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1.xml" ContentType="application/vnd.openxmlformats-officedocument.spreadsheetml.comments+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omments2.xml" ContentType="application/vnd.openxmlformats-officedocument.spreadsheetml.comments+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0.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1.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2.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3.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4.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5.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6.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7.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8.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9.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0.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1.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22.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23.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24.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25.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26.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27.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28.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29.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30.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31.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32.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33.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34.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35.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36.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37.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38.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drawings/drawing39.xml" ContentType="application/vnd.openxmlformats-officedocument.drawing+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40.xml" ContentType="application/vnd.openxmlformats-officedocument.drawing+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41.xml" ContentType="application/vnd.openxmlformats-officedocument.drawing+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drawings/drawing42.xml" ContentType="application/vnd.openxmlformats-officedocument.drawing+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43.xml" ContentType="application/vnd.openxmlformats-officedocument.drawing+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drawings/drawing44.xml" ContentType="application/vnd.openxmlformats-officedocument.drawing+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updateLinks="never" hidePivotFieldList="1"/>
  <mc:AlternateContent xmlns:mc="http://schemas.openxmlformats.org/markup-compatibility/2006">
    <mc:Choice Requires="x15">
      <x15ac:absPath xmlns:x15ac="http://schemas.microsoft.com/office/spreadsheetml/2010/11/ac" url="https://d.docs.live.net/4e9f352d8099da86/Documentos/Año 2021/Seminarios/Auditoría SIAR/"/>
    </mc:Choice>
  </mc:AlternateContent>
  <xr:revisionPtr revIDLastSave="2" documentId="8_{DD88F959-AFC2-4E46-A2C5-9EE47455D5AC}" xr6:coauthVersionLast="47" xr6:coauthVersionMax="47" xr10:uidLastSave="{43A622CD-DD6C-4710-AFB9-C080367DE294}"/>
  <bookViews>
    <workbookView xWindow="-108" yWindow="-108" windowWidth="23256" windowHeight="12720" tabRatio="806" firstSheet="1" activeTab="5" xr2:uid="{00000000-000D-0000-FFFF-FFFF00000000}"/>
  </bookViews>
  <sheets>
    <sheet name="24. Eficiencia operativa (ajus)" sheetId="78" r:id="rId1"/>
    <sheet name="Cronograma COMITE SIAR" sheetId="75" r:id="rId2"/>
    <sheet name="ALN + CxC  a depositso" sheetId="77" r:id="rId3"/>
    <sheet name="interpretacion perfil de riesgo" sheetId="71" r:id="rId4"/>
    <sheet name="ANEXO 1 - Manual SIAR" sheetId="68" r:id="rId5"/>
    <sheet name="CAPACIDAD PATRIMONIAL" sheetId="69" r:id="rId6"/>
    <sheet name="Perfil de Riesgo " sheetId="55" r:id="rId7"/>
    <sheet name="pasos" sheetId="76" r:id="rId8"/>
    <sheet name="Apetito y Límites" sheetId="56" r:id="rId9"/>
    <sheet name="cuc" sheetId="5" r:id="rId10"/>
    <sheet name="Indicadores" sheetId="2" r:id="rId11"/>
    <sheet name="Indicadores SIAR EVOLUCION" sheetId="54" r:id="rId12"/>
    <sheet name="Cartera sobre activos" sheetId="70" r:id="rId13"/>
    <sheet name="1. SARC - Calidad Cartera" sheetId="4" r:id="rId14"/>
    <sheet name="1. SARC - Calidad (con castigo)" sheetId="42" r:id="rId15"/>
    <sheet name="2. SARC - Calidad Cons sin LBZ" sheetId="6" r:id="rId16"/>
    <sheet name="3. SARC - Calidad Cons LBZ" sheetId="7" r:id="rId17"/>
    <sheet name="4. SARC - Calidad Comercial" sheetId="8" r:id="rId18"/>
    <sheet name="5. SARC - Calidad MICRO" sheetId="9" r:id="rId19"/>
    <sheet name="6. SARC - Calidad VIVI" sheetId="10" r:id="rId20"/>
    <sheet name="7. SARC - Cobertura TOTAL" sheetId="44" r:id="rId21"/>
    <sheet name="7. SARC - Cobertura consumo" sheetId="11" r:id="rId22"/>
    <sheet name="8. SARC - Cobertura comercial" sheetId="13" r:id="rId23"/>
    <sheet name="8. SARC - Cobertura MICRO" sheetId="14" r:id="rId24"/>
    <sheet name="8. SARC - Cobertura VIVI" sheetId="15" r:id="rId25"/>
    <sheet name="9. SARC - Crecim Cartera BRUTA" sheetId="16" r:id="rId26"/>
    <sheet name="10. SARC - Crecim CONS sin LBZ" sheetId="17" r:id="rId27"/>
    <sheet name="11. SARC Crecim Cons LBZ" sheetId="18" r:id="rId28"/>
    <sheet name="12. SARC Crecim CCIAL" sheetId="19" r:id="rId29"/>
    <sheet name="13. SARC Crecim MICRO" sheetId="20" r:id="rId30"/>
    <sheet name="14. SARC Crecim VIVI" sheetId="21" r:id="rId31"/>
    <sheet name="15. SARC Crecim mora" sheetId="22" r:id="rId32"/>
    <sheet name="16. SARC &gt; mora Cons SIN LBZ" sheetId="23" r:id="rId33"/>
    <sheet name="17. SARC &gt; mora Cons LBZ" sheetId="24" r:id="rId34"/>
    <sheet name="18. SARC &gt; mora CCIAL" sheetId="25" r:id="rId35"/>
    <sheet name="19. SARC &gt; mora MICRO" sheetId="26" r:id="rId36"/>
    <sheet name="20. SARC &gt; mora VIVI" sheetId="27" r:id="rId37"/>
    <sheet name="21. LIQUIDEZ - ALN vs Dep CP" sheetId="28" r:id="rId38"/>
    <sheet name="22. LIQ. - Brecha GAP Vs ALN" sheetId="29" r:id="rId39"/>
    <sheet name="23. Concentracion depositos" sheetId="31" r:id="rId40"/>
    <sheet name="23. Concentracion cartera" sheetId="30" r:id="rId41"/>
    <sheet name="24. Eficiencia operativa" sheetId="32" r:id="rId42"/>
    <sheet name="25. Quebranto patrimonial" sheetId="33" r:id="rId43"/>
    <sheet name="26. solvencia - solidez" sheetId="67" r:id="rId44"/>
    <sheet name="26.1. cuc" sheetId="58" r:id="rId45"/>
    <sheet name="26.2. PONDERACION" sheetId="59" r:id="rId46"/>
    <sheet name="26.3. patrimonio" sheetId="60" r:id="rId47"/>
    <sheet name="tabla dinamica cartera" sheetId="61" r:id="rId48"/>
    <sheet name="cartera neta" sheetId="62" r:id="rId49"/>
    <sheet name="27. Irreduc  Total" sheetId="40" r:id="rId50"/>
    <sheet name="28. Capital institucional" sheetId="41" r:id="rId51"/>
    <sheet name="29. Activo productivo" sheetId="45" r:id="rId52"/>
    <sheet name="30. Cobertura Cartera improduc" sheetId="46" r:id="rId53"/>
    <sheet name="31. Margen Financiero" sheetId="47" r:id="rId54"/>
    <sheet name="32. Margen Operacional" sheetId="48" r:id="rId55"/>
    <sheet name="33. Endeudamiento bancario" sheetId="49" r:id="rId56"/>
    <sheet name="34. Estructura de Balance" sheetId="50" r:id="rId57"/>
    <sheet name="35. Rentabilidad del patrimonio" sheetId="51" r:id="rId58"/>
    <sheet name="36. Margen NETO" sheetId="52" r:id="rId59"/>
    <sheet name="37. Rentabilidad FUENTES" sheetId="53" r:id="rId60"/>
  </sheets>
  <externalReferences>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s>
  <definedNames>
    <definedName name="___nit1" localSheetId="43">#REF!</definedName>
    <definedName name="___nit1" localSheetId="4">#REF!</definedName>
    <definedName name="___nit1" localSheetId="5">#REF!</definedName>
    <definedName name="___nit1" localSheetId="1">#REF!</definedName>
    <definedName name="___nit1">#REF!</definedName>
    <definedName name="__nit1" localSheetId="43">#REF!</definedName>
    <definedName name="__nit1" localSheetId="1">#REF!</definedName>
    <definedName name="__nit1">#REF!</definedName>
    <definedName name="_xlnm._FilterDatabase" localSheetId="44" hidden="1">'26.1. cuc'!$A$1:$C$2088</definedName>
    <definedName name="_xlnm._FilterDatabase" localSheetId="45" hidden="1">'26.2. PONDERACION'!$A$3:$H$571</definedName>
    <definedName name="_xlnm._FilterDatabase" localSheetId="46" hidden="1">'26.3. patrimonio'!$A$1:$G$66</definedName>
    <definedName name="_xlnm._FilterDatabase" localSheetId="48" hidden="1">'cartera neta'!$A$1:$BE$7613</definedName>
    <definedName name="_xlnm._FilterDatabase" localSheetId="1" hidden="1">'Cronograma COMITE SIAR'!$A$1:$O$35</definedName>
    <definedName name="_xlnm._FilterDatabase" localSheetId="9" hidden="1">cuc!$A$1:$H$2088</definedName>
    <definedName name="_xlnm._FilterDatabase" localSheetId="11" hidden="1">'Indicadores SIAR EVOLUCION'!$A$2:$L$46</definedName>
    <definedName name="_xlnm._FilterDatabase" localSheetId="6" hidden="1">'Perfil de Riesgo '!$A$2:$H$2025</definedName>
    <definedName name="_Key1" localSheetId="43" hidden="1">#REF!</definedName>
    <definedName name="_Key1" localSheetId="5" hidden="1">#REF!</definedName>
    <definedName name="_Key1" localSheetId="1" hidden="1">#REF!</definedName>
    <definedName name="_Key1" hidden="1">#REF!</definedName>
    <definedName name="_Key2" localSheetId="43" hidden="1">#REF!</definedName>
    <definedName name="_Key2" localSheetId="1" hidden="1">#REF!</definedName>
    <definedName name="_Key2" hidden="1">#REF!</definedName>
    <definedName name="_nit1" localSheetId="43">#REF!</definedName>
    <definedName name="_nit1" localSheetId="1">#REF!</definedName>
    <definedName name="_nit1">#REF!</definedName>
    <definedName name="_Order1" hidden="1">255</definedName>
    <definedName name="_Order2" hidden="1">255</definedName>
    <definedName name="_Sort" localSheetId="43" hidden="1">#REF!</definedName>
    <definedName name="_Sort" localSheetId="1" hidden="1">#REF!</definedName>
    <definedName name="_Sort" hidden="1">#REF!</definedName>
    <definedName name="A_2018" localSheetId="43">[1]Comprobacion!#REF!</definedName>
    <definedName name="A_2018" localSheetId="1">[1]Comprobacion!#REF!</definedName>
    <definedName name="A_2018">[1]Comprobacion!#REF!</definedName>
    <definedName name="A_impresión_IM" localSheetId="43">#REF!</definedName>
    <definedName name="A_impresión_IM" localSheetId="5">#REF!</definedName>
    <definedName name="A_impresión_IM" localSheetId="1">#REF!</definedName>
    <definedName name="A_impresión_IM">#REF!</definedName>
    <definedName name="aaa" localSheetId="43">MATCH(0.01,'26. solvencia - solidez'!End_Bal,-1)+1</definedName>
    <definedName name="aaa" localSheetId="44">MATCH(0.01,End_Bal,-1)+1</definedName>
    <definedName name="aaa" localSheetId="45">MATCH(0.01,End_Bal,-1)+1</definedName>
    <definedName name="aaa" localSheetId="46">MATCH(0.01,End_Bal,-1)+1</definedName>
    <definedName name="aaa" localSheetId="4">MATCH(0.01,End_Bal,-1)+1</definedName>
    <definedName name="aaa" localSheetId="5">MATCH(0.01,End_Bal,-1)+1</definedName>
    <definedName name="aaa" localSheetId="1">MATCH(0.01,End_Bal,-1)+1</definedName>
    <definedName name="aaa">MATCH(0.01,End_Bal,-1)+1</definedName>
    <definedName name="agencias">[2]Listas!$U$2:$U$10</definedName>
    <definedName name="avvillas" localSheetId="43">#REF!</definedName>
    <definedName name="avvillas" localSheetId="5">#REF!</definedName>
    <definedName name="avvillas" localSheetId="1">#REF!</definedName>
    <definedName name="avvillas">#REF!</definedName>
    <definedName name="BANCOS">[3]BANCOS!$A$2:$A$25</definedName>
    <definedName name="BASE_DATOS_ESTUDIO_CRED" localSheetId="43">#REF!</definedName>
    <definedName name="BASE_DATOS_ESTUDIO_CRED" localSheetId="5">#REF!</definedName>
    <definedName name="BASE_DATOS_ESTUDIO_CRED" localSheetId="1">#REF!</definedName>
    <definedName name="BASE_DATOS_ESTUDIO_CRED">#REF!</definedName>
    <definedName name="BASE1F" localSheetId="43">#REF!</definedName>
    <definedName name="BASE1F" localSheetId="1">#REF!</definedName>
    <definedName name="BASE1F" localSheetId="10">#REF!</definedName>
    <definedName name="BASE1F" localSheetId="11">#REF!</definedName>
    <definedName name="BASE1F">#REF!</definedName>
    <definedName name="_xlnm.Database" localSheetId="43">#REF!</definedName>
    <definedName name="_xlnm.Database" localSheetId="1">#REF!</definedName>
    <definedName name="_xlnm.Database">#REF!</definedName>
    <definedName name="Beg_Bal" localSheetId="43">#REF!</definedName>
    <definedName name="Beg_Bal">#REF!</definedName>
    <definedName name="cartera" localSheetId="43">#REF!</definedName>
    <definedName name="cartera">#REF!</definedName>
    <definedName name="clientes" localSheetId="43">#REF!</definedName>
    <definedName name="clientes">#REF!</definedName>
    <definedName name="CODENTIDAD">'[4]+DATOS'!$F$52:$F$231</definedName>
    <definedName name="contador1">5</definedName>
    <definedName name="contador2">5</definedName>
    <definedName name="COOPERATIVAS">[5]COOPERATIVAS!$C$4:$C$191</definedName>
    <definedName name="COORDINACION">'[4]DATOS COORDINACION SEGUIMIENTO'!$O$4:$O$6</definedName>
    <definedName name="Data" localSheetId="43">#REF!</definedName>
    <definedName name="Data" localSheetId="5">#REF!</definedName>
    <definedName name="Data" localSheetId="1">#REF!</definedName>
    <definedName name="Data">#REF!</definedName>
    <definedName name="depositos" localSheetId="43">#REF!</definedName>
    <definedName name="depositos" localSheetId="1">#REF!</definedName>
    <definedName name="depositos">#REF!</definedName>
    <definedName name="DINERS" localSheetId="43">#REF!</definedName>
    <definedName name="DINERS" localSheetId="1">#REF!</definedName>
    <definedName name="DINERS">#REF!</definedName>
    <definedName name="End_Bal" localSheetId="43">#REF!</definedName>
    <definedName name="End_Bal">#REF!</definedName>
    <definedName name="ESCENARIOS">'[6]DATOS CALIFICACION'!$T$36:$T$39</definedName>
    <definedName name="Extra_Pay" localSheetId="43">#REF!</definedName>
    <definedName name="Extra_Pay" localSheetId="5">#REF!</definedName>
    <definedName name="Extra_Pay" localSheetId="1">#REF!</definedName>
    <definedName name="Extra_Pay">#REF!</definedName>
    <definedName name="FECHA" localSheetId="43">#REF!</definedName>
    <definedName name="FECHA" localSheetId="1">#REF!</definedName>
    <definedName name="FECHA">#REF!</definedName>
    <definedName name="Fecha_de_Corte" localSheetId="43">#REF!</definedName>
    <definedName name="Fecha_de_Corte" localSheetId="1">#REF!</definedName>
    <definedName name="Fecha_de_Corte" localSheetId="10">#REF!</definedName>
    <definedName name="Fecha_de_Corte" localSheetId="11">#REF!</definedName>
    <definedName name="Fecha_de_Corte">#REF!</definedName>
    <definedName name="fechacorte" localSheetId="10">[7]Hoja1!$A$3:$A$15</definedName>
    <definedName name="fechacorte" localSheetId="11">[7]Hoja1!$A$3:$A$15</definedName>
    <definedName name="fechacorte">[8]Hoja1!$A$3:$A$15</definedName>
    <definedName name="Full_Print" localSheetId="43">#REF!</definedName>
    <definedName name="Full_Print" localSheetId="5">#REF!</definedName>
    <definedName name="Full_Print" localSheetId="1">#REF!</definedName>
    <definedName name="Full_Print">#REF!</definedName>
    <definedName name="Header_Row">ROW(#REF!)</definedName>
    <definedName name="INSTITUTO_SALVAMENTO">INDIRECT('[4]+DATOS'!$AD$5)</definedName>
    <definedName name="Int" localSheetId="43">#REF!</definedName>
    <definedName name="Int" localSheetId="1">#REF!</definedName>
    <definedName name="Int">#REF!</definedName>
    <definedName name="Interest_Rate" localSheetId="43">#REF!</definedName>
    <definedName name="Interest_Rate" localSheetId="1">#REF!</definedName>
    <definedName name="Interest_Rate">#REF!</definedName>
    <definedName name="ITEM" localSheetId="43">#REF!</definedName>
    <definedName name="ITEM" localSheetId="1">#REF!</definedName>
    <definedName name="ITEM">#REF!</definedName>
    <definedName name="Last_Row" localSheetId="14">#N/A</definedName>
    <definedName name="Last_Row" localSheetId="0">#N/A</definedName>
    <definedName name="Last_Row" localSheetId="43">IF([9]COOADAMS!Values_Entered,Header_Row+[9]COOADAMS!Number_of_Payments,Header_Row)</definedName>
    <definedName name="Last_Row" localSheetId="44">IF([9]COOADAMS!Values_Entered,Header_Row+[9]COOADAMS!Number_of_Payments,Header_Row)</definedName>
    <definedName name="Last_Row" localSheetId="45">IF([9]COOADAMS!Values_Entered,Header_Row+[9]COOADAMS!Number_of_Payments,Header_Row)</definedName>
    <definedName name="Last_Row" localSheetId="46">IF([9]COOADAMS!Values_Entered,Header_Row+[9]COOADAMS!Number_of_Payments,Header_Row)</definedName>
    <definedName name="Last_Row" localSheetId="49">#N/A</definedName>
    <definedName name="Last_Row" localSheetId="50">#N/A</definedName>
    <definedName name="Last_Row" localSheetId="51">#N/A</definedName>
    <definedName name="Last_Row" localSheetId="52">#N/A</definedName>
    <definedName name="Last_Row" localSheetId="53">#N/A</definedName>
    <definedName name="Last_Row" localSheetId="54">#N/A</definedName>
    <definedName name="Last_Row" localSheetId="55">#N/A</definedName>
    <definedName name="Last_Row" localSheetId="56">#N/A</definedName>
    <definedName name="Last_Row" localSheetId="57">#N/A</definedName>
    <definedName name="Last_Row" localSheetId="58">#N/A</definedName>
    <definedName name="Last_Row" localSheetId="59">#N/A</definedName>
    <definedName name="Last_Row" localSheetId="20">#N/A</definedName>
    <definedName name="Last_Row" localSheetId="2">#N/A</definedName>
    <definedName name="Last_Row" localSheetId="4">IF([9]COOADAMS!Values_Entered,Header_Row+[9]COOADAMS!Number_of_Payments,Header_Row)</definedName>
    <definedName name="Last_Row" localSheetId="5">IF([9]COOADAMS!Values_Entered,Header_Row+[9]COOADAMS!Number_of_Payments,Header_Row)</definedName>
    <definedName name="Last_Row" localSheetId="12">#N/A</definedName>
    <definedName name="Last_Row" localSheetId="1">#N/A</definedName>
    <definedName name="Last_Row" localSheetId="11">#N/A</definedName>
    <definedName name="Last_Row">IF([9]COOADAMS!Values_Entered,Header_Row+[9]COOADAMS!Number_of_Payments,Header_Row)</definedName>
    <definedName name="Lista" localSheetId="43">{1,2,3,4;5,6,7,8;9,10,11,12;13,14,15,16}</definedName>
    <definedName name="Lista" localSheetId="44">{1,2,3,4;5,6,7,8;9,10,11,12;13,14,15,16}</definedName>
    <definedName name="Lista" localSheetId="45">{1,2,3,4;5,6,7,8;9,10,11,12;13,14,15,16}</definedName>
    <definedName name="Lista" localSheetId="46">{1,2,3,4;5,6,7,8;9,10,11,12;13,14,15,16}</definedName>
    <definedName name="Lista" localSheetId="4">{1,2,3,4;5,6,7,8;9,10,11,12;13,14,15,16}</definedName>
    <definedName name="Lista" localSheetId="5">{1,2,3,4;5,6,7,8;9,10,11,12;13,14,15,16}</definedName>
    <definedName name="Lista" localSheetId="1">{1,2,3,4;5,6,7,8;9,10,11,12;13,14,15,16}</definedName>
    <definedName name="Lista">{1,2,3,4;5,6,7,8;9,10,11,12;13,14,15,16}</definedName>
    <definedName name="Loan_Amount">#REF!</definedName>
    <definedName name="Loan_Start" localSheetId="43">#REF!</definedName>
    <definedName name="Loan_Start" localSheetId="1">#REF!</definedName>
    <definedName name="Loan_Start">#REF!</definedName>
    <definedName name="Loan_Years" localSheetId="43">#REF!</definedName>
    <definedName name="Loan_Years" localSheetId="1">#REF!</definedName>
    <definedName name="Loan_Years">#REF!</definedName>
    <definedName name="MEDIDAS">INDIRECT('[4]+DATOS'!$AF$4)</definedName>
    <definedName name="MEDIDAS_ADMINISTRATIVAS">INDIRECT('[4]+DATOS'!$AD$6)</definedName>
    <definedName name="MEDIDAS_INTERVENCION">INDIRECT('[4]+DATOS'!$AD$4)</definedName>
    <definedName name="MES_INFORME">[4]MES_INFORME!$C$5:$C$17</definedName>
    <definedName name="MESES">[10]RESUMEN!$A$189:$A$200</definedName>
    <definedName name="MONITOR" localSheetId="43">#REF!</definedName>
    <definedName name="MONITOR" localSheetId="5">#REF!</definedName>
    <definedName name="MONITOR" localSheetId="1">#REF!</definedName>
    <definedName name="MONITOR">#REF!</definedName>
    <definedName name="MONITOR_AVVILLAS" localSheetId="43">#REF!</definedName>
    <definedName name="MONITOR_AVVILLAS" localSheetId="1">#REF!</definedName>
    <definedName name="MONITOR_AVVILLAS">#REF!</definedName>
    <definedName name="Net_Income" localSheetId="43">#REF!</definedName>
    <definedName name="Net_Income" localSheetId="1">#REF!</definedName>
    <definedName name="Net_Income">#REF!</definedName>
    <definedName name="NetIncomeGrowth" localSheetId="43">#REF!</definedName>
    <definedName name="NetIncomeGrowth">#REF!</definedName>
    <definedName name="nits" localSheetId="43">#REF!</definedName>
    <definedName name="nits">#REF!</definedName>
    <definedName name="NOMBRE">[11]ESTUDIO!$L$6</definedName>
    <definedName name="NombreRango1" localSheetId="43">#REF!</definedName>
    <definedName name="NombreRango1" localSheetId="5">#REF!</definedName>
    <definedName name="NombreRango1" localSheetId="1">#REF!</definedName>
    <definedName name="NombreRango1">#REF!</definedName>
    <definedName name="NOMINA">[11]ESTUDIO!$AE$107</definedName>
    <definedName name="Num_Pmt_Per_Year" localSheetId="43">#REF!</definedName>
    <definedName name="Num_Pmt_Per_Year" localSheetId="5">#REF!</definedName>
    <definedName name="Num_Pmt_Per_Year" localSheetId="1">#REF!</definedName>
    <definedName name="Num_Pmt_Per_Year">#REF!</definedName>
    <definedName name="Number_of_Payments" localSheetId="43">MATCH(0.01,'26. solvencia - solidez'!End_Bal,-1)+1</definedName>
    <definedName name="Number_of_Payments" localSheetId="44">MATCH(0.01,End_Bal,-1)+1</definedName>
    <definedName name="Number_of_Payments" localSheetId="45">MATCH(0.01,End_Bal,-1)+1</definedName>
    <definedName name="Number_of_Payments" localSheetId="46">MATCH(0.01,End_Bal,-1)+1</definedName>
    <definedName name="Number_of_Payments" localSheetId="4">MATCH(0.01,End_Bal,-1)+1</definedName>
    <definedName name="Number_of_Payments" localSheetId="5">MATCH(0.01,End_Bal,-1)+1</definedName>
    <definedName name="Number_of_Payments" localSheetId="1">MATCH(0.01,End_Bal,-1)+1</definedName>
    <definedName name="Number_of_Payments">MATCH(0.01,End_Bal,-1)+1</definedName>
    <definedName name="Other_Growth">#REF!</definedName>
    <definedName name="Pay_Date" localSheetId="43">#REF!</definedName>
    <definedName name="Pay_Date" localSheetId="1">#REF!</definedName>
    <definedName name="Pay_Date">#REF!</definedName>
    <definedName name="Pay_Num" localSheetId="43">#REF!</definedName>
    <definedName name="Pay_Num" localSheetId="1">#REF!</definedName>
    <definedName name="Pay_Num">#REF!</definedName>
    <definedName name="Payment_Date" localSheetId="14">DATE(YEAR([0]!Loan_Start),MONTH([0]!Loan_Start)+Payment_Number,DAY([0]!Loan_Start))</definedName>
    <definedName name="Payment_Date" localSheetId="0">DATE(YEAR([0]!Loan_Start),MONTH([0]!Loan_Start)+Payment_Number,DAY([0]!Loan_Start))</definedName>
    <definedName name="Payment_Date" localSheetId="43">DATE(YEAR('26. solvencia - solidez'!Loan_Start),MONTH('26. solvencia - solidez'!Loan_Start)+Payment_Number,DAY('26. solvencia - solidez'!Loan_Start))</definedName>
    <definedName name="Payment_Date" localSheetId="44">DATE(YEAR(Loan_Start),MONTH(Loan_Start)+Payment_Number,DAY(Loan_Start))</definedName>
    <definedName name="Payment_Date" localSheetId="45">DATE(YEAR(Loan_Start),MONTH(Loan_Start)+Payment_Number,DAY(Loan_Start))</definedName>
    <definedName name="Payment_Date" localSheetId="46">DATE(YEAR(Loan_Start),MONTH(Loan_Start)+Payment_Number,DAY(Loan_Start))</definedName>
    <definedName name="Payment_Date" localSheetId="49">DATE(YEAR([0]!Loan_Start),MONTH([0]!Loan_Start)+Payment_Number,DAY([0]!Loan_Start))</definedName>
    <definedName name="Payment_Date" localSheetId="50">DATE(YEAR([0]!Loan_Start),MONTH([0]!Loan_Start)+Payment_Number,DAY([0]!Loan_Start))</definedName>
    <definedName name="Payment_Date" localSheetId="51">DATE(YEAR([0]!Loan_Start),MONTH([0]!Loan_Start)+Payment_Number,DAY([0]!Loan_Start))</definedName>
    <definedName name="Payment_Date" localSheetId="52">DATE(YEAR([0]!Loan_Start),MONTH([0]!Loan_Start)+Payment_Number,DAY([0]!Loan_Start))</definedName>
    <definedName name="Payment_Date" localSheetId="53">DATE(YEAR([0]!Loan_Start),MONTH([0]!Loan_Start)+Payment_Number,DAY([0]!Loan_Start))</definedName>
    <definedName name="Payment_Date" localSheetId="54">DATE(YEAR([0]!Loan_Start),MONTH([0]!Loan_Start)+Payment_Number,DAY([0]!Loan_Start))</definedName>
    <definedName name="Payment_Date" localSheetId="55">DATE(YEAR([0]!Loan_Start),MONTH([0]!Loan_Start)+Payment_Number,DAY([0]!Loan_Start))</definedName>
    <definedName name="Payment_Date" localSheetId="56">DATE(YEAR([0]!Loan_Start),MONTH([0]!Loan_Start)+Payment_Number,DAY([0]!Loan_Start))</definedName>
    <definedName name="Payment_Date" localSheetId="57">DATE(YEAR([0]!Loan_Start),MONTH([0]!Loan_Start)+Payment_Number,DAY([0]!Loan_Start))</definedName>
    <definedName name="Payment_Date" localSheetId="58">DATE(YEAR([0]!Loan_Start),MONTH([0]!Loan_Start)+Payment_Number,DAY([0]!Loan_Start))</definedName>
    <definedName name="Payment_Date" localSheetId="59">DATE(YEAR([0]!Loan_Start),MONTH([0]!Loan_Start)+Payment_Number,DAY([0]!Loan_Start))</definedName>
    <definedName name="Payment_Date" localSheetId="20">DATE(YEAR([0]!Loan_Start),MONTH([0]!Loan_Start)+Payment_Number,DAY([0]!Loan_Start))</definedName>
    <definedName name="Payment_Date" localSheetId="2">DATE(YEAR([0]!Loan_Start),MONTH([0]!Loan_Start)+Payment_Number,DAY([0]!Loan_Start))</definedName>
    <definedName name="Payment_Date" localSheetId="4">DATE(YEAR(Loan_Start),MONTH(Loan_Start)+Payment_Number,DAY(Loan_Start))</definedName>
    <definedName name="Payment_Date" localSheetId="5">DATE(YEAR(Loan_Start),MONTH(Loan_Start)+Payment_Number,DAY(Loan_Start))</definedName>
    <definedName name="Payment_Date" localSheetId="12">DATE(YEAR([0]!Loan_Start),MONTH([0]!Loan_Start)+Payment_Number,DAY([0]!Loan_Start))</definedName>
    <definedName name="Payment_Date" localSheetId="1">DATE(YEAR('Cronograma COMITE SIAR'!Loan_Start),MONTH('Cronograma COMITE SIAR'!Loan_Start)+Payment_Number,DAY('Cronograma COMITE SIAR'!Loan_Start))</definedName>
    <definedName name="Payment_Date" localSheetId="11">DATE(YEAR([0]!Loan_Start),MONTH([0]!Loan_Start)+Payment_Number,DAY([0]!Loan_Start))</definedName>
    <definedName name="Payment_Date">DATE(YEAR(Loan_Start),MONTH(Loan_Start)+Payment_Number,DAY(Loan_Start))</definedName>
    <definedName name="PLANES_ACCION">INDIRECT('[4]+DATOS'!$AD$8)</definedName>
    <definedName name="PLANES_FOGACOOP">INDIRECT('[4]+DATOS'!$AD$7)</definedName>
    <definedName name="Play">656277505</definedName>
    <definedName name="Princ" localSheetId="1">#REF!</definedName>
    <definedName name="Princ">#REF!</definedName>
    <definedName name="Print_Area_Reset" localSheetId="14">OFFSET([0]!Full_Print,0,0,'1. SARC - Calidad (con castigo)'!Last_Row)</definedName>
    <definedName name="Print_Area_Reset" localSheetId="0">OFFSET([0]!Full_Print,0,0,'24. Eficiencia operativa (ajus)'!Last_Row)</definedName>
    <definedName name="Print_Area_Reset" localSheetId="43">OFFSET('26. solvencia - solidez'!Full_Print,0,0,'26. solvencia - solidez'!Last_Row)</definedName>
    <definedName name="Print_Area_Reset" localSheetId="44">OFFSET(Full_Print,0,0,'26.1. cuc'!Last_Row)</definedName>
    <definedName name="Print_Area_Reset" localSheetId="45">OFFSET(Full_Print,0,0,'26.2. PONDERACION'!Last_Row)</definedName>
    <definedName name="Print_Area_Reset" localSheetId="46">OFFSET(Full_Print,0,0,'26.3. patrimonio'!Last_Row)</definedName>
    <definedName name="Print_Area_Reset" localSheetId="49">OFFSET([0]!Full_Print,0,0,'27. Irreduc  Total'!Last_Row)</definedName>
    <definedName name="Print_Area_Reset" localSheetId="50">OFFSET([0]!Full_Print,0,0,'28. Capital institucional'!Last_Row)</definedName>
    <definedName name="Print_Area_Reset" localSheetId="51">OFFSET([0]!Full_Print,0,0,'29. Activo productivo'!Last_Row)</definedName>
    <definedName name="Print_Area_Reset" localSheetId="52">OFFSET([0]!Full_Print,0,0,'30. Cobertura Cartera improduc'!Last_Row)</definedName>
    <definedName name="Print_Area_Reset" localSheetId="53">OFFSET([0]!Full_Print,0,0,'31. Margen Financiero'!Last_Row)</definedName>
    <definedName name="Print_Area_Reset" localSheetId="54">OFFSET([0]!Full_Print,0,0,'32. Margen Operacional'!Last_Row)</definedName>
    <definedName name="Print_Area_Reset" localSheetId="55">OFFSET([0]!Full_Print,0,0,'33. Endeudamiento bancario'!Last_Row)</definedName>
    <definedName name="Print_Area_Reset" localSheetId="56">OFFSET([0]!Full_Print,0,0,'34. Estructura de Balance'!Last_Row)</definedName>
    <definedName name="Print_Area_Reset" localSheetId="57">OFFSET([0]!Full_Print,0,0,'35. Rentabilidad del patrimonio'!Last_Row)</definedName>
    <definedName name="Print_Area_Reset" localSheetId="58">OFFSET([0]!Full_Print,0,0,'36. Margen NETO'!Last_Row)</definedName>
    <definedName name="Print_Area_Reset" localSheetId="59">OFFSET([0]!Full_Print,0,0,'37. Rentabilidad FUENTES'!Last_Row)</definedName>
    <definedName name="Print_Area_Reset" localSheetId="20">OFFSET([0]!Full_Print,0,0,'7. SARC - Cobertura TOTAL'!Last_Row)</definedName>
    <definedName name="Print_Area_Reset" localSheetId="2">OFFSET([0]!Full_Print,0,0,'ALN + CxC  a depositso'!Last_Row)</definedName>
    <definedName name="Print_Area_Reset" localSheetId="4">OFFSET(Full_Print,0,0,'ANEXO 1 - Manual SIAR'!Last_Row)</definedName>
    <definedName name="Print_Area_Reset" localSheetId="5">OFFSET('CAPACIDAD PATRIMONIAL'!Full_Print,0,0,'CAPACIDAD PATRIMONIAL'!Last_Row)</definedName>
    <definedName name="Print_Area_Reset" localSheetId="12">OFFSET([0]!Full_Print,0,0,'Cartera sobre activos'!Last_Row)</definedName>
    <definedName name="Print_Area_Reset" localSheetId="1">OFFSET('Cronograma COMITE SIAR'!Full_Print,0,0,'Cronograma COMITE SIAR'!Last_Row)</definedName>
    <definedName name="Print_Area_Reset" localSheetId="11">OFFSET([0]!Full_Print,0,0,'Indicadores SIAR EVOLUCION'!Last_Row)</definedName>
    <definedName name="Print_Area_Reset">OFFSET(Full_Print,0,0,Last_Row)</definedName>
    <definedName name="Rand1" localSheetId="43">#REF!</definedName>
    <definedName name="Rand1" localSheetId="1">#REF!</definedName>
    <definedName name="Rand1">#REF!</definedName>
    <definedName name="Rand2" localSheetId="43">#REF!</definedName>
    <definedName name="Rand2" localSheetId="1">#REF!</definedName>
    <definedName name="Rand2">#REF!</definedName>
    <definedName name="RangoBeneficiosNetos">[12]DatosResumen!$B$9:$B$19,[12]DatosResumen!$D$9:$D$19</definedName>
    <definedName name="Retail_Growth" localSheetId="43">#REF!</definedName>
    <definedName name="Retail_Growth" localSheetId="5">#REF!</definedName>
    <definedName name="Retail_Growth" localSheetId="1">#REF!</definedName>
    <definedName name="Retail_Growth">#REF!</definedName>
    <definedName name="Revenue" localSheetId="43">#REF!</definedName>
    <definedName name="Revenue" localSheetId="1">#REF!</definedName>
    <definedName name="Revenue">#REF!</definedName>
    <definedName name="RevenueGrowth" localSheetId="43">#REF!</definedName>
    <definedName name="RevenueGrowth" localSheetId="1">#REF!</definedName>
    <definedName name="RevenueGrowth">#REF!</definedName>
    <definedName name="Sched_Pay" localSheetId="43">#REF!</definedName>
    <definedName name="Sched_Pay">#REF!</definedName>
    <definedName name="Scheduled_Extra_Payments" localSheetId="43">#REF!</definedName>
    <definedName name="Scheduled_Extra_Payments">#REF!</definedName>
    <definedName name="Scheduled_Interest_Rate" localSheetId="43">#REF!</definedName>
    <definedName name="Scheduled_Interest_Rate">#REF!</definedName>
    <definedName name="Scheduled_Monthly_Payment" localSheetId="43">#REF!</definedName>
    <definedName name="Scheduled_Monthly_Payment">#REF!</definedName>
    <definedName name="sdfda" localSheetId="14">Scheduled_Payment+Extra_Payment</definedName>
    <definedName name="sdfda" localSheetId="0">Scheduled_Payment+Extra_Payment</definedName>
    <definedName name="sdfda" localSheetId="43">Scheduled_Payment+Extra_Payment</definedName>
    <definedName name="sdfda" localSheetId="44">Scheduled_Payment+Extra_Payment</definedName>
    <definedName name="sdfda" localSheetId="45">Scheduled_Payment+Extra_Payment</definedName>
    <definedName name="sdfda" localSheetId="46">Scheduled_Payment+Extra_Payment</definedName>
    <definedName name="sdfda" localSheetId="49">Scheduled_Payment+Extra_Payment</definedName>
    <definedName name="sdfda" localSheetId="50">Scheduled_Payment+Extra_Payment</definedName>
    <definedName name="sdfda" localSheetId="51">Scheduled_Payment+Extra_Payment</definedName>
    <definedName name="sdfda" localSheetId="52">Scheduled_Payment+Extra_Payment</definedName>
    <definedName name="sdfda" localSheetId="53">Scheduled_Payment+Extra_Payment</definedName>
    <definedName name="sdfda" localSheetId="54">Scheduled_Payment+Extra_Payment</definedName>
    <definedName name="sdfda" localSheetId="55">Scheduled_Payment+Extra_Payment</definedName>
    <definedName name="sdfda" localSheetId="56">Scheduled_Payment+Extra_Payment</definedName>
    <definedName name="sdfda" localSheetId="57">Scheduled_Payment+Extra_Payment</definedName>
    <definedName name="sdfda" localSheetId="58">Scheduled_Payment+Extra_Payment</definedName>
    <definedName name="sdfda" localSheetId="59">Scheduled_Payment+Extra_Payment</definedName>
    <definedName name="sdfda" localSheetId="20">Scheduled_Payment+Extra_Payment</definedName>
    <definedName name="sdfda" localSheetId="2">Scheduled_Payment+Extra_Payment</definedName>
    <definedName name="sdfda" localSheetId="4">Scheduled_Payment+Extra_Payment</definedName>
    <definedName name="sdfda" localSheetId="5">Scheduled_Payment+Extra_Payment</definedName>
    <definedName name="sdfda" localSheetId="12">Scheduled_Payment+Extra_Payment</definedName>
    <definedName name="sdfda" localSheetId="1">Scheduled_Payment+Extra_Payment</definedName>
    <definedName name="sdfda" localSheetId="11">Scheduled_Payment+Extra_Payment</definedName>
    <definedName name="sdfda">Scheduled_Payment+Extra_Payment</definedName>
    <definedName name="seg" localSheetId="43">#REF!</definedName>
    <definedName name="seg" localSheetId="4">#REF!</definedName>
    <definedName name="seg" localSheetId="5">#REF!</definedName>
    <definedName name="seg" localSheetId="1">#REF!</definedName>
    <definedName name="seg">#REF!</definedName>
    <definedName name="SIN_MEDIDA">INDIRECT('[4]+DATOS'!$AD$9)</definedName>
    <definedName name="TABLA" localSheetId="43">#REF!</definedName>
    <definedName name="TABLA" localSheetId="1">#REF!</definedName>
    <definedName name="TABLA">#REF!</definedName>
    <definedName name="tablasJG" localSheetId="43">#REF!</definedName>
    <definedName name="tablasJG" localSheetId="1">#REF!</definedName>
    <definedName name="tablasJG">#REF!</definedName>
    <definedName name="Table1" localSheetId="43">#REF!</definedName>
    <definedName name="Table1" localSheetId="1">#REF!</definedName>
    <definedName name="Table1">#REF!</definedName>
    <definedName name="tablita" localSheetId="43">#REF!</definedName>
    <definedName name="tablita">#REF!</definedName>
    <definedName name="Tasa_Periódica">'[13]Tabla de Amortización'!$C$16/12</definedName>
    <definedName name="Tax_Growth" localSheetId="43">#REF!</definedName>
    <definedName name="Tax_Growth" localSheetId="5">#REF!</definedName>
    <definedName name="Tax_Growth" localSheetId="1">#REF!</definedName>
    <definedName name="Tax_Growth">#REF!</definedName>
    <definedName name="TemporalAportes" localSheetId="43">#REF!</definedName>
    <definedName name="TemporalAportes" localSheetId="1">#REF!</definedName>
    <definedName name="TemporalAportes">#REF!</definedName>
    <definedName name="TemporalContractual" localSheetId="43">#REF!</definedName>
    <definedName name="TemporalContractual" localSheetId="1">#REF!</definedName>
    <definedName name="TemporalContractual">#REF!</definedName>
    <definedName name="_xlnm.Print_Titles">#N/A</definedName>
    <definedName name="Total_Interest" localSheetId="43">#REF!</definedName>
    <definedName name="Total_Interest" localSheetId="1">#REF!</definedName>
    <definedName name="Total_Interest">#REF!</definedName>
    <definedName name="Total_Pay" localSheetId="43">#REF!</definedName>
    <definedName name="Total_Pay" localSheetId="1">#REF!</definedName>
    <definedName name="Total_Pay">#REF!</definedName>
    <definedName name="Total_Payment" localSheetId="14">Scheduled_Payment+Extra_Payment</definedName>
    <definedName name="Total_Payment" localSheetId="0">Scheduled_Payment+Extra_Payment</definedName>
    <definedName name="Total_Payment" localSheetId="43">Scheduled_Payment+Extra_Payment</definedName>
    <definedName name="Total_Payment" localSheetId="44">Scheduled_Payment+Extra_Payment</definedName>
    <definedName name="Total_Payment" localSheetId="45">Scheduled_Payment+Extra_Payment</definedName>
    <definedName name="Total_Payment" localSheetId="46">Scheduled_Payment+Extra_Payment</definedName>
    <definedName name="Total_Payment" localSheetId="49">Scheduled_Payment+Extra_Payment</definedName>
    <definedName name="Total_Payment" localSheetId="50">Scheduled_Payment+Extra_Payment</definedName>
    <definedName name="Total_Payment" localSheetId="51">Scheduled_Payment+Extra_Payment</definedName>
    <definedName name="Total_Payment" localSheetId="52">Scheduled_Payment+Extra_Payment</definedName>
    <definedName name="Total_Payment" localSheetId="53">Scheduled_Payment+Extra_Payment</definedName>
    <definedName name="Total_Payment" localSheetId="54">Scheduled_Payment+Extra_Payment</definedName>
    <definedName name="Total_Payment" localSheetId="55">Scheduled_Payment+Extra_Payment</definedName>
    <definedName name="Total_Payment" localSheetId="56">Scheduled_Payment+Extra_Payment</definedName>
    <definedName name="Total_Payment" localSheetId="57">Scheduled_Payment+Extra_Payment</definedName>
    <definedName name="Total_Payment" localSheetId="58">Scheduled_Payment+Extra_Payment</definedName>
    <definedName name="Total_Payment" localSheetId="59">Scheduled_Payment+Extra_Payment</definedName>
    <definedName name="Total_Payment" localSheetId="20">Scheduled_Payment+Extra_Payment</definedName>
    <definedName name="Total_Payment" localSheetId="2">Scheduled_Payment+Extra_Payment</definedName>
    <definedName name="Total_Payment" localSheetId="4">Scheduled_Payment+Extra_Payment</definedName>
    <definedName name="Total_Payment" localSheetId="5">Scheduled_Payment+Extra_Payment</definedName>
    <definedName name="Total_Payment" localSheetId="12">Scheduled_Payment+Extra_Payment</definedName>
    <definedName name="Total_Payment" localSheetId="1">Scheduled_Payment+Extra_Payment</definedName>
    <definedName name="Total_Payment" localSheetId="11">Scheduled_Payment+Extra_Payment</definedName>
    <definedName name="Total_Payment">Scheduled_Payment+Extra_Payment</definedName>
    <definedName name="total_por_tipo_de_credito" localSheetId="4">'[14]Hoja1 (2)'!#REF!</definedName>
    <definedName name="total_por_tipo_de_credito" localSheetId="5">'[14]Hoja1 (2)'!#REF!</definedName>
    <definedName name="total_por_tipo_de_credito" localSheetId="1">'[14]Hoja1 (2)'!#REF!</definedName>
    <definedName name="total_por_tipo_de_credito">'[14]Hoja1 (2)'!#REF!</definedName>
    <definedName name="valor_índice">16</definedName>
    <definedName name="Values_Entered" localSheetId="43">IF(Loan_Amount*'26. solvencia - solidez'!Interest_Rate*'26. solvencia - solidez'!Loan_Years*'26. solvencia - solidez'!Loan_Start&gt;0,1,0)</definedName>
    <definedName name="Values_Entered" localSheetId="44">IF(Loan_Amount*Interest_Rate*Loan_Years*Loan_Start&gt;0,1,0)</definedName>
    <definedName name="Values_Entered" localSheetId="45">IF(Loan_Amount*Interest_Rate*Loan_Years*Loan_Start&gt;0,1,0)</definedName>
    <definedName name="Values_Entered" localSheetId="46">IF(Loan_Amount*Interest_Rate*Loan_Years*Loan_Start&gt;0,1,0)</definedName>
    <definedName name="Values_Entered" localSheetId="4">IF(Loan_Amount*Interest_Rate*Loan_Years*Loan_Start&gt;0,1,0)</definedName>
    <definedName name="Values_Entered" localSheetId="5">IF(Loan_Amount*Interest_Rate*Loan_Years*Loan_Start&gt;0,1,0)</definedName>
    <definedName name="Values_Entered" localSheetId="1">IF(Loan_Amount*'Cronograma COMITE SIAR'!Interest_Rate*'Cronograma COMITE SIAR'!Loan_Years*'Cronograma COMITE SIAR'!Loan_Start&gt;0,1,0)</definedName>
    <definedName name="Values_Entered">IF(Loan_Amount*Interest_Rate*Loan_Years*Loan_Start&gt;0,1,0)</definedName>
    <definedName name="verificar" localSheetId="14">#N/A</definedName>
    <definedName name="verificar" localSheetId="0">#N/A</definedName>
    <definedName name="verificar" localSheetId="43">IF([9]COOADAMS!Values_Entered,Header_Row+[9]COOADAMS!Number_of_Payments,Header_Row)</definedName>
    <definedName name="verificar" localSheetId="44">IF([9]COOADAMS!Values_Entered,Header_Row+[9]COOADAMS!Number_of_Payments,Header_Row)</definedName>
    <definedName name="verificar" localSheetId="45">IF([9]COOADAMS!Values_Entered,Header_Row+[9]COOADAMS!Number_of_Payments,Header_Row)</definedName>
    <definedName name="verificar" localSheetId="46">IF([9]COOADAMS!Values_Entered,Header_Row+[9]COOADAMS!Number_of_Payments,Header_Row)</definedName>
    <definedName name="verificar" localSheetId="49">#N/A</definedName>
    <definedName name="verificar" localSheetId="50">#N/A</definedName>
    <definedName name="verificar" localSheetId="51">#N/A</definedName>
    <definedName name="verificar" localSheetId="52">#N/A</definedName>
    <definedName name="verificar" localSheetId="53">#N/A</definedName>
    <definedName name="verificar" localSheetId="54">#N/A</definedName>
    <definedName name="verificar" localSheetId="55">#N/A</definedName>
    <definedName name="verificar" localSheetId="56">#N/A</definedName>
    <definedName name="verificar" localSheetId="57">#N/A</definedName>
    <definedName name="verificar" localSheetId="58">#N/A</definedName>
    <definedName name="verificar" localSheetId="59">#N/A</definedName>
    <definedName name="verificar" localSheetId="20">#N/A</definedName>
    <definedName name="verificar" localSheetId="2">#N/A</definedName>
    <definedName name="verificar" localSheetId="4">IF([9]COOADAMS!Values_Entered,Header_Row+[9]COOADAMS!Number_of_Payments,Header_Row)</definedName>
    <definedName name="verificar" localSheetId="5">IF([9]COOADAMS!Values_Entered,Header_Row+[9]COOADAMS!Number_of_Payments,Header_Row)</definedName>
    <definedName name="verificar" localSheetId="12">#N/A</definedName>
    <definedName name="verificar" localSheetId="1">#N/A</definedName>
    <definedName name="verificar" localSheetId="11">#N/A</definedName>
    <definedName name="verificar">IF([9]COOADAMS!Values_Entered,Header_Row+[9]COOADAMS!Number_of_Payments,Header_Row)</definedName>
  </definedNames>
  <calcPr calcId="191029"/>
  <pivotCaches>
    <pivotCache cacheId="9" r:id="rId7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H18" i="78" l="1"/>
  <c r="G18" i="78"/>
  <c r="F18" i="78"/>
  <c r="E18" i="78"/>
  <c r="D18" i="78"/>
  <c r="C18" i="78"/>
  <c r="B18" i="78"/>
  <c r="H17" i="78"/>
  <c r="G17" i="78"/>
  <c r="F17" i="78"/>
  <c r="E17" i="78"/>
  <c r="D17" i="78"/>
  <c r="C17" i="78"/>
  <c r="B17" i="78"/>
  <c r="B19" i="78"/>
  <c r="C19" i="78"/>
  <c r="D19" i="78"/>
  <c r="E19" i="78"/>
  <c r="F19" i="78"/>
  <c r="G19" i="78"/>
  <c r="H19" i="78"/>
  <c r="H16" i="78"/>
  <c r="G16" i="78"/>
  <c r="F16" i="78"/>
  <c r="E16" i="78"/>
  <c r="D16" i="78"/>
  <c r="C16" i="78"/>
  <c r="B16" i="78"/>
  <c r="H15" i="78"/>
  <c r="G15" i="78"/>
  <c r="F15" i="78"/>
  <c r="E15" i="78"/>
  <c r="D15" i="78"/>
  <c r="C15" i="78"/>
  <c r="B15" i="78"/>
  <c r="H14" i="78"/>
  <c r="H20" i="78" s="1"/>
  <c r="G14" i="78"/>
  <c r="G20" i="78" s="1"/>
  <c r="F14" i="78"/>
  <c r="E14" i="78"/>
  <c r="D14" i="78"/>
  <c r="C14" i="78"/>
  <c r="B14" i="78"/>
  <c r="H9" i="78"/>
  <c r="G9" i="78"/>
  <c r="F9" i="78"/>
  <c r="E9" i="78"/>
  <c r="D9" i="78"/>
  <c r="C9" i="78"/>
  <c r="H23" i="78"/>
  <c r="G23" i="78"/>
  <c r="F23" i="78"/>
  <c r="E23" i="78"/>
  <c r="D23" i="78"/>
  <c r="C23" i="78"/>
  <c r="H13" i="78"/>
  <c r="G13" i="78"/>
  <c r="F13" i="78"/>
  <c r="F20" i="78" s="1"/>
  <c r="E13" i="78"/>
  <c r="E20" i="78" s="1"/>
  <c r="D13" i="78"/>
  <c r="D20" i="78" s="1"/>
  <c r="C13" i="78"/>
  <c r="B13" i="78"/>
  <c r="H12" i="78"/>
  <c r="G12" i="78"/>
  <c r="F12" i="78"/>
  <c r="E12" i="78"/>
  <c r="D12" i="78"/>
  <c r="C12" i="78"/>
  <c r="B9" i="78"/>
  <c r="H8" i="78"/>
  <c r="G8" i="78"/>
  <c r="F8" i="78"/>
  <c r="E8" i="78"/>
  <c r="D8" i="78"/>
  <c r="C8" i="78"/>
  <c r="B8" i="78"/>
  <c r="H7" i="78"/>
  <c r="G7" i="78"/>
  <c r="F7" i="78"/>
  <c r="E7" i="78"/>
  <c r="D7" i="78"/>
  <c r="C7" i="78"/>
  <c r="B7" i="78"/>
  <c r="H6" i="78"/>
  <c r="G6" i="78"/>
  <c r="F6" i="78"/>
  <c r="E6" i="78"/>
  <c r="D6" i="78"/>
  <c r="C6" i="78"/>
  <c r="B6" i="78"/>
  <c r="H5" i="78"/>
  <c r="G5" i="78"/>
  <c r="F5" i="78"/>
  <c r="E5" i="78"/>
  <c r="D5" i="78"/>
  <c r="C5" i="78"/>
  <c r="B5" i="78"/>
  <c r="E2" i="78"/>
  <c r="D2" i="78"/>
  <c r="C2" i="78"/>
  <c r="B2" i="78"/>
  <c r="H20" i="32"/>
  <c r="G20" i="32"/>
  <c r="F20" i="32"/>
  <c r="E20" i="32"/>
  <c r="D20" i="32"/>
  <c r="C20" i="32"/>
  <c r="H15" i="31"/>
  <c r="G15" i="31"/>
  <c r="F15" i="31"/>
  <c r="E15" i="31"/>
  <c r="D15" i="31"/>
  <c r="C15" i="31"/>
  <c r="H14" i="31"/>
  <c r="G14" i="31"/>
  <c r="F14" i="31"/>
  <c r="E14" i="31"/>
  <c r="D14" i="31"/>
  <c r="C14" i="31"/>
  <c r="B14" i="31"/>
  <c r="H23" i="30"/>
  <c r="G23" i="30"/>
  <c r="F23" i="30"/>
  <c r="E23" i="30"/>
  <c r="D23" i="30"/>
  <c r="C23" i="30"/>
  <c r="H22" i="30"/>
  <c r="G22" i="30"/>
  <c r="F22" i="30"/>
  <c r="E22" i="30"/>
  <c r="D22" i="30"/>
  <c r="C22" i="30"/>
  <c r="B22" i="30"/>
  <c r="G2" i="59"/>
  <c r="J38" i="54"/>
  <c r="I38" i="54"/>
  <c r="H38" i="54"/>
  <c r="G38" i="54"/>
  <c r="F38" i="54"/>
  <c r="H20" i="77"/>
  <c r="G20" i="77"/>
  <c r="F20" i="77"/>
  <c r="E20" i="77"/>
  <c r="D20" i="77"/>
  <c r="C20" i="77"/>
  <c r="H17" i="77"/>
  <c r="G17" i="77"/>
  <c r="F17" i="77"/>
  <c r="E17" i="77"/>
  <c r="D17" i="77"/>
  <c r="C17" i="77"/>
  <c r="H16" i="77"/>
  <c r="G16" i="77"/>
  <c r="F16" i="77"/>
  <c r="E16" i="77"/>
  <c r="D16" i="77"/>
  <c r="C16" i="77"/>
  <c r="B16" i="77"/>
  <c r="H15" i="77"/>
  <c r="G15" i="77"/>
  <c r="F15" i="77"/>
  <c r="E15" i="77"/>
  <c r="D15" i="77"/>
  <c r="C15" i="77"/>
  <c r="B15" i="77"/>
  <c r="H14" i="77"/>
  <c r="G14" i="77"/>
  <c r="F14" i="77"/>
  <c r="E14" i="77"/>
  <c r="D14" i="77"/>
  <c r="C14" i="77"/>
  <c r="B14" i="77"/>
  <c r="H10" i="77"/>
  <c r="G10" i="77"/>
  <c r="F10" i="77"/>
  <c r="E10" i="77"/>
  <c r="D10" i="77"/>
  <c r="C10" i="77"/>
  <c r="B10" i="77"/>
  <c r="H9" i="77"/>
  <c r="G9" i="77"/>
  <c r="F9" i="77"/>
  <c r="E9" i="77"/>
  <c r="D9" i="77"/>
  <c r="C9" i="77"/>
  <c r="B9" i="77"/>
  <c r="H8" i="77"/>
  <c r="G8" i="77"/>
  <c r="F8" i="77"/>
  <c r="E8" i="77"/>
  <c r="D8" i="77"/>
  <c r="C8" i="77"/>
  <c r="B8" i="77"/>
  <c r="H7" i="77"/>
  <c r="G7" i="77"/>
  <c r="F7" i="77"/>
  <c r="E7" i="77"/>
  <c r="D7" i="77"/>
  <c r="C7" i="77"/>
  <c r="B7" i="77"/>
  <c r="H6" i="77"/>
  <c r="G6" i="77"/>
  <c r="F6" i="77"/>
  <c r="E6" i="77"/>
  <c r="D6" i="77"/>
  <c r="C6" i="77"/>
  <c r="B6" i="77"/>
  <c r="H5" i="77"/>
  <c r="G5" i="77"/>
  <c r="F5" i="77"/>
  <c r="E5" i="77"/>
  <c r="D5" i="77"/>
  <c r="C5" i="77"/>
  <c r="B5" i="77"/>
  <c r="H4" i="77"/>
  <c r="H13" i="77" s="1"/>
  <c r="G4" i="77"/>
  <c r="G13" i="77" s="1"/>
  <c r="F4" i="77"/>
  <c r="F13" i="77" s="1"/>
  <c r="E4" i="77"/>
  <c r="E13" i="77" s="1"/>
  <c r="D4" i="77"/>
  <c r="D13" i="77" s="1"/>
  <c r="C4" i="77"/>
  <c r="C13" i="77" s="1"/>
  <c r="B19" i="31"/>
  <c r="B18" i="31"/>
  <c r="B17" i="31"/>
  <c r="B16" i="31"/>
  <c r="C10" i="78" l="1"/>
  <c r="D10" i="78"/>
  <c r="D24" i="78" s="1"/>
  <c r="E10" i="78"/>
  <c r="E24" i="78" s="1"/>
  <c r="F10" i="78"/>
  <c r="F24" i="78" s="1"/>
  <c r="G10" i="78"/>
  <c r="G24" i="78" s="1"/>
  <c r="H10" i="78"/>
  <c r="H24" i="78" s="1"/>
  <c r="C20" i="78"/>
  <c r="C11" i="77"/>
  <c r="E11" i="77"/>
  <c r="F11" i="77"/>
  <c r="D11" i="77"/>
  <c r="H11" i="77"/>
  <c r="G11" i="77"/>
  <c r="C4836" i="61"/>
  <c r="B4836" i="61"/>
  <c r="B4835" i="61"/>
  <c r="C4835" i="61" s="1"/>
  <c r="B4834" i="61"/>
  <c r="C4834" i="61" s="1"/>
  <c r="B4833" i="61"/>
  <c r="C4833" i="61" s="1"/>
  <c r="B4832" i="61"/>
  <c r="C4832" i="61" s="1"/>
  <c r="B4831" i="61"/>
  <c r="C4831" i="61" s="1"/>
  <c r="B4830" i="61"/>
  <c r="C4830" i="61" s="1"/>
  <c r="B4829" i="61"/>
  <c r="C4829" i="61" s="1"/>
  <c r="C4828" i="61"/>
  <c r="B4828" i="61"/>
  <c r="B4827" i="61"/>
  <c r="C4827" i="61" s="1"/>
  <c r="B4826" i="61"/>
  <c r="C4826" i="61" s="1"/>
  <c r="B4825" i="61"/>
  <c r="C4825" i="61" s="1"/>
  <c r="B4824" i="61"/>
  <c r="C4824" i="61" s="1"/>
  <c r="B4823" i="61"/>
  <c r="C4823" i="61" s="1"/>
  <c r="B4822" i="61"/>
  <c r="C4822" i="61" s="1"/>
  <c r="B4821" i="61"/>
  <c r="C4821" i="61" s="1"/>
  <c r="B4820" i="61"/>
  <c r="C4820" i="61" s="1"/>
  <c r="B4819" i="61"/>
  <c r="C4819" i="61" s="1"/>
  <c r="B4818" i="61"/>
  <c r="C4818" i="61" s="1"/>
  <c r="B4817" i="61"/>
  <c r="C4817" i="61" s="1"/>
  <c r="B4816" i="61"/>
  <c r="C4816" i="61" s="1"/>
  <c r="B4815" i="61"/>
  <c r="C4815" i="61" s="1"/>
  <c r="B4814" i="61"/>
  <c r="C4814" i="61" s="1"/>
  <c r="B4813" i="61"/>
  <c r="C4813" i="61" s="1"/>
  <c r="B4812" i="61"/>
  <c r="C4812" i="61" s="1"/>
  <c r="B4811" i="61"/>
  <c r="C4811" i="61" s="1"/>
  <c r="B4810" i="61"/>
  <c r="C4810" i="61" s="1"/>
  <c r="B4809" i="61"/>
  <c r="C4809" i="61" s="1"/>
  <c r="B4808" i="61"/>
  <c r="C4808" i="61" s="1"/>
  <c r="B4807" i="61"/>
  <c r="C4807" i="61" s="1"/>
  <c r="B4806" i="61"/>
  <c r="C4806" i="61" s="1"/>
  <c r="B4805" i="61"/>
  <c r="C4805" i="61" s="1"/>
  <c r="C4804" i="61"/>
  <c r="B4804" i="61"/>
  <c r="B4803" i="61"/>
  <c r="C4803" i="61" s="1"/>
  <c r="B4802" i="61"/>
  <c r="C4802" i="61" s="1"/>
  <c r="B4801" i="61"/>
  <c r="C4801" i="61" s="1"/>
  <c r="C4800" i="61"/>
  <c r="B4800" i="61"/>
  <c r="B4799" i="61"/>
  <c r="C4799" i="61" s="1"/>
  <c r="B4798" i="61"/>
  <c r="C4798" i="61" s="1"/>
  <c r="B4797" i="61"/>
  <c r="C4797" i="61" s="1"/>
  <c r="C4796" i="61"/>
  <c r="B4796" i="61"/>
  <c r="B4795" i="61"/>
  <c r="C4795" i="61" s="1"/>
  <c r="B4794" i="61"/>
  <c r="C4794" i="61" s="1"/>
  <c r="B4793" i="61"/>
  <c r="C4793" i="61" s="1"/>
  <c r="B4792" i="61"/>
  <c r="C4792" i="61" s="1"/>
  <c r="B4791" i="61"/>
  <c r="C4791" i="61" s="1"/>
  <c r="B4790" i="61"/>
  <c r="C4790" i="61" s="1"/>
  <c r="B4789" i="61"/>
  <c r="C4789" i="61" s="1"/>
  <c r="B4788" i="61"/>
  <c r="C4788" i="61" s="1"/>
  <c r="B4787" i="61"/>
  <c r="C4787" i="61" s="1"/>
  <c r="B4786" i="61"/>
  <c r="C4786" i="61" s="1"/>
  <c r="B4785" i="61"/>
  <c r="C4785" i="61" s="1"/>
  <c r="B4784" i="61"/>
  <c r="C4784" i="61" s="1"/>
  <c r="B4783" i="61"/>
  <c r="C4783" i="61" s="1"/>
  <c r="B4782" i="61"/>
  <c r="C4782" i="61" s="1"/>
  <c r="B4781" i="61"/>
  <c r="C4781" i="61" s="1"/>
  <c r="B4780" i="61"/>
  <c r="C4780" i="61" s="1"/>
  <c r="B4779" i="61"/>
  <c r="C4779" i="61" s="1"/>
  <c r="B4778" i="61"/>
  <c r="C4778" i="61" s="1"/>
  <c r="B4777" i="61"/>
  <c r="C4777" i="61" s="1"/>
  <c r="B4776" i="61"/>
  <c r="C4776" i="61" s="1"/>
  <c r="B4775" i="61"/>
  <c r="C4775" i="61" s="1"/>
  <c r="B4774" i="61"/>
  <c r="C4774" i="61" s="1"/>
  <c r="B4773" i="61"/>
  <c r="C4773" i="61" s="1"/>
  <c r="C4772" i="61"/>
  <c r="B4772" i="61"/>
  <c r="B4771" i="61"/>
  <c r="C4771" i="61" s="1"/>
  <c r="B4770" i="61"/>
  <c r="C4770" i="61" s="1"/>
  <c r="B4769" i="61"/>
  <c r="C4769" i="61" s="1"/>
  <c r="C4768" i="61"/>
  <c r="B4768" i="61"/>
  <c r="B4767" i="61"/>
  <c r="C4767" i="61" s="1"/>
  <c r="B4766" i="61"/>
  <c r="C4766" i="61" s="1"/>
  <c r="B4765" i="61"/>
  <c r="C4765" i="61" s="1"/>
  <c r="C4764" i="61"/>
  <c r="B4764" i="61"/>
  <c r="B4763" i="61"/>
  <c r="C4763" i="61" s="1"/>
  <c r="B4762" i="61"/>
  <c r="C4762" i="61" s="1"/>
  <c r="B4761" i="61"/>
  <c r="C4761" i="61" s="1"/>
  <c r="B4760" i="61"/>
  <c r="C4760" i="61" s="1"/>
  <c r="B4759" i="61"/>
  <c r="C4759" i="61" s="1"/>
  <c r="B4758" i="61"/>
  <c r="C4758" i="61" s="1"/>
  <c r="B4757" i="61"/>
  <c r="C4757" i="61" s="1"/>
  <c r="B4756" i="61"/>
  <c r="C4756" i="61" s="1"/>
  <c r="B4755" i="61"/>
  <c r="C4755" i="61" s="1"/>
  <c r="B4754" i="61"/>
  <c r="C4754" i="61" s="1"/>
  <c r="B4753" i="61"/>
  <c r="C4753" i="61" s="1"/>
  <c r="B4752" i="61"/>
  <c r="C4752" i="61" s="1"/>
  <c r="B4751" i="61"/>
  <c r="C4751" i="61" s="1"/>
  <c r="B4750" i="61"/>
  <c r="C4750" i="61" s="1"/>
  <c r="B4749" i="61"/>
  <c r="C4749" i="61" s="1"/>
  <c r="B4748" i="61"/>
  <c r="C4748" i="61" s="1"/>
  <c r="B4747" i="61"/>
  <c r="C4747" i="61" s="1"/>
  <c r="B4746" i="61"/>
  <c r="C4746" i="61" s="1"/>
  <c r="B4745" i="61"/>
  <c r="C4745" i="61" s="1"/>
  <c r="B4744" i="61"/>
  <c r="C4744" i="61" s="1"/>
  <c r="B4743" i="61"/>
  <c r="C4743" i="61" s="1"/>
  <c r="B4742" i="61"/>
  <c r="C4742" i="61" s="1"/>
  <c r="B4741" i="61"/>
  <c r="C4741" i="61" s="1"/>
  <c r="C4740" i="61"/>
  <c r="B4740" i="61"/>
  <c r="B4739" i="61"/>
  <c r="C4739" i="61" s="1"/>
  <c r="B4738" i="61"/>
  <c r="C4738" i="61" s="1"/>
  <c r="B4737" i="61"/>
  <c r="C4737" i="61" s="1"/>
  <c r="C4736" i="61"/>
  <c r="B4736" i="61"/>
  <c r="B4735" i="61"/>
  <c r="C4735" i="61" s="1"/>
  <c r="B4734" i="61"/>
  <c r="C4734" i="61" s="1"/>
  <c r="B4733" i="61"/>
  <c r="C4733" i="61" s="1"/>
  <c r="C4732" i="61"/>
  <c r="B4732" i="61"/>
  <c r="B4731" i="61"/>
  <c r="C4731" i="61" s="1"/>
  <c r="B4730" i="61"/>
  <c r="C4730" i="61" s="1"/>
  <c r="B4729" i="61"/>
  <c r="C4729" i="61" s="1"/>
  <c r="B4728" i="61"/>
  <c r="C4728" i="61" s="1"/>
  <c r="B4727" i="61"/>
  <c r="C4727" i="61" s="1"/>
  <c r="B4726" i="61"/>
  <c r="C4726" i="61" s="1"/>
  <c r="B4725" i="61"/>
  <c r="C4725" i="61" s="1"/>
  <c r="B4724" i="61"/>
  <c r="C4724" i="61" s="1"/>
  <c r="B4723" i="61"/>
  <c r="C4723" i="61" s="1"/>
  <c r="B4722" i="61"/>
  <c r="C4722" i="61" s="1"/>
  <c r="B4721" i="61"/>
  <c r="C4721" i="61" s="1"/>
  <c r="B4720" i="61"/>
  <c r="C4720" i="61" s="1"/>
  <c r="B4719" i="61"/>
  <c r="C4719" i="61" s="1"/>
  <c r="B4718" i="61"/>
  <c r="C4718" i="61" s="1"/>
  <c r="B4717" i="61"/>
  <c r="C4717" i="61" s="1"/>
  <c r="B4716" i="61"/>
  <c r="C4716" i="61" s="1"/>
  <c r="B4715" i="61"/>
  <c r="C4715" i="61" s="1"/>
  <c r="B4714" i="61"/>
  <c r="C4714" i="61" s="1"/>
  <c r="B4713" i="61"/>
  <c r="C4713" i="61" s="1"/>
  <c r="B4712" i="61"/>
  <c r="C4712" i="61" s="1"/>
  <c r="B4711" i="61"/>
  <c r="C4711" i="61" s="1"/>
  <c r="B4710" i="61"/>
  <c r="C4710" i="61" s="1"/>
  <c r="B4709" i="61"/>
  <c r="C4709" i="61" s="1"/>
  <c r="C4708" i="61"/>
  <c r="B4708" i="61"/>
  <c r="B4707" i="61"/>
  <c r="C4707" i="61" s="1"/>
  <c r="B4706" i="61"/>
  <c r="C4706" i="61" s="1"/>
  <c r="B4705" i="61"/>
  <c r="C4705" i="61" s="1"/>
  <c r="C4704" i="61"/>
  <c r="B4704" i="61"/>
  <c r="B4703" i="61"/>
  <c r="C4703" i="61" s="1"/>
  <c r="B4702" i="61"/>
  <c r="C4702" i="61" s="1"/>
  <c r="B4701" i="61"/>
  <c r="C4701" i="61" s="1"/>
  <c r="C4700" i="61"/>
  <c r="B4700" i="61"/>
  <c r="B4699" i="61"/>
  <c r="C4699" i="61" s="1"/>
  <c r="B4698" i="61"/>
  <c r="C4698" i="61" s="1"/>
  <c r="B4697" i="61"/>
  <c r="C4697" i="61" s="1"/>
  <c r="B4696" i="61"/>
  <c r="C4696" i="61" s="1"/>
  <c r="B4695" i="61"/>
  <c r="C4695" i="61" s="1"/>
  <c r="B4694" i="61"/>
  <c r="C4694" i="61" s="1"/>
  <c r="B4693" i="61"/>
  <c r="C4693" i="61" s="1"/>
  <c r="B4692" i="61"/>
  <c r="C4692" i="61" s="1"/>
  <c r="B4691" i="61"/>
  <c r="C4691" i="61" s="1"/>
  <c r="B4690" i="61"/>
  <c r="C4690" i="61" s="1"/>
  <c r="B4689" i="61"/>
  <c r="C4689" i="61" s="1"/>
  <c r="B4688" i="61"/>
  <c r="C4688" i="61" s="1"/>
  <c r="B4687" i="61"/>
  <c r="C4687" i="61" s="1"/>
  <c r="B4686" i="61"/>
  <c r="C4686" i="61" s="1"/>
  <c r="B4685" i="61"/>
  <c r="C4685" i="61" s="1"/>
  <c r="B4684" i="61"/>
  <c r="C4684" i="61" s="1"/>
  <c r="B4683" i="61"/>
  <c r="C4683" i="61" s="1"/>
  <c r="B4682" i="61"/>
  <c r="C4682" i="61" s="1"/>
  <c r="B4681" i="61"/>
  <c r="C4681" i="61" s="1"/>
  <c r="B4680" i="61"/>
  <c r="C4680" i="61" s="1"/>
  <c r="B4679" i="61"/>
  <c r="C4679" i="61" s="1"/>
  <c r="B4678" i="61"/>
  <c r="C4678" i="61" s="1"/>
  <c r="B4677" i="61"/>
  <c r="C4677" i="61" s="1"/>
  <c r="C4676" i="61"/>
  <c r="B4676" i="61"/>
  <c r="B4675" i="61"/>
  <c r="C4675" i="61" s="1"/>
  <c r="B4674" i="61"/>
  <c r="C4674" i="61" s="1"/>
  <c r="B4673" i="61"/>
  <c r="C4673" i="61" s="1"/>
  <c r="C4672" i="61"/>
  <c r="B4672" i="61"/>
  <c r="B4671" i="61"/>
  <c r="C4671" i="61" s="1"/>
  <c r="B4670" i="61"/>
  <c r="C4670" i="61" s="1"/>
  <c r="C4669" i="61"/>
  <c r="B4669" i="61"/>
  <c r="B4668" i="61"/>
  <c r="C4668" i="61" s="1"/>
  <c r="B4667" i="61"/>
  <c r="C4667" i="61" s="1"/>
  <c r="B4666" i="61"/>
  <c r="C4666" i="61" s="1"/>
  <c r="C4665" i="61"/>
  <c r="B4665" i="61"/>
  <c r="B4664" i="61"/>
  <c r="C4664" i="61" s="1"/>
  <c r="B4663" i="61"/>
  <c r="C4663" i="61" s="1"/>
  <c r="B4662" i="61"/>
  <c r="C4662" i="61" s="1"/>
  <c r="C4661" i="61"/>
  <c r="B4661" i="61"/>
  <c r="C4660" i="61"/>
  <c r="B4660" i="61"/>
  <c r="B4659" i="61"/>
  <c r="C4659" i="61" s="1"/>
  <c r="B4658" i="61"/>
  <c r="C4658" i="61" s="1"/>
  <c r="C4657" i="61"/>
  <c r="B4657" i="61"/>
  <c r="C4656" i="61"/>
  <c r="B4656" i="61"/>
  <c r="B4655" i="61"/>
  <c r="C4655" i="61" s="1"/>
  <c r="B4654" i="61"/>
  <c r="C4654" i="61" s="1"/>
  <c r="C4653" i="61"/>
  <c r="B4653" i="61"/>
  <c r="C4652" i="61"/>
  <c r="B4652" i="61"/>
  <c r="B4651" i="61"/>
  <c r="C4651" i="61" s="1"/>
  <c r="B4650" i="61"/>
  <c r="C4650" i="61" s="1"/>
  <c r="C4649" i="61"/>
  <c r="B4649" i="61"/>
  <c r="B4648" i="61"/>
  <c r="C4648" i="61" s="1"/>
  <c r="B4647" i="61"/>
  <c r="C4647" i="61" s="1"/>
  <c r="B4646" i="61"/>
  <c r="C4646" i="61" s="1"/>
  <c r="C4645" i="61"/>
  <c r="B4645" i="61"/>
  <c r="C4644" i="61"/>
  <c r="B4644" i="61"/>
  <c r="B4643" i="61"/>
  <c r="C4643" i="61" s="1"/>
  <c r="B4642" i="61"/>
  <c r="C4642" i="61" s="1"/>
  <c r="C4641" i="61"/>
  <c r="B4641" i="61"/>
  <c r="C4640" i="61"/>
  <c r="B4640" i="61"/>
  <c r="B4639" i="61"/>
  <c r="C4639" i="61" s="1"/>
  <c r="B4638" i="61"/>
  <c r="C4638" i="61" s="1"/>
  <c r="C4637" i="61"/>
  <c r="B4637" i="61"/>
  <c r="C4636" i="61"/>
  <c r="B4636" i="61"/>
  <c r="B4635" i="61"/>
  <c r="C4635" i="61" s="1"/>
  <c r="B4634" i="61"/>
  <c r="C4634" i="61" s="1"/>
  <c r="C4633" i="61"/>
  <c r="B4633" i="61"/>
  <c r="B4632" i="61"/>
  <c r="C4632" i="61" s="1"/>
  <c r="B4631" i="61"/>
  <c r="C4631" i="61" s="1"/>
  <c r="B4630" i="61"/>
  <c r="C4630" i="61" s="1"/>
  <c r="C4629" i="61"/>
  <c r="B4629" i="61"/>
  <c r="B4628" i="61"/>
  <c r="C4628" i="61" s="1"/>
  <c r="B4627" i="61"/>
  <c r="C4627" i="61" s="1"/>
  <c r="B4626" i="61"/>
  <c r="C4626" i="61" s="1"/>
  <c r="C4625" i="61"/>
  <c r="B4625" i="61"/>
  <c r="C4624" i="61"/>
  <c r="B4624" i="61"/>
  <c r="B4623" i="61"/>
  <c r="C4623" i="61" s="1"/>
  <c r="B4622" i="61"/>
  <c r="C4622" i="61" s="1"/>
  <c r="C4621" i="61"/>
  <c r="B4621" i="61"/>
  <c r="C4620" i="61"/>
  <c r="B4620" i="61"/>
  <c r="B4619" i="61"/>
  <c r="C4619" i="61" s="1"/>
  <c r="B4618" i="61"/>
  <c r="C4618" i="61" s="1"/>
  <c r="C4617" i="61"/>
  <c r="B4617" i="61"/>
  <c r="B4616" i="61"/>
  <c r="C4616" i="61" s="1"/>
  <c r="B4615" i="61"/>
  <c r="C4615" i="61" s="1"/>
  <c r="B4614" i="61"/>
  <c r="C4614" i="61" s="1"/>
  <c r="C4613" i="61"/>
  <c r="B4613" i="61"/>
  <c r="C4612" i="61"/>
  <c r="B4612" i="61"/>
  <c r="B4611" i="61"/>
  <c r="C4611" i="61" s="1"/>
  <c r="B4610" i="61"/>
  <c r="C4610" i="61" s="1"/>
  <c r="C4609" i="61"/>
  <c r="B4609" i="61"/>
  <c r="C4608" i="61"/>
  <c r="B4608" i="61"/>
  <c r="B4607" i="61"/>
  <c r="C4607" i="61" s="1"/>
  <c r="B4606" i="61"/>
  <c r="C4606" i="61" s="1"/>
  <c r="C4605" i="61"/>
  <c r="B4605" i="61"/>
  <c r="C4604" i="61"/>
  <c r="B4604" i="61"/>
  <c r="B4603" i="61"/>
  <c r="C4603" i="61" s="1"/>
  <c r="B4602" i="61"/>
  <c r="C4602" i="61" s="1"/>
  <c r="C4601" i="61"/>
  <c r="B4601" i="61"/>
  <c r="B4600" i="61"/>
  <c r="C4600" i="61" s="1"/>
  <c r="B4599" i="61"/>
  <c r="C4599" i="61" s="1"/>
  <c r="B4598" i="61"/>
  <c r="C4598" i="61" s="1"/>
  <c r="C4597" i="61"/>
  <c r="B4597" i="61"/>
  <c r="B4596" i="61"/>
  <c r="C4596" i="61" s="1"/>
  <c r="B4595" i="61"/>
  <c r="C4595" i="61" s="1"/>
  <c r="B4594" i="61"/>
  <c r="C4594" i="61" s="1"/>
  <c r="C4593" i="61"/>
  <c r="B4593" i="61"/>
  <c r="C4592" i="61"/>
  <c r="B4592" i="61"/>
  <c r="B4591" i="61"/>
  <c r="C4591" i="61" s="1"/>
  <c r="B4590" i="61"/>
  <c r="C4590" i="61" s="1"/>
  <c r="C4589" i="61"/>
  <c r="B4589" i="61"/>
  <c r="C4588" i="61"/>
  <c r="B4588" i="61"/>
  <c r="B4587" i="61"/>
  <c r="C4587" i="61" s="1"/>
  <c r="B4586" i="61"/>
  <c r="C4586" i="61" s="1"/>
  <c r="C4585" i="61"/>
  <c r="B4585" i="61"/>
  <c r="B4584" i="61"/>
  <c r="C4584" i="61" s="1"/>
  <c r="B4583" i="61"/>
  <c r="C4583" i="61" s="1"/>
  <c r="B4582" i="61"/>
  <c r="C4582" i="61" s="1"/>
  <c r="C4581" i="61"/>
  <c r="B4581" i="61"/>
  <c r="C4580" i="61"/>
  <c r="B4580" i="61"/>
  <c r="B4579" i="61"/>
  <c r="C4579" i="61" s="1"/>
  <c r="B4578" i="61"/>
  <c r="C4578" i="61" s="1"/>
  <c r="C4577" i="61"/>
  <c r="B4577" i="61"/>
  <c r="C4576" i="61"/>
  <c r="B4576" i="61"/>
  <c r="B4575" i="61"/>
  <c r="C4575" i="61" s="1"/>
  <c r="B4574" i="61"/>
  <c r="C4574" i="61" s="1"/>
  <c r="C4573" i="61"/>
  <c r="B4573" i="61"/>
  <c r="C4572" i="61"/>
  <c r="B4572" i="61"/>
  <c r="B4571" i="61"/>
  <c r="C4571" i="61" s="1"/>
  <c r="B4570" i="61"/>
  <c r="C4570" i="61" s="1"/>
  <c r="C4569" i="61"/>
  <c r="B4569" i="61"/>
  <c r="B4568" i="61"/>
  <c r="C4568" i="61" s="1"/>
  <c r="B4567" i="61"/>
  <c r="C4567" i="61" s="1"/>
  <c r="B4566" i="61"/>
  <c r="C4566" i="61" s="1"/>
  <c r="C4565" i="61"/>
  <c r="B4565" i="61"/>
  <c r="B4564" i="61"/>
  <c r="C4564" i="61" s="1"/>
  <c r="B4563" i="61"/>
  <c r="C4563" i="61" s="1"/>
  <c r="B4562" i="61"/>
  <c r="C4562" i="61" s="1"/>
  <c r="C4561" i="61"/>
  <c r="B4561" i="61"/>
  <c r="C4560" i="61"/>
  <c r="B4560" i="61"/>
  <c r="B4559" i="61"/>
  <c r="C4559" i="61" s="1"/>
  <c r="B4558" i="61"/>
  <c r="C4558" i="61" s="1"/>
  <c r="C4557" i="61"/>
  <c r="B4557" i="61"/>
  <c r="C4556" i="61"/>
  <c r="B4556" i="61"/>
  <c r="B4555" i="61"/>
  <c r="C4555" i="61" s="1"/>
  <c r="B4554" i="61"/>
  <c r="C4554" i="61" s="1"/>
  <c r="C4553" i="61"/>
  <c r="B4553" i="61"/>
  <c r="B4552" i="61"/>
  <c r="C4552" i="61" s="1"/>
  <c r="B4551" i="61"/>
  <c r="C4551" i="61" s="1"/>
  <c r="B4550" i="61"/>
  <c r="C4550" i="61" s="1"/>
  <c r="C4549" i="61"/>
  <c r="B4549" i="61"/>
  <c r="C4548" i="61"/>
  <c r="B4548" i="61"/>
  <c r="B4547" i="61"/>
  <c r="C4547" i="61" s="1"/>
  <c r="B4546" i="61"/>
  <c r="C4546" i="61" s="1"/>
  <c r="C4545" i="61"/>
  <c r="B4545" i="61"/>
  <c r="C4544" i="61"/>
  <c r="B4544" i="61"/>
  <c r="B4543" i="61"/>
  <c r="C4543" i="61" s="1"/>
  <c r="B4542" i="61"/>
  <c r="C4542" i="61" s="1"/>
  <c r="C4541" i="61"/>
  <c r="B4541" i="61"/>
  <c r="C4540" i="61"/>
  <c r="B4540" i="61"/>
  <c r="B4539" i="61"/>
  <c r="C4539" i="61" s="1"/>
  <c r="B4538" i="61"/>
  <c r="C4538" i="61" s="1"/>
  <c r="C4537" i="61"/>
  <c r="B4537" i="61"/>
  <c r="B4536" i="61"/>
  <c r="C4536" i="61" s="1"/>
  <c r="B4535" i="61"/>
  <c r="C4535" i="61" s="1"/>
  <c r="B4534" i="61"/>
  <c r="C4534" i="61" s="1"/>
  <c r="C4533" i="61"/>
  <c r="B4533" i="61"/>
  <c r="C4532" i="61"/>
  <c r="B4532" i="61"/>
  <c r="B4531" i="61"/>
  <c r="C4531" i="61" s="1"/>
  <c r="B4530" i="61"/>
  <c r="C4530" i="61" s="1"/>
  <c r="C4529" i="61"/>
  <c r="B4529" i="61"/>
  <c r="C4528" i="61"/>
  <c r="B4528" i="61"/>
  <c r="B4527" i="61"/>
  <c r="C4527" i="61" s="1"/>
  <c r="B4526" i="61"/>
  <c r="C4526" i="61" s="1"/>
  <c r="C4525" i="61"/>
  <c r="B4525" i="61"/>
  <c r="C4524" i="61"/>
  <c r="B4524" i="61"/>
  <c r="B4523" i="61"/>
  <c r="C4523" i="61" s="1"/>
  <c r="B4522" i="61"/>
  <c r="C4522" i="61" s="1"/>
  <c r="C4521" i="61"/>
  <c r="B4521" i="61"/>
  <c r="B4520" i="61"/>
  <c r="C4520" i="61" s="1"/>
  <c r="B4519" i="61"/>
  <c r="C4519" i="61" s="1"/>
  <c r="B4518" i="61"/>
  <c r="C4518" i="61" s="1"/>
  <c r="C4517" i="61"/>
  <c r="B4517" i="61"/>
  <c r="C4516" i="61"/>
  <c r="B4516" i="61"/>
  <c r="B4515" i="61"/>
  <c r="C4515" i="61" s="1"/>
  <c r="B4514" i="61"/>
  <c r="C4514" i="61" s="1"/>
  <c r="C4513" i="61"/>
  <c r="B4513" i="61"/>
  <c r="C4512" i="61"/>
  <c r="B4512" i="61"/>
  <c r="B4511" i="61"/>
  <c r="C4511" i="61" s="1"/>
  <c r="B4510" i="61"/>
  <c r="C4510" i="61" s="1"/>
  <c r="C4509" i="61"/>
  <c r="B4509" i="61"/>
  <c r="C4508" i="61"/>
  <c r="B4508" i="61"/>
  <c r="B4507" i="61"/>
  <c r="C4507" i="61" s="1"/>
  <c r="B4506" i="61"/>
  <c r="C4506" i="61" s="1"/>
  <c r="C4505" i="61"/>
  <c r="B4505" i="61"/>
  <c r="B4504" i="61"/>
  <c r="C4504" i="61" s="1"/>
  <c r="B4503" i="61"/>
  <c r="C4503" i="61" s="1"/>
  <c r="B4502" i="61"/>
  <c r="C4502" i="61" s="1"/>
  <c r="C4501" i="61"/>
  <c r="B4501" i="61"/>
  <c r="B4500" i="61"/>
  <c r="C4500" i="61" s="1"/>
  <c r="B4499" i="61"/>
  <c r="C4499" i="61" s="1"/>
  <c r="B4498" i="61"/>
  <c r="C4498" i="61" s="1"/>
  <c r="C4497" i="61"/>
  <c r="B4497" i="61"/>
  <c r="C4496" i="61"/>
  <c r="B4496" i="61"/>
  <c r="B4495" i="61"/>
  <c r="C4495" i="61" s="1"/>
  <c r="B4494" i="61"/>
  <c r="C4494" i="61" s="1"/>
  <c r="C4493" i="61"/>
  <c r="B4493" i="61"/>
  <c r="C4492" i="61"/>
  <c r="B4492" i="61"/>
  <c r="C4491" i="61"/>
  <c r="B4491" i="61"/>
  <c r="B4490" i="61"/>
  <c r="C4490" i="61" s="1"/>
  <c r="C4489" i="61"/>
  <c r="B4489" i="61"/>
  <c r="C4488" i="61"/>
  <c r="B4488" i="61"/>
  <c r="B4487" i="61"/>
  <c r="C4487" i="61" s="1"/>
  <c r="B4486" i="61"/>
  <c r="C4486" i="61" s="1"/>
  <c r="C4485" i="61"/>
  <c r="B4485" i="61"/>
  <c r="C4484" i="61"/>
  <c r="B4484" i="61"/>
  <c r="C4483" i="61"/>
  <c r="B4483" i="61"/>
  <c r="B4482" i="61"/>
  <c r="C4482" i="61" s="1"/>
  <c r="C4481" i="61"/>
  <c r="B4481" i="61"/>
  <c r="C4480" i="61"/>
  <c r="B4480" i="61"/>
  <c r="B4479" i="61"/>
  <c r="C4479" i="61" s="1"/>
  <c r="B4478" i="61"/>
  <c r="C4478" i="61" s="1"/>
  <c r="C4477" i="61"/>
  <c r="B4477" i="61"/>
  <c r="C4476" i="61"/>
  <c r="B4476" i="61"/>
  <c r="C4475" i="61"/>
  <c r="B4475" i="61"/>
  <c r="B4474" i="61"/>
  <c r="C4474" i="61" s="1"/>
  <c r="C4473" i="61"/>
  <c r="B4473" i="61"/>
  <c r="C4472" i="61"/>
  <c r="B4472" i="61"/>
  <c r="C4471" i="61"/>
  <c r="B4471" i="61"/>
  <c r="B4470" i="61"/>
  <c r="C4470" i="61" s="1"/>
  <c r="C4469" i="61"/>
  <c r="B4469" i="61"/>
  <c r="C4468" i="61"/>
  <c r="B4468" i="61"/>
  <c r="C4467" i="61"/>
  <c r="B4467" i="61"/>
  <c r="B4466" i="61"/>
  <c r="C4466" i="61" s="1"/>
  <c r="C4465" i="61"/>
  <c r="B4465" i="61"/>
  <c r="C4464" i="61"/>
  <c r="B4464" i="61"/>
  <c r="B4463" i="61"/>
  <c r="C4463" i="61" s="1"/>
  <c r="B4462" i="61"/>
  <c r="C4462" i="61" s="1"/>
  <c r="C4461" i="61"/>
  <c r="B4461" i="61"/>
  <c r="C4460" i="61"/>
  <c r="B4460" i="61"/>
  <c r="C4459" i="61"/>
  <c r="B4459" i="61"/>
  <c r="B4458" i="61"/>
  <c r="C4458" i="61" s="1"/>
  <c r="C4457" i="61"/>
  <c r="B4457" i="61"/>
  <c r="C4456" i="61"/>
  <c r="B4456" i="61"/>
  <c r="B4455" i="61"/>
  <c r="C4455" i="61" s="1"/>
  <c r="B4454" i="61"/>
  <c r="C4454" i="61" s="1"/>
  <c r="C4453" i="61"/>
  <c r="B4453" i="61"/>
  <c r="C4452" i="61"/>
  <c r="B4452" i="61"/>
  <c r="C4451" i="61"/>
  <c r="B4451" i="61"/>
  <c r="B4450" i="61"/>
  <c r="C4450" i="61" s="1"/>
  <c r="C4449" i="61"/>
  <c r="B4449" i="61"/>
  <c r="C4448" i="61"/>
  <c r="B4448" i="61"/>
  <c r="B4447" i="61"/>
  <c r="C4447" i="61" s="1"/>
  <c r="B4446" i="61"/>
  <c r="C4446" i="61" s="1"/>
  <c r="C4445" i="61"/>
  <c r="B4445" i="61"/>
  <c r="C4444" i="61"/>
  <c r="B4444" i="61"/>
  <c r="C4443" i="61"/>
  <c r="B4443" i="61"/>
  <c r="B4442" i="61"/>
  <c r="C4442" i="61" s="1"/>
  <c r="C4441" i="61"/>
  <c r="B4441" i="61"/>
  <c r="C4440" i="61"/>
  <c r="B4440" i="61"/>
  <c r="C4439" i="61"/>
  <c r="B4439" i="61"/>
  <c r="B4438" i="61"/>
  <c r="C4438" i="61" s="1"/>
  <c r="C4437" i="61"/>
  <c r="B4437" i="61"/>
  <c r="C4436" i="61"/>
  <c r="B4436" i="61"/>
  <c r="C4435" i="61"/>
  <c r="B4435" i="61"/>
  <c r="B4434" i="61"/>
  <c r="C4434" i="61" s="1"/>
  <c r="C4433" i="61"/>
  <c r="B4433" i="61"/>
  <c r="C4432" i="61"/>
  <c r="B4432" i="61"/>
  <c r="B4431" i="61"/>
  <c r="C4431" i="61" s="1"/>
  <c r="B4430" i="61"/>
  <c r="C4430" i="61" s="1"/>
  <c r="C4429" i="61"/>
  <c r="B4429" i="61"/>
  <c r="C4428" i="61"/>
  <c r="B4428" i="61"/>
  <c r="C4427" i="61"/>
  <c r="B4427" i="61"/>
  <c r="B4426" i="61"/>
  <c r="C4426" i="61" s="1"/>
  <c r="C4425" i="61"/>
  <c r="B4425" i="61"/>
  <c r="C4424" i="61"/>
  <c r="B4424" i="61"/>
  <c r="B4423" i="61"/>
  <c r="C4423" i="61" s="1"/>
  <c r="B4422" i="61"/>
  <c r="C4422" i="61" s="1"/>
  <c r="C4421" i="61"/>
  <c r="B4421" i="61"/>
  <c r="C4420" i="61"/>
  <c r="B4420" i="61"/>
  <c r="C4419" i="61"/>
  <c r="B4419" i="61"/>
  <c r="B4418" i="61"/>
  <c r="C4418" i="61" s="1"/>
  <c r="C4417" i="61"/>
  <c r="B4417" i="61"/>
  <c r="C4416" i="61"/>
  <c r="B4416" i="61"/>
  <c r="B4415" i="61"/>
  <c r="C4415" i="61" s="1"/>
  <c r="B4414" i="61"/>
  <c r="C4414" i="61" s="1"/>
  <c r="C4413" i="61"/>
  <c r="B4413" i="61"/>
  <c r="C4412" i="61"/>
  <c r="B4412" i="61"/>
  <c r="C4411" i="61"/>
  <c r="B4411" i="61"/>
  <c r="B4410" i="61"/>
  <c r="C4410" i="61" s="1"/>
  <c r="C4409" i="61"/>
  <c r="B4409" i="61"/>
  <c r="C4408" i="61"/>
  <c r="B4408" i="61"/>
  <c r="C4407" i="61"/>
  <c r="B4407" i="61"/>
  <c r="B4406" i="61"/>
  <c r="C4406" i="61" s="1"/>
  <c r="C4405" i="61"/>
  <c r="B4405" i="61"/>
  <c r="C4404" i="61"/>
  <c r="B4404" i="61"/>
  <c r="C4403" i="61"/>
  <c r="B4403" i="61"/>
  <c r="B4402" i="61"/>
  <c r="C4402" i="61" s="1"/>
  <c r="C4401" i="61"/>
  <c r="B4401" i="61"/>
  <c r="C4400" i="61"/>
  <c r="B4400" i="61"/>
  <c r="B4399" i="61"/>
  <c r="C4399" i="61" s="1"/>
  <c r="B4398" i="61"/>
  <c r="C4398" i="61" s="1"/>
  <c r="C4397" i="61"/>
  <c r="B4397" i="61"/>
  <c r="C4396" i="61"/>
  <c r="B4396" i="61"/>
  <c r="C4395" i="61"/>
  <c r="B4395" i="61"/>
  <c r="B4394" i="61"/>
  <c r="C4394" i="61" s="1"/>
  <c r="C4393" i="61"/>
  <c r="B4393" i="61"/>
  <c r="C4392" i="61"/>
  <c r="B4392" i="61"/>
  <c r="B4391" i="61"/>
  <c r="C4391" i="61" s="1"/>
  <c r="B4390" i="61"/>
  <c r="C4390" i="61" s="1"/>
  <c r="C4389" i="61"/>
  <c r="B4389" i="61"/>
  <c r="C4388" i="61"/>
  <c r="B4388" i="61"/>
  <c r="C4387" i="61"/>
  <c r="B4387" i="61"/>
  <c r="B4386" i="61"/>
  <c r="C4386" i="61" s="1"/>
  <c r="C4385" i="61"/>
  <c r="B4385" i="61"/>
  <c r="C4384" i="61"/>
  <c r="B4384" i="61"/>
  <c r="B4383" i="61"/>
  <c r="C4383" i="61" s="1"/>
  <c r="B4382" i="61"/>
  <c r="C4382" i="61" s="1"/>
  <c r="C4381" i="61"/>
  <c r="B4381" i="61"/>
  <c r="C4380" i="61"/>
  <c r="B4380" i="61"/>
  <c r="C4379" i="61"/>
  <c r="B4379" i="61"/>
  <c r="B4378" i="61"/>
  <c r="C4378" i="61" s="1"/>
  <c r="C4377" i="61"/>
  <c r="B4377" i="61"/>
  <c r="C4376" i="61"/>
  <c r="B4376" i="61"/>
  <c r="C4375" i="61"/>
  <c r="B4375" i="61"/>
  <c r="B4374" i="61"/>
  <c r="C4374" i="61" s="1"/>
  <c r="C4373" i="61"/>
  <c r="B4373" i="61"/>
  <c r="C4372" i="61"/>
  <c r="B4372" i="61"/>
  <c r="C4371" i="61"/>
  <c r="B4371" i="61"/>
  <c r="B4370" i="61"/>
  <c r="C4370" i="61" s="1"/>
  <c r="C4369" i="61"/>
  <c r="B4369" i="61"/>
  <c r="C4368" i="61"/>
  <c r="B4368" i="61"/>
  <c r="B4367" i="61"/>
  <c r="C4367" i="61" s="1"/>
  <c r="B4366" i="61"/>
  <c r="C4366" i="61" s="1"/>
  <c r="C4365" i="61"/>
  <c r="B4365" i="61"/>
  <c r="C4364" i="61"/>
  <c r="B4364" i="61"/>
  <c r="C4363" i="61"/>
  <c r="B4363" i="61"/>
  <c r="B4362" i="61"/>
  <c r="C4362" i="61" s="1"/>
  <c r="C4361" i="61"/>
  <c r="B4361" i="61"/>
  <c r="C4360" i="61"/>
  <c r="B4360" i="61"/>
  <c r="B4359" i="61"/>
  <c r="C4359" i="61" s="1"/>
  <c r="B4358" i="61"/>
  <c r="C4358" i="61" s="1"/>
  <c r="C4357" i="61"/>
  <c r="B4357" i="61"/>
  <c r="C4356" i="61"/>
  <c r="B4356" i="61"/>
  <c r="C4355" i="61"/>
  <c r="B4355" i="61"/>
  <c r="B4354" i="61"/>
  <c r="C4354" i="61" s="1"/>
  <c r="C4353" i="61"/>
  <c r="B4353" i="61"/>
  <c r="C4352" i="61"/>
  <c r="B4352" i="61"/>
  <c r="B4351" i="61"/>
  <c r="C4351" i="61" s="1"/>
  <c r="B4350" i="61"/>
  <c r="C4350" i="61" s="1"/>
  <c r="C4349" i="61"/>
  <c r="B4349" i="61"/>
  <c r="C4348" i="61"/>
  <c r="B4348" i="61"/>
  <c r="C4347" i="61"/>
  <c r="B4347" i="61"/>
  <c r="B4346" i="61"/>
  <c r="C4346" i="61" s="1"/>
  <c r="C4345" i="61"/>
  <c r="B4345" i="61"/>
  <c r="C4344" i="61"/>
  <c r="B4344" i="61"/>
  <c r="C4343" i="61"/>
  <c r="B4343" i="61"/>
  <c r="B4342" i="61"/>
  <c r="C4342" i="61" s="1"/>
  <c r="C4341" i="61"/>
  <c r="B4341" i="61"/>
  <c r="C4340" i="61"/>
  <c r="B4340" i="61"/>
  <c r="C4339" i="61"/>
  <c r="B4339" i="61"/>
  <c r="B4338" i="61"/>
  <c r="C4338" i="61" s="1"/>
  <c r="C4337" i="61"/>
  <c r="B4337" i="61"/>
  <c r="C4336" i="61"/>
  <c r="B4336" i="61"/>
  <c r="B4335" i="61"/>
  <c r="C4335" i="61" s="1"/>
  <c r="B4334" i="61"/>
  <c r="C4334" i="61" s="1"/>
  <c r="C4333" i="61"/>
  <c r="B4333" i="61"/>
  <c r="C4332" i="61"/>
  <c r="B4332" i="61"/>
  <c r="C4331" i="61"/>
  <c r="B4331" i="61"/>
  <c r="B4330" i="61"/>
  <c r="C4330" i="61" s="1"/>
  <c r="C4329" i="61"/>
  <c r="B4329" i="61"/>
  <c r="C4328" i="61"/>
  <c r="B4328" i="61"/>
  <c r="B4327" i="61"/>
  <c r="C4327" i="61" s="1"/>
  <c r="B4326" i="61"/>
  <c r="C4326" i="61" s="1"/>
  <c r="C4325" i="61"/>
  <c r="B4325" i="61"/>
  <c r="C4324" i="61"/>
  <c r="B4324" i="61"/>
  <c r="C4323" i="61"/>
  <c r="B4323" i="61"/>
  <c r="B4322" i="61"/>
  <c r="C4322" i="61" s="1"/>
  <c r="C4321" i="61"/>
  <c r="B4321" i="61"/>
  <c r="C4320" i="61"/>
  <c r="B4320" i="61"/>
  <c r="B4319" i="61"/>
  <c r="C4319" i="61" s="1"/>
  <c r="B4318" i="61"/>
  <c r="C4318" i="61" s="1"/>
  <c r="C4317" i="61"/>
  <c r="B4317" i="61"/>
  <c r="C4316" i="61"/>
  <c r="B4316" i="61"/>
  <c r="C4315" i="61"/>
  <c r="B4315" i="61"/>
  <c r="B4314" i="61"/>
  <c r="C4314" i="61" s="1"/>
  <c r="C4313" i="61"/>
  <c r="B4313" i="61"/>
  <c r="C4312" i="61"/>
  <c r="B4312" i="61"/>
  <c r="C4311" i="61"/>
  <c r="B4311" i="61"/>
  <c r="B4310" i="61"/>
  <c r="C4310" i="61" s="1"/>
  <c r="C4309" i="61"/>
  <c r="B4309" i="61"/>
  <c r="C4308" i="61"/>
  <c r="B4308" i="61"/>
  <c r="C4307" i="61"/>
  <c r="B4307" i="61"/>
  <c r="B4306" i="61"/>
  <c r="C4306" i="61" s="1"/>
  <c r="C4305" i="61"/>
  <c r="B4305" i="61"/>
  <c r="C4304" i="61"/>
  <c r="B4304" i="61"/>
  <c r="B4303" i="61"/>
  <c r="C4303" i="61" s="1"/>
  <c r="B4302" i="61"/>
  <c r="C4302" i="61" s="1"/>
  <c r="C4301" i="61"/>
  <c r="B4301" i="61"/>
  <c r="C4300" i="61"/>
  <c r="B4300" i="61"/>
  <c r="C4299" i="61"/>
  <c r="B4299" i="61"/>
  <c r="B4298" i="61"/>
  <c r="C4298" i="61" s="1"/>
  <c r="C4297" i="61"/>
  <c r="B4297" i="61"/>
  <c r="C4296" i="61"/>
  <c r="B4296" i="61"/>
  <c r="B4295" i="61"/>
  <c r="C4295" i="61" s="1"/>
  <c r="B4294" i="61"/>
  <c r="C4294" i="61" s="1"/>
  <c r="C4293" i="61"/>
  <c r="B4293" i="61"/>
  <c r="C4292" i="61"/>
  <c r="B4292" i="61"/>
  <c r="C4291" i="61"/>
  <c r="B4291" i="61"/>
  <c r="B4290" i="61"/>
  <c r="C4290" i="61" s="1"/>
  <c r="C4289" i="61"/>
  <c r="B4289" i="61"/>
  <c r="C4288" i="61"/>
  <c r="B4288" i="61"/>
  <c r="B4287" i="61"/>
  <c r="C4287" i="61" s="1"/>
  <c r="B4286" i="61"/>
  <c r="C4286" i="61" s="1"/>
  <c r="C4285" i="61"/>
  <c r="B4285" i="61"/>
  <c r="C4284" i="61"/>
  <c r="B4284" i="61"/>
  <c r="C4283" i="61"/>
  <c r="B4283" i="61"/>
  <c r="B4282" i="61"/>
  <c r="C4282" i="61" s="1"/>
  <c r="C4281" i="61"/>
  <c r="B4281" i="61"/>
  <c r="C4280" i="61"/>
  <c r="B4280" i="61"/>
  <c r="C4279" i="61"/>
  <c r="B4279" i="61"/>
  <c r="B4278" i="61"/>
  <c r="C4278" i="61" s="1"/>
  <c r="C4277" i="61"/>
  <c r="B4277" i="61"/>
  <c r="C4276" i="61"/>
  <c r="B4276" i="61"/>
  <c r="C4275" i="61"/>
  <c r="B4275" i="61"/>
  <c r="B4274" i="61"/>
  <c r="C4274" i="61" s="1"/>
  <c r="C4273" i="61"/>
  <c r="B4273" i="61"/>
  <c r="C4272" i="61"/>
  <c r="B4272" i="61"/>
  <c r="B4271" i="61"/>
  <c r="C4271" i="61" s="1"/>
  <c r="B4270" i="61"/>
  <c r="C4270" i="61" s="1"/>
  <c r="C4269" i="61"/>
  <c r="B4269" i="61"/>
  <c r="C4268" i="61"/>
  <c r="B4268" i="61"/>
  <c r="C4267" i="61"/>
  <c r="B4267" i="61"/>
  <c r="B4266" i="61"/>
  <c r="C4266" i="61" s="1"/>
  <c r="C4265" i="61"/>
  <c r="B4265" i="61"/>
  <c r="C4264" i="61"/>
  <c r="B4264" i="61"/>
  <c r="B4263" i="61"/>
  <c r="C4263" i="61" s="1"/>
  <c r="B4262" i="61"/>
  <c r="C4262" i="61" s="1"/>
  <c r="C4261" i="61"/>
  <c r="B4261" i="61"/>
  <c r="C4260" i="61"/>
  <c r="B4260" i="61"/>
  <c r="C4259" i="61"/>
  <c r="B4259" i="61"/>
  <c r="B4258" i="61"/>
  <c r="C4258" i="61" s="1"/>
  <c r="B4257" i="61"/>
  <c r="C4257" i="61" s="1"/>
  <c r="C4256" i="61"/>
  <c r="B4256" i="61"/>
  <c r="B4255" i="61"/>
  <c r="C4255" i="61" s="1"/>
  <c r="B4254" i="61"/>
  <c r="C4254" i="61" s="1"/>
  <c r="C4253" i="61"/>
  <c r="B4253" i="61"/>
  <c r="C4252" i="61"/>
  <c r="B4252" i="61"/>
  <c r="C4251" i="61"/>
  <c r="B4251" i="61"/>
  <c r="B4250" i="61"/>
  <c r="C4250" i="61" s="1"/>
  <c r="B4249" i="61"/>
  <c r="C4249" i="61" s="1"/>
  <c r="C4248" i="61"/>
  <c r="B4248" i="61"/>
  <c r="C4247" i="61"/>
  <c r="B4247" i="61"/>
  <c r="B4246" i="61"/>
  <c r="C4246" i="61" s="1"/>
  <c r="C4245" i="61"/>
  <c r="B4245" i="61"/>
  <c r="C4244" i="61"/>
  <c r="B4244" i="61"/>
  <c r="C4243" i="61"/>
  <c r="B4243" i="61"/>
  <c r="B4242" i="61"/>
  <c r="C4242" i="61" s="1"/>
  <c r="B4241" i="61"/>
  <c r="C4241" i="61" s="1"/>
  <c r="C4240" i="61"/>
  <c r="B4240" i="61"/>
  <c r="B4239" i="61"/>
  <c r="C4239" i="61" s="1"/>
  <c r="B4238" i="61"/>
  <c r="C4238" i="61" s="1"/>
  <c r="C4237" i="61"/>
  <c r="B4237" i="61"/>
  <c r="C4236" i="61"/>
  <c r="B4236" i="61"/>
  <c r="C4235" i="61"/>
  <c r="B4235" i="61"/>
  <c r="B4234" i="61"/>
  <c r="C4234" i="61" s="1"/>
  <c r="C4233" i="61"/>
  <c r="B4233" i="61"/>
  <c r="C4232" i="61"/>
  <c r="B4232" i="61"/>
  <c r="B4231" i="61"/>
  <c r="C4231" i="61" s="1"/>
  <c r="B4230" i="61"/>
  <c r="C4230" i="61" s="1"/>
  <c r="C4229" i="61"/>
  <c r="B4229" i="61"/>
  <c r="C4228" i="61"/>
  <c r="B4228" i="61"/>
  <c r="C4227" i="61"/>
  <c r="B4227" i="61"/>
  <c r="B4226" i="61"/>
  <c r="C4226" i="61" s="1"/>
  <c r="B4225" i="61"/>
  <c r="C4225" i="61" s="1"/>
  <c r="C4224" i="61"/>
  <c r="B4224" i="61"/>
  <c r="B4223" i="61"/>
  <c r="C4223" i="61" s="1"/>
  <c r="B4222" i="61"/>
  <c r="C4222" i="61" s="1"/>
  <c r="C4221" i="61"/>
  <c r="B4221" i="61"/>
  <c r="C4220" i="61"/>
  <c r="B4220" i="61"/>
  <c r="C4219" i="61"/>
  <c r="B4219" i="61"/>
  <c r="C4218" i="61"/>
  <c r="B4218" i="61"/>
  <c r="C4217" i="61"/>
  <c r="B4217" i="61"/>
  <c r="C4216" i="61"/>
  <c r="B4216" i="61"/>
  <c r="C4215" i="61"/>
  <c r="B4215" i="61"/>
  <c r="C4214" i="61"/>
  <c r="B4214" i="61"/>
  <c r="C4213" i="61"/>
  <c r="B4213" i="61"/>
  <c r="C4212" i="61"/>
  <c r="B4212" i="61"/>
  <c r="C4211" i="61"/>
  <c r="B4211" i="61"/>
  <c r="C4210" i="61"/>
  <c r="B4210" i="61"/>
  <c r="C4209" i="61"/>
  <c r="B4209" i="61"/>
  <c r="C4208" i="61"/>
  <c r="B4208" i="61"/>
  <c r="C4207" i="61"/>
  <c r="B4207" i="61"/>
  <c r="C4206" i="61"/>
  <c r="B4206" i="61"/>
  <c r="C4205" i="61"/>
  <c r="B4205" i="61"/>
  <c r="C4204" i="61"/>
  <c r="B4204" i="61"/>
  <c r="C4203" i="61"/>
  <c r="B4203" i="61"/>
  <c r="C4202" i="61"/>
  <c r="B4202" i="61"/>
  <c r="C4201" i="61"/>
  <c r="B4201" i="61"/>
  <c r="C4200" i="61"/>
  <c r="B4200" i="61"/>
  <c r="C4199" i="61"/>
  <c r="B4199" i="61"/>
  <c r="C4198" i="61"/>
  <c r="B4198" i="61"/>
  <c r="C4197" i="61"/>
  <c r="B4197" i="61"/>
  <c r="C4196" i="61"/>
  <c r="B4196" i="61"/>
  <c r="C4195" i="61"/>
  <c r="B4195" i="61"/>
  <c r="C4194" i="61"/>
  <c r="B4194" i="61"/>
  <c r="C4193" i="61"/>
  <c r="B4193" i="61"/>
  <c r="C4192" i="61"/>
  <c r="B4192" i="61"/>
  <c r="C4191" i="61"/>
  <c r="B4191" i="61"/>
  <c r="C4190" i="61"/>
  <c r="B4190" i="61"/>
  <c r="C4189" i="61"/>
  <c r="B4189" i="61"/>
  <c r="C4188" i="61"/>
  <c r="B4188" i="61"/>
  <c r="C4187" i="61"/>
  <c r="B4187" i="61"/>
  <c r="C4186" i="61"/>
  <c r="B4186" i="61"/>
  <c r="C4185" i="61"/>
  <c r="B4185" i="61"/>
  <c r="C4184" i="61"/>
  <c r="B4184" i="61"/>
  <c r="C4183" i="61"/>
  <c r="B4183" i="61"/>
  <c r="C4182" i="61"/>
  <c r="B4182" i="61"/>
  <c r="C4181" i="61"/>
  <c r="B4181" i="61"/>
  <c r="C4180" i="61"/>
  <c r="B4180" i="61"/>
  <c r="C4179" i="61"/>
  <c r="B4179" i="61"/>
  <c r="C4178" i="61"/>
  <c r="B4178" i="61"/>
  <c r="C4177" i="61"/>
  <c r="B4177" i="61"/>
  <c r="C4176" i="61"/>
  <c r="B4176" i="61"/>
  <c r="C4175" i="61"/>
  <c r="B4175" i="61"/>
  <c r="C4174" i="61"/>
  <c r="B4174" i="61"/>
  <c r="C4173" i="61"/>
  <c r="B4173" i="61"/>
  <c r="C4172" i="61"/>
  <c r="B4172" i="61"/>
  <c r="C4171" i="61"/>
  <c r="B4171" i="61"/>
  <c r="C4170" i="61"/>
  <c r="B4170" i="61"/>
  <c r="C4169" i="61"/>
  <c r="B4169" i="61"/>
  <c r="C4168" i="61"/>
  <c r="B4168" i="61"/>
  <c r="C4167" i="61"/>
  <c r="B4167" i="61"/>
  <c r="C4166" i="61"/>
  <c r="B4166" i="61"/>
  <c r="C4165" i="61"/>
  <c r="B4165" i="61"/>
  <c r="C4164" i="61"/>
  <c r="B4164" i="61"/>
  <c r="C4163" i="61"/>
  <c r="B4163" i="61"/>
  <c r="C4162" i="61"/>
  <c r="B4162" i="61"/>
  <c r="C4161" i="61"/>
  <c r="B4161" i="61"/>
  <c r="C4160" i="61"/>
  <c r="B4160" i="61"/>
  <c r="C4159" i="61"/>
  <c r="B4159" i="61"/>
  <c r="C4158" i="61"/>
  <c r="B4158" i="61"/>
  <c r="C4157" i="61"/>
  <c r="B4157" i="61"/>
  <c r="C4156" i="61"/>
  <c r="B4156" i="61"/>
  <c r="C4155" i="61"/>
  <c r="B4155" i="61"/>
  <c r="C4154" i="61"/>
  <c r="B4154" i="61"/>
  <c r="C4153" i="61"/>
  <c r="B4153" i="61"/>
  <c r="C4152" i="61"/>
  <c r="B4152" i="61"/>
  <c r="C4151" i="61"/>
  <c r="B4151" i="61"/>
  <c r="C4150" i="61"/>
  <c r="B4150" i="61"/>
  <c r="C4149" i="61"/>
  <c r="B4149" i="61"/>
  <c r="C4148" i="61"/>
  <c r="B4148" i="61"/>
  <c r="C4147" i="61"/>
  <c r="B4147" i="61"/>
  <c r="C4146" i="61"/>
  <c r="B4146" i="61"/>
  <c r="C4145" i="61"/>
  <c r="B4145" i="61"/>
  <c r="C4144" i="61"/>
  <c r="B4144" i="61"/>
  <c r="C4143" i="61"/>
  <c r="B4143" i="61"/>
  <c r="C4142" i="61"/>
  <c r="B4142" i="61"/>
  <c r="C4141" i="61"/>
  <c r="B4141" i="61"/>
  <c r="C4140" i="61"/>
  <c r="B4140" i="61"/>
  <c r="C4139" i="61"/>
  <c r="B4139" i="61"/>
  <c r="C4138" i="61"/>
  <c r="B4138" i="61"/>
  <c r="C4137" i="61"/>
  <c r="B4137" i="61"/>
  <c r="C4136" i="61"/>
  <c r="B4136" i="61"/>
  <c r="C4135" i="61"/>
  <c r="B4135" i="61"/>
  <c r="C4134" i="61"/>
  <c r="B4134" i="61"/>
  <c r="C4133" i="61"/>
  <c r="B4133" i="61"/>
  <c r="C4132" i="61"/>
  <c r="B4132" i="61"/>
  <c r="C4131" i="61"/>
  <c r="B4131" i="61"/>
  <c r="C4130" i="61"/>
  <c r="B4130" i="61"/>
  <c r="C4129" i="61"/>
  <c r="B4129" i="61"/>
  <c r="C4128" i="61"/>
  <c r="B4128" i="61"/>
  <c r="C4127" i="61"/>
  <c r="B4127" i="61"/>
  <c r="C4126" i="61"/>
  <c r="B4126" i="61"/>
  <c r="C4125" i="61"/>
  <c r="B4125" i="61"/>
  <c r="C4124" i="61"/>
  <c r="B4124" i="61"/>
  <c r="C4123" i="61"/>
  <c r="B4123" i="61"/>
  <c r="C4122" i="61"/>
  <c r="B4122" i="61"/>
  <c r="C4121" i="61"/>
  <c r="B4121" i="61"/>
  <c r="C4120" i="61"/>
  <c r="B4120" i="61"/>
  <c r="C4119" i="61"/>
  <c r="B4119" i="61"/>
  <c r="C4118" i="61"/>
  <c r="B4118" i="61"/>
  <c r="C4117" i="61"/>
  <c r="B4117" i="61"/>
  <c r="C4116" i="61"/>
  <c r="B4116" i="61"/>
  <c r="C4115" i="61"/>
  <c r="B4115" i="61"/>
  <c r="C4114" i="61"/>
  <c r="B4114" i="61"/>
  <c r="C4113" i="61"/>
  <c r="B4113" i="61"/>
  <c r="C4112" i="61"/>
  <c r="B4112" i="61"/>
  <c r="C4111" i="61"/>
  <c r="B4111" i="61"/>
  <c r="C4110" i="61"/>
  <c r="B4110" i="61"/>
  <c r="C4109" i="61"/>
  <c r="B4109" i="61"/>
  <c r="C4108" i="61"/>
  <c r="B4108" i="61"/>
  <c r="C4107" i="61"/>
  <c r="B4107" i="61"/>
  <c r="C4106" i="61"/>
  <c r="B4106" i="61"/>
  <c r="C4105" i="61"/>
  <c r="B4105" i="61"/>
  <c r="C4104" i="61"/>
  <c r="B4104" i="61"/>
  <c r="C4103" i="61"/>
  <c r="B4103" i="61"/>
  <c r="C4102" i="61"/>
  <c r="B4102" i="61"/>
  <c r="C4101" i="61"/>
  <c r="B4101" i="61"/>
  <c r="C4100" i="61"/>
  <c r="B4100" i="61"/>
  <c r="C4099" i="61"/>
  <c r="B4099" i="61"/>
  <c r="C4098" i="61"/>
  <c r="B4098" i="61"/>
  <c r="C4097" i="61"/>
  <c r="B4097" i="61"/>
  <c r="C4096" i="61"/>
  <c r="B4096" i="61"/>
  <c r="C4095" i="61"/>
  <c r="B4095" i="61"/>
  <c r="C4094" i="61"/>
  <c r="B4094" i="61"/>
  <c r="C4093" i="61"/>
  <c r="B4093" i="61"/>
  <c r="C4092" i="61"/>
  <c r="B4092" i="61"/>
  <c r="C4091" i="61"/>
  <c r="B4091" i="61"/>
  <c r="C4090" i="61"/>
  <c r="B4090" i="61"/>
  <c r="C4089" i="61"/>
  <c r="B4089" i="61"/>
  <c r="C4088" i="61"/>
  <c r="B4088" i="61"/>
  <c r="C4087" i="61"/>
  <c r="B4087" i="61"/>
  <c r="C4086" i="61"/>
  <c r="B4086" i="61"/>
  <c r="C4085" i="61"/>
  <c r="B4085" i="61"/>
  <c r="C4084" i="61"/>
  <c r="B4084" i="61"/>
  <c r="C4083" i="61"/>
  <c r="B4083" i="61"/>
  <c r="C4082" i="61"/>
  <c r="B4082" i="61"/>
  <c r="C4081" i="61"/>
  <c r="B4081" i="61"/>
  <c r="C4080" i="61"/>
  <c r="B4080" i="61"/>
  <c r="C4079" i="61"/>
  <c r="B4079" i="61"/>
  <c r="C4078" i="61"/>
  <c r="B4078" i="61"/>
  <c r="C4077" i="61"/>
  <c r="B4077" i="61"/>
  <c r="C4076" i="61"/>
  <c r="B4076" i="61"/>
  <c r="C4075" i="61"/>
  <c r="B4075" i="61"/>
  <c r="C4074" i="61"/>
  <c r="B4074" i="61"/>
  <c r="C4073" i="61"/>
  <c r="B4073" i="61"/>
  <c r="C4072" i="61"/>
  <c r="B4072" i="61"/>
  <c r="C4071" i="61"/>
  <c r="B4071" i="61"/>
  <c r="C4070" i="61"/>
  <c r="B4070" i="61"/>
  <c r="C4069" i="61"/>
  <c r="B4069" i="61"/>
  <c r="C4068" i="61"/>
  <c r="B4068" i="61"/>
  <c r="C4067" i="61"/>
  <c r="B4067" i="61"/>
  <c r="C4066" i="61"/>
  <c r="B4066" i="61"/>
  <c r="C4065" i="61"/>
  <c r="B4065" i="61"/>
  <c r="C4064" i="61"/>
  <c r="B4064" i="61"/>
  <c r="C4063" i="61"/>
  <c r="B4063" i="61"/>
  <c r="C4062" i="61"/>
  <c r="B4062" i="61"/>
  <c r="C4061" i="61"/>
  <c r="B4061" i="61"/>
  <c r="C4060" i="61"/>
  <c r="B4060" i="61"/>
  <c r="C4059" i="61"/>
  <c r="B4059" i="61"/>
  <c r="C4058" i="61"/>
  <c r="B4058" i="61"/>
  <c r="C4057" i="61"/>
  <c r="B4057" i="61"/>
  <c r="C4056" i="61"/>
  <c r="B4056" i="61"/>
  <c r="C4055" i="61"/>
  <c r="B4055" i="61"/>
  <c r="C4054" i="61"/>
  <c r="B4054" i="61"/>
  <c r="C4053" i="61"/>
  <c r="B4053" i="61"/>
  <c r="C4052" i="61"/>
  <c r="B4052" i="61"/>
  <c r="C4051" i="61"/>
  <c r="B4051" i="61"/>
  <c r="C4050" i="61"/>
  <c r="B4050" i="61"/>
  <c r="C4049" i="61"/>
  <c r="B4049" i="61"/>
  <c r="C4048" i="61"/>
  <c r="B4048" i="61"/>
  <c r="C4047" i="61"/>
  <c r="B4047" i="61"/>
  <c r="C4046" i="61"/>
  <c r="B4046" i="61"/>
  <c r="C4045" i="61"/>
  <c r="B4045" i="61"/>
  <c r="C4044" i="61"/>
  <c r="B4044" i="61"/>
  <c r="C4043" i="61"/>
  <c r="B4043" i="61"/>
  <c r="C4042" i="61"/>
  <c r="B4042" i="61"/>
  <c r="C4041" i="61"/>
  <c r="B4041" i="61"/>
  <c r="C4040" i="61"/>
  <c r="B4040" i="61"/>
  <c r="C4039" i="61"/>
  <c r="B4039" i="61"/>
  <c r="C4038" i="61"/>
  <c r="B4038" i="61"/>
  <c r="C4037" i="61"/>
  <c r="B4037" i="61"/>
  <c r="C4036" i="61"/>
  <c r="B4036" i="61"/>
  <c r="C4035" i="61"/>
  <c r="B4035" i="61"/>
  <c r="C4034" i="61"/>
  <c r="B4034" i="61"/>
  <c r="C4033" i="61"/>
  <c r="B4033" i="61"/>
  <c r="C4032" i="61"/>
  <c r="B4032" i="61"/>
  <c r="C4031" i="61"/>
  <c r="B4031" i="61"/>
  <c r="C4030" i="61"/>
  <c r="B4030" i="61"/>
  <c r="C4029" i="61"/>
  <c r="B4029" i="61"/>
  <c r="C4028" i="61"/>
  <c r="B4028" i="61"/>
  <c r="C4027" i="61"/>
  <c r="B4027" i="61"/>
  <c r="C4026" i="61"/>
  <c r="B4026" i="61"/>
  <c r="C4025" i="61"/>
  <c r="B4025" i="61"/>
  <c r="C4024" i="61"/>
  <c r="B4024" i="61"/>
  <c r="C4023" i="61"/>
  <c r="B4023" i="61"/>
  <c r="C4022" i="61"/>
  <c r="B4022" i="61"/>
  <c r="C4021" i="61"/>
  <c r="B4021" i="61"/>
  <c r="C4020" i="61"/>
  <c r="B4020" i="61"/>
  <c r="C4019" i="61"/>
  <c r="B4019" i="61"/>
  <c r="C4018" i="61"/>
  <c r="B4018" i="61"/>
  <c r="C4017" i="61"/>
  <c r="B4017" i="61"/>
  <c r="C4016" i="61"/>
  <c r="B4016" i="61"/>
  <c r="C4015" i="61"/>
  <c r="B4015" i="61"/>
  <c r="C4014" i="61"/>
  <c r="B4014" i="61"/>
  <c r="C4013" i="61"/>
  <c r="B4013" i="61"/>
  <c r="C4012" i="61"/>
  <c r="B4012" i="61"/>
  <c r="C4011" i="61"/>
  <c r="B4011" i="61"/>
  <c r="C4010" i="61"/>
  <c r="B4010" i="61"/>
  <c r="C4009" i="61"/>
  <c r="B4009" i="61"/>
  <c r="C4008" i="61"/>
  <c r="B4008" i="61"/>
  <c r="C4007" i="61"/>
  <c r="B4007" i="61"/>
  <c r="C4006" i="61"/>
  <c r="B4006" i="61"/>
  <c r="C4005" i="61"/>
  <c r="B4005" i="61"/>
  <c r="C4004" i="61"/>
  <c r="B4004" i="61"/>
  <c r="C4003" i="61"/>
  <c r="B4003" i="61"/>
  <c r="C4002" i="61"/>
  <c r="B4002" i="61"/>
  <c r="C4001" i="61"/>
  <c r="B4001" i="61"/>
  <c r="C4000" i="61"/>
  <c r="B4000" i="61"/>
  <c r="C3999" i="61"/>
  <c r="B3999" i="61"/>
  <c r="C3998" i="61"/>
  <c r="B3998" i="61"/>
  <c r="C3997" i="61"/>
  <c r="B3997" i="61"/>
  <c r="C3996" i="61"/>
  <c r="B3996" i="61"/>
  <c r="C3995" i="61"/>
  <c r="B3995" i="61"/>
  <c r="C3994" i="61"/>
  <c r="B3994" i="61"/>
  <c r="C3993" i="61"/>
  <c r="B3993" i="61"/>
  <c r="C3992" i="61"/>
  <c r="B3992" i="61"/>
  <c r="C3991" i="61"/>
  <c r="B3991" i="61"/>
  <c r="C3990" i="61"/>
  <c r="B3990" i="61"/>
  <c r="C3989" i="61"/>
  <c r="B3989" i="61"/>
  <c r="C3988" i="61"/>
  <c r="B3988" i="61"/>
  <c r="C3987" i="61"/>
  <c r="B3987" i="61"/>
  <c r="C3986" i="61"/>
  <c r="B3986" i="61"/>
  <c r="C3985" i="61"/>
  <c r="B3985" i="61"/>
  <c r="C3984" i="61"/>
  <c r="B3984" i="61"/>
  <c r="C3983" i="61"/>
  <c r="B3983" i="61"/>
  <c r="C3982" i="61"/>
  <c r="B3982" i="61"/>
  <c r="C3981" i="61"/>
  <c r="B3981" i="61"/>
  <c r="C3980" i="61"/>
  <c r="B3980" i="61"/>
  <c r="C3979" i="61"/>
  <c r="B3979" i="61"/>
  <c r="C3978" i="61"/>
  <c r="B3978" i="61"/>
  <c r="C3977" i="61"/>
  <c r="B3977" i="61"/>
  <c r="C3976" i="61"/>
  <c r="B3976" i="61"/>
  <c r="C3975" i="61"/>
  <c r="B3975" i="61"/>
  <c r="C3974" i="61"/>
  <c r="B3974" i="61"/>
  <c r="C3973" i="61"/>
  <c r="B3973" i="61"/>
  <c r="C3972" i="61"/>
  <c r="B3972" i="61"/>
  <c r="C3971" i="61"/>
  <c r="B3971" i="61"/>
  <c r="C3970" i="61"/>
  <c r="B3970" i="61"/>
  <c r="C3969" i="61"/>
  <c r="B3969" i="61"/>
  <c r="C3968" i="61"/>
  <c r="B3968" i="61"/>
  <c r="C3967" i="61"/>
  <c r="B3967" i="61"/>
  <c r="C3966" i="61"/>
  <c r="B3966" i="61"/>
  <c r="C3965" i="61"/>
  <c r="B3965" i="61"/>
  <c r="C3964" i="61"/>
  <c r="B3964" i="61"/>
  <c r="C3963" i="61"/>
  <c r="B3963" i="61"/>
  <c r="C3962" i="61"/>
  <c r="B3962" i="61"/>
  <c r="C3961" i="61"/>
  <c r="B3961" i="61"/>
  <c r="C3960" i="61"/>
  <c r="B3960" i="61"/>
  <c r="C3959" i="61"/>
  <c r="B3959" i="61"/>
  <c r="C3958" i="61"/>
  <c r="B3958" i="61"/>
  <c r="C3957" i="61"/>
  <c r="B3957" i="61"/>
  <c r="C3956" i="61"/>
  <c r="B3956" i="61"/>
  <c r="C3955" i="61"/>
  <c r="B3955" i="61"/>
  <c r="C3954" i="61"/>
  <c r="B3954" i="61"/>
  <c r="C3953" i="61"/>
  <c r="B3953" i="61"/>
  <c r="C3952" i="61"/>
  <c r="B3952" i="61"/>
  <c r="C3951" i="61"/>
  <c r="B3951" i="61"/>
  <c r="C3950" i="61"/>
  <c r="B3950" i="61"/>
  <c r="C3949" i="61"/>
  <c r="B3949" i="61"/>
  <c r="C3948" i="61"/>
  <c r="B3948" i="61"/>
  <c r="C3947" i="61"/>
  <c r="B3947" i="61"/>
  <c r="C3946" i="61"/>
  <c r="B3946" i="61"/>
  <c r="C3945" i="61"/>
  <c r="B3945" i="61"/>
  <c r="C3944" i="61"/>
  <c r="B3944" i="61"/>
  <c r="C3943" i="61"/>
  <c r="B3943" i="61"/>
  <c r="C3942" i="61"/>
  <c r="B3942" i="61"/>
  <c r="C3941" i="61"/>
  <c r="B3941" i="61"/>
  <c r="C3940" i="61"/>
  <c r="B3940" i="61"/>
  <c r="C3939" i="61"/>
  <c r="B3939" i="61"/>
  <c r="C3938" i="61"/>
  <c r="B3938" i="61"/>
  <c r="C3937" i="61"/>
  <c r="B3937" i="61"/>
  <c r="C3936" i="61"/>
  <c r="B3936" i="61"/>
  <c r="C3935" i="61"/>
  <c r="B3935" i="61"/>
  <c r="C3934" i="61"/>
  <c r="B3934" i="61"/>
  <c r="C3933" i="61"/>
  <c r="B3933" i="61"/>
  <c r="C3932" i="61"/>
  <c r="B3932" i="61"/>
  <c r="C3931" i="61"/>
  <c r="B3931" i="61"/>
  <c r="C3930" i="61"/>
  <c r="B3930" i="61"/>
  <c r="C3929" i="61"/>
  <c r="B3929" i="61"/>
  <c r="C3928" i="61"/>
  <c r="B3928" i="61"/>
  <c r="C3927" i="61"/>
  <c r="B3927" i="61"/>
  <c r="C3926" i="61"/>
  <c r="B3926" i="61"/>
  <c r="C3925" i="61"/>
  <c r="B3925" i="61"/>
  <c r="C3924" i="61"/>
  <c r="B3924" i="61"/>
  <c r="C3923" i="61"/>
  <c r="B3923" i="61"/>
  <c r="C3922" i="61"/>
  <c r="B3922" i="61"/>
  <c r="C3921" i="61"/>
  <c r="B3921" i="61"/>
  <c r="C3920" i="61"/>
  <c r="B3920" i="61"/>
  <c r="C3919" i="61"/>
  <c r="B3919" i="61"/>
  <c r="C3918" i="61"/>
  <c r="B3918" i="61"/>
  <c r="C3917" i="61"/>
  <c r="B3917" i="61"/>
  <c r="C3916" i="61"/>
  <c r="B3916" i="61"/>
  <c r="C3915" i="61"/>
  <c r="B3915" i="61"/>
  <c r="C3914" i="61"/>
  <c r="B3914" i="61"/>
  <c r="C3913" i="61"/>
  <c r="B3913" i="61"/>
  <c r="C3912" i="61"/>
  <c r="B3912" i="61"/>
  <c r="C3911" i="61"/>
  <c r="B3911" i="61"/>
  <c r="C3910" i="61"/>
  <c r="B3910" i="61"/>
  <c r="C3909" i="61"/>
  <c r="B3909" i="61"/>
  <c r="C3908" i="61"/>
  <c r="B3908" i="61"/>
  <c r="C3907" i="61"/>
  <c r="B3907" i="61"/>
  <c r="C3906" i="61"/>
  <c r="B3906" i="61"/>
  <c r="C3905" i="61"/>
  <c r="B3905" i="61"/>
  <c r="C3904" i="61"/>
  <c r="B3904" i="61"/>
  <c r="C3903" i="61"/>
  <c r="B3903" i="61"/>
  <c r="C3902" i="61"/>
  <c r="B3902" i="61"/>
  <c r="C3901" i="61"/>
  <c r="B3901" i="61"/>
  <c r="C3900" i="61"/>
  <c r="B3900" i="61"/>
  <c r="C3899" i="61"/>
  <c r="B3899" i="61"/>
  <c r="C3898" i="61"/>
  <c r="B3898" i="61"/>
  <c r="C3897" i="61"/>
  <c r="B3897" i="61"/>
  <c r="C3896" i="61"/>
  <c r="B3896" i="61"/>
  <c r="C3895" i="61"/>
  <c r="B3895" i="61"/>
  <c r="C3894" i="61"/>
  <c r="B3894" i="61"/>
  <c r="C3893" i="61"/>
  <c r="B3893" i="61"/>
  <c r="C3892" i="61"/>
  <c r="B3892" i="61"/>
  <c r="C3891" i="61"/>
  <c r="B3891" i="61"/>
  <c r="C3890" i="61"/>
  <c r="B3890" i="61"/>
  <c r="C3889" i="61"/>
  <c r="B3889" i="61"/>
  <c r="C3888" i="61"/>
  <c r="B3888" i="61"/>
  <c r="C3887" i="61"/>
  <c r="B3887" i="61"/>
  <c r="C3886" i="61"/>
  <c r="B3886" i="61"/>
  <c r="C3885" i="61"/>
  <c r="B3885" i="61"/>
  <c r="C3884" i="61"/>
  <c r="B3884" i="61"/>
  <c r="C3883" i="61"/>
  <c r="B3883" i="61"/>
  <c r="C3882" i="61"/>
  <c r="B3882" i="61"/>
  <c r="C3881" i="61"/>
  <c r="B3881" i="61"/>
  <c r="C3880" i="61"/>
  <c r="B3880" i="61"/>
  <c r="C3879" i="61"/>
  <c r="B3879" i="61"/>
  <c r="C3878" i="61"/>
  <c r="B3878" i="61"/>
  <c r="C3877" i="61"/>
  <c r="B3877" i="61"/>
  <c r="C3876" i="61"/>
  <c r="B3876" i="61"/>
  <c r="C3875" i="61"/>
  <c r="B3875" i="61"/>
  <c r="C3874" i="61"/>
  <c r="B3874" i="61"/>
  <c r="C3873" i="61"/>
  <c r="B3873" i="61"/>
  <c r="C3872" i="61"/>
  <c r="B3872" i="61"/>
  <c r="C3871" i="61"/>
  <c r="B3871" i="61"/>
  <c r="C3870" i="61"/>
  <c r="B3870" i="61"/>
  <c r="C3869" i="61"/>
  <c r="B3869" i="61"/>
  <c r="C3868" i="61"/>
  <c r="B3868" i="61"/>
  <c r="C3867" i="61"/>
  <c r="B3867" i="61"/>
  <c r="C3866" i="61"/>
  <c r="B3866" i="61"/>
  <c r="C3865" i="61"/>
  <c r="B3865" i="61"/>
  <c r="C3864" i="61"/>
  <c r="B3864" i="61"/>
  <c r="C3863" i="61"/>
  <c r="B3863" i="61"/>
  <c r="C3862" i="61"/>
  <c r="B3862" i="61"/>
  <c r="C3861" i="61"/>
  <c r="B3861" i="61"/>
  <c r="C3860" i="61"/>
  <c r="B3860" i="61"/>
  <c r="C3859" i="61"/>
  <c r="B3859" i="61"/>
  <c r="C3858" i="61"/>
  <c r="B3858" i="61"/>
  <c r="C3857" i="61"/>
  <c r="B3857" i="61"/>
  <c r="C3856" i="61"/>
  <c r="B3856" i="61"/>
  <c r="C3855" i="61"/>
  <c r="B3855" i="61"/>
  <c r="C3854" i="61"/>
  <c r="B3854" i="61"/>
  <c r="C3853" i="61"/>
  <c r="B3853" i="61"/>
  <c r="C3852" i="61"/>
  <c r="B3852" i="61"/>
  <c r="C3851" i="61"/>
  <c r="B3851" i="61"/>
  <c r="C3850" i="61"/>
  <c r="B3850" i="61"/>
  <c r="C3849" i="61"/>
  <c r="B3849" i="61"/>
  <c r="C3848" i="61"/>
  <c r="B3848" i="61"/>
  <c r="C3847" i="61"/>
  <c r="B3847" i="61"/>
  <c r="C3846" i="61"/>
  <c r="B3846" i="61"/>
  <c r="C3845" i="61"/>
  <c r="B3845" i="61"/>
  <c r="C3844" i="61"/>
  <c r="B3844" i="61"/>
  <c r="C3843" i="61"/>
  <c r="B3843" i="61"/>
  <c r="C3842" i="61"/>
  <c r="B3842" i="61"/>
  <c r="C3841" i="61"/>
  <c r="B3841" i="61"/>
  <c r="C3840" i="61"/>
  <c r="B3840" i="61"/>
  <c r="C3839" i="61"/>
  <c r="B3839" i="61"/>
  <c r="C3838" i="61"/>
  <c r="B3838" i="61"/>
  <c r="C3837" i="61"/>
  <c r="B3837" i="61"/>
  <c r="C3836" i="61"/>
  <c r="B3836" i="61"/>
  <c r="C3835" i="61"/>
  <c r="B3835" i="61"/>
  <c r="C3834" i="61"/>
  <c r="B3834" i="61"/>
  <c r="C3833" i="61"/>
  <c r="B3833" i="61"/>
  <c r="C3832" i="61"/>
  <c r="B3832" i="61"/>
  <c r="C3831" i="61"/>
  <c r="B3831" i="61"/>
  <c r="C3830" i="61"/>
  <c r="B3830" i="61"/>
  <c r="C3829" i="61"/>
  <c r="B3829" i="61"/>
  <c r="C3828" i="61"/>
  <c r="B3828" i="61"/>
  <c r="C3827" i="61"/>
  <c r="B3827" i="61"/>
  <c r="C3826" i="61"/>
  <c r="B3826" i="61"/>
  <c r="C3825" i="61"/>
  <c r="B3825" i="61"/>
  <c r="C3824" i="61"/>
  <c r="B3824" i="61"/>
  <c r="C3823" i="61"/>
  <c r="B3823" i="61"/>
  <c r="C3822" i="61"/>
  <c r="B3822" i="61"/>
  <c r="C3821" i="61"/>
  <c r="B3821" i="61"/>
  <c r="C3820" i="61"/>
  <c r="B3820" i="61"/>
  <c r="C3819" i="61"/>
  <c r="B3819" i="61"/>
  <c r="C3818" i="61"/>
  <c r="B3818" i="61"/>
  <c r="C3817" i="61"/>
  <c r="B3817" i="61"/>
  <c r="C3816" i="61"/>
  <c r="B3816" i="61"/>
  <c r="C3815" i="61"/>
  <c r="B3815" i="61"/>
  <c r="C3814" i="61"/>
  <c r="B3814" i="61"/>
  <c r="C3813" i="61"/>
  <c r="B3813" i="61"/>
  <c r="C3812" i="61"/>
  <c r="B3812" i="61"/>
  <c r="C3811" i="61"/>
  <c r="B3811" i="61"/>
  <c r="C3810" i="61"/>
  <c r="B3810" i="61"/>
  <c r="C3809" i="61"/>
  <c r="B3809" i="61"/>
  <c r="C3808" i="61"/>
  <c r="B3808" i="61"/>
  <c r="C3807" i="61"/>
  <c r="B3807" i="61"/>
  <c r="C3806" i="61"/>
  <c r="B3806" i="61"/>
  <c r="C3805" i="61"/>
  <c r="B3805" i="61"/>
  <c r="C3804" i="61"/>
  <c r="B3804" i="61"/>
  <c r="C3803" i="61"/>
  <c r="B3803" i="61"/>
  <c r="C3802" i="61"/>
  <c r="B3802" i="61"/>
  <c r="C3801" i="61"/>
  <c r="B3801" i="61"/>
  <c r="C3800" i="61"/>
  <c r="B3800" i="61"/>
  <c r="C3799" i="61"/>
  <c r="B3799" i="61"/>
  <c r="C3798" i="61"/>
  <c r="B3798" i="61"/>
  <c r="C3797" i="61"/>
  <c r="B3797" i="61"/>
  <c r="C3796" i="61"/>
  <c r="B3796" i="61"/>
  <c r="C3795" i="61"/>
  <c r="B3795" i="61"/>
  <c r="C3794" i="61"/>
  <c r="B3794" i="61"/>
  <c r="C3793" i="61"/>
  <c r="B3793" i="61"/>
  <c r="C3792" i="61"/>
  <c r="B3792" i="61"/>
  <c r="C3791" i="61"/>
  <c r="B3791" i="61"/>
  <c r="C3790" i="61"/>
  <c r="B3790" i="61"/>
  <c r="C3789" i="61"/>
  <c r="B3789" i="61"/>
  <c r="C3788" i="61"/>
  <c r="B3788" i="61"/>
  <c r="C3787" i="61"/>
  <c r="B3787" i="61"/>
  <c r="C3786" i="61"/>
  <c r="B3786" i="61"/>
  <c r="C3785" i="61"/>
  <c r="B3785" i="61"/>
  <c r="C3784" i="61"/>
  <c r="B3784" i="61"/>
  <c r="C3783" i="61"/>
  <c r="B3783" i="61"/>
  <c r="C3782" i="61"/>
  <c r="B3782" i="61"/>
  <c r="C3781" i="61"/>
  <c r="B3781" i="61"/>
  <c r="C3780" i="61"/>
  <c r="B3780" i="61"/>
  <c r="C3779" i="61"/>
  <c r="B3779" i="61"/>
  <c r="C3778" i="61"/>
  <c r="B3778" i="61"/>
  <c r="C3777" i="61"/>
  <c r="B3777" i="61"/>
  <c r="C3776" i="61"/>
  <c r="B3776" i="61"/>
  <c r="C3775" i="61"/>
  <c r="B3775" i="61"/>
  <c r="C3774" i="61"/>
  <c r="B3774" i="61"/>
  <c r="C3773" i="61"/>
  <c r="B3773" i="61"/>
  <c r="C3772" i="61"/>
  <c r="B3772" i="61"/>
  <c r="C3771" i="61"/>
  <c r="B3771" i="61"/>
  <c r="C3770" i="61"/>
  <c r="B3770" i="61"/>
  <c r="C3769" i="61"/>
  <c r="B3769" i="61"/>
  <c r="C3768" i="61"/>
  <c r="B3768" i="61"/>
  <c r="C3767" i="61"/>
  <c r="B3767" i="61"/>
  <c r="C3766" i="61"/>
  <c r="B3766" i="61"/>
  <c r="C3765" i="61"/>
  <c r="B3765" i="61"/>
  <c r="C3764" i="61"/>
  <c r="B3764" i="61"/>
  <c r="C3763" i="61"/>
  <c r="B3763" i="61"/>
  <c r="C3762" i="61"/>
  <c r="B3762" i="61"/>
  <c r="C3761" i="61"/>
  <c r="B3761" i="61"/>
  <c r="C3760" i="61"/>
  <c r="B3760" i="61"/>
  <c r="C3759" i="61"/>
  <c r="B3759" i="61"/>
  <c r="C3758" i="61"/>
  <c r="B3758" i="61"/>
  <c r="C3757" i="61"/>
  <c r="B3757" i="61"/>
  <c r="C3756" i="61"/>
  <c r="B3756" i="61"/>
  <c r="C3755" i="61"/>
  <c r="B3755" i="61"/>
  <c r="C3754" i="61"/>
  <c r="B3754" i="61"/>
  <c r="C3753" i="61"/>
  <c r="B3753" i="61"/>
  <c r="C3752" i="61"/>
  <c r="B3752" i="61"/>
  <c r="C3751" i="61"/>
  <c r="B3751" i="61"/>
  <c r="C3750" i="61"/>
  <c r="B3750" i="61"/>
  <c r="C3749" i="61"/>
  <c r="B3749" i="61"/>
  <c r="C3748" i="61"/>
  <c r="B3748" i="61"/>
  <c r="C3747" i="61"/>
  <c r="B3747" i="61"/>
  <c r="C3746" i="61"/>
  <c r="B3746" i="61"/>
  <c r="C3745" i="61"/>
  <c r="B3745" i="61"/>
  <c r="C3744" i="61"/>
  <c r="B3744" i="61"/>
  <c r="C3743" i="61"/>
  <c r="B3743" i="61"/>
  <c r="C3742" i="61"/>
  <c r="B3742" i="61"/>
  <c r="C3741" i="61"/>
  <c r="B3741" i="61"/>
  <c r="C3740" i="61"/>
  <c r="B3740" i="61"/>
  <c r="C3739" i="61"/>
  <c r="B3739" i="61"/>
  <c r="C3738" i="61"/>
  <c r="B3738" i="61"/>
  <c r="C3737" i="61"/>
  <c r="B3737" i="61"/>
  <c r="C3736" i="61"/>
  <c r="B3736" i="61"/>
  <c r="C3735" i="61"/>
  <c r="B3735" i="61"/>
  <c r="C3734" i="61"/>
  <c r="B3734" i="61"/>
  <c r="C3733" i="61"/>
  <c r="B3733" i="61"/>
  <c r="C3732" i="61"/>
  <c r="B3732" i="61"/>
  <c r="C3731" i="61"/>
  <c r="B3731" i="61"/>
  <c r="C3730" i="61"/>
  <c r="B3730" i="61"/>
  <c r="C3729" i="61"/>
  <c r="B3729" i="61"/>
  <c r="C3728" i="61"/>
  <c r="B3728" i="61"/>
  <c r="C3727" i="61"/>
  <c r="B3727" i="61"/>
  <c r="C3726" i="61"/>
  <c r="B3726" i="61"/>
  <c r="C3725" i="61"/>
  <c r="B3725" i="61"/>
  <c r="C3724" i="61"/>
  <c r="B3724" i="61"/>
  <c r="C3723" i="61"/>
  <c r="B3723" i="61"/>
  <c r="C3722" i="61"/>
  <c r="B3722" i="61"/>
  <c r="C3721" i="61"/>
  <c r="B3721" i="61"/>
  <c r="C3720" i="61"/>
  <c r="B3720" i="61"/>
  <c r="C3719" i="61"/>
  <c r="B3719" i="61"/>
  <c r="C3718" i="61"/>
  <c r="B3718" i="61"/>
  <c r="C3717" i="61"/>
  <c r="B3717" i="61"/>
  <c r="C3716" i="61"/>
  <c r="B3716" i="61"/>
  <c r="C3715" i="61"/>
  <c r="B3715" i="61"/>
  <c r="C3714" i="61"/>
  <c r="B3714" i="61"/>
  <c r="C3713" i="61"/>
  <c r="B3713" i="61"/>
  <c r="C3712" i="61"/>
  <c r="B3712" i="61"/>
  <c r="C3711" i="61"/>
  <c r="B3711" i="61"/>
  <c r="C3710" i="61"/>
  <c r="B3710" i="61"/>
  <c r="C3709" i="61"/>
  <c r="B3709" i="61"/>
  <c r="C3708" i="61"/>
  <c r="B3708" i="61"/>
  <c r="C3707" i="61"/>
  <c r="B3707" i="61"/>
  <c r="C3706" i="61"/>
  <c r="B3706" i="61"/>
  <c r="C3705" i="61"/>
  <c r="B3705" i="61"/>
  <c r="C3704" i="61"/>
  <c r="B3704" i="61"/>
  <c r="C3703" i="61"/>
  <c r="B3703" i="61"/>
  <c r="C3702" i="61"/>
  <c r="B3702" i="61"/>
  <c r="C3701" i="61"/>
  <c r="B3701" i="61"/>
  <c r="C3700" i="61"/>
  <c r="B3700" i="61"/>
  <c r="C3699" i="61"/>
  <c r="B3699" i="61"/>
  <c r="C3698" i="61"/>
  <c r="B3698" i="61"/>
  <c r="C3697" i="61"/>
  <c r="B3697" i="61"/>
  <c r="C3696" i="61"/>
  <c r="B3696" i="61"/>
  <c r="C3695" i="61"/>
  <c r="B3695" i="61"/>
  <c r="C3694" i="61"/>
  <c r="B3694" i="61"/>
  <c r="C3693" i="61"/>
  <c r="B3693" i="61"/>
  <c r="C3692" i="61"/>
  <c r="B3692" i="61"/>
  <c r="C3691" i="61"/>
  <c r="B3691" i="61"/>
  <c r="C3690" i="61"/>
  <c r="B3690" i="61"/>
  <c r="C3689" i="61"/>
  <c r="B3689" i="61"/>
  <c r="C3688" i="61"/>
  <c r="B3688" i="61"/>
  <c r="C3687" i="61"/>
  <c r="B3687" i="61"/>
  <c r="C3686" i="61"/>
  <c r="B3686" i="61"/>
  <c r="C3685" i="61"/>
  <c r="B3685" i="61"/>
  <c r="C3684" i="61"/>
  <c r="B3684" i="61"/>
  <c r="C3683" i="61"/>
  <c r="B3683" i="61"/>
  <c r="C3682" i="61"/>
  <c r="B3682" i="61"/>
  <c r="C3681" i="61"/>
  <c r="B3681" i="61"/>
  <c r="C3680" i="61"/>
  <c r="B3680" i="61"/>
  <c r="C3679" i="61"/>
  <c r="B3679" i="61"/>
  <c r="C3678" i="61"/>
  <c r="B3678" i="61"/>
  <c r="C3677" i="61"/>
  <c r="B3677" i="61"/>
  <c r="C3676" i="61"/>
  <c r="B3676" i="61"/>
  <c r="C3675" i="61"/>
  <c r="B3675" i="61"/>
  <c r="C3674" i="61"/>
  <c r="B3674" i="61"/>
  <c r="C3673" i="61"/>
  <c r="B3673" i="61"/>
  <c r="C3672" i="61"/>
  <c r="B3672" i="61"/>
  <c r="C3671" i="61"/>
  <c r="B3671" i="61"/>
  <c r="C3670" i="61"/>
  <c r="B3670" i="61"/>
  <c r="C3669" i="61"/>
  <c r="B3669" i="61"/>
  <c r="C3668" i="61"/>
  <c r="B3668" i="61"/>
  <c r="C3667" i="61"/>
  <c r="B3667" i="61"/>
  <c r="C3666" i="61"/>
  <c r="B3666" i="61"/>
  <c r="C3665" i="61"/>
  <c r="B3665" i="61"/>
  <c r="C3664" i="61"/>
  <c r="B3664" i="61"/>
  <c r="C3663" i="61"/>
  <c r="B3663" i="61"/>
  <c r="C3662" i="61"/>
  <c r="B3662" i="61"/>
  <c r="C3661" i="61"/>
  <c r="B3661" i="61"/>
  <c r="C3660" i="61"/>
  <c r="B3660" i="61"/>
  <c r="C3659" i="61"/>
  <c r="B3659" i="61"/>
  <c r="C3658" i="61"/>
  <c r="B3658" i="61"/>
  <c r="C3657" i="61"/>
  <c r="B3657" i="61"/>
  <c r="C3656" i="61"/>
  <c r="B3656" i="61"/>
  <c r="C3655" i="61"/>
  <c r="B3655" i="61"/>
  <c r="C3654" i="61"/>
  <c r="B3654" i="61"/>
  <c r="C3653" i="61"/>
  <c r="B3653" i="61"/>
  <c r="C3652" i="61"/>
  <c r="B3652" i="61"/>
  <c r="C3651" i="61"/>
  <c r="B3651" i="61"/>
  <c r="C3650" i="61"/>
  <c r="B3650" i="61"/>
  <c r="C3649" i="61"/>
  <c r="B3649" i="61"/>
  <c r="C3648" i="61"/>
  <c r="B3648" i="61"/>
  <c r="C3647" i="61"/>
  <c r="B3647" i="61"/>
  <c r="C3646" i="61"/>
  <c r="B3646" i="61"/>
  <c r="C3645" i="61"/>
  <c r="B3645" i="61"/>
  <c r="C3644" i="61"/>
  <c r="B3644" i="61"/>
  <c r="C3643" i="61"/>
  <c r="B3643" i="61"/>
  <c r="C3642" i="61"/>
  <c r="B3642" i="61"/>
  <c r="C3641" i="61"/>
  <c r="B3641" i="61"/>
  <c r="C3640" i="61"/>
  <c r="B3640" i="61"/>
  <c r="C3639" i="61"/>
  <c r="B3639" i="61"/>
  <c r="C3638" i="61"/>
  <c r="B3638" i="61"/>
  <c r="C3637" i="61"/>
  <c r="B3637" i="61"/>
  <c r="C3636" i="61"/>
  <c r="B3636" i="61"/>
  <c r="C3635" i="61"/>
  <c r="B3635" i="61"/>
  <c r="C3634" i="61"/>
  <c r="B3634" i="61"/>
  <c r="C3633" i="61"/>
  <c r="B3633" i="61"/>
  <c r="C3632" i="61"/>
  <c r="B3632" i="61"/>
  <c r="C3631" i="61"/>
  <c r="B3631" i="61"/>
  <c r="C3630" i="61"/>
  <c r="B3630" i="61"/>
  <c r="C3629" i="61"/>
  <c r="B3629" i="61"/>
  <c r="C3628" i="61"/>
  <c r="B3628" i="61"/>
  <c r="C3627" i="61"/>
  <c r="B3627" i="61"/>
  <c r="C3626" i="61"/>
  <c r="B3626" i="61"/>
  <c r="C3625" i="61"/>
  <c r="B3625" i="61"/>
  <c r="C3624" i="61"/>
  <c r="B3624" i="61"/>
  <c r="C3623" i="61"/>
  <c r="B3623" i="61"/>
  <c r="C3622" i="61"/>
  <c r="B3622" i="61"/>
  <c r="C3621" i="61"/>
  <c r="B3621" i="61"/>
  <c r="C3620" i="61"/>
  <c r="B3620" i="61"/>
  <c r="C3619" i="61"/>
  <c r="B3619" i="61"/>
  <c r="C3618" i="61"/>
  <c r="B3618" i="61"/>
  <c r="C3617" i="61"/>
  <c r="B3617" i="61"/>
  <c r="C3616" i="61"/>
  <c r="B3616" i="61"/>
  <c r="C3615" i="61"/>
  <c r="B3615" i="61"/>
  <c r="C3614" i="61"/>
  <c r="B3614" i="61"/>
  <c r="C3613" i="61"/>
  <c r="B3613" i="61"/>
  <c r="C3612" i="61"/>
  <c r="B3612" i="61"/>
  <c r="C3611" i="61"/>
  <c r="B3611" i="61"/>
  <c r="C3610" i="61"/>
  <c r="B3610" i="61"/>
  <c r="C3609" i="61"/>
  <c r="B3609" i="61"/>
  <c r="C3608" i="61"/>
  <c r="B3608" i="61"/>
  <c r="C3607" i="61"/>
  <c r="B3607" i="61"/>
  <c r="C3606" i="61"/>
  <c r="B3606" i="61"/>
  <c r="C3605" i="61"/>
  <c r="B3605" i="61"/>
  <c r="C3604" i="61"/>
  <c r="B3604" i="61"/>
  <c r="C3603" i="61"/>
  <c r="B3603" i="61"/>
  <c r="C3602" i="61"/>
  <c r="B3602" i="61"/>
  <c r="C3601" i="61"/>
  <c r="B3601" i="61"/>
  <c r="C3600" i="61"/>
  <c r="B3600" i="61"/>
  <c r="C3599" i="61"/>
  <c r="B3599" i="61"/>
  <c r="C3598" i="61"/>
  <c r="B3598" i="61"/>
  <c r="C3597" i="61"/>
  <c r="B3597" i="61"/>
  <c r="C3596" i="61"/>
  <c r="B3596" i="61"/>
  <c r="C3595" i="61"/>
  <c r="B3595" i="61"/>
  <c r="C3594" i="61"/>
  <c r="B3594" i="61"/>
  <c r="C3593" i="61"/>
  <c r="B3593" i="61"/>
  <c r="C3592" i="61"/>
  <c r="B3592" i="61"/>
  <c r="C3591" i="61"/>
  <c r="B3591" i="61"/>
  <c r="C3590" i="61"/>
  <c r="B3590" i="61"/>
  <c r="C3589" i="61"/>
  <c r="B3589" i="61"/>
  <c r="C3588" i="61"/>
  <c r="B3588" i="61"/>
  <c r="C3587" i="61"/>
  <c r="B3587" i="61"/>
  <c r="C3586" i="61"/>
  <c r="B3586" i="61"/>
  <c r="C3585" i="61"/>
  <c r="B3585" i="61"/>
  <c r="C3584" i="61"/>
  <c r="B3584" i="61"/>
  <c r="C3583" i="61"/>
  <c r="B3583" i="61"/>
  <c r="C3582" i="61"/>
  <c r="B3582" i="61"/>
  <c r="C3581" i="61"/>
  <c r="B3581" i="61"/>
  <c r="C3580" i="61"/>
  <c r="B3580" i="61"/>
  <c r="C3579" i="61"/>
  <c r="B3579" i="61"/>
  <c r="C3578" i="61"/>
  <c r="B3578" i="61"/>
  <c r="C3577" i="61"/>
  <c r="B3577" i="61"/>
  <c r="C3576" i="61"/>
  <c r="B3576" i="61"/>
  <c r="C3575" i="61"/>
  <c r="B3575" i="61"/>
  <c r="C3574" i="61"/>
  <c r="B3574" i="61"/>
  <c r="C3573" i="61"/>
  <c r="B3573" i="61"/>
  <c r="C3572" i="61"/>
  <c r="B3572" i="61"/>
  <c r="C3571" i="61"/>
  <c r="B3571" i="61"/>
  <c r="C3570" i="61"/>
  <c r="B3570" i="61"/>
  <c r="C3569" i="61"/>
  <c r="B3569" i="61"/>
  <c r="C3568" i="61"/>
  <c r="B3568" i="61"/>
  <c r="C3567" i="61"/>
  <c r="B3567" i="61"/>
  <c r="C3566" i="61"/>
  <c r="B3566" i="61"/>
  <c r="C3565" i="61"/>
  <c r="B3565" i="61"/>
  <c r="C3564" i="61"/>
  <c r="B3564" i="61"/>
  <c r="C3563" i="61"/>
  <c r="B3563" i="61"/>
  <c r="C3562" i="61"/>
  <c r="B3562" i="61"/>
  <c r="C3561" i="61"/>
  <c r="B3561" i="61"/>
  <c r="C3560" i="61"/>
  <c r="B3560" i="61"/>
  <c r="C3559" i="61"/>
  <c r="B3559" i="61"/>
  <c r="C3558" i="61"/>
  <c r="B3558" i="61"/>
  <c r="C3557" i="61"/>
  <c r="B3557" i="61"/>
  <c r="C3556" i="61"/>
  <c r="B3556" i="61"/>
  <c r="C3555" i="61"/>
  <c r="B3555" i="61"/>
  <c r="C3554" i="61"/>
  <c r="B3554" i="61"/>
  <c r="C3553" i="61"/>
  <c r="B3553" i="61"/>
  <c r="C3552" i="61"/>
  <c r="B3552" i="61"/>
  <c r="C3551" i="61"/>
  <c r="B3551" i="61"/>
  <c r="C3550" i="61"/>
  <c r="B3550" i="61"/>
  <c r="C3549" i="61"/>
  <c r="B3549" i="61"/>
  <c r="C3548" i="61"/>
  <c r="B3548" i="61"/>
  <c r="C3547" i="61"/>
  <c r="B3547" i="61"/>
  <c r="C3546" i="61"/>
  <c r="B3546" i="61"/>
  <c r="C3545" i="61"/>
  <c r="B3545" i="61"/>
  <c r="C3544" i="61"/>
  <c r="B3544" i="61"/>
  <c r="C3543" i="61"/>
  <c r="B3543" i="61"/>
  <c r="C3542" i="61"/>
  <c r="B3542" i="61"/>
  <c r="C3541" i="61"/>
  <c r="B3541" i="61"/>
  <c r="C3540" i="61"/>
  <c r="B3540" i="61"/>
  <c r="C3539" i="61"/>
  <c r="B3539" i="61"/>
  <c r="C3538" i="61"/>
  <c r="B3538" i="61"/>
  <c r="C3537" i="61"/>
  <c r="B3537" i="61"/>
  <c r="C3536" i="61"/>
  <c r="B3536" i="61"/>
  <c r="C3535" i="61"/>
  <c r="B3535" i="61"/>
  <c r="C3534" i="61"/>
  <c r="B3534" i="61"/>
  <c r="C3533" i="61"/>
  <c r="B3533" i="61"/>
  <c r="C3532" i="61"/>
  <c r="B3532" i="61"/>
  <c r="C3531" i="61"/>
  <c r="B3531" i="61"/>
  <c r="C3530" i="61"/>
  <c r="B3530" i="61"/>
  <c r="C3529" i="61"/>
  <c r="B3529" i="61"/>
  <c r="C3528" i="61"/>
  <c r="B3528" i="61"/>
  <c r="C3527" i="61"/>
  <c r="B3527" i="61"/>
  <c r="C3526" i="61"/>
  <c r="B3526" i="61"/>
  <c r="C3525" i="61"/>
  <c r="B3525" i="61"/>
  <c r="C3524" i="61"/>
  <c r="B3524" i="61"/>
  <c r="C3523" i="61"/>
  <c r="B3523" i="61"/>
  <c r="C3522" i="61"/>
  <c r="B3522" i="61"/>
  <c r="C3521" i="61"/>
  <c r="B3521" i="61"/>
  <c r="C3520" i="61"/>
  <c r="B3520" i="61"/>
  <c r="C3519" i="61"/>
  <c r="B3519" i="61"/>
  <c r="C3518" i="61"/>
  <c r="B3518" i="61"/>
  <c r="C3517" i="61"/>
  <c r="B3517" i="61"/>
  <c r="C3516" i="61"/>
  <c r="B3516" i="61"/>
  <c r="C3515" i="61"/>
  <c r="B3515" i="61"/>
  <c r="C3514" i="61"/>
  <c r="B3514" i="61"/>
  <c r="C3513" i="61"/>
  <c r="B3513" i="61"/>
  <c r="C3512" i="61"/>
  <c r="B3512" i="61"/>
  <c r="C3511" i="61"/>
  <c r="B3511" i="61"/>
  <c r="C3510" i="61"/>
  <c r="B3510" i="61"/>
  <c r="C3509" i="61"/>
  <c r="B3509" i="61"/>
  <c r="C3508" i="61"/>
  <c r="B3508" i="61"/>
  <c r="C3507" i="61"/>
  <c r="B3507" i="61"/>
  <c r="C3506" i="61"/>
  <c r="B3506" i="61"/>
  <c r="C3505" i="61"/>
  <c r="B3505" i="61"/>
  <c r="C3504" i="61"/>
  <c r="B3504" i="61"/>
  <c r="C3503" i="61"/>
  <c r="B3503" i="61"/>
  <c r="C3502" i="61"/>
  <c r="B3502" i="61"/>
  <c r="C3501" i="61"/>
  <c r="B3501" i="61"/>
  <c r="C3500" i="61"/>
  <c r="B3500" i="61"/>
  <c r="C3499" i="61"/>
  <c r="B3499" i="61"/>
  <c r="C3498" i="61"/>
  <c r="B3498" i="61"/>
  <c r="C3497" i="61"/>
  <c r="B3497" i="61"/>
  <c r="C3496" i="61"/>
  <c r="B3496" i="61"/>
  <c r="C3495" i="61"/>
  <c r="B3495" i="61"/>
  <c r="C3494" i="61"/>
  <c r="B3494" i="61"/>
  <c r="C3493" i="61"/>
  <c r="B3493" i="61"/>
  <c r="C3492" i="61"/>
  <c r="B3492" i="61"/>
  <c r="C3491" i="61"/>
  <c r="B3491" i="61"/>
  <c r="C3490" i="61"/>
  <c r="B3490" i="61"/>
  <c r="C3489" i="61"/>
  <c r="B3489" i="61"/>
  <c r="C3488" i="61"/>
  <c r="B3488" i="61"/>
  <c r="C3487" i="61"/>
  <c r="B3487" i="61"/>
  <c r="C3486" i="61"/>
  <c r="B3486" i="61"/>
  <c r="C3485" i="61"/>
  <c r="B3485" i="61"/>
  <c r="C3484" i="61"/>
  <c r="B3484" i="61"/>
  <c r="C3483" i="61"/>
  <c r="B3483" i="61"/>
  <c r="C3482" i="61"/>
  <c r="B3482" i="61"/>
  <c r="C3481" i="61"/>
  <c r="B3481" i="61"/>
  <c r="C3480" i="61"/>
  <c r="B3480" i="61"/>
  <c r="C3479" i="61"/>
  <c r="B3479" i="61"/>
  <c r="C3478" i="61"/>
  <c r="B3478" i="61"/>
  <c r="C3477" i="61"/>
  <c r="B3477" i="61"/>
  <c r="C3476" i="61"/>
  <c r="B3476" i="61"/>
  <c r="C3475" i="61"/>
  <c r="B3475" i="61"/>
  <c r="C3474" i="61"/>
  <c r="B3474" i="61"/>
  <c r="C3473" i="61"/>
  <c r="B3473" i="61"/>
  <c r="C3472" i="61"/>
  <c r="B3472" i="61"/>
  <c r="C3471" i="61"/>
  <c r="B3471" i="61"/>
  <c r="C3470" i="61"/>
  <c r="B3470" i="61"/>
  <c r="C3469" i="61"/>
  <c r="B3469" i="61"/>
  <c r="C3468" i="61"/>
  <c r="B3468" i="61"/>
  <c r="C3467" i="61"/>
  <c r="B3467" i="61"/>
  <c r="C3466" i="61"/>
  <c r="B3466" i="61"/>
  <c r="C3465" i="61"/>
  <c r="B3465" i="61"/>
  <c r="C3464" i="61"/>
  <c r="B3464" i="61"/>
  <c r="C3463" i="61"/>
  <c r="B3463" i="61"/>
  <c r="C3462" i="61"/>
  <c r="B3462" i="61"/>
  <c r="C3461" i="61"/>
  <c r="B3461" i="61"/>
  <c r="C3460" i="61"/>
  <c r="B3460" i="61"/>
  <c r="C3459" i="61"/>
  <c r="B3459" i="61"/>
  <c r="C3458" i="61"/>
  <c r="B3458" i="61"/>
  <c r="C3457" i="61"/>
  <c r="B3457" i="61"/>
  <c r="C3456" i="61"/>
  <c r="B3456" i="61"/>
  <c r="C3455" i="61"/>
  <c r="B3455" i="61"/>
  <c r="C3454" i="61"/>
  <c r="B3454" i="61"/>
  <c r="C3453" i="61"/>
  <c r="B3453" i="61"/>
  <c r="C3452" i="61"/>
  <c r="B3452" i="61"/>
  <c r="C3451" i="61"/>
  <c r="B3451" i="61"/>
  <c r="C3450" i="61"/>
  <c r="B3450" i="61"/>
  <c r="C3449" i="61"/>
  <c r="B3449" i="61"/>
  <c r="C3448" i="61"/>
  <c r="B3448" i="61"/>
  <c r="C3447" i="61"/>
  <c r="B3447" i="61"/>
  <c r="C3446" i="61"/>
  <c r="B3446" i="61"/>
  <c r="C3445" i="61"/>
  <c r="B3445" i="61"/>
  <c r="C3444" i="61"/>
  <c r="B3444" i="61"/>
  <c r="C3443" i="61"/>
  <c r="B3443" i="61"/>
  <c r="C3442" i="61"/>
  <c r="B3442" i="61"/>
  <c r="C3441" i="61"/>
  <c r="B3441" i="61"/>
  <c r="C3440" i="61"/>
  <c r="B3440" i="61"/>
  <c r="C3439" i="61"/>
  <c r="B3439" i="61"/>
  <c r="C3438" i="61"/>
  <c r="B3438" i="61"/>
  <c r="C3437" i="61"/>
  <c r="B3437" i="61"/>
  <c r="C3436" i="61"/>
  <c r="B3436" i="61"/>
  <c r="C3435" i="61"/>
  <c r="B3435" i="61"/>
  <c r="C3434" i="61"/>
  <c r="B3434" i="61"/>
  <c r="C3433" i="61"/>
  <c r="B3433" i="61"/>
  <c r="C3432" i="61"/>
  <c r="B3432" i="61"/>
  <c r="C3431" i="61"/>
  <c r="B3431" i="61"/>
  <c r="C3430" i="61"/>
  <c r="B3430" i="61"/>
  <c r="C3429" i="61"/>
  <c r="B3429" i="61"/>
  <c r="C3428" i="61"/>
  <c r="B3428" i="61"/>
  <c r="C3427" i="61"/>
  <c r="B3427" i="61"/>
  <c r="C3426" i="61"/>
  <c r="B3426" i="61"/>
  <c r="C3425" i="61"/>
  <c r="B3425" i="61"/>
  <c r="C3424" i="61"/>
  <c r="B3424" i="61"/>
  <c r="C3423" i="61"/>
  <c r="B3423" i="61"/>
  <c r="C3422" i="61"/>
  <c r="B3422" i="61"/>
  <c r="C3421" i="61"/>
  <c r="B3421" i="61"/>
  <c r="C3420" i="61"/>
  <c r="B3420" i="61"/>
  <c r="C3419" i="61"/>
  <c r="B3419" i="61"/>
  <c r="C3418" i="61"/>
  <c r="B3418" i="61"/>
  <c r="C3417" i="61"/>
  <c r="B3417" i="61"/>
  <c r="C3416" i="61"/>
  <c r="B3416" i="61"/>
  <c r="C3415" i="61"/>
  <c r="B3415" i="61"/>
  <c r="C3414" i="61"/>
  <c r="B3414" i="61"/>
  <c r="C3413" i="61"/>
  <c r="B3413" i="61"/>
  <c r="C3412" i="61"/>
  <c r="B3412" i="61"/>
  <c r="C3411" i="61"/>
  <c r="B3411" i="61"/>
  <c r="C3410" i="61"/>
  <c r="B3410" i="61"/>
  <c r="C3409" i="61"/>
  <c r="B3409" i="61"/>
  <c r="C3408" i="61"/>
  <c r="B3408" i="61"/>
  <c r="C3407" i="61"/>
  <c r="B3407" i="61"/>
  <c r="C3406" i="61"/>
  <c r="B3406" i="61"/>
  <c r="C3405" i="61"/>
  <c r="B3405" i="61"/>
  <c r="C3404" i="61"/>
  <c r="B3404" i="61"/>
  <c r="C3403" i="61"/>
  <c r="B3403" i="61"/>
  <c r="C3402" i="61"/>
  <c r="B3402" i="61"/>
  <c r="C3401" i="61"/>
  <c r="B3401" i="61"/>
  <c r="C3400" i="61"/>
  <c r="B3400" i="61"/>
  <c r="C3399" i="61"/>
  <c r="B3399" i="61"/>
  <c r="C3398" i="61"/>
  <c r="B3398" i="61"/>
  <c r="C3397" i="61"/>
  <c r="B3397" i="61"/>
  <c r="C3396" i="61"/>
  <c r="B3396" i="61"/>
  <c r="C3395" i="61"/>
  <c r="B3395" i="61"/>
  <c r="C3394" i="61"/>
  <c r="B3394" i="61"/>
  <c r="C3393" i="61"/>
  <c r="B3393" i="61"/>
  <c r="C3392" i="61"/>
  <c r="B3392" i="61"/>
  <c r="C3391" i="61"/>
  <c r="B3391" i="61"/>
  <c r="C3390" i="61"/>
  <c r="B3390" i="61"/>
  <c r="C3389" i="61"/>
  <c r="B3389" i="61"/>
  <c r="C3388" i="61"/>
  <c r="B3388" i="61"/>
  <c r="C3387" i="61"/>
  <c r="B3387" i="61"/>
  <c r="C3386" i="61"/>
  <c r="B3386" i="61"/>
  <c r="C3385" i="61"/>
  <c r="B3385" i="61"/>
  <c r="C3384" i="61"/>
  <c r="B3384" i="61"/>
  <c r="C3383" i="61"/>
  <c r="B3383" i="61"/>
  <c r="C3382" i="61"/>
  <c r="B3382" i="61"/>
  <c r="C3381" i="61"/>
  <c r="B3381" i="61"/>
  <c r="C3380" i="61"/>
  <c r="B3380" i="61"/>
  <c r="C3379" i="61"/>
  <c r="B3379" i="61"/>
  <c r="C3378" i="61"/>
  <c r="B3378" i="61"/>
  <c r="C3377" i="61"/>
  <c r="B3377" i="61"/>
  <c r="C3376" i="61"/>
  <c r="B3376" i="61"/>
  <c r="C3375" i="61"/>
  <c r="B3375" i="61"/>
  <c r="C3374" i="61"/>
  <c r="B3374" i="61"/>
  <c r="C3373" i="61"/>
  <c r="B3373" i="61"/>
  <c r="C3372" i="61"/>
  <c r="B3372" i="61"/>
  <c r="C3371" i="61"/>
  <c r="B3371" i="61"/>
  <c r="C3370" i="61"/>
  <c r="B3370" i="61"/>
  <c r="C3369" i="61"/>
  <c r="B3369" i="61"/>
  <c r="C3368" i="61"/>
  <c r="B3368" i="61"/>
  <c r="C3367" i="61"/>
  <c r="B3367" i="61"/>
  <c r="C3366" i="61"/>
  <c r="B3366" i="61"/>
  <c r="C3365" i="61"/>
  <c r="B3365" i="61"/>
  <c r="C3364" i="61"/>
  <c r="B3364" i="61"/>
  <c r="C3363" i="61"/>
  <c r="B3363" i="61"/>
  <c r="C3362" i="61"/>
  <c r="B3362" i="61"/>
  <c r="C3361" i="61"/>
  <c r="B3361" i="61"/>
  <c r="C3360" i="61"/>
  <c r="B3360" i="61"/>
  <c r="C3359" i="61"/>
  <c r="B3359" i="61"/>
  <c r="C3358" i="61"/>
  <c r="B3358" i="61"/>
  <c r="C3357" i="61"/>
  <c r="B3357" i="61"/>
  <c r="C3356" i="61"/>
  <c r="B3356" i="61"/>
  <c r="C3355" i="61"/>
  <c r="B3355" i="61"/>
  <c r="C3354" i="61"/>
  <c r="B3354" i="61"/>
  <c r="C3353" i="61"/>
  <c r="B3353" i="61"/>
  <c r="C3352" i="61"/>
  <c r="B3352" i="61"/>
  <c r="C3351" i="61"/>
  <c r="B3351" i="61"/>
  <c r="C3350" i="61"/>
  <c r="B3350" i="61"/>
  <c r="C3349" i="61"/>
  <c r="B3349" i="61"/>
  <c r="C3348" i="61"/>
  <c r="B3348" i="61"/>
  <c r="C3347" i="61"/>
  <c r="B3347" i="61"/>
  <c r="C3346" i="61"/>
  <c r="B3346" i="61"/>
  <c r="C3345" i="61"/>
  <c r="B3345" i="61"/>
  <c r="C3344" i="61"/>
  <c r="B3344" i="61"/>
  <c r="C3343" i="61"/>
  <c r="B3343" i="61"/>
  <c r="C3342" i="61"/>
  <c r="B3342" i="61"/>
  <c r="C3341" i="61"/>
  <c r="B3341" i="61"/>
  <c r="C3340" i="61"/>
  <c r="B3340" i="61"/>
  <c r="C3339" i="61"/>
  <c r="B3339" i="61"/>
  <c r="C3338" i="61"/>
  <c r="B3338" i="61"/>
  <c r="C3337" i="61"/>
  <c r="B3337" i="61"/>
  <c r="C3336" i="61"/>
  <c r="B3336" i="61"/>
  <c r="C3335" i="61"/>
  <c r="B3335" i="61"/>
  <c r="C3334" i="61"/>
  <c r="B3334" i="61"/>
  <c r="C3333" i="61"/>
  <c r="B3333" i="61"/>
  <c r="C3332" i="61"/>
  <c r="B3332" i="61"/>
  <c r="C3331" i="61"/>
  <c r="B3331" i="61"/>
  <c r="C3330" i="61"/>
  <c r="B3330" i="61"/>
  <c r="C3329" i="61"/>
  <c r="B3329" i="61"/>
  <c r="C3328" i="61"/>
  <c r="B3328" i="61"/>
  <c r="C3327" i="61"/>
  <c r="B3327" i="61"/>
  <c r="C3326" i="61"/>
  <c r="B3326" i="61"/>
  <c r="C3325" i="61"/>
  <c r="B3325" i="61"/>
  <c r="C3324" i="61"/>
  <c r="B3324" i="61"/>
  <c r="C3323" i="61"/>
  <c r="B3323" i="61"/>
  <c r="C3322" i="61"/>
  <c r="B3322" i="61"/>
  <c r="C3321" i="61"/>
  <c r="B3321" i="61"/>
  <c r="C3320" i="61"/>
  <c r="B3320" i="61"/>
  <c r="C3319" i="61"/>
  <c r="B3319" i="61"/>
  <c r="C3318" i="61"/>
  <c r="B3318" i="61"/>
  <c r="C3317" i="61"/>
  <c r="B3317" i="61"/>
  <c r="C3316" i="61"/>
  <c r="B3316" i="61"/>
  <c r="C3315" i="61"/>
  <c r="B3315" i="61"/>
  <c r="C3314" i="61"/>
  <c r="B3314" i="61"/>
  <c r="C3313" i="61"/>
  <c r="B3313" i="61"/>
  <c r="C3312" i="61"/>
  <c r="B3312" i="61"/>
  <c r="C3311" i="61"/>
  <c r="B3311" i="61"/>
  <c r="C3310" i="61"/>
  <c r="B3310" i="61"/>
  <c r="C3309" i="61"/>
  <c r="B3309" i="61"/>
  <c r="C3308" i="61"/>
  <c r="B3308" i="61"/>
  <c r="C3307" i="61"/>
  <c r="B3307" i="61"/>
  <c r="C3306" i="61"/>
  <c r="B3306" i="61"/>
  <c r="C3305" i="61"/>
  <c r="B3305" i="61"/>
  <c r="C3304" i="61"/>
  <c r="B3304" i="61"/>
  <c r="C3303" i="61"/>
  <c r="B3303" i="61"/>
  <c r="C3302" i="61"/>
  <c r="B3302" i="61"/>
  <c r="C3301" i="61"/>
  <c r="B3301" i="61"/>
  <c r="C3300" i="61"/>
  <c r="B3300" i="61"/>
  <c r="C3299" i="61"/>
  <c r="B3299" i="61"/>
  <c r="C3298" i="61"/>
  <c r="B3298" i="61"/>
  <c r="C3297" i="61"/>
  <c r="B3297" i="61"/>
  <c r="C3296" i="61"/>
  <c r="B3296" i="61"/>
  <c r="C3295" i="61"/>
  <c r="B3295" i="61"/>
  <c r="C3294" i="61"/>
  <c r="B3294" i="61"/>
  <c r="C3293" i="61"/>
  <c r="B3293" i="61"/>
  <c r="C3292" i="61"/>
  <c r="B3292" i="61"/>
  <c r="C3291" i="61"/>
  <c r="B3291" i="61"/>
  <c r="C3290" i="61"/>
  <c r="B3290" i="61"/>
  <c r="C3289" i="61"/>
  <c r="B3289" i="61"/>
  <c r="C3288" i="61"/>
  <c r="B3288" i="61"/>
  <c r="C3287" i="61"/>
  <c r="B3287" i="61"/>
  <c r="C3286" i="61"/>
  <c r="B3286" i="61"/>
  <c r="C3285" i="61"/>
  <c r="B3285" i="61"/>
  <c r="C3284" i="61"/>
  <c r="B3284" i="61"/>
  <c r="C3283" i="61"/>
  <c r="B3283" i="61"/>
  <c r="C3282" i="61"/>
  <c r="B3282" i="61"/>
  <c r="C3281" i="61"/>
  <c r="B3281" i="61"/>
  <c r="C3280" i="61"/>
  <c r="B3280" i="61"/>
  <c r="C3279" i="61"/>
  <c r="B3279" i="61"/>
  <c r="C3278" i="61"/>
  <c r="B3278" i="61"/>
  <c r="C3277" i="61"/>
  <c r="B3277" i="61"/>
  <c r="C3276" i="61"/>
  <c r="B3276" i="61"/>
  <c r="C3275" i="61"/>
  <c r="B3275" i="61"/>
  <c r="C3274" i="61"/>
  <c r="B3274" i="61"/>
  <c r="C3273" i="61"/>
  <c r="B3273" i="61"/>
  <c r="C3272" i="61"/>
  <c r="B3272" i="61"/>
  <c r="C3271" i="61"/>
  <c r="B3271" i="61"/>
  <c r="C3270" i="61"/>
  <c r="B3270" i="61"/>
  <c r="C3269" i="61"/>
  <c r="B3269" i="61"/>
  <c r="C3268" i="61"/>
  <c r="B3268" i="61"/>
  <c r="C3267" i="61"/>
  <c r="B3267" i="61"/>
  <c r="C3266" i="61"/>
  <c r="B3266" i="61"/>
  <c r="C3265" i="61"/>
  <c r="B3265" i="61"/>
  <c r="C3264" i="61"/>
  <c r="B3264" i="61"/>
  <c r="C3263" i="61"/>
  <c r="B3263" i="61"/>
  <c r="C3262" i="61"/>
  <c r="B3262" i="61"/>
  <c r="C3261" i="61"/>
  <c r="B3261" i="61"/>
  <c r="C3260" i="61"/>
  <c r="B3260" i="61"/>
  <c r="C3259" i="61"/>
  <c r="B3259" i="61"/>
  <c r="C3258" i="61"/>
  <c r="B3258" i="61"/>
  <c r="C3257" i="61"/>
  <c r="B3257" i="61"/>
  <c r="C3256" i="61"/>
  <c r="B3256" i="61"/>
  <c r="C3255" i="61"/>
  <c r="B3255" i="61"/>
  <c r="C3254" i="61"/>
  <c r="B3254" i="61"/>
  <c r="C3253" i="61"/>
  <c r="B3253" i="61"/>
  <c r="C3252" i="61"/>
  <c r="B3252" i="61"/>
  <c r="C3251" i="61"/>
  <c r="B3251" i="61"/>
  <c r="C3250" i="61"/>
  <c r="B3250" i="61"/>
  <c r="C3249" i="61"/>
  <c r="B3249" i="61"/>
  <c r="C3248" i="61"/>
  <c r="B3248" i="61"/>
  <c r="C3247" i="61"/>
  <c r="B3247" i="61"/>
  <c r="C3246" i="61"/>
  <c r="B3246" i="61"/>
  <c r="C3245" i="61"/>
  <c r="B3245" i="61"/>
  <c r="C3244" i="61"/>
  <c r="B3244" i="61"/>
  <c r="C3243" i="61"/>
  <c r="B3243" i="61"/>
  <c r="C3242" i="61"/>
  <c r="B3242" i="61"/>
  <c r="C3241" i="61"/>
  <c r="B3241" i="61"/>
  <c r="C3240" i="61"/>
  <c r="B3240" i="61"/>
  <c r="C3239" i="61"/>
  <c r="B3239" i="61"/>
  <c r="C3238" i="61"/>
  <c r="B3238" i="61"/>
  <c r="C3237" i="61"/>
  <c r="B3237" i="61"/>
  <c r="C3236" i="61"/>
  <c r="B3236" i="61"/>
  <c r="C3235" i="61"/>
  <c r="B3235" i="61"/>
  <c r="C3234" i="61"/>
  <c r="B3234" i="61"/>
  <c r="C3233" i="61"/>
  <c r="B3233" i="61"/>
  <c r="C3232" i="61"/>
  <c r="B3232" i="61"/>
  <c r="C3231" i="61"/>
  <c r="B3231" i="61"/>
  <c r="C3230" i="61"/>
  <c r="B3230" i="61"/>
  <c r="C3229" i="61"/>
  <c r="B3229" i="61"/>
  <c r="C3228" i="61"/>
  <c r="B3228" i="61"/>
  <c r="C3227" i="61"/>
  <c r="B3227" i="61"/>
  <c r="C3226" i="61"/>
  <c r="B3226" i="61"/>
  <c r="C3225" i="61"/>
  <c r="B3225" i="61"/>
  <c r="C3224" i="61"/>
  <c r="B3224" i="61"/>
  <c r="C3223" i="61"/>
  <c r="B3223" i="61"/>
  <c r="C3222" i="61"/>
  <c r="B3222" i="61"/>
  <c r="C3221" i="61"/>
  <c r="B3221" i="61"/>
  <c r="C3220" i="61"/>
  <c r="B3220" i="61"/>
  <c r="C3219" i="61"/>
  <c r="B3219" i="61"/>
  <c r="C3218" i="61"/>
  <c r="B3218" i="61"/>
  <c r="C3217" i="61"/>
  <c r="B3217" i="61"/>
  <c r="C3216" i="61"/>
  <c r="B3216" i="61"/>
  <c r="C3215" i="61"/>
  <c r="B3215" i="61"/>
  <c r="C3214" i="61"/>
  <c r="B3214" i="61"/>
  <c r="C3213" i="61"/>
  <c r="B3213" i="61"/>
  <c r="C3212" i="61"/>
  <c r="B3212" i="61"/>
  <c r="C3211" i="61"/>
  <c r="B3211" i="61"/>
  <c r="C3210" i="61"/>
  <c r="B3210" i="61"/>
  <c r="C3209" i="61"/>
  <c r="B3209" i="61"/>
  <c r="C3208" i="61"/>
  <c r="B3208" i="61"/>
  <c r="C3207" i="61"/>
  <c r="B3207" i="61"/>
  <c r="C3206" i="61"/>
  <c r="B3206" i="61"/>
  <c r="C3205" i="61"/>
  <c r="B3205" i="61"/>
  <c r="C3204" i="61"/>
  <c r="B3204" i="61"/>
  <c r="C3203" i="61"/>
  <c r="B3203" i="61"/>
  <c r="C3202" i="61"/>
  <c r="B3202" i="61"/>
  <c r="C3201" i="61"/>
  <c r="B3201" i="61"/>
  <c r="C3200" i="61"/>
  <c r="B3200" i="61"/>
  <c r="C3199" i="61"/>
  <c r="B3199" i="61"/>
  <c r="C3198" i="61"/>
  <c r="B3198" i="61"/>
  <c r="C3197" i="61"/>
  <c r="B3197" i="61"/>
  <c r="C3196" i="61"/>
  <c r="B3196" i="61"/>
  <c r="C3195" i="61"/>
  <c r="B3195" i="61"/>
  <c r="C3194" i="61"/>
  <c r="B3194" i="61"/>
  <c r="C3193" i="61"/>
  <c r="B3193" i="61"/>
  <c r="C3192" i="61"/>
  <c r="B3192" i="61"/>
  <c r="C3191" i="61"/>
  <c r="B3191" i="61"/>
  <c r="C3190" i="61"/>
  <c r="B3190" i="61"/>
  <c r="C3189" i="61"/>
  <c r="B3189" i="61"/>
  <c r="C3188" i="61"/>
  <c r="B3188" i="61"/>
  <c r="C3187" i="61"/>
  <c r="B3187" i="61"/>
  <c r="C3186" i="61"/>
  <c r="B3186" i="61"/>
  <c r="C3185" i="61"/>
  <c r="B3185" i="61"/>
  <c r="C3184" i="61"/>
  <c r="B3184" i="61"/>
  <c r="C3183" i="61"/>
  <c r="B3183" i="61"/>
  <c r="C3182" i="61"/>
  <c r="B3182" i="61"/>
  <c r="C3181" i="61"/>
  <c r="B3181" i="61"/>
  <c r="C3180" i="61"/>
  <c r="B3180" i="61"/>
  <c r="C3179" i="61"/>
  <c r="B3179" i="61"/>
  <c r="C3178" i="61"/>
  <c r="B3178" i="61"/>
  <c r="C3177" i="61"/>
  <c r="B3177" i="61"/>
  <c r="C3176" i="61"/>
  <c r="B3176" i="61"/>
  <c r="C3175" i="61"/>
  <c r="B3175" i="61"/>
  <c r="C3174" i="61"/>
  <c r="B3174" i="61"/>
  <c r="C3173" i="61"/>
  <c r="B3173" i="61"/>
  <c r="C3172" i="61"/>
  <c r="B3172" i="61"/>
  <c r="C3171" i="61"/>
  <c r="B3171" i="61"/>
  <c r="C3170" i="61"/>
  <c r="B3170" i="61"/>
  <c r="C3169" i="61"/>
  <c r="B3169" i="61"/>
  <c r="C3168" i="61"/>
  <c r="B3168" i="61"/>
  <c r="C3167" i="61"/>
  <c r="B3167" i="61"/>
  <c r="C3166" i="61"/>
  <c r="B3166" i="61"/>
  <c r="C3165" i="61"/>
  <c r="B3165" i="61"/>
  <c r="C3164" i="61"/>
  <c r="B3164" i="61"/>
  <c r="C3163" i="61"/>
  <c r="B3163" i="61"/>
  <c r="C3162" i="61"/>
  <c r="B3162" i="61"/>
  <c r="C3161" i="61"/>
  <c r="B3161" i="61"/>
  <c r="C3160" i="61"/>
  <c r="B3160" i="61"/>
  <c r="C3159" i="61"/>
  <c r="B3159" i="61"/>
  <c r="C3158" i="61"/>
  <c r="B3158" i="61"/>
  <c r="C3157" i="61"/>
  <c r="B3157" i="61"/>
  <c r="C3156" i="61"/>
  <c r="B3156" i="61"/>
  <c r="C3155" i="61"/>
  <c r="B3155" i="61"/>
  <c r="C3154" i="61"/>
  <c r="B3154" i="61"/>
  <c r="C3153" i="61"/>
  <c r="B3153" i="61"/>
  <c r="C3152" i="61"/>
  <c r="B3152" i="61"/>
  <c r="C3151" i="61"/>
  <c r="B3151" i="61"/>
  <c r="C3150" i="61"/>
  <c r="B3150" i="61"/>
  <c r="C3149" i="61"/>
  <c r="B3149" i="61"/>
  <c r="C3148" i="61"/>
  <c r="B3148" i="61"/>
  <c r="C3147" i="61"/>
  <c r="B3147" i="61"/>
  <c r="C3146" i="61"/>
  <c r="B3146" i="61"/>
  <c r="C3145" i="61"/>
  <c r="B3145" i="61"/>
  <c r="C3144" i="61"/>
  <c r="B3144" i="61"/>
  <c r="C3143" i="61"/>
  <c r="B3143" i="61"/>
  <c r="C3142" i="61"/>
  <c r="B3142" i="61"/>
  <c r="C3141" i="61"/>
  <c r="B3141" i="61"/>
  <c r="C3140" i="61"/>
  <c r="B3140" i="61"/>
  <c r="C3139" i="61"/>
  <c r="B3139" i="61"/>
  <c r="C3138" i="61"/>
  <c r="B3138" i="61"/>
  <c r="C3137" i="61"/>
  <c r="B3137" i="61"/>
  <c r="C3136" i="61"/>
  <c r="B3136" i="61"/>
  <c r="C3135" i="61"/>
  <c r="B3135" i="61"/>
  <c r="C3134" i="61"/>
  <c r="B3134" i="61"/>
  <c r="C3133" i="61"/>
  <c r="B3133" i="61"/>
  <c r="C3132" i="61"/>
  <c r="B3132" i="61"/>
  <c r="C3131" i="61"/>
  <c r="B3131" i="61"/>
  <c r="C3130" i="61"/>
  <c r="B3130" i="61"/>
  <c r="C3129" i="61"/>
  <c r="B3129" i="61"/>
  <c r="C3128" i="61"/>
  <c r="B3128" i="61"/>
  <c r="C3127" i="61"/>
  <c r="B3127" i="61"/>
  <c r="C3126" i="61"/>
  <c r="B3126" i="61"/>
  <c r="C3125" i="61"/>
  <c r="B3125" i="61"/>
  <c r="C3124" i="61"/>
  <c r="B3124" i="61"/>
  <c r="C3123" i="61"/>
  <c r="B3123" i="61"/>
  <c r="C3122" i="61"/>
  <c r="B3122" i="61"/>
  <c r="C3121" i="61"/>
  <c r="B3121" i="61"/>
  <c r="C3120" i="61"/>
  <c r="B3120" i="61"/>
  <c r="C3119" i="61"/>
  <c r="B3119" i="61"/>
  <c r="C3118" i="61"/>
  <c r="B3118" i="61"/>
  <c r="C3117" i="61"/>
  <c r="B3117" i="61"/>
  <c r="C3116" i="61"/>
  <c r="B3116" i="61"/>
  <c r="C3115" i="61"/>
  <c r="B3115" i="61"/>
  <c r="C3114" i="61"/>
  <c r="B3114" i="61"/>
  <c r="C3113" i="61"/>
  <c r="B3113" i="61"/>
  <c r="C3112" i="61"/>
  <c r="B3112" i="61"/>
  <c r="C3111" i="61"/>
  <c r="B3111" i="61"/>
  <c r="C3110" i="61"/>
  <c r="B3110" i="61"/>
  <c r="C3109" i="61"/>
  <c r="B3109" i="61"/>
  <c r="C3108" i="61"/>
  <c r="B3108" i="61"/>
  <c r="C3107" i="61"/>
  <c r="B3107" i="61"/>
  <c r="C3106" i="61"/>
  <c r="B3106" i="61"/>
  <c r="C3105" i="61"/>
  <c r="B3105" i="61"/>
  <c r="C3104" i="61"/>
  <c r="B3104" i="61"/>
  <c r="C3103" i="61"/>
  <c r="B3103" i="61"/>
  <c r="C3102" i="61"/>
  <c r="B3102" i="61"/>
  <c r="C3101" i="61"/>
  <c r="B3101" i="61"/>
  <c r="C3100" i="61"/>
  <c r="B3100" i="61"/>
  <c r="C3099" i="61"/>
  <c r="B3099" i="61"/>
  <c r="C3098" i="61"/>
  <c r="B3098" i="61"/>
  <c r="C3097" i="61"/>
  <c r="B3097" i="61"/>
  <c r="C3096" i="61"/>
  <c r="B3096" i="61"/>
  <c r="C3095" i="61"/>
  <c r="B3095" i="61"/>
  <c r="C3094" i="61"/>
  <c r="B3094" i="61"/>
  <c r="C3093" i="61"/>
  <c r="B3093" i="61"/>
  <c r="C3092" i="61"/>
  <c r="B3092" i="61"/>
  <c r="C3091" i="61"/>
  <c r="B3091" i="61"/>
  <c r="C3090" i="61"/>
  <c r="B3090" i="61"/>
  <c r="C3089" i="61"/>
  <c r="B3089" i="61"/>
  <c r="C3088" i="61"/>
  <c r="B3088" i="61"/>
  <c r="C3087" i="61"/>
  <c r="B3087" i="61"/>
  <c r="C3086" i="61"/>
  <c r="B3086" i="61"/>
  <c r="C3085" i="61"/>
  <c r="B3085" i="61"/>
  <c r="C3084" i="61"/>
  <c r="B3084" i="61"/>
  <c r="C3083" i="61"/>
  <c r="B3083" i="61"/>
  <c r="C3082" i="61"/>
  <c r="B3082" i="61"/>
  <c r="C3081" i="61"/>
  <c r="B3081" i="61"/>
  <c r="C3080" i="61"/>
  <c r="B3080" i="61"/>
  <c r="C3079" i="61"/>
  <c r="B3079" i="61"/>
  <c r="C3078" i="61"/>
  <c r="B3078" i="61"/>
  <c r="C3077" i="61"/>
  <c r="B3077" i="61"/>
  <c r="C3076" i="61"/>
  <c r="B3076" i="61"/>
  <c r="C3075" i="61"/>
  <c r="B3075" i="61"/>
  <c r="C3074" i="61"/>
  <c r="B3074" i="61"/>
  <c r="C3073" i="61"/>
  <c r="B3073" i="61"/>
  <c r="C3072" i="61"/>
  <c r="B3072" i="61"/>
  <c r="C3071" i="61"/>
  <c r="B3071" i="61"/>
  <c r="C3070" i="61"/>
  <c r="B3070" i="61"/>
  <c r="C3069" i="61"/>
  <c r="B3069" i="61"/>
  <c r="C3068" i="61"/>
  <c r="B3068" i="61"/>
  <c r="C3067" i="61"/>
  <c r="B3067" i="61"/>
  <c r="C3066" i="61"/>
  <c r="B3066" i="61"/>
  <c r="C3065" i="61"/>
  <c r="B3065" i="61"/>
  <c r="C3064" i="61"/>
  <c r="B3064" i="61"/>
  <c r="C3063" i="61"/>
  <c r="B3063" i="61"/>
  <c r="C3062" i="61"/>
  <c r="B3062" i="61"/>
  <c r="C3061" i="61"/>
  <c r="B3061" i="61"/>
  <c r="C3060" i="61"/>
  <c r="B3060" i="61"/>
  <c r="C3059" i="61"/>
  <c r="B3059" i="61"/>
  <c r="C3058" i="61"/>
  <c r="B3058" i="61"/>
  <c r="C3057" i="61"/>
  <c r="B3057" i="61"/>
  <c r="C3056" i="61"/>
  <c r="B3056" i="61"/>
  <c r="C3055" i="61"/>
  <c r="B3055" i="61"/>
  <c r="C3054" i="61"/>
  <c r="B3054" i="61"/>
  <c r="C3053" i="61"/>
  <c r="B3053" i="61"/>
  <c r="C3052" i="61"/>
  <c r="B3052" i="61"/>
  <c r="C3051" i="61"/>
  <c r="B3051" i="61"/>
  <c r="C3050" i="61"/>
  <c r="B3050" i="61"/>
  <c r="C3049" i="61"/>
  <c r="B3049" i="61"/>
  <c r="C3048" i="61"/>
  <c r="B3048" i="61"/>
  <c r="C3047" i="61"/>
  <c r="B3047" i="61"/>
  <c r="C3046" i="61"/>
  <c r="B3046" i="61"/>
  <c r="C3045" i="61"/>
  <c r="B3045" i="61"/>
  <c r="C3044" i="61"/>
  <c r="B3044" i="61"/>
  <c r="C3043" i="61"/>
  <c r="B3043" i="61"/>
  <c r="C3042" i="61"/>
  <c r="B3042" i="61"/>
  <c r="C3041" i="61"/>
  <c r="B3041" i="61"/>
  <c r="C3040" i="61"/>
  <c r="B3040" i="61"/>
  <c r="C3039" i="61"/>
  <c r="B3039" i="61"/>
  <c r="C3038" i="61"/>
  <c r="B3038" i="61"/>
  <c r="C3037" i="61"/>
  <c r="B3037" i="61"/>
  <c r="C3036" i="61"/>
  <c r="B3036" i="61"/>
  <c r="C3035" i="61"/>
  <c r="B3035" i="61"/>
  <c r="C3034" i="61"/>
  <c r="B3034" i="61"/>
  <c r="C3033" i="61"/>
  <c r="B3033" i="61"/>
  <c r="C3032" i="61"/>
  <c r="B3032" i="61"/>
  <c r="C3031" i="61"/>
  <c r="B3031" i="61"/>
  <c r="C3030" i="61"/>
  <c r="B3030" i="61"/>
  <c r="C3029" i="61"/>
  <c r="B3029" i="61"/>
  <c r="C3028" i="61"/>
  <c r="B3028" i="61"/>
  <c r="C3027" i="61"/>
  <c r="B3027" i="61"/>
  <c r="C3026" i="61"/>
  <c r="B3026" i="61"/>
  <c r="C3025" i="61"/>
  <c r="B3025" i="61"/>
  <c r="C3024" i="61"/>
  <c r="B3024" i="61"/>
  <c r="C3023" i="61"/>
  <c r="B3023" i="61"/>
  <c r="C3022" i="61"/>
  <c r="B3022" i="61"/>
  <c r="C3021" i="61"/>
  <c r="B3021" i="61"/>
  <c r="C3020" i="61"/>
  <c r="B3020" i="61"/>
  <c r="C3019" i="61"/>
  <c r="B3019" i="61"/>
  <c r="C3018" i="61"/>
  <c r="B3018" i="61"/>
  <c r="C3017" i="61"/>
  <c r="B3017" i="61"/>
  <c r="C3016" i="61"/>
  <c r="B3016" i="61"/>
  <c r="C3015" i="61"/>
  <c r="B3015" i="61"/>
  <c r="C3014" i="61"/>
  <c r="B3014" i="61"/>
  <c r="C3013" i="61"/>
  <c r="B3013" i="61"/>
  <c r="C3012" i="61"/>
  <c r="B3012" i="61"/>
  <c r="C3011" i="61"/>
  <c r="B3011" i="61"/>
  <c r="C3010" i="61"/>
  <c r="B3010" i="61"/>
  <c r="C3009" i="61"/>
  <c r="B3009" i="61"/>
  <c r="C3008" i="61"/>
  <c r="B3008" i="61"/>
  <c r="C3007" i="61"/>
  <c r="B3007" i="61"/>
  <c r="C3006" i="61"/>
  <c r="B3006" i="61"/>
  <c r="C3005" i="61"/>
  <c r="B3005" i="61"/>
  <c r="C3004" i="61"/>
  <c r="B3004" i="61"/>
  <c r="C3003" i="61"/>
  <c r="B3003" i="61"/>
  <c r="C3002" i="61"/>
  <c r="B3002" i="61"/>
  <c r="C3001" i="61"/>
  <c r="B3001" i="61"/>
  <c r="C3000" i="61"/>
  <c r="B3000" i="61"/>
  <c r="C2999" i="61"/>
  <c r="B2999" i="61"/>
  <c r="C2998" i="61"/>
  <c r="B2998" i="61"/>
  <c r="C2997" i="61"/>
  <c r="B2997" i="61"/>
  <c r="C2996" i="61"/>
  <c r="B2996" i="61"/>
  <c r="C2995" i="61"/>
  <c r="B2995" i="61"/>
  <c r="C2994" i="61"/>
  <c r="B2994" i="61"/>
  <c r="C2993" i="61"/>
  <c r="B2993" i="61"/>
  <c r="C2992" i="61"/>
  <c r="B2992" i="61"/>
  <c r="C2991" i="61"/>
  <c r="B2991" i="61"/>
  <c r="C2990" i="61"/>
  <c r="B2990" i="61"/>
  <c r="C2989" i="61"/>
  <c r="B2989" i="61"/>
  <c r="C2988" i="61"/>
  <c r="B2988" i="61"/>
  <c r="C2987" i="61"/>
  <c r="B2987" i="61"/>
  <c r="C2986" i="61"/>
  <c r="B2986" i="61"/>
  <c r="C2985" i="61"/>
  <c r="B2985" i="61"/>
  <c r="C2984" i="61"/>
  <c r="B2984" i="61"/>
  <c r="C2983" i="61"/>
  <c r="B2983" i="61"/>
  <c r="C2982" i="61"/>
  <c r="B2982" i="61"/>
  <c r="C2981" i="61"/>
  <c r="B2981" i="61"/>
  <c r="C2980" i="61"/>
  <c r="B2980" i="61"/>
  <c r="C2979" i="61"/>
  <c r="B2979" i="61"/>
  <c r="C2978" i="61"/>
  <c r="B2978" i="61"/>
  <c r="C2977" i="61"/>
  <c r="B2977" i="61"/>
  <c r="C2976" i="61"/>
  <c r="B2976" i="61"/>
  <c r="C2975" i="61"/>
  <c r="B2975" i="61"/>
  <c r="C2974" i="61"/>
  <c r="B2974" i="61"/>
  <c r="C2973" i="61"/>
  <c r="B2973" i="61"/>
  <c r="C2972" i="61"/>
  <c r="B2972" i="61"/>
  <c r="C2971" i="61"/>
  <c r="B2971" i="61"/>
  <c r="C2970" i="61"/>
  <c r="B2970" i="61"/>
  <c r="C2969" i="61"/>
  <c r="B2969" i="61"/>
  <c r="C2968" i="61"/>
  <c r="B2968" i="61"/>
  <c r="C2967" i="61"/>
  <c r="B2967" i="61"/>
  <c r="C2966" i="61"/>
  <c r="B2966" i="61"/>
  <c r="C2965" i="61"/>
  <c r="B2965" i="61"/>
  <c r="C2964" i="61"/>
  <c r="B2964" i="61"/>
  <c r="C2963" i="61"/>
  <c r="B2963" i="61"/>
  <c r="C2962" i="61"/>
  <c r="B2962" i="61"/>
  <c r="C2961" i="61"/>
  <c r="B2961" i="61"/>
  <c r="C2960" i="61"/>
  <c r="B2960" i="61"/>
  <c r="C2959" i="61"/>
  <c r="B2959" i="61"/>
  <c r="C2958" i="61"/>
  <c r="B2958" i="61"/>
  <c r="C2957" i="61"/>
  <c r="B2957" i="61"/>
  <c r="C2956" i="61"/>
  <c r="B2956" i="61"/>
  <c r="C2955" i="61"/>
  <c r="B2955" i="61"/>
  <c r="C2954" i="61"/>
  <c r="B2954" i="61"/>
  <c r="C2953" i="61"/>
  <c r="B2953" i="61"/>
  <c r="C2952" i="61"/>
  <c r="B2952" i="61"/>
  <c r="C2951" i="61"/>
  <c r="B2951" i="61"/>
  <c r="C2950" i="61"/>
  <c r="B2950" i="61"/>
  <c r="C2949" i="61"/>
  <c r="B2949" i="61"/>
  <c r="C2948" i="61"/>
  <c r="B2948" i="61"/>
  <c r="C2947" i="61"/>
  <c r="B2947" i="61"/>
  <c r="C2946" i="61"/>
  <c r="B2946" i="61"/>
  <c r="C2945" i="61"/>
  <c r="B2945" i="61"/>
  <c r="C2944" i="61"/>
  <c r="B2944" i="61"/>
  <c r="C2943" i="61"/>
  <c r="B2943" i="61"/>
  <c r="C2942" i="61"/>
  <c r="B2942" i="61"/>
  <c r="C2941" i="61"/>
  <c r="B2941" i="61"/>
  <c r="C2940" i="61"/>
  <c r="B2940" i="61"/>
  <c r="C2939" i="61"/>
  <c r="B2939" i="61"/>
  <c r="C2938" i="61"/>
  <c r="B2938" i="61"/>
  <c r="C2937" i="61"/>
  <c r="B2937" i="61"/>
  <c r="C2936" i="61"/>
  <c r="B2936" i="61"/>
  <c r="C2935" i="61"/>
  <c r="B2935" i="61"/>
  <c r="C2934" i="61"/>
  <c r="B2934" i="61"/>
  <c r="C2933" i="61"/>
  <c r="B2933" i="61"/>
  <c r="C2932" i="61"/>
  <c r="B2932" i="61"/>
  <c r="C2931" i="61"/>
  <c r="B2931" i="61"/>
  <c r="C2930" i="61"/>
  <c r="B2930" i="61"/>
  <c r="C2929" i="61"/>
  <c r="B2929" i="61"/>
  <c r="C2928" i="61"/>
  <c r="B2928" i="61"/>
  <c r="C2927" i="61"/>
  <c r="B2927" i="61"/>
  <c r="C2926" i="61"/>
  <c r="B2926" i="61"/>
  <c r="C2925" i="61"/>
  <c r="B2925" i="61"/>
  <c r="C2924" i="61"/>
  <c r="B2924" i="61"/>
  <c r="C2923" i="61"/>
  <c r="B2923" i="61"/>
  <c r="C2922" i="61"/>
  <c r="B2922" i="61"/>
  <c r="C2921" i="61"/>
  <c r="B2921" i="61"/>
  <c r="C2920" i="61"/>
  <c r="B2920" i="61"/>
  <c r="C2919" i="61"/>
  <c r="B2919" i="61"/>
  <c r="C2918" i="61"/>
  <c r="B2918" i="61"/>
  <c r="C2917" i="61"/>
  <c r="B2917" i="61"/>
  <c r="C2916" i="61"/>
  <c r="B2916" i="61"/>
  <c r="C2915" i="61"/>
  <c r="B2915" i="61"/>
  <c r="C2914" i="61"/>
  <c r="B2914" i="61"/>
  <c r="C2913" i="61"/>
  <c r="B2913" i="61"/>
  <c r="C2912" i="61"/>
  <c r="B2912" i="61"/>
  <c r="C2911" i="61"/>
  <c r="B2911" i="61"/>
  <c r="C2910" i="61"/>
  <c r="B2910" i="61"/>
  <c r="C2909" i="61"/>
  <c r="B2909" i="61"/>
  <c r="C2908" i="61"/>
  <c r="B2908" i="61"/>
  <c r="C2907" i="61"/>
  <c r="B2907" i="61"/>
  <c r="C2906" i="61"/>
  <c r="B2906" i="61"/>
  <c r="C2905" i="61"/>
  <c r="B2905" i="61"/>
  <c r="C2904" i="61"/>
  <c r="B2904" i="61"/>
  <c r="C2903" i="61"/>
  <c r="B2903" i="61"/>
  <c r="C2902" i="61"/>
  <c r="B2902" i="61"/>
  <c r="C2901" i="61"/>
  <c r="B2901" i="61"/>
  <c r="C2900" i="61"/>
  <c r="B2900" i="61"/>
  <c r="C2899" i="61"/>
  <c r="B2899" i="61"/>
  <c r="C2898" i="61"/>
  <c r="B2898" i="61"/>
  <c r="C2897" i="61"/>
  <c r="B2897" i="61"/>
  <c r="C2896" i="61"/>
  <c r="B2896" i="61"/>
  <c r="C2895" i="61"/>
  <c r="B2895" i="61"/>
  <c r="C2894" i="61"/>
  <c r="B2894" i="61"/>
  <c r="C2893" i="61"/>
  <c r="B2893" i="61"/>
  <c r="C2892" i="61"/>
  <c r="B2892" i="61"/>
  <c r="C2891" i="61"/>
  <c r="B2891" i="61"/>
  <c r="C2890" i="61"/>
  <c r="B2890" i="61"/>
  <c r="C2889" i="61"/>
  <c r="B2889" i="61"/>
  <c r="C2888" i="61"/>
  <c r="B2888" i="61"/>
  <c r="C2887" i="61"/>
  <c r="B2887" i="61"/>
  <c r="C2886" i="61"/>
  <c r="B2886" i="61"/>
  <c r="C2885" i="61"/>
  <c r="B2885" i="61"/>
  <c r="C2884" i="61"/>
  <c r="B2884" i="61"/>
  <c r="C2883" i="61"/>
  <c r="B2883" i="61"/>
  <c r="C2882" i="61"/>
  <c r="B2882" i="61"/>
  <c r="C2881" i="61"/>
  <c r="B2881" i="61"/>
  <c r="C2880" i="61"/>
  <c r="B2880" i="61"/>
  <c r="C2879" i="61"/>
  <c r="B2879" i="61"/>
  <c r="C2878" i="61"/>
  <c r="B2878" i="61"/>
  <c r="C2877" i="61"/>
  <c r="B2877" i="61"/>
  <c r="C2876" i="61"/>
  <c r="B2876" i="61"/>
  <c r="C2875" i="61"/>
  <c r="B2875" i="61"/>
  <c r="C2874" i="61"/>
  <c r="B2874" i="61"/>
  <c r="C2873" i="61"/>
  <c r="B2873" i="61"/>
  <c r="C2872" i="61"/>
  <c r="B2872" i="61"/>
  <c r="C2871" i="61"/>
  <c r="B2871" i="61"/>
  <c r="C2870" i="61"/>
  <c r="B2870" i="61"/>
  <c r="C2869" i="61"/>
  <c r="B2869" i="61"/>
  <c r="C2868" i="61"/>
  <c r="B2868" i="61"/>
  <c r="C2867" i="61"/>
  <c r="B2867" i="61"/>
  <c r="C2866" i="61"/>
  <c r="B2866" i="61"/>
  <c r="C2865" i="61"/>
  <c r="B2865" i="61"/>
  <c r="C2864" i="61"/>
  <c r="B2864" i="61"/>
  <c r="C2863" i="61"/>
  <c r="B2863" i="61"/>
  <c r="C2862" i="61"/>
  <c r="B2862" i="61"/>
  <c r="C2861" i="61"/>
  <c r="B2861" i="61"/>
  <c r="C2860" i="61"/>
  <c r="B2860" i="61"/>
  <c r="C2859" i="61"/>
  <c r="B2859" i="61"/>
  <c r="C2858" i="61"/>
  <c r="B2858" i="61"/>
  <c r="C2857" i="61"/>
  <c r="B2857" i="61"/>
  <c r="C2856" i="61"/>
  <c r="B2856" i="61"/>
  <c r="C2855" i="61"/>
  <c r="B2855" i="61"/>
  <c r="C2854" i="61"/>
  <c r="B2854" i="61"/>
  <c r="C2853" i="61"/>
  <c r="B2853" i="61"/>
  <c r="C2852" i="61"/>
  <c r="B2852" i="61"/>
  <c r="C2851" i="61"/>
  <c r="B2851" i="61"/>
  <c r="C2850" i="61"/>
  <c r="B2850" i="61"/>
  <c r="C2849" i="61"/>
  <c r="B2849" i="61"/>
  <c r="C2848" i="61"/>
  <c r="B2848" i="61"/>
  <c r="C2847" i="61"/>
  <c r="B2847" i="61"/>
  <c r="C2846" i="61"/>
  <c r="B2846" i="61"/>
  <c r="C2845" i="61"/>
  <c r="B2845" i="61"/>
  <c r="C2844" i="61"/>
  <c r="B2844" i="61"/>
  <c r="C2843" i="61"/>
  <c r="B2843" i="61"/>
  <c r="C2842" i="61"/>
  <c r="B2842" i="61"/>
  <c r="C2841" i="61"/>
  <c r="B2841" i="61"/>
  <c r="C2840" i="61"/>
  <c r="B2840" i="61"/>
  <c r="C2839" i="61"/>
  <c r="B2839" i="61"/>
  <c r="C2838" i="61"/>
  <c r="B2838" i="61"/>
  <c r="C2837" i="61"/>
  <c r="B2837" i="61"/>
  <c r="C2836" i="61"/>
  <c r="B2836" i="61"/>
  <c r="C2835" i="61"/>
  <c r="B2835" i="61"/>
  <c r="C2834" i="61"/>
  <c r="B2834" i="61"/>
  <c r="C2833" i="61"/>
  <c r="B2833" i="61"/>
  <c r="C2832" i="61"/>
  <c r="B2832" i="61"/>
  <c r="C2831" i="61"/>
  <c r="B2831" i="61"/>
  <c r="C2830" i="61"/>
  <c r="B2830" i="61"/>
  <c r="C2829" i="61"/>
  <c r="B2829" i="61"/>
  <c r="C2828" i="61"/>
  <c r="B2828" i="61"/>
  <c r="C2827" i="61"/>
  <c r="B2827" i="61"/>
  <c r="C2826" i="61"/>
  <c r="B2826" i="61"/>
  <c r="C2825" i="61"/>
  <c r="B2825" i="61"/>
  <c r="C2824" i="61"/>
  <c r="B2824" i="61"/>
  <c r="C2823" i="61"/>
  <c r="B2823" i="61"/>
  <c r="C2822" i="61"/>
  <c r="B2822" i="61"/>
  <c r="C2821" i="61"/>
  <c r="B2821" i="61"/>
  <c r="C2820" i="61"/>
  <c r="B2820" i="61"/>
  <c r="C2819" i="61"/>
  <c r="B2819" i="61"/>
  <c r="C2818" i="61"/>
  <c r="B2818" i="61"/>
  <c r="C2817" i="61"/>
  <c r="B2817" i="61"/>
  <c r="C2816" i="61"/>
  <c r="B2816" i="61"/>
  <c r="C2815" i="61"/>
  <c r="B2815" i="61"/>
  <c r="C2814" i="61"/>
  <c r="B2814" i="61"/>
  <c r="C2813" i="61"/>
  <c r="B2813" i="61"/>
  <c r="C2812" i="61"/>
  <c r="B2812" i="61"/>
  <c r="C2811" i="61"/>
  <c r="B2811" i="61"/>
  <c r="C2810" i="61"/>
  <c r="B2810" i="61"/>
  <c r="C2809" i="61"/>
  <c r="B2809" i="61"/>
  <c r="C2808" i="61"/>
  <c r="B2808" i="61"/>
  <c r="C2807" i="61"/>
  <c r="B2807" i="61"/>
  <c r="C2806" i="61"/>
  <c r="B2806" i="61"/>
  <c r="C2805" i="61"/>
  <c r="B2805" i="61"/>
  <c r="C2804" i="61"/>
  <c r="B2804" i="61"/>
  <c r="C2803" i="61"/>
  <c r="B2803" i="61"/>
  <c r="C2802" i="61"/>
  <c r="B2802" i="61"/>
  <c r="C2801" i="61"/>
  <c r="B2801" i="61"/>
  <c r="C2800" i="61"/>
  <c r="B2800" i="61"/>
  <c r="C2799" i="61"/>
  <c r="B2799" i="61"/>
  <c r="C2798" i="61"/>
  <c r="B2798" i="61"/>
  <c r="C2797" i="61"/>
  <c r="B2797" i="61"/>
  <c r="C2796" i="61"/>
  <c r="B2796" i="61"/>
  <c r="C2795" i="61"/>
  <c r="B2795" i="61"/>
  <c r="C2794" i="61"/>
  <c r="B2794" i="61"/>
  <c r="C2793" i="61"/>
  <c r="B2793" i="61"/>
  <c r="C2792" i="61"/>
  <c r="B2792" i="61"/>
  <c r="C2791" i="61"/>
  <c r="B2791" i="61"/>
  <c r="C2790" i="61"/>
  <c r="B2790" i="61"/>
  <c r="C2789" i="61"/>
  <c r="B2789" i="61"/>
  <c r="C2788" i="61"/>
  <c r="B2788" i="61"/>
  <c r="C2787" i="61"/>
  <c r="B2787" i="61"/>
  <c r="C2786" i="61"/>
  <c r="B2786" i="61"/>
  <c r="C2785" i="61"/>
  <c r="B2785" i="61"/>
  <c r="C2784" i="61"/>
  <c r="B2784" i="61"/>
  <c r="C2783" i="61"/>
  <c r="B2783" i="61"/>
  <c r="C2782" i="61"/>
  <c r="B2782" i="61"/>
  <c r="C2781" i="61"/>
  <c r="B2781" i="61"/>
  <c r="C2780" i="61"/>
  <c r="B2780" i="61"/>
  <c r="C2779" i="61"/>
  <c r="B2779" i="61"/>
  <c r="C2778" i="61"/>
  <c r="B2778" i="61"/>
  <c r="C2777" i="61"/>
  <c r="B2777" i="61"/>
  <c r="C2776" i="61"/>
  <c r="B2776" i="61"/>
  <c r="C2775" i="61"/>
  <c r="B2775" i="61"/>
  <c r="C2774" i="61"/>
  <c r="B2774" i="61"/>
  <c r="C2773" i="61"/>
  <c r="B2773" i="61"/>
  <c r="C2772" i="61"/>
  <c r="B2772" i="61"/>
  <c r="C2771" i="61"/>
  <c r="B2771" i="61"/>
  <c r="C2770" i="61"/>
  <c r="B2770" i="61"/>
  <c r="C2769" i="61"/>
  <c r="B2769" i="61"/>
  <c r="C2768" i="61"/>
  <c r="B2768" i="61"/>
  <c r="C2767" i="61"/>
  <c r="B2767" i="61"/>
  <c r="C2766" i="61"/>
  <c r="B2766" i="61"/>
  <c r="C2765" i="61"/>
  <c r="B2765" i="61"/>
  <c r="C2764" i="61"/>
  <c r="B2764" i="61"/>
  <c r="C2763" i="61"/>
  <c r="B2763" i="61"/>
  <c r="C2762" i="61"/>
  <c r="B2762" i="61"/>
  <c r="C2761" i="61"/>
  <c r="B2761" i="61"/>
  <c r="C2760" i="61"/>
  <c r="B2760" i="61"/>
  <c r="C2759" i="61"/>
  <c r="B2759" i="61"/>
  <c r="C2758" i="61"/>
  <c r="B2758" i="61"/>
  <c r="C2757" i="61"/>
  <c r="B2757" i="61"/>
  <c r="C2756" i="61"/>
  <c r="B2756" i="61"/>
  <c r="C2755" i="61"/>
  <c r="B2755" i="61"/>
  <c r="C2754" i="61"/>
  <c r="B2754" i="61"/>
  <c r="C2753" i="61"/>
  <c r="B2753" i="61"/>
  <c r="C2752" i="61"/>
  <c r="B2752" i="61"/>
  <c r="C2751" i="61"/>
  <c r="B2751" i="61"/>
  <c r="C2750" i="61"/>
  <c r="B2750" i="61"/>
  <c r="C2749" i="61"/>
  <c r="B2749" i="61"/>
  <c r="C2748" i="61"/>
  <c r="B2748" i="61"/>
  <c r="C2747" i="61"/>
  <c r="B2747" i="61"/>
  <c r="C2746" i="61"/>
  <c r="B2746" i="61"/>
  <c r="C2745" i="61"/>
  <c r="B2745" i="61"/>
  <c r="C2744" i="61"/>
  <c r="B2744" i="61"/>
  <c r="C2743" i="61"/>
  <c r="B2743" i="61"/>
  <c r="C2742" i="61"/>
  <c r="B2742" i="61"/>
  <c r="C2741" i="61"/>
  <c r="B2741" i="61"/>
  <c r="C2740" i="61"/>
  <c r="B2740" i="61"/>
  <c r="C2739" i="61"/>
  <c r="B2739" i="61"/>
  <c r="C2738" i="61"/>
  <c r="B2738" i="61"/>
  <c r="C2737" i="61"/>
  <c r="B2737" i="61"/>
  <c r="C2736" i="61"/>
  <c r="B2736" i="61"/>
  <c r="C2735" i="61"/>
  <c r="B2735" i="61"/>
  <c r="C2734" i="61"/>
  <c r="B2734" i="61"/>
  <c r="C2733" i="61"/>
  <c r="B2733" i="61"/>
  <c r="C2732" i="61"/>
  <c r="B2732" i="61"/>
  <c r="C2731" i="61"/>
  <c r="B2731" i="61"/>
  <c r="C2730" i="61"/>
  <c r="B2730" i="61"/>
  <c r="C2729" i="61"/>
  <c r="B2729" i="61"/>
  <c r="C2728" i="61"/>
  <c r="B2728" i="61"/>
  <c r="C2727" i="61"/>
  <c r="B2727" i="61"/>
  <c r="C2726" i="61"/>
  <c r="B2726" i="61"/>
  <c r="C2725" i="61"/>
  <c r="B2725" i="61"/>
  <c r="C2724" i="61"/>
  <c r="B2724" i="61"/>
  <c r="C2723" i="61"/>
  <c r="B2723" i="61"/>
  <c r="C2722" i="61"/>
  <c r="B2722" i="61"/>
  <c r="C2721" i="61"/>
  <c r="B2721" i="61"/>
  <c r="C2720" i="61"/>
  <c r="B2720" i="61"/>
  <c r="C2719" i="61"/>
  <c r="B2719" i="61"/>
  <c r="C2718" i="61"/>
  <c r="B2718" i="61"/>
  <c r="C2717" i="61"/>
  <c r="B2717" i="61"/>
  <c r="C2716" i="61"/>
  <c r="B2716" i="61"/>
  <c r="C2715" i="61"/>
  <c r="B2715" i="61"/>
  <c r="C2714" i="61"/>
  <c r="B2714" i="61"/>
  <c r="C2713" i="61"/>
  <c r="B2713" i="61"/>
  <c r="C2712" i="61"/>
  <c r="B2712" i="61"/>
  <c r="C2711" i="61"/>
  <c r="B2711" i="61"/>
  <c r="C2710" i="61"/>
  <c r="B2710" i="61"/>
  <c r="C2709" i="61"/>
  <c r="B2709" i="61"/>
  <c r="C2708" i="61"/>
  <c r="B2708" i="61"/>
  <c r="C2707" i="61"/>
  <c r="B2707" i="61"/>
  <c r="C2706" i="61"/>
  <c r="B2706" i="61"/>
  <c r="C2705" i="61"/>
  <c r="B2705" i="61"/>
  <c r="C2704" i="61"/>
  <c r="B2704" i="61"/>
  <c r="C2703" i="61"/>
  <c r="B2703" i="61"/>
  <c r="C2702" i="61"/>
  <c r="B2702" i="61"/>
  <c r="C2701" i="61"/>
  <c r="B2701" i="61"/>
  <c r="C2700" i="61"/>
  <c r="B2700" i="61"/>
  <c r="C2699" i="61"/>
  <c r="B2699" i="61"/>
  <c r="C2698" i="61"/>
  <c r="B2698" i="61"/>
  <c r="C2697" i="61"/>
  <c r="B2697" i="61"/>
  <c r="C2696" i="61"/>
  <c r="B2696" i="61"/>
  <c r="C2695" i="61"/>
  <c r="B2695" i="61"/>
  <c r="C2694" i="61"/>
  <c r="B2694" i="61"/>
  <c r="C2693" i="61"/>
  <c r="B2693" i="61"/>
  <c r="C2692" i="61"/>
  <c r="B2692" i="61"/>
  <c r="C2691" i="61"/>
  <c r="B2691" i="61"/>
  <c r="C2690" i="61"/>
  <c r="B2690" i="61"/>
  <c r="C2689" i="61"/>
  <c r="B2689" i="61"/>
  <c r="C2688" i="61"/>
  <c r="B2688" i="61"/>
  <c r="C2687" i="61"/>
  <c r="B2687" i="61"/>
  <c r="C2686" i="61"/>
  <c r="B2686" i="61"/>
  <c r="C2685" i="61"/>
  <c r="B2685" i="61"/>
  <c r="C2684" i="61"/>
  <c r="B2684" i="61"/>
  <c r="C2683" i="61"/>
  <c r="B2683" i="61"/>
  <c r="C2682" i="61"/>
  <c r="B2682" i="61"/>
  <c r="C2681" i="61"/>
  <c r="B2681" i="61"/>
  <c r="C2680" i="61"/>
  <c r="B2680" i="61"/>
  <c r="C2679" i="61"/>
  <c r="B2679" i="61"/>
  <c r="C2678" i="61"/>
  <c r="B2678" i="61"/>
  <c r="C2677" i="61"/>
  <c r="B2677" i="61"/>
  <c r="C2676" i="61"/>
  <c r="B2676" i="61"/>
  <c r="C2675" i="61"/>
  <c r="B2675" i="61"/>
  <c r="C2674" i="61"/>
  <c r="B2674" i="61"/>
  <c r="C2673" i="61"/>
  <c r="B2673" i="61"/>
  <c r="C2672" i="61"/>
  <c r="B2672" i="61"/>
  <c r="C2671" i="61"/>
  <c r="B2671" i="61"/>
  <c r="C2670" i="61"/>
  <c r="B2670" i="61"/>
  <c r="C2669" i="61"/>
  <c r="B2669" i="61"/>
  <c r="C2668" i="61"/>
  <c r="B2668" i="61"/>
  <c r="C2667" i="61"/>
  <c r="B2667" i="61"/>
  <c r="C2666" i="61"/>
  <c r="B2666" i="61"/>
  <c r="C2665" i="61"/>
  <c r="B2665" i="61"/>
  <c r="C2664" i="61"/>
  <c r="B2664" i="61"/>
  <c r="C2663" i="61"/>
  <c r="B2663" i="61"/>
  <c r="C2662" i="61"/>
  <c r="B2662" i="61"/>
  <c r="C2661" i="61"/>
  <c r="B2661" i="61"/>
  <c r="C2660" i="61"/>
  <c r="B2660" i="61"/>
  <c r="C2659" i="61"/>
  <c r="B2659" i="61"/>
  <c r="C2658" i="61"/>
  <c r="B2658" i="61"/>
  <c r="C2657" i="61"/>
  <c r="B2657" i="61"/>
  <c r="C2656" i="61"/>
  <c r="B2656" i="61"/>
  <c r="C2655" i="61"/>
  <c r="B2655" i="61"/>
  <c r="C2654" i="61"/>
  <c r="B2654" i="61"/>
  <c r="C2653" i="61"/>
  <c r="B2653" i="61"/>
  <c r="C2652" i="61"/>
  <c r="B2652" i="61"/>
  <c r="C2651" i="61"/>
  <c r="B2651" i="61"/>
  <c r="C2650" i="61"/>
  <c r="B2650" i="61"/>
  <c r="C2649" i="61"/>
  <c r="B2649" i="61"/>
  <c r="C2648" i="61"/>
  <c r="B2648" i="61"/>
  <c r="C2647" i="61"/>
  <c r="B2647" i="61"/>
  <c r="C2646" i="61"/>
  <c r="B2646" i="61"/>
  <c r="C2645" i="61"/>
  <c r="B2645" i="61"/>
  <c r="C2644" i="61"/>
  <c r="B2644" i="61"/>
  <c r="C2643" i="61"/>
  <c r="B2643" i="61"/>
  <c r="C2642" i="61"/>
  <c r="B2642" i="61"/>
  <c r="C2641" i="61"/>
  <c r="B2641" i="61"/>
  <c r="C2640" i="61"/>
  <c r="B2640" i="61"/>
  <c r="C2639" i="61"/>
  <c r="B2639" i="61"/>
  <c r="C2638" i="61"/>
  <c r="B2638" i="61"/>
  <c r="C2637" i="61"/>
  <c r="B2637" i="61"/>
  <c r="C2636" i="61"/>
  <c r="B2636" i="61"/>
  <c r="C2635" i="61"/>
  <c r="B2635" i="61"/>
  <c r="C2634" i="61"/>
  <c r="B2634" i="61"/>
  <c r="C2633" i="61"/>
  <c r="B2633" i="61"/>
  <c r="C2632" i="61"/>
  <c r="B2632" i="61"/>
  <c r="C2631" i="61"/>
  <c r="B2631" i="61"/>
  <c r="C2630" i="61"/>
  <c r="B2630" i="61"/>
  <c r="C2629" i="61"/>
  <c r="B2629" i="61"/>
  <c r="C2628" i="61"/>
  <c r="B2628" i="61"/>
  <c r="C2627" i="61"/>
  <c r="B2627" i="61"/>
  <c r="C2626" i="61"/>
  <c r="B2626" i="61"/>
  <c r="C2625" i="61"/>
  <c r="B2625" i="61"/>
  <c r="C2624" i="61"/>
  <c r="B2624" i="61"/>
  <c r="C2623" i="61"/>
  <c r="B2623" i="61"/>
  <c r="C2622" i="61"/>
  <c r="B2622" i="61"/>
  <c r="C2621" i="61"/>
  <c r="B2621" i="61"/>
  <c r="C2620" i="61"/>
  <c r="B2620" i="61"/>
  <c r="C2619" i="61"/>
  <c r="B2619" i="61"/>
  <c r="C2618" i="61"/>
  <c r="B2618" i="61"/>
  <c r="C2617" i="61"/>
  <c r="B2617" i="61"/>
  <c r="C2616" i="61"/>
  <c r="B2616" i="61"/>
  <c r="C2615" i="61"/>
  <c r="B2615" i="61"/>
  <c r="C2614" i="61"/>
  <c r="B2614" i="61"/>
  <c r="C2613" i="61"/>
  <c r="B2613" i="61"/>
  <c r="C2612" i="61"/>
  <c r="B2612" i="61"/>
  <c r="C2611" i="61"/>
  <c r="B2611" i="61"/>
  <c r="C2610" i="61"/>
  <c r="B2610" i="61"/>
  <c r="C2609" i="61"/>
  <c r="B2609" i="61"/>
  <c r="C2608" i="61"/>
  <c r="B2608" i="61"/>
  <c r="C2607" i="61"/>
  <c r="B2607" i="61"/>
  <c r="C2606" i="61"/>
  <c r="B2606" i="61"/>
  <c r="C2605" i="61"/>
  <c r="B2605" i="61"/>
  <c r="C2604" i="61"/>
  <c r="B2604" i="61"/>
  <c r="C2603" i="61"/>
  <c r="B2603" i="61"/>
  <c r="C2602" i="61"/>
  <c r="B2602" i="61"/>
  <c r="C2601" i="61"/>
  <c r="B2601" i="61"/>
  <c r="C2600" i="61"/>
  <c r="B2600" i="61"/>
  <c r="C2599" i="61"/>
  <c r="B2599" i="61"/>
  <c r="C2598" i="61"/>
  <c r="B2598" i="61"/>
  <c r="C2597" i="61"/>
  <c r="B2597" i="61"/>
  <c r="C2596" i="61"/>
  <c r="B2596" i="61"/>
  <c r="C2595" i="61"/>
  <c r="B2595" i="61"/>
  <c r="C2594" i="61"/>
  <c r="B2594" i="61"/>
  <c r="C2593" i="61"/>
  <c r="B2593" i="61"/>
  <c r="C2592" i="61"/>
  <c r="B2592" i="61"/>
  <c r="C2591" i="61"/>
  <c r="B2591" i="61"/>
  <c r="C2590" i="61"/>
  <c r="B2590" i="61"/>
  <c r="C2589" i="61"/>
  <c r="B2589" i="61"/>
  <c r="C2588" i="61"/>
  <c r="B2588" i="61"/>
  <c r="C2587" i="61"/>
  <c r="B2587" i="61"/>
  <c r="C2586" i="61"/>
  <c r="B2586" i="61"/>
  <c r="C2585" i="61"/>
  <c r="B2585" i="61"/>
  <c r="C2584" i="61"/>
  <c r="B2584" i="61"/>
  <c r="C2583" i="61"/>
  <c r="B2583" i="61"/>
  <c r="C2582" i="61"/>
  <c r="B2582" i="61"/>
  <c r="C2581" i="61"/>
  <c r="B2581" i="61"/>
  <c r="C2580" i="61"/>
  <c r="B2580" i="61"/>
  <c r="C2579" i="61"/>
  <c r="B2579" i="61"/>
  <c r="C2578" i="61"/>
  <c r="B2578" i="61"/>
  <c r="C2577" i="61"/>
  <c r="B2577" i="61"/>
  <c r="C2576" i="61"/>
  <c r="B2576" i="61"/>
  <c r="C2575" i="61"/>
  <c r="B2575" i="61"/>
  <c r="C2574" i="61"/>
  <c r="B2574" i="61"/>
  <c r="C2573" i="61"/>
  <c r="B2573" i="61"/>
  <c r="C2572" i="61"/>
  <c r="B2572" i="61"/>
  <c r="C2571" i="61"/>
  <c r="B2571" i="61"/>
  <c r="C2570" i="61"/>
  <c r="B2570" i="61"/>
  <c r="C2569" i="61"/>
  <c r="B2569" i="61"/>
  <c r="C2568" i="61"/>
  <c r="B2568" i="61"/>
  <c r="C2567" i="61"/>
  <c r="B2567" i="61"/>
  <c r="C2566" i="61"/>
  <c r="B2566" i="61"/>
  <c r="C2565" i="61"/>
  <c r="B2565" i="61"/>
  <c r="C2564" i="61"/>
  <c r="B2564" i="61"/>
  <c r="C2563" i="61"/>
  <c r="B2563" i="61"/>
  <c r="C2562" i="61"/>
  <c r="B2562" i="61"/>
  <c r="C2561" i="61"/>
  <c r="B2561" i="61"/>
  <c r="C2560" i="61"/>
  <c r="B2560" i="61"/>
  <c r="C2559" i="61"/>
  <c r="B2559" i="61"/>
  <c r="C2558" i="61"/>
  <c r="B2558" i="61"/>
  <c r="C2557" i="61"/>
  <c r="B2557" i="61"/>
  <c r="C2556" i="61"/>
  <c r="B2556" i="61"/>
  <c r="C2555" i="61"/>
  <c r="B2555" i="61"/>
  <c r="C2554" i="61"/>
  <c r="B2554" i="61"/>
  <c r="C2553" i="61"/>
  <c r="B2553" i="61"/>
  <c r="C2552" i="61"/>
  <c r="B2552" i="61"/>
  <c r="C2551" i="61"/>
  <c r="B2551" i="61"/>
  <c r="C2550" i="61"/>
  <c r="B2550" i="61"/>
  <c r="C2549" i="61"/>
  <c r="B2549" i="61"/>
  <c r="C2548" i="61"/>
  <c r="B2548" i="61"/>
  <c r="C2547" i="61"/>
  <c r="B2547" i="61"/>
  <c r="C2546" i="61"/>
  <c r="B2546" i="61"/>
  <c r="C2545" i="61"/>
  <c r="B2545" i="61"/>
  <c r="C2544" i="61"/>
  <c r="B2544" i="61"/>
  <c r="C2543" i="61"/>
  <c r="B2543" i="61"/>
  <c r="C2542" i="61"/>
  <c r="B2542" i="61"/>
  <c r="C2541" i="61"/>
  <c r="B2541" i="61"/>
  <c r="C2540" i="61"/>
  <c r="B2540" i="61"/>
  <c r="C2539" i="61"/>
  <c r="B2539" i="61"/>
  <c r="C2538" i="61"/>
  <c r="B2538" i="61"/>
  <c r="C2537" i="61"/>
  <c r="B2537" i="61"/>
  <c r="C2536" i="61"/>
  <c r="B2536" i="61"/>
  <c r="C2535" i="61"/>
  <c r="B2535" i="61"/>
  <c r="C2534" i="61"/>
  <c r="B2534" i="61"/>
  <c r="C2533" i="61"/>
  <c r="B2533" i="61"/>
  <c r="C2532" i="61"/>
  <c r="B2532" i="61"/>
  <c r="C2531" i="61"/>
  <c r="B2531" i="61"/>
  <c r="C2530" i="61"/>
  <c r="B2530" i="61"/>
  <c r="C2529" i="61"/>
  <c r="B2529" i="61"/>
  <c r="C2528" i="61"/>
  <c r="B2528" i="61"/>
  <c r="C2527" i="61"/>
  <c r="B2527" i="61"/>
  <c r="C2526" i="61"/>
  <c r="B2526" i="61"/>
  <c r="C2525" i="61"/>
  <c r="B2525" i="61"/>
  <c r="C2524" i="61"/>
  <c r="B2524" i="61"/>
  <c r="C2523" i="61"/>
  <c r="B2523" i="61"/>
  <c r="C2522" i="61"/>
  <c r="B2522" i="61"/>
  <c r="C2521" i="61"/>
  <c r="B2521" i="61"/>
  <c r="C2520" i="61"/>
  <c r="B2520" i="61"/>
  <c r="C2519" i="61"/>
  <c r="B2519" i="61"/>
  <c r="C2518" i="61"/>
  <c r="B2518" i="61"/>
  <c r="C2517" i="61"/>
  <c r="B2517" i="61"/>
  <c r="C2516" i="61"/>
  <c r="B2516" i="61"/>
  <c r="C2515" i="61"/>
  <c r="B2515" i="61"/>
  <c r="C2514" i="61"/>
  <c r="B2514" i="61"/>
  <c r="C2513" i="61"/>
  <c r="B2513" i="61"/>
  <c r="C2512" i="61"/>
  <c r="B2512" i="61"/>
  <c r="C2511" i="61"/>
  <c r="B2511" i="61"/>
  <c r="C2510" i="61"/>
  <c r="B2510" i="61"/>
  <c r="C2509" i="61"/>
  <c r="B2509" i="61"/>
  <c r="C2508" i="61"/>
  <c r="B2508" i="61"/>
  <c r="C2507" i="61"/>
  <c r="B2507" i="61"/>
  <c r="C2506" i="61"/>
  <c r="B2506" i="61"/>
  <c r="C2505" i="61"/>
  <c r="B2505" i="61"/>
  <c r="C2504" i="61"/>
  <c r="B2504" i="61"/>
  <c r="C2503" i="61"/>
  <c r="B2503" i="61"/>
  <c r="C2502" i="61"/>
  <c r="B2502" i="61"/>
  <c r="C2501" i="61"/>
  <c r="B2501" i="61"/>
  <c r="C2500" i="61"/>
  <c r="B2500" i="61"/>
  <c r="C2499" i="61"/>
  <c r="B2499" i="61"/>
  <c r="C2498" i="61"/>
  <c r="B2498" i="61"/>
  <c r="C2497" i="61"/>
  <c r="B2497" i="61"/>
  <c r="C2496" i="61"/>
  <c r="B2496" i="61"/>
  <c r="C2495" i="61"/>
  <c r="B2495" i="61"/>
  <c r="C2494" i="61"/>
  <c r="B2494" i="61"/>
  <c r="C2493" i="61"/>
  <c r="B2493" i="61"/>
  <c r="C2492" i="61"/>
  <c r="B2492" i="61"/>
  <c r="C2491" i="61"/>
  <c r="B2491" i="61"/>
  <c r="C2490" i="61"/>
  <c r="B2490" i="61"/>
  <c r="C2489" i="61"/>
  <c r="B2489" i="61"/>
  <c r="C2488" i="61"/>
  <c r="B2488" i="61"/>
  <c r="C2487" i="61"/>
  <c r="B2487" i="61"/>
  <c r="C2486" i="61"/>
  <c r="B2486" i="61"/>
  <c r="C2485" i="61"/>
  <c r="B2485" i="61"/>
  <c r="C2484" i="61"/>
  <c r="B2484" i="61"/>
  <c r="C2483" i="61"/>
  <c r="B2483" i="61"/>
  <c r="C2482" i="61"/>
  <c r="B2482" i="61"/>
  <c r="C2481" i="61"/>
  <c r="B2481" i="61"/>
  <c r="C2480" i="61"/>
  <c r="B2480" i="61"/>
  <c r="C2479" i="61"/>
  <c r="B2479" i="61"/>
  <c r="C2478" i="61"/>
  <c r="B2478" i="61"/>
  <c r="C2477" i="61"/>
  <c r="B2477" i="61"/>
  <c r="C2476" i="61"/>
  <c r="B2476" i="61"/>
  <c r="C2475" i="61"/>
  <c r="B2475" i="61"/>
  <c r="C2474" i="61"/>
  <c r="B2474" i="61"/>
  <c r="C2473" i="61"/>
  <c r="B2473" i="61"/>
  <c r="C2472" i="61"/>
  <c r="B2472" i="61"/>
  <c r="C2471" i="61"/>
  <c r="B2471" i="61"/>
  <c r="C2470" i="61"/>
  <c r="B2470" i="61"/>
  <c r="C2469" i="61"/>
  <c r="B2469" i="61"/>
  <c r="C2468" i="61"/>
  <c r="B2468" i="61"/>
  <c r="C2467" i="61"/>
  <c r="B2467" i="61"/>
  <c r="C2466" i="61"/>
  <c r="B2466" i="61"/>
  <c r="C2465" i="61"/>
  <c r="B2465" i="61"/>
  <c r="C2464" i="61"/>
  <c r="B2464" i="61"/>
  <c r="C2463" i="61"/>
  <c r="B2463" i="61"/>
  <c r="C2462" i="61"/>
  <c r="B2462" i="61"/>
  <c r="C2461" i="61"/>
  <c r="B2461" i="61"/>
  <c r="C2460" i="61"/>
  <c r="B2460" i="61"/>
  <c r="C2459" i="61"/>
  <c r="B2459" i="61"/>
  <c r="C2458" i="61"/>
  <c r="B2458" i="61"/>
  <c r="C2457" i="61"/>
  <c r="B2457" i="61"/>
  <c r="C2456" i="61"/>
  <c r="B2456" i="61"/>
  <c r="C2455" i="61"/>
  <c r="B2455" i="61"/>
  <c r="C2454" i="61"/>
  <c r="B2454" i="61"/>
  <c r="C2453" i="61"/>
  <c r="B2453" i="61"/>
  <c r="C2452" i="61"/>
  <c r="B2452" i="61"/>
  <c r="C2451" i="61"/>
  <c r="B2451" i="61"/>
  <c r="C2450" i="61"/>
  <c r="B2450" i="61"/>
  <c r="C2449" i="61"/>
  <c r="B2449" i="61"/>
  <c r="C2448" i="61"/>
  <c r="B2448" i="61"/>
  <c r="C2447" i="61"/>
  <c r="B2447" i="61"/>
  <c r="C2446" i="61"/>
  <c r="B2446" i="61"/>
  <c r="C2445" i="61"/>
  <c r="B2445" i="61"/>
  <c r="C2444" i="61"/>
  <c r="B2444" i="61"/>
  <c r="C2443" i="61"/>
  <c r="B2443" i="61"/>
  <c r="C2442" i="61"/>
  <c r="B2442" i="61"/>
  <c r="C2441" i="61"/>
  <c r="B2441" i="61"/>
  <c r="C2440" i="61"/>
  <c r="B2440" i="61"/>
  <c r="C2439" i="61"/>
  <c r="B2439" i="61"/>
  <c r="C2438" i="61"/>
  <c r="B2438" i="61"/>
  <c r="C2437" i="61"/>
  <c r="B2437" i="61"/>
  <c r="C2436" i="61"/>
  <c r="B2436" i="61"/>
  <c r="C2435" i="61"/>
  <c r="B2435" i="61"/>
  <c r="C2434" i="61"/>
  <c r="B2434" i="61"/>
  <c r="C2433" i="61"/>
  <c r="B2433" i="61"/>
  <c r="C2432" i="61"/>
  <c r="B2432" i="61"/>
  <c r="C2431" i="61"/>
  <c r="B2431" i="61"/>
  <c r="C2430" i="61"/>
  <c r="B2430" i="61"/>
  <c r="C2429" i="61"/>
  <c r="B2429" i="61"/>
  <c r="C2428" i="61"/>
  <c r="B2428" i="61"/>
  <c r="C2427" i="61"/>
  <c r="B2427" i="61"/>
  <c r="C2426" i="61"/>
  <c r="B2426" i="61"/>
  <c r="C2425" i="61"/>
  <c r="B2425" i="61"/>
  <c r="C2424" i="61"/>
  <c r="B2424" i="61"/>
  <c r="C2423" i="61"/>
  <c r="B2423" i="61"/>
  <c r="C2422" i="61"/>
  <c r="B2422" i="61"/>
  <c r="C2421" i="61"/>
  <c r="B2421" i="61"/>
  <c r="C2420" i="61"/>
  <c r="B2420" i="61"/>
  <c r="C2419" i="61"/>
  <c r="B2419" i="61"/>
  <c r="C2418" i="61"/>
  <c r="B2418" i="61"/>
  <c r="C2417" i="61"/>
  <c r="B2417" i="61"/>
  <c r="C2416" i="61"/>
  <c r="B2416" i="61"/>
  <c r="C2415" i="61"/>
  <c r="B2415" i="61"/>
  <c r="C2414" i="61"/>
  <c r="B2414" i="61"/>
  <c r="C2413" i="61"/>
  <c r="B2413" i="61"/>
  <c r="C2412" i="61"/>
  <c r="B2412" i="61"/>
  <c r="C2411" i="61"/>
  <c r="B2411" i="61"/>
  <c r="C2410" i="61"/>
  <c r="B2410" i="61"/>
  <c r="C2409" i="61"/>
  <c r="B2409" i="61"/>
  <c r="C2408" i="61"/>
  <c r="B2408" i="61"/>
  <c r="C2407" i="61"/>
  <c r="B2407" i="61"/>
  <c r="C2406" i="61"/>
  <c r="B2406" i="61"/>
  <c r="C2405" i="61"/>
  <c r="B2405" i="61"/>
  <c r="C2404" i="61"/>
  <c r="B2404" i="61"/>
  <c r="C2403" i="61"/>
  <c r="B2403" i="61"/>
  <c r="C2402" i="61"/>
  <c r="B2402" i="61"/>
  <c r="C2401" i="61"/>
  <c r="B2401" i="61"/>
  <c r="C2400" i="61"/>
  <c r="B2400" i="61"/>
  <c r="C2399" i="61"/>
  <c r="B2399" i="61"/>
  <c r="C2398" i="61"/>
  <c r="B2398" i="61"/>
  <c r="C2397" i="61"/>
  <c r="B2397" i="61"/>
  <c r="C2396" i="61"/>
  <c r="B2396" i="61"/>
  <c r="C2395" i="61"/>
  <c r="B2395" i="61"/>
  <c r="C2394" i="61"/>
  <c r="B2394" i="61"/>
  <c r="C2393" i="61"/>
  <c r="B2393" i="61"/>
  <c r="C2392" i="61"/>
  <c r="B2392" i="61"/>
  <c r="C2391" i="61"/>
  <c r="B2391" i="61"/>
  <c r="C2390" i="61"/>
  <c r="B2390" i="61"/>
  <c r="C2389" i="61"/>
  <c r="B2389" i="61"/>
  <c r="C2388" i="61"/>
  <c r="B2388" i="61"/>
  <c r="C2387" i="61"/>
  <c r="B2387" i="61"/>
  <c r="C2386" i="61"/>
  <c r="B2386" i="61"/>
  <c r="C2385" i="61"/>
  <c r="B2385" i="61"/>
  <c r="C2384" i="61"/>
  <c r="B2384" i="61"/>
  <c r="C2383" i="61"/>
  <c r="B2383" i="61"/>
  <c r="C2382" i="61"/>
  <c r="B2382" i="61"/>
  <c r="C2381" i="61"/>
  <c r="B2381" i="61"/>
  <c r="C2380" i="61"/>
  <c r="B2380" i="61"/>
  <c r="C2379" i="61"/>
  <c r="B2379" i="61"/>
  <c r="C2378" i="61"/>
  <c r="B2378" i="61"/>
  <c r="C2377" i="61"/>
  <c r="B2377" i="61"/>
  <c r="C2376" i="61"/>
  <c r="B2376" i="61"/>
  <c r="C2375" i="61"/>
  <c r="B2375" i="61"/>
  <c r="C2374" i="61"/>
  <c r="B2374" i="61"/>
  <c r="C2373" i="61"/>
  <c r="B2373" i="61"/>
  <c r="C2372" i="61"/>
  <c r="B2372" i="61"/>
  <c r="C2371" i="61"/>
  <c r="B2371" i="61"/>
  <c r="C2370" i="61"/>
  <c r="B2370" i="61"/>
  <c r="C2369" i="61"/>
  <c r="B2369" i="61"/>
  <c r="C2368" i="61"/>
  <c r="B2368" i="61"/>
  <c r="C2367" i="61"/>
  <c r="B2367" i="61"/>
  <c r="C2366" i="61"/>
  <c r="B2366" i="61"/>
  <c r="C2365" i="61"/>
  <c r="B2365" i="61"/>
  <c r="C2364" i="61"/>
  <c r="B2364" i="61"/>
  <c r="C2363" i="61"/>
  <c r="B2363" i="61"/>
  <c r="C2362" i="61"/>
  <c r="B2362" i="61"/>
  <c r="C2361" i="61"/>
  <c r="B2361" i="61"/>
  <c r="C2360" i="61"/>
  <c r="B2360" i="61"/>
  <c r="C2359" i="61"/>
  <c r="B2359" i="61"/>
  <c r="C2358" i="61"/>
  <c r="B2358" i="61"/>
  <c r="C2357" i="61"/>
  <c r="B2357" i="61"/>
  <c r="C2356" i="61"/>
  <c r="B2356" i="61"/>
  <c r="C2355" i="61"/>
  <c r="B2355" i="61"/>
  <c r="C2354" i="61"/>
  <c r="B2354" i="61"/>
  <c r="C2353" i="61"/>
  <c r="B2353" i="61"/>
  <c r="C2352" i="61"/>
  <c r="B2352" i="61"/>
  <c r="C2351" i="61"/>
  <c r="B2351" i="61"/>
  <c r="C2350" i="61"/>
  <c r="B2350" i="61"/>
  <c r="C2349" i="61"/>
  <c r="B2349" i="61"/>
  <c r="C2348" i="61"/>
  <c r="B2348" i="61"/>
  <c r="C2347" i="61"/>
  <c r="B2347" i="61"/>
  <c r="C2346" i="61"/>
  <c r="B2346" i="61"/>
  <c r="C2345" i="61"/>
  <c r="B2345" i="61"/>
  <c r="C2344" i="61"/>
  <c r="B2344" i="61"/>
  <c r="C2343" i="61"/>
  <c r="B2343" i="61"/>
  <c r="C2342" i="61"/>
  <c r="B2342" i="61"/>
  <c r="C2341" i="61"/>
  <c r="B2341" i="61"/>
  <c r="C2340" i="61"/>
  <c r="B2340" i="61"/>
  <c r="C2339" i="61"/>
  <c r="B2339" i="61"/>
  <c r="C2338" i="61"/>
  <c r="B2338" i="61"/>
  <c r="C2337" i="61"/>
  <c r="B2337" i="61"/>
  <c r="C2336" i="61"/>
  <c r="B2336" i="61"/>
  <c r="C2335" i="61"/>
  <c r="B2335" i="61"/>
  <c r="C2334" i="61"/>
  <c r="B2334" i="61"/>
  <c r="C2333" i="61"/>
  <c r="B2333" i="61"/>
  <c r="C2332" i="61"/>
  <c r="B2332" i="61"/>
  <c r="C2331" i="61"/>
  <c r="B2331" i="61"/>
  <c r="C2330" i="61"/>
  <c r="B2330" i="61"/>
  <c r="C2329" i="61"/>
  <c r="B2329" i="61"/>
  <c r="C2328" i="61"/>
  <c r="B2328" i="61"/>
  <c r="C2327" i="61"/>
  <c r="B2327" i="61"/>
  <c r="C2326" i="61"/>
  <c r="B2326" i="61"/>
  <c r="C2325" i="61"/>
  <c r="B2325" i="61"/>
  <c r="C2324" i="61"/>
  <c r="B2324" i="61"/>
  <c r="C2323" i="61"/>
  <c r="B2323" i="61"/>
  <c r="C2322" i="61"/>
  <c r="B2322" i="61"/>
  <c r="C2321" i="61"/>
  <c r="B2321" i="61"/>
  <c r="C2320" i="61"/>
  <c r="B2320" i="61"/>
  <c r="C2319" i="61"/>
  <c r="B2319" i="61"/>
  <c r="C2318" i="61"/>
  <c r="B2318" i="61"/>
  <c r="C2317" i="61"/>
  <c r="B2317" i="61"/>
  <c r="C2316" i="61"/>
  <c r="B2316" i="61"/>
  <c r="C2315" i="61"/>
  <c r="B2315" i="61"/>
  <c r="C2314" i="61"/>
  <c r="B2314" i="61"/>
  <c r="C2313" i="61"/>
  <c r="B2313" i="61"/>
  <c r="C2312" i="61"/>
  <c r="B2312" i="61"/>
  <c r="C2311" i="61"/>
  <c r="B2311" i="61"/>
  <c r="C2310" i="61"/>
  <c r="B2310" i="61"/>
  <c r="C2309" i="61"/>
  <c r="B2309" i="61"/>
  <c r="C2308" i="61"/>
  <c r="B2308" i="61"/>
  <c r="C2307" i="61"/>
  <c r="B2307" i="61"/>
  <c r="C2306" i="61"/>
  <c r="B2306" i="61"/>
  <c r="C2305" i="61"/>
  <c r="B2305" i="61"/>
  <c r="C2304" i="61"/>
  <c r="B2304" i="61"/>
  <c r="C2303" i="61"/>
  <c r="B2303" i="61"/>
  <c r="C2302" i="61"/>
  <c r="B2302" i="61"/>
  <c r="C2301" i="61"/>
  <c r="B2301" i="61"/>
  <c r="C2300" i="61"/>
  <c r="B2300" i="61"/>
  <c r="C2299" i="61"/>
  <c r="B2299" i="61"/>
  <c r="C2298" i="61"/>
  <c r="B2298" i="61"/>
  <c r="C2297" i="61"/>
  <c r="B2297" i="61"/>
  <c r="C2296" i="61"/>
  <c r="B2296" i="61"/>
  <c r="C2295" i="61"/>
  <c r="B2295" i="61"/>
  <c r="C2294" i="61"/>
  <c r="B2294" i="61"/>
  <c r="C2293" i="61"/>
  <c r="B2293" i="61"/>
  <c r="C2292" i="61"/>
  <c r="B2292" i="61"/>
  <c r="C2291" i="61"/>
  <c r="B2291" i="61"/>
  <c r="C2290" i="61"/>
  <c r="B2290" i="61"/>
  <c r="C2289" i="61"/>
  <c r="B2289" i="61"/>
  <c r="C2288" i="61"/>
  <c r="B2288" i="61"/>
  <c r="C2287" i="61"/>
  <c r="B2287" i="61"/>
  <c r="C2286" i="61"/>
  <c r="B2286" i="61"/>
  <c r="C2285" i="61"/>
  <c r="B2285" i="61"/>
  <c r="C2284" i="61"/>
  <c r="B2284" i="61"/>
  <c r="C2283" i="61"/>
  <c r="B2283" i="61"/>
  <c r="C2282" i="61"/>
  <c r="B2282" i="61"/>
  <c r="C2281" i="61"/>
  <c r="B2281" i="61"/>
  <c r="C2280" i="61"/>
  <c r="B2280" i="61"/>
  <c r="C2279" i="61"/>
  <c r="B2279" i="61"/>
  <c r="C2278" i="61"/>
  <c r="B2278" i="61"/>
  <c r="C2277" i="61"/>
  <c r="B2277" i="61"/>
  <c r="C2276" i="61"/>
  <c r="B2276" i="61"/>
  <c r="C2275" i="61"/>
  <c r="B2275" i="61"/>
  <c r="C2274" i="61"/>
  <c r="B2274" i="61"/>
  <c r="C2273" i="61"/>
  <c r="B2273" i="61"/>
  <c r="C2272" i="61"/>
  <c r="B2272" i="61"/>
  <c r="C2271" i="61"/>
  <c r="B2271" i="61"/>
  <c r="C2270" i="61"/>
  <c r="B2270" i="61"/>
  <c r="C2269" i="61"/>
  <c r="B2269" i="61"/>
  <c r="C2268" i="61"/>
  <c r="B2268" i="61"/>
  <c r="C2267" i="61"/>
  <c r="B2267" i="61"/>
  <c r="C2266" i="61"/>
  <c r="B2266" i="61"/>
  <c r="C2265" i="61"/>
  <c r="B2265" i="61"/>
  <c r="C2264" i="61"/>
  <c r="B2264" i="61"/>
  <c r="C2263" i="61"/>
  <c r="B2263" i="61"/>
  <c r="C2262" i="61"/>
  <c r="B2262" i="61"/>
  <c r="C2261" i="61"/>
  <c r="B2261" i="61"/>
  <c r="C2260" i="61"/>
  <c r="B2260" i="61"/>
  <c r="C2259" i="61"/>
  <c r="B2259" i="61"/>
  <c r="C2258" i="61"/>
  <c r="B2258" i="61"/>
  <c r="C2257" i="61"/>
  <c r="B2257" i="61"/>
  <c r="C2256" i="61"/>
  <c r="B2256" i="61"/>
  <c r="C2255" i="61"/>
  <c r="B2255" i="61"/>
  <c r="C2254" i="61"/>
  <c r="B2254" i="61"/>
  <c r="C2253" i="61"/>
  <c r="B2253" i="61"/>
  <c r="C2252" i="61"/>
  <c r="B2252" i="61"/>
  <c r="C2251" i="61"/>
  <c r="B2251" i="61"/>
  <c r="C2250" i="61"/>
  <c r="B2250" i="61"/>
  <c r="C2249" i="61"/>
  <c r="B2249" i="61"/>
  <c r="C2248" i="61"/>
  <c r="B2248" i="61"/>
  <c r="C2247" i="61"/>
  <c r="B2247" i="61"/>
  <c r="C2246" i="61"/>
  <c r="B2246" i="61"/>
  <c r="C2245" i="61"/>
  <c r="B2245" i="61"/>
  <c r="C2244" i="61"/>
  <c r="B2244" i="61"/>
  <c r="C2243" i="61"/>
  <c r="B2243" i="61"/>
  <c r="C2242" i="61"/>
  <c r="B2242" i="61"/>
  <c r="C2241" i="61"/>
  <c r="B2241" i="61"/>
  <c r="C2240" i="61"/>
  <c r="B2240" i="61"/>
  <c r="C2239" i="61"/>
  <c r="B2239" i="61"/>
  <c r="C2238" i="61"/>
  <c r="B2238" i="61"/>
  <c r="C2237" i="61"/>
  <c r="B2237" i="61"/>
  <c r="C2236" i="61"/>
  <c r="B2236" i="61"/>
  <c r="C2235" i="61"/>
  <c r="B2235" i="61"/>
  <c r="C2234" i="61"/>
  <c r="B2234" i="61"/>
  <c r="C2233" i="61"/>
  <c r="B2233" i="61"/>
  <c r="C2232" i="61"/>
  <c r="B2232" i="61"/>
  <c r="C2231" i="61"/>
  <c r="B2231" i="61"/>
  <c r="C2230" i="61"/>
  <c r="B2230" i="61"/>
  <c r="C2229" i="61"/>
  <c r="B2229" i="61"/>
  <c r="C2228" i="61"/>
  <c r="B2228" i="61"/>
  <c r="C2227" i="61"/>
  <c r="B2227" i="61"/>
  <c r="C2226" i="61"/>
  <c r="B2226" i="61"/>
  <c r="C2225" i="61"/>
  <c r="B2225" i="61"/>
  <c r="C2224" i="61"/>
  <c r="B2224" i="61"/>
  <c r="C2223" i="61"/>
  <c r="B2223" i="61"/>
  <c r="C2222" i="61"/>
  <c r="B2222" i="61"/>
  <c r="C2221" i="61"/>
  <c r="B2221" i="61"/>
  <c r="C2220" i="61"/>
  <c r="B2220" i="61"/>
  <c r="C2219" i="61"/>
  <c r="B2219" i="61"/>
  <c r="C2218" i="61"/>
  <c r="B2218" i="61"/>
  <c r="C2217" i="61"/>
  <c r="B2217" i="61"/>
  <c r="C2216" i="61"/>
  <c r="B2216" i="61"/>
  <c r="C2215" i="61"/>
  <c r="B2215" i="61"/>
  <c r="C2214" i="61"/>
  <c r="B2214" i="61"/>
  <c r="C2213" i="61"/>
  <c r="B2213" i="61"/>
  <c r="C2212" i="61"/>
  <c r="B2212" i="61"/>
  <c r="C2211" i="61"/>
  <c r="B2211" i="61"/>
  <c r="C2210" i="61"/>
  <c r="B2210" i="61"/>
  <c r="C2209" i="61"/>
  <c r="B2209" i="61"/>
  <c r="C2208" i="61"/>
  <c r="B2208" i="61"/>
  <c r="C2207" i="61"/>
  <c r="B2207" i="61"/>
  <c r="C2206" i="61"/>
  <c r="B2206" i="61"/>
  <c r="C2205" i="61"/>
  <c r="B2205" i="61"/>
  <c r="C2204" i="61"/>
  <c r="B2204" i="61"/>
  <c r="C2203" i="61"/>
  <c r="B2203" i="61"/>
  <c r="C2202" i="61"/>
  <c r="B2202" i="61"/>
  <c r="C2201" i="61"/>
  <c r="B2201" i="61"/>
  <c r="C2200" i="61"/>
  <c r="B2200" i="61"/>
  <c r="C2199" i="61"/>
  <c r="B2199" i="61"/>
  <c r="C2198" i="61"/>
  <c r="B2198" i="61"/>
  <c r="C2197" i="61"/>
  <c r="B2197" i="61"/>
  <c r="C2196" i="61"/>
  <c r="B2196" i="61"/>
  <c r="C2195" i="61"/>
  <c r="B2195" i="61"/>
  <c r="C2194" i="61"/>
  <c r="B2194" i="61"/>
  <c r="C2193" i="61"/>
  <c r="B2193" i="61"/>
  <c r="C2192" i="61"/>
  <c r="B2192" i="61"/>
  <c r="C2191" i="61"/>
  <c r="B2191" i="61"/>
  <c r="C2190" i="61"/>
  <c r="B2190" i="61"/>
  <c r="C2189" i="61"/>
  <c r="B2189" i="61"/>
  <c r="C2188" i="61"/>
  <c r="B2188" i="61"/>
  <c r="C2187" i="61"/>
  <c r="B2187" i="61"/>
  <c r="C2186" i="61"/>
  <c r="B2186" i="61"/>
  <c r="C2185" i="61"/>
  <c r="B2185" i="61"/>
  <c r="C2184" i="61"/>
  <c r="B2184" i="61"/>
  <c r="C2183" i="61"/>
  <c r="B2183" i="61"/>
  <c r="C2182" i="61"/>
  <c r="B2182" i="61"/>
  <c r="C2181" i="61"/>
  <c r="B2181" i="61"/>
  <c r="C2180" i="61"/>
  <c r="B2180" i="61"/>
  <c r="C2179" i="61"/>
  <c r="B2179" i="61"/>
  <c r="C2178" i="61"/>
  <c r="B2178" i="61"/>
  <c r="C2177" i="61"/>
  <c r="B2177" i="61"/>
  <c r="C2176" i="61"/>
  <c r="B2176" i="61"/>
  <c r="C2175" i="61"/>
  <c r="B2175" i="61"/>
  <c r="C2174" i="61"/>
  <c r="B2174" i="61"/>
  <c r="C2173" i="61"/>
  <c r="B2173" i="61"/>
  <c r="C2172" i="61"/>
  <c r="B2172" i="61"/>
  <c r="C2171" i="61"/>
  <c r="B2171" i="61"/>
  <c r="C2170" i="61"/>
  <c r="B2170" i="61"/>
  <c r="C2169" i="61"/>
  <c r="B2169" i="61"/>
  <c r="C2168" i="61"/>
  <c r="B2168" i="61"/>
  <c r="C2167" i="61"/>
  <c r="B2167" i="61"/>
  <c r="C2166" i="61"/>
  <c r="B2166" i="61"/>
  <c r="C2165" i="61"/>
  <c r="B2165" i="61"/>
  <c r="C2164" i="61"/>
  <c r="B2164" i="61"/>
  <c r="C2163" i="61"/>
  <c r="B2163" i="61"/>
  <c r="C2162" i="61"/>
  <c r="B2162" i="61"/>
  <c r="C2161" i="61"/>
  <c r="B2161" i="61"/>
  <c r="C2160" i="61"/>
  <c r="B2160" i="61"/>
  <c r="C2159" i="61"/>
  <c r="B2159" i="61"/>
  <c r="C2158" i="61"/>
  <c r="B2158" i="61"/>
  <c r="C2157" i="61"/>
  <c r="B2157" i="61"/>
  <c r="C2156" i="61"/>
  <c r="B2156" i="61"/>
  <c r="C2155" i="61"/>
  <c r="B2155" i="61"/>
  <c r="C2154" i="61"/>
  <c r="B2154" i="61"/>
  <c r="C2153" i="61"/>
  <c r="B2153" i="61"/>
  <c r="C2152" i="61"/>
  <c r="B2152" i="61"/>
  <c r="C2151" i="61"/>
  <c r="B2151" i="61"/>
  <c r="C2150" i="61"/>
  <c r="B2150" i="61"/>
  <c r="C2149" i="61"/>
  <c r="B2149" i="61"/>
  <c r="C2148" i="61"/>
  <c r="B2148" i="61"/>
  <c r="C2147" i="61"/>
  <c r="B2147" i="61"/>
  <c r="C2146" i="61"/>
  <c r="B2146" i="61"/>
  <c r="C2145" i="61"/>
  <c r="B2145" i="61"/>
  <c r="C2144" i="61"/>
  <c r="B2144" i="61"/>
  <c r="C2143" i="61"/>
  <c r="B2143" i="61"/>
  <c r="C2142" i="61"/>
  <c r="B2142" i="61"/>
  <c r="C2141" i="61"/>
  <c r="B2141" i="61"/>
  <c r="C2140" i="61"/>
  <c r="B2140" i="61"/>
  <c r="C2139" i="61"/>
  <c r="B2139" i="61"/>
  <c r="C2138" i="61"/>
  <c r="B2138" i="61"/>
  <c r="C2137" i="61"/>
  <c r="B2137" i="61"/>
  <c r="C2136" i="61"/>
  <c r="B2136" i="61"/>
  <c r="C2135" i="61"/>
  <c r="B2135" i="61"/>
  <c r="C2134" i="61"/>
  <c r="B2134" i="61"/>
  <c r="C2133" i="61"/>
  <c r="B2133" i="61"/>
  <c r="C2132" i="61"/>
  <c r="B2132" i="61"/>
  <c r="C2131" i="61"/>
  <c r="B2131" i="61"/>
  <c r="C2130" i="61"/>
  <c r="B2130" i="61"/>
  <c r="C2129" i="61"/>
  <c r="B2129" i="61"/>
  <c r="C2128" i="61"/>
  <c r="B2128" i="61"/>
  <c r="C2127" i="61"/>
  <c r="B2127" i="61"/>
  <c r="C2126" i="61"/>
  <c r="B2126" i="61"/>
  <c r="C2125" i="61"/>
  <c r="B2125" i="61"/>
  <c r="C2124" i="61"/>
  <c r="B2124" i="61"/>
  <c r="C2123" i="61"/>
  <c r="B2123" i="61"/>
  <c r="C2122" i="61"/>
  <c r="B2122" i="61"/>
  <c r="C2121" i="61"/>
  <c r="B2121" i="61"/>
  <c r="C2120" i="61"/>
  <c r="B2120" i="61"/>
  <c r="C2119" i="61"/>
  <c r="B2119" i="61"/>
  <c r="C2118" i="61"/>
  <c r="B2118" i="61"/>
  <c r="C2117" i="61"/>
  <c r="B2117" i="61"/>
  <c r="C2116" i="61"/>
  <c r="B2116" i="61"/>
  <c r="C2115" i="61"/>
  <c r="B2115" i="61"/>
  <c r="C2114" i="61"/>
  <c r="B2114" i="61"/>
  <c r="C2113" i="61"/>
  <c r="B2113" i="61"/>
  <c r="C2112" i="61"/>
  <c r="B2112" i="61"/>
  <c r="C2111" i="61"/>
  <c r="B2111" i="61"/>
  <c r="C2110" i="61"/>
  <c r="B2110" i="61"/>
  <c r="C2109" i="61"/>
  <c r="B2109" i="61"/>
  <c r="C2108" i="61"/>
  <c r="B2108" i="61"/>
  <c r="C2107" i="61"/>
  <c r="B2107" i="61"/>
  <c r="C2106" i="61"/>
  <c r="B2106" i="61"/>
  <c r="C2105" i="61"/>
  <c r="B2105" i="61"/>
  <c r="C2104" i="61"/>
  <c r="B2104" i="61"/>
  <c r="C2103" i="61"/>
  <c r="B2103" i="61"/>
  <c r="C2102" i="61"/>
  <c r="B2102" i="61"/>
  <c r="C2101" i="61"/>
  <c r="B2101" i="61"/>
  <c r="C2100" i="61"/>
  <c r="B2100" i="61"/>
  <c r="C2099" i="61"/>
  <c r="B2099" i="61"/>
  <c r="C2098" i="61"/>
  <c r="B2098" i="61"/>
  <c r="C2097" i="61"/>
  <c r="B2097" i="61"/>
  <c r="C2096" i="61"/>
  <c r="B2096" i="61"/>
  <c r="C2095" i="61"/>
  <c r="B2095" i="61"/>
  <c r="C2094" i="61"/>
  <c r="B2094" i="61"/>
  <c r="C2093" i="61"/>
  <c r="B2093" i="61"/>
  <c r="C2092" i="61"/>
  <c r="B2092" i="61"/>
  <c r="C2091" i="61"/>
  <c r="B2091" i="61"/>
  <c r="C2090" i="61"/>
  <c r="B2090" i="61"/>
  <c r="C2089" i="61"/>
  <c r="B2089" i="61"/>
  <c r="C2088" i="61"/>
  <c r="B2088" i="61"/>
  <c r="C2087" i="61"/>
  <c r="B2087" i="61"/>
  <c r="C2086" i="61"/>
  <c r="B2086" i="61"/>
  <c r="C2085" i="61"/>
  <c r="B2085" i="61"/>
  <c r="C2084" i="61"/>
  <c r="B2084" i="61"/>
  <c r="C2083" i="61"/>
  <c r="B2083" i="61"/>
  <c r="C2082" i="61"/>
  <c r="B2082" i="61"/>
  <c r="C2081" i="61"/>
  <c r="B2081" i="61"/>
  <c r="C2080" i="61"/>
  <c r="B2080" i="61"/>
  <c r="C2079" i="61"/>
  <c r="B2079" i="61"/>
  <c r="C2078" i="61"/>
  <c r="B2078" i="61"/>
  <c r="C2077" i="61"/>
  <c r="B2077" i="61"/>
  <c r="C2076" i="61"/>
  <c r="B2076" i="61"/>
  <c r="C2075" i="61"/>
  <c r="B2075" i="61"/>
  <c r="C2074" i="61"/>
  <c r="B2074" i="61"/>
  <c r="C2073" i="61"/>
  <c r="B2073" i="61"/>
  <c r="C2072" i="61"/>
  <c r="B2072" i="61"/>
  <c r="C2071" i="61"/>
  <c r="B2071" i="61"/>
  <c r="C2070" i="61"/>
  <c r="B2070" i="61"/>
  <c r="C2069" i="61"/>
  <c r="B2069" i="61"/>
  <c r="C2068" i="61"/>
  <c r="B2068" i="61"/>
  <c r="C2067" i="61"/>
  <c r="B2067" i="61"/>
  <c r="C2066" i="61"/>
  <c r="B2066" i="61"/>
  <c r="C2065" i="61"/>
  <c r="B2065" i="61"/>
  <c r="C2064" i="61"/>
  <c r="B2064" i="61"/>
  <c r="C2063" i="61"/>
  <c r="B2063" i="61"/>
  <c r="C2062" i="61"/>
  <c r="B2062" i="61"/>
  <c r="C2061" i="61"/>
  <c r="B2061" i="61"/>
  <c r="C2060" i="61"/>
  <c r="B2060" i="61"/>
  <c r="C2059" i="61"/>
  <c r="B2059" i="61"/>
  <c r="C2058" i="61"/>
  <c r="B2058" i="61"/>
  <c r="C2057" i="61"/>
  <c r="B2057" i="61"/>
  <c r="C2056" i="61"/>
  <c r="B2056" i="61"/>
  <c r="C2055" i="61"/>
  <c r="B2055" i="61"/>
  <c r="C2054" i="61"/>
  <c r="B2054" i="61"/>
  <c r="C2053" i="61"/>
  <c r="B2053" i="61"/>
  <c r="C2052" i="61"/>
  <c r="B2052" i="61"/>
  <c r="C2051" i="61"/>
  <c r="B2051" i="61"/>
  <c r="C2050" i="61"/>
  <c r="B2050" i="61"/>
  <c r="C2049" i="61"/>
  <c r="B2049" i="61"/>
  <c r="C2048" i="61"/>
  <c r="B2048" i="61"/>
  <c r="C2047" i="61"/>
  <c r="B2047" i="61"/>
  <c r="C2046" i="61"/>
  <c r="B2046" i="61"/>
  <c r="C2045" i="61"/>
  <c r="B2045" i="61"/>
  <c r="C2044" i="61"/>
  <c r="B2044" i="61"/>
  <c r="C2043" i="61"/>
  <c r="B2043" i="61"/>
  <c r="C2042" i="61"/>
  <c r="B2042" i="61"/>
  <c r="C2041" i="61"/>
  <c r="B2041" i="61"/>
  <c r="C2040" i="61"/>
  <c r="B2040" i="61"/>
  <c r="C2039" i="61"/>
  <c r="B2039" i="61"/>
  <c r="C2038" i="61"/>
  <c r="B2038" i="61"/>
  <c r="C2037" i="61"/>
  <c r="B2037" i="61"/>
  <c r="C2036" i="61"/>
  <c r="B2036" i="61"/>
  <c r="C2035" i="61"/>
  <c r="B2035" i="61"/>
  <c r="C2034" i="61"/>
  <c r="B2034" i="61"/>
  <c r="C2033" i="61"/>
  <c r="B2033" i="61"/>
  <c r="C2032" i="61"/>
  <c r="B2032" i="61"/>
  <c r="C2031" i="61"/>
  <c r="B2031" i="61"/>
  <c r="C2030" i="61"/>
  <c r="B2030" i="61"/>
  <c r="C2029" i="61"/>
  <c r="B2029" i="61"/>
  <c r="C2028" i="61"/>
  <c r="B2028" i="61"/>
  <c r="C2027" i="61"/>
  <c r="B2027" i="61"/>
  <c r="C2026" i="61"/>
  <c r="B2026" i="61"/>
  <c r="C2025" i="61"/>
  <c r="B2025" i="61"/>
  <c r="C2024" i="61"/>
  <c r="B2024" i="61"/>
  <c r="C2023" i="61"/>
  <c r="B2023" i="61"/>
  <c r="C2022" i="61"/>
  <c r="B2022" i="61"/>
  <c r="C2021" i="61"/>
  <c r="B2021" i="61"/>
  <c r="C2020" i="61"/>
  <c r="B2020" i="61"/>
  <c r="C2019" i="61"/>
  <c r="B2019" i="61"/>
  <c r="C2018" i="61"/>
  <c r="B2018" i="61"/>
  <c r="C2017" i="61"/>
  <c r="B2017" i="61"/>
  <c r="C2016" i="61"/>
  <c r="B2016" i="61"/>
  <c r="C2015" i="61"/>
  <c r="B2015" i="61"/>
  <c r="C2014" i="61"/>
  <c r="B2014" i="61"/>
  <c r="C2013" i="61"/>
  <c r="B2013" i="61"/>
  <c r="C2012" i="61"/>
  <c r="B2012" i="61"/>
  <c r="C2011" i="61"/>
  <c r="B2011" i="61"/>
  <c r="C2010" i="61"/>
  <c r="B2010" i="61"/>
  <c r="C2009" i="61"/>
  <c r="B2009" i="61"/>
  <c r="C2008" i="61"/>
  <c r="B2008" i="61"/>
  <c r="C2007" i="61"/>
  <c r="B2007" i="61"/>
  <c r="C2006" i="61"/>
  <c r="B2006" i="61"/>
  <c r="C2005" i="61"/>
  <c r="B2005" i="61"/>
  <c r="C2004" i="61"/>
  <c r="B2004" i="61"/>
  <c r="C2003" i="61"/>
  <c r="B2003" i="61"/>
  <c r="C2002" i="61"/>
  <c r="B2002" i="61"/>
  <c r="C2001" i="61"/>
  <c r="B2001" i="61"/>
  <c r="C2000" i="61"/>
  <c r="B2000" i="61"/>
  <c r="C1999" i="61"/>
  <c r="B1999" i="61"/>
  <c r="C1998" i="61"/>
  <c r="B1998" i="61"/>
  <c r="C1997" i="61"/>
  <c r="B1997" i="61"/>
  <c r="C1996" i="61"/>
  <c r="B1996" i="61"/>
  <c r="C1995" i="61"/>
  <c r="B1995" i="61"/>
  <c r="C1994" i="61"/>
  <c r="B1994" i="61"/>
  <c r="C1993" i="61"/>
  <c r="B1993" i="61"/>
  <c r="C1992" i="61"/>
  <c r="B1992" i="61"/>
  <c r="C1991" i="61"/>
  <c r="B1991" i="61"/>
  <c r="C1990" i="61"/>
  <c r="B1990" i="61"/>
  <c r="C1989" i="61"/>
  <c r="B1989" i="61"/>
  <c r="C1988" i="61"/>
  <c r="B1988" i="61"/>
  <c r="C1987" i="61"/>
  <c r="B1987" i="61"/>
  <c r="C1986" i="61"/>
  <c r="B1986" i="61"/>
  <c r="C1985" i="61"/>
  <c r="B1985" i="61"/>
  <c r="C1984" i="61"/>
  <c r="B1984" i="61"/>
  <c r="C1983" i="61"/>
  <c r="B1983" i="61"/>
  <c r="C1982" i="61"/>
  <c r="B1982" i="61"/>
  <c r="C1981" i="61"/>
  <c r="B1981" i="61"/>
  <c r="C1980" i="61"/>
  <c r="B1980" i="61"/>
  <c r="C1979" i="61"/>
  <c r="B1979" i="61"/>
  <c r="C1978" i="61"/>
  <c r="B1978" i="61"/>
  <c r="C1977" i="61"/>
  <c r="B1977" i="61"/>
  <c r="C1976" i="61"/>
  <c r="B1976" i="61"/>
  <c r="C1975" i="61"/>
  <c r="B1975" i="61"/>
  <c r="C1974" i="61"/>
  <c r="B1974" i="61"/>
  <c r="C1973" i="61"/>
  <c r="B1973" i="61"/>
  <c r="C1972" i="61"/>
  <c r="B1972" i="61"/>
  <c r="C1971" i="61"/>
  <c r="B1971" i="61"/>
  <c r="C1970" i="61"/>
  <c r="B1970" i="61"/>
  <c r="C1969" i="61"/>
  <c r="B1969" i="61"/>
  <c r="C1968" i="61"/>
  <c r="B1968" i="61"/>
  <c r="C1967" i="61"/>
  <c r="B1967" i="61"/>
  <c r="C1966" i="61"/>
  <c r="B1966" i="61"/>
  <c r="C1965" i="61"/>
  <c r="B1965" i="61"/>
  <c r="C1964" i="61"/>
  <c r="B1964" i="61"/>
  <c r="C1963" i="61"/>
  <c r="B1963" i="61"/>
  <c r="C1962" i="61"/>
  <c r="B1962" i="61"/>
  <c r="C1961" i="61"/>
  <c r="B1961" i="61"/>
  <c r="C1960" i="61"/>
  <c r="B1960" i="61"/>
  <c r="C1959" i="61"/>
  <c r="B1959" i="61"/>
  <c r="C1958" i="61"/>
  <c r="B1958" i="61"/>
  <c r="C1957" i="61"/>
  <c r="B1957" i="61"/>
  <c r="C1956" i="61"/>
  <c r="B1956" i="61"/>
  <c r="C1955" i="61"/>
  <c r="B1955" i="61"/>
  <c r="C1954" i="61"/>
  <c r="B1954" i="61"/>
  <c r="C1953" i="61"/>
  <c r="B1953" i="61"/>
  <c r="C1952" i="61"/>
  <c r="B1952" i="61"/>
  <c r="C1951" i="61"/>
  <c r="B1951" i="61"/>
  <c r="C1950" i="61"/>
  <c r="B1950" i="61"/>
  <c r="C1949" i="61"/>
  <c r="B1949" i="61"/>
  <c r="C1948" i="61"/>
  <c r="B1948" i="61"/>
  <c r="C1947" i="61"/>
  <c r="B1947" i="61"/>
  <c r="C1946" i="61"/>
  <c r="B1946" i="61"/>
  <c r="C1945" i="61"/>
  <c r="B1945" i="61"/>
  <c r="C1944" i="61"/>
  <c r="B1944" i="61"/>
  <c r="C1943" i="61"/>
  <c r="B1943" i="61"/>
  <c r="C1942" i="61"/>
  <c r="B1942" i="61"/>
  <c r="C1941" i="61"/>
  <c r="B1941" i="61"/>
  <c r="C1940" i="61"/>
  <c r="B1940" i="61"/>
  <c r="C1939" i="61"/>
  <c r="B1939" i="61"/>
  <c r="C1938" i="61"/>
  <c r="B1938" i="61"/>
  <c r="C1937" i="61"/>
  <c r="B1937" i="61"/>
  <c r="C1936" i="61"/>
  <c r="B1936" i="61"/>
  <c r="C1935" i="61"/>
  <c r="B1935" i="61"/>
  <c r="C1934" i="61"/>
  <c r="B1934" i="61"/>
  <c r="C1933" i="61"/>
  <c r="B1933" i="61"/>
  <c r="C1932" i="61"/>
  <c r="B1932" i="61"/>
  <c r="C1931" i="61"/>
  <c r="B1931" i="61"/>
  <c r="C1930" i="61"/>
  <c r="B1930" i="61"/>
  <c r="C1929" i="61"/>
  <c r="B1929" i="61"/>
  <c r="C1928" i="61"/>
  <c r="B1928" i="61"/>
  <c r="C1927" i="61"/>
  <c r="B1927" i="61"/>
  <c r="C1926" i="61"/>
  <c r="B1926" i="61"/>
  <c r="C1925" i="61"/>
  <c r="B1925" i="61"/>
  <c r="C1924" i="61"/>
  <c r="B1924" i="61"/>
  <c r="C1923" i="61"/>
  <c r="B1923" i="61"/>
  <c r="C1922" i="61"/>
  <c r="B1922" i="61"/>
  <c r="C1921" i="61"/>
  <c r="B1921" i="61"/>
  <c r="C1920" i="61"/>
  <c r="B1920" i="61"/>
  <c r="C1919" i="61"/>
  <c r="B1919" i="61"/>
  <c r="C1918" i="61"/>
  <c r="B1918" i="61"/>
  <c r="C1917" i="61"/>
  <c r="B1917" i="61"/>
  <c r="C1916" i="61"/>
  <c r="B1916" i="61"/>
  <c r="C1915" i="61"/>
  <c r="B1915" i="61"/>
  <c r="C1914" i="61"/>
  <c r="B1914" i="61"/>
  <c r="C1913" i="61"/>
  <c r="B1913" i="61"/>
  <c r="C1912" i="61"/>
  <c r="B1912" i="61"/>
  <c r="C1911" i="61"/>
  <c r="B1911" i="61"/>
  <c r="C1910" i="61"/>
  <c r="B1910" i="61"/>
  <c r="C1909" i="61"/>
  <c r="B1909" i="61"/>
  <c r="C1908" i="61"/>
  <c r="B1908" i="61"/>
  <c r="C1907" i="61"/>
  <c r="B1907" i="61"/>
  <c r="C1906" i="61"/>
  <c r="B1906" i="61"/>
  <c r="C1905" i="61"/>
  <c r="B1905" i="61"/>
  <c r="C1904" i="61"/>
  <c r="B1904" i="61"/>
  <c r="C1903" i="61"/>
  <c r="B1903" i="61"/>
  <c r="C1902" i="61"/>
  <c r="B1902" i="61"/>
  <c r="C1901" i="61"/>
  <c r="B1901" i="61"/>
  <c r="C1900" i="61"/>
  <c r="B1900" i="61"/>
  <c r="C1899" i="61"/>
  <c r="B1899" i="61"/>
  <c r="C1898" i="61"/>
  <c r="B1898" i="61"/>
  <c r="C1897" i="61"/>
  <c r="B1897" i="61"/>
  <c r="C1896" i="61"/>
  <c r="B1896" i="61"/>
  <c r="C1895" i="61"/>
  <c r="B1895" i="61"/>
  <c r="C1894" i="61"/>
  <c r="B1894" i="61"/>
  <c r="C1893" i="61"/>
  <c r="B1893" i="61"/>
  <c r="C1892" i="61"/>
  <c r="B1892" i="61"/>
  <c r="C1891" i="61"/>
  <c r="B1891" i="61"/>
  <c r="C1890" i="61"/>
  <c r="B1890" i="61"/>
  <c r="C1889" i="61"/>
  <c r="B1889" i="61"/>
  <c r="C1888" i="61"/>
  <c r="B1888" i="61"/>
  <c r="C1887" i="61"/>
  <c r="B1887" i="61"/>
  <c r="C1886" i="61"/>
  <c r="B1886" i="61"/>
  <c r="C1885" i="61"/>
  <c r="B1885" i="61"/>
  <c r="C1884" i="61"/>
  <c r="B1884" i="61"/>
  <c r="C1883" i="61"/>
  <c r="B1883" i="61"/>
  <c r="C1882" i="61"/>
  <c r="B1882" i="61"/>
  <c r="C1881" i="61"/>
  <c r="B1881" i="61"/>
  <c r="C1880" i="61"/>
  <c r="B1880" i="61"/>
  <c r="C1879" i="61"/>
  <c r="B1879" i="61"/>
  <c r="C1878" i="61"/>
  <c r="B1878" i="61"/>
  <c r="C1877" i="61"/>
  <c r="B1877" i="61"/>
  <c r="C1876" i="61"/>
  <c r="B1876" i="61"/>
  <c r="C1875" i="61"/>
  <c r="B1875" i="61"/>
  <c r="C1874" i="61"/>
  <c r="B1874" i="61"/>
  <c r="C1873" i="61"/>
  <c r="B1873" i="61"/>
  <c r="C1872" i="61"/>
  <c r="B1872" i="61"/>
  <c r="C1871" i="61"/>
  <c r="B1871" i="61"/>
  <c r="C1870" i="61"/>
  <c r="B1870" i="61"/>
  <c r="C1869" i="61"/>
  <c r="B1869" i="61"/>
  <c r="C1868" i="61"/>
  <c r="B1868" i="61"/>
  <c r="C1867" i="61"/>
  <c r="B1867" i="61"/>
  <c r="C1866" i="61"/>
  <c r="B1866" i="61"/>
  <c r="C1865" i="61"/>
  <c r="B1865" i="61"/>
  <c r="C1864" i="61"/>
  <c r="B1864" i="61"/>
  <c r="C1863" i="61"/>
  <c r="B1863" i="61"/>
  <c r="C1862" i="61"/>
  <c r="B1862" i="61"/>
  <c r="C1861" i="61"/>
  <c r="B1861" i="61"/>
  <c r="C1860" i="61"/>
  <c r="B1860" i="61"/>
  <c r="C1859" i="61"/>
  <c r="B1859" i="61"/>
  <c r="C1858" i="61"/>
  <c r="B1858" i="61"/>
  <c r="C1857" i="61"/>
  <c r="B1857" i="61"/>
  <c r="C1856" i="61"/>
  <c r="B1856" i="61"/>
  <c r="C1855" i="61"/>
  <c r="B1855" i="61"/>
  <c r="C1854" i="61"/>
  <c r="B1854" i="61"/>
  <c r="C1853" i="61"/>
  <c r="B1853" i="61"/>
  <c r="C1852" i="61"/>
  <c r="B1852" i="61"/>
  <c r="C1851" i="61"/>
  <c r="B1851" i="61"/>
  <c r="C1850" i="61"/>
  <c r="B1850" i="61"/>
  <c r="C1849" i="61"/>
  <c r="B1849" i="61"/>
  <c r="C1848" i="61"/>
  <c r="B1848" i="61"/>
  <c r="C1847" i="61"/>
  <c r="B1847" i="61"/>
  <c r="C1846" i="61"/>
  <c r="B1846" i="61"/>
  <c r="C1845" i="61"/>
  <c r="B1845" i="61"/>
  <c r="C1844" i="61"/>
  <c r="B1844" i="61"/>
  <c r="C1843" i="61"/>
  <c r="B1843" i="61"/>
  <c r="C1842" i="61"/>
  <c r="B1842" i="61"/>
  <c r="C1841" i="61"/>
  <c r="B1841" i="61"/>
  <c r="C1840" i="61"/>
  <c r="B1840" i="61"/>
  <c r="C1839" i="61"/>
  <c r="B1839" i="61"/>
  <c r="C1838" i="61"/>
  <c r="B1838" i="61"/>
  <c r="C1837" i="61"/>
  <c r="B1837" i="61"/>
  <c r="C1836" i="61"/>
  <c r="B1836" i="61"/>
  <c r="C1835" i="61"/>
  <c r="B1835" i="61"/>
  <c r="C1834" i="61"/>
  <c r="B1834" i="61"/>
  <c r="C1833" i="61"/>
  <c r="B1833" i="61"/>
  <c r="C1832" i="61"/>
  <c r="B1832" i="61"/>
  <c r="C1831" i="61"/>
  <c r="B1831" i="61"/>
  <c r="C1830" i="61"/>
  <c r="B1830" i="61"/>
  <c r="C1829" i="61"/>
  <c r="B1829" i="61"/>
  <c r="C1828" i="61"/>
  <c r="B1828" i="61"/>
  <c r="C1827" i="61"/>
  <c r="B1827" i="61"/>
  <c r="C1826" i="61"/>
  <c r="B1826" i="61"/>
  <c r="C1825" i="61"/>
  <c r="B1825" i="61"/>
  <c r="C1824" i="61"/>
  <c r="B1824" i="61"/>
  <c r="C1823" i="61"/>
  <c r="B1823" i="61"/>
  <c r="C1822" i="61"/>
  <c r="B1822" i="61"/>
  <c r="C1821" i="61"/>
  <c r="B1821" i="61"/>
  <c r="C1820" i="61"/>
  <c r="B1820" i="61"/>
  <c r="C1819" i="61"/>
  <c r="B1819" i="61"/>
  <c r="C1818" i="61"/>
  <c r="B1818" i="61"/>
  <c r="C1817" i="61"/>
  <c r="B1817" i="61"/>
  <c r="C1816" i="61"/>
  <c r="B1816" i="61"/>
  <c r="C1815" i="61"/>
  <c r="B1815" i="61"/>
  <c r="C1814" i="61"/>
  <c r="B1814" i="61"/>
  <c r="C1813" i="61"/>
  <c r="B1813" i="61"/>
  <c r="C1812" i="61"/>
  <c r="B1812" i="61"/>
  <c r="C1811" i="61"/>
  <c r="B1811" i="61"/>
  <c r="C1810" i="61"/>
  <c r="B1810" i="61"/>
  <c r="C1809" i="61"/>
  <c r="B1809" i="61"/>
  <c r="C1808" i="61"/>
  <c r="B1808" i="61"/>
  <c r="C1807" i="61"/>
  <c r="B1807" i="61"/>
  <c r="C1806" i="61"/>
  <c r="B1806" i="61"/>
  <c r="C1805" i="61"/>
  <c r="B1805" i="61"/>
  <c r="C1804" i="61"/>
  <c r="B1804" i="61"/>
  <c r="C1803" i="61"/>
  <c r="B1803" i="61"/>
  <c r="C1802" i="61"/>
  <c r="B1802" i="61"/>
  <c r="C1801" i="61"/>
  <c r="B1801" i="61"/>
  <c r="C1800" i="61"/>
  <c r="B1800" i="61"/>
  <c r="C1799" i="61"/>
  <c r="B1799" i="61"/>
  <c r="C1798" i="61"/>
  <c r="B1798" i="61"/>
  <c r="C1797" i="61"/>
  <c r="B1797" i="61"/>
  <c r="C1796" i="61"/>
  <c r="B1796" i="61"/>
  <c r="C1795" i="61"/>
  <c r="B1795" i="61"/>
  <c r="C1794" i="61"/>
  <c r="B1794" i="61"/>
  <c r="C1793" i="61"/>
  <c r="B1793" i="61"/>
  <c r="C1792" i="61"/>
  <c r="B1792" i="61"/>
  <c r="C1791" i="61"/>
  <c r="B1791" i="61"/>
  <c r="C1790" i="61"/>
  <c r="B1790" i="61"/>
  <c r="C1789" i="61"/>
  <c r="B1789" i="61"/>
  <c r="C1788" i="61"/>
  <c r="B1788" i="61"/>
  <c r="C1787" i="61"/>
  <c r="B1787" i="61"/>
  <c r="C1786" i="61"/>
  <c r="B1786" i="61"/>
  <c r="C1785" i="61"/>
  <c r="B1785" i="61"/>
  <c r="C1784" i="61"/>
  <c r="B1784" i="61"/>
  <c r="C1783" i="61"/>
  <c r="B1783" i="61"/>
  <c r="C1782" i="61"/>
  <c r="B1782" i="61"/>
  <c r="C1781" i="61"/>
  <c r="B1781" i="61"/>
  <c r="C1780" i="61"/>
  <c r="B1780" i="61"/>
  <c r="C1779" i="61"/>
  <c r="B1779" i="61"/>
  <c r="C1778" i="61"/>
  <c r="B1778" i="61"/>
  <c r="C1777" i="61"/>
  <c r="B1777" i="61"/>
  <c r="C1776" i="61"/>
  <c r="B1776" i="61"/>
  <c r="C1775" i="61"/>
  <c r="B1775" i="61"/>
  <c r="C1774" i="61"/>
  <c r="B1774" i="61"/>
  <c r="C1773" i="61"/>
  <c r="B1773" i="61"/>
  <c r="C1772" i="61"/>
  <c r="B1772" i="61"/>
  <c r="C1771" i="61"/>
  <c r="B1771" i="61"/>
  <c r="C1770" i="61"/>
  <c r="B1770" i="61"/>
  <c r="C1769" i="61"/>
  <c r="B1769" i="61"/>
  <c r="C1768" i="61"/>
  <c r="B1768" i="61"/>
  <c r="C1767" i="61"/>
  <c r="B1767" i="61"/>
  <c r="C1766" i="61"/>
  <c r="B1766" i="61"/>
  <c r="C1765" i="61"/>
  <c r="B1765" i="61"/>
  <c r="C1764" i="61"/>
  <c r="B1764" i="61"/>
  <c r="C1763" i="61"/>
  <c r="B1763" i="61"/>
  <c r="C1762" i="61"/>
  <c r="B1762" i="61"/>
  <c r="C1761" i="61"/>
  <c r="B1761" i="61"/>
  <c r="C1760" i="61"/>
  <c r="B1760" i="61"/>
  <c r="C1759" i="61"/>
  <c r="B1759" i="61"/>
  <c r="C1758" i="61"/>
  <c r="B1758" i="61"/>
  <c r="C1757" i="61"/>
  <c r="B1757" i="61"/>
  <c r="C1756" i="61"/>
  <c r="B1756" i="61"/>
  <c r="C1755" i="61"/>
  <c r="B1755" i="61"/>
  <c r="C1754" i="61"/>
  <c r="B1754" i="61"/>
  <c r="C1753" i="61"/>
  <c r="B1753" i="61"/>
  <c r="C1752" i="61"/>
  <c r="B1752" i="61"/>
  <c r="C1751" i="61"/>
  <c r="B1751" i="61"/>
  <c r="C1750" i="61"/>
  <c r="B1750" i="61"/>
  <c r="C1749" i="61"/>
  <c r="B1749" i="61"/>
  <c r="C1748" i="61"/>
  <c r="B1748" i="61"/>
  <c r="C1747" i="61"/>
  <c r="B1747" i="61"/>
  <c r="C1746" i="61"/>
  <c r="B1746" i="61"/>
  <c r="C1745" i="61"/>
  <c r="B1745" i="61"/>
  <c r="C1744" i="61"/>
  <c r="B1744" i="61"/>
  <c r="C1743" i="61"/>
  <c r="B1743" i="61"/>
  <c r="C1742" i="61"/>
  <c r="B1742" i="61"/>
  <c r="C1741" i="61"/>
  <c r="B1741" i="61"/>
  <c r="C1740" i="61"/>
  <c r="B1740" i="61"/>
  <c r="C1739" i="61"/>
  <c r="B1739" i="61"/>
  <c r="C1738" i="61"/>
  <c r="B1738" i="61"/>
  <c r="C1737" i="61"/>
  <c r="B1737" i="61"/>
  <c r="C1736" i="61"/>
  <c r="B1736" i="61"/>
  <c r="C1735" i="61"/>
  <c r="B1735" i="61"/>
  <c r="C1734" i="61"/>
  <c r="B1734" i="61"/>
  <c r="C1733" i="61"/>
  <c r="B1733" i="61"/>
  <c r="C1732" i="61"/>
  <c r="B1732" i="61"/>
  <c r="C1731" i="61"/>
  <c r="B1731" i="61"/>
  <c r="C1730" i="61"/>
  <c r="B1730" i="61"/>
  <c r="C1729" i="61"/>
  <c r="B1729" i="61"/>
  <c r="C1728" i="61"/>
  <c r="B1728" i="61"/>
  <c r="C1727" i="61"/>
  <c r="B1727" i="61"/>
  <c r="C1726" i="61"/>
  <c r="B1726" i="61"/>
  <c r="C1725" i="61"/>
  <c r="B1725" i="61"/>
  <c r="C1724" i="61"/>
  <c r="B1724" i="61"/>
  <c r="C1723" i="61"/>
  <c r="B1723" i="61"/>
  <c r="C1722" i="61"/>
  <c r="B1722" i="61"/>
  <c r="C1721" i="61"/>
  <c r="B1721" i="61"/>
  <c r="C1720" i="61"/>
  <c r="B1720" i="61"/>
  <c r="C1719" i="61"/>
  <c r="B1719" i="61"/>
  <c r="C1718" i="61"/>
  <c r="B1718" i="61"/>
  <c r="C1717" i="61"/>
  <c r="B1717" i="61"/>
  <c r="C1716" i="61"/>
  <c r="B1716" i="61"/>
  <c r="C1715" i="61"/>
  <c r="B1715" i="61"/>
  <c r="C1714" i="61"/>
  <c r="B1714" i="61"/>
  <c r="C1713" i="61"/>
  <c r="B1713" i="61"/>
  <c r="C1712" i="61"/>
  <c r="B1712" i="61"/>
  <c r="C1711" i="61"/>
  <c r="B1711" i="61"/>
  <c r="C1710" i="61"/>
  <c r="B1710" i="61"/>
  <c r="C1709" i="61"/>
  <c r="B1709" i="61"/>
  <c r="C1708" i="61"/>
  <c r="B1708" i="61"/>
  <c r="C1707" i="61"/>
  <c r="B1707" i="61"/>
  <c r="C1706" i="61"/>
  <c r="B1706" i="61"/>
  <c r="C1705" i="61"/>
  <c r="B1705" i="61"/>
  <c r="C1704" i="61"/>
  <c r="B1704" i="61"/>
  <c r="C1703" i="61"/>
  <c r="B1703" i="61"/>
  <c r="C1702" i="61"/>
  <c r="B1702" i="61"/>
  <c r="C1701" i="61"/>
  <c r="B1701" i="61"/>
  <c r="C1700" i="61"/>
  <c r="B1700" i="61"/>
  <c r="C1699" i="61"/>
  <c r="B1699" i="61"/>
  <c r="C1698" i="61"/>
  <c r="B1698" i="61"/>
  <c r="C1697" i="61"/>
  <c r="B1697" i="61"/>
  <c r="C1696" i="61"/>
  <c r="B1696" i="61"/>
  <c r="C1695" i="61"/>
  <c r="B1695" i="61"/>
  <c r="C1694" i="61"/>
  <c r="B1694" i="61"/>
  <c r="C1693" i="61"/>
  <c r="B1693" i="61"/>
  <c r="C1692" i="61"/>
  <c r="B1692" i="61"/>
  <c r="C1691" i="61"/>
  <c r="B1691" i="61"/>
  <c r="C1690" i="61"/>
  <c r="B1690" i="61"/>
  <c r="C1689" i="61"/>
  <c r="B1689" i="61"/>
  <c r="C1688" i="61"/>
  <c r="B1688" i="61"/>
  <c r="C1687" i="61"/>
  <c r="B1687" i="61"/>
  <c r="C1686" i="61"/>
  <c r="B1686" i="61"/>
  <c r="C1685" i="61"/>
  <c r="B1685" i="61"/>
  <c r="C1684" i="61"/>
  <c r="B1684" i="61"/>
  <c r="C1683" i="61"/>
  <c r="B1683" i="61"/>
  <c r="C1682" i="61"/>
  <c r="B1682" i="61"/>
  <c r="C1681" i="61"/>
  <c r="B1681" i="61"/>
  <c r="C1680" i="61"/>
  <c r="B1680" i="61"/>
  <c r="C1679" i="61"/>
  <c r="B1679" i="61"/>
  <c r="C1678" i="61"/>
  <c r="B1678" i="61"/>
  <c r="C1677" i="61"/>
  <c r="B1677" i="61"/>
  <c r="C1676" i="61"/>
  <c r="B1676" i="61"/>
  <c r="C1675" i="61"/>
  <c r="B1675" i="61"/>
  <c r="C1674" i="61"/>
  <c r="B1674" i="61"/>
  <c r="C1673" i="61"/>
  <c r="B1673" i="61"/>
  <c r="C1672" i="61"/>
  <c r="B1672" i="61"/>
  <c r="C1671" i="61"/>
  <c r="B1671" i="61"/>
  <c r="C1670" i="61"/>
  <c r="B1670" i="61"/>
  <c r="C1669" i="61"/>
  <c r="B1669" i="61"/>
  <c r="C1668" i="61"/>
  <c r="B1668" i="61"/>
  <c r="C1667" i="61"/>
  <c r="B1667" i="61"/>
  <c r="C1666" i="61"/>
  <c r="B1666" i="61"/>
  <c r="C1665" i="61"/>
  <c r="B1665" i="61"/>
  <c r="C1664" i="61"/>
  <c r="B1664" i="61"/>
  <c r="C1663" i="61"/>
  <c r="B1663" i="61"/>
  <c r="C1662" i="61"/>
  <c r="B1662" i="61"/>
  <c r="C1661" i="61"/>
  <c r="B1661" i="61"/>
  <c r="C1660" i="61"/>
  <c r="B1660" i="61"/>
  <c r="C1659" i="61"/>
  <c r="B1659" i="61"/>
  <c r="C1658" i="61"/>
  <c r="B1658" i="61"/>
  <c r="C1657" i="61"/>
  <c r="B1657" i="61"/>
  <c r="C1656" i="61"/>
  <c r="B1656" i="61"/>
  <c r="C1655" i="61"/>
  <c r="B1655" i="61"/>
  <c r="C1654" i="61"/>
  <c r="B1654" i="61"/>
  <c r="C1653" i="61"/>
  <c r="B1653" i="61"/>
  <c r="C1652" i="61"/>
  <c r="B1652" i="61"/>
  <c r="C1651" i="61"/>
  <c r="B1651" i="61"/>
  <c r="C1650" i="61"/>
  <c r="B1650" i="61"/>
  <c r="C1649" i="61"/>
  <c r="B1649" i="61"/>
  <c r="C1648" i="61"/>
  <c r="B1648" i="61"/>
  <c r="C1647" i="61"/>
  <c r="B1647" i="61"/>
  <c r="C1646" i="61"/>
  <c r="B1646" i="61"/>
  <c r="C1645" i="61"/>
  <c r="B1645" i="61"/>
  <c r="C1644" i="61"/>
  <c r="B1644" i="61"/>
  <c r="C1643" i="61"/>
  <c r="B1643" i="61"/>
  <c r="C1642" i="61"/>
  <c r="B1642" i="61"/>
  <c r="C1641" i="61"/>
  <c r="B1641" i="61"/>
  <c r="C1640" i="61"/>
  <c r="B1640" i="61"/>
  <c r="C1639" i="61"/>
  <c r="B1639" i="61"/>
  <c r="C1638" i="61"/>
  <c r="B1638" i="61"/>
  <c r="C1637" i="61"/>
  <c r="B1637" i="61"/>
  <c r="C1636" i="61"/>
  <c r="B1636" i="61"/>
  <c r="C1635" i="61"/>
  <c r="B1635" i="61"/>
  <c r="C1634" i="61"/>
  <c r="B1634" i="61"/>
  <c r="C1633" i="61"/>
  <c r="B1633" i="61"/>
  <c r="C1632" i="61"/>
  <c r="B1632" i="61"/>
  <c r="C1631" i="61"/>
  <c r="B1631" i="61"/>
  <c r="C1630" i="61"/>
  <c r="B1630" i="61"/>
  <c r="C1629" i="61"/>
  <c r="B1629" i="61"/>
  <c r="C1628" i="61"/>
  <c r="B1628" i="61"/>
  <c r="C1627" i="61"/>
  <c r="B1627" i="61"/>
  <c r="C1626" i="61"/>
  <c r="B1626" i="61"/>
  <c r="C1625" i="61"/>
  <c r="B1625" i="61"/>
  <c r="C1624" i="61"/>
  <c r="B1624" i="61"/>
  <c r="C1623" i="61"/>
  <c r="B1623" i="61"/>
  <c r="C1622" i="61"/>
  <c r="B1622" i="61"/>
  <c r="C1621" i="61"/>
  <c r="B1621" i="61"/>
  <c r="C1620" i="61"/>
  <c r="B1620" i="61"/>
  <c r="C1619" i="61"/>
  <c r="B1619" i="61"/>
  <c r="C1618" i="61"/>
  <c r="B1618" i="61"/>
  <c r="C1617" i="61"/>
  <c r="B1617" i="61"/>
  <c r="C1616" i="61"/>
  <c r="B1616" i="61"/>
  <c r="C1615" i="61"/>
  <c r="B1615" i="61"/>
  <c r="C1614" i="61"/>
  <c r="B1614" i="61"/>
  <c r="C1613" i="61"/>
  <c r="B1613" i="61"/>
  <c r="C1612" i="61"/>
  <c r="B1612" i="61"/>
  <c r="C1611" i="61"/>
  <c r="B1611" i="61"/>
  <c r="C1610" i="61"/>
  <c r="B1610" i="61"/>
  <c r="C1609" i="61"/>
  <c r="B1609" i="61"/>
  <c r="C1608" i="61"/>
  <c r="B1608" i="61"/>
  <c r="C1607" i="61"/>
  <c r="B1607" i="61"/>
  <c r="C1606" i="61"/>
  <c r="B1606" i="61"/>
  <c r="C1605" i="61"/>
  <c r="B1605" i="61"/>
  <c r="C1604" i="61"/>
  <c r="B1604" i="61"/>
  <c r="C1603" i="61"/>
  <c r="B1603" i="61"/>
  <c r="C1602" i="61"/>
  <c r="B1602" i="61"/>
  <c r="C1601" i="61"/>
  <c r="B1601" i="61"/>
  <c r="C1600" i="61"/>
  <c r="B1600" i="61"/>
  <c r="C1599" i="61"/>
  <c r="B1599" i="61"/>
  <c r="C1598" i="61"/>
  <c r="B1598" i="61"/>
  <c r="C1597" i="61"/>
  <c r="B1597" i="61"/>
  <c r="C1596" i="61"/>
  <c r="B1596" i="61"/>
  <c r="C1595" i="61"/>
  <c r="B1595" i="61"/>
  <c r="C1594" i="61"/>
  <c r="B1594" i="61"/>
  <c r="C1593" i="61"/>
  <c r="B1593" i="61"/>
  <c r="C1592" i="61"/>
  <c r="B1592" i="61"/>
  <c r="C1591" i="61"/>
  <c r="B1591" i="61"/>
  <c r="C1590" i="61"/>
  <c r="B1590" i="61"/>
  <c r="C1589" i="61"/>
  <c r="B1589" i="61"/>
  <c r="C1588" i="61"/>
  <c r="B1588" i="61"/>
  <c r="C1587" i="61"/>
  <c r="B1587" i="61"/>
  <c r="C1586" i="61"/>
  <c r="B1586" i="61"/>
  <c r="C1585" i="61"/>
  <c r="B1585" i="61"/>
  <c r="C1584" i="61"/>
  <c r="B1584" i="61"/>
  <c r="C1583" i="61"/>
  <c r="B1583" i="61"/>
  <c r="C1582" i="61"/>
  <c r="B1582" i="61"/>
  <c r="C1581" i="61"/>
  <c r="B1581" i="61"/>
  <c r="C1580" i="61"/>
  <c r="B1580" i="61"/>
  <c r="C1579" i="61"/>
  <c r="B1579" i="61"/>
  <c r="C1578" i="61"/>
  <c r="B1578" i="61"/>
  <c r="C1577" i="61"/>
  <c r="B1577" i="61"/>
  <c r="C1576" i="61"/>
  <c r="B1576" i="61"/>
  <c r="C1575" i="61"/>
  <c r="B1575" i="61"/>
  <c r="C1574" i="61"/>
  <c r="B1574" i="61"/>
  <c r="C1573" i="61"/>
  <c r="B1573" i="61"/>
  <c r="C1572" i="61"/>
  <c r="B1572" i="61"/>
  <c r="C1571" i="61"/>
  <c r="B1571" i="61"/>
  <c r="C1570" i="61"/>
  <c r="B1570" i="61"/>
  <c r="C1569" i="61"/>
  <c r="B1569" i="61"/>
  <c r="C1568" i="61"/>
  <c r="B1568" i="61"/>
  <c r="C1567" i="61"/>
  <c r="B1567" i="61"/>
  <c r="C1566" i="61"/>
  <c r="B1566" i="61"/>
  <c r="C1565" i="61"/>
  <c r="B1565" i="61"/>
  <c r="C1564" i="61"/>
  <c r="B1564" i="61"/>
  <c r="C1563" i="61"/>
  <c r="B1563" i="61"/>
  <c r="C1562" i="61"/>
  <c r="B1562" i="61"/>
  <c r="C1561" i="61"/>
  <c r="B1561" i="61"/>
  <c r="C1560" i="61"/>
  <c r="B1560" i="61"/>
  <c r="C1559" i="61"/>
  <c r="B1559" i="61"/>
  <c r="C1558" i="61"/>
  <c r="B1558" i="61"/>
  <c r="C1557" i="61"/>
  <c r="B1557" i="61"/>
  <c r="C1556" i="61"/>
  <c r="B1556" i="61"/>
  <c r="C1555" i="61"/>
  <c r="B1555" i="61"/>
  <c r="C1554" i="61"/>
  <c r="B1554" i="61"/>
  <c r="C1553" i="61"/>
  <c r="B1553" i="61"/>
  <c r="C1552" i="61"/>
  <c r="B1552" i="61"/>
  <c r="C1551" i="61"/>
  <c r="B1551" i="61"/>
  <c r="C1550" i="61"/>
  <c r="B1550" i="61"/>
  <c r="C1549" i="61"/>
  <c r="B1549" i="61"/>
  <c r="C1548" i="61"/>
  <c r="B1548" i="61"/>
  <c r="C1547" i="61"/>
  <c r="B1547" i="61"/>
  <c r="C1546" i="61"/>
  <c r="B1546" i="61"/>
  <c r="C1545" i="61"/>
  <c r="B1545" i="61"/>
  <c r="C1544" i="61"/>
  <c r="B1544" i="61"/>
  <c r="C1543" i="61"/>
  <c r="B1543" i="61"/>
  <c r="C1542" i="61"/>
  <c r="B1542" i="61"/>
  <c r="C1541" i="61"/>
  <c r="B1541" i="61"/>
  <c r="C1540" i="61"/>
  <c r="B1540" i="61"/>
  <c r="C1539" i="61"/>
  <c r="B1539" i="61"/>
  <c r="C1538" i="61"/>
  <c r="B1538" i="61"/>
  <c r="C1537" i="61"/>
  <c r="B1537" i="61"/>
  <c r="C1536" i="61"/>
  <c r="B1536" i="61"/>
  <c r="C1535" i="61"/>
  <c r="B1535" i="61"/>
  <c r="C1534" i="61"/>
  <c r="B1534" i="61"/>
  <c r="C1533" i="61"/>
  <c r="B1533" i="61"/>
  <c r="C1532" i="61"/>
  <c r="B1532" i="61"/>
  <c r="C1531" i="61"/>
  <c r="B1531" i="61"/>
  <c r="C1530" i="61"/>
  <c r="B1530" i="61"/>
  <c r="C1529" i="61"/>
  <c r="B1529" i="61"/>
  <c r="C1528" i="61"/>
  <c r="B1528" i="61"/>
  <c r="C1527" i="61"/>
  <c r="B1527" i="61"/>
  <c r="C1526" i="61"/>
  <c r="B1526" i="61"/>
  <c r="C1525" i="61"/>
  <c r="B1525" i="61"/>
  <c r="C1524" i="61"/>
  <c r="B1524" i="61"/>
  <c r="C1523" i="61"/>
  <c r="B1523" i="61"/>
  <c r="C1522" i="61"/>
  <c r="B1522" i="61"/>
  <c r="C1521" i="61"/>
  <c r="B1521" i="61"/>
  <c r="C1520" i="61"/>
  <c r="B1520" i="61"/>
  <c r="C1519" i="61"/>
  <c r="B1519" i="61"/>
  <c r="C1518" i="61"/>
  <c r="B1518" i="61"/>
  <c r="C1517" i="61"/>
  <c r="B1517" i="61"/>
  <c r="C1516" i="61"/>
  <c r="B1516" i="61"/>
  <c r="C1515" i="61"/>
  <c r="B1515" i="61"/>
  <c r="C1514" i="61"/>
  <c r="B1514" i="61"/>
  <c r="C1513" i="61"/>
  <c r="B1513" i="61"/>
  <c r="C1512" i="61"/>
  <c r="B1512" i="61"/>
  <c r="C1511" i="61"/>
  <c r="B1511" i="61"/>
  <c r="C1510" i="61"/>
  <c r="B1510" i="61"/>
  <c r="C1509" i="61"/>
  <c r="B1509" i="61"/>
  <c r="C1508" i="61"/>
  <c r="B1508" i="61"/>
  <c r="C1507" i="61"/>
  <c r="B1507" i="61"/>
  <c r="C1506" i="61"/>
  <c r="B1506" i="61"/>
  <c r="C1505" i="61"/>
  <c r="B1505" i="61"/>
  <c r="C1504" i="61"/>
  <c r="B1504" i="61"/>
  <c r="C1503" i="61"/>
  <c r="B1503" i="61"/>
  <c r="C1502" i="61"/>
  <c r="B1502" i="61"/>
  <c r="C1501" i="61"/>
  <c r="B1501" i="61"/>
  <c r="C1500" i="61"/>
  <c r="B1500" i="61"/>
  <c r="C1499" i="61"/>
  <c r="B1499" i="61"/>
  <c r="C1498" i="61"/>
  <c r="B1498" i="61"/>
  <c r="C1497" i="61"/>
  <c r="B1497" i="61"/>
  <c r="C1496" i="61"/>
  <c r="B1496" i="61"/>
  <c r="C1495" i="61"/>
  <c r="B1495" i="61"/>
  <c r="C1494" i="61"/>
  <c r="B1494" i="61"/>
  <c r="C1493" i="61"/>
  <c r="B1493" i="61"/>
  <c r="C1492" i="61"/>
  <c r="B1492" i="61"/>
  <c r="C1491" i="61"/>
  <c r="B1491" i="61"/>
  <c r="C1490" i="61"/>
  <c r="B1490" i="61"/>
  <c r="C1489" i="61"/>
  <c r="B1489" i="61"/>
  <c r="C1488" i="61"/>
  <c r="B1488" i="61"/>
  <c r="C1487" i="61"/>
  <c r="B1487" i="61"/>
  <c r="C1486" i="61"/>
  <c r="B1486" i="61"/>
  <c r="C1485" i="61"/>
  <c r="B1485" i="61"/>
  <c r="C1484" i="61"/>
  <c r="B1484" i="61"/>
  <c r="C1483" i="61"/>
  <c r="B1483" i="61"/>
  <c r="C1482" i="61"/>
  <c r="B1482" i="61"/>
  <c r="C1481" i="61"/>
  <c r="B1481" i="61"/>
  <c r="C1480" i="61"/>
  <c r="B1480" i="61"/>
  <c r="C1479" i="61"/>
  <c r="B1479" i="61"/>
  <c r="C1478" i="61"/>
  <c r="B1478" i="61"/>
  <c r="C1477" i="61"/>
  <c r="B1477" i="61"/>
  <c r="C1476" i="61"/>
  <c r="B1476" i="61"/>
  <c r="C1475" i="61"/>
  <c r="B1475" i="61"/>
  <c r="C1474" i="61"/>
  <c r="B1474" i="61"/>
  <c r="C1473" i="61"/>
  <c r="B1473" i="61"/>
  <c r="C1472" i="61"/>
  <c r="B1472" i="61"/>
  <c r="C1471" i="61"/>
  <c r="B1471" i="61"/>
  <c r="C1470" i="61"/>
  <c r="B1470" i="61"/>
  <c r="C1469" i="61"/>
  <c r="B1469" i="61"/>
  <c r="C1468" i="61"/>
  <c r="B1468" i="61"/>
  <c r="C1467" i="61"/>
  <c r="B1467" i="61"/>
  <c r="C1466" i="61"/>
  <c r="B1466" i="61"/>
  <c r="C1465" i="61"/>
  <c r="B1465" i="61"/>
  <c r="C1464" i="61"/>
  <c r="B1464" i="61"/>
  <c r="C1463" i="61"/>
  <c r="B1463" i="61"/>
  <c r="C1462" i="61"/>
  <c r="B1462" i="61"/>
  <c r="C1461" i="61"/>
  <c r="B1461" i="61"/>
  <c r="C1460" i="61"/>
  <c r="B1460" i="61"/>
  <c r="C1459" i="61"/>
  <c r="B1459" i="61"/>
  <c r="C1458" i="61"/>
  <c r="B1458" i="61"/>
  <c r="C1457" i="61"/>
  <c r="B1457" i="61"/>
  <c r="C1456" i="61"/>
  <c r="B1456" i="61"/>
  <c r="C1455" i="61"/>
  <c r="B1455" i="61"/>
  <c r="C1454" i="61"/>
  <c r="B1454" i="61"/>
  <c r="C1453" i="61"/>
  <c r="B1453" i="61"/>
  <c r="C1452" i="61"/>
  <c r="B1452" i="61"/>
  <c r="C1451" i="61"/>
  <c r="B1451" i="61"/>
  <c r="C1450" i="61"/>
  <c r="B1450" i="61"/>
  <c r="C1449" i="61"/>
  <c r="B1449" i="61"/>
  <c r="C1448" i="61"/>
  <c r="B1448" i="61"/>
  <c r="C1447" i="61"/>
  <c r="B1447" i="61"/>
  <c r="C1446" i="61"/>
  <c r="B1446" i="61"/>
  <c r="C1445" i="61"/>
  <c r="B1445" i="61"/>
  <c r="C1444" i="61"/>
  <c r="B1444" i="61"/>
  <c r="C1443" i="61"/>
  <c r="B1443" i="61"/>
  <c r="C1442" i="61"/>
  <c r="B1442" i="61"/>
  <c r="C1441" i="61"/>
  <c r="B1441" i="61"/>
  <c r="C1440" i="61"/>
  <c r="B1440" i="61"/>
  <c r="C1439" i="61"/>
  <c r="B1439" i="61"/>
  <c r="C1438" i="61"/>
  <c r="B1438" i="61"/>
  <c r="C1437" i="61"/>
  <c r="B1437" i="61"/>
  <c r="C1436" i="61"/>
  <c r="B1436" i="61"/>
  <c r="C1435" i="61"/>
  <c r="B1435" i="61"/>
  <c r="C1434" i="61"/>
  <c r="B1434" i="61"/>
  <c r="C1433" i="61"/>
  <c r="B1433" i="61"/>
  <c r="C1432" i="61"/>
  <c r="B1432" i="61"/>
  <c r="C1431" i="61"/>
  <c r="B1431" i="61"/>
  <c r="C1430" i="61"/>
  <c r="B1430" i="61"/>
  <c r="C1429" i="61"/>
  <c r="B1429" i="61"/>
  <c r="C1428" i="61"/>
  <c r="B1428" i="61"/>
  <c r="C1427" i="61"/>
  <c r="B1427" i="61"/>
  <c r="C1426" i="61"/>
  <c r="B1426" i="61"/>
  <c r="C1425" i="61"/>
  <c r="B1425" i="61"/>
  <c r="C1424" i="61"/>
  <c r="B1424" i="61"/>
  <c r="C1423" i="61"/>
  <c r="B1423" i="61"/>
  <c r="C1422" i="61"/>
  <c r="B1422" i="61"/>
  <c r="C1421" i="61"/>
  <c r="B1421" i="61"/>
  <c r="C1420" i="61"/>
  <c r="B1420" i="61"/>
  <c r="C1419" i="61"/>
  <c r="B1419" i="61"/>
  <c r="C1418" i="61"/>
  <c r="B1418" i="61"/>
  <c r="C1417" i="61"/>
  <c r="B1417" i="61"/>
  <c r="C1416" i="61"/>
  <c r="B1416" i="61"/>
  <c r="C1415" i="61"/>
  <c r="B1415" i="61"/>
  <c r="C1414" i="61"/>
  <c r="B1414" i="61"/>
  <c r="C1413" i="61"/>
  <c r="B1413" i="61"/>
  <c r="C1412" i="61"/>
  <c r="B1412" i="61"/>
  <c r="C1411" i="61"/>
  <c r="B1411" i="61"/>
  <c r="C1410" i="61"/>
  <c r="B1410" i="61"/>
  <c r="C1409" i="61"/>
  <c r="B1409" i="61"/>
  <c r="C1408" i="61"/>
  <c r="B1408" i="61"/>
  <c r="C1407" i="61"/>
  <c r="B1407" i="61"/>
  <c r="C1406" i="61"/>
  <c r="B1406" i="61"/>
  <c r="C1405" i="61"/>
  <c r="B1405" i="61"/>
  <c r="C1404" i="61"/>
  <c r="B1404" i="61"/>
  <c r="C1403" i="61"/>
  <c r="B1403" i="61"/>
  <c r="C1402" i="61"/>
  <c r="B1402" i="61"/>
  <c r="C1401" i="61"/>
  <c r="B1401" i="61"/>
  <c r="C1400" i="61"/>
  <c r="B1400" i="61"/>
  <c r="C1399" i="61"/>
  <c r="B1399" i="61"/>
  <c r="C1398" i="61"/>
  <c r="B1398" i="61"/>
  <c r="C1397" i="61"/>
  <c r="B1397" i="61"/>
  <c r="C1396" i="61"/>
  <c r="B1396" i="61"/>
  <c r="C1395" i="61"/>
  <c r="B1395" i="61"/>
  <c r="C1394" i="61"/>
  <c r="B1394" i="61"/>
  <c r="C1393" i="61"/>
  <c r="B1393" i="61"/>
  <c r="C1392" i="61"/>
  <c r="B1392" i="61"/>
  <c r="C1391" i="61"/>
  <c r="B1391" i="61"/>
  <c r="C1390" i="61"/>
  <c r="B1390" i="61"/>
  <c r="C1389" i="61"/>
  <c r="B1389" i="61"/>
  <c r="C1388" i="61"/>
  <c r="B1388" i="61"/>
  <c r="C1387" i="61"/>
  <c r="B1387" i="61"/>
  <c r="C1386" i="61"/>
  <c r="B1386" i="61"/>
  <c r="C1385" i="61"/>
  <c r="B1385" i="61"/>
  <c r="C1384" i="61"/>
  <c r="B1384" i="61"/>
  <c r="C1383" i="61"/>
  <c r="B1383" i="61"/>
  <c r="C1382" i="61"/>
  <c r="B1382" i="61"/>
  <c r="C1381" i="61"/>
  <c r="B1381" i="61"/>
  <c r="C1380" i="61"/>
  <c r="B1380" i="61"/>
  <c r="C1379" i="61"/>
  <c r="B1379" i="61"/>
  <c r="C1378" i="61"/>
  <c r="B1378" i="61"/>
  <c r="C1377" i="61"/>
  <c r="B1377" i="61"/>
  <c r="C1376" i="61"/>
  <c r="B1376" i="61"/>
  <c r="C1375" i="61"/>
  <c r="B1375" i="61"/>
  <c r="C1374" i="61"/>
  <c r="B1374" i="61"/>
  <c r="C1373" i="61"/>
  <c r="B1373" i="61"/>
  <c r="C1372" i="61"/>
  <c r="B1372" i="61"/>
  <c r="C1371" i="61"/>
  <c r="B1371" i="61"/>
  <c r="C1370" i="61"/>
  <c r="B1370" i="61"/>
  <c r="C1369" i="61"/>
  <c r="B1369" i="61"/>
  <c r="C1368" i="61"/>
  <c r="B1368" i="61"/>
  <c r="C1367" i="61"/>
  <c r="B1367" i="61"/>
  <c r="C1366" i="61"/>
  <c r="B1366" i="61"/>
  <c r="C1365" i="61"/>
  <c r="B1365" i="61"/>
  <c r="C1364" i="61"/>
  <c r="B1364" i="61"/>
  <c r="C1363" i="61"/>
  <c r="B1363" i="61"/>
  <c r="C1362" i="61"/>
  <c r="B1362" i="61"/>
  <c r="C1361" i="61"/>
  <c r="B1361" i="61"/>
  <c r="C1360" i="61"/>
  <c r="B1360" i="61"/>
  <c r="C1359" i="61"/>
  <c r="B1359" i="61"/>
  <c r="C1358" i="61"/>
  <c r="B1358" i="61"/>
  <c r="C1357" i="61"/>
  <c r="B1357" i="61"/>
  <c r="C1356" i="61"/>
  <c r="B1356" i="61"/>
  <c r="C1355" i="61"/>
  <c r="B1355" i="61"/>
  <c r="C1354" i="61"/>
  <c r="B1354" i="61"/>
  <c r="C1353" i="61"/>
  <c r="B1353" i="61"/>
  <c r="C1352" i="61"/>
  <c r="B1352" i="61"/>
  <c r="C1351" i="61"/>
  <c r="B1351" i="61"/>
  <c r="C1350" i="61"/>
  <c r="B1350" i="61"/>
  <c r="C1349" i="61"/>
  <c r="B1349" i="61"/>
  <c r="C1348" i="61"/>
  <c r="B1348" i="61"/>
  <c r="C1347" i="61"/>
  <c r="B1347" i="61"/>
  <c r="C1346" i="61"/>
  <c r="B1346" i="61"/>
  <c r="C1345" i="61"/>
  <c r="B1345" i="61"/>
  <c r="C1344" i="61"/>
  <c r="B1344" i="61"/>
  <c r="C1343" i="61"/>
  <c r="B1343" i="61"/>
  <c r="C1342" i="61"/>
  <c r="B1342" i="61"/>
  <c r="C1341" i="61"/>
  <c r="B1341" i="61"/>
  <c r="C1340" i="61"/>
  <c r="B1340" i="61"/>
  <c r="C1339" i="61"/>
  <c r="B1339" i="61"/>
  <c r="C1338" i="61"/>
  <c r="B1338" i="61"/>
  <c r="C1337" i="61"/>
  <c r="B1337" i="61"/>
  <c r="C1336" i="61"/>
  <c r="B1336" i="61"/>
  <c r="C1335" i="61"/>
  <c r="B1335" i="61"/>
  <c r="C1334" i="61"/>
  <c r="B1334" i="61"/>
  <c r="C1333" i="61"/>
  <c r="B1333" i="61"/>
  <c r="C1332" i="61"/>
  <c r="B1332" i="61"/>
  <c r="C1331" i="61"/>
  <c r="B1331" i="61"/>
  <c r="C1330" i="61"/>
  <c r="B1330" i="61"/>
  <c r="C1329" i="61"/>
  <c r="B1329" i="61"/>
  <c r="C1328" i="61"/>
  <c r="B1328" i="61"/>
  <c r="C1327" i="61"/>
  <c r="B1327" i="61"/>
  <c r="C1326" i="61"/>
  <c r="B1326" i="61"/>
  <c r="C1325" i="61"/>
  <c r="B1325" i="61"/>
  <c r="C1324" i="61"/>
  <c r="B1324" i="61"/>
  <c r="C1323" i="61"/>
  <c r="B1323" i="61"/>
  <c r="C1322" i="61"/>
  <c r="B1322" i="61"/>
  <c r="C1321" i="61"/>
  <c r="B1321" i="61"/>
  <c r="C1320" i="61"/>
  <c r="B1320" i="61"/>
  <c r="C1319" i="61"/>
  <c r="B1319" i="61"/>
  <c r="C1318" i="61"/>
  <c r="B1318" i="61"/>
  <c r="C1317" i="61"/>
  <c r="B1317" i="61"/>
  <c r="C1316" i="61"/>
  <c r="B1316" i="61"/>
  <c r="C1315" i="61"/>
  <c r="B1315" i="61"/>
  <c r="C1314" i="61"/>
  <c r="B1314" i="61"/>
  <c r="C1313" i="61"/>
  <c r="B1313" i="61"/>
  <c r="C1312" i="61"/>
  <c r="B1312" i="61"/>
  <c r="C1311" i="61"/>
  <c r="B1311" i="61"/>
  <c r="C1310" i="61"/>
  <c r="B1310" i="61"/>
  <c r="C1309" i="61"/>
  <c r="B1309" i="61"/>
  <c r="C1308" i="61"/>
  <c r="B1308" i="61"/>
  <c r="C1307" i="61"/>
  <c r="B1307" i="61"/>
  <c r="C1306" i="61"/>
  <c r="B1306" i="61"/>
  <c r="C1305" i="61"/>
  <c r="B1305" i="61"/>
  <c r="C1304" i="61"/>
  <c r="B1304" i="61"/>
  <c r="C1303" i="61"/>
  <c r="B1303" i="61"/>
  <c r="C1302" i="61"/>
  <c r="B1302" i="61"/>
  <c r="C1301" i="61"/>
  <c r="B1301" i="61"/>
  <c r="C1300" i="61"/>
  <c r="B1300" i="61"/>
  <c r="C1299" i="61"/>
  <c r="B1299" i="61"/>
  <c r="C1298" i="61"/>
  <c r="B1298" i="61"/>
  <c r="C1297" i="61"/>
  <c r="B1297" i="61"/>
  <c r="C1296" i="61"/>
  <c r="B1296" i="61"/>
  <c r="C1295" i="61"/>
  <c r="B1295" i="61"/>
  <c r="C1294" i="61"/>
  <c r="B1294" i="61"/>
  <c r="C1293" i="61"/>
  <c r="B1293" i="61"/>
  <c r="C1292" i="61"/>
  <c r="B1292" i="61"/>
  <c r="C1291" i="61"/>
  <c r="B1291" i="61"/>
  <c r="C1290" i="61"/>
  <c r="B1290" i="61"/>
  <c r="C1289" i="61"/>
  <c r="B1289" i="61"/>
  <c r="C1288" i="61"/>
  <c r="B1288" i="61"/>
  <c r="C1287" i="61"/>
  <c r="B1287" i="61"/>
  <c r="C1286" i="61"/>
  <c r="B1286" i="61"/>
  <c r="C1285" i="61"/>
  <c r="B1285" i="61"/>
  <c r="C1284" i="61"/>
  <c r="B1284" i="61"/>
  <c r="C1283" i="61"/>
  <c r="B1283" i="61"/>
  <c r="C1282" i="61"/>
  <c r="B1282" i="61"/>
  <c r="C1281" i="61"/>
  <c r="B1281" i="61"/>
  <c r="C1280" i="61"/>
  <c r="B1280" i="61"/>
  <c r="C1279" i="61"/>
  <c r="B1279" i="61"/>
  <c r="C1278" i="61"/>
  <c r="B1278" i="61"/>
  <c r="C1277" i="61"/>
  <c r="B1277" i="61"/>
  <c r="C1276" i="61"/>
  <c r="B1276" i="61"/>
  <c r="C1275" i="61"/>
  <c r="B1275" i="61"/>
  <c r="C1274" i="61"/>
  <c r="B1274" i="61"/>
  <c r="C1273" i="61"/>
  <c r="B1273" i="61"/>
  <c r="C1272" i="61"/>
  <c r="B1272" i="61"/>
  <c r="C1271" i="61"/>
  <c r="B1271" i="61"/>
  <c r="C1270" i="61"/>
  <c r="B1270" i="61"/>
  <c r="C1269" i="61"/>
  <c r="B1269" i="61"/>
  <c r="C1268" i="61"/>
  <c r="B1268" i="61"/>
  <c r="C1267" i="61"/>
  <c r="B1267" i="61"/>
  <c r="C1266" i="61"/>
  <c r="B1266" i="61"/>
  <c r="C1265" i="61"/>
  <c r="B1265" i="61"/>
  <c r="C1264" i="61"/>
  <c r="B1264" i="61"/>
  <c r="C1263" i="61"/>
  <c r="B1263" i="61"/>
  <c r="C1262" i="61"/>
  <c r="B1262" i="61"/>
  <c r="C1261" i="61"/>
  <c r="B1261" i="61"/>
  <c r="C1260" i="61"/>
  <c r="B1260" i="61"/>
  <c r="C1259" i="61"/>
  <c r="B1259" i="61"/>
  <c r="C1258" i="61"/>
  <c r="B1258" i="61"/>
  <c r="C1257" i="61"/>
  <c r="B1257" i="61"/>
  <c r="C1256" i="61"/>
  <c r="B1256" i="61"/>
  <c r="C1255" i="61"/>
  <c r="B1255" i="61"/>
  <c r="C1254" i="61"/>
  <c r="B1254" i="61"/>
  <c r="C1253" i="61"/>
  <c r="B1253" i="61"/>
  <c r="C1252" i="61"/>
  <c r="B1252" i="61"/>
  <c r="C1251" i="61"/>
  <c r="B1251" i="61"/>
  <c r="C1250" i="61"/>
  <c r="B1250" i="61"/>
  <c r="C1249" i="61"/>
  <c r="B1249" i="61"/>
  <c r="C1248" i="61"/>
  <c r="B1248" i="61"/>
  <c r="C1247" i="61"/>
  <c r="B1247" i="61"/>
  <c r="C1246" i="61"/>
  <c r="B1246" i="61"/>
  <c r="C1245" i="61"/>
  <c r="B1245" i="61"/>
  <c r="C1244" i="61"/>
  <c r="B1244" i="61"/>
  <c r="C1243" i="61"/>
  <c r="B1243" i="61"/>
  <c r="C1242" i="61"/>
  <c r="B1242" i="61"/>
  <c r="C1241" i="61"/>
  <c r="B1241" i="61"/>
  <c r="C1240" i="61"/>
  <c r="B1240" i="61"/>
  <c r="C1239" i="61"/>
  <c r="B1239" i="61"/>
  <c r="C1238" i="61"/>
  <c r="B1238" i="61"/>
  <c r="C1237" i="61"/>
  <c r="B1237" i="61"/>
  <c r="C1236" i="61"/>
  <c r="B1236" i="61"/>
  <c r="C1235" i="61"/>
  <c r="B1235" i="61"/>
  <c r="C1234" i="61"/>
  <c r="B1234" i="61"/>
  <c r="C1233" i="61"/>
  <c r="B1233" i="61"/>
  <c r="C1232" i="61"/>
  <c r="B1232" i="61"/>
  <c r="C1231" i="61"/>
  <c r="B1231" i="61"/>
  <c r="C1230" i="61"/>
  <c r="B1230" i="61"/>
  <c r="C1229" i="61"/>
  <c r="B1229" i="61"/>
  <c r="C1228" i="61"/>
  <c r="B1228" i="61"/>
  <c r="C1227" i="61"/>
  <c r="B1227" i="61"/>
  <c r="C1226" i="61"/>
  <c r="B1226" i="61"/>
  <c r="C1225" i="61"/>
  <c r="B1225" i="61"/>
  <c r="C1224" i="61"/>
  <c r="B1224" i="61"/>
  <c r="C1223" i="61"/>
  <c r="B1223" i="61"/>
  <c r="C1222" i="61"/>
  <c r="B1222" i="61"/>
  <c r="C1221" i="61"/>
  <c r="B1221" i="61"/>
  <c r="C1220" i="61"/>
  <c r="B1220" i="61"/>
  <c r="C1219" i="61"/>
  <c r="B1219" i="61"/>
  <c r="C1218" i="61"/>
  <c r="B1218" i="61"/>
  <c r="C1217" i="61"/>
  <c r="B1217" i="61"/>
  <c r="C1216" i="61"/>
  <c r="B1216" i="61"/>
  <c r="C1215" i="61"/>
  <c r="B1215" i="61"/>
  <c r="C1214" i="61"/>
  <c r="B1214" i="61"/>
  <c r="C1213" i="61"/>
  <c r="B1213" i="61"/>
  <c r="C1212" i="61"/>
  <c r="B1212" i="61"/>
  <c r="C1211" i="61"/>
  <c r="B1211" i="61"/>
  <c r="C1210" i="61"/>
  <c r="B1210" i="61"/>
  <c r="C1209" i="61"/>
  <c r="B1209" i="61"/>
  <c r="C1208" i="61"/>
  <c r="B1208" i="61"/>
  <c r="C1207" i="61"/>
  <c r="B1207" i="61"/>
  <c r="C1206" i="61"/>
  <c r="B1206" i="61"/>
  <c r="C1205" i="61"/>
  <c r="B1205" i="61"/>
  <c r="C1204" i="61"/>
  <c r="B1204" i="61"/>
  <c r="C1203" i="61"/>
  <c r="B1203" i="61"/>
  <c r="C1202" i="61"/>
  <c r="B1202" i="61"/>
  <c r="C1201" i="61"/>
  <c r="B1201" i="61"/>
  <c r="C1200" i="61"/>
  <c r="B1200" i="61"/>
  <c r="C1199" i="61"/>
  <c r="B1199" i="61"/>
  <c r="C1198" i="61"/>
  <c r="B1198" i="61"/>
  <c r="C1197" i="61"/>
  <c r="B1197" i="61"/>
  <c r="C1196" i="61"/>
  <c r="B1196" i="61"/>
  <c r="C1195" i="61"/>
  <c r="B1195" i="61"/>
  <c r="C1194" i="61"/>
  <c r="B1194" i="61"/>
  <c r="C1193" i="61"/>
  <c r="B1193" i="61"/>
  <c r="C1192" i="61"/>
  <c r="B1192" i="61"/>
  <c r="C1191" i="61"/>
  <c r="B1191" i="61"/>
  <c r="C1190" i="61"/>
  <c r="B1190" i="61"/>
  <c r="C1189" i="61"/>
  <c r="B1189" i="61"/>
  <c r="C1188" i="61"/>
  <c r="B1188" i="61"/>
  <c r="C1187" i="61"/>
  <c r="B1187" i="61"/>
  <c r="C1186" i="61"/>
  <c r="B1186" i="61"/>
  <c r="C1185" i="61"/>
  <c r="B1185" i="61"/>
  <c r="C1184" i="61"/>
  <c r="B1184" i="61"/>
  <c r="C1183" i="61"/>
  <c r="B1183" i="61"/>
  <c r="C1182" i="61"/>
  <c r="B1182" i="61"/>
  <c r="C1181" i="61"/>
  <c r="B1181" i="61"/>
  <c r="C1180" i="61"/>
  <c r="B1180" i="61"/>
  <c r="C1179" i="61"/>
  <c r="B1179" i="61"/>
  <c r="C1178" i="61"/>
  <c r="B1178" i="61"/>
  <c r="C1177" i="61"/>
  <c r="B1177" i="61"/>
  <c r="C1176" i="61"/>
  <c r="B1176" i="61"/>
  <c r="C1175" i="61"/>
  <c r="B1175" i="61"/>
  <c r="C1174" i="61"/>
  <c r="B1174" i="61"/>
  <c r="C1173" i="61"/>
  <c r="B1173" i="61"/>
  <c r="C1172" i="61"/>
  <c r="B1172" i="61"/>
  <c r="C1171" i="61"/>
  <c r="B1171" i="61"/>
  <c r="C1170" i="61"/>
  <c r="B1170" i="61"/>
  <c r="C1169" i="61"/>
  <c r="B1169" i="61"/>
  <c r="C1168" i="61"/>
  <c r="B1168" i="61"/>
  <c r="C1167" i="61"/>
  <c r="B1167" i="61"/>
  <c r="C1166" i="61"/>
  <c r="B1166" i="61"/>
  <c r="C1165" i="61"/>
  <c r="B1165" i="61"/>
  <c r="C1164" i="61"/>
  <c r="B1164" i="61"/>
  <c r="C1163" i="61"/>
  <c r="B1163" i="61"/>
  <c r="C1162" i="61"/>
  <c r="B1162" i="61"/>
  <c r="C1161" i="61"/>
  <c r="B1161" i="61"/>
  <c r="C1160" i="61"/>
  <c r="B1160" i="61"/>
  <c r="C1159" i="61"/>
  <c r="B1159" i="61"/>
  <c r="C1158" i="61"/>
  <c r="B1158" i="61"/>
  <c r="C1157" i="61"/>
  <c r="B1157" i="61"/>
  <c r="C1156" i="61"/>
  <c r="B1156" i="61"/>
  <c r="C1155" i="61"/>
  <c r="B1155" i="61"/>
  <c r="C1154" i="61"/>
  <c r="B1154" i="61"/>
  <c r="C1153" i="61"/>
  <c r="B1153" i="61"/>
  <c r="C1152" i="61"/>
  <c r="B1152" i="61"/>
  <c r="C1151" i="61"/>
  <c r="B1151" i="61"/>
  <c r="C1150" i="61"/>
  <c r="B1150" i="61"/>
  <c r="C1149" i="61"/>
  <c r="B1149" i="61"/>
  <c r="C1148" i="61"/>
  <c r="B1148" i="61"/>
  <c r="C1147" i="61"/>
  <c r="B1147" i="61"/>
  <c r="C1146" i="61"/>
  <c r="B1146" i="61"/>
  <c r="C1145" i="61"/>
  <c r="B1145" i="61"/>
  <c r="C1144" i="61"/>
  <c r="B1144" i="61"/>
  <c r="C1143" i="61"/>
  <c r="B1143" i="61"/>
  <c r="C1142" i="61"/>
  <c r="B1142" i="61"/>
  <c r="C1141" i="61"/>
  <c r="B1141" i="61"/>
  <c r="C1140" i="61"/>
  <c r="B1140" i="61"/>
  <c r="C1139" i="61"/>
  <c r="B1139" i="61"/>
  <c r="C1138" i="61"/>
  <c r="B1138" i="61"/>
  <c r="C1137" i="61"/>
  <c r="B1137" i="61"/>
  <c r="C1136" i="61"/>
  <c r="B1136" i="61"/>
  <c r="C1135" i="61"/>
  <c r="B1135" i="61"/>
  <c r="C1134" i="61"/>
  <c r="B1134" i="61"/>
  <c r="C1133" i="61"/>
  <c r="B1133" i="61"/>
  <c r="C1132" i="61"/>
  <c r="B1132" i="61"/>
  <c r="C1131" i="61"/>
  <c r="B1131" i="61"/>
  <c r="C1130" i="61"/>
  <c r="B1130" i="61"/>
  <c r="C1129" i="61"/>
  <c r="B1129" i="61"/>
  <c r="C1128" i="61"/>
  <c r="B1128" i="61"/>
  <c r="C1127" i="61"/>
  <c r="B1127" i="61"/>
  <c r="C1126" i="61"/>
  <c r="B1126" i="61"/>
  <c r="C1125" i="61"/>
  <c r="B1125" i="61"/>
  <c r="C1124" i="61"/>
  <c r="B1124" i="61"/>
  <c r="C1123" i="61"/>
  <c r="B1123" i="61"/>
  <c r="C1122" i="61"/>
  <c r="B1122" i="61"/>
  <c r="C1121" i="61"/>
  <c r="B1121" i="61"/>
  <c r="B1120" i="61"/>
  <c r="C1120" i="61" s="1"/>
  <c r="B1119" i="61"/>
  <c r="C1119" i="61" s="1"/>
  <c r="B1118" i="61"/>
  <c r="C1118" i="61" s="1"/>
  <c r="B1117" i="61"/>
  <c r="C1117" i="61" s="1"/>
  <c r="B1116" i="61"/>
  <c r="C1116" i="61" s="1"/>
  <c r="B1115" i="61"/>
  <c r="C1115" i="61" s="1"/>
  <c r="B1114" i="61"/>
  <c r="C1114" i="61" s="1"/>
  <c r="B1113" i="61"/>
  <c r="C1113" i="61" s="1"/>
  <c r="C1112" i="61"/>
  <c r="B1112" i="61"/>
  <c r="B1111" i="61"/>
  <c r="C1111" i="61" s="1"/>
  <c r="B1110" i="61"/>
  <c r="C1110" i="61" s="1"/>
  <c r="B1109" i="61"/>
  <c r="C1109" i="61" s="1"/>
  <c r="B1108" i="61"/>
  <c r="C1108" i="61" s="1"/>
  <c r="B1107" i="61"/>
  <c r="C1107" i="61" s="1"/>
  <c r="B1106" i="61"/>
  <c r="C1106" i="61" s="1"/>
  <c r="B1105" i="61"/>
  <c r="C1105" i="61" s="1"/>
  <c r="B1104" i="61"/>
  <c r="C1104" i="61" s="1"/>
  <c r="B1103" i="61"/>
  <c r="C1103" i="61" s="1"/>
  <c r="B1102" i="61"/>
  <c r="C1102" i="61" s="1"/>
  <c r="C1101" i="61"/>
  <c r="B1101" i="61"/>
  <c r="B1100" i="61"/>
  <c r="C1100" i="61" s="1"/>
  <c r="B1099" i="61"/>
  <c r="C1099" i="61" s="1"/>
  <c r="B1098" i="61"/>
  <c r="C1098" i="61" s="1"/>
  <c r="B1097" i="61"/>
  <c r="C1097" i="61" s="1"/>
  <c r="B1096" i="61"/>
  <c r="C1096" i="61" s="1"/>
  <c r="B1095" i="61"/>
  <c r="C1095" i="61" s="1"/>
  <c r="B1094" i="61"/>
  <c r="C1094" i="61" s="1"/>
  <c r="B1093" i="61"/>
  <c r="C1093" i="61" s="1"/>
  <c r="B1092" i="61"/>
  <c r="C1092" i="61" s="1"/>
  <c r="B1091" i="61"/>
  <c r="C1091" i="61" s="1"/>
  <c r="B1090" i="61"/>
  <c r="C1090" i="61" s="1"/>
  <c r="C1089" i="61"/>
  <c r="B1089" i="61"/>
  <c r="B1088" i="61"/>
  <c r="C1088" i="61" s="1"/>
  <c r="B1087" i="61"/>
  <c r="C1087" i="61" s="1"/>
  <c r="B1086" i="61"/>
  <c r="C1086" i="61" s="1"/>
  <c r="C1085" i="61"/>
  <c r="B1085" i="61"/>
  <c r="C1084" i="61"/>
  <c r="B1084" i="61"/>
  <c r="B1083" i="61"/>
  <c r="C1083" i="61" s="1"/>
  <c r="B1082" i="61"/>
  <c r="C1082" i="61" s="1"/>
  <c r="B1081" i="61"/>
  <c r="C1081" i="61" s="1"/>
  <c r="C1080" i="61"/>
  <c r="B1080" i="61"/>
  <c r="B1079" i="61"/>
  <c r="C1079" i="61" s="1"/>
  <c r="B1078" i="61"/>
  <c r="C1078" i="61" s="1"/>
  <c r="B1077" i="61"/>
  <c r="C1077" i="61" s="1"/>
  <c r="B1076" i="61"/>
  <c r="C1076" i="61" s="1"/>
  <c r="B1075" i="61"/>
  <c r="C1075" i="61" s="1"/>
  <c r="B1074" i="61"/>
  <c r="C1074" i="61" s="1"/>
  <c r="C1073" i="61"/>
  <c r="B1073" i="61"/>
  <c r="C1072" i="61"/>
  <c r="B1072" i="61"/>
  <c r="B1071" i="61"/>
  <c r="C1071" i="61" s="1"/>
  <c r="B1070" i="61"/>
  <c r="C1070" i="61" s="1"/>
  <c r="B1069" i="61"/>
  <c r="C1069" i="61" s="1"/>
  <c r="C1068" i="61"/>
  <c r="B1068" i="61"/>
  <c r="B1067" i="61"/>
  <c r="C1067" i="61" s="1"/>
  <c r="B1066" i="61"/>
  <c r="C1066" i="61" s="1"/>
  <c r="B1065" i="61"/>
  <c r="C1065" i="61" s="1"/>
  <c r="C1064" i="61"/>
  <c r="B1064" i="61"/>
  <c r="B1063" i="61"/>
  <c r="C1063" i="61" s="1"/>
  <c r="B1062" i="61"/>
  <c r="C1062" i="61" s="1"/>
  <c r="B1061" i="61"/>
  <c r="C1061" i="61" s="1"/>
  <c r="B1060" i="61"/>
  <c r="C1060" i="61" s="1"/>
  <c r="B1059" i="61"/>
  <c r="C1059" i="61" s="1"/>
  <c r="B1058" i="61"/>
  <c r="C1058" i="61" s="1"/>
  <c r="B1057" i="61"/>
  <c r="C1057" i="61" s="1"/>
  <c r="C1056" i="61"/>
  <c r="B1056" i="61"/>
  <c r="B1055" i="61"/>
  <c r="C1055" i="61" s="1"/>
  <c r="B1054" i="61"/>
  <c r="C1054" i="61" s="1"/>
  <c r="B1053" i="61"/>
  <c r="C1053" i="61" s="1"/>
  <c r="B1052" i="61"/>
  <c r="C1052" i="61" s="1"/>
  <c r="B1051" i="61"/>
  <c r="C1051" i="61" s="1"/>
  <c r="B1050" i="61"/>
  <c r="C1050" i="61" s="1"/>
  <c r="B1049" i="61"/>
  <c r="C1049" i="61" s="1"/>
  <c r="C1048" i="61"/>
  <c r="B1048" i="61"/>
  <c r="B1047" i="61"/>
  <c r="C1047" i="61" s="1"/>
  <c r="B1046" i="61"/>
  <c r="C1046" i="61" s="1"/>
  <c r="C1045" i="61"/>
  <c r="B1045" i="61"/>
  <c r="B1044" i="61"/>
  <c r="C1044" i="61" s="1"/>
  <c r="C1043" i="61"/>
  <c r="B1043" i="61"/>
  <c r="B1042" i="61"/>
  <c r="C1042" i="61" s="1"/>
  <c r="B1041" i="61"/>
  <c r="C1041" i="61" s="1"/>
  <c r="B1040" i="61"/>
  <c r="C1040" i="61" s="1"/>
  <c r="B1039" i="61"/>
  <c r="C1039" i="61" s="1"/>
  <c r="B1038" i="61"/>
  <c r="C1038" i="61" s="1"/>
  <c r="C1037" i="61"/>
  <c r="B1037" i="61"/>
  <c r="C1036" i="61"/>
  <c r="B1036" i="61"/>
  <c r="C1035" i="61"/>
  <c r="B1035" i="61"/>
  <c r="B1034" i="61"/>
  <c r="C1034" i="61" s="1"/>
  <c r="B1033" i="61"/>
  <c r="C1033" i="61" s="1"/>
  <c r="B1032" i="61"/>
  <c r="C1032" i="61" s="1"/>
  <c r="B1031" i="61"/>
  <c r="C1031" i="61" s="1"/>
  <c r="B1030" i="61"/>
  <c r="C1030" i="61" s="1"/>
  <c r="C1029" i="61"/>
  <c r="B1029" i="61"/>
  <c r="B1028" i="61"/>
  <c r="C1028" i="61" s="1"/>
  <c r="C1027" i="61"/>
  <c r="B1027" i="61"/>
  <c r="B1026" i="61"/>
  <c r="C1026" i="61" s="1"/>
  <c r="B1025" i="61"/>
  <c r="C1025" i="61" s="1"/>
  <c r="B1024" i="61"/>
  <c r="C1024" i="61" s="1"/>
  <c r="B1023" i="61"/>
  <c r="C1023" i="61" s="1"/>
  <c r="B1022" i="61"/>
  <c r="C1022" i="61" s="1"/>
  <c r="B1021" i="61"/>
  <c r="C1021" i="61" s="1"/>
  <c r="B1020" i="61"/>
  <c r="C1020" i="61" s="1"/>
  <c r="B1019" i="61"/>
  <c r="C1019" i="61" s="1"/>
  <c r="B1018" i="61"/>
  <c r="C1018" i="61" s="1"/>
  <c r="B1017" i="61"/>
  <c r="C1017" i="61" s="1"/>
  <c r="B1016" i="61"/>
  <c r="C1016" i="61" s="1"/>
  <c r="B1015" i="61"/>
  <c r="C1015" i="61" s="1"/>
  <c r="B1014" i="61"/>
  <c r="C1014" i="61" s="1"/>
  <c r="C1013" i="61"/>
  <c r="B1013" i="61"/>
  <c r="B1012" i="61"/>
  <c r="C1012" i="61" s="1"/>
  <c r="C1011" i="61"/>
  <c r="B1011" i="61"/>
  <c r="B1010" i="61"/>
  <c r="C1010" i="61" s="1"/>
  <c r="B1009" i="61"/>
  <c r="C1009" i="61" s="1"/>
  <c r="B1008" i="61"/>
  <c r="C1008" i="61" s="1"/>
  <c r="B1007" i="61"/>
  <c r="C1007" i="61" s="1"/>
  <c r="B1006" i="61"/>
  <c r="C1006" i="61" s="1"/>
  <c r="C1005" i="61"/>
  <c r="B1005" i="61"/>
  <c r="C1004" i="61"/>
  <c r="B1004" i="61"/>
  <c r="C1003" i="61"/>
  <c r="B1003" i="61"/>
  <c r="B1002" i="61"/>
  <c r="C1002" i="61" s="1"/>
  <c r="B1001" i="61"/>
  <c r="C1001" i="61" s="1"/>
  <c r="B1000" i="61"/>
  <c r="C1000" i="61" s="1"/>
  <c r="B999" i="61"/>
  <c r="C999" i="61" s="1"/>
  <c r="B998" i="61"/>
  <c r="C998" i="61" s="1"/>
  <c r="C997" i="61"/>
  <c r="B997" i="61"/>
  <c r="B996" i="61"/>
  <c r="C996" i="61" s="1"/>
  <c r="C995" i="61"/>
  <c r="B995" i="61"/>
  <c r="B994" i="61"/>
  <c r="C994" i="61" s="1"/>
  <c r="B993" i="61"/>
  <c r="C993" i="61" s="1"/>
  <c r="B992" i="61"/>
  <c r="C992" i="61" s="1"/>
  <c r="B991" i="61"/>
  <c r="C991" i="61" s="1"/>
  <c r="B990" i="61"/>
  <c r="C990" i="61" s="1"/>
  <c r="B989" i="61"/>
  <c r="C989" i="61" s="1"/>
  <c r="B988" i="61"/>
  <c r="C988" i="61" s="1"/>
  <c r="B987" i="61"/>
  <c r="C987" i="61" s="1"/>
  <c r="B986" i="61"/>
  <c r="C986" i="61" s="1"/>
  <c r="B985" i="61"/>
  <c r="C985" i="61" s="1"/>
  <c r="B984" i="61"/>
  <c r="C984" i="61" s="1"/>
  <c r="B983" i="61"/>
  <c r="C983" i="61" s="1"/>
  <c r="B982" i="61"/>
  <c r="C982" i="61" s="1"/>
  <c r="C981" i="61"/>
  <c r="B981" i="61"/>
  <c r="B980" i="61"/>
  <c r="C980" i="61" s="1"/>
  <c r="C979" i="61"/>
  <c r="B979" i="61"/>
  <c r="B978" i="61"/>
  <c r="C978" i="61" s="1"/>
  <c r="B977" i="61"/>
  <c r="C977" i="61" s="1"/>
  <c r="B976" i="61"/>
  <c r="C976" i="61" s="1"/>
  <c r="B975" i="61"/>
  <c r="C975" i="61" s="1"/>
  <c r="B974" i="61"/>
  <c r="C974" i="61" s="1"/>
  <c r="C973" i="61"/>
  <c r="B973" i="61"/>
  <c r="C972" i="61"/>
  <c r="B972" i="61"/>
  <c r="C971" i="61"/>
  <c r="B971" i="61"/>
  <c r="B970" i="61"/>
  <c r="C970" i="61" s="1"/>
  <c r="B969" i="61"/>
  <c r="C969" i="61" s="1"/>
  <c r="B968" i="61"/>
  <c r="C968" i="61" s="1"/>
  <c r="B967" i="61"/>
  <c r="C967" i="61" s="1"/>
  <c r="B966" i="61"/>
  <c r="C966" i="61" s="1"/>
  <c r="C965" i="61"/>
  <c r="B965" i="61"/>
  <c r="B964" i="61"/>
  <c r="C964" i="61" s="1"/>
  <c r="C963" i="61"/>
  <c r="B963" i="61"/>
  <c r="B962" i="61"/>
  <c r="C962" i="61" s="1"/>
  <c r="B961" i="61"/>
  <c r="C961" i="61" s="1"/>
  <c r="B960" i="61"/>
  <c r="C960" i="61" s="1"/>
  <c r="B959" i="61"/>
  <c r="C959" i="61" s="1"/>
  <c r="B958" i="61"/>
  <c r="C958" i="61" s="1"/>
  <c r="B957" i="61"/>
  <c r="C957" i="61" s="1"/>
  <c r="B956" i="61"/>
  <c r="C956" i="61" s="1"/>
  <c r="B955" i="61"/>
  <c r="C955" i="61" s="1"/>
  <c r="B954" i="61"/>
  <c r="C954" i="61" s="1"/>
  <c r="B953" i="61"/>
  <c r="C953" i="61" s="1"/>
  <c r="B952" i="61"/>
  <c r="C952" i="61" s="1"/>
  <c r="B951" i="61"/>
  <c r="C951" i="61" s="1"/>
  <c r="B950" i="61"/>
  <c r="C950" i="61" s="1"/>
  <c r="C949" i="61"/>
  <c r="B949" i="61"/>
  <c r="B948" i="61"/>
  <c r="C948" i="61" s="1"/>
  <c r="C947" i="61"/>
  <c r="B947" i="61"/>
  <c r="B946" i="61"/>
  <c r="C946" i="61" s="1"/>
  <c r="B945" i="61"/>
  <c r="C945" i="61" s="1"/>
  <c r="B944" i="61"/>
  <c r="C944" i="61" s="1"/>
  <c r="B943" i="61"/>
  <c r="C943" i="61" s="1"/>
  <c r="B942" i="61"/>
  <c r="C942" i="61" s="1"/>
  <c r="C941" i="61"/>
  <c r="B941" i="61"/>
  <c r="C940" i="61"/>
  <c r="B940" i="61"/>
  <c r="C939" i="61"/>
  <c r="B939" i="61"/>
  <c r="B938" i="61"/>
  <c r="C938" i="61" s="1"/>
  <c r="B937" i="61"/>
  <c r="C937" i="61" s="1"/>
  <c r="B936" i="61"/>
  <c r="C936" i="61" s="1"/>
  <c r="B935" i="61"/>
  <c r="C935" i="61" s="1"/>
  <c r="B934" i="61"/>
  <c r="C934" i="61" s="1"/>
  <c r="C933" i="61"/>
  <c r="B933" i="61"/>
  <c r="B932" i="61"/>
  <c r="C932" i="61" s="1"/>
  <c r="C931" i="61"/>
  <c r="B931" i="61"/>
  <c r="B930" i="61"/>
  <c r="C930" i="61" s="1"/>
  <c r="B929" i="61"/>
  <c r="C929" i="61" s="1"/>
  <c r="B928" i="61"/>
  <c r="C928" i="61" s="1"/>
  <c r="B927" i="61"/>
  <c r="C927" i="61" s="1"/>
  <c r="B926" i="61"/>
  <c r="C926" i="61" s="1"/>
  <c r="B925" i="61"/>
  <c r="C925" i="61" s="1"/>
  <c r="B924" i="61"/>
  <c r="C924" i="61" s="1"/>
  <c r="B923" i="61"/>
  <c r="C923" i="61" s="1"/>
  <c r="B922" i="61"/>
  <c r="C922" i="61" s="1"/>
  <c r="B921" i="61"/>
  <c r="C921" i="61" s="1"/>
  <c r="B920" i="61"/>
  <c r="C920" i="61" s="1"/>
  <c r="B919" i="61"/>
  <c r="C919" i="61" s="1"/>
  <c r="B918" i="61"/>
  <c r="C918" i="61" s="1"/>
  <c r="C917" i="61"/>
  <c r="B917" i="61"/>
  <c r="B916" i="61"/>
  <c r="C916" i="61" s="1"/>
  <c r="C915" i="61"/>
  <c r="B915" i="61"/>
  <c r="B914" i="61"/>
  <c r="C914" i="61" s="1"/>
  <c r="B913" i="61"/>
  <c r="C913" i="61" s="1"/>
  <c r="B912" i="61"/>
  <c r="C912" i="61" s="1"/>
  <c r="B911" i="61"/>
  <c r="C911" i="61" s="1"/>
  <c r="B910" i="61"/>
  <c r="C910" i="61" s="1"/>
  <c r="C909" i="61"/>
  <c r="B909" i="61"/>
  <c r="C908" i="61"/>
  <c r="B908" i="61"/>
  <c r="C907" i="61"/>
  <c r="B907" i="61"/>
  <c r="B906" i="61"/>
  <c r="C906" i="61" s="1"/>
  <c r="B905" i="61"/>
  <c r="C905" i="61" s="1"/>
  <c r="B904" i="61"/>
  <c r="C904" i="61" s="1"/>
  <c r="B903" i="61"/>
  <c r="C903" i="61" s="1"/>
  <c r="B902" i="61"/>
  <c r="C902" i="61" s="1"/>
  <c r="C901" i="61"/>
  <c r="B901" i="61"/>
  <c r="B900" i="61"/>
  <c r="C900" i="61" s="1"/>
  <c r="C899" i="61"/>
  <c r="B899" i="61"/>
  <c r="B898" i="61"/>
  <c r="C898" i="61" s="1"/>
  <c r="B897" i="61"/>
  <c r="C897" i="61" s="1"/>
  <c r="B896" i="61"/>
  <c r="C896" i="61" s="1"/>
  <c r="B895" i="61"/>
  <c r="C895" i="61" s="1"/>
  <c r="B894" i="61"/>
  <c r="C894" i="61" s="1"/>
  <c r="B893" i="61"/>
  <c r="C893" i="61" s="1"/>
  <c r="B892" i="61"/>
  <c r="C892" i="61" s="1"/>
  <c r="B891" i="61"/>
  <c r="C891" i="61" s="1"/>
  <c r="B890" i="61"/>
  <c r="C890" i="61" s="1"/>
  <c r="B889" i="61"/>
  <c r="C889" i="61" s="1"/>
  <c r="B888" i="61"/>
  <c r="C888" i="61" s="1"/>
  <c r="B887" i="61"/>
  <c r="C887" i="61" s="1"/>
  <c r="B886" i="61"/>
  <c r="C886" i="61" s="1"/>
  <c r="C885" i="61"/>
  <c r="B885" i="61"/>
  <c r="B884" i="61"/>
  <c r="C884" i="61" s="1"/>
  <c r="C883" i="61"/>
  <c r="B883" i="61"/>
  <c r="B882" i="61"/>
  <c r="C882" i="61" s="1"/>
  <c r="B881" i="61"/>
  <c r="C881" i="61" s="1"/>
  <c r="B880" i="61"/>
  <c r="C880" i="61" s="1"/>
  <c r="B879" i="61"/>
  <c r="C879" i="61" s="1"/>
  <c r="B878" i="61"/>
  <c r="C878" i="61" s="1"/>
  <c r="C877" i="61"/>
  <c r="B877" i="61"/>
  <c r="C876" i="61"/>
  <c r="B876" i="61"/>
  <c r="C875" i="61"/>
  <c r="B875" i="61"/>
  <c r="B874" i="61"/>
  <c r="C874" i="61" s="1"/>
  <c r="B873" i="61"/>
  <c r="C873" i="61" s="1"/>
  <c r="B872" i="61"/>
  <c r="C872" i="61" s="1"/>
  <c r="B871" i="61"/>
  <c r="C871" i="61" s="1"/>
  <c r="B870" i="61"/>
  <c r="C870" i="61" s="1"/>
  <c r="C869" i="61"/>
  <c r="B869" i="61"/>
  <c r="B868" i="61"/>
  <c r="C868" i="61" s="1"/>
  <c r="C867" i="61"/>
  <c r="B867" i="61"/>
  <c r="B866" i="61"/>
  <c r="C866" i="61" s="1"/>
  <c r="B865" i="61"/>
  <c r="C865" i="61" s="1"/>
  <c r="B864" i="61"/>
  <c r="C864" i="61" s="1"/>
  <c r="B863" i="61"/>
  <c r="C863" i="61" s="1"/>
  <c r="B862" i="61"/>
  <c r="C862" i="61" s="1"/>
  <c r="B861" i="61"/>
  <c r="C861" i="61" s="1"/>
  <c r="B860" i="61"/>
  <c r="C860" i="61" s="1"/>
  <c r="B859" i="61"/>
  <c r="C859" i="61" s="1"/>
  <c r="B858" i="61"/>
  <c r="C858" i="61" s="1"/>
  <c r="B857" i="61"/>
  <c r="C857" i="61" s="1"/>
  <c r="B856" i="61"/>
  <c r="C856" i="61" s="1"/>
  <c r="B855" i="61"/>
  <c r="C855" i="61" s="1"/>
  <c r="B854" i="61"/>
  <c r="C854" i="61" s="1"/>
  <c r="B853" i="61"/>
  <c r="C853" i="61" s="1"/>
  <c r="B852" i="61"/>
  <c r="C852" i="61" s="1"/>
  <c r="B851" i="61"/>
  <c r="C851" i="61" s="1"/>
  <c r="B850" i="61"/>
  <c r="C850" i="61" s="1"/>
  <c r="B849" i="61"/>
  <c r="C849" i="61" s="1"/>
  <c r="C848" i="61"/>
  <c r="B848" i="61"/>
  <c r="B847" i="61"/>
  <c r="C847" i="61" s="1"/>
  <c r="B846" i="61"/>
  <c r="C846" i="61" s="1"/>
  <c r="B845" i="61"/>
  <c r="C845" i="61" s="1"/>
  <c r="C844" i="61"/>
  <c r="B844" i="61"/>
  <c r="B843" i="61"/>
  <c r="C843" i="61" s="1"/>
  <c r="B842" i="61"/>
  <c r="C842" i="61" s="1"/>
  <c r="B841" i="61"/>
  <c r="C841" i="61" s="1"/>
  <c r="B840" i="61"/>
  <c r="C840" i="61" s="1"/>
  <c r="B839" i="61"/>
  <c r="C839" i="61" s="1"/>
  <c r="B838" i="61"/>
  <c r="C838" i="61" s="1"/>
  <c r="B837" i="61"/>
  <c r="C837" i="61" s="1"/>
  <c r="B836" i="61"/>
  <c r="C836" i="61" s="1"/>
  <c r="C835" i="61"/>
  <c r="B835" i="61"/>
  <c r="B834" i="61"/>
  <c r="C834" i="61" s="1"/>
  <c r="B833" i="61"/>
  <c r="C833" i="61" s="1"/>
  <c r="B832" i="61"/>
  <c r="C832" i="61" s="1"/>
  <c r="B831" i="61"/>
  <c r="C831" i="61" s="1"/>
  <c r="B830" i="61"/>
  <c r="C830" i="61" s="1"/>
  <c r="B829" i="61"/>
  <c r="C829" i="61" s="1"/>
  <c r="C828" i="61"/>
  <c r="B828" i="61"/>
  <c r="C827" i="61"/>
  <c r="B827" i="61"/>
  <c r="B826" i="61"/>
  <c r="C826" i="61" s="1"/>
  <c r="C825" i="61"/>
  <c r="B825" i="61"/>
  <c r="B824" i="61"/>
  <c r="C824" i="61" s="1"/>
  <c r="B823" i="61"/>
  <c r="C823" i="61" s="1"/>
  <c r="B822" i="61"/>
  <c r="C822" i="61" s="1"/>
  <c r="C821" i="61"/>
  <c r="B821" i="61"/>
  <c r="B820" i="61"/>
  <c r="C820" i="61" s="1"/>
  <c r="C819" i="61"/>
  <c r="B819" i="61"/>
  <c r="B818" i="61"/>
  <c r="C818" i="61" s="1"/>
  <c r="B817" i="61"/>
  <c r="C817" i="61" s="1"/>
  <c r="B816" i="61"/>
  <c r="C816" i="61" s="1"/>
  <c r="B815" i="61"/>
  <c r="C815" i="61" s="1"/>
  <c r="B814" i="61"/>
  <c r="C814" i="61" s="1"/>
  <c r="C813" i="61"/>
  <c r="B813" i="61"/>
  <c r="C812" i="61"/>
  <c r="B812" i="61"/>
  <c r="B811" i="61"/>
  <c r="C811" i="61" s="1"/>
  <c r="B810" i="61"/>
  <c r="C810" i="61" s="1"/>
  <c r="B809" i="61"/>
  <c r="C809" i="61" s="1"/>
  <c r="B808" i="61"/>
  <c r="C808" i="61" s="1"/>
  <c r="C807" i="61"/>
  <c r="B807" i="61"/>
  <c r="B806" i="61"/>
  <c r="C806" i="61" s="1"/>
  <c r="C805" i="61"/>
  <c r="B805" i="61"/>
  <c r="C804" i="61"/>
  <c r="B804" i="61"/>
  <c r="B803" i="61"/>
  <c r="C803" i="61" s="1"/>
  <c r="B802" i="61"/>
  <c r="C802" i="61" s="1"/>
  <c r="B801" i="61"/>
  <c r="C801" i="61" s="1"/>
  <c r="B800" i="61"/>
  <c r="C800" i="61" s="1"/>
  <c r="B799" i="61"/>
  <c r="C799" i="61" s="1"/>
  <c r="B798" i="61"/>
  <c r="C798" i="61" s="1"/>
  <c r="B797" i="61"/>
  <c r="C797" i="61" s="1"/>
  <c r="B796" i="61"/>
  <c r="C796" i="61" s="1"/>
  <c r="B795" i="61"/>
  <c r="C795" i="61" s="1"/>
  <c r="B794" i="61"/>
  <c r="C794" i="61" s="1"/>
  <c r="B793" i="61"/>
  <c r="C793" i="61" s="1"/>
  <c r="B792" i="61"/>
  <c r="C792" i="61" s="1"/>
  <c r="B791" i="61"/>
  <c r="C791" i="61" s="1"/>
  <c r="B790" i="61"/>
  <c r="C790" i="61" s="1"/>
  <c r="B789" i="61"/>
  <c r="C789" i="61" s="1"/>
  <c r="B788" i="61"/>
  <c r="C788" i="61" s="1"/>
  <c r="B787" i="61"/>
  <c r="C787" i="61" s="1"/>
  <c r="B786" i="61"/>
  <c r="C786" i="61" s="1"/>
  <c r="B785" i="61"/>
  <c r="C785" i="61" s="1"/>
  <c r="C784" i="61"/>
  <c r="B784" i="61"/>
  <c r="B783" i="61"/>
  <c r="C783" i="61" s="1"/>
  <c r="B782" i="61"/>
  <c r="C782" i="61" s="1"/>
  <c r="B781" i="61"/>
  <c r="C781" i="61" s="1"/>
  <c r="C780" i="61"/>
  <c r="B780" i="61"/>
  <c r="B779" i="61"/>
  <c r="C779" i="61" s="1"/>
  <c r="B778" i="61"/>
  <c r="C778" i="61" s="1"/>
  <c r="C777" i="61"/>
  <c r="B777" i="61"/>
  <c r="C776" i="61"/>
  <c r="B776" i="61"/>
  <c r="B775" i="61"/>
  <c r="C775" i="61" s="1"/>
  <c r="C774" i="61"/>
  <c r="B774" i="61"/>
  <c r="C773" i="61"/>
  <c r="B773" i="61"/>
  <c r="B772" i="61"/>
  <c r="C772" i="61" s="1"/>
  <c r="B771" i="61"/>
  <c r="C771" i="61" s="1"/>
  <c r="B770" i="61"/>
  <c r="C770" i="61" s="1"/>
  <c r="B769" i="61"/>
  <c r="C769" i="61" s="1"/>
  <c r="C768" i="61"/>
  <c r="B768" i="61"/>
  <c r="B767" i="61"/>
  <c r="C767" i="61" s="1"/>
  <c r="C766" i="61"/>
  <c r="B766" i="61"/>
  <c r="C765" i="61"/>
  <c r="B765" i="61"/>
  <c r="C764" i="61"/>
  <c r="B764" i="61"/>
  <c r="B763" i="61"/>
  <c r="C763" i="61" s="1"/>
  <c r="C762" i="61"/>
  <c r="B762" i="61"/>
  <c r="B761" i="61"/>
  <c r="C761" i="61" s="1"/>
  <c r="B760" i="61"/>
  <c r="C760" i="61" s="1"/>
  <c r="B759" i="61"/>
  <c r="C759" i="61" s="1"/>
  <c r="B758" i="61"/>
  <c r="C758" i="61" s="1"/>
  <c r="C757" i="61"/>
  <c r="B757" i="61"/>
  <c r="C756" i="61"/>
  <c r="B756" i="61"/>
  <c r="B755" i="61"/>
  <c r="C755" i="61" s="1"/>
  <c r="C754" i="61"/>
  <c r="B754" i="61"/>
  <c r="C753" i="61"/>
  <c r="B753" i="61"/>
  <c r="B752" i="61"/>
  <c r="C752" i="61" s="1"/>
  <c r="B751" i="61"/>
  <c r="C751" i="61" s="1"/>
  <c r="C750" i="61"/>
  <c r="B750" i="61"/>
  <c r="B749" i="61"/>
  <c r="C749" i="61" s="1"/>
  <c r="C748" i="61"/>
  <c r="B748" i="61"/>
  <c r="B747" i="61"/>
  <c r="C747" i="61" s="1"/>
  <c r="B746" i="61"/>
  <c r="C746" i="61" s="1"/>
  <c r="C745" i="61"/>
  <c r="B745" i="61"/>
  <c r="C744" i="61"/>
  <c r="B744" i="61"/>
  <c r="B743" i="61"/>
  <c r="C743" i="61" s="1"/>
  <c r="C742" i="61"/>
  <c r="B742" i="61"/>
  <c r="C741" i="61"/>
  <c r="B741" i="61"/>
  <c r="B740" i="61"/>
  <c r="C740" i="61" s="1"/>
  <c r="B739" i="61"/>
  <c r="C739" i="61" s="1"/>
  <c r="B738" i="61"/>
  <c r="C738" i="61" s="1"/>
  <c r="B737" i="61"/>
  <c r="C737" i="61" s="1"/>
  <c r="C736" i="61"/>
  <c r="B736" i="61"/>
  <c r="B735" i="61"/>
  <c r="C735" i="61" s="1"/>
  <c r="C734" i="61"/>
  <c r="B734" i="61"/>
  <c r="C733" i="61"/>
  <c r="B733" i="61"/>
  <c r="B732" i="61"/>
  <c r="C732" i="61" s="1"/>
  <c r="B731" i="61"/>
  <c r="C731" i="61" s="1"/>
  <c r="B730" i="61"/>
  <c r="C730" i="61" s="1"/>
  <c r="C729" i="61"/>
  <c r="B729" i="61"/>
  <c r="C728" i="61"/>
  <c r="B728" i="61"/>
  <c r="B727" i="61"/>
  <c r="C727" i="61" s="1"/>
  <c r="C726" i="61"/>
  <c r="B726" i="61"/>
  <c r="C725" i="61"/>
  <c r="B725" i="61"/>
  <c r="B724" i="61"/>
  <c r="C724" i="61" s="1"/>
  <c r="B723" i="61"/>
  <c r="C723" i="61" s="1"/>
  <c r="B722" i="61"/>
  <c r="C722" i="61" s="1"/>
  <c r="C721" i="61"/>
  <c r="B721" i="61"/>
  <c r="C720" i="61"/>
  <c r="B720" i="61"/>
  <c r="B719" i="61"/>
  <c r="C719" i="61" s="1"/>
  <c r="C718" i="61"/>
  <c r="B718" i="61"/>
  <c r="C717" i="61"/>
  <c r="B717" i="61"/>
  <c r="B716" i="61"/>
  <c r="C716" i="61" s="1"/>
  <c r="B715" i="61"/>
  <c r="C715" i="61" s="1"/>
  <c r="C714" i="61"/>
  <c r="B714" i="61"/>
  <c r="C713" i="61"/>
  <c r="B713" i="61"/>
  <c r="B712" i="61"/>
  <c r="C712" i="61" s="1"/>
  <c r="B711" i="61"/>
  <c r="C711" i="61" s="1"/>
  <c r="B710" i="61"/>
  <c r="C710" i="61" s="1"/>
  <c r="C709" i="61"/>
  <c r="B709" i="61"/>
  <c r="C708" i="61"/>
  <c r="B708" i="61"/>
  <c r="B707" i="61"/>
  <c r="C707" i="61" s="1"/>
  <c r="C706" i="61"/>
  <c r="B706" i="61"/>
  <c r="C705" i="61"/>
  <c r="B705" i="61"/>
  <c r="B704" i="61"/>
  <c r="C704" i="61" s="1"/>
  <c r="B703" i="61"/>
  <c r="C703" i="61" s="1"/>
  <c r="C702" i="61"/>
  <c r="B702" i="61"/>
  <c r="B701" i="61"/>
  <c r="C701" i="61" s="1"/>
  <c r="B700" i="61"/>
  <c r="C700" i="61" s="1"/>
  <c r="B699" i="61"/>
  <c r="C699" i="61" s="1"/>
  <c r="C698" i="61"/>
  <c r="B698" i="61"/>
  <c r="C697" i="61"/>
  <c r="B697" i="61"/>
  <c r="B696" i="61"/>
  <c r="C696" i="61" s="1"/>
  <c r="B695" i="61"/>
  <c r="C695" i="61" s="1"/>
  <c r="B694" i="61"/>
  <c r="C694" i="61" s="1"/>
  <c r="B693" i="61"/>
  <c r="C693" i="61" s="1"/>
  <c r="B692" i="61"/>
  <c r="C692" i="61" s="1"/>
  <c r="B691" i="61"/>
  <c r="C691" i="61" s="1"/>
  <c r="C690" i="61"/>
  <c r="B690" i="61"/>
  <c r="B689" i="61"/>
  <c r="C689" i="61" s="1"/>
  <c r="B688" i="61"/>
  <c r="C688" i="61" s="1"/>
  <c r="B687" i="61"/>
  <c r="C687" i="61" s="1"/>
  <c r="B686" i="61"/>
  <c r="C686" i="61" s="1"/>
  <c r="C685" i="61"/>
  <c r="B685" i="61"/>
  <c r="B684" i="61"/>
  <c r="C684" i="61" s="1"/>
  <c r="B683" i="61"/>
  <c r="C683" i="61" s="1"/>
  <c r="C682" i="61"/>
  <c r="B682" i="61"/>
  <c r="B681" i="61"/>
  <c r="C681" i="61" s="1"/>
  <c r="B680" i="61"/>
  <c r="C680" i="61" s="1"/>
  <c r="B679" i="61"/>
  <c r="C679" i="61" s="1"/>
  <c r="C678" i="61"/>
  <c r="B678" i="61"/>
  <c r="C677" i="61"/>
  <c r="B677" i="61"/>
  <c r="B676" i="61"/>
  <c r="C676" i="61" s="1"/>
  <c r="B675" i="61"/>
  <c r="C675" i="61" s="1"/>
  <c r="B674" i="61"/>
  <c r="C674" i="61" s="1"/>
  <c r="B673" i="61"/>
  <c r="C673" i="61" s="1"/>
  <c r="C672" i="61"/>
  <c r="B672" i="61"/>
  <c r="B671" i="61"/>
  <c r="C671" i="61" s="1"/>
  <c r="C670" i="61"/>
  <c r="B670" i="61"/>
  <c r="C669" i="61"/>
  <c r="B669" i="61"/>
  <c r="B668" i="61"/>
  <c r="C668" i="61" s="1"/>
  <c r="B667" i="61"/>
  <c r="C667" i="61" s="1"/>
  <c r="B666" i="61"/>
  <c r="C666" i="61" s="1"/>
  <c r="C665" i="61"/>
  <c r="B665" i="61"/>
  <c r="C664" i="61"/>
  <c r="B664" i="61"/>
  <c r="B663" i="61"/>
  <c r="C663" i="61" s="1"/>
  <c r="C662" i="61"/>
  <c r="B662" i="61"/>
  <c r="C661" i="61"/>
  <c r="B661" i="61"/>
  <c r="B660" i="61"/>
  <c r="C660" i="61" s="1"/>
  <c r="B659" i="61"/>
  <c r="C659" i="61" s="1"/>
  <c r="B658" i="61"/>
  <c r="C658" i="61" s="1"/>
  <c r="C657" i="61"/>
  <c r="B657" i="61"/>
  <c r="C656" i="61"/>
  <c r="B656" i="61"/>
  <c r="B655" i="61"/>
  <c r="C655" i="61" s="1"/>
  <c r="C654" i="61"/>
  <c r="B654" i="61"/>
  <c r="C653" i="61"/>
  <c r="B653" i="61"/>
  <c r="B652" i="61"/>
  <c r="C652" i="61" s="1"/>
  <c r="B651" i="61"/>
  <c r="C651" i="61" s="1"/>
  <c r="C650" i="61"/>
  <c r="B650" i="61"/>
  <c r="C649" i="61"/>
  <c r="B649" i="61"/>
  <c r="B648" i="61"/>
  <c r="C648" i="61" s="1"/>
  <c r="B647" i="61"/>
  <c r="C647" i="61" s="1"/>
  <c r="B646" i="61"/>
  <c r="C646" i="61" s="1"/>
  <c r="C645" i="61"/>
  <c r="B645" i="61"/>
  <c r="C644" i="61"/>
  <c r="B644" i="61"/>
  <c r="B643" i="61"/>
  <c r="C643" i="61" s="1"/>
  <c r="C642" i="61"/>
  <c r="B642" i="61"/>
  <c r="C641" i="61"/>
  <c r="B641" i="61"/>
  <c r="B640" i="61"/>
  <c r="C640" i="61" s="1"/>
  <c r="B639" i="61"/>
  <c r="C639" i="61" s="1"/>
  <c r="C638" i="61"/>
  <c r="B638" i="61"/>
  <c r="B637" i="61"/>
  <c r="C637" i="61" s="1"/>
  <c r="B636" i="61"/>
  <c r="C636" i="61" s="1"/>
  <c r="B635" i="61"/>
  <c r="C635" i="61" s="1"/>
  <c r="C634" i="61"/>
  <c r="B634" i="61"/>
  <c r="C633" i="61"/>
  <c r="B633" i="61"/>
  <c r="B632" i="61"/>
  <c r="C632" i="61" s="1"/>
  <c r="B631" i="61"/>
  <c r="C631" i="61" s="1"/>
  <c r="B630" i="61"/>
  <c r="C630" i="61" s="1"/>
  <c r="B629" i="61"/>
  <c r="C629" i="61" s="1"/>
  <c r="B628" i="61"/>
  <c r="C628" i="61" s="1"/>
  <c r="B627" i="61"/>
  <c r="C627" i="61" s="1"/>
  <c r="C626" i="61"/>
  <c r="B626" i="61"/>
  <c r="B625" i="61"/>
  <c r="C625" i="61" s="1"/>
  <c r="B624" i="61"/>
  <c r="C624" i="61" s="1"/>
  <c r="B623" i="61"/>
  <c r="C623" i="61" s="1"/>
  <c r="B622" i="61"/>
  <c r="C622" i="61" s="1"/>
  <c r="C621" i="61"/>
  <c r="B621" i="61"/>
  <c r="B620" i="61"/>
  <c r="C620" i="61" s="1"/>
  <c r="B619" i="61"/>
  <c r="C619" i="61" s="1"/>
  <c r="C618" i="61"/>
  <c r="B618" i="61"/>
  <c r="B617" i="61"/>
  <c r="C617" i="61" s="1"/>
  <c r="B616" i="61"/>
  <c r="C616" i="61" s="1"/>
  <c r="B615" i="61"/>
  <c r="C615" i="61" s="1"/>
  <c r="C614" i="61"/>
  <c r="B614" i="61"/>
  <c r="C613" i="61"/>
  <c r="B613" i="61"/>
  <c r="B612" i="61"/>
  <c r="C612" i="61" s="1"/>
  <c r="B611" i="61"/>
  <c r="C611" i="61" s="1"/>
  <c r="B610" i="61"/>
  <c r="C610" i="61" s="1"/>
  <c r="B609" i="61"/>
  <c r="C609" i="61" s="1"/>
  <c r="C608" i="61"/>
  <c r="B608" i="61"/>
  <c r="B607" i="61"/>
  <c r="C607" i="61" s="1"/>
  <c r="C606" i="61"/>
  <c r="B606" i="61"/>
  <c r="C605" i="61"/>
  <c r="B605" i="61"/>
  <c r="B604" i="61"/>
  <c r="C604" i="61" s="1"/>
  <c r="B603" i="61"/>
  <c r="C603" i="61" s="1"/>
  <c r="B602" i="61"/>
  <c r="C602" i="61" s="1"/>
  <c r="C601" i="61"/>
  <c r="B601" i="61"/>
  <c r="C600" i="61"/>
  <c r="B600" i="61"/>
  <c r="B599" i="61"/>
  <c r="C599" i="61" s="1"/>
  <c r="C598" i="61"/>
  <c r="B598" i="61"/>
  <c r="B597" i="61"/>
  <c r="C597" i="61" s="1"/>
  <c r="B596" i="61"/>
  <c r="C596" i="61" s="1"/>
  <c r="B595" i="61"/>
  <c r="C595" i="61" s="1"/>
  <c r="C594" i="61"/>
  <c r="B594" i="61"/>
  <c r="B593" i="61"/>
  <c r="C593" i="61" s="1"/>
  <c r="C592" i="61"/>
  <c r="B592" i="61"/>
  <c r="B591" i="61"/>
  <c r="C591" i="61" s="1"/>
  <c r="C590" i="61"/>
  <c r="B590" i="61"/>
  <c r="C589" i="61"/>
  <c r="B589" i="61"/>
  <c r="B588" i="61"/>
  <c r="C588" i="61" s="1"/>
  <c r="B587" i="61"/>
  <c r="C587" i="61" s="1"/>
  <c r="B586" i="61"/>
  <c r="C586" i="61" s="1"/>
  <c r="C585" i="61"/>
  <c r="B585" i="61"/>
  <c r="B584" i="61"/>
  <c r="C584" i="61" s="1"/>
  <c r="B583" i="61"/>
  <c r="C583" i="61" s="1"/>
  <c r="C582" i="61"/>
  <c r="B582" i="61"/>
  <c r="B581" i="61"/>
  <c r="C581" i="61" s="1"/>
  <c r="C580" i="61"/>
  <c r="B580" i="61"/>
  <c r="B579" i="61"/>
  <c r="C579" i="61" s="1"/>
  <c r="C578" i="61"/>
  <c r="B578" i="61"/>
  <c r="C577" i="61"/>
  <c r="B577" i="61"/>
  <c r="B576" i="61"/>
  <c r="C576" i="61" s="1"/>
  <c r="B575" i="61"/>
  <c r="C575" i="61" s="1"/>
  <c r="B574" i="61"/>
  <c r="C574" i="61" s="1"/>
  <c r="B573" i="61"/>
  <c r="C573" i="61" s="1"/>
  <c r="B572" i="61"/>
  <c r="C572" i="61" s="1"/>
  <c r="B571" i="61"/>
  <c r="C571" i="61" s="1"/>
  <c r="B570" i="61"/>
  <c r="C570" i="61" s="1"/>
  <c r="C569" i="61"/>
  <c r="B569" i="61"/>
  <c r="C568" i="61"/>
  <c r="B568" i="61"/>
  <c r="B567" i="61"/>
  <c r="C567" i="61" s="1"/>
  <c r="C566" i="61"/>
  <c r="B566" i="61"/>
  <c r="B565" i="61"/>
  <c r="C565" i="61" s="1"/>
  <c r="B564" i="61"/>
  <c r="C564" i="61" s="1"/>
  <c r="B563" i="61"/>
  <c r="C563" i="61" s="1"/>
  <c r="C562" i="61"/>
  <c r="B562" i="61"/>
  <c r="B561" i="61"/>
  <c r="C561" i="61" s="1"/>
  <c r="C560" i="61"/>
  <c r="B560" i="61"/>
  <c r="B559" i="61"/>
  <c r="C559" i="61" s="1"/>
  <c r="C558" i="61"/>
  <c r="B558" i="61"/>
  <c r="C557" i="61"/>
  <c r="B557" i="61"/>
  <c r="B556" i="61"/>
  <c r="C556" i="61" s="1"/>
  <c r="B555" i="61"/>
  <c r="C555" i="61" s="1"/>
  <c r="B554" i="61"/>
  <c r="C554" i="61" s="1"/>
  <c r="C553" i="61"/>
  <c r="B553" i="61"/>
  <c r="B552" i="61"/>
  <c r="C552" i="61" s="1"/>
  <c r="B551" i="61"/>
  <c r="C551" i="61" s="1"/>
  <c r="C550" i="61"/>
  <c r="B550" i="61"/>
  <c r="B549" i="61"/>
  <c r="C549" i="61" s="1"/>
  <c r="B548" i="61"/>
  <c r="C548" i="61" s="1"/>
  <c r="C547" i="61"/>
  <c r="B547" i="61"/>
  <c r="C546" i="61"/>
  <c r="B546" i="61"/>
  <c r="B545" i="61"/>
  <c r="C545" i="61" s="1"/>
  <c r="B544" i="61"/>
  <c r="C544" i="61" s="1"/>
  <c r="B543" i="61"/>
  <c r="C543" i="61" s="1"/>
  <c r="B542" i="61"/>
  <c r="C542" i="61" s="1"/>
  <c r="C541" i="61"/>
  <c r="B541" i="61"/>
  <c r="B540" i="61"/>
  <c r="C540" i="61" s="1"/>
  <c r="C539" i="61"/>
  <c r="B539" i="61"/>
  <c r="C538" i="61"/>
  <c r="B538" i="61"/>
  <c r="C537" i="61"/>
  <c r="B537" i="61"/>
  <c r="B536" i="61"/>
  <c r="C536" i="61" s="1"/>
  <c r="B535" i="61"/>
  <c r="C535" i="61" s="1"/>
  <c r="B534" i="61"/>
  <c r="C534" i="61" s="1"/>
  <c r="B533" i="61"/>
  <c r="C533" i="61" s="1"/>
  <c r="B532" i="61"/>
  <c r="C532" i="61" s="1"/>
  <c r="B531" i="61"/>
  <c r="C531" i="61" s="1"/>
  <c r="C530" i="61"/>
  <c r="B530" i="61"/>
  <c r="C529" i="61"/>
  <c r="B529" i="61"/>
  <c r="B528" i="61"/>
  <c r="C528" i="61" s="1"/>
  <c r="C527" i="61"/>
  <c r="B527" i="61"/>
  <c r="B526" i="61"/>
  <c r="C526" i="61" s="1"/>
  <c r="B525" i="61"/>
  <c r="C525" i="61" s="1"/>
  <c r="B524" i="61"/>
  <c r="C524" i="61" s="1"/>
  <c r="C523" i="61"/>
  <c r="B523" i="61"/>
  <c r="B522" i="61"/>
  <c r="C522" i="61" s="1"/>
  <c r="C521" i="61"/>
  <c r="B521" i="61"/>
  <c r="B520" i="61"/>
  <c r="C520" i="61" s="1"/>
  <c r="B519" i="61"/>
  <c r="C519" i="61" s="1"/>
  <c r="C518" i="61"/>
  <c r="B518" i="61"/>
  <c r="B517" i="61"/>
  <c r="C517" i="61" s="1"/>
  <c r="B516" i="61"/>
  <c r="C516" i="61" s="1"/>
  <c r="C515" i="61"/>
  <c r="B515" i="61"/>
  <c r="C514" i="61"/>
  <c r="B514" i="61"/>
  <c r="B513" i="61"/>
  <c r="C513" i="61" s="1"/>
  <c r="B512" i="61"/>
  <c r="C512" i="61" s="1"/>
  <c r="B511" i="61"/>
  <c r="C511" i="61" s="1"/>
  <c r="B510" i="61"/>
  <c r="C510" i="61" s="1"/>
  <c r="C509" i="61"/>
  <c r="B509" i="61"/>
  <c r="B508" i="61"/>
  <c r="C508" i="61" s="1"/>
  <c r="C507" i="61"/>
  <c r="B507" i="61"/>
  <c r="C506" i="61"/>
  <c r="B506" i="61"/>
  <c r="C505" i="61"/>
  <c r="B505" i="61"/>
  <c r="B504" i="61"/>
  <c r="C504" i="61" s="1"/>
  <c r="B503" i="61"/>
  <c r="C503" i="61" s="1"/>
  <c r="B502" i="61"/>
  <c r="C502" i="61" s="1"/>
  <c r="B501" i="61"/>
  <c r="C501" i="61" s="1"/>
  <c r="B500" i="61"/>
  <c r="C500" i="61" s="1"/>
  <c r="B499" i="61"/>
  <c r="C499" i="61" s="1"/>
  <c r="C498" i="61"/>
  <c r="B498" i="61"/>
  <c r="C497" i="61"/>
  <c r="B497" i="61"/>
  <c r="B496" i="61"/>
  <c r="C496" i="61" s="1"/>
  <c r="C495" i="61"/>
  <c r="B495" i="61"/>
  <c r="C494" i="61"/>
  <c r="B494" i="61"/>
  <c r="B493" i="61"/>
  <c r="C493" i="61" s="1"/>
  <c r="B492" i="61"/>
  <c r="C492" i="61" s="1"/>
  <c r="C491" i="61"/>
  <c r="B491" i="61"/>
  <c r="B490" i="61"/>
  <c r="C490" i="61" s="1"/>
  <c r="C489" i="61"/>
  <c r="B489" i="61"/>
  <c r="B488" i="61"/>
  <c r="C488" i="61" s="1"/>
  <c r="B487" i="61"/>
  <c r="C487" i="61" s="1"/>
  <c r="C486" i="61"/>
  <c r="B486" i="61"/>
  <c r="C485" i="61"/>
  <c r="B485" i="61"/>
  <c r="B484" i="61"/>
  <c r="C484" i="61" s="1"/>
  <c r="C483" i="61"/>
  <c r="B483" i="61"/>
  <c r="C482" i="61"/>
  <c r="B482" i="61"/>
  <c r="B481" i="61"/>
  <c r="C481" i="61" s="1"/>
  <c r="B480" i="61"/>
  <c r="C480" i="61" s="1"/>
  <c r="B479" i="61"/>
  <c r="C479" i="61" s="1"/>
  <c r="B478" i="61"/>
  <c r="C478" i="61" s="1"/>
  <c r="C477" i="61"/>
  <c r="B477" i="61"/>
  <c r="B476" i="61"/>
  <c r="C476" i="61" s="1"/>
  <c r="C475" i="61"/>
  <c r="B475" i="61"/>
  <c r="C474" i="61"/>
  <c r="B474" i="61"/>
  <c r="C473" i="61"/>
  <c r="B473" i="61"/>
  <c r="B472" i="61"/>
  <c r="C472" i="61" s="1"/>
  <c r="C471" i="61"/>
  <c r="B471" i="61"/>
  <c r="B470" i="61"/>
  <c r="C470" i="61" s="1"/>
  <c r="B469" i="61"/>
  <c r="C469" i="61" s="1"/>
  <c r="B468" i="61"/>
  <c r="C468" i="61" s="1"/>
  <c r="B467" i="61"/>
  <c r="C467" i="61" s="1"/>
  <c r="C466" i="61"/>
  <c r="B466" i="61"/>
  <c r="C465" i="61"/>
  <c r="B465" i="61"/>
  <c r="B464" i="61"/>
  <c r="C464" i="61" s="1"/>
  <c r="C463" i="61"/>
  <c r="B463" i="61"/>
  <c r="B462" i="61"/>
  <c r="C462" i="61" s="1"/>
  <c r="B461" i="61"/>
  <c r="C461" i="61" s="1"/>
  <c r="B460" i="61"/>
  <c r="C460" i="61" s="1"/>
  <c r="C459" i="61"/>
  <c r="B459" i="61"/>
  <c r="B458" i="61"/>
  <c r="C458" i="61" s="1"/>
  <c r="C457" i="61"/>
  <c r="B457" i="61"/>
  <c r="B456" i="61"/>
  <c r="C456" i="61" s="1"/>
  <c r="B455" i="61"/>
  <c r="C455" i="61" s="1"/>
  <c r="C454" i="61"/>
  <c r="B454" i="61"/>
  <c r="B453" i="61"/>
  <c r="C453" i="61" s="1"/>
  <c r="B452" i="61"/>
  <c r="C452" i="61" s="1"/>
  <c r="C451" i="61"/>
  <c r="B451" i="61"/>
  <c r="C450" i="61"/>
  <c r="B450" i="61"/>
  <c r="B449" i="61"/>
  <c r="C449" i="61" s="1"/>
  <c r="B448" i="61"/>
  <c r="C448" i="61" s="1"/>
  <c r="B447" i="61"/>
  <c r="C447" i="61" s="1"/>
  <c r="B446" i="61"/>
  <c r="C446" i="61" s="1"/>
  <c r="C445" i="61"/>
  <c r="B445" i="61"/>
  <c r="B444" i="61"/>
  <c r="C444" i="61" s="1"/>
  <c r="C443" i="61"/>
  <c r="B443" i="61"/>
  <c r="C442" i="61"/>
  <c r="B442" i="61"/>
  <c r="C441" i="61"/>
  <c r="B441" i="61"/>
  <c r="B440" i="61"/>
  <c r="C440" i="61" s="1"/>
  <c r="B439" i="61"/>
  <c r="C439" i="61" s="1"/>
  <c r="B438" i="61"/>
  <c r="C438" i="61" s="1"/>
  <c r="B437" i="61"/>
  <c r="C437" i="61" s="1"/>
  <c r="B436" i="61"/>
  <c r="C436" i="61" s="1"/>
  <c r="B435" i="61"/>
  <c r="C435" i="61" s="1"/>
  <c r="C434" i="61"/>
  <c r="B434" i="61"/>
  <c r="C433" i="61"/>
  <c r="B433" i="61"/>
  <c r="B432" i="61"/>
  <c r="C432" i="61" s="1"/>
  <c r="C431" i="61"/>
  <c r="B431" i="61"/>
  <c r="B430" i="61"/>
  <c r="C430" i="61" s="1"/>
  <c r="B429" i="61"/>
  <c r="C429" i="61" s="1"/>
  <c r="B428" i="61"/>
  <c r="C428" i="61" s="1"/>
  <c r="C427" i="61"/>
  <c r="B427" i="61"/>
  <c r="B426" i="61"/>
  <c r="C426" i="61" s="1"/>
  <c r="C425" i="61"/>
  <c r="B425" i="61"/>
  <c r="B424" i="61"/>
  <c r="C424" i="61" s="1"/>
  <c r="B423" i="61"/>
  <c r="C423" i="61" s="1"/>
  <c r="C422" i="61"/>
  <c r="B422" i="61"/>
  <c r="B421" i="61"/>
  <c r="C421" i="61" s="1"/>
  <c r="B420" i="61"/>
  <c r="C420" i="61" s="1"/>
  <c r="C419" i="61"/>
  <c r="B419" i="61"/>
  <c r="C418" i="61"/>
  <c r="B418" i="61"/>
  <c r="B417" i="61"/>
  <c r="C417" i="61" s="1"/>
  <c r="B416" i="61"/>
  <c r="C416" i="61" s="1"/>
  <c r="B415" i="61"/>
  <c r="C415" i="61" s="1"/>
  <c r="B414" i="61"/>
  <c r="C414" i="61" s="1"/>
  <c r="C413" i="61"/>
  <c r="B413" i="61"/>
  <c r="B412" i="61"/>
  <c r="C412" i="61" s="1"/>
  <c r="C411" i="61"/>
  <c r="B411" i="61"/>
  <c r="C410" i="61"/>
  <c r="B410" i="61"/>
  <c r="C409" i="61"/>
  <c r="B409" i="61"/>
  <c r="B408" i="61"/>
  <c r="C408" i="61" s="1"/>
  <c r="C407" i="61"/>
  <c r="B407" i="61"/>
  <c r="B406" i="61"/>
  <c r="C406" i="61" s="1"/>
  <c r="B405" i="61"/>
  <c r="C405" i="61" s="1"/>
  <c r="B404" i="61"/>
  <c r="C404" i="61" s="1"/>
  <c r="B403" i="61"/>
  <c r="C403" i="61" s="1"/>
  <c r="C402" i="61"/>
  <c r="B402" i="61"/>
  <c r="C401" i="61"/>
  <c r="B401" i="61"/>
  <c r="B400" i="61"/>
  <c r="C400" i="61" s="1"/>
  <c r="C399" i="61"/>
  <c r="B399" i="61"/>
  <c r="C398" i="61"/>
  <c r="B398" i="61"/>
  <c r="B397" i="61"/>
  <c r="C397" i="61" s="1"/>
  <c r="B396" i="61"/>
  <c r="C396" i="61" s="1"/>
  <c r="C395" i="61"/>
  <c r="B395" i="61"/>
  <c r="B394" i="61"/>
  <c r="C394" i="61" s="1"/>
  <c r="C393" i="61"/>
  <c r="B393" i="61"/>
  <c r="B392" i="61"/>
  <c r="C392" i="61" s="1"/>
  <c r="B391" i="61"/>
  <c r="C391" i="61" s="1"/>
  <c r="C390" i="61"/>
  <c r="B390" i="61"/>
  <c r="C389" i="61"/>
  <c r="B389" i="61"/>
  <c r="B388" i="61"/>
  <c r="C388" i="61" s="1"/>
  <c r="C387" i="61"/>
  <c r="B387" i="61"/>
  <c r="C386" i="61"/>
  <c r="B386" i="61"/>
  <c r="B385" i="61"/>
  <c r="C385" i="61" s="1"/>
  <c r="B384" i="61"/>
  <c r="C384" i="61" s="1"/>
  <c r="B383" i="61"/>
  <c r="C383" i="61" s="1"/>
  <c r="B382" i="61"/>
  <c r="C382" i="61" s="1"/>
  <c r="C381" i="61"/>
  <c r="B381" i="61"/>
  <c r="B380" i="61"/>
  <c r="C380" i="61" s="1"/>
  <c r="C379" i="61"/>
  <c r="B379" i="61"/>
  <c r="C378" i="61"/>
  <c r="B378" i="61"/>
  <c r="C377" i="61"/>
  <c r="B377" i="61"/>
  <c r="B376" i="61"/>
  <c r="C376" i="61" s="1"/>
  <c r="B375" i="61"/>
  <c r="C375" i="61" s="1"/>
  <c r="B374" i="61"/>
  <c r="C374" i="61" s="1"/>
  <c r="B373" i="61"/>
  <c r="C373" i="61" s="1"/>
  <c r="B372" i="61"/>
  <c r="C372" i="61" s="1"/>
  <c r="B371" i="61"/>
  <c r="C371" i="61" s="1"/>
  <c r="C370" i="61"/>
  <c r="B370" i="61"/>
  <c r="C369" i="61"/>
  <c r="B369" i="61"/>
  <c r="B368" i="61"/>
  <c r="C368" i="61" s="1"/>
  <c r="C367" i="61"/>
  <c r="B367" i="61"/>
  <c r="B366" i="61"/>
  <c r="C366" i="61" s="1"/>
  <c r="B365" i="61"/>
  <c r="C365" i="61" s="1"/>
  <c r="B364" i="61"/>
  <c r="C364" i="61" s="1"/>
  <c r="C363" i="61"/>
  <c r="B363" i="61"/>
  <c r="B362" i="61"/>
  <c r="C362" i="61" s="1"/>
  <c r="C361" i="61"/>
  <c r="B361" i="61"/>
  <c r="B360" i="61"/>
  <c r="C360" i="61" s="1"/>
  <c r="B359" i="61"/>
  <c r="C359" i="61" s="1"/>
  <c r="C358" i="61"/>
  <c r="B358" i="61"/>
  <c r="B357" i="61"/>
  <c r="C357" i="61" s="1"/>
  <c r="B356" i="61"/>
  <c r="C356" i="61" s="1"/>
  <c r="C355" i="61"/>
  <c r="B355" i="61"/>
  <c r="C354" i="61"/>
  <c r="B354" i="61"/>
  <c r="B353" i="61"/>
  <c r="C353" i="61" s="1"/>
  <c r="B352" i="61"/>
  <c r="C352" i="61" s="1"/>
  <c r="B351" i="61"/>
  <c r="C351" i="61" s="1"/>
  <c r="B350" i="61"/>
  <c r="C350" i="61" s="1"/>
  <c r="C349" i="61"/>
  <c r="B349" i="61"/>
  <c r="B348" i="61"/>
  <c r="C348" i="61" s="1"/>
  <c r="C347" i="61"/>
  <c r="B347" i="61"/>
  <c r="C346" i="61"/>
  <c r="B346" i="61"/>
  <c r="C345" i="61"/>
  <c r="B345" i="61"/>
  <c r="B344" i="61"/>
  <c r="C344" i="61" s="1"/>
  <c r="B343" i="61"/>
  <c r="C343" i="61" s="1"/>
  <c r="B342" i="61"/>
  <c r="C342" i="61" s="1"/>
  <c r="B341" i="61"/>
  <c r="C341" i="61" s="1"/>
  <c r="B340" i="61"/>
  <c r="C340" i="61" s="1"/>
  <c r="B339" i="61"/>
  <c r="C339" i="61" s="1"/>
  <c r="C338" i="61"/>
  <c r="B338" i="61"/>
  <c r="C337" i="61"/>
  <c r="B337" i="61"/>
  <c r="B336" i="61"/>
  <c r="C336" i="61" s="1"/>
  <c r="C335" i="61"/>
  <c r="B335" i="61"/>
  <c r="C334" i="61"/>
  <c r="B334" i="61"/>
  <c r="B333" i="61"/>
  <c r="C333" i="61" s="1"/>
  <c r="B332" i="61"/>
  <c r="C332" i="61" s="1"/>
  <c r="C331" i="61"/>
  <c r="B331" i="61"/>
  <c r="B330" i="61"/>
  <c r="C330" i="61" s="1"/>
  <c r="C329" i="61"/>
  <c r="B329" i="61"/>
  <c r="B328" i="61"/>
  <c r="C328" i="61" s="1"/>
  <c r="B327" i="61"/>
  <c r="C327" i="61" s="1"/>
  <c r="C326" i="61"/>
  <c r="B326" i="61"/>
  <c r="C325" i="61"/>
  <c r="B325" i="61"/>
  <c r="B324" i="61"/>
  <c r="C324" i="61" s="1"/>
  <c r="C323" i="61"/>
  <c r="B323" i="61"/>
  <c r="C322" i="61"/>
  <c r="B322" i="61"/>
  <c r="B321" i="61"/>
  <c r="C321" i="61" s="1"/>
  <c r="B320" i="61"/>
  <c r="C320" i="61" s="1"/>
  <c r="B319" i="61"/>
  <c r="C319" i="61" s="1"/>
  <c r="B318" i="61"/>
  <c r="C318" i="61" s="1"/>
  <c r="C317" i="61"/>
  <c r="B317" i="61"/>
  <c r="B316" i="61"/>
  <c r="C316" i="61" s="1"/>
  <c r="C315" i="61"/>
  <c r="B315" i="61"/>
  <c r="C314" i="61"/>
  <c r="B314" i="61"/>
  <c r="C313" i="61"/>
  <c r="B313" i="61"/>
  <c r="B312" i="61"/>
  <c r="C312" i="61" s="1"/>
  <c r="C311" i="61"/>
  <c r="B311" i="61"/>
  <c r="B310" i="61"/>
  <c r="C310" i="61" s="1"/>
  <c r="B309" i="61"/>
  <c r="C309" i="61" s="1"/>
  <c r="B308" i="61"/>
  <c r="C308" i="61" s="1"/>
  <c r="B307" i="61"/>
  <c r="C307" i="61" s="1"/>
  <c r="C306" i="61"/>
  <c r="B306" i="61"/>
  <c r="C305" i="61"/>
  <c r="B305" i="61"/>
  <c r="B304" i="61"/>
  <c r="C304" i="61" s="1"/>
  <c r="C303" i="61"/>
  <c r="B303" i="61"/>
  <c r="C302" i="61"/>
  <c r="B302" i="61"/>
  <c r="B301" i="61"/>
  <c r="C301" i="61" s="1"/>
  <c r="B300" i="61"/>
  <c r="C300" i="61" s="1"/>
  <c r="C299" i="61"/>
  <c r="B299" i="61"/>
  <c r="B298" i="61"/>
  <c r="C298" i="61" s="1"/>
  <c r="C297" i="61"/>
  <c r="B297" i="61"/>
  <c r="B296" i="61"/>
  <c r="C296" i="61" s="1"/>
  <c r="B295" i="61"/>
  <c r="C295" i="61" s="1"/>
  <c r="C294" i="61"/>
  <c r="B294" i="61"/>
  <c r="C293" i="61"/>
  <c r="B293" i="61"/>
  <c r="B292" i="61"/>
  <c r="C292" i="61" s="1"/>
  <c r="C291" i="61"/>
  <c r="B291" i="61"/>
  <c r="C290" i="61"/>
  <c r="B290" i="61"/>
  <c r="B289" i="61"/>
  <c r="C289" i="61" s="1"/>
  <c r="B288" i="61"/>
  <c r="C288" i="61" s="1"/>
  <c r="B287" i="61"/>
  <c r="C287" i="61" s="1"/>
  <c r="C286" i="61"/>
  <c r="B286" i="61"/>
  <c r="C285" i="61"/>
  <c r="B285" i="61"/>
  <c r="B284" i="61"/>
  <c r="C284" i="61" s="1"/>
  <c r="C283" i="61"/>
  <c r="B283" i="61"/>
  <c r="B282" i="61"/>
  <c r="C282" i="61" s="1"/>
  <c r="C281" i="61"/>
  <c r="B281" i="61"/>
  <c r="B280" i="61"/>
  <c r="C280" i="61" s="1"/>
  <c r="B279" i="61"/>
  <c r="C279" i="61" s="1"/>
  <c r="B278" i="61"/>
  <c r="C278" i="61" s="1"/>
  <c r="B277" i="61"/>
  <c r="C277" i="61" s="1"/>
  <c r="B276" i="61"/>
  <c r="C276" i="61" s="1"/>
  <c r="B275" i="61"/>
  <c r="C275" i="61" s="1"/>
  <c r="C274" i="61"/>
  <c r="B274" i="61"/>
  <c r="B273" i="61"/>
  <c r="C273" i="61" s="1"/>
  <c r="B272" i="61"/>
  <c r="C272" i="61" s="1"/>
  <c r="C271" i="61"/>
  <c r="B271" i="61"/>
  <c r="B270" i="61"/>
  <c r="C270" i="61" s="1"/>
  <c r="B269" i="61"/>
  <c r="C269" i="61" s="1"/>
  <c r="B268" i="61"/>
  <c r="C268" i="61" s="1"/>
  <c r="C267" i="61"/>
  <c r="B267" i="61"/>
  <c r="B266" i="61"/>
  <c r="C266" i="61" s="1"/>
  <c r="C265" i="61"/>
  <c r="B265" i="61"/>
  <c r="B264" i="61"/>
  <c r="C264" i="61" s="1"/>
  <c r="B263" i="61"/>
  <c r="C263" i="61" s="1"/>
  <c r="C262" i="61"/>
  <c r="B262" i="61"/>
  <c r="C261" i="61"/>
  <c r="B261" i="61"/>
  <c r="B260" i="61"/>
  <c r="C260" i="61" s="1"/>
  <c r="C259" i="61"/>
  <c r="B259" i="61"/>
  <c r="C258" i="61"/>
  <c r="B258" i="61"/>
  <c r="B257" i="61"/>
  <c r="C257" i="61" s="1"/>
  <c r="B256" i="61"/>
  <c r="C256" i="61" s="1"/>
  <c r="B255" i="61"/>
  <c r="C255" i="61" s="1"/>
  <c r="B254" i="61"/>
  <c r="C254" i="61" s="1"/>
  <c r="C253" i="61"/>
  <c r="B253" i="61"/>
  <c r="B252" i="61"/>
  <c r="C252" i="61" s="1"/>
  <c r="C251" i="61"/>
  <c r="B251" i="61"/>
  <c r="C250" i="61"/>
  <c r="B250" i="61"/>
  <c r="C249" i="61"/>
  <c r="B249" i="61"/>
  <c r="B248" i="61"/>
  <c r="C248" i="61" s="1"/>
  <c r="C247" i="61"/>
  <c r="B247" i="61"/>
  <c r="B246" i="61"/>
  <c r="C246" i="61" s="1"/>
  <c r="C245" i="61"/>
  <c r="B245" i="61"/>
  <c r="B244" i="61"/>
  <c r="C244" i="61" s="1"/>
  <c r="B243" i="61"/>
  <c r="C243" i="61" s="1"/>
  <c r="C242" i="61"/>
  <c r="B242" i="61"/>
  <c r="B241" i="61"/>
  <c r="C241" i="61" s="1"/>
  <c r="B240" i="61"/>
  <c r="C240" i="61" s="1"/>
  <c r="C239" i="61"/>
  <c r="B239" i="61"/>
  <c r="B238" i="61"/>
  <c r="C238" i="61" s="1"/>
  <c r="B237" i="61"/>
  <c r="C237" i="61" s="1"/>
  <c r="B236" i="61"/>
  <c r="C236" i="61" s="1"/>
  <c r="C235" i="61"/>
  <c r="B235" i="61"/>
  <c r="B234" i="61"/>
  <c r="C234" i="61" s="1"/>
  <c r="C233" i="61"/>
  <c r="B233" i="61"/>
  <c r="B232" i="61"/>
  <c r="C232" i="61" s="1"/>
  <c r="C231" i="61"/>
  <c r="B231" i="61"/>
  <c r="C230" i="61"/>
  <c r="B230" i="61"/>
  <c r="B229" i="61"/>
  <c r="C229" i="61" s="1"/>
  <c r="B228" i="61"/>
  <c r="C228" i="61" s="1"/>
  <c r="B227" i="61"/>
  <c r="C227" i="61" s="1"/>
  <c r="C226" i="61"/>
  <c r="B226" i="61"/>
  <c r="B225" i="61"/>
  <c r="C225" i="61" s="1"/>
  <c r="B224" i="61"/>
  <c r="C224" i="61" s="1"/>
  <c r="B223" i="61"/>
  <c r="C223" i="61" s="1"/>
  <c r="B222" i="61"/>
  <c r="C222" i="61" s="1"/>
  <c r="C221" i="61"/>
  <c r="B221" i="61"/>
  <c r="B220" i="61"/>
  <c r="C220" i="61" s="1"/>
  <c r="C219" i="61"/>
  <c r="B219" i="61"/>
  <c r="C218" i="61"/>
  <c r="B218" i="61"/>
  <c r="C217" i="61"/>
  <c r="B217" i="61"/>
  <c r="B216" i="61"/>
  <c r="C216" i="61" s="1"/>
  <c r="C215" i="61"/>
  <c r="B215" i="61"/>
  <c r="B214" i="61"/>
  <c r="C214" i="61" s="1"/>
  <c r="C213" i="61"/>
  <c r="B213" i="61"/>
  <c r="B212" i="61"/>
  <c r="C212" i="61" s="1"/>
  <c r="B211" i="61"/>
  <c r="C211" i="61" s="1"/>
  <c r="C210" i="61"/>
  <c r="B210" i="61"/>
  <c r="C209" i="61"/>
  <c r="B209" i="61"/>
  <c r="B208" i="61"/>
  <c r="C208" i="61" s="1"/>
  <c r="C207" i="61"/>
  <c r="B207" i="61"/>
  <c r="C206" i="61"/>
  <c r="B206" i="61"/>
  <c r="B205" i="61"/>
  <c r="C205" i="61" s="1"/>
  <c r="B204" i="61"/>
  <c r="C204" i="61" s="1"/>
  <c r="C203" i="61"/>
  <c r="B203" i="61"/>
  <c r="B202" i="61"/>
  <c r="C202" i="61" s="1"/>
  <c r="C201" i="61"/>
  <c r="B201" i="61"/>
  <c r="B200" i="61"/>
  <c r="C200" i="61" s="1"/>
  <c r="C199" i="61"/>
  <c r="B199" i="61"/>
  <c r="C198" i="61"/>
  <c r="B198" i="61"/>
  <c r="B197" i="61"/>
  <c r="C197" i="61" s="1"/>
  <c r="B196" i="61"/>
  <c r="C196" i="61" s="1"/>
  <c r="B195" i="61"/>
  <c r="C195" i="61" s="1"/>
  <c r="C194" i="61"/>
  <c r="B194" i="61"/>
  <c r="B193" i="61"/>
  <c r="C193" i="61" s="1"/>
  <c r="B192" i="61"/>
  <c r="C192" i="61" s="1"/>
  <c r="B191" i="61"/>
  <c r="C191" i="61" s="1"/>
  <c r="C190" i="61"/>
  <c r="B190" i="61"/>
  <c r="C189" i="61"/>
  <c r="B189" i="61"/>
  <c r="B188" i="61"/>
  <c r="C188" i="61" s="1"/>
  <c r="C187" i="61"/>
  <c r="B187" i="61"/>
  <c r="B186" i="61"/>
  <c r="C186" i="61" s="1"/>
  <c r="C185" i="61"/>
  <c r="B185" i="61"/>
  <c r="B184" i="61"/>
  <c r="C184" i="61" s="1"/>
  <c r="B183" i="61"/>
  <c r="C183" i="61" s="1"/>
  <c r="B182" i="61"/>
  <c r="C182" i="61" s="1"/>
  <c r="B181" i="61"/>
  <c r="C181" i="61" s="1"/>
  <c r="B180" i="61"/>
  <c r="C180" i="61" s="1"/>
  <c r="B179" i="61"/>
  <c r="C179" i="61" s="1"/>
  <c r="C178" i="61"/>
  <c r="B178" i="61"/>
  <c r="C177" i="61"/>
  <c r="B177" i="61"/>
  <c r="B176" i="61"/>
  <c r="C176" i="61" s="1"/>
  <c r="C175" i="61"/>
  <c r="B175" i="61"/>
  <c r="C174" i="61"/>
  <c r="B174" i="61"/>
  <c r="B173" i="61"/>
  <c r="C173" i="61" s="1"/>
  <c r="B172" i="61"/>
  <c r="C172" i="61" s="1"/>
  <c r="C171" i="61"/>
  <c r="B171" i="61"/>
  <c r="B170" i="61"/>
  <c r="C170" i="61" s="1"/>
  <c r="C169" i="61"/>
  <c r="B169" i="61"/>
  <c r="B168" i="61"/>
  <c r="C168" i="61" s="1"/>
  <c r="B167" i="61"/>
  <c r="C167" i="61" s="1"/>
  <c r="C166" i="61"/>
  <c r="B166" i="61"/>
  <c r="C165" i="61"/>
  <c r="B165" i="61"/>
  <c r="B164" i="61"/>
  <c r="C164" i="61" s="1"/>
  <c r="C163" i="61"/>
  <c r="B163" i="61"/>
  <c r="C162" i="61"/>
  <c r="B162" i="61"/>
  <c r="B161" i="61"/>
  <c r="C161" i="61" s="1"/>
  <c r="B160" i="61"/>
  <c r="C160" i="61" s="1"/>
  <c r="B159" i="61"/>
  <c r="C159" i="61" s="1"/>
  <c r="C158" i="61"/>
  <c r="B158" i="61"/>
  <c r="C157" i="61"/>
  <c r="B157" i="61"/>
  <c r="B156" i="61"/>
  <c r="C156" i="61" s="1"/>
  <c r="C155" i="61"/>
  <c r="B155" i="61"/>
  <c r="B154" i="61"/>
  <c r="C154" i="61" s="1"/>
  <c r="C153" i="61"/>
  <c r="B153" i="61"/>
  <c r="B152" i="61"/>
  <c r="C152" i="61" s="1"/>
  <c r="B151" i="61"/>
  <c r="C151" i="61" s="1"/>
  <c r="B150" i="61"/>
  <c r="C150" i="61" s="1"/>
  <c r="B149" i="61"/>
  <c r="C149" i="61" s="1"/>
  <c r="B148" i="61"/>
  <c r="C148" i="61" s="1"/>
  <c r="B147" i="61"/>
  <c r="C147" i="61" s="1"/>
  <c r="C146" i="61"/>
  <c r="B146" i="61"/>
  <c r="B145" i="61"/>
  <c r="C145" i="61" s="1"/>
  <c r="B144" i="61"/>
  <c r="C144" i="61" s="1"/>
  <c r="C143" i="61"/>
  <c r="B143" i="61"/>
  <c r="B142" i="61"/>
  <c r="C142" i="61" s="1"/>
  <c r="B141" i="61"/>
  <c r="C141" i="61" s="1"/>
  <c r="B140" i="61"/>
  <c r="C140" i="61" s="1"/>
  <c r="C139" i="61"/>
  <c r="B139" i="61"/>
  <c r="B138" i="61"/>
  <c r="C138" i="61" s="1"/>
  <c r="C137" i="61"/>
  <c r="B137" i="61"/>
  <c r="B136" i="61"/>
  <c r="C136" i="61" s="1"/>
  <c r="B135" i="61"/>
  <c r="C135" i="61" s="1"/>
  <c r="C134" i="61"/>
  <c r="B134" i="61"/>
  <c r="C133" i="61"/>
  <c r="B133" i="61"/>
  <c r="B132" i="61"/>
  <c r="C132" i="61" s="1"/>
  <c r="C131" i="61"/>
  <c r="B131" i="61"/>
  <c r="C130" i="61"/>
  <c r="B130" i="61"/>
  <c r="B129" i="61"/>
  <c r="C129" i="61" s="1"/>
  <c r="B128" i="61"/>
  <c r="C128" i="61" s="1"/>
  <c r="B127" i="61"/>
  <c r="C127" i="61" s="1"/>
  <c r="B126" i="61"/>
  <c r="C126" i="61" s="1"/>
  <c r="C125" i="61"/>
  <c r="B125" i="61"/>
  <c r="B124" i="61"/>
  <c r="C124" i="61" s="1"/>
  <c r="C123" i="61"/>
  <c r="B123" i="61"/>
  <c r="C122" i="61"/>
  <c r="B122" i="61"/>
  <c r="C121" i="61"/>
  <c r="B121" i="61"/>
  <c r="B120" i="61"/>
  <c r="C120" i="61" s="1"/>
  <c r="C119" i="61"/>
  <c r="B119" i="61"/>
  <c r="C118" i="61"/>
  <c r="B118" i="61"/>
  <c r="B117" i="61"/>
  <c r="C117" i="61" s="1"/>
  <c r="B116" i="61"/>
  <c r="C116" i="61" s="1"/>
  <c r="B115" i="61"/>
  <c r="C115" i="61" s="1"/>
  <c r="C114" i="61"/>
  <c r="B114" i="61"/>
  <c r="C113" i="61"/>
  <c r="B113" i="61"/>
  <c r="B112" i="61"/>
  <c r="C112" i="61" s="1"/>
  <c r="C111" i="61"/>
  <c r="B111" i="61"/>
  <c r="B110" i="61"/>
  <c r="C110" i="61" s="1"/>
  <c r="B109" i="61"/>
  <c r="C109" i="61" s="1"/>
  <c r="B108" i="61"/>
  <c r="C108" i="61" s="1"/>
  <c r="B107" i="61"/>
  <c r="C107" i="61" s="1"/>
  <c r="B106" i="61"/>
  <c r="C106" i="61" s="1"/>
  <c r="C105" i="61"/>
  <c r="B105" i="61"/>
  <c r="B104" i="61"/>
  <c r="C104" i="61" s="1"/>
  <c r="C103" i="61"/>
  <c r="B103" i="61"/>
  <c r="C102" i="61"/>
  <c r="B102" i="61"/>
  <c r="B101" i="61"/>
  <c r="C101" i="61" s="1"/>
  <c r="B100" i="61"/>
  <c r="C100" i="61" s="1"/>
  <c r="C99" i="61"/>
  <c r="B99" i="61"/>
  <c r="B98" i="61"/>
  <c r="C98" i="61" s="1"/>
  <c r="B97" i="61"/>
  <c r="C97" i="61" s="1"/>
  <c r="B96" i="61"/>
  <c r="C96" i="61" s="1"/>
  <c r="B95" i="61"/>
  <c r="C95" i="61" s="1"/>
  <c r="C94" i="61"/>
  <c r="B94" i="61"/>
  <c r="C93" i="61"/>
  <c r="B93" i="61"/>
  <c r="B92" i="61"/>
  <c r="C92" i="61" s="1"/>
  <c r="C91" i="61"/>
  <c r="B91" i="61"/>
  <c r="C90" i="61"/>
  <c r="B90" i="61"/>
  <c r="B89" i="61"/>
  <c r="C89" i="61" s="1"/>
  <c r="B88" i="61"/>
  <c r="C88" i="61" s="1"/>
  <c r="B87" i="61"/>
  <c r="C87" i="61" s="1"/>
  <c r="B86" i="61"/>
  <c r="C86" i="61" s="1"/>
  <c r="C85" i="61"/>
  <c r="B85" i="61"/>
  <c r="B84" i="61"/>
  <c r="C84" i="61" s="1"/>
  <c r="B83" i="61"/>
  <c r="C83" i="61" s="1"/>
  <c r="C82" i="61"/>
  <c r="B82" i="61"/>
  <c r="C81" i="61"/>
  <c r="B81" i="61"/>
  <c r="B80" i="61"/>
  <c r="C80" i="61" s="1"/>
  <c r="C79" i="61"/>
  <c r="B79" i="61"/>
  <c r="B78" i="61"/>
  <c r="C78" i="61" s="1"/>
  <c r="B77" i="61"/>
  <c r="C77" i="61" s="1"/>
  <c r="B76" i="61"/>
  <c r="C76" i="61" s="1"/>
  <c r="B75" i="61"/>
  <c r="C75" i="61" s="1"/>
  <c r="B74" i="61"/>
  <c r="C74" i="61" s="1"/>
  <c r="C73" i="61"/>
  <c r="B73" i="61"/>
  <c r="B72" i="61"/>
  <c r="C72" i="61" s="1"/>
  <c r="C71" i="61"/>
  <c r="B71" i="61"/>
  <c r="C70" i="61"/>
  <c r="B70" i="61"/>
  <c r="B69" i="61"/>
  <c r="C69" i="61" s="1"/>
  <c r="B68" i="61"/>
  <c r="C68" i="61" s="1"/>
  <c r="C67" i="61"/>
  <c r="B67" i="61"/>
  <c r="B66" i="61"/>
  <c r="C66" i="61" s="1"/>
  <c r="B65" i="61"/>
  <c r="C65" i="61" s="1"/>
  <c r="B64" i="61"/>
  <c r="C64" i="61" s="1"/>
  <c r="B63" i="61"/>
  <c r="C63" i="61" s="1"/>
  <c r="C62" i="61"/>
  <c r="B62" i="61"/>
  <c r="C61" i="61"/>
  <c r="B61" i="61"/>
  <c r="B60" i="61"/>
  <c r="C60" i="61" s="1"/>
  <c r="C59" i="61"/>
  <c r="B59" i="61"/>
  <c r="C58" i="61"/>
  <c r="B58" i="61"/>
  <c r="B57" i="61"/>
  <c r="C57" i="61" s="1"/>
  <c r="B56" i="61"/>
  <c r="C56" i="61" s="1"/>
  <c r="B55" i="61"/>
  <c r="C55" i="61" s="1"/>
  <c r="B54" i="61"/>
  <c r="C54" i="61" s="1"/>
  <c r="C53" i="61"/>
  <c r="B53" i="61"/>
  <c r="B52" i="61"/>
  <c r="C52" i="61" s="1"/>
  <c r="B51" i="61"/>
  <c r="C51" i="61" s="1"/>
  <c r="C50" i="61"/>
  <c r="B50" i="61"/>
  <c r="C49" i="61"/>
  <c r="B49" i="61"/>
  <c r="B48" i="61"/>
  <c r="C48" i="61" s="1"/>
  <c r="C47" i="61"/>
  <c r="B47" i="61"/>
  <c r="B46" i="61"/>
  <c r="C46" i="61" s="1"/>
  <c r="B45" i="61"/>
  <c r="C45" i="61" s="1"/>
  <c r="B44" i="61"/>
  <c r="C44" i="61" s="1"/>
  <c r="B43" i="61"/>
  <c r="C43" i="61" s="1"/>
  <c r="B42" i="61"/>
  <c r="C42" i="61" s="1"/>
  <c r="C41" i="61"/>
  <c r="B41" i="61"/>
  <c r="B40" i="61"/>
  <c r="C40" i="61" s="1"/>
  <c r="C39" i="61"/>
  <c r="B39" i="61"/>
  <c r="C38" i="61"/>
  <c r="B38" i="61"/>
  <c r="B37" i="61"/>
  <c r="C37" i="61" s="1"/>
  <c r="B36" i="61"/>
  <c r="C36" i="61" s="1"/>
  <c r="C24" i="78" l="1"/>
  <c r="G20" i="30"/>
  <c r="B35" i="61"/>
  <c r="C35" i="61" l="1"/>
  <c r="C31" i="61" s="1"/>
  <c r="B31" i="61"/>
  <c r="B21" i="70"/>
  <c r="B20" i="70"/>
  <c r="B16" i="70"/>
  <c r="B15" i="70"/>
  <c r="B14" i="70"/>
  <c r="B13" i="70"/>
  <c r="B12" i="70"/>
  <c r="B11" i="70"/>
  <c r="B10" i="70"/>
  <c r="B9" i="70"/>
  <c r="B8" i="70"/>
  <c r="B7" i="70"/>
  <c r="B6" i="70"/>
  <c r="B5" i="70"/>
  <c r="G4" i="70"/>
  <c r="F4" i="70"/>
  <c r="E4" i="70"/>
  <c r="D4" i="70"/>
  <c r="C4" i="70"/>
  <c r="G19" i="70" l="1"/>
  <c r="C19" i="70"/>
  <c r="D19" i="70"/>
  <c r="E19" i="70"/>
  <c r="F19" i="70"/>
  <c r="H6" i="69" l="1"/>
  <c r="H5" i="69"/>
  <c r="H2076" i="5" l="1"/>
  <c r="H2068" i="5"/>
  <c r="H2060" i="5"/>
  <c r="H2044" i="5"/>
  <c r="H2028" i="5"/>
  <c r="H2020" i="5"/>
  <c r="H2012" i="5"/>
  <c r="H1996" i="5"/>
  <c r="H1988" i="5"/>
  <c r="H1980" i="5"/>
  <c r="H1964" i="5"/>
  <c r="H1956" i="5"/>
  <c r="H1948" i="5"/>
  <c r="H1940" i="5"/>
  <c r="H1932" i="5"/>
  <c r="H1924" i="5"/>
  <c r="H1916" i="5"/>
  <c r="H1908" i="5"/>
  <c r="H1900" i="5"/>
  <c r="H1892" i="5"/>
  <c r="H1884" i="5"/>
  <c r="H1876" i="5"/>
  <c r="H1868" i="5"/>
  <c r="H1860" i="5"/>
  <c r="H1852" i="5"/>
  <c r="H1844" i="5"/>
  <c r="H1828" i="5"/>
  <c r="H1820" i="5"/>
  <c r="H1812" i="5"/>
  <c r="H1804" i="5"/>
  <c r="H1796" i="5"/>
  <c r="H1780" i="5"/>
  <c r="H1772" i="5"/>
  <c r="H1764" i="5"/>
  <c r="H1756" i="5"/>
  <c r="H1748" i="5"/>
  <c r="H1740" i="5"/>
  <c r="H1724" i="5"/>
  <c r="H1708" i="5"/>
  <c r="H1699" i="5"/>
  <c r="H1691" i="5"/>
  <c r="H1683" i="5"/>
  <c r="H1675" i="5"/>
  <c r="H1667" i="5"/>
  <c r="H1650" i="5"/>
  <c r="H1642" i="5"/>
  <c r="H1634" i="5"/>
  <c r="H1614" i="5"/>
  <c r="H1606" i="5"/>
  <c r="H1598" i="5"/>
  <c r="H1582" i="5"/>
  <c r="H1574" i="5"/>
  <c r="H1566" i="5"/>
  <c r="H1558" i="5"/>
  <c r="H1550" i="5"/>
  <c r="H1542" i="5"/>
  <c r="H1534" i="5"/>
  <c r="H1518" i="5"/>
  <c r="H1510" i="5"/>
  <c r="H1502" i="5"/>
  <c r="H1494" i="5"/>
  <c r="H1486" i="5"/>
  <c r="H1478" i="5"/>
  <c r="H1470" i="5"/>
  <c r="H1454" i="5"/>
  <c r="H1445" i="5"/>
  <c r="H1437" i="5"/>
  <c r="H1429" i="5"/>
  <c r="H1421" i="5"/>
  <c r="H1413" i="5"/>
  <c r="H1405" i="5"/>
  <c r="H1389" i="5"/>
  <c r="H1380" i="5"/>
  <c r="H1372" i="5"/>
  <c r="H1364" i="5"/>
  <c r="H1356" i="5"/>
  <c r="H1348" i="5"/>
  <c r="H1327" i="5"/>
  <c r="H1319" i="5"/>
  <c r="H1311" i="5"/>
  <c r="H1303" i="5"/>
  <c r="H1295" i="5"/>
  <c r="H1287" i="5"/>
  <c r="H1271" i="5"/>
  <c r="H1263" i="5"/>
  <c r="H1255" i="5"/>
  <c r="H1247" i="5"/>
  <c r="H1239" i="5"/>
  <c r="H1223" i="5"/>
  <c r="H1215" i="5"/>
  <c r="H1199" i="5"/>
  <c r="H1183" i="5"/>
  <c r="H1175" i="5"/>
  <c r="H1167" i="5"/>
  <c r="H1159" i="5"/>
  <c r="H1143" i="5"/>
  <c r="H1135" i="5"/>
  <c r="H1119" i="5"/>
  <c r="H1110" i="5"/>
  <c r="H1094" i="5"/>
  <c r="H1086" i="5"/>
  <c r="H1077" i="5"/>
  <c r="H1069" i="5"/>
  <c r="H1061" i="5"/>
  <c r="H1045" i="5"/>
  <c r="H1029" i="5"/>
  <c r="H1021" i="5"/>
  <c r="H1013" i="5"/>
  <c r="H1005" i="5"/>
  <c r="H989" i="5"/>
  <c r="H981" i="5"/>
  <c r="H965" i="5"/>
  <c r="H939" i="5"/>
  <c r="H931" i="5"/>
  <c r="H923" i="5"/>
  <c r="H915" i="5"/>
  <c r="H907" i="5"/>
  <c r="H899" i="5"/>
  <c r="H883" i="5"/>
  <c r="H875" i="5"/>
  <c r="H867" i="5"/>
  <c r="H859" i="5"/>
  <c r="H851" i="5"/>
  <c r="H843" i="5"/>
  <c r="H835" i="5"/>
  <c r="H811" i="5"/>
  <c r="H803" i="5"/>
  <c r="H795" i="5"/>
  <c r="H779" i="5"/>
  <c r="H765" i="5"/>
  <c r="H757" i="5"/>
  <c r="H749" i="5"/>
  <c r="H733" i="5"/>
  <c r="H725" i="5"/>
  <c r="H709" i="5"/>
  <c r="H701" i="5"/>
  <c r="H693" i="5"/>
  <c r="H685" i="5"/>
  <c r="H677" i="5"/>
  <c r="H661" i="5"/>
  <c r="D9" i="69" s="1"/>
  <c r="F9" i="69" s="1"/>
  <c r="H653" i="5"/>
  <c r="H637" i="5"/>
  <c r="H18" i="31" s="1"/>
  <c r="H629" i="5"/>
  <c r="H612" i="5"/>
  <c r="H604" i="5"/>
  <c r="H596" i="5"/>
  <c r="H580" i="5"/>
  <c r="H572" i="5"/>
  <c r="H564" i="5"/>
  <c r="H556" i="5"/>
  <c r="H548" i="5"/>
  <c r="H540" i="5"/>
  <c r="H532" i="5"/>
  <c r="H508" i="5"/>
  <c r="H497" i="5"/>
  <c r="H488" i="5"/>
  <c r="H480" i="5"/>
  <c r="H470" i="5"/>
  <c r="H462" i="5"/>
  <c r="H454" i="5"/>
  <c r="H436" i="5"/>
  <c r="H428" i="5"/>
  <c r="H418" i="5"/>
  <c r="H410" i="5"/>
  <c r="H402" i="5"/>
  <c r="H12" i="70" s="1"/>
  <c r="H392" i="5"/>
  <c r="H384" i="5"/>
  <c r="H366" i="5"/>
  <c r="H348" i="5"/>
  <c r="H340" i="5"/>
  <c r="H331" i="5"/>
  <c r="H322" i="5"/>
  <c r="H314" i="5"/>
  <c r="H306" i="5"/>
  <c r="H288" i="5"/>
  <c r="H280" i="5"/>
  <c r="H270" i="5"/>
  <c r="H254" i="5"/>
  <c r="H238" i="5"/>
  <c r="H222" i="5"/>
  <c r="H206" i="5"/>
  <c r="H180" i="5"/>
  <c r="H172" i="5"/>
  <c r="H164" i="5"/>
  <c r="H156" i="5"/>
  <c r="H148" i="5"/>
  <c r="H140" i="5"/>
  <c r="H132" i="5"/>
  <c r="H108" i="5"/>
  <c r="H100" i="5"/>
  <c r="H92" i="5"/>
  <c r="H84" i="5"/>
  <c r="H76" i="5"/>
  <c r="H68" i="5"/>
  <c r="H52" i="5"/>
  <c r="H34" i="5"/>
  <c r="H26" i="5"/>
  <c r="H17" i="5"/>
  <c r="A4836" i="61"/>
  <c r="A4835" i="61"/>
  <c r="A4834" i="61"/>
  <c r="A4833" i="61"/>
  <c r="A4832" i="61"/>
  <c r="A4831" i="61"/>
  <c r="A4830" i="61"/>
  <c r="A4829" i="61"/>
  <c r="A4828" i="61"/>
  <c r="A4827" i="61"/>
  <c r="A4826" i="61"/>
  <c r="A4825" i="61"/>
  <c r="A4824" i="61"/>
  <c r="A4823" i="61"/>
  <c r="A4822" i="61"/>
  <c r="A4821" i="61"/>
  <c r="A4820" i="61"/>
  <c r="A4819" i="61"/>
  <c r="A4818" i="61"/>
  <c r="A4817" i="61"/>
  <c r="A4816" i="61"/>
  <c r="A4815" i="61"/>
  <c r="A4814" i="61"/>
  <c r="A4813" i="61"/>
  <c r="A4812" i="61"/>
  <c r="A4811" i="61"/>
  <c r="A4810" i="61"/>
  <c r="A4809" i="61"/>
  <c r="A4808" i="61"/>
  <c r="A4807" i="61"/>
  <c r="A4806" i="61"/>
  <c r="A4805" i="61"/>
  <c r="A4804" i="61"/>
  <c r="A4803" i="61"/>
  <c r="A4802" i="61"/>
  <c r="A4801" i="61"/>
  <c r="A4800" i="61"/>
  <c r="A4799" i="61"/>
  <c r="A4798" i="61"/>
  <c r="A4797" i="61"/>
  <c r="A4796" i="61"/>
  <c r="A4795" i="61"/>
  <c r="A4794" i="61"/>
  <c r="A4793" i="61"/>
  <c r="A4792" i="61"/>
  <c r="A4791" i="61"/>
  <c r="A4790" i="61"/>
  <c r="A4789" i="61"/>
  <c r="A4788" i="61"/>
  <c r="A4787" i="61"/>
  <c r="A4786" i="61"/>
  <c r="A4785" i="61"/>
  <c r="A4784" i="61"/>
  <c r="A4783" i="61"/>
  <c r="A4782" i="61"/>
  <c r="A4781" i="61"/>
  <c r="A4780" i="61"/>
  <c r="A4779" i="61"/>
  <c r="A4778" i="61"/>
  <c r="A4777" i="61"/>
  <c r="A4776" i="61"/>
  <c r="A4775" i="61"/>
  <c r="A4774" i="61"/>
  <c r="A4773" i="61"/>
  <c r="A4772" i="61"/>
  <c r="A4771" i="61"/>
  <c r="A4770" i="61"/>
  <c r="A4769" i="61"/>
  <c r="A4768" i="61"/>
  <c r="A4767" i="61"/>
  <c r="A4766" i="61"/>
  <c r="A4765" i="61"/>
  <c r="A4764" i="61"/>
  <c r="A4763" i="61"/>
  <c r="A4762" i="61"/>
  <c r="A4761" i="61"/>
  <c r="A4760" i="61"/>
  <c r="A4759" i="61"/>
  <c r="A4758" i="61"/>
  <c r="A4757" i="61"/>
  <c r="A4756" i="61"/>
  <c r="A4755" i="61"/>
  <c r="A4754" i="61"/>
  <c r="A4753" i="61"/>
  <c r="A4752" i="61"/>
  <c r="A4751" i="61"/>
  <c r="A4750" i="61"/>
  <c r="A4749" i="61"/>
  <c r="A4748" i="61"/>
  <c r="A4747" i="61"/>
  <c r="A4746" i="61"/>
  <c r="A4745" i="61"/>
  <c r="A4744" i="61"/>
  <c r="A4743" i="61"/>
  <c r="A4742" i="61"/>
  <c r="A4741" i="61"/>
  <c r="A4740" i="61"/>
  <c r="A4739" i="61"/>
  <c r="A4738" i="61"/>
  <c r="A4737" i="61"/>
  <c r="A4736" i="61"/>
  <c r="A4735" i="61"/>
  <c r="A4734" i="61"/>
  <c r="A4733" i="61"/>
  <c r="A4732" i="61"/>
  <c r="A4731" i="61"/>
  <c r="A4730" i="61"/>
  <c r="A4729" i="61"/>
  <c r="A4728" i="61"/>
  <c r="A4727" i="61"/>
  <c r="A4726" i="61"/>
  <c r="A4725" i="61"/>
  <c r="A4724" i="61"/>
  <c r="A4723" i="61"/>
  <c r="A4722" i="61"/>
  <c r="A4721" i="61"/>
  <c r="A4720" i="61"/>
  <c r="A4719" i="61"/>
  <c r="A4718" i="61"/>
  <c r="A4717" i="61"/>
  <c r="A4716" i="61"/>
  <c r="A4715" i="61"/>
  <c r="A4714" i="61"/>
  <c r="A4713" i="61"/>
  <c r="A4712" i="61"/>
  <c r="A4711" i="61"/>
  <c r="A4710" i="61"/>
  <c r="A4709" i="61"/>
  <c r="A4708" i="61"/>
  <c r="A4707" i="61"/>
  <c r="A4706" i="61"/>
  <c r="A4705" i="61"/>
  <c r="A4704" i="61"/>
  <c r="A4703" i="61"/>
  <c r="A4702" i="61"/>
  <c r="A4701" i="61"/>
  <c r="A4700" i="61"/>
  <c r="A4699" i="61"/>
  <c r="A4698" i="61"/>
  <c r="A4697" i="61"/>
  <c r="A4696" i="61"/>
  <c r="A4695" i="61"/>
  <c r="A4694" i="61"/>
  <c r="A4693" i="61"/>
  <c r="A4692" i="61"/>
  <c r="A4691" i="61"/>
  <c r="A4690" i="61"/>
  <c r="A4689" i="61"/>
  <c r="A4688" i="61"/>
  <c r="A4687" i="61"/>
  <c r="A4686" i="61"/>
  <c r="A4685" i="61"/>
  <c r="A4684" i="61"/>
  <c r="A4683" i="61"/>
  <c r="A4682" i="61"/>
  <c r="A4681" i="61"/>
  <c r="A4680" i="61"/>
  <c r="A4679" i="61"/>
  <c r="A4678" i="61"/>
  <c r="A4677" i="61"/>
  <c r="A4676" i="61"/>
  <c r="A4675" i="61"/>
  <c r="A4674" i="61"/>
  <c r="A4673" i="61"/>
  <c r="A4672" i="61"/>
  <c r="A4671" i="61"/>
  <c r="A4670" i="61"/>
  <c r="A4669" i="61"/>
  <c r="A4668" i="61"/>
  <c r="A4667" i="61"/>
  <c r="A4666" i="61"/>
  <c r="A4665" i="61"/>
  <c r="A4664" i="61"/>
  <c r="A4663" i="61"/>
  <c r="A4662" i="61"/>
  <c r="A4661" i="61"/>
  <c r="A4660" i="61"/>
  <c r="A4659" i="61"/>
  <c r="A4658" i="61"/>
  <c r="A4657" i="61"/>
  <c r="A4656" i="61"/>
  <c r="A4655" i="61"/>
  <c r="A4654" i="61"/>
  <c r="A4653" i="61"/>
  <c r="A4652" i="61"/>
  <c r="A4651" i="61"/>
  <c r="A4650" i="61"/>
  <c r="A4649" i="61"/>
  <c r="A4648" i="61"/>
  <c r="A4647" i="61"/>
  <c r="A4646" i="61"/>
  <c r="A4645" i="61"/>
  <c r="A4644" i="61"/>
  <c r="A4643" i="61"/>
  <c r="A4642" i="61"/>
  <c r="A4641" i="61"/>
  <c r="A4640" i="61"/>
  <c r="A4639" i="61"/>
  <c r="A4638" i="61"/>
  <c r="A4637" i="61"/>
  <c r="A4636" i="61"/>
  <c r="A4635" i="61"/>
  <c r="A4634" i="61"/>
  <c r="A4633" i="61"/>
  <c r="A4632" i="61"/>
  <c r="A4631" i="61"/>
  <c r="A4630" i="61"/>
  <c r="A4629" i="61"/>
  <c r="A4628" i="61"/>
  <c r="A4627" i="61"/>
  <c r="A4626" i="61"/>
  <c r="A4625" i="61"/>
  <c r="A4624" i="61"/>
  <c r="A4623" i="61"/>
  <c r="A4622" i="61"/>
  <c r="A4621" i="61"/>
  <c r="A4620" i="61"/>
  <c r="A4619" i="61"/>
  <c r="A4618" i="61"/>
  <c r="A4617" i="61"/>
  <c r="A4616" i="61"/>
  <c r="A4615" i="61"/>
  <c r="A4614" i="61"/>
  <c r="A4613" i="61"/>
  <c r="A4612" i="61"/>
  <c r="A4611" i="61"/>
  <c r="A4610" i="61"/>
  <c r="A4609" i="61"/>
  <c r="A4608" i="61"/>
  <c r="A4607" i="61"/>
  <c r="A4606" i="61"/>
  <c r="A4605" i="61"/>
  <c r="A4604" i="61"/>
  <c r="A4603" i="61"/>
  <c r="A4602" i="61"/>
  <c r="A4601" i="61"/>
  <c r="A4600" i="61"/>
  <c r="A4599" i="61"/>
  <c r="A4598" i="61"/>
  <c r="A4597" i="61"/>
  <c r="A4596" i="61"/>
  <c r="A4595" i="61"/>
  <c r="A4594" i="61"/>
  <c r="A4593" i="61"/>
  <c r="A4592" i="61"/>
  <c r="A4591" i="61"/>
  <c r="A4590" i="61"/>
  <c r="A4589" i="61"/>
  <c r="A4588" i="61"/>
  <c r="A4587" i="61"/>
  <c r="A4586" i="61"/>
  <c r="A4585" i="61"/>
  <c r="A4584" i="61"/>
  <c r="A4583" i="61"/>
  <c r="A4582" i="61"/>
  <c r="A4581" i="61"/>
  <c r="A4580" i="61"/>
  <c r="A4579" i="61"/>
  <c r="A4578" i="61"/>
  <c r="A4577" i="61"/>
  <c r="A4576" i="61"/>
  <c r="A4575" i="61"/>
  <c r="A4574" i="61"/>
  <c r="A4573" i="61"/>
  <c r="A4572" i="61"/>
  <c r="A4571" i="61"/>
  <c r="A4570" i="61"/>
  <c r="A4569" i="61"/>
  <c r="A4568" i="61"/>
  <c r="A4567" i="61"/>
  <c r="A4566" i="61"/>
  <c r="A4565" i="61"/>
  <c r="A4564" i="61"/>
  <c r="A4563" i="61"/>
  <c r="A4562" i="61"/>
  <c r="A4561" i="61"/>
  <c r="A4560" i="61"/>
  <c r="A4559" i="61"/>
  <c r="A4558" i="61"/>
  <c r="A4557" i="61"/>
  <c r="A4556" i="61"/>
  <c r="A4555" i="61"/>
  <c r="A4554" i="61"/>
  <c r="A4553" i="61"/>
  <c r="A4552" i="61"/>
  <c r="A4551" i="61"/>
  <c r="A4550" i="61"/>
  <c r="A4549" i="61"/>
  <c r="A4548" i="61"/>
  <c r="A4547" i="61"/>
  <c r="A4546" i="61"/>
  <c r="A4545" i="61"/>
  <c r="A4544" i="61"/>
  <c r="A4543" i="61"/>
  <c r="A4542" i="61"/>
  <c r="A4541" i="61"/>
  <c r="A4540" i="61"/>
  <c r="A4539" i="61"/>
  <c r="A4538" i="61"/>
  <c r="A4537" i="61"/>
  <c r="A4536" i="61"/>
  <c r="A4535" i="61"/>
  <c r="A4534" i="61"/>
  <c r="A4533" i="61"/>
  <c r="A4532" i="61"/>
  <c r="A4531" i="61"/>
  <c r="A4530" i="61"/>
  <c r="A4529" i="61"/>
  <c r="A4528" i="61"/>
  <c r="A4527" i="61"/>
  <c r="A4526" i="61"/>
  <c r="A4525" i="61"/>
  <c r="A4524" i="61"/>
  <c r="A4523" i="61"/>
  <c r="A4522" i="61"/>
  <c r="A4521" i="61"/>
  <c r="A4520" i="61"/>
  <c r="A4519" i="61"/>
  <c r="A4518" i="61"/>
  <c r="A4517" i="61"/>
  <c r="A4516" i="61"/>
  <c r="A4515" i="61"/>
  <c r="A4514" i="61"/>
  <c r="A4513" i="61"/>
  <c r="A4512" i="61"/>
  <c r="A4511" i="61"/>
  <c r="A4510" i="61"/>
  <c r="A4509" i="61"/>
  <c r="A4508" i="61"/>
  <c r="A4507" i="61"/>
  <c r="A4506" i="61"/>
  <c r="A4505" i="61"/>
  <c r="A4504" i="61"/>
  <c r="A4503" i="61"/>
  <c r="A4502" i="61"/>
  <c r="A4501" i="61"/>
  <c r="A4500" i="61"/>
  <c r="A4499" i="61"/>
  <c r="A4498" i="61"/>
  <c r="A4497" i="61"/>
  <c r="A4496" i="61"/>
  <c r="A4495" i="61"/>
  <c r="A4494" i="61"/>
  <c r="A4493" i="61"/>
  <c r="A4492" i="61"/>
  <c r="A4491" i="61"/>
  <c r="A4490" i="61"/>
  <c r="A4489" i="61"/>
  <c r="A4488" i="61"/>
  <c r="A4487" i="61"/>
  <c r="A4486" i="61"/>
  <c r="A4485" i="61"/>
  <c r="A4484" i="61"/>
  <c r="A4483" i="61"/>
  <c r="A4482" i="61"/>
  <c r="A4481" i="61"/>
  <c r="A4480" i="61"/>
  <c r="A4479" i="61"/>
  <c r="A4478" i="61"/>
  <c r="A4477" i="61"/>
  <c r="A4476" i="61"/>
  <c r="A4475" i="61"/>
  <c r="A4474" i="61"/>
  <c r="A4473" i="61"/>
  <c r="A4472" i="61"/>
  <c r="A4471" i="61"/>
  <c r="A4470" i="61"/>
  <c r="A4469" i="61"/>
  <c r="A4468" i="61"/>
  <c r="A4467" i="61"/>
  <c r="A4466" i="61"/>
  <c r="A4465" i="61"/>
  <c r="A4464" i="61"/>
  <c r="A4463" i="61"/>
  <c r="A4462" i="61"/>
  <c r="A4461" i="61"/>
  <c r="A4460" i="61"/>
  <c r="A4459" i="61"/>
  <c r="A4458" i="61"/>
  <c r="A4457" i="61"/>
  <c r="A4456" i="61"/>
  <c r="A4455" i="61"/>
  <c r="A4454" i="61"/>
  <c r="A4453" i="61"/>
  <c r="A4452" i="61"/>
  <c r="A4451" i="61"/>
  <c r="A4450" i="61"/>
  <c r="A4449" i="61"/>
  <c r="A4448" i="61"/>
  <c r="A4447" i="61"/>
  <c r="A4446" i="61"/>
  <c r="A4445" i="61"/>
  <c r="A4444" i="61"/>
  <c r="A4443" i="61"/>
  <c r="A4442" i="61"/>
  <c r="A4441" i="61"/>
  <c r="A4440" i="61"/>
  <c r="A4439" i="61"/>
  <c r="A4438" i="61"/>
  <c r="A4437" i="61"/>
  <c r="A4436" i="61"/>
  <c r="A4435" i="61"/>
  <c r="A4434" i="61"/>
  <c r="A4433" i="61"/>
  <c r="A4432" i="61"/>
  <c r="A4431" i="61"/>
  <c r="A4430" i="61"/>
  <c r="A4429" i="61"/>
  <c r="A4428" i="61"/>
  <c r="A4427" i="61"/>
  <c r="A4426" i="61"/>
  <c r="A4425" i="61"/>
  <c r="A4424" i="61"/>
  <c r="A4423" i="61"/>
  <c r="A4422" i="61"/>
  <c r="A4421" i="61"/>
  <c r="A4420" i="61"/>
  <c r="A4419" i="61"/>
  <c r="A4418" i="61"/>
  <c r="A4417" i="61"/>
  <c r="A4416" i="61"/>
  <c r="A4415" i="61"/>
  <c r="A4414" i="61"/>
  <c r="A4413" i="61"/>
  <c r="A4412" i="61"/>
  <c r="A4411" i="61"/>
  <c r="A4410" i="61"/>
  <c r="A4409" i="61"/>
  <c r="A4408" i="61"/>
  <c r="A4407" i="61"/>
  <c r="A4406" i="61"/>
  <c r="A4405" i="61"/>
  <c r="A4404" i="61"/>
  <c r="A4403" i="61"/>
  <c r="A4402" i="61"/>
  <c r="A4401" i="61"/>
  <c r="A4400" i="61"/>
  <c r="A4399" i="61"/>
  <c r="A4398" i="61"/>
  <c r="A4397" i="61"/>
  <c r="A4396" i="61"/>
  <c r="A4395" i="61"/>
  <c r="A4394" i="61"/>
  <c r="A4393" i="61"/>
  <c r="A4392" i="61"/>
  <c r="A4391" i="61"/>
  <c r="A4390" i="61"/>
  <c r="A4389" i="61"/>
  <c r="A4388" i="61"/>
  <c r="A4387" i="61"/>
  <c r="A4386" i="61"/>
  <c r="A4385" i="61"/>
  <c r="A4384" i="61"/>
  <c r="A4383" i="61"/>
  <c r="A4382" i="61"/>
  <c r="A4381" i="61"/>
  <c r="A4380" i="61"/>
  <c r="A4379" i="61"/>
  <c r="A4378" i="61"/>
  <c r="A4377" i="61"/>
  <c r="A4376" i="61"/>
  <c r="A4375" i="61"/>
  <c r="A4374" i="61"/>
  <c r="A4373" i="61"/>
  <c r="A4372" i="61"/>
  <c r="A4371" i="61"/>
  <c r="A4370" i="61"/>
  <c r="A4369" i="61"/>
  <c r="A4368" i="61"/>
  <c r="A4367" i="61"/>
  <c r="A4366" i="61"/>
  <c r="A4365" i="61"/>
  <c r="A4364" i="61"/>
  <c r="A4363" i="61"/>
  <c r="A4362" i="61"/>
  <c r="A4361" i="61"/>
  <c r="A4360" i="61"/>
  <c r="A4359" i="61"/>
  <c r="A4358" i="61"/>
  <c r="A4357" i="61"/>
  <c r="A4356" i="61"/>
  <c r="A4355" i="61"/>
  <c r="A4354" i="61"/>
  <c r="A4353" i="61"/>
  <c r="A4352" i="61"/>
  <c r="A4351" i="61"/>
  <c r="A4350" i="61"/>
  <c r="A4349" i="61"/>
  <c r="A4348" i="61"/>
  <c r="A4347" i="61"/>
  <c r="A4346" i="61"/>
  <c r="A4345" i="61"/>
  <c r="A4344" i="61"/>
  <c r="A4343" i="61"/>
  <c r="A4342" i="61"/>
  <c r="A4341" i="61"/>
  <c r="A4340" i="61"/>
  <c r="A4339" i="61"/>
  <c r="A4338" i="61"/>
  <c r="A4337" i="61"/>
  <c r="A4336" i="61"/>
  <c r="A4335" i="61"/>
  <c r="A4334" i="61"/>
  <c r="A4333" i="61"/>
  <c r="A4332" i="61"/>
  <c r="A4331" i="61"/>
  <c r="A4330" i="61"/>
  <c r="A4329" i="61"/>
  <c r="A4328" i="61"/>
  <c r="A4327" i="61"/>
  <c r="A4326" i="61"/>
  <c r="A4325" i="61"/>
  <c r="A4324" i="61"/>
  <c r="A4323" i="61"/>
  <c r="A4322" i="61"/>
  <c r="A4321" i="61"/>
  <c r="A4320" i="61"/>
  <c r="A4319" i="61"/>
  <c r="A4318" i="61"/>
  <c r="A4317" i="61"/>
  <c r="A4316" i="61"/>
  <c r="A4315" i="61"/>
  <c r="A4314" i="61"/>
  <c r="A4313" i="61"/>
  <c r="A4312" i="61"/>
  <c r="A4311" i="61"/>
  <c r="A4310" i="61"/>
  <c r="A4309" i="61"/>
  <c r="A4308" i="61"/>
  <c r="A4307" i="61"/>
  <c r="A4306" i="61"/>
  <c r="A4305" i="61"/>
  <c r="A4304" i="61"/>
  <c r="A4303" i="61"/>
  <c r="A4302" i="61"/>
  <c r="A4301" i="61"/>
  <c r="A4300" i="61"/>
  <c r="A4299" i="61"/>
  <c r="A4298" i="61"/>
  <c r="A4297" i="61"/>
  <c r="A4296" i="61"/>
  <c r="A4295" i="61"/>
  <c r="A4294" i="61"/>
  <c r="A4293" i="61"/>
  <c r="A4292" i="61"/>
  <c r="A4291" i="61"/>
  <c r="A4290" i="61"/>
  <c r="A4289" i="61"/>
  <c r="A4288" i="61"/>
  <c r="A4287" i="61"/>
  <c r="A4286" i="61"/>
  <c r="A4285" i="61"/>
  <c r="A4284" i="61"/>
  <c r="A4283" i="61"/>
  <c r="A4282" i="61"/>
  <c r="A4281" i="61"/>
  <c r="A4280" i="61"/>
  <c r="A4279" i="61"/>
  <c r="A4278" i="61"/>
  <c r="A4277" i="61"/>
  <c r="A4276" i="61"/>
  <c r="A4275" i="61"/>
  <c r="A4274" i="61"/>
  <c r="A4273" i="61"/>
  <c r="A4272" i="61"/>
  <c r="A4271" i="61"/>
  <c r="A4270" i="61"/>
  <c r="A4269" i="61"/>
  <c r="A4268" i="61"/>
  <c r="A4267" i="61"/>
  <c r="A4266" i="61"/>
  <c r="A4265" i="61"/>
  <c r="A4264" i="61"/>
  <c r="A4263" i="61"/>
  <c r="A4262" i="61"/>
  <c r="A4261" i="61"/>
  <c r="A4260" i="61"/>
  <c r="A4259" i="61"/>
  <c r="A4258" i="61"/>
  <c r="A4257" i="61"/>
  <c r="A4256" i="61"/>
  <c r="A4255" i="61"/>
  <c r="A4254" i="61"/>
  <c r="A4253" i="61"/>
  <c r="A4252" i="61"/>
  <c r="A4251" i="61"/>
  <c r="A4250" i="61"/>
  <c r="A4249" i="61"/>
  <c r="A4248" i="61"/>
  <c r="A4247" i="61"/>
  <c r="A4246" i="61"/>
  <c r="A4245" i="61"/>
  <c r="A4244" i="61"/>
  <c r="A4243" i="61"/>
  <c r="A4242" i="61"/>
  <c r="A4241" i="61"/>
  <c r="A4240" i="61"/>
  <c r="A4239" i="61"/>
  <c r="A4238" i="61"/>
  <c r="A4237" i="61"/>
  <c r="A4236" i="61"/>
  <c r="A4235" i="61"/>
  <c r="A4234" i="61"/>
  <c r="A4233" i="61"/>
  <c r="A4232" i="61"/>
  <c r="A4231" i="61"/>
  <c r="A4230" i="61"/>
  <c r="A4229" i="61"/>
  <c r="A4228" i="61"/>
  <c r="A4227" i="61"/>
  <c r="A4226" i="61"/>
  <c r="A4225" i="61"/>
  <c r="A4224" i="61"/>
  <c r="A4223" i="61"/>
  <c r="A4222" i="61"/>
  <c r="A4221" i="61"/>
  <c r="A4220" i="61"/>
  <c r="A4219" i="61"/>
  <c r="A4218" i="61"/>
  <c r="A4217" i="61"/>
  <c r="A4216" i="61"/>
  <c r="A4215" i="61"/>
  <c r="A4214" i="61"/>
  <c r="A4213" i="61"/>
  <c r="A4212" i="61"/>
  <c r="A4211" i="61"/>
  <c r="A4210" i="61"/>
  <c r="A4209" i="61"/>
  <c r="A4208" i="61"/>
  <c r="A4207" i="61"/>
  <c r="A4206" i="61"/>
  <c r="A4205" i="61"/>
  <c r="A4204" i="61"/>
  <c r="A4203" i="61"/>
  <c r="A4202" i="61"/>
  <c r="A4201" i="61"/>
  <c r="A4200" i="61"/>
  <c r="A4199" i="61"/>
  <c r="A4198" i="61"/>
  <c r="A4197" i="61"/>
  <c r="A4196" i="61"/>
  <c r="A4195" i="61"/>
  <c r="A4194" i="61"/>
  <c r="A4193" i="61"/>
  <c r="A4192" i="61"/>
  <c r="A4191" i="61"/>
  <c r="A4190" i="61"/>
  <c r="A4189" i="61"/>
  <c r="A4188" i="61"/>
  <c r="A4187" i="61"/>
  <c r="A4186" i="61"/>
  <c r="A4185" i="61"/>
  <c r="A4184" i="61"/>
  <c r="A4183" i="61"/>
  <c r="A4182" i="61"/>
  <c r="A4181" i="61"/>
  <c r="A4180" i="61"/>
  <c r="A4179" i="61"/>
  <c r="A4178" i="61"/>
  <c r="A4177" i="61"/>
  <c r="A4176" i="61"/>
  <c r="A4175" i="61"/>
  <c r="A4174" i="61"/>
  <c r="A4173" i="61"/>
  <c r="A4172" i="61"/>
  <c r="A4171" i="61"/>
  <c r="A4170" i="61"/>
  <c r="A4169" i="61"/>
  <c r="A4168" i="61"/>
  <c r="A4167" i="61"/>
  <c r="A4166" i="61"/>
  <c r="A4165" i="61"/>
  <c r="A4164" i="61"/>
  <c r="A4163" i="61"/>
  <c r="A4162" i="61"/>
  <c r="A4161" i="61"/>
  <c r="A4160" i="61"/>
  <c r="A4159" i="61"/>
  <c r="A4158" i="61"/>
  <c r="A4157" i="61"/>
  <c r="A4156" i="61"/>
  <c r="A4155" i="61"/>
  <c r="A4154" i="61"/>
  <c r="A4153" i="61"/>
  <c r="A4152" i="61"/>
  <c r="A4151" i="61"/>
  <c r="A4150" i="61"/>
  <c r="A4149" i="61"/>
  <c r="A4148" i="61"/>
  <c r="A4147" i="61"/>
  <c r="A4146" i="61"/>
  <c r="A4145" i="61"/>
  <c r="A4144" i="61"/>
  <c r="A4143" i="61"/>
  <c r="A4142" i="61"/>
  <c r="A4141" i="61"/>
  <c r="A4140" i="61"/>
  <c r="A4139" i="61"/>
  <c r="A4138" i="61"/>
  <c r="A4137" i="61"/>
  <c r="A4136" i="61"/>
  <c r="A4135" i="61"/>
  <c r="A4134" i="61"/>
  <c r="A4133" i="61"/>
  <c r="A4132" i="61"/>
  <c r="A4131" i="61"/>
  <c r="A4130" i="61"/>
  <c r="A4129" i="61"/>
  <c r="A4128" i="61"/>
  <c r="A4127" i="61"/>
  <c r="A4126" i="61"/>
  <c r="A4125" i="61"/>
  <c r="A4124" i="61"/>
  <c r="A4123" i="61"/>
  <c r="A4122" i="61"/>
  <c r="A4121" i="61"/>
  <c r="A4120" i="61"/>
  <c r="A4119" i="61"/>
  <c r="A4118" i="61"/>
  <c r="A4117" i="61"/>
  <c r="A4116" i="61"/>
  <c r="A4115" i="61"/>
  <c r="A4114" i="61"/>
  <c r="A4113" i="61"/>
  <c r="A4112" i="61"/>
  <c r="A4111" i="61"/>
  <c r="A4110" i="61"/>
  <c r="A4109" i="61"/>
  <c r="A4108" i="61"/>
  <c r="A4107" i="61"/>
  <c r="A4106" i="61"/>
  <c r="A4105" i="61"/>
  <c r="A4104" i="61"/>
  <c r="A4103" i="61"/>
  <c r="A4102" i="61"/>
  <c r="A4101" i="61"/>
  <c r="A4100" i="61"/>
  <c r="A4099" i="61"/>
  <c r="A4098" i="61"/>
  <c r="A4097" i="61"/>
  <c r="A4096" i="61"/>
  <c r="A4095" i="61"/>
  <c r="A4094" i="61"/>
  <c r="A4093" i="61"/>
  <c r="A4092" i="61"/>
  <c r="A4091" i="61"/>
  <c r="A4090" i="61"/>
  <c r="A4089" i="61"/>
  <c r="A4088" i="61"/>
  <c r="A4087" i="61"/>
  <c r="A4086" i="61"/>
  <c r="A4085" i="61"/>
  <c r="A4084" i="61"/>
  <c r="A4083" i="61"/>
  <c r="A4082" i="61"/>
  <c r="A4081" i="61"/>
  <c r="A4080" i="61"/>
  <c r="A4079" i="61"/>
  <c r="A4078" i="61"/>
  <c r="A4077" i="61"/>
  <c r="A4076" i="61"/>
  <c r="A4075" i="61"/>
  <c r="A4074" i="61"/>
  <c r="A4073" i="61"/>
  <c r="A4072" i="61"/>
  <c r="A4071" i="61"/>
  <c r="A4070" i="61"/>
  <c r="A4069" i="61"/>
  <c r="A4068" i="61"/>
  <c r="A4067" i="61"/>
  <c r="A4066" i="61"/>
  <c r="A4065" i="61"/>
  <c r="A4064" i="61"/>
  <c r="A4063" i="61"/>
  <c r="A4062" i="61"/>
  <c r="A4061" i="61"/>
  <c r="A4060" i="61"/>
  <c r="A4059" i="61"/>
  <c r="A4058" i="61"/>
  <c r="A4057" i="61"/>
  <c r="A4056" i="61"/>
  <c r="A4055" i="61"/>
  <c r="A4054" i="61"/>
  <c r="A4053" i="61"/>
  <c r="A4052" i="61"/>
  <c r="A4051" i="61"/>
  <c r="A4050" i="61"/>
  <c r="A4049" i="61"/>
  <c r="A4048" i="61"/>
  <c r="A4047" i="61"/>
  <c r="A4046" i="61"/>
  <c r="A4045" i="61"/>
  <c r="A4044" i="61"/>
  <c r="A4043" i="61"/>
  <c r="A4042" i="61"/>
  <c r="A4041" i="61"/>
  <c r="A4040" i="61"/>
  <c r="A4039" i="61"/>
  <c r="A4038" i="61"/>
  <c r="A4037" i="61"/>
  <c r="A4036" i="61"/>
  <c r="A4035" i="61"/>
  <c r="A4034" i="61"/>
  <c r="A4033" i="61"/>
  <c r="A4032" i="61"/>
  <c r="A4031" i="61"/>
  <c r="A4030" i="61"/>
  <c r="A4029" i="61"/>
  <c r="A4028" i="61"/>
  <c r="A4027" i="61"/>
  <c r="A4026" i="61"/>
  <c r="A4025" i="61"/>
  <c r="A4024" i="61"/>
  <c r="A4023" i="61"/>
  <c r="A4022" i="61"/>
  <c r="A4021" i="61"/>
  <c r="A4020" i="61"/>
  <c r="A4019" i="61"/>
  <c r="A4018" i="61"/>
  <c r="A4017" i="61"/>
  <c r="A4016" i="61"/>
  <c r="A4015" i="61"/>
  <c r="A4014" i="61"/>
  <c r="A4013" i="61"/>
  <c r="A4012" i="61"/>
  <c r="A4011" i="61"/>
  <c r="A4010" i="61"/>
  <c r="A4009" i="61"/>
  <c r="A4008" i="61"/>
  <c r="A4007" i="61"/>
  <c r="A4006" i="61"/>
  <c r="A4005" i="61"/>
  <c r="A4004" i="61"/>
  <c r="A4003" i="61"/>
  <c r="A4002" i="61"/>
  <c r="A4001" i="61"/>
  <c r="A4000" i="61"/>
  <c r="A3999" i="61"/>
  <c r="A3998" i="61"/>
  <c r="A3997" i="61"/>
  <c r="A3996" i="61"/>
  <c r="A3995" i="61"/>
  <c r="A3994" i="61"/>
  <c r="A3993" i="61"/>
  <c r="A3992" i="61"/>
  <c r="A3991" i="61"/>
  <c r="A3990" i="61"/>
  <c r="A3989" i="61"/>
  <c r="A3988" i="61"/>
  <c r="A3987" i="61"/>
  <c r="A3986" i="61"/>
  <c r="A3985" i="61"/>
  <c r="A3984" i="61"/>
  <c r="A3983" i="61"/>
  <c r="A3982" i="61"/>
  <c r="A3981" i="61"/>
  <c r="A3980" i="61"/>
  <c r="A3979" i="61"/>
  <c r="A3978" i="61"/>
  <c r="A3977" i="61"/>
  <c r="A3976" i="61"/>
  <c r="A3975" i="61"/>
  <c r="A3974" i="61"/>
  <c r="A3973" i="61"/>
  <c r="A3972" i="61"/>
  <c r="A3971" i="61"/>
  <c r="A3970" i="61"/>
  <c r="A3969" i="61"/>
  <c r="A3968" i="61"/>
  <c r="A3967" i="61"/>
  <c r="A3966" i="61"/>
  <c r="A3965" i="61"/>
  <c r="A3964" i="61"/>
  <c r="A3963" i="61"/>
  <c r="A3962" i="61"/>
  <c r="A3961" i="61"/>
  <c r="A3960" i="61"/>
  <c r="A3959" i="61"/>
  <c r="A3958" i="61"/>
  <c r="A3957" i="61"/>
  <c r="A3956" i="61"/>
  <c r="A3955" i="61"/>
  <c r="A3954" i="61"/>
  <c r="A3953" i="61"/>
  <c r="A3952" i="61"/>
  <c r="A3951" i="61"/>
  <c r="A3950" i="61"/>
  <c r="A3949" i="61"/>
  <c r="A3948" i="61"/>
  <c r="A3947" i="61"/>
  <c r="A3946" i="61"/>
  <c r="A3945" i="61"/>
  <c r="A3944" i="61"/>
  <c r="A3943" i="61"/>
  <c r="A3942" i="61"/>
  <c r="A3941" i="61"/>
  <c r="A3940" i="61"/>
  <c r="A3939" i="61"/>
  <c r="A3938" i="61"/>
  <c r="A3937" i="61"/>
  <c r="A3936" i="61"/>
  <c r="A3935" i="61"/>
  <c r="A3934" i="61"/>
  <c r="A3933" i="61"/>
  <c r="A3932" i="61"/>
  <c r="A3931" i="61"/>
  <c r="A3930" i="61"/>
  <c r="A3929" i="61"/>
  <c r="A3928" i="61"/>
  <c r="A3927" i="61"/>
  <c r="A3926" i="61"/>
  <c r="A3925" i="61"/>
  <c r="A3924" i="61"/>
  <c r="A3923" i="61"/>
  <c r="A3922" i="61"/>
  <c r="A3921" i="61"/>
  <c r="A3920" i="61"/>
  <c r="A3919" i="61"/>
  <c r="A3918" i="61"/>
  <c r="A3917" i="61"/>
  <c r="A3916" i="61"/>
  <c r="A3915" i="61"/>
  <c r="A3914" i="61"/>
  <c r="A3913" i="61"/>
  <c r="A3912" i="61"/>
  <c r="A3911" i="61"/>
  <c r="A3910" i="61"/>
  <c r="A3909" i="61"/>
  <c r="A3908" i="61"/>
  <c r="A3907" i="61"/>
  <c r="A3906" i="61"/>
  <c r="A3905" i="61"/>
  <c r="A3904" i="61"/>
  <c r="A3903" i="61"/>
  <c r="A3902" i="61"/>
  <c r="A3901" i="61"/>
  <c r="A3900" i="61"/>
  <c r="A3899" i="61"/>
  <c r="A3898" i="61"/>
  <c r="A3897" i="61"/>
  <c r="A3896" i="61"/>
  <c r="A3895" i="61"/>
  <c r="A3894" i="61"/>
  <c r="A3893" i="61"/>
  <c r="A3892" i="61"/>
  <c r="A3891" i="61"/>
  <c r="A3890" i="61"/>
  <c r="A3889" i="61"/>
  <c r="A3888" i="61"/>
  <c r="A3887" i="61"/>
  <c r="A3886" i="61"/>
  <c r="A3885" i="61"/>
  <c r="A3884" i="61"/>
  <c r="A3883" i="61"/>
  <c r="A3882" i="61"/>
  <c r="A3881" i="61"/>
  <c r="A3880" i="61"/>
  <c r="A3879" i="61"/>
  <c r="A3878" i="61"/>
  <c r="A3877" i="61"/>
  <c r="A3876" i="61"/>
  <c r="A3875" i="61"/>
  <c r="A3874" i="61"/>
  <c r="A3873" i="61"/>
  <c r="A3872" i="61"/>
  <c r="A3871" i="61"/>
  <c r="A3870" i="61"/>
  <c r="A3869" i="61"/>
  <c r="A3868" i="61"/>
  <c r="A3867" i="61"/>
  <c r="A3866" i="61"/>
  <c r="A3865" i="61"/>
  <c r="A3864" i="61"/>
  <c r="A3863" i="61"/>
  <c r="A3862" i="61"/>
  <c r="A3861" i="61"/>
  <c r="A3860" i="61"/>
  <c r="A3859" i="61"/>
  <c r="A3858" i="61"/>
  <c r="A3857" i="61"/>
  <c r="A3856" i="61"/>
  <c r="A3855" i="61"/>
  <c r="A3854" i="61"/>
  <c r="A3853" i="61"/>
  <c r="A3852" i="61"/>
  <c r="A3851" i="61"/>
  <c r="A3850" i="61"/>
  <c r="A3849" i="61"/>
  <c r="A3848" i="61"/>
  <c r="A3847" i="61"/>
  <c r="A3846" i="61"/>
  <c r="A3845" i="61"/>
  <c r="A3844" i="61"/>
  <c r="A3843" i="61"/>
  <c r="A3842" i="61"/>
  <c r="A3841" i="61"/>
  <c r="A3840" i="61"/>
  <c r="A3839" i="61"/>
  <c r="A3838" i="61"/>
  <c r="A3837" i="61"/>
  <c r="A3836" i="61"/>
  <c r="A3835" i="61"/>
  <c r="A3834" i="61"/>
  <c r="A3833" i="61"/>
  <c r="A3832" i="61"/>
  <c r="A3831" i="61"/>
  <c r="A3830" i="61"/>
  <c r="A3829" i="61"/>
  <c r="A3828" i="61"/>
  <c r="A3827" i="61"/>
  <c r="A3826" i="61"/>
  <c r="A3825" i="61"/>
  <c r="A3824" i="61"/>
  <c r="A3823" i="61"/>
  <c r="A3822" i="61"/>
  <c r="A3821" i="61"/>
  <c r="A3820" i="61"/>
  <c r="A3819" i="61"/>
  <c r="A3818" i="61"/>
  <c r="A3817" i="61"/>
  <c r="A3816" i="61"/>
  <c r="A3815" i="61"/>
  <c r="A3814" i="61"/>
  <c r="A3813" i="61"/>
  <c r="A3812" i="61"/>
  <c r="A3811" i="61"/>
  <c r="A3810" i="61"/>
  <c r="A3809" i="61"/>
  <c r="A3808" i="61"/>
  <c r="A3807" i="61"/>
  <c r="A3806" i="61"/>
  <c r="A3805" i="61"/>
  <c r="A3804" i="61"/>
  <c r="A3803" i="61"/>
  <c r="A3802" i="61"/>
  <c r="A3801" i="61"/>
  <c r="A3800" i="61"/>
  <c r="A3799" i="61"/>
  <c r="A3798" i="61"/>
  <c r="A3797" i="61"/>
  <c r="A3796" i="61"/>
  <c r="A3795" i="61"/>
  <c r="A3794" i="61"/>
  <c r="A3793" i="61"/>
  <c r="A3792" i="61"/>
  <c r="A3791" i="61"/>
  <c r="A3790" i="61"/>
  <c r="A3789" i="61"/>
  <c r="A3788" i="61"/>
  <c r="A3787" i="61"/>
  <c r="A3786" i="61"/>
  <c r="A3785" i="61"/>
  <c r="A3784" i="61"/>
  <c r="A3783" i="61"/>
  <c r="A3782" i="61"/>
  <c r="A3781" i="61"/>
  <c r="A3780" i="61"/>
  <c r="A3779" i="61"/>
  <c r="A3778" i="61"/>
  <c r="A3777" i="61"/>
  <c r="A3776" i="61"/>
  <c r="A3775" i="61"/>
  <c r="A3774" i="61"/>
  <c r="A3773" i="61"/>
  <c r="A3772" i="61"/>
  <c r="A3771" i="61"/>
  <c r="A3770" i="61"/>
  <c r="A3769" i="61"/>
  <c r="A3768" i="61"/>
  <c r="A3767" i="61"/>
  <c r="A3766" i="61"/>
  <c r="A3765" i="61"/>
  <c r="A3764" i="61"/>
  <c r="A3763" i="61"/>
  <c r="A3762" i="61"/>
  <c r="A3761" i="61"/>
  <c r="A3760" i="61"/>
  <c r="A3759" i="61"/>
  <c r="A3758" i="61"/>
  <c r="A3757" i="61"/>
  <c r="A3756" i="61"/>
  <c r="A3755" i="61"/>
  <c r="A3754" i="61"/>
  <c r="A3753" i="61"/>
  <c r="A3752" i="61"/>
  <c r="A3751" i="61"/>
  <c r="A3750" i="61"/>
  <c r="A3749" i="61"/>
  <c r="A3748" i="61"/>
  <c r="A3747" i="61"/>
  <c r="A3746" i="61"/>
  <c r="A3745" i="61"/>
  <c r="A3744" i="61"/>
  <c r="A3743" i="61"/>
  <c r="A3742" i="61"/>
  <c r="A3741" i="61"/>
  <c r="A3740" i="61"/>
  <c r="A3739" i="61"/>
  <c r="A3738" i="61"/>
  <c r="A3737" i="61"/>
  <c r="A3736" i="61"/>
  <c r="A3735" i="61"/>
  <c r="A3734" i="61"/>
  <c r="A3733" i="61"/>
  <c r="A3732" i="61"/>
  <c r="A3731" i="61"/>
  <c r="A3730" i="61"/>
  <c r="A3729" i="61"/>
  <c r="A3728" i="61"/>
  <c r="A3727" i="61"/>
  <c r="A3726" i="61"/>
  <c r="A3725" i="61"/>
  <c r="A3724" i="61"/>
  <c r="A3723" i="61"/>
  <c r="A3722" i="61"/>
  <c r="A3721" i="61"/>
  <c r="A3720" i="61"/>
  <c r="A3719" i="61"/>
  <c r="A3718" i="61"/>
  <c r="A3717" i="61"/>
  <c r="A3716" i="61"/>
  <c r="A3715" i="61"/>
  <c r="A3714" i="61"/>
  <c r="A3713" i="61"/>
  <c r="A3712" i="61"/>
  <c r="A3711" i="61"/>
  <c r="A3710" i="61"/>
  <c r="A3709" i="61"/>
  <c r="A3708" i="61"/>
  <c r="A3707" i="61"/>
  <c r="A3706" i="61"/>
  <c r="A3705" i="61"/>
  <c r="A3704" i="61"/>
  <c r="A3703" i="61"/>
  <c r="A3702" i="61"/>
  <c r="A3701" i="61"/>
  <c r="A3700" i="61"/>
  <c r="A3699" i="61"/>
  <c r="A3698" i="61"/>
  <c r="A3697" i="61"/>
  <c r="A3696" i="61"/>
  <c r="A3695" i="61"/>
  <c r="A3694" i="61"/>
  <c r="A3693" i="61"/>
  <c r="A3692" i="61"/>
  <c r="A3691" i="61"/>
  <c r="A3690" i="61"/>
  <c r="A3689" i="61"/>
  <c r="A3688" i="61"/>
  <c r="A3687" i="61"/>
  <c r="A3686" i="61"/>
  <c r="A3685" i="61"/>
  <c r="A3684" i="61"/>
  <c r="A3683" i="61"/>
  <c r="A3682" i="61"/>
  <c r="A3681" i="61"/>
  <c r="A3680" i="61"/>
  <c r="A3679" i="61"/>
  <c r="A3678" i="61"/>
  <c r="A3677" i="61"/>
  <c r="A3676" i="61"/>
  <c r="A3675" i="61"/>
  <c r="A3674" i="61"/>
  <c r="A3673" i="61"/>
  <c r="A3672" i="61"/>
  <c r="A3671" i="61"/>
  <c r="A3670" i="61"/>
  <c r="A3669" i="61"/>
  <c r="A3668" i="61"/>
  <c r="A3667" i="61"/>
  <c r="A3666" i="61"/>
  <c r="A3665" i="61"/>
  <c r="A3664" i="61"/>
  <c r="A3663" i="61"/>
  <c r="A3662" i="61"/>
  <c r="A3661" i="61"/>
  <c r="A3660" i="61"/>
  <c r="A3659" i="61"/>
  <c r="A3658" i="61"/>
  <c r="A3657" i="61"/>
  <c r="A3656" i="61"/>
  <c r="A3655" i="61"/>
  <c r="A3654" i="61"/>
  <c r="A3653" i="61"/>
  <c r="A3652" i="61"/>
  <c r="A3651" i="61"/>
  <c r="A3650" i="61"/>
  <c r="A3649" i="61"/>
  <c r="A3648" i="61"/>
  <c r="A3647" i="61"/>
  <c r="A3646" i="61"/>
  <c r="A3645" i="61"/>
  <c r="A3644" i="61"/>
  <c r="A3643" i="61"/>
  <c r="A3642" i="61"/>
  <c r="A3641" i="61"/>
  <c r="A3640" i="61"/>
  <c r="A3639" i="61"/>
  <c r="A3638" i="61"/>
  <c r="A3637" i="61"/>
  <c r="A3636" i="61"/>
  <c r="A3635" i="61"/>
  <c r="A3634" i="61"/>
  <c r="A3633" i="61"/>
  <c r="A3632" i="61"/>
  <c r="A3631" i="61"/>
  <c r="A3630" i="61"/>
  <c r="A3629" i="61"/>
  <c r="A3628" i="61"/>
  <c r="A3627" i="61"/>
  <c r="A3626" i="61"/>
  <c r="A3625" i="61"/>
  <c r="A3624" i="61"/>
  <c r="A3623" i="61"/>
  <c r="A3622" i="61"/>
  <c r="A3621" i="61"/>
  <c r="A3620" i="61"/>
  <c r="A3619" i="61"/>
  <c r="A3618" i="61"/>
  <c r="A3617" i="61"/>
  <c r="A3616" i="61"/>
  <c r="A3615" i="61"/>
  <c r="A3614" i="61"/>
  <c r="A3613" i="61"/>
  <c r="A3612" i="61"/>
  <c r="A3611" i="61"/>
  <c r="A3610" i="61"/>
  <c r="A3609" i="61"/>
  <c r="A3608" i="61"/>
  <c r="A3607" i="61"/>
  <c r="A3606" i="61"/>
  <c r="A3605" i="61"/>
  <c r="A3604" i="61"/>
  <c r="A3603" i="61"/>
  <c r="A3602" i="61"/>
  <c r="A3601" i="61"/>
  <c r="A3600" i="61"/>
  <c r="A3599" i="61"/>
  <c r="A3598" i="61"/>
  <c r="A3597" i="61"/>
  <c r="A3596" i="61"/>
  <c r="A3595" i="61"/>
  <c r="A3594" i="61"/>
  <c r="A3593" i="61"/>
  <c r="A3592" i="61"/>
  <c r="A3591" i="61"/>
  <c r="A3590" i="61"/>
  <c r="A3589" i="61"/>
  <c r="A3588" i="61"/>
  <c r="A3587" i="61"/>
  <c r="A3586" i="61"/>
  <c r="A3585" i="61"/>
  <c r="A3584" i="61"/>
  <c r="A3583" i="61"/>
  <c r="A3582" i="61"/>
  <c r="A3581" i="61"/>
  <c r="A3580" i="61"/>
  <c r="A3579" i="61"/>
  <c r="A3578" i="61"/>
  <c r="A3577" i="61"/>
  <c r="A3576" i="61"/>
  <c r="A3575" i="61"/>
  <c r="A3574" i="61"/>
  <c r="A3573" i="61"/>
  <c r="A3572" i="61"/>
  <c r="A3571" i="61"/>
  <c r="A3570" i="61"/>
  <c r="A3569" i="61"/>
  <c r="A3568" i="61"/>
  <c r="A3567" i="61"/>
  <c r="A3566" i="61"/>
  <c r="A3565" i="61"/>
  <c r="A3564" i="61"/>
  <c r="A3563" i="61"/>
  <c r="A3562" i="61"/>
  <c r="A3561" i="61"/>
  <c r="A3560" i="61"/>
  <c r="A3559" i="61"/>
  <c r="A3558" i="61"/>
  <c r="A3557" i="61"/>
  <c r="A3556" i="61"/>
  <c r="A3555" i="61"/>
  <c r="A3554" i="61"/>
  <c r="A3553" i="61"/>
  <c r="A3552" i="61"/>
  <c r="A3551" i="61"/>
  <c r="A3550" i="61"/>
  <c r="A3549" i="61"/>
  <c r="A3548" i="61"/>
  <c r="A3547" i="61"/>
  <c r="A3546" i="61"/>
  <c r="A3545" i="61"/>
  <c r="A3544" i="61"/>
  <c r="A3543" i="61"/>
  <c r="A3542" i="61"/>
  <c r="A3541" i="61"/>
  <c r="A3540" i="61"/>
  <c r="A3539" i="61"/>
  <c r="A3538" i="61"/>
  <c r="A3537" i="61"/>
  <c r="A3536" i="61"/>
  <c r="A3535" i="61"/>
  <c r="A3534" i="61"/>
  <c r="A3533" i="61"/>
  <c r="A3532" i="61"/>
  <c r="A3531" i="61"/>
  <c r="A3530" i="61"/>
  <c r="A3529" i="61"/>
  <c r="A3528" i="61"/>
  <c r="A3527" i="61"/>
  <c r="A3526" i="61"/>
  <c r="A3525" i="61"/>
  <c r="A3524" i="61"/>
  <c r="A3523" i="61"/>
  <c r="A3522" i="61"/>
  <c r="A3521" i="61"/>
  <c r="A3520" i="61"/>
  <c r="A3519" i="61"/>
  <c r="A3518" i="61"/>
  <c r="A3517" i="61"/>
  <c r="A3516" i="61"/>
  <c r="A3515" i="61"/>
  <c r="A3514" i="61"/>
  <c r="A3513" i="61"/>
  <c r="A3512" i="61"/>
  <c r="A3511" i="61"/>
  <c r="A3510" i="61"/>
  <c r="A3509" i="61"/>
  <c r="A3508" i="61"/>
  <c r="A3507" i="61"/>
  <c r="A3506" i="61"/>
  <c r="A3505" i="61"/>
  <c r="A3504" i="61"/>
  <c r="A3503" i="61"/>
  <c r="A3502" i="61"/>
  <c r="A3501" i="61"/>
  <c r="A3500" i="61"/>
  <c r="A3499" i="61"/>
  <c r="A3498" i="61"/>
  <c r="A3497" i="61"/>
  <c r="A3496" i="61"/>
  <c r="A3495" i="61"/>
  <c r="A3494" i="61"/>
  <c r="A3493" i="61"/>
  <c r="A3492" i="61"/>
  <c r="A3491" i="61"/>
  <c r="A3490" i="61"/>
  <c r="A3489" i="61"/>
  <c r="A3488" i="61"/>
  <c r="A3487" i="61"/>
  <c r="A3486" i="61"/>
  <c r="A3485" i="61"/>
  <c r="A3484" i="61"/>
  <c r="A3483" i="61"/>
  <c r="A3482" i="61"/>
  <c r="A3481" i="61"/>
  <c r="A3480" i="61"/>
  <c r="A3479" i="61"/>
  <c r="A3478" i="61"/>
  <c r="A3477" i="61"/>
  <c r="A3476" i="61"/>
  <c r="A3475" i="61"/>
  <c r="A3474" i="61"/>
  <c r="A3473" i="61"/>
  <c r="A3472" i="61"/>
  <c r="A3471" i="61"/>
  <c r="A3470" i="61"/>
  <c r="A3469" i="61"/>
  <c r="A3468" i="61"/>
  <c r="A3467" i="61"/>
  <c r="A3466" i="61"/>
  <c r="A3465" i="61"/>
  <c r="A3464" i="61"/>
  <c r="A3463" i="61"/>
  <c r="A3462" i="61"/>
  <c r="A3461" i="61"/>
  <c r="A3460" i="61"/>
  <c r="A3459" i="61"/>
  <c r="A3458" i="61"/>
  <c r="A3457" i="61"/>
  <c r="A3456" i="61"/>
  <c r="A3455" i="61"/>
  <c r="A3454" i="61"/>
  <c r="A3453" i="61"/>
  <c r="A3452" i="61"/>
  <c r="A3451" i="61"/>
  <c r="A3450" i="61"/>
  <c r="A3449" i="61"/>
  <c r="A3448" i="61"/>
  <c r="A3447" i="61"/>
  <c r="A3446" i="61"/>
  <c r="A3445" i="61"/>
  <c r="A3444" i="61"/>
  <c r="A3443" i="61"/>
  <c r="A3442" i="61"/>
  <c r="A3441" i="61"/>
  <c r="A3440" i="61"/>
  <c r="A3439" i="61"/>
  <c r="A3438" i="61"/>
  <c r="A3437" i="61"/>
  <c r="A3436" i="61"/>
  <c r="A3435" i="61"/>
  <c r="A3434" i="61"/>
  <c r="A3433" i="61"/>
  <c r="A3432" i="61"/>
  <c r="A3431" i="61"/>
  <c r="A3430" i="61"/>
  <c r="A3429" i="61"/>
  <c r="A3428" i="61"/>
  <c r="A3427" i="61"/>
  <c r="A3426" i="61"/>
  <c r="A3425" i="61"/>
  <c r="A3424" i="61"/>
  <c r="A3423" i="61"/>
  <c r="A3422" i="61"/>
  <c r="A3421" i="61"/>
  <c r="A3420" i="61"/>
  <c r="A3419" i="61"/>
  <c r="A3418" i="61"/>
  <c r="A3417" i="61"/>
  <c r="A3416" i="61"/>
  <c r="A3415" i="61"/>
  <c r="A3414" i="61"/>
  <c r="A3413" i="61"/>
  <c r="A3412" i="61"/>
  <c r="A3411" i="61"/>
  <c r="A3410" i="61"/>
  <c r="A3409" i="61"/>
  <c r="A3408" i="61"/>
  <c r="A3407" i="61"/>
  <c r="A3406" i="61"/>
  <c r="A3405" i="61"/>
  <c r="A3404" i="61"/>
  <c r="A3403" i="61"/>
  <c r="A3402" i="61"/>
  <c r="A3401" i="61"/>
  <c r="A3400" i="61"/>
  <c r="A3399" i="61"/>
  <c r="A3398" i="61"/>
  <c r="A3397" i="61"/>
  <c r="A3396" i="61"/>
  <c r="A3395" i="61"/>
  <c r="A3394" i="61"/>
  <c r="A3393" i="61"/>
  <c r="A3392" i="61"/>
  <c r="A3391" i="61"/>
  <c r="A3390" i="61"/>
  <c r="A3389" i="61"/>
  <c r="A3388" i="61"/>
  <c r="A3387" i="61"/>
  <c r="A3386" i="61"/>
  <c r="A3385" i="61"/>
  <c r="A3384" i="61"/>
  <c r="A3383" i="61"/>
  <c r="A3382" i="61"/>
  <c r="A3381" i="61"/>
  <c r="A3380" i="61"/>
  <c r="A3379" i="61"/>
  <c r="A3378" i="61"/>
  <c r="A3377" i="61"/>
  <c r="A3376" i="61"/>
  <c r="A3375" i="61"/>
  <c r="A3374" i="61"/>
  <c r="A3373" i="61"/>
  <c r="A3372" i="61"/>
  <c r="A3371" i="61"/>
  <c r="A3370" i="61"/>
  <c r="A3369" i="61"/>
  <c r="A3368" i="61"/>
  <c r="A3367" i="61"/>
  <c r="A3366" i="61"/>
  <c r="A3365" i="61"/>
  <c r="A3364" i="61"/>
  <c r="A3363" i="61"/>
  <c r="A3362" i="61"/>
  <c r="A3361" i="61"/>
  <c r="A3360" i="61"/>
  <c r="A3359" i="61"/>
  <c r="A3358" i="61"/>
  <c r="A3357" i="61"/>
  <c r="A3356" i="61"/>
  <c r="A3355" i="61"/>
  <c r="A3354" i="61"/>
  <c r="A3353" i="61"/>
  <c r="A3352" i="61"/>
  <c r="A3351" i="61"/>
  <c r="A3350" i="61"/>
  <c r="A3349" i="61"/>
  <c r="A3348" i="61"/>
  <c r="A3347" i="61"/>
  <c r="A3346" i="61"/>
  <c r="A3345" i="61"/>
  <c r="A3344" i="61"/>
  <c r="A3343" i="61"/>
  <c r="A3342" i="61"/>
  <c r="A3341" i="61"/>
  <c r="A3340" i="61"/>
  <c r="A3339" i="61"/>
  <c r="A3338" i="61"/>
  <c r="A3337" i="61"/>
  <c r="A3336" i="61"/>
  <c r="A3335" i="61"/>
  <c r="A3334" i="61"/>
  <c r="A3333" i="61"/>
  <c r="A3332" i="61"/>
  <c r="A3331" i="61"/>
  <c r="A3330" i="61"/>
  <c r="A3329" i="61"/>
  <c r="A3328" i="61"/>
  <c r="A3327" i="61"/>
  <c r="A3326" i="61"/>
  <c r="A3325" i="61"/>
  <c r="A3324" i="61"/>
  <c r="A3323" i="61"/>
  <c r="A3322" i="61"/>
  <c r="A3321" i="61"/>
  <c r="A3320" i="61"/>
  <c r="A3319" i="61"/>
  <c r="A3318" i="61"/>
  <c r="A3317" i="61"/>
  <c r="A3316" i="61"/>
  <c r="A3315" i="61"/>
  <c r="A3314" i="61"/>
  <c r="A3313" i="61"/>
  <c r="A3312" i="61"/>
  <c r="A3311" i="61"/>
  <c r="A3310" i="61"/>
  <c r="A3309" i="61"/>
  <c r="A3308" i="61"/>
  <c r="A3307" i="61"/>
  <c r="A3306" i="61"/>
  <c r="A3305" i="61"/>
  <c r="A3304" i="61"/>
  <c r="A3303" i="61"/>
  <c r="A3302" i="61"/>
  <c r="A3301" i="61"/>
  <c r="A3300" i="61"/>
  <c r="A3299" i="61"/>
  <c r="A3298" i="61"/>
  <c r="A3297" i="61"/>
  <c r="A3296" i="61"/>
  <c r="A3295" i="61"/>
  <c r="A3294" i="61"/>
  <c r="A3293" i="61"/>
  <c r="A3292" i="61"/>
  <c r="A3291" i="61"/>
  <c r="A3290" i="61"/>
  <c r="A3289" i="61"/>
  <c r="A3288" i="61"/>
  <c r="A3287" i="61"/>
  <c r="A3286" i="61"/>
  <c r="A3285" i="61"/>
  <c r="A3284" i="61"/>
  <c r="A3283" i="61"/>
  <c r="A3282" i="61"/>
  <c r="A3281" i="61"/>
  <c r="A3280" i="61"/>
  <c r="A3279" i="61"/>
  <c r="A3278" i="61"/>
  <c r="A3277" i="61"/>
  <c r="A3276" i="61"/>
  <c r="A3275" i="61"/>
  <c r="A3274" i="61"/>
  <c r="A3273" i="61"/>
  <c r="A3272" i="61"/>
  <c r="A3271" i="61"/>
  <c r="A3270" i="61"/>
  <c r="A3269" i="61"/>
  <c r="A3268" i="61"/>
  <c r="A3267" i="61"/>
  <c r="A3266" i="61"/>
  <c r="A3265" i="61"/>
  <c r="A3264" i="61"/>
  <c r="A3263" i="61"/>
  <c r="A3262" i="61"/>
  <c r="A3261" i="61"/>
  <c r="A3260" i="61"/>
  <c r="A3259" i="61"/>
  <c r="A3258" i="61"/>
  <c r="A3257" i="61"/>
  <c r="A3256" i="61"/>
  <c r="A3255" i="61"/>
  <c r="A3254" i="61"/>
  <c r="A3253" i="61"/>
  <c r="A3252" i="61"/>
  <c r="A3251" i="61"/>
  <c r="A3250" i="61"/>
  <c r="A3249" i="61"/>
  <c r="A3248" i="61"/>
  <c r="A3247" i="61"/>
  <c r="A3246" i="61"/>
  <c r="A3245" i="61"/>
  <c r="A3244" i="61"/>
  <c r="A3243" i="61"/>
  <c r="A3242" i="61"/>
  <c r="A3241" i="61"/>
  <c r="A3240" i="61"/>
  <c r="A3239" i="61"/>
  <c r="A3238" i="61"/>
  <c r="A3237" i="61"/>
  <c r="A3236" i="61"/>
  <c r="A3235" i="61"/>
  <c r="A3234" i="61"/>
  <c r="A3233" i="61"/>
  <c r="A3232" i="61"/>
  <c r="A3231" i="61"/>
  <c r="A3230" i="61"/>
  <c r="A3229" i="61"/>
  <c r="A3228" i="61"/>
  <c r="A3227" i="61"/>
  <c r="A3226" i="61"/>
  <c r="A3225" i="61"/>
  <c r="A3224" i="61"/>
  <c r="A3223" i="61"/>
  <c r="A3222" i="61"/>
  <c r="A3221" i="61"/>
  <c r="A3220" i="61"/>
  <c r="A3219" i="61"/>
  <c r="A3218" i="61"/>
  <c r="A3217" i="61"/>
  <c r="A3216" i="61"/>
  <c r="A3215" i="61"/>
  <c r="A3214" i="61"/>
  <c r="A3213" i="61"/>
  <c r="A3212" i="61"/>
  <c r="A3211" i="61"/>
  <c r="A3210" i="61"/>
  <c r="A3209" i="61"/>
  <c r="A3208" i="61"/>
  <c r="A3207" i="61"/>
  <c r="A3206" i="61"/>
  <c r="A3205" i="61"/>
  <c r="A3204" i="61"/>
  <c r="A3203" i="61"/>
  <c r="A3202" i="61"/>
  <c r="A3201" i="61"/>
  <c r="A3200" i="61"/>
  <c r="A3199" i="61"/>
  <c r="A3198" i="61"/>
  <c r="A3197" i="61"/>
  <c r="A3196" i="61"/>
  <c r="A3195" i="61"/>
  <c r="A3194" i="61"/>
  <c r="A3193" i="61"/>
  <c r="A3192" i="61"/>
  <c r="A3191" i="61"/>
  <c r="A3190" i="61"/>
  <c r="A3189" i="61"/>
  <c r="A3188" i="61"/>
  <c r="A3187" i="61"/>
  <c r="A3186" i="61"/>
  <c r="A3185" i="61"/>
  <c r="A3184" i="61"/>
  <c r="A3183" i="61"/>
  <c r="A3182" i="61"/>
  <c r="A3181" i="61"/>
  <c r="A3180" i="61"/>
  <c r="A3179" i="61"/>
  <c r="A3178" i="61"/>
  <c r="A3177" i="61"/>
  <c r="A3176" i="61"/>
  <c r="A3175" i="61"/>
  <c r="A3174" i="61"/>
  <c r="A3173" i="61"/>
  <c r="A3172" i="61"/>
  <c r="A3171" i="61"/>
  <c r="A3170" i="61"/>
  <c r="A3169" i="61"/>
  <c r="A3168" i="61"/>
  <c r="A3167" i="61"/>
  <c r="A3166" i="61"/>
  <c r="A3165" i="61"/>
  <c r="A3164" i="61"/>
  <c r="A3163" i="61"/>
  <c r="A3162" i="61"/>
  <c r="A3161" i="61"/>
  <c r="A3160" i="61"/>
  <c r="A3159" i="61"/>
  <c r="A3158" i="61"/>
  <c r="A3157" i="61"/>
  <c r="A3156" i="61"/>
  <c r="A3155" i="61"/>
  <c r="A3154" i="61"/>
  <c r="A3153" i="61"/>
  <c r="A3152" i="61"/>
  <c r="A3151" i="61"/>
  <c r="A3150" i="61"/>
  <c r="A3149" i="61"/>
  <c r="A3148" i="61"/>
  <c r="A3147" i="61"/>
  <c r="A3146" i="61"/>
  <c r="A3145" i="61"/>
  <c r="A3144" i="61"/>
  <c r="A3143" i="61"/>
  <c r="A3142" i="61"/>
  <c r="A3141" i="61"/>
  <c r="A3140" i="61"/>
  <c r="A3139" i="61"/>
  <c r="A3138" i="61"/>
  <c r="A3137" i="61"/>
  <c r="A3136" i="61"/>
  <c r="A3135" i="61"/>
  <c r="A3134" i="61"/>
  <c r="A3133" i="61"/>
  <c r="A3132" i="61"/>
  <c r="A3131" i="61"/>
  <c r="A3130" i="61"/>
  <c r="A3129" i="61"/>
  <c r="A3128" i="61"/>
  <c r="A3127" i="61"/>
  <c r="A3126" i="61"/>
  <c r="A3125" i="61"/>
  <c r="A3124" i="61"/>
  <c r="A3123" i="61"/>
  <c r="A3122" i="61"/>
  <c r="A3121" i="61"/>
  <c r="A3120" i="61"/>
  <c r="A3119" i="61"/>
  <c r="A3118" i="61"/>
  <c r="A3117" i="61"/>
  <c r="A3116" i="61"/>
  <c r="A3115" i="61"/>
  <c r="A3114" i="61"/>
  <c r="A3113" i="61"/>
  <c r="A3112" i="61"/>
  <c r="A3111" i="61"/>
  <c r="A3110" i="61"/>
  <c r="A3109" i="61"/>
  <c r="A3108" i="61"/>
  <c r="A3107" i="61"/>
  <c r="A3106" i="61"/>
  <c r="A3105" i="61"/>
  <c r="A3104" i="61"/>
  <c r="A3103" i="61"/>
  <c r="A3102" i="61"/>
  <c r="A3101" i="61"/>
  <c r="A3100" i="61"/>
  <c r="A3099" i="61"/>
  <c r="A3098" i="61"/>
  <c r="A3097" i="61"/>
  <c r="A3096" i="61"/>
  <c r="A3095" i="61"/>
  <c r="A3094" i="61"/>
  <c r="A3093" i="61"/>
  <c r="A3092" i="61"/>
  <c r="A3091" i="61"/>
  <c r="A3090" i="61"/>
  <c r="A3089" i="61"/>
  <c r="A3088" i="61"/>
  <c r="A3087" i="61"/>
  <c r="A3086" i="61"/>
  <c r="A3085" i="61"/>
  <c r="A3084" i="61"/>
  <c r="A3083" i="61"/>
  <c r="A3082" i="61"/>
  <c r="A3081" i="61"/>
  <c r="A3080" i="61"/>
  <c r="A3079" i="61"/>
  <c r="A3078" i="61"/>
  <c r="A3077" i="61"/>
  <c r="A3076" i="61"/>
  <c r="A3075" i="61"/>
  <c r="A3074" i="61"/>
  <c r="A3073" i="61"/>
  <c r="A3072" i="61"/>
  <c r="A3071" i="61"/>
  <c r="A3070" i="61"/>
  <c r="A3069" i="61"/>
  <c r="A3068" i="61"/>
  <c r="A3067" i="61"/>
  <c r="A3066" i="61"/>
  <c r="A3065" i="61"/>
  <c r="A3064" i="61"/>
  <c r="A3063" i="61"/>
  <c r="A3062" i="61"/>
  <c r="A3061" i="61"/>
  <c r="A3060" i="61"/>
  <c r="A3059" i="61"/>
  <c r="A3058" i="61"/>
  <c r="A3057" i="61"/>
  <c r="A3056" i="61"/>
  <c r="A3055" i="61"/>
  <c r="A3054" i="61"/>
  <c r="A3053" i="61"/>
  <c r="A3052" i="61"/>
  <c r="A3051" i="61"/>
  <c r="A3050" i="61"/>
  <c r="A3049" i="61"/>
  <c r="A3048" i="61"/>
  <c r="A3047" i="61"/>
  <c r="A3046" i="61"/>
  <c r="A3045" i="61"/>
  <c r="A3044" i="61"/>
  <c r="A3043" i="61"/>
  <c r="A3042" i="61"/>
  <c r="A3041" i="61"/>
  <c r="A3040" i="61"/>
  <c r="A3039" i="61"/>
  <c r="A3038" i="61"/>
  <c r="A3037" i="61"/>
  <c r="A3036" i="61"/>
  <c r="A3035" i="61"/>
  <c r="A3034" i="61"/>
  <c r="A3033" i="61"/>
  <c r="A3032" i="61"/>
  <c r="A3031" i="61"/>
  <c r="A3030" i="61"/>
  <c r="A3029" i="61"/>
  <c r="A3028" i="61"/>
  <c r="A3027" i="61"/>
  <c r="A3026" i="61"/>
  <c r="A3025" i="61"/>
  <c r="A3024" i="61"/>
  <c r="A3023" i="61"/>
  <c r="A3022" i="61"/>
  <c r="A3021" i="61"/>
  <c r="A3020" i="61"/>
  <c r="A3019" i="61"/>
  <c r="A3018" i="61"/>
  <c r="A3017" i="61"/>
  <c r="A3016" i="61"/>
  <c r="A3015" i="61"/>
  <c r="A3014" i="61"/>
  <c r="A3013" i="61"/>
  <c r="A3012" i="61"/>
  <c r="A3011" i="61"/>
  <c r="A3010" i="61"/>
  <c r="A3009" i="61"/>
  <c r="A3008" i="61"/>
  <c r="A3007" i="61"/>
  <c r="A3006" i="61"/>
  <c r="A3005" i="61"/>
  <c r="A3004" i="61"/>
  <c r="A3003" i="61"/>
  <c r="A3002" i="61"/>
  <c r="A3001" i="61"/>
  <c r="A3000" i="61"/>
  <c r="A2999" i="61"/>
  <c r="A2998" i="61"/>
  <c r="A2997" i="61"/>
  <c r="A2996" i="61"/>
  <c r="A2995" i="61"/>
  <c r="A2994" i="61"/>
  <c r="A2993" i="61"/>
  <c r="A2992" i="61"/>
  <c r="A2991" i="61"/>
  <c r="A2990" i="61"/>
  <c r="A2989" i="61"/>
  <c r="A2988" i="61"/>
  <c r="A2987" i="61"/>
  <c r="A2986" i="61"/>
  <c r="A2985" i="61"/>
  <c r="A2984" i="61"/>
  <c r="A2983" i="61"/>
  <c r="A2982" i="61"/>
  <c r="A2981" i="61"/>
  <c r="A2980" i="61"/>
  <c r="A2979" i="61"/>
  <c r="A2978" i="61"/>
  <c r="A2977" i="61"/>
  <c r="A2976" i="61"/>
  <c r="A2975" i="61"/>
  <c r="A2974" i="61"/>
  <c r="A2973" i="61"/>
  <c r="A2972" i="61"/>
  <c r="A2971" i="61"/>
  <c r="A2970" i="61"/>
  <c r="A2969" i="61"/>
  <c r="A2968" i="61"/>
  <c r="A2967" i="61"/>
  <c r="A2966" i="61"/>
  <c r="A2965" i="61"/>
  <c r="A2964" i="61"/>
  <c r="A2963" i="61"/>
  <c r="A2962" i="61"/>
  <c r="A2961" i="61"/>
  <c r="A2960" i="61"/>
  <c r="A2959" i="61"/>
  <c r="A2958" i="61"/>
  <c r="A2957" i="61"/>
  <c r="A2956" i="61"/>
  <c r="A2955" i="61"/>
  <c r="A2954" i="61"/>
  <c r="A2953" i="61"/>
  <c r="A2952" i="61"/>
  <c r="A2951" i="61"/>
  <c r="A2950" i="61"/>
  <c r="A2949" i="61"/>
  <c r="A2948" i="61"/>
  <c r="A2947" i="61"/>
  <c r="A2946" i="61"/>
  <c r="A2945" i="61"/>
  <c r="A2944" i="61"/>
  <c r="A2943" i="61"/>
  <c r="A2942" i="61"/>
  <c r="A2941" i="61"/>
  <c r="A2940" i="61"/>
  <c r="A2939" i="61"/>
  <c r="A2938" i="61"/>
  <c r="A2937" i="61"/>
  <c r="A2936" i="61"/>
  <c r="A2935" i="61"/>
  <c r="A2934" i="61"/>
  <c r="A2933" i="61"/>
  <c r="A2932" i="61"/>
  <c r="A2931" i="61"/>
  <c r="A2930" i="61"/>
  <c r="A2929" i="61"/>
  <c r="A2928" i="61"/>
  <c r="A2927" i="61"/>
  <c r="A2926" i="61"/>
  <c r="A2925" i="61"/>
  <c r="A2924" i="61"/>
  <c r="A2923" i="61"/>
  <c r="A2922" i="61"/>
  <c r="A2921" i="61"/>
  <c r="A2920" i="61"/>
  <c r="A2919" i="61"/>
  <c r="A2918" i="61"/>
  <c r="A2917" i="61"/>
  <c r="A2916" i="61"/>
  <c r="A2915" i="61"/>
  <c r="A2914" i="61"/>
  <c r="A2913" i="61"/>
  <c r="A2912" i="61"/>
  <c r="A2911" i="61"/>
  <c r="A2910" i="61"/>
  <c r="A2909" i="61"/>
  <c r="A2908" i="61"/>
  <c r="A2907" i="61"/>
  <c r="A2906" i="61"/>
  <c r="A2905" i="61"/>
  <c r="A2904" i="61"/>
  <c r="A2903" i="61"/>
  <c r="A2902" i="61"/>
  <c r="A2901" i="61"/>
  <c r="A2900" i="61"/>
  <c r="A2899" i="61"/>
  <c r="A2898" i="61"/>
  <c r="A2897" i="61"/>
  <c r="A2896" i="61"/>
  <c r="A2895" i="61"/>
  <c r="A2894" i="61"/>
  <c r="A2893" i="61"/>
  <c r="A2892" i="61"/>
  <c r="A2891" i="61"/>
  <c r="A2890" i="61"/>
  <c r="A2889" i="61"/>
  <c r="A2888" i="61"/>
  <c r="A2887" i="61"/>
  <c r="A2886" i="61"/>
  <c r="A2885" i="61"/>
  <c r="A2884" i="61"/>
  <c r="A2883" i="61"/>
  <c r="A2882" i="61"/>
  <c r="A2881" i="61"/>
  <c r="A2880" i="61"/>
  <c r="A2879" i="61"/>
  <c r="A2878" i="61"/>
  <c r="A2877" i="61"/>
  <c r="A2876" i="61"/>
  <c r="A2875" i="61"/>
  <c r="A2874" i="61"/>
  <c r="A2873" i="61"/>
  <c r="A2872" i="61"/>
  <c r="A2871" i="61"/>
  <c r="A2870" i="61"/>
  <c r="A2869" i="61"/>
  <c r="A2868" i="61"/>
  <c r="A2867" i="61"/>
  <c r="A2866" i="61"/>
  <c r="A2865" i="61"/>
  <c r="A2864" i="61"/>
  <c r="A2863" i="61"/>
  <c r="A2862" i="61"/>
  <c r="A2861" i="61"/>
  <c r="A2860" i="61"/>
  <c r="A2859" i="61"/>
  <c r="A2858" i="61"/>
  <c r="A2857" i="61"/>
  <c r="A2856" i="61"/>
  <c r="A2855" i="61"/>
  <c r="A2854" i="61"/>
  <c r="A2853" i="61"/>
  <c r="A2852" i="61"/>
  <c r="A2851" i="61"/>
  <c r="A2850" i="61"/>
  <c r="A2849" i="61"/>
  <c r="A2848" i="61"/>
  <c r="A2847" i="61"/>
  <c r="A2846" i="61"/>
  <c r="A2845" i="61"/>
  <c r="A2844" i="61"/>
  <c r="A2843" i="61"/>
  <c r="A2842" i="61"/>
  <c r="A2841" i="61"/>
  <c r="A2840" i="61"/>
  <c r="A2839" i="61"/>
  <c r="A2838" i="61"/>
  <c r="A2837" i="61"/>
  <c r="A2836" i="61"/>
  <c r="A2835" i="61"/>
  <c r="A2834" i="61"/>
  <c r="A2833" i="61"/>
  <c r="A2832" i="61"/>
  <c r="A2831" i="61"/>
  <c r="A2830" i="61"/>
  <c r="A2829" i="61"/>
  <c r="A2828" i="61"/>
  <c r="A2827" i="61"/>
  <c r="A2826" i="61"/>
  <c r="A2825" i="61"/>
  <c r="A2824" i="61"/>
  <c r="A2823" i="61"/>
  <c r="A2822" i="61"/>
  <c r="A2821" i="61"/>
  <c r="A2820" i="61"/>
  <c r="A2819" i="61"/>
  <c r="A2818" i="61"/>
  <c r="A2817" i="61"/>
  <c r="A2816" i="61"/>
  <c r="A2815" i="61"/>
  <c r="A2814" i="61"/>
  <c r="A2813" i="61"/>
  <c r="A2812" i="61"/>
  <c r="A2811" i="61"/>
  <c r="A2810" i="61"/>
  <c r="A2809" i="61"/>
  <c r="A2808" i="61"/>
  <c r="A2807" i="61"/>
  <c r="A2806" i="61"/>
  <c r="A2805" i="61"/>
  <c r="A2804" i="61"/>
  <c r="A2803" i="61"/>
  <c r="A2802" i="61"/>
  <c r="A2801" i="61"/>
  <c r="A2800" i="61"/>
  <c r="A2799" i="61"/>
  <c r="A2798" i="61"/>
  <c r="A2797" i="61"/>
  <c r="A2796" i="61"/>
  <c r="A2795" i="61"/>
  <c r="A2794" i="61"/>
  <c r="A2793" i="61"/>
  <c r="A2792" i="61"/>
  <c r="A2791" i="61"/>
  <c r="A2790" i="61"/>
  <c r="A2789" i="61"/>
  <c r="A2788" i="61"/>
  <c r="A2787" i="61"/>
  <c r="A2786" i="61"/>
  <c r="A2785" i="61"/>
  <c r="A2784" i="61"/>
  <c r="A2783" i="61"/>
  <c r="A2782" i="61"/>
  <c r="A2781" i="61"/>
  <c r="A2780" i="61"/>
  <c r="A2779" i="61"/>
  <c r="A2778" i="61"/>
  <c r="A2777" i="61"/>
  <c r="A2776" i="61"/>
  <c r="A2775" i="61"/>
  <c r="A2774" i="61"/>
  <c r="A2773" i="61"/>
  <c r="A2772" i="61"/>
  <c r="A2771" i="61"/>
  <c r="A2770" i="61"/>
  <c r="A2769" i="61"/>
  <c r="A2768" i="61"/>
  <c r="A2767" i="61"/>
  <c r="A2766" i="61"/>
  <c r="A2765" i="61"/>
  <c r="A2764" i="61"/>
  <c r="A2763" i="61"/>
  <c r="A2762" i="61"/>
  <c r="A2761" i="61"/>
  <c r="A2760" i="61"/>
  <c r="A2759" i="61"/>
  <c r="A2758" i="61"/>
  <c r="A2757" i="61"/>
  <c r="A2756" i="61"/>
  <c r="A2755" i="61"/>
  <c r="A2754" i="61"/>
  <c r="A2753" i="61"/>
  <c r="A2752" i="61"/>
  <c r="A2751" i="61"/>
  <c r="A2750" i="61"/>
  <c r="A2749" i="61"/>
  <c r="A2748" i="61"/>
  <c r="A2747" i="61"/>
  <c r="A2746" i="61"/>
  <c r="A2745" i="61"/>
  <c r="A2744" i="61"/>
  <c r="A2743" i="61"/>
  <c r="A2742" i="61"/>
  <c r="A2741" i="61"/>
  <c r="A2740" i="61"/>
  <c r="A2739" i="61"/>
  <c r="A2738" i="61"/>
  <c r="A2737" i="61"/>
  <c r="A2736" i="61"/>
  <c r="A2735" i="61"/>
  <c r="A2734" i="61"/>
  <c r="A2733" i="61"/>
  <c r="A2732" i="61"/>
  <c r="A2731" i="61"/>
  <c r="A2730" i="61"/>
  <c r="A2729" i="61"/>
  <c r="A2728" i="61"/>
  <c r="A2727" i="61"/>
  <c r="A2726" i="61"/>
  <c r="A2725" i="61"/>
  <c r="A2724" i="61"/>
  <c r="A2723" i="61"/>
  <c r="A2722" i="61"/>
  <c r="A2721" i="61"/>
  <c r="A2720" i="61"/>
  <c r="A2719" i="61"/>
  <c r="A2718" i="61"/>
  <c r="A2717" i="61"/>
  <c r="A2716" i="61"/>
  <c r="A2715" i="61"/>
  <c r="A2714" i="61"/>
  <c r="A2713" i="61"/>
  <c r="A2712" i="61"/>
  <c r="A2711" i="61"/>
  <c r="A2710" i="61"/>
  <c r="A2709" i="61"/>
  <c r="A2708" i="61"/>
  <c r="A2707" i="61"/>
  <c r="A2706" i="61"/>
  <c r="A2705" i="61"/>
  <c r="A2704" i="61"/>
  <c r="A2703" i="61"/>
  <c r="A2702" i="61"/>
  <c r="A2701" i="61"/>
  <c r="A2700" i="61"/>
  <c r="A2699" i="61"/>
  <c r="A2698" i="61"/>
  <c r="A2697" i="61"/>
  <c r="A2696" i="61"/>
  <c r="A2695" i="61"/>
  <c r="A2694" i="61"/>
  <c r="A2693" i="61"/>
  <c r="A2692" i="61"/>
  <c r="A2691" i="61"/>
  <c r="A2690" i="61"/>
  <c r="A2689" i="61"/>
  <c r="A2688" i="61"/>
  <c r="A2687" i="61"/>
  <c r="A2686" i="61"/>
  <c r="A2685" i="61"/>
  <c r="A2684" i="61"/>
  <c r="A2683" i="61"/>
  <c r="A2682" i="61"/>
  <c r="A2681" i="61"/>
  <c r="A2680" i="61"/>
  <c r="A2679" i="61"/>
  <c r="A2678" i="61"/>
  <c r="A2677" i="61"/>
  <c r="A2676" i="61"/>
  <c r="A2675" i="61"/>
  <c r="A2674" i="61"/>
  <c r="A2673" i="61"/>
  <c r="A2672" i="61"/>
  <c r="A2671" i="61"/>
  <c r="A2670" i="61"/>
  <c r="A2669" i="61"/>
  <c r="A2668" i="61"/>
  <c r="A2667" i="61"/>
  <c r="A2666" i="61"/>
  <c r="A2665" i="61"/>
  <c r="A2664" i="61"/>
  <c r="A2663" i="61"/>
  <c r="A2662" i="61"/>
  <c r="A2661" i="61"/>
  <c r="A2660" i="61"/>
  <c r="A2659" i="61"/>
  <c r="A2658" i="61"/>
  <c r="A2657" i="61"/>
  <c r="A2656" i="61"/>
  <c r="A2655" i="61"/>
  <c r="A2654" i="61"/>
  <c r="A2653" i="61"/>
  <c r="A2652" i="61"/>
  <c r="A2651" i="61"/>
  <c r="A2650" i="61"/>
  <c r="A2649" i="61"/>
  <c r="A2648" i="61"/>
  <c r="A2647" i="61"/>
  <c r="A2646" i="61"/>
  <c r="A2645" i="61"/>
  <c r="A2644" i="61"/>
  <c r="A2643" i="61"/>
  <c r="A2642" i="61"/>
  <c r="A2641" i="61"/>
  <c r="A2640" i="61"/>
  <c r="A2639" i="61"/>
  <c r="A2638" i="61"/>
  <c r="A2637" i="61"/>
  <c r="A2636" i="61"/>
  <c r="A2635" i="61"/>
  <c r="A2634" i="61"/>
  <c r="A2633" i="61"/>
  <c r="A2632" i="61"/>
  <c r="A2631" i="61"/>
  <c r="A2630" i="61"/>
  <c r="A2629" i="61"/>
  <c r="A2628" i="61"/>
  <c r="A2627" i="61"/>
  <c r="A2626" i="61"/>
  <c r="A2625" i="61"/>
  <c r="A2624" i="61"/>
  <c r="A2623" i="61"/>
  <c r="A2622" i="61"/>
  <c r="A2621" i="61"/>
  <c r="A2620" i="61"/>
  <c r="A2619" i="61"/>
  <c r="A2618" i="61"/>
  <c r="A2617" i="61"/>
  <c r="A2616" i="61"/>
  <c r="A2615" i="61"/>
  <c r="A2614" i="61"/>
  <c r="A2613" i="61"/>
  <c r="A2612" i="61"/>
  <c r="A2611" i="61"/>
  <c r="A2610" i="61"/>
  <c r="A2609" i="61"/>
  <c r="A2608" i="61"/>
  <c r="A2607" i="61"/>
  <c r="A2606" i="61"/>
  <c r="A2605" i="61"/>
  <c r="A2604" i="61"/>
  <c r="A2603" i="61"/>
  <c r="A2602" i="61"/>
  <c r="A2601" i="61"/>
  <c r="A2600" i="61"/>
  <c r="A2599" i="61"/>
  <c r="A2598" i="61"/>
  <c r="A2597" i="61"/>
  <c r="A2596" i="61"/>
  <c r="A2595" i="61"/>
  <c r="A2594" i="61"/>
  <c r="A2593" i="61"/>
  <c r="A2592" i="61"/>
  <c r="A2591" i="61"/>
  <c r="A2590" i="61"/>
  <c r="A2589" i="61"/>
  <c r="A2588" i="61"/>
  <c r="A2587" i="61"/>
  <c r="A2586" i="61"/>
  <c r="A2585" i="61"/>
  <c r="A2584" i="61"/>
  <c r="A2583" i="61"/>
  <c r="A2582" i="61"/>
  <c r="A2581" i="61"/>
  <c r="A2580" i="61"/>
  <c r="A2579" i="61"/>
  <c r="A2578" i="61"/>
  <c r="A2577" i="61"/>
  <c r="A2576" i="61"/>
  <c r="A2575" i="61"/>
  <c r="A2574" i="61"/>
  <c r="A2573" i="61"/>
  <c r="A2572" i="61"/>
  <c r="A2571" i="61"/>
  <c r="A2570" i="61"/>
  <c r="A2569" i="61"/>
  <c r="A2568" i="61"/>
  <c r="A2567" i="61"/>
  <c r="A2566" i="61"/>
  <c r="A2565" i="61"/>
  <c r="A2564" i="61"/>
  <c r="A2563" i="61"/>
  <c r="A2562" i="61"/>
  <c r="A2561" i="61"/>
  <c r="A2560" i="61"/>
  <c r="A2559" i="61"/>
  <c r="A2558" i="61"/>
  <c r="A2557" i="61"/>
  <c r="A2556" i="61"/>
  <c r="A2555" i="61"/>
  <c r="A2554" i="61"/>
  <c r="A2553" i="61"/>
  <c r="A2552" i="61"/>
  <c r="A2551" i="61"/>
  <c r="A2550" i="61"/>
  <c r="A2549" i="61"/>
  <c r="A2548" i="61"/>
  <c r="A2547" i="61"/>
  <c r="A2546" i="61"/>
  <c r="A2545" i="61"/>
  <c r="A2544" i="61"/>
  <c r="A2543" i="61"/>
  <c r="A2542" i="61"/>
  <c r="A2541" i="61"/>
  <c r="A2540" i="61"/>
  <c r="A2539" i="61"/>
  <c r="A2538" i="61"/>
  <c r="A2537" i="61"/>
  <c r="A2536" i="61"/>
  <c r="A2535" i="61"/>
  <c r="A2534" i="61"/>
  <c r="A2533" i="61"/>
  <c r="A2532" i="61"/>
  <c r="A2531" i="61"/>
  <c r="A2530" i="61"/>
  <c r="A2529" i="61"/>
  <c r="A2528" i="61"/>
  <c r="A2527" i="61"/>
  <c r="A2526" i="61"/>
  <c r="A2525" i="61"/>
  <c r="A2524" i="61"/>
  <c r="A2523" i="61"/>
  <c r="A2522" i="61"/>
  <c r="A2521" i="61"/>
  <c r="A2520" i="61"/>
  <c r="A2519" i="61"/>
  <c r="A2518" i="61"/>
  <c r="A2517" i="61"/>
  <c r="A2516" i="61"/>
  <c r="A2515" i="61"/>
  <c r="A2514" i="61"/>
  <c r="A2513" i="61"/>
  <c r="A2512" i="61"/>
  <c r="A2511" i="61"/>
  <c r="A2510" i="61"/>
  <c r="A2509" i="61"/>
  <c r="A2508" i="61"/>
  <c r="A2507" i="61"/>
  <c r="A2506" i="61"/>
  <c r="A2505" i="61"/>
  <c r="A2504" i="61"/>
  <c r="A2503" i="61"/>
  <c r="A2502" i="61"/>
  <c r="A2501" i="61"/>
  <c r="A2500" i="61"/>
  <c r="A2499" i="61"/>
  <c r="A2498" i="61"/>
  <c r="A2497" i="61"/>
  <c r="A2496" i="61"/>
  <c r="A2495" i="61"/>
  <c r="A2494" i="61"/>
  <c r="A2493" i="61"/>
  <c r="A2492" i="61"/>
  <c r="A2491" i="61"/>
  <c r="A2490" i="61"/>
  <c r="A2489" i="61"/>
  <c r="A2488" i="61"/>
  <c r="A2487" i="61"/>
  <c r="A2486" i="61"/>
  <c r="A2485" i="61"/>
  <c r="A2484" i="61"/>
  <c r="A2483" i="61"/>
  <c r="A2482" i="61"/>
  <c r="A2481" i="61"/>
  <c r="A2480" i="61"/>
  <c r="A2479" i="61"/>
  <c r="A2478" i="61"/>
  <c r="A2477" i="61"/>
  <c r="A2476" i="61"/>
  <c r="A2475" i="61"/>
  <c r="A2474" i="61"/>
  <c r="A2473" i="61"/>
  <c r="A2472" i="61"/>
  <c r="A2471" i="61"/>
  <c r="A2470" i="61"/>
  <c r="A2469" i="61"/>
  <c r="A2468" i="61"/>
  <c r="A2467" i="61"/>
  <c r="A2466" i="61"/>
  <c r="A2465" i="61"/>
  <c r="A2464" i="61"/>
  <c r="A2463" i="61"/>
  <c r="A2462" i="61"/>
  <c r="A2461" i="61"/>
  <c r="A2460" i="61"/>
  <c r="A2459" i="61"/>
  <c r="A2458" i="61"/>
  <c r="A2457" i="61"/>
  <c r="A2456" i="61"/>
  <c r="A2455" i="61"/>
  <c r="A2454" i="61"/>
  <c r="A2453" i="61"/>
  <c r="A2452" i="61"/>
  <c r="A2451" i="61"/>
  <c r="A2450" i="61"/>
  <c r="A2449" i="61"/>
  <c r="A2448" i="61"/>
  <c r="A2447" i="61"/>
  <c r="A2446" i="61"/>
  <c r="A2445" i="61"/>
  <c r="A2444" i="61"/>
  <c r="A2443" i="61"/>
  <c r="A2442" i="61"/>
  <c r="A2441" i="61"/>
  <c r="A2440" i="61"/>
  <c r="A2439" i="61"/>
  <c r="A2438" i="61"/>
  <c r="A2437" i="61"/>
  <c r="A2436" i="61"/>
  <c r="A2435" i="61"/>
  <c r="A2434" i="61"/>
  <c r="A2433" i="61"/>
  <c r="A2432" i="61"/>
  <c r="A2431" i="61"/>
  <c r="A2430" i="61"/>
  <c r="A2429" i="61"/>
  <c r="A2428" i="61"/>
  <c r="A2427" i="61"/>
  <c r="A2426" i="61"/>
  <c r="A2425" i="61"/>
  <c r="A2424" i="61"/>
  <c r="A2423" i="61"/>
  <c r="A2422" i="61"/>
  <c r="A2421" i="61"/>
  <c r="A2420" i="61"/>
  <c r="A2419" i="61"/>
  <c r="A2418" i="61"/>
  <c r="A2417" i="61"/>
  <c r="A2416" i="61"/>
  <c r="A2415" i="61"/>
  <c r="A2414" i="61"/>
  <c r="A2413" i="61"/>
  <c r="A2412" i="61"/>
  <c r="A2411" i="61"/>
  <c r="A2410" i="61"/>
  <c r="A2409" i="61"/>
  <c r="A2408" i="61"/>
  <c r="A2407" i="61"/>
  <c r="A2406" i="61"/>
  <c r="A2405" i="61"/>
  <c r="A2404" i="61"/>
  <c r="A2403" i="61"/>
  <c r="A2402" i="61"/>
  <c r="A2401" i="61"/>
  <c r="A2400" i="61"/>
  <c r="A2399" i="61"/>
  <c r="A2398" i="61"/>
  <c r="A2397" i="61"/>
  <c r="A2396" i="61"/>
  <c r="A2395" i="61"/>
  <c r="A2394" i="61"/>
  <c r="A2393" i="61"/>
  <c r="A2392" i="61"/>
  <c r="A2391" i="61"/>
  <c r="A2390" i="61"/>
  <c r="A2389" i="61"/>
  <c r="A2388" i="61"/>
  <c r="A2387" i="61"/>
  <c r="A2386" i="61"/>
  <c r="A2385" i="61"/>
  <c r="A2384" i="61"/>
  <c r="A2383" i="61"/>
  <c r="A2382" i="61"/>
  <c r="A2381" i="61"/>
  <c r="A2380" i="61"/>
  <c r="A2379" i="61"/>
  <c r="A2378" i="61"/>
  <c r="A2377" i="61"/>
  <c r="A2376" i="61"/>
  <c r="A2375" i="61"/>
  <c r="A2374" i="61"/>
  <c r="A2373" i="61"/>
  <c r="A2372" i="61"/>
  <c r="A2371" i="61"/>
  <c r="A2370" i="61"/>
  <c r="A2369" i="61"/>
  <c r="A2368" i="61"/>
  <c r="A2367" i="61"/>
  <c r="A2366" i="61"/>
  <c r="A2365" i="61"/>
  <c r="A2364" i="61"/>
  <c r="A2363" i="61"/>
  <c r="A2362" i="61"/>
  <c r="A2361" i="61"/>
  <c r="A2360" i="61"/>
  <c r="A2359" i="61"/>
  <c r="A2358" i="61"/>
  <c r="A2357" i="61"/>
  <c r="A2356" i="61"/>
  <c r="A2355" i="61"/>
  <c r="A2354" i="61"/>
  <c r="A2353" i="61"/>
  <c r="A2352" i="61"/>
  <c r="A2351" i="61"/>
  <c r="A2350" i="61"/>
  <c r="A2349" i="61"/>
  <c r="A2348" i="61"/>
  <c r="A2347" i="61"/>
  <c r="A2346" i="61"/>
  <c r="A2345" i="61"/>
  <c r="A2344" i="61"/>
  <c r="A2343" i="61"/>
  <c r="A2342" i="61"/>
  <c r="A2341" i="61"/>
  <c r="A2340" i="61"/>
  <c r="A2339" i="61"/>
  <c r="A2338" i="61"/>
  <c r="A2337" i="61"/>
  <c r="A2336" i="61"/>
  <c r="A2335" i="61"/>
  <c r="A2334" i="61"/>
  <c r="A2333" i="61"/>
  <c r="A2332" i="61"/>
  <c r="A2331" i="61"/>
  <c r="A2330" i="61"/>
  <c r="A2329" i="61"/>
  <c r="A2328" i="61"/>
  <c r="A2327" i="61"/>
  <c r="A2326" i="61"/>
  <c r="A2325" i="61"/>
  <c r="A2324" i="61"/>
  <c r="A2323" i="61"/>
  <c r="A2322" i="61"/>
  <c r="A2321" i="61"/>
  <c r="A2320" i="61"/>
  <c r="A2319" i="61"/>
  <c r="A2318" i="61"/>
  <c r="A2317" i="61"/>
  <c r="A2316" i="61"/>
  <c r="A2315" i="61"/>
  <c r="A2314" i="61"/>
  <c r="A2313" i="61"/>
  <c r="A2312" i="61"/>
  <c r="A2311" i="61"/>
  <c r="A2310" i="61"/>
  <c r="A2309" i="61"/>
  <c r="A2308" i="61"/>
  <c r="A2307" i="61"/>
  <c r="A2306" i="61"/>
  <c r="A2305" i="61"/>
  <c r="A2304" i="61"/>
  <c r="A2303" i="61"/>
  <c r="A2302" i="61"/>
  <c r="A2301" i="61"/>
  <c r="A2300" i="61"/>
  <c r="A2299" i="61"/>
  <c r="A2298" i="61"/>
  <c r="A2297" i="61"/>
  <c r="A2296" i="61"/>
  <c r="A2295" i="61"/>
  <c r="A2294" i="61"/>
  <c r="A2293" i="61"/>
  <c r="A2292" i="61"/>
  <c r="A2291" i="61"/>
  <c r="A2290" i="61"/>
  <c r="A2289" i="61"/>
  <c r="A2288" i="61"/>
  <c r="A2287" i="61"/>
  <c r="A2286" i="61"/>
  <c r="A2285" i="61"/>
  <c r="A2284" i="61"/>
  <c r="A2283" i="61"/>
  <c r="A2282" i="61"/>
  <c r="A2281" i="61"/>
  <c r="A2280" i="61"/>
  <c r="A2279" i="61"/>
  <c r="A2278" i="61"/>
  <c r="A2277" i="61"/>
  <c r="A2276" i="61"/>
  <c r="A2275" i="61"/>
  <c r="A2274" i="61"/>
  <c r="A2273" i="61"/>
  <c r="A2272" i="61"/>
  <c r="A2271" i="61"/>
  <c r="A2270" i="61"/>
  <c r="A2269" i="61"/>
  <c r="A2268" i="61"/>
  <c r="A2267" i="61"/>
  <c r="A2266" i="61"/>
  <c r="A2265" i="61"/>
  <c r="A2264" i="61"/>
  <c r="A2263" i="61"/>
  <c r="A2262" i="61"/>
  <c r="A2261" i="61"/>
  <c r="A2260" i="61"/>
  <c r="A2259" i="61"/>
  <c r="A2258" i="61"/>
  <c r="A2257" i="61"/>
  <c r="A2256" i="61"/>
  <c r="A2255" i="61"/>
  <c r="A2254" i="61"/>
  <c r="A2253" i="61"/>
  <c r="A2252" i="61"/>
  <c r="A2251" i="61"/>
  <c r="A2250" i="61"/>
  <c r="A2249" i="61"/>
  <c r="A2248" i="61"/>
  <c r="A2247" i="61"/>
  <c r="A2246" i="61"/>
  <c r="A2245" i="61"/>
  <c r="A2244" i="61"/>
  <c r="A2243" i="61"/>
  <c r="A2242" i="61"/>
  <c r="A2241" i="61"/>
  <c r="A2240" i="61"/>
  <c r="A2239" i="61"/>
  <c r="A2238" i="61"/>
  <c r="A2237" i="61"/>
  <c r="A2236" i="61"/>
  <c r="A2235" i="61"/>
  <c r="A2234" i="61"/>
  <c r="A2233" i="61"/>
  <c r="A2232" i="61"/>
  <c r="A2231" i="61"/>
  <c r="A2230" i="61"/>
  <c r="A2229" i="61"/>
  <c r="A2228" i="61"/>
  <c r="A2227" i="61"/>
  <c r="A2226" i="61"/>
  <c r="A2225" i="61"/>
  <c r="A2224" i="61"/>
  <c r="A2223" i="61"/>
  <c r="A2222" i="61"/>
  <c r="A2221" i="61"/>
  <c r="A2220" i="61"/>
  <c r="A2219" i="61"/>
  <c r="A2218" i="61"/>
  <c r="A2217" i="61"/>
  <c r="A2216" i="61"/>
  <c r="A2215" i="61"/>
  <c r="A2214" i="61"/>
  <c r="A2213" i="61"/>
  <c r="A2212" i="61"/>
  <c r="A2211" i="61"/>
  <c r="A2210" i="61"/>
  <c r="A2209" i="61"/>
  <c r="A2208" i="61"/>
  <c r="A2207" i="61"/>
  <c r="A2206" i="61"/>
  <c r="A2205" i="61"/>
  <c r="A2204" i="61"/>
  <c r="A2203" i="61"/>
  <c r="A2202" i="61"/>
  <c r="A2201" i="61"/>
  <c r="A2200" i="61"/>
  <c r="A2199" i="61"/>
  <c r="A2198" i="61"/>
  <c r="A2197" i="61"/>
  <c r="A2196" i="61"/>
  <c r="A2195" i="61"/>
  <c r="A2194" i="61"/>
  <c r="A2193" i="61"/>
  <c r="A2192" i="61"/>
  <c r="A2191" i="61"/>
  <c r="A2190" i="61"/>
  <c r="A2189" i="61"/>
  <c r="A2188" i="61"/>
  <c r="A2187" i="61"/>
  <c r="A2186" i="61"/>
  <c r="A2185" i="61"/>
  <c r="A2184" i="61"/>
  <c r="A2183" i="61"/>
  <c r="A2182" i="61"/>
  <c r="A2181" i="61"/>
  <c r="A2180" i="61"/>
  <c r="A2179" i="61"/>
  <c r="A2178" i="61"/>
  <c r="A2177" i="61"/>
  <c r="A2176" i="61"/>
  <c r="A2175" i="61"/>
  <c r="A2174" i="61"/>
  <c r="A2173" i="61"/>
  <c r="A2172" i="61"/>
  <c r="A2171" i="61"/>
  <c r="A2170" i="61"/>
  <c r="A2169" i="61"/>
  <c r="A2168" i="61"/>
  <c r="A2167" i="61"/>
  <c r="A2166" i="61"/>
  <c r="A2165" i="61"/>
  <c r="A2164" i="61"/>
  <c r="A2163" i="61"/>
  <c r="A2162" i="61"/>
  <c r="A2161" i="61"/>
  <c r="A2160" i="61"/>
  <c r="A2159" i="61"/>
  <c r="A2158" i="61"/>
  <c r="A2157" i="61"/>
  <c r="A2156" i="61"/>
  <c r="A2155" i="61"/>
  <c r="A2154" i="61"/>
  <c r="A2153" i="61"/>
  <c r="A2152" i="61"/>
  <c r="A2151" i="61"/>
  <c r="A2150" i="61"/>
  <c r="A2149" i="61"/>
  <c r="A2148" i="61"/>
  <c r="A2147" i="61"/>
  <c r="A2146" i="61"/>
  <c r="A2145" i="61"/>
  <c r="A2144" i="61"/>
  <c r="A2143" i="61"/>
  <c r="A2142" i="61"/>
  <c r="A2141" i="61"/>
  <c r="A2140" i="61"/>
  <c r="A2139" i="61"/>
  <c r="A2138" i="61"/>
  <c r="A2137" i="61"/>
  <c r="A2136" i="61"/>
  <c r="A2135" i="61"/>
  <c r="A2134" i="61"/>
  <c r="A2133" i="61"/>
  <c r="A2132" i="61"/>
  <c r="A2131" i="61"/>
  <c r="A2130" i="61"/>
  <c r="A2129" i="61"/>
  <c r="A2128" i="61"/>
  <c r="A2127" i="61"/>
  <c r="A2126" i="61"/>
  <c r="A2125" i="61"/>
  <c r="A2124" i="61"/>
  <c r="A2123" i="61"/>
  <c r="A2122" i="61"/>
  <c r="A2121" i="61"/>
  <c r="A2120" i="61"/>
  <c r="A2119" i="61"/>
  <c r="A2118" i="61"/>
  <c r="A2117" i="61"/>
  <c r="A2116" i="61"/>
  <c r="A2115" i="61"/>
  <c r="A2114" i="61"/>
  <c r="A2113" i="61"/>
  <c r="A2112" i="61"/>
  <c r="A2111" i="61"/>
  <c r="A2110" i="61"/>
  <c r="A2109" i="61"/>
  <c r="A2108" i="61"/>
  <c r="A2107" i="61"/>
  <c r="A2106" i="61"/>
  <c r="A2105" i="61"/>
  <c r="A2104" i="61"/>
  <c r="A2103" i="61"/>
  <c r="A2102" i="61"/>
  <c r="A2101" i="61"/>
  <c r="A2100" i="61"/>
  <c r="A2099" i="61"/>
  <c r="A2098" i="61"/>
  <c r="A2097" i="61"/>
  <c r="A2096" i="61"/>
  <c r="A2095" i="61"/>
  <c r="A2094" i="61"/>
  <c r="A2093" i="61"/>
  <c r="A2092" i="61"/>
  <c r="A2091" i="61"/>
  <c r="A2090" i="61"/>
  <c r="A2089" i="61"/>
  <c r="A2088" i="61"/>
  <c r="A2087" i="61"/>
  <c r="A2086" i="61"/>
  <c r="A2085" i="61"/>
  <c r="A2084" i="61"/>
  <c r="A2083" i="61"/>
  <c r="A2082" i="61"/>
  <c r="A2081" i="61"/>
  <c r="A2080" i="61"/>
  <c r="A2079" i="61"/>
  <c r="A2078" i="61"/>
  <c r="A2077" i="61"/>
  <c r="A2076" i="61"/>
  <c r="A2075" i="61"/>
  <c r="A2074" i="61"/>
  <c r="A2073" i="61"/>
  <c r="A2072" i="61"/>
  <c r="A2071" i="61"/>
  <c r="A2070" i="61"/>
  <c r="A2069" i="61"/>
  <c r="A2068" i="61"/>
  <c r="A2067" i="61"/>
  <c r="A2066" i="61"/>
  <c r="A2065" i="61"/>
  <c r="A2064" i="61"/>
  <c r="A2063" i="61"/>
  <c r="A2062" i="61"/>
  <c r="A2061" i="61"/>
  <c r="A2060" i="61"/>
  <c r="A2059" i="61"/>
  <c r="A2058" i="61"/>
  <c r="A2057" i="61"/>
  <c r="A2056" i="61"/>
  <c r="A2055" i="61"/>
  <c r="A2054" i="61"/>
  <c r="A2053" i="61"/>
  <c r="A2052" i="61"/>
  <c r="A2051" i="61"/>
  <c r="A2050" i="61"/>
  <c r="A2049" i="61"/>
  <c r="A2048" i="61"/>
  <c r="A2047" i="61"/>
  <c r="A2046" i="61"/>
  <c r="A2045" i="61"/>
  <c r="A2044" i="61"/>
  <c r="A2043" i="61"/>
  <c r="A2042" i="61"/>
  <c r="A2041" i="61"/>
  <c r="A2040" i="61"/>
  <c r="A2039" i="61"/>
  <c r="A2038" i="61"/>
  <c r="A2037" i="61"/>
  <c r="A2036" i="61"/>
  <c r="A2035" i="61"/>
  <c r="A2034" i="61"/>
  <c r="A2033" i="61"/>
  <c r="A2032" i="61"/>
  <c r="A2031" i="61"/>
  <c r="A2030" i="61"/>
  <c r="A2029" i="61"/>
  <c r="A2028" i="61"/>
  <c r="A2027" i="61"/>
  <c r="A2026" i="61"/>
  <c r="A2025" i="61"/>
  <c r="A2024" i="61"/>
  <c r="A2023" i="61"/>
  <c r="A2022" i="61"/>
  <c r="A2021" i="61"/>
  <c r="A2020" i="61"/>
  <c r="A2019" i="61"/>
  <c r="A2018" i="61"/>
  <c r="A2017" i="61"/>
  <c r="A2016" i="61"/>
  <c r="A2015" i="61"/>
  <c r="A2014" i="61"/>
  <c r="A2013" i="61"/>
  <c r="A2012" i="61"/>
  <c r="A2011" i="61"/>
  <c r="A2010" i="61"/>
  <c r="A2009" i="61"/>
  <c r="A2008" i="61"/>
  <c r="A2007" i="61"/>
  <c r="A2006" i="61"/>
  <c r="A2005" i="61"/>
  <c r="A2004" i="61"/>
  <c r="A2003" i="61"/>
  <c r="A2002" i="61"/>
  <c r="A2001" i="61"/>
  <c r="A2000" i="61"/>
  <c r="A1999" i="61"/>
  <c r="A1998" i="61"/>
  <c r="A1997" i="61"/>
  <c r="A1996" i="61"/>
  <c r="A1995" i="61"/>
  <c r="A1994" i="61"/>
  <c r="A1993" i="61"/>
  <c r="A1992" i="61"/>
  <c r="A1991" i="61"/>
  <c r="A1990" i="61"/>
  <c r="A1989" i="61"/>
  <c r="A1988" i="61"/>
  <c r="A1987" i="61"/>
  <c r="A1986" i="61"/>
  <c r="A1985" i="61"/>
  <c r="A1984" i="61"/>
  <c r="A1983" i="61"/>
  <c r="A1982" i="61"/>
  <c r="A1981" i="61"/>
  <c r="A1980" i="61"/>
  <c r="A1979" i="61"/>
  <c r="A1978" i="61"/>
  <c r="A1977" i="61"/>
  <c r="A1976" i="61"/>
  <c r="A1975" i="61"/>
  <c r="A1974" i="61"/>
  <c r="A1973" i="61"/>
  <c r="A1972" i="61"/>
  <c r="A1971" i="61"/>
  <c r="A1970" i="61"/>
  <c r="A1969" i="61"/>
  <c r="A1968" i="61"/>
  <c r="A1967" i="61"/>
  <c r="A1966" i="61"/>
  <c r="A1965" i="61"/>
  <c r="A1964" i="61"/>
  <c r="A1963" i="61"/>
  <c r="A1962" i="61"/>
  <c r="A1961" i="61"/>
  <c r="A1960" i="61"/>
  <c r="A1959" i="61"/>
  <c r="A1958" i="61"/>
  <c r="A1957" i="61"/>
  <c r="A1956" i="61"/>
  <c r="A1955" i="61"/>
  <c r="A1954" i="61"/>
  <c r="A1953" i="61"/>
  <c r="A1952" i="61"/>
  <c r="A1951" i="61"/>
  <c r="A1950" i="61"/>
  <c r="A1949" i="61"/>
  <c r="A1948" i="61"/>
  <c r="A1947" i="61"/>
  <c r="A1946" i="61"/>
  <c r="A1945" i="61"/>
  <c r="A1944" i="61"/>
  <c r="A1943" i="61"/>
  <c r="A1942" i="61"/>
  <c r="A1941" i="61"/>
  <c r="A1940" i="61"/>
  <c r="A1939" i="61"/>
  <c r="A1938" i="61"/>
  <c r="A1937" i="61"/>
  <c r="A1936" i="61"/>
  <c r="A1935" i="61"/>
  <c r="A1934" i="61"/>
  <c r="A1933" i="61"/>
  <c r="A1932" i="61"/>
  <c r="A1931" i="61"/>
  <c r="A1930" i="61"/>
  <c r="A1929" i="61"/>
  <c r="A1928" i="61"/>
  <c r="A1927" i="61"/>
  <c r="A1926" i="61"/>
  <c r="A1925" i="61"/>
  <c r="A1924" i="61"/>
  <c r="A1923" i="61"/>
  <c r="A1922" i="61"/>
  <c r="A1921" i="61"/>
  <c r="A1920" i="61"/>
  <c r="A1919" i="61"/>
  <c r="A1918" i="61"/>
  <c r="A1917" i="61"/>
  <c r="A1916" i="61"/>
  <c r="A1915" i="61"/>
  <c r="A1914" i="61"/>
  <c r="A1913" i="61"/>
  <c r="A1912" i="61"/>
  <c r="A1911" i="61"/>
  <c r="A1910" i="61"/>
  <c r="A1909" i="61"/>
  <c r="A1908" i="61"/>
  <c r="A1907" i="61"/>
  <c r="A1906" i="61"/>
  <c r="A1905" i="61"/>
  <c r="A1904" i="61"/>
  <c r="A1903" i="61"/>
  <c r="A1902" i="61"/>
  <c r="A1901" i="61"/>
  <c r="A1900" i="61"/>
  <c r="A1899" i="61"/>
  <c r="A1898" i="61"/>
  <c r="A1897" i="61"/>
  <c r="A1896" i="61"/>
  <c r="A1895" i="61"/>
  <c r="A1894" i="61"/>
  <c r="A1893" i="61"/>
  <c r="A1892" i="61"/>
  <c r="A1891" i="61"/>
  <c r="A1890" i="61"/>
  <c r="A1889" i="61"/>
  <c r="A1888" i="61"/>
  <c r="A1887" i="61"/>
  <c r="A1886" i="61"/>
  <c r="A1885" i="61"/>
  <c r="A1884" i="61"/>
  <c r="A1883" i="61"/>
  <c r="A1882" i="61"/>
  <c r="A1881" i="61"/>
  <c r="A1880" i="61"/>
  <c r="A1879" i="61"/>
  <c r="A1878" i="61"/>
  <c r="A1877" i="61"/>
  <c r="A1876" i="61"/>
  <c r="A1875" i="61"/>
  <c r="A1874" i="61"/>
  <c r="A1873" i="61"/>
  <c r="A1872" i="61"/>
  <c r="A1871" i="61"/>
  <c r="A1870" i="61"/>
  <c r="A1869" i="61"/>
  <c r="A1868" i="61"/>
  <c r="A1867" i="61"/>
  <c r="A1866" i="61"/>
  <c r="A1865" i="61"/>
  <c r="A1864" i="61"/>
  <c r="A1863" i="61"/>
  <c r="A1862" i="61"/>
  <c r="A1861" i="61"/>
  <c r="A1860" i="61"/>
  <c r="A1859" i="61"/>
  <c r="A1858" i="61"/>
  <c r="A1857" i="61"/>
  <c r="A1856" i="61"/>
  <c r="A1855" i="61"/>
  <c r="A1854" i="61"/>
  <c r="A1853" i="61"/>
  <c r="A1852" i="61"/>
  <c r="A1851" i="61"/>
  <c r="A1850" i="61"/>
  <c r="A1849" i="61"/>
  <c r="A1848" i="61"/>
  <c r="A1847" i="61"/>
  <c r="A1846" i="61"/>
  <c r="A1845" i="61"/>
  <c r="A1844" i="61"/>
  <c r="A1843" i="61"/>
  <c r="A1842" i="61"/>
  <c r="A1841" i="61"/>
  <c r="A1840" i="61"/>
  <c r="A1839" i="61"/>
  <c r="A1838" i="61"/>
  <c r="A1837" i="61"/>
  <c r="A1836" i="61"/>
  <c r="A1835" i="61"/>
  <c r="A1834" i="61"/>
  <c r="A1833" i="61"/>
  <c r="A1832" i="61"/>
  <c r="A1831" i="61"/>
  <c r="A1830" i="61"/>
  <c r="A1829" i="61"/>
  <c r="A1828" i="61"/>
  <c r="A1827" i="61"/>
  <c r="A1826" i="61"/>
  <c r="A1825" i="61"/>
  <c r="A1824" i="61"/>
  <c r="A1823" i="61"/>
  <c r="A1822" i="61"/>
  <c r="A1821" i="61"/>
  <c r="A1820" i="61"/>
  <c r="A1819" i="61"/>
  <c r="A1818" i="61"/>
  <c r="A1817" i="61"/>
  <c r="A1816" i="61"/>
  <c r="A1815" i="61"/>
  <c r="A1814" i="61"/>
  <c r="A1813" i="61"/>
  <c r="A1812" i="61"/>
  <c r="A1811" i="61"/>
  <c r="A1810" i="61"/>
  <c r="A1809" i="61"/>
  <c r="A1808" i="61"/>
  <c r="A1807" i="61"/>
  <c r="A1806" i="61"/>
  <c r="A1805" i="61"/>
  <c r="A1804" i="61"/>
  <c r="A1803" i="61"/>
  <c r="A1802" i="61"/>
  <c r="A1801" i="61"/>
  <c r="A1800" i="61"/>
  <c r="A1799" i="61"/>
  <c r="A1798" i="61"/>
  <c r="A1797" i="61"/>
  <c r="A1796" i="61"/>
  <c r="A1795" i="61"/>
  <c r="A1794" i="61"/>
  <c r="A1793" i="61"/>
  <c r="A1792" i="61"/>
  <c r="A1791" i="61"/>
  <c r="A1790" i="61"/>
  <c r="A1789" i="61"/>
  <c r="A1788" i="61"/>
  <c r="A1787" i="61"/>
  <c r="A1786" i="61"/>
  <c r="A1785" i="61"/>
  <c r="A1784" i="61"/>
  <c r="A1783" i="61"/>
  <c r="A1782" i="61"/>
  <c r="A1781" i="61"/>
  <c r="A1780" i="61"/>
  <c r="A1779" i="61"/>
  <c r="A1778" i="61"/>
  <c r="A1777" i="61"/>
  <c r="A1776" i="61"/>
  <c r="A1775" i="61"/>
  <c r="A1774" i="61"/>
  <c r="A1773" i="61"/>
  <c r="A1772" i="61"/>
  <c r="A1771" i="61"/>
  <c r="A1770" i="61"/>
  <c r="A1769" i="61"/>
  <c r="A1768" i="61"/>
  <c r="A1767" i="61"/>
  <c r="A1766" i="61"/>
  <c r="A1765" i="61"/>
  <c r="A1764" i="61"/>
  <c r="A1763" i="61"/>
  <c r="A1762" i="61"/>
  <c r="A1761" i="61"/>
  <c r="A1760" i="61"/>
  <c r="A1759" i="61"/>
  <c r="A1758" i="61"/>
  <c r="A1757" i="61"/>
  <c r="A1756" i="61"/>
  <c r="A1755" i="61"/>
  <c r="A1754" i="61"/>
  <c r="A1753" i="61"/>
  <c r="A1752" i="61"/>
  <c r="A1751" i="61"/>
  <c r="A1750" i="61"/>
  <c r="A1749" i="61"/>
  <c r="A1748" i="61"/>
  <c r="A1747" i="61"/>
  <c r="A1746" i="61"/>
  <c r="A1745" i="61"/>
  <c r="A1744" i="61"/>
  <c r="A1743" i="61"/>
  <c r="A1742" i="61"/>
  <c r="A1741" i="61"/>
  <c r="A1740" i="61"/>
  <c r="A1739" i="61"/>
  <c r="A1738" i="61"/>
  <c r="A1737" i="61"/>
  <c r="A1736" i="61"/>
  <c r="A1735" i="61"/>
  <c r="A1734" i="61"/>
  <c r="A1733" i="61"/>
  <c r="A1732" i="61"/>
  <c r="A1731" i="61"/>
  <c r="A1730" i="61"/>
  <c r="A1729" i="61"/>
  <c r="A1728" i="61"/>
  <c r="A1727" i="61"/>
  <c r="A1726" i="61"/>
  <c r="A1725" i="61"/>
  <c r="A1724" i="61"/>
  <c r="A1723" i="61"/>
  <c r="A1722" i="61"/>
  <c r="A1721" i="61"/>
  <c r="A1720" i="61"/>
  <c r="A1719" i="61"/>
  <c r="A1718" i="61"/>
  <c r="A1717" i="61"/>
  <c r="A1716" i="61"/>
  <c r="A1715" i="61"/>
  <c r="A1714" i="61"/>
  <c r="A1713" i="61"/>
  <c r="A1712" i="61"/>
  <c r="A1711" i="61"/>
  <c r="A1710" i="61"/>
  <c r="A1709" i="61"/>
  <c r="A1708" i="61"/>
  <c r="A1707" i="61"/>
  <c r="A1706" i="61"/>
  <c r="A1705" i="61"/>
  <c r="A1704" i="61"/>
  <c r="A1703" i="61"/>
  <c r="A1702" i="61"/>
  <c r="A1701" i="61"/>
  <c r="A1700" i="61"/>
  <c r="A1699" i="61"/>
  <c r="A1698" i="61"/>
  <c r="A1697" i="61"/>
  <c r="A1696" i="61"/>
  <c r="A1695" i="61"/>
  <c r="A1694" i="61"/>
  <c r="A1693" i="61"/>
  <c r="A1692" i="61"/>
  <c r="A1691" i="61"/>
  <c r="A1690" i="61"/>
  <c r="A1689" i="61"/>
  <c r="A1688" i="61"/>
  <c r="A1687" i="61"/>
  <c r="A1686" i="61"/>
  <c r="A1685" i="61"/>
  <c r="A1684" i="61"/>
  <c r="A1683" i="61"/>
  <c r="A1682" i="61"/>
  <c r="A1681" i="61"/>
  <c r="A1680" i="61"/>
  <c r="A1679" i="61"/>
  <c r="A1678" i="61"/>
  <c r="A1677" i="61"/>
  <c r="A1676" i="61"/>
  <c r="A1675" i="61"/>
  <c r="A1674" i="61"/>
  <c r="A1673" i="61"/>
  <c r="A1672" i="61"/>
  <c r="A1671" i="61"/>
  <c r="A1670" i="61"/>
  <c r="A1669" i="61"/>
  <c r="A1668" i="61"/>
  <c r="A1667" i="61"/>
  <c r="A1666" i="61"/>
  <c r="A1665" i="61"/>
  <c r="A1664" i="61"/>
  <c r="A1663" i="61"/>
  <c r="A1662" i="61"/>
  <c r="A1661" i="61"/>
  <c r="A1660" i="61"/>
  <c r="A1659" i="61"/>
  <c r="A1658" i="61"/>
  <c r="A1657" i="61"/>
  <c r="A1656" i="61"/>
  <c r="A1655" i="61"/>
  <c r="A1654" i="61"/>
  <c r="A1653" i="61"/>
  <c r="A1652" i="61"/>
  <c r="A1651" i="61"/>
  <c r="A1650" i="61"/>
  <c r="A1649" i="61"/>
  <c r="A1648" i="61"/>
  <c r="A1647" i="61"/>
  <c r="A1646" i="61"/>
  <c r="A1645" i="61"/>
  <c r="A1644" i="61"/>
  <c r="A1643" i="61"/>
  <c r="A1642" i="61"/>
  <c r="A1641" i="61"/>
  <c r="A1640" i="61"/>
  <c r="A1639" i="61"/>
  <c r="A1638" i="61"/>
  <c r="A1637" i="61"/>
  <c r="A1636" i="61"/>
  <c r="A1635" i="61"/>
  <c r="A1634" i="61"/>
  <c r="A1633" i="61"/>
  <c r="A1632" i="61"/>
  <c r="A1631" i="61"/>
  <c r="A1630" i="61"/>
  <c r="A1629" i="61"/>
  <c r="A1628" i="61"/>
  <c r="A1627" i="61"/>
  <c r="A1626" i="61"/>
  <c r="A1625" i="61"/>
  <c r="A1624" i="61"/>
  <c r="A1623" i="61"/>
  <c r="A1622" i="61"/>
  <c r="A1621" i="61"/>
  <c r="A1620" i="61"/>
  <c r="A1619" i="61"/>
  <c r="A1618" i="61"/>
  <c r="A1617" i="61"/>
  <c r="A1616" i="61"/>
  <c r="A1615" i="61"/>
  <c r="A1614" i="61"/>
  <c r="A1613" i="61"/>
  <c r="A1612" i="61"/>
  <c r="A1611" i="61"/>
  <c r="A1610" i="61"/>
  <c r="A1609" i="61"/>
  <c r="A1608" i="61"/>
  <c r="A1607" i="61"/>
  <c r="A1606" i="61"/>
  <c r="A1605" i="61"/>
  <c r="A1604" i="61"/>
  <c r="A1603" i="61"/>
  <c r="A1602" i="61"/>
  <c r="A1601" i="61"/>
  <c r="A1600" i="61"/>
  <c r="A1599" i="61"/>
  <c r="A1598" i="61"/>
  <c r="A1597" i="61"/>
  <c r="A1596" i="61"/>
  <c r="A1595" i="61"/>
  <c r="A1594" i="61"/>
  <c r="A1593" i="61"/>
  <c r="A1592" i="61"/>
  <c r="A1591" i="61"/>
  <c r="A1590" i="61"/>
  <c r="A1589" i="61"/>
  <c r="A1588" i="61"/>
  <c r="A1587" i="61"/>
  <c r="A1586" i="61"/>
  <c r="A1585" i="61"/>
  <c r="A1584" i="61"/>
  <c r="A1583" i="61"/>
  <c r="A1582" i="61"/>
  <c r="A1581" i="61"/>
  <c r="A1580" i="61"/>
  <c r="A1579" i="61"/>
  <c r="A1578" i="61"/>
  <c r="A1577" i="61"/>
  <c r="A1576" i="61"/>
  <c r="A1575" i="61"/>
  <c r="A1574" i="61"/>
  <c r="A1573" i="61"/>
  <c r="A1572" i="61"/>
  <c r="A1571" i="61"/>
  <c r="A1570" i="61"/>
  <c r="A1569" i="61"/>
  <c r="A1568" i="61"/>
  <c r="A1567" i="61"/>
  <c r="A1566" i="61"/>
  <c r="A1565" i="61"/>
  <c r="A1564" i="61"/>
  <c r="A1563" i="61"/>
  <c r="A1562" i="61"/>
  <c r="A1561" i="61"/>
  <c r="A1560" i="61"/>
  <c r="A1559" i="61"/>
  <c r="A1558" i="61"/>
  <c r="A1557" i="61"/>
  <c r="A1556" i="61"/>
  <c r="A1555" i="61"/>
  <c r="A1554" i="61"/>
  <c r="A1553" i="61"/>
  <c r="A1552" i="61"/>
  <c r="A1551" i="61"/>
  <c r="A1550" i="61"/>
  <c r="A1549" i="61"/>
  <c r="A1548" i="61"/>
  <c r="A1547" i="61"/>
  <c r="A1546" i="61"/>
  <c r="A1545" i="61"/>
  <c r="A1544" i="61"/>
  <c r="A1543" i="61"/>
  <c r="A1542" i="61"/>
  <c r="A1541" i="61"/>
  <c r="A1540" i="61"/>
  <c r="A1539" i="61"/>
  <c r="A1538" i="61"/>
  <c r="A1537" i="61"/>
  <c r="A1536" i="61"/>
  <c r="A1535" i="61"/>
  <c r="A1534" i="61"/>
  <c r="A1533" i="61"/>
  <c r="A1532" i="61"/>
  <c r="A1531" i="61"/>
  <c r="A1530" i="61"/>
  <c r="A1529" i="61"/>
  <c r="A1528" i="61"/>
  <c r="A1527" i="61"/>
  <c r="A1526" i="61"/>
  <c r="A1525" i="61"/>
  <c r="A1524" i="61"/>
  <c r="A1523" i="61"/>
  <c r="A1522" i="61"/>
  <c r="A1521" i="61"/>
  <c r="A1520" i="61"/>
  <c r="A1519" i="61"/>
  <c r="A1518" i="61"/>
  <c r="A1517" i="61"/>
  <c r="A1516" i="61"/>
  <c r="A1515" i="61"/>
  <c r="A1514" i="61"/>
  <c r="A1513" i="61"/>
  <c r="A1512" i="61"/>
  <c r="A1511" i="61"/>
  <c r="A1510" i="61"/>
  <c r="A1509" i="61"/>
  <c r="A1508" i="61"/>
  <c r="A1507" i="61"/>
  <c r="A1506" i="61"/>
  <c r="A1505" i="61"/>
  <c r="A1504" i="61"/>
  <c r="A1503" i="61"/>
  <c r="A1502" i="61"/>
  <c r="A1501" i="61"/>
  <c r="A1500" i="61"/>
  <c r="A1499" i="61"/>
  <c r="A1498" i="61"/>
  <c r="A1497" i="61"/>
  <c r="A1496" i="61"/>
  <c r="A1495" i="61"/>
  <c r="A1494" i="61"/>
  <c r="A1493" i="61"/>
  <c r="A1492" i="61"/>
  <c r="A1491" i="61"/>
  <c r="A1490" i="61"/>
  <c r="A1489" i="61"/>
  <c r="A1488" i="61"/>
  <c r="A1487" i="61"/>
  <c r="A1486" i="61"/>
  <c r="A1485" i="61"/>
  <c r="A1484" i="61"/>
  <c r="A1483" i="61"/>
  <c r="A1482" i="61"/>
  <c r="A1481" i="61"/>
  <c r="A1480" i="61"/>
  <c r="A1479" i="61"/>
  <c r="A1478" i="61"/>
  <c r="A1477" i="61"/>
  <c r="A1476" i="61"/>
  <c r="A1475" i="61"/>
  <c r="A1474" i="61"/>
  <c r="A1473" i="61"/>
  <c r="A1472" i="61"/>
  <c r="A1471" i="61"/>
  <c r="A1470" i="61"/>
  <c r="A1469" i="61"/>
  <c r="A1468" i="61"/>
  <c r="A1467" i="61"/>
  <c r="A1466" i="61"/>
  <c r="A1465" i="61"/>
  <c r="A1464" i="61"/>
  <c r="A1463" i="61"/>
  <c r="A1462" i="61"/>
  <c r="A1461" i="61"/>
  <c r="A1460" i="61"/>
  <c r="A1459" i="61"/>
  <c r="A1458" i="61"/>
  <c r="A1457" i="61"/>
  <c r="A1456" i="61"/>
  <c r="A1455" i="61"/>
  <c r="A1454" i="61"/>
  <c r="A1453" i="61"/>
  <c r="A1452" i="61"/>
  <c r="A1451" i="61"/>
  <c r="A1450" i="61"/>
  <c r="A1449" i="61"/>
  <c r="A1448" i="61"/>
  <c r="A1447" i="61"/>
  <c r="A1446" i="61"/>
  <c r="A1445" i="61"/>
  <c r="A1444" i="61"/>
  <c r="A1443" i="61"/>
  <c r="A1442" i="61"/>
  <c r="A1441" i="61"/>
  <c r="A1440" i="61"/>
  <c r="A1439" i="61"/>
  <c r="A1438" i="61"/>
  <c r="A1437" i="61"/>
  <c r="A1436" i="61"/>
  <c r="A1435" i="61"/>
  <c r="A1434" i="61"/>
  <c r="A1433" i="61"/>
  <c r="A1432" i="61"/>
  <c r="A1431" i="61"/>
  <c r="A1430" i="61"/>
  <c r="A1429" i="61"/>
  <c r="A1428" i="61"/>
  <c r="A1427" i="61"/>
  <c r="A1426" i="61"/>
  <c r="A1425" i="61"/>
  <c r="A1424" i="61"/>
  <c r="A1423" i="61"/>
  <c r="A1422" i="61"/>
  <c r="A1421" i="61"/>
  <c r="A1420" i="61"/>
  <c r="A1419" i="61"/>
  <c r="A1418" i="61"/>
  <c r="A1417" i="61"/>
  <c r="A1416" i="61"/>
  <c r="A1415" i="61"/>
  <c r="A1414" i="61"/>
  <c r="A1413" i="61"/>
  <c r="A1412" i="61"/>
  <c r="A1411" i="61"/>
  <c r="A1410" i="61"/>
  <c r="A1409" i="61"/>
  <c r="A1408" i="61"/>
  <c r="A1407" i="61"/>
  <c r="A1406" i="61"/>
  <c r="A1405" i="61"/>
  <c r="A1404" i="61"/>
  <c r="A1403" i="61"/>
  <c r="A1402" i="61"/>
  <c r="A1401" i="61"/>
  <c r="A1400" i="61"/>
  <c r="A1399" i="61"/>
  <c r="A1398" i="61"/>
  <c r="A1397" i="61"/>
  <c r="A1396" i="61"/>
  <c r="A1395" i="61"/>
  <c r="A1394" i="61"/>
  <c r="A1393" i="61"/>
  <c r="A1392" i="61"/>
  <c r="A1391" i="61"/>
  <c r="A1390" i="61"/>
  <c r="A1389" i="61"/>
  <c r="A1388" i="61"/>
  <c r="A1387" i="61"/>
  <c r="A1386" i="61"/>
  <c r="A1385" i="61"/>
  <c r="A1384" i="61"/>
  <c r="A1383" i="61"/>
  <c r="A1382" i="61"/>
  <c r="A1381" i="61"/>
  <c r="A1380" i="61"/>
  <c r="A1379" i="61"/>
  <c r="A1378" i="61"/>
  <c r="A1377" i="61"/>
  <c r="A1376" i="61"/>
  <c r="A1375" i="61"/>
  <c r="A1374" i="61"/>
  <c r="A1373" i="61"/>
  <c r="A1372" i="61"/>
  <c r="A1371" i="61"/>
  <c r="A1370" i="61"/>
  <c r="A1369" i="61"/>
  <c r="A1368" i="61"/>
  <c r="A1367" i="61"/>
  <c r="A1366" i="61"/>
  <c r="A1365" i="61"/>
  <c r="A1364" i="61"/>
  <c r="A1363" i="61"/>
  <c r="A1362" i="61"/>
  <c r="A1361" i="61"/>
  <c r="A1360" i="61"/>
  <c r="A1359" i="61"/>
  <c r="A1358" i="61"/>
  <c r="A1357" i="61"/>
  <c r="A1356" i="61"/>
  <c r="A1355" i="61"/>
  <c r="A1354" i="61"/>
  <c r="A1353" i="61"/>
  <c r="A1352" i="61"/>
  <c r="A1351" i="61"/>
  <c r="A1350" i="61"/>
  <c r="A1349" i="61"/>
  <c r="A1348" i="61"/>
  <c r="A1347" i="61"/>
  <c r="A1346" i="61"/>
  <c r="A1345" i="61"/>
  <c r="A1344" i="61"/>
  <c r="A1343" i="61"/>
  <c r="A1342" i="61"/>
  <c r="A1341" i="61"/>
  <c r="A1340" i="61"/>
  <c r="A1339" i="61"/>
  <c r="A1338" i="61"/>
  <c r="A1337" i="61"/>
  <c r="A1336" i="61"/>
  <c r="A1335" i="61"/>
  <c r="A1334" i="61"/>
  <c r="A1333" i="61"/>
  <c r="A1332" i="61"/>
  <c r="A1331" i="61"/>
  <c r="A1330" i="61"/>
  <c r="A1329" i="61"/>
  <c r="A1328" i="61"/>
  <c r="A1327" i="61"/>
  <c r="A1326" i="61"/>
  <c r="A1325" i="61"/>
  <c r="A1324" i="61"/>
  <c r="A1323" i="61"/>
  <c r="A1322" i="61"/>
  <c r="A1321" i="61"/>
  <c r="A1320" i="61"/>
  <c r="A1319" i="61"/>
  <c r="A1318" i="61"/>
  <c r="A1317" i="61"/>
  <c r="A1316" i="61"/>
  <c r="A1315" i="61"/>
  <c r="A1314" i="61"/>
  <c r="A1313" i="61"/>
  <c r="A1312" i="61"/>
  <c r="A1311" i="61"/>
  <c r="A1310" i="61"/>
  <c r="A1309" i="61"/>
  <c r="A1308" i="61"/>
  <c r="A1307" i="61"/>
  <c r="A1306" i="61"/>
  <c r="A1305" i="61"/>
  <c r="A1304" i="61"/>
  <c r="A1303" i="61"/>
  <c r="A1302" i="61"/>
  <c r="A1301" i="61"/>
  <c r="A1300" i="61"/>
  <c r="A1299" i="61"/>
  <c r="A1298" i="61"/>
  <c r="A1297" i="61"/>
  <c r="A1296" i="61"/>
  <c r="A1295" i="61"/>
  <c r="A1294" i="61"/>
  <c r="A1293" i="61"/>
  <c r="A1292" i="61"/>
  <c r="A1291" i="61"/>
  <c r="A1290" i="61"/>
  <c r="A1289" i="61"/>
  <c r="A1288" i="61"/>
  <c r="A1287" i="61"/>
  <c r="A1286" i="61"/>
  <c r="A1285" i="61"/>
  <c r="A1284" i="61"/>
  <c r="A1283" i="61"/>
  <c r="A1282" i="61"/>
  <c r="A1281" i="61"/>
  <c r="A1280" i="61"/>
  <c r="A1279" i="61"/>
  <c r="A1278" i="61"/>
  <c r="A1277" i="61"/>
  <c r="A1276" i="61"/>
  <c r="A1275" i="61"/>
  <c r="A1274" i="61"/>
  <c r="A1273" i="61"/>
  <c r="A1272" i="61"/>
  <c r="A1271" i="61"/>
  <c r="A1270" i="61"/>
  <c r="A1269" i="61"/>
  <c r="A1268" i="61"/>
  <c r="A1267" i="61"/>
  <c r="A1266" i="61"/>
  <c r="A1265" i="61"/>
  <c r="A1264" i="61"/>
  <c r="A1263" i="61"/>
  <c r="A1262" i="61"/>
  <c r="A1261" i="61"/>
  <c r="A1260" i="61"/>
  <c r="A1259" i="61"/>
  <c r="A1258" i="61"/>
  <c r="A1257" i="61"/>
  <c r="A1256" i="61"/>
  <c r="A1255" i="61"/>
  <c r="A1254" i="61"/>
  <c r="A1253" i="61"/>
  <c r="A1252" i="61"/>
  <c r="A1251" i="61"/>
  <c r="A1250" i="61"/>
  <c r="A1249" i="61"/>
  <c r="A1248" i="61"/>
  <c r="A1247" i="61"/>
  <c r="A1246" i="61"/>
  <c r="A1245" i="61"/>
  <c r="A1244" i="61"/>
  <c r="A1243" i="61"/>
  <c r="A1242" i="61"/>
  <c r="A1241" i="61"/>
  <c r="A1240" i="61"/>
  <c r="A1239" i="61"/>
  <c r="A1238" i="61"/>
  <c r="A1237" i="61"/>
  <c r="A1236" i="61"/>
  <c r="A1235" i="61"/>
  <c r="A1234" i="61"/>
  <c r="A1233" i="61"/>
  <c r="A1232" i="61"/>
  <c r="A1231" i="61"/>
  <c r="A1230" i="61"/>
  <c r="A1229" i="61"/>
  <c r="A1228" i="61"/>
  <c r="A1227" i="61"/>
  <c r="A1226" i="61"/>
  <c r="A1225" i="61"/>
  <c r="A1224" i="61"/>
  <c r="A1223" i="61"/>
  <c r="A1222" i="61"/>
  <c r="A1221" i="61"/>
  <c r="A1220" i="61"/>
  <c r="A1219" i="61"/>
  <c r="A1218" i="61"/>
  <c r="A1217" i="61"/>
  <c r="A1216" i="61"/>
  <c r="A1215" i="61"/>
  <c r="A1214" i="61"/>
  <c r="A1213" i="61"/>
  <c r="A1212" i="61"/>
  <c r="A1211" i="61"/>
  <c r="A1210" i="61"/>
  <c r="A1209" i="61"/>
  <c r="A1208" i="61"/>
  <c r="A1207" i="61"/>
  <c r="A1206" i="61"/>
  <c r="A1205" i="61"/>
  <c r="A1204" i="61"/>
  <c r="A1203" i="61"/>
  <c r="A1202" i="61"/>
  <c r="A1201" i="61"/>
  <c r="A1200" i="61"/>
  <c r="A1199" i="61"/>
  <c r="A1198" i="61"/>
  <c r="A1197" i="61"/>
  <c r="A1196" i="61"/>
  <c r="A1195" i="61"/>
  <c r="A1194" i="61"/>
  <c r="A1193" i="61"/>
  <c r="A1192" i="61"/>
  <c r="A1191" i="61"/>
  <c r="A1190" i="61"/>
  <c r="A1189" i="61"/>
  <c r="A1188" i="61"/>
  <c r="A1187" i="61"/>
  <c r="A1186" i="61"/>
  <c r="A1185" i="61"/>
  <c r="A1184" i="61"/>
  <c r="A1183" i="61"/>
  <c r="A1182" i="61"/>
  <c r="A1181" i="61"/>
  <c r="A1180" i="61"/>
  <c r="A1179" i="61"/>
  <c r="A1178" i="61"/>
  <c r="A1177" i="61"/>
  <c r="A1176" i="61"/>
  <c r="A1175" i="61"/>
  <c r="A1174" i="61"/>
  <c r="A1173" i="61"/>
  <c r="A1172" i="61"/>
  <c r="A1171" i="61"/>
  <c r="A1170" i="61"/>
  <c r="A1169" i="61"/>
  <c r="A1168" i="61"/>
  <c r="A1167" i="61"/>
  <c r="A1166" i="61"/>
  <c r="A1165" i="61"/>
  <c r="A1164" i="61"/>
  <c r="A1163" i="61"/>
  <c r="A1162" i="61"/>
  <c r="A1161" i="61"/>
  <c r="A1160" i="61"/>
  <c r="A1159" i="61"/>
  <c r="A1158" i="61"/>
  <c r="A1157" i="61"/>
  <c r="A1156" i="61"/>
  <c r="A1155" i="61"/>
  <c r="A1154" i="61"/>
  <c r="A1153" i="61"/>
  <c r="A1152" i="61"/>
  <c r="A1151" i="61"/>
  <c r="A1150" i="61"/>
  <c r="A1149" i="61"/>
  <c r="A1148" i="61"/>
  <c r="A1147" i="61"/>
  <c r="A1146" i="61"/>
  <c r="A1145" i="61"/>
  <c r="A1144" i="61"/>
  <c r="A1143" i="61"/>
  <c r="A1142" i="61"/>
  <c r="A1141" i="61"/>
  <c r="A1140" i="61"/>
  <c r="A1139" i="61"/>
  <c r="A1138" i="61"/>
  <c r="A1137" i="61"/>
  <c r="A1136" i="61"/>
  <c r="A1135" i="61"/>
  <c r="A1134" i="61"/>
  <c r="A1133" i="61"/>
  <c r="A1132" i="61"/>
  <c r="A1131" i="61"/>
  <c r="A1130" i="61"/>
  <c r="A1129" i="61"/>
  <c r="A1128" i="61"/>
  <c r="A1127" i="61"/>
  <c r="A1126" i="61"/>
  <c r="A1125" i="61"/>
  <c r="A1124" i="61"/>
  <c r="A1123" i="61"/>
  <c r="A1122" i="61"/>
  <c r="A1121" i="61"/>
  <c r="A1120" i="61"/>
  <c r="A1119" i="61"/>
  <c r="A1118" i="61"/>
  <c r="A1117" i="61"/>
  <c r="A1116" i="61"/>
  <c r="A1115" i="61"/>
  <c r="A1114" i="61"/>
  <c r="A1113" i="61"/>
  <c r="A1112" i="61"/>
  <c r="A1111" i="61"/>
  <c r="A1110" i="61"/>
  <c r="A1109" i="61"/>
  <c r="A1108" i="61"/>
  <c r="A1107" i="61"/>
  <c r="A1106" i="61"/>
  <c r="A1105" i="61"/>
  <c r="A1104" i="61"/>
  <c r="A1103" i="61"/>
  <c r="A1102" i="61"/>
  <c r="A1101" i="61"/>
  <c r="A1100" i="61"/>
  <c r="A1099" i="61"/>
  <c r="A1098" i="61"/>
  <c r="A1097" i="61"/>
  <c r="A1096" i="61"/>
  <c r="A1095" i="61"/>
  <c r="A1094" i="61"/>
  <c r="A1093" i="61"/>
  <c r="A1092" i="61"/>
  <c r="A1091" i="61"/>
  <c r="A1090" i="61"/>
  <c r="A1089" i="61"/>
  <c r="A1088" i="61"/>
  <c r="A1087" i="61"/>
  <c r="A1086" i="61"/>
  <c r="A1085" i="61"/>
  <c r="A1084" i="61"/>
  <c r="A1083" i="61"/>
  <c r="A1082" i="61"/>
  <c r="A1081" i="61"/>
  <c r="A1080" i="61"/>
  <c r="A1079" i="61"/>
  <c r="A1078" i="61"/>
  <c r="A1077" i="61"/>
  <c r="A1076" i="61"/>
  <c r="A1075" i="61"/>
  <c r="A1074" i="61"/>
  <c r="A1073" i="61"/>
  <c r="A1072" i="61"/>
  <c r="A1071" i="61"/>
  <c r="A1070" i="61"/>
  <c r="A1069" i="61"/>
  <c r="A1068" i="61"/>
  <c r="A1067" i="61"/>
  <c r="A1066" i="61"/>
  <c r="A1065" i="61"/>
  <c r="A1064" i="61"/>
  <c r="A1063" i="61"/>
  <c r="A1062" i="61"/>
  <c r="A1061" i="61"/>
  <c r="A1060" i="61"/>
  <c r="A1059" i="61"/>
  <c r="A1058" i="61"/>
  <c r="A1057" i="61"/>
  <c r="A1056" i="61"/>
  <c r="A1055" i="61"/>
  <c r="A1054" i="61"/>
  <c r="A1053" i="61"/>
  <c r="A1052" i="61"/>
  <c r="A1051" i="61"/>
  <c r="A1050" i="61"/>
  <c r="A1049" i="61"/>
  <c r="A1048" i="61"/>
  <c r="A1047" i="61"/>
  <c r="A1046" i="61"/>
  <c r="A1045" i="61"/>
  <c r="A1044" i="61"/>
  <c r="A1043" i="61"/>
  <c r="A1042" i="61"/>
  <c r="A1041" i="61"/>
  <c r="A1040" i="61"/>
  <c r="A1039" i="61"/>
  <c r="A1038" i="61"/>
  <c r="A1037" i="61"/>
  <c r="A1036" i="61"/>
  <c r="A1035" i="61"/>
  <c r="A1034" i="61"/>
  <c r="A1033" i="61"/>
  <c r="A1032" i="61"/>
  <c r="A1031" i="61"/>
  <c r="A1030" i="61"/>
  <c r="A1029" i="61"/>
  <c r="A1028" i="61"/>
  <c r="A1027" i="61"/>
  <c r="A1026" i="61"/>
  <c r="A1025" i="61"/>
  <c r="A1024" i="61"/>
  <c r="A1023" i="61"/>
  <c r="A1022" i="61"/>
  <c r="A1021" i="61"/>
  <c r="A1020" i="61"/>
  <c r="A1019" i="61"/>
  <c r="A1018" i="61"/>
  <c r="A1017" i="61"/>
  <c r="A1016" i="61"/>
  <c r="A1015" i="61"/>
  <c r="A1014" i="61"/>
  <c r="A1013" i="61"/>
  <c r="A1012" i="61"/>
  <c r="A1011" i="61"/>
  <c r="A1010" i="61"/>
  <c r="A1009" i="61"/>
  <c r="A1008" i="61"/>
  <c r="A1007" i="61"/>
  <c r="A1006" i="61"/>
  <c r="A1005" i="61"/>
  <c r="A1004" i="61"/>
  <c r="A1003" i="61"/>
  <c r="A1002" i="61"/>
  <c r="A1001" i="61"/>
  <c r="A1000" i="61"/>
  <c r="A999" i="61"/>
  <c r="A998" i="61"/>
  <c r="A997" i="61"/>
  <c r="A996" i="61"/>
  <c r="A995" i="61"/>
  <c r="A994" i="61"/>
  <c r="A993" i="61"/>
  <c r="A992" i="61"/>
  <c r="A991" i="61"/>
  <c r="A990" i="61"/>
  <c r="A989" i="61"/>
  <c r="A988" i="61"/>
  <c r="A987" i="61"/>
  <c r="A986" i="61"/>
  <c r="A985" i="61"/>
  <c r="A984" i="61"/>
  <c r="A983" i="61"/>
  <c r="A982" i="61"/>
  <c r="A981" i="61"/>
  <c r="A980" i="61"/>
  <c r="A979" i="61"/>
  <c r="A978" i="61"/>
  <c r="A977" i="61"/>
  <c r="A976" i="61"/>
  <c r="A975" i="61"/>
  <c r="A974" i="61"/>
  <c r="A973" i="61"/>
  <c r="A972" i="61"/>
  <c r="A971" i="61"/>
  <c r="A970" i="61"/>
  <c r="A969" i="61"/>
  <c r="A968" i="61"/>
  <c r="A967" i="61"/>
  <c r="A966" i="61"/>
  <c r="A965" i="61"/>
  <c r="A964" i="61"/>
  <c r="A963" i="61"/>
  <c r="A962" i="61"/>
  <c r="A961" i="61"/>
  <c r="A960" i="61"/>
  <c r="A959" i="61"/>
  <c r="A958" i="61"/>
  <c r="A957" i="61"/>
  <c r="A956" i="61"/>
  <c r="A955" i="61"/>
  <c r="A954" i="61"/>
  <c r="A953" i="61"/>
  <c r="A952" i="61"/>
  <c r="A951" i="61"/>
  <c r="A950" i="61"/>
  <c r="A949" i="61"/>
  <c r="A948" i="61"/>
  <c r="A947" i="61"/>
  <c r="A946" i="61"/>
  <c r="A945" i="61"/>
  <c r="A944" i="61"/>
  <c r="A943" i="61"/>
  <c r="A942" i="61"/>
  <c r="A941" i="61"/>
  <c r="A940" i="61"/>
  <c r="A939" i="61"/>
  <c r="A938" i="61"/>
  <c r="A937" i="61"/>
  <c r="A936" i="61"/>
  <c r="A935" i="61"/>
  <c r="A934" i="61"/>
  <c r="A933" i="61"/>
  <c r="A932" i="61"/>
  <c r="A931" i="61"/>
  <c r="A930" i="61"/>
  <c r="A929" i="61"/>
  <c r="A928" i="61"/>
  <c r="A927" i="61"/>
  <c r="A926" i="61"/>
  <c r="A925" i="61"/>
  <c r="A924" i="61"/>
  <c r="A923" i="61"/>
  <c r="A922" i="61"/>
  <c r="A921" i="61"/>
  <c r="A920" i="61"/>
  <c r="A919" i="61"/>
  <c r="A918" i="61"/>
  <c r="A917" i="61"/>
  <c r="A916" i="61"/>
  <c r="A915" i="61"/>
  <c r="A914" i="61"/>
  <c r="A913" i="61"/>
  <c r="A912" i="61"/>
  <c r="A911" i="61"/>
  <c r="A910" i="61"/>
  <c r="A909" i="61"/>
  <c r="A908" i="61"/>
  <c r="A907" i="61"/>
  <c r="A906" i="61"/>
  <c r="A905" i="61"/>
  <c r="A904" i="61"/>
  <c r="A903" i="61"/>
  <c r="A902" i="61"/>
  <c r="A901" i="61"/>
  <c r="A900" i="61"/>
  <c r="A899" i="61"/>
  <c r="A898" i="61"/>
  <c r="A897" i="61"/>
  <c r="A896" i="61"/>
  <c r="A895" i="61"/>
  <c r="A894" i="61"/>
  <c r="A893" i="61"/>
  <c r="A892" i="61"/>
  <c r="A891" i="61"/>
  <c r="A890" i="61"/>
  <c r="A889" i="61"/>
  <c r="A888" i="61"/>
  <c r="A887" i="61"/>
  <c r="A886" i="61"/>
  <c r="A885" i="61"/>
  <c r="A884" i="61"/>
  <c r="A883" i="61"/>
  <c r="A882" i="61"/>
  <c r="A881" i="61"/>
  <c r="A880" i="61"/>
  <c r="A879" i="61"/>
  <c r="A878" i="61"/>
  <c r="A877" i="61"/>
  <c r="A876" i="61"/>
  <c r="A875" i="61"/>
  <c r="A874" i="61"/>
  <c r="A873" i="61"/>
  <c r="A872" i="61"/>
  <c r="A871" i="61"/>
  <c r="A870" i="61"/>
  <c r="A869" i="61"/>
  <c r="A868" i="61"/>
  <c r="A867" i="61"/>
  <c r="A866" i="61"/>
  <c r="A865" i="61"/>
  <c r="A864" i="61"/>
  <c r="A863" i="61"/>
  <c r="A862" i="61"/>
  <c r="A861" i="61"/>
  <c r="A860" i="61"/>
  <c r="A859" i="61"/>
  <c r="A858" i="61"/>
  <c r="A857" i="61"/>
  <c r="A856" i="61"/>
  <c r="A855" i="61"/>
  <c r="A854" i="61"/>
  <c r="A853" i="61"/>
  <c r="A852" i="61"/>
  <c r="A851" i="61"/>
  <c r="A850" i="61"/>
  <c r="A849" i="61"/>
  <c r="A848" i="61"/>
  <c r="A847" i="61"/>
  <c r="A846" i="61"/>
  <c r="A845" i="61"/>
  <c r="A844" i="61"/>
  <c r="A843" i="61"/>
  <c r="A842" i="61"/>
  <c r="A841" i="61"/>
  <c r="A840" i="61"/>
  <c r="A839" i="61"/>
  <c r="A838" i="61"/>
  <c r="A837" i="61"/>
  <c r="A836" i="61"/>
  <c r="A835" i="61"/>
  <c r="A834" i="61"/>
  <c r="A833" i="61"/>
  <c r="A832" i="61"/>
  <c r="A831" i="61"/>
  <c r="A830" i="61"/>
  <c r="A829" i="61"/>
  <c r="A828" i="61"/>
  <c r="A827" i="61"/>
  <c r="A826" i="61"/>
  <c r="A825" i="61"/>
  <c r="A824" i="61"/>
  <c r="A823" i="61"/>
  <c r="A822" i="61"/>
  <c r="A821" i="61"/>
  <c r="A820" i="61"/>
  <c r="A819" i="61"/>
  <c r="A818" i="61"/>
  <c r="A817" i="61"/>
  <c r="A816" i="61"/>
  <c r="A815" i="61"/>
  <c r="A814" i="61"/>
  <c r="A813" i="61"/>
  <c r="A812" i="61"/>
  <c r="A811" i="61"/>
  <c r="A810" i="61"/>
  <c r="A809" i="61"/>
  <c r="A808" i="61"/>
  <c r="A807" i="61"/>
  <c r="A806" i="61"/>
  <c r="A805" i="61"/>
  <c r="A804" i="61"/>
  <c r="A803" i="61"/>
  <c r="A802" i="61"/>
  <c r="A801" i="61"/>
  <c r="A800" i="61"/>
  <c r="A799" i="61"/>
  <c r="A798" i="61"/>
  <c r="A797" i="61"/>
  <c r="A796" i="61"/>
  <c r="A795" i="61"/>
  <c r="A794" i="61"/>
  <c r="A793" i="61"/>
  <c r="A792" i="61"/>
  <c r="A791" i="61"/>
  <c r="A790" i="61"/>
  <c r="A789" i="61"/>
  <c r="A788" i="61"/>
  <c r="A787" i="61"/>
  <c r="A786" i="61"/>
  <c r="A785" i="61"/>
  <c r="A784" i="61"/>
  <c r="A783" i="61"/>
  <c r="A782" i="61"/>
  <c r="A781" i="61"/>
  <c r="A780" i="61"/>
  <c r="A779" i="61"/>
  <c r="A778" i="61"/>
  <c r="A777" i="61"/>
  <c r="A776" i="61"/>
  <c r="A775" i="61"/>
  <c r="A774" i="61"/>
  <c r="A773" i="61"/>
  <c r="A772" i="61"/>
  <c r="A771" i="61"/>
  <c r="A770" i="61"/>
  <c r="A769" i="61"/>
  <c r="A768" i="61"/>
  <c r="A767" i="61"/>
  <c r="A766" i="61"/>
  <c r="A765" i="61"/>
  <c r="A764" i="61"/>
  <c r="A763" i="61"/>
  <c r="A762" i="61"/>
  <c r="A761" i="61"/>
  <c r="A760" i="61"/>
  <c r="A759" i="61"/>
  <c r="A758" i="61"/>
  <c r="A757" i="61"/>
  <c r="A756" i="61"/>
  <c r="A755" i="61"/>
  <c r="A754" i="61"/>
  <c r="A753" i="61"/>
  <c r="A752" i="61"/>
  <c r="A751" i="61"/>
  <c r="A750" i="61"/>
  <c r="A749" i="61"/>
  <c r="A748" i="61"/>
  <c r="A747" i="61"/>
  <c r="A746" i="61"/>
  <c r="A745" i="61"/>
  <c r="A744" i="61"/>
  <c r="A743" i="61"/>
  <c r="A742" i="61"/>
  <c r="A741" i="61"/>
  <c r="A740" i="61"/>
  <c r="A739" i="61"/>
  <c r="A738" i="61"/>
  <c r="A737" i="61"/>
  <c r="A736" i="61"/>
  <c r="A735" i="61"/>
  <c r="A734" i="61"/>
  <c r="A733" i="61"/>
  <c r="A732" i="61"/>
  <c r="A731" i="61"/>
  <c r="A730" i="61"/>
  <c r="A729" i="61"/>
  <c r="A728" i="61"/>
  <c r="A727" i="61"/>
  <c r="A726" i="61"/>
  <c r="A725" i="61"/>
  <c r="A724" i="61"/>
  <c r="A723" i="61"/>
  <c r="A722" i="61"/>
  <c r="A721" i="61"/>
  <c r="A720" i="61"/>
  <c r="A719" i="61"/>
  <c r="A718" i="61"/>
  <c r="A717" i="61"/>
  <c r="A716" i="61"/>
  <c r="A715" i="61"/>
  <c r="A714" i="61"/>
  <c r="A713" i="61"/>
  <c r="A712" i="61"/>
  <c r="A711" i="61"/>
  <c r="A710" i="61"/>
  <c r="A709" i="61"/>
  <c r="A708" i="61"/>
  <c r="A707" i="61"/>
  <c r="A706" i="61"/>
  <c r="A705" i="61"/>
  <c r="A704" i="61"/>
  <c r="A703" i="61"/>
  <c r="A702" i="61"/>
  <c r="A701" i="61"/>
  <c r="A700" i="61"/>
  <c r="A699" i="61"/>
  <c r="A698" i="61"/>
  <c r="A697" i="61"/>
  <c r="A696" i="61"/>
  <c r="A695" i="61"/>
  <c r="A694" i="61"/>
  <c r="A693" i="61"/>
  <c r="A692" i="61"/>
  <c r="A691" i="61"/>
  <c r="A690" i="61"/>
  <c r="A689" i="61"/>
  <c r="A688" i="61"/>
  <c r="A687" i="61"/>
  <c r="A686" i="61"/>
  <c r="A685" i="61"/>
  <c r="A684" i="61"/>
  <c r="A683" i="61"/>
  <c r="A682" i="61"/>
  <c r="A681" i="61"/>
  <c r="A680" i="61"/>
  <c r="A679" i="61"/>
  <c r="A678" i="61"/>
  <c r="A677" i="61"/>
  <c r="A676" i="61"/>
  <c r="A675" i="61"/>
  <c r="A674" i="61"/>
  <c r="A673" i="61"/>
  <c r="A672" i="61"/>
  <c r="A671" i="61"/>
  <c r="A670" i="61"/>
  <c r="A669" i="61"/>
  <c r="A7613" i="62"/>
  <c r="A7612" i="62"/>
  <c r="A7611" i="62"/>
  <c r="A7610" i="62"/>
  <c r="A7609" i="62"/>
  <c r="A7608" i="62"/>
  <c r="A7607" i="62"/>
  <c r="A7606" i="62"/>
  <c r="A7605" i="62"/>
  <c r="A7604" i="62"/>
  <c r="A7603" i="62"/>
  <c r="A7602" i="62"/>
  <c r="A7601" i="62"/>
  <c r="A7600" i="62"/>
  <c r="A7599" i="62"/>
  <c r="A7598" i="62"/>
  <c r="A7597" i="62"/>
  <c r="A7596" i="62"/>
  <c r="A7595" i="62"/>
  <c r="A7594" i="62"/>
  <c r="A7593" i="62"/>
  <c r="A7592" i="62"/>
  <c r="A7591" i="62"/>
  <c r="A7590" i="62"/>
  <c r="A7589" i="62"/>
  <c r="A7588" i="62"/>
  <c r="A7587" i="62"/>
  <c r="A7586" i="62"/>
  <c r="A7585" i="62"/>
  <c r="A7584" i="62"/>
  <c r="A7583" i="62"/>
  <c r="A7582" i="62"/>
  <c r="A7581" i="62"/>
  <c r="A7580" i="62"/>
  <c r="A7579" i="62"/>
  <c r="A7578" i="62"/>
  <c r="A7577" i="62"/>
  <c r="A7576" i="62"/>
  <c r="A7575" i="62"/>
  <c r="A7574" i="62"/>
  <c r="A7573" i="62"/>
  <c r="A7572" i="62"/>
  <c r="A7571" i="62"/>
  <c r="A7570" i="62"/>
  <c r="A7569" i="62"/>
  <c r="A7568" i="62"/>
  <c r="A7567" i="62"/>
  <c r="A7566" i="62"/>
  <c r="A7565" i="62"/>
  <c r="A7564" i="62"/>
  <c r="A7563" i="62"/>
  <c r="A7562" i="62"/>
  <c r="A7561" i="62"/>
  <c r="A7560" i="62"/>
  <c r="A7559" i="62"/>
  <c r="A7558" i="62"/>
  <c r="A7557" i="62"/>
  <c r="A7556" i="62"/>
  <c r="A7555" i="62"/>
  <c r="A7554" i="62"/>
  <c r="A7553" i="62"/>
  <c r="A7552" i="62"/>
  <c r="A7551" i="62"/>
  <c r="A7550" i="62"/>
  <c r="A7549" i="62"/>
  <c r="A7548" i="62"/>
  <c r="A7547" i="62"/>
  <c r="A7546" i="62"/>
  <c r="A7545" i="62"/>
  <c r="A7544" i="62"/>
  <c r="A7543" i="62"/>
  <c r="A7542" i="62"/>
  <c r="A7541" i="62"/>
  <c r="A7540" i="62"/>
  <c r="A7539" i="62"/>
  <c r="A7538" i="62"/>
  <c r="A7537" i="62"/>
  <c r="A7536" i="62"/>
  <c r="A7535" i="62"/>
  <c r="A7534" i="62"/>
  <c r="A7533" i="62"/>
  <c r="A7532" i="62"/>
  <c r="A7531" i="62"/>
  <c r="A7530" i="62"/>
  <c r="A7529" i="62"/>
  <c r="A7528" i="62"/>
  <c r="A7527" i="62"/>
  <c r="A7526" i="62"/>
  <c r="A7525" i="62"/>
  <c r="A7524" i="62"/>
  <c r="A7523" i="62"/>
  <c r="A7522" i="62"/>
  <c r="A7521" i="62"/>
  <c r="A7520" i="62"/>
  <c r="A7519" i="62"/>
  <c r="A7518" i="62"/>
  <c r="A7517" i="62"/>
  <c r="A7516" i="62"/>
  <c r="A7515" i="62"/>
  <c r="A7514" i="62"/>
  <c r="A7513" i="62"/>
  <c r="A7512" i="62"/>
  <c r="A7511" i="62"/>
  <c r="A7510" i="62"/>
  <c r="A7509" i="62"/>
  <c r="A7508" i="62"/>
  <c r="A7507" i="62"/>
  <c r="A7506" i="62"/>
  <c r="A7505" i="62"/>
  <c r="A7504" i="62"/>
  <c r="A7503" i="62"/>
  <c r="A7502" i="62"/>
  <c r="A7501" i="62"/>
  <c r="A7500" i="62"/>
  <c r="A7499" i="62"/>
  <c r="A7498" i="62"/>
  <c r="A7497" i="62"/>
  <c r="A7496" i="62"/>
  <c r="A7495" i="62"/>
  <c r="A7494" i="62"/>
  <c r="A7493" i="62"/>
  <c r="A7492" i="62"/>
  <c r="A7491" i="62"/>
  <c r="A7490" i="62"/>
  <c r="A7489" i="62"/>
  <c r="A7488" i="62"/>
  <c r="A7487" i="62"/>
  <c r="A7486" i="62"/>
  <c r="A7485" i="62"/>
  <c r="A7484" i="62"/>
  <c r="A7483" i="62"/>
  <c r="A7482" i="62"/>
  <c r="A7481" i="62"/>
  <c r="A7480" i="62"/>
  <c r="A7479" i="62"/>
  <c r="A7478" i="62"/>
  <c r="A7477" i="62"/>
  <c r="A7476" i="62"/>
  <c r="A7475" i="62"/>
  <c r="A7474" i="62"/>
  <c r="A7473" i="62"/>
  <c r="A7472" i="62"/>
  <c r="A7471" i="62"/>
  <c r="A7470" i="62"/>
  <c r="A7469" i="62"/>
  <c r="A7468" i="62"/>
  <c r="A7467" i="62"/>
  <c r="A7466" i="62"/>
  <c r="A7465" i="62"/>
  <c r="A7464" i="62"/>
  <c r="A7463" i="62"/>
  <c r="A7462" i="62"/>
  <c r="A7461" i="62"/>
  <c r="A7460" i="62"/>
  <c r="A7459" i="62"/>
  <c r="A7458" i="62"/>
  <c r="A7457" i="62"/>
  <c r="A7456" i="62"/>
  <c r="A7455" i="62"/>
  <c r="A7454" i="62"/>
  <c r="A7453" i="62"/>
  <c r="A7452" i="62"/>
  <c r="A7451" i="62"/>
  <c r="A7450" i="62"/>
  <c r="A7449" i="62"/>
  <c r="A7448" i="62"/>
  <c r="A7447" i="62"/>
  <c r="A7446" i="62"/>
  <c r="A7445" i="62"/>
  <c r="A7444" i="62"/>
  <c r="A7443" i="62"/>
  <c r="A7442" i="62"/>
  <c r="A7441" i="62"/>
  <c r="A7440" i="62"/>
  <c r="A7439" i="62"/>
  <c r="A7438" i="62"/>
  <c r="A7437" i="62"/>
  <c r="A7436" i="62"/>
  <c r="A7435" i="62"/>
  <c r="A7434" i="62"/>
  <c r="A7433" i="62"/>
  <c r="A7432" i="62"/>
  <c r="A7431" i="62"/>
  <c r="A7430" i="62"/>
  <c r="A7429" i="62"/>
  <c r="A7428" i="62"/>
  <c r="A7427" i="62"/>
  <c r="A7426" i="62"/>
  <c r="A7425" i="62"/>
  <c r="A7424" i="62"/>
  <c r="A7423" i="62"/>
  <c r="A7422" i="62"/>
  <c r="A7421" i="62"/>
  <c r="A7420" i="62"/>
  <c r="A7419" i="62"/>
  <c r="A7418" i="62"/>
  <c r="A7417" i="62"/>
  <c r="A7416" i="62"/>
  <c r="A7415" i="62"/>
  <c r="A7414" i="62"/>
  <c r="A7413" i="62"/>
  <c r="A7412" i="62"/>
  <c r="A7411" i="62"/>
  <c r="A7410" i="62"/>
  <c r="A7409" i="62"/>
  <c r="A7408" i="62"/>
  <c r="A7407" i="62"/>
  <c r="A7406" i="62"/>
  <c r="A7405" i="62"/>
  <c r="A7404" i="62"/>
  <c r="A7403" i="62"/>
  <c r="A7402" i="62"/>
  <c r="A7401" i="62"/>
  <c r="A7400" i="62"/>
  <c r="A7399" i="62"/>
  <c r="A7398" i="62"/>
  <c r="A7397" i="62"/>
  <c r="A7396" i="62"/>
  <c r="A7395" i="62"/>
  <c r="A7394" i="62"/>
  <c r="A7393" i="62"/>
  <c r="A7392" i="62"/>
  <c r="A7391" i="62"/>
  <c r="A7390" i="62"/>
  <c r="A7389" i="62"/>
  <c r="A7388" i="62"/>
  <c r="A7387" i="62"/>
  <c r="A7386" i="62"/>
  <c r="A7385" i="62"/>
  <c r="A7384" i="62"/>
  <c r="A7383" i="62"/>
  <c r="A7382" i="62"/>
  <c r="A7381" i="62"/>
  <c r="A7380" i="62"/>
  <c r="A7379" i="62"/>
  <c r="A7378" i="62"/>
  <c r="A7377" i="62"/>
  <c r="A7376" i="62"/>
  <c r="A7375" i="62"/>
  <c r="A7374" i="62"/>
  <c r="A7373" i="62"/>
  <c r="A7372" i="62"/>
  <c r="A7371" i="62"/>
  <c r="A7370" i="62"/>
  <c r="A7369" i="62"/>
  <c r="A7368" i="62"/>
  <c r="A7367" i="62"/>
  <c r="A7366" i="62"/>
  <c r="A7365" i="62"/>
  <c r="A7364" i="62"/>
  <c r="A7363" i="62"/>
  <c r="A7362" i="62"/>
  <c r="A7361" i="62"/>
  <c r="A7360" i="62"/>
  <c r="A7359" i="62"/>
  <c r="A7358" i="62"/>
  <c r="A7357" i="62"/>
  <c r="A7356" i="62"/>
  <c r="A7355" i="62"/>
  <c r="A7354" i="62"/>
  <c r="A7353" i="62"/>
  <c r="A7352" i="62"/>
  <c r="A7351" i="62"/>
  <c r="A7350" i="62"/>
  <c r="A7349" i="62"/>
  <c r="A7348" i="62"/>
  <c r="A7347" i="62"/>
  <c r="A7346" i="62"/>
  <c r="A7345" i="62"/>
  <c r="A7344" i="62"/>
  <c r="A7343" i="62"/>
  <c r="A7342" i="62"/>
  <c r="A7341" i="62"/>
  <c r="A7340" i="62"/>
  <c r="A7339" i="62"/>
  <c r="A7338" i="62"/>
  <c r="A7337" i="62"/>
  <c r="A7336" i="62"/>
  <c r="A7335" i="62"/>
  <c r="A7334" i="62"/>
  <c r="A7333" i="62"/>
  <c r="A7332" i="62"/>
  <c r="A7331" i="62"/>
  <c r="A7330" i="62"/>
  <c r="A7329" i="62"/>
  <c r="A7328" i="62"/>
  <c r="A7327" i="62"/>
  <c r="A7326" i="62"/>
  <c r="A7325" i="62"/>
  <c r="A7324" i="62"/>
  <c r="A7323" i="62"/>
  <c r="A7322" i="62"/>
  <c r="A7321" i="62"/>
  <c r="A7320" i="62"/>
  <c r="A7319" i="62"/>
  <c r="A7318" i="62"/>
  <c r="A7317" i="62"/>
  <c r="A7316" i="62"/>
  <c r="A7315" i="62"/>
  <c r="A7314" i="62"/>
  <c r="A7313" i="62"/>
  <c r="A7312" i="62"/>
  <c r="A7311" i="62"/>
  <c r="A7310" i="62"/>
  <c r="A7309" i="62"/>
  <c r="A7308" i="62"/>
  <c r="A7307" i="62"/>
  <c r="A7306" i="62"/>
  <c r="A7305" i="62"/>
  <c r="A7304" i="62"/>
  <c r="A7303" i="62"/>
  <c r="A7302" i="62"/>
  <c r="A7301" i="62"/>
  <c r="A7300" i="62"/>
  <c r="A7299" i="62"/>
  <c r="A7298" i="62"/>
  <c r="A7297" i="62"/>
  <c r="A7296" i="62"/>
  <c r="A7295" i="62"/>
  <c r="A7294" i="62"/>
  <c r="A7293" i="62"/>
  <c r="A7292" i="62"/>
  <c r="A7291" i="62"/>
  <c r="A7290" i="62"/>
  <c r="A7289" i="62"/>
  <c r="A7288" i="62"/>
  <c r="A7287" i="62"/>
  <c r="A7286" i="62"/>
  <c r="A7285" i="62"/>
  <c r="A7284" i="62"/>
  <c r="A7283" i="62"/>
  <c r="A7282" i="62"/>
  <c r="A7281" i="62"/>
  <c r="A7280" i="62"/>
  <c r="A7279" i="62"/>
  <c r="A7278" i="62"/>
  <c r="A7277" i="62"/>
  <c r="A7276" i="62"/>
  <c r="A7275" i="62"/>
  <c r="A7274" i="62"/>
  <c r="A7273" i="62"/>
  <c r="A7272" i="62"/>
  <c r="A7271" i="62"/>
  <c r="A7270" i="62"/>
  <c r="A7269" i="62"/>
  <c r="A7268" i="62"/>
  <c r="A7267" i="62"/>
  <c r="A7266" i="62"/>
  <c r="A7265" i="62"/>
  <c r="A7264" i="62"/>
  <c r="A7263" i="62"/>
  <c r="A7262" i="62"/>
  <c r="A7261" i="62"/>
  <c r="A7260" i="62"/>
  <c r="A7259" i="62"/>
  <c r="A7258" i="62"/>
  <c r="A7257" i="62"/>
  <c r="A7256" i="62"/>
  <c r="A7255" i="62"/>
  <c r="A7254" i="62"/>
  <c r="A7253" i="62"/>
  <c r="A7252" i="62"/>
  <c r="A7251" i="62"/>
  <c r="A7250" i="62"/>
  <c r="A7249" i="62"/>
  <c r="A7248" i="62"/>
  <c r="A7247" i="62"/>
  <c r="A7246" i="62"/>
  <c r="A7245" i="62"/>
  <c r="A7244" i="62"/>
  <c r="A7243" i="62"/>
  <c r="A7242" i="62"/>
  <c r="A7241" i="62"/>
  <c r="A7240" i="62"/>
  <c r="A7239" i="62"/>
  <c r="A7238" i="62"/>
  <c r="A7237" i="62"/>
  <c r="A7236" i="62"/>
  <c r="A7235" i="62"/>
  <c r="A7234" i="62"/>
  <c r="A7233" i="62"/>
  <c r="A7232" i="62"/>
  <c r="A7231" i="62"/>
  <c r="A7230" i="62"/>
  <c r="A7229" i="62"/>
  <c r="A7228" i="62"/>
  <c r="A7227" i="62"/>
  <c r="A7226" i="62"/>
  <c r="A7225" i="62"/>
  <c r="A7224" i="62"/>
  <c r="A7223" i="62"/>
  <c r="A7222" i="62"/>
  <c r="A7221" i="62"/>
  <c r="A7220" i="62"/>
  <c r="A7219" i="62"/>
  <c r="A7218" i="62"/>
  <c r="A7217" i="62"/>
  <c r="A7216" i="62"/>
  <c r="A7215" i="62"/>
  <c r="A7214" i="62"/>
  <c r="A7213" i="62"/>
  <c r="A7212" i="62"/>
  <c r="A7211" i="62"/>
  <c r="A7210" i="62"/>
  <c r="A7209" i="62"/>
  <c r="A7208" i="62"/>
  <c r="A7207" i="62"/>
  <c r="A7206" i="62"/>
  <c r="A7205" i="62"/>
  <c r="A7204" i="62"/>
  <c r="A7203" i="62"/>
  <c r="A7202" i="62"/>
  <c r="A7201" i="62"/>
  <c r="A7200" i="62"/>
  <c r="A7199" i="62"/>
  <c r="A7198" i="62"/>
  <c r="A7197" i="62"/>
  <c r="A7196" i="62"/>
  <c r="A7195" i="62"/>
  <c r="A7194" i="62"/>
  <c r="A7193" i="62"/>
  <c r="A7192" i="62"/>
  <c r="A7191" i="62"/>
  <c r="A7190" i="62"/>
  <c r="A7189" i="62"/>
  <c r="A7188" i="62"/>
  <c r="A7187" i="62"/>
  <c r="A7186" i="62"/>
  <c r="A7185" i="62"/>
  <c r="A7184" i="62"/>
  <c r="A7183" i="62"/>
  <c r="A7182" i="62"/>
  <c r="A7181" i="62"/>
  <c r="A7180" i="62"/>
  <c r="A7179" i="62"/>
  <c r="A7178" i="62"/>
  <c r="A7177" i="62"/>
  <c r="A7176" i="62"/>
  <c r="A7175" i="62"/>
  <c r="A7174" i="62"/>
  <c r="A7173" i="62"/>
  <c r="A7172" i="62"/>
  <c r="A7171" i="62"/>
  <c r="A7170" i="62"/>
  <c r="A7169" i="62"/>
  <c r="A7168" i="62"/>
  <c r="A7167" i="62"/>
  <c r="A7166" i="62"/>
  <c r="A7165" i="62"/>
  <c r="A7164" i="62"/>
  <c r="A7163" i="62"/>
  <c r="A7162" i="62"/>
  <c r="A7161" i="62"/>
  <c r="A7160" i="62"/>
  <c r="A7159" i="62"/>
  <c r="A7158" i="62"/>
  <c r="A7157" i="62"/>
  <c r="A7156" i="62"/>
  <c r="A7155" i="62"/>
  <c r="A7154" i="62"/>
  <c r="A7153" i="62"/>
  <c r="A7152" i="62"/>
  <c r="A7151" i="62"/>
  <c r="A7150" i="62"/>
  <c r="A7149" i="62"/>
  <c r="A7148" i="62"/>
  <c r="A7147" i="62"/>
  <c r="A7146" i="62"/>
  <c r="A7145" i="62"/>
  <c r="A7144" i="62"/>
  <c r="A7143" i="62"/>
  <c r="A7142" i="62"/>
  <c r="A7141" i="62"/>
  <c r="A7140" i="62"/>
  <c r="A7139" i="62"/>
  <c r="A7138" i="62"/>
  <c r="A7137" i="62"/>
  <c r="A7136" i="62"/>
  <c r="A7135" i="62"/>
  <c r="A7134" i="62"/>
  <c r="A7133" i="62"/>
  <c r="A7132" i="62"/>
  <c r="A7131" i="62"/>
  <c r="A7130" i="62"/>
  <c r="A7129" i="62"/>
  <c r="A7128" i="62"/>
  <c r="A7127" i="62"/>
  <c r="A7126" i="62"/>
  <c r="A7125" i="62"/>
  <c r="A7124" i="62"/>
  <c r="A7123" i="62"/>
  <c r="A7122" i="62"/>
  <c r="A7121" i="62"/>
  <c r="A7120" i="62"/>
  <c r="A7119" i="62"/>
  <c r="A7118" i="62"/>
  <c r="A7117" i="62"/>
  <c r="A7116" i="62"/>
  <c r="A7115" i="62"/>
  <c r="A7114" i="62"/>
  <c r="A7113" i="62"/>
  <c r="A7112" i="62"/>
  <c r="A7111" i="62"/>
  <c r="A7110" i="62"/>
  <c r="A7109" i="62"/>
  <c r="A7108" i="62"/>
  <c r="A7107" i="62"/>
  <c r="A7106" i="62"/>
  <c r="A7105" i="62"/>
  <c r="A7104" i="62"/>
  <c r="A7103" i="62"/>
  <c r="A7102" i="62"/>
  <c r="A7101" i="62"/>
  <c r="A7100" i="62"/>
  <c r="A7099" i="62"/>
  <c r="A7098" i="62"/>
  <c r="A7097" i="62"/>
  <c r="A7096" i="62"/>
  <c r="A7095" i="62"/>
  <c r="A7094" i="62"/>
  <c r="A7093" i="62"/>
  <c r="A7092" i="62"/>
  <c r="A7091" i="62"/>
  <c r="A7090" i="62"/>
  <c r="A7089" i="62"/>
  <c r="A7088" i="62"/>
  <c r="A7087" i="62"/>
  <c r="A7086" i="62"/>
  <c r="A7085" i="62"/>
  <c r="A7084" i="62"/>
  <c r="A7083" i="62"/>
  <c r="A7082" i="62"/>
  <c r="A7081" i="62"/>
  <c r="A7080" i="62"/>
  <c r="A7079" i="62"/>
  <c r="A7078" i="62"/>
  <c r="A7077" i="62"/>
  <c r="A7076" i="62"/>
  <c r="A7075" i="62"/>
  <c r="A7074" i="62"/>
  <c r="A7073" i="62"/>
  <c r="A7072" i="62"/>
  <c r="A7071" i="62"/>
  <c r="A7070" i="62"/>
  <c r="A7069" i="62"/>
  <c r="A7068" i="62"/>
  <c r="A7067" i="62"/>
  <c r="A7066" i="62"/>
  <c r="A7065" i="62"/>
  <c r="A7064" i="62"/>
  <c r="A7063" i="62"/>
  <c r="A7062" i="62"/>
  <c r="A7061" i="62"/>
  <c r="A7060" i="62"/>
  <c r="A7059" i="62"/>
  <c r="A7058" i="62"/>
  <c r="A7057" i="62"/>
  <c r="A7056" i="62"/>
  <c r="A7055" i="62"/>
  <c r="A7054" i="62"/>
  <c r="A7053" i="62"/>
  <c r="A7052" i="62"/>
  <c r="A7051" i="62"/>
  <c r="A7050" i="62"/>
  <c r="A7049" i="62"/>
  <c r="A7048" i="62"/>
  <c r="A7047" i="62"/>
  <c r="A7046" i="62"/>
  <c r="A7045" i="62"/>
  <c r="A7044" i="62"/>
  <c r="A7043" i="62"/>
  <c r="A7042" i="62"/>
  <c r="A7041" i="62"/>
  <c r="A7040" i="62"/>
  <c r="A7039" i="62"/>
  <c r="A7038" i="62"/>
  <c r="A7037" i="62"/>
  <c r="A7036" i="62"/>
  <c r="A7035" i="62"/>
  <c r="A7034" i="62"/>
  <c r="A7033" i="62"/>
  <c r="A7032" i="62"/>
  <c r="A7031" i="62"/>
  <c r="A7030" i="62"/>
  <c r="A7029" i="62"/>
  <c r="A7028" i="62"/>
  <c r="A7027" i="62"/>
  <c r="A7026" i="62"/>
  <c r="A7025" i="62"/>
  <c r="A7024" i="62"/>
  <c r="A7023" i="62"/>
  <c r="A7022" i="62"/>
  <c r="A7021" i="62"/>
  <c r="A7020" i="62"/>
  <c r="A7019" i="62"/>
  <c r="A7018" i="62"/>
  <c r="A7017" i="62"/>
  <c r="A7016" i="62"/>
  <c r="A7015" i="62"/>
  <c r="A7014" i="62"/>
  <c r="A7013" i="62"/>
  <c r="A7012" i="62"/>
  <c r="A7011" i="62"/>
  <c r="A7010" i="62"/>
  <c r="A7009" i="62"/>
  <c r="A7008" i="62"/>
  <c r="A7007" i="62"/>
  <c r="A7006" i="62"/>
  <c r="A7005" i="62"/>
  <c r="A7004" i="62"/>
  <c r="A7003" i="62"/>
  <c r="A7002" i="62"/>
  <c r="A7001" i="62"/>
  <c r="A7000" i="62"/>
  <c r="A6999" i="62"/>
  <c r="A6998" i="62"/>
  <c r="A6997" i="62"/>
  <c r="A6996" i="62"/>
  <c r="A6995" i="62"/>
  <c r="A6994" i="62"/>
  <c r="A6993" i="62"/>
  <c r="A6992" i="62"/>
  <c r="A6991" i="62"/>
  <c r="A6990" i="62"/>
  <c r="A6989" i="62"/>
  <c r="A6988" i="62"/>
  <c r="A6987" i="62"/>
  <c r="A6986" i="62"/>
  <c r="A6985" i="62"/>
  <c r="A6984" i="62"/>
  <c r="A6983" i="62"/>
  <c r="A6982" i="62"/>
  <c r="A6981" i="62"/>
  <c r="A6980" i="62"/>
  <c r="A6979" i="62"/>
  <c r="A6978" i="62"/>
  <c r="A6977" i="62"/>
  <c r="A6976" i="62"/>
  <c r="A6975" i="62"/>
  <c r="A6974" i="62"/>
  <c r="A6973" i="62"/>
  <c r="A6972" i="62"/>
  <c r="A6971" i="62"/>
  <c r="A6970" i="62"/>
  <c r="A6969" i="62"/>
  <c r="A6968" i="62"/>
  <c r="A6967" i="62"/>
  <c r="A6966" i="62"/>
  <c r="A6965" i="62"/>
  <c r="A6964" i="62"/>
  <c r="A6963" i="62"/>
  <c r="A6962" i="62"/>
  <c r="A6961" i="62"/>
  <c r="A6960" i="62"/>
  <c r="A6959" i="62"/>
  <c r="A6958" i="62"/>
  <c r="A6957" i="62"/>
  <c r="A6956" i="62"/>
  <c r="A6955" i="62"/>
  <c r="A6954" i="62"/>
  <c r="A6953" i="62"/>
  <c r="A6952" i="62"/>
  <c r="A6951" i="62"/>
  <c r="A6950" i="62"/>
  <c r="A6949" i="62"/>
  <c r="A6948" i="62"/>
  <c r="A6947" i="62"/>
  <c r="A6946" i="62"/>
  <c r="A6945" i="62"/>
  <c r="A6944" i="62"/>
  <c r="A6943" i="62"/>
  <c r="A6942" i="62"/>
  <c r="A6941" i="62"/>
  <c r="A6940" i="62"/>
  <c r="A6939" i="62"/>
  <c r="A6938" i="62"/>
  <c r="A6937" i="62"/>
  <c r="A6936" i="62"/>
  <c r="A6935" i="62"/>
  <c r="A6934" i="62"/>
  <c r="A6933" i="62"/>
  <c r="A6932" i="62"/>
  <c r="A6931" i="62"/>
  <c r="A6930" i="62"/>
  <c r="A6929" i="62"/>
  <c r="A6928" i="62"/>
  <c r="A6927" i="62"/>
  <c r="A6926" i="62"/>
  <c r="A6925" i="62"/>
  <c r="A6924" i="62"/>
  <c r="A6923" i="62"/>
  <c r="A6922" i="62"/>
  <c r="A6921" i="62"/>
  <c r="A6920" i="62"/>
  <c r="A6919" i="62"/>
  <c r="A6918" i="62"/>
  <c r="A6917" i="62"/>
  <c r="A6916" i="62"/>
  <c r="A6915" i="62"/>
  <c r="A6914" i="62"/>
  <c r="A6913" i="62"/>
  <c r="A6912" i="62"/>
  <c r="A6911" i="62"/>
  <c r="A6910" i="62"/>
  <c r="A6909" i="62"/>
  <c r="A6908" i="62"/>
  <c r="A6907" i="62"/>
  <c r="A6906" i="62"/>
  <c r="A6905" i="62"/>
  <c r="A6904" i="62"/>
  <c r="A6903" i="62"/>
  <c r="A6902" i="62"/>
  <c r="A6901" i="62"/>
  <c r="A6900" i="62"/>
  <c r="A6899" i="62"/>
  <c r="A6898" i="62"/>
  <c r="A6897" i="62"/>
  <c r="A6896" i="62"/>
  <c r="A6895" i="62"/>
  <c r="A6894" i="62"/>
  <c r="A6893" i="62"/>
  <c r="A6892" i="62"/>
  <c r="A6891" i="62"/>
  <c r="A6890" i="62"/>
  <c r="A6889" i="62"/>
  <c r="A6888" i="62"/>
  <c r="A6887" i="62"/>
  <c r="A6886" i="62"/>
  <c r="A6885" i="62"/>
  <c r="A6884" i="62"/>
  <c r="A6883" i="62"/>
  <c r="A6882" i="62"/>
  <c r="A6881" i="62"/>
  <c r="A6880" i="62"/>
  <c r="A6879" i="62"/>
  <c r="A6878" i="62"/>
  <c r="A6877" i="62"/>
  <c r="A6876" i="62"/>
  <c r="A6875" i="62"/>
  <c r="A6874" i="62"/>
  <c r="A6873" i="62"/>
  <c r="A6872" i="62"/>
  <c r="A6871" i="62"/>
  <c r="A6870" i="62"/>
  <c r="A6869" i="62"/>
  <c r="A6868" i="62"/>
  <c r="A6867" i="62"/>
  <c r="A6866" i="62"/>
  <c r="A6865" i="62"/>
  <c r="A6864" i="62"/>
  <c r="A6863" i="62"/>
  <c r="A6862" i="62"/>
  <c r="A6861" i="62"/>
  <c r="A6860" i="62"/>
  <c r="A6859" i="62"/>
  <c r="A6858" i="62"/>
  <c r="A6857" i="62"/>
  <c r="A6856" i="62"/>
  <c r="A6855" i="62"/>
  <c r="A6854" i="62"/>
  <c r="A6853" i="62"/>
  <c r="A6852" i="62"/>
  <c r="A6851" i="62"/>
  <c r="A6850" i="62"/>
  <c r="A6849" i="62"/>
  <c r="A6848" i="62"/>
  <c r="A6847" i="62"/>
  <c r="A6846" i="62"/>
  <c r="A6845" i="62"/>
  <c r="A6844" i="62"/>
  <c r="A6843" i="62"/>
  <c r="A6842" i="62"/>
  <c r="A6841" i="62"/>
  <c r="A6840" i="62"/>
  <c r="A6839" i="62"/>
  <c r="A6838" i="62"/>
  <c r="A6837" i="62"/>
  <c r="A6836" i="62"/>
  <c r="A6835" i="62"/>
  <c r="A6834" i="62"/>
  <c r="A6833" i="62"/>
  <c r="A6832" i="62"/>
  <c r="A6831" i="62"/>
  <c r="A6830" i="62"/>
  <c r="A6829" i="62"/>
  <c r="A6828" i="62"/>
  <c r="A6827" i="62"/>
  <c r="A6826" i="62"/>
  <c r="A6825" i="62"/>
  <c r="A6824" i="62"/>
  <c r="A6823" i="62"/>
  <c r="A6822" i="62"/>
  <c r="A6821" i="62"/>
  <c r="A6820" i="62"/>
  <c r="A6819" i="62"/>
  <c r="A6818" i="62"/>
  <c r="A6817" i="62"/>
  <c r="A6816" i="62"/>
  <c r="A6815" i="62"/>
  <c r="A6814" i="62"/>
  <c r="A6813" i="62"/>
  <c r="A6812" i="62"/>
  <c r="A6811" i="62"/>
  <c r="A6810" i="62"/>
  <c r="A6809" i="62"/>
  <c r="A6808" i="62"/>
  <c r="A6807" i="62"/>
  <c r="A6806" i="62"/>
  <c r="A6805" i="62"/>
  <c r="A6804" i="62"/>
  <c r="A6803" i="62"/>
  <c r="A6802" i="62"/>
  <c r="A6801" i="62"/>
  <c r="A6800" i="62"/>
  <c r="A6799" i="62"/>
  <c r="A6798" i="62"/>
  <c r="A6797" i="62"/>
  <c r="A6796" i="62"/>
  <c r="A6795" i="62"/>
  <c r="A6794" i="62"/>
  <c r="A6793" i="62"/>
  <c r="A6792" i="62"/>
  <c r="A6791" i="62"/>
  <c r="A6790" i="62"/>
  <c r="A6789" i="62"/>
  <c r="A6788" i="62"/>
  <c r="A6787" i="62"/>
  <c r="A6786" i="62"/>
  <c r="A6785" i="62"/>
  <c r="A6784" i="62"/>
  <c r="A6783" i="62"/>
  <c r="A6782" i="62"/>
  <c r="A6781" i="62"/>
  <c r="A6780" i="62"/>
  <c r="A6779" i="62"/>
  <c r="A6778" i="62"/>
  <c r="A6777" i="62"/>
  <c r="A6776" i="62"/>
  <c r="A6775" i="62"/>
  <c r="A6774" i="62"/>
  <c r="A6773" i="62"/>
  <c r="A6772" i="62"/>
  <c r="A6771" i="62"/>
  <c r="A6770" i="62"/>
  <c r="A6769" i="62"/>
  <c r="A6768" i="62"/>
  <c r="A6767" i="62"/>
  <c r="A6766" i="62"/>
  <c r="A6765" i="62"/>
  <c r="A6764" i="62"/>
  <c r="A6763" i="62"/>
  <c r="A6762" i="62"/>
  <c r="A6761" i="62"/>
  <c r="A6760" i="62"/>
  <c r="A6759" i="62"/>
  <c r="A6758" i="62"/>
  <c r="A6757" i="62"/>
  <c r="A6756" i="62"/>
  <c r="A6755" i="62"/>
  <c r="A6754" i="62"/>
  <c r="A6753" i="62"/>
  <c r="A6752" i="62"/>
  <c r="A6751" i="62"/>
  <c r="A6750" i="62"/>
  <c r="A6749" i="62"/>
  <c r="A6748" i="62"/>
  <c r="A6747" i="62"/>
  <c r="A6746" i="62"/>
  <c r="A6745" i="62"/>
  <c r="A6744" i="62"/>
  <c r="A6743" i="62"/>
  <c r="A6742" i="62"/>
  <c r="A6741" i="62"/>
  <c r="A6740" i="62"/>
  <c r="A6739" i="62"/>
  <c r="A6738" i="62"/>
  <c r="A6737" i="62"/>
  <c r="A6736" i="62"/>
  <c r="A6735" i="62"/>
  <c r="A6734" i="62"/>
  <c r="A6733" i="62"/>
  <c r="A6732" i="62"/>
  <c r="A6731" i="62"/>
  <c r="A6730" i="62"/>
  <c r="A6729" i="62"/>
  <c r="A6728" i="62"/>
  <c r="A6727" i="62"/>
  <c r="A6726" i="62"/>
  <c r="A6725" i="62"/>
  <c r="A6724" i="62"/>
  <c r="A6723" i="62"/>
  <c r="A6722" i="62"/>
  <c r="A6721" i="62"/>
  <c r="A6720" i="62"/>
  <c r="A6719" i="62"/>
  <c r="A6718" i="62"/>
  <c r="A6717" i="62"/>
  <c r="A6716" i="62"/>
  <c r="A6715" i="62"/>
  <c r="A6714" i="62"/>
  <c r="A6713" i="62"/>
  <c r="A6712" i="62"/>
  <c r="A6711" i="62"/>
  <c r="A6710" i="62"/>
  <c r="A6709" i="62"/>
  <c r="A6708" i="62"/>
  <c r="A6707" i="62"/>
  <c r="A6706" i="62"/>
  <c r="A6705" i="62"/>
  <c r="A6704" i="62"/>
  <c r="A6703" i="62"/>
  <c r="A6702" i="62"/>
  <c r="A6701" i="62"/>
  <c r="A6700" i="62"/>
  <c r="A6699" i="62"/>
  <c r="A6698" i="62"/>
  <c r="A6697" i="62"/>
  <c r="A6696" i="62"/>
  <c r="A6695" i="62"/>
  <c r="A6694" i="62"/>
  <c r="A6693" i="62"/>
  <c r="A6692" i="62"/>
  <c r="A6691" i="62"/>
  <c r="A6690" i="62"/>
  <c r="A6689" i="62"/>
  <c r="A6688" i="62"/>
  <c r="A6687" i="62"/>
  <c r="A6686" i="62"/>
  <c r="A6685" i="62"/>
  <c r="A6684" i="62"/>
  <c r="A6683" i="62"/>
  <c r="A6682" i="62"/>
  <c r="A6681" i="62"/>
  <c r="A6680" i="62"/>
  <c r="A6679" i="62"/>
  <c r="A6678" i="62"/>
  <c r="A6677" i="62"/>
  <c r="A6676" i="62"/>
  <c r="A6675" i="62"/>
  <c r="A6674" i="62"/>
  <c r="A6673" i="62"/>
  <c r="A6672" i="62"/>
  <c r="A6671" i="62"/>
  <c r="A6670" i="62"/>
  <c r="A6669" i="62"/>
  <c r="A6668" i="62"/>
  <c r="A6667" i="62"/>
  <c r="A6666" i="62"/>
  <c r="A6665" i="62"/>
  <c r="A6664" i="62"/>
  <c r="A6663" i="62"/>
  <c r="A6662" i="62"/>
  <c r="A6661" i="62"/>
  <c r="A6660" i="62"/>
  <c r="A6659" i="62"/>
  <c r="A6658" i="62"/>
  <c r="A6657" i="62"/>
  <c r="A6656" i="62"/>
  <c r="A6655" i="62"/>
  <c r="A6654" i="62"/>
  <c r="A6653" i="62"/>
  <c r="A6652" i="62"/>
  <c r="A6651" i="62"/>
  <c r="A6650" i="62"/>
  <c r="A6649" i="62"/>
  <c r="A6648" i="62"/>
  <c r="A6647" i="62"/>
  <c r="A6646" i="62"/>
  <c r="A6645" i="62"/>
  <c r="A6644" i="62"/>
  <c r="A6643" i="62"/>
  <c r="A6642" i="62"/>
  <c r="A6641" i="62"/>
  <c r="A6640" i="62"/>
  <c r="A6639" i="62"/>
  <c r="A6638" i="62"/>
  <c r="A6637" i="62"/>
  <c r="A6636" i="62"/>
  <c r="A6635" i="62"/>
  <c r="A6634" i="62"/>
  <c r="A6633" i="62"/>
  <c r="A6632" i="62"/>
  <c r="A6631" i="62"/>
  <c r="A6630" i="62"/>
  <c r="A6629" i="62"/>
  <c r="A6628" i="62"/>
  <c r="A6627" i="62"/>
  <c r="A6626" i="62"/>
  <c r="A6625" i="62"/>
  <c r="A6624" i="62"/>
  <c r="A6623" i="62"/>
  <c r="A6622" i="62"/>
  <c r="A6621" i="62"/>
  <c r="A6620" i="62"/>
  <c r="A6619" i="62"/>
  <c r="A6618" i="62"/>
  <c r="A6617" i="62"/>
  <c r="A6616" i="62"/>
  <c r="A6615" i="62"/>
  <c r="A6614" i="62"/>
  <c r="A6613" i="62"/>
  <c r="A6612" i="62"/>
  <c r="A6611" i="62"/>
  <c r="A6610" i="62"/>
  <c r="A6609" i="62"/>
  <c r="A6608" i="62"/>
  <c r="A6607" i="62"/>
  <c r="A6606" i="62"/>
  <c r="A6605" i="62"/>
  <c r="A6604" i="62"/>
  <c r="A6603" i="62"/>
  <c r="A6602" i="62"/>
  <c r="A6601" i="62"/>
  <c r="A6600" i="62"/>
  <c r="A6599" i="62"/>
  <c r="A6598" i="62"/>
  <c r="A6597" i="62"/>
  <c r="A6596" i="62"/>
  <c r="A6595" i="62"/>
  <c r="A6594" i="62"/>
  <c r="A6593" i="62"/>
  <c r="A6592" i="62"/>
  <c r="A6591" i="62"/>
  <c r="A6590" i="62"/>
  <c r="A6589" i="62"/>
  <c r="A6588" i="62"/>
  <c r="A6587" i="62"/>
  <c r="A6586" i="62"/>
  <c r="A6585" i="62"/>
  <c r="A6584" i="62"/>
  <c r="A6583" i="62"/>
  <c r="A6582" i="62"/>
  <c r="A6581" i="62"/>
  <c r="A6580" i="62"/>
  <c r="A6579" i="62"/>
  <c r="A6578" i="62"/>
  <c r="A6577" i="62"/>
  <c r="A6576" i="62"/>
  <c r="A6575" i="62"/>
  <c r="A6574" i="62"/>
  <c r="A6573" i="62"/>
  <c r="A6572" i="62"/>
  <c r="A6571" i="62"/>
  <c r="A6570" i="62"/>
  <c r="A6569" i="62"/>
  <c r="A6568" i="62"/>
  <c r="A6567" i="62"/>
  <c r="A6566" i="62"/>
  <c r="A6565" i="62"/>
  <c r="A6564" i="62"/>
  <c r="A6563" i="62"/>
  <c r="A6562" i="62"/>
  <c r="A6561" i="62"/>
  <c r="A6560" i="62"/>
  <c r="A6559" i="62"/>
  <c r="A6558" i="62"/>
  <c r="A6557" i="62"/>
  <c r="A6556" i="62"/>
  <c r="A6555" i="62"/>
  <c r="A6554" i="62"/>
  <c r="A6553" i="62"/>
  <c r="A6552" i="62"/>
  <c r="A6551" i="62"/>
  <c r="A6550" i="62"/>
  <c r="A6549" i="62"/>
  <c r="A6548" i="62"/>
  <c r="A6547" i="62"/>
  <c r="A6546" i="62"/>
  <c r="A6545" i="62"/>
  <c r="A6544" i="62"/>
  <c r="A6543" i="62"/>
  <c r="A6542" i="62"/>
  <c r="A6541" i="62"/>
  <c r="A6540" i="62"/>
  <c r="A6539" i="62"/>
  <c r="A6538" i="62"/>
  <c r="A6537" i="62"/>
  <c r="A6536" i="62"/>
  <c r="A6535" i="62"/>
  <c r="A6534" i="62"/>
  <c r="A6533" i="62"/>
  <c r="A6532" i="62"/>
  <c r="A6531" i="62"/>
  <c r="A6530" i="62"/>
  <c r="A6529" i="62"/>
  <c r="A6528" i="62"/>
  <c r="A6527" i="62"/>
  <c r="A6526" i="62"/>
  <c r="A6525" i="62"/>
  <c r="A6524" i="62"/>
  <c r="A6523" i="62"/>
  <c r="A6522" i="62"/>
  <c r="A6521" i="62"/>
  <c r="A6520" i="62"/>
  <c r="A6519" i="62"/>
  <c r="A6518" i="62"/>
  <c r="A6517" i="62"/>
  <c r="A6516" i="62"/>
  <c r="A6515" i="62"/>
  <c r="A6514" i="62"/>
  <c r="A6513" i="62"/>
  <c r="A6512" i="62"/>
  <c r="A6511" i="62"/>
  <c r="A6510" i="62"/>
  <c r="A6509" i="62"/>
  <c r="A6508" i="62"/>
  <c r="A6507" i="62"/>
  <c r="A6506" i="62"/>
  <c r="A6505" i="62"/>
  <c r="A6504" i="62"/>
  <c r="A6503" i="62"/>
  <c r="A6502" i="62"/>
  <c r="A6501" i="62"/>
  <c r="A6500" i="62"/>
  <c r="A6499" i="62"/>
  <c r="A6498" i="62"/>
  <c r="A6497" i="62"/>
  <c r="A6496" i="62"/>
  <c r="A6495" i="62"/>
  <c r="A6494" i="62"/>
  <c r="A6493" i="62"/>
  <c r="A6492" i="62"/>
  <c r="A6491" i="62"/>
  <c r="A6490" i="62"/>
  <c r="A6489" i="62"/>
  <c r="A6488" i="62"/>
  <c r="A6487" i="62"/>
  <c r="A6486" i="62"/>
  <c r="A6485" i="62"/>
  <c r="A6484" i="62"/>
  <c r="A6483" i="62"/>
  <c r="A6482" i="62"/>
  <c r="A6481" i="62"/>
  <c r="A6480" i="62"/>
  <c r="A6479" i="62"/>
  <c r="A6478" i="62"/>
  <c r="A6477" i="62"/>
  <c r="A6476" i="62"/>
  <c r="A6475" i="62"/>
  <c r="A6474" i="62"/>
  <c r="A6473" i="62"/>
  <c r="A6472" i="62"/>
  <c r="A6471" i="62"/>
  <c r="A6470" i="62"/>
  <c r="A6469" i="62"/>
  <c r="A6468" i="62"/>
  <c r="A6467" i="62"/>
  <c r="A6466" i="62"/>
  <c r="A6465" i="62"/>
  <c r="A6464" i="62"/>
  <c r="A6463" i="62"/>
  <c r="A6462" i="62"/>
  <c r="A6461" i="62"/>
  <c r="A6460" i="62"/>
  <c r="A6459" i="62"/>
  <c r="A6458" i="62"/>
  <c r="A6457" i="62"/>
  <c r="A6456" i="62"/>
  <c r="A6455" i="62"/>
  <c r="A6454" i="62"/>
  <c r="A6453" i="62"/>
  <c r="A6452" i="62"/>
  <c r="A6451" i="62"/>
  <c r="A6450" i="62"/>
  <c r="A6449" i="62"/>
  <c r="A6448" i="62"/>
  <c r="A6447" i="62"/>
  <c r="A6446" i="62"/>
  <c r="A6445" i="62"/>
  <c r="A6444" i="62"/>
  <c r="A6443" i="62"/>
  <c r="A6442" i="62"/>
  <c r="A6441" i="62"/>
  <c r="A6440" i="62"/>
  <c r="A6439" i="62"/>
  <c r="A6438" i="62"/>
  <c r="A6437" i="62"/>
  <c r="A6436" i="62"/>
  <c r="A6435" i="62"/>
  <c r="A6434" i="62"/>
  <c r="A6433" i="62"/>
  <c r="A6432" i="62"/>
  <c r="A6431" i="62"/>
  <c r="A6430" i="62"/>
  <c r="A6429" i="62"/>
  <c r="A6428" i="62"/>
  <c r="A6427" i="62"/>
  <c r="A6426" i="62"/>
  <c r="A6425" i="62"/>
  <c r="A6424" i="62"/>
  <c r="A6423" i="62"/>
  <c r="A6422" i="62"/>
  <c r="A6421" i="62"/>
  <c r="A6420" i="62"/>
  <c r="A6419" i="62"/>
  <c r="A6418" i="62"/>
  <c r="A6417" i="62"/>
  <c r="A6416" i="62"/>
  <c r="A6415" i="62"/>
  <c r="A6414" i="62"/>
  <c r="A6413" i="62"/>
  <c r="A6412" i="62"/>
  <c r="A6411" i="62"/>
  <c r="A6410" i="62"/>
  <c r="A6409" i="62"/>
  <c r="A6408" i="62"/>
  <c r="A6407" i="62"/>
  <c r="A6406" i="62"/>
  <c r="A6405" i="62"/>
  <c r="A6404" i="62"/>
  <c r="A6403" i="62"/>
  <c r="A6402" i="62"/>
  <c r="A6401" i="62"/>
  <c r="A6400" i="62"/>
  <c r="A6399" i="62"/>
  <c r="A6398" i="62"/>
  <c r="A6397" i="62"/>
  <c r="A6396" i="62"/>
  <c r="A6395" i="62"/>
  <c r="A6394" i="62"/>
  <c r="A6393" i="62"/>
  <c r="A6392" i="62"/>
  <c r="A6391" i="62"/>
  <c r="A6390" i="62"/>
  <c r="A6389" i="62"/>
  <c r="A6388" i="62"/>
  <c r="A6387" i="62"/>
  <c r="A6386" i="62"/>
  <c r="A6385" i="62"/>
  <c r="A6384" i="62"/>
  <c r="A6383" i="62"/>
  <c r="A6382" i="62"/>
  <c r="A6381" i="62"/>
  <c r="A6380" i="62"/>
  <c r="A6379" i="62"/>
  <c r="A6378" i="62"/>
  <c r="A6377" i="62"/>
  <c r="A6376" i="62"/>
  <c r="A6375" i="62"/>
  <c r="A6374" i="62"/>
  <c r="A6373" i="62"/>
  <c r="A6372" i="62"/>
  <c r="A6371" i="62"/>
  <c r="A6370" i="62"/>
  <c r="A6369" i="62"/>
  <c r="A6368" i="62"/>
  <c r="A6367" i="62"/>
  <c r="A6366" i="62"/>
  <c r="A6365" i="62"/>
  <c r="A6364" i="62"/>
  <c r="A6363" i="62"/>
  <c r="A6362" i="62"/>
  <c r="A6361" i="62"/>
  <c r="A6360" i="62"/>
  <c r="A6359" i="62"/>
  <c r="A6358" i="62"/>
  <c r="A6357" i="62"/>
  <c r="A6356" i="62"/>
  <c r="A6355" i="62"/>
  <c r="A6354" i="62"/>
  <c r="A6353" i="62"/>
  <c r="A6352" i="62"/>
  <c r="A6351" i="62"/>
  <c r="A6350" i="62"/>
  <c r="A6349" i="62"/>
  <c r="A6348" i="62"/>
  <c r="A6347" i="62"/>
  <c r="A6346" i="62"/>
  <c r="A6345" i="62"/>
  <c r="A6344" i="62"/>
  <c r="A6343" i="62"/>
  <c r="A6342" i="62"/>
  <c r="A6341" i="62"/>
  <c r="A6340" i="62"/>
  <c r="A6339" i="62"/>
  <c r="C68" i="5"/>
  <c r="E66" i="5"/>
  <c r="G64" i="5"/>
  <c r="D63" i="5"/>
  <c r="F61" i="5"/>
  <c r="C60" i="5"/>
  <c r="G56" i="5"/>
  <c r="D55" i="5"/>
  <c r="F53" i="5"/>
  <c r="C52" i="5"/>
  <c r="E50" i="5"/>
  <c r="G48" i="5"/>
  <c r="D47" i="5"/>
  <c r="C44" i="5"/>
  <c r="E42" i="5"/>
  <c r="G40" i="5"/>
  <c r="F35" i="5"/>
  <c r="C34" i="5"/>
  <c r="E32" i="5"/>
  <c r="E17" i="31" s="1"/>
  <c r="G30" i="5"/>
  <c r="C26" i="5"/>
  <c r="E24" i="5"/>
  <c r="G22" i="5"/>
  <c r="F19" i="5"/>
  <c r="C17" i="5"/>
  <c r="E15" i="5"/>
  <c r="G13" i="5"/>
  <c r="C9" i="5"/>
  <c r="E7" i="5"/>
  <c r="G5" i="5"/>
  <c r="D4" i="5"/>
  <c r="H2052" i="5"/>
  <c r="H2030" i="5"/>
  <c r="H2022" i="5"/>
  <c r="H2014" i="5"/>
  <c r="H2004" i="5"/>
  <c r="H1966" i="5"/>
  <c r="H1958" i="5"/>
  <c r="H1950" i="5"/>
  <c r="H1918" i="5"/>
  <c r="H1894" i="5"/>
  <c r="H1878" i="5"/>
  <c r="H1836" i="5"/>
  <c r="H1830" i="5"/>
  <c r="H1814" i="5"/>
  <c r="H1788" i="5"/>
  <c r="H1766" i="5"/>
  <c r="H1750" i="5"/>
  <c r="H1732" i="5"/>
  <c r="H1702" i="5"/>
  <c r="H1658" i="5"/>
  <c r="H1652" i="5"/>
  <c r="H1592" i="5"/>
  <c r="H1590" i="5"/>
  <c r="H1552" i="5"/>
  <c r="H1526" i="5"/>
  <c r="H1472" i="5"/>
  <c r="H1462" i="5"/>
  <c r="H1423" i="5"/>
  <c r="H1397" i="5"/>
  <c r="H1374" i="5"/>
  <c r="H1340" i="5"/>
  <c r="H1321" i="5"/>
  <c r="H1279" i="5"/>
  <c r="H1207" i="5"/>
  <c r="H1127" i="5"/>
  <c r="H1053" i="5"/>
  <c r="H973" i="5"/>
  <c r="H891" i="5"/>
  <c r="H819" i="5"/>
  <c r="H741" i="5"/>
  <c r="H669" i="5"/>
  <c r="H588" i="5"/>
  <c r="H516" i="5"/>
  <c r="H444" i="5"/>
  <c r="H375" i="5"/>
  <c r="H297" i="5"/>
  <c r="H190" i="5"/>
  <c r="H116" i="5"/>
  <c r="H44" i="5"/>
  <c r="G2072" i="5"/>
  <c r="G2056" i="5"/>
  <c r="G2048" i="5"/>
  <c r="G2040" i="5"/>
  <c r="G2032" i="5"/>
  <c r="G2024" i="5"/>
  <c r="G2016" i="5"/>
  <c r="G2008" i="5"/>
  <c r="G2000" i="5"/>
  <c r="G1992" i="5"/>
  <c r="G1984" i="5"/>
  <c r="G1976" i="5"/>
  <c r="G1968" i="5"/>
  <c r="G1960" i="5"/>
  <c r="G1952" i="5"/>
  <c r="G1944" i="5"/>
  <c r="G1936" i="5"/>
  <c r="G1928" i="5"/>
  <c r="C1924" i="5"/>
  <c r="E1922" i="5"/>
  <c r="G1920" i="5"/>
  <c r="D1919" i="5"/>
  <c r="F1917" i="5"/>
  <c r="C1916" i="5"/>
  <c r="E1914" i="5"/>
  <c r="G1912" i="5"/>
  <c r="D1911" i="5"/>
  <c r="F1909" i="5"/>
  <c r="C1908" i="5"/>
  <c r="E1906" i="5"/>
  <c r="G1904" i="5"/>
  <c r="D1903" i="5"/>
  <c r="F1901" i="5"/>
  <c r="C1900" i="5"/>
  <c r="E1898" i="5"/>
  <c r="G1896" i="5"/>
  <c r="D1895" i="5"/>
  <c r="F1893" i="5"/>
  <c r="C1892" i="5"/>
  <c r="E1890" i="5"/>
  <c r="G1888" i="5"/>
  <c r="D1887" i="5"/>
  <c r="F1885" i="5"/>
  <c r="C1884" i="5"/>
  <c r="E1882" i="5"/>
  <c r="G1880" i="5"/>
  <c r="D1879" i="5"/>
  <c r="F1877" i="5"/>
  <c r="C1876" i="5"/>
  <c r="E1874" i="5"/>
  <c r="G1872" i="5"/>
  <c r="D1871" i="5"/>
  <c r="F1869" i="5"/>
  <c r="C1868" i="5"/>
  <c r="E1866" i="5"/>
  <c r="G1864" i="5"/>
  <c r="D1863" i="5"/>
  <c r="F1861" i="5"/>
  <c r="C1860" i="5"/>
  <c r="E1858" i="5"/>
  <c r="G1856" i="5"/>
  <c r="D1855" i="5"/>
  <c r="F1853" i="5"/>
  <c r="C1852" i="5"/>
  <c r="E1850" i="5"/>
  <c r="G1848" i="5"/>
  <c r="D1847" i="5"/>
  <c r="F1845" i="5"/>
  <c r="C1844" i="5"/>
  <c r="E1842" i="5"/>
  <c r="G1840" i="5"/>
  <c r="D1839" i="5"/>
  <c r="F1837" i="5"/>
  <c r="C1836" i="5"/>
  <c r="E1834" i="5"/>
  <c r="G1832" i="5"/>
  <c r="D1831" i="5"/>
  <c r="F1829" i="5"/>
  <c r="C1828" i="5"/>
  <c r="E1826" i="5"/>
  <c r="G1824" i="5"/>
  <c r="D1823" i="5"/>
  <c r="F1821" i="5"/>
  <c r="C1820" i="5"/>
  <c r="E1818" i="5"/>
  <c r="G1816" i="5"/>
  <c r="D1815" i="5"/>
  <c r="F1813" i="5"/>
  <c r="C1812" i="5"/>
  <c r="E1810" i="5"/>
  <c r="G1808" i="5"/>
  <c r="D1807" i="5"/>
  <c r="F1805" i="5"/>
  <c r="C1804" i="5"/>
  <c r="E1802" i="5"/>
  <c r="G1800" i="5"/>
  <c r="D1799" i="5"/>
  <c r="F1797" i="5"/>
  <c r="C1796" i="5"/>
  <c r="E1794" i="5"/>
  <c r="G1792" i="5"/>
  <c r="D1791" i="5"/>
  <c r="F1789" i="5"/>
  <c r="C1788" i="5"/>
  <c r="E1786" i="5"/>
  <c r="G1784" i="5"/>
  <c r="D1783" i="5"/>
  <c r="F1781" i="5"/>
  <c r="C1780" i="5"/>
  <c r="E1778" i="5"/>
  <c r="G1776" i="5"/>
  <c r="D1775" i="5"/>
  <c r="F1773" i="5"/>
  <c r="C1772" i="5"/>
  <c r="E1770" i="5"/>
  <c r="G1768" i="5"/>
  <c r="D1767" i="5"/>
  <c r="F1765" i="5"/>
  <c r="C1764" i="5"/>
  <c r="E1762" i="5"/>
  <c r="G1760" i="5"/>
  <c r="D1759" i="5"/>
  <c r="F1757" i="5"/>
  <c r="C1756" i="5"/>
  <c r="E1754" i="5"/>
  <c r="G1752" i="5"/>
  <c r="D1751" i="5"/>
  <c r="F1749" i="5"/>
  <c r="C1748" i="5"/>
  <c r="E1746" i="5"/>
  <c r="G1744" i="5"/>
  <c r="D1743" i="5"/>
  <c r="F1741" i="5"/>
  <c r="C1740" i="5"/>
  <c r="E1738" i="5"/>
  <c r="G1736" i="5"/>
  <c r="D1735" i="5"/>
  <c r="F1733" i="5"/>
  <c r="C1732" i="5"/>
  <c r="E1730" i="5"/>
  <c r="G1728" i="5"/>
  <c r="D1727" i="5"/>
  <c r="F1725" i="5"/>
  <c r="C1724" i="5"/>
  <c r="E1722" i="5"/>
  <c r="G1720" i="5"/>
  <c r="D1719" i="5"/>
  <c r="F1717" i="5"/>
  <c r="C1716" i="5"/>
  <c r="E1714" i="5"/>
  <c r="G1712" i="5"/>
  <c r="D1711" i="5"/>
  <c r="F1709" i="5"/>
  <c r="C1708" i="5"/>
  <c r="E1706" i="5"/>
  <c r="G1704" i="5"/>
  <c r="D1703" i="5"/>
  <c r="F1700" i="5"/>
  <c r="C1699" i="5"/>
  <c r="E1697" i="5"/>
  <c r="G1695" i="5"/>
  <c r="D1694" i="5"/>
  <c r="F1692" i="5"/>
  <c r="C1691" i="5"/>
  <c r="E1689" i="5"/>
  <c r="G1687" i="5"/>
  <c r="D1686" i="5"/>
  <c r="F1684" i="5"/>
  <c r="C1683" i="5"/>
  <c r="E1681" i="5"/>
  <c r="G1679" i="5"/>
  <c r="D1678" i="5"/>
  <c r="F1676" i="5"/>
  <c r="C1675" i="5"/>
  <c r="E1673" i="5"/>
  <c r="G1671" i="5"/>
  <c r="D1670" i="5"/>
  <c r="F1668" i="5"/>
  <c r="C1667" i="5"/>
  <c r="E1665" i="5"/>
  <c r="G1662" i="5"/>
  <c r="D1661" i="5"/>
  <c r="F1659" i="5"/>
  <c r="C1658" i="5"/>
  <c r="E1656" i="5"/>
  <c r="G1654" i="5"/>
  <c r="D1653" i="5"/>
  <c r="F1651" i="5"/>
  <c r="C1650" i="5"/>
  <c r="E1648" i="5"/>
  <c r="G1646" i="5"/>
  <c r="D1645" i="5"/>
  <c r="F1643" i="5"/>
  <c r="C1642" i="5"/>
  <c r="E1640" i="5"/>
  <c r="G1638" i="5"/>
  <c r="D1637" i="5"/>
  <c r="F1635" i="5"/>
  <c r="C1634" i="5"/>
  <c r="E1620" i="5"/>
  <c r="G1618" i="5"/>
  <c r="D1617" i="5"/>
  <c r="F1615" i="5"/>
  <c r="C1614" i="5"/>
  <c r="E1612" i="5"/>
  <c r="G1610" i="5"/>
  <c r="D1609" i="5"/>
  <c r="F1607" i="5"/>
  <c r="C1606" i="5"/>
  <c r="E1604" i="5"/>
  <c r="G1602" i="5"/>
  <c r="D1601" i="5"/>
  <c r="F1599" i="5"/>
  <c r="C1598" i="5"/>
  <c r="E1596" i="5"/>
  <c r="G1594" i="5"/>
  <c r="D1593" i="5"/>
  <c r="F1591" i="5"/>
  <c r="C1590" i="5"/>
  <c r="E1588" i="5"/>
  <c r="G1586" i="5"/>
  <c r="D1585" i="5"/>
  <c r="F1583" i="5"/>
  <c r="C1582" i="5"/>
  <c r="E1580" i="5"/>
  <c r="G1578" i="5"/>
  <c r="F1575" i="5"/>
  <c r="C1574" i="5"/>
  <c r="E1572" i="5"/>
  <c r="G1570" i="5"/>
  <c r="D1569" i="5"/>
  <c r="F1567" i="5"/>
  <c r="C1566" i="5"/>
  <c r="E1564" i="5"/>
  <c r="G1562" i="5"/>
  <c r="D1561" i="5"/>
  <c r="F1559" i="5"/>
  <c r="C1558" i="5"/>
  <c r="E1556" i="5"/>
  <c r="G1554" i="5"/>
  <c r="D1553" i="5"/>
  <c r="F1551" i="5"/>
  <c r="C1550" i="5"/>
  <c r="E1548" i="5"/>
  <c r="G1546" i="5"/>
  <c r="D1545" i="5"/>
  <c r="C1542" i="5"/>
  <c r="E1540" i="5"/>
  <c r="G1538" i="5"/>
  <c r="D1537" i="5"/>
  <c r="F1535" i="5"/>
  <c r="C1534" i="5"/>
  <c r="E1532" i="5"/>
  <c r="G1530" i="5"/>
  <c r="D1529" i="5"/>
  <c r="C1526" i="5"/>
  <c r="E1524" i="5"/>
  <c r="G1522" i="5"/>
  <c r="D1521" i="5"/>
  <c r="F1519" i="5"/>
  <c r="C1518" i="5"/>
  <c r="E1516" i="5"/>
  <c r="G1514" i="5"/>
  <c r="D1513" i="5"/>
  <c r="F1511" i="5"/>
  <c r="C1510" i="5"/>
  <c r="E1508" i="5"/>
  <c r="G1506" i="5"/>
  <c r="D1505" i="5"/>
  <c r="F1503" i="5"/>
  <c r="C1502" i="5"/>
  <c r="E1500" i="5"/>
  <c r="G1498" i="5"/>
  <c r="D1497" i="5"/>
  <c r="F1495" i="5"/>
  <c r="C1494" i="5"/>
  <c r="E1492" i="5"/>
  <c r="G1490" i="5"/>
  <c r="D1489" i="5"/>
  <c r="F1487" i="5"/>
  <c r="C1486" i="5"/>
  <c r="E1484" i="5"/>
  <c r="G1482" i="5"/>
  <c r="D1481" i="5"/>
  <c r="F1479" i="5"/>
  <c r="C1478" i="5"/>
  <c r="E1476" i="5"/>
  <c r="G1474" i="5"/>
  <c r="D1473" i="5"/>
  <c r="F1471" i="5"/>
  <c r="C1470" i="5"/>
  <c r="E1468" i="5"/>
  <c r="G1466" i="5"/>
  <c r="D1465" i="5"/>
  <c r="F1463" i="5"/>
  <c r="C1462" i="5"/>
  <c r="E1460" i="5"/>
  <c r="G1458" i="5"/>
  <c r="D1457" i="5"/>
  <c r="F1455" i="5"/>
  <c r="C1454" i="5"/>
  <c r="E1452" i="5"/>
  <c r="G1450" i="5"/>
  <c r="D1448" i="5"/>
  <c r="F1446" i="5"/>
  <c r="C1445" i="5"/>
  <c r="E1443" i="5"/>
  <c r="G1441" i="5"/>
  <c r="D1440" i="5"/>
  <c r="F1438" i="5"/>
  <c r="C1437" i="5"/>
  <c r="E1435" i="5"/>
  <c r="G1433" i="5"/>
  <c r="D1432" i="5"/>
  <c r="F1430" i="5"/>
  <c r="C1429" i="5"/>
  <c r="E1427" i="5"/>
  <c r="G1425" i="5"/>
  <c r="D1424" i="5"/>
  <c r="F1422" i="5"/>
  <c r="C1421" i="5"/>
  <c r="E1419" i="5"/>
  <c r="G1417" i="5"/>
  <c r="D1416" i="5"/>
  <c r="F1414" i="5"/>
  <c r="C1413" i="5"/>
  <c r="E1411" i="5"/>
  <c r="G1409" i="5"/>
  <c r="D1408" i="5"/>
  <c r="F1406" i="5"/>
  <c r="C1405" i="5"/>
  <c r="E1403" i="5"/>
  <c r="G1401" i="5"/>
  <c r="D1400" i="5"/>
  <c r="F1398" i="5"/>
  <c r="C1397" i="5"/>
  <c r="E1395" i="5"/>
  <c r="G1393" i="5"/>
  <c r="D1392" i="5"/>
  <c r="F1390" i="5"/>
  <c r="C1389" i="5"/>
  <c r="E1387" i="5"/>
  <c r="G1384" i="5"/>
  <c r="D1383" i="5"/>
  <c r="F1381" i="5"/>
  <c r="C1380" i="5"/>
  <c r="E1378" i="5"/>
  <c r="G1376" i="5"/>
  <c r="D1375" i="5"/>
  <c r="F1373" i="5"/>
  <c r="C1372" i="5"/>
  <c r="E1370" i="5"/>
  <c r="G1368" i="5"/>
  <c r="D1367" i="5"/>
  <c r="F1365" i="5"/>
  <c r="C1364" i="5"/>
  <c r="E1362" i="5"/>
  <c r="G1360" i="5"/>
  <c r="D1359" i="5"/>
  <c r="F1357" i="5"/>
  <c r="C1356" i="5"/>
  <c r="E1354" i="5"/>
  <c r="G1352" i="5"/>
  <c r="D1351" i="5"/>
  <c r="F1349" i="5"/>
  <c r="C1348" i="5"/>
  <c r="E1346" i="5"/>
  <c r="G1344" i="5"/>
  <c r="D1343" i="5"/>
  <c r="F1341" i="5"/>
  <c r="C1340" i="5"/>
  <c r="E1336" i="5"/>
  <c r="G1332" i="5"/>
  <c r="D1330" i="5"/>
  <c r="F1328" i="5"/>
  <c r="C1327" i="5"/>
  <c r="E1325" i="5"/>
  <c r="G1323" i="5"/>
  <c r="D1322" i="5"/>
  <c r="F1320" i="5"/>
  <c r="C1319" i="5"/>
  <c r="E1317" i="5"/>
  <c r="G1315" i="5"/>
  <c r="D1314" i="5"/>
  <c r="F1312" i="5"/>
  <c r="C1311" i="5"/>
  <c r="E1309" i="5"/>
  <c r="G1307" i="5"/>
  <c r="D1306" i="5"/>
  <c r="F1304" i="5"/>
  <c r="C1303" i="5"/>
  <c r="E1301" i="5"/>
  <c r="G1299" i="5"/>
  <c r="D1298" i="5"/>
  <c r="F1296" i="5"/>
  <c r="E1293" i="5"/>
  <c r="G1291" i="5"/>
  <c r="D1290" i="5"/>
  <c r="F1288" i="5"/>
  <c r="C1287" i="5"/>
  <c r="E1285" i="5"/>
  <c r="G1283" i="5"/>
  <c r="D1282" i="5"/>
  <c r="F1280" i="5"/>
  <c r="C1279" i="5"/>
  <c r="E1277" i="5"/>
  <c r="G1275" i="5"/>
  <c r="D1274" i="5"/>
  <c r="F1272" i="5"/>
  <c r="C1271" i="5"/>
  <c r="E1269" i="5"/>
  <c r="G1267" i="5"/>
  <c r="D1266" i="5"/>
  <c r="F1264" i="5"/>
  <c r="C1263" i="5"/>
  <c r="E1261" i="5"/>
  <c r="G1259" i="5"/>
  <c r="D1258" i="5"/>
  <c r="F1256" i="5"/>
  <c r="C1255" i="5"/>
  <c r="E1253" i="5"/>
  <c r="G1251" i="5"/>
  <c r="D1250" i="5"/>
  <c r="F1248" i="5"/>
  <c r="C1247" i="5"/>
  <c r="E1245" i="5"/>
  <c r="G1243" i="5"/>
  <c r="D1242" i="5"/>
  <c r="F1240" i="5"/>
  <c r="C1239" i="5"/>
  <c r="E1237" i="5"/>
  <c r="G1235" i="5"/>
  <c r="D1234" i="5"/>
  <c r="F1232" i="5"/>
  <c r="C1231" i="5"/>
  <c r="E1229" i="5"/>
  <c r="G1227" i="5"/>
  <c r="D1226" i="5"/>
  <c r="F1224" i="5"/>
  <c r="E1221" i="5"/>
  <c r="G1219" i="5"/>
  <c r="D1218" i="5"/>
  <c r="F1216" i="5"/>
  <c r="C1215" i="5"/>
  <c r="E1213" i="5"/>
  <c r="G1211" i="5"/>
  <c r="D1210" i="5"/>
  <c r="F1208" i="5"/>
  <c r="C1207" i="5"/>
  <c r="E1205" i="5"/>
  <c r="G1203" i="5"/>
  <c r="D1202" i="5"/>
  <c r="F1200" i="5"/>
  <c r="C1199" i="5"/>
  <c r="E1197" i="5"/>
  <c r="G1195" i="5"/>
  <c r="D1194" i="5"/>
  <c r="F1192" i="5"/>
  <c r="C1191" i="5"/>
  <c r="E1189" i="5"/>
  <c r="G1187" i="5"/>
  <c r="D1186" i="5"/>
  <c r="F1184" i="5"/>
  <c r="C1183" i="5"/>
  <c r="E1181" i="5"/>
  <c r="G1179" i="5"/>
  <c r="D1178" i="5"/>
  <c r="F1176" i="5"/>
  <c r="C1175" i="5"/>
  <c r="E1173" i="5"/>
  <c r="G1171" i="5"/>
  <c r="D1170" i="5"/>
  <c r="F1168" i="5"/>
  <c r="E1165" i="5"/>
  <c r="G1163" i="5"/>
  <c r="D1162" i="5"/>
  <c r="F1160" i="5"/>
  <c r="C1159" i="5"/>
  <c r="E1157" i="5"/>
  <c r="G1155" i="5"/>
  <c r="D1154" i="5"/>
  <c r="F1152" i="5"/>
  <c r="C1151" i="5"/>
  <c r="E1149" i="5"/>
  <c r="G1147" i="5"/>
  <c r="D1146" i="5"/>
  <c r="F1144" i="5"/>
  <c r="C1143" i="5"/>
  <c r="E1141" i="5"/>
  <c r="G1139" i="5"/>
  <c r="D1138" i="5"/>
  <c r="F1136" i="5"/>
  <c r="C1135" i="5"/>
  <c r="E1133" i="5"/>
  <c r="G1131" i="5"/>
  <c r="D1130" i="5"/>
  <c r="F1128" i="5"/>
  <c r="C1127" i="5"/>
  <c r="E1125" i="5"/>
  <c r="G1123" i="5"/>
  <c r="D1122" i="5"/>
  <c r="F1120" i="5"/>
  <c r="C1119" i="5"/>
  <c r="E1116" i="5"/>
  <c r="G1114" i="5"/>
  <c r="D1113" i="5"/>
  <c r="F1111" i="5"/>
  <c r="C1110" i="5"/>
  <c r="E1108" i="5"/>
  <c r="G1106" i="5"/>
  <c r="D1105" i="5"/>
  <c r="F1103" i="5"/>
  <c r="C1102" i="5"/>
  <c r="E1100" i="5"/>
  <c r="G1098" i="5"/>
  <c r="D1097" i="5"/>
  <c r="F1095" i="5"/>
  <c r="C1094" i="5"/>
  <c r="E1092" i="5"/>
  <c r="G1090" i="5"/>
  <c r="D1089" i="5"/>
  <c r="F1087" i="5"/>
  <c r="C1086" i="5"/>
  <c r="E1084" i="5"/>
  <c r="G1082" i="5"/>
  <c r="D1081" i="5"/>
  <c r="F1078" i="5"/>
  <c r="C1077" i="5"/>
  <c r="E1075" i="5"/>
  <c r="D1072" i="5"/>
  <c r="F1070" i="5"/>
  <c r="E1067" i="5"/>
  <c r="G1065" i="5"/>
  <c r="D1064" i="5"/>
  <c r="F1062" i="5"/>
  <c r="C1061" i="5"/>
  <c r="E1059" i="5"/>
  <c r="G1057" i="5"/>
  <c r="D1056" i="5"/>
  <c r="F1054" i="5"/>
  <c r="C1053" i="5"/>
  <c r="E1051" i="5"/>
  <c r="G1049" i="5"/>
  <c r="D1048" i="5"/>
  <c r="F1046" i="5"/>
  <c r="C1045" i="5"/>
  <c r="E1043" i="5"/>
  <c r="D1040" i="5"/>
  <c r="F1038" i="5"/>
  <c r="C1037" i="5"/>
  <c r="E1035" i="5"/>
  <c r="G1033" i="5"/>
  <c r="D1032" i="5"/>
  <c r="F1030" i="5"/>
  <c r="C1029" i="5"/>
  <c r="E1027" i="5"/>
  <c r="G1025" i="5"/>
  <c r="D1024" i="5"/>
  <c r="F1022" i="5"/>
  <c r="C1021" i="5"/>
  <c r="E1019" i="5"/>
  <c r="G1017" i="5"/>
  <c r="D1016" i="5"/>
  <c r="F1014" i="5"/>
  <c r="C1013" i="5"/>
  <c r="E1011" i="5"/>
  <c r="D1008" i="5"/>
  <c r="F1006" i="5"/>
  <c r="C1005" i="5"/>
  <c r="E1003" i="5"/>
  <c r="G1001" i="5"/>
  <c r="D1000" i="5"/>
  <c r="F998" i="5"/>
  <c r="C997" i="5"/>
  <c r="E995" i="5"/>
  <c r="G993" i="5"/>
  <c r="D992" i="5"/>
  <c r="F990" i="5"/>
  <c r="C989" i="5"/>
  <c r="E987" i="5"/>
  <c r="G985" i="5"/>
  <c r="D984" i="5"/>
  <c r="F982" i="5"/>
  <c r="C981" i="5"/>
  <c r="E979" i="5"/>
  <c r="D976" i="5"/>
  <c r="F974" i="5"/>
  <c r="C973" i="5"/>
  <c r="E971" i="5"/>
  <c r="G969" i="5"/>
  <c r="D968" i="5"/>
  <c r="F966" i="5"/>
  <c r="C965" i="5"/>
  <c r="E963" i="5"/>
  <c r="G961" i="5"/>
  <c r="D960" i="5"/>
  <c r="F958" i="5"/>
  <c r="C957" i="5"/>
  <c r="E955" i="5"/>
  <c r="G951" i="5"/>
  <c r="F948" i="5"/>
  <c r="C947" i="5"/>
  <c r="E945" i="5"/>
  <c r="G943" i="5"/>
  <c r="D942" i="5"/>
  <c r="F940" i="5"/>
  <c r="C939" i="5"/>
  <c r="E937" i="5"/>
  <c r="G935" i="5"/>
  <c r="D934" i="5"/>
  <c r="F932" i="5"/>
  <c r="C931" i="5"/>
  <c r="E929" i="5"/>
  <c r="G927" i="5"/>
  <c r="D926" i="5"/>
  <c r="F924" i="5"/>
  <c r="C923" i="5"/>
  <c r="E921" i="5"/>
  <c r="G919" i="5"/>
  <c r="D918" i="5"/>
  <c r="F916" i="5"/>
  <c r="C915" i="5"/>
  <c r="E913" i="5"/>
  <c r="G911" i="5"/>
  <c r="D910" i="5"/>
  <c r="F908" i="5"/>
  <c r="C907" i="5"/>
  <c r="G903" i="5"/>
  <c r="D902" i="5"/>
  <c r="F900" i="5"/>
  <c r="C899" i="5"/>
  <c r="E897" i="5"/>
  <c r="G895" i="5"/>
  <c r="D894" i="5"/>
  <c r="F892" i="5"/>
  <c r="C891" i="5"/>
  <c r="E889" i="5"/>
  <c r="G887" i="5"/>
  <c r="D886" i="5"/>
  <c r="F884" i="5"/>
  <c r="C883" i="5"/>
  <c r="E881" i="5"/>
  <c r="G879" i="5"/>
  <c r="D878" i="5"/>
  <c r="F876" i="5"/>
  <c r="C875" i="5"/>
  <c r="E873" i="5"/>
  <c r="G871" i="5"/>
  <c r="D870" i="5"/>
  <c r="F868" i="5"/>
  <c r="C867" i="5"/>
  <c r="E865" i="5"/>
  <c r="G863" i="5"/>
  <c r="D862" i="5"/>
  <c r="F860" i="5"/>
  <c r="C859" i="5"/>
  <c r="E857" i="5"/>
  <c r="D854" i="5"/>
  <c r="F852" i="5"/>
  <c r="C851" i="5"/>
  <c r="E849" i="5"/>
  <c r="G847" i="5"/>
  <c r="D846" i="5"/>
  <c r="F844" i="5"/>
  <c r="C843" i="5"/>
  <c r="G839" i="5"/>
  <c r="D838" i="5"/>
  <c r="F836" i="5"/>
  <c r="C835" i="5"/>
  <c r="E833" i="5"/>
  <c r="G831" i="5"/>
  <c r="D830" i="5"/>
  <c r="F828" i="5"/>
  <c r="C827" i="5"/>
  <c r="E825" i="5"/>
  <c r="G823" i="5"/>
  <c r="D822" i="5"/>
  <c r="F820" i="5"/>
  <c r="C819" i="5"/>
  <c r="E817" i="5"/>
  <c r="G815" i="5"/>
  <c r="D814" i="5"/>
  <c r="F812" i="5"/>
  <c r="C811" i="5"/>
  <c r="E809" i="5"/>
  <c r="G807" i="5"/>
  <c r="D806" i="5"/>
  <c r="F804" i="5"/>
  <c r="C803" i="5"/>
  <c r="E801" i="5"/>
  <c r="G799" i="5"/>
  <c r="D798" i="5"/>
  <c r="F796" i="5"/>
  <c r="C795" i="5"/>
  <c r="E793" i="5"/>
  <c r="D790" i="5"/>
  <c r="F788" i="5"/>
  <c r="C787" i="5"/>
  <c r="E785" i="5"/>
  <c r="G783" i="5"/>
  <c r="D782" i="5"/>
  <c r="F780" i="5"/>
  <c r="C779" i="5"/>
  <c r="G775" i="5"/>
  <c r="D774" i="5"/>
  <c r="F772" i="5"/>
  <c r="E763" i="5"/>
  <c r="G761" i="5"/>
  <c r="D760" i="5"/>
  <c r="F758" i="5"/>
  <c r="C757" i="5"/>
  <c r="E755" i="5"/>
  <c r="G753" i="5"/>
  <c r="D752" i="5"/>
  <c r="F750" i="5"/>
  <c r="E747" i="5"/>
  <c r="G745" i="5"/>
  <c r="D744" i="5"/>
  <c r="F742" i="5"/>
  <c r="C741" i="5"/>
  <c r="E739" i="5"/>
  <c r="G737" i="5"/>
  <c r="D736" i="5"/>
  <c r="F734" i="5"/>
  <c r="E731" i="5"/>
  <c r="G729" i="5"/>
  <c r="D728" i="5"/>
  <c r="F726" i="5"/>
  <c r="C725" i="5"/>
  <c r="E723" i="5"/>
  <c r="G721" i="5"/>
  <c r="D720" i="5"/>
  <c r="F718" i="5"/>
  <c r="E715" i="5"/>
  <c r="G713" i="5"/>
  <c r="D712" i="5"/>
  <c r="F710" i="5"/>
  <c r="C709" i="5"/>
  <c r="E707" i="5"/>
  <c r="G705" i="5"/>
  <c r="D704" i="5"/>
  <c r="F702" i="5"/>
  <c r="E699" i="5"/>
  <c r="G697" i="5"/>
  <c r="D696" i="5"/>
  <c r="F694" i="5"/>
  <c r="C693" i="5"/>
  <c r="E691" i="5"/>
  <c r="G689" i="5"/>
  <c r="D688" i="5"/>
  <c r="F686" i="5"/>
  <c r="E683" i="5"/>
  <c r="G681" i="5"/>
  <c r="D680" i="5"/>
  <c r="F678" i="5"/>
  <c r="C677" i="5"/>
  <c r="E675" i="5"/>
  <c r="G673" i="5"/>
  <c r="D672" i="5"/>
  <c r="F670" i="5"/>
  <c r="E667" i="5"/>
  <c r="G665" i="5"/>
  <c r="D664" i="5"/>
  <c r="F662" i="5"/>
  <c r="C661" i="5"/>
  <c r="E659" i="5"/>
  <c r="G657" i="5"/>
  <c r="D656" i="5"/>
  <c r="F654" i="5"/>
  <c r="E651" i="5"/>
  <c r="G649" i="5"/>
  <c r="D648" i="5"/>
  <c r="F646" i="5"/>
  <c r="C645" i="5"/>
  <c r="E643" i="5"/>
  <c r="G641" i="5"/>
  <c r="D640" i="5"/>
  <c r="F638" i="5"/>
  <c r="E635" i="5"/>
  <c r="G633" i="5"/>
  <c r="D632" i="5"/>
  <c r="F630" i="5"/>
  <c r="C629" i="5"/>
  <c r="E627" i="5"/>
  <c r="G625" i="5"/>
  <c r="D623" i="5"/>
  <c r="F621" i="5"/>
  <c r="C620" i="5"/>
  <c r="G616" i="5"/>
  <c r="D615" i="5"/>
  <c r="F613" i="5"/>
  <c r="C612" i="5"/>
  <c r="E610" i="5"/>
  <c r="G608" i="5"/>
  <c r="D607" i="5"/>
  <c r="F605" i="5"/>
  <c r="E602" i="5"/>
  <c r="G600" i="5"/>
  <c r="D599" i="5"/>
  <c r="F597" i="5"/>
  <c r="C596" i="5"/>
  <c r="E594" i="5"/>
  <c r="G592" i="5"/>
  <c r="D591" i="5"/>
  <c r="F589" i="5"/>
  <c r="C588" i="5"/>
  <c r="E586" i="5"/>
  <c r="G584" i="5"/>
  <c r="D583" i="5"/>
  <c r="F581" i="5"/>
  <c r="C580" i="5"/>
  <c r="E578" i="5"/>
  <c r="G576" i="5"/>
  <c r="D575" i="5"/>
  <c r="F573" i="5"/>
  <c r="C572" i="5"/>
  <c r="E570" i="5"/>
  <c r="G568" i="5"/>
  <c r="D567" i="5"/>
  <c r="F565" i="5"/>
  <c r="C564" i="5"/>
  <c r="E562" i="5"/>
  <c r="G560" i="5"/>
  <c r="D559" i="5"/>
  <c r="F557" i="5"/>
  <c r="C556" i="5"/>
  <c r="G552" i="5"/>
  <c r="D551" i="5"/>
  <c r="F549" i="5"/>
  <c r="C548" i="5"/>
  <c r="E546" i="5"/>
  <c r="G544" i="5"/>
  <c r="D543" i="5"/>
  <c r="F541" i="5"/>
  <c r="E538" i="5"/>
  <c r="G536" i="5"/>
  <c r="D535" i="5"/>
  <c r="F533" i="5"/>
  <c r="C532" i="5"/>
  <c r="E530" i="5"/>
  <c r="G528" i="5"/>
  <c r="D527" i="5"/>
  <c r="F525" i="5"/>
  <c r="C524" i="5"/>
  <c r="E522" i="5"/>
  <c r="G520" i="5"/>
  <c r="D519" i="5"/>
  <c r="F517" i="5"/>
  <c r="C516" i="5"/>
  <c r="E514" i="5"/>
  <c r="G512" i="5"/>
  <c r="D511" i="5"/>
  <c r="F509" i="5"/>
  <c r="C508" i="5"/>
  <c r="E504" i="5"/>
  <c r="E21" i="70" s="1"/>
  <c r="G501" i="5"/>
  <c r="D500" i="5"/>
  <c r="F498" i="5"/>
  <c r="C497" i="5"/>
  <c r="E494" i="5"/>
  <c r="G492" i="5"/>
  <c r="D491" i="5"/>
  <c r="F489" i="5"/>
  <c r="C488" i="5"/>
  <c r="E486" i="5"/>
  <c r="G484" i="5"/>
  <c r="D483" i="5"/>
  <c r="F481" i="5"/>
  <c r="C480" i="5"/>
  <c r="E477" i="5"/>
  <c r="G475" i="5"/>
  <c r="D474" i="5"/>
  <c r="F472" i="5"/>
  <c r="C470" i="5"/>
  <c r="E468" i="5"/>
  <c r="G466" i="5"/>
  <c r="D465" i="5"/>
  <c r="F463" i="5"/>
  <c r="C462" i="5"/>
  <c r="E460" i="5"/>
  <c r="G458" i="5"/>
  <c r="D457" i="5"/>
  <c r="F455" i="5"/>
  <c r="C454" i="5"/>
  <c r="E451" i="5"/>
  <c r="G449" i="5"/>
  <c r="D448" i="5"/>
  <c r="F446" i="5"/>
  <c r="C444" i="5"/>
  <c r="E442" i="5"/>
  <c r="G440" i="5"/>
  <c r="D439" i="5"/>
  <c r="F437" i="5"/>
  <c r="E434" i="5"/>
  <c r="G432" i="5"/>
  <c r="D431" i="5"/>
  <c r="F429" i="5"/>
  <c r="C428" i="5"/>
  <c r="E425" i="5"/>
  <c r="G423" i="5"/>
  <c r="D422" i="5"/>
  <c r="F419" i="5"/>
  <c r="C418" i="5"/>
  <c r="E416" i="5"/>
  <c r="G414" i="5"/>
  <c r="D413" i="5"/>
  <c r="F411" i="5"/>
  <c r="C410" i="5"/>
  <c r="E408" i="5"/>
  <c r="E13" i="70" s="1"/>
  <c r="G406" i="5"/>
  <c r="D405" i="5"/>
  <c r="F403" i="5"/>
  <c r="C402" i="5"/>
  <c r="C12" i="70" s="1"/>
  <c r="E399" i="5"/>
  <c r="G397" i="5"/>
  <c r="D396" i="5"/>
  <c r="F393" i="5"/>
  <c r="E390" i="5"/>
  <c r="G388" i="5"/>
  <c r="D387" i="5"/>
  <c r="F385" i="5"/>
  <c r="C384" i="5"/>
  <c r="D378" i="5"/>
  <c r="F376" i="5"/>
  <c r="C375" i="5"/>
  <c r="E372" i="5"/>
  <c r="G370" i="5"/>
  <c r="D369" i="5"/>
  <c r="F367" i="5"/>
  <c r="C366" i="5"/>
  <c r="E364" i="5"/>
  <c r="G362" i="5"/>
  <c r="G11" i="70" s="1"/>
  <c r="F358" i="5"/>
  <c r="C357" i="5"/>
  <c r="E355" i="5"/>
  <c r="G352" i="5"/>
  <c r="D351" i="5"/>
  <c r="F349" i="5"/>
  <c r="C348" i="5"/>
  <c r="G344" i="5"/>
  <c r="D343" i="5"/>
  <c r="F341" i="5"/>
  <c r="C340" i="5"/>
  <c r="E338" i="5"/>
  <c r="G335" i="5"/>
  <c r="D334" i="5"/>
  <c r="F332" i="5"/>
  <c r="C331" i="5"/>
  <c r="E328" i="5"/>
  <c r="G326" i="5"/>
  <c r="D325" i="5"/>
  <c r="F323" i="5"/>
  <c r="C322" i="5"/>
  <c r="E320" i="5"/>
  <c r="D317" i="5"/>
  <c r="D10" i="70" s="1"/>
  <c r="F315" i="5"/>
  <c r="C314" i="5"/>
  <c r="E312" i="5"/>
  <c r="G310" i="5"/>
  <c r="F307" i="5"/>
  <c r="C306" i="5"/>
  <c r="E304" i="5"/>
  <c r="G302" i="5"/>
  <c r="F299" i="5"/>
  <c r="F7" i="70" s="1"/>
  <c r="C297" i="5"/>
  <c r="E295" i="5"/>
  <c r="G293" i="5"/>
  <c r="D292" i="5"/>
  <c r="F289" i="5"/>
  <c r="C288" i="5"/>
  <c r="E286" i="5"/>
  <c r="G284" i="5"/>
  <c r="D283" i="5"/>
  <c r="F281" i="5"/>
  <c r="C280" i="5"/>
  <c r="E277" i="5"/>
  <c r="G275" i="5"/>
  <c r="D274" i="5"/>
  <c r="F272" i="5"/>
  <c r="C270" i="5"/>
  <c r="E268" i="5"/>
  <c r="G266" i="5"/>
  <c r="F263" i="5"/>
  <c r="C262" i="5"/>
  <c r="E260" i="5"/>
  <c r="G258" i="5"/>
  <c r="F255" i="5"/>
  <c r="C254" i="5"/>
  <c r="E252" i="5"/>
  <c r="G250" i="5"/>
  <c r="F247" i="5"/>
  <c r="C246" i="5"/>
  <c r="E244" i="5"/>
  <c r="G242" i="5"/>
  <c r="F239" i="5"/>
  <c r="C238" i="5"/>
  <c r="E236" i="5"/>
  <c r="G234" i="5"/>
  <c r="F231" i="5"/>
  <c r="C230" i="5"/>
  <c r="E228" i="5"/>
  <c r="G226" i="5"/>
  <c r="F223" i="5"/>
  <c r="C222" i="5"/>
  <c r="E220" i="5"/>
  <c r="G218" i="5"/>
  <c r="F215" i="5"/>
  <c r="C214" i="5"/>
  <c r="E212" i="5"/>
  <c r="G210" i="5"/>
  <c r="F207" i="5"/>
  <c r="C206" i="5"/>
  <c r="E204" i="5"/>
  <c r="G202" i="5"/>
  <c r="F199" i="5"/>
  <c r="C198" i="5"/>
  <c r="E196" i="5"/>
  <c r="G194" i="5"/>
  <c r="F191" i="5"/>
  <c r="C190" i="5"/>
  <c r="E188" i="5"/>
  <c r="G184" i="5"/>
  <c r="D183" i="5"/>
  <c r="F181" i="5"/>
  <c r="C180" i="5"/>
  <c r="E178" i="5"/>
  <c r="G176" i="5"/>
  <c r="D175" i="5"/>
  <c r="F173" i="5"/>
  <c r="C172" i="5"/>
  <c r="E170" i="5"/>
  <c r="G168" i="5"/>
  <c r="D167" i="5"/>
  <c r="F165" i="5"/>
  <c r="C164" i="5"/>
  <c r="E162" i="5"/>
  <c r="G160" i="5"/>
  <c r="D159" i="5"/>
  <c r="F157" i="5"/>
  <c r="C156" i="5"/>
  <c r="E154" i="5"/>
  <c r="G152" i="5"/>
  <c r="D151" i="5"/>
  <c r="F149" i="5"/>
  <c r="C148" i="5"/>
  <c r="E146" i="5"/>
  <c r="G144" i="5"/>
  <c r="D143" i="5"/>
  <c r="F141" i="5"/>
  <c r="C140" i="5"/>
  <c r="E138" i="5"/>
  <c r="G136" i="5"/>
  <c r="D135" i="5"/>
  <c r="F133" i="5"/>
  <c r="C132" i="5"/>
  <c r="E130" i="5"/>
  <c r="G128" i="5"/>
  <c r="D127" i="5"/>
  <c r="F125" i="5"/>
  <c r="C124" i="5"/>
  <c r="E122" i="5"/>
  <c r="G120" i="5"/>
  <c r="D119" i="5"/>
  <c r="F117" i="5"/>
  <c r="C116" i="5"/>
  <c r="E114" i="5"/>
  <c r="G112" i="5"/>
  <c r="D111" i="5"/>
  <c r="F109" i="5"/>
  <c r="C108" i="5"/>
  <c r="E106" i="5"/>
  <c r="G104" i="5"/>
  <c r="D103" i="5"/>
  <c r="F101" i="5"/>
  <c r="C100" i="5"/>
  <c r="E98" i="5"/>
  <c r="G96" i="5"/>
  <c r="D95" i="5"/>
  <c r="F93" i="5"/>
  <c r="C92" i="5"/>
  <c r="E90" i="5"/>
  <c r="G88" i="5"/>
  <c r="D87" i="5"/>
  <c r="F85" i="5"/>
  <c r="C84" i="5"/>
  <c r="E82" i="5"/>
  <c r="G80" i="5"/>
  <c r="D79" i="5"/>
  <c r="F77" i="5"/>
  <c r="C76" i="5"/>
  <c r="E74" i="5"/>
  <c r="G72" i="5"/>
  <c r="D71" i="5"/>
  <c r="F69" i="5"/>
  <c r="E58" i="5"/>
  <c r="F45" i="5"/>
  <c r="F27" i="5"/>
  <c r="D12" i="5"/>
  <c r="D2082" i="55"/>
  <c r="D2116" i="55" s="1"/>
  <c r="H2088" i="5"/>
  <c r="G2088" i="5"/>
  <c r="F2088" i="5"/>
  <c r="E2088" i="5"/>
  <c r="D2088" i="5"/>
  <c r="C2088" i="5"/>
  <c r="H2087" i="5"/>
  <c r="G2087" i="5"/>
  <c r="F2087" i="5"/>
  <c r="E2087" i="5"/>
  <c r="D2087" i="5"/>
  <c r="C2087" i="5"/>
  <c r="H2086" i="5"/>
  <c r="G2086" i="5"/>
  <c r="F2086" i="5"/>
  <c r="E2086" i="5"/>
  <c r="D2086" i="5"/>
  <c r="C2086" i="5"/>
  <c r="H2085" i="5"/>
  <c r="G2085" i="5"/>
  <c r="F2085" i="5"/>
  <c r="E2085" i="5"/>
  <c r="D2085" i="5"/>
  <c r="C2085" i="5"/>
  <c r="H2084" i="5"/>
  <c r="G2084" i="5"/>
  <c r="F2084" i="5"/>
  <c r="E2084" i="5"/>
  <c r="D2084" i="5"/>
  <c r="C2084" i="5"/>
  <c r="H2083" i="5"/>
  <c r="G2083" i="5"/>
  <c r="F2083" i="5"/>
  <c r="E2083" i="5"/>
  <c r="D2083" i="5"/>
  <c r="C2083" i="5"/>
  <c r="H2082" i="5"/>
  <c r="G2082" i="5"/>
  <c r="F2082" i="5"/>
  <c r="E2082" i="5"/>
  <c r="D2082" i="5"/>
  <c r="C2082" i="5"/>
  <c r="H2081" i="5"/>
  <c r="G2081" i="5"/>
  <c r="F2081" i="5"/>
  <c r="E2081" i="5"/>
  <c r="D2081" i="5"/>
  <c r="C2081" i="5"/>
  <c r="H2080" i="5"/>
  <c r="G2080" i="5"/>
  <c r="F2080" i="5"/>
  <c r="E2080" i="5"/>
  <c r="D2080" i="5"/>
  <c r="C2080" i="5"/>
  <c r="H2079" i="5"/>
  <c r="G2079" i="5"/>
  <c r="F2079" i="5"/>
  <c r="E2079" i="5"/>
  <c r="D2079" i="5"/>
  <c r="C2079" i="5"/>
  <c r="H2078" i="5"/>
  <c r="G2078" i="5"/>
  <c r="F2078" i="5"/>
  <c r="E2078" i="5"/>
  <c r="D2078" i="5"/>
  <c r="C2078" i="5"/>
  <c r="H2077" i="5"/>
  <c r="G2077" i="5"/>
  <c r="F2077" i="5"/>
  <c r="E2077" i="5"/>
  <c r="D2077" i="5"/>
  <c r="C2077" i="5"/>
  <c r="G2076" i="5"/>
  <c r="F2076" i="5"/>
  <c r="E2076" i="5"/>
  <c r="D2076" i="5"/>
  <c r="C2076" i="5"/>
  <c r="H2075" i="5"/>
  <c r="G2075" i="5"/>
  <c r="F2075" i="5"/>
  <c r="E2075" i="5"/>
  <c r="D2075" i="5"/>
  <c r="C2075" i="5"/>
  <c r="H2074" i="5"/>
  <c r="G2074" i="5"/>
  <c r="F2074" i="5"/>
  <c r="E2074" i="5"/>
  <c r="D2074" i="5"/>
  <c r="C2074" i="5"/>
  <c r="H2073" i="5"/>
  <c r="G2073" i="5"/>
  <c r="F2073" i="5"/>
  <c r="E2073" i="5"/>
  <c r="D2073" i="5"/>
  <c r="C2073" i="5"/>
  <c r="H2072" i="5"/>
  <c r="F2072" i="5"/>
  <c r="E2072" i="5"/>
  <c r="D2072" i="5"/>
  <c r="C2072" i="5"/>
  <c r="H2071" i="5"/>
  <c r="G2071" i="5"/>
  <c r="F2071" i="5"/>
  <c r="E2071" i="5"/>
  <c r="D2071" i="5"/>
  <c r="C2071" i="5"/>
  <c r="H2070" i="5"/>
  <c r="G2070" i="5"/>
  <c r="F2070" i="5"/>
  <c r="E2070" i="5"/>
  <c r="D2070" i="5"/>
  <c r="C2070" i="5"/>
  <c r="H2069" i="5"/>
  <c r="G2069" i="5"/>
  <c r="F2069" i="5"/>
  <c r="E2069" i="5"/>
  <c r="D2069" i="5"/>
  <c r="C2069" i="5"/>
  <c r="G2068" i="5"/>
  <c r="F2068" i="5"/>
  <c r="E2068" i="5"/>
  <c r="D2068" i="5"/>
  <c r="C2068" i="5"/>
  <c r="H2067" i="5"/>
  <c r="G2067" i="5"/>
  <c r="F2067" i="5"/>
  <c r="E2067" i="5"/>
  <c r="D2067" i="5"/>
  <c r="C2067" i="5"/>
  <c r="H2066" i="5"/>
  <c r="G2066" i="5"/>
  <c r="F2066" i="5"/>
  <c r="E2066" i="5"/>
  <c r="D2066" i="5"/>
  <c r="C2066" i="5"/>
  <c r="H2065" i="5"/>
  <c r="G2065" i="5"/>
  <c r="F2065" i="5"/>
  <c r="E2065" i="5"/>
  <c r="D2065" i="5"/>
  <c r="C2065" i="5"/>
  <c r="H2064" i="5"/>
  <c r="G2064" i="5"/>
  <c r="F2064" i="5"/>
  <c r="E2064" i="5"/>
  <c r="D2064" i="5"/>
  <c r="C2064" i="5"/>
  <c r="H2063" i="5"/>
  <c r="G2063" i="5"/>
  <c r="F2063" i="5"/>
  <c r="E2063" i="5"/>
  <c r="D2063" i="5"/>
  <c r="C2063" i="5"/>
  <c r="H2062" i="5"/>
  <c r="G2062" i="5"/>
  <c r="F2062" i="5"/>
  <c r="E2062" i="5"/>
  <c r="D2062" i="5"/>
  <c r="C2062" i="5"/>
  <c r="H2061" i="5"/>
  <c r="G2061" i="5"/>
  <c r="F2061" i="5"/>
  <c r="E2061" i="5"/>
  <c r="D2061" i="5"/>
  <c r="C2061" i="5"/>
  <c r="G2060" i="5"/>
  <c r="F2060" i="5"/>
  <c r="E2060" i="5"/>
  <c r="D2060" i="5"/>
  <c r="C2060" i="5"/>
  <c r="H2059" i="5"/>
  <c r="G2059" i="5"/>
  <c r="F2059" i="5"/>
  <c r="E2059" i="5"/>
  <c r="D2059" i="5"/>
  <c r="C2059" i="5"/>
  <c r="H2058" i="5"/>
  <c r="G2058" i="5"/>
  <c r="F2058" i="5"/>
  <c r="E2058" i="5"/>
  <c r="D2058" i="5"/>
  <c r="C2058" i="5"/>
  <c r="H2057" i="5"/>
  <c r="G2057" i="5"/>
  <c r="F2057" i="5"/>
  <c r="E2057" i="5"/>
  <c r="D2057" i="5"/>
  <c r="C2057" i="5"/>
  <c r="H2056" i="5"/>
  <c r="F2056" i="5"/>
  <c r="E2056" i="5"/>
  <c r="D2056" i="5"/>
  <c r="C2056" i="5"/>
  <c r="H2055" i="5"/>
  <c r="G2055" i="5"/>
  <c r="F2055" i="5"/>
  <c r="E2055" i="5"/>
  <c r="D2055" i="5"/>
  <c r="C2055" i="5"/>
  <c r="H2054" i="5"/>
  <c r="G2054" i="5"/>
  <c r="F2054" i="5"/>
  <c r="E2054" i="5"/>
  <c r="D2054" i="5"/>
  <c r="C2054" i="5"/>
  <c r="H2053" i="5"/>
  <c r="G2053" i="5"/>
  <c r="F2053" i="5"/>
  <c r="E2053" i="5"/>
  <c r="D2053" i="5"/>
  <c r="C2053" i="5"/>
  <c r="G2052" i="5"/>
  <c r="F2052" i="5"/>
  <c r="E2052" i="5"/>
  <c r="D2052" i="5"/>
  <c r="C2052" i="5"/>
  <c r="H2051" i="5"/>
  <c r="G2051" i="5"/>
  <c r="F2051" i="5"/>
  <c r="E2051" i="5"/>
  <c r="D2051" i="5"/>
  <c r="C2051" i="5"/>
  <c r="H2050" i="5"/>
  <c r="G2050" i="5"/>
  <c r="F2050" i="5"/>
  <c r="E2050" i="5"/>
  <c r="D2050" i="5"/>
  <c r="C2050" i="5"/>
  <c r="H2049" i="5"/>
  <c r="G2049" i="5"/>
  <c r="F2049" i="5"/>
  <c r="E2049" i="5"/>
  <c r="D2049" i="5"/>
  <c r="C2049" i="5"/>
  <c r="H2048" i="5"/>
  <c r="F2048" i="5"/>
  <c r="E2048" i="5"/>
  <c r="D2048" i="5"/>
  <c r="C2048" i="5"/>
  <c r="H2047" i="5"/>
  <c r="G2047" i="5"/>
  <c r="F2047" i="5"/>
  <c r="E2047" i="5"/>
  <c r="D2047" i="5"/>
  <c r="C2047" i="5"/>
  <c r="H2046" i="5"/>
  <c r="G2046" i="5"/>
  <c r="F2046" i="5"/>
  <c r="E2046" i="5"/>
  <c r="D2046" i="5"/>
  <c r="C2046" i="5"/>
  <c r="H2045" i="5"/>
  <c r="G2045" i="5"/>
  <c r="F2045" i="5"/>
  <c r="E2045" i="5"/>
  <c r="D2045" i="5"/>
  <c r="C2045" i="5"/>
  <c r="G2044" i="5"/>
  <c r="F2044" i="5"/>
  <c r="E2044" i="5"/>
  <c r="D2044" i="5"/>
  <c r="C2044" i="5"/>
  <c r="H2043" i="5"/>
  <c r="G2043" i="5"/>
  <c r="F2043" i="5"/>
  <c r="E2043" i="5"/>
  <c r="D2043" i="5"/>
  <c r="C2043" i="5"/>
  <c r="H2042" i="5"/>
  <c r="G2042" i="5"/>
  <c r="F2042" i="5"/>
  <c r="E2042" i="5"/>
  <c r="D2042" i="5"/>
  <c r="C2042" i="5"/>
  <c r="H2041" i="5"/>
  <c r="G2041" i="5"/>
  <c r="F2041" i="5"/>
  <c r="E2041" i="5"/>
  <c r="D2041" i="5"/>
  <c r="C2041" i="5"/>
  <c r="H2040" i="5"/>
  <c r="F2040" i="5"/>
  <c r="E2040" i="5"/>
  <c r="D2040" i="5"/>
  <c r="C2040" i="5"/>
  <c r="H2039" i="5"/>
  <c r="G2039" i="5"/>
  <c r="F2039" i="5"/>
  <c r="E2039" i="5"/>
  <c r="D2039" i="5"/>
  <c r="C2039" i="5"/>
  <c r="H2038" i="5"/>
  <c r="G2038" i="5"/>
  <c r="F2038" i="5"/>
  <c r="E2038" i="5"/>
  <c r="D2038" i="5"/>
  <c r="C2038" i="5"/>
  <c r="H2037" i="5"/>
  <c r="G2037" i="5"/>
  <c r="F2037" i="5"/>
  <c r="E2037" i="5"/>
  <c r="D2037" i="5"/>
  <c r="C2037" i="5"/>
  <c r="H2036" i="5"/>
  <c r="G2036" i="5"/>
  <c r="F2036" i="5"/>
  <c r="E2036" i="5"/>
  <c r="D2036" i="5"/>
  <c r="C2036" i="5"/>
  <c r="H2035" i="5"/>
  <c r="G2035" i="5"/>
  <c r="F2035" i="5"/>
  <c r="E2035" i="5"/>
  <c r="D2035" i="5"/>
  <c r="C2035" i="5"/>
  <c r="H2034" i="5"/>
  <c r="G2034" i="5"/>
  <c r="F2034" i="5"/>
  <c r="E2034" i="5"/>
  <c r="D2034" i="5"/>
  <c r="C2034" i="5"/>
  <c r="H2033" i="5"/>
  <c r="G2033" i="5"/>
  <c r="F2033" i="5"/>
  <c r="E2033" i="5"/>
  <c r="D2033" i="5"/>
  <c r="C2033" i="5"/>
  <c r="H2032" i="5"/>
  <c r="F2032" i="5"/>
  <c r="E2032" i="5"/>
  <c r="D2032" i="5"/>
  <c r="C2032" i="5"/>
  <c r="H2031" i="5"/>
  <c r="G2031" i="5"/>
  <c r="F2031" i="5"/>
  <c r="E2031" i="5"/>
  <c r="D2031" i="5"/>
  <c r="C2031" i="5"/>
  <c r="G2030" i="5"/>
  <c r="F2030" i="5"/>
  <c r="E2030" i="5"/>
  <c r="D2030" i="5"/>
  <c r="C2030" i="5"/>
  <c r="H2029" i="5"/>
  <c r="G2029" i="5"/>
  <c r="F2029" i="5"/>
  <c r="E2029" i="5"/>
  <c r="D2029" i="5"/>
  <c r="C2029" i="5"/>
  <c r="G2028" i="5"/>
  <c r="F2028" i="5"/>
  <c r="E2028" i="5"/>
  <c r="D2028" i="5"/>
  <c r="C2028" i="5"/>
  <c r="H2027" i="5"/>
  <c r="G2027" i="5"/>
  <c r="F2027" i="5"/>
  <c r="E2027" i="5"/>
  <c r="D2027" i="5"/>
  <c r="C2027" i="5"/>
  <c r="H2026" i="5"/>
  <c r="G2026" i="5"/>
  <c r="F2026" i="5"/>
  <c r="E2026" i="5"/>
  <c r="D2026" i="5"/>
  <c r="C2026" i="5"/>
  <c r="H2025" i="5"/>
  <c r="G2025" i="5"/>
  <c r="F2025" i="5"/>
  <c r="E2025" i="5"/>
  <c r="D2025" i="5"/>
  <c r="C2025" i="5"/>
  <c r="H2024" i="5"/>
  <c r="F2024" i="5"/>
  <c r="E2024" i="5"/>
  <c r="D2024" i="5"/>
  <c r="C2024" i="5"/>
  <c r="H2023" i="5"/>
  <c r="G2023" i="5"/>
  <c r="F2023" i="5"/>
  <c r="E2023" i="5"/>
  <c r="D2023" i="5"/>
  <c r="C2023" i="5"/>
  <c r="G2022" i="5"/>
  <c r="F2022" i="5"/>
  <c r="E2022" i="5"/>
  <c r="D2022" i="5"/>
  <c r="C2022" i="5"/>
  <c r="H2021" i="5"/>
  <c r="G2021" i="5"/>
  <c r="F2021" i="5"/>
  <c r="E2021" i="5"/>
  <c r="D2021" i="5"/>
  <c r="C2021" i="5"/>
  <c r="G2020" i="5"/>
  <c r="F2020" i="5"/>
  <c r="E2020" i="5"/>
  <c r="D2020" i="5"/>
  <c r="C2020" i="5"/>
  <c r="H2019" i="5"/>
  <c r="G2019" i="5"/>
  <c r="F2019" i="5"/>
  <c r="E2019" i="5"/>
  <c r="D2019" i="5"/>
  <c r="C2019" i="5"/>
  <c r="H2018" i="5"/>
  <c r="G2018" i="5"/>
  <c r="F2018" i="5"/>
  <c r="E2018" i="5"/>
  <c r="D2018" i="5"/>
  <c r="C2018" i="5"/>
  <c r="H2017" i="5"/>
  <c r="G2017" i="5"/>
  <c r="F2017" i="5"/>
  <c r="E2017" i="5"/>
  <c r="D2017" i="5"/>
  <c r="C2017" i="5"/>
  <c r="H2016" i="5"/>
  <c r="F2016" i="5"/>
  <c r="E2016" i="5"/>
  <c r="D2016" i="5"/>
  <c r="C2016" i="5"/>
  <c r="H2015" i="5"/>
  <c r="G2015" i="5"/>
  <c r="F2015" i="5"/>
  <c r="E2015" i="5"/>
  <c r="D2015" i="5"/>
  <c r="C2015" i="5"/>
  <c r="G2014" i="5"/>
  <c r="F2014" i="5"/>
  <c r="E2014" i="5"/>
  <c r="D2014" i="5"/>
  <c r="C2014" i="5"/>
  <c r="H2013" i="5"/>
  <c r="G2013" i="5"/>
  <c r="F2013" i="5"/>
  <c r="E2013" i="5"/>
  <c r="D2013" i="5"/>
  <c r="C2013" i="5"/>
  <c r="G2012" i="5"/>
  <c r="F2012" i="5"/>
  <c r="E2012" i="5"/>
  <c r="D2012" i="5"/>
  <c r="C2012" i="5"/>
  <c r="H2011" i="5"/>
  <c r="G2011" i="5"/>
  <c r="F2011" i="5"/>
  <c r="E2011" i="5"/>
  <c r="D2011" i="5"/>
  <c r="C2011" i="5"/>
  <c r="H2010" i="5"/>
  <c r="G2010" i="5"/>
  <c r="F2010" i="5"/>
  <c r="E2010" i="5"/>
  <c r="D2010" i="5"/>
  <c r="C2010" i="5"/>
  <c r="H2009" i="5"/>
  <c r="G2009" i="5"/>
  <c r="F2009" i="5"/>
  <c r="E2009" i="5"/>
  <c r="D2009" i="5"/>
  <c r="C2009" i="5"/>
  <c r="H2008" i="5"/>
  <c r="F2008" i="5"/>
  <c r="E2008" i="5"/>
  <c r="D2008" i="5"/>
  <c r="C2008" i="5"/>
  <c r="H2007" i="5"/>
  <c r="G2007" i="5"/>
  <c r="F2007" i="5"/>
  <c r="E2007" i="5"/>
  <c r="D2007" i="5"/>
  <c r="C2007" i="5"/>
  <c r="H2006" i="5"/>
  <c r="G2006" i="5"/>
  <c r="F2006" i="5"/>
  <c r="E2006" i="5"/>
  <c r="D2006" i="5"/>
  <c r="C2006" i="5"/>
  <c r="H2005" i="5"/>
  <c r="G2005" i="5"/>
  <c r="F2005" i="5"/>
  <c r="E2005" i="5"/>
  <c r="D2005" i="5"/>
  <c r="C2005" i="5"/>
  <c r="G2004" i="5"/>
  <c r="F2004" i="5"/>
  <c r="E2004" i="5"/>
  <c r="D2004" i="5"/>
  <c r="C2004" i="5"/>
  <c r="H2003" i="5"/>
  <c r="G2003" i="5"/>
  <c r="F2003" i="5"/>
  <c r="E2003" i="5"/>
  <c r="D2003" i="5"/>
  <c r="C2003" i="5"/>
  <c r="H2002" i="5"/>
  <c r="G2002" i="5"/>
  <c r="F2002" i="5"/>
  <c r="E2002" i="5"/>
  <c r="D2002" i="5"/>
  <c r="C2002" i="5"/>
  <c r="H2001" i="5"/>
  <c r="G2001" i="5"/>
  <c r="F2001" i="5"/>
  <c r="E2001" i="5"/>
  <c r="D2001" i="5"/>
  <c r="C2001" i="5"/>
  <c r="H2000" i="5"/>
  <c r="F2000" i="5"/>
  <c r="E2000" i="5"/>
  <c r="D2000" i="5"/>
  <c r="C2000" i="5"/>
  <c r="H1999" i="5"/>
  <c r="G1999" i="5"/>
  <c r="F1999" i="5"/>
  <c r="E1999" i="5"/>
  <c r="D1999" i="5"/>
  <c r="C1999" i="5"/>
  <c r="H1998" i="5"/>
  <c r="G1998" i="5"/>
  <c r="F1998" i="5"/>
  <c r="E1998" i="5"/>
  <c r="D1998" i="5"/>
  <c r="C1998" i="5"/>
  <c r="H1997" i="5"/>
  <c r="G1997" i="5"/>
  <c r="F1997" i="5"/>
  <c r="E1997" i="5"/>
  <c r="D1997" i="5"/>
  <c r="C1997" i="5"/>
  <c r="G1996" i="5"/>
  <c r="F1996" i="5"/>
  <c r="E1996" i="5"/>
  <c r="D1996" i="5"/>
  <c r="C1996" i="5"/>
  <c r="H1995" i="5"/>
  <c r="G1995" i="5"/>
  <c r="F1995" i="5"/>
  <c r="E1995" i="5"/>
  <c r="D1995" i="5"/>
  <c r="C1995" i="5"/>
  <c r="H1994" i="5"/>
  <c r="G1994" i="5"/>
  <c r="F1994" i="5"/>
  <c r="E1994" i="5"/>
  <c r="D1994" i="5"/>
  <c r="C1994" i="5"/>
  <c r="H1993" i="5"/>
  <c r="G1993" i="5"/>
  <c r="F1993" i="5"/>
  <c r="E1993" i="5"/>
  <c r="D1993" i="5"/>
  <c r="C1993" i="5"/>
  <c r="H1992" i="5"/>
  <c r="F1992" i="5"/>
  <c r="E1992" i="5"/>
  <c r="D1992" i="5"/>
  <c r="C1992" i="5"/>
  <c r="H1991" i="5"/>
  <c r="G1991" i="5"/>
  <c r="F1991" i="5"/>
  <c r="E1991" i="5"/>
  <c r="D1991" i="5"/>
  <c r="C1991" i="5"/>
  <c r="H1990" i="5"/>
  <c r="G1990" i="5"/>
  <c r="F1990" i="5"/>
  <c r="E1990" i="5"/>
  <c r="D1990" i="5"/>
  <c r="C1990" i="5"/>
  <c r="H1989" i="5"/>
  <c r="G1989" i="5"/>
  <c r="F1989" i="5"/>
  <c r="E1989" i="5"/>
  <c r="D1989" i="5"/>
  <c r="C1989" i="5"/>
  <c r="G1988" i="5"/>
  <c r="F1988" i="5"/>
  <c r="E1988" i="5"/>
  <c r="D1988" i="5"/>
  <c r="C1988" i="5"/>
  <c r="H1987" i="5"/>
  <c r="G1987" i="5"/>
  <c r="F1987" i="5"/>
  <c r="E1987" i="5"/>
  <c r="D1987" i="5"/>
  <c r="C1987" i="5"/>
  <c r="H1986" i="5"/>
  <c r="G1986" i="5"/>
  <c r="F1986" i="5"/>
  <c r="E1986" i="5"/>
  <c r="D1986" i="5"/>
  <c r="C1986" i="5"/>
  <c r="H1985" i="5"/>
  <c r="G1985" i="5"/>
  <c r="F1985" i="5"/>
  <c r="E1985" i="5"/>
  <c r="D1985" i="5"/>
  <c r="C1985" i="5"/>
  <c r="H1984" i="5"/>
  <c r="F1984" i="5"/>
  <c r="E1984" i="5"/>
  <c r="D1984" i="5"/>
  <c r="C1984" i="5"/>
  <c r="H1983" i="5"/>
  <c r="G1983" i="5"/>
  <c r="F1983" i="5"/>
  <c r="E1983" i="5"/>
  <c r="D1983" i="5"/>
  <c r="C1983" i="5"/>
  <c r="H1982" i="5"/>
  <c r="G1982" i="5"/>
  <c r="F1982" i="5"/>
  <c r="E1982" i="5"/>
  <c r="D1982" i="5"/>
  <c r="C1982" i="5"/>
  <c r="H1981" i="5"/>
  <c r="G1981" i="5"/>
  <c r="F1981" i="5"/>
  <c r="E1981" i="5"/>
  <c r="D1981" i="5"/>
  <c r="C1981" i="5"/>
  <c r="G1980" i="5"/>
  <c r="F1980" i="5"/>
  <c r="E1980" i="5"/>
  <c r="D1980" i="5"/>
  <c r="C1980" i="5"/>
  <c r="H1979" i="5"/>
  <c r="G1979" i="5"/>
  <c r="F1979" i="5"/>
  <c r="E1979" i="5"/>
  <c r="D1979" i="5"/>
  <c r="C1979" i="5"/>
  <c r="H1978" i="5"/>
  <c r="G1978" i="5"/>
  <c r="F1978" i="5"/>
  <c r="E1978" i="5"/>
  <c r="D1978" i="5"/>
  <c r="C1978" i="5"/>
  <c r="H1977" i="5"/>
  <c r="G1977" i="5"/>
  <c r="F1977" i="5"/>
  <c r="E1977" i="5"/>
  <c r="D1977" i="5"/>
  <c r="C1977" i="5"/>
  <c r="H1976" i="5"/>
  <c r="F1976" i="5"/>
  <c r="E1976" i="5"/>
  <c r="D1976" i="5"/>
  <c r="C1976" i="5"/>
  <c r="H1975" i="5"/>
  <c r="G1975" i="5"/>
  <c r="F1975" i="5"/>
  <c r="E1975" i="5"/>
  <c r="D1975" i="5"/>
  <c r="C1975" i="5"/>
  <c r="H1974" i="5"/>
  <c r="G1974" i="5"/>
  <c r="F1974" i="5"/>
  <c r="E1974" i="5"/>
  <c r="D1974" i="5"/>
  <c r="C1974" i="5"/>
  <c r="H1973" i="5"/>
  <c r="G1973" i="5"/>
  <c r="F1973" i="5"/>
  <c r="E1973" i="5"/>
  <c r="D1973" i="5"/>
  <c r="C1973" i="5"/>
  <c r="H1972" i="5"/>
  <c r="G1972" i="5"/>
  <c r="F1972" i="5"/>
  <c r="E1972" i="5"/>
  <c r="D1972" i="5"/>
  <c r="C1972" i="5"/>
  <c r="H1971" i="5"/>
  <c r="G1971" i="5"/>
  <c r="F1971" i="5"/>
  <c r="E1971" i="5"/>
  <c r="D1971" i="5"/>
  <c r="C1971" i="5"/>
  <c r="H1970" i="5"/>
  <c r="G1970" i="5"/>
  <c r="F1970" i="5"/>
  <c r="E1970" i="5"/>
  <c r="D1970" i="5"/>
  <c r="C1970" i="5"/>
  <c r="H1969" i="5"/>
  <c r="G1969" i="5"/>
  <c r="F1969" i="5"/>
  <c r="E1969" i="5"/>
  <c r="D1969" i="5"/>
  <c r="C1969" i="5"/>
  <c r="H1968" i="5"/>
  <c r="F1968" i="5"/>
  <c r="E1968" i="5"/>
  <c r="D1968" i="5"/>
  <c r="C1968" i="5"/>
  <c r="H1967" i="5"/>
  <c r="G1967" i="5"/>
  <c r="F1967" i="5"/>
  <c r="E1967" i="5"/>
  <c r="D1967" i="5"/>
  <c r="C1967" i="5"/>
  <c r="G1966" i="5"/>
  <c r="F1966" i="5"/>
  <c r="E1966" i="5"/>
  <c r="D1966" i="5"/>
  <c r="C1966" i="5"/>
  <c r="H1965" i="5"/>
  <c r="G1965" i="5"/>
  <c r="F1965" i="5"/>
  <c r="E1965" i="5"/>
  <c r="D1965" i="5"/>
  <c r="C1965" i="5"/>
  <c r="G1964" i="5"/>
  <c r="F1964" i="5"/>
  <c r="E1964" i="5"/>
  <c r="D1964" i="5"/>
  <c r="C1964" i="5"/>
  <c r="H1963" i="5"/>
  <c r="G1963" i="5"/>
  <c r="F1963" i="5"/>
  <c r="E1963" i="5"/>
  <c r="D1963" i="5"/>
  <c r="C1963" i="5"/>
  <c r="H1962" i="5"/>
  <c r="G1962" i="5"/>
  <c r="F1962" i="5"/>
  <c r="E1962" i="5"/>
  <c r="D1962" i="5"/>
  <c r="C1962" i="5"/>
  <c r="H1961" i="5"/>
  <c r="G1961" i="5"/>
  <c r="F1961" i="5"/>
  <c r="E1961" i="5"/>
  <c r="D1961" i="5"/>
  <c r="C1961" i="5"/>
  <c r="H1960" i="5"/>
  <c r="F1960" i="5"/>
  <c r="E1960" i="5"/>
  <c r="D1960" i="5"/>
  <c r="C1960" i="5"/>
  <c r="H1959" i="5"/>
  <c r="G1959" i="5"/>
  <c r="F1959" i="5"/>
  <c r="E1959" i="5"/>
  <c r="D1959" i="5"/>
  <c r="C1959" i="5"/>
  <c r="G1958" i="5"/>
  <c r="F1958" i="5"/>
  <c r="E1958" i="5"/>
  <c r="D1958" i="5"/>
  <c r="C1958" i="5"/>
  <c r="H1957" i="5"/>
  <c r="G1957" i="5"/>
  <c r="F1957" i="5"/>
  <c r="E1957" i="5"/>
  <c r="D1957" i="5"/>
  <c r="C1957" i="5"/>
  <c r="G1956" i="5"/>
  <c r="F1956" i="5"/>
  <c r="E1956" i="5"/>
  <c r="D1956" i="5"/>
  <c r="C1956" i="5"/>
  <c r="H1955" i="5"/>
  <c r="G1955" i="5"/>
  <c r="F1955" i="5"/>
  <c r="E1955" i="5"/>
  <c r="D1955" i="5"/>
  <c r="C1955" i="5"/>
  <c r="H1954" i="5"/>
  <c r="G1954" i="5"/>
  <c r="F1954" i="5"/>
  <c r="E1954" i="5"/>
  <c r="D1954" i="5"/>
  <c r="C1954" i="5"/>
  <c r="H1953" i="5"/>
  <c r="G1953" i="5"/>
  <c r="F1953" i="5"/>
  <c r="E1953" i="5"/>
  <c r="D1953" i="5"/>
  <c r="C1953" i="5"/>
  <c r="H1952" i="5"/>
  <c r="F1952" i="5"/>
  <c r="E1952" i="5"/>
  <c r="D1952" i="5"/>
  <c r="C1952" i="5"/>
  <c r="H1951" i="5"/>
  <c r="G1951" i="5"/>
  <c r="F1951" i="5"/>
  <c r="E1951" i="5"/>
  <c r="D1951" i="5"/>
  <c r="C1951" i="5"/>
  <c r="G1950" i="5"/>
  <c r="F1950" i="5"/>
  <c r="E1950" i="5"/>
  <c r="D1950" i="5"/>
  <c r="C1950" i="5"/>
  <c r="H1949" i="5"/>
  <c r="G1949" i="5"/>
  <c r="F1949" i="5"/>
  <c r="E1949" i="5"/>
  <c r="D1949" i="5"/>
  <c r="C1949" i="5"/>
  <c r="G1948" i="5"/>
  <c r="F1948" i="5"/>
  <c r="E1948" i="5"/>
  <c r="D1948" i="5"/>
  <c r="C1948" i="5"/>
  <c r="H1947" i="5"/>
  <c r="G1947" i="5"/>
  <c r="F1947" i="5"/>
  <c r="E1947" i="5"/>
  <c r="D1947" i="5"/>
  <c r="C1947" i="5"/>
  <c r="H1946" i="5"/>
  <c r="G1946" i="5"/>
  <c r="F1946" i="5"/>
  <c r="E1946" i="5"/>
  <c r="D1946" i="5"/>
  <c r="C1946" i="5"/>
  <c r="H1945" i="5"/>
  <c r="G1945" i="5"/>
  <c r="F1945" i="5"/>
  <c r="E1945" i="5"/>
  <c r="D1945" i="5"/>
  <c r="C1945" i="5"/>
  <c r="H1944" i="5"/>
  <c r="F1944" i="5"/>
  <c r="E1944" i="5"/>
  <c r="D1944" i="5"/>
  <c r="C1944" i="5"/>
  <c r="H1943" i="5"/>
  <c r="G1943" i="5"/>
  <c r="F1943" i="5"/>
  <c r="E1943" i="5"/>
  <c r="D1943" i="5"/>
  <c r="C1943" i="5"/>
  <c r="H1942" i="5"/>
  <c r="G1942" i="5"/>
  <c r="F1942" i="5"/>
  <c r="E1942" i="5"/>
  <c r="D1942" i="5"/>
  <c r="C1942" i="5"/>
  <c r="H1941" i="5"/>
  <c r="G1941" i="5"/>
  <c r="F1941" i="5"/>
  <c r="E1941" i="5"/>
  <c r="D1941" i="5"/>
  <c r="C1941" i="5"/>
  <c r="G1940" i="5"/>
  <c r="F1940" i="5"/>
  <c r="E1940" i="5"/>
  <c r="D1940" i="5"/>
  <c r="C1940" i="5"/>
  <c r="H1939" i="5"/>
  <c r="G1939" i="5"/>
  <c r="F1939" i="5"/>
  <c r="E1939" i="5"/>
  <c r="D1939" i="5"/>
  <c r="C1939" i="5"/>
  <c r="H1938" i="5"/>
  <c r="G1938" i="5"/>
  <c r="F1938" i="5"/>
  <c r="E1938" i="5"/>
  <c r="D1938" i="5"/>
  <c r="C1938" i="5"/>
  <c r="H1937" i="5"/>
  <c r="G1937" i="5"/>
  <c r="F1937" i="5"/>
  <c r="E1937" i="5"/>
  <c r="D1937" i="5"/>
  <c r="C1937" i="5"/>
  <c r="H1936" i="5"/>
  <c r="F1936" i="5"/>
  <c r="E1936" i="5"/>
  <c r="D1936" i="5"/>
  <c r="C1936" i="5"/>
  <c r="H1935" i="5"/>
  <c r="G1935" i="5"/>
  <c r="F1935" i="5"/>
  <c r="E1935" i="5"/>
  <c r="D1935" i="5"/>
  <c r="C1935" i="5"/>
  <c r="H1934" i="5"/>
  <c r="G1934" i="5"/>
  <c r="F1934" i="5"/>
  <c r="E1934" i="5"/>
  <c r="D1934" i="5"/>
  <c r="C1934" i="5"/>
  <c r="H1933" i="5"/>
  <c r="G1933" i="5"/>
  <c r="F1933" i="5"/>
  <c r="E1933" i="5"/>
  <c r="D1933" i="5"/>
  <c r="C1933" i="5"/>
  <c r="G1932" i="5"/>
  <c r="F1932" i="5"/>
  <c r="E1932" i="5"/>
  <c r="D1932" i="5"/>
  <c r="C1932" i="5"/>
  <c r="H1931" i="5"/>
  <c r="G1931" i="5"/>
  <c r="F1931" i="5"/>
  <c r="E1931" i="5"/>
  <c r="D1931" i="5"/>
  <c r="C1931" i="5"/>
  <c r="H1930" i="5"/>
  <c r="G1930" i="5"/>
  <c r="F1930" i="5"/>
  <c r="E1930" i="5"/>
  <c r="D1930" i="5"/>
  <c r="C1930" i="5"/>
  <c r="H1929" i="5"/>
  <c r="G1929" i="5"/>
  <c r="F1929" i="5"/>
  <c r="E1929" i="5"/>
  <c r="D1929" i="5"/>
  <c r="C1929" i="5"/>
  <c r="H1928" i="5"/>
  <c r="F1928" i="5"/>
  <c r="E1928" i="5"/>
  <c r="D1928" i="5"/>
  <c r="C1928" i="5"/>
  <c r="H1927" i="5"/>
  <c r="G1927" i="5"/>
  <c r="F1927" i="5"/>
  <c r="E1927" i="5"/>
  <c r="D1927" i="5"/>
  <c r="C1927" i="5"/>
  <c r="H1926" i="5"/>
  <c r="G1926" i="5"/>
  <c r="F1926" i="5"/>
  <c r="E1926" i="5"/>
  <c r="D1926" i="5"/>
  <c r="C1926" i="5"/>
  <c r="H1925" i="5"/>
  <c r="G1925" i="5"/>
  <c r="F1925" i="5"/>
  <c r="E1925" i="5"/>
  <c r="D1925" i="5"/>
  <c r="C1925" i="5"/>
  <c r="G1924" i="5"/>
  <c r="F1924" i="5"/>
  <c r="E1924" i="5"/>
  <c r="D1924" i="5"/>
  <c r="H1923" i="5"/>
  <c r="G1923" i="5"/>
  <c r="F1923" i="5"/>
  <c r="E1923" i="5"/>
  <c r="D1923" i="5"/>
  <c r="C1923" i="5"/>
  <c r="H1922" i="5"/>
  <c r="G1922" i="5"/>
  <c r="F1922" i="5"/>
  <c r="D1922" i="5"/>
  <c r="C1922" i="5"/>
  <c r="H1921" i="5"/>
  <c r="G1921" i="5"/>
  <c r="F1921" i="5"/>
  <c r="E1921" i="5"/>
  <c r="D1921" i="5"/>
  <c r="C1921" i="5"/>
  <c r="H1920" i="5"/>
  <c r="F1920" i="5"/>
  <c r="E1920" i="5"/>
  <c r="D1920" i="5"/>
  <c r="C1920" i="5"/>
  <c r="H1919" i="5"/>
  <c r="G1919" i="5"/>
  <c r="F1919" i="5"/>
  <c r="E1919" i="5"/>
  <c r="C1919" i="5"/>
  <c r="G1918" i="5"/>
  <c r="F1918" i="5"/>
  <c r="E1918" i="5"/>
  <c r="D1918" i="5"/>
  <c r="C1918" i="5"/>
  <c r="H1917" i="5"/>
  <c r="G1917" i="5"/>
  <c r="E1917" i="5"/>
  <c r="D1917" i="5"/>
  <c r="C1917" i="5"/>
  <c r="G1916" i="5"/>
  <c r="F1916" i="5"/>
  <c r="E1916" i="5"/>
  <c r="D1916" i="5"/>
  <c r="H1915" i="5"/>
  <c r="G1915" i="5"/>
  <c r="F1915" i="5"/>
  <c r="E1915" i="5"/>
  <c r="D1915" i="5"/>
  <c r="C1915" i="5"/>
  <c r="H1914" i="5"/>
  <c r="G1914" i="5"/>
  <c r="F1914" i="5"/>
  <c r="D1914" i="5"/>
  <c r="C1914" i="5"/>
  <c r="H1913" i="5"/>
  <c r="G1913" i="5"/>
  <c r="F1913" i="5"/>
  <c r="E1913" i="5"/>
  <c r="D1913" i="5"/>
  <c r="C1913" i="5"/>
  <c r="H1912" i="5"/>
  <c r="F1912" i="5"/>
  <c r="E1912" i="5"/>
  <c r="D1912" i="5"/>
  <c r="C1912" i="5"/>
  <c r="H1911" i="5"/>
  <c r="G1911" i="5"/>
  <c r="F1911" i="5"/>
  <c r="E1911" i="5"/>
  <c r="C1911" i="5"/>
  <c r="H1910" i="5"/>
  <c r="G1910" i="5"/>
  <c r="F1910" i="5"/>
  <c r="E1910" i="5"/>
  <c r="D1910" i="5"/>
  <c r="C1910" i="5"/>
  <c r="H1909" i="5"/>
  <c r="G1909" i="5"/>
  <c r="E1909" i="5"/>
  <c r="D1909" i="5"/>
  <c r="C1909" i="5"/>
  <c r="G1908" i="5"/>
  <c r="F1908" i="5"/>
  <c r="E1908" i="5"/>
  <c r="D1908" i="5"/>
  <c r="H1907" i="5"/>
  <c r="G1907" i="5"/>
  <c r="F1907" i="5"/>
  <c r="E1907" i="5"/>
  <c r="D1907" i="5"/>
  <c r="C1907" i="5"/>
  <c r="H1906" i="5"/>
  <c r="G1906" i="5"/>
  <c r="F1906" i="5"/>
  <c r="D1906" i="5"/>
  <c r="C1906" i="5"/>
  <c r="H1905" i="5"/>
  <c r="G1905" i="5"/>
  <c r="F1905" i="5"/>
  <c r="E1905" i="5"/>
  <c r="D1905" i="5"/>
  <c r="C1905" i="5"/>
  <c r="H1904" i="5"/>
  <c r="F1904" i="5"/>
  <c r="E1904" i="5"/>
  <c r="D1904" i="5"/>
  <c r="C1904" i="5"/>
  <c r="H1903" i="5"/>
  <c r="G1903" i="5"/>
  <c r="F1903" i="5"/>
  <c r="E1903" i="5"/>
  <c r="C1903" i="5"/>
  <c r="H1902" i="5"/>
  <c r="G1902" i="5"/>
  <c r="F1902" i="5"/>
  <c r="E1902" i="5"/>
  <c r="D1902" i="5"/>
  <c r="C1902" i="5"/>
  <c r="H1901" i="5"/>
  <c r="G1901" i="5"/>
  <c r="E1901" i="5"/>
  <c r="D1901" i="5"/>
  <c r="C1901" i="5"/>
  <c r="G1900" i="5"/>
  <c r="F1900" i="5"/>
  <c r="E1900" i="5"/>
  <c r="D1900" i="5"/>
  <c r="H1899" i="5"/>
  <c r="G1899" i="5"/>
  <c r="F1899" i="5"/>
  <c r="E1899" i="5"/>
  <c r="D1899" i="5"/>
  <c r="C1899" i="5"/>
  <c r="H1898" i="5"/>
  <c r="G1898" i="5"/>
  <c r="F1898" i="5"/>
  <c r="D1898" i="5"/>
  <c r="C1898" i="5"/>
  <c r="H1897" i="5"/>
  <c r="G1897" i="5"/>
  <c r="F1897" i="5"/>
  <c r="E1897" i="5"/>
  <c r="D1897" i="5"/>
  <c r="C1897" i="5"/>
  <c r="H1896" i="5"/>
  <c r="F1896" i="5"/>
  <c r="E1896" i="5"/>
  <c r="D1896" i="5"/>
  <c r="C1896" i="5"/>
  <c r="H1895" i="5"/>
  <c r="G1895" i="5"/>
  <c r="F1895" i="5"/>
  <c r="E1895" i="5"/>
  <c r="C1895" i="5"/>
  <c r="G1894" i="5"/>
  <c r="F1894" i="5"/>
  <c r="E1894" i="5"/>
  <c r="D1894" i="5"/>
  <c r="C1894" i="5"/>
  <c r="H1893" i="5"/>
  <c r="G1893" i="5"/>
  <c r="E1893" i="5"/>
  <c r="D1893" i="5"/>
  <c r="C1893" i="5"/>
  <c r="G1892" i="5"/>
  <c r="F1892" i="5"/>
  <c r="E1892" i="5"/>
  <c r="D1892" i="5"/>
  <c r="H1891" i="5"/>
  <c r="G1891" i="5"/>
  <c r="F1891" i="5"/>
  <c r="E1891" i="5"/>
  <c r="D1891" i="5"/>
  <c r="C1891" i="5"/>
  <c r="H1890" i="5"/>
  <c r="G1890" i="5"/>
  <c r="F1890" i="5"/>
  <c r="D1890" i="5"/>
  <c r="C1890" i="5"/>
  <c r="H1889" i="5"/>
  <c r="G1889" i="5"/>
  <c r="F1889" i="5"/>
  <c r="E1889" i="5"/>
  <c r="D1889" i="5"/>
  <c r="C1889" i="5"/>
  <c r="H1888" i="5"/>
  <c r="F1888" i="5"/>
  <c r="E1888" i="5"/>
  <c r="D1888" i="5"/>
  <c r="C1888" i="5"/>
  <c r="H1887" i="5"/>
  <c r="G1887" i="5"/>
  <c r="F1887" i="5"/>
  <c r="E1887" i="5"/>
  <c r="C1887" i="5"/>
  <c r="H1886" i="5"/>
  <c r="G1886" i="5"/>
  <c r="F1886" i="5"/>
  <c r="E1886" i="5"/>
  <c r="D1886" i="5"/>
  <c r="C1886" i="5"/>
  <c r="H1885" i="5"/>
  <c r="G1885" i="5"/>
  <c r="E1885" i="5"/>
  <c r="D1885" i="5"/>
  <c r="C1885" i="5"/>
  <c r="G1884" i="5"/>
  <c r="F1884" i="5"/>
  <c r="E1884" i="5"/>
  <c r="D1884" i="5"/>
  <c r="H1883" i="5"/>
  <c r="G1883" i="5"/>
  <c r="F1883" i="5"/>
  <c r="E1883" i="5"/>
  <c r="D1883" i="5"/>
  <c r="C1883" i="5"/>
  <c r="H1882" i="5"/>
  <c r="G1882" i="5"/>
  <c r="F1882" i="5"/>
  <c r="D1882" i="5"/>
  <c r="C1882" i="5"/>
  <c r="H1881" i="5"/>
  <c r="G1881" i="5"/>
  <c r="F1881" i="5"/>
  <c r="E1881" i="5"/>
  <c r="D1881" i="5"/>
  <c r="C1881" i="5"/>
  <c r="H1880" i="5"/>
  <c r="F1880" i="5"/>
  <c r="E1880" i="5"/>
  <c r="D1880" i="5"/>
  <c r="C1880" i="5"/>
  <c r="H1879" i="5"/>
  <c r="G1879" i="5"/>
  <c r="F1879" i="5"/>
  <c r="E1879" i="5"/>
  <c r="C1879" i="5"/>
  <c r="G1878" i="5"/>
  <c r="F1878" i="5"/>
  <c r="E1878" i="5"/>
  <c r="D1878" i="5"/>
  <c r="C1878" i="5"/>
  <c r="H1877" i="5"/>
  <c r="G1877" i="5"/>
  <c r="E1877" i="5"/>
  <c r="D1877" i="5"/>
  <c r="C1877" i="5"/>
  <c r="G1876" i="5"/>
  <c r="F1876" i="5"/>
  <c r="E1876" i="5"/>
  <c r="D1876" i="5"/>
  <c r="H1875" i="5"/>
  <c r="G1875" i="5"/>
  <c r="F1875" i="5"/>
  <c r="E1875" i="5"/>
  <c r="D1875" i="5"/>
  <c r="C1875" i="5"/>
  <c r="H1874" i="5"/>
  <c r="G1874" i="5"/>
  <c r="F1874" i="5"/>
  <c r="D1874" i="5"/>
  <c r="C1874" i="5"/>
  <c r="H1873" i="5"/>
  <c r="G1873" i="5"/>
  <c r="F1873" i="5"/>
  <c r="E1873" i="5"/>
  <c r="D1873" i="5"/>
  <c r="C1873" i="5"/>
  <c r="H1872" i="5"/>
  <c r="F1872" i="5"/>
  <c r="E1872" i="5"/>
  <c r="D1872" i="5"/>
  <c r="C1872" i="5"/>
  <c r="H1871" i="5"/>
  <c r="G1871" i="5"/>
  <c r="F1871" i="5"/>
  <c r="E1871" i="5"/>
  <c r="C1871" i="5"/>
  <c r="H1870" i="5"/>
  <c r="G1870" i="5"/>
  <c r="F1870" i="5"/>
  <c r="E1870" i="5"/>
  <c r="D1870" i="5"/>
  <c r="C1870" i="5"/>
  <c r="H1869" i="5"/>
  <c r="G1869" i="5"/>
  <c r="E1869" i="5"/>
  <c r="D1869" i="5"/>
  <c r="C1869" i="5"/>
  <c r="G1868" i="5"/>
  <c r="F1868" i="5"/>
  <c r="E1868" i="5"/>
  <c r="D1868" i="5"/>
  <c r="H1867" i="5"/>
  <c r="G1867" i="5"/>
  <c r="F1867" i="5"/>
  <c r="E1867" i="5"/>
  <c r="D1867" i="5"/>
  <c r="C1867" i="5"/>
  <c r="H1866" i="5"/>
  <c r="G1866" i="5"/>
  <c r="F1866" i="5"/>
  <c r="D1866" i="5"/>
  <c r="C1866" i="5"/>
  <c r="H1865" i="5"/>
  <c r="G1865" i="5"/>
  <c r="F1865" i="5"/>
  <c r="E1865" i="5"/>
  <c r="D1865" i="5"/>
  <c r="C1865" i="5"/>
  <c r="H1864" i="5"/>
  <c r="F1864" i="5"/>
  <c r="E1864" i="5"/>
  <c r="D1864" i="5"/>
  <c r="C1864" i="5"/>
  <c r="H1863" i="5"/>
  <c r="G1863" i="5"/>
  <c r="F1863" i="5"/>
  <c r="E1863" i="5"/>
  <c r="C1863" i="5"/>
  <c r="H1862" i="5"/>
  <c r="G1862" i="5"/>
  <c r="F1862" i="5"/>
  <c r="E1862" i="5"/>
  <c r="D1862" i="5"/>
  <c r="C1862" i="5"/>
  <c r="H1861" i="5"/>
  <c r="G1861" i="5"/>
  <c r="E1861" i="5"/>
  <c r="D1861" i="5"/>
  <c r="C1861" i="5"/>
  <c r="G1860" i="5"/>
  <c r="F1860" i="5"/>
  <c r="E1860" i="5"/>
  <c r="D1860" i="5"/>
  <c r="H1859" i="5"/>
  <c r="G1859" i="5"/>
  <c r="F1859" i="5"/>
  <c r="E1859" i="5"/>
  <c r="D1859" i="5"/>
  <c r="C1859" i="5"/>
  <c r="H1858" i="5"/>
  <c r="G1858" i="5"/>
  <c r="F1858" i="5"/>
  <c r="D1858" i="5"/>
  <c r="C1858" i="5"/>
  <c r="H1857" i="5"/>
  <c r="G1857" i="5"/>
  <c r="F1857" i="5"/>
  <c r="E1857" i="5"/>
  <c r="D1857" i="5"/>
  <c r="C1857" i="5"/>
  <c r="H1856" i="5"/>
  <c r="F1856" i="5"/>
  <c r="E1856" i="5"/>
  <c r="D1856" i="5"/>
  <c r="C1856" i="5"/>
  <c r="H1855" i="5"/>
  <c r="G1855" i="5"/>
  <c r="F1855" i="5"/>
  <c r="E1855" i="5"/>
  <c r="C1855" i="5"/>
  <c r="H1854" i="5"/>
  <c r="G1854" i="5"/>
  <c r="F1854" i="5"/>
  <c r="E1854" i="5"/>
  <c r="D1854" i="5"/>
  <c r="C1854" i="5"/>
  <c r="H1853" i="5"/>
  <c r="G1853" i="5"/>
  <c r="E1853" i="5"/>
  <c r="D1853" i="5"/>
  <c r="C1853" i="5"/>
  <c r="G1852" i="5"/>
  <c r="F1852" i="5"/>
  <c r="E1852" i="5"/>
  <c r="D1852" i="5"/>
  <c r="H1851" i="5"/>
  <c r="G1851" i="5"/>
  <c r="F1851" i="5"/>
  <c r="E1851" i="5"/>
  <c r="D1851" i="5"/>
  <c r="C1851" i="5"/>
  <c r="H1850" i="5"/>
  <c r="G1850" i="5"/>
  <c r="F1850" i="5"/>
  <c r="D1850" i="5"/>
  <c r="C1850" i="5"/>
  <c r="H1849" i="5"/>
  <c r="G1849" i="5"/>
  <c r="F1849" i="5"/>
  <c r="E1849" i="5"/>
  <c r="D1849" i="5"/>
  <c r="C1849" i="5"/>
  <c r="H1848" i="5"/>
  <c r="F1848" i="5"/>
  <c r="E1848" i="5"/>
  <c r="D1848" i="5"/>
  <c r="C1848" i="5"/>
  <c r="H1847" i="5"/>
  <c r="G1847" i="5"/>
  <c r="F1847" i="5"/>
  <c r="E1847" i="5"/>
  <c r="C1847" i="5"/>
  <c r="H1846" i="5"/>
  <c r="G1846" i="5"/>
  <c r="F1846" i="5"/>
  <c r="E1846" i="5"/>
  <c r="D1846" i="5"/>
  <c r="C1846" i="5"/>
  <c r="H1845" i="5"/>
  <c r="G1845" i="5"/>
  <c r="E1845" i="5"/>
  <c r="D1845" i="5"/>
  <c r="C1845" i="5"/>
  <c r="G1844" i="5"/>
  <c r="F1844" i="5"/>
  <c r="E1844" i="5"/>
  <c r="D1844" i="5"/>
  <c r="H1843" i="5"/>
  <c r="G1843" i="5"/>
  <c r="F1843" i="5"/>
  <c r="E1843" i="5"/>
  <c r="D1843" i="5"/>
  <c r="C1843" i="5"/>
  <c r="H1842" i="5"/>
  <c r="G1842" i="5"/>
  <c r="F1842" i="5"/>
  <c r="D1842" i="5"/>
  <c r="C1842" i="5"/>
  <c r="H1841" i="5"/>
  <c r="G1841" i="5"/>
  <c r="F1841" i="5"/>
  <c r="E1841" i="5"/>
  <c r="D1841" i="5"/>
  <c r="C1841" i="5"/>
  <c r="H1840" i="5"/>
  <c r="F1840" i="5"/>
  <c r="E1840" i="5"/>
  <c r="D1840" i="5"/>
  <c r="C1840" i="5"/>
  <c r="H1839" i="5"/>
  <c r="G1839" i="5"/>
  <c r="F1839" i="5"/>
  <c r="E1839" i="5"/>
  <c r="C1839" i="5"/>
  <c r="H1838" i="5"/>
  <c r="G1838" i="5"/>
  <c r="F1838" i="5"/>
  <c r="E1838" i="5"/>
  <c r="D1838" i="5"/>
  <c r="C1838" i="5"/>
  <c r="H1837" i="5"/>
  <c r="G1837" i="5"/>
  <c r="E1837" i="5"/>
  <c r="D1837" i="5"/>
  <c r="C1837" i="5"/>
  <c r="G1836" i="5"/>
  <c r="F1836" i="5"/>
  <c r="E1836" i="5"/>
  <c r="D1836" i="5"/>
  <c r="H1835" i="5"/>
  <c r="G1835" i="5"/>
  <c r="F1835" i="5"/>
  <c r="E1835" i="5"/>
  <c r="D1835" i="5"/>
  <c r="C1835" i="5"/>
  <c r="H1834" i="5"/>
  <c r="G1834" i="5"/>
  <c r="F1834" i="5"/>
  <c r="D1834" i="5"/>
  <c r="C1834" i="5"/>
  <c r="H1833" i="5"/>
  <c r="G1833" i="5"/>
  <c r="F1833" i="5"/>
  <c r="E1833" i="5"/>
  <c r="D1833" i="5"/>
  <c r="C1833" i="5"/>
  <c r="H1832" i="5"/>
  <c r="F1832" i="5"/>
  <c r="E1832" i="5"/>
  <c r="D1832" i="5"/>
  <c r="C1832" i="5"/>
  <c r="H1831" i="5"/>
  <c r="G1831" i="5"/>
  <c r="F1831" i="5"/>
  <c r="E1831" i="5"/>
  <c r="C1831" i="5"/>
  <c r="G1830" i="5"/>
  <c r="F1830" i="5"/>
  <c r="E1830" i="5"/>
  <c r="D1830" i="5"/>
  <c r="C1830" i="5"/>
  <c r="H1829" i="5"/>
  <c r="G1829" i="5"/>
  <c r="E1829" i="5"/>
  <c r="D1829" i="5"/>
  <c r="C1829" i="5"/>
  <c r="G1828" i="5"/>
  <c r="F1828" i="5"/>
  <c r="E1828" i="5"/>
  <c r="D1828" i="5"/>
  <c r="H1827" i="5"/>
  <c r="G1827" i="5"/>
  <c r="F1827" i="5"/>
  <c r="E1827" i="5"/>
  <c r="D1827" i="5"/>
  <c r="C1827" i="5"/>
  <c r="H1826" i="5"/>
  <c r="G1826" i="5"/>
  <c r="F1826" i="5"/>
  <c r="D1826" i="5"/>
  <c r="C1826" i="5"/>
  <c r="H1825" i="5"/>
  <c r="G1825" i="5"/>
  <c r="F1825" i="5"/>
  <c r="E1825" i="5"/>
  <c r="D1825" i="5"/>
  <c r="C1825" i="5"/>
  <c r="H1824" i="5"/>
  <c r="F1824" i="5"/>
  <c r="E1824" i="5"/>
  <c r="D1824" i="5"/>
  <c r="C1824" i="5"/>
  <c r="H1823" i="5"/>
  <c r="G1823" i="5"/>
  <c r="F1823" i="5"/>
  <c r="E1823" i="5"/>
  <c r="C1823" i="5"/>
  <c r="H1822" i="5"/>
  <c r="G1822" i="5"/>
  <c r="F1822" i="5"/>
  <c r="E1822" i="5"/>
  <c r="D1822" i="5"/>
  <c r="C1822" i="5"/>
  <c r="H1821" i="5"/>
  <c r="G1821" i="5"/>
  <c r="E1821" i="5"/>
  <c r="D1821" i="5"/>
  <c r="C1821" i="5"/>
  <c r="G1820" i="5"/>
  <c r="F1820" i="5"/>
  <c r="E1820" i="5"/>
  <c r="D1820" i="5"/>
  <c r="H1819" i="5"/>
  <c r="G1819" i="5"/>
  <c r="F1819" i="5"/>
  <c r="E1819" i="5"/>
  <c r="D1819" i="5"/>
  <c r="C1819" i="5"/>
  <c r="H1818" i="5"/>
  <c r="G1818" i="5"/>
  <c r="F1818" i="5"/>
  <c r="D1818" i="5"/>
  <c r="C1818" i="5"/>
  <c r="H1817" i="5"/>
  <c r="G1817" i="5"/>
  <c r="F1817" i="5"/>
  <c r="E1817" i="5"/>
  <c r="D1817" i="5"/>
  <c r="C1817" i="5"/>
  <c r="H1816" i="5"/>
  <c r="F1816" i="5"/>
  <c r="E1816" i="5"/>
  <c r="D1816" i="5"/>
  <c r="C1816" i="5"/>
  <c r="H1815" i="5"/>
  <c r="G1815" i="5"/>
  <c r="F1815" i="5"/>
  <c r="E1815" i="5"/>
  <c r="C1815" i="5"/>
  <c r="G1814" i="5"/>
  <c r="F1814" i="5"/>
  <c r="E1814" i="5"/>
  <c r="D1814" i="5"/>
  <c r="C1814" i="5"/>
  <c r="H1813" i="5"/>
  <c r="G1813" i="5"/>
  <c r="E1813" i="5"/>
  <c r="D1813" i="5"/>
  <c r="C1813" i="5"/>
  <c r="G1812" i="5"/>
  <c r="F1812" i="5"/>
  <c r="E1812" i="5"/>
  <c r="D1812" i="5"/>
  <c r="H1811" i="5"/>
  <c r="G1811" i="5"/>
  <c r="F1811" i="5"/>
  <c r="E1811" i="5"/>
  <c r="D1811" i="5"/>
  <c r="C1811" i="5"/>
  <c r="H1810" i="5"/>
  <c r="G1810" i="5"/>
  <c r="F1810" i="5"/>
  <c r="D1810" i="5"/>
  <c r="C1810" i="5"/>
  <c r="H1809" i="5"/>
  <c r="G1809" i="5"/>
  <c r="F1809" i="5"/>
  <c r="E1809" i="5"/>
  <c r="D1809" i="5"/>
  <c r="C1809" i="5"/>
  <c r="H1808" i="5"/>
  <c r="F1808" i="5"/>
  <c r="E1808" i="5"/>
  <c r="D1808" i="5"/>
  <c r="C1808" i="5"/>
  <c r="H1807" i="5"/>
  <c r="G1807" i="5"/>
  <c r="F1807" i="5"/>
  <c r="E1807" i="5"/>
  <c r="C1807" i="5"/>
  <c r="H1806" i="5"/>
  <c r="G1806" i="5"/>
  <c r="F1806" i="5"/>
  <c r="E1806" i="5"/>
  <c r="D1806" i="5"/>
  <c r="C1806" i="5"/>
  <c r="H1805" i="5"/>
  <c r="G1805" i="5"/>
  <c r="E1805" i="5"/>
  <c r="D1805" i="5"/>
  <c r="C1805" i="5"/>
  <c r="G1804" i="5"/>
  <c r="F1804" i="5"/>
  <c r="E1804" i="5"/>
  <c r="D1804" i="5"/>
  <c r="H1803" i="5"/>
  <c r="G1803" i="5"/>
  <c r="F1803" i="5"/>
  <c r="E1803" i="5"/>
  <c r="D1803" i="5"/>
  <c r="C1803" i="5"/>
  <c r="H1802" i="5"/>
  <c r="G1802" i="5"/>
  <c r="F1802" i="5"/>
  <c r="D1802" i="5"/>
  <c r="C1802" i="5"/>
  <c r="H1801" i="5"/>
  <c r="G1801" i="5"/>
  <c r="F1801" i="5"/>
  <c r="E1801" i="5"/>
  <c r="D1801" i="5"/>
  <c r="C1801" i="5"/>
  <c r="H1800" i="5"/>
  <c r="F1800" i="5"/>
  <c r="E1800" i="5"/>
  <c r="D1800" i="5"/>
  <c r="C1800" i="5"/>
  <c r="H1799" i="5"/>
  <c r="G1799" i="5"/>
  <c r="F1799" i="5"/>
  <c r="E1799" i="5"/>
  <c r="C1799" i="5"/>
  <c r="H1798" i="5"/>
  <c r="G1798" i="5"/>
  <c r="F1798" i="5"/>
  <c r="E1798" i="5"/>
  <c r="D1798" i="5"/>
  <c r="C1798" i="5"/>
  <c r="H1797" i="5"/>
  <c r="G1797" i="5"/>
  <c r="E1797" i="5"/>
  <c r="D1797" i="5"/>
  <c r="C1797" i="5"/>
  <c r="G1796" i="5"/>
  <c r="F1796" i="5"/>
  <c r="E1796" i="5"/>
  <c r="D1796" i="5"/>
  <c r="H1795" i="5"/>
  <c r="G1795" i="5"/>
  <c r="F1795" i="5"/>
  <c r="E1795" i="5"/>
  <c r="D1795" i="5"/>
  <c r="C1795" i="5"/>
  <c r="H1794" i="5"/>
  <c r="G1794" i="5"/>
  <c r="F1794" i="5"/>
  <c r="D1794" i="5"/>
  <c r="C1794" i="5"/>
  <c r="H1793" i="5"/>
  <c r="G1793" i="5"/>
  <c r="F1793" i="5"/>
  <c r="E1793" i="5"/>
  <c r="D1793" i="5"/>
  <c r="C1793" i="5"/>
  <c r="H1792" i="5"/>
  <c r="F1792" i="5"/>
  <c r="E1792" i="5"/>
  <c r="D1792" i="5"/>
  <c r="C1792" i="5"/>
  <c r="H1791" i="5"/>
  <c r="G1791" i="5"/>
  <c r="F1791" i="5"/>
  <c r="E1791" i="5"/>
  <c r="C1791" i="5"/>
  <c r="H1790" i="5"/>
  <c r="G1790" i="5"/>
  <c r="F1790" i="5"/>
  <c r="E1790" i="5"/>
  <c r="D1790" i="5"/>
  <c r="C1790" i="5"/>
  <c r="H1789" i="5"/>
  <c r="G1789" i="5"/>
  <c r="E1789" i="5"/>
  <c r="D1789" i="5"/>
  <c r="C1789" i="5"/>
  <c r="G1788" i="5"/>
  <c r="F1788" i="5"/>
  <c r="E1788" i="5"/>
  <c r="D1788" i="5"/>
  <c r="H1787" i="5"/>
  <c r="G1787" i="5"/>
  <c r="F1787" i="5"/>
  <c r="E1787" i="5"/>
  <c r="D1787" i="5"/>
  <c r="C1787" i="5"/>
  <c r="H1786" i="5"/>
  <c r="G1786" i="5"/>
  <c r="F1786" i="5"/>
  <c r="D1786" i="5"/>
  <c r="C1786" i="5"/>
  <c r="H1785" i="5"/>
  <c r="G1785" i="5"/>
  <c r="F1785" i="5"/>
  <c r="E1785" i="5"/>
  <c r="D1785" i="5"/>
  <c r="C1785" i="5"/>
  <c r="H1784" i="5"/>
  <c r="F1784" i="5"/>
  <c r="E1784" i="5"/>
  <c r="D1784" i="5"/>
  <c r="C1784" i="5"/>
  <c r="H1783" i="5"/>
  <c r="G1783" i="5"/>
  <c r="F1783" i="5"/>
  <c r="E1783" i="5"/>
  <c r="C1783" i="5"/>
  <c r="H1782" i="5"/>
  <c r="G1782" i="5"/>
  <c r="F1782" i="5"/>
  <c r="E1782" i="5"/>
  <c r="D1782" i="5"/>
  <c r="C1782" i="5"/>
  <c r="H1781" i="5"/>
  <c r="G1781" i="5"/>
  <c r="E1781" i="5"/>
  <c r="D1781" i="5"/>
  <c r="C1781" i="5"/>
  <c r="G1780" i="5"/>
  <c r="F1780" i="5"/>
  <c r="E1780" i="5"/>
  <c r="D1780" i="5"/>
  <c r="H1779" i="5"/>
  <c r="G1779" i="5"/>
  <c r="F1779" i="5"/>
  <c r="E1779" i="5"/>
  <c r="D1779" i="5"/>
  <c r="C1779" i="5"/>
  <c r="H1778" i="5"/>
  <c r="G1778" i="5"/>
  <c r="F1778" i="5"/>
  <c r="D1778" i="5"/>
  <c r="C1778" i="5"/>
  <c r="H1777" i="5"/>
  <c r="G1777" i="5"/>
  <c r="F1777" i="5"/>
  <c r="E1777" i="5"/>
  <c r="D1777" i="5"/>
  <c r="C1777" i="5"/>
  <c r="H1776" i="5"/>
  <c r="F1776" i="5"/>
  <c r="E1776" i="5"/>
  <c r="D1776" i="5"/>
  <c r="C1776" i="5"/>
  <c r="H1775" i="5"/>
  <c r="G1775" i="5"/>
  <c r="F1775" i="5"/>
  <c r="E1775" i="5"/>
  <c r="C1775" i="5"/>
  <c r="H1774" i="5"/>
  <c r="G1774" i="5"/>
  <c r="F1774" i="5"/>
  <c r="E1774" i="5"/>
  <c r="D1774" i="5"/>
  <c r="C1774" i="5"/>
  <c r="H1773" i="5"/>
  <c r="G1773" i="5"/>
  <c r="E1773" i="5"/>
  <c r="D1773" i="5"/>
  <c r="C1773" i="5"/>
  <c r="G1772" i="5"/>
  <c r="F1772" i="5"/>
  <c r="E1772" i="5"/>
  <c r="D1772" i="5"/>
  <c r="H1771" i="5"/>
  <c r="G1771" i="5"/>
  <c r="F1771" i="5"/>
  <c r="E1771" i="5"/>
  <c r="D1771" i="5"/>
  <c r="C1771" i="5"/>
  <c r="H1770" i="5"/>
  <c r="G1770" i="5"/>
  <c r="F1770" i="5"/>
  <c r="D1770" i="5"/>
  <c r="C1770" i="5"/>
  <c r="H1769" i="5"/>
  <c r="G1769" i="5"/>
  <c r="F1769" i="5"/>
  <c r="E1769" i="5"/>
  <c r="D1769" i="5"/>
  <c r="C1769" i="5"/>
  <c r="H1768" i="5"/>
  <c r="F1768" i="5"/>
  <c r="E1768" i="5"/>
  <c r="D1768" i="5"/>
  <c r="C1768" i="5"/>
  <c r="H1767" i="5"/>
  <c r="G1767" i="5"/>
  <c r="F1767" i="5"/>
  <c r="E1767" i="5"/>
  <c r="C1767" i="5"/>
  <c r="G1766" i="5"/>
  <c r="F1766" i="5"/>
  <c r="E1766" i="5"/>
  <c r="D1766" i="5"/>
  <c r="C1766" i="5"/>
  <c r="H1765" i="5"/>
  <c r="G1765" i="5"/>
  <c r="E1765" i="5"/>
  <c r="D1765" i="5"/>
  <c r="C1765" i="5"/>
  <c r="G1764" i="5"/>
  <c r="F1764" i="5"/>
  <c r="E1764" i="5"/>
  <c r="D1764" i="5"/>
  <c r="H1763" i="5"/>
  <c r="G1763" i="5"/>
  <c r="F1763" i="5"/>
  <c r="E1763" i="5"/>
  <c r="D1763" i="5"/>
  <c r="C1763" i="5"/>
  <c r="H1762" i="5"/>
  <c r="G1762" i="5"/>
  <c r="F1762" i="5"/>
  <c r="D1762" i="5"/>
  <c r="C1762" i="5"/>
  <c r="H1761" i="5"/>
  <c r="G1761" i="5"/>
  <c r="F1761" i="5"/>
  <c r="E1761" i="5"/>
  <c r="D1761" i="5"/>
  <c r="C1761" i="5"/>
  <c r="H1760" i="5"/>
  <c r="F1760" i="5"/>
  <c r="E1760" i="5"/>
  <c r="D1760" i="5"/>
  <c r="C1760" i="5"/>
  <c r="H1759" i="5"/>
  <c r="G1759" i="5"/>
  <c r="F1759" i="5"/>
  <c r="E1759" i="5"/>
  <c r="C1759" i="5"/>
  <c r="H1758" i="5"/>
  <c r="G1758" i="5"/>
  <c r="F1758" i="5"/>
  <c r="E1758" i="5"/>
  <c r="D1758" i="5"/>
  <c r="C1758" i="5"/>
  <c r="H1757" i="5"/>
  <c r="G1757" i="5"/>
  <c r="E1757" i="5"/>
  <c r="D1757" i="5"/>
  <c r="C1757" i="5"/>
  <c r="G1756" i="5"/>
  <c r="F1756" i="5"/>
  <c r="E1756" i="5"/>
  <c r="D1756" i="5"/>
  <c r="H1755" i="5"/>
  <c r="G1755" i="5"/>
  <c r="F1755" i="5"/>
  <c r="E1755" i="5"/>
  <c r="D1755" i="5"/>
  <c r="C1755" i="5"/>
  <c r="H1754" i="5"/>
  <c r="G1754" i="5"/>
  <c r="F1754" i="5"/>
  <c r="D1754" i="5"/>
  <c r="C1754" i="5"/>
  <c r="H1753" i="5"/>
  <c r="G1753" i="5"/>
  <c r="F1753" i="5"/>
  <c r="E1753" i="5"/>
  <c r="D1753" i="5"/>
  <c r="C1753" i="5"/>
  <c r="H1752" i="5"/>
  <c r="F1752" i="5"/>
  <c r="E1752" i="5"/>
  <c r="D1752" i="5"/>
  <c r="C1752" i="5"/>
  <c r="H1751" i="5"/>
  <c r="G1751" i="5"/>
  <c r="F1751" i="5"/>
  <c r="E1751" i="5"/>
  <c r="C1751" i="5"/>
  <c r="G1750" i="5"/>
  <c r="F1750" i="5"/>
  <c r="E1750" i="5"/>
  <c r="D1750" i="5"/>
  <c r="C1750" i="5"/>
  <c r="H1749" i="5"/>
  <c r="G1749" i="5"/>
  <c r="E1749" i="5"/>
  <c r="D1749" i="5"/>
  <c r="C1749" i="5"/>
  <c r="G1748" i="5"/>
  <c r="F1748" i="5"/>
  <c r="E1748" i="5"/>
  <c r="D1748" i="5"/>
  <c r="H1747" i="5"/>
  <c r="G1747" i="5"/>
  <c r="F1747" i="5"/>
  <c r="E1747" i="5"/>
  <c r="D1747" i="5"/>
  <c r="C1747" i="5"/>
  <c r="H1746" i="5"/>
  <c r="G1746" i="5"/>
  <c r="F1746" i="5"/>
  <c r="D1746" i="5"/>
  <c r="C1746" i="5"/>
  <c r="H1745" i="5"/>
  <c r="G1745" i="5"/>
  <c r="F1745" i="5"/>
  <c r="E1745" i="5"/>
  <c r="D1745" i="5"/>
  <c r="C1745" i="5"/>
  <c r="H1744" i="5"/>
  <c r="F1744" i="5"/>
  <c r="E1744" i="5"/>
  <c r="D1744" i="5"/>
  <c r="C1744" i="5"/>
  <c r="H1743" i="5"/>
  <c r="G1743" i="5"/>
  <c r="F1743" i="5"/>
  <c r="E1743" i="5"/>
  <c r="C1743" i="5"/>
  <c r="H1742" i="5"/>
  <c r="G1742" i="5"/>
  <c r="F1742" i="5"/>
  <c r="E1742" i="5"/>
  <c r="D1742" i="5"/>
  <c r="C1742" i="5"/>
  <c r="H1741" i="5"/>
  <c r="G1741" i="5"/>
  <c r="E1741" i="5"/>
  <c r="D1741" i="5"/>
  <c r="C1741" i="5"/>
  <c r="G1740" i="5"/>
  <c r="F1740" i="5"/>
  <c r="E1740" i="5"/>
  <c r="D1740" i="5"/>
  <c r="H1739" i="5"/>
  <c r="G1739" i="5"/>
  <c r="F1739" i="5"/>
  <c r="E1739" i="5"/>
  <c r="D1739" i="5"/>
  <c r="C1739" i="5"/>
  <c r="H1738" i="5"/>
  <c r="G1738" i="5"/>
  <c r="F1738" i="5"/>
  <c r="D1738" i="5"/>
  <c r="C1738" i="5"/>
  <c r="H1737" i="5"/>
  <c r="G1737" i="5"/>
  <c r="F1737" i="5"/>
  <c r="E1737" i="5"/>
  <c r="D1737" i="5"/>
  <c r="C1737" i="5"/>
  <c r="H1736" i="5"/>
  <c r="F1736" i="5"/>
  <c r="E1736" i="5"/>
  <c r="D1736" i="5"/>
  <c r="C1736" i="5"/>
  <c r="H1735" i="5"/>
  <c r="G1735" i="5"/>
  <c r="F1735" i="5"/>
  <c r="E1735" i="5"/>
  <c r="C1735" i="5"/>
  <c r="H1734" i="5"/>
  <c r="G1734" i="5"/>
  <c r="F1734" i="5"/>
  <c r="E1734" i="5"/>
  <c r="D1734" i="5"/>
  <c r="C1734" i="5"/>
  <c r="H1733" i="5"/>
  <c r="G1733" i="5"/>
  <c r="E1733" i="5"/>
  <c r="D1733" i="5"/>
  <c r="C1733" i="5"/>
  <c r="G1732" i="5"/>
  <c r="F1732" i="5"/>
  <c r="E1732" i="5"/>
  <c r="D1732" i="5"/>
  <c r="H1731" i="5"/>
  <c r="G1731" i="5"/>
  <c r="F1731" i="5"/>
  <c r="E1731" i="5"/>
  <c r="D1731" i="5"/>
  <c r="C1731" i="5"/>
  <c r="H1730" i="5"/>
  <c r="G1730" i="5"/>
  <c r="F1730" i="5"/>
  <c r="D1730" i="5"/>
  <c r="C1730" i="5"/>
  <c r="H1729" i="5"/>
  <c r="G1729" i="5"/>
  <c r="F1729" i="5"/>
  <c r="E1729" i="5"/>
  <c r="D1729" i="5"/>
  <c r="C1729" i="5"/>
  <c r="H1728" i="5"/>
  <c r="F1728" i="5"/>
  <c r="E1728" i="5"/>
  <c r="D1728" i="5"/>
  <c r="C1728" i="5"/>
  <c r="H1727" i="5"/>
  <c r="G1727" i="5"/>
  <c r="F1727" i="5"/>
  <c r="E1727" i="5"/>
  <c r="C1727" i="5"/>
  <c r="H1726" i="5"/>
  <c r="G1726" i="5"/>
  <c r="F1726" i="5"/>
  <c r="E1726" i="5"/>
  <c r="D1726" i="5"/>
  <c r="C1726" i="5"/>
  <c r="H1725" i="5"/>
  <c r="G1725" i="5"/>
  <c r="E1725" i="5"/>
  <c r="D1725" i="5"/>
  <c r="C1725" i="5"/>
  <c r="G1724" i="5"/>
  <c r="F1724" i="5"/>
  <c r="E1724" i="5"/>
  <c r="D1724" i="5"/>
  <c r="H1723" i="5"/>
  <c r="G1723" i="5"/>
  <c r="F1723" i="5"/>
  <c r="E1723" i="5"/>
  <c r="D1723" i="5"/>
  <c r="C1723" i="5"/>
  <c r="H1722" i="5"/>
  <c r="G1722" i="5"/>
  <c r="F1722" i="5"/>
  <c r="D1722" i="5"/>
  <c r="C1722" i="5"/>
  <c r="H1721" i="5"/>
  <c r="G1721" i="5"/>
  <c r="F1721" i="5"/>
  <c r="E1721" i="5"/>
  <c r="D1721" i="5"/>
  <c r="C1721" i="5"/>
  <c r="H1720" i="5"/>
  <c r="F1720" i="5"/>
  <c r="E1720" i="5"/>
  <c r="D1720" i="5"/>
  <c r="C1720" i="5"/>
  <c r="H1719" i="5"/>
  <c r="G1719" i="5"/>
  <c r="F1719" i="5"/>
  <c r="E1719" i="5"/>
  <c r="C1719" i="5"/>
  <c r="H1718" i="5"/>
  <c r="G1718" i="5"/>
  <c r="F1718" i="5"/>
  <c r="E1718" i="5"/>
  <c r="D1718" i="5"/>
  <c r="C1718" i="5"/>
  <c r="H1717" i="5"/>
  <c r="G1717" i="5"/>
  <c r="E1717" i="5"/>
  <c r="D1717" i="5"/>
  <c r="C1717" i="5"/>
  <c r="H1716" i="5"/>
  <c r="G1716" i="5"/>
  <c r="F1716" i="5"/>
  <c r="E1716" i="5"/>
  <c r="D1716" i="5"/>
  <c r="H1715" i="5"/>
  <c r="G1715" i="5"/>
  <c r="F1715" i="5"/>
  <c r="E1715" i="5"/>
  <c r="D1715" i="5"/>
  <c r="C1715" i="5"/>
  <c r="H1714" i="5"/>
  <c r="G1714" i="5"/>
  <c r="F1714" i="5"/>
  <c r="D1714" i="5"/>
  <c r="C1714" i="5"/>
  <c r="H1713" i="5"/>
  <c r="G1713" i="5"/>
  <c r="F1713" i="5"/>
  <c r="E1713" i="5"/>
  <c r="D1713" i="5"/>
  <c r="C1713" i="5"/>
  <c r="H1712" i="5"/>
  <c r="F1712" i="5"/>
  <c r="E1712" i="5"/>
  <c r="D1712" i="5"/>
  <c r="C1712" i="5"/>
  <c r="H1711" i="5"/>
  <c r="G1711" i="5"/>
  <c r="F1711" i="5"/>
  <c r="E1711" i="5"/>
  <c r="C1711" i="5"/>
  <c r="H1710" i="5"/>
  <c r="G1710" i="5"/>
  <c r="F1710" i="5"/>
  <c r="E1710" i="5"/>
  <c r="D1710" i="5"/>
  <c r="C1710" i="5"/>
  <c r="H1709" i="5"/>
  <c r="G1709" i="5"/>
  <c r="E1709" i="5"/>
  <c r="D1709" i="5"/>
  <c r="C1709" i="5"/>
  <c r="G1708" i="5"/>
  <c r="F1708" i="5"/>
  <c r="E1708" i="5"/>
  <c r="D1708" i="5"/>
  <c r="H1707" i="5"/>
  <c r="G1707" i="5"/>
  <c r="F1707" i="5"/>
  <c r="E1707" i="5"/>
  <c r="D1707" i="5"/>
  <c r="C1707" i="5"/>
  <c r="H1706" i="5"/>
  <c r="G1706" i="5"/>
  <c r="F1706" i="5"/>
  <c r="D1706" i="5"/>
  <c r="C1706" i="5"/>
  <c r="H1705" i="5"/>
  <c r="G1705" i="5"/>
  <c r="F1705" i="5"/>
  <c r="E1705" i="5"/>
  <c r="D1705" i="5"/>
  <c r="C1705" i="5"/>
  <c r="H1704" i="5"/>
  <c r="F1704" i="5"/>
  <c r="E1704" i="5"/>
  <c r="D1704" i="5"/>
  <c r="C1704" i="5"/>
  <c r="H1703" i="5"/>
  <c r="G1703" i="5"/>
  <c r="F1703" i="5"/>
  <c r="E1703" i="5"/>
  <c r="C1703" i="5"/>
  <c r="G1702" i="5"/>
  <c r="F1702" i="5"/>
  <c r="E1702" i="5"/>
  <c r="D1702" i="5"/>
  <c r="C1702" i="5"/>
  <c r="H1701" i="5"/>
  <c r="G1701" i="5"/>
  <c r="F1701" i="5"/>
  <c r="E1701" i="5"/>
  <c r="D1701" i="5"/>
  <c r="C1701" i="5"/>
  <c r="H1700" i="5"/>
  <c r="G1700" i="5"/>
  <c r="E1700" i="5"/>
  <c r="D1700" i="5"/>
  <c r="C1700" i="5"/>
  <c r="G1699" i="5"/>
  <c r="F1699" i="5"/>
  <c r="E1699" i="5"/>
  <c r="D1699" i="5"/>
  <c r="H1698" i="5"/>
  <c r="G1698" i="5"/>
  <c r="F1698" i="5"/>
  <c r="E1698" i="5"/>
  <c r="D1698" i="5"/>
  <c r="C1698" i="5"/>
  <c r="H1697" i="5"/>
  <c r="G1697" i="5"/>
  <c r="F1697" i="5"/>
  <c r="D1697" i="5"/>
  <c r="C1697" i="5"/>
  <c r="H1696" i="5"/>
  <c r="G1696" i="5"/>
  <c r="F1696" i="5"/>
  <c r="E1696" i="5"/>
  <c r="D1696" i="5"/>
  <c r="C1696" i="5"/>
  <c r="H1695" i="5"/>
  <c r="F1695" i="5"/>
  <c r="E1695" i="5"/>
  <c r="D1695" i="5"/>
  <c r="C1695" i="5"/>
  <c r="H1694" i="5"/>
  <c r="G1694" i="5"/>
  <c r="F1694" i="5"/>
  <c r="E1694" i="5"/>
  <c r="C1694" i="5"/>
  <c r="H1693" i="5"/>
  <c r="G1693" i="5"/>
  <c r="F1693" i="5"/>
  <c r="E1693" i="5"/>
  <c r="D1693" i="5"/>
  <c r="C1693" i="5"/>
  <c r="H1692" i="5"/>
  <c r="G1692" i="5"/>
  <c r="E1692" i="5"/>
  <c r="D1692" i="5"/>
  <c r="C1692" i="5"/>
  <c r="G1691" i="5"/>
  <c r="F1691" i="5"/>
  <c r="E1691" i="5"/>
  <c r="D1691" i="5"/>
  <c r="H1690" i="5"/>
  <c r="G1690" i="5"/>
  <c r="F1690" i="5"/>
  <c r="E1690" i="5"/>
  <c r="D1690" i="5"/>
  <c r="C1690" i="5"/>
  <c r="H1689" i="5"/>
  <c r="G1689" i="5"/>
  <c r="F1689" i="5"/>
  <c r="D1689" i="5"/>
  <c r="C1689" i="5"/>
  <c r="H1688" i="5"/>
  <c r="G1688" i="5"/>
  <c r="F1688" i="5"/>
  <c r="E1688" i="5"/>
  <c r="D1688" i="5"/>
  <c r="C1688" i="5"/>
  <c r="H1687" i="5"/>
  <c r="F1687" i="5"/>
  <c r="E1687" i="5"/>
  <c r="D1687" i="5"/>
  <c r="C1687" i="5"/>
  <c r="H1686" i="5"/>
  <c r="G1686" i="5"/>
  <c r="F1686" i="5"/>
  <c r="E1686" i="5"/>
  <c r="C1686" i="5"/>
  <c r="H1685" i="5"/>
  <c r="G1685" i="5"/>
  <c r="F1685" i="5"/>
  <c r="E1685" i="5"/>
  <c r="D1685" i="5"/>
  <c r="C1685" i="5"/>
  <c r="H1684" i="5"/>
  <c r="G1684" i="5"/>
  <c r="E1684" i="5"/>
  <c r="D1684" i="5"/>
  <c r="C1684" i="5"/>
  <c r="G1683" i="5"/>
  <c r="F1683" i="5"/>
  <c r="E1683" i="5"/>
  <c r="D1683" i="5"/>
  <c r="H1682" i="5"/>
  <c r="G1682" i="5"/>
  <c r="F1682" i="5"/>
  <c r="E1682" i="5"/>
  <c r="D1682" i="5"/>
  <c r="C1682" i="5"/>
  <c r="H1681" i="5"/>
  <c r="G1681" i="5"/>
  <c r="F1681" i="5"/>
  <c r="D1681" i="5"/>
  <c r="C1681" i="5"/>
  <c r="H1680" i="5"/>
  <c r="G1680" i="5"/>
  <c r="F1680" i="5"/>
  <c r="E1680" i="5"/>
  <c r="D1680" i="5"/>
  <c r="C1680" i="5"/>
  <c r="H1679" i="5"/>
  <c r="F1679" i="5"/>
  <c r="E1679" i="5"/>
  <c r="D1679" i="5"/>
  <c r="C1679" i="5"/>
  <c r="H1678" i="5"/>
  <c r="G1678" i="5"/>
  <c r="F1678" i="5"/>
  <c r="E1678" i="5"/>
  <c r="C1678" i="5"/>
  <c r="H1677" i="5"/>
  <c r="G1677" i="5"/>
  <c r="F1677" i="5"/>
  <c r="E1677" i="5"/>
  <c r="D1677" i="5"/>
  <c r="C1677" i="5"/>
  <c r="H1676" i="5"/>
  <c r="G1676" i="5"/>
  <c r="E1676" i="5"/>
  <c r="D1676" i="5"/>
  <c r="C1676" i="5"/>
  <c r="G1675" i="5"/>
  <c r="F1675" i="5"/>
  <c r="E1675" i="5"/>
  <c r="D1675" i="5"/>
  <c r="H1674" i="5"/>
  <c r="G1674" i="5"/>
  <c r="F1674" i="5"/>
  <c r="E1674" i="5"/>
  <c r="D1674" i="5"/>
  <c r="C1674" i="5"/>
  <c r="H1673" i="5"/>
  <c r="G1673" i="5"/>
  <c r="F1673" i="5"/>
  <c r="D1673" i="5"/>
  <c r="C1673" i="5"/>
  <c r="H1672" i="5"/>
  <c r="G1672" i="5"/>
  <c r="F1672" i="5"/>
  <c r="E1672" i="5"/>
  <c r="D1672" i="5"/>
  <c r="C1672" i="5"/>
  <c r="H1671" i="5"/>
  <c r="F1671" i="5"/>
  <c r="E1671" i="5"/>
  <c r="D1671" i="5"/>
  <c r="C1671" i="5"/>
  <c r="H1670" i="5"/>
  <c r="G1670" i="5"/>
  <c r="F1670" i="5"/>
  <c r="E1670" i="5"/>
  <c r="C1670" i="5"/>
  <c r="H1669" i="5"/>
  <c r="G1669" i="5"/>
  <c r="F1669" i="5"/>
  <c r="E1669" i="5"/>
  <c r="D1669" i="5"/>
  <c r="C1669" i="5"/>
  <c r="H1668" i="5"/>
  <c r="G1668" i="5"/>
  <c r="E1668" i="5"/>
  <c r="D1668" i="5"/>
  <c r="C1668" i="5"/>
  <c r="G1667" i="5"/>
  <c r="F1667" i="5"/>
  <c r="E1667" i="5"/>
  <c r="D1667" i="5"/>
  <c r="H1666" i="5"/>
  <c r="G1666" i="5"/>
  <c r="F1666" i="5"/>
  <c r="E1666" i="5"/>
  <c r="D1666" i="5"/>
  <c r="C1666" i="5"/>
  <c r="H1665" i="5"/>
  <c r="G1665" i="5"/>
  <c r="F1665" i="5"/>
  <c r="D1665" i="5"/>
  <c r="C1665" i="5"/>
  <c r="H1664" i="5"/>
  <c r="G1664" i="5"/>
  <c r="F1664" i="5"/>
  <c r="E1664" i="5"/>
  <c r="D1664" i="5"/>
  <c r="C1664" i="5"/>
  <c r="H1663" i="5"/>
  <c r="G1663" i="5"/>
  <c r="F1663" i="5"/>
  <c r="E1663" i="5"/>
  <c r="D1663" i="5"/>
  <c r="C1663" i="5"/>
  <c r="H1662" i="5"/>
  <c r="F1662" i="5"/>
  <c r="E1662" i="5"/>
  <c r="D1662" i="5"/>
  <c r="C1662" i="5"/>
  <c r="H1661" i="5"/>
  <c r="G1661" i="5"/>
  <c r="F1661" i="5"/>
  <c r="E1661" i="5"/>
  <c r="C1661" i="5"/>
  <c r="H1660" i="5"/>
  <c r="G1660" i="5"/>
  <c r="F1660" i="5"/>
  <c r="E1660" i="5"/>
  <c r="D1660" i="5"/>
  <c r="C1660" i="5"/>
  <c r="H1659" i="5"/>
  <c r="G1659" i="5"/>
  <c r="E1659" i="5"/>
  <c r="D1659" i="5"/>
  <c r="C1659" i="5"/>
  <c r="G1658" i="5"/>
  <c r="F1658" i="5"/>
  <c r="E1658" i="5"/>
  <c r="D1658" i="5"/>
  <c r="H1657" i="5"/>
  <c r="G1657" i="5"/>
  <c r="F1657" i="5"/>
  <c r="E1657" i="5"/>
  <c r="D1657" i="5"/>
  <c r="C1657" i="5"/>
  <c r="H1656" i="5"/>
  <c r="G1656" i="5"/>
  <c r="F1656" i="5"/>
  <c r="D1656" i="5"/>
  <c r="C1656" i="5"/>
  <c r="H1655" i="5"/>
  <c r="G1655" i="5"/>
  <c r="F1655" i="5"/>
  <c r="E1655" i="5"/>
  <c r="D1655" i="5"/>
  <c r="C1655" i="5"/>
  <c r="H1654" i="5"/>
  <c r="F1654" i="5"/>
  <c r="E1654" i="5"/>
  <c r="D1654" i="5"/>
  <c r="C1654" i="5"/>
  <c r="H1653" i="5"/>
  <c r="G1653" i="5"/>
  <c r="F1653" i="5"/>
  <c r="E1653" i="5"/>
  <c r="C1653" i="5"/>
  <c r="G1652" i="5"/>
  <c r="F1652" i="5"/>
  <c r="E1652" i="5"/>
  <c r="D1652" i="5"/>
  <c r="C1652" i="5"/>
  <c r="H1651" i="5"/>
  <c r="G1651" i="5"/>
  <c r="E1651" i="5"/>
  <c r="D1651" i="5"/>
  <c r="C1651" i="5"/>
  <c r="G1650" i="5"/>
  <c r="F1650" i="5"/>
  <c r="E1650" i="5"/>
  <c r="D1650" i="5"/>
  <c r="H1649" i="5"/>
  <c r="G1649" i="5"/>
  <c r="F1649" i="5"/>
  <c r="E1649" i="5"/>
  <c r="D1649" i="5"/>
  <c r="C1649" i="5"/>
  <c r="H1648" i="5"/>
  <c r="G1648" i="5"/>
  <c r="F1648" i="5"/>
  <c r="D1648" i="5"/>
  <c r="C1648" i="5"/>
  <c r="H1647" i="5"/>
  <c r="G1647" i="5"/>
  <c r="F1647" i="5"/>
  <c r="E1647" i="5"/>
  <c r="D1647" i="5"/>
  <c r="C1647" i="5"/>
  <c r="H1646" i="5"/>
  <c r="F1646" i="5"/>
  <c r="E1646" i="5"/>
  <c r="D1646" i="5"/>
  <c r="C1646" i="5"/>
  <c r="H1645" i="5"/>
  <c r="G1645" i="5"/>
  <c r="F1645" i="5"/>
  <c r="E1645" i="5"/>
  <c r="C1645" i="5"/>
  <c r="H1644" i="5"/>
  <c r="G1644" i="5"/>
  <c r="F1644" i="5"/>
  <c r="E1644" i="5"/>
  <c r="D1644" i="5"/>
  <c r="C1644" i="5"/>
  <c r="H1643" i="5"/>
  <c r="G1643" i="5"/>
  <c r="E1643" i="5"/>
  <c r="D1643" i="5"/>
  <c r="C1643" i="5"/>
  <c r="G1642" i="5"/>
  <c r="F1642" i="5"/>
  <c r="E1642" i="5"/>
  <c r="D1642" i="5"/>
  <c r="H1641" i="5"/>
  <c r="G1641" i="5"/>
  <c r="F1641" i="5"/>
  <c r="E1641" i="5"/>
  <c r="D1641" i="5"/>
  <c r="C1641" i="5"/>
  <c r="H1640" i="5"/>
  <c r="G1640" i="5"/>
  <c r="F1640" i="5"/>
  <c r="D1640" i="5"/>
  <c r="C1640" i="5"/>
  <c r="H1639" i="5"/>
  <c r="G1639" i="5"/>
  <c r="F1639" i="5"/>
  <c r="E1639" i="5"/>
  <c r="D1639" i="5"/>
  <c r="C1639" i="5"/>
  <c r="H1638" i="5"/>
  <c r="F1638" i="5"/>
  <c r="E1638" i="5"/>
  <c r="D1638" i="5"/>
  <c r="C1638" i="5"/>
  <c r="H1637" i="5"/>
  <c r="G1637" i="5"/>
  <c r="F1637" i="5"/>
  <c r="E1637" i="5"/>
  <c r="C1637" i="5"/>
  <c r="H1636" i="5"/>
  <c r="G1636" i="5"/>
  <c r="F1636" i="5"/>
  <c r="E1636" i="5"/>
  <c r="D1636" i="5"/>
  <c r="C1636" i="5"/>
  <c r="H1635" i="5"/>
  <c r="G1635" i="5"/>
  <c r="E1635" i="5"/>
  <c r="D1635" i="5"/>
  <c r="C1635" i="5"/>
  <c r="G1634" i="5"/>
  <c r="F1634" i="5"/>
  <c r="E1634" i="5"/>
  <c r="D1634" i="5"/>
  <c r="H1633" i="5"/>
  <c r="G1633" i="5"/>
  <c r="F1633" i="5"/>
  <c r="E1633" i="5"/>
  <c r="D1633" i="5"/>
  <c r="C1633" i="5"/>
  <c r="H1632" i="5"/>
  <c r="G1632" i="5"/>
  <c r="F1632" i="5"/>
  <c r="E1632" i="5"/>
  <c r="D1632" i="5"/>
  <c r="C1632" i="5"/>
  <c r="H1631" i="5"/>
  <c r="G1631" i="5"/>
  <c r="F1631" i="5"/>
  <c r="E1631" i="5"/>
  <c r="D1631" i="5"/>
  <c r="C1631" i="5"/>
  <c r="H1630" i="5"/>
  <c r="G1630" i="5"/>
  <c r="F1630" i="5"/>
  <c r="E1630" i="5"/>
  <c r="D1630" i="5"/>
  <c r="C1630" i="5"/>
  <c r="H1629" i="5"/>
  <c r="G1629" i="5"/>
  <c r="F1629" i="5"/>
  <c r="E1629" i="5"/>
  <c r="D1629" i="5"/>
  <c r="C1629" i="5"/>
  <c r="H1628" i="5"/>
  <c r="G1628" i="5"/>
  <c r="F1628" i="5"/>
  <c r="E1628" i="5"/>
  <c r="D1628" i="5"/>
  <c r="C1628" i="5"/>
  <c r="H1627" i="5"/>
  <c r="G1627" i="5"/>
  <c r="F1627" i="5"/>
  <c r="E1627" i="5"/>
  <c r="D1627" i="5"/>
  <c r="C1627" i="5"/>
  <c r="H1626" i="5"/>
  <c r="G1626" i="5"/>
  <c r="F1626" i="5"/>
  <c r="E1626" i="5"/>
  <c r="D1626" i="5"/>
  <c r="C1626" i="5"/>
  <c r="H1625" i="5"/>
  <c r="G1625" i="5"/>
  <c r="F1625" i="5"/>
  <c r="E1625" i="5"/>
  <c r="D1625" i="5"/>
  <c r="C1625" i="5"/>
  <c r="H1624" i="5"/>
  <c r="G1624" i="5"/>
  <c r="F1624" i="5"/>
  <c r="E1624" i="5"/>
  <c r="D1624" i="5"/>
  <c r="C1624" i="5"/>
  <c r="H1623" i="5"/>
  <c r="G1623" i="5"/>
  <c r="F1623" i="5"/>
  <c r="E1623" i="5"/>
  <c r="D1623" i="5"/>
  <c r="C1623" i="5"/>
  <c r="H1622" i="5"/>
  <c r="G1622" i="5"/>
  <c r="F1622" i="5"/>
  <c r="E1622" i="5"/>
  <c r="D1622" i="5"/>
  <c r="C1622" i="5"/>
  <c r="H1621" i="5"/>
  <c r="G1621" i="5"/>
  <c r="F1621" i="5"/>
  <c r="E1621" i="5"/>
  <c r="D1621" i="5"/>
  <c r="C1621" i="5"/>
  <c r="H1620" i="5"/>
  <c r="G1620" i="5"/>
  <c r="F1620" i="5"/>
  <c r="D1620" i="5"/>
  <c r="C1620" i="5"/>
  <c r="H1619" i="5"/>
  <c r="G1619" i="5"/>
  <c r="F1619" i="5"/>
  <c r="E1619" i="5"/>
  <c r="D1619" i="5"/>
  <c r="C1619" i="5"/>
  <c r="H1618" i="5"/>
  <c r="F1618" i="5"/>
  <c r="E1618" i="5"/>
  <c r="D1618" i="5"/>
  <c r="C1618" i="5"/>
  <c r="H1617" i="5"/>
  <c r="G1617" i="5"/>
  <c r="F1617" i="5"/>
  <c r="E1617" i="5"/>
  <c r="C1617" i="5"/>
  <c r="H1616" i="5"/>
  <c r="G1616" i="5"/>
  <c r="F1616" i="5"/>
  <c r="E1616" i="5"/>
  <c r="D1616" i="5"/>
  <c r="C1616" i="5"/>
  <c r="H1615" i="5"/>
  <c r="G1615" i="5"/>
  <c r="E1615" i="5"/>
  <c r="D1615" i="5"/>
  <c r="C1615" i="5"/>
  <c r="G1614" i="5"/>
  <c r="F1614" i="5"/>
  <c r="E1614" i="5"/>
  <c r="D1614" i="5"/>
  <c r="H1613" i="5"/>
  <c r="G1613" i="5"/>
  <c r="F1613" i="5"/>
  <c r="E1613" i="5"/>
  <c r="D1613" i="5"/>
  <c r="C1613" i="5"/>
  <c r="H1612" i="5"/>
  <c r="G1612" i="5"/>
  <c r="F1612" i="5"/>
  <c r="D1612" i="5"/>
  <c r="C1612" i="5"/>
  <c r="H1611" i="5"/>
  <c r="G1611" i="5"/>
  <c r="F1611" i="5"/>
  <c r="E1611" i="5"/>
  <c r="D1611" i="5"/>
  <c r="C1611" i="5"/>
  <c r="H1610" i="5"/>
  <c r="F1610" i="5"/>
  <c r="E1610" i="5"/>
  <c r="D1610" i="5"/>
  <c r="C1610" i="5"/>
  <c r="H1609" i="5"/>
  <c r="G1609" i="5"/>
  <c r="F1609" i="5"/>
  <c r="E1609" i="5"/>
  <c r="C1609" i="5"/>
  <c r="H1608" i="5"/>
  <c r="G1608" i="5"/>
  <c r="F1608" i="5"/>
  <c r="E1608" i="5"/>
  <c r="D1608" i="5"/>
  <c r="C1608" i="5"/>
  <c r="H1607" i="5"/>
  <c r="G1607" i="5"/>
  <c r="E1607" i="5"/>
  <c r="D1607" i="5"/>
  <c r="C1607" i="5"/>
  <c r="G1606" i="5"/>
  <c r="F1606" i="5"/>
  <c r="E1606" i="5"/>
  <c r="D1606" i="5"/>
  <c r="H1605" i="5"/>
  <c r="G1605" i="5"/>
  <c r="F1605" i="5"/>
  <c r="E1605" i="5"/>
  <c r="D1605" i="5"/>
  <c r="C1605" i="5"/>
  <c r="H1604" i="5"/>
  <c r="G1604" i="5"/>
  <c r="F1604" i="5"/>
  <c r="D1604" i="5"/>
  <c r="C1604" i="5"/>
  <c r="H1603" i="5"/>
  <c r="G1603" i="5"/>
  <c r="F1603" i="5"/>
  <c r="E1603" i="5"/>
  <c r="D1603" i="5"/>
  <c r="C1603" i="5"/>
  <c r="H1602" i="5"/>
  <c r="F1602" i="5"/>
  <c r="E1602" i="5"/>
  <c r="D1602" i="5"/>
  <c r="C1602" i="5"/>
  <c r="H1601" i="5"/>
  <c r="G1601" i="5"/>
  <c r="F1601" i="5"/>
  <c r="E1601" i="5"/>
  <c r="C1601" i="5"/>
  <c r="H1600" i="5"/>
  <c r="G1600" i="5"/>
  <c r="F1600" i="5"/>
  <c r="E1600" i="5"/>
  <c r="D1600" i="5"/>
  <c r="C1600" i="5"/>
  <c r="H1599" i="5"/>
  <c r="G1599" i="5"/>
  <c r="E1599" i="5"/>
  <c r="D1599" i="5"/>
  <c r="C1599" i="5"/>
  <c r="G1598" i="5"/>
  <c r="F1598" i="5"/>
  <c r="E1598" i="5"/>
  <c r="D1598" i="5"/>
  <c r="H1597" i="5"/>
  <c r="G1597" i="5"/>
  <c r="F1597" i="5"/>
  <c r="E1597" i="5"/>
  <c r="D1597" i="5"/>
  <c r="C1597" i="5"/>
  <c r="H1596" i="5"/>
  <c r="G1596" i="5"/>
  <c r="F1596" i="5"/>
  <c r="D1596" i="5"/>
  <c r="C1596" i="5"/>
  <c r="H1595" i="5"/>
  <c r="G1595" i="5"/>
  <c r="F1595" i="5"/>
  <c r="E1595" i="5"/>
  <c r="D1595" i="5"/>
  <c r="C1595" i="5"/>
  <c r="H1594" i="5"/>
  <c r="F1594" i="5"/>
  <c r="E1594" i="5"/>
  <c r="D1594" i="5"/>
  <c r="C1594" i="5"/>
  <c r="H1593" i="5"/>
  <c r="G1593" i="5"/>
  <c r="F1593" i="5"/>
  <c r="E1593" i="5"/>
  <c r="C1593" i="5"/>
  <c r="G1592" i="5"/>
  <c r="F1592" i="5"/>
  <c r="E1592" i="5"/>
  <c r="D1592" i="5"/>
  <c r="C1592" i="5"/>
  <c r="H1591" i="5"/>
  <c r="G1591" i="5"/>
  <c r="E1591" i="5"/>
  <c r="D1591" i="5"/>
  <c r="C1591" i="5"/>
  <c r="G1590" i="5"/>
  <c r="F1590" i="5"/>
  <c r="E1590" i="5"/>
  <c r="D1590" i="5"/>
  <c r="H1589" i="5"/>
  <c r="G1589" i="5"/>
  <c r="F1589" i="5"/>
  <c r="E1589" i="5"/>
  <c r="D1589" i="5"/>
  <c r="C1589" i="5"/>
  <c r="H1588" i="5"/>
  <c r="G1588" i="5"/>
  <c r="F1588" i="5"/>
  <c r="D1588" i="5"/>
  <c r="C1588" i="5"/>
  <c r="H1587" i="5"/>
  <c r="G1587" i="5"/>
  <c r="F1587" i="5"/>
  <c r="E1587" i="5"/>
  <c r="D1587" i="5"/>
  <c r="C1587" i="5"/>
  <c r="H1586" i="5"/>
  <c r="F1586" i="5"/>
  <c r="E1586" i="5"/>
  <c r="D1586" i="5"/>
  <c r="C1586" i="5"/>
  <c r="H1585" i="5"/>
  <c r="G1585" i="5"/>
  <c r="F1585" i="5"/>
  <c r="E1585" i="5"/>
  <c r="C1585" i="5"/>
  <c r="H1584" i="5"/>
  <c r="G1584" i="5"/>
  <c r="F1584" i="5"/>
  <c r="E1584" i="5"/>
  <c r="D1584" i="5"/>
  <c r="C1584" i="5"/>
  <c r="H1583" i="5"/>
  <c r="G1583" i="5"/>
  <c r="E1583" i="5"/>
  <c r="D1583" i="5"/>
  <c r="C1583" i="5"/>
  <c r="G1582" i="5"/>
  <c r="F1582" i="5"/>
  <c r="E1582" i="5"/>
  <c r="D1582" i="5"/>
  <c r="H1581" i="5"/>
  <c r="G1581" i="5"/>
  <c r="F1581" i="5"/>
  <c r="E1581" i="5"/>
  <c r="D1581" i="5"/>
  <c r="C1581" i="5"/>
  <c r="H1580" i="5"/>
  <c r="G1580" i="5"/>
  <c r="F1580" i="5"/>
  <c r="D1580" i="5"/>
  <c r="C1580" i="5"/>
  <c r="H1579" i="5"/>
  <c r="G1579" i="5"/>
  <c r="F1579" i="5"/>
  <c r="E1579" i="5"/>
  <c r="D1579" i="5"/>
  <c r="C1579" i="5"/>
  <c r="H1578" i="5"/>
  <c r="F1578" i="5"/>
  <c r="E1578" i="5"/>
  <c r="D1578" i="5"/>
  <c r="C1578" i="5"/>
  <c r="H1577" i="5"/>
  <c r="G1577" i="5"/>
  <c r="F1577" i="5"/>
  <c r="E1577" i="5"/>
  <c r="D1577" i="5"/>
  <c r="C1577" i="5"/>
  <c r="H1576" i="5"/>
  <c r="G1576" i="5"/>
  <c r="F1576" i="5"/>
  <c r="E1576" i="5"/>
  <c r="D1576" i="5"/>
  <c r="C1576" i="5"/>
  <c r="H1575" i="5"/>
  <c r="G1575" i="5"/>
  <c r="E1575" i="5"/>
  <c r="D1575" i="5"/>
  <c r="C1575" i="5"/>
  <c r="G1574" i="5"/>
  <c r="F1574" i="5"/>
  <c r="E1574" i="5"/>
  <c r="D1574" i="5"/>
  <c r="H1573" i="5"/>
  <c r="G1573" i="5"/>
  <c r="F1573" i="5"/>
  <c r="E1573" i="5"/>
  <c r="D1573" i="5"/>
  <c r="C1573" i="5"/>
  <c r="H1572" i="5"/>
  <c r="G1572" i="5"/>
  <c r="F1572" i="5"/>
  <c r="D1572" i="5"/>
  <c r="C1572" i="5"/>
  <c r="H1571" i="5"/>
  <c r="G1571" i="5"/>
  <c r="F1571" i="5"/>
  <c r="E1571" i="5"/>
  <c r="D1571" i="5"/>
  <c r="C1571" i="5"/>
  <c r="H1570" i="5"/>
  <c r="F1570" i="5"/>
  <c r="E1570" i="5"/>
  <c r="D1570" i="5"/>
  <c r="C1570" i="5"/>
  <c r="H1569" i="5"/>
  <c r="G1569" i="5"/>
  <c r="F1569" i="5"/>
  <c r="E1569" i="5"/>
  <c r="C1569" i="5"/>
  <c r="H1568" i="5"/>
  <c r="G1568" i="5"/>
  <c r="F1568" i="5"/>
  <c r="E1568" i="5"/>
  <c r="D1568" i="5"/>
  <c r="C1568" i="5"/>
  <c r="H1567" i="5"/>
  <c r="G1567" i="5"/>
  <c r="E1567" i="5"/>
  <c r="D1567" i="5"/>
  <c r="C1567" i="5"/>
  <c r="G1566" i="5"/>
  <c r="F1566" i="5"/>
  <c r="E1566" i="5"/>
  <c r="D1566" i="5"/>
  <c r="H1565" i="5"/>
  <c r="G1565" i="5"/>
  <c r="F1565" i="5"/>
  <c r="E1565" i="5"/>
  <c r="D1565" i="5"/>
  <c r="C1565" i="5"/>
  <c r="H1564" i="5"/>
  <c r="G1564" i="5"/>
  <c r="F1564" i="5"/>
  <c r="D1564" i="5"/>
  <c r="C1564" i="5"/>
  <c r="H1563" i="5"/>
  <c r="G1563" i="5"/>
  <c r="F1563" i="5"/>
  <c r="E1563" i="5"/>
  <c r="D1563" i="5"/>
  <c r="C1563" i="5"/>
  <c r="H1562" i="5"/>
  <c r="F1562" i="5"/>
  <c r="E1562" i="5"/>
  <c r="D1562" i="5"/>
  <c r="C1562" i="5"/>
  <c r="H1561" i="5"/>
  <c r="G1561" i="5"/>
  <c r="F1561" i="5"/>
  <c r="E1561" i="5"/>
  <c r="C1561" i="5"/>
  <c r="H1560" i="5"/>
  <c r="G1560" i="5"/>
  <c r="F1560" i="5"/>
  <c r="E1560" i="5"/>
  <c r="D1560" i="5"/>
  <c r="C1560" i="5"/>
  <c r="H1559" i="5"/>
  <c r="G1559" i="5"/>
  <c r="E1559" i="5"/>
  <c r="D1559" i="5"/>
  <c r="C1559" i="5"/>
  <c r="G1558" i="5"/>
  <c r="F1558" i="5"/>
  <c r="E1558" i="5"/>
  <c r="D1558" i="5"/>
  <c r="H1557" i="5"/>
  <c r="G1557" i="5"/>
  <c r="F1557" i="5"/>
  <c r="E1557" i="5"/>
  <c r="D1557" i="5"/>
  <c r="C1557" i="5"/>
  <c r="H1556" i="5"/>
  <c r="G1556" i="5"/>
  <c r="F1556" i="5"/>
  <c r="D1556" i="5"/>
  <c r="C1556" i="5"/>
  <c r="H1555" i="5"/>
  <c r="G1555" i="5"/>
  <c r="F1555" i="5"/>
  <c r="E1555" i="5"/>
  <c r="D1555" i="5"/>
  <c r="C1555" i="5"/>
  <c r="H1554" i="5"/>
  <c r="F1554" i="5"/>
  <c r="E1554" i="5"/>
  <c r="D1554" i="5"/>
  <c r="C1554" i="5"/>
  <c r="H1553" i="5"/>
  <c r="G1553" i="5"/>
  <c r="F1553" i="5"/>
  <c r="E1553" i="5"/>
  <c r="C1553" i="5"/>
  <c r="G1552" i="5"/>
  <c r="F1552" i="5"/>
  <c r="E1552" i="5"/>
  <c r="D1552" i="5"/>
  <c r="C1552" i="5"/>
  <c r="H1551" i="5"/>
  <c r="G1551" i="5"/>
  <c r="E1551" i="5"/>
  <c r="D1551" i="5"/>
  <c r="C1551" i="5"/>
  <c r="G1550" i="5"/>
  <c r="F1550" i="5"/>
  <c r="E1550" i="5"/>
  <c r="D1550" i="5"/>
  <c r="H1549" i="5"/>
  <c r="G1549" i="5"/>
  <c r="F1549" i="5"/>
  <c r="E1549" i="5"/>
  <c r="D1549" i="5"/>
  <c r="C1549" i="5"/>
  <c r="H1548" i="5"/>
  <c r="G1548" i="5"/>
  <c r="F1548" i="5"/>
  <c r="D1548" i="5"/>
  <c r="C1548" i="5"/>
  <c r="H1547" i="5"/>
  <c r="G1547" i="5"/>
  <c r="F1547" i="5"/>
  <c r="E1547" i="5"/>
  <c r="D1547" i="5"/>
  <c r="C1547" i="5"/>
  <c r="H1546" i="5"/>
  <c r="F1546" i="5"/>
  <c r="E1546" i="5"/>
  <c r="D1546" i="5"/>
  <c r="C1546" i="5"/>
  <c r="H1545" i="5"/>
  <c r="G1545" i="5"/>
  <c r="F1545" i="5"/>
  <c r="E1545" i="5"/>
  <c r="C1545" i="5"/>
  <c r="H1544" i="5"/>
  <c r="G1544" i="5"/>
  <c r="F1544" i="5"/>
  <c r="E1544" i="5"/>
  <c r="D1544" i="5"/>
  <c r="C1544" i="5"/>
  <c r="H1543" i="5"/>
  <c r="G1543" i="5"/>
  <c r="F1543" i="5"/>
  <c r="E1543" i="5"/>
  <c r="D1543" i="5"/>
  <c r="C1543" i="5"/>
  <c r="G1542" i="5"/>
  <c r="F1542" i="5"/>
  <c r="E1542" i="5"/>
  <c r="D1542" i="5"/>
  <c r="H1541" i="5"/>
  <c r="G1541" i="5"/>
  <c r="F1541" i="5"/>
  <c r="E1541" i="5"/>
  <c r="D1541" i="5"/>
  <c r="C1541" i="5"/>
  <c r="H1540" i="5"/>
  <c r="G1540" i="5"/>
  <c r="F1540" i="5"/>
  <c r="D1540" i="5"/>
  <c r="C1540" i="5"/>
  <c r="H1539" i="5"/>
  <c r="G1539" i="5"/>
  <c r="F1539" i="5"/>
  <c r="E1539" i="5"/>
  <c r="D1539" i="5"/>
  <c r="C1539" i="5"/>
  <c r="H1538" i="5"/>
  <c r="F1538" i="5"/>
  <c r="E1538" i="5"/>
  <c r="D1538" i="5"/>
  <c r="C1538" i="5"/>
  <c r="H1537" i="5"/>
  <c r="G1537" i="5"/>
  <c r="F1537" i="5"/>
  <c r="E1537" i="5"/>
  <c r="C1537" i="5"/>
  <c r="H1536" i="5"/>
  <c r="G1536" i="5"/>
  <c r="F1536" i="5"/>
  <c r="E1536" i="5"/>
  <c r="D1536" i="5"/>
  <c r="C1536" i="5"/>
  <c r="H1535" i="5"/>
  <c r="G1535" i="5"/>
  <c r="E1535" i="5"/>
  <c r="D1535" i="5"/>
  <c r="C1535" i="5"/>
  <c r="G1534" i="5"/>
  <c r="F1534" i="5"/>
  <c r="E1534" i="5"/>
  <c r="D1534" i="5"/>
  <c r="H1533" i="5"/>
  <c r="G1533" i="5"/>
  <c r="F1533" i="5"/>
  <c r="E1533" i="5"/>
  <c r="D1533" i="5"/>
  <c r="C1533" i="5"/>
  <c r="H1532" i="5"/>
  <c r="G1532" i="5"/>
  <c r="F1532" i="5"/>
  <c r="D1532" i="5"/>
  <c r="C1532" i="5"/>
  <c r="H1531" i="5"/>
  <c r="G1531" i="5"/>
  <c r="F1531" i="5"/>
  <c r="E1531" i="5"/>
  <c r="D1531" i="5"/>
  <c r="C1531" i="5"/>
  <c r="H1530" i="5"/>
  <c r="F1530" i="5"/>
  <c r="E1530" i="5"/>
  <c r="D1530" i="5"/>
  <c r="C1530" i="5"/>
  <c r="H1529" i="5"/>
  <c r="G1529" i="5"/>
  <c r="F1529" i="5"/>
  <c r="E1529" i="5"/>
  <c r="C1529" i="5"/>
  <c r="H1528" i="5"/>
  <c r="G1528" i="5"/>
  <c r="F1528" i="5"/>
  <c r="E1528" i="5"/>
  <c r="D1528" i="5"/>
  <c r="C1528" i="5"/>
  <c r="H1527" i="5"/>
  <c r="G1527" i="5"/>
  <c r="F1527" i="5"/>
  <c r="E1527" i="5"/>
  <c r="D1527" i="5"/>
  <c r="C1527" i="5"/>
  <c r="G1526" i="5"/>
  <c r="F1526" i="5"/>
  <c r="E1526" i="5"/>
  <c r="D1526" i="5"/>
  <c r="H1525" i="5"/>
  <c r="G1525" i="5"/>
  <c r="F1525" i="5"/>
  <c r="E1525" i="5"/>
  <c r="D1525" i="5"/>
  <c r="C1525" i="5"/>
  <c r="H1524" i="5"/>
  <c r="G1524" i="5"/>
  <c r="F1524" i="5"/>
  <c r="D1524" i="5"/>
  <c r="C1524" i="5"/>
  <c r="H1523" i="5"/>
  <c r="G1523" i="5"/>
  <c r="F1523" i="5"/>
  <c r="E1523" i="5"/>
  <c r="D1523" i="5"/>
  <c r="C1523" i="5"/>
  <c r="H1522" i="5"/>
  <c r="F1522" i="5"/>
  <c r="E1522" i="5"/>
  <c r="D1522" i="5"/>
  <c r="C1522" i="5"/>
  <c r="H1521" i="5"/>
  <c r="G1521" i="5"/>
  <c r="F1521" i="5"/>
  <c r="E1521" i="5"/>
  <c r="C1521" i="5"/>
  <c r="H1520" i="5"/>
  <c r="G1520" i="5"/>
  <c r="F1520" i="5"/>
  <c r="E1520" i="5"/>
  <c r="D1520" i="5"/>
  <c r="C1520" i="5"/>
  <c r="H1519" i="5"/>
  <c r="G1519" i="5"/>
  <c r="E1519" i="5"/>
  <c r="D1519" i="5"/>
  <c r="C1519" i="5"/>
  <c r="G1518" i="5"/>
  <c r="F1518" i="5"/>
  <c r="E1518" i="5"/>
  <c r="D1518" i="5"/>
  <c r="H1517" i="5"/>
  <c r="G1517" i="5"/>
  <c r="F1517" i="5"/>
  <c r="E1517" i="5"/>
  <c r="D1517" i="5"/>
  <c r="C1517" i="5"/>
  <c r="H1516" i="5"/>
  <c r="G1516" i="5"/>
  <c r="F1516" i="5"/>
  <c r="D1516" i="5"/>
  <c r="C1516" i="5"/>
  <c r="H1515" i="5"/>
  <c r="G1515" i="5"/>
  <c r="F1515" i="5"/>
  <c r="E1515" i="5"/>
  <c r="D1515" i="5"/>
  <c r="C1515" i="5"/>
  <c r="H1514" i="5"/>
  <c r="F1514" i="5"/>
  <c r="E1514" i="5"/>
  <c r="D1514" i="5"/>
  <c r="C1514" i="5"/>
  <c r="H1513" i="5"/>
  <c r="G1513" i="5"/>
  <c r="F1513" i="5"/>
  <c r="E1513" i="5"/>
  <c r="C1513" i="5"/>
  <c r="H1512" i="5"/>
  <c r="G1512" i="5"/>
  <c r="F1512" i="5"/>
  <c r="E1512" i="5"/>
  <c r="D1512" i="5"/>
  <c r="C1512" i="5"/>
  <c r="H1511" i="5"/>
  <c r="G1511" i="5"/>
  <c r="E1511" i="5"/>
  <c r="D1511" i="5"/>
  <c r="C1511" i="5"/>
  <c r="G1510" i="5"/>
  <c r="F1510" i="5"/>
  <c r="E1510" i="5"/>
  <c r="D1510" i="5"/>
  <c r="H1509" i="5"/>
  <c r="G1509" i="5"/>
  <c r="F1509" i="5"/>
  <c r="E1509" i="5"/>
  <c r="D1509" i="5"/>
  <c r="C1509" i="5"/>
  <c r="H1508" i="5"/>
  <c r="G1508" i="5"/>
  <c r="F1508" i="5"/>
  <c r="D1508" i="5"/>
  <c r="C1508" i="5"/>
  <c r="H1507" i="5"/>
  <c r="G1507" i="5"/>
  <c r="F1507" i="5"/>
  <c r="E1507" i="5"/>
  <c r="D1507" i="5"/>
  <c r="C1507" i="5"/>
  <c r="H1506" i="5"/>
  <c r="F1506" i="5"/>
  <c r="E1506" i="5"/>
  <c r="D1506" i="5"/>
  <c r="C1506" i="5"/>
  <c r="H1505" i="5"/>
  <c r="G1505" i="5"/>
  <c r="F1505" i="5"/>
  <c r="E1505" i="5"/>
  <c r="C1505" i="5"/>
  <c r="H1504" i="5"/>
  <c r="G1504" i="5"/>
  <c r="F1504" i="5"/>
  <c r="E1504" i="5"/>
  <c r="D1504" i="5"/>
  <c r="C1504" i="5"/>
  <c r="H1503" i="5"/>
  <c r="G1503" i="5"/>
  <c r="E1503" i="5"/>
  <c r="D1503" i="5"/>
  <c r="C1503" i="5"/>
  <c r="G1502" i="5"/>
  <c r="F1502" i="5"/>
  <c r="E1502" i="5"/>
  <c r="D1502" i="5"/>
  <c r="H1501" i="5"/>
  <c r="G1501" i="5"/>
  <c r="F1501" i="5"/>
  <c r="E1501" i="5"/>
  <c r="D1501" i="5"/>
  <c r="C1501" i="5"/>
  <c r="H1500" i="5"/>
  <c r="G1500" i="5"/>
  <c r="F1500" i="5"/>
  <c r="D1500" i="5"/>
  <c r="C1500" i="5"/>
  <c r="H1499" i="5"/>
  <c r="G1499" i="5"/>
  <c r="F1499" i="5"/>
  <c r="E1499" i="5"/>
  <c r="D1499" i="5"/>
  <c r="C1499" i="5"/>
  <c r="H1498" i="5"/>
  <c r="F1498" i="5"/>
  <c r="E1498" i="5"/>
  <c r="D1498" i="5"/>
  <c r="C1498" i="5"/>
  <c r="H1497" i="5"/>
  <c r="G1497" i="5"/>
  <c r="F1497" i="5"/>
  <c r="E1497" i="5"/>
  <c r="C1497" i="5"/>
  <c r="H1496" i="5"/>
  <c r="G1496" i="5"/>
  <c r="F1496" i="5"/>
  <c r="E1496" i="5"/>
  <c r="D1496" i="5"/>
  <c r="C1496" i="5"/>
  <c r="H1495" i="5"/>
  <c r="G1495" i="5"/>
  <c r="E1495" i="5"/>
  <c r="D1495" i="5"/>
  <c r="C1495" i="5"/>
  <c r="G1494" i="5"/>
  <c r="F1494" i="5"/>
  <c r="E1494" i="5"/>
  <c r="D1494" i="5"/>
  <c r="H1493" i="5"/>
  <c r="G1493" i="5"/>
  <c r="F1493" i="5"/>
  <c r="E1493" i="5"/>
  <c r="D1493" i="5"/>
  <c r="C1493" i="5"/>
  <c r="H1492" i="5"/>
  <c r="G1492" i="5"/>
  <c r="F1492" i="5"/>
  <c r="D1492" i="5"/>
  <c r="C1492" i="5"/>
  <c r="H1491" i="5"/>
  <c r="G1491" i="5"/>
  <c r="F1491" i="5"/>
  <c r="E1491" i="5"/>
  <c r="D1491" i="5"/>
  <c r="C1491" i="5"/>
  <c r="H1490" i="5"/>
  <c r="F1490" i="5"/>
  <c r="E1490" i="5"/>
  <c r="D1490" i="5"/>
  <c r="C1490" i="5"/>
  <c r="H1489" i="5"/>
  <c r="G1489" i="5"/>
  <c r="F1489" i="5"/>
  <c r="E1489" i="5"/>
  <c r="C1489" i="5"/>
  <c r="H1488" i="5"/>
  <c r="G1488" i="5"/>
  <c r="F1488" i="5"/>
  <c r="E1488" i="5"/>
  <c r="D1488" i="5"/>
  <c r="C1488" i="5"/>
  <c r="H1487" i="5"/>
  <c r="G1487" i="5"/>
  <c r="E1487" i="5"/>
  <c r="D1487" i="5"/>
  <c r="C1487" i="5"/>
  <c r="G1486" i="5"/>
  <c r="F1486" i="5"/>
  <c r="E1486" i="5"/>
  <c r="D1486" i="5"/>
  <c r="H1485" i="5"/>
  <c r="G1485" i="5"/>
  <c r="F1485" i="5"/>
  <c r="E1485" i="5"/>
  <c r="D1485" i="5"/>
  <c r="C1485" i="5"/>
  <c r="H1484" i="5"/>
  <c r="G1484" i="5"/>
  <c r="F1484" i="5"/>
  <c r="D1484" i="5"/>
  <c r="C1484" i="5"/>
  <c r="H1483" i="5"/>
  <c r="G1483" i="5"/>
  <c r="F1483" i="5"/>
  <c r="E1483" i="5"/>
  <c r="D1483" i="5"/>
  <c r="C1483" i="5"/>
  <c r="H1482" i="5"/>
  <c r="F1482" i="5"/>
  <c r="E1482" i="5"/>
  <c r="D1482" i="5"/>
  <c r="C1482" i="5"/>
  <c r="H1481" i="5"/>
  <c r="G1481" i="5"/>
  <c r="F1481" i="5"/>
  <c r="E1481" i="5"/>
  <c r="C1481" i="5"/>
  <c r="H1480" i="5"/>
  <c r="G1480" i="5"/>
  <c r="F1480" i="5"/>
  <c r="E1480" i="5"/>
  <c r="D1480" i="5"/>
  <c r="C1480" i="5"/>
  <c r="H1479" i="5"/>
  <c r="G1479" i="5"/>
  <c r="E1479" i="5"/>
  <c r="D1479" i="5"/>
  <c r="C1479" i="5"/>
  <c r="G1478" i="5"/>
  <c r="F1478" i="5"/>
  <c r="E1478" i="5"/>
  <c r="D1478" i="5"/>
  <c r="H1477" i="5"/>
  <c r="G1477" i="5"/>
  <c r="F1477" i="5"/>
  <c r="E1477" i="5"/>
  <c r="D1477" i="5"/>
  <c r="C1477" i="5"/>
  <c r="H1476" i="5"/>
  <c r="G1476" i="5"/>
  <c r="F1476" i="5"/>
  <c r="D1476" i="5"/>
  <c r="C1476" i="5"/>
  <c r="H1475" i="5"/>
  <c r="G1475" i="5"/>
  <c r="F1475" i="5"/>
  <c r="E1475" i="5"/>
  <c r="D1475" i="5"/>
  <c r="C1475" i="5"/>
  <c r="H1474" i="5"/>
  <c r="F1474" i="5"/>
  <c r="E1474" i="5"/>
  <c r="D1474" i="5"/>
  <c r="C1474" i="5"/>
  <c r="H1473" i="5"/>
  <c r="G1473" i="5"/>
  <c r="F1473" i="5"/>
  <c r="E1473" i="5"/>
  <c r="C1473" i="5"/>
  <c r="G1472" i="5"/>
  <c r="F1472" i="5"/>
  <c r="E1472" i="5"/>
  <c r="D1472" i="5"/>
  <c r="C1472" i="5"/>
  <c r="H1471" i="5"/>
  <c r="G1471" i="5"/>
  <c r="E1471" i="5"/>
  <c r="D1471" i="5"/>
  <c r="C1471" i="5"/>
  <c r="G1470" i="5"/>
  <c r="F1470" i="5"/>
  <c r="E1470" i="5"/>
  <c r="D1470" i="5"/>
  <c r="H1469" i="5"/>
  <c r="G1469" i="5"/>
  <c r="F1469" i="5"/>
  <c r="E1469" i="5"/>
  <c r="D1469" i="5"/>
  <c r="C1469" i="5"/>
  <c r="H1468" i="5"/>
  <c r="G1468" i="5"/>
  <c r="F1468" i="5"/>
  <c r="D1468" i="5"/>
  <c r="C1468" i="5"/>
  <c r="H1467" i="5"/>
  <c r="G1467" i="5"/>
  <c r="F1467" i="5"/>
  <c r="E1467" i="5"/>
  <c r="D1467" i="5"/>
  <c r="C1467" i="5"/>
  <c r="H1466" i="5"/>
  <c r="F1466" i="5"/>
  <c r="E1466" i="5"/>
  <c r="D1466" i="5"/>
  <c r="C1466" i="5"/>
  <c r="H1465" i="5"/>
  <c r="G1465" i="5"/>
  <c r="F1465" i="5"/>
  <c r="E1465" i="5"/>
  <c r="C1465" i="5"/>
  <c r="H1464" i="5"/>
  <c r="G1464" i="5"/>
  <c r="F1464" i="5"/>
  <c r="E1464" i="5"/>
  <c r="D1464" i="5"/>
  <c r="C1464" i="5"/>
  <c r="H1463" i="5"/>
  <c r="G1463" i="5"/>
  <c r="E1463" i="5"/>
  <c r="D1463" i="5"/>
  <c r="C1463" i="5"/>
  <c r="G1462" i="5"/>
  <c r="F1462" i="5"/>
  <c r="E1462" i="5"/>
  <c r="D1462" i="5"/>
  <c r="H1461" i="5"/>
  <c r="G1461" i="5"/>
  <c r="F1461" i="5"/>
  <c r="E1461" i="5"/>
  <c r="D1461" i="5"/>
  <c r="C1461" i="5"/>
  <c r="H1460" i="5"/>
  <c r="G1460" i="5"/>
  <c r="F1460" i="5"/>
  <c r="D1460" i="5"/>
  <c r="C1460" i="5"/>
  <c r="H1459" i="5"/>
  <c r="G1459" i="5"/>
  <c r="F1459" i="5"/>
  <c r="E1459" i="5"/>
  <c r="D1459" i="5"/>
  <c r="C1459" i="5"/>
  <c r="H1458" i="5"/>
  <c r="F1458" i="5"/>
  <c r="E1458" i="5"/>
  <c r="D1458" i="5"/>
  <c r="C1458" i="5"/>
  <c r="H1457" i="5"/>
  <c r="G1457" i="5"/>
  <c r="F1457" i="5"/>
  <c r="E1457" i="5"/>
  <c r="C1457" i="5"/>
  <c r="H1456" i="5"/>
  <c r="G1456" i="5"/>
  <c r="F1456" i="5"/>
  <c r="E1456" i="5"/>
  <c r="D1456" i="5"/>
  <c r="C1456" i="5"/>
  <c r="H1455" i="5"/>
  <c r="G1455" i="5"/>
  <c r="E1455" i="5"/>
  <c r="D1455" i="5"/>
  <c r="C1455" i="5"/>
  <c r="G1454" i="5"/>
  <c r="F1454" i="5"/>
  <c r="E1454" i="5"/>
  <c r="D1454" i="5"/>
  <c r="H1453" i="5"/>
  <c r="G1453" i="5"/>
  <c r="F1453" i="5"/>
  <c r="E1453" i="5"/>
  <c r="D1453" i="5"/>
  <c r="C1453" i="5"/>
  <c r="H1452" i="5"/>
  <c r="G1452" i="5"/>
  <c r="F1452" i="5"/>
  <c r="D1452" i="5"/>
  <c r="C1452" i="5"/>
  <c r="H1451" i="5"/>
  <c r="G1451" i="5"/>
  <c r="F1451" i="5"/>
  <c r="E1451" i="5"/>
  <c r="D1451" i="5"/>
  <c r="C1451" i="5"/>
  <c r="H1450" i="5"/>
  <c r="F1450" i="5"/>
  <c r="E1450" i="5"/>
  <c r="D1450" i="5"/>
  <c r="C1450" i="5"/>
  <c r="H1449" i="5"/>
  <c r="G1449" i="5"/>
  <c r="F1449" i="5"/>
  <c r="E1449" i="5"/>
  <c r="D1449" i="5"/>
  <c r="C1449" i="5"/>
  <c r="H1448" i="5"/>
  <c r="G1448" i="5"/>
  <c r="F1448" i="5"/>
  <c r="E1448" i="5"/>
  <c r="C1448" i="5"/>
  <c r="H1447" i="5"/>
  <c r="G1447" i="5"/>
  <c r="F1447" i="5"/>
  <c r="E1447" i="5"/>
  <c r="D1447" i="5"/>
  <c r="C1447" i="5"/>
  <c r="H1446" i="5"/>
  <c r="G1446" i="5"/>
  <c r="E1446" i="5"/>
  <c r="D1446" i="5"/>
  <c r="C1446" i="5"/>
  <c r="G1445" i="5"/>
  <c r="F1445" i="5"/>
  <c r="E1445" i="5"/>
  <c r="D1445" i="5"/>
  <c r="H1444" i="5"/>
  <c r="G1444" i="5"/>
  <c r="F1444" i="5"/>
  <c r="E1444" i="5"/>
  <c r="D1444" i="5"/>
  <c r="C1444" i="5"/>
  <c r="H1443" i="5"/>
  <c r="G1443" i="5"/>
  <c r="F1443" i="5"/>
  <c r="D1443" i="5"/>
  <c r="C1443" i="5"/>
  <c r="H1442" i="5"/>
  <c r="G1442" i="5"/>
  <c r="F1442" i="5"/>
  <c r="E1442" i="5"/>
  <c r="D1442" i="5"/>
  <c r="C1442" i="5"/>
  <c r="H1441" i="5"/>
  <c r="F1441" i="5"/>
  <c r="E1441" i="5"/>
  <c r="D1441" i="5"/>
  <c r="C1441" i="5"/>
  <c r="H1440" i="5"/>
  <c r="G1440" i="5"/>
  <c r="F1440" i="5"/>
  <c r="E1440" i="5"/>
  <c r="C1440" i="5"/>
  <c r="H1439" i="5"/>
  <c r="G1439" i="5"/>
  <c r="F1439" i="5"/>
  <c r="E1439" i="5"/>
  <c r="D1439" i="5"/>
  <c r="C1439" i="5"/>
  <c r="H1438" i="5"/>
  <c r="G1438" i="5"/>
  <c r="E1438" i="5"/>
  <c r="D1438" i="5"/>
  <c r="C1438" i="5"/>
  <c r="G1437" i="5"/>
  <c r="F1437" i="5"/>
  <c r="E1437" i="5"/>
  <c r="D1437" i="5"/>
  <c r="H1436" i="5"/>
  <c r="G1436" i="5"/>
  <c r="F1436" i="5"/>
  <c r="E1436" i="5"/>
  <c r="D1436" i="5"/>
  <c r="C1436" i="5"/>
  <c r="H1435" i="5"/>
  <c r="G1435" i="5"/>
  <c r="F1435" i="5"/>
  <c r="D1435" i="5"/>
  <c r="C1435" i="5"/>
  <c r="H1434" i="5"/>
  <c r="G1434" i="5"/>
  <c r="F1434" i="5"/>
  <c r="E1434" i="5"/>
  <c r="D1434" i="5"/>
  <c r="C1434" i="5"/>
  <c r="H1433" i="5"/>
  <c r="F1433" i="5"/>
  <c r="E1433" i="5"/>
  <c r="D1433" i="5"/>
  <c r="C1433" i="5"/>
  <c r="H1432" i="5"/>
  <c r="G1432" i="5"/>
  <c r="F1432" i="5"/>
  <c r="E1432" i="5"/>
  <c r="C1432" i="5"/>
  <c r="H1431" i="5"/>
  <c r="G1431" i="5"/>
  <c r="F1431" i="5"/>
  <c r="E1431" i="5"/>
  <c r="D1431" i="5"/>
  <c r="C1431" i="5"/>
  <c r="H1430" i="5"/>
  <c r="G1430" i="5"/>
  <c r="E1430" i="5"/>
  <c r="D1430" i="5"/>
  <c r="C1430" i="5"/>
  <c r="G1429" i="5"/>
  <c r="F1429" i="5"/>
  <c r="E1429" i="5"/>
  <c r="D1429" i="5"/>
  <c r="H1428" i="5"/>
  <c r="G1428" i="5"/>
  <c r="F1428" i="5"/>
  <c r="E1428" i="5"/>
  <c r="D1428" i="5"/>
  <c r="C1428" i="5"/>
  <c r="H1427" i="5"/>
  <c r="G1427" i="5"/>
  <c r="F1427" i="5"/>
  <c r="D1427" i="5"/>
  <c r="C1427" i="5"/>
  <c r="H1426" i="5"/>
  <c r="G1426" i="5"/>
  <c r="F1426" i="5"/>
  <c r="E1426" i="5"/>
  <c r="D1426" i="5"/>
  <c r="C1426" i="5"/>
  <c r="H1425" i="5"/>
  <c r="F1425" i="5"/>
  <c r="E1425" i="5"/>
  <c r="D1425" i="5"/>
  <c r="C1425" i="5"/>
  <c r="H1424" i="5"/>
  <c r="G1424" i="5"/>
  <c r="F1424" i="5"/>
  <c r="E1424" i="5"/>
  <c r="C1424" i="5"/>
  <c r="G1423" i="5"/>
  <c r="F1423" i="5"/>
  <c r="E1423" i="5"/>
  <c r="D1423" i="5"/>
  <c r="C1423" i="5"/>
  <c r="H1422" i="5"/>
  <c r="G1422" i="5"/>
  <c r="E1422" i="5"/>
  <c r="D1422" i="5"/>
  <c r="C1422" i="5"/>
  <c r="G1421" i="5"/>
  <c r="F1421" i="5"/>
  <c r="E1421" i="5"/>
  <c r="D1421" i="5"/>
  <c r="H1420" i="5"/>
  <c r="G1420" i="5"/>
  <c r="F1420" i="5"/>
  <c r="E1420" i="5"/>
  <c r="D1420" i="5"/>
  <c r="C1420" i="5"/>
  <c r="H1419" i="5"/>
  <c r="G1419" i="5"/>
  <c r="F1419" i="5"/>
  <c r="D1419" i="5"/>
  <c r="C1419" i="5"/>
  <c r="H1418" i="5"/>
  <c r="G1418" i="5"/>
  <c r="F1418" i="5"/>
  <c r="E1418" i="5"/>
  <c r="D1418" i="5"/>
  <c r="C1418" i="5"/>
  <c r="H1417" i="5"/>
  <c r="F1417" i="5"/>
  <c r="E1417" i="5"/>
  <c r="D1417" i="5"/>
  <c r="C1417" i="5"/>
  <c r="H1416" i="5"/>
  <c r="G1416" i="5"/>
  <c r="F1416" i="5"/>
  <c r="E1416" i="5"/>
  <c r="C1416" i="5"/>
  <c r="H1415" i="5"/>
  <c r="G1415" i="5"/>
  <c r="F1415" i="5"/>
  <c r="E1415" i="5"/>
  <c r="D1415" i="5"/>
  <c r="C1415" i="5"/>
  <c r="H1414" i="5"/>
  <c r="G1414" i="5"/>
  <c r="E1414" i="5"/>
  <c r="D1414" i="5"/>
  <c r="C1414" i="5"/>
  <c r="G1413" i="5"/>
  <c r="F1413" i="5"/>
  <c r="E1413" i="5"/>
  <c r="D1413" i="5"/>
  <c r="H1412" i="5"/>
  <c r="G1412" i="5"/>
  <c r="F1412" i="5"/>
  <c r="E1412" i="5"/>
  <c r="D1412" i="5"/>
  <c r="C1412" i="5"/>
  <c r="H1411" i="5"/>
  <c r="G1411" i="5"/>
  <c r="F1411" i="5"/>
  <c r="D1411" i="5"/>
  <c r="C1411" i="5"/>
  <c r="H1410" i="5"/>
  <c r="G1410" i="5"/>
  <c r="F1410" i="5"/>
  <c r="E1410" i="5"/>
  <c r="D1410" i="5"/>
  <c r="C1410" i="5"/>
  <c r="H1409" i="5"/>
  <c r="F1409" i="5"/>
  <c r="E1409" i="5"/>
  <c r="D1409" i="5"/>
  <c r="C1409" i="5"/>
  <c r="H1408" i="5"/>
  <c r="G1408" i="5"/>
  <c r="F1408" i="5"/>
  <c r="E1408" i="5"/>
  <c r="C1408" i="5"/>
  <c r="H1407" i="5"/>
  <c r="G1407" i="5"/>
  <c r="F1407" i="5"/>
  <c r="E1407" i="5"/>
  <c r="D1407" i="5"/>
  <c r="C1407" i="5"/>
  <c r="H1406" i="5"/>
  <c r="G1406" i="5"/>
  <c r="E1406" i="5"/>
  <c r="D1406" i="5"/>
  <c r="C1406" i="5"/>
  <c r="G1405" i="5"/>
  <c r="F1405" i="5"/>
  <c r="E1405" i="5"/>
  <c r="D1405" i="5"/>
  <c r="H1404" i="5"/>
  <c r="G1404" i="5"/>
  <c r="F1404" i="5"/>
  <c r="E1404" i="5"/>
  <c r="D1404" i="5"/>
  <c r="C1404" i="5"/>
  <c r="H1403" i="5"/>
  <c r="G1403" i="5"/>
  <c r="F1403" i="5"/>
  <c r="D1403" i="5"/>
  <c r="C1403" i="5"/>
  <c r="H1402" i="5"/>
  <c r="G1402" i="5"/>
  <c r="F1402" i="5"/>
  <c r="E1402" i="5"/>
  <c r="D1402" i="5"/>
  <c r="C1402" i="5"/>
  <c r="H1401" i="5"/>
  <c r="F1401" i="5"/>
  <c r="E1401" i="5"/>
  <c r="D1401" i="5"/>
  <c r="C1401" i="5"/>
  <c r="H1400" i="5"/>
  <c r="G1400" i="5"/>
  <c r="F1400" i="5"/>
  <c r="E1400" i="5"/>
  <c r="C1400" i="5"/>
  <c r="H1399" i="5"/>
  <c r="G1399" i="5"/>
  <c r="F1399" i="5"/>
  <c r="E1399" i="5"/>
  <c r="D1399" i="5"/>
  <c r="C1399" i="5"/>
  <c r="H1398" i="5"/>
  <c r="G1398" i="5"/>
  <c r="E1398" i="5"/>
  <c r="D1398" i="5"/>
  <c r="C1398" i="5"/>
  <c r="G1397" i="5"/>
  <c r="F1397" i="5"/>
  <c r="E1397" i="5"/>
  <c r="D1397" i="5"/>
  <c r="H1396" i="5"/>
  <c r="G1396" i="5"/>
  <c r="F1396" i="5"/>
  <c r="E1396" i="5"/>
  <c r="D1396" i="5"/>
  <c r="C1396" i="5"/>
  <c r="H1395" i="5"/>
  <c r="G1395" i="5"/>
  <c r="F1395" i="5"/>
  <c r="D1395" i="5"/>
  <c r="C1395" i="5"/>
  <c r="H1394" i="5"/>
  <c r="G1394" i="5"/>
  <c r="F1394" i="5"/>
  <c r="E1394" i="5"/>
  <c r="D1394" i="5"/>
  <c r="C1394" i="5"/>
  <c r="H1393" i="5"/>
  <c r="F1393" i="5"/>
  <c r="E1393" i="5"/>
  <c r="D1393" i="5"/>
  <c r="C1393" i="5"/>
  <c r="H1392" i="5"/>
  <c r="G1392" i="5"/>
  <c r="F1392" i="5"/>
  <c r="E1392" i="5"/>
  <c r="C1392" i="5"/>
  <c r="H1391" i="5"/>
  <c r="G1391" i="5"/>
  <c r="F1391" i="5"/>
  <c r="E1391" i="5"/>
  <c r="D1391" i="5"/>
  <c r="C1391" i="5"/>
  <c r="H1390" i="5"/>
  <c r="G1390" i="5"/>
  <c r="E1390" i="5"/>
  <c r="D1390" i="5"/>
  <c r="C1390" i="5"/>
  <c r="G1389" i="5"/>
  <c r="F1389" i="5"/>
  <c r="E1389" i="5"/>
  <c r="D1389" i="5"/>
  <c r="H1388" i="5"/>
  <c r="G1388" i="5"/>
  <c r="F1388" i="5"/>
  <c r="E1388" i="5"/>
  <c r="D1388" i="5"/>
  <c r="C1388" i="5"/>
  <c r="H1387" i="5"/>
  <c r="G1387" i="5"/>
  <c r="F1387" i="5"/>
  <c r="D1387" i="5"/>
  <c r="C1387" i="5"/>
  <c r="H1386" i="5"/>
  <c r="G1386" i="5"/>
  <c r="F1386" i="5"/>
  <c r="E1386" i="5"/>
  <c r="D1386" i="5"/>
  <c r="C1386" i="5"/>
  <c r="H1385" i="5"/>
  <c r="G1385" i="5"/>
  <c r="F1385" i="5"/>
  <c r="E1385" i="5"/>
  <c r="D1385" i="5"/>
  <c r="C1385" i="5"/>
  <c r="H1384" i="5"/>
  <c r="F1384" i="5"/>
  <c r="E1384" i="5"/>
  <c r="D1384" i="5"/>
  <c r="C1384" i="5"/>
  <c r="H1383" i="5"/>
  <c r="G1383" i="5"/>
  <c r="F1383" i="5"/>
  <c r="E1383" i="5"/>
  <c r="C1383" i="5"/>
  <c r="H1382" i="5"/>
  <c r="G1382" i="5"/>
  <c r="F1382" i="5"/>
  <c r="E1382" i="5"/>
  <c r="D1382" i="5"/>
  <c r="C1382" i="5"/>
  <c r="H1381" i="5"/>
  <c r="G1381" i="5"/>
  <c r="E1381" i="5"/>
  <c r="D1381" i="5"/>
  <c r="C1381" i="5"/>
  <c r="G1380" i="5"/>
  <c r="F1380" i="5"/>
  <c r="E1380" i="5"/>
  <c r="D1380" i="5"/>
  <c r="H1379" i="5"/>
  <c r="G1379" i="5"/>
  <c r="F1379" i="5"/>
  <c r="E1379" i="5"/>
  <c r="D1379" i="5"/>
  <c r="C1379" i="5"/>
  <c r="H1378" i="5"/>
  <c r="G1378" i="5"/>
  <c r="F1378" i="5"/>
  <c r="D1378" i="5"/>
  <c r="C1378" i="5"/>
  <c r="H1377" i="5"/>
  <c r="G1377" i="5"/>
  <c r="F1377" i="5"/>
  <c r="E1377" i="5"/>
  <c r="D1377" i="5"/>
  <c r="C1377" i="5"/>
  <c r="H1376" i="5"/>
  <c r="F1376" i="5"/>
  <c r="E1376" i="5"/>
  <c r="D1376" i="5"/>
  <c r="C1376" i="5"/>
  <c r="H1375" i="5"/>
  <c r="G1375" i="5"/>
  <c r="F1375" i="5"/>
  <c r="E1375" i="5"/>
  <c r="C1375" i="5"/>
  <c r="G1374" i="5"/>
  <c r="F1374" i="5"/>
  <c r="E1374" i="5"/>
  <c r="D1374" i="5"/>
  <c r="C1374" i="5"/>
  <c r="H1373" i="5"/>
  <c r="G1373" i="5"/>
  <c r="E1373" i="5"/>
  <c r="D1373" i="5"/>
  <c r="C1373" i="5"/>
  <c r="G1372" i="5"/>
  <c r="F1372" i="5"/>
  <c r="E1372" i="5"/>
  <c r="D1372" i="5"/>
  <c r="H1371" i="5"/>
  <c r="G1371" i="5"/>
  <c r="F1371" i="5"/>
  <c r="E1371" i="5"/>
  <c r="D1371" i="5"/>
  <c r="C1371" i="5"/>
  <c r="H1370" i="5"/>
  <c r="G1370" i="5"/>
  <c r="F1370" i="5"/>
  <c r="D1370" i="5"/>
  <c r="C1370" i="5"/>
  <c r="H1369" i="5"/>
  <c r="G1369" i="5"/>
  <c r="F1369" i="5"/>
  <c r="E1369" i="5"/>
  <c r="D1369" i="5"/>
  <c r="C1369" i="5"/>
  <c r="H1368" i="5"/>
  <c r="F1368" i="5"/>
  <c r="E1368" i="5"/>
  <c r="D1368" i="5"/>
  <c r="C1368" i="5"/>
  <c r="H1367" i="5"/>
  <c r="G1367" i="5"/>
  <c r="F1367" i="5"/>
  <c r="E1367" i="5"/>
  <c r="C1367" i="5"/>
  <c r="H1366" i="5"/>
  <c r="G1366" i="5"/>
  <c r="F1366" i="5"/>
  <c r="E1366" i="5"/>
  <c r="D1366" i="5"/>
  <c r="C1366" i="5"/>
  <c r="H1365" i="5"/>
  <c r="G1365" i="5"/>
  <c r="E1365" i="5"/>
  <c r="D1365" i="5"/>
  <c r="C1365" i="5"/>
  <c r="G1364" i="5"/>
  <c r="F1364" i="5"/>
  <c r="E1364" i="5"/>
  <c r="D1364" i="5"/>
  <c r="H1363" i="5"/>
  <c r="G1363" i="5"/>
  <c r="F1363" i="5"/>
  <c r="E1363" i="5"/>
  <c r="D1363" i="5"/>
  <c r="C1363" i="5"/>
  <c r="H1362" i="5"/>
  <c r="G1362" i="5"/>
  <c r="F1362" i="5"/>
  <c r="D1362" i="5"/>
  <c r="C1362" i="5"/>
  <c r="H1361" i="5"/>
  <c r="G1361" i="5"/>
  <c r="F1361" i="5"/>
  <c r="E1361" i="5"/>
  <c r="D1361" i="5"/>
  <c r="C1361" i="5"/>
  <c r="H1360" i="5"/>
  <c r="F1360" i="5"/>
  <c r="E1360" i="5"/>
  <c r="D1360" i="5"/>
  <c r="C1360" i="5"/>
  <c r="H1359" i="5"/>
  <c r="G1359" i="5"/>
  <c r="F1359" i="5"/>
  <c r="E1359" i="5"/>
  <c r="C1359" i="5"/>
  <c r="H1358" i="5"/>
  <c r="G1358" i="5"/>
  <c r="F1358" i="5"/>
  <c r="E1358" i="5"/>
  <c r="D1358" i="5"/>
  <c r="C1358" i="5"/>
  <c r="H1357" i="5"/>
  <c r="G1357" i="5"/>
  <c r="E1357" i="5"/>
  <c r="D1357" i="5"/>
  <c r="C1357" i="5"/>
  <c r="G1356" i="5"/>
  <c r="F1356" i="5"/>
  <c r="E1356" i="5"/>
  <c r="D1356" i="5"/>
  <c r="H1355" i="5"/>
  <c r="G1355" i="5"/>
  <c r="F1355" i="5"/>
  <c r="E1355" i="5"/>
  <c r="D1355" i="5"/>
  <c r="C1355" i="5"/>
  <c r="H1354" i="5"/>
  <c r="G1354" i="5"/>
  <c r="F1354" i="5"/>
  <c r="D1354" i="5"/>
  <c r="C1354" i="5"/>
  <c r="H1353" i="5"/>
  <c r="G1353" i="5"/>
  <c r="F1353" i="5"/>
  <c r="E1353" i="5"/>
  <c r="D1353" i="5"/>
  <c r="C1353" i="5"/>
  <c r="H1352" i="5"/>
  <c r="F1352" i="5"/>
  <c r="E1352" i="5"/>
  <c r="D1352" i="5"/>
  <c r="C1352" i="5"/>
  <c r="H1351" i="5"/>
  <c r="G1351" i="5"/>
  <c r="F1351" i="5"/>
  <c r="E1351" i="5"/>
  <c r="C1351" i="5"/>
  <c r="H1350" i="5"/>
  <c r="G1350" i="5"/>
  <c r="F1350" i="5"/>
  <c r="E1350" i="5"/>
  <c r="D1350" i="5"/>
  <c r="C1350" i="5"/>
  <c r="H1349" i="5"/>
  <c r="G1349" i="5"/>
  <c r="E1349" i="5"/>
  <c r="D1349" i="5"/>
  <c r="C1349" i="5"/>
  <c r="G1348" i="5"/>
  <c r="F1348" i="5"/>
  <c r="E1348" i="5"/>
  <c r="D1348" i="5"/>
  <c r="H1347" i="5"/>
  <c r="G1347" i="5"/>
  <c r="F1347" i="5"/>
  <c r="E1347" i="5"/>
  <c r="D1347" i="5"/>
  <c r="C1347" i="5"/>
  <c r="H1346" i="5"/>
  <c r="G1346" i="5"/>
  <c r="F1346" i="5"/>
  <c r="D1346" i="5"/>
  <c r="C1346" i="5"/>
  <c r="H1345" i="5"/>
  <c r="G1345" i="5"/>
  <c r="F1345" i="5"/>
  <c r="E1345" i="5"/>
  <c r="D1345" i="5"/>
  <c r="C1345" i="5"/>
  <c r="H1344" i="5"/>
  <c r="F1344" i="5"/>
  <c r="E1344" i="5"/>
  <c r="D1344" i="5"/>
  <c r="C1344" i="5"/>
  <c r="H1343" i="5"/>
  <c r="G1343" i="5"/>
  <c r="F1343" i="5"/>
  <c r="E1343" i="5"/>
  <c r="C1343" i="5"/>
  <c r="H1342" i="5"/>
  <c r="G1342" i="5"/>
  <c r="F1342" i="5"/>
  <c r="E1342" i="5"/>
  <c r="D1342" i="5"/>
  <c r="C1342" i="5"/>
  <c r="H1341" i="5"/>
  <c r="G1341" i="5"/>
  <c r="E1341" i="5"/>
  <c r="D1341" i="5"/>
  <c r="C1341" i="5"/>
  <c r="G1340" i="5"/>
  <c r="F1340" i="5"/>
  <c r="E1340" i="5"/>
  <c r="D1340" i="5"/>
  <c r="H1339" i="5"/>
  <c r="G1339" i="5"/>
  <c r="F1339" i="5"/>
  <c r="E1339" i="5"/>
  <c r="D1339" i="5"/>
  <c r="C1339" i="5"/>
  <c r="H1338" i="5"/>
  <c r="G1338" i="5"/>
  <c r="F1338" i="5"/>
  <c r="E1338" i="5"/>
  <c r="D1338" i="5"/>
  <c r="C1338" i="5"/>
  <c r="H1337" i="5"/>
  <c r="G1337" i="5"/>
  <c r="F1337" i="5"/>
  <c r="E1337" i="5"/>
  <c r="D1337" i="5"/>
  <c r="C1337" i="5"/>
  <c r="H1336" i="5"/>
  <c r="G1336" i="5"/>
  <c r="F1336" i="5"/>
  <c r="D1336" i="5"/>
  <c r="C1336" i="5"/>
  <c r="H1335" i="5"/>
  <c r="G1335" i="5"/>
  <c r="F1335" i="5"/>
  <c r="E1335" i="5"/>
  <c r="D1335" i="5"/>
  <c r="C1335" i="5"/>
  <c r="H1334" i="5"/>
  <c r="G1334" i="5"/>
  <c r="F1334" i="5"/>
  <c r="E1334" i="5"/>
  <c r="D1334" i="5"/>
  <c r="C1334" i="5"/>
  <c r="H1333" i="5"/>
  <c r="G1333" i="5"/>
  <c r="F1333" i="5"/>
  <c r="E1333" i="5"/>
  <c r="D1333" i="5"/>
  <c r="C1333" i="5"/>
  <c r="H1332" i="5"/>
  <c r="F1332" i="5"/>
  <c r="E1332" i="5"/>
  <c r="D1332" i="5"/>
  <c r="C1332" i="5"/>
  <c r="H1331" i="5"/>
  <c r="G1331" i="5"/>
  <c r="F1331" i="5"/>
  <c r="E1331" i="5"/>
  <c r="D1331" i="5"/>
  <c r="C1331" i="5"/>
  <c r="H1330" i="5"/>
  <c r="G1330" i="5"/>
  <c r="F1330" i="5"/>
  <c r="E1330" i="5"/>
  <c r="C1330" i="5"/>
  <c r="H1329" i="5"/>
  <c r="G1329" i="5"/>
  <c r="F1329" i="5"/>
  <c r="E1329" i="5"/>
  <c r="D1329" i="5"/>
  <c r="C1329" i="5"/>
  <c r="H1328" i="5"/>
  <c r="G1328" i="5"/>
  <c r="E1328" i="5"/>
  <c r="D1328" i="5"/>
  <c r="C1328" i="5"/>
  <c r="G1327" i="5"/>
  <c r="F1327" i="5"/>
  <c r="E1327" i="5"/>
  <c r="D1327" i="5"/>
  <c r="H1326" i="5"/>
  <c r="G1326" i="5"/>
  <c r="F1326" i="5"/>
  <c r="E1326" i="5"/>
  <c r="D1326" i="5"/>
  <c r="C1326" i="5"/>
  <c r="H1325" i="5"/>
  <c r="G1325" i="5"/>
  <c r="F1325" i="5"/>
  <c r="D1325" i="5"/>
  <c r="C1325" i="5"/>
  <c r="H1324" i="5"/>
  <c r="G1324" i="5"/>
  <c r="F1324" i="5"/>
  <c r="E1324" i="5"/>
  <c r="D1324" i="5"/>
  <c r="C1324" i="5"/>
  <c r="H1323" i="5"/>
  <c r="F1323" i="5"/>
  <c r="E1323" i="5"/>
  <c r="D1323" i="5"/>
  <c r="C1323" i="5"/>
  <c r="H1322" i="5"/>
  <c r="G1322" i="5"/>
  <c r="F1322" i="5"/>
  <c r="E1322" i="5"/>
  <c r="C1322" i="5"/>
  <c r="G1321" i="5"/>
  <c r="F1321" i="5"/>
  <c r="E1321" i="5"/>
  <c r="D1321" i="5"/>
  <c r="C1321" i="5"/>
  <c r="H1320" i="5"/>
  <c r="G1320" i="5"/>
  <c r="E1320" i="5"/>
  <c r="D1320" i="5"/>
  <c r="C1320" i="5"/>
  <c r="G1319" i="5"/>
  <c r="F1319" i="5"/>
  <c r="E1319" i="5"/>
  <c r="D1319" i="5"/>
  <c r="H1318" i="5"/>
  <c r="G1318" i="5"/>
  <c r="F1318" i="5"/>
  <c r="E1318" i="5"/>
  <c r="D1318" i="5"/>
  <c r="C1318" i="5"/>
  <c r="H1317" i="5"/>
  <c r="G1317" i="5"/>
  <c r="F1317" i="5"/>
  <c r="D1317" i="5"/>
  <c r="C1317" i="5"/>
  <c r="H1316" i="5"/>
  <c r="G1316" i="5"/>
  <c r="F1316" i="5"/>
  <c r="E1316" i="5"/>
  <c r="D1316" i="5"/>
  <c r="C1316" i="5"/>
  <c r="H1315" i="5"/>
  <c r="F1315" i="5"/>
  <c r="E1315" i="5"/>
  <c r="D1315" i="5"/>
  <c r="C1315" i="5"/>
  <c r="H1314" i="5"/>
  <c r="G1314" i="5"/>
  <c r="F1314" i="5"/>
  <c r="E1314" i="5"/>
  <c r="C1314" i="5"/>
  <c r="H1313" i="5"/>
  <c r="G1313" i="5"/>
  <c r="F1313" i="5"/>
  <c r="E1313" i="5"/>
  <c r="D1313" i="5"/>
  <c r="C1313" i="5"/>
  <c r="H1312" i="5"/>
  <c r="G1312" i="5"/>
  <c r="E1312" i="5"/>
  <c r="D1312" i="5"/>
  <c r="C1312" i="5"/>
  <c r="G1311" i="5"/>
  <c r="F1311" i="5"/>
  <c r="E1311" i="5"/>
  <c r="D1311" i="5"/>
  <c r="H1310" i="5"/>
  <c r="G1310" i="5"/>
  <c r="F1310" i="5"/>
  <c r="E1310" i="5"/>
  <c r="D1310" i="5"/>
  <c r="C1310" i="5"/>
  <c r="H1309" i="5"/>
  <c r="G1309" i="5"/>
  <c r="F1309" i="5"/>
  <c r="D1309" i="5"/>
  <c r="C1309" i="5"/>
  <c r="H1308" i="5"/>
  <c r="G1308" i="5"/>
  <c r="F1308" i="5"/>
  <c r="E1308" i="5"/>
  <c r="D1308" i="5"/>
  <c r="C1308" i="5"/>
  <c r="H1307" i="5"/>
  <c r="F1307" i="5"/>
  <c r="E1307" i="5"/>
  <c r="D1307" i="5"/>
  <c r="C1307" i="5"/>
  <c r="H1306" i="5"/>
  <c r="G1306" i="5"/>
  <c r="F1306" i="5"/>
  <c r="E1306" i="5"/>
  <c r="C1306" i="5"/>
  <c r="H1305" i="5"/>
  <c r="G1305" i="5"/>
  <c r="F1305" i="5"/>
  <c r="E1305" i="5"/>
  <c r="D1305" i="5"/>
  <c r="C1305" i="5"/>
  <c r="H1304" i="5"/>
  <c r="G1304" i="5"/>
  <c r="E1304" i="5"/>
  <c r="D1304" i="5"/>
  <c r="C1304" i="5"/>
  <c r="G1303" i="5"/>
  <c r="F1303" i="5"/>
  <c r="E1303" i="5"/>
  <c r="D1303" i="5"/>
  <c r="H1302" i="5"/>
  <c r="G1302" i="5"/>
  <c r="F1302" i="5"/>
  <c r="E1302" i="5"/>
  <c r="D1302" i="5"/>
  <c r="C1302" i="5"/>
  <c r="H1301" i="5"/>
  <c r="G1301" i="5"/>
  <c r="F1301" i="5"/>
  <c r="D1301" i="5"/>
  <c r="C1301" i="5"/>
  <c r="H1300" i="5"/>
  <c r="G1300" i="5"/>
  <c r="F1300" i="5"/>
  <c r="E1300" i="5"/>
  <c r="D1300" i="5"/>
  <c r="C1300" i="5"/>
  <c r="H1299" i="5"/>
  <c r="F1299" i="5"/>
  <c r="E1299" i="5"/>
  <c r="D1299" i="5"/>
  <c r="C1299" i="5"/>
  <c r="H1298" i="5"/>
  <c r="G1298" i="5"/>
  <c r="F1298" i="5"/>
  <c r="E1298" i="5"/>
  <c r="C1298" i="5"/>
  <c r="H1297" i="5"/>
  <c r="G1297" i="5"/>
  <c r="F1297" i="5"/>
  <c r="E1297" i="5"/>
  <c r="D1297" i="5"/>
  <c r="C1297" i="5"/>
  <c r="H1296" i="5"/>
  <c r="G1296" i="5"/>
  <c r="E1296" i="5"/>
  <c r="D1296" i="5"/>
  <c r="C1296" i="5"/>
  <c r="G1295" i="5"/>
  <c r="F1295" i="5"/>
  <c r="E1295" i="5"/>
  <c r="D1295" i="5"/>
  <c r="C1295" i="5"/>
  <c r="H1294" i="5"/>
  <c r="G1294" i="5"/>
  <c r="F1294" i="5"/>
  <c r="E1294" i="5"/>
  <c r="D1294" i="5"/>
  <c r="C1294" i="5"/>
  <c r="H1293" i="5"/>
  <c r="G1293" i="5"/>
  <c r="F1293" i="5"/>
  <c r="D1293" i="5"/>
  <c r="C1293" i="5"/>
  <c r="H1292" i="5"/>
  <c r="G1292" i="5"/>
  <c r="F1292" i="5"/>
  <c r="E1292" i="5"/>
  <c r="D1292" i="5"/>
  <c r="C1292" i="5"/>
  <c r="H1291" i="5"/>
  <c r="F1291" i="5"/>
  <c r="E1291" i="5"/>
  <c r="D1291" i="5"/>
  <c r="C1291" i="5"/>
  <c r="H1290" i="5"/>
  <c r="G1290" i="5"/>
  <c r="F1290" i="5"/>
  <c r="E1290" i="5"/>
  <c r="C1290" i="5"/>
  <c r="H1289" i="5"/>
  <c r="G1289" i="5"/>
  <c r="F1289" i="5"/>
  <c r="E1289" i="5"/>
  <c r="D1289" i="5"/>
  <c r="C1289" i="5"/>
  <c r="H1288" i="5"/>
  <c r="G1288" i="5"/>
  <c r="E1288" i="5"/>
  <c r="D1288" i="5"/>
  <c r="C1288" i="5"/>
  <c r="G1287" i="5"/>
  <c r="F1287" i="5"/>
  <c r="E1287" i="5"/>
  <c r="D1287" i="5"/>
  <c r="H1286" i="5"/>
  <c r="G1286" i="5"/>
  <c r="F1286" i="5"/>
  <c r="E1286" i="5"/>
  <c r="D1286" i="5"/>
  <c r="C1286" i="5"/>
  <c r="H1285" i="5"/>
  <c r="G1285" i="5"/>
  <c r="F1285" i="5"/>
  <c r="D1285" i="5"/>
  <c r="C1285" i="5"/>
  <c r="H1284" i="5"/>
  <c r="G1284" i="5"/>
  <c r="F1284" i="5"/>
  <c r="E1284" i="5"/>
  <c r="D1284" i="5"/>
  <c r="C1284" i="5"/>
  <c r="H1283" i="5"/>
  <c r="F1283" i="5"/>
  <c r="E1283" i="5"/>
  <c r="D1283" i="5"/>
  <c r="C1283" i="5"/>
  <c r="H1282" i="5"/>
  <c r="G1282" i="5"/>
  <c r="F1282" i="5"/>
  <c r="E1282" i="5"/>
  <c r="C1282" i="5"/>
  <c r="H1281" i="5"/>
  <c r="G1281" i="5"/>
  <c r="F1281" i="5"/>
  <c r="E1281" i="5"/>
  <c r="D1281" i="5"/>
  <c r="C1281" i="5"/>
  <c r="H1280" i="5"/>
  <c r="G1280" i="5"/>
  <c r="E1280" i="5"/>
  <c r="D1280" i="5"/>
  <c r="C1280" i="5"/>
  <c r="G1279" i="5"/>
  <c r="F1279" i="5"/>
  <c r="E1279" i="5"/>
  <c r="D1279" i="5"/>
  <c r="H1278" i="5"/>
  <c r="G1278" i="5"/>
  <c r="F1278" i="5"/>
  <c r="E1278" i="5"/>
  <c r="D1278" i="5"/>
  <c r="C1278" i="5"/>
  <c r="H1277" i="5"/>
  <c r="G1277" i="5"/>
  <c r="F1277" i="5"/>
  <c r="D1277" i="5"/>
  <c r="C1277" i="5"/>
  <c r="H1276" i="5"/>
  <c r="G1276" i="5"/>
  <c r="F1276" i="5"/>
  <c r="E1276" i="5"/>
  <c r="D1276" i="5"/>
  <c r="C1276" i="5"/>
  <c r="H1275" i="5"/>
  <c r="F1275" i="5"/>
  <c r="E1275" i="5"/>
  <c r="D1275" i="5"/>
  <c r="C1275" i="5"/>
  <c r="H1274" i="5"/>
  <c r="G1274" i="5"/>
  <c r="F1274" i="5"/>
  <c r="E1274" i="5"/>
  <c r="C1274" i="5"/>
  <c r="H1273" i="5"/>
  <c r="G1273" i="5"/>
  <c r="F1273" i="5"/>
  <c r="E1273" i="5"/>
  <c r="D1273" i="5"/>
  <c r="C1273" i="5"/>
  <c r="H1272" i="5"/>
  <c r="G1272" i="5"/>
  <c r="E1272" i="5"/>
  <c r="D1272" i="5"/>
  <c r="C1272" i="5"/>
  <c r="G1271" i="5"/>
  <c r="F1271" i="5"/>
  <c r="E1271" i="5"/>
  <c r="D1271" i="5"/>
  <c r="H1270" i="5"/>
  <c r="G1270" i="5"/>
  <c r="F1270" i="5"/>
  <c r="E1270" i="5"/>
  <c r="D1270" i="5"/>
  <c r="C1270" i="5"/>
  <c r="H1269" i="5"/>
  <c r="G1269" i="5"/>
  <c r="F1269" i="5"/>
  <c r="D1269" i="5"/>
  <c r="C1269" i="5"/>
  <c r="H1268" i="5"/>
  <c r="G1268" i="5"/>
  <c r="F1268" i="5"/>
  <c r="E1268" i="5"/>
  <c r="D1268" i="5"/>
  <c r="C1268" i="5"/>
  <c r="H1267" i="5"/>
  <c r="F1267" i="5"/>
  <c r="E1267" i="5"/>
  <c r="D1267" i="5"/>
  <c r="C1267" i="5"/>
  <c r="H1266" i="5"/>
  <c r="G1266" i="5"/>
  <c r="F1266" i="5"/>
  <c r="E1266" i="5"/>
  <c r="C1266" i="5"/>
  <c r="H1265" i="5"/>
  <c r="G1265" i="5"/>
  <c r="F1265" i="5"/>
  <c r="E1265" i="5"/>
  <c r="D1265" i="5"/>
  <c r="C1265" i="5"/>
  <c r="H1264" i="5"/>
  <c r="G1264" i="5"/>
  <c r="E1264" i="5"/>
  <c r="D1264" i="5"/>
  <c r="C1264" i="5"/>
  <c r="G1263" i="5"/>
  <c r="F1263" i="5"/>
  <c r="E1263" i="5"/>
  <c r="D1263" i="5"/>
  <c r="H1262" i="5"/>
  <c r="G1262" i="5"/>
  <c r="F1262" i="5"/>
  <c r="E1262" i="5"/>
  <c r="D1262" i="5"/>
  <c r="C1262" i="5"/>
  <c r="H1261" i="5"/>
  <c r="G1261" i="5"/>
  <c r="F1261" i="5"/>
  <c r="D1261" i="5"/>
  <c r="C1261" i="5"/>
  <c r="H1260" i="5"/>
  <c r="G1260" i="5"/>
  <c r="F1260" i="5"/>
  <c r="E1260" i="5"/>
  <c r="D1260" i="5"/>
  <c r="C1260" i="5"/>
  <c r="H1259" i="5"/>
  <c r="F1259" i="5"/>
  <c r="E1259" i="5"/>
  <c r="D1259" i="5"/>
  <c r="C1259" i="5"/>
  <c r="H1258" i="5"/>
  <c r="G1258" i="5"/>
  <c r="F1258" i="5"/>
  <c r="E1258" i="5"/>
  <c r="C1258" i="5"/>
  <c r="H1257" i="5"/>
  <c r="G1257" i="5"/>
  <c r="F1257" i="5"/>
  <c r="E1257" i="5"/>
  <c r="D1257" i="5"/>
  <c r="C1257" i="5"/>
  <c r="H1256" i="5"/>
  <c r="G1256" i="5"/>
  <c r="E1256" i="5"/>
  <c r="D1256" i="5"/>
  <c r="C1256" i="5"/>
  <c r="G1255" i="5"/>
  <c r="F1255" i="5"/>
  <c r="E1255" i="5"/>
  <c r="D1255" i="5"/>
  <c r="H1254" i="5"/>
  <c r="G1254" i="5"/>
  <c r="F1254" i="5"/>
  <c r="E1254" i="5"/>
  <c r="D1254" i="5"/>
  <c r="C1254" i="5"/>
  <c r="H1253" i="5"/>
  <c r="G1253" i="5"/>
  <c r="F1253" i="5"/>
  <c r="D1253" i="5"/>
  <c r="C1253" i="5"/>
  <c r="H1252" i="5"/>
  <c r="G1252" i="5"/>
  <c r="F1252" i="5"/>
  <c r="E1252" i="5"/>
  <c r="D1252" i="5"/>
  <c r="C1252" i="5"/>
  <c r="H1251" i="5"/>
  <c r="F1251" i="5"/>
  <c r="E1251" i="5"/>
  <c r="D1251" i="5"/>
  <c r="C1251" i="5"/>
  <c r="H1250" i="5"/>
  <c r="G1250" i="5"/>
  <c r="F1250" i="5"/>
  <c r="E1250" i="5"/>
  <c r="C1250" i="5"/>
  <c r="H1249" i="5"/>
  <c r="G1249" i="5"/>
  <c r="F1249" i="5"/>
  <c r="E1249" i="5"/>
  <c r="D1249" i="5"/>
  <c r="C1249" i="5"/>
  <c r="H1248" i="5"/>
  <c r="G1248" i="5"/>
  <c r="E1248" i="5"/>
  <c r="D1248" i="5"/>
  <c r="C1248" i="5"/>
  <c r="G1247" i="5"/>
  <c r="F1247" i="5"/>
  <c r="E1247" i="5"/>
  <c r="D1247" i="5"/>
  <c r="H1246" i="5"/>
  <c r="G1246" i="5"/>
  <c r="F1246" i="5"/>
  <c r="E1246" i="5"/>
  <c r="D1246" i="5"/>
  <c r="C1246" i="5"/>
  <c r="H1245" i="5"/>
  <c r="G1245" i="5"/>
  <c r="F1245" i="5"/>
  <c r="D1245" i="5"/>
  <c r="C1245" i="5"/>
  <c r="H1244" i="5"/>
  <c r="G1244" i="5"/>
  <c r="F1244" i="5"/>
  <c r="E1244" i="5"/>
  <c r="D1244" i="5"/>
  <c r="C1244" i="5"/>
  <c r="H1243" i="5"/>
  <c r="F1243" i="5"/>
  <c r="E1243" i="5"/>
  <c r="D1243" i="5"/>
  <c r="C1243" i="5"/>
  <c r="H1242" i="5"/>
  <c r="G1242" i="5"/>
  <c r="F1242" i="5"/>
  <c r="E1242" i="5"/>
  <c r="C1242" i="5"/>
  <c r="H1241" i="5"/>
  <c r="G1241" i="5"/>
  <c r="F1241" i="5"/>
  <c r="E1241" i="5"/>
  <c r="D1241" i="5"/>
  <c r="C1241" i="5"/>
  <c r="H1240" i="5"/>
  <c r="G1240" i="5"/>
  <c r="E1240" i="5"/>
  <c r="D1240" i="5"/>
  <c r="C1240" i="5"/>
  <c r="G1239" i="5"/>
  <c r="F1239" i="5"/>
  <c r="E1239" i="5"/>
  <c r="D1239" i="5"/>
  <c r="H1238" i="5"/>
  <c r="G1238" i="5"/>
  <c r="F1238" i="5"/>
  <c r="E1238" i="5"/>
  <c r="D1238" i="5"/>
  <c r="C1238" i="5"/>
  <c r="H1237" i="5"/>
  <c r="G1237" i="5"/>
  <c r="F1237" i="5"/>
  <c r="D1237" i="5"/>
  <c r="C1237" i="5"/>
  <c r="H1236" i="5"/>
  <c r="G1236" i="5"/>
  <c r="F1236" i="5"/>
  <c r="E1236" i="5"/>
  <c r="D1236" i="5"/>
  <c r="C1236" i="5"/>
  <c r="H1235" i="5"/>
  <c r="F1235" i="5"/>
  <c r="E1235" i="5"/>
  <c r="D1235" i="5"/>
  <c r="C1235" i="5"/>
  <c r="H1234" i="5"/>
  <c r="G1234" i="5"/>
  <c r="F1234" i="5"/>
  <c r="E1234" i="5"/>
  <c r="C1234" i="5"/>
  <c r="H1233" i="5"/>
  <c r="G1233" i="5"/>
  <c r="F1233" i="5"/>
  <c r="E1233" i="5"/>
  <c r="D1233" i="5"/>
  <c r="C1233" i="5"/>
  <c r="H1232" i="5"/>
  <c r="G1232" i="5"/>
  <c r="E1232" i="5"/>
  <c r="D1232" i="5"/>
  <c r="C1232" i="5"/>
  <c r="H1231" i="5"/>
  <c r="G1231" i="5"/>
  <c r="F1231" i="5"/>
  <c r="E1231" i="5"/>
  <c r="D1231" i="5"/>
  <c r="H1230" i="5"/>
  <c r="G1230" i="5"/>
  <c r="F1230" i="5"/>
  <c r="E1230" i="5"/>
  <c r="D1230" i="5"/>
  <c r="C1230" i="5"/>
  <c r="H1229" i="5"/>
  <c r="G1229" i="5"/>
  <c r="F1229" i="5"/>
  <c r="D1229" i="5"/>
  <c r="C1229" i="5"/>
  <c r="H1228" i="5"/>
  <c r="G1228" i="5"/>
  <c r="F1228" i="5"/>
  <c r="E1228" i="5"/>
  <c r="D1228" i="5"/>
  <c r="C1228" i="5"/>
  <c r="H1227" i="5"/>
  <c r="F1227" i="5"/>
  <c r="E1227" i="5"/>
  <c r="D1227" i="5"/>
  <c r="C1227" i="5"/>
  <c r="H1226" i="5"/>
  <c r="G1226" i="5"/>
  <c r="F1226" i="5"/>
  <c r="E1226" i="5"/>
  <c r="C1226" i="5"/>
  <c r="H1225" i="5"/>
  <c r="G1225" i="5"/>
  <c r="F1225" i="5"/>
  <c r="E1225" i="5"/>
  <c r="D1225" i="5"/>
  <c r="C1225" i="5"/>
  <c r="H1224" i="5"/>
  <c r="G1224" i="5"/>
  <c r="E1224" i="5"/>
  <c r="D1224" i="5"/>
  <c r="C1224" i="5"/>
  <c r="G1223" i="5"/>
  <c r="F1223" i="5"/>
  <c r="E1223" i="5"/>
  <c r="D1223" i="5"/>
  <c r="C1223" i="5"/>
  <c r="H1222" i="5"/>
  <c r="G1222" i="5"/>
  <c r="F1222" i="5"/>
  <c r="E1222" i="5"/>
  <c r="D1222" i="5"/>
  <c r="C1222" i="5"/>
  <c r="H1221" i="5"/>
  <c r="G1221" i="5"/>
  <c r="F1221" i="5"/>
  <c r="D1221" i="5"/>
  <c r="C1221" i="5"/>
  <c r="H1220" i="5"/>
  <c r="G1220" i="5"/>
  <c r="F1220" i="5"/>
  <c r="E1220" i="5"/>
  <c r="D1220" i="5"/>
  <c r="C1220" i="5"/>
  <c r="H1219" i="5"/>
  <c r="F1219" i="5"/>
  <c r="E1219" i="5"/>
  <c r="D1219" i="5"/>
  <c r="C1219" i="5"/>
  <c r="H1218" i="5"/>
  <c r="G1218" i="5"/>
  <c r="F1218" i="5"/>
  <c r="E1218" i="5"/>
  <c r="C1218" i="5"/>
  <c r="H1217" i="5"/>
  <c r="G1217" i="5"/>
  <c r="F1217" i="5"/>
  <c r="E1217" i="5"/>
  <c r="D1217" i="5"/>
  <c r="C1217" i="5"/>
  <c r="H1216" i="5"/>
  <c r="G1216" i="5"/>
  <c r="E1216" i="5"/>
  <c r="D1216" i="5"/>
  <c r="C1216" i="5"/>
  <c r="G1215" i="5"/>
  <c r="F1215" i="5"/>
  <c r="E1215" i="5"/>
  <c r="D1215" i="5"/>
  <c r="H1214" i="5"/>
  <c r="G1214" i="5"/>
  <c r="F1214" i="5"/>
  <c r="E1214" i="5"/>
  <c r="D1214" i="5"/>
  <c r="C1214" i="5"/>
  <c r="H1213" i="5"/>
  <c r="G1213" i="5"/>
  <c r="F1213" i="5"/>
  <c r="D1213" i="5"/>
  <c r="C1213" i="5"/>
  <c r="H1212" i="5"/>
  <c r="G1212" i="5"/>
  <c r="F1212" i="5"/>
  <c r="E1212" i="5"/>
  <c r="D1212" i="5"/>
  <c r="C1212" i="5"/>
  <c r="H1211" i="5"/>
  <c r="F1211" i="5"/>
  <c r="E1211" i="5"/>
  <c r="D1211" i="5"/>
  <c r="C1211" i="5"/>
  <c r="H1210" i="5"/>
  <c r="G1210" i="5"/>
  <c r="F1210" i="5"/>
  <c r="E1210" i="5"/>
  <c r="C1210" i="5"/>
  <c r="H1209" i="5"/>
  <c r="G1209" i="5"/>
  <c r="F1209" i="5"/>
  <c r="E1209" i="5"/>
  <c r="D1209" i="5"/>
  <c r="C1209" i="5"/>
  <c r="H1208" i="5"/>
  <c r="G1208" i="5"/>
  <c r="E1208" i="5"/>
  <c r="D1208" i="5"/>
  <c r="C1208" i="5"/>
  <c r="G1207" i="5"/>
  <c r="F1207" i="5"/>
  <c r="E1207" i="5"/>
  <c r="D1207" i="5"/>
  <c r="H1206" i="5"/>
  <c r="G1206" i="5"/>
  <c r="F1206" i="5"/>
  <c r="E1206" i="5"/>
  <c r="D1206" i="5"/>
  <c r="C1206" i="5"/>
  <c r="H1205" i="5"/>
  <c r="G1205" i="5"/>
  <c r="F1205" i="5"/>
  <c r="D1205" i="5"/>
  <c r="C1205" i="5"/>
  <c r="H1204" i="5"/>
  <c r="G1204" i="5"/>
  <c r="F1204" i="5"/>
  <c r="E1204" i="5"/>
  <c r="D1204" i="5"/>
  <c r="C1204" i="5"/>
  <c r="H1203" i="5"/>
  <c r="F1203" i="5"/>
  <c r="E1203" i="5"/>
  <c r="D1203" i="5"/>
  <c r="C1203" i="5"/>
  <c r="H1202" i="5"/>
  <c r="G1202" i="5"/>
  <c r="F1202" i="5"/>
  <c r="E1202" i="5"/>
  <c r="C1202" i="5"/>
  <c r="H1201" i="5"/>
  <c r="G1201" i="5"/>
  <c r="F1201" i="5"/>
  <c r="E1201" i="5"/>
  <c r="D1201" i="5"/>
  <c r="C1201" i="5"/>
  <c r="H1200" i="5"/>
  <c r="G1200" i="5"/>
  <c r="E1200" i="5"/>
  <c r="D1200" i="5"/>
  <c r="C1200" i="5"/>
  <c r="G1199" i="5"/>
  <c r="F1199" i="5"/>
  <c r="E1199" i="5"/>
  <c r="D1199" i="5"/>
  <c r="H1198" i="5"/>
  <c r="G1198" i="5"/>
  <c r="F1198" i="5"/>
  <c r="E1198" i="5"/>
  <c r="D1198" i="5"/>
  <c r="C1198" i="5"/>
  <c r="H1197" i="5"/>
  <c r="G1197" i="5"/>
  <c r="F1197" i="5"/>
  <c r="D1197" i="5"/>
  <c r="C1197" i="5"/>
  <c r="H1196" i="5"/>
  <c r="G1196" i="5"/>
  <c r="F1196" i="5"/>
  <c r="E1196" i="5"/>
  <c r="D1196" i="5"/>
  <c r="C1196" i="5"/>
  <c r="H1195" i="5"/>
  <c r="F1195" i="5"/>
  <c r="E1195" i="5"/>
  <c r="D1195" i="5"/>
  <c r="C1195" i="5"/>
  <c r="H1194" i="5"/>
  <c r="G1194" i="5"/>
  <c r="F1194" i="5"/>
  <c r="E1194" i="5"/>
  <c r="C1194" i="5"/>
  <c r="H1193" i="5"/>
  <c r="G1193" i="5"/>
  <c r="F1193" i="5"/>
  <c r="E1193" i="5"/>
  <c r="D1193" i="5"/>
  <c r="C1193" i="5"/>
  <c r="H1192" i="5"/>
  <c r="G1192" i="5"/>
  <c r="E1192" i="5"/>
  <c r="D1192" i="5"/>
  <c r="C1192" i="5"/>
  <c r="H1191" i="5"/>
  <c r="G1191" i="5"/>
  <c r="F1191" i="5"/>
  <c r="E1191" i="5"/>
  <c r="D1191" i="5"/>
  <c r="H1190" i="5"/>
  <c r="G1190" i="5"/>
  <c r="F1190" i="5"/>
  <c r="E1190" i="5"/>
  <c r="D1190" i="5"/>
  <c r="C1190" i="5"/>
  <c r="H1189" i="5"/>
  <c r="G1189" i="5"/>
  <c r="F1189" i="5"/>
  <c r="D1189" i="5"/>
  <c r="C1189" i="5"/>
  <c r="H1188" i="5"/>
  <c r="G1188" i="5"/>
  <c r="F1188" i="5"/>
  <c r="E1188" i="5"/>
  <c r="D1188" i="5"/>
  <c r="C1188" i="5"/>
  <c r="H1187" i="5"/>
  <c r="F1187" i="5"/>
  <c r="E1187" i="5"/>
  <c r="D1187" i="5"/>
  <c r="C1187" i="5"/>
  <c r="H1186" i="5"/>
  <c r="G1186" i="5"/>
  <c r="F1186" i="5"/>
  <c r="E1186" i="5"/>
  <c r="C1186" i="5"/>
  <c r="H1185" i="5"/>
  <c r="G1185" i="5"/>
  <c r="F1185" i="5"/>
  <c r="E1185" i="5"/>
  <c r="D1185" i="5"/>
  <c r="C1185" i="5"/>
  <c r="H1184" i="5"/>
  <c r="G1184" i="5"/>
  <c r="E1184" i="5"/>
  <c r="D1184" i="5"/>
  <c r="C1184" i="5"/>
  <c r="G1183" i="5"/>
  <c r="F1183" i="5"/>
  <c r="E1183" i="5"/>
  <c r="D1183" i="5"/>
  <c r="H1182" i="5"/>
  <c r="G1182" i="5"/>
  <c r="F1182" i="5"/>
  <c r="E1182" i="5"/>
  <c r="D1182" i="5"/>
  <c r="C1182" i="5"/>
  <c r="H1181" i="5"/>
  <c r="G1181" i="5"/>
  <c r="F1181" i="5"/>
  <c r="D1181" i="5"/>
  <c r="C1181" i="5"/>
  <c r="H1180" i="5"/>
  <c r="G1180" i="5"/>
  <c r="F1180" i="5"/>
  <c r="E1180" i="5"/>
  <c r="D1180" i="5"/>
  <c r="C1180" i="5"/>
  <c r="H1179" i="5"/>
  <c r="F1179" i="5"/>
  <c r="E1179" i="5"/>
  <c r="D1179" i="5"/>
  <c r="C1179" i="5"/>
  <c r="H1178" i="5"/>
  <c r="G1178" i="5"/>
  <c r="F1178" i="5"/>
  <c r="E1178" i="5"/>
  <c r="C1178" i="5"/>
  <c r="H1177" i="5"/>
  <c r="G1177" i="5"/>
  <c r="F1177" i="5"/>
  <c r="E1177" i="5"/>
  <c r="D1177" i="5"/>
  <c r="C1177" i="5"/>
  <c r="H1176" i="5"/>
  <c r="G1176" i="5"/>
  <c r="E1176" i="5"/>
  <c r="D1176" i="5"/>
  <c r="C1176" i="5"/>
  <c r="G1175" i="5"/>
  <c r="F1175" i="5"/>
  <c r="E1175" i="5"/>
  <c r="D1175" i="5"/>
  <c r="H1174" i="5"/>
  <c r="G1174" i="5"/>
  <c r="F1174" i="5"/>
  <c r="E1174" i="5"/>
  <c r="D1174" i="5"/>
  <c r="C1174" i="5"/>
  <c r="H1173" i="5"/>
  <c r="G1173" i="5"/>
  <c r="F1173" i="5"/>
  <c r="D1173" i="5"/>
  <c r="C1173" i="5"/>
  <c r="H1172" i="5"/>
  <c r="G1172" i="5"/>
  <c r="F1172" i="5"/>
  <c r="E1172" i="5"/>
  <c r="D1172" i="5"/>
  <c r="C1172" i="5"/>
  <c r="H1171" i="5"/>
  <c r="F1171" i="5"/>
  <c r="E1171" i="5"/>
  <c r="D1171" i="5"/>
  <c r="C1171" i="5"/>
  <c r="H1170" i="5"/>
  <c r="G1170" i="5"/>
  <c r="F1170" i="5"/>
  <c r="E1170" i="5"/>
  <c r="C1170" i="5"/>
  <c r="H1169" i="5"/>
  <c r="G1169" i="5"/>
  <c r="F1169" i="5"/>
  <c r="E1169" i="5"/>
  <c r="D1169" i="5"/>
  <c r="C1169" i="5"/>
  <c r="H1168" i="5"/>
  <c r="G1168" i="5"/>
  <c r="E1168" i="5"/>
  <c r="D1168" i="5"/>
  <c r="C1168" i="5"/>
  <c r="G1167" i="5"/>
  <c r="F1167" i="5"/>
  <c r="E1167" i="5"/>
  <c r="D1167" i="5"/>
  <c r="C1167" i="5"/>
  <c r="H1166" i="5"/>
  <c r="G1166" i="5"/>
  <c r="F1166" i="5"/>
  <c r="E1166" i="5"/>
  <c r="D1166" i="5"/>
  <c r="C1166" i="5"/>
  <c r="H1165" i="5"/>
  <c r="G1165" i="5"/>
  <c r="F1165" i="5"/>
  <c r="D1165" i="5"/>
  <c r="C1165" i="5"/>
  <c r="H1164" i="5"/>
  <c r="G1164" i="5"/>
  <c r="F1164" i="5"/>
  <c r="E1164" i="5"/>
  <c r="D1164" i="5"/>
  <c r="C1164" i="5"/>
  <c r="H1163" i="5"/>
  <c r="F1163" i="5"/>
  <c r="E1163" i="5"/>
  <c r="D1163" i="5"/>
  <c r="C1163" i="5"/>
  <c r="H1162" i="5"/>
  <c r="G1162" i="5"/>
  <c r="F1162" i="5"/>
  <c r="E1162" i="5"/>
  <c r="C1162" i="5"/>
  <c r="H1161" i="5"/>
  <c r="G1161" i="5"/>
  <c r="F1161" i="5"/>
  <c r="E1161" i="5"/>
  <c r="D1161" i="5"/>
  <c r="C1161" i="5"/>
  <c r="H1160" i="5"/>
  <c r="G1160" i="5"/>
  <c r="E1160" i="5"/>
  <c r="D1160" i="5"/>
  <c r="C1160" i="5"/>
  <c r="G1159" i="5"/>
  <c r="F1159" i="5"/>
  <c r="E1159" i="5"/>
  <c r="D1159" i="5"/>
  <c r="H1158" i="5"/>
  <c r="G1158" i="5"/>
  <c r="F1158" i="5"/>
  <c r="E1158" i="5"/>
  <c r="D1158" i="5"/>
  <c r="C1158" i="5"/>
  <c r="H1157" i="5"/>
  <c r="G1157" i="5"/>
  <c r="F1157" i="5"/>
  <c r="D1157" i="5"/>
  <c r="C1157" i="5"/>
  <c r="H1156" i="5"/>
  <c r="G1156" i="5"/>
  <c r="F1156" i="5"/>
  <c r="E1156" i="5"/>
  <c r="D1156" i="5"/>
  <c r="C1156" i="5"/>
  <c r="H1155" i="5"/>
  <c r="F1155" i="5"/>
  <c r="E1155" i="5"/>
  <c r="D1155" i="5"/>
  <c r="C1155" i="5"/>
  <c r="H1154" i="5"/>
  <c r="G1154" i="5"/>
  <c r="F1154" i="5"/>
  <c r="E1154" i="5"/>
  <c r="C1154" i="5"/>
  <c r="H1153" i="5"/>
  <c r="G1153" i="5"/>
  <c r="F1153" i="5"/>
  <c r="E1153" i="5"/>
  <c r="D1153" i="5"/>
  <c r="C1153" i="5"/>
  <c r="H1152" i="5"/>
  <c r="G1152" i="5"/>
  <c r="E1152" i="5"/>
  <c r="D1152" i="5"/>
  <c r="C1152" i="5"/>
  <c r="H1151" i="5"/>
  <c r="G1151" i="5"/>
  <c r="F1151" i="5"/>
  <c r="E1151" i="5"/>
  <c r="D1151" i="5"/>
  <c r="H1150" i="5"/>
  <c r="G1150" i="5"/>
  <c r="F1150" i="5"/>
  <c r="E1150" i="5"/>
  <c r="D1150" i="5"/>
  <c r="C1150" i="5"/>
  <c r="H1149" i="5"/>
  <c r="G1149" i="5"/>
  <c r="F1149" i="5"/>
  <c r="D1149" i="5"/>
  <c r="C1149" i="5"/>
  <c r="H1148" i="5"/>
  <c r="G1148" i="5"/>
  <c r="F1148" i="5"/>
  <c r="E1148" i="5"/>
  <c r="D1148" i="5"/>
  <c r="C1148" i="5"/>
  <c r="H1147" i="5"/>
  <c r="F1147" i="5"/>
  <c r="E1147" i="5"/>
  <c r="D1147" i="5"/>
  <c r="C1147" i="5"/>
  <c r="H1146" i="5"/>
  <c r="G1146" i="5"/>
  <c r="F1146" i="5"/>
  <c r="E1146" i="5"/>
  <c r="C1146" i="5"/>
  <c r="H1145" i="5"/>
  <c r="G1145" i="5"/>
  <c r="F1145" i="5"/>
  <c r="E1145" i="5"/>
  <c r="D1145" i="5"/>
  <c r="C1145" i="5"/>
  <c r="H1144" i="5"/>
  <c r="G1144" i="5"/>
  <c r="E1144" i="5"/>
  <c r="D1144" i="5"/>
  <c r="C1144" i="5"/>
  <c r="G1143" i="5"/>
  <c r="F1143" i="5"/>
  <c r="E1143" i="5"/>
  <c r="D1143" i="5"/>
  <c r="H1142" i="5"/>
  <c r="G1142" i="5"/>
  <c r="F1142" i="5"/>
  <c r="E1142" i="5"/>
  <c r="D1142" i="5"/>
  <c r="C1142" i="5"/>
  <c r="H1141" i="5"/>
  <c r="G1141" i="5"/>
  <c r="F1141" i="5"/>
  <c r="D1141" i="5"/>
  <c r="C1141" i="5"/>
  <c r="H1140" i="5"/>
  <c r="G1140" i="5"/>
  <c r="F1140" i="5"/>
  <c r="E1140" i="5"/>
  <c r="D1140" i="5"/>
  <c r="C1140" i="5"/>
  <c r="H1139" i="5"/>
  <c r="F1139" i="5"/>
  <c r="E1139" i="5"/>
  <c r="D1139" i="5"/>
  <c r="C1139" i="5"/>
  <c r="H1138" i="5"/>
  <c r="G1138" i="5"/>
  <c r="F1138" i="5"/>
  <c r="E1138" i="5"/>
  <c r="C1138" i="5"/>
  <c r="H1137" i="5"/>
  <c r="G1137" i="5"/>
  <c r="F1137" i="5"/>
  <c r="E1137" i="5"/>
  <c r="D1137" i="5"/>
  <c r="C1137" i="5"/>
  <c r="H1136" i="5"/>
  <c r="G1136" i="5"/>
  <c r="E1136" i="5"/>
  <c r="D1136" i="5"/>
  <c r="C1136" i="5"/>
  <c r="G1135" i="5"/>
  <c r="F1135" i="5"/>
  <c r="E1135" i="5"/>
  <c r="D1135" i="5"/>
  <c r="H1134" i="5"/>
  <c r="G1134" i="5"/>
  <c r="F1134" i="5"/>
  <c r="E1134" i="5"/>
  <c r="D1134" i="5"/>
  <c r="C1134" i="5"/>
  <c r="H1133" i="5"/>
  <c r="G1133" i="5"/>
  <c r="F1133" i="5"/>
  <c r="D1133" i="5"/>
  <c r="C1133" i="5"/>
  <c r="H1132" i="5"/>
  <c r="G1132" i="5"/>
  <c r="F1132" i="5"/>
  <c r="E1132" i="5"/>
  <c r="D1132" i="5"/>
  <c r="C1132" i="5"/>
  <c r="H1131" i="5"/>
  <c r="F1131" i="5"/>
  <c r="E1131" i="5"/>
  <c r="D1131" i="5"/>
  <c r="C1131" i="5"/>
  <c r="H1130" i="5"/>
  <c r="G1130" i="5"/>
  <c r="F1130" i="5"/>
  <c r="E1130" i="5"/>
  <c r="C1130" i="5"/>
  <c r="H1129" i="5"/>
  <c r="G1129" i="5"/>
  <c r="F1129" i="5"/>
  <c r="E1129" i="5"/>
  <c r="D1129" i="5"/>
  <c r="C1129" i="5"/>
  <c r="H1128" i="5"/>
  <c r="G1128" i="5"/>
  <c r="E1128" i="5"/>
  <c r="D1128" i="5"/>
  <c r="C1128" i="5"/>
  <c r="G1127" i="5"/>
  <c r="F1127" i="5"/>
  <c r="E1127" i="5"/>
  <c r="D1127" i="5"/>
  <c r="H1126" i="5"/>
  <c r="G1126" i="5"/>
  <c r="F1126" i="5"/>
  <c r="E1126" i="5"/>
  <c r="D1126" i="5"/>
  <c r="C1126" i="5"/>
  <c r="H1125" i="5"/>
  <c r="G1125" i="5"/>
  <c r="F1125" i="5"/>
  <c r="D1125" i="5"/>
  <c r="C1125" i="5"/>
  <c r="H1124" i="5"/>
  <c r="G1124" i="5"/>
  <c r="F1124" i="5"/>
  <c r="E1124" i="5"/>
  <c r="D1124" i="5"/>
  <c r="C1124" i="5"/>
  <c r="H1123" i="5"/>
  <c r="F1123" i="5"/>
  <c r="E1123" i="5"/>
  <c r="D1123" i="5"/>
  <c r="C1123" i="5"/>
  <c r="H1122" i="5"/>
  <c r="G1122" i="5"/>
  <c r="F1122" i="5"/>
  <c r="E1122" i="5"/>
  <c r="C1122" i="5"/>
  <c r="H1121" i="5"/>
  <c r="G1121" i="5"/>
  <c r="F1121" i="5"/>
  <c r="E1121" i="5"/>
  <c r="D1121" i="5"/>
  <c r="C1121" i="5"/>
  <c r="H1120" i="5"/>
  <c r="G1120" i="5"/>
  <c r="E1120" i="5"/>
  <c r="D1120" i="5"/>
  <c r="C1120" i="5"/>
  <c r="G1119" i="5"/>
  <c r="F1119" i="5"/>
  <c r="E1119" i="5"/>
  <c r="D1119" i="5"/>
  <c r="H1118" i="5"/>
  <c r="G1118" i="5"/>
  <c r="F1118" i="5"/>
  <c r="E1118" i="5"/>
  <c r="D1118" i="5"/>
  <c r="C1118" i="5"/>
  <c r="H1117" i="5"/>
  <c r="G1117" i="5"/>
  <c r="F1117" i="5"/>
  <c r="E1117" i="5"/>
  <c r="D1117" i="5"/>
  <c r="C1117" i="5"/>
  <c r="H1116" i="5"/>
  <c r="G1116" i="5"/>
  <c r="F1116" i="5"/>
  <c r="D1116" i="5"/>
  <c r="C1116" i="5"/>
  <c r="H1115" i="5"/>
  <c r="G1115" i="5"/>
  <c r="F1115" i="5"/>
  <c r="E1115" i="5"/>
  <c r="D1115" i="5"/>
  <c r="C1115" i="5"/>
  <c r="H1114" i="5"/>
  <c r="F1114" i="5"/>
  <c r="E1114" i="5"/>
  <c r="D1114" i="5"/>
  <c r="C1114" i="5"/>
  <c r="H1113" i="5"/>
  <c r="G1113" i="5"/>
  <c r="F1113" i="5"/>
  <c r="E1113" i="5"/>
  <c r="C1113" i="5"/>
  <c r="H1112" i="5"/>
  <c r="G1112" i="5"/>
  <c r="F1112" i="5"/>
  <c r="E1112" i="5"/>
  <c r="D1112" i="5"/>
  <c r="C1112" i="5"/>
  <c r="H1111" i="5"/>
  <c r="G1111" i="5"/>
  <c r="E1111" i="5"/>
  <c r="D1111" i="5"/>
  <c r="C1111" i="5"/>
  <c r="G1110" i="5"/>
  <c r="F1110" i="5"/>
  <c r="E1110" i="5"/>
  <c r="D1110" i="5"/>
  <c r="H1109" i="5"/>
  <c r="G1109" i="5"/>
  <c r="F1109" i="5"/>
  <c r="E1109" i="5"/>
  <c r="D1109" i="5"/>
  <c r="C1109" i="5"/>
  <c r="H1108" i="5"/>
  <c r="G1108" i="5"/>
  <c r="F1108" i="5"/>
  <c r="D1108" i="5"/>
  <c r="C1108" i="5"/>
  <c r="H1107" i="5"/>
  <c r="G1107" i="5"/>
  <c r="F1107" i="5"/>
  <c r="E1107" i="5"/>
  <c r="D1107" i="5"/>
  <c r="C1107" i="5"/>
  <c r="H1106" i="5"/>
  <c r="F1106" i="5"/>
  <c r="E1106" i="5"/>
  <c r="D1106" i="5"/>
  <c r="C1106" i="5"/>
  <c r="H1105" i="5"/>
  <c r="G1105" i="5"/>
  <c r="F1105" i="5"/>
  <c r="E1105" i="5"/>
  <c r="C1105" i="5"/>
  <c r="H1104" i="5"/>
  <c r="G1104" i="5"/>
  <c r="F1104" i="5"/>
  <c r="E1104" i="5"/>
  <c r="D1104" i="5"/>
  <c r="C1104" i="5"/>
  <c r="H1103" i="5"/>
  <c r="G1103" i="5"/>
  <c r="E1103" i="5"/>
  <c r="D1103" i="5"/>
  <c r="C1103" i="5"/>
  <c r="H1102" i="5"/>
  <c r="G1102" i="5"/>
  <c r="F1102" i="5"/>
  <c r="E1102" i="5"/>
  <c r="D1102" i="5"/>
  <c r="H1101" i="5"/>
  <c r="G1101" i="5"/>
  <c r="F1101" i="5"/>
  <c r="E1101" i="5"/>
  <c r="D1101" i="5"/>
  <c r="C1101" i="5"/>
  <c r="H1100" i="5"/>
  <c r="G1100" i="5"/>
  <c r="F1100" i="5"/>
  <c r="D1100" i="5"/>
  <c r="C1100" i="5"/>
  <c r="H1099" i="5"/>
  <c r="G1099" i="5"/>
  <c r="F1099" i="5"/>
  <c r="E1099" i="5"/>
  <c r="D1099" i="5"/>
  <c r="C1099" i="5"/>
  <c r="H1098" i="5"/>
  <c r="F1098" i="5"/>
  <c r="E1098" i="5"/>
  <c r="D1098" i="5"/>
  <c r="C1098" i="5"/>
  <c r="H1097" i="5"/>
  <c r="G1097" i="5"/>
  <c r="F1097" i="5"/>
  <c r="E1097" i="5"/>
  <c r="C1097" i="5"/>
  <c r="H1096" i="5"/>
  <c r="G1096" i="5"/>
  <c r="F1096" i="5"/>
  <c r="E1096" i="5"/>
  <c r="D1096" i="5"/>
  <c r="C1096" i="5"/>
  <c r="H1095" i="5"/>
  <c r="G1095" i="5"/>
  <c r="E1095" i="5"/>
  <c r="D1095" i="5"/>
  <c r="C1095" i="5"/>
  <c r="G1094" i="5"/>
  <c r="F1094" i="5"/>
  <c r="E1094" i="5"/>
  <c r="D1094" i="5"/>
  <c r="H1093" i="5"/>
  <c r="G1093" i="5"/>
  <c r="F1093" i="5"/>
  <c r="E1093" i="5"/>
  <c r="D1093" i="5"/>
  <c r="C1093" i="5"/>
  <c r="H1092" i="5"/>
  <c r="G1092" i="5"/>
  <c r="F1092" i="5"/>
  <c r="D1092" i="5"/>
  <c r="C1092" i="5"/>
  <c r="H1091" i="5"/>
  <c r="G1091" i="5"/>
  <c r="F1091" i="5"/>
  <c r="E1091" i="5"/>
  <c r="D1091" i="5"/>
  <c r="C1091" i="5"/>
  <c r="H1090" i="5"/>
  <c r="F1090" i="5"/>
  <c r="E1090" i="5"/>
  <c r="D1090" i="5"/>
  <c r="C1090" i="5"/>
  <c r="H1089" i="5"/>
  <c r="G1089" i="5"/>
  <c r="F1089" i="5"/>
  <c r="E1089" i="5"/>
  <c r="C1089" i="5"/>
  <c r="H1088" i="5"/>
  <c r="G1088" i="5"/>
  <c r="F1088" i="5"/>
  <c r="E1088" i="5"/>
  <c r="D1088" i="5"/>
  <c r="C1088" i="5"/>
  <c r="H1087" i="5"/>
  <c r="G1087" i="5"/>
  <c r="E1087" i="5"/>
  <c r="D1087" i="5"/>
  <c r="C1087" i="5"/>
  <c r="G1086" i="5"/>
  <c r="F1086" i="5"/>
  <c r="E1086" i="5"/>
  <c r="D1086" i="5"/>
  <c r="H1085" i="5"/>
  <c r="G1085" i="5"/>
  <c r="F1085" i="5"/>
  <c r="E1085" i="5"/>
  <c r="D1085" i="5"/>
  <c r="C1085" i="5"/>
  <c r="H1084" i="5"/>
  <c r="G1084" i="5"/>
  <c r="F1084" i="5"/>
  <c r="D1084" i="5"/>
  <c r="C1084" i="5"/>
  <c r="H1083" i="5"/>
  <c r="G1083" i="5"/>
  <c r="F1083" i="5"/>
  <c r="E1083" i="5"/>
  <c r="D1083" i="5"/>
  <c r="C1083" i="5"/>
  <c r="H1082" i="5"/>
  <c r="F1082" i="5"/>
  <c r="E1082" i="5"/>
  <c r="D1082" i="5"/>
  <c r="C1082" i="5"/>
  <c r="H1081" i="5"/>
  <c r="G1081" i="5"/>
  <c r="F1081" i="5"/>
  <c r="E1081" i="5"/>
  <c r="C1081" i="5"/>
  <c r="H1080" i="5"/>
  <c r="G1080" i="5"/>
  <c r="F1080" i="5"/>
  <c r="E1080" i="5"/>
  <c r="D1080" i="5"/>
  <c r="C1080" i="5"/>
  <c r="H1079" i="5"/>
  <c r="G1079" i="5"/>
  <c r="F1079" i="5"/>
  <c r="E1079" i="5"/>
  <c r="D1079" i="5"/>
  <c r="C1079" i="5"/>
  <c r="H1078" i="5"/>
  <c r="G1078" i="5"/>
  <c r="E1078" i="5"/>
  <c r="D1078" i="5"/>
  <c r="C1078" i="5"/>
  <c r="G1077" i="5"/>
  <c r="F1077" i="5"/>
  <c r="E1077" i="5"/>
  <c r="D1077" i="5"/>
  <c r="H1076" i="5"/>
  <c r="G1076" i="5"/>
  <c r="F1076" i="5"/>
  <c r="E1076" i="5"/>
  <c r="D1076" i="5"/>
  <c r="C1076" i="5"/>
  <c r="H1075" i="5"/>
  <c r="G1075" i="5"/>
  <c r="F1075" i="5"/>
  <c r="D1075" i="5"/>
  <c r="C1075" i="5"/>
  <c r="H1074" i="5"/>
  <c r="G1074" i="5"/>
  <c r="F1074" i="5"/>
  <c r="E1074" i="5"/>
  <c r="D1074" i="5"/>
  <c r="C1074" i="5"/>
  <c r="H1073" i="5"/>
  <c r="G1073" i="5"/>
  <c r="F1073" i="5"/>
  <c r="E1073" i="5"/>
  <c r="D1073" i="5"/>
  <c r="C1073" i="5"/>
  <c r="H1072" i="5"/>
  <c r="G1072" i="5"/>
  <c r="F1072" i="5"/>
  <c r="E1072" i="5"/>
  <c r="C1072" i="5"/>
  <c r="H1071" i="5"/>
  <c r="G1071" i="5"/>
  <c r="F1071" i="5"/>
  <c r="E1071" i="5"/>
  <c r="D1071" i="5"/>
  <c r="C1071" i="5"/>
  <c r="H1070" i="5"/>
  <c r="G1070" i="5"/>
  <c r="E1070" i="5"/>
  <c r="D1070" i="5"/>
  <c r="C1070" i="5"/>
  <c r="G1069" i="5"/>
  <c r="F1069" i="5"/>
  <c r="E1069" i="5"/>
  <c r="D1069" i="5"/>
  <c r="H1068" i="5"/>
  <c r="G1068" i="5"/>
  <c r="F1068" i="5"/>
  <c r="E1068" i="5"/>
  <c r="D1068" i="5"/>
  <c r="C1068" i="5"/>
  <c r="H1067" i="5"/>
  <c r="G1067" i="5"/>
  <c r="F1067" i="5"/>
  <c r="D1067" i="5"/>
  <c r="C1067" i="5"/>
  <c r="H1066" i="5"/>
  <c r="G1066" i="5"/>
  <c r="F1066" i="5"/>
  <c r="E1066" i="5"/>
  <c r="D1066" i="5"/>
  <c r="C1066" i="5"/>
  <c r="H1065" i="5"/>
  <c r="F1065" i="5"/>
  <c r="E1065" i="5"/>
  <c r="D1065" i="5"/>
  <c r="C1065" i="5"/>
  <c r="H1064" i="5"/>
  <c r="G1064" i="5"/>
  <c r="F1064" i="5"/>
  <c r="E1064" i="5"/>
  <c r="C1064" i="5"/>
  <c r="H1063" i="5"/>
  <c r="G1063" i="5"/>
  <c r="F1063" i="5"/>
  <c r="E1063" i="5"/>
  <c r="D1063" i="5"/>
  <c r="C1063" i="5"/>
  <c r="H1062" i="5"/>
  <c r="G1062" i="5"/>
  <c r="E1062" i="5"/>
  <c r="D1062" i="5"/>
  <c r="C1062" i="5"/>
  <c r="G1061" i="5"/>
  <c r="F1061" i="5"/>
  <c r="E1061" i="5"/>
  <c r="D1061" i="5"/>
  <c r="H1060" i="5"/>
  <c r="G1060" i="5"/>
  <c r="F1060" i="5"/>
  <c r="E1060" i="5"/>
  <c r="D1060" i="5"/>
  <c r="C1060" i="5"/>
  <c r="H1059" i="5"/>
  <c r="G1059" i="5"/>
  <c r="F1059" i="5"/>
  <c r="D1059" i="5"/>
  <c r="C1059" i="5"/>
  <c r="H1058" i="5"/>
  <c r="G1058" i="5"/>
  <c r="F1058" i="5"/>
  <c r="E1058" i="5"/>
  <c r="D1058" i="5"/>
  <c r="C1058" i="5"/>
  <c r="H1057" i="5"/>
  <c r="F1057" i="5"/>
  <c r="E1057" i="5"/>
  <c r="D1057" i="5"/>
  <c r="C1057" i="5"/>
  <c r="H1056" i="5"/>
  <c r="G1056" i="5"/>
  <c r="F1056" i="5"/>
  <c r="E1056" i="5"/>
  <c r="C1056" i="5"/>
  <c r="H1055" i="5"/>
  <c r="G1055" i="5"/>
  <c r="F1055" i="5"/>
  <c r="E1055" i="5"/>
  <c r="D1055" i="5"/>
  <c r="C1055" i="5"/>
  <c r="H1054" i="5"/>
  <c r="G1054" i="5"/>
  <c r="E1054" i="5"/>
  <c r="D1054" i="5"/>
  <c r="C1054" i="5"/>
  <c r="G1053" i="5"/>
  <c r="F1053" i="5"/>
  <c r="E1053" i="5"/>
  <c r="D1053" i="5"/>
  <c r="H1052" i="5"/>
  <c r="G1052" i="5"/>
  <c r="F1052" i="5"/>
  <c r="E1052" i="5"/>
  <c r="D1052" i="5"/>
  <c r="C1052" i="5"/>
  <c r="H1051" i="5"/>
  <c r="G1051" i="5"/>
  <c r="F1051" i="5"/>
  <c r="D1051" i="5"/>
  <c r="C1051" i="5"/>
  <c r="H1050" i="5"/>
  <c r="G1050" i="5"/>
  <c r="F1050" i="5"/>
  <c r="E1050" i="5"/>
  <c r="D1050" i="5"/>
  <c r="C1050" i="5"/>
  <c r="H1049" i="5"/>
  <c r="F1049" i="5"/>
  <c r="E1049" i="5"/>
  <c r="D1049" i="5"/>
  <c r="C1049" i="5"/>
  <c r="H1048" i="5"/>
  <c r="G1048" i="5"/>
  <c r="F1048" i="5"/>
  <c r="E1048" i="5"/>
  <c r="C1048" i="5"/>
  <c r="H1047" i="5"/>
  <c r="G1047" i="5"/>
  <c r="F1047" i="5"/>
  <c r="E1047" i="5"/>
  <c r="D1047" i="5"/>
  <c r="C1047" i="5"/>
  <c r="H1046" i="5"/>
  <c r="G1046" i="5"/>
  <c r="E1046" i="5"/>
  <c r="D1046" i="5"/>
  <c r="C1046" i="5"/>
  <c r="G1045" i="5"/>
  <c r="F1045" i="5"/>
  <c r="E1045" i="5"/>
  <c r="D1045" i="5"/>
  <c r="H1044" i="5"/>
  <c r="G1044" i="5"/>
  <c r="F1044" i="5"/>
  <c r="E1044" i="5"/>
  <c r="D1044" i="5"/>
  <c r="C1044" i="5"/>
  <c r="H1043" i="5"/>
  <c r="G1043" i="5"/>
  <c r="F1043" i="5"/>
  <c r="D1043" i="5"/>
  <c r="C1043" i="5"/>
  <c r="H1042" i="5"/>
  <c r="G1042" i="5"/>
  <c r="F1042" i="5"/>
  <c r="E1042" i="5"/>
  <c r="D1042" i="5"/>
  <c r="C1042" i="5"/>
  <c r="H1041" i="5"/>
  <c r="G1041" i="5"/>
  <c r="F1041" i="5"/>
  <c r="E1041" i="5"/>
  <c r="D1041" i="5"/>
  <c r="C1041" i="5"/>
  <c r="H1040" i="5"/>
  <c r="G1040" i="5"/>
  <c r="F1040" i="5"/>
  <c r="E1040" i="5"/>
  <c r="C1040" i="5"/>
  <c r="H1039" i="5"/>
  <c r="G1039" i="5"/>
  <c r="F1039" i="5"/>
  <c r="E1039" i="5"/>
  <c r="D1039" i="5"/>
  <c r="C1039" i="5"/>
  <c r="H1038" i="5"/>
  <c r="G1038" i="5"/>
  <c r="E1038" i="5"/>
  <c r="D1038" i="5"/>
  <c r="C1038" i="5"/>
  <c r="H1037" i="5"/>
  <c r="G1037" i="5"/>
  <c r="F1037" i="5"/>
  <c r="E1037" i="5"/>
  <c r="D1037" i="5"/>
  <c r="H1036" i="5"/>
  <c r="G1036" i="5"/>
  <c r="F1036" i="5"/>
  <c r="E1036" i="5"/>
  <c r="D1036" i="5"/>
  <c r="C1036" i="5"/>
  <c r="H1035" i="5"/>
  <c r="G1035" i="5"/>
  <c r="F1035" i="5"/>
  <c r="D1035" i="5"/>
  <c r="C1035" i="5"/>
  <c r="H1034" i="5"/>
  <c r="G1034" i="5"/>
  <c r="F1034" i="5"/>
  <c r="E1034" i="5"/>
  <c r="D1034" i="5"/>
  <c r="C1034" i="5"/>
  <c r="H1033" i="5"/>
  <c r="F1033" i="5"/>
  <c r="E1033" i="5"/>
  <c r="D1033" i="5"/>
  <c r="C1033" i="5"/>
  <c r="H1032" i="5"/>
  <c r="G1032" i="5"/>
  <c r="F1032" i="5"/>
  <c r="E1032" i="5"/>
  <c r="C1032" i="5"/>
  <c r="H1031" i="5"/>
  <c r="G1031" i="5"/>
  <c r="F1031" i="5"/>
  <c r="E1031" i="5"/>
  <c r="D1031" i="5"/>
  <c r="C1031" i="5"/>
  <c r="H1030" i="5"/>
  <c r="G1030" i="5"/>
  <c r="E1030" i="5"/>
  <c r="D1030" i="5"/>
  <c r="C1030" i="5"/>
  <c r="G1029" i="5"/>
  <c r="F1029" i="5"/>
  <c r="E1029" i="5"/>
  <c r="D1029" i="5"/>
  <c r="H1028" i="5"/>
  <c r="G1028" i="5"/>
  <c r="F1028" i="5"/>
  <c r="E1028" i="5"/>
  <c r="D1028" i="5"/>
  <c r="C1028" i="5"/>
  <c r="H1027" i="5"/>
  <c r="G1027" i="5"/>
  <c r="F1027" i="5"/>
  <c r="D1027" i="5"/>
  <c r="C1027" i="5"/>
  <c r="H1026" i="5"/>
  <c r="G1026" i="5"/>
  <c r="F1026" i="5"/>
  <c r="E1026" i="5"/>
  <c r="D1026" i="5"/>
  <c r="C1026" i="5"/>
  <c r="H1025" i="5"/>
  <c r="F1025" i="5"/>
  <c r="E1025" i="5"/>
  <c r="D1025" i="5"/>
  <c r="C1025" i="5"/>
  <c r="H1024" i="5"/>
  <c r="G1024" i="5"/>
  <c r="F1024" i="5"/>
  <c r="E1024" i="5"/>
  <c r="C1024" i="5"/>
  <c r="H1023" i="5"/>
  <c r="G1023" i="5"/>
  <c r="F1023" i="5"/>
  <c r="E1023" i="5"/>
  <c r="D1023" i="5"/>
  <c r="C1023" i="5"/>
  <c r="H1022" i="5"/>
  <c r="G1022" i="5"/>
  <c r="E1022" i="5"/>
  <c r="D1022" i="5"/>
  <c r="C1022" i="5"/>
  <c r="G1021" i="5"/>
  <c r="F1021" i="5"/>
  <c r="E1021" i="5"/>
  <c r="D1021" i="5"/>
  <c r="H1020" i="5"/>
  <c r="G1020" i="5"/>
  <c r="F1020" i="5"/>
  <c r="E1020" i="5"/>
  <c r="D1020" i="5"/>
  <c r="C1020" i="5"/>
  <c r="H1019" i="5"/>
  <c r="G1019" i="5"/>
  <c r="F1019" i="5"/>
  <c r="D1019" i="5"/>
  <c r="C1019" i="5"/>
  <c r="H1018" i="5"/>
  <c r="G1018" i="5"/>
  <c r="F1018" i="5"/>
  <c r="E1018" i="5"/>
  <c r="D1018" i="5"/>
  <c r="C1018" i="5"/>
  <c r="H1017" i="5"/>
  <c r="F1017" i="5"/>
  <c r="E1017" i="5"/>
  <c r="D1017" i="5"/>
  <c r="C1017" i="5"/>
  <c r="H1016" i="5"/>
  <c r="G1016" i="5"/>
  <c r="F1016" i="5"/>
  <c r="E1016" i="5"/>
  <c r="C1016" i="5"/>
  <c r="H1015" i="5"/>
  <c r="G1015" i="5"/>
  <c r="F1015" i="5"/>
  <c r="E1015" i="5"/>
  <c r="D1015" i="5"/>
  <c r="C1015" i="5"/>
  <c r="H1014" i="5"/>
  <c r="G1014" i="5"/>
  <c r="E1014" i="5"/>
  <c r="D1014" i="5"/>
  <c r="C1014" i="5"/>
  <c r="G1013" i="5"/>
  <c r="F1013" i="5"/>
  <c r="E1013" i="5"/>
  <c r="D1013" i="5"/>
  <c r="H1012" i="5"/>
  <c r="G1012" i="5"/>
  <c r="F1012" i="5"/>
  <c r="E1012" i="5"/>
  <c r="D1012" i="5"/>
  <c r="C1012" i="5"/>
  <c r="H1011" i="5"/>
  <c r="G1011" i="5"/>
  <c r="F1011" i="5"/>
  <c r="D1011" i="5"/>
  <c r="C1011" i="5"/>
  <c r="H1010" i="5"/>
  <c r="G1010" i="5"/>
  <c r="F1010" i="5"/>
  <c r="E1010" i="5"/>
  <c r="D1010" i="5"/>
  <c r="C1010" i="5"/>
  <c r="H1009" i="5"/>
  <c r="G1009" i="5"/>
  <c r="F1009" i="5"/>
  <c r="E1009" i="5"/>
  <c r="D1009" i="5"/>
  <c r="C1009" i="5"/>
  <c r="H1008" i="5"/>
  <c r="G1008" i="5"/>
  <c r="F1008" i="5"/>
  <c r="E1008" i="5"/>
  <c r="C1008" i="5"/>
  <c r="H1007" i="5"/>
  <c r="G1007" i="5"/>
  <c r="F1007" i="5"/>
  <c r="E1007" i="5"/>
  <c r="D1007" i="5"/>
  <c r="C1007" i="5"/>
  <c r="H1006" i="5"/>
  <c r="G1006" i="5"/>
  <c r="E1006" i="5"/>
  <c r="D1006" i="5"/>
  <c r="C1006" i="5"/>
  <c r="G1005" i="5"/>
  <c r="F1005" i="5"/>
  <c r="E1005" i="5"/>
  <c r="D1005" i="5"/>
  <c r="H1004" i="5"/>
  <c r="G1004" i="5"/>
  <c r="F1004" i="5"/>
  <c r="E1004" i="5"/>
  <c r="D1004" i="5"/>
  <c r="C1004" i="5"/>
  <c r="H1003" i="5"/>
  <c r="G1003" i="5"/>
  <c r="F1003" i="5"/>
  <c r="D1003" i="5"/>
  <c r="C1003" i="5"/>
  <c r="H1002" i="5"/>
  <c r="G1002" i="5"/>
  <c r="F1002" i="5"/>
  <c r="E1002" i="5"/>
  <c r="D1002" i="5"/>
  <c r="C1002" i="5"/>
  <c r="H1001" i="5"/>
  <c r="F1001" i="5"/>
  <c r="E1001" i="5"/>
  <c r="D1001" i="5"/>
  <c r="C1001" i="5"/>
  <c r="H1000" i="5"/>
  <c r="G1000" i="5"/>
  <c r="F1000" i="5"/>
  <c r="E1000" i="5"/>
  <c r="C1000" i="5"/>
  <c r="H999" i="5"/>
  <c r="G999" i="5"/>
  <c r="F999" i="5"/>
  <c r="E999" i="5"/>
  <c r="D999" i="5"/>
  <c r="C999" i="5"/>
  <c r="H998" i="5"/>
  <c r="G998" i="5"/>
  <c r="E998" i="5"/>
  <c r="D998" i="5"/>
  <c r="C998" i="5"/>
  <c r="H997" i="5"/>
  <c r="G997" i="5"/>
  <c r="F997" i="5"/>
  <c r="E997" i="5"/>
  <c r="D997" i="5"/>
  <c r="H996" i="5"/>
  <c r="G996" i="5"/>
  <c r="F996" i="5"/>
  <c r="E996" i="5"/>
  <c r="D996" i="5"/>
  <c r="C996" i="5"/>
  <c r="H995" i="5"/>
  <c r="G995" i="5"/>
  <c r="F995" i="5"/>
  <c r="D995" i="5"/>
  <c r="C995" i="5"/>
  <c r="H994" i="5"/>
  <c r="G994" i="5"/>
  <c r="F994" i="5"/>
  <c r="E994" i="5"/>
  <c r="D994" i="5"/>
  <c r="C994" i="5"/>
  <c r="H993" i="5"/>
  <c r="F993" i="5"/>
  <c r="E993" i="5"/>
  <c r="D993" i="5"/>
  <c r="C993" i="5"/>
  <c r="H992" i="5"/>
  <c r="G992" i="5"/>
  <c r="F992" i="5"/>
  <c r="E992" i="5"/>
  <c r="C992" i="5"/>
  <c r="H991" i="5"/>
  <c r="G991" i="5"/>
  <c r="F991" i="5"/>
  <c r="E991" i="5"/>
  <c r="D991" i="5"/>
  <c r="C991" i="5"/>
  <c r="H990" i="5"/>
  <c r="G990" i="5"/>
  <c r="E990" i="5"/>
  <c r="D990" i="5"/>
  <c r="C990" i="5"/>
  <c r="G989" i="5"/>
  <c r="F989" i="5"/>
  <c r="E989" i="5"/>
  <c r="D989" i="5"/>
  <c r="H988" i="5"/>
  <c r="G988" i="5"/>
  <c r="F988" i="5"/>
  <c r="E988" i="5"/>
  <c r="D988" i="5"/>
  <c r="C988" i="5"/>
  <c r="H987" i="5"/>
  <c r="G987" i="5"/>
  <c r="F987" i="5"/>
  <c r="D987" i="5"/>
  <c r="C987" i="5"/>
  <c r="H986" i="5"/>
  <c r="G986" i="5"/>
  <c r="F986" i="5"/>
  <c r="E986" i="5"/>
  <c r="D986" i="5"/>
  <c r="C986" i="5"/>
  <c r="H985" i="5"/>
  <c r="F985" i="5"/>
  <c r="E985" i="5"/>
  <c r="D985" i="5"/>
  <c r="C985" i="5"/>
  <c r="H984" i="5"/>
  <c r="G984" i="5"/>
  <c r="F984" i="5"/>
  <c r="E984" i="5"/>
  <c r="C984" i="5"/>
  <c r="H983" i="5"/>
  <c r="G983" i="5"/>
  <c r="F983" i="5"/>
  <c r="E983" i="5"/>
  <c r="D983" i="5"/>
  <c r="C983" i="5"/>
  <c r="H982" i="5"/>
  <c r="G982" i="5"/>
  <c r="E982" i="5"/>
  <c r="D982" i="5"/>
  <c r="C982" i="5"/>
  <c r="G981" i="5"/>
  <c r="F981" i="5"/>
  <c r="E981" i="5"/>
  <c r="D981" i="5"/>
  <c r="H980" i="5"/>
  <c r="G980" i="5"/>
  <c r="F980" i="5"/>
  <c r="E980" i="5"/>
  <c r="D980" i="5"/>
  <c r="C980" i="5"/>
  <c r="H979" i="5"/>
  <c r="G979" i="5"/>
  <c r="F979" i="5"/>
  <c r="D979" i="5"/>
  <c r="C979" i="5"/>
  <c r="H978" i="5"/>
  <c r="G978" i="5"/>
  <c r="F978" i="5"/>
  <c r="E978" i="5"/>
  <c r="D978" i="5"/>
  <c r="C978" i="5"/>
  <c r="H977" i="5"/>
  <c r="G977" i="5"/>
  <c r="F977" i="5"/>
  <c r="E977" i="5"/>
  <c r="D977" i="5"/>
  <c r="C977" i="5"/>
  <c r="H976" i="5"/>
  <c r="G976" i="5"/>
  <c r="F976" i="5"/>
  <c r="E976" i="5"/>
  <c r="C976" i="5"/>
  <c r="H975" i="5"/>
  <c r="G975" i="5"/>
  <c r="F975" i="5"/>
  <c r="E975" i="5"/>
  <c r="D975" i="5"/>
  <c r="C975" i="5"/>
  <c r="H974" i="5"/>
  <c r="G974" i="5"/>
  <c r="E974" i="5"/>
  <c r="D974" i="5"/>
  <c r="C974" i="5"/>
  <c r="G973" i="5"/>
  <c r="F973" i="5"/>
  <c r="E973" i="5"/>
  <c r="D973" i="5"/>
  <c r="H972" i="5"/>
  <c r="G972" i="5"/>
  <c r="F972" i="5"/>
  <c r="E972" i="5"/>
  <c r="D972" i="5"/>
  <c r="C972" i="5"/>
  <c r="H971" i="5"/>
  <c r="G971" i="5"/>
  <c r="F971" i="5"/>
  <c r="D971" i="5"/>
  <c r="C971" i="5"/>
  <c r="H970" i="5"/>
  <c r="G970" i="5"/>
  <c r="F970" i="5"/>
  <c r="E970" i="5"/>
  <c r="D970" i="5"/>
  <c r="C970" i="5"/>
  <c r="H969" i="5"/>
  <c r="F969" i="5"/>
  <c r="E969" i="5"/>
  <c r="D969" i="5"/>
  <c r="C969" i="5"/>
  <c r="H968" i="5"/>
  <c r="G968" i="5"/>
  <c r="F968" i="5"/>
  <c r="E968" i="5"/>
  <c r="C968" i="5"/>
  <c r="H967" i="5"/>
  <c r="G967" i="5"/>
  <c r="F967" i="5"/>
  <c r="E967" i="5"/>
  <c r="D967" i="5"/>
  <c r="C967" i="5"/>
  <c r="H966" i="5"/>
  <c r="G966" i="5"/>
  <c r="E966" i="5"/>
  <c r="D966" i="5"/>
  <c r="C966" i="5"/>
  <c r="G965" i="5"/>
  <c r="F965" i="5"/>
  <c r="E965" i="5"/>
  <c r="D965" i="5"/>
  <c r="H964" i="5"/>
  <c r="G964" i="5"/>
  <c r="F964" i="5"/>
  <c r="E964" i="5"/>
  <c r="D964" i="5"/>
  <c r="C964" i="5"/>
  <c r="H963" i="5"/>
  <c r="G963" i="5"/>
  <c r="F963" i="5"/>
  <c r="D963" i="5"/>
  <c r="C963" i="5"/>
  <c r="H962" i="5"/>
  <c r="G962" i="5"/>
  <c r="F962" i="5"/>
  <c r="E962" i="5"/>
  <c r="D962" i="5"/>
  <c r="C962" i="5"/>
  <c r="H961" i="5"/>
  <c r="F961" i="5"/>
  <c r="E961" i="5"/>
  <c r="D961" i="5"/>
  <c r="C961" i="5"/>
  <c r="H960" i="5"/>
  <c r="G960" i="5"/>
  <c r="F960" i="5"/>
  <c r="E960" i="5"/>
  <c r="C960" i="5"/>
  <c r="H959" i="5"/>
  <c r="G959" i="5"/>
  <c r="F959" i="5"/>
  <c r="E959" i="5"/>
  <c r="D959" i="5"/>
  <c r="C959" i="5"/>
  <c r="H958" i="5"/>
  <c r="G958" i="5"/>
  <c r="E958" i="5"/>
  <c r="D958" i="5"/>
  <c r="C958" i="5"/>
  <c r="H957" i="5"/>
  <c r="G957" i="5"/>
  <c r="F957" i="5"/>
  <c r="E957" i="5"/>
  <c r="D957" i="5"/>
  <c r="H956" i="5"/>
  <c r="G956" i="5"/>
  <c r="F956" i="5"/>
  <c r="E956" i="5"/>
  <c r="D956" i="5"/>
  <c r="C956" i="5"/>
  <c r="H955" i="5"/>
  <c r="G955" i="5"/>
  <c r="F955" i="5"/>
  <c r="D955" i="5"/>
  <c r="C955" i="5"/>
  <c r="H954" i="5"/>
  <c r="G954" i="5"/>
  <c r="F954" i="5"/>
  <c r="E954" i="5"/>
  <c r="D954" i="5"/>
  <c r="C954" i="5"/>
  <c r="H953" i="5"/>
  <c r="G953" i="5"/>
  <c r="F953" i="5"/>
  <c r="E953" i="5"/>
  <c r="D953" i="5"/>
  <c r="C953" i="5"/>
  <c r="H952" i="5"/>
  <c r="G952" i="5"/>
  <c r="F952" i="5"/>
  <c r="E952" i="5"/>
  <c r="D952" i="5"/>
  <c r="C952" i="5"/>
  <c r="H951" i="5"/>
  <c r="F951" i="5"/>
  <c r="E951" i="5"/>
  <c r="D951" i="5"/>
  <c r="C951" i="5"/>
  <c r="H950" i="5"/>
  <c r="G950" i="5"/>
  <c r="F950" i="5"/>
  <c r="E950" i="5"/>
  <c r="D950" i="5"/>
  <c r="C950" i="5"/>
  <c r="H949" i="5"/>
  <c r="G949" i="5"/>
  <c r="F949" i="5"/>
  <c r="E949" i="5"/>
  <c r="D949" i="5"/>
  <c r="C949" i="5"/>
  <c r="H948" i="5"/>
  <c r="G948" i="5"/>
  <c r="E948" i="5"/>
  <c r="D948" i="5"/>
  <c r="C948" i="5"/>
  <c r="H947" i="5"/>
  <c r="G947" i="5"/>
  <c r="F947" i="5"/>
  <c r="E947" i="5"/>
  <c r="D947" i="5"/>
  <c r="H946" i="5"/>
  <c r="G946" i="5"/>
  <c r="F946" i="5"/>
  <c r="E946" i="5"/>
  <c r="D946" i="5"/>
  <c r="C946" i="5"/>
  <c r="H945" i="5"/>
  <c r="G945" i="5"/>
  <c r="F945" i="5"/>
  <c r="D945" i="5"/>
  <c r="C945" i="5"/>
  <c r="H944" i="5"/>
  <c r="G944" i="5"/>
  <c r="F944" i="5"/>
  <c r="E944" i="5"/>
  <c r="D944" i="5"/>
  <c r="C944" i="5"/>
  <c r="H943" i="5"/>
  <c r="F943" i="5"/>
  <c r="E943" i="5"/>
  <c r="D943" i="5"/>
  <c r="C943" i="5"/>
  <c r="H942" i="5"/>
  <c r="G942" i="5"/>
  <c r="F942" i="5"/>
  <c r="E942" i="5"/>
  <c r="C942" i="5"/>
  <c r="H941" i="5"/>
  <c r="G941" i="5"/>
  <c r="F941" i="5"/>
  <c r="E941" i="5"/>
  <c r="D941" i="5"/>
  <c r="C941" i="5"/>
  <c r="H940" i="5"/>
  <c r="G940" i="5"/>
  <c r="E940" i="5"/>
  <c r="D940" i="5"/>
  <c r="C940" i="5"/>
  <c r="G939" i="5"/>
  <c r="F939" i="5"/>
  <c r="E939" i="5"/>
  <c r="D939" i="5"/>
  <c r="H938" i="5"/>
  <c r="G938" i="5"/>
  <c r="F938" i="5"/>
  <c r="E938" i="5"/>
  <c r="D938" i="5"/>
  <c r="C938" i="5"/>
  <c r="H937" i="5"/>
  <c r="G937" i="5"/>
  <c r="F937" i="5"/>
  <c r="D937" i="5"/>
  <c r="C937" i="5"/>
  <c r="H936" i="5"/>
  <c r="G936" i="5"/>
  <c r="F936" i="5"/>
  <c r="E936" i="5"/>
  <c r="D936" i="5"/>
  <c r="C936" i="5"/>
  <c r="H935" i="5"/>
  <c r="F935" i="5"/>
  <c r="E935" i="5"/>
  <c r="D935" i="5"/>
  <c r="C935" i="5"/>
  <c r="H934" i="5"/>
  <c r="G934" i="5"/>
  <c r="F934" i="5"/>
  <c r="E934" i="5"/>
  <c r="C934" i="5"/>
  <c r="H933" i="5"/>
  <c r="G933" i="5"/>
  <c r="F933" i="5"/>
  <c r="E933" i="5"/>
  <c r="D933" i="5"/>
  <c r="C933" i="5"/>
  <c r="H932" i="5"/>
  <c r="G932" i="5"/>
  <c r="E932" i="5"/>
  <c r="D932" i="5"/>
  <c r="C932" i="5"/>
  <c r="G931" i="5"/>
  <c r="F931" i="5"/>
  <c r="E931" i="5"/>
  <c r="D931" i="5"/>
  <c r="H930" i="5"/>
  <c r="G930" i="5"/>
  <c r="F930" i="5"/>
  <c r="E930" i="5"/>
  <c r="D930" i="5"/>
  <c r="C930" i="5"/>
  <c r="H929" i="5"/>
  <c r="G929" i="5"/>
  <c r="F929" i="5"/>
  <c r="D929" i="5"/>
  <c r="C929" i="5"/>
  <c r="H928" i="5"/>
  <c r="G928" i="5"/>
  <c r="F928" i="5"/>
  <c r="E928" i="5"/>
  <c r="D928" i="5"/>
  <c r="C928" i="5"/>
  <c r="H927" i="5"/>
  <c r="F927" i="5"/>
  <c r="E927" i="5"/>
  <c r="D927" i="5"/>
  <c r="C927" i="5"/>
  <c r="H926" i="5"/>
  <c r="G926" i="5"/>
  <c r="F926" i="5"/>
  <c r="E926" i="5"/>
  <c r="C926" i="5"/>
  <c r="H925" i="5"/>
  <c r="G925" i="5"/>
  <c r="F925" i="5"/>
  <c r="E925" i="5"/>
  <c r="D925" i="5"/>
  <c r="C925" i="5"/>
  <c r="H924" i="5"/>
  <c r="G924" i="5"/>
  <c r="E924" i="5"/>
  <c r="D924" i="5"/>
  <c r="C924" i="5"/>
  <c r="G923" i="5"/>
  <c r="F923" i="5"/>
  <c r="E923" i="5"/>
  <c r="D923" i="5"/>
  <c r="H922" i="5"/>
  <c r="G922" i="5"/>
  <c r="F922" i="5"/>
  <c r="E922" i="5"/>
  <c r="D922" i="5"/>
  <c r="C922" i="5"/>
  <c r="H921" i="5"/>
  <c r="G921" i="5"/>
  <c r="F921" i="5"/>
  <c r="D921" i="5"/>
  <c r="C921" i="5"/>
  <c r="H920" i="5"/>
  <c r="G920" i="5"/>
  <c r="F920" i="5"/>
  <c r="E920" i="5"/>
  <c r="D920" i="5"/>
  <c r="C920" i="5"/>
  <c r="H919" i="5"/>
  <c r="F919" i="5"/>
  <c r="E919" i="5"/>
  <c r="D919" i="5"/>
  <c r="C919" i="5"/>
  <c r="H918" i="5"/>
  <c r="G918" i="5"/>
  <c r="F918" i="5"/>
  <c r="E918" i="5"/>
  <c r="C918" i="5"/>
  <c r="H917" i="5"/>
  <c r="G917" i="5"/>
  <c r="F917" i="5"/>
  <c r="E917" i="5"/>
  <c r="D917" i="5"/>
  <c r="C917" i="5"/>
  <c r="H916" i="5"/>
  <c r="G916" i="5"/>
  <c r="E916" i="5"/>
  <c r="D916" i="5"/>
  <c r="C916" i="5"/>
  <c r="G915" i="5"/>
  <c r="F915" i="5"/>
  <c r="E915" i="5"/>
  <c r="D915" i="5"/>
  <c r="H914" i="5"/>
  <c r="G914" i="5"/>
  <c r="F914" i="5"/>
  <c r="E914" i="5"/>
  <c r="D914" i="5"/>
  <c r="C914" i="5"/>
  <c r="H913" i="5"/>
  <c r="G913" i="5"/>
  <c r="F913" i="5"/>
  <c r="D913" i="5"/>
  <c r="C913" i="5"/>
  <c r="H912" i="5"/>
  <c r="G912" i="5"/>
  <c r="F912" i="5"/>
  <c r="E912" i="5"/>
  <c r="D912" i="5"/>
  <c r="C912" i="5"/>
  <c r="H911" i="5"/>
  <c r="F911" i="5"/>
  <c r="E911" i="5"/>
  <c r="D911" i="5"/>
  <c r="C911" i="5"/>
  <c r="H910" i="5"/>
  <c r="G910" i="5"/>
  <c r="F910" i="5"/>
  <c r="E910" i="5"/>
  <c r="C910" i="5"/>
  <c r="H909" i="5"/>
  <c r="G909" i="5"/>
  <c r="F909" i="5"/>
  <c r="E909" i="5"/>
  <c r="D909" i="5"/>
  <c r="C909" i="5"/>
  <c r="H908" i="5"/>
  <c r="G908" i="5"/>
  <c r="E908" i="5"/>
  <c r="D908" i="5"/>
  <c r="C908" i="5"/>
  <c r="G907" i="5"/>
  <c r="F907" i="5"/>
  <c r="E907" i="5"/>
  <c r="D907" i="5"/>
  <c r="H906" i="5"/>
  <c r="G906" i="5"/>
  <c r="F906" i="5"/>
  <c r="E906" i="5"/>
  <c r="D906" i="5"/>
  <c r="C906" i="5"/>
  <c r="H905" i="5"/>
  <c r="G905" i="5"/>
  <c r="F905" i="5"/>
  <c r="E905" i="5"/>
  <c r="D905" i="5"/>
  <c r="C905" i="5"/>
  <c r="H904" i="5"/>
  <c r="G904" i="5"/>
  <c r="F904" i="5"/>
  <c r="E904" i="5"/>
  <c r="D904" i="5"/>
  <c r="C904" i="5"/>
  <c r="H903" i="5"/>
  <c r="F903" i="5"/>
  <c r="E903" i="5"/>
  <c r="D903" i="5"/>
  <c r="C903" i="5"/>
  <c r="H902" i="5"/>
  <c r="G902" i="5"/>
  <c r="F902" i="5"/>
  <c r="E902" i="5"/>
  <c r="C902" i="5"/>
  <c r="H901" i="5"/>
  <c r="G901" i="5"/>
  <c r="F901" i="5"/>
  <c r="E901" i="5"/>
  <c r="D901" i="5"/>
  <c r="C901" i="5"/>
  <c r="H900" i="5"/>
  <c r="G900" i="5"/>
  <c r="E900" i="5"/>
  <c r="D900" i="5"/>
  <c r="C900" i="5"/>
  <c r="G899" i="5"/>
  <c r="F899" i="5"/>
  <c r="E899" i="5"/>
  <c r="D899" i="5"/>
  <c r="H898" i="5"/>
  <c r="G898" i="5"/>
  <c r="F898" i="5"/>
  <c r="E898" i="5"/>
  <c r="D898" i="5"/>
  <c r="C898" i="5"/>
  <c r="H897" i="5"/>
  <c r="G897" i="5"/>
  <c r="F897" i="5"/>
  <c r="D897" i="5"/>
  <c r="C897" i="5"/>
  <c r="H896" i="5"/>
  <c r="G896" i="5"/>
  <c r="F896" i="5"/>
  <c r="E896" i="5"/>
  <c r="D896" i="5"/>
  <c r="C896" i="5"/>
  <c r="H895" i="5"/>
  <c r="F895" i="5"/>
  <c r="E895" i="5"/>
  <c r="D895" i="5"/>
  <c r="C895" i="5"/>
  <c r="H894" i="5"/>
  <c r="G894" i="5"/>
  <c r="F894" i="5"/>
  <c r="E894" i="5"/>
  <c r="C894" i="5"/>
  <c r="H893" i="5"/>
  <c r="G893" i="5"/>
  <c r="F893" i="5"/>
  <c r="E893" i="5"/>
  <c r="D893" i="5"/>
  <c r="C893" i="5"/>
  <c r="H892" i="5"/>
  <c r="G892" i="5"/>
  <c r="E892" i="5"/>
  <c r="D892" i="5"/>
  <c r="C892" i="5"/>
  <c r="G891" i="5"/>
  <c r="F891" i="5"/>
  <c r="E891" i="5"/>
  <c r="D891" i="5"/>
  <c r="H890" i="5"/>
  <c r="G890" i="5"/>
  <c r="F890" i="5"/>
  <c r="E890" i="5"/>
  <c r="D890" i="5"/>
  <c r="C890" i="5"/>
  <c r="H889" i="5"/>
  <c r="G889" i="5"/>
  <c r="F889" i="5"/>
  <c r="D889" i="5"/>
  <c r="C889" i="5"/>
  <c r="H888" i="5"/>
  <c r="G888" i="5"/>
  <c r="F888" i="5"/>
  <c r="E888" i="5"/>
  <c r="D888" i="5"/>
  <c r="C888" i="5"/>
  <c r="H887" i="5"/>
  <c r="F887" i="5"/>
  <c r="E887" i="5"/>
  <c r="D887" i="5"/>
  <c r="C887" i="5"/>
  <c r="H886" i="5"/>
  <c r="G886" i="5"/>
  <c r="F886" i="5"/>
  <c r="E886" i="5"/>
  <c r="C886" i="5"/>
  <c r="H885" i="5"/>
  <c r="G885" i="5"/>
  <c r="F885" i="5"/>
  <c r="E885" i="5"/>
  <c r="D885" i="5"/>
  <c r="C885" i="5"/>
  <c r="H884" i="5"/>
  <c r="G884" i="5"/>
  <c r="E884" i="5"/>
  <c r="D884" i="5"/>
  <c r="C884" i="5"/>
  <c r="G883" i="5"/>
  <c r="F883" i="5"/>
  <c r="E883" i="5"/>
  <c r="D883" i="5"/>
  <c r="H882" i="5"/>
  <c r="G882" i="5"/>
  <c r="F882" i="5"/>
  <c r="E882" i="5"/>
  <c r="D882" i="5"/>
  <c r="C882" i="5"/>
  <c r="H881" i="5"/>
  <c r="G881" i="5"/>
  <c r="F881" i="5"/>
  <c r="D881" i="5"/>
  <c r="C881" i="5"/>
  <c r="H880" i="5"/>
  <c r="G880" i="5"/>
  <c r="F880" i="5"/>
  <c r="E880" i="5"/>
  <c r="D880" i="5"/>
  <c r="C880" i="5"/>
  <c r="H879" i="5"/>
  <c r="F879" i="5"/>
  <c r="E879" i="5"/>
  <c r="D879" i="5"/>
  <c r="C879" i="5"/>
  <c r="H878" i="5"/>
  <c r="G878" i="5"/>
  <c r="F878" i="5"/>
  <c r="E878" i="5"/>
  <c r="C878" i="5"/>
  <c r="H877" i="5"/>
  <c r="G877" i="5"/>
  <c r="F877" i="5"/>
  <c r="E877" i="5"/>
  <c r="D877" i="5"/>
  <c r="C877" i="5"/>
  <c r="H876" i="5"/>
  <c r="G876" i="5"/>
  <c r="E876" i="5"/>
  <c r="D876" i="5"/>
  <c r="C876" i="5"/>
  <c r="G875" i="5"/>
  <c r="F875" i="5"/>
  <c r="E875" i="5"/>
  <c r="D875" i="5"/>
  <c r="H874" i="5"/>
  <c r="G874" i="5"/>
  <c r="F874" i="5"/>
  <c r="E874" i="5"/>
  <c r="D874" i="5"/>
  <c r="C874" i="5"/>
  <c r="H873" i="5"/>
  <c r="G873" i="5"/>
  <c r="F873" i="5"/>
  <c r="D873" i="5"/>
  <c r="C873" i="5"/>
  <c r="H872" i="5"/>
  <c r="G872" i="5"/>
  <c r="F872" i="5"/>
  <c r="E872" i="5"/>
  <c r="D872" i="5"/>
  <c r="C872" i="5"/>
  <c r="H871" i="5"/>
  <c r="F871" i="5"/>
  <c r="E871" i="5"/>
  <c r="D871" i="5"/>
  <c r="C871" i="5"/>
  <c r="H870" i="5"/>
  <c r="G870" i="5"/>
  <c r="F870" i="5"/>
  <c r="E870" i="5"/>
  <c r="C870" i="5"/>
  <c r="H869" i="5"/>
  <c r="G869" i="5"/>
  <c r="F869" i="5"/>
  <c r="E869" i="5"/>
  <c r="D869" i="5"/>
  <c r="C869" i="5"/>
  <c r="H868" i="5"/>
  <c r="G868" i="5"/>
  <c r="E868" i="5"/>
  <c r="D868" i="5"/>
  <c r="C868" i="5"/>
  <c r="G867" i="5"/>
  <c r="F867" i="5"/>
  <c r="E867" i="5"/>
  <c r="D867" i="5"/>
  <c r="H866" i="5"/>
  <c r="G866" i="5"/>
  <c r="F866" i="5"/>
  <c r="E866" i="5"/>
  <c r="D866" i="5"/>
  <c r="C866" i="5"/>
  <c r="H865" i="5"/>
  <c r="G865" i="5"/>
  <c r="F865" i="5"/>
  <c r="D865" i="5"/>
  <c r="C865" i="5"/>
  <c r="H864" i="5"/>
  <c r="G864" i="5"/>
  <c r="F864" i="5"/>
  <c r="E864" i="5"/>
  <c r="D864" i="5"/>
  <c r="C864" i="5"/>
  <c r="H863" i="5"/>
  <c r="F863" i="5"/>
  <c r="E863" i="5"/>
  <c r="D863" i="5"/>
  <c r="C863" i="5"/>
  <c r="H862" i="5"/>
  <c r="G862" i="5"/>
  <c r="F862" i="5"/>
  <c r="E862" i="5"/>
  <c r="C862" i="5"/>
  <c r="H861" i="5"/>
  <c r="G861" i="5"/>
  <c r="F861" i="5"/>
  <c r="E861" i="5"/>
  <c r="D861" i="5"/>
  <c r="C861" i="5"/>
  <c r="H860" i="5"/>
  <c r="G860" i="5"/>
  <c r="E860" i="5"/>
  <c r="D860" i="5"/>
  <c r="C860" i="5"/>
  <c r="G859" i="5"/>
  <c r="F859" i="5"/>
  <c r="E859" i="5"/>
  <c r="D859" i="5"/>
  <c r="H858" i="5"/>
  <c r="G858" i="5"/>
  <c r="F858" i="5"/>
  <c r="E858" i="5"/>
  <c r="D858" i="5"/>
  <c r="C858" i="5"/>
  <c r="H857" i="5"/>
  <c r="G857" i="5"/>
  <c r="F857" i="5"/>
  <c r="D857" i="5"/>
  <c r="C857" i="5"/>
  <c r="H856" i="5"/>
  <c r="G856" i="5"/>
  <c r="F856" i="5"/>
  <c r="E856" i="5"/>
  <c r="D856" i="5"/>
  <c r="C856" i="5"/>
  <c r="H855" i="5"/>
  <c r="G855" i="5"/>
  <c r="F855" i="5"/>
  <c r="E855" i="5"/>
  <c r="D855" i="5"/>
  <c r="C855" i="5"/>
  <c r="H854" i="5"/>
  <c r="G854" i="5"/>
  <c r="F854" i="5"/>
  <c r="E854" i="5"/>
  <c r="C854" i="5"/>
  <c r="H853" i="5"/>
  <c r="G853" i="5"/>
  <c r="F853" i="5"/>
  <c r="E853" i="5"/>
  <c r="D853" i="5"/>
  <c r="C853" i="5"/>
  <c r="H852" i="5"/>
  <c r="G852" i="5"/>
  <c r="E852" i="5"/>
  <c r="D852" i="5"/>
  <c r="C852" i="5"/>
  <c r="G851" i="5"/>
  <c r="F851" i="5"/>
  <c r="E851" i="5"/>
  <c r="D851" i="5"/>
  <c r="H850" i="5"/>
  <c r="G850" i="5"/>
  <c r="F850" i="5"/>
  <c r="E850" i="5"/>
  <c r="D850" i="5"/>
  <c r="C850" i="5"/>
  <c r="H849" i="5"/>
  <c r="G849" i="5"/>
  <c r="F849" i="5"/>
  <c r="D849" i="5"/>
  <c r="C849" i="5"/>
  <c r="H848" i="5"/>
  <c r="G848" i="5"/>
  <c r="F848" i="5"/>
  <c r="E848" i="5"/>
  <c r="D848" i="5"/>
  <c r="C848" i="5"/>
  <c r="H847" i="5"/>
  <c r="F847" i="5"/>
  <c r="E847" i="5"/>
  <c r="D847" i="5"/>
  <c r="C847" i="5"/>
  <c r="H846" i="5"/>
  <c r="G846" i="5"/>
  <c r="F846" i="5"/>
  <c r="E846" i="5"/>
  <c r="C846" i="5"/>
  <c r="H845" i="5"/>
  <c r="G845" i="5"/>
  <c r="F845" i="5"/>
  <c r="E845" i="5"/>
  <c r="D845" i="5"/>
  <c r="C845" i="5"/>
  <c r="H844" i="5"/>
  <c r="G844" i="5"/>
  <c r="E844" i="5"/>
  <c r="D844" i="5"/>
  <c r="C844" i="5"/>
  <c r="G843" i="5"/>
  <c r="F843" i="5"/>
  <c r="E843" i="5"/>
  <c r="D843" i="5"/>
  <c r="H842" i="5"/>
  <c r="G842" i="5"/>
  <c r="F842" i="5"/>
  <c r="E842" i="5"/>
  <c r="D842" i="5"/>
  <c r="C842" i="5"/>
  <c r="H841" i="5"/>
  <c r="G841" i="5"/>
  <c r="F841" i="5"/>
  <c r="E841" i="5"/>
  <c r="D841" i="5"/>
  <c r="C841" i="5"/>
  <c r="H840" i="5"/>
  <c r="G840" i="5"/>
  <c r="F840" i="5"/>
  <c r="E840" i="5"/>
  <c r="D840" i="5"/>
  <c r="C840" i="5"/>
  <c r="H839" i="5"/>
  <c r="F839" i="5"/>
  <c r="E839" i="5"/>
  <c r="D839" i="5"/>
  <c r="C839" i="5"/>
  <c r="H838" i="5"/>
  <c r="G838" i="5"/>
  <c r="F838" i="5"/>
  <c r="E838" i="5"/>
  <c r="C838" i="5"/>
  <c r="H837" i="5"/>
  <c r="G837" i="5"/>
  <c r="F837" i="5"/>
  <c r="E837" i="5"/>
  <c r="D837" i="5"/>
  <c r="C837" i="5"/>
  <c r="H836" i="5"/>
  <c r="G836" i="5"/>
  <c r="E836" i="5"/>
  <c r="D836" i="5"/>
  <c r="C836" i="5"/>
  <c r="G835" i="5"/>
  <c r="F835" i="5"/>
  <c r="E835" i="5"/>
  <c r="D835" i="5"/>
  <c r="H834" i="5"/>
  <c r="G834" i="5"/>
  <c r="F834" i="5"/>
  <c r="E834" i="5"/>
  <c r="D834" i="5"/>
  <c r="C834" i="5"/>
  <c r="H833" i="5"/>
  <c r="G833" i="5"/>
  <c r="F833" i="5"/>
  <c r="D833" i="5"/>
  <c r="C833" i="5"/>
  <c r="H832" i="5"/>
  <c r="G832" i="5"/>
  <c r="F832" i="5"/>
  <c r="E832" i="5"/>
  <c r="D832" i="5"/>
  <c r="C832" i="5"/>
  <c r="H831" i="5"/>
  <c r="F831" i="5"/>
  <c r="E831" i="5"/>
  <c r="D831" i="5"/>
  <c r="C831" i="5"/>
  <c r="H830" i="5"/>
  <c r="G830" i="5"/>
  <c r="F830" i="5"/>
  <c r="E830" i="5"/>
  <c r="C830" i="5"/>
  <c r="H829" i="5"/>
  <c r="G829" i="5"/>
  <c r="F829" i="5"/>
  <c r="E829" i="5"/>
  <c r="D829" i="5"/>
  <c r="C829" i="5"/>
  <c r="H828" i="5"/>
  <c r="G828" i="5"/>
  <c r="E828" i="5"/>
  <c r="D828" i="5"/>
  <c r="C828" i="5"/>
  <c r="H827" i="5"/>
  <c r="G827" i="5"/>
  <c r="F827" i="5"/>
  <c r="E827" i="5"/>
  <c r="D827" i="5"/>
  <c r="H826" i="5"/>
  <c r="G826" i="5"/>
  <c r="F826" i="5"/>
  <c r="E826" i="5"/>
  <c r="D826" i="5"/>
  <c r="C826" i="5"/>
  <c r="H825" i="5"/>
  <c r="G825" i="5"/>
  <c r="F825" i="5"/>
  <c r="D825" i="5"/>
  <c r="C825" i="5"/>
  <c r="H824" i="5"/>
  <c r="G824" i="5"/>
  <c r="F824" i="5"/>
  <c r="E824" i="5"/>
  <c r="D824" i="5"/>
  <c r="C824" i="5"/>
  <c r="H823" i="5"/>
  <c r="F823" i="5"/>
  <c r="E823" i="5"/>
  <c r="D823" i="5"/>
  <c r="C823" i="5"/>
  <c r="H822" i="5"/>
  <c r="G822" i="5"/>
  <c r="F822" i="5"/>
  <c r="E822" i="5"/>
  <c r="C822" i="5"/>
  <c r="H821" i="5"/>
  <c r="G821" i="5"/>
  <c r="F821" i="5"/>
  <c r="E821" i="5"/>
  <c r="D821" i="5"/>
  <c r="C821" i="5"/>
  <c r="H820" i="5"/>
  <c r="G820" i="5"/>
  <c r="E820" i="5"/>
  <c r="D820" i="5"/>
  <c r="C820" i="5"/>
  <c r="G819" i="5"/>
  <c r="F819" i="5"/>
  <c r="E819" i="5"/>
  <c r="D819" i="5"/>
  <c r="H818" i="5"/>
  <c r="G818" i="5"/>
  <c r="F818" i="5"/>
  <c r="E818" i="5"/>
  <c r="D818" i="5"/>
  <c r="C818" i="5"/>
  <c r="H817" i="5"/>
  <c r="G817" i="5"/>
  <c r="F817" i="5"/>
  <c r="D817" i="5"/>
  <c r="C817" i="5"/>
  <c r="H816" i="5"/>
  <c r="G816" i="5"/>
  <c r="F816" i="5"/>
  <c r="E816" i="5"/>
  <c r="D816" i="5"/>
  <c r="C816" i="5"/>
  <c r="H815" i="5"/>
  <c r="F815" i="5"/>
  <c r="E815" i="5"/>
  <c r="D815" i="5"/>
  <c r="C815" i="5"/>
  <c r="H814" i="5"/>
  <c r="G814" i="5"/>
  <c r="F814" i="5"/>
  <c r="E814" i="5"/>
  <c r="C814" i="5"/>
  <c r="H813" i="5"/>
  <c r="G813" i="5"/>
  <c r="F813" i="5"/>
  <c r="E813" i="5"/>
  <c r="D813" i="5"/>
  <c r="C813" i="5"/>
  <c r="H812" i="5"/>
  <c r="G812" i="5"/>
  <c r="E812" i="5"/>
  <c r="D812" i="5"/>
  <c r="C812" i="5"/>
  <c r="G811" i="5"/>
  <c r="F811" i="5"/>
  <c r="E811" i="5"/>
  <c r="D811" i="5"/>
  <c r="H810" i="5"/>
  <c r="G810" i="5"/>
  <c r="F810" i="5"/>
  <c r="E810" i="5"/>
  <c r="D810" i="5"/>
  <c r="C810" i="5"/>
  <c r="H809" i="5"/>
  <c r="G809" i="5"/>
  <c r="F809" i="5"/>
  <c r="D809" i="5"/>
  <c r="C809" i="5"/>
  <c r="H808" i="5"/>
  <c r="G808" i="5"/>
  <c r="F808" i="5"/>
  <c r="E808" i="5"/>
  <c r="D808" i="5"/>
  <c r="C808" i="5"/>
  <c r="H807" i="5"/>
  <c r="F807" i="5"/>
  <c r="E807" i="5"/>
  <c r="D807" i="5"/>
  <c r="C807" i="5"/>
  <c r="H806" i="5"/>
  <c r="G806" i="5"/>
  <c r="F806" i="5"/>
  <c r="E806" i="5"/>
  <c r="C806" i="5"/>
  <c r="H805" i="5"/>
  <c r="G805" i="5"/>
  <c r="F805" i="5"/>
  <c r="E805" i="5"/>
  <c r="D805" i="5"/>
  <c r="C805" i="5"/>
  <c r="H804" i="5"/>
  <c r="G804" i="5"/>
  <c r="E804" i="5"/>
  <c r="D804" i="5"/>
  <c r="C804" i="5"/>
  <c r="G803" i="5"/>
  <c r="F803" i="5"/>
  <c r="E803" i="5"/>
  <c r="D803" i="5"/>
  <c r="H802" i="5"/>
  <c r="G802" i="5"/>
  <c r="F802" i="5"/>
  <c r="E802" i="5"/>
  <c r="D802" i="5"/>
  <c r="C802" i="5"/>
  <c r="H801" i="5"/>
  <c r="G801" i="5"/>
  <c r="F801" i="5"/>
  <c r="D801" i="5"/>
  <c r="C801" i="5"/>
  <c r="H800" i="5"/>
  <c r="G800" i="5"/>
  <c r="F800" i="5"/>
  <c r="E800" i="5"/>
  <c r="D800" i="5"/>
  <c r="C800" i="5"/>
  <c r="H799" i="5"/>
  <c r="F799" i="5"/>
  <c r="E799" i="5"/>
  <c r="D799" i="5"/>
  <c r="C799" i="5"/>
  <c r="H798" i="5"/>
  <c r="G798" i="5"/>
  <c r="F798" i="5"/>
  <c r="E798" i="5"/>
  <c r="C798" i="5"/>
  <c r="H797" i="5"/>
  <c r="G797" i="5"/>
  <c r="F797" i="5"/>
  <c r="E797" i="5"/>
  <c r="D797" i="5"/>
  <c r="C797" i="5"/>
  <c r="H796" i="5"/>
  <c r="G796" i="5"/>
  <c r="E796" i="5"/>
  <c r="D796" i="5"/>
  <c r="C796" i="5"/>
  <c r="G795" i="5"/>
  <c r="F795" i="5"/>
  <c r="E795" i="5"/>
  <c r="D795" i="5"/>
  <c r="H794" i="5"/>
  <c r="G794" i="5"/>
  <c r="F794" i="5"/>
  <c r="E794" i="5"/>
  <c r="D794" i="5"/>
  <c r="C794" i="5"/>
  <c r="H793" i="5"/>
  <c r="G793" i="5"/>
  <c r="F793" i="5"/>
  <c r="D793" i="5"/>
  <c r="C793" i="5"/>
  <c r="H792" i="5"/>
  <c r="G792" i="5"/>
  <c r="F792" i="5"/>
  <c r="E792" i="5"/>
  <c r="D792" i="5"/>
  <c r="C792" i="5"/>
  <c r="H791" i="5"/>
  <c r="G791" i="5"/>
  <c r="F791" i="5"/>
  <c r="E791" i="5"/>
  <c r="D791" i="5"/>
  <c r="C791" i="5"/>
  <c r="H790" i="5"/>
  <c r="G790" i="5"/>
  <c r="F790" i="5"/>
  <c r="E790" i="5"/>
  <c r="C790" i="5"/>
  <c r="H789" i="5"/>
  <c r="G789" i="5"/>
  <c r="F789" i="5"/>
  <c r="E789" i="5"/>
  <c r="D789" i="5"/>
  <c r="C789" i="5"/>
  <c r="H788" i="5"/>
  <c r="G788" i="5"/>
  <c r="E788" i="5"/>
  <c r="D788" i="5"/>
  <c r="C788" i="5"/>
  <c r="H787" i="5"/>
  <c r="G787" i="5"/>
  <c r="F787" i="5"/>
  <c r="E787" i="5"/>
  <c r="D787" i="5"/>
  <c r="H786" i="5"/>
  <c r="G786" i="5"/>
  <c r="F786" i="5"/>
  <c r="E786" i="5"/>
  <c r="D786" i="5"/>
  <c r="C786" i="5"/>
  <c r="H785" i="5"/>
  <c r="G785" i="5"/>
  <c r="F785" i="5"/>
  <c r="D785" i="5"/>
  <c r="C785" i="5"/>
  <c r="H784" i="5"/>
  <c r="G784" i="5"/>
  <c r="F784" i="5"/>
  <c r="E784" i="5"/>
  <c r="D784" i="5"/>
  <c r="C784" i="5"/>
  <c r="H783" i="5"/>
  <c r="F783" i="5"/>
  <c r="E783" i="5"/>
  <c r="D783" i="5"/>
  <c r="C783" i="5"/>
  <c r="H782" i="5"/>
  <c r="G782" i="5"/>
  <c r="F782" i="5"/>
  <c r="E782" i="5"/>
  <c r="C782" i="5"/>
  <c r="H781" i="5"/>
  <c r="G781" i="5"/>
  <c r="F781" i="5"/>
  <c r="E781" i="5"/>
  <c r="D781" i="5"/>
  <c r="C781" i="5"/>
  <c r="H780" i="5"/>
  <c r="G780" i="5"/>
  <c r="E780" i="5"/>
  <c r="D780" i="5"/>
  <c r="C780" i="5"/>
  <c r="G779" i="5"/>
  <c r="F779" i="5"/>
  <c r="E779" i="5"/>
  <c r="D779" i="5"/>
  <c r="H778" i="5"/>
  <c r="G778" i="5"/>
  <c r="F778" i="5"/>
  <c r="E778" i="5"/>
  <c r="D778" i="5"/>
  <c r="C778" i="5"/>
  <c r="H777" i="5"/>
  <c r="G777" i="5"/>
  <c r="F777" i="5"/>
  <c r="E777" i="5"/>
  <c r="D777" i="5"/>
  <c r="C777" i="5"/>
  <c r="H776" i="5"/>
  <c r="G776" i="5"/>
  <c r="F776" i="5"/>
  <c r="E776" i="5"/>
  <c r="D776" i="5"/>
  <c r="C776" i="5"/>
  <c r="H775" i="5"/>
  <c r="F775" i="5"/>
  <c r="E775" i="5"/>
  <c r="D775" i="5"/>
  <c r="C775" i="5"/>
  <c r="H774" i="5"/>
  <c r="G774" i="5"/>
  <c r="F774" i="5"/>
  <c r="E774" i="5"/>
  <c r="C774" i="5"/>
  <c r="H773" i="5"/>
  <c r="G773" i="5"/>
  <c r="F773" i="5"/>
  <c r="E773" i="5"/>
  <c r="D773" i="5"/>
  <c r="C773" i="5"/>
  <c r="H772" i="5"/>
  <c r="G772" i="5"/>
  <c r="E772" i="5"/>
  <c r="D772" i="5"/>
  <c r="C772" i="5"/>
  <c r="H771" i="5"/>
  <c r="G771" i="5"/>
  <c r="F771" i="5"/>
  <c r="E771" i="5"/>
  <c r="D771" i="5"/>
  <c r="C771" i="5"/>
  <c r="H770" i="5"/>
  <c r="G770" i="5"/>
  <c r="F770" i="5"/>
  <c r="E770" i="5"/>
  <c r="D770" i="5"/>
  <c r="C770" i="5"/>
  <c r="H769" i="5"/>
  <c r="G769" i="5"/>
  <c r="F769" i="5"/>
  <c r="E769" i="5"/>
  <c r="D769" i="5"/>
  <c r="C769" i="5"/>
  <c r="H768" i="5"/>
  <c r="G768" i="5"/>
  <c r="F768" i="5"/>
  <c r="E768" i="5"/>
  <c r="D768" i="5"/>
  <c r="C768" i="5"/>
  <c r="H767" i="5"/>
  <c r="G767" i="5"/>
  <c r="F767" i="5"/>
  <c r="E767" i="5"/>
  <c r="D767" i="5"/>
  <c r="C767" i="5"/>
  <c r="H766" i="5"/>
  <c r="G766" i="5"/>
  <c r="F766" i="5"/>
  <c r="E766" i="5"/>
  <c r="D766" i="5"/>
  <c r="C766" i="5"/>
  <c r="G765" i="5"/>
  <c r="F765" i="5"/>
  <c r="E765" i="5"/>
  <c r="D765" i="5"/>
  <c r="C765" i="5"/>
  <c r="H764" i="5"/>
  <c r="G764" i="5"/>
  <c r="F764" i="5"/>
  <c r="E764" i="5"/>
  <c r="D764" i="5"/>
  <c r="C764" i="5"/>
  <c r="H763" i="5"/>
  <c r="G763" i="5"/>
  <c r="F763" i="5"/>
  <c r="D763" i="5"/>
  <c r="C763" i="5"/>
  <c r="H762" i="5"/>
  <c r="G762" i="5"/>
  <c r="F762" i="5"/>
  <c r="E762" i="5"/>
  <c r="D762" i="5"/>
  <c r="C762" i="5"/>
  <c r="H761" i="5"/>
  <c r="F761" i="5"/>
  <c r="E761" i="5"/>
  <c r="D761" i="5"/>
  <c r="C761" i="5"/>
  <c r="H760" i="5"/>
  <c r="G760" i="5"/>
  <c r="F760" i="5"/>
  <c r="E760" i="5"/>
  <c r="C760" i="5"/>
  <c r="H759" i="5"/>
  <c r="G759" i="5"/>
  <c r="F759" i="5"/>
  <c r="E759" i="5"/>
  <c r="D759" i="5"/>
  <c r="C759" i="5"/>
  <c r="H758" i="5"/>
  <c r="G758" i="5"/>
  <c r="E758" i="5"/>
  <c r="D758" i="5"/>
  <c r="C758" i="5"/>
  <c r="G757" i="5"/>
  <c r="F757" i="5"/>
  <c r="E757" i="5"/>
  <c r="D757" i="5"/>
  <c r="H756" i="5"/>
  <c r="G756" i="5"/>
  <c r="F756" i="5"/>
  <c r="E756" i="5"/>
  <c r="D756" i="5"/>
  <c r="C756" i="5"/>
  <c r="H755" i="5"/>
  <c r="G755" i="5"/>
  <c r="F755" i="5"/>
  <c r="D755" i="5"/>
  <c r="C755" i="5"/>
  <c r="H754" i="5"/>
  <c r="G754" i="5"/>
  <c r="F754" i="5"/>
  <c r="E754" i="5"/>
  <c r="D754" i="5"/>
  <c r="C754" i="5"/>
  <c r="H753" i="5"/>
  <c r="F753" i="5"/>
  <c r="E753" i="5"/>
  <c r="D753" i="5"/>
  <c r="C753" i="5"/>
  <c r="H752" i="5"/>
  <c r="G752" i="5"/>
  <c r="F752" i="5"/>
  <c r="E752" i="5"/>
  <c r="C752" i="5"/>
  <c r="H751" i="5"/>
  <c r="G751" i="5"/>
  <c r="F751" i="5"/>
  <c r="E751" i="5"/>
  <c r="D751" i="5"/>
  <c r="C751" i="5"/>
  <c r="H750" i="5"/>
  <c r="G750" i="5"/>
  <c r="E750" i="5"/>
  <c r="D750" i="5"/>
  <c r="C750" i="5"/>
  <c r="G749" i="5"/>
  <c r="F749" i="5"/>
  <c r="E749" i="5"/>
  <c r="D749" i="5"/>
  <c r="C749" i="5"/>
  <c r="H748" i="5"/>
  <c r="G748" i="5"/>
  <c r="F748" i="5"/>
  <c r="E748" i="5"/>
  <c r="D748" i="5"/>
  <c r="C748" i="5"/>
  <c r="H747" i="5"/>
  <c r="G747" i="5"/>
  <c r="F747" i="5"/>
  <c r="D747" i="5"/>
  <c r="C747" i="5"/>
  <c r="H746" i="5"/>
  <c r="G746" i="5"/>
  <c r="F746" i="5"/>
  <c r="E746" i="5"/>
  <c r="D746" i="5"/>
  <c r="C746" i="5"/>
  <c r="H745" i="5"/>
  <c r="F745" i="5"/>
  <c r="E745" i="5"/>
  <c r="D745" i="5"/>
  <c r="C745" i="5"/>
  <c r="H744" i="5"/>
  <c r="G744" i="5"/>
  <c r="F744" i="5"/>
  <c r="E744" i="5"/>
  <c r="C744" i="5"/>
  <c r="H743" i="5"/>
  <c r="G743" i="5"/>
  <c r="F743" i="5"/>
  <c r="E743" i="5"/>
  <c r="D743" i="5"/>
  <c r="C743" i="5"/>
  <c r="H742" i="5"/>
  <c r="G742" i="5"/>
  <c r="E742" i="5"/>
  <c r="D742" i="5"/>
  <c r="C742" i="5"/>
  <c r="G741" i="5"/>
  <c r="F741" i="5"/>
  <c r="E741" i="5"/>
  <c r="D741" i="5"/>
  <c r="H740" i="5"/>
  <c r="G740" i="5"/>
  <c r="F740" i="5"/>
  <c r="E740" i="5"/>
  <c r="D740" i="5"/>
  <c r="C740" i="5"/>
  <c r="H739" i="5"/>
  <c r="G739" i="5"/>
  <c r="F739" i="5"/>
  <c r="D739" i="5"/>
  <c r="C739" i="5"/>
  <c r="H738" i="5"/>
  <c r="G738" i="5"/>
  <c r="F738" i="5"/>
  <c r="E738" i="5"/>
  <c r="D738" i="5"/>
  <c r="C738" i="5"/>
  <c r="H737" i="5"/>
  <c r="F737" i="5"/>
  <c r="E737" i="5"/>
  <c r="D737" i="5"/>
  <c r="C737" i="5"/>
  <c r="H736" i="5"/>
  <c r="G736" i="5"/>
  <c r="F736" i="5"/>
  <c r="E736" i="5"/>
  <c r="C736" i="5"/>
  <c r="H735" i="5"/>
  <c r="G735" i="5"/>
  <c r="F735" i="5"/>
  <c r="E735" i="5"/>
  <c r="D735" i="5"/>
  <c r="C735" i="5"/>
  <c r="H734" i="5"/>
  <c r="G734" i="5"/>
  <c r="E734" i="5"/>
  <c r="D734" i="5"/>
  <c r="C734" i="5"/>
  <c r="G733" i="5"/>
  <c r="F733" i="5"/>
  <c r="E733" i="5"/>
  <c r="D733" i="5"/>
  <c r="C733" i="5"/>
  <c r="H732" i="5"/>
  <c r="G732" i="5"/>
  <c r="F732" i="5"/>
  <c r="E732" i="5"/>
  <c r="D732" i="5"/>
  <c r="C732" i="5"/>
  <c r="H731" i="5"/>
  <c r="G731" i="5"/>
  <c r="F731" i="5"/>
  <c r="D731" i="5"/>
  <c r="C731" i="5"/>
  <c r="H730" i="5"/>
  <c r="G730" i="5"/>
  <c r="F730" i="5"/>
  <c r="E730" i="5"/>
  <c r="D730" i="5"/>
  <c r="C730" i="5"/>
  <c r="H729" i="5"/>
  <c r="F729" i="5"/>
  <c r="E729" i="5"/>
  <c r="D729" i="5"/>
  <c r="C729" i="5"/>
  <c r="H728" i="5"/>
  <c r="G728" i="5"/>
  <c r="F728" i="5"/>
  <c r="E728" i="5"/>
  <c r="C728" i="5"/>
  <c r="H727" i="5"/>
  <c r="G727" i="5"/>
  <c r="F727" i="5"/>
  <c r="E727" i="5"/>
  <c r="D727" i="5"/>
  <c r="C727" i="5"/>
  <c r="H726" i="5"/>
  <c r="G726" i="5"/>
  <c r="E726" i="5"/>
  <c r="D726" i="5"/>
  <c r="C726" i="5"/>
  <c r="G725" i="5"/>
  <c r="F725" i="5"/>
  <c r="E725" i="5"/>
  <c r="D725" i="5"/>
  <c r="H724" i="5"/>
  <c r="G724" i="5"/>
  <c r="F724" i="5"/>
  <c r="E724" i="5"/>
  <c r="D724" i="5"/>
  <c r="C724" i="5"/>
  <c r="H723" i="5"/>
  <c r="G723" i="5"/>
  <c r="F723" i="5"/>
  <c r="D723" i="5"/>
  <c r="C723" i="5"/>
  <c r="H722" i="5"/>
  <c r="G722" i="5"/>
  <c r="F722" i="5"/>
  <c r="E722" i="5"/>
  <c r="D722" i="5"/>
  <c r="C722" i="5"/>
  <c r="H721" i="5"/>
  <c r="F721" i="5"/>
  <c r="E721" i="5"/>
  <c r="D721" i="5"/>
  <c r="C721" i="5"/>
  <c r="H720" i="5"/>
  <c r="G720" i="5"/>
  <c r="F720" i="5"/>
  <c r="E720" i="5"/>
  <c r="C720" i="5"/>
  <c r="H719" i="5"/>
  <c r="G719" i="5"/>
  <c r="F719" i="5"/>
  <c r="E719" i="5"/>
  <c r="D719" i="5"/>
  <c r="C719" i="5"/>
  <c r="H718" i="5"/>
  <c r="G718" i="5"/>
  <c r="E718" i="5"/>
  <c r="D718" i="5"/>
  <c r="C718" i="5"/>
  <c r="H717" i="5"/>
  <c r="G717" i="5"/>
  <c r="F717" i="5"/>
  <c r="E717" i="5"/>
  <c r="D717" i="5"/>
  <c r="C717" i="5"/>
  <c r="H716" i="5"/>
  <c r="G716" i="5"/>
  <c r="F716" i="5"/>
  <c r="E716" i="5"/>
  <c r="D716" i="5"/>
  <c r="C716" i="5"/>
  <c r="H715" i="5"/>
  <c r="G715" i="5"/>
  <c r="F715" i="5"/>
  <c r="D715" i="5"/>
  <c r="C715" i="5"/>
  <c r="H714" i="5"/>
  <c r="G714" i="5"/>
  <c r="F714" i="5"/>
  <c r="E714" i="5"/>
  <c r="D714" i="5"/>
  <c r="C714" i="5"/>
  <c r="H713" i="5"/>
  <c r="F713" i="5"/>
  <c r="E713" i="5"/>
  <c r="D713" i="5"/>
  <c r="C713" i="5"/>
  <c r="H712" i="5"/>
  <c r="D10" i="69" s="1"/>
  <c r="F10" i="69" s="1"/>
  <c r="I10" i="69" s="1"/>
  <c r="G712" i="5"/>
  <c r="F712" i="5"/>
  <c r="E712" i="5"/>
  <c r="C712" i="5"/>
  <c r="H711" i="5"/>
  <c r="G711" i="5"/>
  <c r="F711" i="5"/>
  <c r="E711" i="5"/>
  <c r="D711" i="5"/>
  <c r="C711" i="5"/>
  <c r="H710" i="5"/>
  <c r="G710" i="5"/>
  <c r="E710" i="5"/>
  <c r="D710" i="5"/>
  <c r="C710" i="5"/>
  <c r="G709" i="5"/>
  <c r="F709" i="5"/>
  <c r="E709" i="5"/>
  <c r="D709" i="5"/>
  <c r="H708" i="5"/>
  <c r="G708" i="5"/>
  <c r="F708" i="5"/>
  <c r="E708" i="5"/>
  <c r="D708" i="5"/>
  <c r="C708" i="5"/>
  <c r="H707" i="5"/>
  <c r="G707" i="5"/>
  <c r="F707" i="5"/>
  <c r="D707" i="5"/>
  <c r="C707" i="5"/>
  <c r="H706" i="5"/>
  <c r="G706" i="5"/>
  <c r="F706" i="5"/>
  <c r="E706" i="5"/>
  <c r="D706" i="5"/>
  <c r="C706" i="5"/>
  <c r="H705" i="5"/>
  <c r="F705" i="5"/>
  <c r="E705" i="5"/>
  <c r="D705" i="5"/>
  <c r="C705" i="5"/>
  <c r="H704" i="5"/>
  <c r="G704" i="5"/>
  <c r="F704" i="5"/>
  <c r="E704" i="5"/>
  <c r="C704" i="5"/>
  <c r="H703" i="5"/>
  <c r="G703" i="5"/>
  <c r="F703" i="5"/>
  <c r="E703" i="5"/>
  <c r="D703" i="5"/>
  <c r="C703" i="5"/>
  <c r="H702" i="5"/>
  <c r="G702" i="5"/>
  <c r="E702" i="5"/>
  <c r="D702" i="5"/>
  <c r="C702" i="5"/>
  <c r="G701" i="5"/>
  <c r="F701" i="5"/>
  <c r="E701" i="5"/>
  <c r="D701" i="5"/>
  <c r="C701" i="5"/>
  <c r="H700" i="5"/>
  <c r="G700" i="5"/>
  <c r="F700" i="5"/>
  <c r="E700" i="5"/>
  <c r="D700" i="5"/>
  <c r="C700" i="5"/>
  <c r="H699" i="5"/>
  <c r="G699" i="5"/>
  <c r="F699" i="5"/>
  <c r="D699" i="5"/>
  <c r="C699" i="5"/>
  <c r="H698" i="5"/>
  <c r="G698" i="5"/>
  <c r="F698" i="5"/>
  <c r="E698" i="5"/>
  <c r="D698" i="5"/>
  <c r="C698" i="5"/>
  <c r="H697" i="5"/>
  <c r="F697" i="5"/>
  <c r="E697" i="5"/>
  <c r="D697" i="5"/>
  <c r="C697" i="5"/>
  <c r="H696" i="5"/>
  <c r="G696" i="5"/>
  <c r="F696" i="5"/>
  <c r="E696" i="5"/>
  <c r="C696" i="5"/>
  <c r="H695" i="5"/>
  <c r="G695" i="5"/>
  <c r="F695" i="5"/>
  <c r="E695" i="5"/>
  <c r="D695" i="5"/>
  <c r="C695" i="5"/>
  <c r="H694" i="5"/>
  <c r="G694" i="5"/>
  <c r="E694" i="5"/>
  <c r="D694" i="5"/>
  <c r="C694" i="5"/>
  <c r="G693" i="5"/>
  <c r="F693" i="5"/>
  <c r="E693" i="5"/>
  <c r="D693" i="5"/>
  <c r="H692" i="5"/>
  <c r="G692" i="5"/>
  <c r="F692" i="5"/>
  <c r="E692" i="5"/>
  <c r="D692" i="5"/>
  <c r="C692" i="5"/>
  <c r="H691" i="5"/>
  <c r="G691" i="5"/>
  <c r="F691" i="5"/>
  <c r="D691" i="5"/>
  <c r="C691" i="5"/>
  <c r="H690" i="5"/>
  <c r="G690" i="5"/>
  <c r="F690" i="5"/>
  <c r="E690" i="5"/>
  <c r="D690" i="5"/>
  <c r="C690" i="5"/>
  <c r="H689" i="5"/>
  <c r="F689" i="5"/>
  <c r="E689" i="5"/>
  <c r="D689" i="5"/>
  <c r="C689" i="5"/>
  <c r="H688" i="5"/>
  <c r="G688" i="5"/>
  <c r="F688" i="5"/>
  <c r="E688" i="5"/>
  <c r="C688" i="5"/>
  <c r="H687" i="5"/>
  <c r="G687" i="5"/>
  <c r="F687" i="5"/>
  <c r="E687" i="5"/>
  <c r="D687" i="5"/>
  <c r="C687" i="5"/>
  <c r="H686" i="5"/>
  <c r="G686" i="5"/>
  <c r="E686" i="5"/>
  <c r="D686" i="5"/>
  <c r="C686" i="5"/>
  <c r="G685" i="5"/>
  <c r="F685" i="5"/>
  <c r="E685" i="5"/>
  <c r="D685" i="5"/>
  <c r="C685" i="5"/>
  <c r="H684" i="5"/>
  <c r="G684" i="5"/>
  <c r="F684" i="5"/>
  <c r="E684" i="5"/>
  <c r="D684" i="5"/>
  <c r="C684" i="5"/>
  <c r="H683" i="5"/>
  <c r="G683" i="5"/>
  <c r="F683" i="5"/>
  <c r="D683" i="5"/>
  <c r="C683" i="5"/>
  <c r="H682" i="5"/>
  <c r="G682" i="5"/>
  <c r="F682" i="5"/>
  <c r="E682" i="5"/>
  <c r="D682" i="5"/>
  <c r="C682" i="5"/>
  <c r="H681" i="5"/>
  <c r="F681" i="5"/>
  <c r="E681" i="5"/>
  <c r="D681" i="5"/>
  <c r="C681" i="5"/>
  <c r="H680" i="5"/>
  <c r="G680" i="5"/>
  <c r="F680" i="5"/>
  <c r="E680" i="5"/>
  <c r="C680" i="5"/>
  <c r="H679" i="5"/>
  <c r="G679" i="5"/>
  <c r="F679" i="5"/>
  <c r="E679" i="5"/>
  <c r="D679" i="5"/>
  <c r="C679" i="5"/>
  <c r="H678" i="5"/>
  <c r="G678" i="5"/>
  <c r="E678" i="5"/>
  <c r="D678" i="5"/>
  <c r="C678" i="5"/>
  <c r="G677" i="5"/>
  <c r="F677" i="5"/>
  <c r="E677" i="5"/>
  <c r="D677" i="5"/>
  <c r="H676" i="5"/>
  <c r="G676" i="5"/>
  <c r="F676" i="5"/>
  <c r="E676" i="5"/>
  <c r="D676" i="5"/>
  <c r="C676" i="5"/>
  <c r="H675" i="5"/>
  <c r="G675" i="5"/>
  <c r="F675" i="5"/>
  <c r="D675" i="5"/>
  <c r="C675" i="5"/>
  <c r="H674" i="5"/>
  <c r="G674" i="5"/>
  <c r="F674" i="5"/>
  <c r="E674" i="5"/>
  <c r="D674" i="5"/>
  <c r="C674" i="5"/>
  <c r="H673" i="5"/>
  <c r="F673" i="5"/>
  <c r="E673" i="5"/>
  <c r="D673" i="5"/>
  <c r="C673" i="5"/>
  <c r="H672" i="5"/>
  <c r="G672" i="5"/>
  <c r="F672" i="5"/>
  <c r="E672" i="5"/>
  <c r="C672" i="5"/>
  <c r="H671" i="5"/>
  <c r="G671" i="5"/>
  <c r="F671" i="5"/>
  <c r="E671" i="5"/>
  <c r="D671" i="5"/>
  <c r="C671" i="5"/>
  <c r="H670" i="5"/>
  <c r="G670" i="5"/>
  <c r="E670" i="5"/>
  <c r="D670" i="5"/>
  <c r="C670" i="5"/>
  <c r="G669" i="5"/>
  <c r="F669" i="5"/>
  <c r="E669" i="5"/>
  <c r="D669" i="5"/>
  <c r="C669" i="5"/>
  <c r="H668" i="5"/>
  <c r="G668" i="5"/>
  <c r="F668" i="5"/>
  <c r="E668" i="5"/>
  <c r="D668" i="5"/>
  <c r="C668" i="5"/>
  <c r="H667" i="5"/>
  <c r="G667" i="5"/>
  <c r="F667" i="5"/>
  <c r="D667" i="5"/>
  <c r="C667" i="5"/>
  <c r="H666" i="5"/>
  <c r="G666" i="5"/>
  <c r="F666" i="5"/>
  <c r="E666" i="5"/>
  <c r="D666" i="5"/>
  <c r="C666" i="5"/>
  <c r="H665" i="5"/>
  <c r="F665" i="5"/>
  <c r="E665" i="5"/>
  <c r="D665" i="5"/>
  <c r="C665" i="5"/>
  <c r="H664" i="5"/>
  <c r="G664" i="5"/>
  <c r="F664" i="5"/>
  <c r="E664" i="5"/>
  <c r="C664" i="5"/>
  <c r="H663" i="5"/>
  <c r="G663" i="5"/>
  <c r="F663" i="5"/>
  <c r="E663" i="5"/>
  <c r="D663" i="5"/>
  <c r="C663" i="5"/>
  <c r="H662" i="5"/>
  <c r="G662" i="5"/>
  <c r="E662" i="5"/>
  <c r="D662" i="5"/>
  <c r="C662" i="5"/>
  <c r="G661" i="5"/>
  <c r="F661" i="5"/>
  <c r="E661" i="5"/>
  <c r="D661" i="5"/>
  <c r="H660" i="5"/>
  <c r="G660" i="5"/>
  <c r="F660" i="5"/>
  <c r="E660" i="5"/>
  <c r="D660" i="5"/>
  <c r="C660" i="5"/>
  <c r="H659" i="5"/>
  <c r="G659" i="5"/>
  <c r="F659" i="5"/>
  <c r="D659" i="5"/>
  <c r="C659" i="5"/>
  <c r="H658" i="5"/>
  <c r="G658" i="5"/>
  <c r="F658" i="5"/>
  <c r="E658" i="5"/>
  <c r="D658" i="5"/>
  <c r="C658" i="5"/>
  <c r="H657" i="5"/>
  <c r="F657" i="5"/>
  <c r="E657" i="5"/>
  <c r="D657" i="5"/>
  <c r="C657" i="5"/>
  <c r="H656" i="5"/>
  <c r="G656" i="5"/>
  <c r="F656" i="5"/>
  <c r="E656" i="5"/>
  <c r="C656" i="5"/>
  <c r="H655" i="5"/>
  <c r="G655" i="5"/>
  <c r="F655" i="5"/>
  <c r="E655" i="5"/>
  <c r="D655" i="5"/>
  <c r="C655" i="5"/>
  <c r="H654" i="5"/>
  <c r="G654" i="5"/>
  <c r="E654" i="5"/>
  <c r="D654" i="5"/>
  <c r="C654" i="5"/>
  <c r="G653" i="5"/>
  <c r="F653" i="5"/>
  <c r="E653" i="5"/>
  <c r="D653" i="5"/>
  <c r="C653" i="5"/>
  <c r="H652" i="5"/>
  <c r="G652" i="5"/>
  <c r="F652" i="5"/>
  <c r="E652" i="5"/>
  <c r="D652" i="5"/>
  <c r="C652" i="5"/>
  <c r="H651" i="5"/>
  <c r="G651" i="5"/>
  <c r="F651" i="5"/>
  <c r="D651" i="5"/>
  <c r="C651" i="5"/>
  <c r="H650" i="5"/>
  <c r="G650" i="5"/>
  <c r="F650" i="5"/>
  <c r="E650" i="5"/>
  <c r="D650" i="5"/>
  <c r="C650" i="5"/>
  <c r="H649" i="5"/>
  <c r="F649" i="5"/>
  <c r="E649" i="5"/>
  <c r="D649" i="5"/>
  <c r="C649" i="5"/>
  <c r="H648" i="5"/>
  <c r="G648" i="5"/>
  <c r="F648" i="5"/>
  <c r="E648" i="5"/>
  <c r="C648" i="5"/>
  <c r="H647" i="5"/>
  <c r="G647" i="5"/>
  <c r="F647" i="5"/>
  <c r="E647" i="5"/>
  <c r="D647" i="5"/>
  <c r="C647" i="5"/>
  <c r="H646" i="5"/>
  <c r="G646" i="5"/>
  <c r="E646" i="5"/>
  <c r="D646" i="5"/>
  <c r="C646" i="5"/>
  <c r="H645" i="5"/>
  <c r="G645" i="5"/>
  <c r="F645" i="5"/>
  <c r="E645" i="5"/>
  <c r="D645" i="5"/>
  <c r="H644" i="5"/>
  <c r="G644" i="5"/>
  <c r="F644" i="5"/>
  <c r="E644" i="5"/>
  <c r="D644" i="5"/>
  <c r="C644" i="5"/>
  <c r="H643" i="5"/>
  <c r="G643" i="5"/>
  <c r="F643" i="5"/>
  <c r="D643" i="5"/>
  <c r="C643" i="5"/>
  <c r="H642" i="5"/>
  <c r="G642" i="5"/>
  <c r="F642" i="5"/>
  <c r="E642" i="5"/>
  <c r="D642" i="5"/>
  <c r="C642" i="5"/>
  <c r="H641" i="5"/>
  <c r="F641" i="5"/>
  <c r="E641" i="5"/>
  <c r="D641" i="5"/>
  <c r="C641" i="5"/>
  <c r="H640" i="5"/>
  <c r="G640" i="5"/>
  <c r="F640" i="5"/>
  <c r="E640" i="5"/>
  <c r="C640" i="5"/>
  <c r="H639" i="5"/>
  <c r="G639" i="5"/>
  <c r="F639" i="5"/>
  <c r="E639" i="5"/>
  <c r="D639" i="5"/>
  <c r="C639" i="5"/>
  <c r="H638" i="5"/>
  <c r="G638" i="5"/>
  <c r="E638" i="5"/>
  <c r="D638" i="5"/>
  <c r="C638" i="5"/>
  <c r="G637" i="5"/>
  <c r="G18" i="31" s="1"/>
  <c r="F637" i="5"/>
  <c r="F18" i="31" s="1"/>
  <c r="E637" i="5"/>
  <c r="E18" i="31" s="1"/>
  <c r="D637" i="5"/>
  <c r="D18" i="31" s="1"/>
  <c r="C637" i="5"/>
  <c r="C18" i="31" s="1"/>
  <c r="H636" i="5"/>
  <c r="G636" i="5"/>
  <c r="F636" i="5"/>
  <c r="E636" i="5"/>
  <c r="D636" i="5"/>
  <c r="C636" i="5"/>
  <c r="H635" i="5"/>
  <c r="G635" i="5"/>
  <c r="F635" i="5"/>
  <c r="D635" i="5"/>
  <c r="C635" i="5"/>
  <c r="H634" i="5"/>
  <c r="G634" i="5"/>
  <c r="F634" i="5"/>
  <c r="E634" i="5"/>
  <c r="D634" i="5"/>
  <c r="C634" i="5"/>
  <c r="H633" i="5"/>
  <c r="F633" i="5"/>
  <c r="E633" i="5"/>
  <c r="D633" i="5"/>
  <c r="C633" i="5"/>
  <c r="H632" i="5"/>
  <c r="G632" i="5"/>
  <c r="F632" i="5"/>
  <c r="E632" i="5"/>
  <c r="C632" i="5"/>
  <c r="H631" i="5"/>
  <c r="G631" i="5"/>
  <c r="F631" i="5"/>
  <c r="E631" i="5"/>
  <c r="D631" i="5"/>
  <c r="C631" i="5"/>
  <c r="H630" i="5"/>
  <c r="G630" i="5"/>
  <c r="E630" i="5"/>
  <c r="D630" i="5"/>
  <c r="C630" i="5"/>
  <c r="G629" i="5"/>
  <c r="F629" i="5"/>
  <c r="E629" i="5"/>
  <c r="D629" i="5"/>
  <c r="H628" i="5"/>
  <c r="G628" i="5"/>
  <c r="F628" i="5"/>
  <c r="E628" i="5"/>
  <c r="D628" i="5"/>
  <c r="C628" i="5"/>
  <c r="H627" i="5"/>
  <c r="G627" i="5"/>
  <c r="F627" i="5"/>
  <c r="D627" i="5"/>
  <c r="C627" i="5"/>
  <c r="H626" i="5"/>
  <c r="G626" i="5"/>
  <c r="F626" i="5"/>
  <c r="E626" i="5"/>
  <c r="D626" i="5"/>
  <c r="C626" i="5"/>
  <c r="H625" i="5"/>
  <c r="F625" i="5"/>
  <c r="E625" i="5"/>
  <c r="D625" i="5"/>
  <c r="C625" i="5"/>
  <c r="H624" i="5"/>
  <c r="G624" i="5"/>
  <c r="F624" i="5"/>
  <c r="E624" i="5"/>
  <c r="D624" i="5"/>
  <c r="C624" i="5"/>
  <c r="H623" i="5"/>
  <c r="G623" i="5"/>
  <c r="F623" i="5"/>
  <c r="E623" i="5"/>
  <c r="C623" i="5"/>
  <c r="H622" i="5"/>
  <c r="G622" i="5"/>
  <c r="F622" i="5"/>
  <c r="E622" i="5"/>
  <c r="D622" i="5"/>
  <c r="C622" i="5"/>
  <c r="H621" i="5"/>
  <c r="G621" i="5"/>
  <c r="E621" i="5"/>
  <c r="D621" i="5"/>
  <c r="C621" i="5"/>
  <c r="H620" i="5"/>
  <c r="G620" i="5"/>
  <c r="F620" i="5"/>
  <c r="E620" i="5"/>
  <c r="D620" i="5"/>
  <c r="H619" i="5"/>
  <c r="G619" i="5"/>
  <c r="F619" i="5"/>
  <c r="E619" i="5"/>
  <c r="D619" i="5"/>
  <c r="C619" i="5"/>
  <c r="H618" i="5"/>
  <c r="G618" i="5"/>
  <c r="F618" i="5"/>
  <c r="E618" i="5"/>
  <c r="D618" i="5"/>
  <c r="C618" i="5"/>
  <c r="H617" i="5"/>
  <c r="G617" i="5"/>
  <c r="F617" i="5"/>
  <c r="E617" i="5"/>
  <c r="D617" i="5"/>
  <c r="C617" i="5"/>
  <c r="H616" i="5"/>
  <c r="F616" i="5"/>
  <c r="E616" i="5"/>
  <c r="D616" i="5"/>
  <c r="C616" i="5"/>
  <c r="H615" i="5"/>
  <c r="G615" i="5"/>
  <c r="F615" i="5"/>
  <c r="E615" i="5"/>
  <c r="C615" i="5"/>
  <c r="H614" i="5"/>
  <c r="G614" i="5"/>
  <c r="F614" i="5"/>
  <c r="E614" i="5"/>
  <c r="D614" i="5"/>
  <c r="C614" i="5"/>
  <c r="H613" i="5"/>
  <c r="G613" i="5"/>
  <c r="E613" i="5"/>
  <c r="D613" i="5"/>
  <c r="C613" i="5"/>
  <c r="G612" i="5"/>
  <c r="F612" i="5"/>
  <c r="E612" i="5"/>
  <c r="D612" i="5"/>
  <c r="H611" i="5"/>
  <c r="G611" i="5"/>
  <c r="F611" i="5"/>
  <c r="E611" i="5"/>
  <c r="D611" i="5"/>
  <c r="C611" i="5"/>
  <c r="H610" i="5"/>
  <c r="G610" i="5"/>
  <c r="F610" i="5"/>
  <c r="D610" i="5"/>
  <c r="C610" i="5"/>
  <c r="H609" i="5"/>
  <c r="G609" i="5"/>
  <c r="F609" i="5"/>
  <c r="E609" i="5"/>
  <c r="D609" i="5"/>
  <c r="C609" i="5"/>
  <c r="H608" i="5"/>
  <c r="F608" i="5"/>
  <c r="E608" i="5"/>
  <c r="D608" i="5"/>
  <c r="C608" i="5"/>
  <c r="H607" i="5"/>
  <c r="G607" i="5"/>
  <c r="F607" i="5"/>
  <c r="E607" i="5"/>
  <c r="C607" i="5"/>
  <c r="H606" i="5"/>
  <c r="G606" i="5"/>
  <c r="F606" i="5"/>
  <c r="E606" i="5"/>
  <c r="D606" i="5"/>
  <c r="C606" i="5"/>
  <c r="H605" i="5"/>
  <c r="G605" i="5"/>
  <c r="E605" i="5"/>
  <c r="D605" i="5"/>
  <c r="C605" i="5"/>
  <c r="G604" i="5"/>
  <c r="F604" i="5"/>
  <c r="E604" i="5"/>
  <c r="D604" i="5"/>
  <c r="C604" i="5"/>
  <c r="H603" i="5"/>
  <c r="G603" i="5"/>
  <c r="F603" i="5"/>
  <c r="E603" i="5"/>
  <c r="D603" i="5"/>
  <c r="C603" i="5"/>
  <c r="H602" i="5"/>
  <c r="G602" i="5"/>
  <c r="F602" i="5"/>
  <c r="D602" i="5"/>
  <c r="C602" i="5"/>
  <c r="H601" i="5"/>
  <c r="G601" i="5"/>
  <c r="F601" i="5"/>
  <c r="E601" i="5"/>
  <c r="D601" i="5"/>
  <c r="C601" i="5"/>
  <c r="H600" i="5"/>
  <c r="F600" i="5"/>
  <c r="E600" i="5"/>
  <c r="D600" i="5"/>
  <c r="C600" i="5"/>
  <c r="H599" i="5"/>
  <c r="G599" i="5"/>
  <c r="F599" i="5"/>
  <c r="E599" i="5"/>
  <c r="C599" i="5"/>
  <c r="H598" i="5"/>
  <c r="G598" i="5"/>
  <c r="F598" i="5"/>
  <c r="E598" i="5"/>
  <c r="D598" i="5"/>
  <c r="C598" i="5"/>
  <c r="H597" i="5"/>
  <c r="G597" i="5"/>
  <c r="E597" i="5"/>
  <c r="D597" i="5"/>
  <c r="C597" i="5"/>
  <c r="G596" i="5"/>
  <c r="F596" i="5"/>
  <c r="E596" i="5"/>
  <c r="D596" i="5"/>
  <c r="H595" i="5"/>
  <c r="G595" i="5"/>
  <c r="F595" i="5"/>
  <c r="E595" i="5"/>
  <c r="D595" i="5"/>
  <c r="C595" i="5"/>
  <c r="H594" i="5"/>
  <c r="G594" i="5"/>
  <c r="F594" i="5"/>
  <c r="D594" i="5"/>
  <c r="C594" i="5"/>
  <c r="H593" i="5"/>
  <c r="G593" i="5"/>
  <c r="F593" i="5"/>
  <c r="E593" i="5"/>
  <c r="D593" i="5"/>
  <c r="C593" i="5"/>
  <c r="H592" i="5"/>
  <c r="F592" i="5"/>
  <c r="E592" i="5"/>
  <c r="D592" i="5"/>
  <c r="C592" i="5"/>
  <c r="H591" i="5"/>
  <c r="G591" i="5"/>
  <c r="F591" i="5"/>
  <c r="E591" i="5"/>
  <c r="C591" i="5"/>
  <c r="H590" i="5"/>
  <c r="G590" i="5"/>
  <c r="F590" i="5"/>
  <c r="E590" i="5"/>
  <c r="D590" i="5"/>
  <c r="C590" i="5"/>
  <c r="H589" i="5"/>
  <c r="G589" i="5"/>
  <c r="E589" i="5"/>
  <c r="D589" i="5"/>
  <c r="C589" i="5"/>
  <c r="G588" i="5"/>
  <c r="F588" i="5"/>
  <c r="E588" i="5"/>
  <c r="D588" i="5"/>
  <c r="H587" i="5"/>
  <c r="G587" i="5"/>
  <c r="F587" i="5"/>
  <c r="E587" i="5"/>
  <c r="D587" i="5"/>
  <c r="C587" i="5"/>
  <c r="H586" i="5"/>
  <c r="G586" i="5"/>
  <c r="F586" i="5"/>
  <c r="D586" i="5"/>
  <c r="C586" i="5"/>
  <c r="H585" i="5"/>
  <c r="G585" i="5"/>
  <c r="F585" i="5"/>
  <c r="E585" i="5"/>
  <c r="D585" i="5"/>
  <c r="C585" i="5"/>
  <c r="H584" i="5"/>
  <c r="F584" i="5"/>
  <c r="E584" i="5"/>
  <c r="D584" i="5"/>
  <c r="C584" i="5"/>
  <c r="H583" i="5"/>
  <c r="G583" i="5"/>
  <c r="F583" i="5"/>
  <c r="E583" i="5"/>
  <c r="C583" i="5"/>
  <c r="H582" i="5"/>
  <c r="G582" i="5"/>
  <c r="F582" i="5"/>
  <c r="E582" i="5"/>
  <c r="D582" i="5"/>
  <c r="C582" i="5"/>
  <c r="H581" i="5"/>
  <c r="G581" i="5"/>
  <c r="E581" i="5"/>
  <c r="D581" i="5"/>
  <c r="C581" i="5"/>
  <c r="G580" i="5"/>
  <c r="F580" i="5"/>
  <c r="E580" i="5"/>
  <c r="D580" i="5"/>
  <c r="H579" i="5"/>
  <c r="G579" i="5"/>
  <c r="F579" i="5"/>
  <c r="E579" i="5"/>
  <c r="D579" i="5"/>
  <c r="C579" i="5"/>
  <c r="H578" i="5"/>
  <c r="G578" i="5"/>
  <c r="F578" i="5"/>
  <c r="D578" i="5"/>
  <c r="C578" i="5"/>
  <c r="H577" i="5"/>
  <c r="G577" i="5"/>
  <c r="F577" i="5"/>
  <c r="E577" i="5"/>
  <c r="D577" i="5"/>
  <c r="C577" i="5"/>
  <c r="H576" i="5"/>
  <c r="F576" i="5"/>
  <c r="E576" i="5"/>
  <c r="D576" i="5"/>
  <c r="C576" i="5"/>
  <c r="H575" i="5"/>
  <c r="G575" i="5"/>
  <c r="F575" i="5"/>
  <c r="E575" i="5"/>
  <c r="C575" i="5"/>
  <c r="H574" i="5"/>
  <c r="G574" i="5"/>
  <c r="F574" i="5"/>
  <c r="E574" i="5"/>
  <c r="D574" i="5"/>
  <c r="C574" i="5"/>
  <c r="H573" i="5"/>
  <c r="G573" i="5"/>
  <c r="E573" i="5"/>
  <c r="D573" i="5"/>
  <c r="C573" i="5"/>
  <c r="G572" i="5"/>
  <c r="F572" i="5"/>
  <c r="E572" i="5"/>
  <c r="D572" i="5"/>
  <c r="H571" i="5"/>
  <c r="G571" i="5"/>
  <c r="F571" i="5"/>
  <c r="E571" i="5"/>
  <c r="D571" i="5"/>
  <c r="C571" i="5"/>
  <c r="H570" i="5"/>
  <c r="G570" i="5"/>
  <c r="F570" i="5"/>
  <c r="D570" i="5"/>
  <c r="C570" i="5"/>
  <c r="H569" i="5"/>
  <c r="G569" i="5"/>
  <c r="F569" i="5"/>
  <c r="E569" i="5"/>
  <c r="D569" i="5"/>
  <c r="C569" i="5"/>
  <c r="H568" i="5"/>
  <c r="F568" i="5"/>
  <c r="E568" i="5"/>
  <c r="D568" i="5"/>
  <c r="C568" i="5"/>
  <c r="H567" i="5"/>
  <c r="G567" i="5"/>
  <c r="F567" i="5"/>
  <c r="E567" i="5"/>
  <c r="C567" i="5"/>
  <c r="H566" i="5"/>
  <c r="G566" i="5"/>
  <c r="F566" i="5"/>
  <c r="E566" i="5"/>
  <c r="D566" i="5"/>
  <c r="C566" i="5"/>
  <c r="H565" i="5"/>
  <c r="G565" i="5"/>
  <c r="E565" i="5"/>
  <c r="D565" i="5"/>
  <c r="C565" i="5"/>
  <c r="G564" i="5"/>
  <c r="F564" i="5"/>
  <c r="E564" i="5"/>
  <c r="D564" i="5"/>
  <c r="H563" i="5"/>
  <c r="G563" i="5"/>
  <c r="F563" i="5"/>
  <c r="E563" i="5"/>
  <c r="D563" i="5"/>
  <c r="C563" i="5"/>
  <c r="H562" i="5"/>
  <c r="G562" i="5"/>
  <c r="F562" i="5"/>
  <c r="D562" i="5"/>
  <c r="C562" i="5"/>
  <c r="H561" i="5"/>
  <c r="G561" i="5"/>
  <c r="F561" i="5"/>
  <c r="E561" i="5"/>
  <c r="D561" i="5"/>
  <c r="C561" i="5"/>
  <c r="H560" i="5"/>
  <c r="F560" i="5"/>
  <c r="E560" i="5"/>
  <c r="D560" i="5"/>
  <c r="C560" i="5"/>
  <c r="H559" i="5"/>
  <c r="G559" i="5"/>
  <c r="F559" i="5"/>
  <c r="E559" i="5"/>
  <c r="C559" i="5"/>
  <c r="H558" i="5"/>
  <c r="G558" i="5"/>
  <c r="F558" i="5"/>
  <c r="E558" i="5"/>
  <c r="D558" i="5"/>
  <c r="C558" i="5"/>
  <c r="H557" i="5"/>
  <c r="G557" i="5"/>
  <c r="E557" i="5"/>
  <c r="D557" i="5"/>
  <c r="C557" i="5"/>
  <c r="G556" i="5"/>
  <c r="F556" i="5"/>
  <c r="E556" i="5"/>
  <c r="D556" i="5"/>
  <c r="H555" i="5"/>
  <c r="G555" i="5"/>
  <c r="F555" i="5"/>
  <c r="E555" i="5"/>
  <c r="D555" i="5"/>
  <c r="C555" i="5"/>
  <c r="H554" i="5"/>
  <c r="G554" i="5"/>
  <c r="F554" i="5"/>
  <c r="E554" i="5"/>
  <c r="D554" i="5"/>
  <c r="C554" i="5"/>
  <c r="H553" i="5"/>
  <c r="G553" i="5"/>
  <c r="F553" i="5"/>
  <c r="E553" i="5"/>
  <c r="D553" i="5"/>
  <c r="C553" i="5"/>
  <c r="H552" i="5"/>
  <c r="F552" i="5"/>
  <c r="E552" i="5"/>
  <c r="D552" i="5"/>
  <c r="C552" i="5"/>
  <c r="H551" i="5"/>
  <c r="G551" i="5"/>
  <c r="F551" i="5"/>
  <c r="E551" i="5"/>
  <c r="C551" i="5"/>
  <c r="H550" i="5"/>
  <c r="G550" i="5"/>
  <c r="F550" i="5"/>
  <c r="E550" i="5"/>
  <c r="D550" i="5"/>
  <c r="C550" i="5"/>
  <c r="H549" i="5"/>
  <c r="G549" i="5"/>
  <c r="E549" i="5"/>
  <c r="D549" i="5"/>
  <c r="C549" i="5"/>
  <c r="G548" i="5"/>
  <c r="F548" i="5"/>
  <c r="E548" i="5"/>
  <c r="D548" i="5"/>
  <c r="H547" i="5"/>
  <c r="G547" i="5"/>
  <c r="F547" i="5"/>
  <c r="E547" i="5"/>
  <c r="D547" i="5"/>
  <c r="C547" i="5"/>
  <c r="H546" i="5"/>
  <c r="G546" i="5"/>
  <c r="F546" i="5"/>
  <c r="D546" i="5"/>
  <c r="C546" i="5"/>
  <c r="H545" i="5"/>
  <c r="G545" i="5"/>
  <c r="F545" i="5"/>
  <c r="E545" i="5"/>
  <c r="D545" i="5"/>
  <c r="C545" i="5"/>
  <c r="H544" i="5"/>
  <c r="F544" i="5"/>
  <c r="E544" i="5"/>
  <c r="D544" i="5"/>
  <c r="C544" i="5"/>
  <c r="H543" i="5"/>
  <c r="G543" i="5"/>
  <c r="F543" i="5"/>
  <c r="E543" i="5"/>
  <c r="C543" i="5"/>
  <c r="H542" i="5"/>
  <c r="G542" i="5"/>
  <c r="F542" i="5"/>
  <c r="E542" i="5"/>
  <c r="D542" i="5"/>
  <c r="C542" i="5"/>
  <c r="H541" i="5"/>
  <c r="G541" i="5"/>
  <c r="E541" i="5"/>
  <c r="D541" i="5"/>
  <c r="C541" i="5"/>
  <c r="G540" i="5"/>
  <c r="F540" i="5"/>
  <c r="E540" i="5"/>
  <c r="D540" i="5"/>
  <c r="C540" i="5"/>
  <c r="H539" i="5"/>
  <c r="G539" i="5"/>
  <c r="F539" i="5"/>
  <c r="E539" i="5"/>
  <c r="D539" i="5"/>
  <c r="C539" i="5"/>
  <c r="H538" i="5"/>
  <c r="G538" i="5"/>
  <c r="F538" i="5"/>
  <c r="D538" i="5"/>
  <c r="C538" i="5"/>
  <c r="H537" i="5"/>
  <c r="G537" i="5"/>
  <c r="F537" i="5"/>
  <c r="E537" i="5"/>
  <c r="D537" i="5"/>
  <c r="C537" i="5"/>
  <c r="H536" i="5"/>
  <c r="F536" i="5"/>
  <c r="E536" i="5"/>
  <c r="D536" i="5"/>
  <c r="C536" i="5"/>
  <c r="H535" i="5"/>
  <c r="G535" i="5"/>
  <c r="F535" i="5"/>
  <c r="E535" i="5"/>
  <c r="C535" i="5"/>
  <c r="H534" i="5"/>
  <c r="G534" i="5"/>
  <c r="F534" i="5"/>
  <c r="E534" i="5"/>
  <c r="D534" i="5"/>
  <c r="C534" i="5"/>
  <c r="H533" i="5"/>
  <c r="G533" i="5"/>
  <c r="E533" i="5"/>
  <c r="D533" i="5"/>
  <c r="C533" i="5"/>
  <c r="G532" i="5"/>
  <c r="F532" i="5"/>
  <c r="E532" i="5"/>
  <c r="D532" i="5"/>
  <c r="H531" i="5"/>
  <c r="G531" i="5"/>
  <c r="F531" i="5"/>
  <c r="E531" i="5"/>
  <c r="D531" i="5"/>
  <c r="C531" i="5"/>
  <c r="H530" i="5"/>
  <c r="G530" i="5"/>
  <c r="F530" i="5"/>
  <c r="D530" i="5"/>
  <c r="C530" i="5"/>
  <c r="H529" i="5"/>
  <c r="G529" i="5"/>
  <c r="F529" i="5"/>
  <c r="E529" i="5"/>
  <c r="D529" i="5"/>
  <c r="C529" i="5"/>
  <c r="H528" i="5"/>
  <c r="F528" i="5"/>
  <c r="E528" i="5"/>
  <c r="D528" i="5"/>
  <c r="C528" i="5"/>
  <c r="H527" i="5"/>
  <c r="G527" i="5"/>
  <c r="F527" i="5"/>
  <c r="E527" i="5"/>
  <c r="C527" i="5"/>
  <c r="H526" i="5"/>
  <c r="G526" i="5"/>
  <c r="F526" i="5"/>
  <c r="E526" i="5"/>
  <c r="D526" i="5"/>
  <c r="C526" i="5"/>
  <c r="H525" i="5"/>
  <c r="G525" i="5"/>
  <c r="E525" i="5"/>
  <c r="D525" i="5"/>
  <c r="C525" i="5"/>
  <c r="H524" i="5"/>
  <c r="G524" i="5"/>
  <c r="F524" i="5"/>
  <c r="E524" i="5"/>
  <c r="D524" i="5"/>
  <c r="H523" i="5"/>
  <c r="G523" i="5"/>
  <c r="F523" i="5"/>
  <c r="E523" i="5"/>
  <c r="D523" i="5"/>
  <c r="C523" i="5"/>
  <c r="H522" i="5"/>
  <c r="G522" i="5"/>
  <c r="F522" i="5"/>
  <c r="D522" i="5"/>
  <c r="C522" i="5"/>
  <c r="H521" i="5"/>
  <c r="G521" i="5"/>
  <c r="F521" i="5"/>
  <c r="E521" i="5"/>
  <c r="D521" i="5"/>
  <c r="C521" i="5"/>
  <c r="H520" i="5"/>
  <c r="F520" i="5"/>
  <c r="E520" i="5"/>
  <c r="D520" i="5"/>
  <c r="C520" i="5"/>
  <c r="H519" i="5"/>
  <c r="G519" i="5"/>
  <c r="F519" i="5"/>
  <c r="E519" i="5"/>
  <c r="C519" i="5"/>
  <c r="H518" i="5"/>
  <c r="G518" i="5"/>
  <c r="F518" i="5"/>
  <c r="E518" i="5"/>
  <c r="D518" i="5"/>
  <c r="C518" i="5"/>
  <c r="H517" i="5"/>
  <c r="G517" i="5"/>
  <c r="E517" i="5"/>
  <c r="D517" i="5"/>
  <c r="C517" i="5"/>
  <c r="G516" i="5"/>
  <c r="F516" i="5"/>
  <c r="E516" i="5"/>
  <c r="D516" i="5"/>
  <c r="H515" i="5"/>
  <c r="G515" i="5"/>
  <c r="F515" i="5"/>
  <c r="E515" i="5"/>
  <c r="D515" i="5"/>
  <c r="C515" i="5"/>
  <c r="H514" i="5"/>
  <c r="G514" i="5"/>
  <c r="F514" i="5"/>
  <c r="D514" i="5"/>
  <c r="C514" i="5"/>
  <c r="H513" i="5"/>
  <c r="G513" i="5"/>
  <c r="F513" i="5"/>
  <c r="E513" i="5"/>
  <c r="D513" i="5"/>
  <c r="C513" i="5"/>
  <c r="H512" i="5"/>
  <c r="F512" i="5"/>
  <c r="E512" i="5"/>
  <c r="D512" i="5"/>
  <c r="C512" i="5"/>
  <c r="H511" i="5"/>
  <c r="G511" i="5"/>
  <c r="F511" i="5"/>
  <c r="E511" i="5"/>
  <c r="C511" i="5"/>
  <c r="H510" i="5"/>
  <c r="G510" i="5"/>
  <c r="F510" i="5"/>
  <c r="E510" i="5"/>
  <c r="D510" i="5"/>
  <c r="C510" i="5"/>
  <c r="H509" i="5"/>
  <c r="G509" i="5"/>
  <c r="E509" i="5"/>
  <c r="D509" i="5"/>
  <c r="C509" i="5"/>
  <c r="G508" i="5"/>
  <c r="F508" i="5"/>
  <c r="E508" i="5"/>
  <c r="D508" i="5"/>
  <c r="H507" i="5"/>
  <c r="H16" i="70" s="1"/>
  <c r="G507" i="5"/>
  <c r="G16" i="70" s="1"/>
  <c r="F507" i="5"/>
  <c r="F16" i="70" s="1"/>
  <c r="E507" i="5"/>
  <c r="E16" i="70" s="1"/>
  <c r="D507" i="5"/>
  <c r="D16" i="70" s="1"/>
  <c r="C507" i="5"/>
  <c r="C16" i="70" s="1"/>
  <c r="H506" i="5"/>
  <c r="G506" i="5"/>
  <c r="F506" i="5"/>
  <c r="E506" i="5"/>
  <c r="D506" i="5"/>
  <c r="C506" i="5"/>
  <c r="H505" i="5"/>
  <c r="G505" i="5"/>
  <c r="F505" i="5"/>
  <c r="E505" i="5"/>
  <c r="D505" i="5"/>
  <c r="C505" i="5"/>
  <c r="H504" i="5"/>
  <c r="H21" i="70" s="1"/>
  <c r="G504" i="5"/>
  <c r="G21" i="70" s="1"/>
  <c r="F504" i="5"/>
  <c r="F21" i="70" s="1"/>
  <c r="D504" i="5"/>
  <c r="D21" i="70" s="1"/>
  <c r="C504" i="5"/>
  <c r="C21" i="70" s="1"/>
  <c r="H503" i="5"/>
  <c r="G503" i="5"/>
  <c r="F503" i="5"/>
  <c r="E503" i="5"/>
  <c r="D503" i="5"/>
  <c r="C503" i="5"/>
  <c r="H502" i="5"/>
  <c r="G502" i="5"/>
  <c r="F502" i="5"/>
  <c r="E502" i="5"/>
  <c r="D502" i="5"/>
  <c r="C502" i="5"/>
  <c r="H501" i="5"/>
  <c r="F501" i="5"/>
  <c r="E501" i="5"/>
  <c r="D501" i="5"/>
  <c r="C501" i="5"/>
  <c r="H500" i="5"/>
  <c r="G500" i="5"/>
  <c r="F500" i="5"/>
  <c r="E500" i="5"/>
  <c r="C500" i="5"/>
  <c r="H499" i="5"/>
  <c r="G499" i="5"/>
  <c r="F499" i="5"/>
  <c r="E499" i="5"/>
  <c r="D499" i="5"/>
  <c r="C499" i="5"/>
  <c r="H498" i="5"/>
  <c r="G498" i="5"/>
  <c r="E498" i="5"/>
  <c r="D498" i="5"/>
  <c r="C498" i="5"/>
  <c r="G497" i="5"/>
  <c r="F497" i="5"/>
  <c r="E497" i="5"/>
  <c r="D497" i="5"/>
  <c r="H496" i="5"/>
  <c r="G496" i="5"/>
  <c r="F496" i="5"/>
  <c r="E496" i="5"/>
  <c r="D496" i="5"/>
  <c r="C496" i="5"/>
  <c r="H495" i="5"/>
  <c r="G495" i="5"/>
  <c r="F495" i="5"/>
  <c r="E495" i="5"/>
  <c r="D495" i="5"/>
  <c r="C495" i="5"/>
  <c r="H494" i="5"/>
  <c r="G494" i="5"/>
  <c r="F494" i="5"/>
  <c r="D494" i="5"/>
  <c r="C494" i="5"/>
  <c r="H493" i="5"/>
  <c r="G493" i="5"/>
  <c r="F493" i="5"/>
  <c r="E493" i="5"/>
  <c r="D493" i="5"/>
  <c r="C493" i="5"/>
  <c r="H492" i="5"/>
  <c r="F492" i="5"/>
  <c r="E492" i="5"/>
  <c r="D492" i="5"/>
  <c r="C492" i="5"/>
  <c r="H491" i="5"/>
  <c r="G491" i="5"/>
  <c r="F491" i="5"/>
  <c r="E491" i="5"/>
  <c r="C491" i="5"/>
  <c r="H490" i="5"/>
  <c r="G490" i="5"/>
  <c r="F490" i="5"/>
  <c r="E490" i="5"/>
  <c r="D490" i="5"/>
  <c r="C490" i="5"/>
  <c r="H489" i="5"/>
  <c r="G489" i="5"/>
  <c r="E489" i="5"/>
  <c r="D489" i="5"/>
  <c r="C489" i="5"/>
  <c r="G488" i="5"/>
  <c r="F488" i="5"/>
  <c r="E488" i="5"/>
  <c r="D488" i="5"/>
  <c r="H487" i="5"/>
  <c r="G487" i="5"/>
  <c r="F487" i="5"/>
  <c r="E487" i="5"/>
  <c r="D487" i="5"/>
  <c r="C487" i="5"/>
  <c r="H486" i="5"/>
  <c r="G486" i="5"/>
  <c r="F486" i="5"/>
  <c r="D486" i="5"/>
  <c r="C486" i="5"/>
  <c r="H485" i="5"/>
  <c r="G485" i="5"/>
  <c r="F485" i="5"/>
  <c r="E485" i="5"/>
  <c r="D485" i="5"/>
  <c r="C485" i="5"/>
  <c r="H484" i="5"/>
  <c r="F484" i="5"/>
  <c r="E484" i="5"/>
  <c r="D484" i="5"/>
  <c r="C484" i="5"/>
  <c r="H483" i="5"/>
  <c r="G483" i="5"/>
  <c r="F483" i="5"/>
  <c r="E483" i="5"/>
  <c r="C483" i="5"/>
  <c r="H482" i="5"/>
  <c r="G482" i="5"/>
  <c r="F482" i="5"/>
  <c r="E482" i="5"/>
  <c r="D482" i="5"/>
  <c r="C482" i="5"/>
  <c r="H481" i="5"/>
  <c r="G481" i="5"/>
  <c r="E481" i="5"/>
  <c r="D481" i="5"/>
  <c r="C481" i="5"/>
  <c r="G480" i="5"/>
  <c r="F480" i="5"/>
  <c r="E480" i="5"/>
  <c r="D480" i="5"/>
  <c r="H479" i="5"/>
  <c r="G479" i="5"/>
  <c r="F479" i="5"/>
  <c r="E479" i="5"/>
  <c r="D479" i="5"/>
  <c r="C479" i="5"/>
  <c r="H478" i="5"/>
  <c r="G478" i="5"/>
  <c r="F478" i="5"/>
  <c r="E478" i="5"/>
  <c r="D478" i="5"/>
  <c r="C478" i="5"/>
  <c r="H477" i="5"/>
  <c r="G477" i="5"/>
  <c r="F477" i="5"/>
  <c r="D477" i="5"/>
  <c r="C477" i="5"/>
  <c r="H476" i="5"/>
  <c r="G476" i="5"/>
  <c r="F476" i="5"/>
  <c r="E476" i="5"/>
  <c r="D476" i="5"/>
  <c r="C476" i="5"/>
  <c r="H475" i="5"/>
  <c r="F475" i="5"/>
  <c r="E475" i="5"/>
  <c r="D475" i="5"/>
  <c r="C475" i="5"/>
  <c r="H474" i="5"/>
  <c r="G474" i="5"/>
  <c r="F474" i="5"/>
  <c r="E474" i="5"/>
  <c r="C474" i="5"/>
  <c r="H473" i="5"/>
  <c r="G473" i="5"/>
  <c r="F473" i="5"/>
  <c r="E473" i="5"/>
  <c r="D473" i="5"/>
  <c r="C473" i="5"/>
  <c r="H472" i="5"/>
  <c r="G472" i="5"/>
  <c r="E472" i="5"/>
  <c r="D472" i="5"/>
  <c r="C472" i="5"/>
  <c r="H471" i="5"/>
  <c r="G471" i="5"/>
  <c r="F471" i="5"/>
  <c r="E471" i="5"/>
  <c r="D471" i="5"/>
  <c r="C471" i="5"/>
  <c r="G470" i="5"/>
  <c r="F470" i="5"/>
  <c r="E470" i="5"/>
  <c r="D470" i="5"/>
  <c r="H469" i="5"/>
  <c r="G469" i="5"/>
  <c r="F469" i="5"/>
  <c r="E469" i="5"/>
  <c r="D469" i="5"/>
  <c r="C469" i="5"/>
  <c r="H468" i="5"/>
  <c r="G468" i="5"/>
  <c r="F468" i="5"/>
  <c r="D468" i="5"/>
  <c r="C468" i="5"/>
  <c r="H467" i="5"/>
  <c r="G467" i="5"/>
  <c r="F467" i="5"/>
  <c r="E467" i="5"/>
  <c r="D467" i="5"/>
  <c r="C467" i="5"/>
  <c r="H466" i="5"/>
  <c r="F466" i="5"/>
  <c r="E466" i="5"/>
  <c r="D466" i="5"/>
  <c r="C466" i="5"/>
  <c r="H465" i="5"/>
  <c r="G465" i="5"/>
  <c r="F465" i="5"/>
  <c r="E465" i="5"/>
  <c r="C465" i="5"/>
  <c r="H464" i="5"/>
  <c r="G464" i="5"/>
  <c r="F464" i="5"/>
  <c r="E464" i="5"/>
  <c r="D464" i="5"/>
  <c r="C464" i="5"/>
  <c r="H463" i="5"/>
  <c r="G463" i="5"/>
  <c r="E463" i="5"/>
  <c r="D463" i="5"/>
  <c r="C463" i="5"/>
  <c r="G462" i="5"/>
  <c r="F462" i="5"/>
  <c r="E462" i="5"/>
  <c r="D462" i="5"/>
  <c r="H461" i="5"/>
  <c r="G461" i="5"/>
  <c r="F461" i="5"/>
  <c r="E461" i="5"/>
  <c r="D461" i="5"/>
  <c r="C461" i="5"/>
  <c r="H460" i="5"/>
  <c r="G460" i="5"/>
  <c r="F460" i="5"/>
  <c r="D460" i="5"/>
  <c r="C460" i="5"/>
  <c r="H459" i="5"/>
  <c r="H15" i="70" s="1"/>
  <c r="G459" i="5"/>
  <c r="G15" i="70" s="1"/>
  <c r="F459" i="5"/>
  <c r="F15" i="70" s="1"/>
  <c r="E459" i="5"/>
  <c r="E15" i="70" s="1"/>
  <c r="D459" i="5"/>
  <c r="D15" i="70" s="1"/>
  <c r="C459" i="5"/>
  <c r="C15" i="70" s="1"/>
  <c r="H458" i="5"/>
  <c r="F458" i="5"/>
  <c r="E458" i="5"/>
  <c r="D458" i="5"/>
  <c r="C458" i="5"/>
  <c r="H457" i="5"/>
  <c r="G457" i="5"/>
  <c r="F457" i="5"/>
  <c r="E457" i="5"/>
  <c r="C457" i="5"/>
  <c r="H456" i="5"/>
  <c r="G456" i="5"/>
  <c r="F456" i="5"/>
  <c r="E456" i="5"/>
  <c r="D456" i="5"/>
  <c r="C456" i="5"/>
  <c r="H455" i="5"/>
  <c r="G455" i="5"/>
  <c r="E455" i="5"/>
  <c r="D455" i="5"/>
  <c r="C455" i="5"/>
  <c r="G454" i="5"/>
  <c r="F454" i="5"/>
  <c r="E454" i="5"/>
  <c r="D454" i="5"/>
  <c r="H453" i="5"/>
  <c r="H14" i="70" s="1"/>
  <c r="G453" i="5"/>
  <c r="G14" i="70" s="1"/>
  <c r="F453" i="5"/>
  <c r="F14" i="70" s="1"/>
  <c r="E453" i="5"/>
  <c r="E14" i="70" s="1"/>
  <c r="D453" i="5"/>
  <c r="D14" i="70" s="1"/>
  <c r="C453" i="5"/>
  <c r="C14" i="70" s="1"/>
  <c r="H452" i="5"/>
  <c r="G452" i="5"/>
  <c r="F452" i="5"/>
  <c r="E452" i="5"/>
  <c r="D452" i="5"/>
  <c r="C452" i="5"/>
  <c r="H451" i="5"/>
  <c r="G451" i="5"/>
  <c r="F451" i="5"/>
  <c r="D451" i="5"/>
  <c r="C451" i="5"/>
  <c r="H450" i="5"/>
  <c r="G450" i="5"/>
  <c r="F450" i="5"/>
  <c r="E450" i="5"/>
  <c r="D450" i="5"/>
  <c r="C450" i="5"/>
  <c r="H449" i="5"/>
  <c r="F449" i="5"/>
  <c r="E449" i="5"/>
  <c r="D449" i="5"/>
  <c r="C449" i="5"/>
  <c r="H448" i="5"/>
  <c r="G448" i="5"/>
  <c r="F448" i="5"/>
  <c r="E448" i="5"/>
  <c r="C448" i="5"/>
  <c r="H447" i="5"/>
  <c r="G447" i="5"/>
  <c r="F447" i="5"/>
  <c r="E447" i="5"/>
  <c r="D447" i="5"/>
  <c r="C447" i="5"/>
  <c r="H446" i="5"/>
  <c r="G446" i="5"/>
  <c r="E446" i="5"/>
  <c r="D446" i="5"/>
  <c r="C446" i="5"/>
  <c r="H445" i="5"/>
  <c r="G445" i="5"/>
  <c r="F445" i="5"/>
  <c r="E445" i="5"/>
  <c r="D445" i="5"/>
  <c r="C445" i="5"/>
  <c r="G444" i="5"/>
  <c r="F444" i="5"/>
  <c r="E444" i="5"/>
  <c r="D444" i="5"/>
  <c r="H443" i="5"/>
  <c r="G443" i="5"/>
  <c r="F443" i="5"/>
  <c r="E443" i="5"/>
  <c r="D443" i="5"/>
  <c r="C443" i="5"/>
  <c r="H442" i="5"/>
  <c r="G442" i="5"/>
  <c r="F442" i="5"/>
  <c r="D442" i="5"/>
  <c r="C442" i="5"/>
  <c r="H441" i="5"/>
  <c r="G441" i="5"/>
  <c r="F441" i="5"/>
  <c r="E441" i="5"/>
  <c r="D441" i="5"/>
  <c r="C441" i="5"/>
  <c r="H440" i="5"/>
  <c r="F440" i="5"/>
  <c r="E440" i="5"/>
  <c r="D440" i="5"/>
  <c r="C440" i="5"/>
  <c r="H439" i="5"/>
  <c r="G439" i="5"/>
  <c r="F439" i="5"/>
  <c r="E439" i="5"/>
  <c r="C439" i="5"/>
  <c r="H438" i="5"/>
  <c r="G438" i="5"/>
  <c r="F438" i="5"/>
  <c r="E438" i="5"/>
  <c r="D438" i="5"/>
  <c r="C438" i="5"/>
  <c r="H437" i="5"/>
  <c r="G437" i="5"/>
  <c r="E437" i="5"/>
  <c r="D437" i="5"/>
  <c r="C437" i="5"/>
  <c r="G436" i="5"/>
  <c r="F436" i="5"/>
  <c r="E436" i="5"/>
  <c r="D436" i="5"/>
  <c r="C436" i="5"/>
  <c r="H435" i="5"/>
  <c r="G435" i="5"/>
  <c r="F435" i="5"/>
  <c r="E435" i="5"/>
  <c r="D435" i="5"/>
  <c r="C435" i="5"/>
  <c r="H434" i="5"/>
  <c r="G434" i="5"/>
  <c r="F434" i="5"/>
  <c r="D434" i="5"/>
  <c r="C434" i="5"/>
  <c r="H433" i="5"/>
  <c r="G433" i="5"/>
  <c r="F433" i="5"/>
  <c r="E433" i="5"/>
  <c r="D433" i="5"/>
  <c r="C433" i="5"/>
  <c r="H432" i="5"/>
  <c r="F432" i="5"/>
  <c r="E432" i="5"/>
  <c r="D432" i="5"/>
  <c r="C432" i="5"/>
  <c r="H431" i="5"/>
  <c r="G431" i="5"/>
  <c r="F431" i="5"/>
  <c r="E431" i="5"/>
  <c r="C431" i="5"/>
  <c r="H430" i="5"/>
  <c r="G430" i="5"/>
  <c r="F430" i="5"/>
  <c r="E430" i="5"/>
  <c r="D430" i="5"/>
  <c r="C430" i="5"/>
  <c r="H429" i="5"/>
  <c r="G429" i="5"/>
  <c r="E429" i="5"/>
  <c r="D429" i="5"/>
  <c r="C429" i="5"/>
  <c r="G428" i="5"/>
  <c r="F428" i="5"/>
  <c r="E428" i="5"/>
  <c r="D428" i="5"/>
  <c r="H427" i="5"/>
  <c r="G427" i="5"/>
  <c r="F427" i="5"/>
  <c r="E427" i="5"/>
  <c r="D427" i="5"/>
  <c r="C427" i="5"/>
  <c r="H426" i="5"/>
  <c r="G426" i="5"/>
  <c r="F426" i="5"/>
  <c r="E426" i="5"/>
  <c r="D426" i="5"/>
  <c r="C426" i="5"/>
  <c r="H425" i="5"/>
  <c r="G425" i="5"/>
  <c r="F425" i="5"/>
  <c r="D425" i="5"/>
  <c r="C425" i="5"/>
  <c r="H424" i="5"/>
  <c r="G424" i="5"/>
  <c r="F424" i="5"/>
  <c r="E424" i="5"/>
  <c r="D424" i="5"/>
  <c r="C424" i="5"/>
  <c r="H423" i="5"/>
  <c r="F423" i="5"/>
  <c r="E423" i="5"/>
  <c r="D423" i="5"/>
  <c r="C423" i="5"/>
  <c r="H422" i="5"/>
  <c r="G422" i="5"/>
  <c r="F422" i="5"/>
  <c r="E422" i="5"/>
  <c r="C422" i="5"/>
  <c r="H421" i="5"/>
  <c r="G421" i="5"/>
  <c r="F421" i="5"/>
  <c r="E421" i="5"/>
  <c r="D421" i="5"/>
  <c r="C421" i="5"/>
  <c r="H420" i="5"/>
  <c r="G420" i="5"/>
  <c r="F420" i="5"/>
  <c r="E420" i="5"/>
  <c r="D420" i="5"/>
  <c r="C420" i="5"/>
  <c r="H419" i="5"/>
  <c r="G419" i="5"/>
  <c r="E419" i="5"/>
  <c r="D419" i="5"/>
  <c r="C419" i="5"/>
  <c r="G418" i="5"/>
  <c r="F418" i="5"/>
  <c r="E418" i="5"/>
  <c r="D418" i="5"/>
  <c r="H417" i="5"/>
  <c r="G417" i="5"/>
  <c r="F417" i="5"/>
  <c r="E417" i="5"/>
  <c r="D417" i="5"/>
  <c r="C417" i="5"/>
  <c r="H416" i="5"/>
  <c r="G416" i="5"/>
  <c r="F416" i="5"/>
  <c r="D416" i="5"/>
  <c r="C416" i="5"/>
  <c r="H415" i="5"/>
  <c r="G415" i="5"/>
  <c r="F415" i="5"/>
  <c r="E415" i="5"/>
  <c r="D415" i="5"/>
  <c r="C415" i="5"/>
  <c r="H414" i="5"/>
  <c r="F414" i="5"/>
  <c r="E414" i="5"/>
  <c r="D414" i="5"/>
  <c r="C414" i="5"/>
  <c r="H413" i="5"/>
  <c r="G413" i="5"/>
  <c r="F413" i="5"/>
  <c r="E413" i="5"/>
  <c r="C413" i="5"/>
  <c r="H412" i="5"/>
  <c r="G412" i="5"/>
  <c r="F412" i="5"/>
  <c r="E412" i="5"/>
  <c r="D412" i="5"/>
  <c r="C412" i="5"/>
  <c r="H411" i="5"/>
  <c r="G411" i="5"/>
  <c r="E411" i="5"/>
  <c r="D411" i="5"/>
  <c r="C411" i="5"/>
  <c r="G410" i="5"/>
  <c r="F410" i="5"/>
  <c r="E410" i="5"/>
  <c r="D410" i="5"/>
  <c r="H409" i="5"/>
  <c r="G409" i="5"/>
  <c r="F409" i="5"/>
  <c r="E409" i="5"/>
  <c r="D409" i="5"/>
  <c r="C409" i="5"/>
  <c r="H408" i="5"/>
  <c r="H13" i="70" s="1"/>
  <c r="G408" i="5"/>
  <c r="G13" i="70" s="1"/>
  <c r="F408" i="5"/>
  <c r="F13" i="70" s="1"/>
  <c r="D408" i="5"/>
  <c r="D13" i="70" s="1"/>
  <c r="C408" i="5"/>
  <c r="C13" i="70" s="1"/>
  <c r="H407" i="5"/>
  <c r="G407" i="5"/>
  <c r="F407" i="5"/>
  <c r="E407" i="5"/>
  <c r="D407" i="5"/>
  <c r="C407" i="5"/>
  <c r="H406" i="5"/>
  <c r="F406" i="5"/>
  <c r="E406" i="5"/>
  <c r="D406" i="5"/>
  <c r="C406" i="5"/>
  <c r="H405" i="5"/>
  <c r="G405" i="5"/>
  <c r="F405" i="5"/>
  <c r="E405" i="5"/>
  <c r="C405" i="5"/>
  <c r="H404" i="5"/>
  <c r="G404" i="5"/>
  <c r="F404" i="5"/>
  <c r="E404" i="5"/>
  <c r="D404" i="5"/>
  <c r="C404" i="5"/>
  <c r="H403" i="5"/>
  <c r="G403" i="5"/>
  <c r="E403" i="5"/>
  <c r="D403" i="5"/>
  <c r="C403" i="5"/>
  <c r="G402" i="5"/>
  <c r="G12" i="70" s="1"/>
  <c r="F402" i="5"/>
  <c r="F12" i="70" s="1"/>
  <c r="E402" i="5"/>
  <c r="E12" i="70" s="1"/>
  <c r="D402" i="5"/>
  <c r="D12" i="70" s="1"/>
  <c r="H401" i="5"/>
  <c r="G401" i="5"/>
  <c r="F401" i="5"/>
  <c r="E401" i="5"/>
  <c r="D401" i="5"/>
  <c r="C401" i="5"/>
  <c r="H400" i="5"/>
  <c r="G400" i="5"/>
  <c r="F400" i="5"/>
  <c r="E400" i="5"/>
  <c r="D400" i="5"/>
  <c r="C400" i="5"/>
  <c r="H399" i="5"/>
  <c r="G399" i="5"/>
  <c r="F399" i="5"/>
  <c r="D399" i="5"/>
  <c r="C399" i="5"/>
  <c r="H398" i="5"/>
  <c r="G398" i="5"/>
  <c r="F398" i="5"/>
  <c r="E398" i="5"/>
  <c r="D398" i="5"/>
  <c r="C398" i="5"/>
  <c r="H397" i="5"/>
  <c r="F397" i="5"/>
  <c r="E397" i="5"/>
  <c r="D397" i="5"/>
  <c r="C397" i="5"/>
  <c r="H396" i="5"/>
  <c r="G396" i="5"/>
  <c r="F396" i="5"/>
  <c r="E396" i="5"/>
  <c r="C396" i="5"/>
  <c r="H395" i="5"/>
  <c r="G395" i="5"/>
  <c r="F395" i="5"/>
  <c r="E395" i="5"/>
  <c r="D395" i="5"/>
  <c r="C395" i="5"/>
  <c r="H394" i="5"/>
  <c r="G394" i="5"/>
  <c r="F394" i="5"/>
  <c r="E394" i="5"/>
  <c r="D394" i="5"/>
  <c r="C394" i="5"/>
  <c r="H393" i="5"/>
  <c r="G393" i="5"/>
  <c r="E393" i="5"/>
  <c r="D393" i="5"/>
  <c r="C393" i="5"/>
  <c r="G392" i="5"/>
  <c r="F392" i="5"/>
  <c r="E392" i="5"/>
  <c r="D392" i="5"/>
  <c r="C392" i="5"/>
  <c r="H391" i="5"/>
  <c r="G391" i="5"/>
  <c r="F391" i="5"/>
  <c r="E391" i="5"/>
  <c r="D391" i="5"/>
  <c r="C391" i="5"/>
  <c r="H390" i="5"/>
  <c r="G390" i="5"/>
  <c r="F390" i="5"/>
  <c r="D390" i="5"/>
  <c r="C390" i="5"/>
  <c r="H389" i="5"/>
  <c r="G389" i="5"/>
  <c r="F389" i="5"/>
  <c r="E389" i="5"/>
  <c r="D389" i="5"/>
  <c r="C389" i="5"/>
  <c r="H388" i="5"/>
  <c r="F388" i="5"/>
  <c r="E388" i="5"/>
  <c r="D388" i="5"/>
  <c r="C388" i="5"/>
  <c r="H387" i="5"/>
  <c r="G387" i="5"/>
  <c r="F387" i="5"/>
  <c r="E387" i="5"/>
  <c r="C387" i="5"/>
  <c r="H386" i="5"/>
  <c r="G386" i="5"/>
  <c r="F386" i="5"/>
  <c r="E386" i="5"/>
  <c r="D386" i="5"/>
  <c r="C386" i="5"/>
  <c r="H385" i="5"/>
  <c r="G385" i="5"/>
  <c r="E385" i="5"/>
  <c r="D385" i="5"/>
  <c r="C385" i="5"/>
  <c r="G384" i="5"/>
  <c r="F384" i="5"/>
  <c r="E384" i="5"/>
  <c r="D384" i="5"/>
  <c r="H383" i="5"/>
  <c r="G383" i="5"/>
  <c r="F383" i="5"/>
  <c r="E383" i="5"/>
  <c r="D383" i="5"/>
  <c r="C383" i="5"/>
  <c r="H382" i="5"/>
  <c r="G382" i="5"/>
  <c r="F382" i="5"/>
  <c r="E382" i="5"/>
  <c r="D382" i="5"/>
  <c r="C382" i="5"/>
  <c r="H381" i="5"/>
  <c r="G381" i="5"/>
  <c r="F381" i="5"/>
  <c r="E381" i="5"/>
  <c r="D381" i="5"/>
  <c r="C381" i="5"/>
  <c r="H380" i="5"/>
  <c r="G380" i="5"/>
  <c r="F380" i="5"/>
  <c r="E380" i="5"/>
  <c r="D380" i="5"/>
  <c r="C380" i="5"/>
  <c r="H379" i="5"/>
  <c r="G379" i="5"/>
  <c r="F379" i="5"/>
  <c r="E379" i="5"/>
  <c r="D379" i="5"/>
  <c r="C379" i="5"/>
  <c r="H378" i="5"/>
  <c r="G378" i="5"/>
  <c r="F378" i="5"/>
  <c r="E378" i="5"/>
  <c r="C378" i="5"/>
  <c r="H377" i="5"/>
  <c r="G377" i="5"/>
  <c r="F377" i="5"/>
  <c r="E377" i="5"/>
  <c r="D377" i="5"/>
  <c r="C377" i="5"/>
  <c r="H376" i="5"/>
  <c r="G376" i="5"/>
  <c r="E376" i="5"/>
  <c r="D376" i="5"/>
  <c r="C376" i="5"/>
  <c r="G375" i="5"/>
  <c r="F375" i="5"/>
  <c r="E375" i="5"/>
  <c r="D375" i="5"/>
  <c r="H374" i="5"/>
  <c r="G374" i="5"/>
  <c r="F374" i="5"/>
  <c r="E374" i="5"/>
  <c r="D374" i="5"/>
  <c r="C374" i="5"/>
  <c r="H373" i="5"/>
  <c r="G373" i="5"/>
  <c r="F373" i="5"/>
  <c r="E373" i="5"/>
  <c r="D373" i="5"/>
  <c r="C373" i="5"/>
  <c r="H372" i="5"/>
  <c r="G372" i="5"/>
  <c r="F372" i="5"/>
  <c r="D372" i="5"/>
  <c r="C372" i="5"/>
  <c r="H371" i="5"/>
  <c r="G371" i="5"/>
  <c r="F371" i="5"/>
  <c r="E371" i="5"/>
  <c r="D371" i="5"/>
  <c r="C371" i="5"/>
  <c r="H370" i="5"/>
  <c r="F370" i="5"/>
  <c r="E370" i="5"/>
  <c r="D370" i="5"/>
  <c r="C370" i="5"/>
  <c r="H369" i="5"/>
  <c r="G369" i="5"/>
  <c r="F369" i="5"/>
  <c r="E369" i="5"/>
  <c r="C369" i="5"/>
  <c r="H368" i="5"/>
  <c r="G368" i="5"/>
  <c r="F368" i="5"/>
  <c r="E368" i="5"/>
  <c r="D368" i="5"/>
  <c r="C368" i="5"/>
  <c r="H367" i="5"/>
  <c r="G367" i="5"/>
  <c r="E367" i="5"/>
  <c r="D367" i="5"/>
  <c r="C367" i="5"/>
  <c r="G366" i="5"/>
  <c r="F366" i="5"/>
  <c r="E366" i="5"/>
  <c r="D366" i="5"/>
  <c r="H365" i="5"/>
  <c r="G365" i="5"/>
  <c r="F365" i="5"/>
  <c r="E365" i="5"/>
  <c r="D365" i="5"/>
  <c r="C365" i="5"/>
  <c r="H364" i="5"/>
  <c r="G364" i="5"/>
  <c r="F364" i="5"/>
  <c r="D364" i="5"/>
  <c r="C364" i="5"/>
  <c r="H363" i="5"/>
  <c r="G363" i="5"/>
  <c r="F363" i="5"/>
  <c r="E363" i="5"/>
  <c r="D363" i="5"/>
  <c r="C363" i="5"/>
  <c r="H362" i="5"/>
  <c r="H11" i="70" s="1"/>
  <c r="F362" i="5"/>
  <c r="F11" i="70" s="1"/>
  <c r="E362" i="5"/>
  <c r="E11" i="70" s="1"/>
  <c r="D362" i="5"/>
  <c r="D11" i="70" s="1"/>
  <c r="C362" i="5"/>
  <c r="C11" i="70" s="1"/>
  <c r="H361" i="5"/>
  <c r="G361" i="5"/>
  <c r="F361" i="5"/>
  <c r="E361" i="5"/>
  <c r="D361" i="5"/>
  <c r="C361" i="5"/>
  <c r="H360" i="5"/>
  <c r="G360" i="5"/>
  <c r="F360" i="5"/>
  <c r="E360" i="5"/>
  <c r="D360" i="5"/>
  <c r="C360" i="5"/>
  <c r="H359" i="5"/>
  <c r="G359" i="5"/>
  <c r="F359" i="5"/>
  <c r="E359" i="5"/>
  <c r="D359" i="5"/>
  <c r="C359" i="5"/>
  <c r="H358" i="5"/>
  <c r="G358" i="5"/>
  <c r="E358" i="5"/>
  <c r="D358" i="5"/>
  <c r="C358" i="5"/>
  <c r="H357" i="5"/>
  <c r="G357" i="5"/>
  <c r="F357" i="5"/>
  <c r="E357" i="5"/>
  <c r="D357" i="5"/>
  <c r="H356" i="5"/>
  <c r="G356" i="5"/>
  <c r="F356" i="5"/>
  <c r="E356" i="5"/>
  <c r="D356" i="5"/>
  <c r="C356" i="5"/>
  <c r="H355" i="5"/>
  <c r="G355" i="5"/>
  <c r="F355" i="5"/>
  <c r="D355" i="5"/>
  <c r="C355" i="5"/>
  <c r="H354" i="5"/>
  <c r="G354" i="5"/>
  <c r="F354" i="5"/>
  <c r="E354" i="5"/>
  <c r="D354" i="5"/>
  <c r="C354" i="5"/>
  <c r="H353" i="5"/>
  <c r="G353" i="5"/>
  <c r="F353" i="5"/>
  <c r="E353" i="5"/>
  <c r="D353" i="5"/>
  <c r="C353" i="5"/>
  <c r="H352" i="5"/>
  <c r="F352" i="5"/>
  <c r="E352" i="5"/>
  <c r="D352" i="5"/>
  <c r="C352" i="5"/>
  <c r="H351" i="5"/>
  <c r="G351" i="5"/>
  <c r="F351" i="5"/>
  <c r="E351" i="5"/>
  <c r="C351" i="5"/>
  <c r="H350" i="5"/>
  <c r="G350" i="5"/>
  <c r="F350" i="5"/>
  <c r="E350" i="5"/>
  <c r="D350" i="5"/>
  <c r="C350" i="5"/>
  <c r="H349" i="5"/>
  <c r="G349" i="5"/>
  <c r="E349" i="5"/>
  <c r="D349" i="5"/>
  <c r="C349" i="5"/>
  <c r="G348" i="5"/>
  <c r="F348" i="5"/>
  <c r="E348" i="5"/>
  <c r="D348" i="5"/>
  <c r="H347" i="5"/>
  <c r="G347" i="5"/>
  <c r="F347" i="5"/>
  <c r="E347" i="5"/>
  <c r="D347" i="5"/>
  <c r="C347" i="5"/>
  <c r="H346" i="5"/>
  <c r="G346" i="5"/>
  <c r="F346" i="5"/>
  <c r="E346" i="5"/>
  <c r="D346" i="5"/>
  <c r="C346" i="5"/>
  <c r="H345" i="5"/>
  <c r="G345" i="5"/>
  <c r="F345" i="5"/>
  <c r="E345" i="5"/>
  <c r="D345" i="5"/>
  <c r="C345" i="5"/>
  <c r="H344" i="5"/>
  <c r="F344" i="5"/>
  <c r="E344" i="5"/>
  <c r="D344" i="5"/>
  <c r="C344" i="5"/>
  <c r="H343" i="5"/>
  <c r="G343" i="5"/>
  <c r="F343" i="5"/>
  <c r="E343" i="5"/>
  <c r="C343" i="5"/>
  <c r="H342" i="5"/>
  <c r="G342" i="5"/>
  <c r="F342" i="5"/>
  <c r="E342" i="5"/>
  <c r="D342" i="5"/>
  <c r="C342" i="5"/>
  <c r="H341" i="5"/>
  <c r="G341" i="5"/>
  <c r="E341" i="5"/>
  <c r="D341" i="5"/>
  <c r="C341" i="5"/>
  <c r="G340" i="5"/>
  <c r="F340" i="5"/>
  <c r="E340" i="5"/>
  <c r="D340" i="5"/>
  <c r="H339" i="5"/>
  <c r="G339" i="5"/>
  <c r="F339" i="5"/>
  <c r="E339" i="5"/>
  <c r="D339" i="5"/>
  <c r="C339" i="5"/>
  <c r="H338" i="5"/>
  <c r="G338" i="5"/>
  <c r="F338" i="5"/>
  <c r="D338" i="5"/>
  <c r="C338" i="5"/>
  <c r="H337" i="5"/>
  <c r="G337" i="5"/>
  <c r="F337" i="5"/>
  <c r="E337" i="5"/>
  <c r="D337" i="5"/>
  <c r="C337" i="5"/>
  <c r="H336" i="5"/>
  <c r="G336" i="5"/>
  <c r="F336" i="5"/>
  <c r="E336" i="5"/>
  <c r="D336" i="5"/>
  <c r="C336" i="5"/>
  <c r="H335" i="5"/>
  <c r="F335" i="5"/>
  <c r="E335" i="5"/>
  <c r="D335" i="5"/>
  <c r="C335" i="5"/>
  <c r="H334" i="5"/>
  <c r="G334" i="5"/>
  <c r="F334" i="5"/>
  <c r="E334" i="5"/>
  <c r="C334" i="5"/>
  <c r="H333" i="5"/>
  <c r="G333" i="5"/>
  <c r="F333" i="5"/>
  <c r="E333" i="5"/>
  <c r="D333" i="5"/>
  <c r="C333" i="5"/>
  <c r="H332" i="5"/>
  <c r="G332" i="5"/>
  <c r="E332" i="5"/>
  <c r="D332" i="5"/>
  <c r="C332" i="5"/>
  <c r="G331" i="5"/>
  <c r="F331" i="5"/>
  <c r="E331" i="5"/>
  <c r="D331" i="5"/>
  <c r="H330" i="5"/>
  <c r="G330" i="5"/>
  <c r="F330" i="5"/>
  <c r="E330" i="5"/>
  <c r="D330" i="5"/>
  <c r="C330" i="5"/>
  <c r="H329" i="5"/>
  <c r="G329" i="5"/>
  <c r="F329" i="5"/>
  <c r="E329" i="5"/>
  <c r="D329" i="5"/>
  <c r="C329" i="5"/>
  <c r="H328" i="5"/>
  <c r="G328" i="5"/>
  <c r="F328" i="5"/>
  <c r="D328" i="5"/>
  <c r="C328" i="5"/>
  <c r="H327" i="5"/>
  <c r="G327" i="5"/>
  <c r="F327" i="5"/>
  <c r="E327" i="5"/>
  <c r="D327" i="5"/>
  <c r="C327" i="5"/>
  <c r="H326" i="5"/>
  <c r="F326" i="5"/>
  <c r="E326" i="5"/>
  <c r="D326" i="5"/>
  <c r="C326" i="5"/>
  <c r="H325" i="5"/>
  <c r="G325" i="5"/>
  <c r="F325" i="5"/>
  <c r="E325" i="5"/>
  <c r="C325" i="5"/>
  <c r="H324" i="5"/>
  <c r="G324" i="5"/>
  <c r="F324" i="5"/>
  <c r="E324" i="5"/>
  <c r="D324" i="5"/>
  <c r="C324" i="5"/>
  <c r="H323" i="5"/>
  <c r="G323" i="5"/>
  <c r="E323" i="5"/>
  <c r="D323" i="5"/>
  <c r="C323" i="5"/>
  <c r="G322" i="5"/>
  <c r="F322" i="5"/>
  <c r="E322" i="5"/>
  <c r="D322" i="5"/>
  <c r="H321" i="5"/>
  <c r="G321" i="5"/>
  <c r="F321" i="5"/>
  <c r="E321" i="5"/>
  <c r="D321" i="5"/>
  <c r="C321" i="5"/>
  <c r="H320" i="5"/>
  <c r="G320" i="5"/>
  <c r="F320" i="5"/>
  <c r="D320" i="5"/>
  <c r="C320" i="5"/>
  <c r="H319" i="5"/>
  <c r="G319" i="5"/>
  <c r="F319" i="5"/>
  <c r="E319" i="5"/>
  <c r="D319" i="5"/>
  <c r="C319" i="5"/>
  <c r="H318" i="5"/>
  <c r="G318" i="5"/>
  <c r="F318" i="5"/>
  <c r="E318" i="5"/>
  <c r="D318" i="5"/>
  <c r="C318" i="5"/>
  <c r="H317" i="5"/>
  <c r="H10" i="70" s="1"/>
  <c r="G317" i="5"/>
  <c r="G10" i="70" s="1"/>
  <c r="F317" i="5"/>
  <c r="F10" i="70" s="1"/>
  <c r="E317" i="5"/>
  <c r="E10" i="70" s="1"/>
  <c r="C317" i="5"/>
  <c r="C10" i="70" s="1"/>
  <c r="H316" i="5"/>
  <c r="G316" i="5"/>
  <c r="F316" i="5"/>
  <c r="E316" i="5"/>
  <c r="D316" i="5"/>
  <c r="C316" i="5"/>
  <c r="H315" i="5"/>
  <c r="G315" i="5"/>
  <c r="E315" i="5"/>
  <c r="D315" i="5"/>
  <c r="C315" i="5"/>
  <c r="G314" i="5"/>
  <c r="F314" i="5"/>
  <c r="E314" i="5"/>
  <c r="D314" i="5"/>
  <c r="H313" i="5"/>
  <c r="G313" i="5"/>
  <c r="F313" i="5"/>
  <c r="E313" i="5"/>
  <c r="D313" i="5"/>
  <c r="C313" i="5"/>
  <c r="H312" i="5"/>
  <c r="G312" i="5"/>
  <c r="F312" i="5"/>
  <c r="D312" i="5"/>
  <c r="C312" i="5"/>
  <c r="H311" i="5"/>
  <c r="H9" i="70" s="1"/>
  <c r="G311" i="5"/>
  <c r="G9" i="70" s="1"/>
  <c r="F311" i="5"/>
  <c r="F9" i="70" s="1"/>
  <c r="E311" i="5"/>
  <c r="E9" i="70" s="1"/>
  <c r="D311" i="5"/>
  <c r="D9" i="70" s="1"/>
  <c r="C311" i="5"/>
  <c r="C9" i="70" s="1"/>
  <c r="H310" i="5"/>
  <c r="F310" i="5"/>
  <c r="E310" i="5"/>
  <c r="D310" i="5"/>
  <c r="C310" i="5"/>
  <c r="H309" i="5"/>
  <c r="G309" i="5"/>
  <c r="F309" i="5"/>
  <c r="E309" i="5"/>
  <c r="D309" i="5"/>
  <c r="C309" i="5"/>
  <c r="H308" i="5"/>
  <c r="G308" i="5"/>
  <c r="F308" i="5"/>
  <c r="E308" i="5"/>
  <c r="D308" i="5"/>
  <c r="C308" i="5"/>
  <c r="H307" i="5"/>
  <c r="G307" i="5"/>
  <c r="E307" i="5"/>
  <c r="D307" i="5"/>
  <c r="C307" i="5"/>
  <c r="G306" i="5"/>
  <c r="F306" i="5"/>
  <c r="E306" i="5"/>
  <c r="D306" i="5"/>
  <c r="H305" i="5"/>
  <c r="H8" i="70" s="1"/>
  <c r="G305" i="5"/>
  <c r="G8" i="70" s="1"/>
  <c r="F305" i="5"/>
  <c r="F8" i="70" s="1"/>
  <c r="E305" i="5"/>
  <c r="E8" i="70" s="1"/>
  <c r="D305" i="5"/>
  <c r="D8" i="70" s="1"/>
  <c r="C305" i="5"/>
  <c r="C8" i="70" s="1"/>
  <c r="H304" i="5"/>
  <c r="G304" i="5"/>
  <c r="F304" i="5"/>
  <c r="D304" i="5"/>
  <c r="C304" i="5"/>
  <c r="H303" i="5"/>
  <c r="G303" i="5"/>
  <c r="F303" i="5"/>
  <c r="E303" i="5"/>
  <c r="D303" i="5"/>
  <c r="C303" i="5"/>
  <c r="H302" i="5"/>
  <c r="F302" i="5"/>
  <c r="E302" i="5"/>
  <c r="D302" i="5"/>
  <c r="C302" i="5"/>
  <c r="H301" i="5"/>
  <c r="G301" i="5"/>
  <c r="F301" i="5"/>
  <c r="E301" i="5"/>
  <c r="D301" i="5"/>
  <c r="C301" i="5"/>
  <c r="H300" i="5"/>
  <c r="G300" i="5"/>
  <c r="F300" i="5"/>
  <c r="E300" i="5"/>
  <c r="D300" i="5"/>
  <c r="C300" i="5"/>
  <c r="H299" i="5"/>
  <c r="H7" i="70" s="1"/>
  <c r="G299" i="5"/>
  <c r="G7" i="70" s="1"/>
  <c r="E299" i="5"/>
  <c r="E7" i="70" s="1"/>
  <c r="D299" i="5"/>
  <c r="D7" i="70" s="1"/>
  <c r="C299" i="5"/>
  <c r="C7" i="70" s="1"/>
  <c r="H298" i="5"/>
  <c r="G298" i="5"/>
  <c r="F298" i="5"/>
  <c r="E298" i="5"/>
  <c r="D298" i="5"/>
  <c r="C298" i="5"/>
  <c r="G297" i="5"/>
  <c r="F297" i="5"/>
  <c r="E297" i="5"/>
  <c r="D297" i="5"/>
  <c r="H296" i="5"/>
  <c r="G296" i="5"/>
  <c r="F296" i="5"/>
  <c r="E296" i="5"/>
  <c r="D296" i="5"/>
  <c r="C296" i="5"/>
  <c r="H295" i="5"/>
  <c r="G295" i="5"/>
  <c r="F295" i="5"/>
  <c r="D295" i="5"/>
  <c r="C295" i="5"/>
  <c r="H294" i="5"/>
  <c r="G294" i="5"/>
  <c r="F294" i="5"/>
  <c r="E294" i="5"/>
  <c r="D294" i="5"/>
  <c r="C294" i="5"/>
  <c r="H293" i="5"/>
  <c r="F293" i="5"/>
  <c r="E293" i="5"/>
  <c r="D293" i="5"/>
  <c r="C293" i="5"/>
  <c r="H292" i="5"/>
  <c r="G292" i="5"/>
  <c r="F292" i="5"/>
  <c r="E292" i="5"/>
  <c r="C292" i="5"/>
  <c r="H291" i="5"/>
  <c r="G291" i="5"/>
  <c r="F291" i="5"/>
  <c r="E291" i="5"/>
  <c r="D291" i="5"/>
  <c r="C291" i="5"/>
  <c r="H290" i="5"/>
  <c r="G290" i="5"/>
  <c r="F290" i="5"/>
  <c r="E290" i="5"/>
  <c r="D290" i="5"/>
  <c r="C290" i="5"/>
  <c r="H289" i="5"/>
  <c r="G289" i="5"/>
  <c r="E289" i="5"/>
  <c r="D289" i="5"/>
  <c r="C289" i="5"/>
  <c r="G288" i="5"/>
  <c r="F288" i="5"/>
  <c r="E288" i="5"/>
  <c r="D288" i="5"/>
  <c r="H287" i="5"/>
  <c r="G287" i="5"/>
  <c r="F287" i="5"/>
  <c r="E287" i="5"/>
  <c r="D287" i="5"/>
  <c r="C287" i="5"/>
  <c r="H286" i="5"/>
  <c r="G286" i="5"/>
  <c r="F286" i="5"/>
  <c r="D286" i="5"/>
  <c r="C286" i="5"/>
  <c r="H285" i="5"/>
  <c r="G285" i="5"/>
  <c r="F285" i="5"/>
  <c r="E285" i="5"/>
  <c r="D285" i="5"/>
  <c r="C285" i="5"/>
  <c r="H284" i="5"/>
  <c r="F284" i="5"/>
  <c r="E284" i="5"/>
  <c r="D284" i="5"/>
  <c r="C284" i="5"/>
  <c r="H283" i="5"/>
  <c r="G283" i="5"/>
  <c r="F283" i="5"/>
  <c r="E283" i="5"/>
  <c r="C283" i="5"/>
  <c r="H282" i="5"/>
  <c r="G282" i="5"/>
  <c r="F282" i="5"/>
  <c r="E282" i="5"/>
  <c r="D282" i="5"/>
  <c r="C282" i="5"/>
  <c r="H281" i="5"/>
  <c r="G281" i="5"/>
  <c r="E281" i="5"/>
  <c r="D281" i="5"/>
  <c r="C281" i="5"/>
  <c r="G280" i="5"/>
  <c r="F280" i="5"/>
  <c r="E280" i="5"/>
  <c r="D280" i="5"/>
  <c r="H279" i="5"/>
  <c r="G279" i="5"/>
  <c r="F279" i="5"/>
  <c r="E279" i="5"/>
  <c r="D279" i="5"/>
  <c r="C279" i="5"/>
  <c r="H278" i="5"/>
  <c r="G278" i="5"/>
  <c r="F278" i="5"/>
  <c r="E278" i="5"/>
  <c r="D278" i="5"/>
  <c r="C278" i="5"/>
  <c r="H277" i="5"/>
  <c r="G277" i="5"/>
  <c r="F277" i="5"/>
  <c r="D277" i="5"/>
  <c r="C277" i="5"/>
  <c r="H276" i="5"/>
  <c r="G276" i="5"/>
  <c r="F276" i="5"/>
  <c r="E276" i="5"/>
  <c r="D276" i="5"/>
  <c r="C276" i="5"/>
  <c r="H275" i="5"/>
  <c r="F275" i="5"/>
  <c r="E275" i="5"/>
  <c r="D275" i="5"/>
  <c r="C275" i="5"/>
  <c r="H274" i="5"/>
  <c r="G274" i="5"/>
  <c r="F274" i="5"/>
  <c r="E274" i="5"/>
  <c r="C274" i="5"/>
  <c r="H273" i="5"/>
  <c r="G273" i="5"/>
  <c r="F273" i="5"/>
  <c r="E273" i="5"/>
  <c r="D273" i="5"/>
  <c r="C273" i="5"/>
  <c r="H272" i="5"/>
  <c r="G272" i="5"/>
  <c r="E272" i="5"/>
  <c r="D272" i="5"/>
  <c r="C272" i="5"/>
  <c r="H271" i="5"/>
  <c r="G271" i="5"/>
  <c r="F271" i="5"/>
  <c r="E271" i="5"/>
  <c r="D271" i="5"/>
  <c r="C271" i="5"/>
  <c r="G270" i="5"/>
  <c r="F270" i="5"/>
  <c r="E270" i="5"/>
  <c r="D270" i="5"/>
  <c r="H269" i="5"/>
  <c r="G269" i="5"/>
  <c r="F269" i="5"/>
  <c r="E269" i="5"/>
  <c r="D269" i="5"/>
  <c r="C269" i="5"/>
  <c r="H268" i="5"/>
  <c r="G268" i="5"/>
  <c r="F268" i="5"/>
  <c r="D268" i="5"/>
  <c r="C268" i="5"/>
  <c r="H267" i="5"/>
  <c r="G267" i="5"/>
  <c r="F267" i="5"/>
  <c r="E267" i="5"/>
  <c r="D267" i="5"/>
  <c r="C267" i="5"/>
  <c r="H266" i="5"/>
  <c r="F266" i="5"/>
  <c r="E266" i="5"/>
  <c r="D266" i="5"/>
  <c r="C266" i="5"/>
  <c r="H265" i="5"/>
  <c r="G265" i="5"/>
  <c r="F265" i="5"/>
  <c r="E265" i="5"/>
  <c r="D265" i="5"/>
  <c r="C265" i="5"/>
  <c r="H264" i="5"/>
  <c r="G264" i="5"/>
  <c r="F264" i="5"/>
  <c r="E264" i="5"/>
  <c r="D264" i="5"/>
  <c r="C264" i="5"/>
  <c r="H263" i="5"/>
  <c r="G263" i="5"/>
  <c r="E263" i="5"/>
  <c r="D263" i="5"/>
  <c r="C263" i="5"/>
  <c r="H262" i="5"/>
  <c r="G262" i="5"/>
  <c r="F262" i="5"/>
  <c r="E262" i="5"/>
  <c r="D262" i="5"/>
  <c r="H261" i="5"/>
  <c r="G261" i="5"/>
  <c r="F261" i="5"/>
  <c r="E261" i="5"/>
  <c r="D261" i="5"/>
  <c r="C261" i="5"/>
  <c r="H260" i="5"/>
  <c r="G260" i="5"/>
  <c r="F260" i="5"/>
  <c r="D260" i="5"/>
  <c r="C260" i="5"/>
  <c r="H259" i="5"/>
  <c r="H6" i="70" s="1"/>
  <c r="G259" i="5"/>
  <c r="G6" i="70" s="1"/>
  <c r="F259" i="5"/>
  <c r="F6" i="70" s="1"/>
  <c r="E259" i="5"/>
  <c r="E6" i="70" s="1"/>
  <c r="D259" i="5"/>
  <c r="D6" i="70" s="1"/>
  <c r="C259" i="5"/>
  <c r="C6" i="70" s="1"/>
  <c r="H258" i="5"/>
  <c r="F258" i="5"/>
  <c r="E258" i="5"/>
  <c r="D258" i="5"/>
  <c r="C258" i="5"/>
  <c r="H257" i="5"/>
  <c r="G257" i="5"/>
  <c r="F257" i="5"/>
  <c r="E257" i="5"/>
  <c r="D257" i="5"/>
  <c r="C257" i="5"/>
  <c r="H256" i="5"/>
  <c r="G256" i="5"/>
  <c r="F256" i="5"/>
  <c r="E256" i="5"/>
  <c r="D256" i="5"/>
  <c r="C256" i="5"/>
  <c r="H255" i="5"/>
  <c r="G255" i="5"/>
  <c r="E255" i="5"/>
  <c r="D255" i="5"/>
  <c r="C255" i="5"/>
  <c r="G254" i="5"/>
  <c r="F254" i="5"/>
  <c r="E254" i="5"/>
  <c r="D254" i="5"/>
  <c r="H253" i="5"/>
  <c r="H5" i="70" s="1"/>
  <c r="G253" i="5"/>
  <c r="G5" i="70" s="1"/>
  <c r="F253" i="5"/>
  <c r="F5" i="70" s="1"/>
  <c r="E253" i="5"/>
  <c r="E5" i="70" s="1"/>
  <c r="D253" i="5"/>
  <c r="D5" i="70" s="1"/>
  <c r="C253" i="5"/>
  <c r="C5" i="70" s="1"/>
  <c r="H252" i="5"/>
  <c r="D8" i="69" s="1"/>
  <c r="G252" i="5"/>
  <c r="F252" i="5"/>
  <c r="D252" i="5"/>
  <c r="C252" i="5"/>
  <c r="H251" i="5"/>
  <c r="G251" i="5"/>
  <c r="F251" i="5"/>
  <c r="E251" i="5"/>
  <c r="D251" i="5"/>
  <c r="C251" i="5"/>
  <c r="H250" i="5"/>
  <c r="F250" i="5"/>
  <c r="E250" i="5"/>
  <c r="D250" i="5"/>
  <c r="C250" i="5"/>
  <c r="H249" i="5"/>
  <c r="G249" i="5"/>
  <c r="F249" i="5"/>
  <c r="E249" i="5"/>
  <c r="D249" i="5"/>
  <c r="C249" i="5"/>
  <c r="H248" i="5"/>
  <c r="G248" i="5"/>
  <c r="F248" i="5"/>
  <c r="E248" i="5"/>
  <c r="D248" i="5"/>
  <c r="C248" i="5"/>
  <c r="H247" i="5"/>
  <c r="G247" i="5"/>
  <c r="E247" i="5"/>
  <c r="D247" i="5"/>
  <c r="C247" i="5"/>
  <c r="H246" i="5"/>
  <c r="G246" i="5"/>
  <c r="F246" i="5"/>
  <c r="E246" i="5"/>
  <c r="D246" i="5"/>
  <c r="H245" i="5"/>
  <c r="G245" i="5"/>
  <c r="F245" i="5"/>
  <c r="E245" i="5"/>
  <c r="D245" i="5"/>
  <c r="C245" i="5"/>
  <c r="H244" i="5"/>
  <c r="G244" i="5"/>
  <c r="F244" i="5"/>
  <c r="D244" i="5"/>
  <c r="C244" i="5"/>
  <c r="H243" i="5"/>
  <c r="G243" i="5"/>
  <c r="F243" i="5"/>
  <c r="E243" i="5"/>
  <c r="D243" i="5"/>
  <c r="C243" i="5"/>
  <c r="H242" i="5"/>
  <c r="F242" i="5"/>
  <c r="E242" i="5"/>
  <c r="D242" i="5"/>
  <c r="C242" i="5"/>
  <c r="H241" i="5"/>
  <c r="G241" i="5"/>
  <c r="F241" i="5"/>
  <c r="E241" i="5"/>
  <c r="D241" i="5"/>
  <c r="C241" i="5"/>
  <c r="H240" i="5"/>
  <c r="G240" i="5"/>
  <c r="F240" i="5"/>
  <c r="E240" i="5"/>
  <c r="D240" i="5"/>
  <c r="C240" i="5"/>
  <c r="H239" i="5"/>
  <c r="G239" i="5"/>
  <c r="E239" i="5"/>
  <c r="D239" i="5"/>
  <c r="C239" i="5"/>
  <c r="G238" i="5"/>
  <c r="F238" i="5"/>
  <c r="E238" i="5"/>
  <c r="D238" i="5"/>
  <c r="H237" i="5"/>
  <c r="G237" i="5"/>
  <c r="F237" i="5"/>
  <c r="E237" i="5"/>
  <c r="D237" i="5"/>
  <c r="C237" i="5"/>
  <c r="H236" i="5"/>
  <c r="G236" i="5"/>
  <c r="F236" i="5"/>
  <c r="D236" i="5"/>
  <c r="C236" i="5"/>
  <c r="H235" i="5"/>
  <c r="G235" i="5"/>
  <c r="F235" i="5"/>
  <c r="E235" i="5"/>
  <c r="D235" i="5"/>
  <c r="C235" i="5"/>
  <c r="H234" i="5"/>
  <c r="F234" i="5"/>
  <c r="E234" i="5"/>
  <c r="D234" i="5"/>
  <c r="C234" i="5"/>
  <c r="H233" i="5"/>
  <c r="G233" i="5"/>
  <c r="F233" i="5"/>
  <c r="E233" i="5"/>
  <c r="D233" i="5"/>
  <c r="C233" i="5"/>
  <c r="H232" i="5"/>
  <c r="G232" i="5"/>
  <c r="F232" i="5"/>
  <c r="E232" i="5"/>
  <c r="D232" i="5"/>
  <c r="C232" i="5"/>
  <c r="H231" i="5"/>
  <c r="G231" i="5"/>
  <c r="E231" i="5"/>
  <c r="D231" i="5"/>
  <c r="C231" i="5"/>
  <c r="H230" i="5"/>
  <c r="G230" i="5"/>
  <c r="F230" i="5"/>
  <c r="E230" i="5"/>
  <c r="D230" i="5"/>
  <c r="H229" i="5"/>
  <c r="G229" i="5"/>
  <c r="F229" i="5"/>
  <c r="E229" i="5"/>
  <c r="D229" i="5"/>
  <c r="C229" i="5"/>
  <c r="H228" i="5"/>
  <c r="G228" i="5"/>
  <c r="F228" i="5"/>
  <c r="D228" i="5"/>
  <c r="C228" i="5"/>
  <c r="H227" i="5"/>
  <c r="G227" i="5"/>
  <c r="F227" i="5"/>
  <c r="E227" i="5"/>
  <c r="D227" i="5"/>
  <c r="C227" i="5"/>
  <c r="H226" i="5"/>
  <c r="F226" i="5"/>
  <c r="E226" i="5"/>
  <c r="D226" i="5"/>
  <c r="C226" i="5"/>
  <c r="H225" i="5"/>
  <c r="G225" i="5"/>
  <c r="F225" i="5"/>
  <c r="E225" i="5"/>
  <c r="D225" i="5"/>
  <c r="C225" i="5"/>
  <c r="H224" i="5"/>
  <c r="G224" i="5"/>
  <c r="F224" i="5"/>
  <c r="E224" i="5"/>
  <c r="D224" i="5"/>
  <c r="C224" i="5"/>
  <c r="H223" i="5"/>
  <c r="G223" i="5"/>
  <c r="E223" i="5"/>
  <c r="D223" i="5"/>
  <c r="C223" i="5"/>
  <c r="G222" i="5"/>
  <c r="F222" i="5"/>
  <c r="E222" i="5"/>
  <c r="D222" i="5"/>
  <c r="H221" i="5"/>
  <c r="G221" i="5"/>
  <c r="F221" i="5"/>
  <c r="E221" i="5"/>
  <c r="D221" i="5"/>
  <c r="C221" i="5"/>
  <c r="H220" i="5"/>
  <c r="G220" i="5"/>
  <c r="F220" i="5"/>
  <c r="D220" i="5"/>
  <c r="C220" i="5"/>
  <c r="H219" i="5"/>
  <c r="G219" i="5"/>
  <c r="F219" i="5"/>
  <c r="E219" i="5"/>
  <c r="D219" i="5"/>
  <c r="C219" i="5"/>
  <c r="H218" i="5"/>
  <c r="F218" i="5"/>
  <c r="E218" i="5"/>
  <c r="D218" i="5"/>
  <c r="C218" i="5"/>
  <c r="H217" i="5"/>
  <c r="G217" i="5"/>
  <c r="F217" i="5"/>
  <c r="E217" i="5"/>
  <c r="D217" i="5"/>
  <c r="C217" i="5"/>
  <c r="H216" i="5"/>
  <c r="G216" i="5"/>
  <c r="F216" i="5"/>
  <c r="E216" i="5"/>
  <c r="D216" i="5"/>
  <c r="C216" i="5"/>
  <c r="H215" i="5"/>
  <c r="G215" i="5"/>
  <c r="E215" i="5"/>
  <c r="D215" i="5"/>
  <c r="C215" i="5"/>
  <c r="H214" i="5"/>
  <c r="G214" i="5"/>
  <c r="F214" i="5"/>
  <c r="E214" i="5"/>
  <c r="D214" i="5"/>
  <c r="H213" i="5"/>
  <c r="G213" i="5"/>
  <c r="F213" i="5"/>
  <c r="E213" i="5"/>
  <c r="D213" i="5"/>
  <c r="C213" i="5"/>
  <c r="H212" i="5"/>
  <c r="G212" i="5"/>
  <c r="F212" i="5"/>
  <c r="D212" i="5"/>
  <c r="C212" i="5"/>
  <c r="H211" i="5"/>
  <c r="G211" i="5"/>
  <c r="F211" i="5"/>
  <c r="E211" i="5"/>
  <c r="D211" i="5"/>
  <c r="C211" i="5"/>
  <c r="H210" i="5"/>
  <c r="F210" i="5"/>
  <c r="E210" i="5"/>
  <c r="D210" i="5"/>
  <c r="C210" i="5"/>
  <c r="H209" i="5"/>
  <c r="G209" i="5"/>
  <c r="F209" i="5"/>
  <c r="E209" i="5"/>
  <c r="D209" i="5"/>
  <c r="C209" i="5"/>
  <c r="H208" i="5"/>
  <c r="G208" i="5"/>
  <c r="F208" i="5"/>
  <c r="E208" i="5"/>
  <c r="D208" i="5"/>
  <c r="C208" i="5"/>
  <c r="H207" i="5"/>
  <c r="G207" i="5"/>
  <c r="E207" i="5"/>
  <c r="D207" i="5"/>
  <c r="C207" i="5"/>
  <c r="G206" i="5"/>
  <c r="F206" i="5"/>
  <c r="E206" i="5"/>
  <c r="D206" i="5"/>
  <c r="H205" i="5"/>
  <c r="G205" i="5"/>
  <c r="F205" i="5"/>
  <c r="E205" i="5"/>
  <c r="D205" i="5"/>
  <c r="C205" i="5"/>
  <c r="H204" i="5"/>
  <c r="G204" i="5"/>
  <c r="F204" i="5"/>
  <c r="D204" i="5"/>
  <c r="C204" i="5"/>
  <c r="H203" i="5"/>
  <c r="G203" i="5"/>
  <c r="F203" i="5"/>
  <c r="E203" i="5"/>
  <c r="D203" i="5"/>
  <c r="C203" i="5"/>
  <c r="H202" i="5"/>
  <c r="F202" i="5"/>
  <c r="E202" i="5"/>
  <c r="D202" i="5"/>
  <c r="C202" i="5"/>
  <c r="H201" i="5"/>
  <c r="G201" i="5"/>
  <c r="F201" i="5"/>
  <c r="E201" i="5"/>
  <c r="D201" i="5"/>
  <c r="C201" i="5"/>
  <c r="H200" i="5"/>
  <c r="G200" i="5"/>
  <c r="F200" i="5"/>
  <c r="E200" i="5"/>
  <c r="D200" i="5"/>
  <c r="C200" i="5"/>
  <c r="H199" i="5"/>
  <c r="G199" i="5"/>
  <c r="E199" i="5"/>
  <c r="D199" i="5"/>
  <c r="C199" i="5"/>
  <c r="H198" i="5"/>
  <c r="G198" i="5"/>
  <c r="F198" i="5"/>
  <c r="E198" i="5"/>
  <c r="D198" i="5"/>
  <c r="H197" i="5"/>
  <c r="G197" i="5"/>
  <c r="F197" i="5"/>
  <c r="E197" i="5"/>
  <c r="D197" i="5"/>
  <c r="C197" i="5"/>
  <c r="H196" i="5"/>
  <c r="G196" i="5"/>
  <c r="F196" i="5"/>
  <c r="D196" i="5"/>
  <c r="C196" i="5"/>
  <c r="H195" i="5"/>
  <c r="G195" i="5"/>
  <c r="F195" i="5"/>
  <c r="E195" i="5"/>
  <c r="D195" i="5"/>
  <c r="C195" i="5"/>
  <c r="H194" i="5"/>
  <c r="F194" i="5"/>
  <c r="E194" i="5"/>
  <c r="D194" i="5"/>
  <c r="C194" i="5"/>
  <c r="H193" i="5"/>
  <c r="G193" i="5"/>
  <c r="F193" i="5"/>
  <c r="E193" i="5"/>
  <c r="D193" i="5"/>
  <c r="C193" i="5"/>
  <c r="H192" i="5"/>
  <c r="G192" i="5"/>
  <c r="F192" i="5"/>
  <c r="E192" i="5"/>
  <c r="D192" i="5"/>
  <c r="C192" i="5"/>
  <c r="H191" i="5"/>
  <c r="G191" i="5"/>
  <c r="E191" i="5"/>
  <c r="D191" i="5"/>
  <c r="C191" i="5"/>
  <c r="G190" i="5"/>
  <c r="F190" i="5"/>
  <c r="E190" i="5"/>
  <c r="D190" i="5"/>
  <c r="H189" i="5"/>
  <c r="G189" i="5"/>
  <c r="F189" i="5"/>
  <c r="E189" i="5"/>
  <c r="D189" i="5"/>
  <c r="C189" i="5"/>
  <c r="H188" i="5"/>
  <c r="G188" i="5"/>
  <c r="F188" i="5"/>
  <c r="D188" i="5"/>
  <c r="C188" i="5"/>
  <c r="H187" i="5"/>
  <c r="G187" i="5"/>
  <c r="F187" i="5"/>
  <c r="E187" i="5"/>
  <c r="D187" i="5"/>
  <c r="C187" i="5"/>
  <c r="H186" i="5"/>
  <c r="G186" i="5"/>
  <c r="F186" i="5"/>
  <c r="E186" i="5"/>
  <c r="D186" i="5"/>
  <c r="C186" i="5"/>
  <c r="H185" i="5"/>
  <c r="G185" i="5"/>
  <c r="F185" i="5"/>
  <c r="E185" i="5"/>
  <c r="D185" i="5"/>
  <c r="C185" i="5"/>
  <c r="H184" i="5"/>
  <c r="F184" i="5"/>
  <c r="E184" i="5"/>
  <c r="D184" i="5"/>
  <c r="C184" i="5"/>
  <c r="H183" i="5"/>
  <c r="G183" i="5"/>
  <c r="F183" i="5"/>
  <c r="E183" i="5"/>
  <c r="C183" i="5"/>
  <c r="H182" i="5"/>
  <c r="G182" i="5"/>
  <c r="F182" i="5"/>
  <c r="E182" i="5"/>
  <c r="D182" i="5"/>
  <c r="C182" i="5"/>
  <c r="H181" i="5"/>
  <c r="G181" i="5"/>
  <c r="E181" i="5"/>
  <c r="D181" i="5"/>
  <c r="C181" i="5"/>
  <c r="G180" i="5"/>
  <c r="F180" i="5"/>
  <c r="E180" i="5"/>
  <c r="D180" i="5"/>
  <c r="H179" i="5"/>
  <c r="G179" i="5"/>
  <c r="F179" i="5"/>
  <c r="E179" i="5"/>
  <c r="D179" i="5"/>
  <c r="C179" i="5"/>
  <c r="H178" i="5"/>
  <c r="G178" i="5"/>
  <c r="F178" i="5"/>
  <c r="D178" i="5"/>
  <c r="C178" i="5"/>
  <c r="H177" i="5"/>
  <c r="G177" i="5"/>
  <c r="F177" i="5"/>
  <c r="E177" i="5"/>
  <c r="D177" i="5"/>
  <c r="C177" i="5"/>
  <c r="H176" i="5"/>
  <c r="F176" i="5"/>
  <c r="E176" i="5"/>
  <c r="D176" i="5"/>
  <c r="C176" i="5"/>
  <c r="H175" i="5"/>
  <c r="G175" i="5"/>
  <c r="F175" i="5"/>
  <c r="E175" i="5"/>
  <c r="C175" i="5"/>
  <c r="H174" i="5"/>
  <c r="G174" i="5"/>
  <c r="F174" i="5"/>
  <c r="E174" i="5"/>
  <c r="D174" i="5"/>
  <c r="C174" i="5"/>
  <c r="H173" i="5"/>
  <c r="G173" i="5"/>
  <c r="E173" i="5"/>
  <c r="D173" i="5"/>
  <c r="C173" i="5"/>
  <c r="G172" i="5"/>
  <c r="F172" i="5"/>
  <c r="E172" i="5"/>
  <c r="D172" i="5"/>
  <c r="H171" i="5"/>
  <c r="G171" i="5"/>
  <c r="F171" i="5"/>
  <c r="E171" i="5"/>
  <c r="D171" i="5"/>
  <c r="C171" i="5"/>
  <c r="H170" i="5"/>
  <c r="G170" i="5"/>
  <c r="F170" i="5"/>
  <c r="D170" i="5"/>
  <c r="C170" i="5"/>
  <c r="H169" i="5"/>
  <c r="G169" i="5"/>
  <c r="F169" i="5"/>
  <c r="E169" i="5"/>
  <c r="D169" i="5"/>
  <c r="C169" i="5"/>
  <c r="H168" i="5"/>
  <c r="F168" i="5"/>
  <c r="E168" i="5"/>
  <c r="D168" i="5"/>
  <c r="C168" i="5"/>
  <c r="H167" i="5"/>
  <c r="G167" i="5"/>
  <c r="F167" i="5"/>
  <c r="E167" i="5"/>
  <c r="C167" i="5"/>
  <c r="H166" i="5"/>
  <c r="G166" i="5"/>
  <c r="F166" i="5"/>
  <c r="E166" i="5"/>
  <c r="D166" i="5"/>
  <c r="C166" i="5"/>
  <c r="H165" i="5"/>
  <c r="G165" i="5"/>
  <c r="E165" i="5"/>
  <c r="D165" i="5"/>
  <c r="C165" i="5"/>
  <c r="G164" i="5"/>
  <c r="F164" i="5"/>
  <c r="E164" i="5"/>
  <c r="D164" i="5"/>
  <c r="H163" i="5"/>
  <c r="G163" i="5"/>
  <c r="F163" i="5"/>
  <c r="E163" i="5"/>
  <c r="D163" i="5"/>
  <c r="C163" i="5"/>
  <c r="H162" i="5"/>
  <c r="G162" i="5"/>
  <c r="F162" i="5"/>
  <c r="D162" i="5"/>
  <c r="C162" i="5"/>
  <c r="H161" i="5"/>
  <c r="G161" i="5"/>
  <c r="F161" i="5"/>
  <c r="E161" i="5"/>
  <c r="D161" i="5"/>
  <c r="C161" i="5"/>
  <c r="H160" i="5"/>
  <c r="F160" i="5"/>
  <c r="E160" i="5"/>
  <c r="D160" i="5"/>
  <c r="C160" i="5"/>
  <c r="H159" i="5"/>
  <c r="G159" i="5"/>
  <c r="F159" i="5"/>
  <c r="E159" i="5"/>
  <c r="C159" i="5"/>
  <c r="H158" i="5"/>
  <c r="G158" i="5"/>
  <c r="F158" i="5"/>
  <c r="E158" i="5"/>
  <c r="D158" i="5"/>
  <c r="C158" i="5"/>
  <c r="H157" i="5"/>
  <c r="G157" i="5"/>
  <c r="E157" i="5"/>
  <c r="D157" i="5"/>
  <c r="C157" i="5"/>
  <c r="G156" i="5"/>
  <c r="F156" i="5"/>
  <c r="E156" i="5"/>
  <c r="D156" i="5"/>
  <c r="H155" i="5"/>
  <c r="G155" i="5"/>
  <c r="F155" i="5"/>
  <c r="E155" i="5"/>
  <c r="D155" i="5"/>
  <c r="C155" i="5"/>
  <c r="H154" i="5"/>
  <c r="G154" i="5"/>
  <c r="F154" i="5"/>
  <c r="D154" i="5"/>
  <c r="C154" i="5"/>
  <c r="H153" i="5"/>
  <c r="G153" i="5"/>
  <c r="F153" i="5"/>
  <c r="E153" i="5"/>
  <c r="D153" i="5"/>
  <c r="C153" i="5"/>
  <c r="H152" i="5"/>
  <c r="F152" i="5"/>
  <c r="E152" i="5"/>
  <c r="D152" i="5"/>
  <c r="C152" i="5"/>
  <c r="H151" i="5"/>
  <c r="G151" i="5"/>
  <c r="F151" i="5"/>
  <c r="E151" i="5"/>
  <c r="C151" i="5"/>
  <c r="H150" i="5"/>
  <c r="G150" i="5"/>
  <c r="F150" i="5"/>
  <c r="E150" i="5"/>
  <c r="D150" i="5"/>
  <c r="C150" i="5"/>
  <c r="H149" i="5"/>
  <c r="G149" i="5"/>
  <c r="E149" i="5"/>
  <c r="D149" i="5"/>
  <c r="C149" i="5"/>
  <c r="G148" i="5"/>
  <c r="F148" i="5"/>
  <c r="E148" i="5"/>
  <c r="D148" i="5"/>
  <c r="H147" i="5"/>
  <c r="G147" i="5"/>
  <c r="F147" i="5"/>
  <c r="E147" i="5"/>
  <c r="D147" i="5"/>
  <c r="C147" i="5"/>
  <c r="H146" i="5"/>
  <c r="G146" i="5"/>
  <c r="F146" i="5"/>
  <c r="D146" i="5"/>
  <c r="C146" i="5"/>
  <c r="H145" i="5"/>
  <c r="H19" i="31" s="1"/>
  <c r="G145" i="5"/>
  <c r="G19" i="31" s="1"/>
  <c r="F145" i="5"/>
  <c r="F19" i="31" s="1"/>
  <c r="E145" i="5"/>
  <c r="E19" i="31" s="1"/>
  <c r="D145" i="5"/>
  <c r="D19" i="31" s="1"/>
  <c r="C145" i="5"/>
  <c r="C19" i="31" s="1"/>
  <c r="H144" i="5"/>
  <c r="F144" i="5"/>
  <c r="E144" i="5"/>
  <c r="D144" i="5"/>
  <c r="C144" i="5"/>
  <c r="H143" i="5"/>
  <c r="G143" i="5"/>
  <c r="F143" i="5"/>
  <c r="E143" i="5"/>
  <c r="C143" i="5"/>
  <c r="H142" i="5"/>
  <c r="G142" i="5"/>
  <c r="F142" i="5"/>
  <c r="E142" i="5"/>
  <c r="D142" i="5"/>
  <c r="C142" i="5"/>
  <c r="H141" i="5"/>
  <c r="G141" i="5"/>
  <c r="E141" i="5"/>
  <c r="D141" i="5"/>
  <c r="C141" i="5"/>
  <c r="G140" i="5"/>
  <c r="F140" i="5"/>
  <c r="E140" i="5"/>
  <c r="D140" i="5"/>
  <c r="H139" i="5"/>
  <c r="G139" i="5"/>
  <c r="F139" i="5"/>
  <c r="E139" i="5"/>
  <c r="D139" i="5"/>
  <c r="C139" i="5"/>
  <c r="H138" i="5"/>
  <c r="G138" i="5"/>
  <c r="F138" i="5"/>
  <c r="D138" i="5"/>
  <c r="C138" i="5"/>
  <c r="H137" i="5"/>
  <c r="G137" i="5"/>
  <c r="F137" i="5"/>
  <c r="E137" i="5"/>
  <c r="D137" i="5"/>
  <c r="C137" i="5"/>
  <c r="H136" i="5"/>
  <c r="F136" i="5"/>
  <c r="E136" i="5"/>
  <c r="D136" i="5"/>
  <c r="C136" i="5"/>
  <c r="H135" i="5"/>
  <c r="G135" i="5"/>
  <c r="F135" i="5"/>
  <c r="E135" i="5"/>
  <c r="C135" i="5"/>
  <c r="H134" i="5"/>
  <c r="G134" i="5"/>
  <c r="F134" i="5"/>
  <c r="E134" i="5"/>
  <c r="D134" i="5"/>
  <c r="C134" i="5"/>
  <c r="H133" i="5"/>
  <c r="G133" i="5"/>
  <c r="E133" i="5"/>
  <c r="D133" i="5"/>
  <c r="C133" i="5"/>
  <c r="G132" i="5"/>
  <c r="F132" i="5"/>
  <c r="E132" i="5"/>
  <c r="D132" i="5"/>
  <c r="H131" i="5"/>
  <c r="G131" i="5"/>
  <c r="F131" i="5"/>
  <c r="E131" i="5"/>
  <c r="D131" i="5"/>
  <c r="C131" i="5"/>
  <c r="H130" i="5"/>
  <c r="G130" i="5"/>
  <c r="F130" i="5"/>
  <c r="D130" i="5"/>
  <c r="C130" i="5"/>
  <c r="H129" i="5"/>
  <c r="G129" i="5"/>
  <c r="F129" i="5"/>
  <c r="E129" i="5"/>
  <c r="D129" i="5"/>
  <c r="C129" i="5"/>
  <c r="H128" i="5"/>
  <c r="F128" i="5"/>
  <c r="E128" i="5"/>
  <c r="D128" i="5"/>
  <c r="C128" i="5"/>
  <c r="H127" i="5"/>
  <c r="G127" i="5"/>
  <c r="F127" i="5"/>
  <c r="E127" i="5"/>
  <c r="C127" i="5"/>
  <c r="H126" i="5"/>
  <c r="G126" i="5"/>
  <c r="F126" i="5"/>
  <c r="E126" i="5"/>
  <c r="D126" i="5"/>
  <c r="C126" i="5"/>
  <c r="H125" i="5"/>
  <c r="G125" i="5"/>
  <c r="E125" i="5"/>
  <c r="D125" i="5"/>
  <c r="C125" i="5"/>
  <c r="H124" i="5"/>
  <c r="G124" i="5"/>
  <c r="F124" i="5"/>
  <c r="E124" i="5"/>
  <c r="D124" i="5"/>
  <c r="H123" i="5"/>
  <c r="G123" i="5"/>
  <c r="F123" i="5"/>
  <c r="E123" i="5"/>
  <c r="D123" i="5"/>
  <c r="C123" i="5"/>
  <c r="H122" i="5"/>
  <c r="G122" i="5"/>
  <c r="F122" i="5"/>
  <c r="D122" i="5"/>
  <c r="C122" i="5"/>
  <c r="H121" i="5"/>
  <c r="G121" i="5"/>
  <c r="F121" i="5"/>
  <c r="E121" i="5"/>
  <c r="D121" i="5"/>
  <c r="C121" i="5"/>
  <c r="H120" i="5"/>
  <c r="F120" i="5"/>
  <c r="E120" i="5"/>
  <c r="D120" i="5"/>
  <c r="C120" i="5"/>
  <c r="H119" i="5"/>
  <c r="G119" i="5"/>
  <c r="F119" i="5"/>
  <c r="E119" i="5"/>
  <c r="C119" i="5"/>
  <c r="H118" i="5"/>
  <c r="G118" i="5"/>
  <c r="F118" i="5"/>
  <c r="E118" i="5"/>
  <c r="D118" i="5"/>
  <c r="C118" i="5"/>
  <c r="H117" i="5"/>
  <c r="G117" i="5"/>
  <c r="E117" i="5"/>
  <c r="D117" i="5"/>
  <c r="C117" i="5"/>
  <c r="G116" i="5"/>
  <c r="F116" i="5"/>
  <c r="E116" i="5"/>
  <c r="D116" i="5"/>
  <c r="H115" i="5"/>
  <c r="G115" i="5"/>
  <c r="F115" i="5"/>
  <c r="E115" i="5"/>
  <c r="D115" i="5"/>
  <c r="C115" i="5"/>
  <c r="H114" i="5"/>
  <c r="G114" i="5"/>
  <c r="F114" i="5"/>
  <c r="D114" i="5"/>
  <c r="C114" i="5"/>
  <c r="H113" i="5"/>
  <c r="G113" i="5"/>
  <c r="F113" i="5"/>
  <c r="E113" i="5"/>
  <c r="D113" i="5"/>
  <c r="C113" i="5"/>
  <c r="H112" i="5"/>
  <c r="F112" i="5"/>
  <c r="E112" i="5"/>
  <c r="D112" i="5"/>
  <c r="C112" i="5"/>
  <c r="H111" i="5"/>
  <c r="G111" i="5"/>
  <c r="F111" i="5"/>
  <c r="E111" i="5"/>
  <c r="C111" i="5"/>
  <c r="H110" i="5"/>
  <c r="G110" i="5"/>
  <c r="F110" i="5"/>
  <c r="E110" i="5"/>
  <c r="D110" i="5"/>
  <c r="C110" i="5"/>
  <c r="H109" i="5"/>
  <c r="G109" i="5"/>
  <c r="E109" i="5"/>
  <c r="D109" i="5"/>
  <c r="C109" i="5"/>
  <c r="G108" i="5"/>
  <c r="F108" i="5"/>
  <c r="E108" i="5"/>
  <c r="D108" i="5"/>
  <c r="H107" i="5"/>
  <c r="G107" i="5"/>
  <c r="F107" i="5"/>
  <c r="E107" i="5"/>
  <c r="D107" i="5"/>
  <c r="C107" i="5"/>
  <c r="H106" i="5"/>
  <c r="G106" i="5"/>
  <c r="F106" i="5"/>
  <c r="D106" i="5"/>
  <c r="C106" i="5"/>
  <c r="H105" i="5"/>
  <c r="G105" i="5"/>
  <c r="F105" i="5"/>
  <c r="E105" i="5"/>
  <c r="D105" i="5"/>
  <c r="C105" i="5"/>
  <c r="H104" i="5"/>
  <c r="F104" i="5"/>
  <c r="E104" i="5"/>
  <c r="D104" i="5"/>
  <c r="C104" i="5"/>
  <c r="H103" i="5"/>
  <c r="G103" i="5"/>
  <c r="F103" i="5"/>
  <c r="E103" i="5"/>
  <c r="C103" i="5"/>
  <c r="H102" i="5"/>
  <c r="G102" i="5"/>
  <c r="F102" i="5"/>
  <c r="E102" i="5"/>
  <c r="D102" i="5"/>
  <c r="C102" i="5"/>
  <c r="H101" i="5"/>
  <c r="G101" i="5"/>
  <c r="E101" i="5"/>
  <c r="D101" i="5"/>
  <c r="C101" i="5"/>
  <c r="G100" i="5"/>
  <c r="F100" i="5"/>
  <c r="E100" i="5"/>
  <c r="D100" i="5"/>
  <c r="H99" i="5"/>
  <c r="G99" i="5"/>
  <c r="F99" i="5"/>
  <c r="E99" i="5"/>
  <c r="D99" i="5"/>
  <c r="C99" i="5"/>
  <c r="H98" i="5"/>
  <c r="G98" i="5"/>
  <c r="F98" i="5"/>
  <c r="D98" i="5"/>
  <c r="C98" i="5"/>
  <c r="H97" i="5"/>
  <c r="G97" i="5"/>
  <c r="F97" i="5"/>
  <c r="E97" i="5"/>
  <c r="D97" i="5"/>
  <c r="C97" i="5"/>
  <c r="H96" i="5"/>
  <c r="F96" i="5"/>
  <c r="E96" i="5"/>
  <c r="D96" i="5"/>
  <c r="C96" i="5"/>
  <c r="H95" i="5"/>
  <c r="G95" i="5"/>
  <c r="F95" i="5"/>
  <c r="E95" i="5"/>
  <c r="C95" i="5"/>
  <c r="H94" i="5"/>
  <c r="G94" i="5"/>
  <c r="F94" i="5"/>
  <c r="E94" i="5"/>
  <c r="D94" i="5"/>
  <c r="C94" i="5"/>
  <c r="H93" i="5"/>
  <c r="G93" i="5"/>
  <c r="E93" i="5"/>
  <c r="D93" i="5"/>
  <c r="C93" i="5"/>
  <c r="G92" i="5"/>
  <c r="F92" i="5"/>
  <c r="E92" i="5"/>
  <c r="D92" i="5"/>
  <c r="H91" i="5"/>
  <c r="G91" i="5"/>
  <c r="F91" i="5"/>
  <c r="E91" i="5"/>
  <c r="D91" i="5"/>
  <c r="C91" i="5"/>
  <c r="H90" i="5"/>
  <c r="G90" i="5"/>
  <c r="F90" i="5"/>
  <c r="D90" i="5"/>
  <c r="C90" i="5"/>
  <c r="H89" i="5"/>
  <c r="G89" i="5"/>
  <c r="F89" i="5"/>
  <c r="E89" i="5"/>
  <c r="D89" i="5"/>
  <c r="C89" i="5"/>
  <c r="H88" i="5"/>
  <c r="F88" i="5"/>
  <c r="E88" i="5"/>
  <c r="D88" i="5"/>
  <c r="C88" i="5"/>
  <c r="H87" i="5"/>
  <c r="G87" i="5"/>
  <c r="F87" i="5"/>
  <c r="E87" i="5"/>
  <c r="C87" i="5"/>
  <c r="H86" i="5"/>
  <c r="G86" i="5"/>
  <c r="F86" i="5"/>
  <c r="E86" i="5"/>
  <c r="D86" i="5"/>
  <c r="C86" i="5"/>
  <c r="H85" i="5"/>
  <c r="G85" i="5"/>
  <c r="E85" i="5"/>
  <c r="D85" i="5"/>
  <c r="C85" i="5"/>
  <c r="G84" i="5"/>
  <c r="F84" i="5"/>
  <c r="E84" i="5"/>
  <c r="D84" i="5"/>
  <c r="H83" i="5"/>
  <c r="G83" i="5"/>
  <c r="F83" i="5"/>
  <c r="E83" i="5"/>
  <c r="D83" i="5"/>
  <c r="C83" i="5"/>
  <c r="H82" i="5"/>
  <c r="G82" i="5"/>
  <c r="F82" i="5"/>
  <c r="D82" i="5"/>
  <c r="C82" i="5"/>
  <c r="H81" i="5"/>
  <c r="G81" i="5"/>
  <c r="F81" i="5"/>
  <c r="E81" i="5"/>
  <c r="D81" i="5"/>
  <c r="C81" i="5"/>
  <c r="H80" i="5"/>
  <c r="F80" i="5"/>
  <c r="E80" i="5"/>
  <c r="D80" i="5"/>
  <c r="C80" i="5"/>
  <c r="H79" i="5"/>
  <c r="G79" i="5"/>
  <c r="F79" i="5"/>
  <c r="E79" i="5"/>
  <c r="C79" i="5"/>
  <c r="H78" i="5"/>
  <c r="G78" i="5"/>
  <c r="F78" i="5"/>
  <c r="E78" i="5"/>
  <c r="D78" i="5"/>
  <c r="C78" i="5"/>
  <c r="H77" i="5"/>
  <c r="G77" i="5"/>
  <c r="E77" i="5"/>
  <c r="D77" i="5"/>
  <c r="C77" i="5"/>
  <c r="G76" i="5"/>
  <c r="F76" i="5"/>
  <c r="E76" i="5"/>
  <c r="D76" i="5"/>
  <c r="H75" i="5"/>
  <c r="G75" i="5"/>
  <c r="F75" i="5"/>
  <c r="E75" i="5"/>
  <c r="D75" i="5"/>
  <c r="C75" i="5"/>
  <c r="H74" i="5"/>
  <c r="G74" i="5"/>
  <c r="F74" i="5"/>
  <c r="D74" i="5"/>
  <c r="C74" i="5"/>
  <c r="H73" i="5"/>
  <c r="G73" i="5"/>
  <c r="F73" i="5"/>
  <c r="E73" i="5"/>
  <c r="D73" i="5"/>
  <c r="C73" i="5"/>
  <c r="H72" i="5"/>
  <c r="F72" i="5"/>
  <c r="E72" i="5"/>
  <c r="D72" i="5"/>
  <c r="C72" i="5"/>
  <c r="H71" i="5"/>
  <c r="G71" i="5"/>
  <c r="F71" i="5"/>
  <c r="E71" i="5"/>
  <c r="C71" i="5"/>
  <c r="H70" i="5"/>
  <c r="G70" i="5"/>
  <c r="F70" i="5"/>
  <c r="E70" i="5"/>
  <c r="D70" i="5"/>
  <c r="C70" i="5"/>
  <c r="H69" i="5"/>
  <c r="G69" i="5"/>
  <c r="E69" i="5"/>
  <c r="D69" i="5"/>
  <c r="C69" i="5"/>
  <c r="G68" i="5"/>
  <c r="F68" i="5"/>
  <c r="E68" i="5"/>
  <c r="D68" i="5"/>
  <c r="H67" i="5"/>
  <c r="G67" i="5"/>
  <c r="F67" i="5"/>
  <c r="E67" i="5"/>
  <c r="D67" i="5"/>
  <c r="C67" i="5"/>
  <c r="H66" i="5"/>
  <c r="G66" i="5"/>
  <c r="F66" i="5"/>
  <c r="D66" i="5"/>
  <c r="C66" i="5"/>
  <c r="H65" i="5"/>
  <c r="G65" i="5"/>
  <c r="F65" i="5"/>
  <c r="E65" i="5"/>
  <c r="D65" i="5"/>
  <c r="C65" i="5"/>
  <c r="H64" i="5"/>
  <c r="F64" i="5"/>
  <c r="E64" i="5"/>
  <c r="D64" i="5"/>
  <c r="C64" i="5"/>
  <c r="H63" i="5"/>
  <c r="G63" i="5"/>
  <c r="F63" i="5"/>
  <c r="E63" i="5"/>
  <c r="C63" i="5"/>
  <c r="H62" i="5"/>
  <c r="G62" i="5"/>
  <c r="F62" i="5"/>
  <c r="E62" i="5"/>
  <c r="D62" i="5"/>
  <c r="C62" i="5"/>
  <c r="H61" i="5"/>
  <c r="G61" i="5"/>
  <c r="E61" i="5"/>
  <c r="D61" i="5"/>
  <c r="C61" i="5"/>
  <c r="H60" i="5"/>
  <c r="G60" i="5"/>
  <c r="F60" i="5"/>
  <c r="E60" i="5"/>
  <c r="D60" i="5"/>
  <c r="H59" i="5"/>
  <c r="G59" i="5"/>
  <c r="F59" i="5"/>
  <c r="E59" i="5"/>
  <c r="D59" i="5"/>
  <c r="C59" i="5"/>
  <c r="H58" i="5"/>
  <c r="G58" i="5"/>
  <c r="F58" i="5"/>
  <c r="D58" i="5"/>
  <c r="C58" i="5"/>
  <c r="H57" i="5"/>
  <c r="G57" i="5"/>
  <c r="F57" i="5"/>
  <c r="E57" i="5"/>
  <c r="D57" i="5"/>
  <c r="C57" i="5"/>
  <c r="H56" i="5"/>
  <c r="F56" i="5"/>
  <c r="E56" i="5"/>
  <c r="D56" i="5"/>
  <c r="C56" i="5"/>
  <c r="H55" i="5"/>
  <c r="G55" i="5"/>
  <c r="F55" i="5"/>
  <c r="E55" i="5"/>
  <c r="C55" i="5"/>
  <c r="H54" i="5"/>
  <c r="G54" i="5"/>
  <c r="F54" i="5"/>
  <c r="E54" i="5"/>
  <c r="D54" i="5"/>
  <c r="C54" i="5"/>
  <c r="H53" i="5"/>
  <c r="G53" i="5"/>
  <c r="E53" i="5"/>
  <c r="D53" i="5"/>
  <c r="C53" i="5"/>
  <c r="G52" i="5"/>
  <c r="F52" i="5"/>
  <c r="E52" i="5"/>
  <c r="D52" i="5"/>
  <c r="H51" i="5"/>
  <c r="G51" i="5"/>
  <c r="F51" i="5"/>
  <c r="E51" i="5"/>
  <c r="D51" i="5"/>
  <c r="C51" i="5"/>
  <c r="H50" i="5"/>
  <c r="G50" i="5"/>
  <c r="F50" i="5"/>
  <c r="D50" i="5"/>
  <c r="C50" i="5"/>
  <c r="H49" i="5"/>
  <c r="G49" i="5"/>
  <c r="F49" i="5"/>
  <c r="E49" i="5"/>
  <c r="D49" i="5"/>
  <c r="C49" i="5"/>
  <c r="H48" i="5"/>
  <c r="F48" i="5"/>
  <c r="E48" i="5"/>
  <c r="D48" i="5"/>
  <c r="C48" i="5"/>
  <c r="H47" i="5"/>
  <c r="G47" i="5"/>
  <c r="F47" i="5"/>
  <c r="E47" i="5"/>
  <c r="C47" i="5"/>
  <c r="H46" i="5"/>
  <c r="G46" i="5"/>
  <c r="F46" i="5"/>
  <c r="E46" i="5"/>
  <c r="D46" i="5"/>
  <c r="C46" i="5"/>
  <c r="H45" i="5"/>
  <c r="G45" i="5"/>
  <c r="E45" i="5"/>
  <c r="D45" i="5"/>
  <c r="C45" i="5"/>
  <c r="G44" i="5"/>
  <c r="F44" i="5"/>
  <c r="E44" i="5"/>
  <c r="D44" i="5"/>
  <c r="H43" i="5"/>
  <c r="G43" i="5"/>
  <c r="F43" i="5"/>
  <c r="E43" i="5"/>
  <c r="D43" i="5"/>
  <c r="C43" i="5"/>
  <c r="H42" i="5"/>
  <c r="G42" i="5"/>
  <c r="F42" i="5"/>
  <c r="D42" i="5"/>
  <c r="C42" i="5"/>
  <c r="H41" i="5"/>
  <c r="G41" i="5"/>
  <c r="F41" i="5"/>
  <c r="E41" i="5"/>
  <c r="D41" i="5"/>
  <c r="C41" i="5"/>
  <c r="H40" i="5"/>
  <c r="F40" i="5"/>
  <c r="E40" i="5"/>
  <c r="D40" i="5"/>
  <c r="C40" i="5"/>
  <c r="H39" i="5"/>
  <c r="G39" i="5"/>
  <c r="F39" i="5"/>
  <c r="E39" i="5"/>
  <c r="D39" i="5"/>
  <c r="C39" i="5"/>
  <c r="H38" i="5"/>
  <c r="G38" i="5"/>
  <c r="F38" i="5"/>
  <c r="E38" i="5"/>
  <c r="D38" i="5"/>
  <c r="C38" i="5"/>
  <c r="H37" i="5"/>
  <c r="G37" i="5"/>
  <c r="F37" i="5"/>
  <c r="E37" i="5"/>
  <c r="D37" i="5"/>
  <c r="C37" i="5"/>
  <c r="H36" i="5"/>
  <c r="G36" i="5"/>
  <c r="F36" i="5"/>
  <c r="E36" i="5"/>
  <c r="D36" i="5"/>
  <c r="C36" i="5"/>
  <c r="H35" i="5"/>
  <c r="G35" i="5"/>
  <c r="E35" i="5"/>
  <c r="D35" i="5"/>
  <c r="C35" i="5"/>
  <c r="G34" i="5"/>
  <c r="F34" i="5"/>
  <c r="E34" i="5"/>
  <c r="D34" i="5"/>
  <c r="H33" i="5"/>
  <c r="G33" i="5"/>
  <c r="F33" i="5"/>
  <c r="E33" i="5"/>
  <c r="D33" i="5"/>
  <c r="C33" i="5"/>
  <c r="H32" i="5"/>
  <c r="H17" i="31" s="1"/>
  <c r="G32" i="5"/>
  <c r="G17" i="31" s="1"/>
  <c r="F32" i="5"/>
  <c r="F17" i="31" s="1"/>
  <c r="D32" i="5"/>
  <c r="D17" i="31" s="1"/>
  <c r="C32" i="5"/>
  <c r="C17" i="31" s="1"/>
  <c r="H31" i="5"/>
  <c r="G31" i="5"/>
  <c r="F31" i="5"/>
  <c r="E31" i="5"/>
  <c r="D31" i="5"/>
  <c r="C31" i="5"/>
  <c r="H30" i="5"/>
  <c r="F30" i="5"/>
  <c r="E30" i="5"/>
  <c r="D30" i="5"/>
  <c r="C30" i="5"/>
  <c r="H29" i="5"/>
  <c r="G29" i="5"/>
  <c r="F29" i="5"/>
  <c r="E29" i="5"/>
  <c r="D29" i="5"/>
  <c r="C29" i="5"/>
  <c r="H28" i="5"/>
  <c r="G28" i="5"/>
  <c r="F28" i="5"/>
  <c r="E28" i="5"/>
  <c r="D28" i="5"/>
  <c r="C28" i="5"/>
  <c r="H27" i="5"/>
  <c r="G27" i="5"/>
  <c r="E27" i="5"/>
  <c r="D27" i="5"/>
  <c r="C27" i="5"/>
  <c r="G26" i="5"/>
  <c r="F26" i="5"/>
  <c r="E26" i="5"/>
  <c r="D26" i="5"/>
  <c r="H25" i="5"/>
  <c r="G25" i="5"/>
  <c r="F25" i="5"/>
  <c r="E25" i="5"/>
  <c r="D25" i="5"/>
  <c r="C25" i="5"/>
  <c r="H24" i="5"/>
  <c r="G24" i="5"/>
  <c r="F24" i="5"/>
  <c r="D24" i="5"/>
  <c r="C24" i="5"/>
  <c r="H23" i="5"/>
  <c r="G23" i="5"/>
  <c r="F23" i="5"/>
  <c r="E23" i="5"/>
  <c r="D23" i="5"/>
  <c r="C23" i="5"/>
  <c r="H22" i="5"/>
  <c r="F22" i="5"/>
  <c r="E22" i="5"/>
  <c r="D22" i="5"/>
  <c r="C22" i="5"/>
  <c r="H21" i="5"/>
  <c r="G21" i="5"/>
  <c r="F21" i="5"/>
  <c r="E21" i="5"/>
  <c r="D21" i="5"/>
  <c r="C21" i="5"/>
  <c r="H20" i="5"/>
  <c r="G20" i="5"/>
  <c r="F20" i="5"/>
  <c r="E20" i="5"/>
  <c r="D20" i="5"/>
  <c r="C20" i="5"/>
  <c r="H19" i="5"/>
  <c r="G19" i="5"/>
  <c r="E19" i="5"/>
  <c r="D19" i="5"/>
  <c r="C19" i="5"/>
  <c r="H18" i="5"/>
  <c r="G18" i="5"/>
  <c r="F18" i="5"/>
  <c r="E18" i="5"/>
  <c r="D18" i="5"/>
  <c r="C18" i="5"/>
  <c r="G17" i="5"/>
  <c r="F17" i="5"/>
  <c r="E17" i="5"/>
  <c r="D17" i="5"/>
  <c r="H16" i="5"/>
  <c r="G16" i="5"/>
  <c r="F16" i="5"/>
  <c r="E16" i="5"/>
  <c r="D16" i="5"/>
  <c r="C16" i="5"/>
  <c r="H15" i="5"/>
  <c r="G15" i="5"/>
  <c r="F15" i="5"/>
  <c r="D15" i="5"/>
  <c r="C15" i="5"/>
  <c r="H14" i="5"/>
  <c r="G14" i="5"/>
  <c r="F14" i="5"/>
  <c r="E14" i="5"/>
  <c r="D14" i="5"/>
  <c r="C14" i="5"/>
  <c r="H13" i="5"/>
  <c r="D5" i="69" s="1"/>
  <c r="F5" i="69" s="1"/>
  <c r="I5" i="69" s="1"/>
  <c r="F13" i="5"/>
  <c r="E13" i="5"/>
  <c r="D13" i="5"/>
  <c r="C13" i="5"/>
  <c r="H12" i="5"/>
  <c r="G12" i="5"/>
  <c r="F12" i="5"/>
  <c r="E12" i="5"/>
  <c r="C12" i="5"/>
  <c r="H11" i="5"/>
  <c r="G11" i="5"/>
  <c r="F11" i="5"/>
  <c r="E11" i="5"/>
  <c r="D11" i="5"/>
  <c r="C11" i="5"/>
  <c r="H10" i="5"/>
  <c r="G10" i="5"/>
  <c r="F10" i="5"/>
  <c r="E10" i="5"/>
  <c r="D10" i="5"/>
  <c r="C10" i="5"/>
  <c r="H9" i="5"/>
  <c r="G9" i="5"/>
  <c r="F9" i="5"/>
  <c r="E9" i="5"/>
  <c r="D9" i="5"/>
  <c r="H8" i="5"/>
  <c r="G8" i="5"/>
  <c r="F8" i="5"/>
  <c r="E8" i="5"/>
  <c r="D8" i="5"/>
  <c r="C8" i="5"/>
  <c r="H7" i="5"/>
  <c r="D4" i="69" s="1"/>
  <c r="F4" i="69" s="1"/>
  <c r="G7" i="5"/>
  <c r="F7" i="5"/>
  <c r="D7" i="5"/>
  <c r="C7" i="5"/>
  <c r="H6" i="5"/>
  <c r="G6" i="5"/>
  <c r="F6" i="5"/>
  <c r="E6" i="5"/>
  <c r="D6" i="5"/>
  <c r="C6" i="5"/>
  <c r="H5" i="5"/>
  <c r="F5" i="5"/>
  <c r="E5" i="5"/>
  <c r="D5" i="5"/>
  <c r="C5" i="5"/>
  <c r="H4" i="5"/>
  <c r="D3" i="69" s="1"/>
  <c r="F3" i="69" s="1"/>
  <c r="G3" i="69" s="1"/>
  <c r="H3" i="69" s="1"/>
  <c r="G4" i="5"/>
  <c r="F4" i="5"/>
  <c r="E4" i="5"/>
  <c r="C4" i="5"/>
  <c r="H3" i="5"/>
  <c r="H16" i="31" s="1"/>
  <c r="G3" i="5"/>
  <c r="G16" i="31" s="1"/>
  <c r="F3" i="5"/>
  <c r="F16" i="31" s="1"/>
  <c r="E3" i="5"/>
  <c r="E16" i="31" s="1"/>
  <c r="D3" i="5"/>
  <c r="D16" i="31" s="1"/>
  <c r="C3" i="5"/>
  <c r="C16" i="31" s="1"/>
  <c r="H2" i="5"/>
  <c r="G2" i="5"/>
  <c r="G20" i="70" s="1"/>
  <c r="F2" i="5"/>
  <c r="F20" i="70" s="1"/>
  <c r="E2" i="5"/>
  <c r="E20" i="70" s="1"/>
  <c r="D2" i="5"/>
  <c r="D20" i="70" s="1"/>
  <c r="D22" i="70" s="1"/>
  <c r="C2" i="5"/>
  <c r="C20" i="70" s="1"/>
  <c r="C22" i="70" s="1"/>
  <c r="G20" i="31" l="1"/>
  <c r="G21" i="31" s="1"/>
  <c r="I20" i="5"/>
  <c r="I17" i="5" s="1"/>
  <c r="D20" i="31"/>
  <c r="D21" i="31" s="1"/>
  <c r="E20" i="31"/>
  <c r="E21" i="31" s="1"/>
  <c r="F20" i="31"/>
  <c r="F21" i="31" s="1"/>
  <c r="C20" i="31"/>
  <c r="C21" i="31" s="1"/>
  <c r="H20" i="31"/>
  <c r="H21" i="31" s="1"/>
  <c r="E2090" i="5"/>
  <c r="H2090" i="5"/>
  <c r="C2090" i="5"/>
  <c r="D2090" i="5"/>
  <c r="F2090" i="5"/>
  <c r="G2090" i="5"/>
  <c r="H2091" i="5"/>
  <c r="E2091" i="5"/>
  <c r="D6" i="69"/>
  <c r="F6" i="69" s="1"/>
  <c r="I6" i="69" s="1"/>
  <c r="F2091" i="5"/>
  <c r="G2091" i="5"/>
  <c r="F8" i="69"/>
  <c r="G8" i="69"/>
  <c r="C2091" i="5"/>
  <c r="D2091" i="5"/>
  <c r="G9" i="69"/>
  <c r="H9" i="69" s="1"/>
  <c r="G4" i="69"/>
  <c r="H4" i="69" s="1"/>
  <c r="E22" i="70"/>
  <c r="C17" i="70"/>
  <c r="C25" i="70" s="1"/>
  <c r="F46" i="54" s="1"/>
  <c r="E17" i="70"/>
  <c r="G17" i="70"/>
  <c r="F22" i="70"/>
  <c r="D2" i="69"/>
  <c r="F2" i="69" s="1"/>
  <c r="I2" i="69" s="1"/>
  <c r="H20" i="70"/>
  <c r="H22" i="70" s="1"/>
  <c r="D17" i="70"/>
  <c r="D25" i="70" s="1"/>
  <c r="G46" i="54" s="1"/>
  <c r="H17" i="70"/>
  <c r="F17" i="70"/>
  <c r="G22" i="70"/>
  <c r="I12" i="69"/>
  <c r="D7" i="69"/>
  <c r="F7" i="69" s="1"/>
  <c r="H7" i="69" s="1"/>
  <c r="I7" i="69" s="1"/>
  <c r="I3" i="69"/>
  <c r="C1069" i="5"/>
  <c r="D2081" i="55"/>
  <c r="D2115" i="55" s="1"/>
  <c r="C2088" i="58"/>
  <c r="C2087" i="58"/>
  <c r="C2086" i="58"/>
  <c r="C2085" i="58"/>
  <c r="C2084" i="58"/>
  <c r="C2083" i="58"/>
  <c r="C2082" i="58"/>
  <c r="C2081" i="58"/>
  <c r="C2080" i="58"/>
  <c r="C2079" i="58"/>
  <c r="C2078" i="58"/>
  <c r="C2077" i="58"/>
  <c r="C2076" i="58"/>
  <c r="C2075" i="58"/>
  <c r="F570" i="59" s="1"/>
  <c r="G570" i="59" s="1"/>
  <c r="C2074" i="58"/>
  <c r="C2073" i="58"/>
  <c r="C2072" i="58"/>
  <c r="C2071" i="58"/>
  <c r="C2070" i="58"/>
  <c r="C2069" i="58"/>
  <c r="C2068" i="58"/>
  <c r="C2067" i="58"/>
  <c r="C2066" i="58"/>
  <c r="C2065" i="58"/>
  <c r="C2064" i="58"/>
  <c r="C2063" i="58"/>
  <c r="C2062" i="58"/>
  <c r="C2061" i="58"/>
  <c r="C2060" i="58"/>
  <c r="C2059" i="58"/>
  <c r="C2058" i="58"/>
  <c r="C2057" i="58"/>
  <c r="C2056" i="58"/>
  <c r="C2055" i="58"/>
  <c r="C2054" i="58"/>
  <c r="C2053" i="58"/>
  <c r="C2052" i="58"/>
  <c r="C2051" i="58"/>
  <c r="C2050" i="58"/>
  <c r="C2049" i="58"/>
  <c r="C2048" i="58"/>
  <c r="C2047" i="58"/>
  <c r="C2046" i="58"/>
  <c r="C2045" i="58"/>
  <c r="C2044" i="58"/>
  <c r="C2043" i="58"/>
  <c r="C2042" i="58"/>
  <c r="C2041" i="58"/>
  <c r="C2040" i="58"/>
  <c r="C2039" i="58"/>
  <c r="C2038" i="58"/>
  <c r="C2037" i="58"/>
  <c r="C2036" i="58"/>
  <c r="C2035" i="58"/>
  <c r="C2034" i="58"/>
  <c r="C2033" i="58"/>
  <c r="C2032" i="58"/>
  <c r="C2031" i="58"/>
  <c r="C2030" i="58"/>
  <c r="C2029" i="58"/>
  <c r="C2028" i="58"/>
  <c r="C2027" i="58"/>
  <c r="C2026" i="58"/>
  <c r="C2025" i="58"/>
  <c r="C2024" i="58"/>
  <c r="C2023" i="58"/>
  <c r="C2022" i="58"/>
  <c r="C2021" i="58"/>
  <c r="C2020" i="58"/>
  <c r="C2019" i="58"/>
  <c r="C2018" i="58"/>
  <c r="C2017" i="58"/>
  <c r="C2016" i="58"/>
  <c r="C2015" i="58"/>
  <c r="C2014" i="58"/>
  <c r="C2013" i="58"/>
  <c r="C2012" i="58"/>
  <c r="C2011" i="58"/>
  <c r="C2010" i="58"/>
  <c r="C2009" i="58"/>
  <c r="C2008" i="58"/>
  <c r="C2007" i="58"/>
  <c r="C2006" i="58"/>
  <c r="C2005" i="58"/>
  <c r="C2004" i="58"/>
  <c r="C2003" i="58"/>
  <c r="C2002" i="58"/>
  <c r="C2001" i="58"/>
  <c r="C2000" i="58"/>
  <c r="C1999" i="58"/>
  <c r="C1998" i="58"/>
  <c r="C1997" i="58"/>
  <c r="C1996" i="58"/>
  <c r="C1995" i="58"/>
  <c r="C1994" i="58"/>
  <c r="C1993" i="58"/>
  <c r="C1992" i="58"/>
  <c r="C1991" i="58"/>
  <c r="C1990" i="58"/>
  <c r="C1989" i="58"/>
  <c r="C1988" i="58"/>
  <c r="C1987" i="58"/>
  <c r="C1986" i="58"/>
  <c r="C1985" i="58"/>
  <c r="C1984" i="58"/>
  <c r="C1983" i="58"/>
  <c r="C1982" i="58"/>
  <c r="C1981" i="58"/>
  <c r="C1980" i="58"/>
  <c r="C1979" i="58"/>
  <c r="C1978" i="58"/>
  <c r="C1977" i="58"/>
  <c r="C1976" i="58"/>
  <c r="C1975" i="58"/>
  <c r="C1974" i="58"/>
  <c r="C1973" i="58"/>
  <c r="C1972" i="58"/>
  <c r="C1971" i="58"/>
  <c r="C1970" i="58"/>
  <c r="C1969" i="58"/>
  <c r="C1968" i="58"/>
  <c r="C1967" i="58"/>
  <c r="C1966" i="58"/>
  <c r="C1965" i="58"/>
  <c r="C1964" i="58"/>
  <c r="C1963" i="58"/>
  <c r="C1962" i="58"/>
  <c r="C1961" i="58"/>
  <c r="C1960" i="58"/>
  <c r="C1959" i="58"/>
  <c r="C1958" i="58"/>
  <c r="C1957" i="58"/>
  <c r="C1956" i="58"/>
  <c r="C1955" i="58"/>
  <c r="C1954" i="58"/>
  <c r="C1953" i="58"/>
  <c r="C1952" i="58"/>
  <c r="C1951" i="58"/>
  <c r="C1950" i="58"/>
  <c r="C1949" i="58"/>
  <c r="C1948" i="58"/>
  <c r="C1947" i="58"/>
  <c r="C1946" i="58"/>
  <c r="C1945" i="58"/>
  <c r="C1944" i="58"/>
  <c r="C1943" i="58"/>
  <c r="C1942" i="58"/>
  <c r="C1941" i="58"/>
  <c r="C1940" i="58"/>
  <c r="C1939" i="58"/>
  <c r="C1938" i="58"/>
  <c r="C1937" i="58"/>
  <c r="C1936" i="58"/>
  <c r="C1935" i="58"/>
  <c r="C1934" i="58"/>
  <c r="C1933" i="58"/>
  <c r="C1932" i="58"/>
  <c r="C1931" i="58"/>
  <c r="C1930" i="58"/>
  <c r="C1929" i="58"/>
  <c r="C1928" i="58"/>
  <c r="C1927" i="58"/>
  <c r="C1926" i="58"/>
  <c r="C1925" i="58"/>
  <c r="C1924" i="58"/>
  <c r="C1923" i="58"/>
  <c r="C1922" i="58"/>
  <c r="C1921" i="58"/>
  <c r="C1920" i="58"/>
  <c r="C1919" i="58"/>
  <c r="C1918" i="58"/>
  <c r="C1917" i="58"/>
  <c r="C1916" i="58"/>
  <c r="C1915" i="58"/>
  <c r="C1914" i="58"/>
  <c r="C1913" i="58"/>
  <c r="C1912" i="58"/>
  <c r="C1911" i="58"/>
  <c r="C1910" i="58"/>
  <c r="C1909" i="58"/>
  <c r="C1908" i="58"/>
  <c r="C1907" i="58"/>
  <c r="C1906" i="58"/>
  <c r="C1905" i="58"/>
  <c r="C1904" i="58"/>
  <c r="C1903" i="58"/>
  <c r="C1902" i="58"/>
  <c r="C1901" i="58"/>
  <c r="C1900" i="58"/>
  <c r="C1899" i="58"/>
  <c r="C1898" i="58"/>
  <c r="C1897" i="58"/>
  <c r="C1896" i="58"/>
  <c r="C1895" i="58"/>
  <c r="C1894" i="58"/>
  <c r="C1893" i="58"/>
  <c r="C1892" i="58"/>
  <c r="C1891" i="58"/>
  <c r="C1890" i="58"/>
  <c r="C1889" i="58"/>
  <c r="C1888" i="58"/>
  <c r="C1887" i="58"/>
  <c r="C1886" i="58"/>
  <c r="C1885" i="58"/>
  <c r="C1884" i="58"/>
  <c r="C1883" i="58"/>
  <c r="C1882" i="58"/>
  <c r="C1881" i="58"/>
  <c r="C1880" i="58"/>
  <c r="C1879" i="58"/>
  <c r="C1878" i="58"/>
  <c r="C1877" i="58"/>
  <c r="C1876" i="58"/>
  <c r="C1875" i="58"/>
  <c r="C1874" i="58"/>
  <c r="C1873" i="58"/>
  <c r="C1872" i="58"/>
  <c r="C1871" i="58"/>
  <c r="C1870" i="58"/>
  <c r="C1869" i="58"/>
  <c r="C1868" i="58"/>
  <c r="C1867" i="58"/>
  <c r="C1866" i="58"/>
  <c r="C1865" i="58"/>
  <c r="C1864" i="58"/>
  <c r="C1863" i="58"/>
  <c r="C1862" i="58"/>
  <c r="C1861" i="58"/>
  <c r="C1860" i="58"/>
  <c r="C1859" i="58"/>
  <c r="C1858" i="58"/>
  <c r="C1857" i="58"/>
  <c r="C1856" i="58"/>
  <c r="C1855" i="58"/>
  <c r="C1854" i="58"/>
  <c r="C1853" i="58"/>
  <c r="C1852" i="58"/>
  <c r="C1851" i="58"/>
  <c r="C1850" i="58"/>
  <c r="C1849" i="58"/>
  <c r="C1848" i="58"/>
  <c r="C1847" i="58"/>
  <c r="C1846" i="58"/>
  <c r="C1845" i="58"/>
  <c r="C1844" i="58"/>
  <c r="C1843" i="58"/>
  <c r="C1842" i="58"/>
  <c r="C1841" i="58"/>
  <c r="C1840" i="58"/>
  <c r="C1839" i="58"/>
  <c r="C1838" i="58"/>
  <c r="C1837" i="58"/>
  <c r="C1836" i="58"/>
  <c r="C1835" i="58"/>
  <c r="C1834" i="58"/>
  <c r="C1833" i="58"/>
  <c r="C1832" i="58"/>
  <c r="C1831" i="58"/>
  <c r="C1830" i="58"/>
  <c r="C1829" i="58"/>
  <c r="C1828" i="58"/>
  <c r="C1827" i="58"/>
  <c r="C1826" i="58"/>
  <c r="C1825" i="58"/>
  <c r="C1824" i="58"/>
  <c r="C1823" i="58"/>
  <c r="C1822" i="58"/>
  <c r="C1821" i="58"/>
  <c r="C1820" i="58"/>
  <c r="C1819" i="58"/>
  <c r="C1818" i="58"/>
  <c r="C1817" i="58"/>
  <c r="C1816" i="58"/>
  <c r="C1815" i="58"/>
  <c r="C1814" i="58"/>
  <c r="C1813" i="58"/>
  <c r="C1812" i="58"/>
  <c r="C1811" i="58"/>
  <c r="C1810" i="58"/>
  <c r="C1809" i="58"/>
  <c r="C1808" i="58"/>
  <c r="C1807" i="58"/>
  <c r="C1806" i="58"/>
  <c r="C1805" i="58"/>
  <c r="C1804" i="58"/>
  <c r="C1803" i="58"/>
  <c r="C1802" i="58"/>
  <c r="C1801" i="58"/>
  <c r="C1800" i="58"/>
  <c r="C1799" i="58"/>
  <c r="C1798" i="58"/>
  <c r="C1797" i="58"/>
  <c r="C1796" i="58"/>
  <c r="C1795" i="58"/>
  <c r="C1794" i="58"/>
  <c r="C1793" i="58"/>
  <c r="C1792" i="58"/>
  <c r="C1791" i="58"/>
  <c r="C1790" i="58"/>
  <c r="C1789" i="58"/>
  <c r="C1788" i="58"/>
  <c r="C1787" i="58"/>
  <c r="C1786" i="58"/>
  <c r="C1785" i="58"/>
  <c r="C1784" i="58"/>
  <c r="C1783" i="58"/>
  <c r="C1782" i="58"/>
  <c r="C1781" i="58"/>
  <c r="C1780" i="58"/>
  <c r="C1779" i="58"/>
  <c r="C1778" i="58"/>
  <c r="C1777" i="58"/>
  <c r="C1776" i="58"/>
  <c r="C1775" i="58"/>
  <c r="C1774" i="58"/>
  <c r="C1773" i="58"/>
  <c r="C1772" i="58"/>
  <c r="C1771" i="58"/>
  <c r="C1770" i="58"/>
  <c r="C1769" i="58"/>
  <c r="C1768" i="58"/>
  <c r="C1767" i="58"/>
  <c r="C1766" i="58"/>
  <c r="C1765" i="58"/>
  <c r="C1764" i="58"/>
  <c r="C1763" i="58"/>
  <c r="C1762" i="58"/>
  <c r="C1761" i="58"/>
  <c r="C1760" i="58"/>
  <c r="C1759" i="58"/>
  <c r="C1758" i="58"/>
  <c r="C1757" i="58"/>
  <c r="C1756" i="58"/>
  <c r="C1755" i="58"/>
  <c r="C1754" i="58"/>
  <c r="C1753" i="58"/>
  <c r="C1752" i="58"/>
  <c r="C1751" i="58"/>
  <c r="C1750" i="58"/>
  <c r="C1749" i="58"/>
  <c r="C1748" i="58"/>
  <c r="C1747" i="58"/>
  <c r="C1746" i="58"/>
  <c r="C1745" i="58"/>
  <c r="C1744" i="58"/>
  <c r="C1743" i="58"/>
  <c r="C1742" i="58"/>
  <c r="C1741" i="58"/>
  <c r="C1740" i="58"/>
  <c r="C1739" i="58"/>
  <c r="C1738" i="58"/>
  <c r="C1737" i="58"/>
  <c r="C1736" i="58"/>
  <c r="C1735" i="58"/>
  <c r="C1734" i="58"/>
  <c r="C1733" i="58"/>
  <c r="C1732" i="58"/>
  <c r="C1731" i="58"/>
  <c r="C1730" i="58"/>
  <c r="C1729" i="58"/>
  <c r="C1728" i="58"/>
  <c r="C1727" i="58"/>
  <c r="C1726" i="58"/>
  <c r="C1725" i="58"/>
  <c r="C1724" i="58"/>
  <c r="C1723" i="58"/>
  <c r="C1722" i="58"/>
  <c r="C1721" i="58"/>
  <c r="C1720" i="58"/>
  <c r="C1719" i="58"/>
  <c r="C1718" i="58"/>
  <c r="C1717" i="58"/>
  <c r="C1716" i="58"/>
  <c r="C1715" i="58"/>
  <c r="C1714" i="58"/>
  <c r="C1713" i="58"/>
  <c r="C1712" i="58"/>
  <c r="C1711" i="58"/>
  <c r="C1710" i="58"/>
  <c r="C1709" i="58"/>
  <c r="C1708" i="58"/>
  <c r="C1707" i="58"/>
  <c r="C1706" i="58"/>
  <c r="C1705" i="58"/>
  <c r="C1704" i="58"/>
  <c r="C1703" i="58"/>
  <c r="C1702" i="58"/>
  <c r="C1701" i="58"/>
  <c r="C1700" i="58"/>
  <c r="C1699" i="58"/>
  <c r="C1698" i="58"/>
  <c r="C1697" i="58"/>
  <c r="C1696" i="58"/>
  <c r="C1695" i="58"/>
  <c r="C1694" i="58"/>
  <c r="C1693" i="58"/>
  <c r="C1692" i="58"/>
  <c r="C1691" i="58"/>
  <c r="C1690" i="58"/>
  <c r="C1689" i="58"/>
  <c r="C1688" i="58"/>
  <c r="C1687" i="58"/>
  <c r="C1686" i="58"/>
  <c r="C1685" i="58"/>
  <c r="C1684" i="58"/>
  <c r="C1683" i="58"/>
  <c r="C1682" i="58"/>
  <c r="C1681" i="58"/>
  <c r="C1680" i="58"/>
  <c r="C1679" i="58"/>
  <c r="C1678" i="58"/>
  <c r="C1677" i="58"/>
  <c r="C1676" i="58"/>
  <c r="C1675" i="58"/>
  <c r="C1674" i="58"/>
  <c r="C1673" i="58"/>
  <c r="C1672" i="58"/>
  <c r="C1671" i="58"/>
  <c r="C1670" i="58"/>
  <c r="C1669" i="58"/>
  <c r="C1668" i="58"/>
  <c r="C1667" i="58"/>
  <c r="C1666" i="58"/>
  <c r="C1665" i="58"/>
  <c r="C1664" i="58"/>
  <c r="C1663" i="58"/>
  <c r="C1662" i="58"/>
  <c r="C1661" i="58"/>
  <c r="C1660" i="58"/>
  <c r="C1659" i="58"/>
  <c r="C1658" i="58"/>
  <c r="C1657" i="58"/>
  <c r="C1656" i="58"/>
  <c r="C1655" i="58"/>
  <c r="C1654" i="58"/>
  <c r="C1653" i="58"/>
  <c r="C1652" i="58"/>
  <c r="C1651" i="58"/>
  <c r="C1650" i="58"/>
  <c r="C1649" i="58"/>
  <c r="C1648" i="58"/>
  <c r="C1647" i="58"/>
  <c r="C1646" i="58"/>
  <c r="C1645" i="58"/>
  <c r="C1644" i="58"/>
  <c r="C1643" i="58"/>
  <c r="C1642" i="58"/>
  <c r="C1641" i="58"/>
  <c r="C1640" i="58"/>
  <c r="C1639" i="58"/>
  <c r="C1638" i="58"/>
  <c r="C1637" i="58"/>
  <c r="C1636" i="58"/>
  <c r="C1635" i="58"/>
  <c r="C1634" i="58"/>
  <c r="C1633" i="58"/>
  <c r="C1632" i="58"/>
  <c r="C1631" i="58"/>
  <c r="C1630" i="58"/>
  <c r="C1629" i="58"/>
  <c r="C1628" i="58"/>
  <c r="C1627" i="58"/>
  <c r="C1626" i="58"/>
  <c r="C1625" i="58"/>
  <c r="C1624" i="58"/>
  <c r="C1623" i="58"/>
  <c r="C1622" i="58"/>
  <c r="C1621" i="58"/>
  <c r="C1620" i="58"/>
  <c r="C1619" i="58"/>
  <c r="C1618" i="58"/>
  <c r="C1617" i="58"/>
  <c r="C1616" i="58"/>
  <c r="C1615" i="58"/>
  <c r="C1614" i="58"/>
  <c r="C1613" i="58"/>
  <c r="C1612" i="58"/>
  <c r="C1611" i="58"/>
  <c r="C1610" i="58"/>
  <c r="C1609" i="58"/>
  <c r="C1608" i="58"/>
  <c r="C1607" i="58"/>
  <c r="C1606" i="58"/>
  <c r="C1605" i="58"/>
  <c r="C1604" i="58"/>
  <c r="C1603" i="58"/>
  <c r="C1602" i="58"/>
  <c r="C1601" i="58"/>
  <c r="C1600" i="58"/>
  <c r="C1599" i="58"/>
  <c r="C1598" i="58"/>
  <c r="C1597" i="58"/>
  <c r="C1596" i="58"/>
  <c r="C1595" i="58"/>
  <c r="C1594" i="58"/>
  <c r="C1593" i="58"/>
  <c r="C1592" i="58"/>
  <c r="C1591" i="58"/>
  <c r="C1590" i="58"/>
  <c r="C1589" i="58"/>
  <c r="C1588" i="58"/>
  <c r="C1587" i="58"/>
  <c r="C1586" i="58"/>
  <c r="C1585" i="58"/>
  <c r="C1584" i="58"/>
  <c r="C1583" i="58"/>
  <c r="C1582" i="58"/>
  <c r="C1581" i="58"/>
  <c r="C1580" i="58"/>
  <c r="C1579" i="58"/>
  <c r="C1578" i="58"/>
  <c r="C1577" i="58"/>
  <c r="C1576" i="58"/>
  <c r="C1575" i="58"/>
  <c r="C1574" i="58"/>
  <c r="C1573" i="58"/>
  <c r="C1572" i="58"/>
  <c r="C1571" i="58"/>
  <c r="C1570" i="58"/>
  <c r="C1569" i="58"/>
  <c r="C1568" i="58"/>
  <c r="C1567" i="58"/>
  <c r="C1566" i="58"/>
  <c r="C1565" i="58"/>
  <c r="C1564" i="58"/>
  <c r="C1563" i="58"/>
  <c r="C1562" i="58"/>
  <c r="C1561" i="58"/>
  <c r="C1560" i="58"/>
  <c r="C1559" i="58"/>
  <c r="C1558" i="58"/>
  <c r="C1557" i="58"/>
  <c r="C1556" i="58"/>
  <c r="C1555" i="58"/>
  <c r="C1554" i="58"/>
  <c r="C1553" i="58"/>
  <c r="C1552" i="58"/>
  <c r="C1551" i="58"/>
  <c r="C1550" i="58"/>
  <c r="C1549" i="58"/>
  <c r="C1548" i="58"/>
  <c r="C1547" i="58"/>
  <c r="C1546" i="58"/>
  <c r="C1545" i="58"/>
  <c r="C1544" i="58"/>
  <c r="C1543" i="58"/>
  <c r="C1542" i="58"/>
  <c r="C1541" i="58"/>
  <c r="C1540" i="58"/>
  <c r="C1539" i="58"/>
  <c r="C1538" i="58"/>
  <c r="C1537" i="58"/>
  <c r="C1536" i="58"/>
  <c r="C1535" i="58"/>
  <c r="C1534" i="58"/>
  <c r="C1533" i="58"/>
  <c r="C1532" i="58"/>
  <c r="C1531" i="58"/>
  <c r="C1530" i="58"/>
  <c r="C1529" i="58"/>
  <c r="C1528" i="58"/>
  <c r="C1527" i="58"/>
  <c r="C1526" i="58"/>
  <c r="C1525" i="58"/>
  <c r="C1524" i="58"/>
  <c r="C1523" i="58"/>
  <c r="C1522" i="58"/>
  <c r="C1521" i="58"/>
  <c r="C1520" i="58"/>
  <c r="C1519" i="58"/>
  <c r="C1518" i="58"/>
  <c r="C1517" i="58"/>
  <c r="C1516" i="58"/>
  <c r="C1515" i="58"/>
  <c r="C1514" i="58"/>
  <c r="C1513" i="58"/>
  <c r="C1512" i="58"/>
  <c r="C1511" i="58"/>
  <c r="C1510" i="58"/>
  <c r="C1509" i="58"/>
  <c r="C1508" i="58"/>
  <c r="C1507" i="58"/>
  <c r="C1506" i="58"/>
  <c r="C1505" i="58"/>
  <c r="C1504" i="58"/>
  <c r="C1503" i="58"/>
  <c r="C1502" i="58"/>
  <c r="C1501" i="58"/>
  <c r="C1500" i="58"/>
  <c r="C1499" i="58"/>
  <c r="C1498" i="58"/>
  <c r="C1497" i="58"/>
  <c r="C1496" i="58"/>
  <c r="C1495" i="58"/>
  <c r="C1494" i="58"/>
  <c r="C1493" i="58"/>
  <c r="C1492" i="58"/>
  <c r="C1491" i="58"/>
  <c r="C1490" i="58"/>
  <c r="C1489" i="58"/>
  <c r="C1488" i="58"/>
  <c r="C1487" i="58"/>
  <c r="C1486" i="58"/>
  <c r="C1485" i="58"/>
  <c r="C1484" i="58"/>
  <c r="C1483" i="58"/>
  <c r="C1482" i="58"/>
  <c r="C1481" i="58"/>
  <c r="C1480" i="58"/>
  <c r="C1479" i="58"/>
  <c r="C1478" i="58"/>
  <c r="C1477" i="58"/>
  <c r="C1476" i="58"/>
  <c r="C1475" i="58"/>
  <c r="C1474" i="58"/>
  <c r="C1473" i="58"/>
  <c r="C1472" i="58"/>
  <c r="C1471" i="58"/>
  <c r="C1470" i="58"/>
  <c r="C1469" i="58"/>
  <c r="C1468" i="58"/>
  <c r="C1467" i="58"/>
  <c r="C1466" i="58"/>
  <c r="C1465" i="58"/>
  <c r="C1464" i="58"/>
  <c r="C1463" i="58"/>
  <c r="C1462" i="58"/>
  <c r="C1461" i="58"/>
  <c r="C1460" i="58"/>
  <c r="C1459" i="58"/>
  <c r="C1458" i="58"/>
  <c r="C1457" i="58"/>
  <c r="C1456" i="58"/>
  <c r="C1455" i="58"/>
  <c r="C1454" i="58"/>
  <c r="C1453" i="58"/>
  <c r="C1452" i="58"/>
  <c r="C1451" i="58"/>
  <c r="C1450" i="58"/>
  <c r="C1449" i="58"/>
  <c r="C1448" i="58"/>
  <c r="C1447" i="58"/>
  <c r="C1446" i="58"/>
  <c r="C1445" i="58"/>
  <c r="C1444" i="58"/>
  <c r="C1443" i="58"/>
  <c r="C1442" i="58"/>
  <c r="C1441" i="58"/>
  <c r="C1440" i="58"/>
  <c r="C1439" i="58"/>
  <c r="C1438" i="58"/>
  <c r="C1437" i="58"/>
  <c r="C1436" i="58"/>
  <c r="C1435" i="58"/>
  <c r="C1434" i="58"/>
  <c r="C1433" i="58"/>
  <c r="C1432" i="58"/>
  <c r="C1431" i="58"/>
  <c r="C1430" i="58"/>
  <c r="C1429" i="58"/>
  <c r="C1428" i="58"/>
  <c r="C1427" i="58"/>
  <c r="C1426" i="58"/>
  <c r="C1425" i="58"/>
  <c r="C1424" i="58"/>
  <c r="C1423" i="58"/>
  <c r="C1422" i="58"/>
  <c r="C1421" i="58"/>
  <c r="C1420" i="58"/>
  <c r="C1419" i="58"/>
  <c r="C1418" i="58"/>
  <c r="C1417" i="58"/>
  <c r="C1416" i="58"/>
  <c r="C1415" i="58"/>
  <c r="C1414" i="58"/>
  <c r="C1413" i="58"/>
  <c r="C1412" i="58"/>
  <c r="C1411" i="58"/>
  <c r="C1410" i="58"/>
  <c r="C1409" i="58"/>
  <c r="C1408" i="58"/>
  <c r="C1407" i="58"/>
  <c r="C1406" i="58"/>
  <c r="C1405" i="58"/>
  <c r="C1404" i="58"/>
  <c r="C1403" i="58"/>
  <c r="C1402" i="58"/>
  <c r="C1401" i="58"/>
  <c r="C1400" i="58"/>
  <c r="C1399" i="58"/>
  <c r="C1398" i="58"/>
  <c r="C1397" i="58"/>
  <c r="C1396" i="58"/>
  <c r="C1395" i="58"/>
  <c r="C1394" i="58"/>
  <c r="C1393" i="58"/>
  <c r="C1392" i="58"/>
  <c r="C1391" i="58"/>
  <c r="C1390" i="58"/>
  <c r="C1389" i="58"/>
  <c r="C1388" i="58"/>
  <c r="C1387" i="58"/>
  <c r="C1386" i="58"/>
  <c r="C1385" i="58"/>
  <c r="C1384" i="58"/>
  <c r="C1383" i="58"/>
  <c r="C1382" i="58"/>
  <c r="C1381" i="58"/>
  <c r="C1380" i="58"/>
  <c r="C1379" i="58"/>
  <c r="C1378" i="58"/>
  <c r="C1377" i="58"/>
  <c r="C1376" i="58"/>
  <c r="C1375" i="58"/>
  <c r="C1374" i="58"/>
  <c r="C1373" i="58"/>
  <c r="C1372" i="58"/>
  <c r="C1371" i="58"/>
  <c r="C1370" i="58"/>
  <c r="C1369" i="58"/>
  <c r="C1368" i="58"/>
  <c r="C1367" i="58"/>
  <c r="C1366" i="58"/>
  <c r="C1365" i="58"/>
  <c r="C1364" i="58"/>
  <c r="C1363" i="58"/>
  <c r="C1362" i="58"/>
  <c r="C1361" i="58"/>
  <c r="C1360" i="58"/>
  <c r="C1359" i="58"/>
  <c r="C1358" i="58"/>
  <c r="C1357" i="58"/>
  <c r="C1356" i="58"/>
  <c r="C1355" i="58"/>
  <c r="C1354" i="58"/>
  <c r="C1353" i="58"/>
  <c r="C1352" i="58"/>
  <c r="C1351" i="58"/>
  <c r="C1350" i="58"/>
  <c r="C1349" i="58"/>
  <c r="C1348" i="58"/>
  <c r="C1347" i="58"/>
  <c r="C1346" i="58"/>
  <c r="C1345" i="58"/>
  <c r="C1344" i="58"/>
  <c r="C1343" i="58"/>
  <c r="C1342" i="58"/>
  <c r="C1341" i="58"/>
  <c r="C1340" i="58"/>
  <c r="C1339" i="58"/>
  <c r="C1338" i="58"/>
  <c r="C1337" i="58"/>
  <c r="C1336" i="58"/>
  <c r="C1335" i="58"/>
  <c r="C1334" i="58"/>
  <c r="C1333" i="58"/>
  <c r="C1332" i="58"/>
  <c r="C1331" i="58"/>
  <c r="C1330" i="58"/>
  <c r="C1329" i="58"/>
  <c r="C1328" i="58"/>
  <c r="C1327" i="58"/>
  <c r="C1326" i="58"/>
  <c r="C1325" i="58"/>
  <c r="C1324" i="58"/>
  <c r="C1323" i="58"/>
  <c r="C1322" i="58"/>
  <c r="C1321" i="58"/>
  <c r="C1320" i="58"/>
  <c r="C1319" i="58"/>
  <c r="C1318" i="58"/>
  <c r="C1317" i="58"/>
  <c r="C1316" i="58"/>
  <c r="C1315" i="58"/>
  <c r="C1314" i="58"/>
  <c r="C1313" i="58"/>
  <c r="C1312" i="58"/>
  <c r="C1311" i="58"/>
  <c r="C1310" i="58"/>
  <c r="C1309" i="58"/>
  <c r="C1308" i="58"/>
  <c r="C1307" i="58"/>
  <c r="C1306" i="58"/>
  <c r="C1305" i="58"/>
  <c r="C1304" i="58"/>
  <c r="C1303" i="58"/>
  <c r="C1302" i="58"/>
  <c r="C1301" i="58"/>
  <c r="C1300" i="58"/>
  <c r="C1299" i="58"/>
  <c r="C1298" i="58"/>
  <c r="C1297" i="58"/>
  <c r="C1296" i="58"/>
  <c r="C1295" i="58"/>
  <c r="C1294" i="58"/>
  <c r="C1293" i="58"/>
  <c r="C1292" i="58"/>
  <c r="C1291" i="58"/>
  <c r="C1290" i="58"/>
  <c r="C1289" i="58"/>
  <c r="C1288" i="58"/>
  <c r="C1287" i="58"/>
  <c r="C1286" i="58"/>
  <c r="C1285" i="58"/>
  <c r="C1284" i="58"/>
  <c r="C1283" i="58"/>
  <c r="C1282" i="58"/>
  <c r="C1281" i="58"/>
  <c r="C1280" i="58"/>
  <c r="C1279" i="58"/>
  <c r="C1278" i="58"/>
  <c r="C1277" i="58"/>
  <c r="C1276" i="58"/>
  <c r="C1275" i="58"/>
  <c r="C1274" i="58"/>
  <c r="C1273" i="58"/>
  <c r="C1272" i="58"/>
  <c r="C1271" i="58"/>
  <c r="C1270" i="58"/>
  <c r="C1269" i="58"/>
  <c r="C1268" i="58"/>
  <c r="C1267" i="58"/>
  <c r="C1266" i="58"/>
  <c r="C1265" i="58"/>
  <c r="C1264" i="58"/>
  <c r="C1263" i="58"/>
  <c r="C1262" i="58"/>
  <c r="C1261" i="58"/>
  <c r="C1260" i="58"/>
  <c r="C1259" i="58"/>
  <c r="C1258" i="58"/>
  <c r="C1257" i="58"/>
  <c r="C1256" i="58"/>
  <c r="C1255" i="58"/>
  <c r="C1254" i="58"/>
  <c r="C1253" i="58"/>
  <c r="C1252" i="58"/>
  <c r="C1251" i="58"/>
  <c r="C1250" i="58"/>
  <c r="C1249" i="58"/>
  <c r="C1248" i="58"/>
  <c r="C1247" i="58"/>
  <c r="C1246" i="58"/>
  <c r="C1245" i="58"/>
  <c r="C1244" i="58"/>
  <c r="C1243" i="58"/>
  <c r="C1242" i="58"/>
  <c r="C1241" i="58"/>
  <c r="C1240" i="58"/>
  <c r="C1239" i="58"/>
  <c r="C1238" i="58"/>
  <c r="C1237" i="58"/>
  <c r="C1236" i="58"/>
  <c r="C1235" i="58"/>
  <c r="C1234" i="58"/>
  <c r="C1233" i="58"/>
  <c r="C1232" i="58"/>
  <c r="C1231" i="58"/>
  <c r="C1230" i="58"/>
  <c r="C1229" i="58"/>
  <c r="C1228" i="58"/>
  <c r="C1227" i="58"/>
  <c r="C1226" i="58"/>
  <c r="C1225" i="58"/>
  <c r="C1224" i="58"/>
  <c r="C1223" i="58"/>
  <c r="C1222" i="58"/>
  <c r="C1221" i="58"/>
  <c r="C1220" i="58"/>
  <c r="C1219" i="58"/>
  <c r="C1218" i="58"/>
  <c r="C1217" i="58"/>
  <c r="C1216" i="58"/>
  <c r="C1215" i="58"/>
  <c r="C1214" i="58"/>
  <c r="C1213" i="58"/>
  <c r="C1212" i="58"/>
  <c r="C1211" i="58"/>
  <c r="C1210" i="58"/>
  <c r="C1209" i="58"/>
  <c r="C1208" i="58"/>
  <c r="C1207" i="58"/>
  <c r="C1206" i="58"/>
  <c r="C1205" i="58"/>
  <c r="C1204" i="58"/>
  <c r="C1203" i="58"/>
  <c r="C1202" i="58"/>
  <c r="C1201" i="58"/>
  <c r="C1200" i="58"/>
  <c r="C1199" i="58"/>
  <c r="C1198" i="58"/>
  <c r="C1197" i="58"/>
  <c r="C1196" i="58"/>
  <c r="C1195" i="58"/>
  <c r="C1194" i="58"/>
  <c r="C1193" i="58"/>
  <c r="C1192" i="58"/>
  <c r="C1191" i="58"/>
  <c r="C1190" i="58"/>
  <c r="C1189" i="58"/>
  <c r="C1188" i="58"/>
  <c r="C1187" i="58"/>
  <c r="C1186" i="58"/>
  <c r="C1185" i="58"/>
  <c r="C1184" i="58"/>
  <c r="C1183" i="58"/>
  <c r="C1182" i="58"/>
  <c r="C1181" i="58"/>
  <c r="C1180" i="58"/>
  <c r="C1179" i="58"/>
  <c r="C1178" i="58"/>
  <c r="C1177" i="58"/>
  <c r="C1176" i="58"/>
  <c r="C1175" i="58"/>
  <c r="C1174" i="58"/>
  <c r="C1173" i="58"/>
  <c r="C1172" i="58"/>
  <c r="C1171" i="58"/>
  <c r="C1170" i="58"/>
  <c r="C1169" i="58"/>
  <c r="C1168" i="58"/>
  <c r="C1167" i="58"/>
  <c r="C1166" i="58"/>
  <c r="C1165" i="58"/>
  <c r="C1164" i="58"/>
  <c r="C1163" i="58"/>
  <c r="C1162" i="58"/>
  <c r="C1161" i="58"/>
  <c r="C1160" i="58"/>
  <c r="C1159" i="58"/>
  <c r="C1158" i="58"/>
  <c r="C1157" i="58"/>
  <c r="C1156" i="58"/>
  <c r="C1155" i="58"/>
  <c r="C1154" i="58"/>
  <c r="C1153" i="58"/>
  <c r="C1152" i="58"/>
  <c r="C1151" i="58"/>
  <c r="C1150" i="58"/>
  <c r="C1149" i="58"/>
  <c r="C1148" i="58"/>
  <c r="C1147" i="58"/>
  <c r="C1146" i="58"/>
  <c r="C1145" i="58"/>
  <c r="C1144" i="58"/>
  <c r="C1143" i="58"/>
  <c r="C1142" i="58"/>
  <c r="C1141" i="58"/>
  <c r="C1140" i="58"/>
  <c r="C1139" i="58"/>
  <c r="C1138" i="58"/>
  <c r="C1137" i="58"/>
  <c r="C1136" i="58"/>
  <c r="C1135" i="58"/>
  <c r="C1134" i="58"/>
  <c r="C1133" i="58"/>
  <c r="C1132" i="58"/>
  <c r="C1131" i="58"/>
  <c r="C1130" i="58"/>
  <c r="C1129" i="58"/>
  <c r="C1128" i="58"/>
  <c r="C1127" i="58"/>
  <c r="C1126" i="58"/>
  <c r="C1125" i="58"/>
  <c r="C1124" i="58"/>
  <c r="C1123" i="58"/>
  <c r="C1122" i="58"/>
  <c r="C1121" i="58"/>
  <c r="C1120" i="58"/>
  <c r="C1119" i="58"/>
  <c r="C1118" i="58"/>
  <c r="C1117" i="58"/>
  <c r="C1116" i="58"/>
  <c r="C1115" i="58"/>
  <c r="C1114" i="58"/>
  <c r="C1113" i="58"/>
  <c r="C1112" i="58"/>
  <c r="C1111" i="58"/>
  <c r="C1110" i="58"/>
  <c r="C1109" i="58"/>
  <c r="C1108" i="58"/>
  <c r="C1107" i="58"/>
  <c r="C1106" i="58"/>
  <c r="C1105" i="58"/>
  <c r="C1104" i="58"/>
  <c r="C1103" i="58"/>
  <c r="C1102" i="58"/>
  <c r="C1101" i="58"/>
  <c r="C1100" i="58"/>
  <c r="C1099" i="58"/>
  <c r="E24" i="60" s="1"/>
  <c r="F24" i="60" s="1"/>
  <c r="C1098" i="58"/>
  <c r="C1097" i="58"/>
  <c r="E23" i="60" s="1"/>
  <c r="F23" i="60" s="1"/>
  <c r="C1096" i="58"/>
  <c r="E22" i="60" s="1"/>
  <c r="C1095" i="58"/>
  <c r="E21" i="60" s="1"/>
  <c r="C1094" i="58"/>
  <c r="E20" i="60" s="1"/>
  <c r="F20" i="60" s="1"/>
  <c r="C1093" i="58"/>
  <c r="E19" i="60" s="1"/>
  <c r="F19" i="60" s="1"/>
  <c r="C1092" i="58"/>
  <c r="E18" i="60" s="1"/>
  <c r="C1091" i="58"/>
  <c r="E17" i="60" s="1"/>
  <c r="C1090" i="58"/>
  <c r="E16" i="60" s="1"/>
  <c r="F16" i="60" s="1"/>
  <c r="C1089" i="58"/>
  <c r="C1088" i="58"/>
  <c r="E15" i="60" s="1"/>
  <c r="F15" i="60" s="1"/>
  <c r="C1087" i="58"/>
  <c r="E14" i="60" s="1"/>
  <c r="C1086" i="58"/>
  <c r="E13" i="60" s="1"/>
  <c r="C1085" i="58"/>
  <c r="E12" i="60" s="1"/>
  <c r="F12" i="60" s="1"/>
  <c r="C1084" i="58"/>
  <c r="E11" i="60" s="1"/>
  <c r="F11" i="60" s="1"/>
  <c r="C1083" i="58"/>
  <c r="E10" i="60" s="1"/>
  <c r="C1082" i="58"/>
  <c r="E9" i="60" s="1"/>
  <c r="C1081" i="58"/>
  <c r="E8" i="60" s="1"/>
  <c r="F8" i="60" s="1"/>
  <c r="C1080" i="58"/>
  <c r="C1079" i="58"/>
  <c r="E7" i="60" s="1"/>
  <c r="F7" i="60" s="1"/>
  <c r="C1078" i="58"/>
  <c r="E6" i="60" s="1"/>
  <c r="C1077" i="58"/>
  <c r="E5" i="60" s="1"/>
  <c r="C1076" i="58"/>
  <c r="C1075" i="58"/>
  <c r="E4" i="60" s="1"/>
  <c r="F4" i="60" s="1"/>
  <c r="C1074" i="58"/>
  <c r="E3" i="60" s="1"/>
  <c r="F3" i="60" s="1"/>
  <c r="C1073" i="58"/>
  <c r="C1072" i="58"/>
  <c r="C1071" i="58"/>
  <c r="C1070" i="58"/>
  <c r="C1069" i="58"/>
  <c r="C17" i="67" s="1"/>
  <c r="C1068" i="58"/>
  <c r="C1067" i="58"/>
  <c r="C1066" i="58"/>
  <c r="C1065" i="58"/>
  <c r="C1064" i="58"/>
  <c r="C1063" i="58"/>
  <c r="C1062" i="58"/>
  <c r="C1061" i="58"/>
  <c r="C1060" i="58"/>
  <c r="C1059" i="58"/>
  <c r="C1058" i="58"/>
  <c r="C1057" i="58"/>
  <c r="C1056" i="58"/>
  <c r="C1055" i="58"/>
  <c r="C1054" i="58"/>
  <c r="C1053" i="58"/>
  <c r="C1052" i="58"/>
  <c r="C1051" i="58"/>
  <c r="C1050" i="58"/>
  <c r="C1049" i="58"/>
  <c r="C1048" i="58"/>
  <c r="C1047" i="58"/>
  <c r="C1046" i="58"/>
  <c r="C1045" i="58"/>
  <c r="C1044" i="58"/>
  <c r="C1043" i="58"/>
  <c r="C1042" i="58"/>
  <c r="C1041" i="58"/>
  <c r="C1040" i="58"/>
  <c r="C1039" i="58"/>
  <c r="C1038" i="58"/>
  <c r="C1037" i="58"/>
  <c r="C1036" i="58"/>
  <c r="C1035" i="58"/>
  <c r="C1034" i="58"/>
  <c r="C1033" i="58"/>
  <c r="C1032" i="58"/>
  <c r="C1031" i="58"/>
  <c r="C1030" i="58"/>
  <c r="C1029" i="58"/>
  <c r="C1028" i="58"/>
  <c r="C1027" i="58"/>
  <c r="C1026" i="58"/>
  <c r="C1025" i="58"/>
  <c r="C1024" i="58"/>
  <c r="C1023" i="58"/>
  <c r="C1022" i="58"/>
  <c r="C1021" i="58"/>
  <c r="C1020" i="58"/>
  <c r="C1019" i="58"/>
  <c r="C1018" i="58"/>
  <c r="C1017" i="58"/>
  <c r="C1016" i="58"/>
  <c r="C1015" i="58"/>
  <c r="C1014" i="58"/>
  <c r="C1013" i="58"/>
  <c r="C1012" i="58"/>
  <c r="C1011" i="58"/>
  <c r="C1010" i="58"/>
  <c r="C1009" i="58"/>
  <c r="C1008" i="58"/>
  <c r="C1007" i="58"/>
  <c r="C1006" i="58"/>
  <c r="C1005" i="58"/>
  <c r="C1004" i="58"/>
  <c r="C1003" i="58"/>
  <c r="C1002" i="58"/>
  <c r="C1001" i="58"/>
  <c r="C1000" i="58"/>
  <c r="C999" i="58"/>
  <c r="C998" i="58"/>
  <c r="C997" i="58"/>
  <c r="C996" i="58"/>
  <c r="C995" i="58"/>
  <c r="C994" i="58"/>
  <c r="C993" i="58"/>
  <c r="C992" i="58"/>
  <c r="C991" i="58"/>
  <c r="C990" i="58"/>
  <c r="C989" i="58"/>
  <c r="C988" i="58"/>
  <c r="C987" i="58"/>
  <c r="C986" i="58"/>
  <c r="C985" i="58"/>
  <c r="C984" i="58"/>
  <c r="C983" i="58"/>
  <c r="C982" i="58"/>
  <c r="C981" i="58"/>
  <c r="C980" i="58"/>
  <c r="C979" i="58"/>
  <c r="C978" i="58"/>
  <c r="C977" i="58"/>
  <c r="C976" i="58"/>
  <c r="C975" i="58"/>
  <c r="C974" i="58"/>
  <c r="C973" i="58"/>
  <c r="C972" i="58"/>
  <c r="C971" i="58"/>
  <c r="C970" i="58"/>
  <c r="C969" i="58"/>
  <c r="C968" i="58"/>
  <c r="C967" i="58"/>
  <c r="C966" i="58"/>
  <c r="C965" i="58"/>
  <c r="C964" i="58"/>
  <c r="C963" i="58"/>
  <c r="C962" i="58"/>
  <c r="C961" i="58"/>
  <c r="C960" i="58"/>
  <c r="C959" i="58"/>
  <c r="C958" i="58"/>
  <c r="C957" i="58"/>
  <c r="C956" i="58"/>
  <c r="C955" i="58"/>
  <c r="C954" i="58"/>
  <c r="C953" i="58"/>
  <c r="C952" i="58"/>
  <c r="C951" i="58"/>
  <c r="C950" i="58"/>
  <c r="C949" i="58"/>
  <c r="C948" i="58"/>
  <c r="C947" i="58"/>
  <c r="C946" i="58"/>
  <c r="C945" i="58"/>
  <c r="C944" i="58"/>
  <c r="C943" i="58"/>
  <c r="C942" i="58"/>
  <c r="C941" i="58"/>
  <c r="C940" i="58"/>
  <c r="C939" i="58"/>
  <c r="C938" i="58"/>
  <c r="C937" i="58"/>
  <c r="C936" i="58"/>
  <c r="C935" i="58"/>
  <c r="C934" i="58"/>
  <c r="C933" i="58"/>
  <c r="C932" i="58"/>
  <c r="C931" i="58"/>
  <c r="C930" i="58"/>
  <c r="C929" i="58"/>
  <c r="C928" i="58"/>
  <c r="C927" i="58"/>
  <c r="C926" i="58"/>
  <c r="C925" i="58"/>
  <c r="C924" i="58"/>
  <c r="C923" i="58"/>
  <c r="C922" i="58"/>
  <c r="C921" i="58"/>
  <c r="C920" i="58"/>
  <c r="C919" i="58"/>
  <c r="C918" i="58"/>
  <c r="C917" i="58"/>
  <c r="C916" i="58"/>
  <c r="C915" i="58"/>
  <c r="C914" i="58"/>
  <c r="C913" i="58"/>
  <c r="C912" i="58"/>
  <c r="C911" i="58"/>
  <c r="C910" i="58"/>
  <c r="C909" i="58"/>
  <c r="C908" i="58"/>
  <c r="C907" i="58"/>
  <c r="C906" i="58"/>
  <c r="C905" i="58"/>
  <c r="C904" i="58"/>
  <c r="C903" i="58"/>
  <c r="C902" i="58"/>
  <c r="C901" i="58"/>
  <c r="C900" i="58"/>
  <c r="C899" i="58"/>
  <c r="C898" i="58"/>
  <c r="C897" i="58"/>
  <c r="C896" i="58"/>
  <c r="C895" i="58"/>
  <c r="C894" i="58"/>
  <c r="C893" i="58"/>
  <c r="C892" i="58"/>
  <c r="C891" i="58"/>
  <c r="C890" i="58"/>
  <c r="C889" i="58"/>
  <c r="C888" i="58"/>
  <c r="C887" i="58"/>
  <c r="C886" i="58"/>
  <c r="C885" i="58"/>
  <c r="C884" i="58"/>
  <c r="C883" i="58"/>
  <c r="C882" i="58"/>
  <c r="C881" i="58"/>
  <c r="C880" i="58"/>
  <c r="C879" i="58"/>
  <c r="C878" i="58"/>
  <c r="C877" i="58"/>
  <c r="C876" i="58"/>
  <c r="C875" i="58"/>
  <c r="C874" i="58"/>
  <c r="C873" i="58"/>
  <c r="C872" i="58"/>
  <c r="C871" i="58"/>
  <c r="C870" i="58"/>
  <c r="C869" i="58"/>
  <c r="C868" i="58"/>
  <c r="C867" i="58"/>
  <c r="C866" i="58"/>
  <c r="C865" i="58"/>
  <c r="C864" i="58"/>
  <c r="C863" i="58"/>
  <c r="C862" i="58"/>
  <c r="C861" i="58"/>
  <c r="C860" i="58"/>
  <c r="C859" i="58"/>
  <c r="C858" i="58"/>
  <c r="C857" i="58"/>
  <c r="C856" i="58"/>
  <c r="C855" i="58"/>
  <c r="C854" i="58"/>
  <c r="C853" i="58"/>
  <c r="C852" i="58"/>
  <c r="C851" i="58"/>
  <c r="C850" i="58"/>
  <c r="C849" i="58"/>
  <c r="C848" i="58"/>
  <c r="C847" i="58"/>
  <c r="C846" i="58"/>
  <c r="C845" i="58"/>
  <c r="C844" i="58"/>
  <c r="C843" i="58"/>
  <c r="C842" i="58"/>
  <c r="C841" i="58"/>
  <c r="C840" i="58"/>
  <c r="C839" i="58"/>
  <c r="C838" i="58"/>
  <c r="C837" i="58"/>
  <c r="C836" i="58"/>
  <c r="C835" i="58"/>
  <c r="C834" i="58"/>
  <c r="C833" i="58"/>
  <c r="C832" i="58"/>
  <c r="C831" i="58"/>
  <c r="C830" i="58"/>
  <c r="C829" i="58"/>
  <c r="C828" i="58"/>
  <c r="C827" i="58"/>
  <c r="C826" i="58"/>
  <c r="C825" i="58"/>
  <c r="C824" i="58"/>
  <c r="C823" i="58"/>
  <c r="C822" i="58"/>
  <c r="C821" i="58"/>
  <c r="C820" i="58"/>
  <c r="C819" i="58"/>
  <c r="C818" i="58"/>
  <c r="C817" i="58"/>
  <c r="C816" i="58"/>
  <c r="C815" i="58"/>
  <c r="C814" i="58"/>
  <c r="C813" i="58"/>
  <c r="C812" i="58"/>
  <c r="C811" i="58"/>
  <c r="C810" i="58"/>
  <c r="C809" i="58"/>
  <c r="C808" i="58"/>
  <c r="C807" i="58"/>
  <c r="C806" i="58"/>
  <c r="C805" i="58"/>
  <c r="C804" i="58"/>
  <c r="C803" i="58"/>
  <c r="C802" i="58"/>
  <c r="C801" i="58"/>
  <c r="C800" i="58"/>
  <c r="C799" i="58"/>
  <c r="C798" i="58"/>
  <c r="C797" i="58"/>
  <c r="C796" i="58"/>
  <c r="C795" i="58"/>
  <c r="C794" i="58"/>
  <c r="C793" i="58"/>
  <c r="C792" i="58"/>
  <c r="C791" i="58"/>
  <c r="C790" i="58"/>
  <c r="C789" i="58"/>
  <c r="C788" i="58"/>
  <c r="C787" i="58"/>
  <c r="C786" i="58"/>
  <c r="C785" i="58"/>
  <c r="C784" i="58"/>
  <c r="C783" i="58"/>
  <c r="C782" i="58"/>
  <c r="C781" i="58"/>
  <c r="C780" i="58"/>
  <c r="C779" i="58"/>
  <c r="C778" i="58"/>
  <c r="C777" i="58"/>
  <c r="C776" i="58"/>
  <c r="C775" i="58"/>
  <c r="C774" i="58"/>
  <c r="C773" i="58"/>
  <c r="C772" i="58"/>
  <c r="C771" i="58"/>
  <c r="F569" i="59" s="1"/>
  <c r="G569" i="59" s="1"/>
  <c r="C770" i="58"/>
  <c r="F568" i="59" s="1"/>
  <c r="G568" i="59" s="1"/>
  <c r="C769" i="58"/>
  <c r="F567" i="59" s="1"/>
  <c r="G567" i="59" s="1"/>
  <c r="C768" i="58"/>
  <c r="F566" i="59" s="1"/>
  <c r="G566" i="59" s="1"/>
  <c r="C767" i="58"/>
  <c r="F565" i="59" s="1"/>
  <c r="G565" i="59" s="1"/>
  <c r="C766" i="58"/>
  <c r="F564" i="59" s="1"/>
  <c r="G564" i="59" s="1"/>
  <c r="C765" i="58"/>
  <c r="F563" i="59" s="1"/>
  <c r="G563" i="59" s="1"/>
  <c r="C764" i="58"/>
  <c r="F562" i="59" s="1"/>
  <c r="G562" i="59" s="1"/>
  <c r="C763" i="58"/>
  <c r="F561" i="59" s="1"/>
  <c r="G561" i="59" s="1"/>
  <c r="C762" i="58"/>
  <c r="F560" i="59" s="1"/>
  <c r="G560" i="59" s="1"/>
  <c r="C761" i="58"/>
  <c r="F559" i="59" s="1"/>
  <c r="G559" i="59" s="1"/>
  <c r="C760" i="58"/>
  <c r="F558" i="59" s="1"/>
  <c r="G558" i="59" s="1"/>
  <c r="C759" i="58"/>
  <c r="F33" i="59" s="1"/>
  <c r="G33" i="59" s="1"/>
  <c r="C758" i="58"/>
  <c r="C757" i="58"/>
  <c r="F557" i="59" s="1"/>
  <c r="G557" i="59" s="1"/>
  <c r="C756" i="58"/>
  <c r="F556" i="59" s="1"/>
  <c r="G556" i="59" s="1"/>
  <c r="C755" i="58"/>
  <c r="F555" i="59" s="1"/>
  <c r="G555" i="59" s="1"/>
  <c r="C754" i="58"/>
  <c r="F554" i="59" s="1"/>
  <c r="G554" i="59" s="1"/>
  <c r="C753" i="58"/>
  <c r="F553" i="59" s="1"/>
  <c r="G553" i="59" s="1"/>
  <c r="C752" i="58"/>
  <c r="F552" i="59" s="1"/>
  <c r="G552" i="59" s="1"/>
  <c r="C751" i="58"/>
  <c r="F32" i="59" s="1"/>
  <c r="C750" i="58"/>
  <c r="C749" i="58"/>
  <c r="F551" i="59" s="1"/>
  <c r="G551" i="59" s="1"/>
  <c r="C748" i="58"/>
  <c r="F550" i="59" s="1"/>
  <c r="G550" i="59" s="1"/>
  <c r="C747" i="58"/>
  <c r="F549" i="59" s="1"/>
  <c r="G549" i="59" s="1"/>
  <c r="C746" i="58"/>
  <c r="F548" i="59" s="1"/>
  <c r="G548" i="59" s="1"/>
  <c r="C745" i="58"/>
  <c r="F547" i="59" s="1"/>
  <c r="G547" i="59" s="1"/>
  <c r="C744" i="58"/>
  <c r="F546" i="59" s="1"/>
  <c r="G546" i="59" s="1"/>
  <c r="C743" i="58"/>
  <c r="F31" i="59" s="1"/>
  <c r="G31" i="59" s="1"/>
  <c r="C742" i="58"/>
  <c r="C741" i="58"/>
  <c r="F545" i="59" s="1"/>
  <c r="G545" i="59" s="1"/>
  <c r="C740" i="58"/>
  <c r="F544" i="59" s="1"/>
  <c r="G544" i="59" s="1"/>
  <c r="C739" i="58"/>
  <c r="C738" i="58"/>
  <c r="C737" i="58"/>
  <c r="C736" i="58"/>
  <c r="C735" i="58"/>
  <c r="C734" i="58"/>
  <c r="C733" i="58"/>
  <c r="C732" i="58"/>
  <c r="C731" i="58"/>
  <c r="C730" i="58"/>
  <c r="C729" i="58"/>
  <c r="E58" i="60" s="1"/>
  <c r="C728" i="58"/>
  <c r="C727" i="58"/>
  <c r="F542" i="59" s="1"/>
  <c r="G542" i="59" s="1"/>
  <c r="C726" i="58"/>
  <c r="F541" i="59" s="1"/>
  <c r="G541" i="59" s="1"/>
  <c r="C725" i="58"/>
  <c r="F540" i="59" s="1"/>
  <c r="G540" i="59" s="1"/>
  <c r="C724" i="58"/>
  <c r="F539" i="59" s="1"/>
  <c r="G539" i="59" s="1"/>
  <c r="C723" i="58"/>
  <c r="C722" i="58"/>
  <c r="F538" i="59" s="1"/>
  <c r="G538" i="59" s="1"/>
  <c r="C721" i="58"/>
  <c r="F537" i="59" s="1"/>
  <c r="G537" i="59" s="1"/>
  <c r="C720" i="58"/>
  <c r="F536" i="59" s="1"/>
  <c r="G536" i="59" s="1"/>
  <c r="C719" i="58"/>
  <c r="F535" i="59" s="1"/>
  <c r="G535" i="59" s="1"/>
  <c r="C718" i="58"/>
  <c r="F534" i="59" s="1"/>
  <c r="G534" i="59" s="1"/>
  <c r="C717" i="58"/>
  <c r="F533" i="59" s="1"/>
  <c r="G533" i="59" s="1"/>
  <c r="C716" i="58"/>
  <c r="F532" i="59" s="1"/>
  <c r="G532" i="59" s="1"/>
  <c r="C715" i="58"/>
  <c r="F531" i="59" s="1"/>
  <c r="G531" i="59" s="1"/>
  <c r="C714" i="58"/>
  <c r="F530" i="59" s="1"/>
  <c r="G530" i="59" s="1"/>
  <c r="C713" i="58"/>
  <c r="C712" i="58"/>
  <c r="C711" i="58"/>
  <c r="C710" i="58"/>
  <c r="F528" i="59" s="1"/>
  <c r="G528" i="59" s="1"/>
  <c r="C709" i="58"/>
  <c r="F527" i="59" s="1"/>
  <c r="G527" i="59" s="1"/>
  <c r="C708" i="58"/>
  <c r="E57" i="60" s="1"/>
  <c r="C707" i="58"/>
  <c r="F526" i="59" s="1"/>
  <c r="G526" i="59" s="1"/>
  <c r="C706" i="58"/>
  <c r="F525" i="59" s="1"/>
  <c r="G525" i="59" s="1"/>
  <c r="C705" i="58"/>
  <c r="F524" i="59" s="1"/>
  <c r="G524" i="59" s="1"/>
  <c r="C704" i="58"/>
  <c r="C703" i="58"/>
  <c r="C702" i="58"/>
  <c r="F522" i="59" s="1"/>
  <c r="G522" i="59" s="1"/>
  <c r="C701" i="58"/>
  <c r="F521" i="59" s="1"/>
  <c r="G521" i="59" s="1"/>
  <c r="C700" i="58"/>
  <c r="C699" i="58"/>
  <c r="C698" i="58"/>
  <c r="C697" i="58"/>
  <c r="F518" i="59" s="1"/>
  <c r="G518" i="59" s="1"/>
  <c r="C696" i="58"/>
  <c r="F517" i="59" s="1"/>
  <c r="G517" i="59" s="1"/>
  <c r="C695" i="58"/>
  <c r="F516" i="59" s="1"/>
  <c r="G516" i="59" s="1"/>
  <c r="C694" i="58"/>
  <c r="C693" i="58"/>
  <c r="C692" i="58"/>
  <c r="C691" i="58"/>
  <c r="F513" i="59" s="1"/>
  <c r="G513" i="59" s="1"/>
  <c r="C690" i="58"/>
  <c r="F512" i="59" s="1"/>
  <c r="G512" i="59" s="1"/>
  <c r="C689" i="58"/>
  <c r="F511" i="59" s="1"/>
  <c r="G511" i="59" s="1"/>
  <c r="C688" i="58"/>
  <c r="F510" i="59" s="1"/>
  <c r="G510" i="59" s="1"/>
  <c r="C687" i="58"/>
  <c r="F509" i="59" s="1"/>
  <c r="G509" i="59" s="1"/>
  <c r="C686" i="58"/>
  <c r="F508" i="59" s="1"/>
  <c r="G508" i="59" s="1"/>
  <c r="C685" i="58"/>
  <c r="F507" i="59" s="1"/>
  <c r="G507" i="59" s="1"/>
  <c r="C684" i="58"/>
  <c r="F506" i="59" s="1"/>
  <c r="G506" i="59" s="1"/>
  <c r="C683" i="58"/>
  <c r="F505" i="59" s="1"/>
  <c r="G505" i="59" s="1"/>
  <c r="C682" i="58"/>
  <c r="F504" i="59" s="1"/>
  <c r="G504" i="59" s="1"/>
  <c r="C681" i="58"/>
  <c r="F503" i="59" s="1"/>
  <c r="G503" i="59" s="1"/>
  <c r="C680" i="58"/>
  <c r="F502" i="59" s="1"/>
  <c r="G502" i="59" s="1"/>
  <c r="C679" i="58"/>
  <c r="F501" i="59" s="1"/>
  <c r="G501" i="59" s="1"/>
  <c r="C678" i="58"/>
  <c r="F500" i="59" s="1"/>
  <c r="G500" i="59" s="1"/>
  <c r="C677" i="58"/>
  <c r="F499" i="59" s="1"/>
  <c r="G499" i="59" s="1"/>
  <c r="C676" i="58"/>
  <c r="F498" i="59" s="1"/>
  <c r="G498" i="59" s="1"/>
  <c r="C675" i="58"/>
  <c r="F497" i="59" s="1"/>
  <c r="G497" i="59" s="1"/>
  <c r="C674" i="58"/>
  <c r="F496" i="59" s="1"/>
  <c r="G496" i="59" s="1"/>
  <c r="C673" i="58"/>
  <c r="F495" i="59" s="1"/>
  <c r="G495" i="59" s="1"/>
  <c r="C672" i="58"/>
  <c r="F494" i="59" s="1"/>
  <c r="G494" i="59" s="1"/>
  <c r="C671" i="58"/>
  <c r="F493" i="59" s="1"/>
  <c r="G493" i="59" s="1"/>
  <c r="C670" i="58"/>
  <c r="F492" i="59" s="1"/>
  <c r="G492" i="59" s="1"/>
  <c r="C669" i="58"/>
  <c r="F491" i="59" s="1"/>
  <c r="G491" i="59" s="1"/>
  <c r="C668" i="58"/>
  <c r="F490" i="59" s="1"/>
  <c r="G490" i="59" s="1"/>
  <c r="C667" i="58"/>
  <c r="F489" i="59" s="1"/>
  <c r="G489" i="59" s="1"/>
  <c r="C666" i="58"/>
  <c r="F488" i="59" s="1"/>
  <c r="G488" i="59" s="1"/>
  <c r="C665" i="58"/>
  <c r="F487" i="59" s="1"/>
  <c r="G487" i="59" s="1"/>
  <c r="C664" i="58"/>
  <c r="F486" i="59" s="1"/>
  <c r="G486" i="59" s="1"/>
  <c r="C663" i="58"/>
  <c r="F485" i="59" s="1"/>
  <c r="G485" i="59" s="1"/>
  <c r="C662" i="58"/>
  <c r="C661" i="58"/>
  <c r="C660" i="58"/>
  <c r="C659" i="58"/>
  <c r="F483" i="59" s="1"/>
  <c r="G483" i="59" s="1"/>
  <c r="C658" i="58"/>
  <c r="F482" i="59" s="1"/>
  <c r="G482" i="59" s="1"/>
  <c r="C657" i="58"/>
  <c r="F481" i="59" s="1"/>
  <c r="G481" i="59" s="1"/>
  <c r="C656" i="58"/>
  <c r="F480" i="59" s="1"/>
  <c r="G480" i="59" s="1"/>
  <c r="C655" i="58"/>
  <c r="F479" i="59" s="1"/>
  <c r="G479" i="59" s="1"/>
  <c r="C654" i="58"/>
  <c r="F478" i="59" s="1"/>
  <c r="G478" i="59" s="1"/>
  <c r="C653" i="58"/>
  <c r="F477" i="59" s="1"/>
  <c r="G477" i="59" s="1"/>
  <c r="C652" i="58"/>
  <c r="F476" i="59" s="1"/>
  <c r="G476" i="59" s="1"/>
  <c r="C651" i="58"/>
  <c r="F475" i="59" s="1"/>
  <c r="G475" i="59" s="1"/>
  <c r="C650" i="58"/>
  <c r="F474" i="59" s="1"/>
  <c r="G474" i="59" s="1"/>
  <c r="C649" i="58"/>
  <c r="C648" i="58"/>
  <c r="C647" i="58"/>
  <c r="F472" i="59" s="1"/>
  <c r="G472" i="59" s="1"/>
  <c r="C646" i="58"/>
  <c r="F471" i="59" s="1"/>
  <c r="G471" i="59" s="1"/>
  <c r="C645" i="58"/>
  <c r="F470" i="59" s="1"/>
  <c r="G470" i="59" s="1"/>
  <c r="C644" i="58"/>
  <c r="F469" i="59" s="1"/>
  <c r="G469" i="59" s="1"/>
  <c r="C643" i="58"/>
  <c r="C642" i="58"/>
  <c r="C641" i="58"/>
  <c r="F467" i="59" s="1"/>
  <c r="G467" i="59" s="1"/>
  <c r="C640" i="58"/>
  <c r="F466" i="59" s="1"/>
  <c r="G466" i="59" s="1"/>
  <c r="C639" i="58"/>
  <c r="F465" i="59" s="1"/>
  <c r="G465" i="59" s="1"/>
  <c r="C638" i="58"/>
  <c r="F464" i="59" s="1"/>
  <c r="G464" i="59" s="1"/>
  <c r="C637" i="58"/>
  <c r="C636" i="58"/>
  <c r="C635" i="58"/>
  <c r="F462" i="59" s="1"/>
  <c r="G462" i="59" s="1"/>
  <c r="C634" i="58"/>
  <c r="F461" i="59" s="1"/>
  <c r="G461" i="59" s="1"/>
  <c r="C633" i="58"/>
  <c r="F460" i="59" s="1"/>
  <c r="G460" i="59" s="1"/>
  <c r="C632" i="58"/>
  <c r="F459" i="59" s="1"/>
  <c r="G459" i="59" s="1"/>
  <c r="C631" i="58"/>
  <c r="F458" i="59" s="1"/>
  <c r="G458" i="59" s="1"/>
  <c r="C630" i="58"/>
  <c r="F457" i="59" s="1"/>
  <c r="G457" i="59" s="1"/>
  <c r="C629" i="58"/>
  <c r="F456" i="59" s="1"/>
  <c r="G456" i="59" s="1"/>
  <c r="C628" i="58"/>
  <c r="F455" i="59" s="1"/>
  <c r="G455" i="59" s="1"/>
  <c r="C627" i="58"/>
  <c r="F454" i="59" s="1"/>
  <c r="G454" i="59" s="1"/>
  <c r="C626" i="58"/>
  <c r="C625" i="58"/>
  <c r="C624" i="58"/>
  <c r="F452" i="59" s="1"/>
  <c r="G452" i="59" s="1"/>
  <c r="C623" i="58"/>
  <c r="F451" i="59" s="1"/>
  <c r="G451" i="59" s="1"/>
  <c r="C622" i="58"/>
  <c r="F450" i="59" s="1"/>
  <c r="G450" i="59" s="1"/>
  <c r="C621" i="58"/>
  <c r="C620" i="58"/>
  <c r="C619" i="58"/>
  <c r="F448" i="59" s="1"/>
  <c r="G448" i="59" s="1"/>
  <c r="C618" i="58"/>
  <c r="F447" i="59" s="1"/>
  <c r="G447" i="59" s="1"/>
  <c r="C617" i="58"/>
  <c r="F446" i="59" s="1"/>
  <c r="G446" i="59" s="1"/>
  <c r="C616" i="58"/>
  <c r="C615" i="58"/>
  <c r="C614" i="58"/>
  <c r="F444" i="59" s="1"/>
  <c r="G444" i="59" s="1"/>
  <c r="C613" i="58"/>
  <c r="F443" i="59" s="1"/>
  <c r="G443" i="59" s="1"/>
  <c r="C612" i="58"/>
  <c r="F442" i="59" s="1"/>
  <c r="G442" i="59" s="1"/>
  <c r="C611" i="58"/>
  <c r="F441" i="59" s="1"/>
  <c r="G441" i="59" s="1"/>
  <c r="C610" i="58"/>
  <c r="C609" i="58"/>
  <c r="C608" i="58"/>
  <c r="F439" i="59" s="1"/>
  <c r="G439" i="59" s="1"/>
  <c r="C607" i="58"/>
  <c r="F438" i="59" s="1"/>
  <c r="G438" i="59" s="1"/>
  <c r="C606" i="58"/>
  <c r="F437" i="59" s="1"/>
  <c r="G437" i="59" s="1"/>
  <c r="C605" i="58"/>
  <c r="F436" i="59" s="1"/>
  <c r="G436" i="59" s="1"/>
  <c r="C604" i="58"/>
  <c r="C603" i="58"/>
  <c r="C602" i="58"/>
  <c r="F434" i="59" s="1"/>
  <c r="G434" i="59" s="1"/>
  <c r="C601" i="58"/>
  <c r="F433" i="59" s="1"/>
  <c r="G433" i="59" s="1"/>
  <c r="C600" i="58"/>
  <c r="F432" i="59" s="1"/>
  <c r="G432" i="59" s="1"/>
  <c r="C599" i="58"/>
  <c r="F431" i="59" s="1"/>
  <c r="G431" i="59" s="1"/>
  <c r="C598" i="58"/>
  <c r="C597" i="58"/>
  <c r="C596" i="58"/>
  <c r="F429" i="59" s="1"/>
  <c r="G429" i="59" s="1"/>
  <c r="C595" i="58"/>
  <c r="F428" i="59" s="1"/>
  <c r="G428" i="59" s="1"/>
  <c r="C594" i="58"/>
  <c r="F427" i="59" s="1"/>
  <c r="G427" i="59" s="1"/>
  <c r="C593" i="58"/>
  <c r="F426" i="59" s="1"/>
  <c r="G426" i="59" s="1"/>
  <c r="C592" i="58"/>
  <c r="C591" i="58"/>
  <c r="C590" i="58"/>
  <c r="F424" i="59" s="1"/>
  <c r="G424" i="59" s="1"/>
  <c r="C589" i="58"/>
  <c r="F423" i="59" s="1"/>
  <c r="G423" i="59" s="1"/>
  <c r="C588" i="58"/>
  <c r="F422" i="59" s="1"/>
  <c r="G422" i="59" s="1"/>
  <c r="C587" i="58"/>
  <c r="F421" i="59" s="1"/>
  <c r="G421" i="59" s="1"/>
  <c r="C586" i="58"/>
  <c r="C585" i="58"/>
  <c r="C584" i="58"/>
  <c r="C583" i="58"/>
  <c r="C582" i="58"/>
  <c r="C581" i="58"/>
  <c r="C580" i="58"/>
  <c r="C579" i="58"/>
  <c r="C578" i="58"/>
  <c r="C577" i="58"/>
  <c r="C576" i="58"/>
  <c r="C575" i="58"/>
  <c r="C574" i="58"/>
  <c r="C573" i="58"/>
  <c r="C572" i="58"/>
  <c r="C571" i="58"/>
  <c r="F420" i="59" s="1"/>
  <c r="G420" i="59" s="1"/>
  <c r="C570" i="58"/>
  <c r="F419" i="59" s="1"/>
  <c r="G419" i="59" s="1"/>
  <c r="C569" i="58"/>
  <c r="F418" i="59" s="1"/>
  <c r="G418" i="59" s="1"/>
  <c r="C568" i="58"/>
  <c r="F417" i="59" s="1"/>
  <c r="G417" i="59" s="1"/>
  <c r="C567" i="58"/>
  <c r="F416" i="59" s="1"/>
  <c r="G416" i="59" s="1"/>
  <c r="C566" i="58"/>
  <c r="C565" i="58"/>
  <c r="F415" i="59" s="1"/>
  <c r="G415" i="59" s="1"/>
  <c r="C564" i="58"/>
  <c r="F414" i="59" s="1"/>
  <c r="G414" i="59" s="1"/>
  <c r="C563" i="58"/>
  <c r="F413" i="59" s="1"/>
  <c r="G413" i="59" s="1"/>
  <c r="C562" i="58"/>
  <c r="F412" i="59" s="1"/>
  <c r="G412" i="59" s="1"/>
  <c r="C561" i="58"/>
  <c r="F411" i="59" s="1"/>
  <c r="G411" i="59" s="1"/>
  <c r="C560" i="58"/>
  <c r="C559" i="58"/>
  <c r="C558" i="58"/>
  <c r="F409" i="59" s="1"/>
  <c r="G409" i="59" s="1"/>
  <c r="C557" i="58"/>
  <c r="F408" i="59" s="1"/>
  <c r="G408" i="59" s="1"/>
  <c r="C556" i="58"/>
  <c r="F407" i="59" s="1"/>
  <c r="G407" i="59" s="1"/>
  <c r="C555" i="58"/>
  <c r="F406" i="59" s="1"/>
  <c r="G406" i="59" s="1"/>
  <c r="C554" i="58"/>
  <c r="F405" i="59" s="1"/>
  <c r="G405" i="59" s="1"/>
  <c r="C553" i="58"/>
  <c r="F404" i="59" s="1"/>
  <c r="G404" i="59" s="1"/>
  <c r="C552" i="58"/>
  <c r="F403" i="59" s="1"/>
  <c r="G403" i="59" s="1"/>
  <c r="C551" i="58"/>
  <c r="C550" i="58"/>
  <c r="F402" i="59" s="1"/>
  <c r="G402" i="59" s="1"/>
  <c r="C549" i="58"/>
  <c r="F401" i="59" s="1"/>
  <c r="G401" i="59" s="1"/>
  <c r="C548" i="58"/>
  <c r="F400" i="59" s="1"/>
  <c r="G400" i="59" s="1"/>
  <c r="C547" i="58"/>
  <c r="F399" i="59" s="1"/>
  <c r="G399" i="59" s="1"/>
  <c r="C546" i="58"/>
  <c r="F398" i="59" s="1"/>
  <c r="G398" i="59" s="1"/>
  <c r="C545" i="58"/>
  <c r="F397" i="59" s="1"/>
  <c r="G397" i="59" s="1"/>
  <c r="C544" i="58"/>
  <c r="F396" i="59" s="1"/>
  <c r="G396" i="59" s="1"/>
  <c r="C543" i="58"/>
  <c r="F395" i="59" s="1"/>
  <c r="G395" i="59" s="1"/>
  <c r="C542" i="58"/>
  <c r="F394" i="59" s="1"/>
  <c r="G394" i="59" s="1"/>
  <c r="C541" i="58"/>
  <c r="F393" i="59" s="1"/>
  <c r="G393" i="59" s="1"/>
  <c r="C540" i="58"/>
  <c r="C539" i="58"/>
  <c r="F392" i="59" s="1"/>
  <c r="G392" i="59" s="1"/>
  <c r="C538" i="58"/>
  <c r="F391" i="59" s="1"/>
  <c r="G391" i="59" s="1"/>
  <c r="C537" i="58"/>
  <c r="F390" i="59" s="1"/>
  <c r="G390" i="59" s="1"/>
  <c r="C536" i="58"/>
  <c r="F389" i="59" s="1"/>
  <c r="G389" i="59" s="1"/>
  <c r="C535" i="58"/>
  <c r="F388" i="59" s="1"/>
  <c r="G388" i="59" s="1"/>
  <c r="C534" i="58"/>
  <c r="F387" i="59" s="1"/>
  <c r="G387" i="59" s="1"/>
  <c r="C533" i="58"/>
  <c r="F386" i="59" s="1"/>
  <c r="G386" i="59" s="1"/>
  <c r="C532" i="58"/>
  <c r="F385" i="59" s="1"/>
  <c r="G385" i="59" s="1"/>
  <c r="C531" i="58"/>
  <c r="F384" i="59" s="1"/>
  <c r="G384" i="59" s="1"/>
  <c r="C530" i="58"/>
  <c r="F383" i="59" s="1"/>
  <c r="G383" i="59" s="1"/>
  <c r="C529" i="58"/>
  <c r="C528" i="58"/>
  <c r="F382" i="59" s="1"/>
  <c r="G382" i="59" s="1"/>
  <c r="C527" i="58"/>
  <c r="F381" i="59" s="1"/>
  <c r="G381" i="59" s="1"/>
  <c r="C526" i="58"/>
  <c r="F380" i="59" s="1"/>
  <c r="G380" i="59" s="1"/>
  <c r="C525" i="58"/>
  <c r="F379" i="59" s="1"/>
  <c r="G379" i="59" s="1"/>
  <c r="C524" i="58"/>
  <c r="F378" i="59" s="1"/>
  <c r="G378" i="59" s="1"/>
  <c r="C523" i="58"/>
  <c r="F88" i="59" s="1"/>
  <c r="C522" i="58"/>
  <c r="F87" i="59" s="1"/>
  <c r="G87" i="59" s="1"/>
  <c r="C521" i="58"/>
  <c r="F86" i="59" s="1"/>
  <c r="G86" i="59" s="1"/>
  <c r="C520" i="58"/>
  <c r="F85" i="59" s="1"/>
  <c r="G85" i="59" s="1"/>
  <c r="C519" i="58"/>
  <c r="F84" i="59" s="1"/>
  <c r="C518" i="58"/>
  <c r="C517" i="58"/>
  <c r="F377" i="59" s="1"/>
  <c r="G377" i="59" s="1"/>
  <c r="C516" i="58"/>
  <c r="F376" i="59" s="1"/>
  <c r="G376" i="59" s="1"/>
  <c r="C515" i="58"/>
  <c r="F375" i="59" s="1"/>
  <c r="G375" i="59" s="1"/>
  <c r="C514" i="58"/>
  <c r="F374" i="59" s="1"/>
  <c r="G374" i="59" s="1"/>
  <c r="C513" i="58"/>
  <c r="F373" i="59" s="1"/>
  <c r="G373" i="59" s="1"/>
  <c r="C512" i="58"/>
  <c r="F83" i="59" s="1"/>
  <c r="G83" i="59" s="1"/>
  <c r="C511" i="58"/>
  <c r="F82" i="59" s="1"/>
  <c r="G82" i="59" s="1"/>
  <c r="C510" i="58"/>
  <c r="F81" i="59" s="1"/>
  <c r="G81" i="59" s="1"/>
  <c r="C509" i="58"/>
  <c r="F80" i="59" s="1"/>
  <c r="C508" i="58"/>
  <c r="F79" i="59" s="1"/>
  <c r="G79" i="59" s="1"/>
  <c r="C507" i="58"/>
  <c r="C506" i="58"/>
  <c r="C505" i="58"/>
  <c r="C504" i="58"/>
  <c r="E66" i="60" s="1"/>
  <c r="C503" i="58"/>
  <c r="F372" i="59" s="1"/>
  <c r="G372" i="59" s="1"/>
  <c r="C502" i="58"/>
  <c r="F371" i="59" s="1"/>
  <c r="G371" i="59" s="1"/>
  <c r="C501" i="58"/>
  <c r="F370" i="59" s="1"/>
  <c r="G370" i="59" s="1"/>
  <c r="C500" i="58"/>
  <c r="F369" i="59" s="1"/>
  <c r="G369" i="59" s="1"/>
  <c r="C499" i="58"/>
  <c r="F368" i="59" s="1"/>
  <c r="G368" i="59" s="1"/>
  <c r="C498" i="58"/>
  <c r="F367" i="59" s="1"/>
  <c r="G367" i="59" s="1"/>
  <c r="C497" i="58"/>
  <c r="C496" i="58"/>
  <c r="F366" i="59" s="1"/>
  <c r="G366" i="59" s="1"/>
  <c r="C495" i="58"/>
  <c r="F365" i="59" s="1"/>
  <c r="G365" i="59" s="1"/>
  <c r="C494" i="58"/>
  <c r="F364" i="59" s="1"/>
  <c r="G364" i="59" s="1"/>
  <c r="C493" i="58"/>
  <c r="F363" i="59" s="1"/>
  <c r="G363" i="59" s="1"/>
  <c r="C492" i="58"/>
  <c r="F362" i="59" s="1"/>
  <c r="G362" i="59" s="1"/>
  <c r="C491" i="58"/>
  <c r="F361" i="59" s="1"/>
  <c r="G361" i="59" s="1"/>
  <c r="C490" i="58"/>
  <c r="C489" i="58"/>
  <c r="F360" i="59" s="1"/>
  <c r="G360" i="59" s="1"/>
  <c r="C488" i="58"/>
  <c r="F359" i="59" s="1"/>
  <c r="G359" i="59" s="1"/>
  <c r="C487" i="58"/>
  <c r="F358" i="59" s="1"/>
  <c r="G358" i="59" s="1"/>
  <c r="C486" i="58"/>
  <c r="F357" i="59" s="1"/>
  <c r="G357" i="59" s="1"/>
  <c r="C485" i="58"/>
  <c r="F356" i="59" s="1"/>
  <c r="G356" i="59" s="1"/>
  <c r="C484" i="58"/>
  <c r="F355" i="59" s="1"/>
  <c r="G355" i="59" s="1"/>
  <c r="C483" i="58"/>
  <c r="F354" i="59" s="1"/>
  <c r="G354" i="59" s="1"/>
  <c r="C482" i="58"/>
  <c r="F353" i="59" s="1"/>
  <c r="G353" i="59" s="1"/>
  <c r="C481" i="58"/>
  <c r="F352" i="59" s="1"/>
  <c r="G352" i="59" s="1"/>
  <c r="C480" i="58"/>
  <c r="F351" i="59" s="1"/>
  <c r="G351" i="59" s="1"/>
  <c r="C479" i="58"/>
  <c r="C478" i="58"/>
  <c r="F350" i="59" s="1"/>
  <c r="G350" i="59" s="1"/>
  <c r="C477" i="58"/>
  <c r="F349" i="59" s="1"/>
  <c r="G349" i="59" s="1"/>
  <c r="C476" i="58"/>
  <c r="F348" i="59" s="1"/>
  <c r="G348" i="59" s="1"/>
  <c r="C475" i="58"/>
  <c r="F347" i="59" s="1"/>
  <c r="G347" i="59" s="1"/>
  <c r="C474" i="58"/>
  <c r="F346" i="59" s="1"/>
  <c r="G346" i="59" s="1"/>
  <c r="C473" i="58"/>
  <c r="F345" i="59" s="1"/>
  <c r="G345" i="59" s="1"/>
  <c r="C472" i="58"/>
  <c r="C471" i="58"/>
  <c r="F344" i="59" s="1"/>
  <c r="G344" i="59" s="1"/>
  <c r="C470" i="58"/>
  <c r="F343" i="59" s="1"/>
  <c r="G343" i="59" s="1"/>
  <c r="C469" i="58"/>
  <c r="F342" i="59" s="1"/>
  <c r="G342" i="59" s="1"/>
  <c r="C468" i="58"/>
  <c r="F341" i="59" s="1"/>
  <c r="G341" i="59" s="1"/>
  <c r="C467" i="58"/>
  <c r="F340" i="59" s="1"/>
  <c r="G340" i="59" s="1"/>
  <c r="C466" i="58"/>
  <c r="F339" i="59" s="1"/>
  <c r="G339" i="59" s="1"/>
  <c r="C465" i="58"/>
  <c r="C464" i="58"/>
  <c r="F338" i="59" s="1"/>
  <c r="G338" i="59" s="1"/>
  <c r="C463" i="58"/>
  <c r="F337" i="59" s="1"/>
  <c r="G337" i="59" s="1"/>
  <c r="C462" i="58"/>
  <c r="F336" i="59" s="1"/>
  <c r="G336" i="59" s="1"/>
  <c r="C461" i="58"/>
  <c r="F335" i="59" s="1"/>
  <c r="G335" i="59" s="1"/>
  <c r="C460" i="58"/>
  <c r="F334" i="59" s="1"/>
  <c r="G334" i="59" s="1"/>
  <c r="C459" i="58"/>
  <c r="C458" i="58"/>
  <c r="F333" i="59" s="1"/>
  <c r="G333" i="59" s="1"/>
  <c r="C457" i="58"/>
  <c r="F332" i="59" s="1"/>
  <c r="G332" i="59" s="1"/>
  <c r="C456" i="58"/>
  <c r="F331" i="59" s="1"/>
  <c r="G331" i="59" s="1"/>
  <c r="C455" i="58"/>
  <c r="F330" i="59" s="1"/>
  <c r="G330" i="59" s="1"/>
  <c r="C454" i="58"/>
  <c r="F329" i="59" s="1"/>
  <c r="G329" i="59" s="1"/>
  <c r="C453" i="58"/>
  <c r="C452" i="58"/>
  <c r="F328" i="59" s="1"/>
  <c r="G328" i="59" s="1"/>
  <c r="C451" i="58"/>
  <c r="F327" i="59" s="1"/>
  <c r="G327" i="59" s="1"/>
  <c r="C450" i="58"/>
  <c r="F326" i="59" s="1"/>
  <c r="G326" i="59" s="1"/>
  <c r="C449" i="58"/>
  <c r="F325" i="59" s="1"/>
  <c r="G325" i="59" s="1"/>
  <c r="C448" i="58"/>
  <c r="F324" i="59" s="1"/>
  <c r="G324" i="59" s="1"/>
  <c r="C447" i="58"/>
  <c r="F323" i="59" s="1"/>
  <c r="G323" i="59" s="1"/>
  <c r="C446" i="58"/>
  <c r="C445" i="58"/>
  <c r="F322" i="59" s="1"/>
  <c r="G322" i="59" s="1"/>
  <c r="C444" i="58"/>
  <c r="F321" i="59" s="1"/>
  <c r="G321" i="59" s="1"/>
  <c r="C443" i="58"/>
  <c r="F320" i="59" s="1"/>
  <c r="G320" i="59" s="1"/>
  <c r="C442" i="58"/>
  <c r="F319" i="59" s="1"/>
  <c r="G319" i="59" s="1"/>
  <c r="C441" i="58"/>
  <c r="F318" i="59" s="1"/>
  <c r="G318" i="59" s="1"/>
  <c r="C440" i="58"/>
  <c r="F317" i="59" s="1"/>
  <c r="G317" i="59" s="1"/>
  <c r="C439" i="58"/>
  <c r="C438" i="58"/>
  <c r="F316" i="59" s="1"/>
  <c r="G316" i="59" s="1"/>
  <c r="C437" i="58"/>
  <c r="F315" i="59" s="1"/>
  <c r="G315" i="59" s="1"/>
  <c r="C436" i="58"/>
  <c r="F314" i="59" s="1"/>
  <c r="G314" i="59" s="1"/>
  <c r="C435" i="58"/>
  <c r="F313" i="59" s="1"/>
  <c r="G313" i="59" s="1"/>
  <c r="C434" i="58"/>
  <c r="F312" i="59" s="1"/>
  <c r="G312" i="59" s="1"/>
  <c r="C433" i="58"/>
  <c r="F311" i="59" s="1"/>
  <c r="G311" i="59" s="1"/>
  <c r="C432" i="58"/>
  <c r="F310" i="59" s="1"/>
  <c r="G310" i="59" s="1"/>
  <c r="C431" i="58"/>
  <c r="F309" i="59" s="1"/>
  <c r="G309" i="59" s="1"/>
  <c r="C430" i="58"/>
  <c r="F308" i="59" s="1"/>
  <c r="G308" i="59" s="1"/>
  <c r="C429" i="58"/>
  <c r="F307" i="59" s="1"/>
  <c r="G307" i="59" s="1"/>
  <c r="C428" i="58"/>
  <c r="C427" i="58"/>
  <c r="F306" i="59" s="1"/>
  <c r="G306" i="59" s="1"/>
  <c r="C426" i="58"/>
  <c r="F305" i="59" s="1"/>
  <c r="G305" i="59" s="1"/>
  <c r="C425" i="58"/>
  <c r="F304" i="59" s="1"/>
  <c r="G304" i="59" s="1"/>
  <c r="C424" i="58"/>
  <c r="F303" i="59" s="1"/>
  <c r="G303" i="59" s="1"/>
  <c r="C423" i="58"/>
  <c r="F302" i="59" s="1"/>
  <c r="G302" i="59" s="1"/>
  <c r="C422" i="58"/>
  <c r="F301" i="59" s="1"/>
  <c r="G301" i="59" s="1"/>
  <c r="C421" i="58"/>
  <c r="C420" i="58"/>
  <c r="F300" i="59" s="1"/>
  <c r="G300" i="59" s="1"/>
  <c r="C419" i="58"/>
  <c r="F299" i="59" s="1"/>
  <c r="G299" i="59" s="1"/>
  <c r="C418" i="58"/>
  <c r="F298" i="59" s="1"/>
  <c r="G298" i="59" s="1"/>
  <c r="C417" i="58"/>
  <c r="F297" i="59" s="1"/>
  <c r="G297" i="59" s="1"/>
  <c r="C416" i="58"/>
  <c r="F296" i="59" s="1"/>
  <c r="G296" i="59" s="1"/>
  <c r="C415" i="58"/>
  <c r="F295" i="59" s="1"/>
  <c r="G295" i="59" s="1"/>
  <c r="C414" i="58"/>
  <c r="C413" i="58"/>
  <c r="F294" i="59" s="1"/>
  <c r="G294" i="59" s="1"/>
  <c r="C412" i="58"/>
  <c r="F293" i="59" s="1"/>
  <c r="G293" i="59" s="1"/>
  <c r="C411" i="58"/>
  <c r="F292" i="59" s="1"/>
  <c r="G292" i="59" s="1"/>
  <c r="C410" i="58"/>
  <c r="F291" i="59" s="1"/>
  <c r="G291" i="59" s="1"/>
  <c r="C409" i="58"/>
  <c r="F290" i="59" s="1"/>
  <c r="G290" i="59" s="1"/>
  <c r="C408" i="58"/>
  <c r="C407" i="58"/>
  <c r="F289" i="59" s="1"/>
  <c r="G289" i="59" s="1"/>
  <c r="C406" i="58"/>
  <c r="F288" i="59" s="1"/>
  <c r="G288" i="59" s="1"/>
  <c r="C405" i="58"/>
  <c r="F287" i="59" s="1"/>
  <c r="G287" i="59" s="1"/>
  <c r="C404" i="58"/>
  <c r="F286" i="59" s="1"/>
  <c r="G286" i="59" s="1"/>
  <c r="C403" i="58"/>
  <c r="F285" i="59" s="1"/>
  <c r="G285" i="59" s="1"/>
  <c r="C402" i="58"/>
  <c r="C401" i="58"/>
  <c r="F284" i="59" s="1"/>
  <c r="G284" i="59" s="1"/>
  <c r="C400" i="58"/>
  <c r="F283" i="59" s="1"/>
  <c r="G283" i="59" s="1"/>
  <c r="C399" i="58"/>
  <c r="F282" i="59" s="1"/>
  <c r="G282" i="59" s="1"/>
  <c r="C398" i="58"/>
  <c r="F281" i="59" s="1"/>
  <c r="G281" i="59" s="1"/>
  <c r="C397" i="58"/>
  <c r="F280" i="59" s="1"/>
  <c r="G280" i="59" s="1"/>
  <c r="C396" i="58"/>
  <c r="F279" i="59" s="1"/>
  <c r="G279" i="59" s="1"/>
  <c r="C395" i="58"/>
  <c r="C394" i="58"/>
  <c r="F278" i="59" s="1"/>
  <c r="G278" i="59" s="1"/>
  <c r="C393" i="58"/>
  <c r="F277" i="59" s="1"/>
  <c r="G277" i="59" s="1"/>
  <c r="C392" i="58"/>
  <c r="F276" i="59" s="1"/>
  <c r="G276" i="59" s="1"/>
  <c r="C391" i="58"/>
  <c r="F275" i="59" s="1"/>
  <c r="G275" i="59" s="1"/>
  <c r="C390" i="58"/>
  <c r="F274" i="59" s="1"/>
  <c r="G274" i="59" s="1"/>
  <c r="C389" i="58"/>
  <c r="F273" i="59" s="1"/>
  <c r="G273" i="59" s="1"/>
  <c r="C388" i="58"/>
  <c r="C387" i="58"/>
  <c r="F272" i="59" s="1"/>
  <c r="G272" i="59" s="1"/>
  <c r="C386" i="58"/>
  <c r="F271" i="59" s="1"/>
  <c r="G271" i="59" s="1"/>
  <c r="C385" i="58"/>
  <c r="F270" i="59" s="1"/>
  <c r="G270" i="59" s="1"/>
  <c r="C384" i="58"/>
  <c r="F269" i="59" s="1"/>
  <c r="G269" i="59" s="1"/>
  <c r="C383" i="58"/>
  <c r="F268" i="59" s="1"/>
  <c r="G268" i="59" s="1"/>
  <c r="C382" i="58"/>
  <c r="C381" i="58"/>
  <c r="F267" i="59" s="1"/>
  <c r="G267" i="59" s="1"/>
  <c r="C380" i="58"/>
  <c r="F266" i="59" s="1"/>
  <c r="G266" i="59" s="1"/>
  <c r="C379" i="58"/>
  <c r="F265" i="59" s="1"/>
  <c r="G265" i="59" s="1"/>
  <c r="C378" i="58"/>
  <c r="F264" i="59" s="1"/>
  <c r="G264" i="59" s="1"/>
  <c r="C377" i="58"/>
  <c r="F263" i="59" s="1"/>
  <c r="G263" i="59" s="1"/>
  <c r="C376" i="58"/>
  <c r="F262" i="59" s="1"/>
  <c r="G262" i="59" s="1"/>
  <c r="C375" i="58"/>
  <c r="C374" i="58"/>
  <c r="F261" i="59" s="1"/>
  <c r="G261" i="59" s="1"/>
  <c r="C373" i="58"/>
  <c r="F260" i="59" s="1"/>
  <c r="G260" i="59" s="1"/>
  <c r="C372" i="58"/>
  <c r="F259" i="59" s="1"/>
  <c r="G259" i="59" s="1"/>
  <c r="C371" i="58"/>
  <c r="F258" i="59" s="1"/>
  <c r="G258" i="59" s="1"/>
  <c r="C370" i="58"/>
  <c r="F257" i="59" s="1"/>
  <c r="G257" i="59" s="1"/>
  <c r="C369" i="58"/>
  <c r="F256" i="59" s="1"/>
  <c r="G256" i="59" s="1"/>
  <c r="C368" i="58"/>
  <c r="C367" i="58"/>
  <c r="F255" i="59" s="1"/>
  <c r="G255" i="59" s="1"/>
  <c r="C366" i="58"/>
  <c r="F254" i="59" s="1"/>
  <c r="G254" i="59" s="1"/>
  <c r="C365" i="58"/>
  <c r="F253" i="59" s="1"/>
  <c r="G253" i="59" s="1"/>
  <c r="C364" i="58"/>
  <c r="F252" i="59" s="1"/>
  <c r="G252" i="59" s="1"/>
  <c r="C363" i="58"/>
  <c r="F251" i="59" s="1"/>
  <c r="G251" i="59" s="1"/>
  <c r="C362" i="58"/>
  <c r="C361" i="58"/>
  <c r="F250" i="59" s="1"/>
  <c r="G250" i="59" s="1"/>
  <c r="C360" i="58"/>
  <c r="F249" i="59" s="1"/>
  <c r="G249" i="59" s="1"/>
  <c r="C359" i="58"/>
  <c r="F248" i="59" s="1"/>
  <c r="G248" i="59" s="1"/>
  <c r="C358" i="58"/>
  <c r="F247" i="59" s="1"/>
  <c r="G247" i="59" s="1"/>
  <c r="C357" i="58"/>
  <c r="F246" i="59" s="1"/>
  <c r="G246" i="59" s="1"/>
  <c r="C356" i="58"/>
  <c r="F245" i="59" s="1"/>
  <c r="G245" i="59" s="1"/>
  <c r="C355" i="58"/>
  <c r="C354" i="58"/>
  <c r="F244" i="59" s="1"/>
  <c r="G244" i="59" s="1"/>
  <c r="C353" i="58"/>
  <c r="F243" i="59" s="1"/>
  <c r="G243" i="59" s="1"/>
  <c r="C352" i="58"/>
  <c r="F242" i="59" s="1"/>
  <c r="G242" i="59" s="1"/>
  <c r="C351" i="58"/>
  <c r="F241" i="59" s="1"/>
  <c r="G241" i="59" s="1"/>
  <c r="C350" i="58"/>
  <c r="F240" i="59" s="1"/>
  <c r="G240" i="59" s="1"/>
  <c r="C349" i="58"/>
  <c r="F239" i="59" s="1"/>
  <c r="G239" i="59" s="1"/>
  <c r="C348" i="58"/>
  <c r="C347" i="58"/>
  <c r="F238" i="59" s="1"/>
  <c r="G238" i="59" s="1"/>
  <c r="C346" i="58"/>
  <c r="F237" i="59" s="1"/>
  <c r="G237" i="59" s="1"/>
  <c r="C345" i="58"/>
  <c r="F236" i="59" s="1"/>
  <c r="G236" i="59" s="1"/>
  <c r="C344" i="58"/>
  <c r="F235" i="59" s="1"/>
  <c r="G235" i="59" s="1"/>
  <c r="C343" i="58"/>
  <c r="F234" i="59" s="1"/>
  <c r="G234" i="59" s="1"/>
  <c r="C342" i="58"/>
  <c r="F233" i="59" s="1"/>
  <c r="G233" i="59" s="1"/>
  <c r="C341" i="58"/>
  <c r="F232" i="59" s="1"/>
  <c r="G232" i="59" s="1"/>
  <c r="C340" i="58"/>
  <c r="F231" i="59" s="1"/>
  <c r="G231" i="59" s="1"/>
  <c r="C339" i="58"/>
  <c r="F230" i="59" s="1"/>
  <c r="G230" i="59" s="1"/>
  <c r="C338" i="58"/>
  <c r="F229" i="59" s="1"/>
  <c r="G229" i="59" s="1"/>
  <c r="C337" i="58"/>
  <c r="C336" i="58"/>
  <c r="F228" i="59" s="1"/>
  <c r="G228" i="59" s="1"/>
  <c r="C335" i="58"/>
  <c r="F227" i="59" s="1"/>
  <c r="G227" i="59" s="1"/>
  <c r="C334" i="58"/>
  <c r="F226" i="59" s="1"/>
  <c r="G226" i="59" s="1"/>
  <c r="C333" i="58"/>
  <c r="F225" i="59" s="1"/>
  <c r="G225" i="59" s="1"/>
  <c r="C332" i="58"/>
  <c r="F224" i="59" s="1"/>
  <c r="G224" i="59" s="1"/>
  <c r="C331" i="58"/>
  <c r="F223" i="59" s="1"/>
  <c r="G223" i="59" s="1"/>
  <c r="C330" i="58"/>
  <c r="C329" i="58"/>
  <c r="F222" i="59" s="1"/>
  <c r="G222" i="59" s="1"/>
  <c r="C328" i="58"/>
  <c r="F221" i="59" s="1"/>
  <c r="G221" i="59" s="1"/>
  <c r="C327" i="58"/>
  <c r="F220" i="59" s="1"/>
  <c r="G220" i="59" s="1"/>
  <c r="C326" i="58"/>
  <c r="F219" i="59" s="1"/>
  <c r="G219" i="59" s="1"/>
  <c r="C325" i="58"/>
  <c r="F218" i="59" s="1"/>
  <c r="G218" i="59" s="1"/>
  <c r="C324" i="58"/>
  <c r="F217" i="59" s="1"/>
  <c r="G217" i="59" s="1"/>
  <c r="C323" i="58"/>
  <c r="C322" i="58"/>
  <c r="F216" i="59" s="1"/>
  <c r="C321" i="58"/>
  <c r="F215" i="59" s="1"/>
  <c r="C320" i="58"/>
  <c r="F214" i="59" s="1"/>
  <c r="C319" i="58"/>
  <c r="F213" i="59" s="1"/>
  <c r="C318" i="58"/>
  <c r="F212" i="59" s="1"/>
  <c r="C317" i="58"/>
  <c r="C316" i="58"/>
  <c r="F211" i="59" s="1"/>
  <c r="C315" i="58"/>
  <c r="F210" i="59" s="1"/>
  <c r="C314" i="58"/>
  <c r="F209" i="59" s="1"/>
  <c r="C313" i="58"/>
  <c r="F208" i="59" s="1"/>
  <c r="C312" i="58"/>
  <c r="F207" i="59" s="1"/>
  <c r="C311" i="58"/>
  <c r="C310" i="58"/>
  <c r="F206" i="59" s="1"/>
  <c r="C309" i="58"/>
  <c r="F205" i="59" s="1"/>
  <c r="C308" i="58"/>
  <c r="F204" i="59" s="1"/>
  <c r="C307" i="58"/>
  <c r="F203" i="59" s="1"/>
  <c r="C306" i="58"/>
  <c r="F202" i="59" s="1"/>
  <c r="C305" i="58"/>
  <c r="C304" i="58"/>
  <c r="F201" i="59" s="1"/>
  <c r="C303" i="58"/>
  <c r="F200" i="59" s="1"/>
  <c r="C302" i="58"/>
  <c r="F199" i="59" s="1"/>
  <c r="C301" i="58"/>
  <c r="F198" i="59" s="1"/>
  <c r="C300" i="58"/>
  <c r="F197" i="59" s="1"/>
  <c r="C299" i="58"/>
  <c r="C298" i="58"/>
  <c r="F196" i="59" s="1"/>
  <c r="C297" i="58"/>
  <c r="F195" i="59" s="1"/>
  <c r="C296" i="58"/>
  <c r="F194" i="59" s="1"/>
  <c r="C295" i="58"/>
  <c r="F193" i="59" s="1"/>
  <c r="C294" i="58"/>
  <c r="F192" i="59" s="1"/>
  <c r="C293" i="58"/>
  <c r="F191" i="59" s="1"/>
  <c r="C292" i="58"/>
  <c r="C291" i="58"/>
  <c r="F190" i="59" s="1"/>
  <c r="G190" i="59" s="1"/>
  <c r="C290" i="58"/>
  <c r="F189" i="59" s="1"/>
  <c r="G189" i="59" s="1"/>
  <c r="C289" i="58"/>
  <c r="F188" i="59" s="1"/>
  <c r="C288" i="58"/>
  <c r="F187" i="59" s="1"/>
  <c r="G187" i="59" s="1"/>
  <c r="C287" i="58"/>
  <c r="F186" i="59" s="1"/>
  <c r="G186" i="59" s="1"/>
  <c r="C286" i="58"/>
  <c r="F185" i="59" s="1"/>
  <c r="G185" i="59" s="1"/>
  <c r="C285" i="58"/>
  <c r="C284" i="58"/>
  <c r="F184" i="59" s="1"/>
  <c r="C283" i="58"/>
  <c r="F183" i="59" s="1"/>
  <c r="G183" i="59" s="1"/>
  <c r="C282" i="58"/>
  <c r="F182" i="59" s="1"/>
  <c r="G182" i="59" s="1"/>
  <c r="C281" i="58"/>
  <c r="F181" i="59" s="1"/>
  <c r="G181" i="59" s="1"/>
  <c r="C280" i="58"/>
  <c r="F180" i="59" s="1"/>
  <c r="C279" i="58"/>
  <c r="C278" i="58"/>
  <c r="C277" i="58"/>
  <c r="F78" i="59" s="1"/>
  <c r="G78" i="59" s="1"/>
  <c r="C276" i="58"/>
  <c r="F77" i="59" s="1"/>
  <c r="G77" i="59" s="1"/>
  <c r="C275" i="58"/>
  <c r="F76" i="59" s="1"/>
  <c r="C274" i="58"/>
  <c r="F75" i="59" s="1"/>
  <c r="G75" i="59" s="1"/>
  <c r="C273" i="58"/>
  <c r="F74" i="59" s="1"/>
  <c r="G74" i="59" s="1"/>
  <c r="C272" i="58"/>
  <c r="C271" i="58"/>
  <c r="C270" i="58"/>
  <c r="F73" i="59" s="1"/>
  <c r="G73" i="59" s="1"/>
  <c r="C269" i="58"/>
  <c r="F72" i="59" s="1"/>
  <c r="C268" i="58"/>
  <c r="F71" i="59" s="1"/>
  <c r="G71" i="59" s="1"/>
  <c r="C267" i="58"/>
  <c r="F70" i="59" s="1"/>
  <c r="G70" i="59" s="1"/>
  <c r="C266" i="58"/>
  <c r="F69" i="59" s="1"/>
  <c r="G69" i="59" s="1"/>
  <c r="C265" i="58"/>
  <c r="C264" i="58"/>
  <c r="F68" i="59" s="1"/>
  <c r="C263" i="58"/>
  <c r="F67" i="59" s="1"/>
  <c r="C262" i="58"/>
  <c r="F66" i="59" s="1"/>
  <c r="C261" i="58"/>
  <c r="F65" i="59" s="1"/>
  <c r="C260" i="58"/>
  <c r="F64" i="59" s="1"/>
  <c r="C259" i="58"/>
  <c r="C258" i="58"/>
  <c r="F63" i="59" s="1"/>
  <c r="C257" i="58"/>
  <c r="F62" i="59" s="1"/>
  <c r="C256" i="58"/>
  <c r="F61" i="59" s="1"/>
  <c r="C255" i="58"/>
  <c r="F60" i="59" s="1"/>
  <c r="C254" i="58"/>
  <c r="F59" i="59" s="1"/>
  <c r="C253" i="58"/>
  <c r="C252" i="58"/>
  <c r="C251" i="58"/>
  <c r="C250" i="58"/>
  <c r="F178" i="59" s="1"/>
  <c r="G178" i="59" s="1"/>
  <c r="C249" i="58"/>
  <c r="F177" i="59" s="1"/>
  <c r="G177" i="59" s="1"/>
  <c r="C248" i="58"/>
  <c r="F176" i="59" s="1"/>
  <c r="C247" i="58"/>
  <c r="C246" i="58"/>
  <c r="C245" i="58"/>
  <c r="F174" i="59" s="1"/>
  <c r="G174" i="59" s="1"/>
  <c r="C244" i="58"/>
  <c r="F173" i="59" s="1"/>
  <c r="G173" i="59" s="1"/>
  <c r="C243" i="58"/>
  <c r="F172" i="59" s="1"/>
  <c r="C242" i="58"/>
  <c r="F171" i="59" s="1"/>
  <c r="G171" i="59" s="1"/>
  <c r="C241" i="58"/>
  <c r="F170" i="59" s="1"/>
  <c r="G170" i="59" s="1"/>
  <c r="C240" i="58"/>
  <c r="F169" i="59" s="1"/>
  <c r="G169" i="59" s="1"/>
  <c r="C239" i="58"/>
  <c r="F168" i="59" s="1"/>
  <c r="C238" i="58"/>
  <c r="C237" i="58"/>
  <c r="C236" i="58"/>
  <c r="F166" i="59" s="1"/>
  <c r="G166" i="59" s="1"/>
  <c r="C235" i="58"/>
  <c r="F165" i="59" s="1"/>
  <c r="G165" i="59" s="1"/>
  <c r="C234" i="58"/>
  <c r="F164" i="59" s="1"/>
  <c r="C233" i="58"/>
  <c r="F163" i="59" s="1"/>
  <c r="G163" i="59" s="1"/>
  <c r="C232" i="58"/>
  <c r="F162" i="59" s="1"/>
  <c r="G162" i="59" s="1"/>
  <c r="C231" i="58"/>
  <c r="F161" i="59" s="1"/>
  <c r="G161" i="59" s="1"/>
  <c r="C230" i="58"/>
  <c r="F160" i="59" s="1"/>
  <c r="C229" i="58"/>
  <c r="C228" i="58"/>
  <c r="C227" i="58"/>
  <c r="F159" i="59" s="1"/>
  <c r="G159" i="59" s="1"/>
  <c r="C226" i="58"/>
  <c r="F158" i="59" s="1"/>
  <c r="G158" i="59" s="1"/>
  <c r="C225" i="58"/>
  <c r="C224" i="58"/>
  <c r="F156" i="59" s="1"/>
  <c r="C223" i="58"/>
  <c r="C222" i="58"/>
  <c r="F154" i="59" s="1"/>
  <c r="G154" i="59" s="1"/>
  <c r="C221" i="58"/>
  <c r="C220" i="58"/>
  <c r="F152" i="59" s="1"/>
  <c r="C219" i="58"/>
  <c r="C218" i="58"/>
  <c r="F150" i="59" s="1"/>
  <c r="G150" i="59" s="1"/>
  <c r="C217" i="58"/>
  <c r="C216" i="58"/>
  <c r="F149" i="59" s="1"/>
  <c r="G149" i="59" s="1"/>
  <c r="C215" i="58"/>
  <c r="F148" i="59" s="1"/>
  <c r="C214" i="58"/>
  <c r="C213" i="58"/>
  <c r="F146" i="59" s="1"/>
  <c r="G146" i="59" s="1"/>
  <c r="C212" i="58"/>
  <c r="C211" i="58"/>
  <c r="F144" i="59" s="1"/>
  <c r="C210" i="58"/>
  <c r="C209" i="58"/>
  <c r="F142" i="59" s="1"/>
  <c r="G142" i="59" s="1"/>
  <c r="C208" i="58"/>
  <c r="C207" i="58"/>
  <c r="F140" i="59" s="1"/>
  <c r="C206" i="58"/>
  <c r="C205" i="58"/>
  <c r="F139" i="59" s="1"/>
  <c r="G139" i="59" s="1"/>
  <c r="C204" i="58"/>
  <c r="F138" i="59" s="1"/>
  <c r="G138" i="59" s="1"/>
  <c r="C203" i="58"/>
  <c r="C202" i="58"/>
  <c r="F136" i="59" s="1"/>
  <c r="C201" i="58"/>
  <c r="C200" i="58"/>
  <c r="F134" i="59" s="1"/>
  <c r="G134" i="59" s="1"/>
  <c r="C199" i="58"/>
  <c r="C198" i="58"/>
  <c r="F132" i="59" s="1"/>
  <c r="C197" i="58"/>
  <c r="C196" i="58"/>
  <c r="F130" i="59" s="1"/>
  <c r="G130" i="59" s="1"/>
  <c r="C195" i="58"/>
  <c r="C194" i="58"/>
  <c r="E56" i="60" s="1"/>
  <c r="C193" i="58"/>
  <c r="F128" i="59" s="1"/>
  <c r="C192" i="58"/>
  <c r="E55" i="60" s="1"/>
  <c r="F55" i="60" s="1"/>
  <c r="C191" i="58"/>
  <c r="E54" i="60" s="1"/>
  <c r="C190" i="58"/>
  <c r="E53" i="60" s="1"/>
  <c r="C189" i="58"/>
  <c r="E52" i="60" s="1"/>
  <c r="C188" i="58"/>
  <c r="C187" i="58"/>
  <c r="C186" i="58"/>
  <c r="F30" i="59" s="1"/>
  <c r="C185" i="58"/>
  <c r="F55" i="59" s="1"/>
  <c r="G55" i="59" s="1"/>
  <c r="C184" i="58"/>
  <c r="F54" i="59" s="1"/>
  <c r="C183" i="58"/>
  <c r="F53" i="59" s="1"/>
  <c r="G53" i="59" s="1"/>
  <c r="C182" i="58"/>
  <c r="F52" i="59" s="1"/>
  <c r="C181" i="58"/>
  <c r="F51" i="59" s="1"/>
  <c r="G51" i="59" s="1"/>
  <c r="C180" i="58"/>
  <c r="F50" i="59" s="1"/>
  <c r="C179" i="58"/>
  <c r="F122" i="59" s="1"/>
  <c r="G122" i="59" s="1"/>
  <c r="C178" i="58"/>
  <c r="F121" i="59" s="1"/>
  <c r="G121" i="59" s="1"/>
  <c r="C177" i="58"/>
  <c r="F49" i="59" s="1"/>
  <c r="G49" i="59" s="1"/>
  <c r="C176" i="58"/>
  <c r="F48" i="59" s="1"/>
  <c r="C175" i="58"/>
  <c r="F47" i="59" s="1"/>
  <c r="G47" i="59" s="1"/>
  <c r="C174" i="58"/>
  <c r="E51" i="60" s="1"/>
  <c r="F51" i="60" s="1"/>
  <c r="C173" i="58"/>
  <c r="F119" i="59" s="1"/>
  <c r="G119" i="59" s="1"/>
  <c r="C172" i="58"/>
  <c r="E49" i="60" s="1"/>
  <c r="C171" i="58"/>
  <c r="C170" i="58"/>
  <c r="C169" i="58"/>
  <c r="F116" i="59" s="1"/>
  <c r="C168" i="58"/>
  <c r="F115" i="59" s="1"/>
  <c r="G115" i="59" s="1"/>
  <c r="C167" i="58"/>
  <c r="F46" i="59" s="1"/>
  <c r="C166" i="58"/>
  <c r="F114" i="59" s="1"/>
  <c r="G114" i="59" s="1"/>
  <c r="C165" i="58"/>
  <c r="F45" i="59" s="1"/>
  <c r="G45" i="59" s="1"/>
  <c r="C164" i="58"/>
  <c r="F44" i="59" s="1"/>
  <c r="C163" i="58"/>
  <c r="F113" i="59" s="1"/>
  <c r="G113" i="59" s="1"/>
  <c r="C162" i="58"/>
  <c r="E48" i="60" s="1"/>
  <c r="C161" i="58"/>
  <c r="F58" i="59" s="1"/>
  <c r="C160" i="58"/>
  <c r="F57" i="59" s="1"/>
  <c r="G57" i="59" s="1"/>
  <c r="C159" i="58"/>
  <c r="F42" i="59" s="1"/>
  <c r="C158" i="58"/>
  <c r="F41" i="59" s="1"/>
  <c r="G41" i="59" s="1"/>
  <c r="C157" i="58"/>
  <c r="F29" i="59" s="1"/>
  <c r="G29" i="59" s="1"/>
  <c r="C156" i="58"/>
  <c r="F40" i="59" s="1"/>
  <c r="C155" i="58"/>
  <c r="F39" i="59" s="1"/>
  <c r="G39" i="59" s="1"/>
  <c r="C154" i="58"/>
  <c r="F38" i="59" s="1"/>
  <c r="C153" i="58"/>
  <c r="F28" i="59" s="1"/>
  <c r="C152" i="58"/>
  <c r="F27" i="59" s="1"/>
  <c r="G27" i="59" s="1"/>
  <c r="C151" i="58"/>
  <c r="C150" i="58"/>
  <c r="C149" i="58"/>
  <c r="E46" i="60" s="1"/>
  <c r="C148" i="58"/>
  <c r="F110" i="59" s="1"/>
  <c r="G110" i="59" s="1"/>
  <c r="C147" i="58"/>
  <c r="E44" i="60" s="1"/>
  <c r="F44" i="60" s="1"/>
  <c r="C146" i="58"/>
  <c r="E43" i="60" s="1"/>
  <c r="C145" i="58"/>
  <c r="C144" i="58"/>
  <c r="C143" i="58"/>
  <c r="E41" i="60" s="1"/>
  <c r="F41" i="60" s="1"/>
  <c r="C142" i="58"/>
  <c r="E40" i="60" s="1"/>
  <c r="F40" i="60" s="1"/>
  <c r="C141" i="58"/>
  <c r="E39" i="60" s="1"/>
  <c r="C140" i="58"/>
  <c r="E38" i="60" s="1"/>
  <c r="C139" i="58"/>
  <c r="C138" i="58"/>
  <c r="C137" i="58"/>
  <c r="E36" i="60" s="1"/>
  <c r="F36" i="60" s="1"/>
  <c r="C136" i="58"/>
  <c r="E35" i="60" s="1"/>
  <c r="C135" i="58"/>
  <c r="E34" i="60" s="1"/>
  <c r="C134" i="58"/>
  <c r="C133" i="58"/>
  <c r="C132" i="58"/>
  <c r="F97" i="59" s="1"/>
  <c r="G97" i="59" s="1"/>
  <c r="C131" i="58"/>
  <c r="E31" i="60" s="1"/>
  <c r="C130" i="58"/>
  <c r="E30" i="60" s="1"/>
  <c r="C129" i="58"/>
  <c r="C128" i="58"/>
  <c r="C127" i="58"/>
  <c r="E28" i="60" s="1"/>
  <c r="F28" i="60" s="1"/>
  <c r="C126" i="58"/>
  <c r="E27" i="60" s="1"/>
  <c r="C125" i="58"/>
  <c r="E26" i="60" s="1"/>
  <c r="C124" i="58"/>
  <c r="C123" i="58"/>
  <c r="C122" i="58"/>
  <c r="C121" i="58"/>
  <c r="C120" i="58"/>
  <c r="C119" i="58"/>
  <c r="C118" i="58"/>
  <c r="C117" i="58"/>
  <c r="C116" i="58"/>
  <c r="C115" i="58"/>
  <c r="C114" i="58"/>
  <c r="C113" i="58"/>
  <c r="C112" i="58"/>
  <c r="C111" i="58"/>
  <c r="C110" i="58"/>
  <c r="C109" i="58"/>
  <c r="C108" i="58"/>
  <c r="C107" i="58"/>
  <c r="C106" i="58"/>
  <c r="C105" i="58"/>
  <c r="C104" i="58"/>
  <c r="C103" i="58"/>
  <c r="C102" i="58"/>
  <c r="C101" i="58"/>
  <c r="C100" i="58"/>
  <c r="C99" i="58"/>
  <c r="C98" i="58"/>
  <c r="C97" i="58"/>
  <c r="C96" i="58"/>
  <c r="C95" i="58"/>
  <c r="C94" i="58"/>
  <c r="C93" i="58"/>
  <c r="C92" i="58"/>
  <c r="C91" i="58"/>
  <c r="C90" i="58"/>
  <c r="C89" i="58"/>
  <c r="C88" i="58"/>
  <c r="C87" i="58"/>
  <c r="C86" i="58"/>
  <c r="C85" i="58"/>
  <c r="C84" i="58"/>
  <c r="C83" i="58"/>
  <c r="C82" i="58"/>
  <c r="C81" i="58"/>
  <c r="C80" i="58"/>
  <c r="C79" i="58"/>
  <c r="C78" i="58"/>
  <c r="C77" i="58"/>
  <c r="C76" i="58"/>
  <c r="C75" i="58"/>
  <c r="C74" i="58"/>
  <c r="C73" i="58"/>
  <c r="C72" i="58"/>
  <c r="C71" i="58"/>
  <c r="C70" i="58"/>
  <c r="C69" i="58"/>
  <c r="C68" i="58"/>
  <c r="C67" i="58"/>
  <c r="C66" i="58"/>
  <c r="C65" i="58"/>
  <c r="C64" i="58"/>
  <c r="C63" i="58"/>
  <c r="C62" i="58"/>
  <c r="C61" i="58"/>
  <c r="C60" i="58"/>
  <c r="C59" i="58"/>
  <c r="C58" i="58"/>
  <c r="C57" i="58"/>
  <c r="C56" i="58"/>
  <c r="C55" i="58"/>
  <c r="C54" i="58"/>
  <c r="C53" i="58"/>
  <c r="C52" i="58"/>
  <c r="C51" i="58"/>
  <c r="C50" i="58"/>
  <c r="C49" i="58"/>
  <c r="C48" i="58"/>
  <c r="C47" i="58"/>
  <c r="C46" i="58"/>
  <c r="C45" i="58"/>
  <c r="C44" i="58"/>
  <c r="C43" i="58"/>
  <c r="C42" i="58"/>
  <c r="C41" i="58"/>
  <c r="C40" i="58"/>
  <c r="F90" i="59" s="1"/>
  <c r="G90" i="59" s="1"/>
  <c r="C39" i="58"/>
  <c r="F56" i="59" s="1"/>
  <c r="C38" i="58"/>
  <c r="C37" i="58"/>
  <c r="F37" i="59" s="1"/>
  <c r="G37" i="59" s="1"/>
  <c r="C36" i="58"/>
  <c r="F36" i="59" s="1"/>
  <c r="C35" i="58"/>
  <c r="F35" i="59" s="1"/>
  <c r="G35" i="59" s="1"/>
  <c r="C34" i="58"/>
  <c r="F34" i="59" s="1"/>
  <c r="C33" i="58"/>
  <c r="C32" i="58"/>
  <c r="C31" i="58"/>
  <c r="F89" i="59" s="1"/>
  <c r="C30" i="58"/>
  <c r="F26" i="59" s="1"/>
  <c r="C29" i="58"/>
  <c r="F25" i="59" s="1"/>
  <c r="G25" i="59" s="1"/>
  <c r="C28" i="58"/>
  <c r="F24" i="59" s="1"/>
  <c r="C27" i="58"/>
  <c r="F23" i="59" s="1"/>
  <c r="G23" i="59" s="1"/>
  <c r="C26" i="58"/>
  <c r="F22" i="59" s="1"/>
  <c r="C25" i="58"/>
  <c r="F21" i="59" s="1"/>
  <c r="G21" i="59" s="1"/>
  <c r="C24" i="58"/>
  <c r="F20" i="59" s="1"/>
  <c r="C23" i="58"/>
  <c r="F19" i="59" s="1"/>
  <c r="G19" i="59" s="1"/>
  <c r="C22" i="58"/>
  <c r="F18" i="59" s="1"/>
  <c r="C21" i="58"/>
  <c r="F17" i="59" s="1"/>
  <c r="G17" i="59" s="1"/>
  <c r="C20" i="58"/>
  <c r="F16" i="59" s="1"/>
  <c r="C19" i="58"/>
  <c r="F15" i="59" s="1"/>
  <c r="G15" i="59" s="1"/>
  <c r="C18" i="58"/>
  <c r="F14" i="59" s="1"/>
  <c r="C17" i="58"/>
  <c r="C16" i="58"/>
  <c r="F13" i="59" s="1"/>
  <c r="G13" i="59" s="1"/>
  <c r="C15" i="58"/>
  <c r="F12" i="59" s="1"/>
  <c r="C14" i="58"/>
  <c r="F11" i="59" s="1"/>
  <c r="G11" i="59" s="1"/>
  <c r="C13" i="58"/>
  <c r="C12" i="58"/>
  <c r="F10" i="59" s="1"/>
  <c r="C11" i="58"/>
  <c r="F9" i="59" s="1"/>
  <c r="G9" i="59" s="1"/>
  <c r="C10" i="58"/>
  <c r="F8" i="59" s="1"/>
  <c r="C9" i="58"/>
  <c r="F7" i="59" s="1"/>
  <c r="G7" i="59" s="1"/>
  <c r="C8" i="58"/>
  <c r="F6" i="59" s="1"/>
  <c r="C7" i="58"/>
  <c r="C6" i="58"/>
  <c r="F5" i="59" s="1"/>
  <c r="G5" i="59" s="1"/>
  <c r="C5" i="58"/>
  <c r="F4" i="59" s="1"/>
  <c r="C4" i="58"/>
  <c r="C3" i="58"/>
  <c r="C2" i="58"/>
  <c r="A2" i="62"/>
  <c r="A3" i="62"/>
  <c r="A4" i="62"/>
  <c r="A5" i="62"/>
  <c r="A6" i="62"/>
  <c r="A7" i="62"/>
  <c r="A8" i="62"/>
  <c r="A9" i="62"/>
  <c r="A10" i="62"/>
  <c r="A11" i="62"/>
  <c r="A12" i="62"/>
  <c r="A13" i="62"/>
  <c r="A14" i="62"/>
  <c r="A15" i="62"/>
  <c r="A16" i="62"/>
  <c r="A17" i="62"/>
  <c r="A18" i="62"/>
  <c r="A19" i="62"/>
  <c r="A20" i="62"/>
  <c r="A21" i="62"/>
  <c r="A22" i="62"/>
  <c r="A23" i="62"/>
  <c r="A24" i="62"/>
  <c r="A25" i="62"/>
  <c r="A26" i="62"/>
  <c r="A27" i="62"/>
  <c r="A28" i="62"/>
  <c r="A29" i="62"/>
  <c r="A30" i="62"/>
  <c r="A31" i="62"/>
  <c r="A32" i="62"/>
  <c r="A33" i="62"/>
  <c r="A34" i="62"/>
  <c r="A35" i="62"/>
  <c r="A36" i="62"/>
  <c r="A37" i="62"/>
  <c r="A38" i="62"/>
  <c r="A39" i="62"/>
  <c r="A40" i="62"/>
  <c r="A41" i="62"/>
  <c r="A42" i="62"/>
  <c r="A43" i="62"/>
  <c r="A44" i="62"/>
  <c r="A45" i="62"/>
  <c r="A46" i="62"/>
  <c r="A47" i="62"/>
  <c r="A48" i="62"/>
  <c r="A49" i="62"/>
  <c r="A50" i="62"/>
  <c r="A51" i="62"/>
  <c r="A52" i="62"/>
  <c r="A53" i="62"/>
  <c r="A54" i="62"/>
  <c r="A55" i="62"/>
  <c r="A56" i="62"/>
  <c r="A57" i="62"/>
  <c r="A58" i="62"/>
  <c r="A59" i="62"/>
  <c r="A60" i="62"/>
  <c r="A61" i="62"/>
  <c r="A62" i="62"/>
  <c r="A63" i="62"/>
  <c r="A64" i="62"/>
  <c r="A65" i="62"/>
  <c r="A66" i="62"/>
  <c r="A67" i="62"/>
  <c r="A68" i="62"/>
  <c r="A69" i="62"/>
  <c r="A70" i="62"/>
  <c r="A71" i="62"/>
  <c r="A72" i="62"/>
  <c r="A73" i="62"/>
  <c r="A74" i="62"/>
  <c r="A75" i="62"/>
  <c r="A76" i="62"/>
  <c r="A77" i="62"/>
  <c r="A78" i="62"/>
  <c r="A79" i="62"/>
  <c r="A80" i="62"/>
  <c r="A81" i="62"/>
  <c r="A82" i="62"/>
  <c r="A83" i="62"/>
  <c r="A84" i="62"/>
  <c r="A85" i="62"/>
  <c r="A86" i="62"/>
  <c r="A87" i="62"/>
  <c r="A88" i="62"/>
  <c r="A89" i="62"/>
  <c r="A90" i="62"/>
  <c r="A91" i="62"/>
  <c r="A92" i="62"/>
  <c r="A93" i="62"/>
  <c r="A94" i="62"/>
  <c r="A95" i="62"/>
  <c r="A96" i="62"/>
  <c r="A97" i="62"/>
  <c r="A98" i="62"/>
  <c r="A99" i="62"/>
  <c r="A100" i="62"/>
  <c r="A101" i="62"/>
  <c r="A102" i="62"/>
  <c r="A103" i="62"/>
  <c r="A104" i="62"/>
  <c r="A105" i="62"/>
  <c r="A106" i="62"/>
  <c r="A107" i="62"/>
  <c r="A108" i="62"/>
  <c r="A109" i="62"/>
  <c r="A110" i="62"/>
  <c r="A111" i="62"/>
  <c r="A112" i="62"/>
  <c r="A113" i="62"/>
  <c r="A114" i="62"/>
  <c r="A115" i="62"/>
  <c r="A116" i="62"/>
  <c r="A117" i="62"/>
  <c r="A118" i="62"/>
  <c r="A119" i="62"/>
  <c r="A120" i="62"/>
  <c r="A121" i="62"/>
  <c r="A122" i="62"/>
  <c r="A123" i="62"/>
  <c r="A124" i="62"/>
  <c r="A125" i="62"/>
  <c r="A126" i="62"/>
  <c r="A127" i="62"/>
  <c r="A128" i="62"/>
  <c r="A129" i="62"/>
  <c r="A130" i="62"/>
  <c r="A131" i="62"/>
  <c r="A132" i="62"/>
  <c r="A133" i="62"/>
  <c r="A134" i="62"/>
  <c r="A135" i="62"/>
  <c r="A136" i="62"/>
  <c r="A137" i="62"/>
  <c r="A138" i="62"/>
  <c r="A139" i="62"/>
  <c r="A140" i="62"/>
  <c r="A141" i="62"/>
  <c r="A142" i="62"/>
  <c r="A143" i="62"/>
  <c r="A144" i="62"/>
  <c r="A145" i="62"/>
  <c r="A146" i="62"/>
  <c r="A147" i="62"/>
  <c r="A148" i="62"/>
  <c r="A149" i="62"/>
  <c r="A150" i="62"/>
  <c r="A151" i="62"/>
  <c r="A152" i="62"/>
  <c r="A153" i="62"/>
  <c r="A154" i="62"/>
  <c r="A155" i="62"/>
  <c r="A156" i="62"/>
  <c r="A157" i="62"/>
  <c r="A158" i="62"/>
  <c r="A159" i="62"/>
  <c r="A160" i="62"/>
  <c r="A161" i="62"/>
  <c r="A162" i="62"/>
  <c r="A163" i="62"/>
  <c r="A164" i="62"/>
  <c r="A165" i="62"/>
  <c r="A166" i="62"/>
  <c r="A167" i="62"/>
  <c r="A168" i="62"/>
  <c r="A169" i="62"/>
  <c r="A170" i="62"/>
  <c r="A171" i="62"/>
  <c r="A172" i="62"/>
  <c r="A173" i="62"/>
  <c r="A174" i="62"/>
  <c r="A175" i="62"/>
  <c r="A176" i="62"/>
  <c r="A177" i="62"/>
  <c r="A178" i="62"/>
  <c r="A179" i="62"/>
  <c r="A180" i="62"/>
  <c r="A181" i="62"/>
  <c r="A182" i="62"/>
  <c r="A183" i="62"/>
  <c r="A184" i="62"/>
  <c r="A185" i="62"/>
  <c r="A186" i="62"/>
  <c r="A187" i="62"/>
  <c r="A188" i="62"/>
  <c r="A189" i="62"/>
  <c r="A190" i="62"/>
  <c r="A191" i="62"/>
  <c r="A192" i="62"/>
  <c r="A193" i="62"/>
  <c r="A194" i="62"/>
  <c r="A195" i="62"/>
  <c r="A196" i="62"/>
  <c r="A197" i="62"/>
  <c r="A198" i="62"/>
  <c r="A199" i="62"/>
  <c r="A200" i="62"/>
  <c r="A201" i="62"/>
  <c r="A202" i="62"/>
  <c r="A203" i="62"/>
  <c r="A204" i="62"/>
  <c r="A205" i="62"/>
  <c r="A206" i="62"/>
  <c r="A207" i="62"/>
  <c r="A208" i="62"/>
  <c r="A209" i="62"/>
  <c r="A210" i="62"/>
  <c r="A211" i="62"/>
  <c r="A212" i="62"/>
  <c r="A213" i="62"/>
  <c r="A214" i="62"/>
  <c r="A215" i="62"/>
  <c r="A216" i="62"/>
  <c r="A217" i="62"/>
  <c r="A218" i="62"/>
  <c r="A219" i="62"/>
  <c r="A220" i="62"/>
  <c r="A221" i="62"/>
  <c r="A222" i="62"/>
  <c r="A223" i="62"/>
  <c r="A224" i="62"/>
  <c r="A225" i="62"/>
  <c r="A226" i="62"/>
  <c r="A227" i="62"/>
  <c r="A228" i="62"/>
  <c r="A229" i="62"/>
  <c r="A230" i="62"/>
  <c r="A231" i="62"/>
  <c r="A232" i="62"/>
  <c r="A233" i="62"/>
  <c r="A234" i="62"/>
  <c r="A235" i="62"/>
  <c r="A236" i="62"/>
  <c r="A237" i="62"/>
  <c r="A238" i="62"/>
  <c r="A239" i="62"/>
  <c r="A240" i="62"/>
  <c r="A241" i="62"/>
  <c r="A242" i="62"/>
  <c r="A243" i="62"/>
  <c r="A244" i="62"/>
  <c r="A245" i="62"/>
  <c r="A246" i="62"/>
  <c r="A247" i="62"/>
  <c r="A248" i="62"/>
  <c r="A249" i="62"/>
  <c r="A250" i="62"/>
  <c r="A251" i="62"/>
  <c r="A252" i="62"/>
  <c r="A253" i="62"/>
  <c r="A254" i="62"/>
  <c r="A255" i="62"/>
  <c r="A256" i="62"/>
  <c r="A257" i="62"/>
  <c r="A258" i="62"/>
  <c r="A259" i="62"/>
  <c r="A260" i="62"/>
  <c r="A261" i="62"/>
  <c r="A262" i="62"/>
  <c r="A263" i="62"/>
  <c r="A264" i="62"/>
  <c r="A265" i="62"/>
  <c r="A266" i="62"/>
  <c r="A267" i="62"/>
  <c r="A268" i="62"/>
  <c r="A269" i="62"/>
  <c r="A270" i="62"/>
  <c r="A271" i="62"/>
  <c r="A272" i="62"/>
  <c r="A273" i="62"/>
  <c r="A274" i="62"/>
  <c r="A275" i="62"/>
  <c r="A276" i="62"/>
  <c r="A277" i="62"/>
  <c r="A278" i="62"/>
  <c r="A279" i="62"/>
  <c r="A280" i="62"/>
  <c r="A281" i="62"/>
  <c r="A282" i="62"/>
  <c r="A283" i="62"/>
  <c r="A284" i="62"/>
  <c r="A285" i="62"/>
  <c r="A286" i="62"/>
  <c r="A287" i="62"/>
  <c r="A288" i="62"/>
  <c r="A289" i="62"/>
  <c r="A290" i="62"/>
  <c r="A291" i="62"/>
  <c r="A292" i="62"/>
  <c r="A293" i="62"/>
  <c r="A294" i="62"/>
  <c r="A295" i="62"/>
  <c r="A296" i="62"/>
  <c r="A297" i="62"/>
  <c r="A298" i="62"/>
  <c r="A299" i="62"/>
  <c r="A300" i="62"/>
  <c r="A301" i="62"/>
  <c r="A302" i="62"/>
  <c r="A303" i="62"/>
  <c r="A304" i="62"/>
  <c r="A305" i="62"/>
  <c r="A306" i="62"/>
  <c r="A307" i="62"/>
  <c r="A308" i="62"/>
  <c r="A309" i="62"/>
  <c r="A310" i="62"/>
  <c r="A311" i="62"/>
  <c r="A312" i="62"/>
  <c r="A313" i="62"/>
  <c r="A314" i="62"/>
  <c r="A315" i="62"/>
  <c r="A316" i="62"/>
  <c r="A317" i="62"/>
  <c r="A318" i="62"/>
  <c r="A319" i="62"/>
  <c r="A320" i="62"/>
  <c r="A321" i="62"/>
  <c r="A322" i="62"/>
  <c r="A323" i="62"/>
  <c r="A324" i="62"/>
  <c r="A325" i="62"/>
  <c r="A326" i="62"/>
  <c r="A327" i="62"/>
  <c r="A328" i="62"/>
  <c r="A329" i="62"/>
  <c r="A330" i="62"/>
  <c r="A331" i="62"/>
  <c r="A332" i="62"/>
  <c r="A333" i="62"/>
  <c r="A334" i="62"/>
  <c r="A335" i="62"/>
  <c r="A336" i="62"/>
  <c r="A337" i="62"/>
  <c r="A338" i="62"/>
  <c r="A339" i="62"/>
  <c r="A340" i="62"/>
  <c r="A341" i="62"/>
  <c r="A342" i="62"/>
  <c r="A343" i="62"/>
  <c r="A344" i="62"/>
  <c r="A345" i="62"/>
  <c r="A346" i="62"/>
  <c r="A347" i="62"/>
  <c r="A348" i="62"/>
  <c r="A349" i="62"/>
  <c r="A350" i="62"/>
  <c r="A351" i="62"/>
  <c r="A352" i="62"/>
  <c r="A353" i="62"/>
  <c r="A354" i="62"/>
  <c r="A355" i="62"/>
  <c r="A356" i="62"/>
  <c r="A357" i="62"/>
  <c r="A358" i="62"/>
  <c r="A359" i="62"/>
  <c r="A360" i="62"/>
  <c r="A361" i="62"/>
  <c r="A362" i="62"/>
  <c r="A363" i="62"/>
  <c r="A364" i="62"/>
  <c r="A365" i="62"/>
  <c r="A366" i="62"/>
  <c r="A367" i="62"/>
  <c r="A368" i="62"/>
  <c r="A369" i="62"/>
  <c r="A370" i="62"/>
  <c r="A371" i="62"/>
  <c r="A372" i="62"/>
  <c r="A373" i="62"/>
  <c r="A374" i="62"/>
  <c r="A375" i="62"/>
  <c r="A376" i="62"/>
  <c r="A377" i="62"/>
  <c r="A378" i="62"/>
  <c r="A379" i="62"/>
  <c r="A380" i="62"/>
  <c r="A381" i="62"/>
  <c r="A382" i="62"/>
  <c r="A383" i="62"/>
  <c r="A384" i="62"/>
  <c r="A385" i="62"/>
  <c r="A386" i="62"/>
  <c r="A387" i="62"/>
  <c r="A388" i="62"/>
  <c r="A389" i="62"/>
  <c r="A390" i="62"/>
  <c r="A391" i="62"/>
  <c r="A392" i="62"/>
  <c r="A393" i="62"/>
  <c r="A394" i="62"/>
  <c r="A395" i="62"/>
  <c r="A396" i="62"/>
  <c r="A397" i="62"/>
  <c r="A398" i="62"/>
  <c r="A399" i="62"/>
  <c r="A400" i="62"/>
  <c r="A401" i="62"/>
  <c r="A402" i="62"/>
  <c r="A403" i="62"/>
  <c r="A404" i="62"/>
  <c r="A405" i="62"/>
  <c r="A406" i="62"/>
  <c r="A407" i="62"/>
  <c r="A408" i="62"/>
  <c r="A409" i="62"/>
  <c r="A410" i="62"/>
  <c r="A411" i="62"/>
  <c r="A412" i="62"/>
  <c r="A413" i="62"/>
  <c r="A414" i="62"/>
  <c r="A415" i="62"/>
  <c r="A416" i="62"/>
  <c r="A417" i="62"/>
  <c r="A418" i="62"/>
  <c r="A419" i="62"/>
  <c r="A420" i="62"/>
  <c r="A421" i="62"/>
  <c r="A422" i="62"/>
  <c r="A423" i="62"/>
  <c r="A424" i="62"/>
  <c r="A425" i="62"/>
  <c r="A426" i="62"/>
  <c r="A427" i="62"/>
  <c r="A428" i="62"/>
  <c r="A429" i="62"/>
  <c r="A430" i="62"/>
  <c r="A431" i="62"/>
  <c r="A432" i="62"/>
  <c r="A433" i="62"/>
  <c r="A434" i="62"/>
  <c r="A435" i="62"/>
  <c r="A436" i="62"/>
  <c r="A437" i="62"/>
  <c r="A438" i="62"/>
  <c r="A439" i="62"/>
  <c r="A440" i="62"/>
  <c r="A441" i="62"/>
  <c r="A442" i="62"/>
  <c r="A443" i="62"/>
  <c r="A444" i="62"/>
  <c r="A445" i="62"/>
  <c r="A446" i="62"/>
  <c r="A447" i="62"/>
  <c r="A448" i="62"/>
  <c r="A449" i="62"/>
  <c r="A450" i="62"/>
  <c r="A451" i="62"/>
  <c r="A452" i="62"/>
  <c r="A453" i="62"/>
  <c r="A454" i="62"/>
  <c r="A455" i="62"/>
  <c r="A456" i="62"/>
  <c r="A457" i="62"/>
  <c r="A458" i="62"/>
  <c r="A459" i="62"/>
  <c r="A460" i="62"/>
  <c r="A461" i="62"/>
  <c r="A462" i="62"/>
  <c r="A463" i="62"/>
  <c r="A464" i="62"/>
  <c r="A465" i="62"/>
  <c r="A466" i="62"/>
  <c r="A467" i="62"/>
  <c r="A468" i="62"/>
  <c r="A469" i="62"/>
  <c r="A470" i="62"/>
  <c r="A471" i="62"/>
  <c r="A472" i="62"/>
  <c r="A473" i="62"/>
  <c r="A474" i="62"/>
  <c r="A475" i="62"/>
  <c r="A476" i="62"/>
  <c r="A477" i="62"/>
  <c r="A478" i="62"/>
  <c r="A479" i="62"/>
  <c r="A480" i="62"/>
  <c r="A481" i="62"/>
  <c r="A482" i="62"/>
  <c r="A483" i="62"/>
  <c r="A484" i="62"/>
  <c r="A485" i="62"/>
  <c r="A486" i="62"/>
  <c r="A487" i="62"/>
  <c r="A488" i="62"/>
  <c r="A489" i="62"/>
  <c r="A490" i="62"/>
  <c r="A491" i="62"/>
  <c r="A492" i="62"/>
  <c r="A493" i="62"/>
  <c r="A494" i="62"/>
  <c r="A495" i="62"/>
  <c r="A496" i="62"/>
  <c r="A497" i="62"/>
  <c r="A498" i="62"/>
  <c r="A499" i="62"/>
  <c r="A500" i="62"/>
  <c r="A501" i="62"/>
  <c r="A502" i="62"/>
  <c r="A503" i="62"/>
  <c r="A504" i="62"/>
  <c r="A505" i="62"/>
  <c r="A506" i="62"/>
  <c r="A507" i="62"/>
  <c r="A508" i="62"/>
  <c r="A509" i="62"/>
  <c r="A510" i="62"/>
  <c r="A511" i="62"/>
  <c r="A512" i="62"/>
  <c r="A513" i="62"/>
  <c r="A514" i="62"/>
  <c r="A515" i="62"/>
  <c r="A516" i="62"/>
  <c r="A517" i="62"/>
  <c r="A518" i="62"/>
  <c r="A519" i="62"/>
  <c r="A520" i="62"/>
  <c r="A521" i="62"/>
  <c r="A522" i="62"/>
  <c r="A523" i="62"/>
  <c r="A524" i="62"/>
  <c r="A525" i="62"/>
  <c r="A526" i="62"/>
  <c r="A527" i="62"/>
  <c r="A528" i="62"/>
  <c r="A529" i="62"/>
  <c r="A530" i="62"/>
  <c r="A531" i="62"/>
  <c r="A532" i="62"/>
  <c r="A533" i="62"/>
  <c r="A534" i="62"/>
  <c r="A535" i="62"/>
  <c r="A536" i="62"/>
  <c r="A537" i="62"/>
  <c r="A538" i="62"/>
  <c r="A539" i="62"/>
  <c r="A540" i="62"/>
  <c r="A541" i="62"/>
  <c r="A542" i="62"/>
  <c r="A543" i="62"/>
  <c r="A544" i="62"/>
  <c r="A545" i="62"/>
  <c r="A546" i="62"/>
  <c r="A547" i="62"/>
  <c r="A548" i="62"/>
  <c r="A549" i="62"/>
  <c r="A550" i="62"/>
  <c r="A551" i="62"/>
  <c r="A552" i="62"/>
  <c r="A553" i="62"/>
  <c r="A554" i="62"/>
  <c r="A555" i="62"/>
  <c r="A556" i="62"/>
  <c r="A557" i="62"/>
  <c r="A558" i="62"/>
  <c r="A559" i="62"/>
  <c r="A560" i="62"/>
  <c r="A561" i="62"/>
  <c r="A562" i="62"/>
  <c r="A563" i="62"/>
  <c r="A564" i="62"/>
  <c r="A565" i="62"/>
  <c r="A566" i="62"/>
  <c r="A567" i="62"/>
  <c r="A568" i="62"/>
  <c r="A569" i="62"/>
  <c r="A570" i="62"/>
  <c r="A571" i="62"/>
  <c r="A572" i="62"/>
  <c r="A573" i="62"/>
  <c r="A574" i="62"/>
  <c r="A575" i="62"/>
  <c r="A576" i="62"/>
  <c r="A577" i="62"/>
  <c r="A578" i="62"/>
  <c r="A579" i="62"/>
  <c r="A580" i="62"/>
  <c r="A581" i="62"/>
  <c r="A582" i="62"/>
  <c r="A583" i="62"/>
  <c r="A584" i="62"/>
  <c r="A585" i="62"/>
  <c r="A586" i="62"/>
  <c r="A587" i="62"/>
  <c r="A588" i="62"/>
  <c r="A589" i="62"/>
  <c r="A590" i="62"/>
  <c r="A591" i="62"/>
  <c r="A592" i="62"/>
  <c r="A593" i="62"/>
  <c r="A594" i="62"/>
  <c r="A595" i="62"/>
  <c r="A596" i="62"/>
  <c r="A597" i="62"/>
  <c r="A598" i="62"/>
  <c r="A599" i="62"/>
  <c r="A600" i="62"/>
  <c r="A601" i="62"/>
  <c r="A602" i="62"/>
  <c r="A603" i="62"/>
  <c r="A604" i="62"/>
  <c r="A605" i="62"/>
  <c r="A606" i="62"/>
  <c r="A607" i="62"/>
  <c r="A608" i="62"/>
  <c r="A609" i="62"/>
  <c r="A610" i="62"/>
  <c r="A611" i="62"/>
  <c r="A612" i="62"/>
  <c r="A613" i="62"/>
  <c r="A614" i="62"/>
  <c r="A615" i="62"/>
  <c r="A616" i="62"/>
  <c r="A617" i="62"/>
  <c r="A618" i="62"/>
  <c r="A619" i="62"/>
  <c r="A620" i="62"/>
  <c r="A621" i="62"/>
  <c r="A622" i="62"/>
  <c r="A623" i="62"/>
  <c r="A624" i="62"/>
  <c r="A625" i="62"/>
  <c r="A626" i="62"/>
  <c r="A627" i="62"/>
  <c r="A628" i="62"/>
  <c r="A629" i="62"/>
  <c r="A630" i="62"/>
  <c r="A631" i="62"/>
  <c r="A632" i="62"/>
  <c r="A633" i="62"/>
  <c r="A634" i="62"/>
  <c r="A635" i="62"/>
  <c r="A636" i="62"/>
  <c r="A637" i="62"/>
  <c r="A638" i="62"/>
  <c r="A639" i="62"/>
  <c r="A640" i="62"/>
  <c r="A641" i="62"/>
  <c r="A642" i="62"/>
  <c r="A643" i="62"/>
  <c r="A644" i="62"/>
  <c r="A645" i="62"/>
  <c r="A646" i="62"/>
  <c r="A647" i="62"/>
  <c r="A648" i="62"/>
  <c r="A649" i="62"/>
  <c r="A650" i="62"/>
  <c r="A651" i="62"/>
  <c r="A652" i="62"/>
  <c r="A653" i="62"/>
  <c r="A654" i="62"/>
  <c r="A655" i="62"/>
  <c r="A656" i="62"/>
  <c r="A657" i="62"/>
  <c r="A658" i="62"/>
  <c r="A659" i="62"/>
  <c r="A660" i="62"/>
  <c r="A661" i="62"/>
  <c r="A662" i="62"/>
  <c r="A663" i="62"/>
  <c r="A664" i="62"/>
  <c r="A665" i="62"/>
  <c r="A666" i="62"/>
  <c r="A667" i="62"/>
  <c r="A668" i="62"/>
  <c r="A669" i="62"/>
  <c r="A670" i="62"/>
  <c r="A671" i="62"/>
  <c r="A672" i="62"/>
  <c r="A673" i="62"/>
  <c r="A674" i="62"/>
  <c r="A675" i="62"/>
  <c r="A676" i="62"/>
  <c r="A677" i="62"/>
  <c r="A678" i="62"/>
  <c r="A679" i="62"/>
  <c r="A680" i="62"/>
  <c r="A681" i="62"/>
  <c r="A682" i="62"/>
  <c r="A683" i="62"/>
  <c r="A684" i="62"/>
  <c r="A685" i="62"/>
  <c r="A686" i="62"/>
  <c r="A687" i="62"/>
  <c r="A688" i="62"/>
  <c r="A689" i="62"/>
  <c r="A690" i="62"/>
  <c r="A691" i="62"/>
  <c r="A692" i="62"/>
  <c r="A693" i="62"/>
  <c r="A694" i="62"/>
  <c r="A695" i="62"/>
  <c r="A696" i="62"/>
  <c r="A697" i="62"/>
  <c r="A698" i="62"/>
  <c r="A699" i="62"/>
  <c r="A700" i="62"/>
  <c r="A701" i="62"/>
  <c r="A702" i="62"/>
  <c r="A703" i="62"/>
  <c r="A704" i="62"/>
  <c r="A705" i="62"/>
  <c r="A706" i="62"/>
  <c r="A707" i="62"/>
  <c r="A708" i="62"/>
  <c r="A709" i="62"/>
  <c r="A710" i="62"/>
  <c r="A711" i="62"/>
  <c r="A712" i="62"/>
  <c r="A713" i="62"/>
  <c r="A714" i="62"/>
  <c r="A715" i="62"/>
  <c r="A716" i="62"/>
  <c r="A717" i="62"/>
  <c r="A718" i="62"/>
  <c r="A719" i="62"/>
  <c r="A720" i="62"/>
  <c r="A721" i="62"/>
  <c r="A722" i="62"/>
  <c r="A723" i="62"/>
  <c r="A724" i="62"/>
  <c r="A725" i="62"/>
  <c r="A726" i="62"/>
  <c r="A727" i="62"/>
  <c r="A728" i="62"/>
  <c r="A729" i="62"/>
  <c r="A730" i="62"/>
  <c r="A731" i="62"/>
  <c r="A732" i="62"/>
  <c r="A733" i="62"/>
  <c r="A734" i="62"/>
  <c r="A735" i="62"/>
  <c r="A736" i="62"/>
  <c r="A737" i="62"/>
  <c r="A738" i="62"/>
  <c r="A739" i="62"/>
  <c r="A740" i="62"/>
  <c r="A741" i="62"/>
  <c r="A742" i="62"/>
  <c r="A743" i="62"/>
  <c r="A744" i="62"/>
  <c r="A745" i="62"/>
  <c r="A746" i="62"/>
  <c r="A747" i="62"/>
  <c r="A748" i="62"/>
  <c r="A749" i="62"/>
  <c r="A750" i="62"/>
  <c r="A751" i="62"/>
  <c r="A752" i="62"/>
  <c r="A753" i="62"/>
  <c r="A754" i="62"/>
  <c r="A755" i="62"/>
  <c r="A756" i="62"/>
  <c r="A757" i="62"/>
  <c r="A758" i="62"/>
  <c r="A759" i="62"/>
  <c r="A760" i="62"/>
  <c r="A761" i="62"/>
  <c r="A762" i="62"/>
  <c r="A763" i="62"/>
  <c r="A764" i="62"/>
  <c r="A765" i="62"/>
  <c r="A766" i="62"/>
  <c r="A767" i="62"/>
  <c r="A768" i="62"/>
  <c r="A769" i="62"/>
  <c r="A770" i="62"/>
  <c r="A771" i="62"/>
  <c r="A772" i="62"/>
  <c r="A773" i="62"/>
  <c r="A774" i="62"/>
  <c r="A775" i="62"/>
  <c r="A776" i="62"/>
  <c r="A777" i="62"/>
  <c r="A778" i="62"/>
  <c r="A779" i="62"/>
  <c r="A780" i="62"/>
  <c r="A781" i="62"/>
  <c r="A782" i="62"/>
  <c r="A783" i="62"/>
  <c r="A784" i="62"/>
  <c r="A785" i="62"/>
  <c r="A786" i="62"/>
  <c r="A787" i="62"/>
  <c r="A788" i="62"/>
  <c r="A789" i="62"/>
  <c r="A790" i="62"/>
  <c r="A791" i="62"/>
  <c r="A792" i="62"/>
  <c r="A793" i="62"/>
  <c r="A794" i="62"/>
  <c r="A795" i="62"/>
  <c r="A796" i="62"/>
  <c r="A797" i="62"/>
  <c r="A798" i="62"/>
  <c r="A799" i="62"/>
  <c r="A800" i="62"/>
  <c r="A801" i="62"/>
  <c r="A802" i="62"/>
  <c r="A803" i="62"/>
  <c r="A804" i="62"/>
  <c r="A805" i="62"/>
  <c r="A806" i="62"/>
  <c r="A807" i="62"/>
  <c r="A808" i="62"/>
  <c r="A809" i="62"/>
  <c r="A810" i="62"/>
  <c r="A811" i="62"/>
  <c r="A812" i="62"/>
  <c r="A813" i="62"/>
  <c r="A814" i="62"/>
  <c r="A815" i="62"/>
  <c r="A816" i="62"/>
  <c r="A817" i="62"/>
  <c r="A818" i="62"/>
  <c r="A819" i="62"/>
  <c r="A820" i="62"/>
  <c r="A821" i="62"/>
  <c r="A822" i="62"/>
  <c r="A823" i="62"/>
  <c r="A824" i="62"/>
  <c r="A825" i="62"/>
  <c r="A826" i="62"/>
  <c r="A827" i="62"/>
  <c r="A828" i="62"/>
  <c r="A829" i="62"/>
  <c r="A830" i="62"/>
  <c r="A831" i="62"/>
  <c r="A832" i="62"/>
  <c r="A833" i="62"/>
  <c r="A834" i="62"/>
  <c r="A835" i="62"/>
  <c r="A836" i="62"/>
  <c r="A837" i="62"/>
  <c r="A838" i="62"/>
  <c r="A839" i="62"/>
  <c r="A840" i="62"/>
  <c r="A841" i="62"/>
  <c r="A842" i="62"/>
  <c r="A843" i="62"/>
  <c r="A844" i="62"/>
  <c r="A845" i="62"/>
  <c r="A846" i="62"/>
  <c r="A847" i="62"/>
  <c r="A848" i="62"/>
  <c r="A849" i="62"/>
  <c r="A850" i="62"/>
  <c r="A851" i="62"/>
  <c r="A852" i="62"/>
  <c r="A853" i="62"/>
  <c r="A854" i="62"/>
  <c r="A855" i="62"/>
  <c r="A856" i="62"/>
  <c r="A857" i="62"/>
  <c r="A858" i="62"/>
  <c r="A859" i="62"/>
  <c r="A860" i="62"/>
  <c r="A861" i="62"/>
  <c r="A862" i="62"/>
  <c r="A863" i="62"/>
  <c r="A864" i="62"/>
  <c r="A865" i="62"/>
  <c r="A866" i="62"/>
  <c r="A867" i="62"/>
  <c r="A868" i="62"/>
  <c r="A869" i="62"/>
  <c r="A870" i="62"/>
  <c r="A871" i="62"/>
  <c r="A872" i="62"/>
  <c r="A873" i="62"/>
  <c r="A874" i="62"/>
  <c r="A875" i="62"/>
  <c r="A876" i="62"/>
  <c r="A877" i="62"/>
  <c r="A878" i="62"/>
  <c r="A879" i="62"/>
  <c r="A880" i="62"/>
  <c r="A881" i="62"/>
  <c r="A882" i="62"/>
  <c r="A883" i="62"/>
  <c r="A884" i="62"/>
  <c r="A885" i="62"/>
  <c r="A886" i="62"/>
  <c r="A887" i="62"/>
  <c r="A888" i="62"/>
  <c r="A889" i="62"/>
  <c r="A890" i="62"/>
  <c r="A891" i="62"/>
  <c r="A892" i="62"/>
  <c r="A893" i="62"/>
  <c r="A894" i="62"/>
  <c r="A895" i="62"/>
  <c r="A896" i="62"/>
  <c r="A897" i="62"/>
  <c r="A898" i="62"/>
  <c r="A899" i="62"/>
  <c r="A900" i="62"/>
  <c r="A901" i="62"/>
  <c r="A902" i="62"/>
  <c r="A903" i="62"/>
  <c r="A904" i="62"/>
  <c r="A905" i="62"/>
  <c r="A906" i="62"/>
  <c r="A907" i="62"/>
  <c r="A908" i="62"/>
  <c r="A909" i="62"/>
  <c r="A910" i="62"/>
  <c r="A911" i="62"/>
  <c r="A912" i="62"/>
  <c r="A913" i="62"/>
  <c r="A914" i="62"/>
  <c r="A915" i="62"/>
  <c r="A916" i="62"/>
  <c r="A917" i="62"/>
  <c r="A918" i="62"/>
  <c r="A919" i="62"/>
  <c r="A920" i="62"/>
  <c r="A921" i="62"/>
  <c r="A922" i="62"/>
  <c r="A923" i="62"/>
  <c r="A924" i="62"/>
  <c r="A925" i="62"/>
  <c r="A926" i="62"/>
  <c r="A927" i="62"/>
  <c r="A928" i="62"/>
  <c r="A929" i="62"/>
  <c r="A930" i="62"/>
  <c r="A931" i="62"/>
  <c r="A932" i="62"/>
  <c r="A933" i="62"/>
  <c r="A934" i="62"/>
  <c r="A935" i="62"/>
  <c r="A936" i="62"/>
  <c r="A937" i="62"/>
  <c r="A938" i="62"/>
  <c r="A939" i="62"/>
  <c r="A940" i="62"/>
  <c r="A941" i="62"/>
  <c r="A942" i="62"/>
  <c r="A943" i="62"/>
  <c r="A944" i="62"/>
  <c r="A945" i="62"/>
  <c r="A946" i="62"/>
  <c r="A947" i="62"/>
  <c r="A948" i="62"/>
  <c r="A949" i="62"/>
  <c r="A950" i="62"/>
  <c r="A951" i="62"/>
  <c r="A952" i="62"/>
  <c r="A953" i="62"/>
  <c r="A954" i="62"/>
  <c r="A955" i="62"/>
  <c r="A956" i="62"/>
  <c r="A957" i="62"/>
  <c r="A958" i="62"/>
  <c r="A959" i="62"/>
  <c r="A960" i="62"/>
  <c r="A961" i="62"/>
  <c r="A962" i="62"/>
  <c r="A963" i="62"/>
  <c r="A964" i="62"/>
  <c r="A965" i="62"/>
  <c r="A966" i="62"/>
  <c r="A967" i="62"/>
  <c r="A968" i="62"/>
  <c r="A969" i="62"/>
  <c r="A970" i="62"/>
  <c r="A971" i="62"/>
  <c r="A972" i="62"/>
  <c r="A973" i="62"/>
  <c r="A974" i="62"/>
  <c r="A975" i="62"/>
  <c r="A976" i="62"/>
  <c r="A977" i="62"/>
  <c r="A978" i="62"/>
  <c r="A979" i="62"/>
  <c r="A980" i="62"/>
  <c r="A981" i="62"/>
  <c r="A982" i="62"/>
  <c r="A983" i="62"/>
  <c r="A984" i="62"/>
  <c r="A985" i="62"/>
  <c r="A986" i="62"/>
  <c r="A987" i="62"/>
  <c r="A988" i="62"/>
  <c r="A989" i="62"/>
  <c r="A990" i="62"/>
  <c r="A991" i="62"/>
  <c r="A992" i="62"/>
  <c r="A993" i="62"/>
  <c r="A994" i="62"/>
  <c r="A995" i="62"/>
  <c r="A996" i="62"/>
  <c r="A997" i="62"/>
  <c r="A998" i="62"/>
  <c r="A999" i="62"/>
  <c r="A1000" i="62"/>
  <c r="A1001" i="62"/>
  <c r="A1002" i="62"/>
  <c r="A1003" i="62"/>
  <c r="A1004" i="62"/>
  <c r="A1005" i="62"/>
  <c r="A1006" i="62"/>
  <c r="A1007" i="62"/>
  <c r="A1008" i="62"/>
  <c r="A1009" i="62"/>
  <c r="A1010" i="62"/>
  <c r="A1011" i="62"/>
  <c r="A1012" i="62"/>
  <c r="A1013" i="62"/>
  <c r="A1014" i="62"/>
  <c r="A1015" i="62"/>
  <c r="A1016" i="62"/>
  <c r="A1017" i="62"/>
  <c r="A1018" i="62"/>
  <c r="A1019" i="62"/>
  <c r="A1020" i="62"/>
  <c r="A1021" i="62"/>
  <c r="A1022" i="62"/>
  <c r="A1023" i="62"/>
  <c r="A1024" i="62"/>
  <c r="A1025" i="62"/>
  <c r="A1026" i="62"/>
  <c r="A1027" i="62"/>
  <c r="A1028" i="62"/>
  <c r="A1029" i="62"/>
  <c r="A1030" i="62"/>
  <c r="A1031" i="62"/>
  <c r="A1032" i="62"/>
  <c r="A1033" i="62"/>
  <c r="A1034" i="62"/>
  <c r="A1035" i="62"/>
  <c r="A1036" i="62"/>
  <c r="A1037" i="62"/>
  <c r="A1038" i="62"/>
  <c r="A1039" i="62"/>
  <c r="A1040" i="62"/>
  <c r="A1041" i="62"/>
  <c r="A1042" i="62"/>
  <c r="A1043" i="62"/>
  <c r="A1044" i="62"/>
  <c r="A1045" i="62"/>
  <c r="A1046" i="62"/>
  <c r="A1047" i="62"/>
  <c r="A1048" i="62"/>
  <c r="A1049" i="62"/>
  <c r="A1050" i="62"/>
  <c r="A1051" i="62"/>
  <c r="A1052" i="62"/>
  <c r="A1053" i="62"/>
  <c r="A1054" i="62"/>
  <c r="A1055" i="62"/>
  <c r="A1056" i="62"/>
  <c r="A1057" i="62"/>
  <c r="A1058" i="62"/>
  <c r="A1059" i="62"/>
  <c r="A1060" i="62"/>
  <c r="A1061" i="62"/>
  <c r="A1062" i="62"/>
  <c r="A1063" i="62"/>
  <c r="A1064" i="62"/>
  <c r="A1065" i="62"/>
  <c r="A1066" i="62"/>
  <c r="A1067" i="62"/>
  <c r="A1068" i="62"/>
  <c r="A1069" i="62"/>
  <c r="A1070" i="62"/>
  <c r="A1071" i="62"/>
  <c r="A1072" i="62"/>
  <c r="A1073" i="62"/>
  <c r="A1074" i="62"/>
  <c r="A1075" i="62"/>
  <c r="A1076" i="62"/>
  <c r="A1077" i="62"/>
  <c r="A1078" i="62"/>
  <c r="A1079" i="62"/>
  <c r="A1080" i="62"/>
  <c r="A1081" i="62"/>
  <c r="A1082" i="62"/>
  <c r="A1083" i="62"/>
  <c r="A1084" i="62"/>
  <c r="A1085" i="62"/>
  <c r="A1086" i="62"/>
  <c r="A1087" i="62"/>
  <c r="A1088" i="62"/>
  <c r="A1089" i="62"/>
  <c r="A1090" i="62"/>
  <c r="A1091" i="62"/>
  <c r="A1092" i="62"/>
  <c r="A1093" i="62"/>
  <c r="A1094" i="62"/>
  <c r="A1095" i="62"/>
  <c r="A1096" i="62"/>
  <c r="A1097" i="62"/>
  <c r="A1098" i="62"/>
  <c r="A1099" i="62"/>
  <c r="A1100" i="62"/>
  <c r="A1101" i="62"/>
  <c r="A1102" i="62"/>
  <c r="A1103" i="62"/>
  <c r="A1104" i="62"/>
  <c r="A1105" i="62"/>
  <c r="A1106" i="62"/>
  <c r="A1107" i="62"/>
  <c r="A1108" i="62"/>
  <c r="A1109" i="62"/>
  <c r="A1110" i="62"/>
  <c r="A1111" i="62"/>
  <c r="A1112" i="62"/>
  <c r="A1113" i="62"/>
  <c r="A1114" i="62"/>
  <c r="A1115" i="62"/>
  <c r="A1116" i="62"/>
  <c r="A1117" i="62"/>
  <c r="A1118" i="62"/>
  <c r="A1119" i="62"/>
  <c r="A1120" i="62"/>
  <c r="A1121" i="62"/>
  <c r="A1122" i="62"/>
  <c r="A1123" i="62"/>
  <c r="A1124" i="62"/>
  <c r="A1125" i="62"/>
  <c r="A1126" i="62"/>
  <c r="A1127" i="62"/>
  <c r="A1128" i="62"/>
  <c r="A1129" i="62"/>
  <c r="A1130" i="62"/>
  <c r="A1131" i="62"/>
  <c r="A1132" i="62"/>
  <c r="A1133" i="62"/>
  <c r="A1134" i="62"/>
  <c r="A1135" i="62"/>
  <c r="A1136" i="62"/>
  <c r="A1137" i="62"/>
  <c r="A1138" i="62"/>
  <c r="A1139" i="62"/>
  <c r="A1140" i="62"/>
  <c r="A1141" i="62"/>
  <c r="A1142" i="62"/>
  <c r="A1143" i="62"/>
  <c r="A1144" i="62"/>
  <c r="A1145" i="62"/>
  <c r="A1146" i="62"/>
  <c r="A1147" i="62"/>
  <c r="A1148" i="62"/>
  <c r="A1149" i="62"/>
  <c r="A1150" i="62"/>
  <c r="A1151" i="62"/>
  <c r="A1152" i="62"/>
  <c r="A1153" i="62"/>
  <c r="A1154" i="62"/>
  <c r="A1155" i="62"/>
  <c r="A1156" i="62"/>
  <c r="A1157" i="62"/>
  <c r="A1158" i="62"/>
  <c r="A1159" i="62"/>
  <c r="A1160" i="62"/>
  <c r="A1161" i="62"/>
  <c r="A1162" i="62"/>
  <c r="A1163" i="62"/>
  <c r="A1164" i="62"/>
  <c r="A1165" i="62"/>
  <c r="A1166" i="62"/>
  <c r="A1167" i="62"/>
  <c r="A1168" i="62"/>
  <c r="A1169" i="62"/>
  <c r="A1170" i="62"/>
  <c r="A1171" i="62"/>
  <c r="A1172" i="62"/>
  <c r="A1173" i="62"/>
  <c r="A1174" i="62"/>
  <c r="A1175" i="62"/>
  <c r="A1176" i="62"/>
  <c r="A1177" i="62"/>
  <c r="A1178" i="62"/>
  <c r="A1179" i="62"/>
  <c r="A1180" i="62"/>
  <c r="A1181" i="62"/>
  <c r="A1182" i="62"/>
  <c r="A1183" i="62"/>
  <c r="A1184" i="62"/>
  <c r="A1185" i="62"/>
  <c r="A1186" i="62"/>
  <c r="A1187" i="62"/>
  <c r="A1188" i="62"/>
  <c r="A1189" i="62"/>
  <c r="A1190" i="62"/>
  <c r="A1191" i="62"/>
  <c r="A1192" i="62"/>
  <c r="A1193" i="62"/>
  <c r="A1194" i="62"/>
  <c r="A1195" i="62"/>
  <c r="A1196" i="62"/>
  <c r="A1197" i="62"/>
  <c r="A1198" i="62"/>
  <c r="A1199" i="62"/>
  <c r="A1200" i="62"/>
  <c r="A1201" i="62"/>
  <c r="A1202" i="62"/>
  <c r="A1203" i="62"/>
  <c r="A1204" i="62"/>
  <c r="A1205" i="62"/>
  <c r="A1206" i="62"/>
  <c r="A1207" i="62"/>
  <c r="A1208" i="62"/>
  <c r="A1209" i="62"/>
  <c r="A1210" i="62"/>
  <c r="A1211" i="62"/>
  <c r="A1212" i="62"/>
  <c r="A1213" i="62"/>
  <c r="A1214" i="62"/>
  <c r="A1215" i="62"/>
  <c r="A1216" i="62"/>
  <c r="A1217" i="62"/>
  <c r="A1218" i="62"/>
  <c r="A1219" i="62"/>
  <c r="A1220" i="62"/>
  <c r="A1221" i="62"/>
  <c r="A1222" i="62"/>
  <c r="A1223" i="62"/>
  <c r="A1224" i="62"/>
  <c r="A1225" i="62"/>
  <c r="A1226" i="62"/>
  <c r="A1227" i="62"/>
  <c r="A1228" i="62"/>
  <c r="A1229" i="62"/>
  <c r="A1230" i="62"/>
  <c r="A1231" i="62"/>
  <c r="A1232" i="62"/>
  <c r="A1233" i="62"/>
  <c r="A1234" i="62"/>
  <c r="A1235" i="62"/>
  <c r="A1236" i="62"/>
  <c r="A1237" i="62"/>
  <c r="A1238" i="62"/>
  <c r="A1239" i="62"/>
  <c r="A1240" i="62"/>
  <c r="A1241" i="62"/>
  <c r="A1242" i="62"/>
  <c r="A1243" i="62"/>
  <c r="A1244" i="62"/>
  <c r="A1245" i="62"/>
  <c r="A1246" i="62"/>
  <c r="A1247" i="62"/>
  <c r="A1248" i="62"/>
  <c r="A1249" i="62"/>
  <c r="A1250" i="62"/>
  <c r="A1251" i="62"/>
  <c r="A1252" i="62"/>
  <c r="A1253" i="62"/>
  <c r="A1254" i="62"/>
  <c r="A1255" i="62"/>
  <c r="A1256" i="62"/>
  <c r="A1257" i="62"/>
  <c r="A1258" i="62"/>
  <c r="A1259" i="62"/>
  <c r="A1260" i="62"/>
  <c r="A1261" i="62"/>
  <c r="A1262" i="62"/>
  <c r="A1263" i="62"/>
  <c r="A1264" i="62"/>
  <c r="A1265" i="62"/>
  <c r="A1266" i="62"/>
  <c r="A1267" i="62"/>
  <c r="A1268" i="62"/>
  <c r="A1269" i="62"/>
  <c r="A1270" i="62"/>
  <c r="A1271" i="62"/>
  <c r="A1272" i="62"/>
  <c r="A1273" i="62"/>
  <c r="A1274" i="62"/>
  <c r="A1275" i="62"/>
  <c r="A1276" i="62"/>
  <c r="A1277" i="62"/>
  <c r="A1278" i="62"/>
  <c r="A1279" i="62"/>
  <c r="A1280" i="62"/>
  <c r="A1281" i="62"/>
  <c r="A1282" i="62"/>
  <c r="A1283" i="62"/>
  <c r="A1284" i="62"/>
  <c r="A1285" i="62"/>
  <c r="A1286" i="62"/>
  <c r="A1287" i="62"/>
  <c r="A1288" i="62"/>
  <c r="A1289" i="62"/>
  <c r="A1290" i="62"/>
  <c r="A1291" i="62"/>
  <c r="A1292" i="62"/>
  <c r="A1293" i="62"/>
  <c r="A1294" i="62"/>
  <c r="A1295" i="62"/>
  <c r="A1296" i="62"/>
  <c r="A1297" i="62"/>
  <c r="A1298" i="62"/>
  <c r="A1299" i="62"/>
  <c r="A1300" i="62"/>
  <c r="A1301" i="62"/>
  <c r="A1302" i="62"/>
  <c r="A1303" i="62"/>
  <c r="A1304" i="62"/>
  <c r="A1305" i="62"/>
  <c r="A1306" i="62"/>
  <c r="A1307" i="62"/>
  <c r="A1308" i="62"/>
  <c r="A1309" i="62"/>
  <c r="A1310" i="62"/>
  <c r="A1311" i="62"/>
  <c r="A1312" i="62"/>
  <c r="A1313" i="62"/>
  <c r="A1314" i="62"/>
  <c r="A1315" i="62"/>
  <c r="A1316" i="62"/>
  <c r="A1317" i="62"/>
  <c r="A1318" i="62"/>
  <c r="A1319" i="62"/>
  <c r="A1320" i="62"/>
  <c r="A1321" i="62"/>
  <c r="A1322" i="62"/>
  <c r="A1323" i="62"/>
  <c r="A1324" i="62"/>
  <c r="A1325" i="62"/>
  <c r="A1326" i="62"/>
  <c r="A1327" i="62"/>
  <c r="A1328" i="62"/>
  <c r="A1329" i="62"/>
  <c r="A1330" i="62"/>
  <c r="A1331" i="62"/>
  <c r="A1332" i="62"/>
  <c r="A1333" i="62"/>
  <c r="A1334" i="62"/>
  <c r="A1335" i="62"/>
  <c r="A1336" i="62"/>
  <c r="A1337" i="62"/>
  <c r="A1338" i="62"/>
  <c r="A1339" i="62"/>
  <c r="A1340" i="62"/>
  <c r="A1341" i="62"/>
  <c r="A1342" i="62"/>
  <c r="A1343" i="62"/>
  <c r="A1344" i="62"/>
  <c r="A1345" i="62"/>
  <c r="A1346" i="62"/>
  <c r="A1347" i="62"/>
  <c r="A1348" i="62"/>
  <c r="A1349" i="62"/>
  <c r="A1350" i="62"/>
  <c r="A1351" i="62"/>
  <c r="A1352" i="62"/>
  <c r="A1353" i="62"/>
  <c r="A1354" i="62"/>
  <c r="A1355" i="62"/>
  <c r="A1356" i="62"/>
  <c r="A1357" i="62"/>
  <c r="A1358" i="62"/>
  <c r="A1359" i="62"/>
  <c r="A1360" i="62"/>
  <c r="A1361" i="62"/>
  <c r="A1362" i="62"/>
  <c r="A1363" i="62"/>
  <c r="A1364" i="62"/>
  <c r="A1365" i="62"/>
  <c r="A1366" i="62"/>
  <c r="A1367" i="62"/>
  <c r="A1368" i="62"/>
  <c r="A1369" i="62"/>
  <c r="A1370" i="62"/>
  <c r="A1371" i="62"/>
  <c r="A1372" i="62"/>
  <c r="A1373" i="62"/>
  <c r="A1374" i="62"/>
  <c r="A1375" i="62"/>
  <c r="A1376" i="62"/>
  <c r="A1377" i="62"/>
  <c r="A1378" i="62"/>
  <c r="A1379" i="62"/>
  <c r="A1380" i="62"/>
  <c r="A1381" i="62"/>
  <c r="A1382" i="62"/>
  <c r="A1383" i="62"/>
  <c r="A1384" i="62"/>
  <c r="A1385" i="62"/>
  <c r="A1386" i="62"/>
  <c r="A1387" i="62"/>
  <c r="A1388" i="62"/>
  <c r="A1389" i="62"/>
  <c r="A1390" i="62"/>
  <c r="A1391" i="62"/>
  <c r="A1392" i="62"/>
  <c r="A1393" i="62"/>
  <c r="A1394" i="62"/>
  <c r="A1395" i="62"/>
  <c r="A1396" i="62"/>
  <c r="A1397" i="62"/>
  <c r="A1398" i="62"/>
  <c r="A1399" i="62"/>
  <c r="A1400" i="62"/>
  <c r="A1401" i="62"/>
  <c r="A1402" i="62"/>
  <c r="A1403" i="62"/>
  <c r="A1404" i="62"/>
  <c r="A1405" i="62"/>
  <c r="A1406" i="62"/>
  <c r="A1407" i="62"/>
  <c r="A1408" i="62"/>
  <c r="A1409" i="62"/>
  <c r="A1410" i="62"/>
  <c r="A1411" i="62"/>
  <c r="A1412" i="62"/>
  <c r="A1413" i="62"/>
  <c r="A1414" i="62"/>
  <c r="A1415" i="62"/>
  <c r="A1416" i="62"/>
  <c r="A1417" i="62"/>
  <c r="A1418" i="62"/>
  <c r="A1419" i="62"/>
  <c r="A1420" i="62"/>
  <c r="A1421" i="62"/>
  <c r="A1422" i="62"/>
  <c r="A1423" i="62"/>
  <c r="A1424" i="62"/>
  <c r="A1425" i="62"/>
  <c r="A1426" i="62"/>
  <c r="A1427" i="62"/>
  <c r="A1428" i="62"/>
  <c r="A1429" i="62"/>
  <c r="A1430" i="62"/>
  <c r="A1431" i="62"/>
  <c r="A1432" i="62"/>
  <c r="A1433" i="62"/>
  <c r="A1434" i="62"/>
  <c r="A1435" i="62"/>
  <c r="A1436" i="62"/>
  <c r="A1437" i="62"/>
  <c r="A1438" i="62"/>
  <c r="A1439" i="62"/>
  <c r="A1440" i="62"/>
  <c r="A1441" i="62"/>
  <c r="A1442" i="62"/>
  <c r="A1443" i="62"/>
  <c r="A1444" i="62"/>
  <c r="A1445" i="62"/>
  <c r="A1446" i="62"/>
  <c r="A1447" i="62"/>
  <c r="A1448" i="62"/>
  <c r="A1449" i="62"/>
  <c r="A1450" i="62"/>
  <c r="A1451" i="62"/>
  <c r="A1452" i="62"/>
  <c r="A1453" i="62"/>
  <c r="A1454" i="62"/>
  <c r="A1455" i="62"/>
  <c r="A1456" i="62"/>
  <c r="A1457" i="62"/>
  <c r="A1458" i="62"/>
  <c r="A1459" i="62"/>
  <c r="A1460" i="62"/>
  <c r="A1461" i="62"/>
  <c r="A1462" i="62"/>
  <c r="A1463" i="62"/>
  <c r="A1464" i="62"/>
  <c r="A1465" i="62"/>
  <c r="A1466" i="62"/>
  <c r="A1467" i="62"/>
  <c r="A1468" i="62"/>
  <c r="A1469" i="62"/>
  <c r="A1470" i="62"/>
  <c r="A1471" i="62"/>
  <c r="A1472" i="62"/>
  <c r="A1473" i="62"/>
  <c r="A1474" i="62"/>
  <c r="A1475" i="62"/>
  <c r="A1476" i="62"/>
  <c r="A1477" i="62"/>
  <c r="A1478" i="62"/>
  <c r="A1479" i="62"/>
  <c r="A1480" i="62"/>
  <c r="A1481" i="62"/>
  <c r="A1482" i="62"/>
  <c r="A1483" i="62"/>
  <c r="A1484" i="62"/>
  <c r="A1485" i="62"/>
  <c r="A1486" i="62"/>
  <c r="A1487" i="62"/>
  <c r="A1488" i="62"/>
  <c r="A1489" i="62"/>
  <c r="A1490" i="62"/>
  <c r="A1491" i="62"/>
  <c r="A1492" i="62"/>
  <c r="A1493" i="62"/>
  <c r="A1494" i="62"/>
  <c r="A1495" i="62"/>
  <c r="A1496" i="62"/>
  <c r="A1497" i="62"/>
  <c r="A1498" i="62"/>
  <c r="A1499" i="62"/>
  <c r="A1500" i="62"/>
  <c r="A1501" i="62"/>
  <c r="A1502" i="62"/>
  <c r="A1503" i="62"/>
  <c r="A1504" i="62"/>
  <c r="A1505" i="62"/>
  <c r="A1506" i="62"/>
  <c r="A1507" i="62"/>
  <c r="A1508" i="62"/>
  <c r="A1509" i="62"/>
  <c r="A1510" i="62"/>
  <c r="A1511" i="62"/>
  <c r="A1512" i="62"/>
  <c r="A1513" i="62"/>
  <c r="A1514" i="62"/>
  <c r="A1515" i="62"/>
  <c r="A1516" i="62"/>
  <c r="A1517" i="62"/>
  <c r="A1518" i="62"/>
  <c r="A1519" i="62"/>
  <c r="A1520" i="62"/>
  <c r="A1521" i="62"/>
  <c r="A1522" i="62"/>
  <c r="A1523" i="62"/>
  <c r="A1524" i="62"/>
  <c r="A1525" i="62"/>
  <c r="A1526" i="62"/>
  <c r="A1527" i="62"/>
  <c r="A1528" i="62"/>
  <c r="A1529" i="62"/>
  <c r="A1530" i="62"/>
  <c r="A1531" i="62"/>
  <c r="A1532" i="62"/>
  <c r="A1533" i="62"/>
  <c r="A1534" i="62"/>
  <c r="A1535" i="62"/>
  <c r="A1536" i="62"/>
  <c r="A1537" i="62"/>
  <c r="A1538" i="62"/>
  <c r="A1539" i="62"/>
  <c r="A1540" i="62"/>
  <c r="A1541" i="62"/>
  <c r="A1542" i="62"/>
  <c r="A1543" i="62"/>
  <c r="A1544" i="62"/>
  <c r="A1545" i="62"/>
  <c r="A1546" i="62"/>
  <c r="A1547" i="62"/>
  <c r="A1548" i="62"/>
  <c r="A1549" i="62"/>
  <c r="A1550" i="62"/>
  <c r="A1551" i="62"/>
  <c r="A1552" i="62"/>
  <c r="A1553" i="62"/>
  <c r="A1554" i="62"/>
  <c r="A1555" i="62"/>
  <c r="A1556" i="62"/>
  <c r="A1557" i="62"/>
  <c r="A1558" i="62"/>
  <c r="A1559" i="62"/>
  <c r="A1560" i="62"/>
  <c r="A1561" i="62"/>
  <c r="A1562" i="62"/>
  <c r="A1563" i="62"/>
  <c r="A1564" i="62"/>
  <c r="A1565" i="62"/>
  <c r="A1566" i="62"/>
  <c r="A1567" i="62"/>
  <c r="A1568" i="62"/>
  <c r="A1569" i="62"/>
  <c r="A1570" i="62"/>
  <c r="A1571" i="62"/>
  <c r="A1572" i="62"/>
  <c r="A1573" i="62"/>
  <c r="A1574" i="62"/>
  <c r="A1575" i="62"/>
  <c r="A1576" i="62"/>
  <c r="A1577" i="62"/>
  <c r="A1578" i="62"/>
  <c r="A1579" i="62"/>
  <c r="A1580" i="62"/>
  <c r="A1581" i="62"/>
  <c r="A1582" i="62"/>
  <c r="A1583" i="62"/>
  <c r="A1584" i="62"/>
  <c r="A1585" i="62"/>
  <c r="A1586" i="62"/>
  <c r="A1587" i="62"/>
  <c r="A1588" i="62"/>
  <c r="A1589" i="62"/>
  <c r="A1590" i="62"/>
  <c r="A1591" i="62"/>
  <c r="A1592" i="62"/>
  <c r="A1593" i="62"/>
  <c r="A1594" i="62"/>
  <c r="A1595" i="62"/>
  <c r="A1596" i="62"/>
  <c r="A1597" i="62"/>
  <c r="A1598" i="62"/>
  <c r="A1599" i="62"/>
  <c r="A1600" i="62"/>
  <c r="A1601" i="62"/>
  <c r="A1602" i="62"/>
  <c r="A1603" i="62"/>
  <c r="A1604" i="62"/>
  <c r="A1605" i="62"/>
  <c r="A1606" i="62"/>
  <c r="A1607" i="62"/>
  <c r="A1608" i="62"/>
  <c r="A1609" i="62"/>
  <c r="A1610" i="62"/>
  <c r="A1611" i="62"/>
  <c r="A1612" i="62"/>
  <c r="A1613" i="62"/>
  <c r="A1614" i="62"/>
  <c r="A1615" i="62"/>
  <c r="A1616" i="62"/>
  <c r="A1617" i="62"/>
  <c r="A1618" i="62"/>
  <c r="A1619" i="62"/>
  <c r="A1620" i="62"/>
  <c r="A1621" i="62"/>
  <c r="A1622" i="62"/>
  <c r="A1623" i="62"/>
  <c r="A1624" i="62"/>
  <c r="A1625" i="62"/>
  <c r="A1626" i="62"/>
  <c r="A1627" i="62"/>
  <c r="A1628" i="62"/>
  <c r="A1629" i="62"/>
  <c r="A1630" i="62"/>
  <c r="A1631" i="62"/>
  <c r="A1632" i="62"/>
  <c r="A1633" i="62"/>
  <c r="A1634" i="62"/>
  <c r="A1635" i="62"/>
  <c r="A1636" i="62"/>
  <c r="A1637" i="62"/>
  <c r="A1638" i="62"/>
  <c r="A1639" i="62"/>
  <c r="A1640" i="62"/>
  <c r="A1641" i="62"/>
  <c r="A1642" i="62"/>
  <c r="A1643" i="62"/>
  <c r="A1644" i="62"/>
  <c r="A1645" i="62"/>
  <c r="A1646" i="62"/>
  <c r="A1647" i="62"/>
  <c r="A1648" i="62"/>
  <c r="A1649" i="62"/>
  <c r="A1650" i="62"/>
  <c r="A1651" i="62"/>
  <c r="A1652" i="62"/>
  <c r="A1653" i="62"/>
  <c r="A1654" i="62"/>
  <c r="A1655" i="62"/>
  <c r="A1656" i="62"/>
  <c r="A1657" i="62"/>
  <c r="A1658" i="62"/>
  <c r="A1659" i="62"/>
  <c r="A1660" i="62"/>
  <c r="A1661" i="62"/>
  <c r="A1662" i="62"/>
  <c r="A1663" i="62"/>
  <c r="A1664" i="62"/>
  <c r="A1665" i="62"/>
  <c r="A1666" i="62"/>
  <c r="A1667" i="62"/>
  <c r="A1668" i="62"/>
  <c r="A1669" i="62"/>
  <c r="A1670" i="62"/>
  <c r="A1671" i="62"/>
  <c r="A1672" i="62"/>
  <c r="A1673" i="62"/>
  <c r="A1674" i="62"/>
  <c r="A1675" i="62"/>
  <c r="A1676" i="62"/>
  <c r="A1677" i="62"/>
  <c r="A1678" i="62"/>
  <c r="A1679" i="62"/>
  <c r="A1680" i="62"/>
  <c r="A1681" i="62"/>
  <c r="A1682" i="62"/>
  <c r="A1683" i="62"/>
  <c r="A1684" i="62"/>
  <c r="A1685" i="62"/>
  <c r="A1686" i="62"/>
  <c r="A1687" i="62"/>
  <c r="A1688" i="62"/>
  <c r="A1689" i="62"/>
  <c r="A1690" i="62"/>
  <c r="A1691" i="62"/>
  <c r="A1692" i="62"/>
  <c r="A1693" i="62"/>
  <c r="A1694" i="62"/>
  <c r="A1695" i="62"/>
  <c r="A1696" i="62"/>
  <c r="A1697" i="62"/>
  <c r="A1698" i="62"/>
  <c r="A1699" i="62"/>
  <c r="A1700" i="62"/>
  <c r="A1701" i="62"/>
  <c r="A1702" i="62"/>
  <c r="A1703" i="62"/>
  <c r="A1704" i="62"/>
  <c r="A1705" i="62"/>
  <c r="A1706" i="62"/>
  <c r="A1707" i="62"/>
  <c r="A1708" i="62"/>
  <c r="A1709" i="62"/>
  <c r="A1710" i="62"/>
  <c r="A1711" i="62"/>
  <c r="A1712" i="62"/>
  <c r="A1713" i="62"/>
  <c r="A1714" i="62"/>
  <c r="A1715" i="62"/>
  <c r="A1716" i="62"/>
  <c r="A1717" i="62"/>
  <c r="A1718" i="62"/>
  <c r="A1719" i="62"/>
  <c r="A1720" i="62"/>
  <c r="A1721" i="62"/>
  <c r="A1722" i="62"/>
  <c r="A1723" i="62"/>
  <c r="A1724" i="62"/>
  <c r="A1725" i="62"/>
  <c r="A1726" i="62"/>
  <c r="A1727" i="62"/>
  <c r="A1728" i="62"/>
  <c r="A1729" i="62"/>
  <c r="A1730" i="62"/>
  <c r="A1731" i="62"/>
  <c r="A1732" i="62"/>
  <c r="A1733" i="62"/>
  <c r="A1734" i="62"/>
  <c r="A1735" i="62"/>
  <c r="A1736" i="62"/>
  <c r="A1737" i="62"/>
  <c r="A1738" i="62"/>
  <c r="A1739" i="62"/>
  <c r="A1740" i="62"/>
  <c r="A1741" i="62"/>
  <c r="A1742" i="62"/>
  <c r="A1743" i="62"/>
  <c r="A1744" i="62"/>
  <c r="A1745" i="62"/>
  <c r="A1746" i="62"/>
  <c r="A1747" i="62"/>
  <c r="A1748" i="62"/>
  <c r="A1749" i="62"/>
  <c r="A1750" i="62"/>
  <c r="A1751" i="62"/>
  <c r="A1752" i="62"/>
  <c r="A1753" i="62"/>
  <c r="A1754" i="62"/>
  <c r="A1755" i="62"/>
  <c r="A1756" i="62"/>
  <c r="A1757" i="62"/>
  <c r="A1758" i="62"/>
  <c r="A1759" i="62"/>
  <c r="A1760" i="62"/>
  <c r="A1761" i="62"/>
  <c r="A1762" i="62"/>
  <c r="A1763" i="62"/>
  <c r="A1764" i="62"/>
  <c r="A1765" i="62"/>
  <c r="A1766" i="62"/>
  <c r="A1767" i="62"/>
  <c r="A1768" i="62"/>
  <c r="A1769" i="62"/>
  <c r="A1770" i="62"/>
  <c r="A1771" i="62"/>
  <c r="A1772" i="62"/>
  <c r="A1773" i="62"/>
  <c r="A1774" i="62"/>
  <c r="A1775" i="62"/>
  <c r="A1776" i="62"/>
  <c r="A1777" i="62"/>
  <c r="A1778" i="62"/>
  <c r="A1779" i="62"/>
  <c r="A1780" i="62"/>
  <c r="A1781" i="62"/>
  <c r="A1782" i="62"/>
  <c r="A1783" i="62"/>
  <c r="A1784" i="62"/>
  <c r="A1785" i="62"/>
  <c r="A1786" i="62"/>
  <c r="A1787" i="62"/>
  <c r="A1788" i="62"/>
  <c r="A1789" i="62"/>
  <c r="A1790" i="62"/>
  <c r="A1791" i="62"/>
  <c r="A1792" i="62"/>
  <c r="A1793" i="62"/>
  <c r="A1794" i="62"/>
  <c r="A1795" i="62"/>
  <c r="A1796" i="62"/>
  <c r="A1797" i="62"/>
  <c r="A1798" i="62"/>
  <c r="A1799" i="62"/>
  <c r="A1800" i="62"/>
  <c r="A1801" i="62"/>
  <c r="A1802" i="62"/>
  <c r="A1803" i="62"/>
  <c r="A1804" i="62"/>
  <c r="A1805" i="62"/>
  <c r="A1806" i="62"/>
  <c r="A1807" i="62"/>
  <c r="A1808" i="62"/>
  <c r="A1809" i="62"/>
  <c r="A1810" i="62"/>
  <c r="A1811" i="62"/>
  <c r="A1812" i="62"/>
  <c r="A1813" i="62"/>
  <c r="A1814" i="62"/>
  <c r="A1815" i="62"/>
  <c r="A1816" i="62"/>
  <c r="A1817" i="62"/>
  <c r="A1818" i="62"/>
  <c r="A1819" i="62"/>
  <c r="A1820" i="62"/>
  <c r="A1821" i="62"/>
  <c r="A1822" i="62"/>
  <c r="A1823" i="62"/>
  <c r="A1824" i="62"/>
  <c r="A1825" i="62"/>
  <c r="A1826" i="62"/>
  <c r="A1827" i="62"/>
  <c r="A1828" i="62"/>
  <c r="A1829" i="62"/>
  <c r="A1830" i="62"/>
  <c r="A1831" i="62"/>
  <c r="A1832" i="62"/>
  <c r="A1833" i="62"/>
  <c r="A1834" i="62"/>
  <c r="A1835" i="62"/>
  <c r="A1836" i="62"/>
  <c r="A1837" i="62"/>
  <c r="A1838" i="62"/>
  <c r="A1839" i="62"/>
  <c r="A1840" i="62"/>
  <c r="A1841" i="62"/>
  <c r="A1842" i="62"/>
  <c r="A1843" i="62"/>
  <c r="A1844" i="62"/>
  <c r="A1845" i="62"/>
  <c r="A1846" i="62"/>
  <c r="A1847" i="62"/>
  <c r="A1848" i="62"/>
  <c r="A1849" i="62"/>
  <c r="A1850" i="62"/>
  <c r="A1851" i="62"/>
  <c r="A1852" i="62"/>
  <c r="A1853" i="62"/>
  <c r="A1854" i="62"/>
  <c r="A1855" i="62"/>
  <c r="A1856" i="62"/>
  <c r="A1857" i="62"/>
  <c r="A1858" i="62"/>
  <c r="A1859" i="62"/>
  <c r="A1860" i="62"/>
  <c r="A1861" i="62"/>
  <c r="A1862" i="62"/>
  <c r="A1863" i="62"/>
  <c r="A1864" i="62"/>
  <c r="A1865" i="62"/>
  <c r="A1866" i="62"/>
  <c r="A1867" i="62"/>
  <c r="A1868" i="62"/>
  <c r="A1869" i="62"/>
  <c r="A1870" i="62"/>
  <c r="A1871" i="62"/>
  <c r="A1872" i="62"/>
  <c r="A1873" i="62"/>
  <c r="A1874" i="62"/>
  <c r="A1875" i="62"/>
  <c r="A1876" i="62"/>
  <c r="A1877" i="62"/>
  <c r="A1878" i="62"/>
  <c r="A1879" i="62"/>
  <c r="A1880" i="62"/>
  <c r="A1881" i="62"/>
  <c r="A1882" i="62"/>
  <c r="A1883" i="62"/>
  <c r="A1884" i="62"/>
  <c r="A1885" i="62"/>
  <c r="A1886" i="62"/>
  <c r="A1887" i="62"/>
  <c r="A1888" i="62"/>
  <c r="A1889" i="62"/>
  <c r="A1890" i="62"/>
  <c r="A1891" i="62"/>
  <c r="A1892" i="62"/>
  <c r="A1893" i="62"/>
  <c r="A1894" i="62"/>
  <c r="A1895" i="62"/>
  <c r="A1896" i="62"/>
  <c r="A1897" i="62"/>
  <c r="A1898" i="62"/>
  <c r="A1899" i="62"/>
  <c r="A1900" i="62"/>
  <c r="A1901" i="62"/>
  <c r="A1902" i="62"/>
  <c r="A1903" i="62"/>
  <c r="A1904" i="62"/>
  <c r="A1905" i="62"/>
  <c r="A1906" i="62"/>
  <c r="A1907" i="62"/>
  <c r="A1908" i="62"/>
  <c r="A1909" i="62"/>
  <c r="A1910" i="62"/>
  <c r="A1911" i="62"/>
  <c r="A1912" i="62"/>
  <c r="A1913" i="62"/>
  <c r="A1914" i="62"/>
  <c r="A1915" i="62"/>
  <c r="A1916" i="62"/>
  <c r="A1917" i="62"/>
  <c r="A1918" i="62"/>
  <c r="A1919" i="62"/>
  <c r="A1920" i="62"/>
  <c r="A1921" i="62"/>
  <c r="A1922" i="62"/>
  <c r="A1923" i="62"/>
  <c r="A1924" i="62"/>
  <c r="A1925" i="62"/>
  <c r="A1926" i="62"/>
  <c r="A1927" i="62"/>
  <c r="A1928" i="62"/>
  <c r="A1929" i="62"/>
  <c r="A1930" i="62"/>
  <c r="A1931" i="62"/>
  <c r="A1932" i="62"/>
  <c r="A1933" i="62"/>
  <c r="A1934" i="62"/>
  <c r="A1935" i="62"/>
  <c r="A1936" i="62"/>
  <c r="A1937" i="62"/>
  <c r="A1938" i="62"/>
  <c r="A1939" i="62"/>
  <c r="A1940" i="62"/>
  <c r="A1941" i="62"/>
  <c r="A1942" i="62"/>
  <c r="A1943" i="62"/>
  <c r="A1944" i="62"/>
  <c r="A1945" i="62"/>
  <c r="A1946" i="62"/>
  <c r="A1947" i="62"/>
  <c r="A1948" i="62"/>
  <c r="A1949" i="62"/>
  <c r="A1950" i="62"/>
  <c r="A1951" i="62"/>
  <c r="A1952" i="62"/>
  <c r="A1953" i="62"/>
  <c r="A1954" i="62"/>
  <c r="A1955" i="62"/>
  <c r="A1956" i="62"/>
  <c r="A1957" i="62"/>
  <c r="A1958" i="62"/>
  <c r="A1959" i="62"/>
  <c r="A1960" i="62"/>
  <c r="A1961" i="62"/>
  <c r="A1962" i="62"/>
  <c r="A1963" i="62"/>
  <c r="A1964" i="62"/>
  <c r="A1965" i="62"/>
  <c r="A1966" i="62"/>
  <c r="A1967" i="62"/>
  <c r="A1968" i="62"/>
  <c r="A1969" i="62"/>
  <c r="A1970" i="62"/>
  <c r="A1971" i="62"/>
  <c r="A1972" i="62"/>
  <c r="A1973" i="62"/>
  <c r="A1974" i="62"/>
  <c r="A1975" i="62"/>
  <c r="A1976" i="62"/>
  <c r="A1977" i="62"/>
  <c r="A1978" i="62"/>
  <c r="A1979" i="62"/>
  <c r="A1980" i="62"/>
  <c r="A1981" i="62"/>
  <c r="A1982" i="62"/>
  <c r="A1983" i="62"/>
  <c r="A1984" i="62"/>
  <c r="A1985" i="62"/>
  <c r="A1986" i="62"/>
  <c r="A1987" i="62"/>
  <c r="A1988" i="62"/>
  <c r="A1989" i="62"/>
  <c r="A1990" i="62"/>
  <c r="A1991" i="62"/>
  <c r="A1992" i="62"/>
  <c r="A1993" i="62"/>
  <c r="A1994" i="62"/>
  <c r="A1995" i="62"/>
  <c r="A1996" i="62"/>
  <c r="A1997" i="62"/>
  <c r="A1998" i="62"/>
  <c r="A1999" i="62"/>
  <c r="A2000" i="62"/>
  <c r="A2001" i="62"/>
  <c r="A2002" i="62"/>
  <c r="A2003" i="62"/>
  <c r="A2004" i="62"/>
  <c r="A2005" i="62"/>
  <c r="A2006" i="62"/>
  <c r="A2007" i="62"/>
  <c r="A2008" i="62"/>
  <c r="A2009" i="62"/>
  <c r="A2010" i="62"/>
  <c r="A2011" i="62"/>
  <c r="A2012" i="62"/>
  <c r="A2013" i="62"/>
  <c r="A2014" i="62"/>
  <c r="A2015" i="62"/>
  <c r="A2016" i="62"/>
  <c r="A2017" i="62"/>
  <c r="A2018" i="62"/>
  <c r="A2019" i="62"/>
  <c r="A2020" i="62"/>
  <c r="A2021" i="62"/>
  <c r="A2022" i="62"/>
  <c r="A2023" i="62"/>
  <c r="A2024" i="62"/>
  <c r="A2025" i="62"/>
  <c r="A2026" i="62"/>
  <c r="A2027" i="62"/>
  <c r="A2028" i="62"/>
  <c r="A2029" i="62"/>
  <c r="A2030" i="62"/>
  <c r="A2031" i="62"/>
  <c r="A2032" i="62"/>
  <c r="A2033" i="62"/>
  <c r="A2034" i="62"/>
  <c r="A2035" i="62"/>
  <c r="A2036" i="62"/>
  <c r="A2037" i="62"/>
  <c r="A2038" i="62"/>
  <c r="A2039" i="62"/>
  <c r="A2040" i="62"/>
  <c r="A2041" i="62"/>
  <c r="A2042" i="62"/>
  <c r="A2043" i="62"/>
  <c r="A2044" i="62"/>
  <c r="A2045" i="62"/>
  <c r="A2046" i="62"/>
  <c r="A2047" i="62"/>
  <c r="A2048" i="62"/>
  <c r="A2049" i="62"/>
  <c r="A2050" i="62"/>
  <c r="A2051" i="62"/>
  <c r="A2052" i="62"/>
  <c r="A2053" i="62"/>
  <c r="A2054" i="62"/>
  <c r="A2055" i="62"/>
  <c r="A2056" i="62"/>
  <c r="A2057" i="62"/>
  <c r="A2058" i="62"/>
  <c r="A2059" i="62"/>
  <c r="A2060" i="62"/>
  <c r="A2061" i="62"/>
  <c r="A2062" i="62"/>
  <c r="A2063" i="62"/>
  <c r="A2064" i="62"/>
  <c r="A2065" i="62"/>
  <c r="A2066" i="62"/>
  <c r="A2067" i="62"/>
  <c r="A2068" i="62"/>
  <c r="A2069" i="62"/>
  <c r="A2070" i="62"/>
  <c r="A2071" i="62"/>
  <c r="A2072" i="62"/>
  <c r="A2073" i="62"/>
  <c r="A2074" i="62"/>
  <c r="A2075" i="62"/>
  <c r="A2076" i="62"/>
  <c r="A2077" i="62"/>
  <c r="A2078" i="62"/>
  <c r="A2079" i="62"/>
  <c r="A2080" i="62"/>
  <c r="A2081" i="62"/>
  <c r="A2082" i="62"/>
  <c r="A2083" i="62"/>
  <c r="A2084" i="62"/>
  <c r="A2085" i="62"/>
  <c r="A2086" i="62"/>
  <c r="A2087" i="62"/>
  <c r="A2088" i="62"/>
  <c r="A2089" i="62"/>
  <c r="A2090" i="62"/>
  <c r="A2091" i="62"/>
  <c r="A2092" i="62"/>
  <c r="A2093" i="62"/>
  <c r="A2094" i="62"/>
  <c r="A2095" i="62"/>
  <c r="A2096" i="62"/>
  <c r="A2097" i="62"/>
  <c r="A2098" i="62"/>
  <c r="A2099" i="62"/>
  <c r="A2100" i="62"/>
  <c r="A2101" i="62"/>
  <c r="A2102" i="62"/>
  <c r="A2103" i="62"/>
  <c r="A2104" i="62"/>
  <c r="A2105" i="62"/>
  <c r="A2106" i="62"/>
  <c r="A2107" i="62"/>
  <c r="A2108" i="62"/>
  <c r="A2109" i="62"/>
  <c r="A2110" i="62"/>
  <c r="A2111" i="62"/>
  <c r="A2112" i="62"/>
  <c r="A2113" i="62"/>
  <c r="A2114" i="62"/>
  <c r="A2115" i="62"/>
  <c r="A2116" i="62"/>
  <c r="A2117" i="62"/>
  <c r="A2118" i="62"/>
  <c r="A2119" i="62"/>
  <c r="A2120" i="62"/>
  <c r="A2121" i="62"/>
  <c r="A2122" i="62"/>
  <c r="A2123" i="62"/>
  <c r="A2124" i="62"/>
  <c r="A2125" i="62"/>
  <c r="A2126" i="62"/>
  <c r="A2127" i="62"/>
  <c r="A2128" i="62"/>
  <c r="A2129" i="62"/>
  <c r="A2130" i="62"/>
  <c r="A2131" i="62"/>
  <c r="A2132" i="62"/>
  <c r="A2133" i="62"/>
  <c r="A2134" i="62"/>
  <c r="A2135" i="62"/>
  <c r="A2136" i="62"/>
  <c r="A2137" i="62"/>
  <c r="A2138" i="62"/>
  <c r="A2139" i="62"/>
  <c r="A2140" i="62"/>
  <c r="A2141" i="62"/>
  <c r="A2142" i="62"/>
  <c r="A2143" i="62"/>
  <c r="A2144" i="62"/>
  <c r="A2145" i="62"/>
  <c r="A2146" i="62"/>
  <c r="A2147" i="62"/>
  <c r="A2148" i="62"/>
  <c r="A2149" i="62"/>
  <c r="A2150" i="62"/>
  <c r="A2151" i="62"/>
  <c r="A2152" i="62"/>
  <c r="A2153" i="62"/>
  <c r="A2154" i="62"/>
  <c r="A2155" i="62"/>
  <c r="A2156" i="62"/>
  <c r="A2157" i="62"/>
  <c r="A2158" i="62"/>
  <c r="A2159" i="62"/>
  <c r="A2160" i="62"/>
  <c r="A2161" i="62"/>
  <c r="A2162" i="62"/>
  <c r="A2163" i="62"/>
  <c r="A2164" i="62"/>
  <c r="A2165" i="62"/>
  <c r="A2166" i="62"/>
  <c r="A2167" i="62"/>
  <c r="A2168" i="62"/>
  <c r="A2169" i="62"/>
  <c r="A2170" i="62"/>
  <c r="A2171" i="62"/>
  <c r="A2172" i="62"/>
  <c r="A2173" i="62"/>
  <c r="A2174" i="62"/>
  <c r="A2175" i="62"/>
  <c r="A2176" i="62"/>
  <c r="A2177" i="62"/>
  <c r="A2178" i="62"/>
  <c r="A2179" i="62"/>
  <c r="A2180" i="62"/>
  <c r="A2181" i="62"/>
  <c r="A2182" i="62"/>
  <c r="A2183" i="62"/>
  <c r="A2184" i="62"/>
  <c r="A2185" i="62"/>
  <c r="A2186" i="62"/>
  <c r="A2187" i="62"/>
  <c r="A2188" i="62"/>
  <c r="A2189" i="62"/>
  <c r="A2190" i="62"/>
  <c r="A2191" i="62"/>
  <c r="A2192" i="62"/>
  <c r="A2193" i="62"/>
  <c r="A2194" i="62"/>
  <c r="A2195" i="62"/>
  <c r="A2196" i="62"/>
  <c r="A2197" i="62"/>
  <c r="A2198" i="62"/>
  <c r="A2199" i="62"/>
  <c r="A2200" i="62"/>
  <c r="A2201" i="62"/>
  <c r="A2202" i="62"/>
  <c r="A2203" i="62"/>
  <c r="A2204" i="62"/>
  <c r="A2205" i="62"/>
  <c r="A2206" i="62"/>
  <c r="A2207" i="62"/>
  <c r="A2208" i="62"/>
  <c r="A2209" i="62"/>
  <c r="A2210" i="62"/>
  <c r="A2211" i="62"/>
  <c r="A2212" i="62"/>
  <c r="A2213" i="62"/>
  <c r="A2214" i="62"/>
  <c r="A2215" i="62"/>
  <c r="A2216" i="62"/>
  <c r="A2217" i="62"/>
  <c r="A2218" i="62"/>
  <c r="A2219" i="62"/>
  <c r="A2220" i="62"/>
  <c r="A2221" i="62"/>
  <c r="A2222" i="62"/>
  <c r="A2223" i="62"/>
  <c r="A2224" i="62"/>
  <c r="A2225" i="62"/>
  <c r="A2226" i="62"/>
  <c r="A2227" i="62"/>
  <c r="A2228" i="62"/>
  <c r="A2229" i="62"/>
  <c r="A2230" i="62"/>
  <c r="A2231" i="62"/>
  <c r="A2232" i="62"/>
  <c r="A2233" i="62"/>
  <c r="A2234" i="62"/>
  <c r="A2235" i="62"/>
  <c r="A2236" i="62"/>
  <c r="A2237" i="62"/>
  <c r="A2238" i="62"/>
  <c r="A2239" i="62"/>
  <c r="A2240" i="62"/>
  <c r="A2241" i="62"/>
  <c r="A2242" i="62"/>
  <c r="A2243" i="62"/>
  <c r="A2244" i="62"/>
  <c r="A2245" i="62"/>
  <c r="A2246" i="62"/>
  <c r="A2247" i="62"/>
  <c r="A2248" i="62"/>
  <c r="A2249" i="62"/>
  <c r="A2250" i="62"/>
  <c r="A2251" i="62"/>
  <c r="A2252" i="62"/>
  <c r="A2253" i="62"/>
  <c r="A2254" i="62"/>
  <c r="A2255" i="62"/>
  <c r="A2256" i="62"/>
  <c r="A2257" i="62"/>
  <c r="A2258" i="62"/>
  <c r="A2259" i="62"/>
  <c r="A2260" i="62"/>
  <c r="A2261" i="62"/>
  <c r="A2262" i="62"/>
  <c r="A2263" i="62"/>
  <c r="A2264" i="62"/>
  <c r="A2265" i="62"/>
  <c r="A2266" i="62"/>
  <c r="A2267" i="62"/>
  <c r="A2268" i="62"/>
  <c r="A2269" i="62"/>
  <c r="A2270" i="62"/>
  <c r="A2271" i="62"/>
  <c r="A2272" i="62"/>
  <c r="A2273" i="62"/>
  <c r="A2274" i="62"/>
  <c r="A2275" i="62"/>
  <c r="A2276" i="62"/>
  <c r="A2277" i="62"/>
  <c r="A2278" i="62"/>
  <c r="A2279" i="62"/>
  <c r="A2280" i="62"/>
  <c r="A2281" i="62"/>
  <c r="A2282" i="62"/>
  <c r="A2283" i="62"/>
  <c r="A2284" i="62"/>
  <c r="A2285" i="62"/>
  <c r="A2286" i="62"/>
  <c r="A2287" i="62"/>
  <c r="A2288" i="62"/>
  <c r="A2289" i="62"/>
  <c r="A2290" i="62"/>
  <c r="A2291" i="62"/>
  <c r="A2292" i="62"/>
  <c r="A2293" i="62"/>
  <c r="A2294" i="62"/>
  <c r="A2295" i="62"/>
  <c r="A2296" i="62"/>
  <c r="A2297" i="62"/>
  <c r="A2298" i="62"/>
  <c r="A2299" i="62"/>
  <c r="A2300" i="62"/>
  <c r="A2301" i="62"/>
  <c r="A2302" i="62"/>
  <c r="A2303" i="62"/>
  <c r="A2304" i="62"/>
  <c r="A2305" i="62"/>
  <c r="A2306" i="62"/>
  <c r="A2307" i="62"/>
  <c r="A2308" i="62"/>
  <c r="A2309" i="62"/>
  <c r="A2310" i="62"/>
  <c r="A2311" i="62"/>
  <c r="A2312" i="62"/>
  <c r="A2313" i="62"/>
  <c r="A2314" i="62"/>
  <c r="A2315" i="62"/>
  <c r="A2316" i="62"/>
  <c r="A2317" i="62"/>
  <c r="A2318" i="62"/>
  <c r="A2319" i="62"/>
  <c r="A2320" i="62"/>
  <c r="A2321" i="62"/>
  <c r="A2322" i="62"/>
  <c r="A2323" i="62"/>
  <c r="A2324" i="62"/>
  <c r="A2325" i="62"/>
  <c r="A2326" i="62"/>
  <c r="A2327" i="62"/>
  <c r="A2328" i="62"/>
  <c r="A2329" i="62"/>
  <c r="A2330" i="62"/>
  <c r="A2331" i="62"/>
  <c r="A2332" i="62"/>
  <c r="A2333" i="62"/>
  <c r="A2334" i="62"/>
  <c r="A2335" i="62"/>
  <c r="A2336" i="62"/>
  <c r="A2337" i="62"/>
  <c r="A2338" i="62"/>
  <c r="A2339" i="62"/>
  <c r="A2340" i="62"/>
  <c r="A2341" i="62"/>
  <c r="A2342" i="62"/>
  <c r="A2343" i="62"/>
  <c r="A2344" i="62"/>
  <c r="A2345" i="62"/>
  <c r="A2346" i="62"/>
  <c r="A2347" i="62"/>
  <c r="A2348" i="62"/>
  <c r="A2349" i="62"/>
  <c r="A2350" i="62"/>
  <c r="A2351" i="62"/>
  <c r="A2352" i="62"/>
  <c r="A2353" i="62"/>
  <c r="A2354" i="62"/>
  <c r="A2355" i="62"/>
  <c r="A2356" i="62"/>
  <c r="A2357" i="62"/>
  <c r="A2358" i="62"/>
  <c r="A2359" i="62"/>
  <c r="A2360" i="62"/>
  <c r="A2361" i="62"/>
  <c r="A2362" i="62"/>
  <c r="A2363" i="62"/>
  <c r="A2364" i="62"/>
  <c r="A2365" i="62"/>
  <c r="A2366" i="62"/>
  <c r="A2367" i="62"/>
  <c r="A2368" i="62"/>
  <c r="A2369" i="62"/>
  <c r="A2370" i="62"/>
  <c r="A2371" i="62"/>
  <c r="A2372" i="62"/>
  <c r="A2373" i="62"/>
  <c r="A2374" i="62"/>
  <c r="A2375" i="62"/>
  <c r="A2376" i="62"/>
  <c r="A2377" i="62"/>
  <c r="A2378" i="62"/>
  <c r="A2379" i="62"/>
  <c r="A2380" i="62"/>
  <c r="A2381" i="62"/>
  <c r="A2382" i="62"/>
  <c r="A2383" i="62"/>
  <c r="A2384" i="62"/>
  <c r="A2385" i="62"/>
  <c r="A2386" i="62"/>
  <c r="A2387" i="62"/>
  <c r="A2388" i="62"/>
  <c r="A2389" i="62"/>
  <c r="A2390" i="62"/>
  <c r="A2391" i="62"/>
  <c r="A2392" i="62"/>
  <c r="A2393" i="62"/>
  <c r="A2394" i="62"/>
  <c r="A2395" i="62"/>
  <c r="A2396" i="62"/>
  <c r="A2397" i="62"/>
  <c r="A2398" i="62"/>
  <c r="A2399" i="62"/>
  <c r="A2400" i="62"/>
  <c r="A2401" i="62"/>
  <c r="A2402" i="62"/>
  <c r="A2403" i="62"/>
  <c r="A2404" i="62"/>
  <c r="A2405" i="62"/>
  <c r="A2406" i="62"/>
  <c r="A2407" i="62"/>
  <c r="A2408" i="62"/>
  <c r="A2409" i="62"/>
  <c r="A2410" i="62"/>
  <c r="A2411" i="62"/>
  <c r="A2412" i="62"/>
  <c r="A2413" i="62"/>
  <c r="A2414" i="62"/>
  <c r="A2415" i="62"/>
  <c r="A2416" i="62"/>
  <c r="A2417" i="62"/>
  <c r="A2418" i="62"/>
  <c r="A2419" i="62"/>
  <c r="A2420" i="62"/>
  <c r="A2421" i="62"/>
  <c r="A2422" i="62"/>
  <c r="A2423" i="62"/>
  <c r="A2424" i="62"/>
  <c r="A2425" i="62"/>
  <c r="A2426" i="62"/>
  <c r="A2427" i="62"/>
  <c r="A2428" i="62"/>
  <c r="A2429" i="62"/>
  <c r="A2430" i="62"/>
  <c r="A2431" i="62"/>
  <c r="A2432" i="62"/>
  <c r="A2433" i="62"/>
  <c r="A2434" i="62"/>
  <c r="A2435" i="62"/>
  <c r="A2436" i="62"/>
  <c r="A2437" i="62"/>
  <c r="A2438" i="62"/>
  <c r="A2439" i="62"/>
  <c r="A2440" i="62"/>
  <c r="A2441" i="62"/>
  <c r="A2442" i="62"/>
  <c r="A2443" i="62"/>
  <c r="A2444" i="62"/>
  <c r="A2445" i="62"/>
  <c r="A2446" i="62"/>
  <c r="A2447" i="62"/>
  <c r="A2448" i="62"/>
  <c r="A2449" i="62"/>
  <c r="A2450" i="62"/>
  <c r="A2451" i="62"/>
  <c r="A2452" i="62"/>
  <c r="A2453" i="62"/>
  <c r="A2454" i="62"/>
  <c r="A2455" i="62"/>
  <c r="A2456" i="62"/>
  <c r="A2457" i="62"/>
  <c r="A2458" i="62"/>
  <c r="A2459" i="62"/>
  <c r="A2460" i="62"/>
  <c r="A2461" i="62"/>
  <c r="A2462" i="62"/>
  <c r="A2463" i="62"/>
  <c r="A2464" i="62"/>
  <c r="A2465" i="62"/>
  <c r="A2466" i="62"/>
  <c r="A2467" i="62"/>
  <c r="A2468" i="62"/>
  <c r="A2469" i="62"/>
  <c r="A2470" i="62"/>
  <c r="A2471" i="62"/>
  <c r="A2472" i="62"/>
  <c r="A2473" i="62"/>
  <c r="A2474" i="62"/>
  <c r="A2475" i="62"/>
  <c r="A2476" i="62"/>
  <c r="A2477" i="62"/>
  <c r="A2478" i="62"/>
  <c r="A2479" i="62"/>
  <c r="A2480" i="62"/>
  <c r="A2481" i="62"/>
  <c r="A2482" i="62"/>
  <c r="A2483" i="62"/>
  <c r="A2484" i="62"/>
  <c r="A2485" i="62"/>
  <c r="A2486" i="62"/>
  <c r="A2487" i="62"/>
  <c r="A2488" i="62"/>
  <c r="A2489" i="62"/>
  <c r="A2490" i="62"/>
  <c r="A2491" i="62"/>
  <c r="A2492" i="62"/>
  <c r="A2493" i="62"/>
  <c r="A2494" i="62"/>
  <c r="A2495" i="62"/>
  <c r="A2496" i="62"/>
  <c r="A2497" i="62"/>
  <c r="A2498" i="62"/>
  <c r="A2499" i="62"/>
  <c r="A2500" i="62"/>
  <c r="A2501" i="62"/>
  <c r="A2502" i="62"/>
  <c r="A2503" i="62"/>
  <c r="A2504" i="62"/>
  <c r="A2505" i="62"/>
  <c r="A2506" i="62"/>
  <c r="A2507" i="62"/>
  <c r="A2508" i="62"/>
  <c r="A2509" i="62"/>
  <c r="A2510" i="62"/>
  <c r="A2511" i="62"/>
  <c r="A2512" i="62"/>
  <c r="A2513" i="62"/>
  <c r="A2514" i="62"/>
  <c r="A2515" i="62"/>
  <c r="A2516" i="62"/>
  <c r="A2517" i="62"/>
  <c r="A2518" i="62"/>
  <c r="A2519" i="62"/>
  <c r="A2520" i="62"/>
  <c r="A2521" i="62"/>
  <c r="A2522" i="62"/>
  <c r="A2523" i="62"/>
  <c r="A2524" i="62"/>
  <c r="A2525" i="62"/>
  <c r="A2526" i="62"/>
  <c r="A2527" i="62"/>
  <c r="A2528" i="62"/>
  <c r="A2529" i="62"/>
  <c r="A2530" i="62"/>
  <c r="A2531" i="62"/>
  <c r="A2532" i="62"/>
  <c r="A2533" i="62"/>
  <c r="A2534" i="62"/>
  <c r="A2535" i="62"/>
  <c r="A2536" i="62"/>
  <c r="A2537" i="62"/>
  <c r="A2538" i="62"/>
  <c r="A2539" i="62"/>
  <c r="A2540" i="62"/>
  <c r="A2541" i="62"/>
  <c r="A2542" i="62"/>
  <c r="A2543" i="62"/>
  <c r="A2544" i="62"/>
  <c r="A2545" i="62"/>
  <c r="A2546" i="62"/>
  <c r="A2547" i="62"/>
  <c r="A2548" i="62"/>
  <c r="A2549" i="62"/>
  <c r="A2550" i="62"/>
  <c r="A2551" i="62"/>
  <c r="A2552" i="62"/>
  <c r="A2553" i="62"/>
  <c r="A2554" i="62"/>
  <c r="A2555" i="62"/>
  <c r="A2556" i="62"/>
  <c r="A2557" i="62"/>
  <c r="A2558" i="62"/>
  <c r="A2559" i="62"/>
  <c r="A2560" i="62"/>
  <c r="A2561" i="62"/>
  <c r="A2562" i="62"/>
  <c r="A2563" i="62"/>
  <c r="A2564" i="62"/>
  <c r="A2565" i="62"/>
  <c r="A2566" i="62"/>
  <c r="A2567" i="62"/>
  <c r="A2568" i="62"/>
  <c r="A2569" i="62"/>
  <c r="A2570" i="62"/>
  <c r="A2571" i="62"/>
  <c r="A2572" i="62"/>
  <c r="A2573" i="62"/>
  <c r="A2574" i="62"/>
  <c r="A2575" i="62"/>
  <c r="A2576" i="62"/>
  <c r="A2577" i="62"/>
  <c r="A2578" i="62"/>
  <c r="A2579" i="62"/>
  <c r="A2580" i="62"/>
  <c r="A2581" i="62"/>
  <c r="A2582" i="62"/>
  <c r="A2583" i="62"/>
  <c r="A2584" i="62"/>
  <c r="A2585" i="62"/>
  <c r="A2586" i="62"/>
  <c r="A2587" i="62"/>
  <c r="A2588" i="62"/>
  <c r="A2589" i="62"/>
  <c r="A2590" i="62"/>
  <c r="A2591" i="62"/>
  <c r="A2592" i="62"/>
  <c r="A2593" i="62"/>
  <c r="A2594" i="62"/>
  <c r="A2595" i="62"/>
  <c r="A2596" i="62"/>
  <c r="A2597" i="62"/>
  <c r="A2598" i="62"/>
  <c r="A2599" i="62"/>
  <c r="A2600" i="62"/>
  <c r="A2601" i="62"/>
  <c r="A2602" i="62"/>
  <c r="A2603" i="62"/>
  <c r="A2604" i="62"/>
  <c r="A2605" i="62"/>
  <c r="A2606" i="62"/>
  <c r="A2607" i="62"/>
  <c r="A2608" i="62"/>
  <c r="A2609" i="62"/>
  <c r="A2610" i="62"/>
  <c r="A2611" i="62"/>
  <c r="A2612" i="62"/>
  <c r="A2613" i="62"/>
  <c r="A2614" i="62"/>
  <c r="A2615" i="62"/>
  <c r="A2616" i="62"/>
  <c r="A2617" i="62"/>
  <c r="A2618" i="62"/>
  <c r="A2619" i="62"/>
  <c r="A2620" i="62"/>
  <c r="A2621" i="62"/>
  <c r="A2622" i="62"/>
  <c r="A2623" i="62"/>
  <c r="A2624" i="62"/>
  <c r="A2625" i="62"/>
  <c r="A2626" i="62"/>
  <c r="A2627" i="62"/>
  <c r="A2628" i="62"/>
  <c r="A2629" i="62"/>
  <c r="A2630" i="62"/>
  <c r="A2631" i="62"/>
  <c r="A2632" i="62"/>
  <c r="A2633" i="62"/>
  <c r="A2634" i="62"/>
  <c r="A2635" i="62"/>
  <c r="A2636" i="62"/>
  <c r="A2637" i="62"/>
  <c r="A2638" i="62"/>
  <c r="A2639" i="62"/>
  <c r="A2640" i="62"/>
  <c r="A2641" i="62"/>
  <c r="A2642" i="62"/>
  <c r="A2643" i="62"/>
  <c r="A2644" i="62"/>
  <c r="A2645" i="62"/>
  <c r="A2646" i="62"/>
  <c r="A2647" i="62"/>
  <c r="A2648" i="62"/>
  <c r="A2649" i="62"/>
  <c r="A2650" i="62"/>
  <c r="A2651" i="62"/>
  <c r="A2652" i="62"/>
  <c r="A2653" i="62"/>
  <c r="A2654" i="62"/>
  <c r="A2655" i="62"/>
  <c r="A2656" i="62"/>
  <c r="A2657" i="62"/>
  <c r="A2658" i="62"/>
  <c r="A2659" i="62"/>
  <c r="A2660" i="62"/>
  <c r="A2661" i="62"/>
  <c r="A2662" i="62"/>
  <c r="A2663" i="62"/>
  <c r="A2664" i="62"/>
  <c r="A2665" i="62"/>
  <c r="A2666" i="62"/>
  <c r="A2667" i="62"/>
  <c r="A2668" i="62"/>
  <c r="A2669" i="62"/>
  <c r="A2670" i="62"/>
  <c r="A2671" i="62"/>
  <c r="A2672" i="62"/>
  <c r="A2673" i="62"/>
  <c r="A2674" i="62"/>
  <c r="A2675" i="62"/>
  <c r="A2676" i="62"/>
  <c r="A2677" i="62"/>
  <c r="A2678" i="62"/>
  <c r="A2679" i="62"/>
  <c r="A2680" i="62"/>
  <c r="A2681" i="62"/>
  <c r="A2682" i="62"/>
  <c r="A2683" i="62"/>
  <c r="A2684" i="62"/>
  <c r="A2685" i="62"/>
  <c r="A2686" i="62"/>
  <c r="A2687" i="62"/>
  <c r="A2688" i="62"/>
  <c r="A2689" i="62"/>
  <c r="A2690" i="62"/>
  <c r="A2691" i="62"/>
  <c r="A2692" i="62"/>
  <c r="A2693" i="62"/>
  <c r="A2694" i="62"/>
  <c r="A2695" i="62"/>
  <c r="A2696" i="62"/>
  <c r="A2697" i="62"/>
  <c r="A2698" i="62"/>
  <c r="A2699" i="62"/>
  <c r="A2700" i="62"/>
  <c r="A2701" i="62"/>
  <c r="A2702" i="62"/>
  <c r="A2703" i="62"/>
  <c r="A2704" i="62"/>
  <c r="A2705" i="62"/>
  <c r="A2706" i="62"/>
  <c r="A2707" i="62"/>
  <c r="A2708" i="62"/>
  <c r="A2709" i="62"/>
  <c r="A2710" i="62"/>
  <c r="A2711" i="62"/>
  <c r="A2712" i="62"/>
  <c r="A2713" i="62"/>
  <c r="A2714" i="62"/>
  <c r="A2715" i="62"/>
  <c r="A2716" i="62"/>
  <c r="A2717" i="62"/>
  <c r="A2718" i="62"/>
  <c r="A2719" i="62"/>
  <c r="A2720" i="62"/>
  <c r="A2721" i="62"/>
  <c r="A2722" i="62"/>
  <c r="A2723" i="62"/>
  <c r="A2724" i="62"/>
  <c r="A2725" i="62"/>
  <c r="A2726" i="62"/>
  <c r="A2727" i="62"/>
  <c r="A2728" i="62"/>
  <c r="A2729" i="62"/>
  <c r="A2730" i="62"/>
  <c r="A2731" i="62"/>
  <c r="A2732" i="62"/>
  <c r="A2733" i="62"/>
  <c r="A2734" i="62"/>
  <c r="A2735" i="62"/>
  <c r="A2736" i="62"/>
  <c r="A2737" i="62"/>
  <c r="A2738" i="62"/>
  <c r="A2739" i="62"/>
  <c r="A2740" i="62"/>
  <c r="A2741" i="62"/>
  <c r="A2742" i="62"/>
  <c r="A2743" i="62"/>
  <c r="A2744" i="62"/>
  <c r="A2745" i="62"/>
  <c r="A2746" i="62"/>
  <c r="A2747" i="62"/>
  <c r="A2748" i="62"/>
  <c r="A2749" i="62"/>
  <c r="A2750" i="62"/>
  <c r="A2751" i="62"/>
  <c r="A2752" i="62"/>
  <c r="A2753" i="62"/>
  <c r="A2754" i="62"/>
  <c r="A2755" i="62"/>
  <c r="A2756" i="62"/>
  <c r="A2757" i="62"/>
  <c r="A2758" i="62"/>
  <c r="A2759" i="62"/>
  <c r="A2760" i="62"/>
  <c r="A2761" i="62"/>
  <c r="A2762" i="62"/>
  <c r="A2763" i="62"/>
  <c r="A2764" i="62"/>
  <c r="A2765" i="62"/>
  <c r="A2766" i="62"/>
  <c r="A2767" i="62"/>
  <c r="A2768" i="62"/>
  <c r="A2769" i="62"/>
  <c r="A2770" i="62"/>
  <c r="A2771" i="62"/>
  <c r="A2772" i="62"/>
  <c r="A2773" i="62"/>
  <c r="A2774" i="62"/>
  <c r="A2775" i="62"/>
  <c r="A2776" i="62"/>
  <c r="A2777" i="62"/>
  <c r="A2778" i="62"/>
  <c r="A2779" i="62"/>
  <c r="A2780" i="62"/>
  <c r="A2781" i="62"/>
  <c r="A2782" i="62"/>
  <c r="A2783" i="62"/>
  <c r="A2784" i="62"/>
  <c r="A2785" i="62"/>
  <c r="A2786" i="62"/>
  <c r="A2787" i="62"/>
  <c r="A2788" i="62"/>
  <c r="A2789" i="62"/>
  <c r="A2790" i="62"/>
  <c r="A2791" i="62"/>
  <c r="A2792" i="62"/>
  <c r="A2793" i="62"/>
  <c r="A2794" i="62"/>
  <c r="A2795" i="62"/>
  <c r="A2796" i="62"/>
  <c r="A2797" i="62"/>
  <c r="A2798" i="62"/>
  <c r="A2799" i="62"/>
  <c r="A2800" i="62"/>
  <c r="A2801" i="62"/>
  <c r="A2802" i="62"/>
  <c r="A2803" i="62"/>
  <c r="A2804" i="62"/>
  <c r="A2805" i="62"/>
  <c r="A2806" i="62"/>
  <c r="A2807" i="62"/>
  <c r="A2808" i="62"/>
  <c r="A2809" i="62"/>
  <c r="A2810" i="62"/>
  <c r="A2811" i="62"/>
  <c r="A2812" i="62"/>
  <c r="A2813" i="62"/>
  <c r="A2814" i="62"/>
  <c r="A2815" i="62"/>
  <c r="A2816" i="62"/>
  <c r="A2817" i="62"/>
  <c r="A2818" i="62"/>
  <c r="A2819" i="62"/>
  <c r="A2820" i="62"/>
  <c r="A2821" i="62"/>
  <c r="A2822" i="62"/>
  <c r="A2823" i="62"/>
  <c r="A2824" i="62"/>
  <c r="A2825" i="62"/>
  <c r="A2826" i="62"/>
  <c r="A2827" i="62"/>
  <c r="A2828" i="62"/>
  <c r="A2829" i="62"/>
  <c r="A2830" i="62"/>
  <c r="A2831" i="62"/>
  <c r="A2832" i="62"/>
  <c r="A2833" i="62"/>
  <c r="A2834" i="62"/>
  <c r="A2835" i="62"/>
  <c r="A2836" i="62"/>
  <c r="A2837" i="62"/>
  <c r="A2838" i="62"/>
  <c r="A2839" i="62"/>
  <c r="A2840" i="62"/>
  <c r="A2841" i="62"/>
  <c r="A2842" i="62"/>
  <c r="A2843" i="62"/>
  <c r="A2844" i="62"/>
  <c r="A2845" i="62"/>
  <c r="A2846" i="62"/>
  <c r="A2847" i="62"/>
  <c r="A2848" i="62"/>
  <c r="A2849" i="62"/>
  <c r="A2850" i="62"/>
  <c r="A2851" i="62"/>
  <c r="A2852" i="62"/>
  <c r="A2853" i="62"/>
  <c r="A2854" i="62"/>
  <c r="A2855" i="62"/>
  <c r="A2856" i="62"/>
  <c r="A2857" i="62"/>
  <c r="A2858" i="62"/>
  <c r="A2859" i="62"/>
  <c r="A2860" i="62"/>
  <c r="A2861" i="62"/>
  <c r="A2862" i="62"/>
  <c r="A2863" i="62"/>
  <c r="A2864" i="62"/>
  <c r="A2865" i="62"/>
  <c r="A2866" i="62"/>
  <c r="A2867" i="62"/>
  <c r="A2868" i="62"/>
  <c r="A2869" i="62"/>
  <c r="A2870" i="62"/>
  <c r="A2871" i="62"/>
  <c r="A2872" i="62"/>
  <c r="A2873" i="62"/>
  <c r="A2874" i="62"/>
  <c r="A2875" i="62"/>
  <c r="A2876" i="62"/>
  <c r="A2877" i="62"/>
  <c r="A2878" i="62"/>
  <c r="A2879" i="62"/>
  <c r="A2880" i="62"/>
  <c r="A2881" i="62"/>
  <c r="A2882" i="62"/>
  <c r="A2883" i="62"/>
  <c r="A2884" i="62"/>
  <c r="A2885" i="62"/>
  <c r="A2886" i="62"/>
  <c r="A2887" i="62"/>
  <c r="A2888" i="62"/>
  <c r="A2889" i="62"/>
  <c r="A2890" i="62"/>
  <c r="A2891" i="62"/>
  <c r="A2892" i="62"/>
  <c r="A2893" i="62"/>
  <c r="A2894" i="62"/>
  <c r="A2895" i="62"/>
  <c r="A2896" i="62"/>
  <c r="A2897" i="62"/>
  <c r="A2898" i="62"/>
  <c r="A2899" i="62"/>
  <c r="A2900" i="62"/>
  <c r="A2901" i="62"/>
  <c r="A2902" i="62"/>
  <c r="A2903" i="62"/>
  <c r="A2904" i="62"/>
  <c r="A2905" i="62"/>
  <c r="A2906" i="62"/>
  <c r="A2907" i="62"/>
  <c r="A2908" i="62"/>
  <c r="A2909" i="62"/>
  <c r="A2910" i="62"/>
  <c r="A2911" i="62"/>
  <c r="A2912" i="62"/>
  <c r="A2913" i="62"/>
  <c r="A2914" i="62"/>
  <c r="A2915" i="62"/>
  <c r="A2916" i="62"/>
  <c r="A2917" i="62"/>
  <c r="A2918" i="62"/>
  <c r="A2919" i="62"/>
  <c r="A2920" i="62"/>
  <c r="A2921" i="62"/>
  <c r="A2922" i="62"/>
  <c r="A2923" i="62"/>
  <c r="A2924" i="62"/>
  <c r="A2925" i="62"/>
  <c r="A2926" i="62"/>
  <c r="A2927" i="62"/>
  <c r="A2928" i="62"/>
  <c r="A2929" i="62"/>
  <c r="A2930" i="62"/>
  <c r="A2931" i="62"/>
  <c r="A2932" i="62"/>
  <c r="A2933" i="62"/>
  <c r="A2934" i="62"/>
  <c r="A2935" i="62"/>
  <c r="A2936" i="62"/>
  <c r="A2937" i="62"/>
  <c r="A2938" i="62"/>
  <c r="A2939" i="62"/>
  <c r="A2940" i="62"/>
  <c r="A2941" i="62"/>
  <c r="A2942" i="62"/>
  <c r="A2943" i="62"/>
  <c r="A2944" i="62"/>
  <c r="A2945" i="62"/>
  <c r="A2946" i="62"/>
  <c r="A2947" i="62"/>
  <c r="A2948" i="62"/>
  <c r="A2949" i="62"/>
  <c r="A2950" i="62"/>
  <c r="A2951" i="62"/>
  <c r="A2952" i="62"/>
  <c r="A2953" i="62"/>
  <c r="A2954" i="62"/>
  <c r="A2955" i="62"/>
  <c r="A2956" i="62"/>
  <c r="A2957" i="62"/>
  <c r="A2958" i="62"/>
  <c r="A2959" i="62"/>
  <c r="A2960" i="62"/>
  <c r="A2961" i="62"/>
  <c r="A2962" i="62"/>
  <c r="A2963" i="62"/>
  <c r="A2964" i="62"/>
  <c r="A2965" i="62"/>
  <c r="A2966" i="62"/>
  <c r="A2967" i="62"/>
  <c r="A2968" i="62"/>
  <c r="A2969" i="62"/>
  <c r="A2970" i="62"/>
  <c r="A2971" i="62"/>
  <c r="A2972" i="62"/>
  <c r="A2973" i="62"/>
  <c r="A2974" i="62"/>
  <c r="A2975" i="62"/>
  <c r="A2976" i="62"/>
  <c r="A2977" i="62"/>
  <c r="A2978" i="62"/>
  <c r="A2979" i="62"/>
  <c r="A2980" i="62"/>
  <c r="A2981" i="62"/>
  <c r="A2982" i="62"/>
  <c r="A2983" i="62"/>
  <c r="A2984" i="62"/>
  <c r="A2985" i="62"/>
  <c r="A2986" i="62"/>
  <c r="A2987" i="62"/>
  <c r="A2988" i="62"/>
  <c r="A2989" i="62"/>
  <c r="A2990" i="62"/>
  <c r="A2991" i="62"/>
  <c r="A2992" i="62"/>
  <c r="A2993" i="62"/>
  <c r="A2994" i="62"/>
  <c r="A2995" i="62"/>
  <c r="A2996" i="62"/>
  <c r="A2997" i="62"/>
  <c r="A2998" i="62"/>
  <c r="A2999" i="62"/>
  <c r="A3000" i="62"/>
  <c r="A3001" i="62"/>
  <c r="A3002" i="62"/>
  <c r="A3003" i="62"/>
  <c r="A3004" i="62"/>
  <c r="A3005" i="62"/>
  <c r="A3006" i="62"/>
  <c r="A3007" i="62"/>
  <c r="A3008" i="62"/>
  <c r="A3009" i="62"/>
  <c r="A3010" i="62"/>
  <c r="A3011" i="62"/>
  <c r="A3012" i="62"/>
  <c r="A3013" i="62"/>
  <c r="A3014" i="62"/>
  <c r="A3015" i="62"/>
  <c r="A3016" i="62"/>
  <c r="A3017" i="62"/>
  <c r="A3018" i="62"/>
  <c r="A3019" i="62"/>
  <c r="A3020" i="62"/>
  <c r="A3021" i="62"/>
  <c r="A3022" i="62"/>
  <c r="A3023" i="62"/>
  <c r="A3024" i="62"/>
  <c r="A3025" i="62"/>
  <c r="A3026" i="62"/>
  <c r="A3027" i="62"/>
  <c r="A3028" i="62"/>
  <c r="A3029" i="62"/>
  <c r="A3030" i="62"/>
  <c r="A3031" i="62"/>
  <c r="A3032" i="62"/>
  <c r="A3033" i="62"/>
  <c r="A3034" i="62"/>
  <c r="A3035" i="62"/>
  <c r="A3036" i="62"/>
  <c r="A3037" i="62"/>
  <c r="A3038" i="62"/>
  <c r="A3039" i="62"/>
  <c r="A3040" i="62"/>
  <c r="A3041" i="62"/>
  <c r="A3042" i="62"/>
  <c r="A3043" i="62"/>
  <c r="A3044" i="62"/>
  <c r="A3045" i="62"/>
  <c r="A3046" i="62"/>
  <c r="A3047" i="62"/>
  <c r="A3048" i="62"/>
  <c r="A3049" i="62"/>
  <c r="A3050" i="62"/>
  <c r="A3051" i="62"/>
  <c r="A3052" i="62"/>
  <c r="A3053" i="62"/>
  <c r="A3054" i="62"/>
  <c r="A3055" i="62"/>
  <c r="A3056" i="62"/>
  <c r="A3057" i="62"/>
  <c r="A3058" i="62"/>
  <c r="A3059" i="62"/>
  <c r="A3060" i="62"/>
  <c r="A3061" i="62"/>
  <c r="A3062" i="62"/>
  <c r="A3063" i="62"/>
  <c r="A3064" i="62"/>
  <c r="A3065" i="62"/>
  <c r="A3066" i="62"/>
  <c r="A3067" i="62"/>
  <c r="A3068" i="62"/>
  <c r="A3069" i="62"/>
  <c r="A3070" i="62"/>
  <c r="A3071" i="62"/>
  <c r="A3072" i="62"/>
  <c r="A3073" i="62"/>
  <c r="A3074" i="62"/>
  <c r="A3075" i="62"/>
  <c r="A3076" i="62"/>
  <c r="A3077" i="62"/>
  <c r="A3078" i="62"/>
  <c r="A3079" i="62"/>
  <c r="A3080" i="62"/>
  <c r="A3081" i="62"/>
  <c r="A3082" i="62"/>
  <c r="A3083" i="62"/>
  <c r="A3084" i="62"/>
  <c r="A3085" i="62"/>
  <c r="A3086" i="62"/>
  <c r="A3087" i="62"/>
  <c r="A3088" i="62"/>
  <c r="A3089" i="62"/>
  <c r="A3090" i="62"/>
  <c r="A3091" i="62"/>
  <c r="A3092" i="62"/>
  <c r="A3093" i="62"/>
  <c r="A3094" i="62"/>
  <c r="A3095" i="62"/>
  <c r="A3096" i="62"/>
  <c r="A3097" i="62"/>
  <c r="A3098" i="62"/>
  <c r="A3099" i="62"/>
  <c r="A3100" i="62"/>
  <c r="A3101" i="62"/>
  <c r="A3102" i="62"/>
  <c r="A3103" i="62"/>
  <c r="A3104" i="62"/>
  <c r="A3105" i="62"/>
  <c r="A3106" i="62"/>
  <c r="A3107" i="62"/>
  <c r="A3108" i="62"/>
  <c r="A3109" i="62"/>
  <c r="A3110" i="62"/>
  <c r="A3111" i="62"/>
  <c r="A3112" i="62"/>
  <c r="A3113" i="62"/>
  <c r="A3114" i="62"/>
  <c r="A3115" i="62"/>
  <c r="A3116" i="62"/>
  <c r="A3117" i="62"/>
  <c r="A3118" i="62"/>
  <c r="A3119" i="62"/>
  <c r="A3120" i="62"/>
  <c r="A3121" i="62"/>
  <c r="A3122" i="62"/>
  <c r="A3123" i="62"/>
  <c r="A3124" i="62"/>
  <c r="A3125" i="62"/>
  <c r="A3126" i="62"/>
  <c r="A3127" i="62"/>
  <c r="A3128" i="62"/>
  <c r="A3129" i="62"/>
  <c r="A3130" i="62"/>
  <c r="A3131" i="62"/>
  <c r="A3132" i="62"/>
  <c r="A3133" i="62"/>
  <c r="A3134" i="62"/>
  <c r="A3135" i="62"/>
  <c r="A3136" i="62"/>
  <c r="A3137" i="62"/>
  <c r="A3138" i="62"/>
  <c r="A3139" i="62"/>
  <c r="A3140" i="62"/>
  <c r="A3141" i="62"/>
  <c r="A3142" i="62"/>
  <c r="A3143" i="62"/>
  <c r="A3144" i="62"/>
  <c r="A3145" i="62"/>
  <c r="A3146" i="62"/>
  <c r="A3147" i="62"/>
  <c r="A3148" i="62"/>
  <c r="A3149" i="62"/>
  <c r="A3150" i="62"/>
  <c r="A3151" i="62"/>
  <c r="A3152" i="62"/>
  <c r="A3153" i="62"/>
  <c r="A3154" i="62"/>
  <c r="A3155" i="62"/>
  <c r="A3156" i="62"/>
  <c r="A3157" i="62"/>
  <c r="A3158" i="62"/>
  <c r="A3159" i="62"/>
  <c r="A3160" i="62"/>
  <c r="A3161" i="62"/>
  <c r="A3162" i="62"/>
  <c r="A3163" i="62"/>
  <c r="A3164" i="62"/>
  <c r="A3165" i="62"/>
  <c r="A3166" i="62"/>
  <c r="A3167" i="62"/>
  <c r="A3168" i="62"/>
  <c r="A3169" i="62"/>
  <c r="A3170" i="62"/>
  <c r="A3171" i="62"/>
  <c r="A3172" i="62"/>
  <c r="A3173" i="62"/>
  <c r="A3174" i="62"/>
  <c r="A3175" i="62"/>
  <c r="A3176" i="62"/>
  <c r="A3177" i="62"/>
  <c r="A3178" i="62"/>
  <c r="A3179" i="62"/>
  <c r="A3180" i="62"/>
  <c r="A3181" i="62"/>
  <c r="A3182" i="62"/>
  <c r="A3183" i="62"/>
  <c r="A3184" i="62"/>
  <c r="A3185" i="62"/>
  <c r="A3186" i="62"/>
  <c r="A3187" i="62"/>
  <c r="A3188" i="62"/>
  <c r="A3189" i="62"/>
  <c r="A3190" i="62"/>
  <c r="A3191" i="62"/>
  <c r="A3192" i="62"/>
  <c r="A3193" i="62"/>
  <c r="A3194" i="62"/>
  <c r="A3195" i="62"/>
  <c r="A3196" i="62"/>
  <c r="A3197" i="62"/>
  <c r="A3198" i="62"/>
  <c r="A3199" i="62"/>
  <c r="A3200" i="62"/>
  <c r="A3201" i="62"/>
  <c r="A3202" i="62"/>
  <c r="A3203" i="62"/>
  <c r="A3204" i="62"/>
  <c r="A3205" i="62"/>
  <c r="A3206" i="62"/>
  <c r="A3207" i="62"/>
  <c r="A3208" i="62"/>
  <c r="A3209" i="62"/>
  <c r="A3210" i="62"/>
  <c r="A3211" i="62"/>
  <c r="A3212" i="62"/>
  <c r="A3213" i="62"/>
  <c r="A3214" i="62"/>
  <c r="A3215" i="62"/>
  <c r="A3216" i="62"/>
  <c r="A3217" i="62"/>
  <c r="A3218" i="62"/>
  <c r="A3219" i="62"/>
  <c r="A3220" i="62"/>
  <c r="A3221" i="62"/>
  <c r="A3222" i="62"/>
  <c r="A3223" i="62"/>
  <c r="A3224" i="62"/>
  <c r="A3225" i="62"/>
  <c r="A3226" i="62"/>
  <c r="A3227" i="62"/>
  <c r="A3228" i="62"/>
  <c r="A3229" i="62"/>
  <c r="A3230" i="62"/>
  <c r="A3231" i="62"/>
  <c r="A3232" i="62"/>
  <c r="A3233" i="62"/>
  <c r="A3234" i="62"/>
  <c r="A3235" i="62"/>
  <c r="A3236" i="62"/>
  <c r="A3237" i="62"/>
  <c r="A3238" i="62"/>
  <c r="A3239" i="62"/>
  <c r="A3240" i="62"/>
  <c r="A3241" i="62"/>
  <c r="A3242" i="62"/>
  <c r="A3243" i="62"/>
  <c r="A3244" i="62"/>
  <c r="A3245" i="62"/>
  <c r="A3246" i="62"/>
  <c r="A3247" i="62"/>
  <c r="A3248" i="62"/>
  <c r="A3249" i="62"/>
  <c r="A3250" i="62"/>
  <c r="A3251" i="62"/>
  <c r="A3252" i="62"/>
  <c r="A3253" i="62"/>
  <c r="A3254" i="62"/>
  <c r="A3255" i="62"/>
  <c r="A3256" i="62"/>
  <c r="A3257" i="62"/>
  <c r="A3258" i="62"/>
  <c r="A3259" i="62"/>
  <c r="A3260" i="62"/>
  <c r="A3261" i="62"/>
  <c r="A3262" i="62"/>
  <c r="A3263" i="62"/>
  <c r="A3264" i="62"/>
  <c r="A3265" i="62"/>
  <c r="A3266" i="62"/>
  <c r="A3267" i="62"/>
  <c r="A3268" i="62"/>
  <c r="A3269" i="62"/>
  <c r="A3270" i="62"/>
  <c r="A3271" i="62"/>
  <c r="A3272" i="62"/>
  <c r="A3273" i="62"/>
  <c r="A3274" i="62"/>
  <c r="A3275" i="62"/>
  <c r="A3276" i="62"/>
  <c r="A3277" i="62"/>
  <c r="A3278" i="62"/>
  <c r="A3279" i="62"/>
  <c r="A3280" i="62"/>
  <c r="A3281" i="62"/>
  <c r="A3282" i="62"/>
  <c r="A3283" i="62"/>
  <c r="A3284" i="62"/>
  <c r="A3285" i="62"/>
  <c r="A3286" i="62"/>
  <c r="A3287" i="62"/>
  <c r="A3288" i="62"/>
  <c r="A3289" i="62"/>
  <c r="A3290" i="62"/>
  <c r="A3291" i="62"/>
  <c r="A3292" i="62"/>
  <c r="A3293" i="62"/>
  <c r="A3294" i="62"/>
  <c r="A3295" i="62"/>
  <c r="A3296" i="62"/>
  <c r="A3297" i="62"/>
  <c r="A3298" i="62"/>
  <c r="A3299" i="62"/>
  <c r="A3300" i="62"/>
  <c r="A3301" i="62"/>
  <c r="A3302" i="62"/>
  <c r="A3303" i="62"/>
  <c r="A3304" i="62"/>
  <c r="A3305" i="62"/>
  <c r="A3306" i="62"/>
  <c r="A3307" i="62"/>
  <c r="A3308" i="62"/>
  <c r="A3309" i="62"/>
  <c r="A3310" i="62"/>
  <c r="A3311" i="62"/>
  <c r="A3312" i="62"/>
  <c r="A3313" i="62"/>
  <c r="A3314" i="62"/>
  <c r="A3315" i="62"/>
  <c r="A3316" i="62"/>
  <c r="A3317" i="62"/>
  <c r="A3318" i="62"/>
  <c r="A3319" i="62"/>
  <c r="A3320" i="62"/>
  <c r="A3321" i="62"/>
  <c r="A3322" i="62"/>
  <c r="A3323" i="62"/>
  <c r="A3324" i="62"/>
  <c r="A3325" i="62"/>
  <c r="A3326" i="62"/>
  <c r="A3327" i="62"/>
  <c r="A3328" i="62"/>
  <c r="A3329" i="62"/>
  <c r="A3330" i="62"/>
  <c r="A3331" i="62"/>
  <c r="A3332" i="62"/>
  <c r="A3333" i="62"/>
  <c r="A3334" i="62"/>
  <c r="A3335" i="62"/>
  <c r="A3336" i="62"/>
  <c r="A3337" i="62"/>
  <c r="A3338" i="62"/>
  <c r="A3339" i="62"/>
  <c r="A3340" i="62"/>
  <c r="A3341" i="62"/>
  <c r="A3342" i="62"/>
  <c r="A3343" i="62"/>
  <c r="A3344" i="62"/>
  <c r="A3345" i="62"/>
  <c r="A3346" i="62"/>
  <c r="A3347" i="62"/>
  <c r="A3348" i="62"/>
  <c r="A3349" i="62"/>
  <c r="A3350" i="62"/>
  <c r="A3351" i="62"/>
  <c r="A3352" i="62"/>
  <c r="A3353" i="62"/>
  <c r="A3354" i="62"/>
  <c r="A3355" i="62"/>
  <c r="A3356" i="62"/>
  <c r="A3357" i="62"/>
  <c r="A3358" i="62"/>
  <c r="A3359" i="62"/>
  <c r="A3360" i="62"/>
  <c r="A3361" i="62"/>
  <c r="A3362" i="62"/>
  <c r="A3363" i="62"/>
  <c r="A3364" i="62"/>
  <c r="A3365" i="62"/>
  <c r="A3366" i="62"/>
  <c r="A3367" i="62"/>
  <c r="A3368" i="62"/>
  <c r="A3369" i="62"/>
  <c r="A3370" i="62"/>
  <c r="A3371" i="62"/>
  <c r="A3372" i="62"/>
  <c r="A3373" i="62"/>
  <c r="A3374" i="62"/>
  <c r="A3375" i="62"/>
  <c r="A3376" i="62"/>
  <c r="A3377" i="62"/>
  <c r="A3378" i="62"/>
  <c r="A3379" i="62"/>
  <c r="A3380" i="62"/>
  <c r="A3381" i="62"/>
  <c r="A3382" i="62"/>
  <c r="A3383" i="62"/>
  <c r="A3384" i="62"/>
  <c r="A3385" i="62"/>
  <c r="A3386" i="62"/>
  <c r="A3387" i="62"/>
  <c r="A3388" i="62"/>
  <c r="A3389" i="62"/>
  <c r="A3390" i="62"/>
  <c r="A3391" i="62"/>
  <c r="A3392" i="62"/>
  <c r="A3393" i="62"/>
  <c r="A3394" i="62"/>
  <c r="A3395" i="62"/>
  <c r="A3396" i="62"/>
  <c r="A3397" i="62"/>
  <c r="A3398" i="62"/>
  <c r="A3399" i="62"/>
  <c r="A3400" i="62"/>
  <c r="A3401" i="62"/>
  <c r="A3402" i="62"/>
  <c r="A3403" i="62"/>
  <c r="A3404" i="62"/>
  <c r="A3405" i="62"/>
  <c r="A3406" i="62"/>
  <c r="A3407" i="62"/>
  <c r="A3408" i="62"/>
  <c r="A3409" i="62"/>
  <c r="A3410" i="62"/>
  <c r="A3411" i="62"/>
  <c r="A3412" i="62"/>
  <c r="A3413" i="62"/>
  <c r="A3414" i="62"/>
  <c r="A3415" i="62"/>
  <c r="A3416" i="62"/>
  <c r="A3417" i="62"/>
  <c r="A3418" i="62"/>
  <c r="A3419" i="62"/>
  <c r="A3420" i="62"/>
  <c r="A3421" i="62"/>
  <c r="A3422" i="62"/>
  <c r="A3423" i="62"/>
  <c r="A3424" i="62"/>
  <c r="A3425" i="62"/>
  <c r="A3426" i="62"/>
  <c r="A3427" i="62"/>
  <c r="A3428" i="62"/>
  <c r="A3429" i="62"/>
  <c r="A3430" i="62"/>
  <c r="A3431" i="62"/>
  <c r="A3432" i="62"/>
  <c r="A3433" i="62"/>
  <c r="A3434" i="62"/>
  <c r="A3435" i="62"/>
  <c r="A3436" i="62"/>
  <c r="A3437" i="62"/>
  <c r="A3438" i="62"/>
  <c r="A3439" i="62"/>
  <c r="A3440" i="62"/>
  <c r="A3441" i="62"/>
  <c r="A3442" i="62"/>
  <c r="A3443" i="62"/>
  <c r="A3444" i="62"/>
  <c r="A3445" i="62"/>
  <c r="A3446" i="62"/>
  <c r="A3447" i="62"/>
  <c r="A3448" i="62"/>
  <c r="A3449" i="62"/>
  <c r="A3450" i="62"/>
  <c r="A3451" i="62"/>
  <c r="A3452" i="62"/>
  <c r="A3453" i="62"/>
  <c r="A3454" i="62"/>
  <c r="A3455" i="62"/>
  <c r="A3456" i="62"/>
  <c r="A3457" i="62"/>
  <c r="A3458" i="62"/>
  <c r="A3459" i="62"/>
  <c r="A3460" i="62"/>
  <c r="A3461" i="62"/>
  <c r="A3462" i="62"/>
  <c r="A3463" i="62"/>
  <c r="A3464" i="62"/>
  <c r="A3465" i="62"/>
  <c r="A3466" i="62"/>
  <c r="A3467" i="62"/>
  <c r="A3468" i="62"/>
  <c r="A3469" i="62"/>
  <c r="A3470" i="62"/>
  <c r="A3471" i="62"/>
  <c r="A3472" i="62"/>
  <c r="A3473" i="62"/>
  <c r="A3474" i="62"/>
  <c r="A3475" i="62"/>
  <c r="A3476" i="62"/>
  <c r="A3477" i="62"/>
  <c r="A3478" i="62"/>
  <c r="A3479" i="62"/>
  <c r="A3480" i="62"/>
  <c r="A3481" i="62"/>
  <c r="A3482" i="62"/>
  <c r="A3483" i="62"/>
  <c r="A3484" i="62"/>
  <c r="A3485" i="62"/>
  <c r="A3486" i="62"/>
  <c r="A3487" i="62"/>
  <c r="A3488" i="62"/>
  <c r="A3489" i="62"/>
  <c r="A3490" i="62"/>
  <c r="A3491" i="62"/>
  <c r="A3492" i="62"/>
  <c r="A3493" i="62"/>
  <c r="A3494" i="62"/>
  <c r="A3495" i="62"/>
  <c r="A3496" i="62"/>
  <c r="A3497" i="62"/>
  <c r="A3498" i="62"/>
  <c r="A3499" i="62"/>
  <c r="A3500" i="62"/>
  <c r="A3501" i="62"/>
  <c r="A3502" i="62"/>
  <c r="A3503" i="62"/>
  <c r="A3504" i="62"/>
  <c r="A3505" i="62"/>
  <c r="A3506" i="62"/>
  <c r="A3507" i="62"/>
  <c r="A3508" i="62"/>
  <c r="A3509" i="62"/>
  <c r="A3510" i="62"/>
  <c r="A3511" i="62"/>
  <c r="A3512" i="62"/>
  <c r="A3513" i="62"/>
  <c r="A3514" i="62"/>
  <c r="A3515" i="62"/>
  <c r="A3516" i="62"/>
  <c r="A3517" i="62"/>
  <c r="A3518" i="62"/>
  <c r="A3519" i="62"/>
  <c r="A3520" i="62"/>
  <c r="A3521" i="62"/>
  <c r="A3522" i="62"/>
  <c r="A3523" i="62"/>
  <c r="A3524" i="62"/>
  <c r="A3525" i="62"/>
  <c r="A3526" i="62"/>
  <c r="A3527" i="62"/>
  <c r="A3528" i="62"/>
  <c r="A3529" i="62"/>
  <c r="A3530" i="62"/>
  <c r="A3531" i="62"/>
  <c r="A3532" i="62"/>
  <c r="A3533" i="62"/>
  <c r="A3534" i="62"/>
  <c r="A3535" i="62"/>
  <c r="A3536" i="62"/>
  <c r="A3537" i="62"/>
  <c r="A3538" i="62"/>
  <c r="A3539" i="62"/>
  <c r="A3540" i="62"/>
  <c r="A3541" i="62"/>
  <c r="A3542" i="62"/>
  <c r="A3543" i="62"/>
  <c r="A3544" i="62"/>
  <c r="A3545" i="62"/>
  <c r="A3546" i="62"/>
  <c r="A3547" i="62"/>
  <c r="A3548" i="62"/>
  <c r="A3549" i="62"/>
  <c r="A3550" i="62"/>
  <c r="A3551" i="62"/>
  <c r="A3552" i="62"/>
  <c r="A3553" i="62"/>
  <c r="A3554" i="62"/>
  <c r="A3555" i="62"/>
  <c r="A3556" i="62"/>
  <c r="A3557" i="62"/>
  <c r="A3558" i="62"/>
  <c r="A3559" i="62"/>
  <c r="A3560" i="62"/>
  <c r="A3561" i="62"/>
  <c r="A3562" i="62"/>
  <c r="A3563" i="62"/>
  <c r="A3564" i="62"/>
  <c r="A3565" i="62"/>
  <c r="A3566" i="62"/>
  <c r="A3567" i="62"/>
  <c r="A3568" i="62"/>
  <c r="A3569" i="62"/>
  <c r="A3570" i="62"/>
  <c r="A3571" i="62"/>
  <c r="A3572" i="62"/>
  <c r="A3573" i="62"/>
  <c r="A3574" i="62"/>
  <c r="A3575" i="62"/>
  <c r="A3576" i="62"/>
  <c r="A3577" i="62"/>
  <c r="A3578" i="62"/>
  <c r="A3579" i="62"/>
  <c r="A3580" i="62"/>
  <c r="A3581" i="62"/>
  <c r="A3582" i="62"/>
  <c r="A3583" i="62"/>
  <c r="A3584" i="62"/>
  <c r="A3585" i="62"/>
  <c r="A3586" i="62"/>
  <c r="A3587" i="62"/>
  <c r="A3588" i="62"/>
  <c r="A3589" i="62"/>
  <c r="A3590" i="62"/>
  <c r="A3591" i="62"/>
  <c r="A3592" i="62"/>
  <c r="A3593" i="62"/>
  <c r="A3594" i="62"/>
  <c r="A3595" i="62"/>
  <c r="A3596" i="62"/>
  <c r="A3597" i="62"/>
  <c r="A3598" i="62"/>
  <c r="A3599" i="62"/>
  <c r="A3600" i="62"/>
  <c r="A3601" i="62"/>
  <c r="A3602" i="62"/>
  <c r="A3603" i="62"/>
  <c r="A3604" i="62"/>
  <c r="A3605" i="62"/>
  <c r="A3606" i="62"/>
  <c r="A3607" i="62"/>
  <c r="A3608" i="62"/>
  <c r="A3609" i="62"/>
  <c r="A3610" i="62"/>
  <c r="A3611" i="62"/>
  <c r="A3612" i="62"/>
  <c r="A3613" i="62"/>
  <c r="A3614" i="62"/>
  <c r="A3615" i="62"/>
  <c r="A3616" i="62"/>
  <c r="A3617" i="62"/>
  <c r="A3618" i="62"/>
  <c r="A3619" i="62"/>
  <c r="A3620" i="62"/>
  <c r="A3621" i="62"/>
  <c r="A3622" i="62"/>
  <c r="A3623" i="62"/>
  <c r="A3624" i="62"/>
  <c r="A3625" i="62"/>
  <c r="A3626" i="62"/>
  <c r="A3627" i="62"/>
  <c r="A3628" i="62"/>
  <c r="A3629" i="62"/>
  <c r="A3630" i="62"/>
  <c r="A3631" i="62"/>
  <c r="A3632" i="62"/>
  <c r="A3633" i="62"/>
  <c r="A3634" i="62"/>
  <c r="A3635" i="62"/>
  <c r="A3636" i="62"/>
  <c r="A3637" i="62"/>
  <c r="A3638" i="62"/>
  <c r="A3639" i="62"/>
  <c r="A3640" i="62"/>
  <c r="A3641" i="62"/>
  <c r="A3642" i="62"/>
  <c r="A3643" i="62"/>
  <c r="A3644" i="62"/>
  <c r="A3645" i="62"/>
  <c r="A3646" i="62"/>
  <c r="A3647" i="62"/>
  <c r="A3648" i="62"/>
  <c r="A3649" i="62"/>
  <c r="A3650" i="62"/>
  <c r="A3651" i="62"/>
  <c r="A3652" i="62"/>
  <c r="A3653" i="62"/>
  <c r="A3654" i="62"/>
  <c r="A3655" i="62"/>
  <c r="A3656" i="62"/>
  <c r="A3657" i="62"/>
  <c r="A3658" i="62"/>
  <c r="A3659" i="62"/>
  <c r="A3660" i="62"/>
  <c r="A3661" i="62"/>
  <c r="A3662" i="62"/>
  <c r="A3663" i="62"/>
  <c r="A3664" i="62"/>
  <c r="A3665" i="62"/>
  <c r="A3666" i="62"/>
  <c r="A3667" i="62"/>
  <c r="A3668" i="62"/>
  <c r="A3669" i="62"/>
  <c r="A3670" i="62"/>
  <c r="A3671" i="62"/>
  <c r="A3672" i="62"/>
  <c r="A3673" i="62"/>
  <c r="A3674" i="62"/>
  <c r="A3675" i="62"/>
  <c r="A3676" i="62"/>
  <c r="A3677" i="62"/>
  <c r="A3678" i="62"/>
  <c r="A3679" i="62"/>
  <c r="A3680" i="62"/>
  <c r="A3681" i="62"/>
  <c r="A3682" i="62"/>
  <c r="A3683" i="62"/>
  <c r="A3684" i="62"/>
  <c r="A3685" i="62"/>
  <c r="A3686" i="62"/>
  <c r="A3687" i="62"/>
  <c r="A3688" i="62"/>
  <c r="A3689" i="62"/>
  <c r="A3690" i="62"/>
  <c r="A3691" i="62"/>
  <c r="A3692" i="62"/>
  <c r="A3693" i="62"/>
  <c r="A3694" i="62"/>
  <c r="A3695" i="62"/>
  <c r="A3696" i="62"/>
  <c r="A3697" i="62"/>
  <c r="A3698" i="62"/>
  <c r="A3699" i="62"/>
  <c r="A3700" i="62"/>
  <c r="A3701" i="62"/>
  <c r="A3702" i="62"/>
  <c r="A3703" i="62"/>
  <c r="A3704" i="62"/>
  <c r="A3705" i="62"/>
  <c r="A3706" i="62"/>
  <c r="A3707" i="62"/>
  <c r="A3708" i="62"/>
  <c r="A3709" i="62"/>
  <c r="A3710" i="62"/>
  <c r="A3711" i="62"/>
  <c r="A3712" i="62"/>
  <c r="A3713" i="62"/>
  <c r="A3714" i="62"/>
  <c r="A3715" i="62"/>
  <c r="A3716" i="62"/>
  <c r="A3717" i="62"/>
  <c r="A3718" i="62"/>
  <c r="A3719" i="62"/>
  <c r="A3720" i="62"/>
  <c r="A3721" i="62"/>
  <c r="A3722" i="62"/>
  <c r="A3723" i="62"/>
  <c r="A3724" i="62"/>
  <c r="A3725" i="62"/>
  <c r="A3726" i="62"/>
  <c r="A3727" i="62"/>
  <c r="A3728" i="62"/>
  <c r="A3729" i="62"/>
  <c r="A3730" i="62"/>
  <c r="A3731" i="62"/>
  <c r="A3732" i="62"/>
  <c r="A3733" i="62"/>
  <c r="A3734" i="62"/>
  <c r="A3735" i="62"/>
  <c r="A3736" i="62"/>
  <c r="A3737" i="62"/>
  <c r="A3738" i="62"/>
  <c r="A3739" i="62"/>
  <c r="A3740" i="62"/>
  <c r="A3741" i="62"/>
  <c r="A3742" i="62"/>
  <c r="A3743" i="62"/>
  <c r="A3744" i="62"/>
  <c r="A3745" i="62"/>
  <c r="A3746" i="62"/>
  <c r="A3747" i="62"/>
  <c r="A3748" i="62"/>
  <c r="A3749" i="62"/>
  <c r="A3750" i="62"/>
  <c r="A3751" i="62"/>
  <c r="A3752" i="62"/>
  <c r="A3753" i="62"/>
  <c r="A3754" i="62"/>
  <c r="A3755" i="62"/>
  <c r="A3756" i="62"/>
  <c r="A3757" i="62"/>
  <c r="A3758" i="62"/>
  <c r="A3759" i="62"/>
  <c r="A3760" i="62"/>
  <c r="A3761" i="62"/>
  <c r="A3762" i="62"/>
  <c r="A3763" i="62"/>
  <c r="A3764" i="62"/>
  <c r="A3765" i="62"/>
  <c r="A3766" i="62"/>
  <c r="A3767" i="62"/>
  <c r="A3768" i="62"/>
  <c r="A3769" i="62"/>
  <c r="A3770" i="62"/>
  <c r="A3771" i="62"/>
  <c r="A3772" i="62"/>
  <c r="A3773" i="62"/>
  <c r="A3774" i="62"/>
  <c r="A3775" i="62"/>
  <c r="A3776" i="62"/>
  <c r="A3777" i="62"/>
  <c r="A3778" i="62"/>
  <c r="A3779" i="62"/>
  <c r="A3780" i="62"/>
  <c r="A3781" i="62"/>
  <c r="A3782" i="62"/>
  <c r="A3783" i="62"/>
  <c r="A3784" i="62"/>
  <c r="A3785" i="62"/>
  <c r="A3786" i="62"/>
  <c r="A3787" i="62"/>
  <c r="A3788" i="62"/>
  <c r="A3789" i="62"/>
  <c r="A3790" i="62"/>
  <c r="A3791" i="62"/>
  <c r="A3792" i="62"/>
  <c r="A3793" i="62"/>
  <c r="A3794" i="62"/>
  <c r="A3795" i="62"/>
  <c r="A3796" i="62"/>
  <c r="A3797" i="62"/>
  <c r="A3798" i="62"/>
  <c r="A3799" i="62"/>
  <c r="A3800" i="62"/>
  <c r="A3801" i="62"/>
  <c r="A3802" i="62"/>
  <c r="A3803" i="62"/>
  <c r="A3804" i="62"/>
  <c r="A3805" i="62"/>
  <c r="A3806" i="62"/>
  <c r="A3807" i="62"/>
  <c r="A3808" i="62"/>
  <c r="A3809" i="62"/>
  <c r="A3810" i="62"/>
  <c r="A3811" i="62"/>
  <c r="A3812" i="62"/>
  <c r="A3813" i="62"/>
  <c r="A3814" i="62"/>
  <c r="A3815" i="62"/>
  <c r="A3816" i="62"/>
  <c r="A3817" i="62"/>
  <c r="A3818" i="62"/>
  <c r="A3819" i="62"/>
  <c r="A3820" i="62"/>
  <c r="A3821" i="62"/>
  <c r="A3822" i="62"/>
  <c r="A3823" i="62"/>
  <c r="A3824" i="62"/>
  <c r="A3825" i="62"/>
  <c r="A3826" i="62"/>
  <c r="A3827" i="62"/>
  <c r="A3828" i="62"/>
  <c r="A3829" i="62"/>
  <c r="A3830" i="62"/>
  <c r="A3831" i="62"/>
  <c r="A3832" i="62"/>
  <c r="A3833" i="62"/>
  <c r="A3834" i="62"/>
  <c r="A3835" i="62"/>
  <c r="A3836" i="62"/>
  <c r="A3837" i="62"/>
  <c r="A3838" i="62"/>
  <c r="A3839" i="62"/>
  <c r="A3840" i="62"/>
  <c r="A3841" i="62"/>
  <c r="A3842" i="62"/>
  <c r="A3843" i="62"/>
  <c r="A3844" i="62"/>
  <c r="A3845" i="62"/>
  <c r="A3846" i="62"/>
  <c r="A3847" i="62"/>
  <c r="A3848" i="62"/>
  <c r="A3849" i="62"/>
  <c r="A3850" i="62"/>
  <c r="A3851" i="62"/>
  <c r="A3852" i="62"/>
  <c r="A3853" i="62"/>
  <c r="A3854" i="62"/>
  <c r="A3855" i="62"/>
  <c r="A3856" i="62"/>
  <c r="A3857" i="62"/>
  <c r="A3858" i="62"/>
  <c r="A3859" i="62"/>
  <c r="A3860" i="62"/>
  <c r="A3861" i="62"/>
  <c r="A3862" i="62"/>
  <c r="A3863" i="62"/>
  <c r="A3864" i="62"/>
  <c r="A3865" i="62"/>
  <c r="A3866" i="62"/>
  <c r="A3867" i="62"/>
  <c r="A3868" i="62"/>
  <c r="A3869" i="62"/>
  <c r="A3870" i="62"/>
  <c r="A3871" i="62"/>
  <c r="A3872" i="62"/>
  <c r="A3873" i="62"/>
  <c r="A3874" i="62"/>
  <c r="A3875" i="62"/>
  <c r="A3876" i="62"/>
  <c r="A3877" i="62"/>
  <c r="A3878" i="62"/>
  <c r="A3879" i="62"/>
  <c r="A3880" i="62"/>
  <c r="A3881" i="62"/>
  <c r="A3882" i="62"/>
  <c r="A3883" i="62"/>
  <c r="A3884" i="62"/>
  <c r="A3885" i="62"/>
  <c r="A3886" i="62"/>
  <c r="A3887" i="62"/>
  <c r="A3888" i="62"/>
  <c r="A3889" i="62"/>
  <c r="A3890" i="62"/>
  <c r="A3891" i="62"/>
  <c r="A3892" i="62"/>
  <c r="A3893" i="62"/>
  <c r="A3894" i="62"/>
  <c r="A3895" i="62"/>
  <c r="A3896" i="62"/>
  <c r="A3897" i="62"/>
  <c r="A3898" i="62"/>
  <c r="A3899" i="62"/>
  <c r="A3900" i="62"/>
  <c r="A3901" i="62"/>
  <c r="A3902" i="62"/>
  <c r="A3903" i="62"/>
  <c r="A3904" i="62"/>
  <c r="A3905" i="62"/>
  <c r="A3906" i="62"/>
  <c r="A3907" i="62"/>
  <c r="A3908" i="62"/>
  <c r="A3909" i="62"/>
  <c r="A3910" i="62"/>
  <c r="A3911" i="62"/>
  <c r="A3912" i="62"/>
  <c r="A3913" i="62"/>
  <c r="A3914" i="62"/>
  <c r="A3915" i="62"/>
  <c r="A3916" i="62"/>
  <c r="A3917" i="62"/>
  <c r="A3918" i="62"/>
  <c r="A3919" i="62"/>
  <c r="A3920" i="62"/>
  <c r="A3921" i="62"/>
  <c r="A3922" i="62"/>
  <c r="A3923" i="62"/>
  <c r="A3924" i="62"/>
  <c r="A3925" i="62"/>
  <c r="A3926" i="62"/>
  <c r="A3927" i="62"/>
  <c r="A3928" i="62"/>
  <c r="A3929" i="62"/>
  <c r="A3930" i="62"/>
  <c r="A3931" i="62"/>
  <c r="A3932" i="62"/>
  <c r="A3933" i="62"/>
  <c r="A3934" i="62"/>
  <c r="A3935" i="62"/>
  <c r="A3936" i="62"/>
  <c r="A3937" i="62"/>
  <c r="A3938" i="62"/>
  <c r="A3939" i="62"/>
  <c r="A3940" i="62"/>
  <c r="A3941" i="62"/>
  <c r="A3942" i="62"/>
  <c r="A3943" i="62"/>
  <c r="A3944" i="62"/>
  <c r="A3945" i="62"/>
  <c r="A3946" i="62"/>
  <c r="A3947" i="62"/>
  <c r="A3948" i="62"/>
  <c r="A3949" i="62"/>
  <c r="A3950" i="62"/>
  <c r="A3951" i="62"/>
  <c r="A3952" i="62"/>
  <c r="A3953" i="62"/>
  <c r="A3954" i="62"/>
  <c r="A3955" i="62"/>
  <c r="A3956" i="62"/>
  <c r="A3957" i="62"/>
  <c r="A3958" i="62"/>
  <c r="A3959" i="62"/>
  <c r="A3960" i="62"/>
  <c r="A3961" i="62"/>
  <c r="A3962" i="62"/>
  <c r="A3963" i="62"/>
  <c r="A3964" i="62"/>
  <c r="A3965" i="62"/>
  <c r="A3966" i="62"/>
  <c r="A3967" i="62"/>
  <c r="A3968" i="62"/>
  <c r="A3969" i="62"/>
  <c r="A3970" i="62"/>
  <c r="A3971" i="62"/>
  <c r="A3972" i="62"/>
  <c r="A3973" i="62"/>
  <c r="A3974" i="62"/>
  <c r="A3975" i="62"/>
  <c r="A3976" i="62"/>
  <c r="A3977" i="62"/>
  <c r="A3978" i="62"/>
  <c r="A3979" i="62"/>
  <c r="A3980" i="62"/>
  <c r="A3981" i="62"/>
  <c r="A3982" i="62"/>
  <c r="A3983" i="62"/>
  <c r="A3984" i="62"/>
  <c r="A3985" i="62"/>
  <c r="A3986" i="62"/>
  <c r="A3987" i="62"/>
  <c r="A3988" i="62"/>
  <c r="A3989" i="62"/>
  <c r="A3990" i="62"/>
  <c r="A3991" i="62"/>
  <c r="A3992" i="62"/>
  <c r="A3993" i="62"/>
  <c r="A3994" i="62"/>
  <c r="A3995" i="62"/>
  <c r="A3996" i="62"/>
  <c r="A3997" i="62"/>
  <c r="A3998" i="62"/>
  <c r="A3999" i="62"/>
  <c r="A4000" i="62"/>
  <c r="A4001" i="62"/>
  <c r="A4002" i="62"/>
  <c r="A4003" i="62"/>
  <c r="A4004" i="62"/>
  <c r="A4005" i="62"/>
  <c r="A4006" i="62"/>
  <c r="A4007" i="62"/>
  <c r="A4008" i="62"/>
  <c r="A4009" i="62"/>
  <c r="A4010" i="62"/>
  <c r="A4011" i="62"/>
  <c r="A4012" i="62"/>
  <c r="A4013" i="62"/>
  <c r="A4014" i="62"/>
  <c r="A4015" i="62"/>
  <c r="A4016" i="62"/>
  <c r="A4017" i="62"/>
  <c r="A4018" i="62"/>
  <c r="A4019" i="62"/>
  <c r="A4020" i="62"/>
  <c r="A4021" i="62"/>
  <c r="A4022" i="62"/>
  <c r="A4023" i="62"/>
  <c r="A4024" i="62"/>
  <c r="A4025" i="62"/>
  <c r="A4026" i="62"/>
  <c r="A4027" i="62"/>
  <c r="A4028" i="62"/>
  <c r="A4029" i="62"/>
  <c r="A4030" i="62"/>
  <c r="A4031" i="62"/>
  <c r="A4032" i="62"/>
  <c r="A4033" i="62"/>
  <c r="A4034" i="62"/>
  <c r="A4035" i="62"/>
  <c r="A4036" i="62"/>
  <c r="A4037" i="62"/>
  <c r="A4038" i="62"/>
  <c r="A4039" i="62"/>
  <c r="A4040" i="62"/>
  <c r="A4041" i="62"/>
  <c r="A4042" i="62"/>
  <c r="A4043" i="62"/>
  <c r="A4044" i="62"/>
  <c r="A4045" i="62"/>
  <c r="A4046" i="62"/>
  <c r="A4047" i="62"/>
  <c r="A4048" i="62"/>
  <c r="A4049" i="62"/>
  <c r="A4050" i="62"/>
  <c r="A4051" i="62"/>
  <c r="A4052" i="62"/>
  <c r="A4053" i="62"/>
  <c r="A4054" i="62"/>
  <c r="A4055" i="62"/>
  <c r="A4056" i="62"/>
  <c r="A4057" i="62"/>
  <c r="A4058" i="62"/>
  <c r="A4059" i="62"/>
  <c r="A4060" i="62"/>
  <c r="A4061" i="62"/>
  <c r="A4062" i="62"/>
  <c r="A4063" i="62"/>
  <c r="A4064" i="62"/>
  <c r="A4065" i="62"/>
  <c r="A4066" i="62"/>
  <c r="A4067" i="62"/>
  <c r="A4068" i="62"/>
  <c r="A4069" i="62"/>
  <c r="A4070" i="62"/>
  <c r="A4071" i="62"/>
  <c r="A4072" i="62"/>
  <c r="A4073" i="62"/>
  <c r="A4074" i="62"/>
  <c r="A4075" i="62"/>
  <c r="A4076" i="62"/>
  <c r="A4077" i="62"/>
  <c r="A4078" i="62"/>
  <c r="A4079" i="62"/>
  <c r="A4080" i="62"/>
  <c r="A4081" i="62"/>
  <c r="A4082" i="62"/>
  <c r="A4083" i="62"/>
  <c r="A4084" i="62"/>
  <c r="A4085" i="62"/>
  <c r="A4086" i="62"/>
  <c r="A4087" i="62"/>
  <c r="A4088" i="62"/>
  <c r="A4089" i="62"/>
  <c r="A4090" i="62"/>
  <c r="A4091" i="62"/>
  <c r="A4092" i="62"/>
  <c r="A4093" i="62"/>
  <c r="A4094" i="62"/>
  <c r="A4095" i="62"/>
  <c r="A4096" i="62"/>
  <c r="A4097" i="62"/>
  <c r="A4098" i="62"/>
  <c r="A4099" i="62"/>
  <c r="A4100" i="62"/>
  <c r="A4101" i="62"/>
  <c r="A4102" i="62"/>
  <c r="A4103" i="62"/>
  <c r="A4104" i="62"/>
  <c r="A4105" i="62"/>
  <c r="A4106" i="62"/>
  <c r="A4107" i="62"/>
  <c r="A4108" i="62"/>
  <c r="A4109" i="62"/>
  <c r="A4110" i="62"/>
  <c r="A4111" i="62"/>
  <c r="A4112" i="62"/>
  <c r="A4113" i="62"/>
  <c r="A4114" i="62"/>
  <c r="A4115" i="62"/>
  <c r="A4116" i="62"/>
  <c r="A4117" i="62"/>
  <c r="A4118" i="62"/>
  <c r="A4119" i="62"/>
  <c r="A4120" i="62"/>
  <c r="A4121" i="62"/>
  <c r="A4122" i="62"/>
  <c r="A4123" i="62"/>
  <c r="A4124" i="62"/>
  <c r="A4125" i="62"/>
  <c r="A4126" i="62"/>
  <c r="A4127" i="62"/>
  <c r="A4128" i="62"/>
  <c r="A4129" i="62"/>
  <c r="A4130" i="62"/>
  <c r="A4131" i="62"/>
  <c r="A4132" i="62"/>
  <c r="A4133" i="62"/>
  <c r="A4134" i="62"/>
  <c r="A4135" i="62"/>
  <c r="A4136" i="62"/>
  <c r="A4137" i="62"/>
  <c r="A4138" i="62"/>
  <c r="A4139" i="62"/>
  <c r="A4140" i="62"/>
  <c r="A4141" i="62"/>
  <c r="A4142" i="62"/>
  <c r="A4143" i="62"/>
  <c r="A4144" i="62"/>
  <c r="A4145" i="62"/>
  <c r="A4146" i="62"/>
  <c r="A4147" i="62"/>
  <c r="A4148" i="62"/>
  <c r="A4149" i="62"/>
  <c r="A4150" i="62"/>
  <c r="A4151" i="62"/>
  <c r="A4152" i="62"/>
  <c r="A4153" i="62"/>
  <c r="A4154" i="62"/>
  <c r="A4155" i="62"/>
  <c r="A4156" i="62"/>
  <c r="A4157" i="62"/>
  <c r="A4158" i="62"/>
  <c r="A4159" i="62"/>
  <c r="A4160" i="62"/>
  <c r="A4161" i="62"/>
  <c r="A4162" i="62"/>
  <c r="A4163" i="62"/>
  <c r="A4164" i="62"/>
  <c r="A4165" i="62"/>
  <c r="A4166" i="62"/>
  <c r="A4167" i="62"/>
  <c r="A4168" i="62"/>
  <c r="A4169" i="62"/>
  <c r="A4170" i="62"/>
  <c r="A4171" i="62"/>
  <c r="A4172" i="62"/>
  <c r="A4173" i="62"/>
  <c r="A4174" i="62"/>
  <c r="A4175" i="62"/>
  <c r="A4176" i="62"/>
  <c r="A4177" i="62"/>
  <c r="A4178" i="62"/>
  <c r="A4179" i="62"/>
  <c r="A4180" i="62"/>
  <c r="A4181" i="62"/>
  <c r="A4182" i="62"/>
  <c r="A4183" i="62"/>
  <c r="A4184" i="62"/>
  <c r="A4185" i="62"/>
  <c r="A4186" i="62"/>
  <c r="A4187" i="62"/>
  <c r="A4188" i="62"/>
  <c r="A4189" i="62"/>
  <c r="A4190" i="62"/>
  <c r="A4191" i="62"/>
  <c r="A4192" i="62"/>
  <c r="A4193" i="62"/>
  <c r="A4194" i="62"/>
  <c r="A4195" i="62"/>
  <c r="A4196" i="62"/>
  <c r="A4197" i="62"/>
  <c r="A4198" i="62"/>
  <c r="A4199" i="62"/>
  <c r="A4200" i="62"/>
  <c r="A4201" i="62"/>
  <c r="A4202" i="62"/>
  <c r="A4203" i="62"/>
  <c r="A4204" i="62"/>
  <c r="A4205" i="62"/>
  <c r="A4206" i="62"/>
  <c r="A4207" i="62"/>
  <c r="A4208" i="62"/>
  <c r="A4209" i="62"/>
  <c r="A4210" i="62"/>
  <c r="A4211" i="62"/>
  <c r="A4212" i="62"/>
  <c r="A4213" i="62"/>
  <c r="A4214" i="62"/>
  <c r="A4215" i="62"/>
  <c r="A4216" i="62"/>
  <c r="A4217" i="62"/>
  <c r="A4218" i="62"/>
  <c r="A4219" i="62"/>
  <c r="A4220" i="62"/>
  <c r="A4221" i="62"/>
  <c r="A4222" i="62"/>
  <c r="A4223" i="62"/>
  <c r="A4224" i="62"/>
  <c r="A4225" i="62"/>
  <c r="A4226" i="62"/>
  <c r="A4227" i="62"/>
  <c r="A4228" i="62"/>
  <c r="A4229" i="62"/>
  <c r="A4230" i="62"/>
  <c r="A4231" i="62"/>
  <c r="A4232" i="62"/>
  <c r="A4233" i="62"/>
  <c r="A4234" i="62"/>
  <c r="A4235" i="62"/>
  <c r="A4236" i="62"/>
  <c r="A4237" i="62"/>
  <c r="A4238" i="62"/>
  <c r="A4239" i="62"/>
  <c r="A4240" i="62"/>
  <c r="A4241" i="62"/>
  <c r="A4242" i="62"/>
  <c r="A4243" i="62"/>
  <c r="A4244" i="62"/>
  <c r="A4245" i="62"/>
  <c r="A4246" i="62"/>
  <c r="A4247" i="62"/>
  <c r="A4248" i="62"/>
  <c r="A4249" i="62"/>
  <c r="A4250" i="62"/>
  <c r="A4251" i="62"/>
  <c r="A4252" i="62"/>
  <c r="A4253" i="62"/>
  <c r="A4254" i="62"/>
  <c r="A4255" i="62"/>
  <c r="A4256" i="62"/>
  <c r="A4257" i="62"/>
  <c r="A4258" i="62"/>
  <c r="A4259" i="62"/>
  <c r="A4260" i="62"/>
  <c r="A4261" i="62"/>
  <c r="A4262" i="62"/>
  <c r="A4263" i="62"/>
  <c r="A4264" i="62"/>
  <c r="A4265" i="62"/>
  <c r="A4266" i="62"/>
  <c r="A4267" i="62"/>
  <c r="A4268" i="62"/>
  <c r="A4269" i="62"/>
  <c r="A4270" i="62"/>
  <c r="A4271" i="62"/>
  <c r="A4272" i="62"/>
  <c r="A4273" i="62"/>
  <c r="A4274" i="62"/>
  <c r="A4275" i="62"/>
  <c r="A4276" i="62"/>
  <c r="A4277" i="62"/>
  <c r="A4278" i="62"/>
  <c r="A4279" i="62"/>
  <c r="A4280" i="62"/>
  <c r="A4281" i="62"/>
  <c r="A4282" i="62"/>
  <c r="A4283" i="62"/>
  <c r="A4284" i="62"/>
  <c r="A4285" i="62"/>
  <c r="A4286" i="62"/>
  <c r="A4287" i="62"/>
  <c r="A4288" i="62"/>
  <c r="A4289" i="62"/>
  <c r="A4290" i="62"/>
  <c r="A4291" i="62"/>
  <c r="A4292" i="62"/>
  <c r="A4293" i="62"/>
  <c r="A4294" i="62"/>
  <c r="A4295" i="62"/>
  <c r="A4296" i="62"/>
  <c r="A4297" i="62"/>
  <c r="A4298" i="62"/>
  <c r="A4299" i="62"/>
  <c r="A4300" i="62"/>
  <c r="A4301" i="62"/>
  <c r="A4302" i="62"/>
  <c r="A4303" i="62"/>
  <c r="A4304" i="62"/>
  <c r="A4305" i="62"/>
  <c r="A4306" i="62"/>
  <c r="A4307" i="62"/>
  <c r="A4308" i="62"/>
  <c r="A4309" i="62"/>
  <c r="A4310" i="62"/>
  <c r="A4311" i="62"/>
  <c r="A4312" i="62"/>
  <c r="A4313" i="62"/>
  <c r="A4314" i="62"/>
  <c r="A4315" i="62"/>
  <c r="A4316" i="62"/>
  <c r="A4317" i="62"/>
  <c r="A4318" i="62"/>
  <c r="A4319" i="62"/>
  <c r="A4320" i="62"/>
  <c r="A4321" i="62"/>
  <c r="A4322" i="62"/>
  <c r="A4323" i="62"/>
  <c r="A4324" i="62"/>
  <c r="A4325" i="62"/>
  <c r="A4326" i="62"/>
  <c r="A4327" i="62"/>
  <c r="A4328" i="62"/>
  <c r="A4329" i="62"/>
  <c r="A4330" i="62"/>
  <c r="A4331" i="62"/>
  <c r="A4332" i="62"/>
  <c r="A4333" i="62"/>
  <c r="A4334" i="62"/>
  <c r="A4335" i="62"/>
  <c r="A4336" i="62"/>
  <c r="A4337" i="62"/>
  <c r="A4338" i="62"/>
  <c r="A4339" i="62"/>
  <c r="A4340" i="62"/>
  <c r="A4341" i="62"/>
  <c r="A4342" i="62"/>
  <c r="A4343" i="62"/>
  <c r="A4344" i="62"/>
  <c r="A4345" i="62"/>
  <c r="A4346" i="62"/>
  <c r="A4347" i="62"/>
  <c r="A4348" i="62"/>
  <c r="A4349" i="62"/>
  <c r="A4350" i="62"/>
  <c r="A4351" i="62"/>
  <c r="A4352" i="62"/>
  <c r="A4353" i="62"/>
  <c r="A4354" i="62"/>
  <c r="A4355" i="62"/>
  <c r="A4356" i="62"/>
  <c r="A4357" i="62"/>
  <c r="A4358" i="62"/>
  <c r="A4359" i="62"/>
  <c r="A4360" i="62"/>
  <c r="A4361" i="62"/>
  <c r="A4362" i="62"/>
  <c r="A4363" i="62"/>
  <c r="A4364" i="62"/>
  <c r="A4365" i="62"/>
  <c r="A4366" i="62"/>
  <c r="A4367" i="62"/>
  <c r="A4368" i="62"/>
  <c r="A4369" i="62"/>
  <c r="A4370" i="62"/>
  <c r="A4371" i="62"/>
  <c r="A4372" i="62"/>
  <c r="A4373" i="62"/>
  <c r="A4374" i="62"/>
  <c r="A4375" i="62"/>
  <c r="A4376" i="62"/>
  <c r="A4377" i="62"/>
  <c r="A4378" i="62"/>
  <c r="A4379" i="62"/>
  <c r="A4380" i="62"/>
  <c r="A4381" i="62"/>
  <c r="A4382" i="62"/>
  <c r="A4383" i="62"/>
  <c r="A4384" i="62"/>
  <c r="A4385" i="62"/>
  <c r="A4386" i="62"/>
  <c r="A4387" i="62"/>
  <c r="A4388" i="62"/>
  <c r="A4389" i="62"/>
  <c r="A4390" i="62"/>
  <c r="A4391" i="62"/>
  <c r="A4392" i="62"/>
  <c r="A4393" i="62"/>
  <c r="A4394" i="62"/>
  <c r="A4395" i="62"/>
  <c r="A4396" i="62"/>
  <c r="A4397" i="62"/>
  <c r="A4398" i="62"/>
  <c r="A4399" i="62"/>
  <c r="A4400" i="62"/>
  <c r="A4401" i="62"/>
  <c r="A4402" i="62"/>
  <c r="A4403" i="62"/>
  <c r="A4404" i="62"/>
  <c r="A4405" i="62"/>
  <c r="A4406" i="62"/>
  <c r="A4407" i="62"/>
  <c r="A4408" i="62"/>
  <c r="A4409" i="62"/>
  <c r="A4410" i="62"/>
  <c r="A4411" i="62"/>
  <c r="A4412" i="62"/>
  <c r="A4413" i="62"/>
  <c r="A4414" i="62"/>
  <c r="A4415" i="62"/>
  <c r="A4416" i="62"/>
  <c r="A4417" i="62"/>
  <c r="A4418" i="62"/>
  <c r="A4419" i="62"/>
  <c r="A4420" i="62"/>
  <c r="A4421" i="62"/>
  <c r="A4422" i="62"/>
  <c r="A4423" i="62"/>
  <c r="A4424" i="62"/>
  <c r="A4425" i="62"/>
  <c r="A4426" i="62"/>
  <c r="A4427" i="62"/>
  <c r="A4428" i="62"/>
  <c r="A4429" i="62"/>
  <c r="A4430" i="62"/>
  <c r="A4431" i="62"/>
  <c r="A4432" i="62"/>
  <c r="A4433" i="62"/>
  <c r="A4434" i="62"/>
  <c r="A4435" i="62"/>
  <c r="A4436" i="62"/>
  <c r="A4437" i="62"/>
  <c r="A4438" i="62"/>
  <c r="A4439" i="62"/>
  <c r="A4440" i="62"/>
  <c r="A4441" i="62"/>
  <c r="A4442" i="62"/>
  <c r="A4443" i="62"/>
  <c r="A4444" i="62"/>
  <c r="A4445" i="62"/>
  <c r="A4446" i="62"/>
  <c r="A4447" i="62"/>
  <c r="A4448" i="62"/>
  <c r="A4449" i="62"/>
  <c r="A4450" i="62"/>
  <c r="A4451" i="62"/>
  <c r="A4452" i="62"/>
  <c r="A4453" i="62"/>
  <c r="A4454" i="62"/>
  <c r="A4455" i="62"/>
  <c r="A4456" i="62"/>
  <c r="A4457" i="62"/>
  <c r="A4458" i="62"/>
  <c r="A4459" i="62"/>
  <c r="A4460" i="62"/>
  <c r="A4461" i="62"/>
  <c r="A4462" i="62"/>
  <c r="A4463" i="62"/>
  <c r="A4464" i="62"/>
  <c r="A4465" i="62"/>
  <c r="A4466" i="62"/>
  <c r="A4467" i="62"/>
  <c r="A4468" i="62"/>
  <c r="A4469" i="62"/>
  <c r="A4470" i="62"/>
  <c r="A4471" i="62"/>
  <c r="A4472" i="62"/>
  <c r="A4473" i="62"/>
  <c r="A4474" i="62"/>
  <c r="A4475" i="62"/>
  <c r="A4476" i="62"/>
  <c r="A4477" i="62"/>
  <c r="A4478" i="62"/>
  <c r="A4479" i="62"/>
  <c r="A4480" i="62"/>
  <c r="A4481" i="62"/>
  <c r="A4482" i="62"/>
  <c r="A4483" i="62"/>
  <c r="A4484" i="62"/>
  <c r="A4485" i="62"/>
  <c r="A4486" i="62"/>
  <c r="A4487" i="62"/>
  <c r="A4488" i="62"/>
  <c r="A4489" i="62"/>
  <c r="A4490" i="62"/>
  <c r="A4491" i="62"/>
  <c r="A4492" i="62"/>
  <c r="A4493" i="62"/>
  <c r="A4494" i="62"/>
  <c r="A4495" i="62"/>
  <c r="A4496" i="62"/>
  <c r="A4497" i="62"/>
  <c r="A4498" i="62"/>
  <c r="A4499" i="62"/>
  <c r="A4500" i="62"/>
  <c r="A4501" i="62"/>
  <c r="A4502" i="62"/>
  <c r="A4503" i="62"/>
  <c r="A4504" i="62"/>
  <c r="A4505" i="62"/>
  <c r="A4506" i="62"/>
  <c r="A4507" i="62"/>
  <c r="A4508" i="62"/>
  <c r="A4509" i="62"/>
  <c r="A4510" i="62"/>
  <c r="A4511" i="62"/>
  <c r="A4512" i="62"/>
  <c r="A4513" i="62"/>
  <c r="A4514" i="62"/>
  <c r="A4515" i="62"/>
  <c r="A4516" i="62"/>
  <c r="A4517" i="62"/>
  <c r="A4518" i="62"/>
  <c r="A4519" i="62"/>
  <c r="A4520" i="62"/>
  <c r="A4521" i="62"/>
  <c r="A4522" i="62"/>
  <c r="A4523" i="62"/>
  <c r="A4524" i="62"/>
  <c r="A4525" i="62"/>
  <c r="A4526" i="62"/>
  <c r="A4527" i="62"/>
  <c r="A4528" i="62"/>
  <c r="A4529" i="62"/>
  <c r="A4530" i="62"/>
  <c r="A4531" i="62"/>
  <c r="A4532" i="62"/>
  <c r="A4533" i="62"/>
  <c r="A4534" i="62"/>
  <c r="A4535" i="62"/>
  <c r="A4536" i="62"/>
  <c r="A4537" i="62"/>
  <c r="A4538" i="62"/>
  <c r="A4539" i="62"/>
  <c r="A4540" i="62"/>
  <c r="A4541" i="62"/>
  <c r="A4542" i="62"/>
  <c r="A4543" i="62"/>
  <c r="A4544" i="62"/>
  <c r="A4545" i="62"/>
  <c r="A4546" i="62"/>
  <c r="A4547" i="62"/>
  <c r="A4548" i="62"/>
  <c r="A4549" i="62"/>
  <c r="A4550" i="62"/>
  <c r="A4551" i="62"/>
  <c r="A4552" i="62"/>
  <c r="A4553" i="62"/>
  <c r="A4554" i="62"/>
  <c r="A4555" i="62"/>
  <c r="A4556" i="62"/>
  <c r="A4557" i="62"/>
  <c r="A4558" i="62"/>
  <c r="A4559" i="62"/>
  <c r="A4560" i="62"/>
  <c r="A4561" i="62"/>
  <c r="A4562" i="62"/>
  <c r="A4563" i="62"/>
  <c r="A4564" i="62"/>
  <c r="A4565" i="62"/>
  <c r="A4566" i="62"/>
  <c r="A4567" i="62"/>
  <c r="A4568" i="62"/>
  <c r="A4569" i="62"/>
  <c r="A4570" i="62"/>
  <c r="A4571" i="62"/>
  <c r="A4572" i="62"/>
  <c r="A4573" i="62"/>
  <c r="A4574" i="62"/>
  <c r="A4575" i="62"/>
  <c r="A4576" i="62"/>
  <c r="A4577" i="62"/>
  <c r="A4578" i="62"/>
  <c r="A4579" i="62"/>
  <c r="A4580" i="62"/>
  <c r="A4581" i="62"/>
  <c r="A4582" i="62"/>
  <c r="A4583" i="62"/>
  <c r="A4584" i="62"/>
  <c r="A4585" i="62"/>
  <c r="A4586" i="62"/>
  <c r="A4587" i="62"/>
  <c r="A4588" i="62"/>
  <c r="A4589" i="62"/>
  <c r="A4590" i="62"/>
  <c r="A4591" i="62"/>
  <c r="A4592" i="62"/>
  <c r="A4593" i="62"/>
  <c r="A4594" i="62"/>
  <c r="A4595" i="62"/>
  <c r="A4596" i="62"/>
  <c r="A4597" i="62"/>
  <c r="A4598" i="62"/>
  <c r="A4599" i="62"/>
  <c r="A4600" i="62"/>
  <c r="A4601" i="62"/>
  <c r="A4602" i="62"/>
  <c r="A4603" i="62"/>
  <c r="A4604" i="62"/>
  <c r="A4605" i="62"/>
  <c r="A4606" i="62"/>
  <c r="A4607" i="62"/>
  <c r="A4608" i="62"/>
  <c r="A4609" i="62"/>
  <c r="A4610" i="62"/>
  <c r="A4611" i="62"/>
  <c r="A4612" i="62"/>
  <c r="A4613" i="62"/>
  <c r="A4614" i="62"/>
  <c r="A4615" i="62"/>
  <c r="A4616" i="62"/>
  <c r="A4617" i="62"/>
  <c r="A4618" i="62"/>
  <c r="A4619" i="62"/>
  <c r="A4620" i="62"/>
  <c r="A4621" i="62"/>
  <c r="A4622" i="62"/>
  <c r="A4623" i="62"/>
  <c r="A4624" i="62"/>
  <c r="A4625" i="62"/>
  <c r="A4626" i="62"/>
  <c r="A4627" i="62"/>
  <c r="A4628" i="62"/>
  <c r="A4629" i="62"/>
  <c r="A4630" i="62"/>
  <c r="A4631" i="62"/>
  <c r="A4632" i="62"/>
  <c r="A4633" i="62"/>
  <c r="A4634" i="62"/>
  <c r="A4635" i="62"/>
  <c r="A4636" i="62"/>
  <c r="A4637" i="62"/>
  <c r="A4638" i="62"/>
  <c r="A4639" i="62"/>
  <c r="A4640" i="62"/>
  <c r="A4641" i="62"/>
  <c r="A4642" i="62"/>
  <c r="A4643" i="62"/>
  <c r="A4644" i="62"/>
  <c r="A4645" i="62"/>
  <c r="A4646" i="62"/>
  <c r="A4647" i="62"/>
  <c r="A4648" i="62"/>
  <c r="A4649" i="62"/>
  <c r="A4650" i="62"/>
  <c r="A4651" i="62"/>
  <c r="A4652" i="62"/>
  <c r="A4653" i="62"/>
  <c r="A4654" i="62"/>
  <c r="A4655" i="62"/>
  <c r="A4656" i="62"/>
  <c r="A4657" i="62"/>
  <c r="A4658" i="62"/>
  <c r="A4659" i="62"/>
  <c r="A4660" i="62"/>
  <c r="A4661" i="62"/>
  <c r="A4662" i="62"/>
  <c r="A4663" i="62"/>
  <c r="A4664" i="62"/>
  <c r="A4665" i="62"/>
  <c r="A4666" i="62"/>
  <c r="A4667" i="62"/>
  <c r="A4668" i="62"/>
  <c r="A4669" i="62"/>
  <c r="A4670" i="62"/>
  <c r="A4671" i="62"/>
  <c r="A4672" i="62"/>
  <c r="A4673" i="62"/>
  <c r="A4674" i="62"/>
  <c r="A4675" i="62"/>
  <c r="A4676" i="62"/>
  <c r="A4677" i="62"/>
  <c r="A4678" i="62"/>
  <c r="A4679" i="62"/>
  <c r="A4680" i="62"/>
  <c r="A4681" i="62"/>
  <c r="A4682" i="62"/>
  <c r="A4683" i="62"/>
  <c r="A4684" i="62"/>
  <c r="A4685" i="62"/>
  <c r="A4686" i="62"/>
  <c r="A4687" i="62"/>
  <c r="A4688" i="62"/>
  <c r="A4689" i="62"/>
  <c r="A4690" i="62"/>
  <c r="A4691" i="62"/>
  <c r="A4692" i="62"/>
  <c r="A4693" i="62"/>
  <c r="A4694" i="62"/>
  <c r="A4695" i="62"/>
  <c r="A4696" i="62"/>
  <c r="A4697" i="62"/>
  <c r="A4698" i="62"/>
  <c r="A4699" i="62"/>
  <c r="A4700" i="62"/>
  <c r="A4701" i="62"/>
  <c r="A4702" i="62"/>
  <c r="A4703" i="62"/>
  <c r="A4704" i="62"/>
  <c r="A4705" i="62"/>
  <c r="A4706" i="62"/>
  <c r="A4707" i="62"/>
  <c r="A4708" i="62"/>
  <c r="A4709" i="62"/>
  <c r="A4710" i="62"/>
  <c r="A4711" i="62"/>
  <c r="A4712" i="62"/>
  <c r="A4713" i="62"/>
  <c r="A4714" i="62"/>
  <c r="A4715" i="62"/>
  <c r="A4716" i="62"/>
  <c r="A4717" i="62"/>
  <c r="A4718" i="62"/>
  <c r="A4719" i="62"/>
  <c r="A4720" i="62"/>
  <c r="A4721" i="62"/>
  <c r="A4722" i="62"/>
  <c r="A4723" i="62"/>
  <c r="A4724" i="62"/>
  <c r="A4725" i="62"/>
  <c r="A4726" i="62"/>
  <c r="A4727" i="62"/>
  <c r="A4728" i="62"/>
  <c r="A4729" i="62"/>
  <c r="A4730" i="62"/>
  <c r="A4731" i="62"/>
  <c r="A4732" i="62"/>
  <c r="A4733" i="62"/>
  <c r="A4734" i="62"/>
  <c r="A4735" i="62"/>
  <c r="A4736" i="62"/>
  <c r="A4737" i="62"/>
  <c r="A4738" i="62"/>
  <c r="A4739" i="62"/>
  <c r="A4740" i="62"/>
  <c r="A4741" i="62"/>
  <c r="A4742" i="62"/>
  <c r="A4743" i="62"/>
  <c r="A4744" i="62"/>
  <c r="A4745" i="62"/>
  <c r="A4746" i="62"/>
  <c r="A4747" i="62"/>
  <c r="A4748" i="62"/>
  <c r="A4749" i="62"/>
  <c r="A4750" i="62"/>
  <c r="A4751" i="62"/>
  <c r="A4752" i="62"/>
  <c r="A4753" i="62"/>
  <c r="A4754" i="62"/>
  <c r="A4755" i="62"/>
  <c r="A4756" i="62"/>
  <c r="A4757" i="62"/>
  <c r="A4758" i="62"/>
  <c r="A4759" i="62"/>
  <c r="A4760" i="62"/>
  <c r="A4761" i="62"/>
  <c r="A4762" i="62"/>
  <c r="A4763" i="62"/>
  <c r="A4764" i="62"/>
  <c r="A4765" i="62"/>
  <c r="A4766" i="62"/>
  <c r="A4767" i="62"/>
  <c r="A4768" i="62"/>
  <c r="A4769" i="62"/>
  <c r="A4770" i="62"/>
  <c r="A4771" i="62"/>
  <c r="A4772" i="62"/>
  <c r="A4773" i="62"/>
  <c r="A4774" i="62"/>
  <c r="A4775" i="62"/>
  <c r="A4776" i="62"/>
  <c r="A4777" i="62"/>
  <c r="A4778" i="62"/>
  <c r="A4779" i="62"/>
  <c r="A4780" i="62"/>
  <c r="A4781" i="62"/>
  <c r="A4782" i="62"/>
  <c r="A4783" i="62"/>
  <c r="A4784" i="62"/>
  <c r="A4785" i="62"/>
  <c r="A4786" i="62"/>
  <c r="A4787" i="62"/>
  <c r="A4788" i="62"/>
  <c r="A4789" i="62"/>
  <c r="A4790" i="62"/>
  <c r="A4791" i="62"/>
  <c r="A4792" i="62"/>
  <c r="A4793" i="62"/>
  <c r="A4794" i="62"/>
  <c r="A4795" i="62"/>
  <c r="A4796" i="62"/>
  <c r="A4797" i="62"/>
  <c r="A4798" i="62"/>
  <c r="A4799" i="62"/>
  <c r="A4800" i="62"/>
  <c r="A4801" i="62"/>
  <c r="A4802" i="62"/>
  <c r="A4803" i="62"/>
  <c r="A4804" i="62"/>
  <c r="A4805" i="62"/>
  <c r="A4806" i="62"/>
  <c r="A4807" i="62"/>
  <c r="A4808" i="62"/>
  <c r="A4809" i="62"/>
  <c r="A4810" i="62"/>
  <c r="A4811" i="62"/>
  <c r="A4812" i="62"/>
  <c r="A4813" i="62"/>
  <c r="A4814" i="62"/>
  <c r="A4815" i="62"/>
  <c r="A4816" i="62"/>
  <c r="A4817" i="62"/>
  <c r="A4818" i="62"/>
  <c r="A4819" i="62"/>
  <c r="A4820" i="62"/>
  <c r="A4821" i="62"/>
  <c r="A4822" i="62"/>
  <c r="A4823" i="62"/>
  <c r="A4824" i="62"/>
  <c r="A4825" i="62"/>
  <c r="A4826" i="62"/>
  <c r="A4827" i="62"/>
  <c r="A4828" i="62"/>
  <c r="A4829" i="62"/>
  <c r="A4830" i="62"/>
  <c r="A4831" i="62"/>
  <c r="A4832" i="62"/>
  <c r="A4833" i="62"/>
  <c r="A4834" i="62"/>
  <c r="A4835" i="62"/>
  <c r="A4836" i="62"/>
  <c r="A4837" i="62"/>
  <c r="A4838" i="62"/>
  <c r="A4839" i="62"/>
  <c r="A4840" i="62"/>
  <c r="A4841" i="62"/>
  <c r="A4842" i="62"/>
  <c r="A4843" i="62"/>
  <c r="A4844" i="62"/>
  <c r="A4845" i="62"/>
  <c r="A4846" i="62"/>
  <c r="A4847" i="62"/>
  <c r="A4848" i="62"/>
  <c r="A4849" i="62"/>
  <c r="A4850" i="62"/>
  <c r="A4851" i="62"/>
  <c r="A4852" i="62"/>
  <c r="A4853" i="62"/>
  <c r="A4854" i="62"/>
  <c r="A4855" i="62"/>
  <c r="A4856" i="62"/>
  <c r="A4857" i="62"/>
  <c r="A4858" i="62"/>
  <c r="A4859" i="62"/>
  <c r="A4860" i="62"/>
  <c r="A4861" i="62"/>
  <c r="A4862" i="62"/>
  <c r="A4863" i="62"/>
  <c r="A4864" i="62"/>
  <c r="A4865" i="62"/>
  <c r="A4866" i="62"/>
  <c r="A4867" i="62"/>
  <c r="A4868" i="62"/>
  <c r="A4869" i="62"/>
  <c r="A4870" i="62"/>
  <c r="A4871" i="62"/>
  <c r="A4872" i="62"/>
  <c r="A4873" i="62"/>
  <c r="A4874" i="62"/>
  <c r="A4875" i="62"/>
  <c r="A4876" i="62"/>
  <c r="A4877" i="62"/>
  <c r="A4878" i="62"/>
  <c r="A4879" i="62"/>
  <c r="A4880" i="62"/>
  <c r="A4881" i="62"/>
  <c r="A4882" i="62"/>
  <c r="A4883" i="62"/>
  <c r="A4884" i="62"/>
  <c r="A4885" i="62"/>
  <c r="A4886" i="62"/>
  <c r="A4887" i="62"/>
  <c r="A4888" i="62"/>
  <c r="A4889" i="62"/>
  <c r="A4890" i="62"/>
  <c r="A4891" i="62"/>
  <c r="A4892" i="62"/>
  <c r="A4893" i="62"/>
  <c r="A4894" i="62"/>
  <c r="A4895" i="62"/>
  <c r="A4896" i="62"/>
  <c r="A4897" i="62"/>
  <c r="A4898" i="62"/>
  <c r="A4899" i="62"/>
  <c r="A4900" i="62"/>
  <c r="A4901" i="62"/>
  <c r="A4902" i="62"/>
  <c r="A4903" i="62"/>
  <c r="A4904" i="62"/>
  <c r="A4905" i="62"/>
  <c r="A4906" i="62"/>
  <c r="A4907" i="62"/>
  <c r="A4908" i="62"/>
  <c r="A4909" i="62"/>
  <c r="A4910" i="62"/>
  <c r="A4911" i="62"/>
  <c r="A4912" i="62"/>
  <c r="A4913" i="62"/>
  <c r="A4914" i="62"/>
  <c r="A4915" i="62"/>
  <c r="A4916" i="62"/>
  <c r="A4917" i="62"/>
  <c r="A4918" i="62"/>
  <c r="A4919" i="62"/>
  <c r="A4920" i="62"/>
  <c r="A4921" i="62"/>
  <c r="A4922" i="62"/>
  <c r="A4923" i="62"/>
  <c r="A4924" i="62"/>
  <c r="A4925" i="62"/>
  <c r="A4926" i="62"/>
  <c r="A4927" i="62"/>
  <c r="A4928" i="62"/>
  <c r="A4929" i="62"/>
  <c r="A4930" i="62"/>
  <c r="A4931" i="62"/>
  <c r="A4932" i="62"/>
  <c r="A4933" i="62"/>
  <c r="A4934" i="62"/>
  <c r="A4935" i="62"/>
  <c r="A4936" i="62"/>
  <c r="A4937" i="62"/>
  <c r="A4938" i="62"/>
  <c r="A4939" i="62"/>
  <c r="A4940" i="62"/>
  <c r="A4941" i="62"/>
  <c r="A4942" i="62"/>
  <c r="A4943" i="62"/>
  <c r="A4944" i="62"/>
  <c r="A4945" i="62"/>
  <c r="A4946" i="62"/>
  <c r="A4947" i="62"/>
  <c r="A4948" i="62"/>
  <c r="A4949" i="62"/>
  <c r="A4950" i="62"/>
  <c r="A4951" i="62"/>
  <c r="A4952" i="62"/>
  <c r="A4953" i="62"/>
  <c r="A4954" i="62"/>
  <c r="A4955" i="62"/>
  <c r="A4956" i="62"/>
  <c r="A4957" i="62"/>
  <c r="A4958" i="62"/>
  <c r="A4959" i="62"/>
  <c r="A4960" i="62"/>
  <c r="A4961" i="62"/>
  <c r="A4962" i="62"/>
  <c r="A4963" i="62"/>
  <c r="A4964" i="62"/>
  <c r="A4965" i="62"/>
  <c r="A4966" i="62"/>
  <c r="A4967" i="62"/>
  <c r="A4968" i="62"/>
  <c r="A4969" i="62"/>
  <c r="A4970" i="62"/>
  <c r="A4971" i="62"/>
  <c r="A4972" i="62"/>
  <c r="A4973" i="62"/>
  <c r="A4974" i="62"/>
  <c r="A4975" i="62"/>
  <c r="A4976" i="62"/>
  <c r="A4977" i="62"/>
  <c r="A4978" i="62"/>
  <c r="A4979" i="62"/>
  <c r="A4980" i="62"/>
  <c r="A4981" i="62"/>
  <c r="A4982" i="62"/>
  <c r="A4983" i="62"/>
  <c r="A4984" i="62"/>
  <c r="A4985" i="62"/>
  <c r="A4986" i="62"/>
  <c r="A4987" i="62"/>
  <c r="A4988" i="62"/>
  <c r="A4989" i="62"/>
  <c r="A4990" i="62"/>
  <c r="A4991" i="62"/>
  <c r="A4992" i="62"/>
  <c r="A4993" i="62"/>
  <c r="A4994" i="62"/>
  <c r="A4995" i="62"/>
  <c r="A4996" i="62"/>
  <c r="A4997" i="62"/>
  <c r="A4998" i="62"/>
  <c r="A4999" i="62"/>
  <c r="A5000" i="62"/>
  <c r="A5001" i="62"/>
  <c r="A5002" i="62"/>
  <c r="A5003" i="62"/>
  <c r="A5004" i="62"/>
  <c r="A5005" i="62"/>
  <c r="A5006" i="62"/>
  <c r="A5007" i="62"/>
  <c r="A5008" i="62"/>
  <c r="A5009" i="62"/>
  <c r="A5010" i="62"/>
  <c r="A5011" i="62"/>
  <c r="A5012" i="62"/>
  <c r="A5013" i="62"/>
  <c r="A5014" i="62"/>
  <c r="A5015" i="62"/>
  <c r="A5016" i="62"/>
  <c r="A5017" i="62"/>
  <c r="A5018" i="62"/>
  <c r="A5019" i="62"/>
  <c r="A5020" i="62"/>
  <c r="A5021" i="62"/>
  <c r="A5022" i="62"/>
  <c r="A5023" i="62"/>
  <c r="A5024" i="62"/>
  <c r="A5025" i="62"/>
  <c r="A5026" i="62"/>
  <c r="A5027" i="62"/>
  <c r="A5028" i="62"/>
  <c r="A5029" i="62"/>
  <c r="A5030" i="62"/>
  <c r="A5031" i="62"/>
  <c r="A5032" i="62"/>
  <c r="A5033" i="62"/>
  <c r="A5034" i="62"/>
  <c r="A5035" i="62"/>
  <c r="A5036" i="62"/>
  <c r="A5037" i="62"/>
  <c r="A5038" i="62"/>
  <c r="A5039" i="62"/>
  <c r="A5040" i="62"/>
  <c r="A5041" i="62"/>
  <c r="A5042" i="62"/>
  <c r="A5043" i="62"/>
  <c r="A5044" i="62"/>
  <c r="A5045" i="62"/>
  <c r="A5046" i="62"/>
  <c r="A5047" i="62"/>
  <c r="A5048" i="62"/>
  <c r="A5049" i="62"/>
  <c r="A5050" i="62"/>
  <c r="A5051" i="62"/>
  <c r="A5052" i="62"/>
  <c r="A5053" i="62"/>
  <c r="A5054" i="62"/>
  <c r="A5055" i="62"/>
  <c r="A5056" i="62"/>
  <c r="A5057" i="62"/>
  <c r="A5058" i="62"/>
  <c r="A5059" i="62"/>
  <c r="A5060" i="62"/>
  <c r="A5061" i="62"/>
  <c r="A5062" i="62"/>
  <c r="A5063" i="62"/>
  <c r="A5064" i="62"/>
  <c r="A5065" i="62"/>
  <c r="A5066" i="62"/>
  <c r="A5067" i="62"/>
  <c r="A5068" i="62"/>
  <c r="A5069" i="62"/>
  <c r="A5070" i="62"/>
  <c r="A5071" i="62"/>
  <c r="A5072" i="62"/>
  <c r="A5073" i="62"/>
  <c r="A5074" i="62"/>
  <c r="A5075" i="62"/>
  <c r="A5076" i="62"/>
  <c r="A5077" i="62"/>
  <c r="A5078" i="62"/>
  <c r="A5079" i="62"/>
  <c r="A5080" i="62"/>
  <c r="A5081" i="62"/>
  <c r="A5082" i="62"/>
  <c r="A5083" i="62"/>
  <c r="A5084" i="62"/>
  <c r="A5085" i="62"/>
  <c r="A5086" i="62"/>
  <c r="A5087" i="62"/>
  <c r="A5088" i="62"/>
  <c r="A5089" i="62"/>
  <c r="A5090" i="62"/>
  <c r="A5091" i="62"/>
  <c r="A5092" i="62"/>
  <c r="A5093" i="62"/>
  <c r="A5094" i="62"/>
  <c r="A5095" i="62"/>
  <c r="A5096" i="62"/>
  <c r="A5097" i="62"/>
  <c r="A5098" i="62"/>
  <c r="A5099" i="62"/>
  <c r="A5100" i="62"/>
  <c r="A5101" i="62"/>
  <c r="A5102" i="62"/>
  <c r="A5103" i="62"/>
  <c r="A5104" i="62"/>
  <c r="A5105" i="62"/>
  <c r="A5106" i="62"/>
  <c r="A5107" i="62"/>
  <c r="A5108" i="62"/>
  <c r="A5109" i="62"/>
  <c r="A5110" i="62"/>
  <c r="A5111" i="62"/>
  <c r="A5112" i="62"/>
  <c r="A5113" i="62"/>
  <c r="A5114" i="62"/>
  <c r="A5115" i="62"/>
  <c r="A5116" i="62"/>
  <c r="A5117" i="62"/>
  <c r="A5118" i="62"/>
  <c r="A5119" i="62"/>
  <c r="A5120" i="62"/>
  <c r="A5121" i="62"/>
  <c r="A5122" i="62"/>
  <c r="A5123" i="62"/>
  <c r="A5124" i="62"/>
  <c r="A5125" i="62"/>
  <c r="A5126" i="62"/>
  <c r="A5127" i="62"/>
  <c r="A5128" i="62"/>
  <c r="A5129" i="62"/>
  <c r="A5130" i="62"/>
  <c r="A5131" i="62"/>
  <c r="A5132" i="62"/>
  <c r="A5133" i="62"/>
  <c r="A5134" i="62"/>
  <c r="A5135" i="62"/>
  <c r="A5136" i="62"/>
  <c r="A5137" i="62"/>
  <c r="A5138" i="62"/>
  <c r="A5139" i="62"/>
  <c r="A5140" i="62"/>
  <c r="A5141" i="62"/>
  <c r="A5142" i="62"/>
  <c r="A5143" i="62"/>
  <c r="A5144" i="62"/>
  <c r="A5145" i="62"/>
  <c r="A5146" i="62"/>
  <c r="A5147" i="62"/>
  <c r="A5148" i="62"/>
  <c r="A5149" i="62"/>
  <c r="A5150" i="62"/>
  <c r="A5151" i="62"/>
  <c r="A5152" i="62"/>
  <c r="A5153" i="62"/>
  <c r="A5154" i="62"/>
  <c r="A5155" i="62"/>
  <c r="A5156" i="62"/>
  <c r="A5157" i="62"/>
  <c r="A5158" i="62"/>
  <c r="A5159" i="62"/>
  <c r="A5160" i="62"/>
  <c r="A5161" i="62"/>
  <c r="A5162" i="62"/>
  <c r="A5163" i="62"/>
  <c r="A5164" i="62"/>
  <c r="A5165" i="62"/>
  <c r="A5166" i="62"/>
  <c r="A5167" i="62"/>
  <c r="A5168" i="62"/>
  <c r="A5169" i="62"/>
  <c r="A5170" i="62"/>
  <c r="A5171" i="62"/>
  <c r="A5172" i="62"/>
  <c r="A5173" i="62"/>
  <c r="A5174" i="62"/>
  <c r="A5175" i="62"/>
  <c r="A5176" i="62"/>
  <c r="A5177" i="62"/>
  <c r="A5178" i="62"/>
  <c r="A5179" i="62"/>
  <c r="A5180" i="62"/>
  <c r="A5181" i="62"/>
  <c r="A5182" i="62"/>
  <c r="A5183" i="62"/>
  <c r="A5184" i="62"/>
  <c r="A5185" i="62"/>
  <c r="A5186" i="62"/>
  <c r="A5187" i="62"/>
  <c r="A5188" i="62"/>
  <c r="A5189" i="62"/>
  <c r="A5190" i="62"/>
  <c r="A5191" i="62"/>
  <c r="A5192" i="62"/>
  <c r="A5193" i="62"/>
  <c r="A5194" i="62"/>
  <c r="A5195" i="62"/>
  <c r="A5196" i="62"/>
  <c r="A5197" i="62"/>
  <c r="A5198" i="62"/>
  <c r="A5199" i="62"/>
  <c r="A5200" i="62"/>
  <c r="A5201" i="62"/>
  <c r="A5202" i="62"/>
  <c r="A5203" i="62"/>
  <c r="A5204" i="62"/>
  <c r="A5205" i="62"/>
  <c r="A5206" i="62"/>
  <c r="A5207" i="62"/>
  <c r="A5208" i="62"/>
  <c r="A5209" i="62"/>
  <c r="A5210" i="62"/>
  <c r="A5211" i="62"/>
  <c r="A5212" i="62"/>
  <c r="A5213" i="62"/>
  <c r="A5214" i="62"/>
  <c r="A5215" i="62"/>
  <c r="A5216" i="62"/>
  <c r="A5217" i="62"/>
  <c r="A5218" i="62"/>
  <c r="A5219" i="62"/>
  <c r="A5220" i="62"/>
  <c r="A5221" i="62"/>
  <c r="A5222" i="62"/>
  <c r="A5223" i="62"/>
  <c r="A5224" i="62"/>
  <c r="A5225" i="62"/>
  <c r="A5226" i="62"/>
  <c r="A5227" i="62"/>
  <c r="A5228" i="62"/>
  <c r="A5229" i="62"/>
  <c r="A5230" i="62"/>
  <c r="A5231" i="62"/>
  <c r="A5232" i="62"/>
  <c r="A5233" i="62"/>
  <c r="A5234" i="62"/>
  <c r="A5235" i="62"/>
  <c r="A5236" i="62"/>
  <c r="A5237" i="62"/>
  <c r="A5238" i="62"/>
  <c r="A5239" i="62"/>
  <c r="A5240" i="62"/>
  <c r="A5241" i="62"/>
  <c r="A5242" i="62"/>
  <c r="A5243" i="62"/>
  <c r="A5244" i="62"/>
  <c r="A5245" i="62"/>
  <c r="A5246" i="62"/>
  <c r="A5247" i="62"/>
  <c r="A5248" i="62"/>
  <c r="A5249" i="62"/>
  <c r="A5250" i="62"/>
  <c r="A5251" i="62"/>
  <c r="A5252" i="62"/>
  <c r="A5253" i="62"/>
  <c r="A5254" i="62"/>
  <c r="A5255" i="62"/>
  <c r="A5256" i="62"/>
  <c r="A5257" i="62"/>
  <c r="A5258" i="62"/>
  <c r="A5259" i="62"/>
  <c r="A5260" i="62"/>
  <c r="A5261" i="62"/>
  <c r="A5262" i="62"/>
  <c r="A5263" i="62"/>
  <c r="A5264" i="62"/>
  <c r="A5265" i="62"/>
  <c r="A5266" i="62"/>
  <c r="A5267" i="62"/>
  <c r="A5268" i="62"/>
  <c r="A5269" i="62"/>
  <c r="A5270" i="62"/>
  <c r="A5271" i="62"/>
  <c r="A5272" i="62"/>
  <c r="A5273" i="62"/>
  <c r="A5274" i="62"/>
  <c r="A5275" i="62"/>
  <c r="A5276" i="62"/>
  <c r="A5277" i="62"/>
  <c r="A5278" i="62"/>
  <c r="A5279" i="62"/>
  <c r="A5280" i="62"/>
  <c r="A5281" i="62"/>
  <c r="A5282" i="62"/>
  <c r="A5283" i="62"/>
  <c r="A5284" i="62"/>
  <c r="A5285" i="62"/>
  <c r="A5286" i="62"/>
  <c r="A5287" i="62"/>
  <c r="A5288" i="62"/>
  <c r="A5289" i="62"/>
  <c r="A5290" i="62"/>
  <c r="A5291" i="62"/>
  <c r="A5292" i="62"/>
  <c r="A5293" i="62"/>
  <c r="A5294" i="62"/>
  <c r="A5295" i="62"/>
  <c r="A5296" i="62"/>
  <c r="A5297" i="62"/>
  <c r="A5298" i="62"/>
  <c r="A5299" i="62"/>
  <c r="A5300" i="62"/>
  <c r="A5301" i="62"/>
  <c r="A5302" i="62"/>
  <c r="A5303" i="62"/>
  <c r="A5304" i="62"/>
  <c r="A5305" i="62"/>
  <c r="A5306" i="62"/>
  <c r="A5307" i="62"/>
  <c r="A5308" i="62"/>
  <c r="A5309" i="62"/>
  <c r="A5310" i="62"/>
  <c r="A5311" i="62"/>
  <c r="A5312" i="62"/>
  <c r="A5313" i="62"/>
  <c r="A5314" i="62"/>
  <c r="A5315" i="62"/>
  <c r="A5316" i="62"/>
  <c r="A5317" i="62"/>
  <c r="A5318" i="62"/>
  <c r="A5319" i="62"/>
  <c r="A5320" i="62"/>
  <c r="A5321" i="62"/>
  <c r="A5322" i="62"/>
  <c r="A5323" i="62"/>
  <c r="A5324" i="62"/>
  <c r="A5325" i="62"/>
  <c r="A5326" i="62"/>
  <c r="A5327" i="62"/>
  <c r="A5328" i="62"/>
  <c r="A5329" i="62"/>
  <c r="A5330" i="62"/>
  <c r="A5331" i="62"/>
  <c r="A5332" i="62"/>
  <c r="A5333" i="62"/>
  <c r="A5334" i="62"/>
  <c r="A5335" i="62"/>
  <c r="A5336" i="62"/>
  <c r="A5337" i="62"/>
  <c r="A5338" i="62"/>
  <c r="A5339" i="62"/>
  <c r="A5340" i="62"/>
  <c r="A5341" i="62"/>
  <c r="A5342" i="62"/>
  <c r="A5343" i="62"/>
  <c r="A5344" i="62"/>
  <c r="A5345" i="62"/>
  <c r="A5346" i="62"/>
  <c r="A5347" i="62"/>
  <c r="A5348" i="62"/>
  <c r="A5349" i="62"/>
  <c r="A5350" i="62"/>
  <c r="A5351" i="62"/>
  <c r="A5352" i="62"/>
  <c r="A5353" i="62"/>
  <c r="A5354" i="62"/>
  <c r="A5355" i="62"/>
  <c r="A5356" i="62"/>
  <c r="A5357" i="62"/>
  <c r="A5358" i="62"/>
  <c r="A5359" i="62"/>
  <c r="A5360" i="62"/>
  <c r="A5361" i="62"/>
  <c r="A5362" i="62"/>
  <c r="A5363" i="62"/>
  <c r="A5364" i="62"/>
  <c r="A5365" i="62"/>
  <c r="A5366" i="62"/>
  <c r="A5367" i="62"/>
  <c r="A5368" i="62"/>
  <c r="A5369" i="62"/>
  <c r="A5370" i="62"/>
  <c r="A5371" i="62"/>
  <c r="A5372" i="62"/>
  <c r="A5373" i="62"/>
  <c r="A5374" i="62"/>
  <c r="A5375" i="62"/>
  <c r="A5376" i="62"/>
  <c r="A5377" i="62"/>
  <c r="A5378" i="62"/>
  <c r="A5379" i="62"/>
  <c r="A5380" i="62"/>
  <c r="A5381" i="62"/>
  <c r="A5382" i="62"/>
  <c r="A5383" i="62"/>
  <c r="A5384" i="62"/>
  <c r="A5385" i="62"/>
  <c r="A5386" i="62"/>
  <c r="A5387" i="62"/>
  <c r="A5388" i="62"/>
  <c r="A5389" i="62"/>
  <c r="A5390" i="62"/>
  <c r="A5391" i="62"/>
  <c r="A5392" i="62"/>
  <c r="A5393" i="62"/>
  <c r="A5394" i="62"/>
  <c r="A5395" i="62"/>
  <c r="A5396" i="62"/>
  <c r="A5397" i="62"/>
  <c r="A5398" i="62"/>
  <c r="A5399" i="62"/>
  <c r="A5400" i="62"/>
  <c r="A5401" i="62"/>
  <c r="A5402" i="62"/>
  <c r="A5403" i="62"/>
  <c r="A5404" i="62"/>
  <c r="A5405" i="62"/>
  <c r="A5406" i="62"/>
  <c r="A5407" i="62"/>
  <c r="A5408" i="62"/>
  <c r="A5409" i="62"/>
  <c r="A5410" i="62"/>
  <c r="A5411" i="62"/>
  <c r="A5412" i="62"/>
  <c r="A5413" i="62"/>
  <c r="A5414" i="62"/>
  <c r="A5415" i="62"/>
  <c r="A5416" i="62"/>
  <c r="A5417" i="62"/>
  <c r="A5418" i="62"/>
  <c r="A5419" i="62"/>
  <c r="A5420" i="62"/>
  <c r="A5421" i="62"/>
  <c r="A5422" i="62"/>
  <c r="A5423" i="62"/>
  <c r="A5424" i="62"/>
  <c r="A5425" i="62"/>
  <c r="A5426" i="62"/>
  <c r="A5427" i="62"/>
  <c r="A5428" i="62"/>
  <c r="A5429" i="62"/>
  <c r="A5430" i="62"/>
  <c r="A5431" i="62"/>
  <c r="A5432" i="62"/>
  <c r="A5433" i="62"/>
  <c r="A5434" i="62"/>
  <c r="A5435" i="62"/>
  <c r="A5436" i="62"/>
  <c r="A5437" i="62"/>
  <c r="A5438" i="62"/>
  <c r="A5439" i="62"/>
  <c r="A5440" i="62"/>
  <c r="A5441" i="62"/>
  <c r="A5442" i="62"/>
  <c r="A5443" i="62"/>
  <c r="A5444" i="62"/>
  <c r="A5445" i="62"/>
  <c r="A5446" i="62"/>
  <c r="A5447" i="62"/>
  <c r="A5448" i="62"/>
  <c r="A5449" i="62"/>
  <c r="A5450" i="62"/>
  <c r="A5451" i="62"/>
  <c r="A5452" i="62"/>
  <c r="A5453" i="62"/>
  <c r="A5454" i="62"/>
  <c r="A5455" i="62"/>
  <c r="A5456" i="62"/>
  <c r="A5457" i="62"/>
  <c r="A5458" i="62"/>
  <c r="A5459" i="62"/>
  <c r="A5460" i="62"/>
  <c r="A5461" i="62"/>
  <c r="A5462" i="62"/>
  <c r="A5463" i="62"/>
  <c r="A5464" i="62"/>
  <c r="A5465" i="62"/>
  <c r="A5466" i="62"/>
  <c r="A5467" i="62"/>
  <c r="A5468" i="62"/>
  <c r="A5469" i="62"/>
  <c r="A5470" i="62"/>
  <c r="A5471" i="62"/>
  <c r="A5472" i="62"/>
  <c r="A5473" i="62"/>
  <c r="A5474" i="62"/>
  <c r="A5475" i="62"/>
  <c r="A5476" i="62"/>
  <c r="A5477" i="62"/>
  <c r="A5478" i="62"/>
  <c r="A5479" i="62"/>
  <c r="A5480" i="62"/>
  <c r="A5481" i="62"/>
  <c r="A5482" i="62"/>
  <c r="A5483" i="62"/>
  <c r="A5484" i="62"/>
  <c r="A5485" i="62"/>
  <c r="A5486" i="62"/>
  <c r="A5487" i="62"/>
  <c r="A5488" i="62"/>
  <c r="A5489" i="62"/>
  <c r="A5490" i="62"/>
  <c r="A5491" i="62"/>
  <c r="A5492" i="62"/>
  <c r="A5493" i="62"/>
  <c r="A5494" i="62"/>
  <c r="A5495" i="62"/>
  <c r="A5496" i="62"/>
  <c r="A5497" i="62"/>
  <c r="A5498" i="62"/>
  <c r="A5499" i="62"/>
  <c r="A5500" i="62"/>
  <c r="A5501" i="62"/>
  <c r="A5502" i="62"/>
  <c r="A5503" i="62"/>
  <c r="A5504" i="62"/>
  <c r="A5505" i="62"/>
  <c r="A5506" i="62"/>
  <c r="A5507" i="62"/>
  <c r="A5508" i="62"/>
  <c r="A5509" i="62"/>
  <c r="A5510" i="62"/>
  <c r="A5511" i="62"/>
  <c r="A5512" i="62"/>
  <c r="A5513" i="62"/>
  <c r="A5514" i="62"/>
  <c r="A5515" i="62"/>
  <c r="A5516" i="62"/>
  <c r="A5517" i="62"/>
  <c r="A5518" i="62"/>
  <c r="A5519" i="62"/>
  <c r="A5520" i="62"/>
  <c r="A5521" i="62"/>
  <c r="A5522" i="62"/>
  <c r="A5523" i="62"/>
  <c r="A5524" i="62"/>
  <c r="A5525" i="62"/>
  <c r="A5526" i="62"/>
  <c r="A5527" i="62"/>
  <c r="A5528" i="62"/>
  <c r="A5529" i="62"/>
  <c r="A5530" i="62"/>
  <c r="A5531" i="62"/>
  <c r="A5532" i="62"/>
  <c r="A5533" i="62"/>
  <c r="A5534" i="62"/>
  <c r="A5535" i="62"/>
  <c r="A5536" i="62"/>
  <c r="A5537" i="62"/>
  <c r="A5538" i="62"/>
  <c r="A5539" i="62"/>
  <c r="A5540" i="62"/>
  <c r="A5541" i="62"/>
  <c r="A5542" i="62"/>
  <c r="A5543" i="62"/>
  <c r="A5544" i="62"/>
  <c r="A5545" i="62"/>
  <c r="A5546" i="62"/>
  <c r="A5547" i="62"/>
  <c r="A5548" i="62"/>
  <c r="A5549" i="62"/>
  <c r="A5550" i="62"/>
  <c r="A5551" i="62"/>
  <c r="A5552" i="62"/>
  <c r="A5553" i="62"/>
  <c r="A5554" i="62"/>
  <c r="A5555" i="62"/>
  <c r="A5556" i="62"/>
  <c r="A5557" i="62"/>
  <c r="A5558" i="62"/>
  <c r="A5559" i="62"/>
  <c r="A5560" i="62"/>
  <c r="A5561" i="62"/>
  <c r="A5562" i="62"/>
  <c r="A5563" i="62"/>
  <c r="A5564" i="62"/>
  <c r="A5565" i="62"/>
  <c r="A5566" i="62"/>
  <c r="A5567" i="62"/>
  <c r="A5568" i="62"/>
  <c r="A5569" i="62"/>
  <c r="A5570" i="62"/>
  <c r="A5571" i="62"/>
  <c r="A5572" i="62"/>
  <c r="A5573" i="62"/>
  <c r="A5574" i="62"/>
  <c r="A5575" i="62"/>
  <c r="A5576" i="62"/>
  <c r="A5577" i="62"/>
  <c r="A5578" i="62"/>
  <c r="A5579" i="62"/>
  <c r="A5580" i="62"/>
  <c r="A5581" i="62"/>
  <c r="A5582" i="62"/>
  <c r="A5583" i="62"/>
  <c r="A5584" i="62"/>
  <c r="A5585" i="62"/>
  <c r="A5586" i="62"/>
  <c r="A5587" i="62"/>
  <c r="A5588" i="62"/>
  <c r="A5589" i="62"/>
  <c r="A5590" i="62"/>
  <c r="A5591" i="62"/>
  <c r="A5592" i="62"/>
  <c r="A5593" i="62"/>
  <c r="A5594" i="62"/>
  <c r="A5595" i="62"/>
  <c r="A5596" i="62"/>
  <c r="A5597" i="62"/>
  <c r="A5598" i="62"/>
  <c r="A5599" i="62"/>
  <c r="A5600" i="62"/>
  <c r="A5601" i="62"/>
  <c r="A5602" i="62"/>
  <c r="A5603" i="62"/>
  <c r="A5604" i="62"/>
  <c r="A5605" i="62"/>
  <c r="A5606" i="62"/>
  <c r="A5607" i="62"/>
  <c r="A5608" i="62"/>
  <c r="A5609" i="62"/>
  <c r="A5610" i="62"/>
  <c r="A5611" i="62"/>
  <c r="A5612" i="62"/>
  <c r="A5613" i="62"/>
  <c r="A5614" i="62"/>
  <c r="A5615" i="62"/>
  <c r="A5616" i="62"/>
  <c r="A5617" i="62"/>
  <c r="A5618" i="62"/>
  <c r="A5619" i="62"/>
  <c r="A5620" i="62"/>
  <c r="A5621" i="62"/>
  <c r="A5622" i="62"/>
  <c r="A5623" i="62"/>
  <c r="A5624" i="62"/>
  <c r="A5625" i="62"/>
  <c r="A5626" i="62"/>
  <c r="A5627" i="62"/>
  <c r="A5628" i="62"/>
  <c r="A5629" i="62"/>
  <c r="A5630" i="62"/>
  <c r="A5631" i="62"/>
  <c r="A5632" i="62"/>
  <c r="A5633" i="62"/>
  <c r="A5634" i="62"/>
  <c r="A5635" i="62"/>
  <c r="A5636" i="62"/>
  <c r="A5637" i="62"/>
  <c r="A5638" i="62"/>
  <c r="A5639" i="62"/>
  <c r="A5640" i="62"/>
  <c r="A5641" i="62"/>
  <c r="A5642" i="62"/>
  <c r="A5643" i="62"/>
  <c r="A5644" i="62"/>
  <c r="A5645" i="62"/>
  <c r="A5646" i="62"/>
  <c r="A5647" i="62"/>
  <c r="A5648" i="62"/>
  <c r="A5649" i="62"/>
  <c r="A5650" i="62"/>
  <c r="A5651" i="62"/>
  <c r="A5652" i="62"/>
  <c r="A5653" i="62"/>
  <c r="A5654" i="62"/>
  <c r="A5655" i="62"/>
  <c r="A5656" i="62"/>
  <c r="A5657" i="62"/>
  <c r="A5658" i="62"/>
  <c r="A5659" i="62"/>
  <c r="A5660" i="62"/>
  <c r="A5661" i="62"/>
  <c r="A5662" i="62"/>
  <c r="A5663" i="62"/>
  <c r="A5664" i="62"/>
  <c r="A5665" i="62"/>
  <c r="A5666" i="62"/>
  <c r="A5667" i="62"/>
  <c r="A5668" i="62"/>
  <c r="A5669" i="62"/>
  <c r="A5670" i="62"/>
  <c r="A5671" i="62"/>
  <c r="A5672" i="62"/>
  <c r="A5673" i="62"/>
  <c r="A5674" i="62"/>
  <c r="A5675" i="62"/>
  <c r="A5676" i="62"/>
  <c r="A5677" i="62"/>
  <c r="A5678" i="62"/>
  <c r="A5679" i="62"/>
  <c r="A5680" i="62"/>
  <c r="A5681" i="62"/>
  <c r="A5682" i="62"/>
  <c r="A5683" i="62"/>
  <c r="A5684" i="62"/>
  <c r="A5685" i="62"/>
  <c r="A5686" i="62"/>
  <c r="A5687" i="62"/>
  <c r="A5688" i="62"/>
  <c r="A5689" i="62"/>
  <c r="A5690" i="62"/>
  <c r="A5691" i="62"/>
  <c r="A5692" i="62"/>
  <c r="A5693" i="62"/>
  <c r="A5694" i="62"/>
  <c r="A5695" i="62"/>
  <c r="A5696" i="62"/>
  <c r="A5697" i="62"/>
  <c r="A5698" i="62"/>
  <c r="A5699" i="62"/>
  <c r="A5700" i="62"/>
  <c r="A5701" i="62"/>
  <c r="A5702" i="62"/>
  <c r="A5703" i="62"/>
  <c r="A5704" i="62"/>
  <c r="A5705" i="62"/>
  <c r="A5706" i="62"/>
  <c r="A5707" i="62"/>
  <c r="A5708" i="62"/>
  <c r="A5709" i="62"/>
  <c r="A5710" i="62"/>
  <c r="A5711" i="62"/>
  <c r="A5712" i="62"/>
  <c r="A5713" i="62"/>
  <c r="A5714" i="62"/>
  <c r="A5715" i="62"/>
  <c r="A5716" i="62"/>
  <c r="A5717" i="62"/>
  <c r="A5718" i="62"/>
  <c r="A5719" i="62"/>
  <c r="A5720" i="62"/>
  <c r="A5721" i="62"/>
  <c r="A5722" i="62"/>
  <c r="A5723" i="62"/>
  <c r="A5724" i="62"/>
  <c r="A5725" i="62"/>
  <c r="A5726" i="62"/>
  <c r="A5727" i="62"/>
  <c r="A5728" i="62"/>
  <c r="A5729" i="62"/>
  <c r="A5730" i="62"/>
  <c r="A5731" i="62"/>
  <c r="A5732" i="62"/>
  <c r="A5733" i="62"/>
  <c r="A5734" i="62"/>
  <c r="A5735" i="62"/>
  <c r="A5736" i="62"/>
  <c r="A5737" i="62"/>
  <c r="A5738" i="62"/>
  <c r="A5739" i="62"/>
  <c r="A5740" i="62"/>
  <c r="A5741" i="62"/>
  <c r="A5742" i="62"/>
  <c r="A5743" i="62"/>
  <c r="A5744" i="62"/>
  <c r="A5745" i="62"/>
  <c r="A5746" i="62"/>
  <c r="A5747" i="62"/>
  <c r="A5748" i="62"/>
  <c r="A5749" i="62"/>
  <c r="A5750" i="62"/>
  <c r="A5751" i="62"/>
  <c r="A5752" i="62"/>
  <c r="A5753" i="62"/>
  <c r="A5754" i="62"/>
  <c r="A5755" i="62"/>
  <c r="A5756" i="62"/>
  <c r="A5757" i="62"/>
  <c r="A5758" i="62"/>
  <c r="A5759" i="62"/>
  <c r="A5760" i="62"/>
  <c r="A5761" i="62"/>
  <c r="A5762" i="62"/>
  <c r="A5763" i="62"/>
  <c r="A5764" i="62"/>
  <c r="A5765" i="62"/>
  <c r="A5766" i="62"/>
  <c r="A5767" i="62"/>
  <c r="A5768" i="62"/>
  <c r="A5769" i="62"/>
  <c r="A5770" i="62"/>
  <c r="A5771" i="62"/>
  <c r="A5772" i="62"/>
  <c r="A5773" i="62"/>
  <c r="A5774" i="62"/>
  <c r="A5775" i="62"/>
  <c r="A5776" i="62"/>
  <c r="A5777" i="62"/>
  <c r="A5778" i="62"/>
  <c r="A5779" i="62"/>
  <c r="A5780" i="62"/>
  <c r="A5781" i="62"/>
  <c r="A5782" i="62"/>
  <c r="A5783" i="62"/>
  <c r="A5784" i="62"/>
  <c r="A5785" i="62"/>
  <c r="A5786" i="62"/>
  <c r="A5787" i="62"/>
  <c r="A5788" i="62"/>
  <c r="A5789" i="62"/>
  <c r="A5790" i="62"/>
  <c r="A5791" i="62"/>
  <c r="A5792" i="62"/>
  <c r="A5793" i="62"/>
  <c r="A5794" i="62"/>
  <c r="A5795" i="62"/>
  <c r="A5796" i="62"/>
  <c r="A5797" i="62"/>
  <c r="A5798" i="62"/>
  <c r="A5799" i="62"/>
  <c r="A5800" i="62"/>
  <c r="A5801" i="62"/>
  <c r="A5802" i="62"/>
  <c r="A5803" i="62"/>
  <c r="A5804" i="62"/>
  <c r="A5805" i="62"/>
  <c r="A5806" i="62"/>
  <c r="A5807" i="62"/>
  <c r="A5808" i="62"/>
  <c r="A5809" i="62"/>
  <c r="A5810" i="62"/>
  <c r="A5811" i="62"/>
  <c r="A5812" i="62"/>
  <c r="A5813" i="62"/>
  <c r="A5814" i="62"/>
  <c r="A5815" i="62"/>
  <c r="A5816" i="62"/>
  <c r="A5817" i="62"/>
  <c r="A5818" i="62"/>
  <c r="A5819" i="62"/>
  <c r="A5820" i="62"/>
  <c r="A5821" i="62"/>
  <c r="A5822" i="62"/>
  <c r="A5823" i="62"/>
  <c r="A5824" i="62"/>
  <c r="A5825" i="62"/>
  <c r="A5826" i="62"/>
  <c r="A5827" i="62"/>
  <c r="A5828" i="62"/>
  <c r="A5829" i="62"/>
  <c r="A5830" i="62"/>
  <c r="A5831" i="62"/>
  <c r="A5832" i="62"/>
  <c r="A5833" i="62"/>
  <c r="A5834" i="62"/>
  <c r="A5835" i="62"/>
  <c r="A5836" i="62"/>
  <c r="A5837" i="62"/>
  <c r="A5838" i="62"/>
  <c r="A5839" i="62"/>
  <c r="A5840" i="62"/>
  <c r="A5841" i="62"/>
  <c r="A5842" i="62"/>
  <c r="A5843" i="62"/>
  <c r="A5844" i="62"/>
  <c r="A5845" i="62"/>
  <c r="A5846" i="62"/>
  <c r="A5847" i="62"/>
  <c r="A5848" i="62"/>
  <c r="A5849" i="62"/>
  <c r="A5850" i="62"/>
  <c r="A5851" i="62"/>
  <c r="A5852" i="62"/>
  <c r="A5853" i="62"/>
  <c r="A5854" i="62"/>
  <c r="A5855" i="62"/>
  <c r="A5856" i="62"/>
  <c r="A5857" i="62"/>
  <c r="A5858" i="62"/>
  <c r="A5859" i="62"/>
  <c r="A5860" i="62"/>
  <c r="A5861" i="62"/>
  <c r="A5862" i="62"/>
  <c r="A5863" i="62"/>
  <c r="A5864" i="62"/>
  <c r="A5865" i="62"/>
  <c r="A5866" i="62"/>
  <c r="A5867" i="62"/>
  <c r="A5868" i="62"/>
  <c r="A5869" i="62"/>
  <c r="A5870" i="62"/>
  <c r="A5871" i="62"/>
  <c r="A5872" i="62"/>
  <c r="A5873" i="62"/>
  <c r="A5874" i="62"/>
  <c r="A5875" i="62"/>
  <c r="A5876" i="62"/>
  <c r="A5877" i="62"/>
  <c r="A5878" i="62"/>
  <c r="A5879" i="62"/>
  <c r="A5880" i="62"/>
  <c r="A5881" i="62"/>
  <c r="A5882" i="62"/>
  <c r="A5883" i="62"/>
  <c r="A5884" i="62"/>
  <c r="A5885" i="62"/>
  <c r="A5886" i="62"/>
  <c r="A5887" i="62"/>
  <c r="A5888" i="62"/>
  <c r="A5889" i="62"/>
  <c r="A5890" i="62"/>
  <c r="A5891" i="62"/>
  <c r="A5892" i="62"/>
  <c r="A5893" i="62"/>
  <c r="A5894" i="62"/>
  <c r="A5895" i="62"/>
  <c r="A5896" i="62"/>
  <c r="A5897" i="62"/>
  <c r="A5898" i="62"/>
  <c r="A5899" i="62"/>
  <c r="A5900" i="62"/>
  <c r="A5901" i="62"/>
  <c r="A5902" i="62"/>
  <c r="A5903" i="62"/>
  <c r="A5904" i="62"/>
  <c r="A5905" i="62"/>
  <c r="A5906" i="62"/>
  <c r="A5907" i="62"/>
  <c r="A5908" i="62"/>
  <c r="A5909" i="62"/>
  <c r="A5910" i="62"/>
  <c r="A5911" i="62"/>
  <c r="A5912" i="62"/>
  <c r="A5913" i="62"/>
  <c r="A5914" i="62"/>
  <c r="A5915" i="62"/>
  <c r="A5916" i="62"/>
  <c r="A5917" i="62"/>
  <c r="A5918" i="62"/>
  <c r="A5919" i="62"/>
  <c r="A5920" i="62"/>
  <c r="A5921" i="62"/>
  <c r="A5922" i="62"/>
  <c r="A5923" i="62"/>
  <c r="A5924" i="62"/>
  <c r="A5925" i="62"/>
  <c r="A5926" i="62"/>
  <c r="A5927" i="62"/>
  <c r="A5928" i="62"/>
  <c r="A5929" i="62"/>
  <c r="A5930" i="62"/>
  <c r="A5931" i="62"/>
  <c r="A5932" i="62"/>
  <c r="A5933" i="62"/>
  <c r="A5934" i="62"/>
  <c r="A5935" i="62"/>
  <c r="A5936" i="62"/>
  <c r="A5937" i="62"/>
  <c r="A5938" i="62"/>
  <c r="A5939" i="62"/>
  <c r="A5940" i="62"/>
  <c r="A5941" i="62"/>
  <c r="A5942" i="62"/>
  <c r="A5943" i="62"/>
  <c r="A5944" i="62"/>
  <c r="A5945" i="62"/>
  <c r="A5946" i="62"/>
  <c r="A5947" i="62"/>
  <c r="A5948" i="62"/>
  <c r="A5949" i="62"/>
  <c r="A5950" i="62"/>
  <c r="A5951" i="62"/>
  <c r="A5952" i="62"/>
  <c r="A5953" i="62"/>
  <c r="A5954" i="62"/>
  <c r="A5955" i="62"/>
  <c r="A5956" i="62"/>
  <c r="A5957" i="62"/>
  <c r="A5958" i="62"/>
  <c r="A5959" i="62"/>
  <c r="A5960" i="62"/>
  <c r="A5961" i="62"/>
  <c r="A5962" i="62"/>
  <c r="A5963" i="62"/>
  <c r="A5964" i="62"/>
  <c r="A5965" i="62"/>
  <c r="A5966" i="62"/>
  <c r="A5967" i="62"/>
  <c r="A5968" i="62"/>
  <c r="A5969" i="62"/>
  <c r="A5970" i="62"/>
  <c r="A5971" i="62"/>
  <c r="A5972" i="62"/>
  <c r="A5973" i="62"/>
  <c r="A5974" i="62"/>
  <c r="A5975" i="62"/>
  <c r="A5976" i="62"/>
  <c r="A5977" i="62"/>
  <c r="A5978" i="62"/>
  <c r="A5979" i="62"/>
  <c r="A5980" i="62"/>
  <c r="A5981" i="62"/>
  <c r="A5982" i="62"/>
  <c r="A5983" i="62"/>
  <c r="A5984" i="62"/>
  <c r="A5985" i="62"/>
  <c r="A5986" i="62"/>
  <c r="A5987" i="62"/>
  <c r="A5988" i="62"/>
  <c r="A5989" i="62"/>
  <c r="A5990" i="62"/>
  <c r="A5991" i="62"/>
  <c r="A5992" i="62"/>
  <c r="A5993" i="62"/>
  <c r="A5994" i="62"/>
  <c r="A5995" i="62"/>
  <c r="A5996" i="62"/>
  <c r="A5997" i="62"/>
  <c r="A5998" i="62"/>
  <c r="A5999" i="62"/>
  <c r="A6000" i="62"/>
  <c r="A6001" i="62"/>
  <c r="A6002" i="62"/>
  <c r="A6003" i="62"/>
  <c r="A6004" i="62"/>
  <c r="A6005" i="62"/>
  <c r="A6006" i="62"/>
  <c r="A6007" i="62"/>
  <c r="A6008" i="62"/>
  <c r="A6009" i="62"/>
  <c r="A6010" i="62"/>
  <c r="A6011" i="62"/>
  <c r="A6012" i="62"/>
  <c r="A6013" i="62"/>
  <c r="A6014" i="62"/>
  <c r="A6015" i="62"/>
  <c r="A6016" i="62"/>
  <c r="A6017" i="62"/>
  <c r="A6018" i="62"/>
  <c r="A6019" i="62"/>
  <c r="A6020" i="62"/>
  <c r="A6021" i="62"/>
  <c r="A6022" i="62"/>
  <c r="A6023" i="62"/>
  <c r="A6024" i="62"/>
  <c r="A6025" i="62"/>
  <c r="A6026" i="62"/>
  <c r="A6027" i="62"/>
  <c r="A6028" i="62"/>
  <c r="A6029" i="62"/>
  <c r="A6030" i="62"/>
  <c r="A6031" i="62"/>
  <c r="A6032" i="62"/>
  <c r="A6033" i="62"/>
  <c r="A6034" i="62"/>
  <c r="A6035" i="62"/>
  <c r="A6036" i="62"/>
  <c r="A6037" i="62"/>
  <c r="A6038" i="62"/>
  <c r="A6039" i="62"/>
  <c r="A6040" i="62"/>
  <c r="A6041" i="62"/>
  <c r="A6042" i="62"/>
  <c r="A6043" i="62"/>
  <c r="A6044" i="62"/>
  <c r="A6045" i="62"/>
  <c r="A6046" i="62"/>
  <c r="A6047" i="62"/>
  <c r="A6048" i="62"/>
  <c r="A6049" i="62"/>
  <c r="A6050" i="62"/>
  <c r="A6051" i="62"/>
  <c r="A6052" i="62"/>
  <c r="A6053" i="62"/>
  <c r="A6054" i="62"/>
  <c r="A6055" i="62"/>
  <c r="A6056" i="62"/>
  <c r="A6057" i="62"/>
  <c r="A6058" i="62"/>
  <c r="A6059" i="62"/>
  <c r="A6060" i="62"/>
  <c r="A6061" i="62"/>
  <c r="A6062" i="62"/>
  <c r="A6063" i="62"/>
  <c r="A6064" i="62"/>
  <c r="A6065" i="62"/>
  <c r="A6066" i="62"/>
  <c r="A6067" i="62"/>
  <c r="A6068" i="62"/>
  <c r="A6069" i="62"/>
  <c r="A6070" i="62"/>
  <c r="A6071" i="62"/>
  <c r="A6072" i="62"/>
  <c r="A6073" i="62"/>
  <c r="A6074" i="62"/>
  <c r="A6075" i="62"/>
  <c r="A6076" i="62"/>
  <c r="A6077" i="62"/>
  <c r="A6078" i="62"/>
  <c r="A6079" i="62"/>
  <c r="A6080" i="62"/>
  <c r="A6081" i="62"/>
  <c r="A6082" i="62"/>
  <c r="A6083" i="62"/>
  <c r="A6084" i="62"/>
  <c r="A6085" i="62"/>
  <c r="A6086" i="62"/>
  <c r="A6087" i="62"/>
  <c r="A6088" i="62"/>
  <c r="A6089" i="62"/>
  <c r="A6090" i="62"/>
  <c r="A6091" i="62"/>
  <c r="A6092" i="62"/>
  <c r="A6093" i="62"/>
  <c r="A6094" i="62"/>
  <c r="A6095" i="62"/>
  <c r="A6096" i="62"/>
  <c r="A6097" i="62"/>
  <c r="A6098" i="62"/>
  <c r="A6099" i="62"/>
  <c r="A6100" i="62"/>
  <c r="A6101" i="62"/>
  <c r="A6102" i="62"/>
  <c r="A6103" i="62"/>
  <c r="A6104" i="62"/>
  <c r="A6105" i="62"/>
  <c r="A6106" i="62"/>
  <c r="A6107" i="62"/>
  <c r="A6108" i="62"/>
  <c r="A6109" i="62"/>
  <c r="A6110" i="62"/>
  <c r="A6111" i="62"/>
  <c r="A6112" i="62"/>
  <c r="A6113" i="62"/>
  <c r="A6114" i="62"/>
  <c r="A6115" i="62"/>
  <c r="A6116" i="62"/>
  <c r="A6117" i="62"/>
  <c r="A6118" i="62"/>
  <c r="A6119" i="62"/>
  <c r="A6120" i="62"/>
  <c r="A6121" i="62"/>
  <c r="A6122" i="62"/>
  <c r="A6123" i="62"/>
  <c r="A6124" i="62"/>
  <c r="A6125" i="62"/>
  <c r="A6126" i="62"/>
  <c r="A6127" i="62"/>
  <c r="A6128" i="62"/>
  <c r="A6129" i="62"/>
  <c r="A6130" i="62"/>
  <c r="A6131" i="62"/>
  <c r="A6132" i="62"/>
  <c r="A6133" i="62"/>
  <c r="A6134" i="62"/>
  <c r="A6135" i="62"/>
  <c r="A6136" i="62"/>
  <c r="A6137" i="62"/>
  <c r="A6138" i="62"/>
  <c r="A6139" i="62"/>
  <c r="A6140" i="62"/>
  <c r="A6141" i="62"/>
  <c r="A6142" i="62"/>
  <c r="A6143" i="62"/>
  <c r="A6144" i="62"/>
  <c r="A6145" i="62"/>
  <c r="A6146" i="62"/>
  <c r="A6147" i="62"/>
  <c r="A6148" i="62"/>
  <c r="A6149" i="62"/>
  <c r="A6150" i="62"/>
  <c r="A6151" i="62"/>
  <c r="A6152" i="62"/>
  <c r="A6153" i="62"/>
  <c r="A6154" i="62"/>
  <c r="A6155" i="62"/>
  <c r="A6156" i="62"/>
  <c r="A6157" i="62"/>
  <c r="A6158" i="62"/>
  <c r="A6159" i="62"/>
  <c r="A6160" i="62"/>
  <c r="A6161" i="62"/>
  <c r="A6162" i="62"/>
  <c r="A6163" i="62"/>
  <c r="A6164" i="62"/>
  <c r="A6165" i="62"/>
  <c r="A6166" i="62"/>
  <c r="A6167" i="62"/>
  <c r="A6168" i="62"/>
  <c r="A6169" i="62"/>
  <c r="A6170" i="62"/>
  <c r="A6171" i="62"/>
  <c r="A6172" i="62"/>
  <c r="A6173" i="62"/>
  <c r="A6174" i="62"/>
  <c r="A6175" i="62"/>
  <c r="A6176" i="62"/>
  <c r="A6177" i="62"/>
  <c r="A6178" i="62"/>
  <c r="A6179" i="62"/>
  <c r="A6180" i="62"/>
  <c r="A6181" i="62"/>
  <c r="A6182" i="62"/>
  <c r="A6183" i="62"/>
  <c r="A6184" i="62"/>
  <c r="A6185" i="62"/>
  <c r="A6186" i="62"/>
  <c r="A6187" i="62"/>
  <c r="A6188" i="62"/>
  <c r="A6189" i="62"/>
  <c r="A6190" i="62"/>
  <c r="A6191" i="62"/>
  <c r="A6192" i="62"/>
  <c r="A6193" i="62"/>
  <c r="A6194" i="62"/>
  <c r="A6195" i="62"/>
  <c r="A6196" i="62"/>
  <c r="A6197" i="62"/>
  <c r="A6198" i="62"/>
  <c r="A6199" i="62"/>
  <c r="A6200" i="62"/>
  <c r="A6201" i="62"/>
  <c r="A6202" i="62"/>
  <c r="A6203" i="62"/>
  <c r="A6204" i="62"/>
  <c r="A6205" i="62"/>
  <c r="A6206" i="62"/>
  <c r="A6207" i="62"/>
  <c r="A6208" i="62"/>
  <c r="A6209" i="62"/>
  <c r="A6210" i="62"/>
  <c r="A6211" i="62"/>
  <c r="A6212" i="62"/>
  <c r="A6213" i="62"/>
  <c r="A6214" i="62"/>
  <c r="A6215" i="62"/>
  <c r="A6216" i="62"/>
  <c r="A6217" i="62"/>
  <c r="A6218" i="62"/>
  <c r="A6219" i="62"/>
  <c r="A6220" i="62"/>
  <c r="A6221" i="62"/>
  <c r="A6222" i="62"/>
  <c r="A6223" i="62"/>
  <c r="A6224" i="62"/>
  <c r="A6225" i="62"/>
  <c r="A6226" i="62"/>
  <c r="A6227" i="62"/>
  <c r="A6228" i="62"/>
  <c r="A6229" i="62"/>
  <c r="A6230" i="62"/>
  <c r="A6231" i="62"/>
  <c r="A6232" i="62"/>
  <c r="A6233" i="62"/>
  <c r="A6234" i="62"/>
  <c r="A6235" i="62"/>
  <c r="A6236" i="62"/>
  <c r="A6237" i="62"/>
  <c r="A6238" i="62"/>
  <c r="A6239" i="62"/>
  <c r="A6240" i="62"/>
  <c r="A6241" i="62"/>
  <c r="A6242" i="62"/>
  <c r="A6243" i="62"/>
  <c r="A6244" i="62"/>
  <c r="A6245" i="62"/>
  <c r="A6246" i="62"/>
  <c r="A6247" i="62"/>
  <c r="A6248" i="62"/>
  <c r="A6249" i="62"/>
  <c r="A6250" i="62"/>
  <c r="A6251" i="62"/>
  <c r="A6252" i="62"/>
  <c r="A6253" i="62"/>
  <c r="A6254" i="62"/>
  <c r="A6255" i="62"/>
  <c r="A6256" i="62"/>
  <c r="A6257" i="62"/>
  <c r="A6258" i="62"/>
  <c r="A6259" i="62"/>
  <c r="A6260" i="62"/>
  <c r="A6261" i="62"/>
  <c r="A6262" i="62"/>
  <c r="A6263" i="62"/>
  <c r="A6264" i="62"/>
  <c r="A6265" i="62"/>
  <c r="A6266" i="62"/>
  <c r="A6267" i="62"/>
  <c r="A6268" i="62"/>
  <c r="A6269" i="62"/>
  <c r="A6270" i="62"/>
  <c r="A6271" i="62"/>
  <c r="A6272" i="62"/>
  <c r="A6273" i="62"/>
  <c r="A6274" i="62"/>
  <c r="A6275" i="62"/>
  <c r="A6276" i="62"/>
  <c r="A6277" i="62"/>
  <c r="A6278" i="62"/>
  <c r="A6279" i="62"/>
  <c r="A6280" i="62"/>
  <c r="A6281" i="62"/>
  <c r="A6282" i="62"/>
  <c r="A6283" i="62"/>
  <c r="A6284" i="62"/>
  <c r="A6285" i="62"/>
  <c r="A6286" i="62"/>
  <c r="A6287" i="62"/>
  <c r="A6288" i="62"/>
  <c r="A6289" i="62"/>
  <c r="A6290" i="62"/>
  <c r="A6291" i="62"/>
  <c r="A6292" i="62"/>
  <c r="A6293" i="62"/>
  <c r="A6294" i="62"/>
  <c r="A6295" i="62"/>
  <c r="A6296" i="62"/>
  <c r="A6297" i="62"/>
  <c r="A6298" i="62"/>
  <c r="A6299" i="62"/>
  <c r="A6300" i="62"/>
  <c r="A6301" i="62"/>
  <c r="A6302" i="62"/>
  <c r="A6303" i="62"/>
  <c r="A6304" i="62"/>
  <c r="A6305" i="62"/>
  <c r="A6306" i="62"/>
  <c r="A6307" i="62"/>
  <c r="A6308" i="62"/>
  <c r="A6309" i="62"/>
  <c r="A6310" i="62"/>
  <c r="A6311" i="62"/>
  <c r="A6312" i="62"/>
  <c r="A6313" i="62"/>
  <c r="A6314" i="62"/>
  <c r="A6315" i="62"/>
  <c r="A6316" i="62"/>
  <c r="A6317" i="62"/>
  <c r="A6318" i="62"/>
  <c r="A6319" i="62"/>
  <c r="A6320" i="62"/>
  <c r="A6321" i="62"/>
  <c r="A6322" i="62"/>
  <c r="A6323" i="62"/>
  <c r="A6324" i="62"/>
  <c r="A6325" i="62"/>
  <c r="A6326" i="62"/>
  <c r="A6327" i="62"/>
  <c r="A6328" i="62"/>
  <c r="A6329" i="62"/>
  <c r="A6330" i="62"/>
  <c r="A6331" i="62"/>
  <c r="A6332" i="62"/>
  <c r="A6333" i="62"/>
  <c r="A6334" i="62"/>
  <c r="A6335" i="62"/>
  <c r="A6336" i="62"/>
  <c r="A6337" i="62"/>
  <c r="A6338" i="62"/>
  <c r="A22" i="61"/>
  <c r="B22" i="61"/>
  <c r="A21" i="61"/>
  <c r="B21" i="61"/>
  <c r="A28" i="61"/>
  <c r="B28" i="61"/>
  <c r="A25" i="61"/>
  <c r="B25" i="61"/>
  <c r="A29" i="61"/>
  <c r="B29" i="61"/>
  <c r="A27" i="61"/>
  <c r="B27" i="61"/>
  <c r="A23" i="61"/>
  <c r="B23" i="61"/>
  <c r="A26" i="61"/>
  <c r="B26" i="61"/>
  <c r="A24" i="61"/>
  <c r="B24" i="61"/>
  <c r="A2" i="61"/>
  <c r="B2" i="61"/>
  <c r="A3" i="61"/>
  <c r="B3" i="61"/>
  <c r="A4" i="61"/>
  <c r="B4" i="61"/>
  <c r="A5" i="61"/>
  <c r="B5" i="61"/>
  <c r="A6" i="61"/>
  <c r="B6" i="61"/>
  <c r="A7" i="61"/>
  <c r="B7" i="61"/>
  <c r="A8" i="61"/>
  <c r="B8" i="61"/>
  <c r="A9" i="61"/>
  <c r="B9" i="61"/>
  <c r="A10" i="61"/>
  <c r="B10" i="61"/>
  <c r="A11" i="61"/>
  <c r="B11" i="61"/>
  <c r="A12" i="61"/>
  <c r="B12" i="61"/>
  <c r="A13" i="61"/>
  <c r="B13" i="61"/>
  <c r="A14" i="61"/>
  <c r="B14" i="61"/>
  <c r="A15" i="61"/>
  <c r="B15" i="61"/>
  <c r="A16" i="61"/>
  <c r="B16" i="61"/>
  <c r="A17" i="61"/>
  <c r="B17" i="61"/>
  <c r="A18" i="61"/>
  <c r="B18" i="61"/>
  <c r="A19" i="61"/>
  <c r="B19" i="61"/>
  <c r="A20" i="61"/>
  <c r="B20" i="61"/>
  <c r="A35" i="61"/>
  <c r="A36" i="61"/>
  <c r="A37" i="61"/>
  <c r="A38" i="61"/>
  <c r="A39" i="61"/>
  <c r="A40" i="61"/>
  <c r="A41" i="61"/>
  <c r="A42" i="61"/>
  <c r="A43" i="61"/>
  <c r="A44" i="61"/>
  <c r="A45" i="61"/>
  <c r="A46" i="61"/>
  <c r="A47" i="61"/>
  <c r="A48" i="61"/>
  <c r="A49" i="61"/>
  <c r="A50" i="61"/>
  <c r="A51" i="61"/>
  <c r="A52" i="61"/>
  <c r="A53" i="61"/>
  <c r="A54" i="61"/>
  <c r="A55" i="61"/>
  <c r="A56" i="61"/>
  <c r="A57" i="61"/>
  <c r="A58" i="61"/>
  <c r="A59" i="61"/>
  <c r="A60" i="61"/>
  <c r="A61" i="61"/>
  <c r="A62" i="61"/>
  <c r="A63" i="61"/>
  <c r="A64" i="61"/>
  <c r="A65" i="61"/>
  <c r="A66" i="61"/>
  <c r="A67" i="61"/>
  <c r="A68" i="61"/>
  <c r="A69" i="61"/>
  <c r="A70" i="61"/>
  <c r="A71" i="61"/>
  <c r="A72" i="61"/>
  <c r="A73" i="61"/>
  <c r="A74" i="61"/>
  <c r="A75" i="61"/>
  <c r="A76" i="61"/>
  <c r="A77" i="61"/>
  <c r="A78" i="61"/>
  <c r="A79" i="61"/>
  <c r="A80" i="61"/>
  <c r="A81" i="61"/>
  <c r="A82" i="61"/>
  <c r="A83" i="61"/>
  <c r="A84" i="61"/>
  <c r="A85" i="61"/>
  <c r="A86" i="61"/>
  <c r="A87" i="61"/>
  <c r="A88" i="61"/>
  <c r="A89" i="61"/>
  <c r="A90" i="61"/>
  <c r="A91" i="61"/>
  <c r="A92" i="61"/>
  <c r="A93" i="61"/>
  <c r="A94" i="61"/>
  <c r="A95" i="61"/>
  <c r="A96" i="61"/>
  <c r="A97" i="61"/>
  <c r="A98" i="61"/>
  <c r="A99" i="61"/>
  <c r="A100" i="61"/>
  <c r="A101" i="61"/>
  <c r="A102" i="61"/>
  <c r="A103" i="61"/>
  <c r="A104" i="61"/>
  <c r="A105" i="61"/>
  <c r="A106" i="61"/>
  <c r="A107" i="61"/>
  <c r="A108" i="61"/>
  <c r="A109" i="61"/>
  <c r="A110" i="61"/>
  <c r="A111" i="61"/>
  <c r="A112" i="61"/>
  <c r="A113" i="61"/>
  <c r="A114" i="61"/>
  <c r="A115" i="61"/>
  <c r="A116" i="61"/>
  <c r="A117" i="61"/>
  <c r="A118" i="61"/>
  <c r="A119" i="61"/>
  <c r="A120" i="61"/>
  <c r="A121" i="61"/>
  <c r="A122" i="61"/>
  <c r="A123" i="61"/>
  <c r="A124" i="61"/>
  <c r="A125" i="61"/>
  <c r="A126" i="61"/>
  <c r="A127" i="61"/>
  <c r="A128" i="61"/>
  <c r="A129" i="61"/>
  <c r="A130" i="61"/>
  <c r="A131" i="61"/>
  <c r="A132" i="61"/>
  <c r="A133" i="61"/>
  <c r="A134" i="61"/>
  <c r="A135" i="61"/>
  <c r="A136" i="61"/>
  <c r="A137" i="61"/>
  <c r="A138" i="61"/>
  <c r="A139" i="61"/>
  <c r="A140" i="61"/>
  <c r="A141" i="61"/>
  <c r="A142" i="61"/>
  <c r="A143" i="61"/>
  <c r="A144" i="61"/>
  <c r="A145" i="61"/>
  <c r="A146" i="61"/>
  <c r="A147" i="61"/>
  <c r="A148" i="61"/>
  <c r="A149" i="61"/>
  <c r="A150" i="61"/>
  <c r="A151" i="61"/>
  <c r="A152" i="61"/>
  <c r="A153" i="61"/>
  <c r="A154" i="61"/>
  <c r="A155" i="61"/>
  <c r="A156" i="61"/>
  <c r="A157" i="61"/>
  <c r="A158" i="61"/>
  <c r="A159" i="61"/>
  <c r="A160" i="61"/>
  <c r="A161" i="61"/>
  <c r="A162" i="61"/>
  <c r="A163" i="61"/>
  <c r="A164" i="61"/>
  <c r="A165" i="61"/>
  <c r="A166" i="61"/>
  <c r="A167" i="61"/>
  <c r="A168" i="61"/>
  <c r="A169" i="61"/>
  <c r="A170" i="61"/>
  <c r="A171" i="61"/>
  <c r="A172" i="61"/>
  <c r="A173" i="61"/>
  <c r="A174" i="61"/>
  <c r="A175" i="61"/>
  <c r="A176" i="61"/>
  <c r="A177" i="61"/>
  <c r="A178" i="61"/>
  <c r="A179" i="61"/>
  <c r="A180" i="61"/>
  <c r="A181" i="61"/>
  <c r="A182" i="61"/>
  <c r="A183" i="61"/>
  <c r="A184" i="61"/>
  <c r="A185" i="61"/>
  <c r="A186" i="61"/>
  <c r="A187" i="61"/>
  <c r="A188" i="61"/>
  <c r="A189" i="61"/>
  <c r="A190" i="61"/>
  <c r="A191" i="61"/>
  <c r="A192" i="61"/>
  <c r="A193" i="61"/>
  <c r="A194" i="61"/>
  <c r="A195" i="61"/>
  <c r="A196" i="61"/>
  <c r="A197" i="61"/>
  <c r="A198" i="61"/>
  <c r="A199" i="61"/>
  <c r="A200" i="61"/>
  <c r="A201" i="61"/>
  <c r="A202" i="61"/>
  <c r="A203" i="61"/>
  <c r="A204" i="61"/>
  <c r="A205" i="61"/>
  <c r="A206" i="61"/>
  <c r="A207" i="61"/>
  <c r="A208" i="61"/>
  <c r="A209" i="61"/>
  <c r="A210" i="61"/>
  <c r="A211" i="61"/>
  <c r="A212" i="61"/>
  <c r="A213" i="61"/>
  <c r="A214" i="61"/>
  <c r="A215" i="61"/>
  <c r="A216" i="61"/>
  <c r="A217" i="61"/>
  <c r="A218" i="61"/>
  <c r="A219" i="61"/>
  <c r="A220" i="61"/>
  <c r="A221" i="61"/>
  <c r="A222" i="61"/>
  <c r="A223" i="61"/>
  <c r="A224" i="61"/>
  <c r="A225" i="61"/>
  <c r="A226" i="61"/>
  <c r="A227" i="61"/>
  <c r="A228" i="61"/>
  <c r="A229" i="61"/>
  <c r="A230" i="61"/>
  <c r="A231" i="61"/>
  <c r="A232" i="61"/>
  <c r="A233" i="61"/>
  <c r="A234" i="61"/>
  <c r="A235" i="61"/>
  <c r="A236" i="61"/>
  <c r="A237" i="61"/>
  <c r="A238" i="61"/>
  <c r="A239" i="61"/>
  <c r="A240" i="61"/>
  <c r="A241" i="61"/>
  <c r="A242" i="61"/>
  <c r="A243" i="61"/>
  <c r="A244" i="61"/>
  <c r="A245" i="61"/>
  <c r="A246" i="61"/>
  <c r="A247" i="61"/>
  <c r="A248" i="61"/>
  <c r="A249" i="61"/>
  <c r="A250" i="61"/>
  <c r="A251" i="61"/>
  <c r="A252" i="61"/>
  <c r="A253" i="61"/>
  <c r="A254" i="61"/>
  <c r="A255" i="61"/>
  <c r="A256" i="61"/>
  <c r="A257" i="61"/>
  <c r="A258" i="61"/>
  <c r="A259" i="61"/>
  <c r="A260" i="61"/>
  <c r="A261" i="61"/>
  <c r="A262" i="61"/>
  <c r="A263" i="61"/>
  <c r="A264" i="61"/>
  <c r="A265" i="61"/>
  <c r="A266" i="61"/>
  <c r="A267" i="61"/>
  <c r="A268" i="61"/>
  <c r="A269" i="61"/>
  <c r="A270" i="61"/>
  <c r="A271" i="61"/>
  <c r="A272" i="61"/>
  <c r="A273" i="61"/>
  <c r="A274" i="61"/>
  <c r="A275" i="61"/>
  <c r="A276" i="61"/>
  <c r="A277" i="61"/>
  <c r="A278" i="61"/>
  <c r="A279" i="61"/>
  <c r="A280" i="61"/>
  <c r="A281" i="61"/>
  <c r="A282" i="61"/>
  <c r="A283" i="61"/>
  <c r="A284" i="61"/>
  <c r="A285" i="61"/>
  <c r="A286" i="61"/>
  <c r="A287" i="61"/>
  <c r="A288" i="61"/>
  <c r="A289" i="61"/>
  <c r="A290" i="61"/>
  <c r="A291" i="61"/>
  <c r="A292" i="61"/>
  <c r="A293" i="61"/>
  <c r="A294" i="61"/>
  <c r="A295" i="61"/>
  <c r="A296" i="61"/>
  <c r="A297" i="61"/>
  <c r="A298" i="61"/>
  <c r="A299" i="61"/>
  <c r="A300" i="61"/>
  <c r="A301" i="61"/>
  <c r="A302" i="61"/>
  <c r="A303" i="61"/>
  <c r="A304" i="61"/>
  <c r="A305" i="61"/>
  <c r="A306" i="61"/>
  <c r="A307" i="61"/>
  <c r="A308" i="61"/>
  <c r="A309" i="61"/>
  <c r="A310" i="61"/>
  <c r="A311" i="61"/>
  <c r="A312" i="61"/>
  <c r="A313" i="61"/>
  <c r="A314" i="61"/>
  <c r="A315" i="61"/>
  <c r="A316" i="61"/>
  <c r="A317" i="61"/>
  <c r="A318" i="61"/>
  <c r="A319" i="61"/>
  <c r="A320" i="61"/>
  <c r="A321" i="61"/>
  <c r="A322" i="61"/>
  <c r="A323" i="61"/>
  <c r="A324" i="61"/>
  <c r="A325" i="61"/>
  <c r="A326" i="61"/>
  <c r="A327" i="61"/>
  <c r="A328" i="61"/>
  <c r="A329" i="61"/>
  <c r="A330" i="61"/>
  <c r="A331" i="61"/>
  <c r="A332" i="61"/>
  <c r="A333" i="61"/>
  <c r="A334" i="61"/>
  <c r="A335" i="61"/>
  <c r="A336" i="61"/>
  <c r="A337" i="61"/>
  <c r="A338" i="61"/>
  <c r="A339" i="61"/>
  <c r="A340" i="61"/>
  <c r="A341" i="61"/>
  <c r="A342" i="61"/>
  <c r="A343" i="61"/>
  <c r="A344" i="61"/>
  <c r="A345" i="61"/>
  <c r="A346" i="61"/>
  <c r="A347" i="61"/>
  <c r="A348" i="61"/>
  <c r="A349" i="61"/>
  <c r="A350" i="61"/>
  <c r="A351" i="61"/>
  <c r="A352" i="61"/>
  <c r="A353" i="61"/>
  <c r="A354" i="61"/>
  <c r="A355" i="61"/>
  <c r="A356" i="61"/>
  <c r="A357" i="61"/>
  <c r="A358" i="61"/>
  <c r="A359" i="61"/>
  <c r="A360" i="61"/>
  <c r="A361" i="61"/>
  <c r="A362" i="61"/>
  <c r="A363" i="61"/>
  <c r="A364" i="61"/>
  <c r="A365" i="61"/>
  <c r="A366" i="61"/>
  <c r="A367" i="61"/>
  <c r="A368" i="61"/>
  <c r="A369" i="61"/>
  <c r="A370" i="61"/>
  <c r="A371" i="61"/>
  <c r="A372" i="61"/>
  <c r="A373" i="61"/>
  <c r="A374" i="61"/>
  <c r="A375" i="61"/>
  <c r="A376" i="61"/>
  <c r="A377" i="61"/>
  <c r="A378" i="61"/>
  <c r="A379" i="61"/>
  <c r="A380" i="61"/>
  <c r="A381" i="61"/>
  <c r="A382" i="61"/>
  <c r="A383" i="61"/>
  <c r="A384" i="61"/>
  <c r="A385" i="61"/>
  <c r="A386" i="61"/>
  <c r="A387" i="61"/>
  <c r="A388" i="61"/>
  <c r="A389" i="61"/>
  <c r="A390" i="61"/>
  <c r="A391" i="61"/>
  <c r="A392" i="61"/>
  <c r="A393" i="61"/>
  <c r="A394" i="61"/>
  <c r="A395" i="61"/>
  <c r="A396" i="61"/>
  <c r="A397" i="61"/>
  <c r="A398" i="61"/>
  <c r="A399" i="61"/>
  <c r="A400" i="61"/>
  <c r="A401" i="61"/>
  <c r="A402" i="61"/>
  <c r="A403" i="61"/>
  <c r="A404" i="61"/>
  <c r="A405" i="61"/>
  <c r="A406" i="61"/>
  <c r="A407" i="61"/>
  <c r="A408" i="61"/>
  <c r="A409" i="61"/>
  <c r="A410" i="61"/>
  <c r="A411" i="61"/>
  <c r="A412" i="61"/>
  <c r="A413" i="61"/>
  <c r="A414" i="61"/>
  <c r="A415" i="61"/>
  <c r="A416" i="61"/>
  <c r="A417" i="61"/>
  <c r="A418" i="61"/>
  <c r="A419" i="61"/>
  <c r="A420" i="61"/>
  <c r="A421" i="61"/>
  <c r="A422" i="61"/>
  <c r="A423" i="61"/>
  <c r="A424" i="61"/>
  <c r="A425" i="61"/>
  <c r="A426" i="61"/>
  <c r="A427" i="61"/>
  <c r="A428" i="61"/>
  <c r="A429" i="61"/>
  <c r="A430" i="61"/>
  <c r="A431" i="61"/>
  <c r="A432" i="61"/>
  <c r="A433" i="61"/>
  <c r="A434" i="61"/>
  <c r="A435" i="61"/>
  <c r="A436" i="61"/>
  <c r="A437" i="61"/>
  <c r="A438" i="61"/>
  <c r="A439" i="61"/>
  <c r="A440" i="61"/>
  <c r="A441" i="61"/>
  <c r="A442" i="61"/>
  <c r="A443" i="61"/>
  <c r="A444" i="61"/>
  <c r="A445" i="61"/>
  <c r="A446" i="61"/>
  <c r="A447" i="61"/>
  <c r="A448" i="61"/>
  <c r="A449" i="61"/>
  <c r="A450" i="61"/>
  <c r="A451" i="61"/>
  <c r="A452" i="61"/>
  <c r="A453" i="61"/>
  <c r="A454" i="61"/>
  <c r="A455" i="61"/>
  <c r="A456" i="61"/>
  <c r="A457" i="61"/>
  <c r="A458" i="61"/>
  <c r="A459" i="61"/>
  <c r="A460" i="61"/>
  <c r="A461" i="61"/>
  <c r="A462" i="61"/>
  <c r="A463" i="61"/>
  <c r="A464" i="61"/>
  <c r="A465" i="61"/>
  <c r="A466" i="61"/>
  <c r="A467" i="61"/>
  <c r="A468" i="61"/>
  <c r="A469" i="61"/>
  <c r="A470" i="61"/>
  <c r="A471" i="61"/>
  <c r="A472" i="61"/>
  <c r="A473" i="61"/>
  <c r="A474" i="61"/>
  <c r="A475" i="61"/>
  <c r="A476" i="61"/>
  <c r="A477" i="61"/>
  <c r="A478" i="61"/>
  <c r="A479" i="61"/>
  <c r="A480" i="61"/>
  <c r="A481" i="61"/>
  <c r="A482" i="61"/>
  <c r="A483" i="61"/>
  <c r="A484" i="61"/>
  <c r="A485" i="61"/>
  <c r="A486" i="61"/>
  <c r="A487" i="61"/>
  <c r="A488" i="61"/>
  <c r="A489" i="61"/>
  <c r="A490" i="61"/>
  <c r="A491" i="61"/>
  <c r="A492" i="61"/>
  <c r="A493" i="61"/>
  <c r="A494" i="61"/>
  <c r="A495" i="61"/>
  <c r="A496" i="61"/>
  <c r="A497" i="61"/>
  <c r="A498" i="61"/>
  <c r="A499" i="61"/>
  <c r="A500" i="61"/>
  <c r="A501" i="61"/>
  <c r="A502" i="61"/>
  <c r="A503" i="61"/>
  <c r="A504" i="61"/>
  <c r="A505" i="61"/>
  <c r="A506" i="61"/>
  <c r="A507" i="61"/>
  <c r="A508" i="61"/>
  <c r="A509" i="61"/>
  <c r="A510" i="61"/>
  <c r="A511" i="61"/>
  <c r="A512" i="61"/>
  <c r="A513" i="61"/>
  <c r="A514" i="61"/>
  <c r="A515" i="61"/>
  <c r="A516" i="61"/>
  <c r="A517" i="61"/>
  <c r="A518" i="61"/>
  <c r="A519" i="61"/>
  <c r="A520" i="61"/>
  <c r="A521" i="61"/>
  <c r="A522" i="61"/>
  <c r="A523" i="61"/>
  <c r="A524" i="61"/>
  <c r="A525" i="61"/>
  <c r="A526" i="61"/>
  <c r="A527" i="61"/>
  <c r="A528" i="61"/>
  <c r="A529" i="61"/>
  <c r="A530" i="61"/>
  <c r="A531" i="61"/>
  <c r="A532" i="61"/>
  <c r="A533" i="61"/>
  <c r="A534" i="61"/>
  <c r="A535" i="61"/>
  <c r="A536" i="61"/>
  <c r="A537" i="61"/>
  <c r="A538" i="61"/>
  <c r="A539" i="61"/>
  <c r="A540" i="61"/>
  <c r="A541" i="61"/>
  <c r="A542" i="61"/>
  <c r="A543" i="61"/>
  <c r="A544" i="61"/>
  <c r="A545" i="61"/>
  <c r="A546" i="61"/>
  <c r="A547" i="61"/>
  <c r="A548" i="61"/>
  <c r="A549" i="61"/>
  <c r="A550" i="61"/>
  <c r="A551" i="61"/>
  <c r="A552" i="61"/>
  <c r="A553" i="61"/>
  <c r="A554" i="61"/>
  <c r="A555" i="61"/>
  <c r="A556" i="61"/>
  <c r="A557" i="61"/>
  <c r="A558" i="61"/>
  <c r="A559" i="61"/>
  <c r="A560" i="61"/>
  <c r="A561" i="61"/>
  <c r="A562" i="61"/>
  <c r="A563" i="61"/>
  <c r="A564" i="61"/>
  <c r="A565" i="61"/>
  <c r="A566" i="61"/>
  <c r="A567" i="61"/>
  <c r="A568" i="61"/>
  <c r="A569" i="61"/>
  <c r="A570" i="61"/>
  <c r="A571" i="61"/>
  <c r="A572" i="61"/>
  <c r="A573" i="61"/>
  <c r="A574" i="61"/>
  <c r="A575" i="61"/>
  <c r="A576" i="61"/>
  <c r="A577" i="61"/>
  <c r="A578" i="61"/>
  <c r="A579" i="61"/>
  <c r="A580" i="61"/>
  <c r="A581" i="61"/>
  <c r="A582" i="61"/>
  <c r="A583" i="61"/>
  <c r="A584" i="61"/>
  <c r="A585" i="61"/>
  <c r="A586" i="61"/>
  <c r="A587" i="61"/>
  <c r="A588" i="61"/>
  <c r="A589" i="61"/>
  <c r="A590" i="61"/>
  <c r="A591" i="61"/>
  <c r="A592" i="61"/>
  <c r="A593" i="61"/>
  <c r="A594" i="61"/>
  <c r="A595" i="61"/>
  <c r="A596" i="61"/>
  <c r="A597" i="61"/>
  <c r="A598" i="61"/>
  <c r="A599" i="61"/>
  <c r="A600" i="61"/>
  <c r="A601" i="61"/>
  <c r="A602" i="61"/>
  <c r="A603" i="61"/>
  <c r="A604" i="61"/>
  <c r="A605" i="61"/>
  <c r="A606" i="61"/>
  <c r="A607" i="61"/>
  <c r="A608" i="61"/>
  <c r="A609" i="61"/>
  <c r="A610" i="61"/>
  <c r="A611" i="61"/>
  <c r="A612" i="61"/>
  <c r="A613" i="61"/>
  <c r="A614" i="61"/>
  <c r="A615" i="61"/>
  <c r="A616" i="61"/>
  <c r="A617" i="61"/>
  <c r="A618" i="61"/>
  <c r="A619" i="61"/>
  <c r="A620" i="61"/>
  <c r="A621" i="61"/>
  <c r="A622" i="61"/>
  <c r="A623" i="61"/>
  <c r="A624" i="61"/>
  <c r="A625" i="61"/>
  <c r="A626" i="61"/>
  <c r="A627" i="61"/>
  <c r="A628" i="61"/>
  <c r="A629" i="61"/>
  <c r="A630" i="61"/>
  <c r="A631" i="61"/>
  <c r="A632" i="61"/>
  <c r="A633" i="61"/>
  <c r="A634" i="61"/>
  <c r="A635" i="61"/>
  <c r="A636" i="61"/>
  <c r="A637" i="61"/>
  <c r="A638" i="61"/>
  <c r="A639" i="61"/>
  <c r="A640" i="61"/>
  <c r="A641" i="61"/>
  <c r="A642" i="61"/>
  <c r="A643" i="61"/>
  <c r="A644" i="61"/>
  <c r="A645" i="61"/>
  <c r="A646" i="61"/>
  <c r="A647" i="61"/>
  <c r="A648" i="61"/>
  <c r="A649" i="61"/>
  <c r="A650" i="61"/>
  <c r="A651" i="61"/>
  <c r="A652" i="61"/>
  <c r="A653" i="61"/>
  <c r="A654" i="61"/>
  <c r="A655" i="61"/>
  <c r="A656" i="61"/>
  <c r="A657" i="61"/>
  <c r="A658" i="61"/>
  <c r="A659" i="61"/>
  <c r="A660" i="61"/>
  <c r="A661" i="61"/>
  <c r="A662" i="61"/>
  <c r="A663" i="61"/>
  <c r="A664" i="61"/>
  <c r="A665" i="61"/>
  <c r="A666" i="61"/>
  <c r="A667" i="61"/>
  <c r="A668" i="61"/>
  <c r="F61" i="60"/>
  <c r="F515" i="59"/>
  <c r="G515" i="59" s="1"/>
  <c r="F571" i="59"/>
  <c r="G571" i="59" s="1"/>
  <c r="B2116" i="55"/>
  <c r="B2115" i="55"/>
  <c r="B2114" i="55"/>
  <c r="B2113" i="55"/>
  <c r="B2112" i="55"/>
  <c r="B2111" i="55"/>
  <c r="B2109" i="55"/>
  <c r="B2108" i="55"/>
  <c r="B2107" i="55"/>
  <c r="B2106" i="55"/>
  <c r="B2105" i="55"/>
  <c r="B2104" i="55"/>
  <c r="B2103" i="55"/>
  <c r="B2102" i="55"/>
  <c r="B2101" i="55"/>
  <c r="B2100" i="55"/>
  <c r="B2099" i="55"/>
  <c r="B2098" i="55"/>
  <c r="B2097" i="55"/>
  <c r="B2096" i="55"/>
  <c r="B2095" i="55"/>
  <c r="B2094" i="55"/>
  <c r="B2092" i="55"/>
  <c r="B2090" i="55"/>
  <c r="B2089" i="55"/>
  <c r="B2088" i="55"/>
  <c r="B2086" i="55"/>
  <c r="B2083" i="55"/>
  <c r="H2082" i="55"/>
  <c r="H2116" i="55" s="1"/>
  <c r="G2082" i="55"/>
  <c r="G2116" i="55" s="1"/>
  <c r="F2082" i="55"/>
  <c r="F2116" i="55" s="1"/>
  <c r="E2082" i="55"/>
  <c r="E2116" i="55" s="1"/>
  <c r="H2081" i="55"/>
  <c r="H2115" i="55" s="1"/>
  <c r="G2081" i="55"/>
  <c r="G2115" i="55" s="1"/>
  <c r="F2081" i="55"/>
  <c r="F2115" i="55" s="1"/>
  <c r="E2081" i="55"/>
  <c r="E2115" i="55" s="1"/>
  <c r="H2079" i="55"/>
  <c r="H2113" i="55" s="1"/>
  <c r="G2079" i="55"/>
  <c r="G2113" i="55" s="1"/>
  <c r="F2079" i="55"/>
  <c r="F2113" i="55" s="1"/>
  <c r="E2079" i="55"/>
  <c r="E2113" i="55" s="1"/>
  <c r="D2079" i="55"/>
  <c r="D2113" i="55" s="1"/>
  <c r="C2079" i="55"/>
  <c r="C2113" i="55" s="1"/>
  <c r="H2078" i="55"/>
  <c r="H2107" i="55" s="1"/>
  <c r="G2078" i="55"/>
  <c r="G2107" i="55" s="1"/>
  <c r="F2078" i="55"/>
  <c r="F2107" i="55" s="1"/>
  <c r="E2078" i="55"/>
  <c r="E2107" i="55" s="1"/>
  <c r="D2078" i="55"/>
  <c r="D2107" i="55" s="1"/>
  <c r="C2078" i="55"/>
  <c r="C2107" i="55" s="1"/>
  <c r="H2077" i="55"/>
  <c r="G2077" i="55"/>
  <c r="F2077" i="55"/>
  <c r="E2077" i="55"/>
  <c r="D2077" i="55"/>
  <c r="C2077" i="55"/>
  <c r="H2076" i="55"/>
  <c r="G2076" i="55"/>
  <c r="F2076" i="55"/>
  <c r="E2076" i="55"/>
  <c r="D2076" i="55"/>
  <c r="C2076" i="55"/>
  <c r="H2074" i="55"/>
  <c r="H2109" i="55" s="1"/>
  <c r="G2074" i="55"/>
  <c r="G2109" i="55" s="1"/>
  <c r="F2074" i="55"/>
  <c r="F2109" i="55" s="1"/>
  <c r="E2074" i="55"/>
  <c r="E2109" i="55" s="1"/>
  <c r="D2074" i="55"/>
  <c r="D2109" i="55" s="1"/>
  <c r="C2074" i="55"/>
  <c r="C2109" i="55" s="1"/>
  <c r="H2071" i="55"/>
  <c r="G2071" i="55"/>
  <c r="G2072" i="55" s="1"/>
  <c r="G2111" i="55" s="1"/>
  <c r="F2071" i="55"/>
  <c r="F2073" i="55" s="1"/>
  <c r="F2112" i="55" s="1"/>
  <c r="E2071" i="55"/>
  <c r="E2108" i="55" s="1"/>
  <c r="D2071" i="55"/>
  <c r="D2072" i="55" s="1"/>
  <c r="D2111" i="55" s="1"/>
  <c r="C2071" i="55"/>
  <c r="C2108" i="55" s="1"/>
  <c r="H2070" i="55"/>
  <c r="H2105" i="55" s="1"/>
  <c r="G2070" i="55"/>
  <c r="G2105" i="55" s="1"/>
  <c r="F2070" i="55"/>
  <c r="F2105" i="55" s="1"/>
  <c r="E2070" i="55"/>
  <c r="E2105" i="55" s="1"/>
  <c r="D2070" i="55"/>
  <c r="D2105" i="55" s="1"/>
  <c r="C2070" i="55"/>
  <c r="C2105" i="55" s="1"/>
  <c r="H2068" i="55"/>
  <c r="H2104" i="55" s="1"/>
  <c r="G2068" i="55"/>
  <c r="G2104" i="55" s="1"/>
  <c r="F2068" i="55"/>
  <c r="F2104" i="55" s="1"/>
  <c r="E2068" i="55"/>
  <c r="E2104" i="55" s="1"/>
  <c r="D2068" i="55"/>
  <c r="D2104" i="55" s="1"/>
  <c r="C2068" i="55"/>
  <c r="C2104" i="55" s="1"/>
  <c r="H2067" i="55"/>
  <c r="H2103" i="55" s="1"/>
  <c r="G2067" i="55"/>
  <c r="G2103" i="55" s="1"/>
  <c r="F2067" i="55"/>
  <c r="F2103" i="55" s="1"/>
  <c r="E2067" i="55"/>
  <c r="E2103" i="55" s="1"/>
  <c r="D2067" i="55"/>
  <c r="D2103" i="55" s="1"/>
  <c r="C2067" i="55"/>
  <c r="C2103" i="55" s="1"/>
  <c r="H2066" i="55"/>
  <c r="H2102" i="55" s="1"/>
  <c r="G2066" i="55"/>
  <c r="G2102" i="55" s="1"/>
  <c r="F2066" i="55"/>
  <c r="F2102" i="55" s="1"/>
  <c r="E2066" i="55"/>
  <c r="E2102" i="55" s="1"/>
  <c r="D2066" i="55"/>
  <c r="D2102" i="55" s="1"/>
  <c r="C2066" i="55"/>
  <c r="C2102" i="55" s="1"/>
  <c r="H2065" i="55"/>
  <c r="H2101" i="55" s="1"/>
  <c r="G2065" i="55"/>
  <c r="G2101" i="55" s="1"/>
  <c r="F2065" i="55"/>
  <c r="F2101" i="55" s="1"/>
  <c r="E2065" i="55"/>
  <c r="E2101" i="55" s="1"/>
  <c r="D2065" i="55"/>
  <c r="D2101" i="55" s="1"/>
  <c r="C2065" i="55"/>
  <c r="C2101" i="55" s="1"/>
  <c r="H2064" i="55"/>
  <c r="H2100" i="55" s="1"/>
  <c r="G2064" i="55"/>
  <c r="G2100" i="55" s="1"/>
  <c r="F2064" i="55"/>
  <c r="F2100" i="55" s="1"/>
  <c r="E2064" i="55"/>
  <c r="E2100" i="55" s="1"/>
  <c r="D2064" i="55"/>
  <c r="C2064" i="55"/>
  <c r="C2100" i="55" s="1"/>
  <c r="H2063" i="55"/>
  <c r="H2099" i="55" s="1"/>
  <c r="G2063" i="55"/>
  <c r="G2099" i="55" s="1"/>
  <c r="F2063" i="55"/>
  <c r="F2099" i="55" s="1"/>
  <c r="E2063" i="55"/>
  <c r="E2099" i="55" s="1"/>
  <c r="D2063" i="55"/>
  <c r="D2099" i="55" s="1"/>
  <c r="C2063" i="55"/>
  <c r="C2099" i="55" s="1"/>
  <c r="H2062" i="55"/>
  <c r="H2098" i="55" s="1"/>
  <c r="G2062" i="55"/>
  <c r="G2098" i="55" s="1"/>
  <c r="F2062" i="55"/>
  <c r="F2098" i="55" s="1"/>
  <c r="E2062" i="55"/>
  <c r="E2098" i="55" s="1"/>
  <c r="D2062" i="55"/>
  <c r="D2098" i="55" s="1"/>
  <c r="C2062" i="55"/>
  <c r="C2098" i="55" s="1"/>
  <c r="H2061" i="55"/>
  <c r="H2097" i="55" s="1"/>
  <c r="G2061" i="55"/>
  <c r="G2097" i="55" s="1"/>
  <c r="F2061" i="55"/>
  <c r="F2097" i="55" s="1"/>
  <c r="E2061" i="55"/>
  <c r="E2097" i="55" s="1"/>
  <c r="D2061" i="55"/>
  <c r="D2097" i="55" s="1"/>
  <c r="C2061" i="55"/>
  <c r="C2097" i="55" s="1"/>
  <c r="H2060" i="55"/>
  <c r="H2096" i="55" s="1"/>
  <c r="G2060" i="55"/>
  <c r="G2096" i="55" s="1"/>
  <c r="F2060" i="55"/>
  <c r="F2096" i="55" s="1"/>
  <c r="E2060" i="55"/>
  <c r="E2096" i="55" s="1"/>
  <c r="D2060" i="55"/>
  <c r="D2096" i="55" s="1"/>
  <c r="C2060" i="55"/>
  <c r="C2096" i="55" s="1"/>
  <c r="H2059" i="55"/>
  <c r="H2095" i="55" s="1"/>
  <c r="G2059" i="55"/>
  <c r="G2095" i="55" s="1"/>
  <c r="F2059" i="55"/>
  <c r="F2095" i="55" s="1"/>
  <c r="E2059" i="55"/>
  <c r="E2095" i="55" s="1"/>
  <c r="D2059" i="55"/>
  <c r="D2095" i="55" s="1"/>
  <c r="C2059" i="55"/>
  <c r="C2095" i="55" s="1"/>
  <c r="H2058" i="55"/>
  <c r="H2094" i="55" s="1"/>
  <c r="G2058" i="55"/>
  <c r="G2094" i="55" s="1"/>
  <c r="F2058" i="55"/>
  <c r="F2094" i="55" s="1"/>
  <c r="E2058" i="55"/>
  <c r="E2094" i="55" s="1"/>
  <c r="D2058" i="55"/>
  <c r="D2094" i="55" s="1"/>
  <c r="C2058" i="55"/>
  <c r="C2094" i="55" s="1"/>
  <c r="H2056" i="55"/>
  <c r="H2092" i="55" s="1"/>
  <c r="G2056" i="55"/>
  <c r="G2092" i="55" s="1"/>
  <c r="F2056" i="55"/>
  <c r="F2092" i="55" s="1"/>
  <c r="E2056" i="55"/>
  <c r="E2092" i="55" s="1"/>
  <c r="D2056" i="55"/>
  <c r="D2092" i="55" s="1"/>
  <c r="C2056" i="55"/>
  <c r="C2092" i="55" s="1"/>
  <c r="H2054" i="55"/>
  <c r="H2090" i="55" s="1"/>
  <c r="G2054" i="55"/>
  <c r="G2090" i="55" s="1"/>
  <c r="F2054" i="55"/>
  <c r="F2090" i="55" s="1"/>
  <c r="E2054" i="55"/>
  <c r="E2090" i="55" s="1"/>
  <c r="D2054" i="55"/>
  <c r="D2090" i="55" s="1"/>
  <c r="C2054" i="55"/>
  <c r="C2090" i="55" s="1"/>
  <c r="H2053" i="55"/>
  <c r="H2089" i="55" s="1"/>
  <c r="G2053" i="55"/>
  <c r="G2089" i="55" s="1"/>
  <c r="F2053" i="55"/>
  <c r="F2089" i="55" s="1"/>
  <c r="E2053" i="55"/>
  <c r="E2089" i="55" s="1"/>
  <c r="D2053" i="55"/>
  <c r="D2089" i="55" s="1"/>
  <c r="C2053" i="55"/>
  <c r="C2089" i="55" s="1"/>
  <c r="H2051" i="55"/>
  <c r="H2087" i="55" s="1"/>
  <c r="G2051" i="55"/>
  <c r="G2087" i="55" s="1"/>
  <c r="F2051" i="55"/>
  <c r="F2087" i="55" s="1"/>
  <c r="E2051" i="55"/>
  <c r="E2087" i="55" s="1"/>
  <c r="D2051" i="55"/>
  <c r="D2087" i="55" s="1"/>
  <c r="C2051" i="55"/>
  <c r="C2087" i="55" s="1"/>
  <c r="H2050" i="55"/>
  <c r="H2086" i="55" s="1"/>
  <c r="G2050" i="55"/>
  <c r="G2086" i="55" s="1"/>
  <c r="F2050" i="55"/>
  <c r="F2086" i="55" s="1"/>
  <c r="E2050" i="55"/>
  <c r="E2086" i="55" s="1"/>
  <c r="D2050" i="55"/>
  <c r="D2086" i="55" s="1"/>
  <c r="C2050" i="55"/>
  <c r="C2086" i="55" s="1"/>
  <c r="G2046" i="55"/>
  <c r="F2046" i="55"/>
  <c r="E2046" i="55"/>
  <c r="D2046" i="55"/>
  <c r="C2046" i="55"/>
  <c r="H2044" i="55"/>
  <c r="G2044" i="55"/>
  <c r="F2044" i="55"/>
  <c r="E2044" i="55"/>
  <c r="D2044" i="55"/>
  <c r="C2044" i="55"/>
  <c r="H2043" i="55"/>
  <c r="G2043" i="55"/>
  <c r="F2043" i="55"/>
  <c r="E2043" i="55"/>
  <c r="D2043" i="55"/>
  <c r="C2043" i="55"/>
  <c r="H2041" i="55"/>
  <c r="G2041" i="55"/>
  <c r="F2041" i="55"/>
  <c r="E2041" i="55"/>
  <c r="D2041" i="55"/>
  <c r="C2041" i="55"/>
  <c r="H2037" i="55"/>
  <c r="G2037" i="55"/>
  <c r="F2037" i="55"/>
  <c r="E2037" i="55"/>
  <c r="D2037" i="55"/>
  <c r="C2037" i="55"/>
  <c r="H2036" i="55"/>
  <c r="G2036" i="55"/>
  <c r="G2042" i="55" s="1"/>
  <c r="F2036" i="55"/>
  <c r="F2042" i="55" s="1"/>
  <c r="E2036" i="55"/>
  <c r="D2036" i="55"/>
  <c r="C2036" i="55"/>
  <c r="C2042" i="55" s="1"/>
  <c r="H2035" i="55"/>
  <c r="G2035" i="55"/>
  <c r="F2035" i="55"/>
  <c r="E2035" i="55"/>
  <c r="D2035" i="55"/>
  <c r="C2035" i="55"/>
  <c r="H2" i="55"/>
  <c r="A7616" i="62" l="1"/>
  <c r="H2042" i="55"/>
  <c r="H2069" i="55"/>
  <c r="H2106" i="55" s="1"/>
  <c r="G2069" i="55"/>
  <c r="G2106" i="55" s="1"/>
  <c r="E2092" i="5"/>
  <c r="H2092" i="5"/>
  <c r="F2092" i="5"/>
  <c r="G2092" i="5"/>
  <c r="I8" i="69"/>
  <c r="D2092" i="5"/>
  <c r="I4" i="69"/>
  <c r="I9" i="69"/>
  <c r="C2069" i="55"/>
  <c r="C2106" i="55" s="1"/>
  <c r="E2069" i="55"/>
  <c r="D2069" i="55"/>
  <c r="D2106" i="55" s="1"/>
  <c r="F2069" i="55"/>
  <c r="E25" i="70"/>
  <c r="H46" i="54" s="1"/>
  <c r="G25" i="70"/>
  <c r="J46" i="54" s="1"/>
  <c r="F25" i="70"/>
  <c r="I46" i="54" s="1"/>
  <c r="H25" i="70"/>
  <c r="F103" i="59"/>
  <c r="G103" i="59" s="1"/>
  <c r="H2028" i="55"/>
  <c r="C1" i="58"/>
  <c r="H1" i="5"/>
  <c r="E47" i="60"/>
  <c r="F47" i="60" s="1"/>
  <c r="F112" i="59"/>
  <c r="G112" i="59" s="1"/>
  <c r="F147" i="59"/>
  <c r="G147" i="59" s="1"/>
  <c r="F175" i="59"/>
  <c r="G175" i="59" s="1"/>
  <c r="F523" i="59"/>
  <c r="G523" i="59" s="1"/>
  <c r="F529" i="59"/>
  <c r="G529" i="59" s="1"/>
  <c r="F107" i="59"/>
  <c r="G107" i="59" s="1"/>
  <c r="F141" i="59"/>
  <c r="G141" i="59" s="1"/>
  <c r="F425" i="59"/>
  <c r="G425" i="59" s="1"/>
  <c r="E29" i="60"/>
  <c r="F29" i="60" s="1"/>
  <c r="F94" i="59"/>
  <c r="G94" i="59" s="1"/>
  <c r="F473" i="59"/>
  <c r="G473" i="59" s="1"/>
  <c r="F543" i="59"/>
  <c r="G543" i="59" s="1"/>
  <c r="F135" i="59"/>
  <c r="G135" i="59" s="1"/>
  <c r="F157" i="59"/>
  <c r="G157" i="59" s="1"/>
  <c r="F440" i="59"/>
  <c r="G440" i="59" s="1"/>
  <c r="F453" i="59"/>
  <c r="G453" i="59" s="1"/>
  <c r="F445" i="59"/>
  <c r="G445" i="59" s="1"/>
  <c r="E37" i="60"/>
  <c r="F37" i="60" s="1"/>
  <c r="F102" i="59"/>
  <c r="G102" i="59" s="1"/>
  <c r="F117" i="59"/>
  <c r="G117" i="59" s="1"/>
  <c r="F143" i="59"/>
  <c r="G143" i="59" s="1"/>
  <c r="F468" i="59"/>
  <c r="G468" i="59" s="1"/>
  <c r="F519" i="59"/>
  <c r="G519" i="59" s="1"/>
  <c r="F435" i="59"/>
  <c r="G435" i="59" s="1"/>
  <c r="F133" i="59"/>
  <c r="G133" i="59" s="1"/>
  <c r="F155" i="59"/>
  <c r="G155" i="59" s="1"/>
  <c r="F123" i="59"/>
  <c r="G123" i="59" s="1"/>
  <c r="F151" i="59"/>
  <c r="G151" i="59" s="1"/>
  <c r="F179" i="59"/>
  <c r="G179" i="59" s="1"/>
  <c r="F520" i="59"/>
  <c r="G520" i="59" s="1"/>
  <c r="F145" i="59"/>
  <c r="G145" i="59" s="1"/>
  <c r="F449" i="59"/>
  <c r="G449" i="59" s="1"/>
  <c r="F463" i="59"/>
  <c r="G463" i="59" s="1"/>
  <c r="F484" i="59"/>
  <c r="G484" i="59" s="1"/>
  <c r="F514" i="59"/>
  <c r="G514" i="59" s="1"/>
  <c r="F410" i="59"/>
  <c r="G410" i="59" s="1"/>
  <c r="F137" i="59"/>
  <c r="G137" i="59" s="1"/>
  <c r="E33" i="60"/>
  <c r="F33" i="60" s="1"/>
  <c r="F98" i="59"/>
  <c r="G98" i="59" s="1"/>
  <c r="F131" i="59"/>
  <c r="G131" i="59" s="1"/>
  <c r="F153" i="59"/>
  <c r="G153" i="59" s="1"/>
  <c r="F167" i="59"/>
  <c r="G167" i="59" s="1"/>
  <c r="F430" i="59"/>
  <c r="G430" i="59" s="1"/>
  <c r="G64" i="59"/>
  <c r="G59" i="59"/>
  <c r="D2042" i="55"/>
  <c r="D2080" i="55"/>
  <c r="D2114" i="55" s="1"/>
  <c r="E50" i="60"/>
  <c r="F50" i="60" s="1"/>
  <c r="E45" i="60"/>
  <c r="F45" i="60" s="1"/>
  <c r="F118" i="59"/>
  <c r="G118" i="59" s="1"/>
  <c r="F111" i="59"/>
  <c r="G111" i="59" s="1"/>
  <c r="F2038" i="55"/>
  <c r="F2039" i="55" s="1"/>
  <c r="F2055" i="55" s="1"/>
  <c r="F2091" i="55" s="1"/>
  <c r="F2080" i="55"/>
  <c r="F2114" i="55" s="1"/>
  <c r="E2042" i="55"/>
  <c r="E2072" i="55"/>
  <c r="E2111" i="55" s="1"/>
  <c r="E32" i="60"/>
  <c r="F32" i="60" s="1"/>
  <c r="F91" i="59"/>
  <c r="G91" i="59" s="1"/>
  <c r="E42" i="60"/>
  <c r="F42" i="60" s="1"/>
  <c r="C2038" i="55"/>
  <c r="C2048" i="55" s="1"/>
  <c r="C2084" i="55" s="1"/>
  <c r="F2072" i="55"/>
  <c r="F2111" i="55" s="1"/>
  <c r="F2106" i="55"/>
  <c r="E2073" i="55"/>
  <c r="E2112" i="55" s="1"/>
  <c r="H2046" i="55"/>
  <c r="D2100" i="55"/>
  <c r="G2038" i="55"/>
  <c r="G2039" i="55" s="1"/>
  <c r="C2072" i="55"/>
  <c r="C2111" i="55" s="1"/>
  <c r="H2038" i="55"/>
  <c r="H2072" i="55"/>
  <c r="H2111" i="55" s="1"/>
  <c r="D2038" i="55"/>
  <c r="D2052" i="55" s="1"/>
  <c r="D2088" i="55" s="1"/>
  <c r="C2073" i="55"/>
  <c r="C2112" i="55" s="1"/>
  <c r="H2080" i="55"/>
  <c r="H2114" i="55" s="1"/>
  <c r="H2073" i="55"/>
  <c r="H2112" i="55" s="1"/>
  <c r="F106" i="59"/>
  <c r="G106" i="59" s="1"/>
  <c r="F99" i="59"/>
  <c r="G99" i="59" s="1"/>
  <c r="B2" i="67"/>
  <c r="B4" i="67"/>
  <c r="G89" i="59"/>
  <c r="F5" i="60"/>
  <c r="D15" i="67"/>
  <c r="E60" i="60"/>
  <c r="F60" i="60" s="1"/>
  <c r="E64" i="60"/>
  <c r="F64" i="60" s="1"/>
  <c r="F129" i="59"/>
  <c r="G129" i="59" s="1"/>
  <c r="F105" i="59"/>
  <c r="G105" i="59" s="1"/>
  <c r="F120" i="59"/>
  <c r="G120" i="59" s="1"/>
  <c r="F104" i="59"/>
  <c r="G104" i="59" s="1"/>
  <c r="F96" i="59"/>
  <c r="G96" i="59" s="1"/>
  <c r="F127" i="59"/>
  <c r="G127" i="59" s="1"/>
  <c r="F95" i="59"/>
  <c r="G95" i="59" s="1"/>
  <c r="F43" i="59"/>
  <c r="G43" i="59" s="1"/>
  <c r="F126" i="59"/>
  <c r="G126" i="59" s="1"/>
  <c r="G61" i="59"/>
  <c r="G65" i="59"/>
  <c r="G200" i="59"/>
  <c r="G204" i="59"/>
  <c r="G208" i="59"/>
  <c r="G212" i="59"/>
  <c r="G216" i="59"/>
  <c r="G62" i="59"/>
  <c r="G66" i="59"/>
  <c r="G197" i="59"/>
  <c r="G201" i="59"/>
  <c r="G205" i="59"/>
  <c r="G209" i="59"/>
  <c r="G213" i="59"/>
  <c r="G63" i="59"/>
  <c r="G67" i="59"/>
  <c r="G198" i="59"/>
  <c r="G202" i="59"/>
  <c r="G206" i="59"/>
  <c r="G210" i="59"/>
  <c r="G214" i="59"/>
  <c r="G60" i="59"/>
  <c r="G68" i="59"/>
  <c r="G199" i="59"/>
  <c r="G203" i="59"/>
  <c r="G207" i="59"/>
  <c r="G211" i="59"/>
  <c r="G215" i="59"/>
  <c r="F125" i="59"/>
  <c r="G125" i="59" s="1"/>
  <c r="F109" i="59"/>
  <c r="G109" i="59" s="1"/>
  <c r="F101" i="59"/>
  <c r="G101" i="59" s="1"/>
  <c r="F93" i="59"/>
  <c r="G93" i="59" s="1"/>
  <c r="E59" i="60"/>
  <c r="F59" i="60" s="1"/>
  <c r="E63" i="60"/>
  <c r="F63" i="60" s="1"/>
  <c r="F124" i="59"/>
  <c r="G124" i="59" s="1"/>
  <c r="F108" i="59"/>
  <c r="G108" i="59" s="1"/>
  <c r="F100" i="59"/>
  <c r="G100" i="59" s="1"/>
  <c r="F92" i="59"/>
  <c r="G92" i="59" s="1"/>
  <c r="G188" i="59"/>
  <c r="G184" i="59"/>
  <c r="G180" i="59"/>
  <c r="G176" i="59"/>
  <c r="G172" i="59"/>
  <c r="G168" i="59"/>
  <c r="G164" i="59"/>
  <c r="G160" i="59"/>
  <c r="G156" i="59"/>
  <c r="G152" i="59"/>
  <c r="G148" i="59"/>
  <c r="G144" i="59"/>
  <c r="G140" i="59"/>
  <c r="G136" i="59"/>
  <c r="G132" i="59"/>
  <c r="G128" i="59"/>
  <c r="G116" i="59"/>
  <c r="G88" i="59"/>
  <c r="G84" i="59"/>
  <c r="G80" i="59"/>
  <c r="G76" i="59"/>
  <c r="G72" i="59"/>
  <c r="G56" i="59"/>
  <c r="G52" i="59"/>
  <c r="G48" i="59"/>
  <c r="G44" i="59"/>
  <c r="G40" i="59"/>
  <c r="G36" i="59"/>
  <c r="G32" i="59"/>
  <c r="G28" i="59"/>
  <c r="G24" i="59"/>
  <c r="G20" i="59"/>
  <c r="G16" i="59"/>
  <c r="G12" i="59"/>
  <c r="G8" i="59"/>
  <c r="G4" i="59"/>
  <c r="F58" i="60"/>
  <c r="F54" i="60"/>
  <c r="F57" i="60"/>
  <c r="F53" i="60"/>
  <c r="F49" i="60"/>
  <c r="G58" i="59"/>
  <c r="G54" i="59"/>
  <c r="G50" i="59"/>
  <c r="G46" i="59"/>
  <c r="G42" i="59"/>
  <c r="G38" i="59"/>
  <c r="G34" i="59"/>
  <c r="G30" i="59"/>
  <c r="G26" i="59"/>
  <c r="G22" i="59"/>
  <c r="G18" i="59"/>
  <c r="G14" i="59"/>
  <c r="G10" i="59"/>
  <c r="G6" i="59"/>
  <c r="F56" i="60"/>
  <c r="F52" i="60"/>
  <c r="D14" i="67"/>
  <c r="F43" i="60"/>
  <c r="F39" i="60"/>
  <c r="F35" i="60"/>
  <c r="F31" i="60"/>
  <c r="F27" i="60"/>
  <c r="F22" i="60"/>
  <c r="F18" i="60"/>
  <c r="F14" i="60"/>
  <c r="F10" i="60"/>
  <c r="F6" i="60"/>
  <c r="F46" i="60"/>
  <c r="F38" i="60"/>
  <c r="F34" i="60"/>
  <c r="F30" i="60"/>
  <c r="F26" i="60"/>
  <c r="F21" i="60"/>
  <c r="F17" i="60"/>
  <c r="F13" i="60"/>
  <c r="F9" i="60"/>
  <c r="E2080" i="55"/>
  <c r="E2114" i="55" s="1"/>
  <c r="E2038" i="55"/>
  <c r="G2073" i="55"/>
  <c r="G2112" i="55" s="1"/>
  <c r="C2075" i="55"/>
  <c r="C2110" i="55" s="1"/>
  <c r="G2080" i="55"/>
  <c r="G2114" i="55" s="1"/>
  <c r="F2108" i="55"/>
  <c r="G2108" i="55"/>
  <c r="H2108" i="55"/>
  <c r="D2073" i="55"/>
  <c r="D2112" i="55" s="1"/>
  <c r="D2108" i="55"/>
  <c r="E2106" i="55"/>
  <c r="I2" i="54"/>
  <c r="H2" i="54"/>
  <c r="G2" i="54"/>
  <c r="F2" i="54"/>
  <c r="G4" i="4"/>
  <c r="F4" i="4"/>
  <c r="E4" i="4"/>
  <c r="D4" i="4"/>
  <c r="C4" i="4"/>
  <c r="D2075" i="55" l="1"/>
  <c r="D2110" i="55" s="1"/>
  <c r="I11" i="69"/>
  <c r="H12" i="69" s="1"/>
  <c r="H4" i="4"/>
  <c r="H4" i="70"/>
  <c r="H2052" i="55"/>
  <c r="H2088" i="55" s="1"/>
  <c r="H2047" i="55"/>
  <c r="H2083" i="55" s="1"/>
  <c r="G2075" i="55"/>
  <c r="G2110" i="55" s="1"/>
  <c r="F2057" i="55"/>
  <c r="F2093" i="55" s="1"/>
  <c r="F2040" i="55"/>
  <c r="F2049" i="55" s="1"/>
  <c r="F2085" i="55" s="1"/>
  <c r="F2075" i="55"/>
  <c r="F2110" i="55" s="1"/>
  <c r="H2048" i="55"/>
  <c r="H2084" i="55" s="1"/>
  <c r="F2047" i="55"/>
  <c r="F2083" i="55" s="1"/>
  <c r="F2052" i="55"/>
  <c r="F2088" i="55" s="1"/>
  <c r="F2048" i="55"/>
  <c r="F2084" i="55" s="1"/>
  <c r="H2075" i="55"/>
  <c r="H2110" i="55" s="1"/>
  <c r="G2052" i="55"/>
  <c r="G2088" i="55" s="1"/>
  <c r="G2048" i="55"/>
  <c r="G2084" i="55" s="1"/>
  <c r="G2047" i="55"/>
  <c r="G2083" i="55" s="1"/>
  <c r="C2039" i="55"/>
  <c r="C2057" i="55" s="1"/>
  <c r="C2093" i="55" s="1"/>
  <c r="C2052" i="55"/>
  <c r="C2088" i="55" s="1"/>
  <c r="C2047" i="55"/>
  <c r="C2083" i="55" s="1"/>
  <c r="D2048" i="55"/>
  <c r="D2084" i="55" s="1"/>
  <c r="D2047" i="55"/>
  <c r="D2083" i="55" s="1"/>
  <c r="D2039" i="55"/>
  <c r="D2040" i="55" s="1"/>
  <c r="D2049" i="55" s="1"/>
  <c r="D2085" i="55" s="1"/>
  <c r="H2039" i="55"/>
  <c r="C9" i="67"/>
  <c r="C8" i="67"/>
  <c r="B5" i="67"/>
  <c r="B3" i="67"/>
  <c r="C3" i="67"/>
  <c r="C2" i="67"/>
  <c r="C4" i="67"/>
  <c r="C5" i="67"/>
  <c r="G1" i="59"/>
  <c r="F66" i="60" s="1"/>
  <c r="C10" i="67" s="1"/>
  <c r="F1" i="59"/>
  <c r="E2039" i="55"/>
  <c r="E2047" i="55"/>
  <c r="E2083" i="55" s="1"/>
  <c r="E2052" i="55"/>
  <c r="E2088" i="55" s="1"/>
  <c r="E2048" i="55"/>
  <c r="E2084" i="55" s="1"/>
  <c r="E2075" i="55"/>
  <c r="E2110" i="55" s="1"/>
  <c r="G2055" i="55"/>
  <c r="G2091" i="55" s="1"/>
  <c r="G2057" i="55"/>
  <c r="G2093" i="55" s="1"/>
  <c r="G2040" i="55"/>
  <c r="G2049" i="55" s="1"/>
  <c r="G2085" i="55" s="1"/>
  <c r="H6" i="41"/>
  <c r="H5" i="40"/>
  <c r="H40" i="50"/>
  <c r="H17" i="11"/>
  <c r="H13" i="15"/>
  <c r="H11" i="44"/>
  <c r="H16" i="24"/>
  <c r="H55" i="4"/>
  <c r="H54" i="4"/>
  <c r="H22" i="7"/>
  <c r="H26" i="15"/>
  <c r="H7" i="21"/>
  <c r="H6" i="8"/>
  <c r="H17" i="8"/>
  <c r="H43" i="22"/>
  <c r="H16" i="8"/>
  <c r="H17" i="46"/>
  <c r="H8" i="44"/>
  <c r="H25" i="14"/>
  <c r="H39" i="4"/>
  <c r="H38" i="4"/>
  <c r="H24" i="45"/>
  <c r="H19" i="14"/>
  <c r="H18" i="14"/>
  <c r="H14" i="46"/>
  <c r="H30" i="4"/>
  <c r="H6" i="9"/>
  <c r="H11" i="46"/>
  <c r="H8" i="11"/>
  <c r="H6" i="44"/>
  <c r="H37" i="11"/>
  <c r="H65" i="4"/>
  <c r="H12" i="7"/>
  <c r="H23" i="4"/>
  <c r="H17" i="50"/>
  <c r="H29" i="11"/>
  <c r="H28" i="11"/>
  <c r="H27" i="11"/>
  <c r="H5" i="17"/>
  <c r="H13" i="4"/>
  <c r="H17" i="44"/>
  <c r="H9" i="15"/>
  <c r="H6" i="15"/>
  <c r="H9" i="10"/>
  <c r="H21" i="10"/>
  <c r="H7" i="4"/>
  <c r="H20" i="10"/>
  <c r="H24" i="28"/>
  <c r="H20" i="28"/>
  <c r="H17" i="28"/>
  <c r="H16" i="28"/>
  <c r="H10" i="28"/>
  <c r="H5" i="45"/>
  <c r="H38" i="50"/>
  <c r="G38" i="50"/>
  <c r="F38" i="50"/>
  <c r="E38" i="50"/>
  <c r="D38" i="50"/>
  <c r="C38" i="50"/>
  <c r="H38" i="45"/>
  <c r="G38" i="45"/>
  <c r="F38" i="45"/>
  <c r="E38" i="45"/>
  <c r="D38" i="45"/>
  <c r="C38" i="45"/>
  <c r="H10" i="41"/>
  <c r="G10" i="41"/>
  <c r="F10" i="41"/>
  <c r="E10" i="41"/>
  <c r="D10" i="41"/>
  <c r="C10" i="41"/>
  <c r="H14" i="41"/>
  <c r="G14" i="41"/>
  <c r="F14" i="41"/>
  <c r="E14" i="41"/>
  <c r="D14" i="41"/>
  <c r="C14" i="41"/>
  <c r="H8" i="33"/>
  <c r="G8" i="33"/>
  <c r="F8" i="33"/>
  <c r="E8" i="33"/>
  <c r="D8" i="33"/>
  <c r="C8" i="33"/>
  <c r="H12" i="32"/>
  <c r="G12" i="32"/>
  <c r="F12" i="32"/>
  <c r="E12" i="32"/>
  <c r="D12" i="32"/>
  <c r="C12" i="32"/>
  <c r="H22" i="29"/>
  <c r="G22" i="29"/>
  <c r="F22" i="29"/>
  <c r="E22" i="29"/>
  <c r="D22" i="29"/>
  <c r="C22" i="29"/>
  <c r="H27" i="28"/>
  <c r="G27" i="28"/>
  <c r="F27" i="28"/>
  <c r="E27" i="28"/>
  <c r="D27" i="28"/>
  <c r="C27" i="28"/>
  <c r="H17" i="15"/>
  <c r="G17" i="15"/>
  <c r="F17" i="15"/>
  <c r="E17" i="15"/>
  <c r="D17" i="15"/>
  <c r="C17" i="15"/>
  <c r="H17" i="14"/>
  <c r="G17" i="14"/>
  <c r="F17" i="14"/>
  <c r="E17" i="14"/>
  <c r="D17" i="14"/>
  <c r="C17" i="14"/>
  <c r="H17" i="13"/>
  <c r="G17" i="13"/>
  <c r="F17" i="13"/>
  <c r="E17" i="13"/>
  <c r="D17" i="13"/>
  <c r="C17" i="13"/>
  <c r="H22" i="11"/>
  <c r="G22" i="11"/>
  <c r="F22" i="11"/>
  <c r="E22" i="11"/>
  <c r="D22" i="11"/>
  <c r="C22" i="11"/>
  <c r="H14" i="44"/>
  <c r="G14" i="44"/>
  <c r="F14" i="44"/>
  <c r="E14" i="44"/>
  <c r="D14" i="44"/>
  <c r="C14" i="44"/>
  <c r="H19" i="10"/>
  <c r="G19" i="10"/>
  <c r="F19" i="10"/>
  <c r="E19" i="10"/>
  <c r="D19" i="10"/>
  <c r="C19" i="10"/>
  <c r="H20" i="9"/>
  <c r="G20" i="9"/>
  <c r="F20" i="9"/>
  <c r="E20" i="9"/>
  <c r="D20" i="9"/>
  <c r="C20" i="9"/>
  <c r="H26" i="9"/>
  <c r="G26" i="9"/>
  <c r="F26" i="9"/>
  <c r="E26" i="9"/>
  <c r="D26" i="9"/>
  <c r="C26" i="9"/>
  <c r="H20" i="8"/>
  <c r="G20" i="8"/>
  <c r="F20" i="8"/>
  <c r="E20" i="8"/>
  <c r="D20" i="8"/>
  <c r="C20" i="8"/>
  <c r="H15" i="8"/>
  <c r="G15" i="8"/>
  <c r="F15" i="8"/>
  <c r="E15" i="8"/>
  <c r="D15" i="8"/>
  <c r="C15" i="8"/>
  <c r="H19" i="7"/>
  <c r="G19" i="7"/>
  <c r="F19" i="7"/>
  <c r="E19" i="7"/>
  <c r="D19" i="7"/>
  <c r="C19" i="7"/>
  <c r="H29" i="7"/>
  <c r="G29" i="7"/>
  <c r="F29" i="7"/>
  <c r="E29" i="7"/>
  <c r="D29" i="7"/>
  <c r="C29" i="7"/>
  <c r="H20" i="6"/>
  <c r="G20" i="6"/>
  <c r="F20" i="6"/>
  <c r="E20" i="6"/>
  <c r="D20" i="6"/>
  <c r="C20" i="6"/>
  <c r="H15" i="6"/>
  <c r="G15" i="6"/>
  <c r="F15" i="6"/>
  <c r="E15" i="6"/>
  <c r="D15" i="6"/>
  <c r="C15" i="6"/>
  <c r="H76" i="42"/>
  <c r="G76" i="42"/>
  <c r="F76" i="42"/>
  <c r="E76" i="42"/>
  <c r="D76" i="42"/>
  <c r="C76" i="42"/>
  <c r="H59" i="4"/>
  <c r="G59" i="4"/>
  <c r="F59" i="4"/>
  <c r="E59" i="4"/>
  <c r="D59" i="4"/>
  <c r="C59" i="4"/>
  <c r="H8" i="40"/>
  <c r="G20" i="27"/>
  <c r="G20" i="26"/>
  <c r="G16" i="25"/>
  <c r="G20" i="24"/>
  <c r="G16" i="23"/>
  <c r="G60" i="22"/>
  <c r="G15" i="21"/>
  <c r="G11" i="20"/>
  <c r="G10" i="19"/>
  <c r="G15" i="18"/>
  <c r="G10" i="17"/>
  <c r="G21" i="16"/>
  <c r="H60" i="42"/>
  <c r="H71" i="4"/>
  <c r="H70" i="4"/>
  <c r="H69" i="4"/>
  <c r="H68" i="4"/>
  <c r="H67" i="4"/>
  <c r="H66" i="4"/>
  <c r="H64" i="4"/>
  <c r="H62" i="4"/>
  <c r="H61" i="4"/>
  <c r="H56" i="4"/>
  <c r="H53" i="4"/>
  <c r="H52" i="4"/>
  <c r="H51" i="4"/>
  <c r="H50" i="4"/>
  <c r="H48" i="4"/>
  <c r="H47" i="4"/>
  <c r="H46" i="4"/>
  <c r="H44" i="4"/>
  <c r="H42" i="4"/>
  <c r="H41" i="4"/>
  <c r="H40" i="4"/>
  <c r="H37" i="4"/>
  <c r="H36" i="4"/>
  <c r="H35" i="4"/>
  <c r="H34" i="4"/>
  <c r="H32" i="4"/>
  <c r="H31" i="4"/>
  <c r="H28" i="4"/>
  <c r="H26" i="4"/>
  <c r="H25" i="4"/>
  <c r="H24" i="4"/>
  <c r="H22" i="4"/>
  <c r="H20" i="4"/>
  <c r="H19" i="4"/>
  <c r="H18" i="4"/>
  <c r="H16" i="4"/>
  <c r="H15" i="4"/>
  <c r="H14" i="4"/>
  <c r="H12" i="4"/>
  <c r="H11" i="4"/>
  <c r="H10" i="4"/>
  <c r="H8" i="4"/>
  <c r="H6" i="4"/>
  <c r="H5" i="4"/>
  <c r="H17" i="6"/>
  <c r="H12" i="6"/>
  <c r="H10" i="6"/>
  <c r="H9" i="6"/>
  <c r="H8" i="6"/>
  <c r="H6" i="6"/>
  <c r="H5" i="6"/>
  <c r="H26" i="7"/>
  <c r="H24" i="7"/>
  <c r="H23" i="7"/>
  <c r="H21" i="7"/>
  <c r="H20" i="7"/>
  <c r="H16" i="7"/>
  <c r="H15" i="7"/>
  <c r="H13" i="7"/>
  <c r="H10" i="7"/>
  <c r="H8" i="7"/>
  <c r="H7" i="7"/>
  <c r="H6" i="7"/>
  <c r="H5" i="7"/>
  <c r="H12" i="8"/>
  <c r="H11" i="8"/>
  <c r="H10" i="8"/>
  <c r="H8" i="8"/>
  <c r="H7" i="8"/>
  <c r="H5" i="8"/>
  <c r="H23" i="9"/>
  <c r="H22" i="9"/>
  <c r="H21" i="9"/>
  <c r="H17" i="9"/>
  <c r="H15" i="9"/>
  <c r="H14" i="9"/>
  <c r="H13" i="9"/>
  <c r="H12" i="9"/>
  <c r="H11" i="9"/>
  <c r="H10" i="9"/>
  <c r="H9" i="9"/>
  <c r="H8" i="9"/>
  <c r="H7" i="9"/>
  <c r="H5" i="9"/>
  <c r="H29" i="10"/>
  <c r="H26" i="10"/>
  <c r="H25" i="10"/>
  <c r="H24" i="10"/>
  <c r="H22" i="10"/>
  <c r="H16" i="10"/>
  <c r="H15" i="10"/>
  <c r="H14" i="10"/>
  <c r="H13" i="10"/>
  <c r="H12" i="10"/>
  <c r="H11" i="10"/>
  <c r="H10" i="10"/>
  <c r="H8" i="10"/>
  <c r="H6" i="10"/>
  <c r="H5" i="10"/>
  <c r="H29" i="44"/>
  <c r="H26" i="44"/>
  <c r="H23" i="44"/>
  <c r="H22" i="44"/>
  <c r="H21" i="44"/>
  <c r="H20" i="44"/>
  <c r="H19" i="44"/>
  <c r="H18" i="44"/>
  <c r="H10" i="44"/>
  <c r="H9" i="44"/>
  <c r="H7" i="44"/>
  <c r="H5" i="44"/>
  <c r="H45" i="11"/>
  <c r="H42" i="11"/>
  <c r="H41" i="11"/>
  <c r="H40" i="11"/>
  <c r="H39" i="11"/>
  <c r="H38" i="11"/>
  <c r="H36" i="11"/>
  <c r="H35" i="11"/>
  <c r="H34" i="11"/>
  <c r="H33" i="11"/>
  <c r="H32" i="11"/>
  <c r="H30" i="11"/>
  <c r="H26" i="11"/>
  <c r="H25" i="11"/>
  <c r="H24" i="11"/>
  <c r="H19" i="11"/>
  <c r="H18" i="11"/>
  <c r="H16" i="11"/>
  <c r="H15" i="11"/>
  <c r="H14" i="11"/>
  <c r="H13" i="11"/>
  <c r="H11" i="11"/>
  <c r="H10" i="11"/>
  <c r="H9" i="11"/>
  <c r="H7" i="11"/>
  <c r="H6" i="11"/>
  <c r="H5" i="11"/>
  <c r="H28" i="13"/>
  <c r="H25" i="13"/>
  <c r="H24" i="13"/>
  <c r="H23" i="13"/>
  <c r="H21" i="13"/>
  <c r="H19" i="13"/>
  <c r="H18" i="13"/>
  <c r="H14" i="13"/>
  <c r="H13" i="13"/>
  <c r="H12" i="13"/>
  <c r="H11" i="13"/>
  <c r="H10" i="13"/>
  <c r="H9" i="13"/>
  <c r="H8" i="13"/>
  <c r="H7" i="13"/>
  <c r="H6" i="13"/>
  <c r="H5" i="13"/>
  <c r="H28" i="14"/>
  <c r="H24" i="14"/>
  <c r="H23" i="14"/>
  <c r="H22" i="14"/>
  <c r="H21" i="14"/>
  <c r="H20" i="14"/>
  <c r="H14" i="14"/>
  <c r="H13" i="14"/>
  <c r="H12" i="14"/>
  <c r="H11" i="14"/>
  <c r="H10" i="14"/>
  <c r="H9" i="14"/>
  <c r="H8" i="14"/>
  <c r="H7" i="14"/>
  <c r="H6" i="14"/>
  <c r="H5" i="14"/>
  <c r="H32" i="15"/>
  <c r="H29" i="15"/>
  <c r="H28" i="15"/>
  <c r="H27" i="15"/>
  <c r="H25" i="15"/>
  <c r="H24" i="15"/>
  <c r="H23" i="15"/>
  <c r="H22" i="15"/>
  <c r="H21" i="15"/>
  <c r="H19" i="15"/>
  <c r="H18" i="15"/>
  <c r="H14" i="15"/>
  <c r="H12" i="15"/>
  <c r="H11" i="15"/>
  <c r="H10" i="15"/>
  <c r="H8" i="15"/>
  <c r="H7" i="15"/>
  <c r="H5" i="15"/>
  <c r="H16" i="16"/>
  <c r="H15" i="16"/>
  <c r="H14" i="16"/>
  <c r="H13" i="16"/>
  <c r="H12" i="16"/>
  <c r="H11" i="16"/>
  <c r="H9" i="16"/>
  <c r="H7" i="16"/>
  <c r="H6" i="16"/>
  <c r="H6" i="17"/>
  <c r="H9" i="18"/>
  <c r="H8" i="18"/>
  <c r="H6" i="18"/>
  <c r="H5" i="18"/>
  <c r="H6" i="19"/>
  <c r="H7" i="20"/>
  <c r="H6" i="20"/>
  <c r="H5" i="20"/>
  <c r="H11" i="21"/>
  <c r="H10" i="21"/>
  <c r="H9" i="21"/>
  <c r="H5" i="21"/>
  <c r="H56" i="22"/>
  <c r="H55" i="22"/>
  <c r="H54" i="22"/>
  <c r="H53" i="22"/>
  <c r="H52" i="22"/>
  <c r="H51" i="22"/>
  <c r="H50" i="22"/>
  <c r="H49" i="22"/>
  <c r="H48" i="22"/>
  <c r="H47" i="22"/>
  <c r="H46" i="22"/>
  <c r="H45" i="22"/>
  <c r="H44" i="22"/>
  <c r="H42" i="22"/>
  <c r="H41" i="22"/>
  <c r="H40" i="22"/>
  <c r="H39" i="22"/>
  <c r="H37" i="22"/>
  <c r="H36" i="22"/>
  <c r="H35" i="22"/>
  <c r="H33" i="22"/>
  <c r="H32" i="22"/>
  <c r="H31" i="22"/>
  <c r="H29" i="22"/>
  <c r="H28" i="22"/>
  <c r="H26" i="22"/>
  <c r="H25" i="22"/>
  <c r="H24" i="22"/>
  <c r="H23" i="22"/>
  <c r="H22" i="22"/>
  <c r="H21" i="22"/>
  <c r="H20" i="22"/>
  <c r="H17" i="22"/>
  <c r="H16" i="22"/>
  <c r="H15" i="22"/>
  <c r="H14" i="22"/>
  <c r="H13" i="22"/>
  <c r="H12" i="22"/>
  <c r="H11" i="22"/>
  <c r="H10" i="22"/>
  <c r="H9" i="22"/>
  <c r="H8" i="22"/>
  <c r="H6" i="22"/>
  <c r="H5" i="22"/>
  <c r="H12" i="23"/>
  <c r="H10" i="23"/>
  <c r="H9" i="23"/>
  <c r="H8" i="23"/>
  <c r="H7" i="23"/>
  <c r="H5" i="23"/>
  <c r="H14" i="24"/>
  <c r="H13" i="24"/>
  <c r="H12" i="24"/>
  <c r="H11" i="24"/>
  <c r="H10" i="24"/>
  <c r="H9" i="24"/>
  <c r="H8" i="24"/>
  <c r="H7" i="24"/>
  <c r="H6" i="24"/>
  <c r="H5" i="24"/>
  <c r="H12" i="25"/>
  <c r="H11" i="25"/>
  <c r="H10" i="25"/>
  <c r="H9" i="25"/>
  <c r="H8" i="25"/>
  <c r="H6" i="25"/>
  <c r="H5" i="25"/>
  <c r="H16" i="26"/>
  <c r="H15" i="26"/>
  <c r="H14" i="26"/>
  <c r="H13" i="26"/>
  <c r="H12" i="26"/>
  <c r="H11" i="26"/>
  <c r="H9" i="26"/>
  <c r="H8" i="26"/>
  <c r="H7" i="26"/>
  <c r="H5" i="26"/>
  <c r="H16" i="27"/>
  <c r="H15" i="27"/>
  <c r="H14" i="27"/>
  <c r="H13" i="27"/>
  <c r="H12" i="27"/>
  <c r="H11" i="27"/>
  <c r="H10" i="27"/>
  <c r="H9" i="27"/>
  <c r="H8" i="27"/>
  <c r="H6" i="27"/>
  <c r="H5" i="27"/>
  <c r="H35" i="28"/>
  <c r="H32" i="28"/>
  <c r="H31" i="28"/>
  <c r="H30" i="28"/>
  <c r="H29" i="28"/>
  <c r="H28" i="28"/>
  <c r="H23" i="28"/>
  <c r="H22" i="28"/>
  <c r="H21" i="28"/>
  <c r="H19" i="28"/>
  <c r="H18" i="28"/>
  <c r="H15" i="28"/>
  <c r="H14" i="28"/>
  <c r="H13" i="28"/>
  <c r="H12" i="28"/>
  <c r="H11" i="28"/>
  <c r="H9" i="28"/>
  <c r="H8" i="28"/>
  <c r="H7" i="28"/>
  <c r="H6" i="28"/>
  <c r="H5" i="28"/>
  <c r="H25" i="29"/>
  <c r="H19" i="29"/>
  <c r="H18" i="29"/>
  <c r="H15" i="29"/>
  <c r="H14" i="29"/>
  <c r="H13" i="29"/>
  <c r="H12" i="29"/>
  <c r="H11" i="29"/>
  <c r="H9" i="29"/>
  <c r="H8" i="29"/>
  <c r="H7" i="29"/>
  <c r="H6" i="29"/>
  <c r="H5" i="29"/>
  <c r="H12" i="31"/>
  <c r="H8" i="31"/>
  <c r="H7" i="31"/>
  <c r="H6" i="31"/>
  <c r="H5" i="31"/>
  <c r="H20" i="30"/>
  <c r="H16" i="30"/>
  <c r="H15" i="30"/>
  <c r="H14" i="30"/>
  <c r="H13" i="30"/>
  <c r="H12" i="30"/>
  <c r="H11" i="30"/>
  <c r="H10" i="30"/>
  <c r="H9" i="30"/>
  <c r="H7" i="30"/>
  <c r="H6" i="30"/>
  <c r="H5" i="30"/>
  <c r="H18" i="32"/>
  <c r="H14" i="32"/>
  <c r="H13" i="32"/>
  <c r="H9" i="32"/>
  <c r="H8" i="32"/>
  <c r="H7" i="32"/>
  <c r="H6" i="32"/>
  <c r="H5" i="32"/>
  <c r="H6" i="33"/>
  <c r="H5" i="33"/>
  <c r="H6" i="40"/>
  <c r="H11" i="41"/>
  <c r="H12" i="41" s="1"/>
  <c r="H7" i="41"/>
  <c r="H5" i="41"/>
  <c r="H42" i="45"/>
  <c r="H39" i="45"/>
  <c r="H40" i="45" s="1"/>
  <c r="H35" i="45"/>
  <c r="H34" i="45"/>
  <c r="H33" i="45"/>
  <c r="H31" i="45"/>
  <c r="H30" i="45"/>
  <c r="H29" i="45"/>
  <c r="H28" i="45"/>
  <c r="H27" i="45"/>
  <c r="H26" i="45"/>
  <c r="H25" i="45"/>
  <c r="H23" i="45"/>
  <c r="H22" i="45"/>
  <c r="H21" i="45"/>
  <c r="H20" i="45"/>
  <c r="H19" i="45"/>
  <c r="H18" i="45"/>
  <c r="H16" i="45"/>
  <c r="H15" i="45"/>
  <c r="H14" i="45"/>
  <c r="H13" i="45"/>
  <c r="H12" i="45"/>
  <c r="H11" i="45"/>
  <c r="H10" i="45"/>
  <c r="H9" i="45"/>
  <c r="H8" i="45"/>
  <c r="H7" i="45"/>
  <c r="H6" i="45"/>
  <c r="H80" i="46"/>
  <c r="H76" i="46"/>
  <c r="H75" i="46"/>
  <c r="H74" i="46"/>
  <c r="H73" i="46"/>
  <c r="H72" i="46"/>
  <c r="H71" i="46"/>
  <c r="H70" i="46"/>
  <c r="H69" i="46"/>
  <c r="H68" i="46"/>
  <c r="H67" i="46"/>
  <c r="H65" i="46"/>
  <c r="H64" i="46"/>
  <c r="H63" i="46"/>
  <c r="H62" i="46"/>
  <c r="H61" i="46"/>
  <c r="H60" i="46"/>
  <c r="H59" i="46"/>
  <c r="H58" i="46"/>
  <c r="H57" i="46"/>
  <c r="H56" i="46"/>
  <c r="H55" i="46"/>
  <c r="H53" i="46"/>
  <c r="H52" i="46"/>
  <c r="H51" i="46"/>
  <c r="H50" i="46"/>
  <c r="H49" i="46"/>
  <c r="H48" i="46"/>
  <c r="H47" i="46"/>
  <c r="H46" i="46"/>
  <c r="H45" i="46"/>
  <c r="H44" i="46"/>
  <c r="H43" i="46"/>
  <c r="H42" i="46"/>
  <c r="H41" i="46"/>
  <c r="H40" i="46"/>
  <c r="H39" i="46"/>
  <c r="H38" i="46"/>
  <c r="H34" i="46"/>
  <c r="H33" i="46"/>
  <c r="H31" i="46"/>
  <c r="H30" i="46"/>
  <c r="H29" i="46"/>
  <c r="H28" i="46"/>
  <c r="H27" i="46"/>
  <c r="H26" i="46"/>
  <c r="H25" i="46"/>
  <c r="H24" i="46"/>
  <c r="H23" i="46"/>
  <c r="H22" i="46"/>
  <c r="H21" i="46"/>
  <c r="H20" i="46"/>
  <c r="H19" i="46"/>
  <c r="H18" i="46"/>
  <c r="H16" i="46"/>
  <c r="H15" i="46"/>
  <c r="H13" i="46"/>
  <c r="H12" i="46"/>
  <c r="H10" i="46"/>
  <c r="H9" i="46"/>
  <c r="H8" i="46"/>
  <c r="H7" i="46"/>
  <c r="H6" i="46"/>
  <c r="H5" i="46"/>
  <c r="H10" i="47"/>
  <c r="H7" i="47"/>
  <c r="H6" i="47"/>
  <c r="H5" i="47"/>
  <c r="H16" i="48"/>
  <c r="H13" i="48"/>
  <c r="H12" i="48"/>
  <c r="H11" i="48"/>
  <c r="H10" i="48"/>
  <c r="H9" i="48"/>
  <c r="H8" i="48"/>
  <c r="H7" i="48"/>
  <c r="H6" i="48"/>
  <c r="H5" i="48"/>
  <c r="H8" i="49"/>
  <c r="H6" i="49"/>
  <c r="H5" i="49"/>
  <c r="H43" i="50"/>
  <c r="H39" i="50"/>
  <c r="H35" i="50"/>
  <c r="H34" i="50"/>
  <c r="H33" i="50"/>
  <c r="H31" i="50"/>
  <c r="H30" i="50"/>
  <c r="H29" i="50"/>
  <c r="H28" i="50"/>
  <c r="H27" i="50"/>
  <c r="H26" i="50"/>
  <c r="H25" i="50"/>
  <c r="H23" i="50"/>
  <c r="H22" i="50"/>
  <c r="H21" i="50"/>
  <c r="H20" i="50"/>
  <c r="H19" i="50"/>
  <c r="H18" i="50"/>
  <c r="H16" i="50"/>
  <c r="H15" i="50"/>
  <c r="H14" i="50"/>
  <c r="H13" i="50"/>
  <c r="H12" i="50"/>
  <c r="H11" i="50"/>
  <c r="H10" i="50"/>
  <c r="H9" i="50"/>
  <c r="H8" i="50"/>
  <c r="H7" i="50"/>
  <c r="H6" i="50"/>
  <c r="H8" i="51"/>
  <c r="H6" i="51"/>
  <c r="H5" i="51"/>
  <c r="H9" i="52"/>
  <c r="H7" i="52"/>
  <c r="H6" i="52"/>
  <c r="H5" i="52"/>
  <c r="H12" i="53"/>
  <c r="H9" i="53"/>
  <c r="H7" i="53"/>
  <c r="H5" i="53"/>
  <c r="H73" i="42"/>
  <c r="H72" i="42"/>
  <c r="H71" i="42"/>
  <c r="H70" i="42"/>
  <c r="H69" i="42"/>
  <c r="H68" i="42"/>
  <c r="H67" i="42"/>
  <c r="H66" i="42"/>
  <c r="H65" i="42"/>
  <c r="H64" i="42"/>
  <c r="H63" i="42"/>
  <c r="H62" i="42"/>
  <c r="H61" i="42"/>
  <c r="H57" i="42"/>
  <c r="H56" i="42"/>
  <c r="H55" i="42"/>
  <c r="H54" i="42"/>
  <c r="H53" i="42"/>
  <c r="H52" i="42"/>
  <c r="H51" i="42"/>
  <c r="H50" i="42"/>
  <c r="H49" i="42"/>
  <c r="H48" i="42"/>
  <c r="H47" i="42"/>
  <c r="H46" i="42"/>
  <c r="H45" i="42"/>
  <c r="H44" i="42"/>
  <c r="H42" i="42"/>
  <c r="H41" i="42"/>
  <c r="H40" i="42"/>
  <c r="H39" i="42"/>
  <c r="H38" i="42"/>
  <c r="H37" i="42"/>
  <c r="H36" i="42"/>
  <c r="H35" i="42"/>
  <c r="H34" i="42"/>
  <c r="H33" i="42"/>
  <c r="H32" i="42"/>
  <c r="H31" i="42"/>
  <c r="H30" i="42"/>
  <c r="H29" i="42"/>
  <c r="H28" i="42"/>
  <c r="H26" i="42"/>
  <c r="H25" i="42"/>
  <c r="H24" i="42"/>
  <c r="H23" i="42"/>
  <c r="H22" i="42"/>
  <c r="H21" i="42"/>
  <c r="H20" i="42"/>
  <c r="H19" i="42"/>
  <c r="H18" i="42"/>
  <c r="H17" i="42"/>
  <c r="H16" i="42"/>
  <c r="H15" i="42"/>
  <c r="H14" i="42"/>
  <c r="H13" i="42"/>
  <c r="H12" i="42"/>
  <c r="H11" i="42"/>
  <c r="H10" i="42"/>
  <c r="H9" i="42"/>
  <c r="H8" i="42"/>
  <c r="H6" i="42"/>
  <c r="H5" i="42"/>
  <c r="H19" i="70" l="1"/>
  <c r="D2057" i="55"/>
  <c r="D2093" i="55" s="1"/>
  <c r="D2055" i="55"/>
  <c r="D2091" i="55" s="1"/>
  <c r="F2118" i="55"/>
  <c r="C2055" i="55"/>
  <c r="C2091" i="55" s="1"/>
  <c r="C2040" i="55"/>
  <c r="C2049" i="55" s="1"/>
  <c r="C2085" i="55" s="1"/>
  <c r="C11" i="67"/>
  <c r="E15" i="67" s="1"/>
  <c r="G2118" i="55"/>
  <c r="H2040" i="55"/>
  <c r="H2049" i="55" s="1"/>
  <c r="H2085" i="55" s="1"/>
  <c r="H2057" i="55"/>
  <c r="H2093" i="55" s="1"/>
  <c r="H2055" i="55"/>
  <c r="H2091" i="55" s="1"/>
  <c r="B6" i="67"/>
  <c r="C6" i="67"/>
  <c r="E2040" i="55"/>
  <c r="E2049" i="55" s="1"/>
  <c r="E2085" i="55" s="1"/>
  <c r="E2057" i="55"/>
  <c r="E2093" i="55" s="1"/>
  <c r="E2055" i="55"/>
  <c r="E2091" i="55" s="1"/>
  <c r="H18" i="8"/>
  <c r="H24" i="50"/>
  <c r="H32" i="50"/>
  <c r="H6" i="26"/>
  <c r="H6" i="23"/>
  <c r="H30" i="22"/>
  <c r="H38" i="22"/>
  <c r="H5" i="16"/>
  <c r="H20" i="15"/>
  <c r="H30" i="15" s="1"/>
  <c r="H12" i="11"/>
  <c r="H20" i="11" s="1"/>
  <c r="H23" i="11"/>
  <c r="H31" i="11"/>
  <c r="H23" i="10"/>
  <c r="H27" i="10" s="1"/>
  <c r="H16" i="9"/>
  <c r="H18" i="9" s="1"/>
  <c r="H14" i="7"/>
  <c r="H25" i="7"/>
  <c r="H27" i="7" s="1"/>
  <c r="H11" i="6"/>
  <c r="H9" i="4"/>
  <c r="H17" i="4"/>
  <c r="H33" i="4"/>
  <c r="H49" i="4"/>
  <c r="H60" i="4"/>
  <c r="H7" i="22"/>
  <c r="H7" i="18"/>
  <c r="H9" i="8"/>
  <c r="H13" i="8" s="1"/>
  <c r="H21" i="8" s="1"/>
  <c r="J7" i="54" s="1"/>
  <c r="H20" i="13"/>
  <c r="H16" i="6"/>
  <c r="H18" i="6" s="1"/>
  <c r="H27" i="4"/>
  <c r="H43" i="4"/>
  <c r="H66" i="46"/>
  <c r="H17" i="45"/>
  <c r="H8" i="30"/>
  <c r="H17" i="30" s="1"/>
  <c r="H21" i="30" s="1"/>
  <c r="J31" i="54" s="1"/>
  <c r="H7" i="10"/>
  <c r="H17" i="10" s="1"/>
  <c r="H9" i="7"/>
  <c r="H63" i="4"/>
  <c r="H8" i="53"/>
  <c r="H10" i="53" s="1"/>
  <c r="H13" i="53" s="1"/>
  <c r="J45" i="54" s="1"/>
  <c r="H32" i="46"/>
  <c r="H35" i="46" s="1"/>
  <c r="H8" i="16"/>
  <c r="H41" i="50"/>
  <c r="H16" i="29"/>
  <c r="H10" i="26"/>
  <c r="H18" i="22"/>
  <c r="H34" i="22"/>
  <c r="H6" i="21"/>
  <c r="H10" i="18"/>
  <c r="H22" i="13"/>
  <c r="H15" i="44"/>
  <c r="H7" i="6"/>
  <c r="H21" i="4"/>
  <c r="H29" i="4"/>
  <c r="H45" i="4"/>
  <c r="H32" i="45"/>
  <c r="H27" i="42"/>
  <c r="H43" i="42"/>
  <c r="H5" i="50"/>
  <c r="H17" i="29"/>
  <c r="H7" i="27"/>
  <c r="H17" i="27" s="1"/>
  <c r="H7" i="25"/>
  <c r="H13" i="25" s="1"/>
  <c r="H15" i="24"/>
  <c r="H17" i="24" s="1"/>
  <c r="H11" i="23"/>
  <c r="H19" i="22"/>
  <c r="H27" i="22"/>
  <c r="H5" i="19"/>
  <c r="H7" i="19" s="1"/>
  <c r="H11" i="18"/>
  <c r="H10" i="16"/>
  <c r="H16" i="44"/>
  <c r="H24" i="44"/>
  <c r="H11" i="7"/>
  <c r="H7" i="42"/>
  <c r="H10" i="52"/>
  <c r="J44" i="54" s="1"/>
  <c r="H54" i="46"/>
  <c r="H10" i="29"/>
  <c r="H8" i="21"/>
  <c r="H25" i="44"/>
  <c r="H9" i="49"/>
  <c r="J41" i="54" s="1"/>
  <c r="H8" i="41"/>
  <c r="H15" i="41" s="1"/>
  <c r="J36" i="54" s="1"/>
  <c r="H9" i="40"/>
  <c r="J35" i="54" s="1"/>
  <c r="H8" i="20"/>
  <c r="H74" i="42"/>
  <c r="H9" i="33"/>
  <c r="J33" i="54" s="1"/>
  <c r="H15" i="32"/>
  <c r="H9" i="31"/>
  <c r="H13" i="31" s="1"/>
  <c r="J30" i="54" s="1"/>
  <c r="H24" i="9"/>
  <c r="H33" i="28"/>
  <c r="H15" i="15"/>
  <c r="H14" i="48"/>
  <c r="H17" i="48" s="1"/>
  <c r="J40" i="54" s="1"/>
  <c r="H15" i="14"/>
  <c r="H26" i="14"/>
  <c r="H12" i="44"/>
  <c r="H10" i="32"/>
  <c r="H7" i="17"/>
  <c r="H15" i="13"/>
  <c r="H8" i="47"/>
  <c r="H11" i="47" s="1"/>
  <c r="J39" i="54" s="1"/>
  <c r="H25" i="28"/>
  <c r="D2118" i="55" l="1"/>
  <c r="E16" i="67"/>
  <c r="C15" i="67"/>
  <c r="C14" i="67"/>
  <c r="E17" i="67"/>
  <c r="C13" i="67"/>
  <c r="J34" i="54" s="1"/>
  <c r="C16" i="67"/>
  <c r="E14" i="67"/>
  <c r="H2118" i="55"/>
  <c r="E2118" i="55"/>
  <c r="H26" i="13"/>
  <c r="H29" i="13" s="1"/>
  <c r="J13" i="54" s="1"/>
  <c r="H72" i="4"/>
  <c r="H78" i="46"/>
  <c r="H81" i="46" s="1"/>
  <c r="J11" i="54" s="1"/>
  <c r="H27" i="9"/>
  <c r="J8" i="54" s="1"/>
  <c r="H36" i="50"/>
  <c r="H44" i="50" s="1"/>
  <c r="J42" i="54" s="1"/>
  <c r="H27" i="44"/>
  <c r="H30" i="44" s="1"/>
  <c r="J10" i="54" s="1"/>
  <c r="H19" i="32"/>
  <c r="J32" i="54" s="1"/>
  <c r="H12" i="21"/>
  <c r="H17" i="26"/>
  <c r="H20" i="29"/>
  <c r="H26" i="29" s="1"/>
  <c r="H43" i="11"/>
  <c r="H46" i="11" s="1"/>
  <c r="J12" i="54" s="1"/>
  <c r="H36" i="28"/>
  <c r="J28" i="54" s="1"/>
  <c r="H58" i="42"/>
  <c r="H77" i="42" s="1"/>
  <c r="J4" i="54" s="1"/>
  <c r="H13" i="23"/>
  <c r="H17" i="16"/>
  <c r="H57" i="4"/>
  <c r="H30" i="10"/>
  <c r="J9" i="54" s="1"/>
  <c r="H12" i="18"/>
  <c r="H13" i="6"/>
  <c r="H21" i="6" s="1"/>
  <c r="J5" i="54" s="1"/>
  <c r="H57" i="22"/>
  <c r="H17" i="7"/>
  <c r="H30" i="7" s="1"/>
  <c r="J6" i="54" s="1"/>
  <c r="H36" i="45"/>
  <c r="H43" i="45" s="1"/>
  <c r="J37" i="54" s="1"/>
  <c r="H33" i="15"/>
  <c r="J15" i="54" s="1"/>
  <c r="H29" i="14"/>
  <c r="J14" i="54" s="1"/>
  <c r="H75" i="4" l="1"/>
  <c r="J3" i="54" s="1"/>
  <c r="G20" i="42"/>
  <c r="G6" i="44"/>
  <c r="G32" i="50"/>
  <c r="G26" i="42"/>
  <c r="G7" i="44"/>
  <c r="G28" i="45"/>
  <c r="G5" i="49"/>
  <c r="G6" i="52"/>
  <c r="G7" i="52"/>
  <c r="G5" i="52"/>
  <c r="G5" i="50"/>
  <c r="G5" i="44"/>
  <c r="G24" i="50"/>
  <c r="G70" i="42"/>
  <c r="G26" i="46"/>
  <c r="G6" i="51"/>
  <c r="H9" i="51" s="1"/>
  <c r="J43" i="54" s="1"/>
  <c r="G8" i="45"/>
  <c r="G14" i="50"/>
  <c r="G28" i="42"/>
  <c r="G8" i="44"/>
  <c r="G26" i="50"/>
  <c r="G46" i="42"/>
  <c r="G29" i="46"/>
  <c r="G5" i="42"/>
  <c r="G15" i="50"/>
  <c r="G21" i="46"/>
  <c r="G43" i="46"/>
  <c r="G8" i="46"/>
  <c r="G23" i="45"/>
  <c r="G39" i="42"/>
  <c r="G22" i="46"/>
  <c r="G50" i="42"/>
  <c r="G39" i="50"/>
  <c r="G9" i="48"/>
  <c r="G6" i="46"/>
  <c r="G13" i="50"/>
  <c r="G19" i="42"/>
  <c r="G66" i="42"/>
  <c r="G40" i="42"/>
  <c r="G43" i="42"/>
  <c r="G35" i="50"/>
  <c r="G6" i="47"/>
  <c r="E67" i="42"/>
  <c r="F11" i="42"/>
  <c r="E30" i="42"/>
  <c r="F17" i="42"/>
  <c r="D25" i="45"/>
  <c r="F20" i="42"/>
  <c r="F28" i="50"/>
  <c r="F13" i="48"/>
  <c r="F6" i="41"/>
  <c r="E9" i="53"/>
  <c r="D48" i="42"/>
  <c r="F18" i="42"/>
  <c r="D8" i="53"/>
  <c r="E17" i="50"/>
  <c r="D7" i="53"/>
  <c r="D52" i="42"/>
  <c r="F6" i="52"/>
  <c r="F8" i="53"/>
  <c r="C8" i="53"/>
  <c r="B8" i="53"/>
  <c r="E2" i="53"/>
  <c r="D2" i="53"/>
  <c r="C2" i="53"/>
  <c r="B2" i="53"/>
  <c r="E2" i="52"/>
  <c r="D2" i="52"/>
  <c r="C2" i="52"/>
  <c r="B2" i="52"/>
  <c r="G12" i="53"/>
  <c r="F12" i="53"/>
  <c r="E12" i="53"/>
  <c r="D12" i="53"/>
  <c r="C12" i="53"/>
  <c r="D9" i="53"/>
  <c r="C9" i="53"/>
  <c r="B9" i="53"/>
  <c r="F7" i="53"/>
  <c r="E7" i="53"/>
  <c r="C7" i="53"/>
  <c r="B7" i="53"/>
  <c r="F5" i="53"/>
  <c r="E5" i="53"/>
  <c r="D5" i="53"/>
  <c r="C5" i="53"/>
  <c r="B5" i="53"/>
  <c r="E6" i="52"/>
  <c r="D6" i="52"/>
  <c r="C6" i="52"/>
  <c r="B6" i="52"/>
  <c r="G9" i="52"/>
  <c r="F9" i="52"/>
  <c r="E9" i="52"/>
  <c r="D9" i="52"/>
  <c r="C9" i="52"/>
  <c r="F7" i="52"/>
  <c r="E7" i="52"/>
  <c r="D7" i="52"/>
  <c r="C7" i="52"/>
  <c r="B7" i="52"/>
  <c r="F5" i="52"/>
  <c r="E5" i="52"/>
  <c r="D5" i="52"/>
  <c r="C5" i="52"/>
  <c r="B5" i="52"/>
  <c r="E2" i="51"/>
  <c r="D2" i="51"/>
  <c r="C2" i="51"/>
  <c r="B2" i="51"/>
  <c r="G8" i="51"/>
  <c r="F8" i="51"/>
  <c r="E8" i="51"/>
  <c r="D8" i="51"/>
  <c r="C8" i="51"/>
  <c r="F6" i="51"/>
  <c r="E6" i="51"/>
  <c r="D6" i="51"/>
  <c r="C6" i="51"/>
  <c r="B6" i="51"/>
  <c r="F5" i="51"/>
  <c r="E5" i="51"/>
  <c r="D5" i="51"/>
  <c r="C5" i="51"/>
  <c r="B5" i="51"/>
  <c r="F34" i="50"/>
  <c r="C33" i="50"/>
  <c r="E31" i="50"/>
  <c r="C30" i="50"/>
  <c r="C29" i="50"/>
  <c r="D28" i="50"/>
  <c r="B27" i="50"/>
  <c r="E26" i="50"/>
  <c r="F25" i="50"/>
  <c r="F23" i="50"/>
  <c r="D22" i="50"/>
  <c r="C21" i="50"/>
  <c r="D20" i="50"/>
  <c r="B19" i="50"/>
  <c r="F18" i="50"/>
  <c r="B16" i="50"/>
  <c r="F14" i="50"/>
  <c r="D13" i="50"/>
  <c r="D12" i="50"/>
  <c r="B11" i="50"/>
  <c r="C10" i="50"/>
  <c r="B9" i="50"/>
  <c r="D8" i="50"/>
  <c r="B7" i="50"/>
  <c r="G6" i="50"/>
  <c r="B5" i="50"/>
  <c r="E2" i="50"/>
  <c r="D2" i="50"/>
  <c r="C2" i="50"/>
  <c r="B2" i="50"/>
  <c r="G43" i="50"/>
  <c r="F43" i="50"/>
  <c r="E43" i="50"/>
  <c r="D43" i="50"/>
  <c r="C43" i="50"/>
  <c r="G40" i="50"/>
  <c r="F40" i="50"/>
  <c r="D40" i="50"/>
  <c r="C40" i="50"/>
  <c r="B40" i="50"/>
  <c r="F39" i="50"/>
  <c r="E39" i="50"/>
  <c r="D39" i="50"/>
  <c r="C39" i="50"/>
  <c r="B39" i="50"/>
  <c r="G33" i="50"/>
  <c r="E33" i="50"/>
  <c r="D30" i="50"/>
  <c r="G29" i="50"/>
  <c r="F29" i="50"/>
  <c r="E29" i="50"/>
  <c r="D29" i="50"/>
  <c r="E28" i="50"/>
  <c r="F26" i="50"/>
  <c r="D26" i="50"/>
  <c r="C26" i="50"/>
  <c r="B26" i="50"/>
  <c r="C25" i="50"/>
  <c r="C24" i="50"/>
  <c r="B24" i="50"/>
  <c r="E22" i="50"/>
  <c r="E21" i="50"/>
  <c r="D21" i="50"/>
  <c r="B21" i="50"/>
  <c r="F20" i="50"/>
  <c r="E20" i="50"/>
  <c r="G18" i="50"/>
  <c r="D18" i="50"/>
  <c r="C18" i="50"/>
  <c r="B18" i="50"/>
  <c r="F17" i="50"/>
  <c r="D17" i="50"/>
  <c r="B17" i="50"/>
  <c r="F13" i="50"/>
  <c r="E13" i="50"/>
  <c r="B13" i="50"/>
  <c r="E12" i="50"/>
  <c r="G10" i="50"/>
  <c r="F10" i="50"/>
  <c r="E10" i="50"/>
  <c r="D10" i="50"/>
  <c r="E9" i="50"/>
  <c r="C9" i="50"/>
  <c r="G8" i="50"/>
  <c r="F5" i="50"/>
  <c r="E5" i="50"/>
  <c r="D5" i="50"/>
  <c r="C5" i="50"/>
  <c r="E2" i="49"/>
  <c r="D2" i="49"/>
  <c r="C2" i="49"/>
  <c r="B2" i="49"/>
  <c r="G8" i="49"/>
  <c r="F8" i="49"/>
  <c r="E8" i="49"/>
  <c r="D8" i="49"/>
  <c r="C8" i="49"/>
  <c r="G6" i="49"/>
  <c r="F6" i="49"/>
  <c r="E6" i="49"/>
  <c r="D6" i="49"/>
  <c r="C6" i="49"/>
  <c r="B6" i="49"/>
  <c r="F5" i="49"/>
  <c r="E5" i="49"/>
  <c r="D5" i="49"/>
  <c r="C5" i="49"/>
  <c r="B5" i="49"/>
  <c r="G11" i="48"/>
  <c r="F11" i="48"/>
  <c r="E11" i="48"/>
  <c r="D11" i="48"/>
  <c r="C11" i="48"/>
  <c r="B11" i="48"/>
  <c r="G10" i="48"/>
  <c r="F10" i="48"/>
  <c r="E10" i="48"/>
  <c r="D10" i="48"/>
  <c r="C10" i="48"/>
  <c r="B10" i="48"/>
  <c r="F9" i="48"/>
  <c r="E9" i="48"/>
  <c r="D9" i="48"/>
  <c r="C9" i="48"/>
  <c r="B9" i="48"/>
  <c r="G8" i="48"/>
  <c r="F8" i="48"/>
  <c r="E8" i="48"/>
  <c r="D8" i="48"/>
  <c r="C8" i="48"/>
  <c r="B8" i="48"/>
  <c r="G7" i="48"/>
  <c r="F7" i="48"/>
  <c r="E7" i="48"/>
  <c r="D7" i="48"/>
  <c r="C7" i="48"/>
  <c r="B7" i="48"/>
  <c r="G6" i="48"/>
  <c r="F6" i="48"/>
  <c r="E6" i="48"/>
  <c r="D6" i="48"/>
  <c r="C6" i="48"/>
  <c r="B6" i="48"/>
  <c r="E2" i="48"/>
  <c r="D2" i="48"/>
  <c r="C2" i="48"/>
  <c r="B2" i="48"/>
  <c r="G16" i="48"/>
  <c r="F16" i="48"/>
  <c r="E16" i="48"/>
  <c r="D16" i="48"/>
  <c r="C16" i="48"/>
  <c r="G13" i="48"/>
  <c r="E13" i="48"/>
  <c r="D13" i="48"/>
  <c r="C13" i="48"/>
  <c r="B13" i="48"/>
  <c r="F12" i="48"/>
  <c r="E12" i="48"/>
  <c r="D12" i="48"/>
  <c r="C12" i="48"/>
  <c r="B12" i="48"/>
  <c r="G5" i="48"/>
  <c r="E5" i="48"/>
  <c r="D5" i="48"/>
  <c r="C5" i="48"/>
  <c r="B5" i="48"/>
  <c r="E2" i="47"/>
  <c r="D2" i="47"/>
  <c r="C2" i="47"/>
  <c r="B2" i="47"/>
  <c r="G10" i="47"/>
  <c r="F10" i="47"/>
  <c r="E10" i="47"/>
  <c r="D10" i="47"/>
  <c r="C10" i="47"/>
  <c r="D7" i="47"/>
  <c r="F6" i="47"/>
  <c r="G5" i="47"/>
  <c r="B76" i="46"/>
  <c r="G75" i="46"/>
  <c r="G74" i="46"/>
  <c r="F73" i="46"/>
  <c r="E72" i="46"/>
  <c r="D71" i="46"/>
  <c r="C70" i="46"/>
  <c r="B69" i="46"/>
  <c r="D68" i="46"/>
  <c r="F67" i="46"/>
  <c r="F66" i="46"/>
  <c r="E65" i="46"/>
  <c r="D64" i="46"/>
  <c r="C63" i="46"/>
  <c r="C62" i="46"/>
  <c r="C61" i="46"/>
  <c r="G60" i="46"/>
  <c r="F59" i="46"/>
  <c r="G58" i="46"/>
  <c r="F57" i="46"/>
  <c r="D55" i="46"/>
  <c r="C54" i="46"/>
  <c r="B53" i="46"/>
  <c r="E52" i="46"/>
  <c r="G51" i="46"/>
  <c r="G50" i="46"/>
  <c r="F49" i="46"/>
  <c r="E48" i="46"/>
  <c r="D47" i="46"/>
  <c r="C46" i="46"/>
  <c r="B45" i="46"/>
  <c r="D44" i="46"/>
  <c r="G42" i="46"/>
  <c r="F41" i="46"/>
  <c r="E40" i="46"/>
  <c r="D39" i="46"/>
  <c r="B38" i="46"/>
  <c r="G34" i="46"/>
  <c r="G33" i="46"/>
  <c r="G32" i="46"/>
  <c r="E31" i="46"/>
  <c r="C30" i="46"/>
  <c r="F29" i="46"/>
  <c r="F28" i="46"/>
  <c r="E27" i="46"/>
  <c r="D25" i="46"/>
  <c r="B24" i="46"/>
  <c r="F23" i="46"/>
  <c r="E20" i="46"/>
  <c r="E19" i="46"/>
  <c r="G18" i="46"/>
  <c r="G17" i="46"/>
  <c r="B16" i="46"/>
  <c r="E15" i="46"/>
  <c r="G14" i="46"/>
  <c r="D13" i="46"/>
  <c r="G12" i="46"/>
  <c r="E11" i="46"/>
  <c r="G10" i="46"/>
  <c r="C9" i="46"/>
  <c r="F7" i="46"/>
  <c r="C5" i="46"/>
  <c r="E2" i="46"/>
  <c r="D2" i="46"/>
  <c r="C2" i="46"/>
  <c r="B2" i="46"/>
  <c r="G80" i="46"/>
  <c r="F80" i="46"/>
  <c r="E80" i="46"/>
  <c r="D80" i="46"/>
  <c r="C80" i="46"/>
  <c r="G38" i="46"/>
  <c r="E33" i="46"/>
  <c r="D33" i="46"/>
  <c r="C28" i="46"/>
  <c r="F25" i="46"/>
  <c r="B21" i="46"/>
  <c r="C17" i="46"/>
  <c r="F13" i="46"/>
  <c r="D9" i="46"/>
  <c r="F35" i="45"/>
  <c r="E34" i="45"/>
  <c r="G33" i="45"/>
  <c r="D33" i="45"/>
  <c r="C32" i="45"/>
  <c r="B31" i="45"/>
  <c r="G30" i="45"/>
  <c r="F30" i="45"/>
  <c r="E30" i="45"/>
  <c r="D30" i="45"/>
  <c r="B30" i="45"/>
  <c r="F29" i="45"/>
  <c r="E29" i="45"/>
  <c r="C29" i="45"/>
  <c r="B29" i="45"/>
  <c r="G29" i="45"/>
  <c r="F27" i="45"/>
  <c r="G26" i="45"/>
  <c r="C26" i="45"/>
  <c r="B26" i="45"/>
  <c r="E26" i="45"/>
  <c r="F24" i="45"/>
  <c r="C24" i="45"/>
  <c r="F23" i="45"/>
  <c r="E23" i="45"/>
  <c r="B23" i="45"/>
  <c r="F22" i="45"/>
  <c r="D22" i="45"/>
  <c r="C22" i="45"/>
  <c r="B22" i="45"/>
  <c r="F21" i="45"/>
  <c r="E20" i="45"/>
  <c r="D19" i="45"/>
  <c r="C18" i="45"/>
  <c r="B17" i="45"/>
  <c r="F16" i="45"/>
  <c r="D16" i="45"/>
  <c r="B16" i="45"/>
  <c r="C16" i="45"/>
  <c r="G15" i="45"/>
  <c r="C14" i="45"/>
  <c r="B14" i="45"/>
  <c r="G14" i="45"/>
  <c r="F13" i="45"/>
  <c r="E12" i="45"/>
  <c r="D11" i="45"/>
  <c r="C10" i="45"/>
  <c r="B9" i="45"/>
  <c r="C8" i="45"/>
  <c r="B8" i="45"/>
  <c r="E8" i="45"/>
  <c r="G7" i="45"/>
  <c r="G6" i="45"/>
  <c r="C5" i="45"/>
  <c r="G42" i="45"/>
  <c r="F42" i="45"/>
  <c r="E42" i="45"/>
  <c r="D42" i="45"/>
  <c r="C42" i="45"/>
  <c r="G39" i="45"/>
  <c r="G40" i="45" s="1"/>
  <c r="F39" i="45"/>
  <c r="F40" i="45" s="1"/>
  <c r="E39" i="45"/>
  <c r="E40" i="45" s="1"/>
  <c r="D39" i="45"/>
  <c r="D40" i="45" s="1"/>
  <c r="C39" i="45"/>
  <c r="C40" i="45" s="1"/>
  <c r="B39" i="45"/>
  <c r="E5" i="45"/>
  <c r="D5" i="45"/>
  <c r="B5" i="45"/>
  <c r="E2" i="45"/>
  <c r="D2" i="45"/>
  <c r="C2" i="45"/>
  <c r="B2" i="45"/>
  <c r="E2" i="44"/>
  <c r="D2" i="44"/>
  <c r="C2" i="44"/>
  <c r="B2" i="44"/>
  <c r="E25" i="44"/>
  <c r="C24" i="44"/>
  <c r="D23" i="44"/>
  <c r="G22" i="44"/>
  <c r="C20" i="44"/>
  <c r="G19" i="44"/>
  <c r="E17" i="44"/>
  <c r="C16" i="44"/>
  <c r="E15" i="44"/>
  <c r="F11" i="44"/>
  <c r="B9" i="44"/>
  <c r="F5" i="44"/>
  <c r="G29" i="44"/>
  <c r="F29" i="44"/>
  <c r="E29" i="44"/>
  <c r="D29" i="44"/>
  <c r="C29" i="44"/>
  <c r="F26" i="44"/>
  <c r="E26" i="44"/>
  <c r="D26" i="44"/>
  <c r="C26" i="44"/>
  <c r="B26" i="44"/>
  <c r="G25" i="44"/>
  <c r="F25" i="44"/>
  <c r="D25" i="44"/>
  <c r="C25" i="44"/>
  <c r="B25" i="44"/>
  <c r="E24" i="44"/>
  <c r="D24" i="44"/>
  <c r="G23" i="44"/>
  <c r="F23" i="44"/>
  <c r="E23" i="44"/>
  <c r="C23" i="44"/>
  <c r="B23" i="44"/>
  <c r="D22" i="44"/>
  <c r="C22" i="44"/>
  <c r="G21" i="44"/>
  <c r="F21" i="44"/>
  <c r="E21" i="44"/>
  <c r="D21" i="44"/>
  <c r="C21" i="44"/>
  <c r="B21" i="44"/>
  <c r="B19" i="44"/>
  <c r="G18" i="44"/>
  <c r="F18" i="44"/>
  <c r="E18" i="44"/>
  <c r="D18" i="44"/>
  <c r="C18" i="44"/>
  <c r="B18" i="44"/>
  <c r="G17" i="44"/>
  <c r="F17" i="44"/>
  <c r="D17" i="44"/>
  <c r="C17" i="44"/>
  <c r="B17" i="44"/>
  <c r="G16" i="44"/>
  <c r="E16" i="44"/>
  <c r="D16" i="44"/>
  <c r="B16" i="44"/>
  <c r="G15" i="44"/>
  <c r="F15" i="44"/>
  <c r="D15" i="44"/>
  <c r="B15" i="44"/>
  <c r="G11" i="44"/>
  <c r="E11" i="44"/>
  <c r="D11" i="44"/>
  <c r="C11" i="44"/>
  <c r="B11" i="44"/>
  <c r="G10" i="44"/>
  <c r="F10" i="44"/>
  <c r="E10" i="44"/>
  <c r="D10" i="44"/>
  <c r="C10" i="44"/>
  <c r="B10" i="44"/>
  <c r="D9" i="44"/>
  <c r="C9" i="44"/>
  <c r="F7" i="44"/>
  <c r="E7" i="44"/>
  <c r="D7" i="44"/>
  <c r="C7" i="44"/>
  <c r="B7" i="44"/>
  <c r="B6" i="44"/>
  <c r="E5" i="44"/>
  <c r="D5" i="44"/>
  <c r="C5" i="44"/>
  <c r="B5" i="44"/>
  <c r="G73" i="42"/>
  <c r="F73" i="42"/>
  <c r="E73" i="42"/>
  <c r="D73" i="42"/>
  <c r="C73" i="42"/>
  <c r="B73" i="42"/>
  <c r="G57" i="42"/>
  <c r="F57" i="42"/>
  <c r="E57" i="42"/>
  <c r="D57" i="42"/>
  <c r="C57" i="42"/>
  <c r="B57" i="42"/>
  <c r="E2" i="42"/>
  <c r="D2" i="42"/>
  <c r="C2" i="42"/>
  <c r="B2" i="42"/>
  <c r="G72" i="42"/>
  <c r="F72" i="42"/>
  <c r="E72" i="42"/>
  <c r="D72" i="42"/>
  <c r="C72" i="42"/>
  <c r="B72" i="42"/>
  <c r="G71" i="42"/>
  <c r="F71" i="42"/>
  <c r="E71" i="42"/>
  <c r="D71" i="42"/>
  <c r="C71" i="42"/>
  <c r="B71" i="42"/>
  <c r="F70" i="42"/>
  <c r="E70" i="42"/>
  <c r="D70" i="42"/>
  <c r="C70" i="42"/>
  <c r="B70" i="42"/>
  <c r="G69" i="42"/>
  <c r="F69" i="42"/>
  <c r="E69" i="42"/>
  <c r="D69" i="42"/>
  <c r="C69" i="42"/>
  <c r="B69" i="42"/>
  <c r="G68" i="42"/>
  <c r="F68" i="42"/>
  <c r="E68" i="42"/>
  <c r="D68" i="42"/>
  <c r="C68" i="42"/>
  <c r="B68" i="42"/>
  <c r="G67" i="42"/>
  <c r="F67" i="42"/>
  <c r="D67" i="42"/>
  <c r="C67" i="42"/>
  <c r="B67" i="42"/>
  <c r="F66" i="42"/>
  <c r="E66" i="42"/>
  <c r="D66" i="42"/>
  <c r="C66" i="42"/>
  <c r="B66" i="42"/>
  <c r="G65" i="42"/>
  <c r="F65" i="42"/>
  <c r="E65" i="42"/>
  <c r="D65" i="42"/>
  <c r="C65" i="42"/>
  <c r="B65" i="42"/>
  <c r="G64" i="42"/>
  <c r="F64" i="42"/>
  <c r="E64" i="42"/>
  <c r="D64" i="42"/>
  <c r="C64" i="42"/>
  <c r="B64" i="42"/>
  <c r="G63" i="42"/>
  <c r="F63" i="42"/>
  <c r="E63" i="42"/>
  <c r="D63" i="42"/>
  <c r="C63" i="42"/>
  <c r="B63" i="42"/>
  <c r="G62" i="42"/>
  <c r="F62" i="42"/>
  <c r="E62" i="42"/>
  <c r="D62" i="42"/>
  <c r="C62" i="42"/>
  <c r="B62" i="42"/>
  <c r="G61" i="42"/>
  <c r="F61" i="42"/>
  <c r="E61" i="42"/>
  <c r="D61" i="42"/>
  <c r="C61" i="42"/>
  <c r="B61" i="42"/>
  <c r="G56" i="42"/>
  <c r="F56" i="42"/>
  <c r="E56" i="42"/>
  <c r="D56" i="42"/>
  <c r="C56" i="42"/>
  <c r="B56" i="42"/>
  <c r="G55" i="42"/>
  <c r="F55" i="42"/>
  <c r="E55" i="42"/>
  <c r="D55" i="42"/>
  <c r="C55" i="42"/>
  <c r="B55" i="42"/>
  <c r="G54" i="42"/>
  <c r="F54" i="42"/>
  <c r="E54" i="42"/>
  <c r="D54" i="42"/>
  <c r="C54" i="42"/>
  <c r="B54" i="42"/>
  <c r="G53" i="42"/>
  <c r="F53" i="42"/>
  <c r="E53" i="42"/>
  <c r="D53" i="42"/>
  <c r="C53" i="42"/>
  <c r="B53" i="42"/>
  <c r="G52" i="42"/>
  <c r="F52" i="42"/>
  <c r="E52" i="42"/>
  <c r="C52" i="42"/>
  <c r="B52" i="42"/>
  <c r="G51" i="42"/>
  <c r="F51" i="42"/>
  <c r="E51" i="42"/>
  <c r="D51" i="42"/>
  <c r="C51" i="42"/>
  <c r="B51" i="42"/>
  <c r="F50" i="42"/>
  <c r="E50" i="42"/>
  <c r="D50" i="42"/>
  <c r="C50" i="42"/>
  <c r="B50" i="42"/>
  <c r="G49" i="42"/>
  <c r="F49" i="42"/>
  <c r="E49" i="42"/>
  <c r="D49" i="42"/>
  <c r="C49" i="42"/>
  <c r="B49" i="42"/>
  <c r="G48" i="42"/>
  <c r="F48" i="42"/>
  <c r="E48" i="42"/>
  <c r="C48" i="42"/>
  <c r="B48" i="42"/>
  <c r="G47" i="42"/>
  <c r="F47" i="42"/>
  <c r="E47" i="42"/>
  <c r="D47" i="42"/>
  <c r="C47" i="42"/>
  <c r="B47" i="42"/>
  <c r="F46" i="42"/>
  <c r="E46" i="42"/>
  <c r="D46" i="42"/>
  <c r="C46" i="42"/>
  <c r="B46" i="42"/>
  <c r="G45" i="42"/>
  <c r="F45" i="42"/>
  <c r="E45" i="42"/>
  <c r="D45" i="42"/>
  <c r="C45" i="42"/>
  <c r="B45" i="42"/>
  <c r="G44" i="42"/>
  <c r="F44" i="42"/>
  <c r="E44" i="42"/>
  <c r="D44" i="42"/>
  <c r="C44" i="42"/>
  <c r="B44" i="42"/>
  <c r="F43" i="42"/>
  <c r="E43" i="42"/>
  <c r="D43" i="42"/>
  <c r="C43" i="42"/>
  <c r="B43" i="42"/>
  <c r="G42" i="42"/>
  <c r="F42" i="42"/>
  <c r="E42" i="42"/>
  <c r="D42" i="42"/>
  <c r="C42" i="42"/>
  <c r="B42" i="42"/>
  <c r="G41" i="42"/>
  <c r="F41" i="42"/>
  <c r="E41" i="42"/>
  <c r="D41" i="42"/>
  <c r="C41" i="42"/>
  <c r="B41" i="42"/>
  <c r="F40" i="42"/>
  <c r="E40" i="42"/>
  <c r="D40" i="42"/>
  <c r="C40" i="42"/>
  <c r="B40" i="42"/>
  <c r="F39" i="42"/>
  <c r="E39" i="42"/>
  <c r="D39" i="42"/>
  <c r="C39" i="42"/>
  <c r="B39" i="42"/>
  <c r="G38" i="42"/>
  <c r="F38" i="42"/>
  <c r="E38" i="42"/>
  <c r="D38" i="42"/>
  <c r="C38" i="42"/>
  <c r="B38" i="42"/>
  <c r="G37" i="42"/>
  <c r="F37" i="42"/>
  <c r="E37" i="42"/>
  <c r="C37" i="42"/>
  <c r="B37" i="42"/>
  <c r="G36" i="42"/>
  <c r="F36" i="42"/>
  <c r="E36" i="42"/>
  <c r="D36" i="42"/>
  <c r="C36" i="42"/>
  <c r="B36" i="42"/>
  <c r="G35" i="42"/>
  <c r="F35" i="42"/>
  <c r="E35" i="42"/>
  <c r="D35" i="42"/>
  <c r="C35" i="42"/>
  <c r="B35" i="42"/>
  <c r="G34" i="42"/>
  <c r="F34" i="42"/>
  <c r="E34" i="42"/>
  <c r="D34" i="42"/>
  <c r="C34" i="42"/>
  <c r="B34" i="42"/>
  <c r="G33" i="42"/>
  <c r="F33" i="42"/>
  <c r="E33" i="42"/>
  <c r="D33" i="42"/>
  <c r="C33" i="42"/>
  <c r="B33" i="42"/>
  <c r="G32" i="42"/>
  <c r="F32" i="42"/>
  <c r="E32" i="42"/>
  <c r="D32" i="42"/>
  <c r="C32" i="42"/>
  <c r="B32" i="42"/>
  <c r="G31" i="42"/>
  <c r="F31" i="42"/>
  <c r="E31" i="42"/>
  <c r="D31" i="42"/>
  <c r="C31" i="42"/>
  <c r="B31" i="42"/>
  <c r="G30" i="42"/>
  <c r="F30" i="42"/>
  <c r="D30" i="42"/>
  <c r="C30" i="42"/>
  <c r="B30" i="42"/>
  <c r="G29" i="42"/>
  <c r="F29" i="42"/>
  <c r="E29" i="42"/>
  <c r="D29" i="42"/>
  <c r="C29" i="42"/>
  <c r="B29" i="42"/>
  <c r="F28" i="42"/>
  <c r="E28" i="42"/>
  <c r="D28" i="42"/>
  <c r="C28" i="42"/>
  <c r="B28" i="42"/>
  <c r="G27" i="42"/>
  <c r="F27" i="42"/>
  <c r="E27" i="42"/>
  <c r="D27" i="42"/>
  <c r="C27" i="42"/>
  <c r="B27" i="42"/>
  <c r="F26" i="42"/>
  <c r="E26" i="42"/>
  <c r="D26" i="42"/>
  <c r="C26" i="42"/>
  <c r="B26" i="42"/>
  <c r="G25" i="42"/>
  <c r="F25" i="42"/>
  <c r="E25" i="42"/>
  <c r="D25" i="42"/>
  <c r="C25" i="42"/>
  <c r="B25" i="42"/>
  <c r="G24" i="42"/>
  <c r="F24" i="42"/>
  <c r="E24" i="42"/>
  <c r="D24" i="42"/>
  <c r="C24" i="42"/>
  <c r="B24" i="42"/>
  <c r="G23" i="42"/>
  <c r="F23" i="42"/>
  <c r="E23" i="42"/>
  <c r="D23" i="42"/>
  <c r="C23" i="42"/>
  <c r="B23" i="42"/>
  <c r="G22" i="42"/>
  <c r="F22" i="42"/>
  <c r="E22" i="42"/>
  <c r="D22" i="42"/>
  <c r="C22" i="42"/>
  <c r="B22" i="42"/>
  <c r="G21" i="42"/>
  <c r="F21" i="42"/>
  <c r="E21" i="42"/>
  <c r="D21" i="42"/>
  <c r="C21" i="42"/>
  <c r="B21" i="42"/>
  <c r="E20" i="42"/>
  <c r="D20" i="42"/>
  <c r="C20" i="42"/>
  <c r="B20" i="42"/>
  <c r="F19" i="42"/>
  <c r="E19" i="42"/>
  <c r="D19" i="42"/>
  <c r="C19" i="42"/>
  <c r="B19" i="42"/>
  <c r="G18" i="42"/>
  <c r="E18" i="42"/>
  <c r="D18" i="42"/>
  <c r="C18" i="42"/>
  <c r="B18" i="42"/>
  <c r="G17" i="42"/>
  <c r="E17" i="42"/>
  <c r="D17" i="42"/>
  <c r="C17" i="42"/>
  <c r="B17" i="42"/>
  <c r="G16" i="42"/>
  <c r="F16" i="42"/>
  <c r="E16" i="42"/>
  <c r="D16" i="42"/>
  <c r="C16" i="42"/>
  <c r="B16" i="42"/>
  <c r="G15" i="42"/>
  <c r="F15" i="42"/>
  <c r="E15" i="42"/>
  <c r="D15" i="42"/>
  <c r="C15" i="42"/>
  <c r="B15" i="42"/>
  <c r="G14" i="42"/>
  <c r="F14" i="42"/>
  <c r="E14" i="42"/>
  <c r="D14" i="42"/>
  <c r="C14" i="42"/>
  <c r="B14" i="42"/>
  <c r="G13" i="42"/>
  <c r="F13" i="42"/>
  <c r="E13" i="42"/>
  <c r="D13" i="42"/>
  <c r="C13" i="42"/>
  <c r="B13" i="42"/>
  <c r="F12" i="42"/>
  <c r="E12" i="42"/>
  <c r="D12" i="42"/>
  <c r="C12" i="42"/>
  <c r="B12" i="42"/>
  <c r="G11" i="42"/>
  <c r="E11" i="42"/>
  <c r="D11" i="42"/>
  <c r="C11" i="42"/>
  <c r="B11" i="42"/>
  <c r="G10" i="42"/>
  <c r="F10" i="42"/>
  <c r="E10" i="42"/>
  <c r="D10" i="42"/>
  <c r="C10" i="42"/>
  <c r="B10" i="42"/>
  <c r="G9" i="42"/>
  <c r="F9" i="42"/>
  <c r="E9" i="42"/>
  <c r="D9" i="42"/>
  <c r="C9" i="42"/>
  <c r="B9" i="42"/>
  <c r="G8" i="42"/>
  <c r="F8" i="42"/>
  <c r="E8" i="42"/>
  <c r="D8" i="42"/>
  <c r="C8" i="42"/>
  <c r="B8" i="42"/>
  <c r="G7" i="42"/>
  <c r="F7" i="42"/>
  <c r="E7" i="42"/>
  <c r="D7" i="42"/>
  <c r="C7" i="42"/>
  <c r="B7" i="42"/>
  <c r="G6" i="42"/>
  <c r="F6" i="42"/>
  <c r="E6" i="42"/>
  <c r="D6" i="42"/>
  <c r="C6" i="42"/>
  <c r="B6" i="42"/>
  <c r="F5" i="42"/>
  <c r="E5" i="42"/>
  <c r="D5" i="42"/>
  <c r="C5" i="42"/>
  <c r="B5" i="42"/>
  <c r="E2" i="41"/>
  <c r="D2" i="41"/>
  <c r="C2" i="41"/>
  <c r="B2" i="41"/>
  <c r="G11" i="41"/>
  <c r="G12" i="41" s="1"/>
  <c r="F11" i="41"/>
  <c r="F12" i="41" s="1"/>
  <c r="E11" i="41"/>
  <c r="E12" i="41" s="1"/>
  <c r="D11" i="41"/>
  <c r="D12" i="41" s="1"/>
  <c r="C11" i="41"/>
  <c r="C12" i="41" s="1"/>
  <c r="B11" i="41"/>
  <c r="G7" i="41"/>
  <c r="F7" i="41"/>
  <c r="E7" i="41"/>
  <c r="D7" i="41"/>
  <c r="C7" i="41"/>
  <c r="B7" i="41"/>
  <c r="G6" i="41"/>
  <c r="E6" i="41"/>
  <c r="D6" i="41"/>
  <c r="C6" i="41"/>
  <c r="B6" i="41"/>
  <c r="G5" i="41"/>
  <c r="F5" i="41"/>
  <c r="E5" i="41"/>
  <c r="D5" i="41"/>
  <c r="C5" i="41"/>
  <c r="B5" i="41"/>
  <c r="E2" i="40"/>
  <c r="D2" i="40"/>
  <c r="C2" i="40"/>
  <c r="B2" i="40"/>
  <c r="G8" i="40"/>
  <c r="F8" i="40"/>
  <c r="E8" i="40"/>
  <c r="D8" i="40"/>
  <c r="C8" i="40"/>
  <c r="G6" i="40"/>
  <c r="F6" i="40"/>
  <c r="D6" i="40"/>
  <c r="C6" i="40"/>
  <c r="B6" i="40"/>
  <c r="G5" i="40"/>
  <c r="F5" i="40"/>
  <c r="E5" i="40"/>
  <c r="D5" i="40"/>
  <c r="C5" i="40"/>
  <c r="B5" i="40"/>
  <c r="G9" i="50" l="1"/>
  <c r="G12" i="48"/>
  <c r="G14" i="48" s="1"/>
  <c r="G12" i="42"/>
  <c r="G5" i="51"/>
  <c r="G9" i="51" s="1"/>
  <c r="I43" i="54" s="1"/>
  <c r="G8" i="53"/>
  <c r="G7" i="53"/>
  <c r="G5" i="53"/>
  <c r="F5" i="48"/>
  <c r="F14" i="48" s="1"/>
  <c r="G22" i="45"/>
  <c r="E56" i="46"/>
  <c r="G26" i="44"/>
  <c r="G24" i="44"/>
  <c r="G9" i="53"/>
  <c r="E40" i="50"/>
  <c r="E41" i="50" s="1"/>
  <c r="E8" i="53"/>
  <c r="E10" i="53" s="1"/>
  <c r="E13" i="53" s="1"/>
  <c r="G45" i="54" s="1"/>
  <c r="F9" i="53"/>
  <c r="F10" i="53" s="1"/>
  <c r="F13" i="53" s="1"/>
  <c r="H45" i="54" s="1"/>
  <c r="E6" i="40"/>
  <c r="E9" i="40" s="1"/>
  <c r="G35" i="54" s="1"/>
  <c r="D37" i="42"/>
  <c r="D58" i="42" s="1"/>
  <c r="F10" i="52"/>
  <c r="H44" i="54" s="1"/>
  <c r="C10" i="52"/>
  <c r="G9" i="40"/>
  <c r="I35" i="54" s="1"/>
  <c r="C9" i="40"/>
  <c r="D9" i="40"/>
  <c r="F35" i="54" s="1"/>
  <c r="E10" i="52"/>
  <c r="G44" i="54" s="1"/>
  <c r="G9" i="49"/>
  <c r="I41" i="54" s="1"/>
  <c r="D10" i="52"/>
  <c r="F44" i="54" s="1"/>
  <c r="D9" i="49"/>
  <c r="F41" i="54" s="1"/>
  <c r="F9" i="49"/>
  <c r="H41" i="54" s="1"/>
  <c r="D9" i="51"/>
  <c r="F43" i="54" s="1"/>
  <c r="G10" i="52"/>
  <c r="I44" i="54" s="1"/>
  <c r="E9" i="51"/>
  <c r="G43" i="54" s="1"/>
  <c r="F9" i="51"/>
  <c r="H43" i="54" s="1"/>
  <c r="F9" i="40"/>
  <c r="H35" i="54" s="1"/>
  <c r="E9" i="49"/>
  <c r="G41" i="54" s="1"/>
  <c r="C9" i="51"/>
  <c r="D10" i="53"/>
  <c r="D13" i="53" s="1"/>
  <c r="F45" i="54" s="1"/>
  <c r="C9" i="49"/>
  <c r="D74" i="42"/>
  <c r="C10" i="53"/>
  <c r="C8" i="41"/>
  <c r="C15" i="41" s="1"/>
  <c r="F74" i="42"/>
  <c r="G74" i="42"/>
  <c r="C74" i="42"/>
  <c r="D14" i="48"/>
  <c r="E14" i="48"/>
  <c r="C14" i="48"/>
  <c r="E74" i="42"/>
  <c r="E8" i="50"/>
  <c r="E32" i="50"/>
  <c r="F8" i="50"/>
  <c r="G23" i="50"/>
  <c r="B15" i="50"/>
  <c r="F24" i="50"/>
  <c r="C7" i="50"/>
  <c r="C16" i="50"/>
  <c r="F31" i="50"/>
  <c r="D7" i="50"/>
  <c r="B10" i="50"/>
  <c r="C13" i="50"/>
  <c r="D16" i="50"/>
  <c r="E18" i="50"/>
  <c r="F21" i="50"/>
  <c r="E25" i="50"/>
  <c r="G31" i="50"/>
  <c r="G34" i="50"/>
  <c r="B8" i="50"/>
  <c r="E16" i="50"/>
  <c r="G21" i="50"/>
  <c r="G25" i="50"/>
  <c r="B29" i="50"/>
  <c r="B32" i="50"/>
  <c r="B6" i="50"/>
  <c r="F22" i="50"/>
  <c r="E30" i="50"/>
  <c r="C6" i="50"/>
  <c r="E7" i="50"/>
  <c r="C15" i="50"/>
  <c r="G22" i="50"/>
  <c r="F30" i="50"/>
  <c r="D6" i="50"/>
  <c r="F7" i="50"/>
  <c r="B14" i="50"/>
  <c r="D15" i="50"/>
  <c r="F16" i="50"/>
  <c r="B23" i="50"/>
  <c r="D24" i="50"/>
  <c r="G30" i="50"/>
  <c r="C32" i="50"/>
  <c r="E6" i="50"/>
  <c r="G7" i="50"/>
  <c r="C14" i="50"/>
  <c r="E15" i="50"/>
  <c r="G16" i="50"/>
  <c r="C23" i="50"/>
  <c r="E24" i="50"/>
  <c r="B31" i="50"/>
  <c r="D32" i="50"/>
  <c r="F6" i="50"/>
  <c r="D14" i="50"/>
  <c r="F15" i="50"/>
  <c r="B22" i="50"/>
  <c r="D23" i="50"/>
  <c r="C31" i="50"/>
  <c r="C8" i="50"/>
  <c r="E14" i="50"/>
  <c r="C22" i="50"/>
  <c r="E23" i="50"/>
  <c r="B30" i="50"/>
  <c r="D31" i="50"/>
  <c r="F32" i="50"/>
  <c r="D35" i="50"/>
  <c r="C41" i="50"/>
  <c r="D9" i="50"/>
  <c r="G17" i="50"/>
  <c r="B25" i="50"/>
  <c r="F9" i="50"/>
  <c r="D25" i="50"/>
  <c r="B35" i="50"/>
  <c r="C17" i="50"/>
  <c r="D33" i="50"/>
  <c r="F41" i="50"/>
  <c r="C35" i="50"/>
  <c r="F33" i="50"/>
  <c r="E35" i="50"/>
  <c r="B34" i="50"/>
  <c r="C34" i="50"/>
  <c r="D34" i="50"/>
  <c r="E34" i="50"/>
  <c r="F35" i="50"/>
  <c r="C19" i="50"/>
  <c r="D41" i="50"/>
  <c r="C11" i="50"/>
  <c r="G41" i="50"/>
  <c r="C27" i="50"/>
  <c r="D11" i="50"/>
  <c r="F12" i="50"/>
  <c r="D19" i="50"/>
  <c r="E11" i="50"/>
  <c r="G12" i="50"/>
  <c r="E19" i="50"/>
  <c r="G20" i="50"/>
  <c r="E27" i="50"/>
  <c r="G28" i="50"/>
  <c r="F11" i="50"/>
  <c r="F19" i="50"/>
  <c r="F27" i="50"/>
  <c r="B33" i="50"/>
  <c r="G11" i="50"/>
  <c r="G19" i="50"/>
  <c r="G27" i="50"/>
  <c r="B12" i="50"/>
  <c r="B20" i="50"/>
  <c r="B28" i="50"/>
  <c r="C12" i="50"/>
  <c r="C20" i="50"/>
  <c r="C28" i="50"/>
  <c r="D27" i="50"/>
  <c r="E6" i="47"/>
  <c r="B7" i="47"/>
  <c r="C7" i="47"/>
  <c r="E7" i="47"/>
  <c r="B6" i="47"/>
  <c r="F7" i="47"/>
  <c r="D6" i="47"/>
  <c r="G7" i="47"/>
  <c r="G8" i="47" s="1"/>
  <c r="B5" i="47"/>
  <c r="C6" i="47"/>
  <c r="C5" i="47"/>
  <c r="D5" i="47"/>
  <c r="E5" i="47"/>
  <c r="F5" i="47"/>
  <c r="E25" i="46"/>
  <c r="D63" i="46"/>
  <c r="B61" i="46"/>
  <c r="C69" i="46"/>
  <c r="F72" i="46"/>
  <c r="D61" i="46"/>
  <c r="D69" i="46"/>
  <c r="G72" i="46"/>
  <c r="E61" i="46"/>
  <c r="F69" i="46"/>
  <c r="C76" i="46"/>
  <c r="B57" i="46"/>
  <c r="F61" i="46"/>
  <c r="G69" i="46"/>
  <c r="C73" i="46"/>
  <c r="D76" i="46"/>
  <c r="G61" i="46"/>
  <c r="D73" i="46"/>
  <c r="E76" i="46"/>
  <c r="E68" i="46"/>
  <c r="D70" i="46"/>
  <c r="E73" i="46"/>
  <c r="F76" i="46"/>
  <c r="F68" i="46"/>
  <c r="G73" i="46"/>
  <c r="G76" i="46"/>
  <c r="G20" i="46"/>
  <c r="G28" i="46"/>
  <c r="F39" i="46"/>
  <c r="D46" i="46"/>
  <c r="D62" i="46"/>
  <c r="G68" i="46"/>
  <c r="E70" i="46"/>
  <c r="B20" i="46"/>
  <c r="E46" i="46"/>
  <c r="E62" i="46"/>
  <c r="G70" i="46"/>
  <c r="B73" i="46"/>
  <c r="F20" i="46"/>
  <c r="F62" i="46"/>
  <c r="G62" i="46"/>
  <c r="B68" i="46"/>
  <c r="E71" i="46"/>
  <c r="B12" i="46"/>
  <c r="C38" i="46"/>
  <c r="C68" i="46"/>
  <c r="F71" i="46"/>
  <c r="C12" i="46"/>
  <c r="D38" i="46"/>
  <c r="B28" i="46"/>
  <c r="B75" i="46"/>
  <c r="E69" i="46"/>
  <c r="F70" i="46"/>
  <c r="G71" i="46"/>
  <c r="B74" i="46"/>
  <c r="C75" i="46"/>
  <c r="C74" i="46"/>
  <c r="D75" i="46"/>
  <c r="B72" i="46"/>
  <c r="D74" i="46"/>
  <c r="E75" i="46"/>
  <c r="B71" i="46"/>
  <c r="C72" i="46"/>
  <c r="E74" i="46"/>
  <c r="F75" i="46"/>
  <c r="B70" i="46"/>
  <c r="C71" i="46"/>
  <c r="D72" i="46"/>
  <c r="F74" i="46"/>
  <c r="D54" i="46"/>
  <c r="G57" i="46"/>
  <c r="B62" i="46"/>
  <c r="F63" i="46"/>
  <c r="D66" i="46"/>
  <c r="B33" i="46"/>
  <c r="G54" i="46"/>
  <c r="G63" i="46"/>
  <c r="G66" i="46"/>
  <c r="B59" i="46"/>
  <c r="E64" i="46"/>
  <c r="B67" i="46"/>
  <c r="F15" i="46"/>
  <c r="F52" i="46"/>
  <c r="C59" i="46"/>
  <c r="G64" i="46"/>
  <c r="C67" i="46"/>
  <c r="D59" i="46"/>
  <c r="D67" i="46"/>
  <c r="E9" i="46"/>
  <c r="D17" i="46"/>
  <c r="E44" i="46"/>
  <c r="F48" i="46"/>
  <c r="C53" i="46"/>
  <c r="C57" i="46"/>
  <c r="E59" i="46"/>
  <c r="F65" i="46"/>
  <c r="E67" i="46"/>
  <c r="G9" i="46"/>
  <c r="F44" i="46"/>
  <c r="G48" i="46"/>
  <c r="D57" i="46"/>
  <c r="G59" i="46"/>
  <c r="G67" i="46"/>
  <c r="B60" i="46"/>
  <c r="E63" i="46"/>
  <c r="F64" i="46"/>
  <c r="G65" i="46"/>
  <c r="C60" i="46"/>
  <c r="D60" i="46"/>
  <c r="B66" i="46"/>
  <c r="E60" i="46"/>
  <c r="B65" i="46"/>
  <c r="C66" i="46"/>
  <c r="F60" i="46"/>
  <c r="B64" i="46"/>
  <c r="C65" i="46"/>
  <c r="B63" i="46"/>
  <c r="C64" i="46"/>
  <c r="D65" i="46"/>
  <c r="E66" i="46"/>
  <c r="F12" i="46"/>
  <c r="E38" i="46"/>
  <c r="E41" i="46"/>
  <c r="G52" i="46"/>
  <c r="C55" i="46"/>
  <c r="E57" i="46"/>
  <c r="F8" i="46"/>
  <c r="G24" i="46"/>
  <c r="F31" i="46"/>
  <c r="F38" i="46"/>
  <c r="G41" i="46"/>
  <c r="E55" i="46"/>
  <c r="B52" i="46"/>
  <c r="F56" i="46"/>
  <c r="C58" i="46"/>
  <c r="D28" i="46"/>
  <c r="E39" i="46"/>
  <c r="C52" i="46"/>
  <c r="B54" i="46"/>
  <c r="D58" i="46"/>
  <c r="D52" i="46"/>
  <c r="E58" i="46"/>
  <c r="F58" i="46"/>
  <c r="B51" i="46"/>
  <c r="D53" i="46"/>
  <c r="E54" i="46"/>
  <c r="F55" i="46"/>
  <c r="G56" i="46"/>
  <c r="C51" i="46"/>
  <c r="E53" i="46"/>
  <c r="F54" i="46"/>
  <c r="G55" i="46"/>
  <c r="B58" i="46"/>
  <c r="D51" i="46"/>
  <c r="F53" i="46"/>
  <c r="E51" i="46"/>
  <c r="G53" i="46"/>
  <c r="B56" i="46"/>
  <c r="F51" i="46"/>
  <c r="B55" i="46"/>
  <c r="C56" i="46"/>
  <c r="D56" i="46"/>
  <c r="F9" i="46"/>
  <c r="B17" i="46"/>
  <c r="G25" i="46"/>
  <c r="C33" i="46"/>
  <c r="F40" i="46"/>
  <c r="G44" i="46"/>
  <c r="G46" i="46"/>
  <c r="B49" i="46"/>
  <c r="E7" i="46"/>
  <c r="G40" i="46"/>
  <c r="C49" i="46"/>
  <c r="C45" i="46"/>
  <c r="E47" i="46"/>
  <c r="D49" i="46"/>
  <c r="E17" i="46"/>
  <c r="B25" i="46"/>
  <c r="F33" i="46"/>
  <c r="B41" i="46"/>
  <c r="B44" i="46"/>
  <c r="D45" i="46"/>
  <c r="F47" i="46"/>
  <c r="E49" i="46"/>
  <c r="B9" i="46"/>
  <c r="F17" i="46"/>
  <c r="C25" i="46"/>
  <c r="C41" i="46"/>
  <c r="C44" i="46"/>
  <c r="F45" i="46"/>
  <c r="G49" i="46"/>
  <c r="D41" i="46"/>
  <c r="G39" i="46"/>
  <c r="B42" i="46"/>
  <c r="C43" i="46"/>
  <c r="E45" i="46"/>
  <c r="F46" i="46"/>
  <c r="G47" i="46"/>
  <c r="B50" i="46"/>
  <c r="C42" i="46"/>
  <c r="D43" i="46"/>
  <c r="C50" i="46"/>
  <c r="B43" i="46"/>
  <c r="B40" i="46"/>
  <c r="D42" i="46"/>
  <c r="E43" i="46"/>
  <c r="G45" i="46"/>
  <c r="B48" i="46"/>
  <c r="D50" i="46"/>
  <c r="B39" i="46"/>
  <c r="C40" i="46"/>
  <c r="E42" i="46"/>
  <c r="F43" i="46"/>
  <c r="B47" i="46"/>
  <c r="C48" i="46"/>
  <c r="E50" i="46"/>
  <c r="C39" i="46"/>
  <c r="D40" i="46"/>
  <c r="F42" i="46"/>
  <c r="B46" i="46"/>
  <c r="C47" i="46"/>
  <c r="D48" i="46"/>
  <c r="F50" i="46"/>
  <c r="E5" i="46"/>
  <c r="G16" i="46"/>
  <c r="G19" i="46"/>
  <c r="E23" i="46"/>
  <c r="F16" i="46"/>
  <c r="C6" i="46"/>
  <c r="E12" i="46"/>
  <c r="E22" i="46"/>
  <c r="C14" i="46"/>
  <c r="B8" i="46"/>
  <c r="D14" i="46"/>
  <c r="C20" i="46"/>
  <c r="E28" i="46"/>
  <c r="G13" i="46"/>
  <c r="B19" i="46"/>
  <c r="E21" i="46"/>
  <c r="F24" i="46"/>
  <c r="G30" i="46"/>
  <c r="D19" i="46"/>
  <c r="D5" i="46"/>
  <c r="G11" i="46"/>
  <c r="C21" i="46"/>
  <c r="B27" i="46"/>
  <c r="G5" i="46"/>
  <c r="B11" i="46"/>
  <c r="E13" i="46"/>
  <c r="D21" i="46"/>
  <c r="D27" i="46"/>
  <c r="B29" i="46"/>
  <c r="G27" i="46"/>
  <c r="D11" i="46"/>
  <c r="B13" i="46"/>
  <c r="F21" i="46"/>
  <c r="C29" i="46"/>
  <c r="D6" i="46"/>
  <c r="C13" i="46"/>
  <c r="D29" i="46"/>
  <c r="B6" i="46"/>
  <c r="B14" i="46"/>
  <c r="C22" i="46"/>
  <c r="D30" i="46"/>
  <c r="D22" i="46"/>
  <c r="E30" i="46"/>
  <c r="E6" i="46"/>
  <c r="E14" i="46"/>
  <c r="F32" i="46"/>
  <c r="B32" i="46"/>
  <c r="F5" i="46"/>
  <c r="B5" i="46"/>
  <c r="F6" i="46"/>
  <c r="G7" i="46"/>
  <c r="B10" i="46"/>
  <c r="C11" i="46"/>
  <c r="D12" i="46"/>
  <c r="F14" i="46"/>
  <c r="G15" i="46"/>
  <c r="B18" i="46"/>
  <c r="C19" i="46"/>
  <c r="D20" i="46"/>
  <c r="F22" i="46"/>
  <c r="G23" i="46"/>
  <c r="B26" i="46"/>
  <c r="C27" i="46"/>
  <c r="E29" i="46"/>
  <c r="F30" i="46"/>
  <c r="G31" i="46"/>
  <c r="B34" i="46"/>
  <c r="C10" i="46"/>
  <c r="C18" i="46"/>
  <c r="C26" i="46"/>
  <c r="C34" i="46"/>
  <c r="D10" i="46"/>
  <c r="D18" i="46"/>
  <c r="D26" i="46"/>
  <c r="D34" i="46"/>
  <c r="B7" i="46"/>
  <c r="C8" i="46"/>
  <c r="E10" i="46"/>
  <c r="F11" i="46"/>
  <c r="B15" i="46"/>
  <c r="C16" i="46"/>
  <c r="E18" i="46"/>
  <c r="F19" i="46"/>
  <c r="B23" i="46"/>
  <c r="C24" i="46"/>
  <c r="E26" i="46"/>
  <c r="F27" i="46"/>
  <c r="B31" i="46"/>
  <c r="C32" i="46"/>
  <c r="E34" i="46"/>
  <c r="C7" i="46"/>
  <c r="D8" i="46"/>
  <c r="F10" i="46"/>
  <c r="C15" i="46"/>
  <c r="D16" i="46"/>
  <c r="F18" i="46"/>
  <c r="B22" i="46"/>
  <c r="C23" i="46"/>
  <c r="D24" i="46"/>
  <c r="F26" i="46"/>
  <c r="B30" i="46"/>
  <c r="C31" i="46"/>
  <c r="D32" i="46"/>
  <c r="F34" i="46"/>
  <c r="D7" i="46"/>
  <c r="E8" i="46"/>
  <c r="D15" i="46"/>
  <c r="E16" i="46"/>
  <c r="D23" i="46"/>
  <c r="E24" i="46"/>
  <c r="D31" i="46"/>
  <c r="E32" i="46"/>
  <c r="D9" i="45"/>
  <c r="G13" i="45"/>
  <c r="F32" i="45"/>
  <c r="F5" i="45"/>
  <c r="E9" i="45"/>
  <c r="E16" i="45"/>
  <c r="E19" i="45"/>
  <c r="E22" i="45"/>
  <c r="D29" i="45"/>
  <c r="F9" i="45"/>
  <c r="B20" i="45"/>
  <c r="B28" i="45"/>
  <c r="D31" i="45"/>
  <c r="D8" i="45"/>
  <c r="D14" i="45"/>
  <c r="D17" i="45"/>
  <c r="F20" i="45"/>
  <c r="G25" i="45"/>
  <c r="D28" i="45"/>
  <c r="E31" i="45"/>
  <c r="B34" i="45"/>
  <c r="F8" i="45"/>
  <c r="E11" i="45"/>
  <c r="F17" i="45"/>
  <c r="D23" i="45"/>
  <c r="E28" i="45"/>
  <c r="C30" i="45"/>
  <c r="F31" i="45"/>
  <c r="C34" i="45"/>
  <c r="G17" i="45"/>
  <c r="G31" i="45"/>
  <c r="G34" i="45"/>
  <c r="C23" i="45"/>
  <c r="D24" i="45"/>
  <c r="E25" i="45"/>
  <c r="F26" i="45"/>
  <c r="G27" i="45"/>
  <c r="C31" i="45"/>
  <c r="D32" i="45"/>
  <c r="E33" i="45"/>
  <c r="F34" i="45"/>
  <c r="G35" i="45"/>
  <c r="E24" i="45"/>
  <c r="F25" i="45"/>
  <c r="E32" i="45"/>
  <c r="F33" i="45"/>
  <c r="G24" i="45"/>
  <c r="B27" i="45"/>
  <c r="C28" i="45"/>
  <c r="G32" i="45"/>
  <c r="B35" i="45"/>
  <c r="C27" i="45"/>
  <c r="C35" i="45"/>
  <c r="B25" i="45"/>
  <c r="B33" i="45"/>
  <c r="D27" i="45"/>
  <c r="D35" i="45"/>
  <c r="B24" i="45"/>
  <c r="C25" i="45"/>
  <c r="D26" i="45"/>
  <c r="E27" i="45"/>
  <c r="F28" i="45"/>
  <c r="B32" i="45"/>
  <c r="C33" i="45"/>
  <c r="D34" i="45"/>
  <c r="E35" i="45"/>
  <c r="B6" i="45"/>
  <c r="G5" i="45"/>
  <c r="C6" i="45"/>
  <c r="G9" i="45"/>
  <c r="B12" i="45"/>
  <c r="E14" i="45"/>
  <c r="G16" i="45"/>
  <c r="D18" i="45"/>
  <c r="G21" i="45"/>
  <c r="D6" i="45"/>
  <c r="F12" i="45"/>
  <c r="F18" i="45"/>
  <c r="E6" i="45"/>
  <c r="D10" i="45"/>
  <c r="C17" i="45"/>
  <c r="F10" i="45"/>
  <c r="C9" i="45"/>
  <c r="G10" i="45"/>
  <c r="E17" i="45"/>
  <c r="B7" i="45"/>
  <c r="E10" i="45"/>
  <c r="F11" i="45"/>
  <c r="G12" i="45"/>
  <c r="B15" i="45"/>
  <c r="E18" i="45"/>
  <c r="F19" i="45"/>
  <c r="G20" i="45"/>
  <c r="C7" i="45"/>
  <c r="G11" i="45"/>
  <c r="C15" i="45"/>
  <c r="G19" i="45"/>
  <c r="D7" i="45"/>
  <c r="B13" i="45"/>
  <c r="D15" i="45"/>
  <c r="G18" i="45"/>
  <c r="B21" i="45"/>
  <c r="E7" i="45"/>
  <c r="C13" i="45"/>
  <c r="E15" i="45"/>
  <c r="C21" i="45"/>
  <c r="F7" i="45"/>
  <c r="B11" i="45"/>
  <c r="C12" i="45"/>
  <c r="D13" i="45"/>
  <c r="F15" i="45"/>
  <c r="B19" i="45"/>
  <c r="C20" i="45"/>
  <c r="D21" i="45"/>
  <c r="F6" i="45"/>
  <c r="B10" i="45"/>
  <c r="C11" i="45"/>
  <c r="D12" i="45"/>
  <c r="E13" i="45"/>
  <c r="F14" i="45"/>
  <c r="B18" i="45"/>
  <c r="C19" i="45"/>
  <c r="D20" i="45"/>
  <c r="E21" i="45"/>
  <c r="B8" i="44"/>
  <c r="C19" i="44"/>
  <c r="D6" i="44"/>
  <c r="C8" i="44"/>
  <c r="E9" i="44"/>
  <c r="C15" i="44"/>
  <c r="F16" i="44"/>
  <c r="D20" i="44"/>
  <c r="B22" i="44"/>
  <c r="F24" i="44"/>
  <c r="D8" i="44"/>
  <c r="D12" i="44" s="1"/>
  <c r="F9" i="44"/>
  <c r="E20" i="44"/>
  <c r="E8" i="44"/>
  <c r="G9" i="44"/>
  <c r="G12" i="44" s="1"/>
  <c r="F8" i="44"/>
  <c r="E22" i="44"/>
  <c r="F22" i="44"/>
  <c r="B24" i="44"/>
  <c r="D19" i="44"/>
  <c r="F20" i="44"/>
  <c r="E19" i="44"/>
  <c r="G20" i="44"/>
  <c r="F19" i="44"/>
  <c r="B20" i="44"/>
  <c r="C6" i="44"/>
  <c r="E6" i="44"/>
  <c r="F6" i="44"/>
  <c r="C58" i="42"/>
  <c r="E58" i="42"/>
  <c r="F58" i="42"/>
  <c r="G58" i="42"/>
  <c r="F8" i="41"/>
  <c r="G8" i="41"/>
  <c r="D8" i="41"/>
  <c r="E8" i="41"/>
  <c r="E15" i="41" s="1"/>
  <c r="G10" i="53" l="1"/>
  <c r="G13" i="53" s="1"/>
  <c r="I45" i="54" s="1"/>
  <c r="G27" i="44"/>
  <c r="G30" i="44" s="1"/>
  <c r="I10" i="54" s="1"/>
  <c r="C77" i="42"/>
  <c r="F77" i="42"/>
  <c r="H4" i="54" s="1"/>
  <c r="E77" i="42"/>
  <c r="G4" i="54" s="1"/>
  <c r="D77" i="42"/>
  <c r="F4" i="54" s="1"/>
  <c r="G77" i="42"/>
  <c r="I4" i="54" s="1"/>
  <c r="D8" i="47"/>
  <c r="D11" i="47" s="1"/>
  <c r="F39" i="54" s="1"/>
  <c r="E8" i="47"/>
  <c r="E11" i="47" s="1"/>
  <c r="G39" i="54" s="1"/>
  <c r="E17" i="48"/>
  <c r="G40" i="54" s="1"/>
  <c r="F15" i="41"/>
  <c r="H36" i="54" s="1"/>
  <c r="F17" i="48"/>
  <c r="H40" i="54" s="1"/>
  <c r="D17" i="48"/>
  <c r="F40" i="54" s="1"/>
  <c r="G15" i="41"/>
  <c r="I36" i="54" s="1"/>
  <c r="G17" i="48"/>
  <c r="I40" i="54" s="1"/>
  <c r="G11" i="47"/>
  <c r="I39" i="54" s="1"/>
  <c r="D15" i="41"/>
  <c r="F36" i="54" s="1"/>
  <c r="C17" i="48"/>
  <c r="C13" i="53"/>
  <c r="C8" i="47"/>
  <c r="E27" i="44"/>
  <c r="F8" i="47"/>
  <c r="F36" i="50"/>
  <c r="D36" i="50"/>
  <c r="C36" i="50"/>
  <c r="G36" i="50"/>
  <c r="E36" i="50"/>
  <c r="F78" i="46"/>
  <c r="D78" i="46"/>
  <c r="C78" i="46"/>
  <c r="E78" i="46"/>
  <c r="G78" i="46"/>
  <c r="E35" i="46"/>
  <c r="D35" i="46"/>
  <c r="G35" i="46"/>
  <c r="C35" i="46"/>
  <c r="F35" i="46"/>
  <c r="D36" i="45"/>
  <c r="C36" i="45"/>
  <c r="F36" i="45"/>
  <c r="E36" i="45"/>
  <c r="G36" i="45"/>
  <c r="D27" i="44"/>
  <c r="D30" i="44" s="1"/>
  <c r="F10" i="54" s="1"/>
  <c r="E12" i="44"/>
  <c r="C27" i="44"/>
  <c r="F27" i="44"/>
  <c r="F12" i="44"/>
  <c r="C12" i="44"/>
  <c r="G36" i="54"/>
  <c r="E30" i="44" l="1"/>
  <c r="G10" i="54" s="1"/>
  <c r="C30" i="44"/>
  <c r="F30" i="44"/>
  <c r="H10" i="54" s="1"/>
  <c r="E43" i="45"/>
  <c r="G37" i="54" s="1"/>
  <c r="E81" i="46"/>
  <c r="G11" i="54" s="1"/>
  <c r="C44" i="50"/>
  <c r="F43" i="45"/>
  <c r="H37" i="54" s="1"/>
  <c r="D44" i="50"/>
  <c r="F42" i="54" s="1"/>
  <c r="C43" i="45"/>
  <c r="F44" i="50"/>
  <c r="H42" i="54" s="1"/>
  <c r="G44" i="50"/>
  <c r="I42" i="54" s="1"/>
  <c r="D43" i="45"/>
  <c r="F37" i="54" s="1"/>
  <c r="F81" i="46"/>
  <c r="H11" i="54" s="1"/>
  <c r="F11" i="47"/>
  <c r="H39" i="54" s="1"/>
  <c r="C81" i="46"/>
  <c r="G81" i="46"/>
  <c r="I11" i="54" s="1"/>
  <c r="E44" i="50"/>
  <c r="G42" i="54" s="1"/>
  <c r="C11" i="47"/>
  <c r="D81" i="46"/>
  <c r="F11" i="54" s="1"/>
  <c r="G43" i="45"/>
  <c r="I37" i="54" s="1"/>
  <c r="E2" i="33"/>
  <c r="D2" i="33"/>
  <c r="C2" i="33"/>
  <c r="B2" i="33"/>
  <c r="G6" i="33"/>
  <c r="F6" i="33"/>
  <c r="E6" i="33"/>
  <c r="D6" i="33"/>
  <c r="C6" i="33"/>
  <c r="B6" i="33"/>
  <c r="G5" i="33"/>
  <c r="F5" i="33"/>
  <c r="E5" i="33"/>
  <c r="D5" i="33"/>
  <c r="C5" i="33"/>
  <c r="B5" i="33"/>
  <c r="E2" i="32"/>
  <c r="D2" i="32"/>
  <c r="C2" i="32"/>
  <c r="B2" i="32"/>
  <c r="G18" i="32"/>
  <c r="F18" i="32"/>
  <c r="E18" i="32"/>
  <c r="D18" i="32"/>
  <c r="C18" i="32"/>
  <c r="G14" i="32"/>
  <c r="F14" i="32"/>
  <c r="E14" i="32"/>
  <c r="D14" i="32"/>
  <c r="C14" i="32"/>
  <c r="B14" i="32"/>
  <c r="G13" i="32"/>
  <c r="F13" i="32"/>
  <c r="E13" i="32"/>
  <c r="D13" i="32"/>
  <c r="C13" i="32"/>
  <c r="B13" i="32"/>
  <c r="G9" i="32"/>
  <c r="F9" i="32"/>
  <c r="E9" i="32"/>
  <c r="D9" i="32"/>
  <c r="C9" i="32"/>
  <c r="B9" i="32"/>
  <c r="G8" i="32"/>
  <c r="F8" i="32"/>
  <c r="E8" i="32"/>
  <c r="D8" i="32"/>
  <c r="C8" i="32"/>
  <c r="B8" i="32"/>
  <c r="G7" i="32"/>
  <c r="F7" i="32"/>
  <c r="E7" i="32"/>
  <c r="D7" i="32"/>
  <c r="C7" i="32"/>
  <c r="B7" i="32"/>
  <c r="G6" i="32"/>
  <c r="F6" i="32"/>
  <c r="E6" i="32"/>
  <c r="D6" i="32"/>
  <c r="C6" i="32"/>
  <c r="B6" i="32"/>
  <c r="G5" i="32"/>
  <c r="F5" i="32"/>
  <c r="E5" i="32"/>
  <c r="D5" i="32"/>
  <c r="C5" i="32"/>
  <c r="B5" i="32"/>
  <c r="E2" i="30"/>
  <c r="D2" i="30"/>
  <c r="C2" i="30"/>
  <c r="B2" i="30"/>
  <c r="F20" i="30"/>
  <c r="E20" i="30"/>
  <c r="D20" i="30"/>
  <c r="C20" i="30"/>
  <c r="G12" i="31"/>
  <c r="F12" i="31"/>
  <c r="E12" i="31"/>
  <c r="D12" i="31"/>
  <c r="C12" i="31"/>
  <c r="E2" i="31"/>
  <c r="D2" i="31"/>
  <c r="C2" i="31"/>
  <c r="B2" i="31"/>
  <c r="G8" i="31"/>
  <c r="F8" i="31"/>
  <c r="E8" i="31"/>
  <c r="D8" i="31"/>
  <c r="C8" i="31"/>
  <c r="B8" i="31"/>
  <c r="G7" i="31"/>
  <c r="F7" i="31"/>
  <c r="E7" i="31"/>
  <c r="D7" i="31"/>
  <c r="C7" i="31"/>
  <c r="B7" i="31"/>
  <c r="G6" i="31"/>
  <c r="F6" i="31"/>
  <c r="E6" i="31"/>
  <c r="D6" i="31"/>
  <c r="C6" i="31"/>
  <c r="B6" i="31"/>
  <c r="G5" i="31"/>
  <c r="F5" i="31"/>
  <c r="E5" i="31"/>
  <c r="D5" i="31"/>
  <c r="C5" i="31"/>
  <c r="B5" i="31"/>
  <c r="G16" i="30"/>
  <c r="F16" i="30"/>
  <c r="E16" i="30"/>
  <c r="D16" i="30"/>
  <c r="C16" i="30"/>
  <c r="B16" i="30"/>
  <c r="G15" i="30"/>
  <c r="F15" i="30"/>
  <c r="E15" i="30"/>
  <c r="D15" i="30"/>
  <c r="C15" i="30"/>
  <c r="B15" i="30"/>
  <c r="G14" i="30"/>
  <c r="F14" i="30"/>
  <c r="E14" i="30"/>
  <c r="D14" i="30"/>
  <c r="C14" i="30"/>
  <c r="B14" i="30"/>
  <c r="G13" i="30"/>
  <c r="F13" i="30"/>
  <c r="E13" i="30"/>
  <c r="D13" i="30"/>
  <c r="C13" i="30"/>
  <c r="B13" i="30"/>
  <c r="G12" i="30"/>
  <c r="F12" i="30"/>
  <c r="E12" i="30"/>
  <c r="D12" i="30"/>
  <c r="C12" i="30"/>
  <c r="B12" i="30"/>
  <c r="G11" i="30"/>
  <c r="F11" i="30"/>
  <c r="E11" i="30"/>
  <c r="D11" i="30"/>
  <c r="C11" i="30"/>
  <c r="B11" i="30"/>
  <c r="G10" i="30"/>
  <c r="F10" i="30"/>
  <c r="E10" i="30"/>
  <c r="D10" i="30"/>
  <c r="C10" i="30"/>
  <c r="B10" i="30"/>
  <c r="G9" i="30"/>
  <c r="F9" i="30"/>
  <c r="E9" i="30"/>
  <c r="D9" i="30"/>
  <c r="C9" i="30"/>
  <c r="B9" i="30"/>
  <c r="G8" i="30"/>
  <c r="F8" i="30"/>
  <c r="E8" i="30"/>
  <c r="D8" i="30"/>
  <c r="C8" i="30"/>
  <c r="B8" i="30"/>
  <c r="G7" i="30"/>
  <c r="F7" i="30"/>
  <c r="E7" i="30"/>
  <c r="D7" i="30"/>
  <c r="C7" i="30"/>
  <c r="B7" i="30"/>
  <c r="G6" i="30"/>
  <c r="F6" i="30"/>
  <c r="E6" i="30"/>
  <c r="D6" i="30"/>
  <c r="C6" i="30"/>
  <c r="B6" i="30"/>
  <c r="G5" i="30"/>
  <c r="F5" i="30"/>
  <c r="E5" i="30"/>
  <c r="D5" i="30"/>
  <c r="C5" i="30"/>
  <c r="B5" i="30"/>
  <c r="E2" i="29"/>
  <c r="D2" i="29"/>
  <c r="C2" i="29"/>
  <c r="B2" i="29"/>
  <c r="G25" i="29"/>
  <c r="F25" i="29"/>
  <c r="E25" i="29"/>
  <c r="D25" i="29"/>
  <c r="C25" i="29"/>
  <c r="G19" i="29"/>
  <c r="F19" i="29"/>
  <c r="E19" i="29"/>
  <c r="D19" i="29"/>
  <c r="C19" i="29"/>
  <c r="B19" i="29"/>
  <c r="G18" i="29"/>
  <c r="F18" i="29"/>
  <c r="E18" i="29"/>
  <c r="D18" i="29"/>
  <c r="C18" i="29"/>
  <c r="B18" i="29"/>
  <c r="G17" i="29"/>
  <c r="F17" i="29"/>
  <c r="E17" i="29"/>
  <c r="D17" i="29"/>
  <c r="C17" i="29"/>
  <c r="B17" i="29"/>
  <c r="G16" i="29"/>
  <c r="F16" i="29"/>
  <c r="E16" i="29"/>
  <c r="D16" i="29"/>
  <c r="C16" i="29"/>
  <c r="B16" i="29"/>
  <c r="G15" i="29"/>
  <c r="F15" i="29"/>
  <c r="E15" i="29"/>
  <c r="D15" i="29"/>
  <c r="C15" i="29"/>
  <c r="B15" i="29"/>
  <c r="G14" i="29"/>
  <c r="F14" i="29"/>
  <c r="E14" i="29"/>
  <c r="D14" i="29"/>
  <c r="C14" i="29"/>
  <c r="B14" i="29"/>
  <c r="G13" i="29"/>
  <c r="F13" i="29"/>
  <c r="E13" i="29"/>
  <c r="D13" i="29"/>
  <c r="C13" i="29"/>
  <c r="B13" i="29"/>
  <c r="G12" i="29"/>
  <c r="F12" i="29"/>
  <c r="E12" i="29"/>
  <c r="D12" i="29"/>
  <c r="C12" i="29"/>
  <c r="B12" i="29"/>
  <c r="G11" i="29"/>
  <c r="F11" i="29"/>
  <c r="E11" i="29"/>
  <c r="D11" i="29"/>
  <c r="C11" i="29"/>
  <c r="B11" i="29"/>
  <c r="G10" i="29"/>
  <c r="F10" i="29"/>
  <c r="E10" i="29"/>
  <c r="D10" i="29"/>
  <c r="C10" i="29"/>
  <c r="B10" i="29"/>
  <c r="G9" i="29"/>
  <c r="F9" i="29"/>
  <c r="E9" i="29"/>
  <c r="D9" i="29"/>
  <c r="C9" i="29"/>
  <c r="B9" i="29"/>
  <c r="G8" i="29"/>
  <c r="F8" i="29"/>
  <c r="E8" i="29"/>
  <c r="D8" i="29"/>
  <c r="C8" i="29"/>
  <c r="B8" i="29"/>
  <c r="G7" i="29"/>
  <c r="F7" i="29"/>
  <c r="E7" i="29"/>
  <c r="D7" i="29"/>
  <c r="C7" i="29"/>
  <c r="B7" i="29"/>
  <c r="G6" i="29"/>
  <c r="F6" i="29"/>
  <c r="E6" i="29"/>
  <c r="D6" i="29"/>
  <c r="C6" i="29"/>
  <c r="B6" i="29"/>
  <c r="G5" i="29"/>
  <c r="F5" i="29"/>
  <c r="E5" i="29"/>
  <c r="D5" i="29"/>
  <c r="C5" i="29"/>
  <c r="B5" i="29"/>
  <c r="G32" i="28"/>
  <c r="E30" i="28"/>
  <c r="C29" i="28"/>
  <c r="C28" i="28"/>
  <c r="F24" i="28"/>
  <c r="E23" i="28"/>
  <c r="D22" i="28"/>
  <c r="G21" i="28"/>
  <c r="C21" i="28"/>
  <c r="B20" i="28"/>
  <c r="F19" i="28"/>
  <c r="E18" i="28"/>
  <c r="D17" i="28"/>
  <c r="C16" i="28"/>
  <c r="B15" i="28"/>
  <c r="B14" i="28"/>
  <c r="F12" i="28"/>
  <c r="D11" i="28"/>
  <c r="B10" i="28"/>
  <c r="G9" i="28"/>
  <c r="G8" i="28"/>
  <c r="D7" i="28"/>
  <c r="C6" i="28"/>
  <c r="F5" i="28"/>
  <c r="E2" i="28"/>
  <c r="D2" i="28"/>
  <c r="C2" i="28"/>
  <c r="B2" i="28"/>
  <c r="G35" i="28"/>
  <c r="F35" i="28"/>
  <c r="E35" i="28"/>
  <c r="D35" i="28"/>
  <c r="C35" i="28"/>
  <c r="D32" i="28"/>
  <c r="G31" i="28"/>
  <c r="F31" i="28"/>
  <c r="E31" i="28"/>
  <c r="D31" i="28"/>
  <c r="C31" i="28"/>
  <c r="B31" i="28"/>
  <c r="F30" i="28"/>
  <c r="C30" i="28"/>
  <c r="B30" i="28"/>
  <c r="G29" i="28"/>
  <c r="D29" i="28"/>
  <c r="F28" i="28"/>
  <c r="D28" i="28"/>
  <c r="G13" i="28"/>
  <c r="F13" i="28"/>
  <c r="E13" i="28"/>
  <c r="D13" i="28"/>
  <c r="C13" i="28"/>
  <c r="B13" i="28"/>
  <c r="G12" i="28"/>
  <c r="D12" i="28"/>
  <c r="C12" i="28"/>
  <c r="B12" i="28"/>
  <c r="F10" i="28"/>
  <c r="C9" i="28"/>
  <c r="F8" i="28"/>
  <c r="E8" i="28"/>
  <c r="D8" i="28"/>
  <c r="G5" i="28"/>
  <c r="D5" i="28"/>
  <c r="C5" i="28"/>
  <c r="B5" i="28"/>
  <c r="G9" i="27"/>
  <c r="G10" i="27"/>
  <c r="G13" i="27"/>
  <c r="G5" i="27"/>
  <c r="F9" i="26"/>
  <c r="D11" i="26"/>
  <c r="D13" i="26"/>
  <c r="G9" i="25"/>
  <c r="G7" i="25"/>
  <c r="F6" i="25"/>
  <c r="G5" i="25"/>
  <c r="D16" i="24"/>
  <c r="G10" i="24"/>
  <c r="F9" i="24"/>
  <c r="E5" i="24"/>
  <c r="G11" i="23"/>
  <c r="G8" i="23"/>
  <c r="C6" i="23"/>
  <c r="G5" i="23"/>
  <c r="E2" i="27"/>
  <c r="D2" i="27"/>
  <c r="C2" i="27"/>
  <c r="B2" i="27"/>
  <c r="E2" i="26"/>
  <c r="D2" i="26"/>
  <c r="C2" i="26"/>
  <c r="B2" i="26"/>
  <c r="E2" i="25"/>
  <c r="D2" i="25"/>
  <c r="C2" i="25"/>
  <c r="B2" i="25"/>
  <c r="F20" i="27"/>
  <c r="E20" i="27"/>
  <c r="D20" i="27"/>
  <c r="C20" i="27"/>
  <c r="G16" i="27"/>
  <c r="F16" i="27"/>
  <c r="E16" i="27"/>
  <c r="D16" i="27"/>
  <c r="G15" i="27"/>
  <c r="F15" i="27"/>
  <c r="E15" i="27"/>
  <c r="D15" i="27"/>
  <c r="C15" i="27"/>
  <c r="G14" i="27"/>
  <c r="F14" i="27"/>
  <c r="E14" i="27"/>
  <c r="D14" i="27"/>
  <c r="C14" i="27"/>
  <c r="B14" i="27"/>
  <c r="D12" i="27"/>
  <c r="G11" i="27"/>
  <c r="F9" i="27"/>
  <c r="E9" i="27"/>
  <c r="G8" i="27"/>
  <c r="F8" i="27"/>
  <c r="E8" i="27"/>
  <c r="D8" i="27"/>
  <c r="G7" i="27"/>
  <c r="F7" i="27"/>
  <c r="E7" i="27"/>
  <c r="D7" i="27"/>
  <c r="C7" i="27"/>
  <c r="G6" i="27"/>
  <c r="F6" i="27"/>
  <c r="E6" i="27"/>
  <c r="D6" i="27"/>
  <c r="C6" i="27"/>
  <c r="B6" i="27"/>
  <c r="F5" i="27"/>
  <c r="D5" i="27"/>
  <c r="C5" i="27"/>
  <c r="F20" i="26"/>
  <c r="E20" i="26"/>
  <c r="D20" i="26"/>
  <c r="C20" i="26"/>
  <c r="G16" i="26"/>
  <c r="E16" i="26"/>
  <c r="D16" i="26"/>
  <c r="C16" i="26"/>
  <c r="B16" i="26"/>
  <c r="G15" i="26"/>
  <c r="F15" i="26"/>
  <c r="D15" i="26"/>
  <c r="C15" i="26"/>
  <c r="B15" i="26"/>
  <c r="E15" i="26"/>
  <c r="F14" i="26"/>
  <c r="E14" i="26"/>
  <c r="C14" i="26"/>
  <c r="B14" i="26"/>
  <c r="G14" i="26"/>
  <c r="G12" i="26"/>
  <c r="G11" i="26"/>
  <c r="E11" i="26"/>
  <c r="G10" i="26"/>
  <c r="F10" i="26"/>
  <c r="E10" i="26"/>
  <c r="E9" i="26"/>
  <c r="D9" i="26"/>
  <c r="G8" i="26"/>
  <c r="E8" i="26"/>
  <c r="D8" i="26"/>
  <c r="C8" i="26"/>
  <c r="B8" i="26"/>
  <c r="G7" i="26"/>
  <c r="F7" i="26"/>
  <c r="D7" i="26"/>
  <c r="C7" i="26"/>
  <c r="B7" i="26"/>
  <c r="E7" i="26"/>
  <c r="F6" i="26"/>
  <c r="E6" i="26"/>
  <c r="C6" i="26"/>
  <c r="B6" i="26"/>
  <c r="G6" i="26"/>
  <c r="B5" i="26"/>
  <c r="E5" i="26"/>
  <c r="F16" i="25"/>
  <c r="E16" i="25"/>
  <c r="D16" i="25"/>
  <c r="C16" i="25"/>
  <c r="F12" i="25"/>
  <c r="G11" i="25"/>
  <c r="G10" i="25"/>
  <c r="F10" i="25"/>
  <c r="F9" i="25"/>
  <c r="G8" i="25"/>
  <c r="F8" i="25"/>
  <c r="E8" i="25"/>
  <c r="B8" i="25"/>
  <c r="D8" i="25"/>
  <c r="D7" i="25"/>
  <c r="C7" i="25"/>
  <c r="G6" i="25"/>
  <c r="E2" i="24"/>
  <c r="D2" i="24"/>
  <c r="C2" i="24"/>
  <c r="B2" i="24"/>
  <c r="F20" i="24"/>
  <c r="E20" i="24"/>
  <c r="D20" i="24"/>
  <c r="C20" i="24"/>
  <c r="G16" i="24"/>
  <c r="E16" i="24"/>
  <c r="G15" i="24"/>
  <c r="F15" i="24"/>
  <c r="D15" i="24"/>
  <c r="C15" i="24"/>
  <c r="G14" i="24"/>
  <c r="F14" i="24"/>
  <c r="E14" i="24"/>
  <c r="C14" i="24"/>
  <c r="B14" i="24"/>
  <c r="D14" i="24"/>
  <c r="G13" i="24"/>
  <c r="F13" i="24"/>
  <c r="E13" i="24"/>
  <c r="D13" i="24"/>
  <c r="B13" i="24"/>
  <c r="C13" i="24"/>
  <c r="E12" i="24"/>
  <c r="G11" i="24"/>
  <c r="F11" i="24"/>
  <c r="E11" i="24"/>
  <c r="D11" i="24"/>
  <c r="C11" i="24"/>
  <c r="B11" i="24"/>
  <c r="G8" i="24"/>
  <c r="E8" i="24"/>
  <c r="D8" i="24"/>
  <c r="G7" i="24"/>
  <c r="F7" i="24"/>
  <c r="D7" i="24"/>
  <c r="C7" i="24"/>
  <c r="G6" i="24"/>
  <c r="F6" i="24"/>
  <c r="E6" i="24"/>
  <c r="C6" i="24"/>
  <c r="B6" i="24"/>
  <c r="D6" i="24"/>
  <c r="F5" i="24"/>
  <c r="B5" i="24"/>
  <c r="G5" i="24"/>
  <c r="E2" i="23"/>
  <c r="D2" i="23"/>
  <c r="C2" i="23"/>
  <c r="B2" i="23"/>
  <c r="F16" i="23"/>
  <c r="E16" i="23"/>
  <c r="D16" i="23"/>
  <c r="C16" i="23"/>
  <c r="E12" i="23"/>
  <c r="C12" i="23"/>
  <c r="G12" i="23"/>
  <c r="D11" i="23"/>
  <c r="F11" i="23"/>
  <c r="F10" i="23"/>
  <c r="E10" i="23"/>
  <c r="F9" i="23"/>
  <c r="E9" i="23"/>
  <c r="B9" i="23"/>
  <c r="D9" i="23"/>
  <c r="D8" i="23"/>
  <c r="G7" i="23"/>
  <c r="F7" i="23"/>
  <c r="E7" i="23"/>
  <c r="D7" i="23"/>
  <c r="C7" i="23"/>
  <c r="B7" i="23"/>
  <c r="E6" i="23"/>
  <c r="D6" i="23"/>
  <c r="B6" i="23"/>
  <c r="F56" i="22"/>
  <c r="G55" i="22"/>
  <c r="F54" i="22"/>
  <c r="F53" i="22"/>
  <c r="E52" i="22"/>
  <c r="D51" i="22"/>
  <c r="C50" i="22"/>
  <c r="G49" i="22"/>
  <c r="E49" i="22"/>
  <c r="D49" i="22"/>
  <c r="B49" i="22"/>
  <c r="F48" i="22"/>
  <c r="E48" i="22"/>
  <c r="G47" i="22"/>
  <c r="E46" i="22"/>
  <c r="D46" i="22"/>
  <c r="G46" i="22"/>
  <c r="F45" i="22"/>
  <c r="E44" i="22"/>
  <c r="D43" i="22"/>
  <c r="C42" i="22"/>
  <c r="B41" i="22"/>
  <c r="F40" i="22"/>
  <c r="E39" i="22"/>
  <c r="D38" i="22"/>
  <c r="C37" i="22"/>
  <c r="B36" i="22"/>
  <c r="D35" i="22"/>
  <c r="G34" i="22"/>
  <c r="G33" i="22"/>
  <c r="F32" i="22"/>
  <c r="E31" i="22"/>
  <c r="D30" i="22"/>
  <c r="F29" i="22"/>
  <c r="D29" i="22"/>
  <c r="C29" i="22"/>
  <c r="B28" i="22"/>
  <c r="B27" i="22"/>
  <c r="E26" i="22"/>
  <c r="F25" i="22"/>
  <c r="E24" i="22"/>
  <c r="D23" i="22"/>
  <c r="C22" i="22"/>
  <c r="B21" i="22"/>
  <c r="F20" i="22"/>
  <c r="E20" i="22"/>
  <c r="C20" i="22"/>
  <c r="D20" i="22"/>
  <c r="C19" i="22"/>
  <c r="F18" i="22"/>
  <c r="G18" i="22"/>
  <c r="F17" i="22"/>
  <c r="E16" i="22"/>
  <c r="D15" i="22"/>
  <c r="C14" i="22"/>
  <c r="B13" i="22"/>
  <c r="G12" i="22"/>
  <c r="B11" i="22"/>
  <c r="F10" i="22"/>
  <c r="D10" i="22"/>
  <c r="G10" i="22"/>
  <c r="F9" i="22"/>
  <c r="E8" i="22"/>
  <c r="D7" i="22"/>
  <c r="C6" i="22"/>
  <c r="F5" i="22"/>
  <c r="E2" i="22"/>
  <c r="D2" i="22"/>
  <c r="C2" i="22"/>
  <c r="B2" i="22"/>
  <c r="F60" i="22"/>
  <c r="E60" i="22"/>
  <c r="D60" i="22"/>
  <c r="C60" i="22"/>
  <c r="F11" i="21"/>
  <c r="E10" i="21"/>
  <c r="G9" i="21"/>
  <c r="E9" i="21"/>
  <c r="D9" i="21"/>
  <c r="C8" i="21"/>
  <c r="B7" i="21"/>
  <c r="G6" i="21"/>
  <c r="F6" i="21"/>
  <c r="D6" i="21"/>
  <c r="C6" i="21"/>
  <c r="B6" i="21"/>
  <c r="E6" i="21"/>
  <c r="G5" i="21"/>
  <c r="E2" i="21"/>
  <c r="D2" i="21"/>
  <c r="C2" i="21"/>
  <c r="B2" i="21"/>
  <c r="F15" i="21"/>
  <c r="E15" i="21"/>
  <c r="D15" i="21"/>
  <c r="C15" i="21"/>
  <c r="F5" i="21"/>
  <c r="E5" i="21"/>
  <c r="G7" i="20"/>
  <c r="C7" i="20"/>
  <c r="B6" i="20"/>
  <c r="C5" i="20"/>
  <c r="E2" i="20"/>
  <c r="D2" i="20"/>
  <c r="C2" i="20"/>
  <c r="B2" i="20"/>
  <c r="F11" i="20"/>
  <c r="E11" i="20"/>
  <c r="D11" i="20"/>
  <c r="C11" i="20"/>
  <c r="G6" i="19"/>
  <c r="E2" i="19"/>
  <c r="D2" i="19"/>
  <c r="C2" i="19"/>
  <c r="B2" i="19"/>
  <c r="F10" i="19"/>
  <c r="E10" i="19"/>
  <c r="D10" i="19"/>
  <c r="C10" i="19"/>
  <c r="F6" i="19"/>
  <c r="E6" i="19"/>
  <c r="D6" i="19"/>
  <c r="C6" i="19"/>
  <c r="B6" i="19"/>
  <c r="F5" i="19"/>
  <c r="E2" i="18"/>
  <c r="D2" i="18"/>
  <c r="C2" i="18"/>
  <c r="B2" i="18"/>
  <c r="G11" i="18"/>
  <c r="B10" i="18"/>
  <c r="G9" i="18"/>
  <c r="G8" i="18"/>
  <c r="F8" i="18"/>
  <c r="C7" i="18"/>
  <c r="G6" i="18"/>
  <c r="F6" i="18"/>
  <c r="E6" i="18"/>
  <c r="B6" i="18"/>
  <c r="D5" i="18"/>
  <c r="F15" i="18"/>
  <c r="E15" i="18"/>
  <c r="D15" i="18"/>
  <c r="C15" i="18"/>
  <c r="E5" i="17"/>
  <c r="E2" i="17"/>
  <c r="D2" i="17"/>
  <c r="C2" i="17"/>
  <c r="B2" i="17"/>
  <c r="F10" i="17"/>
  <c r="E10" i="17"/>
  <c r="D10" i="17"/>
  <c r="C10" i="17"/>
  <c r="G6" i="17"/>
  <c r="E6" i="17"/>
  <c r="B6" i="17"/>
  <c r="F6" i="17"/>
  <c r="G5" i="17"/>
  <c r="F5" i="17"/>
  <c r="B16" i="16"/>
  <c r="G15" i="16"/>
  <c r="F14" i="16"/>
  <c r="D13" i="16"/>
  <c r="G12" i="16"/>
  <c r="F11" i="16"/>
  <c r="F10" i="16"/>
  <c r="D9" i="16"/>
  <c r="G7" i="16"/>
  <c r="D6" i="16"/>
  <c r="B5" i="16"/>
  <c r="E2" i="16"/>
  <c r="D2" i="16"/>
  <c r="C2" i="16"/>
  <c r="B2" i="16"/>
  <c r="E2" i="15"/>
  <c r="D2" i="15"/>
  <c r="C2" i="15"/>
  <c r="B2" i="15"/>
  <c r="F21" i="16"/>
  <c r="E21" i="16"/>
  <c r="D21" i="16"/>
  <c r="C21" i="16"/>
  <c r="G13" i="16"/>
  <c r="E13" i="16"/>
  <c r="B13" i="16"/>
  <c r="D12" i="16"/>
  <c r="C12" i="16"/>
  <c r="G11" i="16"/>
  <c r="D11" i="16"/>
  <c r="G8" i="16"/>
  <c r="F8" i="16"/>
  <c r="E8" i="16"/>
  <c r="D8" i="16"/>
  <c r="C8" i="16"/>
  <c r="B8" i="16"/>
  <c r="E6" i="16"/>
  <c r="E5" i="16"/>
  <c r="D5" i="16"/>
  <c r="E29" i="15"/>
  <c r="D28" i="15"/>
  <c r="F27" i="15"/>
  <c r="C27" i="15"/>
  <c r="G26" i="15"/>
  <c r="B26" i="15"/>
  <c r="F25" i="15"/>
  <c r="E25" i="15"/>
  <c r="D25" i="15"/>
  <c r="F24" i="15"/>
  <c r="G23" i="15"/>
  <c r="F22" i="15"/>
  <c r="E21" i="15"/>
  <c r="G20" i="15"/>
  <c r="D20" i="15"/>
  <c r="C19" i="15"/>
  <c r="C18" i="15"/>
  <c r="F14" i="15"/>
  <c r="B13" i="15"/>
  <c r="F12" i="15"/>
  <c r="G11" i="15"/>
  <c r="B10" i="15"/>
  <c r="F9" i="15"/>
  <c r="D8" i="15"/>
  <c r="C7" i="15"/>
  <c r="B6" i="15"/>
  <c r="F5" i="15"/>
  <c r="G32" i="15"/>
  <c r="F32" i="15"/>
  <c r="E32" i="15"/>
  <c r="D32" i="15"/>
  <c r="C32" i="15"/>
  <c r="F18" i="15"/>
  <c r="G14" i="15"/>
  <c r="D14" i="15"/>
  <c r="B12" i="15"/>
  <c r="C10" i="15"/>
  <c r="G7" i="15"/>
  <c r="D7" i="15"/>
  <c r="G6" i="15"/>
  <c r="F6" i="15"/>
  <c r="D5" i="15"/>
  <c r="F25" i="14"/>
  <c r="G21" i="14"/>
  <c r="E20" i="14"/>
  <c r="G18" i="14"/>
  <c r="F14" i="14"/>
  <c r="B12" i="14"/>
  <c r="E11" i="14"/>
  <c r="E10" i="14"/>
  <c r="F9" i="14"/>
  <c r="C6" i="14"/>
  <c r="F24" i="13"/>
  <c r="D23" i="13"/>
  <c r="B22" i="13"/>
  <c r="B19" i="13"/>
  <c r="G18" i="13"/>
  <c r="G12" i="13"/>
  <c r="E11" i="13"/>
  <c r="F10" i="13"/>
  <c r="D7" i="13"/>
  <c r="D23" i="14"/>
  <c r="F22" i="14"/>
  <c r="G19" i="14"/>
  <c r="E12" i="14"/>
  <c r="G11" i="14"/>
  <c r="F10" i="14"/>
  <c r="E8" i="14"/>
  <c r="G7" i="14"/>
  <c r="E2" i="14"/>
  <c r="D2" i="14"/>
  <c r="C2" i="14"/>
  <c r="B2" i="14"/>
  <c r="G28" i="14"/>
  <c r="F28" i="14"/>
  <c r="E28" i="14"/>
  <c r="D28" i="14"/>
  <c r="C28" i="14"/>
  <c r="E24" i="14"/>
  <c r="G23" i="14"/>
  <c r="F21" i="14"/>
  <c r="G14" i="14"/>
  <c r="G13" i="14"/>
  <c r="F13" i="14"/>
  <c r="E13" i="14"/>
  <c r="B13" i="14"/>
  <c r="F11" i="14"/>
  <c r="G6" i="14"/>
  <c r="F6" i="14"/>
  <c r="G5" i="14"/>
  <c r="F5" i="14"/>
  <c r="E5" i="14"/>
  <c r="C5" i="14"/>
  <c r="B5" i="14"/>
  <c r="B25" i="13"/>
  <c r="F21" i="13"/>
  <c r="E20" i="13"/>
  <c r="G14" i="13"/>
  <c r="E13" i="13"/>
  <c r="F9" i="13"/>
  <c r="E8" i="13"/>
  <c r="C6" i="13"/>
  <c r="D5" i="13"/>
  <c r="E2" i="13"/>
  <c r="D2" i="13"/>
  <c r="C2" i="13"/>
  <c r="B2" i="13"/>
  <c r="G28" i="13"/>
  <c r="F28" i="13"/>
  <c r="E28" i="13"/>
  <c r="D28" i="13"/>
  <c r="C28" i="13"/>
  <c r="E25" i="13"/>
  <c r="D25" i="13"/>
  <c r="E24" i="13"/>
  <c r="B24" i="13"/>
  <c r="E19" i="13"/>
  <c r="D19" i="13"/>
  <c r="C19" i="13"/>
  <c r="C18" i="13"/>
  <c r="C12" i="13"/>
  <c r="C8" i="13"/>
  <c r="G7" i="13"/>
  <c r="F6" i="13"/>
  <c r="E6" i="13"/>
  <c r="F42" i="11"/>
  <c r="E41" i="11"/>
  <c r="D40" i="11"/>
  <c r="F39" i="11"/>
  <c r="E38" i="11"/>
  <c r="D37" i="11"/>
  <c r="G36" i="11"/>
  <c r="C36" i="11"/>
  <c r="B35" i="11"/>
  <c r="G34" i="11"/>
  <c r="E34" i="11"/>
  <c r="D34" i="11"/>
  <c r="B34" i="11"/>
  <c r="E33" i="11"/>
  <c r="D33" i="11"/>
  <c r="G33" i="11"/>
  <c r="G32" i="11"/>
  <c r="F31" i="11"/>
  <c r="E30" i="11"/>
  <c r="D29" i="11"/>
  <c r="B28" i="11"/>
  <c r="G27" i="11"/>
  <c r="F26" i="11"/>
  <c r="F25" i="11"/>
  <c r="D24" i="11"/>
  <c r="F23" i="11"/>
  <c r="B16" i="11"/>
  <c r="G6" i="11"/>
  <c r="G7" i="11"/>
  <c r="F8" i="11"/>
  <c r="F9" i="11"/>
  <c r="G10" i="11"/>
  <c r="G11" i="11"/>
  <c r="C12" i="11"/>
  <c r="E13" i="11"/>
  <c r="G14" i="11"/>
  <c r="G15" i="11"/>
  <c r="G16" i="11"/>
  <c r="G17" i="11"/>
  <c r="B18" i="11"/>
  <c r="F19" i="11"/>
  <c r="G5" i="11"/>
  <c r="E2" i="11"/>
  <c r="D2" i="11"/>
  <c r="C2" i="11"/>
  <c r="B2" i="11"/>
  <c r="G45" i="11"/>
  <c r="F45" i="11"/>
  <c r="E45" i="11"/>
  <c r="D45" i="11"/>
  <c r="C45" i="11"/>
  <c r="C28" i="11"/>
  <c r="F27" i="11"/>
  <c r="E27" i="11"/>
  <c r="B27" i="11"/>
  <c r="G26" i="11"/>
  <c r="D26" i="11"/>
  <c r="C26" i="11"/>
  <c r="G25" i="11"/>
  <c r="B25" i="11"/>
  <c r="D11" i="11"/>
  <c r="C11" i="11"/>
  <c r="B11" i="11"/>
  <c r="F10" i="11"/>
  <c r="B10" i="11"/>
  <c r="G8" i="11"/>
  <c r="D8" i="11"/>
  <c r="C8" i="11"/>
  <c r="C7" i="11"/>
  <c r="G26" i="10"/>
  <c r="F26" i="10"/>
  <c r="E26" i="10"/>
  <c r="D26" i="10"/>
  <c r="C26" i="10"/>
  <c r="B26" i="10"/>
  <c r="G25" i="10"/>
  <c r="F25" i="10"/>
  <c r="E25" i="10"/>
  <c r="D25" i="10"/>
  <c r="C25" i="10"/>
  <c r="B25" i="10"/>
  <c r="G24" i="10"/>
  <c r="F24" i="10"/>
  <c r="E24" i="10"/>
  <c r="D24" i="10"/>
  <c r="C24" i="10"/>
  <c r="B24" i="10"/>
  <c r="G23" i="10"/>
  <c r="F23" i="10"/>
  <c r="E23" i="10"/>
  <c r="D23" i="10"/>
  <c r="C23" i="10"/>
  <c r="B23" i="10"/>
  <c r="G22" i="10"/>
  <c r="F22" i="10"/>
  <c r="E22" i="10"/>
  <c r="D22" i="10"/>
  <c r="C22" i="10"/>
  <c r="B22" i="10"/>
  <c r="B5" i="10"/>
  <c r="C5" i="10"/>
  <c r="D5" i="10"/>
  <c r="E5" i="10"/>
  <c r="F5" i="10"/>
  <c r="G5" i="10"/>
  <c r="E2" i="10"/>
  <c r="D2" i="10"/>
  <c r="C2" i="10"/>
  <c r="B2" i="10"/>
  <c r="G29" i="10"/>
  <c r="F29" i="10"/>
  <c r="E29" i="10"/>
  <c r="D29" i="10"/>
  <c r="C29" i="10"/>
  <c r="G21" i="10"/>
  <c r="F21" i="10"/>
  <c r="E21" i="10"/>
  <c r="D21" i="10"/>
  <c r="C21" i="10"/>
  <c r="B21" i="10"/>
  <c r="G20" i="10"/>
  <c r="F20" i="10"/>
  <c r="E20" i="10"/>
  <c r="D20" i="10"/>
  <c r="C20" i="10"/>
  <c r="B20" i="10"/>
  <c r="G16" i="10"/>
  <c r="F16" i="10"/>
  <c r="E16" i="10"/>
  <c r="D16" i="10"/>
  <c r="C16" i="10"/>
  <c r="B16" i="10"/>
  <c r="G15" i="10"/>
  <c r="F15" i="10"/>
  <c r="E15" i="10"/>
  <c r="D15" i="10"/>
  <c r="C15" i="10"/>
  <c r="B15" i="10"/>
  <c r="G14" i="10"/>
  <c r="F14" i="10"/>
  <c r="E14" i="10"/>
  <c r="D14" i="10"/>
  <c r="C14" i="10"/>
  <c r="B14" i="10"/>
  <c r="G13" i="10"/>
  <c r="F13" i="10"/>
  <c r="E13" i="10"/>
  <c r="D13" i="10"/>
  <c r="C13" i="10"/>
  <c r="B13" i="10"/>
  <c r="G12" i="10"/>
  <c r="F12" i="10"/>
  <c r="E12" i="10"/>
  <c r="D12" i="10"/>
  <c r="C12" i="10"/>
  <c r="B12" i="10"/>
  <c r="G11" i="10"/>
  <c r="F11" i="10"/>
  <c r="E11" i="10"/>
  <c r="D11" i="10"/>
  <c r="C11" i="10"/>
  <c r="B11" i="10"/>
  <c r="G10" i="10"/>
  <c r="F10" i="10"/>
  <c r="E10" i="10"/>
  <c r="D10" i="10"/>
  <c r="C10" i="10"/>
  <c r="B10" i="10"/>
  <c r="G9" i="10"/>
  <c r="F9" i="10"/>
  <c r="E9" i="10"/>
  <c r="D9" i="10"/>
  <c r="C9" i="10"/>
  <c r="B9" i="10"/>
  <c r="G8" i="10"/>
  <c r="F8" i="10"/>
  <c r="E8" i="10"/>
  <c r="D8" i="10"/>
  <c r="C8" i="10"/>
  <c r="B8" i="10"/>
  <c r="G7" i="10"/>
  <c r="F7" i="10"/>
  <c r="E7" i="10"/>
  <c r="D7" i="10"/>
  <c r="C7" i="10"/>
  <c r="B7" i="10"/>
  <c r="G6" i="10"/>
  <c r="F6" i="10"/>
  <c r="E6" i="10"/>
  <c r="D6" i="10"/>
  <c r="C6" i="10"/>
  <c r="B6" i="10"/>
  <c r="G22" i="9"/>
  <c r="F22" i="9"/>
  <c r="E22" i="9"/>
  <c r="D22" i="9"/>
  <c r="C22" i="9"/>
  <c r="B22" i="9"/>
  <c r="G17" i="9"/>
  <c r="F17" i="9"/>
  <c r="E17" i="9"/>
  <c r="D17" i="9"/>
  <c r="C17" i="9"/>
  <c r="B17" i="9"/>
  <c r="G16" i="9"/>
  <c r="F16" i="9"/>
  <c r="E16" i="9"/>
  <c r="D16" i="9"/>
  <c r="C16" i="9"/>
  <c r="B16" i="9"/>
  <c r="G15" i="9"/>
  <c r="F15" i="9"/>
  <c r="E15" i="9"/>
  <c r="D15" i="9"/>
  <c r="C15" i="9"/>
  <c r="B15" i="9"/>
  <c r="G14" i="9"/>
  <c r="F14" i="9"/>
  <c r="E14" i="9"/>
  <c r="D14" i="9"/>
  <c r="C14" i="9"/>
  <c r="B14" i="9"/>
  <c r="G13" i="9"/>
  <c r="F13" i="9"/>
  <c r="E13" i="9"/>
  <c r="D13" i="9"/>
  <c r="C13" i="9"/>
  <c r="B13" i="9"/>
  <c r="G12" i="9"/>
  <c r="F12" i="9"/>
  <c r="E12" i="9"/>
  <c r="D12" i="9"/>
  <c r="C12" i="9"/>
  <c r="B12" i="9"/>
  <c r="E2" i="9"/>
  <c r="D2" i="9"/>
  <c r="C2" i="9"/>
  <c r="B2" i="9"/>
  <c r="G23" i="9"/>
  <c r="F23" i="9"/>
  <c r="E23" i="9"/>
  <c r="D23" i="9"/>
  <c r="C23" i="9"/>
  <c r="B23" i="9"/>
  <c r="G21" i="9"/>
  <c r="F21" i="9"/>
  <c r="E21" i="9"/>
  <c r="D21" i="9"/>
  <c r="C21" i="9"/>
  <c r="B21" i="9"/>
  <c r="G11" i="9"/>
  <c r="F11" i="9"/>
  <c r="E11" i="9"/>
  <c r="D11" i="9"/>
  <c r="C11" i="9"/>
  <c r="B11" i="9"/>
  <c r="G10" i="9"/>
  <c r="F10" i="9"/>
  <c r="E10" i="9"/>
  <c r="D10" i="9"/>
  <c r="C10" i="9"/>
  <c r="B10" i="9"/>
  <c r="G9" i="9"/>
  <c r="F9" i="9"/>
  <c r="E9" i="9"/>
  <c r="D9" i="9"/>
  <c r="C9" i="9"/>
  <c r="B9" i="9"/>
  <c r="G8" i="9"/>
  <c r="F8" i="9"/>
  <c r="E8" i="9"/>
  <c r="D8" i="9"/>
  <c r="C8" i="9"/>
  <c r="B8" i="9"/>
  <c r="G7" i="9"/>
  <c r="F7" i="9"/>
  <c r="E7" i="9"/>
  <c r="D7" i="9"/>
  <c r="C7" i="9"/>
  <c r="B7" i="9"/>
  <c r="G6" i="9"/>
  <c r="F6" i="9"/>
  <c r="E6" i="9"/>
  <c r="D6" i="9"/>
  <c r="C6" i="9"/>
  <c r="B6" i="9"/>
  <c r="G5" i="9"/>
  <c r="F5" i="9"/>
  <c r="E5" i="9"/>
  <c r="D5" i="9"/>
  <c r="C5" i="9"/>
  <c r="B5" i="9"/>
  <c r="E2" i="8"/>
  <c r="D2" i="8"/>
  <c r="C2" i="8"/>
  <c r="B2" i="8"/>
  <c r="G17" i="8"/>
  <c r="F17" i="8"/>
  <c r="E17" i="8"/>
  <c r="D17" i="8"/>
  <c r="C17" i="8"/>
  <c r="B17" i="8"/>
  <c r="G16" i="8"/>
  <c r="F16" i="8"/>
  <c r="E16" i="8"/>
  <c r="D16" i="8"/>
  <c r="C16" i="8"/>
  <c r="B16" i="8"/>
  <c r="G12" i="8"/>
  <c r="F12" i="8"/>
  <c r="E12" i="8"/>
  <c r="D12" i="8"/>
  <c r="C12" i="8"/>
  <c r="B12" i="8"/>
  <c r="G11" i="8"/>
  <c r="F11" i="8"/>
  <c r="E11" i="8"/>
  <c r="D11" i="8"/>
  <c r="C11" i="8"/>
  <c r="B11" i="8"/>
  <c r="G10" i="8"/>
  <c r="F10" i="8"/>
  <c r="E10" i="8"/>
  <c r="D10" i="8"/>
  <c r="C10" i="8"/>
  <c r="B10" i="8"/>
  <c r="G9" i="8"/>
  <c r="F9" i="8"/>
  <c r="E9" i="8"/>
  <c r="D9" i="8"/>
  <c r="C9" i="8"/>
  <c r="B9" i="8"/>
  <c r="G8" i="8"/>
  <c r="F8" i="8"/>
  <c r="E8" i="8"/>
  <c r="D8" i="8"/>
  <c r="C8" i="8"/>
  <c r="B8" i="8"/>
  <c r="G7" i="8"/>
  <c r="F7" i="8"/>
  <c r="E7" i="8"/>
  <c r="D7" i="8"/>
  <c r="C7" i="8"/>
  <c r="B7" i="8"/>
  <c r="G6" i="8"/>
  <c r="F6" i="8"/>
  <c r="E6" i="8"/>
  <c r="D6" i="8"/>
  <c r="C6" i="8"/>
  <c r="B6" i="8"/>
  <c r="G5" i="8"/>
  <c r="F5" i="8"/>
  <c r="E5" i="8"/>
  <c r="D5" i="8"/>
  <c r="C5" i="8"/>
  <c r="B5" i="8"/>
  <c r="G26" i="7"/>
  <c r="F26" i="7"/>
  <c r="E26" i="7"/>
  <c r="D26" i="7"/>
  <c r="C26" i="7"/>
  <c r="B26" i="7"/>
  <c r="G25" i="7"/>
  <c r="F25" i="7"/>
  <c r="E25" i="7"/>
  <c r="D25" i="7"/>
  <c r="C25" i="7"/>
  <c r="B25" i="7"/>
  <c r="G24" i="7"/>
  <c r="F24" i="7"/>
  <c r="E24" i="7"/>
  <c r="D24" i="7"/>
  <c r="C24" i="7"/>
  <c r="B24" i="7"/>
  <c r="G23" i="7"/>
  <c r="F23" i="7"/>
  <c r="E23" i="7"/>
  <c r="D23" i="7"/>
  <c r="C23" i="7"/>
  <c r="B23" i="7"/>
  <c r="G22" i="7"/>
  <c r="F22" i="7"/>
  <c r="E22" i="7"/>
  <c r="D22" i="7"/>
  <c r="C22" i="7"/>
  <c r="B22" i="7"/>
  <c r="G21" i="7"/>
  <c r="F21" i="7"/>
  <c r="E21" i="7"/>
  <c r="D21" i="7"/>
  <c r="C21" i="7"/>
  <c r="B21" i="7"/>
  <c r="B20" i="7"/>
  <c r="C20" i="7"/>
  <c r="D20" i="7"/>
  <c r="E20" i="7"/>
  <c r="F20" i="7"/>
  <c r="G20" i="7"/>
  <c r="G16" i="7"/>
  <c r="F16" i="7"/>
  <c r="E16" i="7"/>
  <c r="D16" i="7"/>
  <c r="C16" i="7"/>
  <c r="B16" i="7"/>
  <c r="G15" i="7"/>
  <c r="F15" i="7"/>
  <c r="E15" i="7"/>
  <c r="D15" i="7"/>
  <c r="C15" i="7"/>
  <c r="B15" i="7"/>
  <c r="G14" i="7"/>
  <c r="F14" i="7"/>
  <c r="E14" i="7"/>
  <c r="D14" i="7"/>
  <c r="C14" i="7"/>
  <c r="B14" i="7"/>
  <c r="G13" i="7"/>
  <c r="F13" i="7"/>
  <c r="E13" i="7"/>
  <c r="D13" i="7"/>
  <c r="C13" i="7"/>
  <c r="B13" i="7"/>
  <c r="G12" i="7"/>
  <c r="F12" i="7"/>
  <c r="E12" i="7"/>
  <c r="D12" i="7"/>
  <c r="C12" i="7"/>
  <c r="B12" i="7"/>
  <c r="B5" i="7"/>
  <c r="C5" i="7"/>
  <c r="D5" i="7"/>
  <c r="E5" i="7"/>
  <c r="F5" i="7"/>
  <c r="G5" i="7"/>
  <c r="E2" i="7"/>
  <c r="D2" i="7"/>
  <c r="C2" i="7"/>
  <c r="B2" i="7"/>
  <c r="G11" i="7"/>
  <c r="F11" i="7"/>
  <c r="E11" i="7"/>
  <c r="D11" i="7"/>
  <c r="C11" i="7"/>
  <c r="B11" i="7"/>
  <c r="G10" i="7"/>
  <c r="F10" i="7"/>
  <c r="E10" i="7"/>
  <c r="D10" i="7"/>
  <c r="C10" i="7"/>
  <c r="B10" i="7"/>
  <c r="G9" i="7"/>
  <c r="F9" i="7"/>
  <c r="E9" i="7"/>
  <c r="D9" i="7"/>
  <c r="C9" i="7"/>
  <c r="B9" i="7"/>
  <c r="G8" i="7"/>
  <c r="F8" i="7"/>
  <c r="E8" i="7"/>
  <c r="D8" i="7"/>
  <c r="C8" i="7"/>
  <c r="B8" i="7"/>
  <c r="G7" i="7"/>
  <c r="F7" i="7"/>
  <c r="E7" i="7"/>
  <c r="D7" i="7"/>
  <c r="C7" i="7"/>
  <c r="B7" i="7"/>
  <c r="G6" i="7"/>
  <c r="F6" i="7"/>
  <c r="E6" i="7"/>
  <c r="D6" i="7"/>
  <c r="C6" i="7"/>
  <c r="B6" i="7"/>
  <c r="E2" i="6"/>
  <c r="D2" i="6"/>
  <c r="C2" i="6"/>
  <c r="B2" i="6"/>
  <c r="G17" i="6"/>
  <c r="F17" i="6"/>
  <c r="E17" i="6"/>
  <c r="D17" i="6"/>
  <c r="C17" i="6"/>
  <c r="B17" i="6"/>
  <c r="G16" i="6"/>
  <c r="F16" i="6"/>
  <c r="E16" i="6"/>
  <c r="D16" i="6"/>
  <c r="C16" i="6"/>
  <c r="B16" i="6"/>
  <c r="G12" i="6"/>
  <c r="F12" i="6"/>
  <c r="E12" i="6"/>
  <c r="D12" i="6"/>
  <c r="C12" i="6"/>
  <c r="B12" i="6"/>
  <c r="G11" i="6"/>
  <c r="F11" i="6"/>
  <c r="E11" i="6"/>
  <c r="D11" i="6"/>
  <c r="C11" i="6"/>
  <c r="B11" i="6"/>
  <c r="G10" i="6"/>
  <c r="F10" i="6"/>
  <c r="E10" i="6"/>
  <c r="D10" i="6"/>
  <c r="C10" i="6"/>
  <c r="B10" i="6"/>
  <c r="G9" i="6"/>
  <c r="F9" i="6"/>
  <c r="E9" i="6"/>
  <c r="D9" i="6"/>
  <c r="C9" i="6"/>
  <c r="B9" i="6"/>
  <c r="G8" i="6"/>
  <c r="F8" i="6"/>
  <c r="E8" i="6"/>
  <c r="D8" i="6"/>
  <c r="C8" i="6"/>
  <c r="B8" i="6"/>
  <c r="G7" i="6"/>
  <c r="F7" i="6"/>
  <c r="E7" i="6"/>
  <c r="D7" i="6"/>
  <c r="C7" i="6"/>
  <c r="B7" i="6"/>
  <c r="G6" i="6"/>
  <c r="F6" i="6"/>
  <c r="E6" i="6"/>
  <c r="D6" i="6"/>
  <c r="C6" i="6"/>
  <c r="B6" i="6"/>
  <c r="G5" i="6"/>
  <c r="F5" i="6"/>
  <c r="E5" i="6"/>
  <c r="D5" i="6"/>
  <c r="C5" i="6"/>
  <c r="B5" i="6"/>
  <c r="G71" i="4"/>
  <c r="F71" i="4"/>
  <c r="E71" i="4"/>
  <c r="D71" i="4"/>
  <c r="C71" i="4"/>
  <c r="B71" i="4"/>
  <c r="G70" i="4"/>
  <c r="F70" i="4"/>
  <c r="E70" i="4"/>
  <c r="D70" i="4"/>
  <c r="C70" i="4"/>
  <c r="B70" i="4"/>
  <c r="G69" i="4"/>
  <c r="F69" i="4"/>
  <c r="E69" i="4"/>
  <c r="D69" i="4"/>
  <c r="C69" i="4"/>
  <c r="B69" i="4"/>
  <c r="G68" i="4"/>
  <c r="F68" i="4"/>
  <c r="E68" i="4"/>
  <c r="D68" i="4"/>
  <c r="C68" i="4"/>
  <c r="B68" i="4"/>
  <c r="G67" i="4"/>
  <c r="F67" i="4"/>
  <c r="E67" i="4"/>
  <c r="D67" i="4"/>
  <c r="C67" i="4"/>
  <c r="B67" i="4"/>
  <c r="G66" i="4"/>
  <c r="F66" i="4"/>
  <c r="E66" i="4"/>
  <c r="D66" i="4"/>
  <c r="C66" i="4"/>
  <c r="B66" i="4"/>
  <c r="G65" i="4"/>
  <c r="F65" i="4"/>
  <c r="E65" i="4"/>
  <c r="D65" i="4"/>
  <c r="C65" i="4"/>
  <c r="B65" i="4"/>
  <c r="G64" i="4"/>
  <c r="F64" i="4"/>
  <c r="E64" i="4"/>
  <c r="D64" i="4"/>
  <c r="C64" i="4"/>
  <c r="B64" i="4"/>
  <c r="G63" i="4"/>
  <c r="F63" i="4"/>
  <c r="E63" i="4"/>
  <c r="D63" i="4"/>
  <c r="C63" i="4"/>
  <c r="B63" i="4"/>
  <c r="G62" i="4"/>
  <c r="F62" i="4"/>
  <c r="E62" i="4"/>
  <c r="D62" i="4"/>
  <c r="C62" i="4"/>
  <c r="B62" i="4"/>
  <c r="G61" i="4"/>
  <c r="F61" i="4"/>
  <c r="E61" i="4"/>
  <c r="D61" i="4"/>
  <c r="C61" i="4"/>
  <c r="B61" i="4"/>
  <c r="G60" i="4"/>
  <c r="F60" i="4"/>
  <c r="E60" i="4"/>
  <c r="D60" i="4"/>
  <c r="C60" i="4"/>
  <c r="B60" i="4"/>
  <c r="B6" i="4"/>
  <c r="C6" i="4"/>
  <c r="D6" i="4"/>
  <c r="E6" i="4"/>
  <c r="F6" i="4"/>
  <c r="G6" i="4"/>
  <c r="B7" i="4"/>
  <c r="C7" i="4"/>
  <c r="D7" i="4"/>
  <c r="E7" i="4"/>
  <c r="F7" i="4"/>
  <c r="G7" i="4"/>
  <c r="B8" i="4"/>
  <c r="C8" i="4"/>
  <c r="D8" i="4"/>
  <c r="E8" i="4"/>
  <c r="F8" i="4"/>
  <c r="G8" i="4"/>
  <c r="B9" i="4"/>
  <c r="C9" i="4"/>
  <c r="D9" i="4"/>
  <c r="E9" i="4"/>
  <c r="F9" i="4"/>
  <c r="G9" i="4"/>
  <c r="B10" i="4"/>
  <c r="C10" i="4"/>
  <c r="D10" i="4"/>
  <c r="E10" i="4"/>
  <c r="F10" i="4"/>
  <c r="G10" i="4"/>
  <c r="B11" i="4"/>
  <c r="C11" i="4"/>
  <c r="D11" i="4"/>
  <c r="E11" i="4"/>
  <c r="F11" i="4"/>
  <c r="G11" i="4"/>
  <c r="B12" i="4"/>
  <c r="C12" i="4"/>
  <c r="D12" i="4"/>
  <c r="E12" i="4"/>
  <c r="F12" i="4"/>
  <c r="G12" i="4"/>
  <c r="B13" i="4"/>
  <c r="C13" i="4"/>
  <c r="D13" i="4"/>
  <c r="E13" i="4"/>
  <c r="F13" i="4"/>
  <c r="G13" i="4"/>
  <c r="B14" i="4"/>
  <c r="C14" i="4"/>
  <c r="D14" i="4"/>
  <c r="E14" i="4"/>
  <c r="F14" i="4"/>
  <c r="G14" i="4"/>
  <c r="B15" i="4"/>
  <c r="C15" i="4"/>
  <c r="D15" i="4"/>
  <c r="E15" i="4"/>
  <c r="F15" i="4"/>
  <c r="G15" i="4"/>
  <c r="B16" i="4"/>
  <c r="C16" i="4"/>
  <c r="D16" i="4"/>
  <c r="E16" i="4"/>
  <c r="F16" i="4"/>
  <c r="G16" i="4"/>
  <c r="B17" i="4"/>
  <c r="C17" i="4"/>
  <c r="D17" i="4"/>
  <c r="E17" i="4"/>
  <c r="F17" i="4"/>
  <c r="G17" i="4"/>
  <c r="B18" i="4"/>
  <c r="C18" i="4"/>
  <c r="D18" i="4"/>
  <c r="E18" i="4"/>
  <c r="F18" i="4"/>
  <c r="G18" i="4"/>
  <c r="B19" i="4"/>
  <c r="C19" i="4"/>
  <c r="D19" i="4"/>
  <c r="E19" i="4"/>
  <c r="F19" i="4"/>
  <c r="G19" i="4"/>
  <c r="B20" i="4"/>
  <c r="C20" i="4"/>
  <c r="D20" i="4"/>
  <c r="E20" i="4"/>
  <c r="F20" i="4"/>
  <c r="G20" i="4"/>
  <c r="B21" i="4"/>
  <c r="C21" i="4"/>
  <c r="D21" i="4"/>
  <c r="E21" i="4"/>
  <c r="F21" i="4"/>
  <c r="G21" i="4"/>
  <c r="B22" i="4"/>
  <c r="C22" i="4"/>
  <c r="D22" i="4"/>
  <c r="E22" i="4"/>
  <c r="F22" i="4"/>
  <c r="G22" i="4"/>
  <c r="B23" i="4"/>
  <c r="C23" i="4"/>
  <c r="D23" i="4"/>
  <c r="E23" i="4"/>
  <c r="F23" i="4"/>
  <c r="G23" i="4"/>
  <c r="B24" i="4"/>
  <c r="C24" i="4"/>
  <c r="D24" i="4"/>
  <c r="E24" i="4"/>
  <c r="F24" i="4"/>
  <c r="G24" i="4"/>
  <c r="B25" i="4"/>
  <c r="C25" i="4"/>
  <c r="D25" i="4"/>
  <c r="E25" i="4"/>
  <c r="F25" i="4"/>
  <c r="G25" i="4"/>
  <c r="B26" i="4"/>
  <c r="C26" i="4"/>
  <c r="D26" i="4"/>
  <c r="E26" i="4"/>
  <c r="F26" i="4"/>
  <c r="G26" i="4"/>
  <c r="B27" i="4"/>
  <c r="C27" i="4"/>
  <c r="D27" i="4"/>
  <c r="E27" i="4"/>
  <c r="F27" i="4"/>
  <c r="G27" i="4"/>
  <c r="B28" i="4"/>
  <c r="C28" i="4"/>
  <c r="D28" i="4"/>
  <c r="E28" i="4"/>
  <c r="F28" i="4"/>
  <c r="G28" i="4"/>
  <c r="B29" i="4"/>
  <c r="C29" i="4"/>
  <c r="D29" i="4"/>
  <c r="E29" i="4"/>
  <c r="F29" i="4"/>
  <c r="G29" i="4"/>
  <c r="B30" i="4"/>
  <c r="C30" i="4"/>
  <c r="D30" i="4"/>
  <c r="E30" i="4"/>
  <c r="F30" i="4"/>
  <c r="G30" i="4"/>
  <c r="B31" i="4"/>
  <c r="C31" i="4"/>
  <c r="D31" i="4"/>
  <c r="E31" i="4"/>
  <c r="F31" i="4"/>
  <c r="G31" i="4"/>
  <c r="B32" i="4"/>
  <c r="C32" i="4"/>
  <c r="D32" i="4"/>
  <c r="E32" i="4"/>
  <c r="F32" i="4"/>
  <c r="G32" i="4"/>
  <c r="B33" i="4"/>
  <c r="C33" i="4"/>
  <c r="D33" i="4"/>
  <c r="E33" i="4"/>
  <c r="F33" i="4"/>
  <c r="G33" i="4"/>
  <c r="B34" i="4"/>
  <c r="C34" i="4"/>
  <c r="D34" i="4"/>
  <c r="E34" i="4"/>
  <c r="F34" i="4"/>
  <c r="G34" i="4"/>
  <c r="B35" i="4"/>
  <c r="C35" i="4"/>
  <c r="D35" i="4"/>
  <c r="E35" i="4"/>
  <c r="F35" i="4"/>
  <c r="G35" i="4"/>
  <c r="B36" i="4"/>
  <c r="C36" i="4"/>
  <c r="D36" i="4"/>
  <c r="E36" i="4"/>
  <c r="F36" i="4"/>
  <c r="G36" i="4"/>
  <c r="B37" i="4"/>
  <c r="C37" i="4"/>
  <c r="D37" i="4"/>
  <c r="E37" i="4"/>
  <c r="F37" i="4"/>
  <c r="G37" i="4"/>
  <c r="B38" i="4"/>
  <c r="C38" i="4"/>
  <c r="D38" i="4"/>
  <c r="E38" i="4"/>
  <c r="F38" i="4"/>
  <c r="G38" i="4"/>
  <c r="B39" i="4"/>
  <c r="C39" i="4"/>
  <c r="D39" i="4"/>
  <c r="E39" i="4"/>
  <c r="F39" i="4"/>
  <c r="G39" i="4"/>
  <c r="B40" i="4"/>
  <c r="C40" i="4"/>
  <c r="D40" i="4"/>
  <c r="E40" i="4"/>
  <c r="F40" i="4"/>
  <c r="G40" i="4"/>
  <c r="B41" i="4"/>
  <c r="C41" i="4"/>
  <c r="D41" i="4"/>
  <c r="E41" i="4"/>
  <c r="F41" i="4"/>
  <c r="G41" i="4"/>
  <c r="B42" i="4"/>
  <c r="C42" i="4"/>
  <c r="D42" i="4"/>
  <c r="E42" i="4"/>
  <c r="F42" i="4"/>
  <c r="G42" i="4"/>
  <c r="B43" i="4"/>
  <c r="C43" i="4"/>
  <c r="D43" i="4"/>
  <c r="E43" i="4"/>
  <c r="F43" i="4"/>
  <c r="G43" i="4"/>
  <c r="B44" i="4"/>
  <c r="C44" i="4"/>
  <c r="D44" i="4"/>
  <c r="E44" i="4"/>
  <c r="F44" i="4"/>
  <c r="G44" i="4"/>
  <c r="B45" i="4"/>
  <c r="C45" i="4"/>
  <c r="D45" i="4"/>
  <c r="E45" i="4"/>
  <c r="F45" i="4"/>
  <c r="G45" i="4"/>
  <c r="B46" i="4"/>
  <c r="C46" i="4"/>
  <c r="D46" i="4"/>
  <c r="E46" i="4"/>
  <c r="F46" i="4"/>
  <c r="G46" i="4"/>
  <c r="B47" i="4"/>
  <c r="C47" i="4"/>
  <c r="D47" i="4"/>
  <c r="E47" i="4"/>
  <c r="F47" i="4"/>
  <c r="G47" i="4"/>
  <c r="B48" i="4"/>
  <c r="C48" i="4"/>
  <c r="D48" i="4"/>
  <c r="E48" i="4"/>
  <c r="F48" i="4"/>
  <c r="G48" i="4"/>
  <c r="B49" i="4"/>
  <c r="C49" i="4"/>
  <c r="D49" i="4"/>
  <c r="E49" i="4"/>
  <c r="F49" i="4"/>
  <c r="G49" i="4"/>
  <c r="B50" i="4"/>
  <c r="C50" i="4"/>
  <c r="D50" i="4"/>
  <c r="E50" i="4"/>
  <c r="F50" i="4"/>
  <c r="G50" i="4"/>
  <c r="B51" i="4"/>
  <c r="C51" i="4"/>
  <c r="D51" i="4"/>
  <c r="E51" i="4"/>
  <c r="F51" i="4"/>
  <c r="G51" i="4"/>
  <c r="B52" i="4"/>
  <c r="C52" i="4"/>
  <c r="D52" i="4"/>
  <c r="E52" i="4"/>
  <c r="F52" i="4"/>
  <c r="G52" i="4"/>
  <c r="B53" i="4"/>
  <c r="C53" i="4"/>
  <c r="D53" i="4"/>
  <c r="E53" i="4"/>
  <c r="F53" i="4"/>
  <c r="G53" i="4"/>
  <c r="B54" i="4"/>
  <c r="C54" i="4"/>
  <c r="D54" i="4"/>
  <c r="E54" i="4"/>
  <c r="F54" i="4"/>
  <c r="G54" i="4"/>
  <c r="B55" i="4"/>
  <c r="C55" i="4"/>
  <c r="D55" i="4"/>
  <c r="E55" i="4"/>
  <c r="F55" i="4"/>
  <c r="G55" i="4"/>
  <c r="B56" i="4"/>
  <c r="C56" i="4"/>
  <c r="D56" i="4"/>
  <c r="E56" i="4"/>
  <c r="F56" i="4"/>
  <c r="G56" i="4"/>
  <c r="B5" i="4"/>
  <c r="G5" i="4"/>
  <c r="F5" i="4"/>
  <c r="E5" i="4"/>
  <c r="D5" i="4"/>
  <c r="C5" i="4"/>
  <c r="G9" i="33" l="1"/>
  <c r="C9" i="33"/>
  <c r="D57" i="4"/>
  <c r="D9" i="33"/>
  <c r="F33" i="54" s="1"/>
  <c r="E9" i="33"/>
  <c r="G33" i="54" s="1"/>
  <c r="C72" i="4"/>
  <c r="F18" i="8"/>
  <c r="F9" i="33"/>
  <c r="H33" i="54" s="1"/>
  <c r="I33" i="54"/>
  <c r="E72" i="4"/>
  <c r="D17" i="30"/>
  <c r="D21" i="30" s="1"/>
  <c r="F31" i="54" s="1"/>
  <c r="C57" i="4"/>
  <c r="G17" i="7"/>
  <c r="E17" i="30"/>
  <c r="E21" i="30" s="1"/>
  <c r="G31" i="54" s="1"/>
  <c r="E57" i="4"/>
  <c r="D72" i="4"/>
  <c r="E17" i="7"/>
  <c r="F17" i="7"/>
  <c r="D17" i="7"/>
  <c r="G57" i="4"/>
  <c r="F72" i="4"/>
  <c r="F57" i="4"/>
  <c r="G72" i="4"/>
  <c r="C15" i="32"/>
  <c r="D15" i="32"/>
  <c r="E15" i="32"/>
  <c r="F15" i="32"/>
  <c r="E10" i="32"/>
  <c r="G15" i="32"/>
  <c r="C10" i="32"/>
  <c r="G10" i="32"/>
  <c r="F10" i="32"/>
  <c r="D10" i="32"/>
  <c r="G17" i="30"/>
  <c r="F17" i="30"/>
  <c r="F21" i="30" s="1"/>
  <c r="H31" i="54" s="1"/>
  <c r="C17" i="30"/>
  <c r="C21" i="30" s="1"/>
  <c r="C9" i="31"/>
  <c r="C13" i="31" s="1"/>
  <c r="D9" i="31"/>
  <c r="D13" i="31" s="1"/>
  <c r="F30" i="54" s="1"/>
  <c r="E9" i="31"/>
  <c r="E13" i="31" s="1"/>
  <c r="G30" i="54" s="1"/>
  <c r="F9" i="31"/>
  <c r="F13" i="31" s="1"/>
  <c r="H30" i="54" s="1"/>
  <c r="G9" i="31"/>
  <c r="G13" i="31" s="1"/>
  <c r="I30" i="54" s="1"/>
  <c r="D20" i="29"/>
  <c r="E20" i="29"/>
  <c r="E26" i="29" s="1"/>
  <c r="F20" i="29"/>
  <c r="F26" i="29" s="1"/>
  <c r="C20" i="29"/>
  <c r="G20" i="29"/>
  <c r="G26" i="29" s="1"/>
  <c r="G6" i="28"/>
  <c r="B8" i="28"/>
  <c r="E29" i="28"/>
  <c r="G30" i="28"/>
  <c r="B17" i="28"/>
  <c r="C8" i="28"/>
  <c r="F29" i="28"/>
  <c r="C14" i="28"/>
  <c r="D6" i="28"/>
  <c r="G28" i="28"/>
  <c r="E6" i="28"/>
  <c r="B29" i="28"/>
  <c r="D30" i="28"/>
  <c r="D33" i="28" s="1"/>
  <c r="G15" i="28"/>
  <c r="G20" i="28"/>
  <c r="F6" i="28"/>
  <c r="B32" i="28"/>
  <c r="C32" i="28"/>
  <c r="C33" i="28" s="1"/>
  <c r="F32" i="28"/>
  <c r="E32" i="28"/>
  <c r="E28" i="28"/>
  <c r="B28" i="28"/>
  <c r="G10" i="28"/>
  <c r="B19" i="28"/>
  <c r="G11" i="28"/>
  <c r="F15" i="28"/>
  <c r="C19" i="28"/>
  <c r="F21" i="28"/>
  <c r="C20" i="28"/>
  <c r="D20" i="28"/>
  <c r="G22" i="28"/>
  <c r="E20" i="28"/>
  <c r="E7" i="28"/>
  <c r="E10" i="28"/>
  <c r="F20" i="28"/>
  <c r="D21" i="28"/>
  <c r="E22" i="28"/>
  <c r="F23" i="28"/>
  <c r="G24" i="28"/>
  <c r="E21" i="28"/>
  <c r="F22" i="28"/>
  <c r="G23" i="28"/>
  <c r="B21" i="28"/>
  <c r="C22" i="28"/>
  <c r="D23" i="28"/>
  <c r="E24" i="28"/>
  <c r="B24" i="28"/>
  <c r="B23" i="28"/>
  <c r="C24" i="28"/>
  <c r="B22" i="28"/>
  <c r="C23" i="28"/>
  <c r="D24" i="28"/>
  <c r="B6" i="28"/>
  <c r="D14" i="28"/>
  <c r="G16" i="28"/>
  <c r="D19" i="28"/>
  <c r="E14" i="28"/>
  <c r="E19" i="28"/>
  <c r="F14" i="28"/>
  <c r="G14" i="28"/>
  <c r="C18" i="28"/>
  <c r="C15" i="28"/>
  <c r="D16" i="28"/>
  <c r="E17" i="28"/>
  <c r="F18" i="28"/>
  <c r="G19" i="28"/>
  <c r="D15" i="28"/>
  <c r="E16" i="28"/>
  <c r="F17" i="28"/>
  <c r="G18" i="28"/>
  <c r="E15" i="28"/>
  <c r="F16" i="28"/>
  <c r="G17" i="28"/>
  <c r="B18" i="28"/>
  <c r="B16" i="28"/>
  <c r="C17" i="28"/>
  <c r="D18" i="28"/>
  <c r="G7" i="28"/>
  <c r="B7" i="28"/>
  <c r="E9" i="28"/>
  <c r="C10" i="28"/>
  <c r="E11" i="28"/>
  <c r="F7" i="28"/>
  <c r="B9" i="28"/>
  <c r="D10" i="28"/>
  <c r="F11" i="28"/>
  <c r="D9" i="28"/>
  <c r="F9" i="28"/>
  <c r="B11" i="28"/>
  <c r="C7" i="28"/>
  <c r="C11" i="28"/>
  <c r="E12" i="28"/>
  <c r="E5" i="28"/>
  <c r="E5" i="27"/>
  <c r="B13" i="27"/>
  <c r="F10" i="27"/>
  <c r="D13" i="27"/>
  <c r="E13" i="27"/>
  <c r="B5" i="27"/>
  <c r="C13" i="27"/>
  <c r="F13" i="27"/>
  <c r="F11" i="26"/>
  <c r="B11" i="26"/>
  <c r="C11" i="26"/>
  <c r="B6" i="25"/>
  <c r="E7" i="25"/>
  <c r="D5" i="25"/>
  <c r="E5" i="25"/>
  <c r="C6" i="25"/>
  <c r="F7" i="25"/>
  <c r="D6" i="25"/>
  <c r="E6" i="25"/>
  <c r="E9" i="25"/>
  <c r="B5" i="25"/>
  <c r="C5" i="25"/>
  <c r="F5" i="25"/>
  <c r="E9" i="24"/>
  <c r="F10" i="24"/>
  <c r="D5" i="24"/>
  <c r="F6" i="23"/>
  <c r="C8" i="23"/>
  <c r="G6" i="23"/>
  <c r="B11" i="23"/>
  <c r="C11" i="23"/>
  <c r="B11" i="27"/>
  <c r="C12" i="27"/>
  <c r="B12" i="27"/>
  <c r="C11" i="27"/>
  <c r="B10" i="27"/>
  <c r="C10" i="27"/>
  <c r="D11" i="27"/>
  <c r="E12" i="27"/>
  <c r="B8" i="27"/>
  <c r="C9" i="27"/>
  <c r="D10" i="27"/>
  <c r="B16" i="27"/>
  <c r="B9" i="27"/>
  <c r="F12" i="27"/>
  <c r="B7" i="27"/>
  <c r="C8" i="27"/>
  <c r="D9" i="27"/>
  <c r="E10" i="27"/>
  <c r="F11" i="27"/>
  <c r="G12" i="27"/>
  <c r="B15" i="27"/>
  <c r="C16" i="27"/>
  <c r="E11" i="27"/>
  <c r="C5" i="26"/>
  <c r="D6" i="26"/>
  <c r="F8" i="26"/>
  <c r="G9" i="26"/>
  <c r="B12" i="26"/>
  <c r="C13" i="26"/>
  <c r="D14" i="26"/>
  <c r="F16" i="26"/>
  <c r="D12" i="26"/>
  <c r="E13" i="26"/>
  <c r="F5" i="26"/>
  <c r="B9" i="26"/>
  <c r="C10" i="26"/>
  <c r="B10" i="26"/>
  <c r="E12" i="26"/>
  <c r="F13" i="26"/>
  <c r="G5" i="26"/>
  <c r="C9" i="26"/>
  <c r="D10" i="26"/>
  <c r="F12" i="26"/>
  <c r="G13" i="26"/>
  <c r="B13" i="26"/>
  <c r="D5" i="26"/>
  <c r="C12" i="26"/>
  <c r="B12" i="25"/>
  <c r="B9" i="25"/>
  <c r="C10" i="25"/>
  <c r="D11" i="25"/>
  <c r="E12" i="25"/>
  <c r="B10" i="25"/>
  <c r="C11" i="25"/>
  <c r="D12" i="25"/>
  <c r="B7" i="25"/>
  <c r="C8" i="25"/>
  <c r="D9" i="25"/>
  <c r="E10" i="25"/>
  <c r="F11" i="25"/>
  <c r="G12" i="25"/>
  <c r="G13" i="25" s="1"/>
  <c r="G17" i="25" s="1"/>
  <c r="J25" i="54" s="1"/>
  <c r="B11" i="25"/>
  <c r="C12" i="25"/>
  <c r="C9" i="25"/>
  <c r="D10" i="25"/>
  <c r="E11" i="25"/>
  <c r="C5" i="24"/>
  <c r="E7" i="24"/>
  <c r="F8" i="24"/>
  <c r="G9" i="24"/>
  <c r="B12" i="24"/>
  <c r="E15" i="24"/>
  <c r="F16" i="24"/>
  <c r="D12" i="24"/>
  <c r="C10" i="24"/>
  <c r="B8" i="24"/>
  <c r="C9" i="24"/>
  <c r="D10" i="24"/>
  <c r="B16" i="24"/>
  <c r="C12" i="24"/>
  <c r="B10" i="24"/>
  <c r="B9" i="24"/>
  <c r="F12" i="24"/>
  <c r="B7" i="24"/>
  <c r="C8" i="24"/>
  <c r="D9" i="24"/>
  <c r="E10" i="24"/>
  <c r="G12" i="24"/>
  <c r="B15" i="24"/>
  <c r="C16" i="24"/>
  <c r="G10" i="23"/>
  <c r="E8" i="23"/>
  <c r="C5" i="23"/>
  <c r="F8" i="23"/>
  <c r="G9" i="23"/>
  <c r="B12" i="23"/>
  <c r="B10" i="23"/>
  <c r="D12" i="23"/>
  <c r="B5" i="23"/>
  <c r="C10" i="23"/>
  <c r="D5" i="23"/>
  <c r="E5" i="23"/>
  <c r="F5" i="23"/>
  <c r="B8" i="23"/>
  <c r="C9" i="23"/>
  <c r="D10" i="23"/>
  <c r="E11" i="23"/>
  <c r="F12" i="23"/>
  <c r="C11" i="22"/>
  <c r="E17" i="22"/>
  <c r="C33" i="22"/>
  <c r="D42" i="22"/>
  <c r="G48" i="22"/>
  <c r="G51" i="22"/>
  <c r="D11" i="22"/>
  <c r="G21" i="22"/>
  <c r="D33" i="22"/>
  <c r="F42" i="22"/>
  <c r="G42" i="22"/>
  <c r="C41" i="22"/>
  <c r="C48" i="22"/>
  <c r="F49" i="22"/>
  <c r="G54" i="22"/>
  <c r="D41" i="22"/>
  <c r="D48" i="22"/>
  <c r="D34" i="22"/>
  <c r="B48" i="22"/>
  <c r="E36" i="22"/>
  <c r="E41" i="22"/>
  <c r="B56" i="22"/>
  <c r="B54" i="22"/>
  <c r="C55" i="22"/>
  <c r="D56" i="22"/>
  <c r="D55" i="22"/>
  <c r="E55" i="22"/>
  <c r="E54" i="22"/>
  <c r="F55" i="22"/>
  <c r="G56" i="22"/>
  <c r="B55" i="22"/>
  <c r="C56" i="22"/>
  <c r="C54" i="22"/>
  <c r="E56" i="22"/>
  <c r="D54" i="22"/>
  <c r="C36" i="22"/>
  <c r="B46" i="22"/>
  <c r="E18" i="22"/>
  <c r="C27" i="22"/>
  <c r="D36" i="22"/>
  <c r="C46" i="22"/>
  <c r="C28" i="22"/>
  <c r="G36" i="22"/>
  <c r="E43" i="22"/>
  <c r="E11" i="22"/>
  <c r="B17" i="22"/>
  <c r="E19" i="22"/>
  <c r="E28" i="22"/>
  <c r="B32" i="22"/>
  <c r="C35" i="22"/>
  <c r="F41" i="22"/>
  <c r="G43" i="22"/>
  <c r="D50" i="22"/>
  <c r="G11" i="22"/>
  <c r="C17" i="22"/>
  <c r="F28" i="22"/>
  <c r="G32" i="22"/>
  <c r="E35" i="22"/>
  <c r="G41" i="22"/>
  <c r="C47" i="22"/>
  <c r="F50" i="22"/>
  <c r="D17" i="22"/>
  <c r="F35" i="22"/>
  <c r="C49" i="22"/>
  <c r="G50" i="22"/>
  <c r="F44" i="22"/>
  <c r="G45" i="22"/>
  <c r="E51" i="22"/>
  <c r="F52" i="22"/>
  <c r="G53" i="22"/>
  <c r="E42" i="22"/>
  <c r="F43" i="22"/>
  <c r="G44" i="22"/>
  <c r="B47" i="22"/>
  <c r="E50" i="22"/>
  <c r="F51" i="22"/>
  <c r="G52" i="22"/>
  <c r="D47" i="22"/>
  <c r="E47" i="22"/>
  <c r="F47" i="22"/>
  <c r="B42" i="22"/>
  <c r="C43" i="22"/>
  <c r="D44" i="22"/>
  <c r="E45" i="22"/>
  <c r="F46" i="22"/>
  <c r="B50" i="22"/>
  <c r="C51" i="22"/>
  <c r="D52" i="22"/>
  <c r="E53" i="22"/>
  <c r="B45" i="22"/>
  <c r="B53" i="22"/>
  <c r="B44" i="22"/>
  <c r="C45" i="22"/>
  <c r="B52" i="22"/>
  <c r="C53" i="22"/>
  <c r="B43" i="22"/>
  <c r="C44" i="22"/>
  <c r="D45" i="22"/>
  <c r="B51" i="22"/>
  <c r="C52" i="22"/>
  <c r="D53" i="22"/>
  <c r="D25" i="22"/>
  <c r="D27" i="22"/>
  <c r="G20" i="22"/>
  <c r="E25" i="22"/>
  <c r="E27" i="22"/>
  <c r="G28" i="22"/>
  <c r="G35" i="22"/>
  <c r="D37" i="22"/>
  <c r="B40" i="22"/>
  <c r="E30" i="22"/>
  <c r="G25" i="22"/>
  <c r="F27" i="22"/>
  <c r="E37" i="22"/>
  <c r="C40" i="22"/>
  <c r="F37" i="22"/>
  <c r="G40" i="22"/>
  <c r="G27" i="22"/>
  <c r="E10" i="22"/>
  <c r="B20" i="22"/>
  <c r="D26" i="22"/>
  <c r="E29" i="22"/>
  <c r="C32" i="22"/>
  <c r="B35" i="22"/>
  <c r="G37" i="22"/>
  <c r="G14" i="22"/>
  <c r="D28" i="22"/>
  <c r="G29" i="22"/>
  <c r="F36" i="22"/>
  <c r="E38" i="22"/>
  <c r="F31" i="22"/>
  <c r="F39" i="22"/>
  <c r="B26" i="22"/>
  <c r="F30" i="22"/>
  <c r="G31" i="22"/>
  <c r="B34" i="22"/>
  <c r="F38" i="22"/>
  <c r="G39" i="22"/>
  <c r="C26" i="22"/>
  <c r="G30" i="22"/>
  <c r="B33" i="22"/>
  <c r="C34" i="22"/>
  <c r="G38" i="22"/>
  <c r="E34" i="22"/>
  <c r="F26" i="22"/>
  <c r="B30" i="22"/>
  <c r="C31" i="22"/>
  <c r="D32" i="22"/>
  <c r="E33" i="22"/>
  <c r="F34" i="22"/>
  <c r="B38" i="22"/>
  <c r="C39" i="22"/>
  <c r="D40" i="22"/>
  <c r="B31" i="22"/>
  <c r="G26" i="22"/>
  <c r="B29" i="22"/>
  <c r="C30" i="22"/>
  <c r="D31" i="22"/>
  <c r="E32" i="22"/>
  <c r="F33" i="22"/>
  <c r="B37" i="22"/>
  <c r="C38" i="22"/>
  <c r="D39" i="22"/>
  <c r="E40" i="22"/>
  <c r="B39" i="22"/>
  <c r="C9" i="22"/>
  <c r="B12" i="22"/>
  <c r="G13" i="22"/>
  <c r="G22" i="22"/>
  <c r="D9" i="22"/>
  <c r="C12" i="22"/>
  <c r="D19" i="22"/>
  <c r="F13" i="22"/>
  <c r="B9" i="22"/>
  <c r="D12" i="22"/>
  <c r="G6" i="22"/>
  <c r="B18" i="22"/>
  <c r="B10" i="22"/>
  <c r="F12" i="22"/>
  <c r="C18" i="22"/>
  <c r="G19" i="22"/>
  <c r="B25" i="22"/>
  <c r="E9" i="22"/>
  <c r="E12" i="22"/>
  <c r="F19" i="22"/>
  <c r="C10" i="22"/>
  <c r="F11" i="22"/>
  <c r="D18" i="22"/>
  <c r="F21" i="22"/>
  <c r="C25" i="22"/>
  <c r="B16" i="22"/>
  <c r="C13" i="22"/>
  <c r="D14" i="22"/>
  <c r="E15" i="22"/>
  <c r="F16" i="22"/>
  <c r="G17" i="22"/>
  <c r="B15" i="22"/>
  <c r="B6" i="22"/>
  <c r="D6" i="22"/>
  <c r="E7" i="22"/>
  <c r="F8" i="22"/>
  <c r="G9" i="22"/>
  <c r="C21" i="22"/>
  <c r="D22" i="22"/>
  <c r="E23" i="22"/>
  <c r="F24" i="22"/>
  <c r="E6" i="22"/>
  <c r="F7" i="22"/>
  <c r="G8" i="22"/>
  <c r="D13" i="22"/>
  <c r="E14" i="22"/>
  <c r="F15" i="22"/>
  <c r="G16" i="22"/>
  <c r="B19" i="22"/>
  <c r="D21" i="22"/>
  <c r="E22" i="22"/>
  <c r="F23" i="22"/>
  <c r="G24" i="22"/>
  <c r="B24" i="22"/>
  <c r="B7" i="22"/>
  <c r="B23" i="22"/>
  <c r="C24" i="22"/>
  <c r="F6" i="22"/>
  <c r="G7" i="22"/>
  <c r="E13" i="22"/>
  <c r="F14" i="22"/>
  <c r="G15" i="22"/>
  <c r="E21" i="22"/>
  <c r="F22" i="22"/>
  <c r="G23" i="22"/>
  <c r="B8" i="22"/>
  <c r="C8" i="22"/>
  <c r="C16" i="22"/>
  <c r="C7" i="22"/>
  <c r="D8" i="22"/>
  <c r="B14" i="22"/>
  <c r="C15" i="22"/>
  <c r="D16" i="22"/>
  <c r="B22" i="22"/>
  <c r="C23" i="22"/>
  <c r="D24" i="22"/>
  <c r="G5" i="22"/>
  <c r="B5" i="22"/>
  <c r="C5" i="22"/>
  <c r="D5" i="22"/>
  <c r="E5" i="22"/>
  <c r="C5" i="21"/>
  <c r="F7" i="21"/>
  <c r="D5" i="21"/>
  <c r="G7" i="21"/>
  <c r="F9" i="21"/>
  <c r="E8" i="21"/>
  <c r="F10" i="21"/>
  <c r="C7" i="21"/>
  <c r="F8" i="21"/>
  <c r="G10" i="21"/>
  <c r="D7" i="21"/>
  <c r="G8" i="21"/>
  <c r="D8" i="21"/>
  <c r="E7" i="21"/>
  <c r="G11" i="21"/>
  <c r="B10" i="21"/>
  <c r="C11" i="21"/>
  <c r="B11" i="21"/>
  <c r="B8" i="21"/>
  <c r="C9" i="21"/>
  <c r="D10" i="21"/>
  <c r="E11" i="21"/>
  <c r="E12" i="21" s="1"/>
  <c r="B9" i="21"/>
  <c r="C10" i="21"/>
  <c r="D11" i="21"/>
  <c r="B5" i="21"/>
  <c r="G5" i="20"/>
  <c r="F6" i="20"/>
  <c r="G6" i="20"/>
  <c r="D6" i="20"/>
  <c r="E7" i="20"/>
  <c r="C6" i="20"/>
  <c r="C8" i="20" s="1"/>
  <c r="D7" i="20"/>
  <c r="E6" i="20"/>
  <c r="F7" i="20"/>
  <c r="B7" i="20"/>
  <c r="D5" i="20"/>
  <c r="F5" i="20"/>
  <c r="E5" i="20"/>
  <c r="B5" i="20"/>
  <c r="G5" i="19"/>
  <c r="G7" i="19" s="1"/>
  <c r="G11" i="19" s="1"/>
  <c r="C5" i="19"/>
  <c r="D5" i="19"/>
  <c r="F7" i="19"/>
  <c r="B5" i="19"/>
  <c r="E5" i="19"/>
  <c r="D7" i="18"/>
  <c r="E7" i="18"/>
  <c r="B11" i="18"/>
  <c r="C6" i="18"/>
  <c r="F7" i="18"/>
  <c r="C11" i="18"/>
  <c r="D6" i="18"/>
  <c r="G7" i="18"/>
  <c r="D11" i="18"/>
  <c r="B8" i="18"/>
  <c r="C9" i="18"/>
  <c r="D10" i="18"/>
  <c r="E11" i="18"/>
  <c r="B7" i="18"/>
  <c r="C8" i="18"/>
  <c r="D9" i="18"/>
  <c r="E10" i="18"/>
  <c r="F11" i="18"/>
  <c r="D8" i="18"/>
  <c r="E9" i="18"/>
  <c r="F10" i="18"/>
  <c r="C10" i="18"/>
  <c r="E8" i="18"/>
  <c r="F9" i="18"/>
  <c r="G10" i="18"/>
  <c r="B9" i="18"/>
  <c r="G5" i="18"/>
  <c r="F5" i="18"/>
  <c r="C5" i="18"/>
  <c r="E5" i="18"/>
  <c r="B5" i="18"/>
  <c r="D5" i="17"/>
  <c r="B5" i="17"/>
  <c r="C6" i="17"/>
  <c r="C5" i="17"/>
  <c r="D6" i="17"/>
  <c r="E7" i="17"/>
  <c r="F7" i="17"/>
  <c r="G7" i="17"/>
  <c r="G11" i="17" s="1"/>
  <c r="J17" i="54" s="1"/>
  <c r="G9" i="16"/>
  <c r="F13" i="16"/>
  <c r="C5" i="16"/>
  <c r="F5" i="16"/>
  <c r="C13" i="16"/>
  <c r="G5" i="16"/>
  <c r="E9" i="16"/>
  <c r="B11" i="16"/>
  <c r="C11" i="16"/>
  <c r="D16" i="16"/>
  <c r="C6" i="16"/>
  <c r="F16" i="16"/>
  <c r="F6" i="16"/>
  <c r="G6" i="16"/>
  <c r="E12" i="16"/>
  <c r="F12" i="16"/>
  <c r="C16" i="16"/>
  <c r="B6" i="16"/>
  <c r="E16" i="16"/>
  <c r="B12" i="16"/>
  <c r="G16" i="16"/>
  <c r="D7" i="16"/>
  <c r="B15" i="16"/>
  <c r="C15" i="16"/>
  <c r="D15" i="16"/>
  <c r="E15" i="16"/>
  <c r="B14" i="16"/>
  <c r="G14" i="16"/>
  <c r="E14" i="16"/>
  <c r="F15" i="16"/>
  <c r="C14" i="16"/>
  <c r="D14" i="16"/>
  <c r="B10" i="16"/>
  <c r="G10" i="16"/>
  <c r="E11" i="16"/>
  <c r="C7" i="16"/>
  <c r="B7" i="16"/>
  <c r="F9" i="16"/>
  <c r="E7" i="16"/>
  <c r="C10" i="16"/>
  <c r="F7" i="16"/>
  <c r="B9" i="16"/>
  <c r="D10" i="16"/>
  <c r="C9" i="16"/>
  <c r="E10" i="16"/>
  <c r="B5" i="15"/>
  <c r="C24" i="15"/>
  <c r="C5" i="15"/>
  <c r="C13" i="15"/>
  <c r="D24" i="15"/>
  <c r="G25" i="15"/>
  <c r="D27" i="15"/>
  <c r="D13" i="15"/>
  <c r="E13" i="15"/>
  <c r="E24" i="15"/>
  <c r="B23" i="15"/>
  <c r="G27" i="15"/>
  <c r="G5" i="15"/>
  <c r="E8" i="15"/>
  <c r="G13" i="15"/>
  <c r="F19" i="15"/>
  <c r="C23" i="15"/>
  <c r="B25" i="15"/>
  <c r="D26" i="15"/>
  <c r="E5" i="15"/>
  <c r="F13" i="15"/>
  <c r="D19" i="15"/>
  <c r="C26" i="15"/>
  <c r="C6" i="15"/>
  <c r="F8" i="15"/>
  <c r="B14" i="15"/>
  <c r="G19" i="15"/>
  <c r="D23" i="15"/>
  <c r="C25" i="15"/>
  <c r="E26" i="15"/>
  <c r="G28" i="15"/>
  <c r="D6" i="15"/>
  <c r="C14" i="15"/>
  <c r="E23" i="15"/>
  <c r="F26" i="15"/>
  <c r="B21" i="15"/>
  <c r="C22" i="15"/>
  <c r="B29" i="15"/>
  <c r="E20" i="15"/>
  <c r="F21" i="15"/>
  <c r="G22" i="15"/>
  <c r="E28" i="15"/>
  <c r="F29" i="15"/>
  <c r="E19" i="15"/>
  <c r="F20" i="15"/>
  <c r="G21" i="15"/>
  <c r="B24" i="15"/>
  <c r="E27" i="15"/>
  <c r="F28" i="15"/>
  <c r="G29" i="15"/>
  <c r="B22" i="15"/>
  <c r="B19" i="15"/>
  <c r="C20" i="15"/>
  <c r="D21" i="15"/>
  <c r="E22" i="15"/>
  <c r="F23" i="15"/>
  <c r="G24" i="15"/>
  <c r="B27" i="15"/>
  <c r="C28" i="15"/>
  <c r="D29" i="15"/>
  <c r="B20" i="15"/>
  <c r="C21" i="15"/>
  <c r="D22" i="15"/>
  <c r="B28" i="15"/>
  <c r="C29" i="15"/>
  <c r="E10" i="15"/>
  <c r="D18" i="15"/>
  <c r="F10" i="15"/>
  <c r="G10" i="15"/>
  <c r="E7" i="15"/>
  <c r="D10" i="15"/>
  <c r="D12" i="15"/>
  <c r="G18" i="15"/>
  <c r="C11" i="15"/>
  <c r="B18" i="15"/>
  <c r="G9" i="15"/>
  <c r="E6" i="15"/>
  <c r="F7" i="15"/>
  <c r="G8" i="15"/>
  <c r="B11" i="15"/>
  <c r="C12" i="15"/>
  <c r="E14" i="15"/>
  <c r="B9" i="15"/>
  <c r="E11" i="15"/>
  <c r="B7" i="15"/>
  <c r="C8" i="15"/>
  <c r="D9" i="15"/>
  <c r="F11" i="15"/>
  <c r="G12" i="15"/>
  <c r="E18" i="15"/>
  <c r="D11" i="15"/>
  <c r="E12" i="15"/>
  <c r="B8" i="15"/>
  <c r="C9" i="15"/>
  <c r="E9" i="15"/>
  <c r="C12" i="14"/>
  <c r="B21" i="14"/>
  <c r="E21" i="14"/>
  <c r="D10" i="14"/>
  <c r="C14" i="14"/>
  <c r="F11" i="13"/>
  <c r="G19" i="13"/>
  <c r="F7" i="13"/>
  <c r="F18" i="13"/>
  <c r="F18" i="14"/>
  <c r="D19" i="14"/>
  <c r="E19" i="14"/>
  <c r="C19" i="14"/>
  <c r="C18" i="14"/>
  <c r="F19" i="14"/>
  <c r="D18" i="14"/>
  <c r="C20" i="14"/>
  <c r="E18" i="14"/>
  <c r="D7" i="14"/>
  <c r="F12" i="14"/>
  <c r="C10" i="14"/>
  <c r="C11" i="14"/>
  <c r="F20" i="14"/>
  <c r="G22" i="14"/>
  <c r="B10" i="14"/>
  <c r="D11" i="14"/>
  <c r="G12" i="14"/>
  <c r="B18" i="14"/>
  <c r="G20" i="14"/>
  <c r="B20" i="14"/>
  <c r="G10" i="14"/>
  <c r="D12" i="14"/>
  <c r="D20" i="14"/>
  <c r="C22" i="14"/>
  <c r="B9" i="14"/>
  <c r="D6" i="14"/>
  <c r="E7" i="14"/>
  <c r="F8" i="14"/>
  <c r="G9" i="14"/>
  <c r="C13" i="14"/>
  <c r="D14" i="14"/>
  <c r="C21" i="14"/>
  <c r="D22" i="14"/>
  <c r="E23" i="14"/>
  <c r="F24" i="14"/>
  <c r="G25" i="14"/>
  <c r="D5" i="14"/>
  <c r="E6" i="14"/>
  <c r="F7" i="14"/>
  <c r="G8" i="14"/>
  <c r="B11" i="14"/>
  <c r="D13" i="14"/>
  <c r="E14" i="14"/>
  <c r="B19" i="14"/>
  <c r="D21" i="14"/>
  <c r="E22" i="14"/>
  <c r="F23" i="14"/>
  <c r="G24" i="14"/>
  <c r="B25" i="14"/>
  <c r="B8" i="14"/>
  <c r="C9" i="14"/>
  <c r="B24" i="14"/>
  <c r="C25" i="14"/>
  <c r="B7" i="14"/>
  <c r="C8" i="14"/>
  <c r="D9" i="14"/>
  <c r="B23" i="14"/>
  <c r="C24" i="14"/>
  <c r="D25" i="14"/>
  <c r="B6" i="14"/>
  <c r="C7" i="14"/>
  <c r="D8" i="14"/>
  <c r="E9" i="14"/>
  <c r="B14" i="14"/>
  <c r="B22" i="14"/>
  <c r="C23" i="14"/>
  <c r="D24" i="14"/>
  <c r="E25" i="14"/>
  <c r="G6" i="13"/>
  <c r="D14" i="13"/>
  <c r="C7" i="13"/>
  <c r="B14" i="13"/>
  <c r="C25" i="13"/>
  <c r="C14" i="13"/>
  <c r="D6" i="13"/>
  <c r="F25" i="13"/>
  <c r="B6" i="13"/>
  <c r="F14" i="13"/>
  <c r="G25" i="13"/>
  <c r="E14" i="13"/>
  <c r="G11" i="13"/>
  <c r="D24" i="13"/>
  <c r="G13" i="13"/>
  <c r="G24" i="13"/>
  <c r="B11" i="13"/>
  <c r="B13" i="13"/>
  <c r="C11" i="13"/>
  <c r="D13" i="13"/>
  <c r="G5" i="13"/>
  <c r="B5" i="13"/>
  <c r="B7" i="13"/>
  <c r="D11" i="13"/>
  <c r="D18" i="13"/>
  <c r="C22" i="13"/>
  <c r="B8" i="13"/>
  <c r="D8" i="13"/>
  <c r="E22" i="13"/>
  <c r="D22" i="13"/>
  <c r="G22" i="13"/>
  <c r="G8" i="13"/>
  <c r="E9" i="13"/>
  <c r="G23" i="13"/>
  <c r="C23" i="13"/>
  <c r="F22" i="13"/>
  <c r="G10" i="13"/>
  <c r="F20" i="13"/>
  <c r="G21" i="13"/>
  <c r="C5" i="13"/>
  <c r="E7" i="13"/>
  <c r="F8" i="13"/>
  <c r="G9" i="13"/>
  <c r="B12" i="13"/>
  <c r="C13" i="13"/>
  <c r="E18" i="13"/>
  <c r="F19" i="13"/>
  <c r="G20" i="13"/>
  <c r="B23" i="13"/>
  <c r="C24" i="13"/>
  <c r="D12" i="13"/>
  <c r="B10" i="13"/>
  <c r="F5" i="13"/>
  <c r="B9" i="13"/>
  <c r="C10" i="13"/>
  <c r="E12" i="13"/>
  <c r="F13" i="13"/>
  <c r="B20" i="13"/>
  <c r="C21" i="13"/>
  <c r="E23" i="13"/>
  <c r="C9" i="13"/>
  <c r="D10" i="13"/>
  <c r="C20" i="13"/>
  <c r="D21" i="13"/>
  <c r="E5" i="13"/>
  <c r="B21" i="13"/>
  <c r="F12" i="13"/>
  <c r="F23" i="13"/>
  <c r="D9" i="13"/>
  <c r="E10" i="13"/>
  <c r="B18" i="13"/>
  <c r="D20" i="13"/>
  <c r="E21" i="13"/>
  <c r="B15" i="11"/>
  <c r="C15" i="11"/>
  <c r="B33" i="11"/>
  <c r="D7" i="11"/>
  <c r="B7" i="11"/>
  <c r="D15" i="11"/>
  <c r="C33" i="11"/>
  <c r="F34" i="11"/>
  <c r="G28" i="11"/>
  <c r="F33" i="11"/>
  <c r="G40" i="11"/>
  <c r="E7" i="11"/>
  <c r="F7" i="11"/>
  <c r="E36" i="11"/>
  <c r="F36" i="11"/>
  <c r="E40" i="11"/>
  <c r="F41" i="11"/>
  <c r="G42" i="11"/>
  <c r="F40" i="11"/>
  <c r="G41" i="11"/>
  <c r="B40" i="11"/>
  <c r="C41" i="11"/>
  <c r="D42" i="11"/>
  <c r="C42" i="11"/>
  <c r="C40" i="11"/>
  <c r="D41" i="11"/>
  <c r="E42" i="11"/>
  <c r="B42" i="11"/>
  <c r="B41" i="11"/>
  <c r="E35" i="11"/>
  <c r="F37" i="11"/>
  <c r="F15" i="11"/>
  <c r="C34" i="11"/>
  <c r="F35" i="11"/>
  <c r="G37" i="11"/>
  <c r="B23" i="11"/>
  <c r="G35" i="11"/>
  <c r="D35" i="11"/>
  <c r="C23" i="11"/>
  <c r="G38" i="11"/>
  <c r="C32" i="11"/>
  <c r="B37" i="11"/>
  <c r="C35" i="11"/>
  <c r="D36" i="11"/>
  <c r="E37" i="11"/>
  <c r="F38" i="11"/>
  <c r="G39" i="11"/>
  <c r="B32" i="11"/>
  <c r="B38" i="11"/>
  <c r="C39" i="11"/>
  <c r="E32" i="11"/>
  <c r="C38" i="11"/>
  <c r="B36" i="11"/>
  <c r="C37" i="11"/>
  <c r="D38" i="11"/>
  <c r="E39" i="11"/>
  <c r="B39" i="11"/>
  <c r="D32" i="11"/>
  <c r="D39" i="11"/>
  <c r="F32" i="11"/>
  <c r="D10" i="11"/>
  <c r="E28" i="11"/>
  <c r="G19" i="11"/>
  <c r="G29" i="11"/>
  <c r="E18" i="11"/>
  <c r="C10" i="11"/>
  <c r="D28" i="11"/>
  <c r="F18" i="11"/>
  <c r="E10" i="11"/>
  <c r="F28" i="11"/>
  <c r="B6" i="11"/>
  <c r="C18" i="11"/>
  <c r="E24" i="11"/>
  <c r="D18" i="11"/>
  <c r="B9" i="11"/>
  <c r="E17" i="11"/>
  <c r="C9" i="11"/>
  <c r="C27" i="11"/>
  <c r="F17" i="11"/>
  <c r="D17" i="11"/>
  <c r="B8" i="11"/>
  <c r="D9" i="11"/>
  <c r="B26" i="11"/>
  <c r="D27" i="11"/>
  <c r="E9" i="11"/>
  <c r="C16" i="11"/>
  <c r="E8" i="11"/>
  <c r="G9" i="11"/>
  <c r="D23" i="11"/>
  <c r="E26" i="11"/>
  <c r="B17" i="11"/>
  <c r="G23" i="11"/>
  <c r="C17" i="11"/>
  <c r="G18" i="11"/>
  <c r="B31" i="11"/>
  <c r="E29" i="11"/>
  <c r="F30" i="11"/>
  <c r="G31" i="11"/>
  <c r="F29" i="11"/>
  <c r="G30" i="11"/>
  <c r="B30" i="11"/>
  <c r="B29" i="11"/>
  <c r="C30" i="11"/>
  <c r="D31" i="11"/>
  <c r="C29" i="11"/>
  <c r="D30" i="11"/>
  <c r="E31" i="11"/>
  <c r="C31" i="11"/>
  <c r="C6" i="11"/>
  <c r="D12" i="11"/>
  <c r="G24" i="11"/>
  <c r="D6" i="11"/>
  <c r="C14" i="11"/>
  <c r="D16" i="11"/>
  <c r="B19" i="11"/>
  <c r="F6" i="11"/>
  <c r="D14" i="11"/>
  <c r="E16" i="11"/>
  <c r="C19" i="11"/>
  <c r="E6" i="11"/>
  <c r="E14" i="11"/>
  <c r="F16" i="11"/>
  <c r="D19" i="11"/>
  <c r="B14" i="11"/>
  <c r="F14" i="11"/>
  <c r="E19" i="11"/>
  <c r="F24" i="11"/>
  <c r="C25" i="11"/>
  <c r="B24" i="11"/>
  <c r="D25" i="11"/>
  <c r="C24" i="11"/>
  <c r="E25" i="11"/>
  <c r="E23" i="11"/>
  <c r="B5" i="11"/>
  <c r="E12" i="11"/>
  <c r="C5" i="11"/>
  <c r="F13" i="11"/>
  <c r="D5" i="11"/>
  <c r="E5" i="11"/>
  <c r="F5" i="11"/>
  <c r="E11" i="11"/>
  <c r="G12" i="11"/>
  <c r="E15" i="11"/>
  <c r="F11" i="11"/>
  <c r="B13" i="11"/>
  <c r="C13" i="11"/>
  <c r="G13" i="11"/>
  <c r="F12" i="11"/>
  <c r="B12" i="11"/>
  <c r="D13" i="11"/>
  <c r="D27" i="10"/>
  <c r="F27" i="10"/>
  <c r="G17" i="10"/>
  <c r="G27" i="10"/>
  <c r="E27" i="10"/>
  <c r="D17" i="10"/>
  <c r="C27" i="10"/>
  <c r="F17" i="10"/>
  <c r="C17" i="10"/>
  <c r="E17" i="10"/>
  <c r="G24" i="9"/>
  <c r="C18" i="9"/>
  <c r="E24" i="9"/>
  <c r="F24" i="9"/>
  <c r="D24" i="9"/>
  <c r="D18" i="9"/>
  <c r="C24" i="9"/>
  <c r="E18" i="9"/>
  <c r="G18" i="9"/>
  <c r="F18" i="9"/>
  <c r="E13" i="8"/>
  <c r="G18" i="8"/>
  <c r="D13" i="8"/>
  <c r="C18" i="8"/>
  <c r="E18" i="8"/>
  <c r="D18" i="8"/>
  <c r="F13" i="8"/>
  <c r="G13" i="8"/>
  <c r="C13" i="8"/>
  <c r="G27" i="7"/>
  <c r="F27" i="7"/>
  <c r="D27" i="7"/>
  <c r="E27" i="7"/>
  <c r="C27" i="7"/>
  <c r="C17" i="7"/>
  <c r="F18" i="6"/>
  <c r="C18" i="6"/>
  <c r="E18" i="6"/>
  <c r="C13" i="6"/>
  <c r="D18" i="6"/>
  <c r="G18" i="6"/>
  <c r="D13" i="6"/>
  <c r="E13" i="6"/>
  <c r="G13" i="6"/>
  <c r="F13" i="6"/>
  <c r="G21" i="30" l="1"/>
  <c r="I31" i="54" s="1"/>
  <c r="G27" i="9"/>
  <c r="I8" i="54" s="1"/>
  <c r="F21" i="8"/>
  <c r="H7" i="54" s="1"/>
  <c r="C30" i="7"/>
  <c r="D21" i="8"/>
  <c r="F7" i="54" s="1"/>
  <c r="F21" i="6"/>
  <c r="H5" i="54" s="1"/>
  <c r="E75" i="4"/>
  <c r="G3" i="54" s="1"/>
  <c r="C21" i="8"/>
  <c r="D75" i="4"/>
  <c r="F3" i="54" s="1"/>
  <c r="G19" i="32"/>
  <c r="I32" i="54" s="1"/>
  <c r="F75" i="4"/>
  <c r="H3" i="54" s="1"/>
  <c r="E19" i="32"/>
  <c r="G32" i="54" s="1"/>
  <c r="C75" i="4"/>
  <c r="D21" i="6"/>
  <c r="F5" i="54" s="1"/>
  <c r="C19" i="32"/>
  <c r="C21" i="6"/>
  <c r="D19" i="32"/>
  <c r="F32" i="54" s="1"/>
  <c r="D30" i="10"/>
  <c r="F9" i="54" s="1"/>
  <c r="E17" i="26"/>
  <c r="F19" i="32"/>
  <c r="H32" i="54" s="1"/>
  <c r="G33" i="28"/>
  <c r="G8" i="20"/>
  <c r="G12" i="20" s="1"/>
  <c r="J20" i="54" s="1"/>
  <c r="D12" i="21"/>
  <c r="E11" i="17"/>
  <c r="H17" i="54" s="1"/>
  <c r="E21" i="8"/>
  <c r="G7" i="54" s="1"/>
  <c r="C12" i="18"/>
  <c r="E30" i="7"/>
  <c r="G6" i="54" s="1"/>
  <c r="G21" i="6"/>
  <c r="I5" i="54" s="1"/>
  <c r="G21" i="8"/>
  <c r="I7" i="54" s="1"/>
  <c r="G30" i="10"/>
  <c r="I9" i="54" s="1"/>
  <c r="F26" i="14"/>
  <c r="F15" i="14"/>
  <c r="F11" i="19"/>
  <c r="E21" i="6"/>
  <c r="G5" i="54" s="1"/>
  <c r="G12" i="18"/>
  <c r="G16" i="18" s="1"/>
  <c r="J18" i="54" s="1"/>
  <c r="G30" i="7"/>
  <c r="I6" i="54" s="1"/>
  <c r="G75" i="4"/>
  <c r="I3" i="54" s="1"/>
  <c r="D30" i="7"/>
  <c r="F6" i="54" s="1"/>
  <c r="F30" i="7"/>
  <c r="H6" i="54" s="1"/>
  <c r="D26" i="29"/>
  <c r="C26" i="29"/>
  <c r="J29" i="54" s="1"/>
  <c r="E33" i="28"/>
  <c r="F33" i="28"/>
  <c r="G25" i="28"/>
  <c r="D25" i="28"/>
  <c r="D36" i="28" s="1"/>
  <c r="F28" i="54" s="1"/>
  <c r="C25" i="28"/>
  <c r="C36" i="28" s="1"/>
  <c r="F25" i="28"/>
  <c r="E25" i="28"/>
  <c r="F11" i="17"/>
  <c r="I17" i="54" s="1"/>
  <c r="D8" i="20"/>
  <c r="C12" i="20" s="1"/>
  <c r="F20" i="54" s="1"/>
  <c r="F12" i="21"/>
  <c r="E16" i="21" s="1"/>
  <c r="H21" i="54" s="1"/>
  <c r="C12" i="21"/>
  <c r="G12" i="21"/>
  <c r="G16" i="21" s="1"/>
  <c r="J21" i="54" s="1"/>
  <c r="F17" i="24"/>
  <c r="C13" i="25"/>
  <c r="D17" i="27"/>
  <c r="F17" i="27"/>
  <c r="E17" i="27"/>
  <c r="C17" i="27"/>
  <c r="G17" i="27"/>
  <c r="G21" i="27" s="1"/>
  <c r="J27" i="54" s="1"/>
  <c r="D13" i="25"/>
  <c r="E13" i="25"/>
  <c r="F13" i="25"/>
  <c r="F17" i="25" s="1"/>
  <c r="I25" i="54" s="1"/>
  <c r="E17" i="24"/>
  <c r="G17" i="24"/>
  <c r="G21" i="24" s="1"/>
  <c r="J24" i="54" s="1"/>
  <c r="D17" i="24"/>
  <c r="G13" i="23"/>
  <c r="G17" i="23" s="1"/>
  <c r="J23" i="54" s="1"/>
  <c r="D17" i="26"/>
  <c r="F17" i="26"/>
  <c r="C17" i="26"/>
  <c r="G17" i="26"/>
  <c r="G21" i="26" s="1"/>
  <c r="J26" i="54" s="1"/>
  <c r="C17" i="24"/>
  <c r="D13" i="23"/>
  <c r="C13" i="23"/>
  <c r="F13" i="23"/>
  <c r="E13" i="23"/>
  <c r="F57" i="22"/>
  <c r="C57" i="22"/>
  <c r="E57" i="22"/>
  <c r="D57" i="22"/>
  <c r="G57" i="22"/>
  <c r="G61" i="22" s="1"/>
  <c r="J22" i="54" s="1"/>
  <c r="F8" i="20"/>
  <c r="E8" i="20"/>
  <c r="E7" i="19"/>
  <c r="D7" i="19"/>
  <c r="C7" i="19"/>
  <c r="E12" i="18"/>
  <c r="D12" i="18"/>
  <c r="F12" i="18"/>
  <c r="D7" i="17"/>
  <c r="C7" i="17"/>
  <c r="G17" i="16"/>
  <c r="G22" i="16" s="1"/>
  <c r="J16" i="54" s="1"/>
  <c r="D17" i="16"/>
  <c r="C17" i="16"/>
  <c r="F17" i="16"/>
  <c r="E17" i="16"/>
  <c r="D30" i="15"/>
  <c r="F30" i="15"/>
  <c r="E15" i="15"/>
  <c r="C30" i="15"/>
  <c r="D15" i="15"/>
  <c r="C15" i="15"/>
  <c r="G30" i="15"/>
  <c r="G15" i="15"/>
  <c r="F15" i="15"/>
  <c r="E30" i="15"/>
  <c r="E15" i="14"/>
  <c r="C26" i="14"/>
  <c r="E26" i="14"/>
  <c r="C15" i="14"/>
  <c r="D26" i="14"/>
  <c r="G15" i="14"/>
  <c r="G26" i="14"/>
  <c r="D15" i="14"/>
  <c r="G26" i="13"/>
  <c r="C26" i="13"/>
  <c r="D26" i="13"/>
  <c r="G15" i="13"/>
  <c r="F26" i="13"/>
  <c r="D15" i="13"/>
  <c r="C15" i="13"/>
  <c r="E15" i="13"/>
  <c r="F15" i="13"/>
  <c r="E26" i="13"/>
  <c r="E20" i="11"/>
  <c r="G20" i="11"/>
  <c r="G43" i="11"/>
  <c r="D43" i="11"/>
  <c r="F43" i="11"/>
  <c r="F20" i="11"/>
  <c r="E43" i="11"/>
  <c r="D20" i="11"/>
  <c r="C43" i="11"/>
  <c r="C20" i="11"/>
  <c r="E30" i="10"/>
  <c r="G9" i="54" s="1"/>
  <c r="C30" i="10"/>
  <c r="F30" i="10"/>
  <c r="H9" i="54" s="1"/>
  <c r="F27" i="9"/>
  <c r="H8" i="54" s="1"/>
  <c r="D27" i="9"/>
  <c r="F8" i="54" s="1"/>
  <c r="E27" i="9"/>
  <c r="G8" i="54" s="1"/>
  <c r="C27" i="9"/>
  <c r="E21" i="27" l="1"/>
  <c r="H27" i="54" s="1"/>
  <c r="C16" i="21"/>
  <c r="F21" i="54" s="1"/>
  <c r="F12" i="20"/>
  <c r="I20" i="54" s="1"/>
  <c r="F16" i="21"/>
  <c r="I21" i="54" s="1"/>
  <c r="F29" i="14"/>
  <c r="H14" i="54" s="1"/>
  <c r="D16" i="21"/>
  <c r="G21" i="54" s="1"/>
  <c r="C29" i="14"/>
  <c r="D12" i="20"/>
  <c r="G20" i="54" s="1"/>
  <c r="E21" i="26"/>
  <c r="H26" i="54" s="1"/>
  <c r="F21" i="27"/>
  <c r="I27" i="54" s="1"/>
  <c r="D22" i="16"/>
  <c r="G16" i="54" s="1"/>
  <c r="E17" i="25"/>
  <c r="H25" i="54" s="1"/>
  <c r="G29" i="13"/>
  <c r="I13" i="54" s="1"/>
  <c r="F33" i="15"/>
  <c r="H15" i="54" s="1"/>
  <c r="C17" i="25"/>
  <c r="F25" i="54" s="1"/>
  <c r="C11" i="17"/>
  <c r="F17" i="54" s="1"/>
  <c r="G33" i="15"/>
  <c r="I15" i="54" s="1"/>
  <c r="C16" i="18"/>
  <c r="F18" i="54" s="1"/>
  <c r="G36" i="28"/>
  <c r="I28" i="54" s="1"/>
  <c r="C21" i="27"/>
  <c r="F27" i="54" s="1"/>
  <c r="C22" i="16"/>
  <c r="F16" i="54" s="1"/>
  <c r="D21" i="27"/>
  <c r="G27" i="54" s="1"/>
  <c r="F21" i="24"/>
  <c r="I24" i="54" s="1"/>
  <c r="E21" i="24"/>
  <c r="H24" i="54" s="1"/>
  <c r="F29" i="54"/>
  <c r="I29" i="54"/>
  <c r="H29" i="54"/>
  <c r="G29" i="54"/>
  <c r="E36" i="28"/>
  <c r="G28" i="54" s="1"/>
  <c r="E16" i="18"/>
  <c r="H18" i="54" s="1"/>
  <c r="F36" i="28"/>
  <c r="H28" i="54" s="1"/>
  <c r="E22" i="16"/>
  <c r="H16" i="54" s="1"/>
  <c r="F22" i="16"/>
  <c r="I16" i="54" s="1"/>
  <c r="D11" i="17"/>
  <c r="G17" i="54" s="1"/>
  <c r="D16" i="18"/>
  <c r="G18" i="54" s="1"/>
  <c r="F16" i="18"/>
  <c r="I18" i="54" s="1"/>
  <c r="C11" i="19"/>
  <c r="J19" i="54" s="1"/>
  <c r="D11" i="19"/>
  <c r="E11" i="19"/>
  <c r="F21" i="26"/>
  <c r="I26" i="54" s="1"/>
  <c r="C21" i="26"/>
  <c r="F26" i="54" s="1"/>
  <c r="D17" i="25"/>
  <c r="G25" i="54" s="1"/>
  <c r="D21" i="24"/>
  <c r="G24" i="54" s="1"/>
  <c r="C21" i="24"/>
  <c r="F24" i="54" s="1"/>
  <c r="C17" i="23"/>
  <c r="F23" i="54" s="1"/>
  <c r="E17" i="23"/>
  <c r="H23" i="54" s="1"/>
  <c r="D21" i="26"/>
  <c r="G26" i="54" s="1"/>
  <c r="F17" i="23"/>
  <c r="I23" i="54" s="1"/>
  <c r="D17" i="23"/>
  <c r="G23" i="54" s="1"/>
  <c r="F61" i="22"/>
  <c r="I22" i="54" s="1"/>
  <c r="C61" i="22"/>
  <c r="F22" i="54" s="1"/>
  <c r="D61" i="22"/>
  <c r="G22" i="54" s="1"/>
  <c r="E61" i="22"/>
  <c r="H22" i="54" s="1"/>
  <c r="E12" i="20"/>
  <c r="H20" i="54" s="1"/>
  <c r="E46" i="11"/>
  <c r="G12" i="54" s="1"/>
  <c r="D29" i="13"/>
  <c r="F13" i="54" s="1"/>
  <c r="E29" i="14"/>
  <c r="G14" i="54" s="1"/>
  <c r="C33" i="15"/>
  <c r="D33" i="15"/>
  <c r="F15" i="54" s="1"/>
  <c r="E33" i="15"/>
  <c r="G15" i="54" s="1"/>
  <c r="F29" i="13"/>
  <c r="H13" i="54" s="1"/>
  <c r="G29" i="14"/>
  <c r="I14" i="54" s="1"/>
  <c r="D29" i="14"/>
  <c r="F14" i="54" s="1"/>
  <c r="E29" i="13"/>
  <c r="G13" i="54" s="1"/>
  <c r="C29" i="13"/>
  <c r="G46" i="11"/>
  <c r="I12" i="54" s="1"/>
  <c r="F46" i="11"/>
  <c r="H12" i="54" s="1"/>
  <c r="D46" i="11"/>
  <c r="F12" i="54" s="1"/>
  <c r="C46" i="11"/>
  <c r="I19" i="54" l="1"/>
  <c r="H19" i="54"/>
  <c r="G19" i="54"/>
  <c r="F19" i="5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A2" authorId="0" shapeId="0" xr:uid="{75E9AEB3-1E15-412C-953C-B493D962FBBE}">
      <text>
        <r>
          <rPr>
            <sz val="9"/>
            <color indexed="81"/>
            <rFont val="Arial Narrow"/>
            <family val="2"/>
          </rPr>
          <t xml:space="preserve">CBC Titulo IV Capitulo 1 numeral 1: Las organizaciones solidarias vigiladas, señaladas en el ámbito de aplicación del presente capítulo deben desarrollar, implementar y mantener un Sistema Integrado de Administración de Riesgos (SIAR), que les permita identificar, medir, controlar y monitorear eficazmente sus riesgos, de manera que puedan adoptar decisiones oportunas para su mitigación </t>
        </r>
      </text>
    </comment>
    <comment ref="B2" authorId="0" shapeId="0" xr:uid="{833D72DF-F8D9-4E32-8056-5487EC660157}">
      <text>
        <r>
          <rPr>
            <sz val="8"/>
            <color indexed="81"/>
            <rFont val="Arial Narrow"/>
            <family val="2"/>
          </rPr>
          <t>CBC: T IV Cap 1. 3.1.2. literal c. El consejo de administración o junta directiva, es el responsable de la aprobación de las políticas para el manejo de los diversos riesgos, de su correspondiente revisión y actualización, al menos una (1) vez al año y de su correspondiente comunicación a toda la organización. 
# 3.1.4. c. Se designe el área o la persona responsable de identificar, medir, controlar y monitorear, y de manera general, administrar los riesgos a los que se enfrenta la organización solidaria, así como las políticas de rendición de informes a las instancias superiores. 
# 6: Las organizaciones solidarias vigiladas deben validar las metodologías de medición y/o valoración de los riesgos po</t>
        </r>
        <r>
          <rPr>
            <b/>
            <u/>
            <sz val="8"/>
            <color indexed="81"/>
            <rFont val="Arial Narrow"/>
            <family val="2"/>
          </rPr>
          <t xml:space="preserve">r lo menos una vez al año </t>
        </r>
        <r>
          <rPr>
            <sz val="8"/>
            <color indexed="81"/>
            <rFont val="Arial Narrow"/>
            <family val="2"/>
          </rPr>
          <t>y deben ser probadas en diferentes escenarios, de forma tal que se ajusten a la realidad esto es, llevando a cabo las pruebas de esfuerzo o pruebas de estrés o del “peor escenario” y evaluando la validez de la metodología a través de la aplicación de pruebas de desempeño o back testing confrontando lo ocurrido en la realidad con los resultados arrojados por ésta durante un período de tiempo.</t>
        </r>
      </text>
    </comment>
    <comment ref="B3" authorId="0" shapeId="0" xr:uid="{745B166C-A1AA-41AB-9E70-B2F655C22283}">
      <text>
        <r>
          <rPr>
            <sz val="9"/>
            <color indexed="81"/>
            <rFont val="Arial Narrow"/>
            <family val="2"/>
          </rPr>
          <t>CBC T IV CAP I # 3.1.2.: h. La revisoría fiscal ...deberán informar, al menos dos (2) veces de cada año calendario, al comité de riesgos, sobre la evaluación de la efectividad de los sistemas de gestión de riesgos, en los que se destaque la evaluación realizada, las fortalezas y las oportunidades de mejora de los mismos. Estos informes deberán quedar a disposición en las actas en la que consten las reuniones realizadas por el comité de riesgos y por los consejos de administración o juntas directivas, según corresponda.</t>
        </r>
      </text>
    </comment>
    <comment ref="B4" authorId="0" shapeId="0" xr:uid="{BE47867C-4279-4B5B-935D-7B25D5C3CB25}">
      <text>
        <r>
          <rPr>
            <sz val="8"/>
            <color indexed="81"/>
            <rFont val="Arial Narrow"/>
            <family val="2"/>
          </rPr>
          <t xml:space="preserve">CBC: T IV Cap 1. 
3.1.6. El consejo de administración o la junta directiva y la alta gerencia , de acuerdo con las características de la organización, tamaño y complejidad de sus operaciones, deben garantizar que el área de riesgos o las personas encargadas de dicha función, cuenten con herramientas y metodologías, que generen la información cuantitativa y cualitativa necesaria para realizar el adecuado monitoreo, seguimiento y control de los riesgos identificados y les brinde información sobre la cual construir los reportes e informes de riesgos.
5. ...deberá constituir el comité de riesgos, independientemente de la existencia o creación de otros comités, dentro de su estructura de gobierno de riesgos... debe estar conformado por un número impar de miembros, como mínimo 3 y sesionar de manera ordinaria por lo menos una vez al mes. Debe formar parte de este comité el responsable de la función de gestión de riesgos y un miembro del consejo de administración o junta directiva, quien lo presidirá, y será responsable de analizar, evaluar y presentar ante el mismo consejo o junta, los informes de riesgos, recogiendo las recomendaciones y comentarios de ésta y que asuma la responsabilidad por el cumplimiento y puesta en funcionamiento de las decisiones que sobre gestión y administración de riesgos finalmente sean tomadas. Dichos análisis, evaluaciones e informes deberán ser parte integral de las funciones del consejo de administración o la junta directiva. La función principal del Comité de Riesgos, es servir de apoyo al Consejo de administración o a la Junta directiva, en el establecimiento de las políticas de gestión de riesgos, a través de la presentación para su aprobación de las propuestas de límites, metodologías y mecanismos de medición, cobertura y mitigación de riesgos, así como la presentación al órgano de dirección, de los reportes periódicos sobre la situación particular de cada uno de los riesgos.
6.1. El consejo de administración o la junta directiva deben establecer límites tanto a pérdidas máximas como los niveles máximos de exposición a los diferentes riesgos que vayan tratando.  Estos límites deben ser consistentes con la posición de patrimonio de la organización. 
7: La alta gerencia y el área o responsable de la administración de riesgos, deben informar, por lo menos </t>
        </r>
        <r>
          <rPr>
            <b/>
            <u/>
            <sz val="8"/>
            <color indexed="81"/>
            <rFont val="Arial Narrow"/>
            <family val="2"/>
          </rPr>
          <t>mensualmente,</t>
        </r>
        <r>
          <rPr>
            <sz val="8"/>
            <color indexed="81"/>
            <rFont val="Arial Narrow"/>
            <family val="2"/>
          </rPr>
          <t xml:space="preserve"> al consejo o a la junta, las posiciones del activo y del pasivo que cuentan con mayor exposición a riesgo y los resultados de su gestión. Estos reportes deben ser presentados de manera comprensible y deben mostrar las exposiciones por tipo de riesgo y por área de negocio.  Así mismo, los reportes deben mostrar los límites establecidos y su grado de utilización y permitir cuantificar los efectos de las exposiciones sobre los excedentes, el patrimonio y el perfil de riesgo de la organización.  
</t>
        </r>
      </text>
    </comment>
    <comment ref="B5" authorId="0" shapeId="0" xr:uid="{35FBB72F-4741-4521-9025-6402DDFC10BF}">
      <text>
        <r>
          <rPr>
            <sz val="9"/>
            <color indexed="81"/>
            <rFont val="Arial Narrow"/>
            <family val="2"/>
          </rPr>
          <t>CBC: T IV Cap 3.1.2: a. El consejo de administración o junta directiva, debe definir el nivel de riesgo aceptado por cada tipo de riesgo, es decir, el que está dispuesto a asumir, e</t>
        </r>
        <r>
          <rPr>
            <b/>
            <u/>
            <sz val="9"/>
            <color indexed="81"/>
            <rFont val="Arial Narrow"/>
            <family val="2"/>
          </rPr>
          <t>n proporción al nivel patrimonial de la organización</t>
        </r>
        <r>
          <rPr>
            <sz val="9"/>
            <color indexed="81"/>
            <rFont val="Arial Narrow"/>
            <family val="2"/>
          </rPr>
          <t xml:space="preserve">, ....b. ..., debe verificar periódicamente </t>
        </r>
        <r>
          <rPr>
            <b/>
            <u/>
            <sz val="9"/>
            <color indexed="81"/>
            <rFont val="Arial Narrow"/>
            <family val="2"/>
          </rPr>
          <t xml:space="preserve">la capacidad del patrimonio </t>
        </r>
        <r>
          <rPr>
            <sz val="9"/>
            <color indexed="81"/>
            <rFont val="Arial Narrow"/>
            <family val="2"/>
          </rPr>
          <t>de la organización para asumir riesgos y enfrentar choques inesperados, tomando acciones correctivas en caso de detectar posibles insuficiencias. f. L</t>
        </r>
        <r>
          <rPr>
            <b/>
            <u/>
            <sz val="9"/>
            <color indexed="81"/>
            <rFont val="Arial Narrow"/>
            <family val="2"/>
          </rPr>
          <t xml:space="preserve">a persona responsable de la gestión de riesgos </t>
        </r>
        <r>
          <rPr>
            <sz val="9"/>
            <color indexed="81"/>
            <rFont val="Arial Narrow"/>
            <family val="2"/>
          </rPr>
          <t xml:space="preserve">en... deberá presentar en la reunión del comité de riesgos, al final de cada </t>
        </r>
        <r>
          <rPr>
            <b/>
            <u/>
            <sz val="9"/>
            <color indexed="81"/>
            <rFont val="Arial Narrow"/>
            <family val="2"/>
          </rPr>
          <t>trimestre,</t>
        </r>
        <r>
          <rPr>
            <sz val="9"/>
            <color indexed="81"/>
            <rFont val="Arial Narrow"/>
            <family val="2"/>
          </rPr>
          <t xml:space="preserve"> una evaluación integral de la solvencia de la organización, que tenga en cuenta una probable ocurrencia de las exposiciones detectadas de todos los riesgos relevantes analizados hasta ese momento y bajo distintos escenarios.</t>
        </r>
      </text>
    </comment>
    <comment ref="B6" authorId="0" shapeId="0" xr:uid="{2B9F05F3-44BE-4101-9EEA-B6F6C01591BA}">
      <text>
        <r>
          <rPr>
            <sz val="8"/>
            <color indexed="81"/>
            <rFont val="Arial Narrow"/>
            <family val="2"/>
          </rPr>
          <t xml:space="preserve">5.2.2.1.  Proceso de monitoreo de cartera: .. deberá aprobar metodologías y técnicas analíticas que permitan monitorear el perfil de riesgo de los deudores de forma que se logre identificar deterioros que podrían conllevar a un replanteamiento de las políticas y procedimientos del SARC,; al igual que identificar perfiles de deudores o segmentos potenciales que podrían llevar a la aplicación de estrategias de crecimiento de cartera,; siempre buscando mantener el perfil de riesgo de la cartera definido por la organización solidaria. 
Dentro de las técnicas que las organizaciones </t>
        </r>
        <r>
          <rPr>
            <b/>
            <u/>
            <sz val="8"/>
            <color indexed="81"/>
            <rFont val="Arial Narrow"/>
            <family val="2"/>
          </rPr>
          <t>podrían</t>
        </r>
        <r>
          <rPr>
            <sz val="8"/>
            <color indexed="81"/>
            <rFont val="Arial Narrow"/>
            <family val="2"/>
          </rPr>
          <t xml:space="preserve"> adoptar para el monitoreo de comportamiento de la cartera de créditos, se encuentra el análisis de cosechas, matrices de transición, la construcción de indicadores de morosidad de la cartera bajo criterios de segmentación tales como líneas de negocio, actividades económicas, ubicación geográfica, entre otras. 
El monitoreo de la cartera lo deberá realizar el responsable de la gestión del riesgo crédito de forma </t>
        </r>
        <r>
          <rPr>
            <b/>
            <u/>
            <sz val="8"/>
            <color indexed="81"/>
            <rFont val="Arial Narrow"/>
            <family val="2"/>
          </rPr>
          <t>mensual</t>
        </r>
        <r>
          <rPr>
            <sz val="8"/>
            <color indexed="81"/>
            <rFont val="Arial Narrow"/>
            <family val="2"/>
          </rPr>
          <t xml:space="preserve"> y los resultad</t>
        </r>
        <r>
          <rPr>
            <b/>
            <u/>
            <sz val="8"/>
            <color indexed="81"/>
            <rFont val="Arial Narrow"/>
            <family val="2"/>
          </rPr>
          <t xml:space="preserve">os que se generen deberán darse a conocer al Comité de Riesgos. 
</t>
        </r>
      </text>
    </comment>
    <comment ref="B9" authorId="0" shapeId="0" xr:uid="{9687E672-F3D8-4043-971A-8F26F2025068}">
      <text>
        <r>
          <rPr>
            <sz val="8"/>
            <color indexed="81"/>
            <rFont val="Arial Narrow"/>
            <family val="2"/>
          </rPr>
          <t>CBC T IV cap 2 # 5.2.1.4.4 g)... deberán evaluar la idoneidad de las garantías y actualizar su valor de manera inmediata, cuando las obligaciones que respaldan adquieran una calificación de riesgo “D”, con excepción de los casos en que la actualización se haya realizado en el año inmediatamente anterior a la fecha de dicha calificación.</t>
        </r>
      </text>
    </comment>
    <comment ref="A11" authorId="0" shapeId="0" xr:uid="{DEED21B2-CFEC-4439-B170-32FFBB23FE08}">
      <text>
        <r>
          <rPr>
            <sz val="9"/>
            <color indexed="81"/>
            <rFont val="Tahoma"/>
            <family val="2"/>
          </rPr>
          <t xml:space="preserve">CBJ T V Presentar semestralmente informes presenciales y por escrito al órgano permanente de administración
</t>
        </r>
      </text>
    </comment>
    <comment ref="B11" authorId="0" shapeId="0" xr:uid="{20EB8DDE-8F08-4EF0-B40F-D992EB703140}">
      <text>
        <r>
          <rPr>
            <sz val="8"/>
            <color indexed="81"/>
            <rFont val="Arial Narrow"/>
            <family val="2"/>
          </rPr>
          <t>CBJ TV 3.2.2.5.4 Consolidación electrónica de operaciones
Las organizaciones solidarias deben estar en capacidad de consolidar electrónicamente las operaciones que realicen sus asociados o clientes a través de los productos, canales de distribución y jurisdicciones, según sea el caso. Para dar cumplimiento a lo anterior, las organizaciones solidarias vigiladas deben como mínimo: consolidar electrónicamente por lo menos en forma mensual todas las operaciones de cada uno de sus asociados o clientes</t>
        </r>
      </text>
    </comment>
    <comment ref="B15" authorId="0" shapeId="0" xr:uid="{B7A0C365-C088-4232-A202-81A7ADBF8457}">
      <text>
        <r>
          <rPr>
            <sz val="9"/>
            <color indexed="81"/>
            <rFont val="Arial Narrow"/>
            <family val="2"/>
          </rPr>
          <t>CBC T IV Cap I # 3: c. Implementar políticas de capacitación, entrenamiento y permanente actualización de los temas relacionados con la gestión de riesgos, a todos los niveles de la organización, acorde con las estrategias adoptadas para el desarrollo de su objeto social. 
3.1.3.: e. Asegurarse de que los empleados en las áreas claves tengan el conocimiento y las habilidades apropiadas para el cumplimiento de sus responsabilidades básicas o primordiales y permanezcan actualizados, incluyendo el conocimiento en la forma de cómo gestionar los riesgos a los que se enfrentan. Si no es así, el consejo de administración o junta directiva y la gerencia deberán dar prioridad a los programas de capacitación y entrenamiento al personal de la organización, con el propósito que alcancen el perfil requerido.</t>
        </r>
      </text>
    </comment>
    <comment ref="B16" authorId="0" shapeId="0" xr:uid="{D73C9651-D8D6-4234-85DF-FB562740456A}">
      <text>
        <r>
          <rPr>
            <sz val="9"/>
            <color indexed="81"/>
            <rFont val="Arial Narrow"/>
            <family val="2"/>
          </rPr>
          <t xml:space="preserve">CBC T IV CAP I # 3.1.6 El consejo de administración o la junta directiva y la alta gerencia , de acuerdo con las características de la organización, tamaño y complejidad de sus operaciones, deben garantizar que el área de riesgos o las personas encargadas de dicha función, cuenten con herramientas y metodologías, que generen la información cuantitativa y cualitativa necesaria para realizar el adecuado monitoreo, seguimiento y control de los riesgos identificados y les brinde información sobre la cual construir los reportes e informes de riesgos.
El consejo de administración o la junta directiva y la alta gerencia, deben poder contar con información que les permita analizar la evolución de las principales variables financieras de la organización, sobre una base histórica comparativa, como, por ejemplo, spread o margen de tasas, suficiencia del margen financiero, índices de vencimiento de cartera, agregado, por sucursales, según instancia de aprobación, brechas de liquidez, concentraciones de riesgos, entre otros.
</t>
        </r>
      </text>
    </comment>
    <comment ref="B17" authorId="0" shapeId="0" xr:uid="{24D1A2B0-C7D5-40AD-8C8B-5161229E0FBC}">
      <text>
        <r>
          <rPr>
            <sz val="9"/>
            <color indexed="81"/>
            <rFont val="Tahoma"/>
            <family val="2"/>
          </rPr>
          <t>c. CBC T IV Cap III # 4.4 c)....El Comité Interno de Evaluación del riesgo de liquidez y el Consejo de Administración o Junta Directiva deben hacer seguimiento como mínimo con una periodicidad mensual.</t>
        </r>
      </text>
    </comment>
    <comment ref="B18" authorId="0" shapeId="0" xr:uid="{0D6D953D-CF4E-485F-B13C-4C1273A64401}">
      <text>
        <r>
          <rPr>
            <sz val="9"/>
            <color indexed="81"/>
            <rFont val="Arial Narrow"/>
            <family val="2"/>
          </rPr>
          <t>CBC T IV Cap 3 # 4.2.: Sin perjuicio de lo anterior, y teniendo en cuenta sus características, tamaño y la complejidad de sus operaciones, las organizaciones solidarias deben realizar periódicamente pruebas de estrés o análisis del riesgo de liquidez con diferentes niveles de severidad, en los cuales considere situaciones de índole interna o externa que pueden incidir sobre su liquidez en el corto, mediano y largo plazo, tales como la concentración de activos y pasivos, la disminución de fuentes de fondeo, el incremento de retiros de ahorros o aportes, el aumento de los índices de morosidad, el incremento de los costos de fondeo, entre otros. Los resultados de estas pruebas, constituirán un insumo para la toma de decisiones y como indicadores para la activación del plan de contingencia de liquidez</t>
        </r>
      </text>
    </comment>
    <comment ref="B19" authorId="0" shapeId="0" xr:uid="{0C015AD1-6075-4F4F-802A-670C6565ED49}">
      <text>
        <r>
          <rPr>
            <sz val="8"/>
            <color indexed="81"/>
            <rFont val="Arial Narrow"/>
            <family val="2"/>
          </rPr>
          <t>CBC T IV Cap 3 # 4.4. f. Permitir el correspondiente seguimiento de los niveles de exposición de riesgo de liquidez y de los límites generales y especiales determinados por la organización solidaria, de acuerdo con su estructura, características y operaciones autorizadas.</t>
        </r>
      </text>
    </comment>
    <comment ref="B21" authorId="0" shapeId="0" xr:uid="{BB2FFA38-5C6E-483A-83C5-C98FABACC48B}">
      <text>
        <r>
          <rPr>
            <sz val="8"/>
            <color indexed="81"/>
            <rFont val="Arial Narrow"/>
            <family val="2"/>
          </rPr>
          <t>CBC TIV Cap 3 # 3.1.6. El consejo de administración o la junta directiva y la alta gerencia, deben poder contar con información que les permita analizar la evolución de las principales variables financieras de la organización, sobre una base histórica comparativa, como, por ejemplo, spread o margen de tasas, suficiencia del margen financiero, índices de vencimiento de cartera, agregado, por sucursales, según instancia de aprobación, brechas de liquidez, concentraciones de riesgos, entre otros.</t>
        </r>
      </text>
    </comment>
    <comment ref="B22" authorId="0" shapeId="0" xr:uid="{AF55C2A7-0AC4-49A9-9F2F-85FA8B0E1B02}">
      <text>
        <r>
          <rPr>
            <sz val="8"/>
            <color indexed="81"/>
            <rFont val="Arial Narrow"/>
            <family val="2"/>
          </rPr>
          <t>CBC T IV Cap 1. N1: c. Articular la gestión de riesgos con el plan estratégico y de negocios de la organización. 
3.1.3.  ...a. El consejo de administración o junta directiva deben definir claramente la estrategia y los objetivos de la organización solidaria para poder identificar los riesgos más relevantes que puedan presentarse y de acuerdo con ello, establecer la estructura organizacional que se considere la más adecuada.
# 5: e. Seguimiento al perfil y apetito de riesgo de la organización, evaluando su coherencia con el plan de negocios, informando al consejo o junta los resultados y sus recomendaciones, cuando sea necesario.</t>
        </r>
      </text>
    </comment>
    <comment ref="B23" authorId="0" shapeId="0" xr:uid="{68E2E432-2B79-42E9-B7A1-97A24CA61DAC}">
      <text>
        <r>
          <rPr>
            <sz val="8"/>
            <color indexed="81"/>
            <rFont val="Arial Narrow"/>
            <family val="2"/>
          </rPr>
          <t xml:space="preserve">CBC T IV cap 1 # 4....Además de lo señalado en los numerales anteriores, el consejo de administración o la junta directiva y la alta gerencia de la organización solidaria, independientemente de sus otras responsabilidades, deben garantizar la adecuada identificación, medición, control y monitoreo de los riesgos que enfrenta la organización. Esta responsabilidad incluye la fijación de políticas, criterios y límites, así como la asignación de recursos para la gestión de riesgos en las actividades propias del negocio, la adopción de las medidas necesarias para limitar los riesgos inherentes y los sistemas de control y seguimiento para mitigar los riesgos residuales a los que está expuesta la organización.
# 6 Todo ello debe estar debidamente documentado en el manual de cada sistema y en los manuales de procedimientos o en cualquier otro medio de comunicación interno. Teniendo en cuenta la dinámica de los negocios es importante que dicha documentación se encuentre en la intranet o en medios electrónicos que permitan su actualización permanente.
</t>
        </r>
      </text>
    </comment>
    <comment ref="B24" authorId="0" shapeId="0" xr:uid="{AF4B75FE-D457-4AAF-A7C3-3F232E4D4048}">
      <text>
        <r>
          <rPr>
            <sz val="9"/>
            <color indexed="81"/>
            <rFont val="Arial Narrow"/>
            <family val="2"/>
          </rPr>
          <t>CBC T IV Cap 3 # 4.4. g. Establecer los lineamientos que debe seguir la organización solidaria para todas las operaciones que realicen con partes relacionadas y que impliquen la transferencia de liquidez. Para ello la organización solidaria deberá implementar políticas y controles para el manejo de la liquidez y de los flujos de recursos hacia o desde otras partes relacionadas. En concordancia con lo anterior, la organización deberá especificar la estrategia de administración de riesgo de liquidez y la posición de la gerencia sobre el tratamiento de las transferencias de liquidez con partes relacionadas.
3.1.1.3. Manejo de conflictos de interés. Se entiende por conflicto de interés la situación en virtud de la cual una persona, por razón de su actividad, se enfrenta a distintas alternativas de conducta frente a intereses incompatibles, ninguno de los cuales puede privilegiar en atención a sus obligaciones legales o contractuales. Deben identificarse y consagrarse las diversas situaciones, bien en las actividades, operaciones, políticas o procedimientos, que generan conflictos de interés, todo con el fin de establecer controles apropiados para prevenir y evitar su ocurrencia. Se debe precisar y comunicar la forma como se deben manejar los conflictos que surjan, su reporte, la instancia responsable para su atención y los procedimientos que deben seguirse para atender tales situaciones.</t>
        </r>
      </text>
    </comment>
    <comment ref="B25" authorId="0" shapeId="0" xr:uid="{8F4446F2-44AE-491F-829D-6BF113EAB10B}">
      <text>
        <r>
          <rPr>
            <sz val="9"/>
            <color indexed="81"/>
            <rFont val="Arial Narrow"/>
            <family val="2"/>
          </rPr>
          <t xml:space="preserve">CBC T IV Cap 1 N 1: b. Identificar, medir, controlar y monitorear oportuna e integralmente los riesgos inherentes al desarrollo de las actividades propias de su objeto social. </t>
        </r>
      </text>
    </comment>
    <comment ref="B26" authorId="0" shapeId="0" xr:uid="{710EC8CA-5D77-422F-998E-2629CBF35244}">
      <text>
        <r>
          <rPr>
            <sz val="8"/>
            <color indexed="81"/>
            <rFont val="Arial Narrow"/>
            <family val="2"/>
          </rPr>
          <t>CBJ T IV cap 10: 1.1.3 ... las organizaciones establecerán en sus estatutos con aprobación de la asamblea general de asociados como mínimo lo siguiente:
 ...
 Los mecanismos de evaluación de desempeño del consejo de administración o junta directiva, que permitan hacerle seguimiento a su labor, periodicidad de la evaluación y los efectos de la misma.</t>
        </r>
      </text>
    </comment>
    <comment ref="B27" authorId="0" shapeId="0" xr:uid="{5E1C2BDA-695E-41E1-A227-F03B35419108}">
      <text>
        <r>
          <rPr>
            <sz val="8"/>
            <color indexed="81"/>
            <rFont val="Arial Narrow"/>
            <family val="2"/>
          </rPr>
          <t xml:space="preserve">CBC TIV cap 1 # 3.1.2.: f. La persona responsable de la gestión de riesgos en la organización solidaria deberá presentar en cada reunión del comité de riesgos, la situación real de cada uno de los sistemas de administración de riesgos, los riesgos relevantes identificados, la evolución de estos riesgos relevantes, el resultado de la cuantificación y/o valoración de cada uno de los riesgos a su cargo, los diferentes eventos de riesgo operativo principalmente los relacionados con fraude o robos, siniestros ocurridos y probables y las desviaciones que en el período analizado se hayan presentado respecto del código de conducta. En dichos reportes deberán incluirse las decisiones y acciones adoptadas para el fortalecimiento de los sistemas. 
</t>
        </r>
      </text>
    </comment>
    <comment ref="B28" authorId="0" shapeId="0" xr:uid="{786250B1-4F16-4C9B-A3F0-EFE953673D25}">
      <text>
        <r>
          <rPr>
            <sz val="8"/>
            <color indexed="81"/>
            <rFont val="Arial Narrow"/>
            <family val="2"/>
          </rPr>
          <t>CBJ T IV cap 7</t>
        </r>
      </text>
    </comment>
    <comment ref="B29" authorId="0" shapeId="0" xr:uid="{F464F475-F848-4F68-9B3F-B31272AC8E65}">
      <text>
        <r>
          <rPr>
            <sz val="8"/>
            <color indexed="81"/>
            <rFont val="Arial Narrow"/>
            <family val="2"/>
          </rPr>
          <t>CBJ T IV cap 9</t>
        </r>
      </text>
    </comment>
    <comment ref="B31" authorId="0" shapeId="0" xr:uid="{5E6329FF-27EC-4BDB-986B-96E4E138950D}">
      <text>
        <r>
          <rPr>
            <sz val="9"/>
            <color indexed="81"/>
            <rFont val="Tahoma"/>
            <family val="2"/>
          </rPr>
          <t>CBC Titulo II Cap 1 # 4 y 6 CBJ T III Cap 11 y T IV cap 2</t>
        </r>
      </text>
    </comment>
    <comment ref="B33" authorId="0" shapeId="0" xr:uid="{F5553E64-5FBD-4B2E-A5AA-E2F14BB69D12}">
      <text>
        <r>
          <rPr>
            <sz val="8"/>
            <color indexed="81"/>
            <rFont val="Arial Narrow"/>
            <family val="2"/>
          </rPr>
          <t xml:space="preserve">13. ...Las organizaciones vigiladas deberán mantener en todo momento y a disposición de esta Superintendencia la siguiente documentación:
a. El código de buen gobierno, el cual debe incluir el código de ética.
b. Las actas de las reuniones del consejo de administración o la junta directiva, en los apartes correspondientes a la evaluación y aprobación de las políticas, procedimientos, metodologías y demás elementos necesarios en la gestión de riesgos.
c. Las actas de los comités de riesgos.
d. Los manuales de cada uno de los sistemas de administración de riesgos.
e. Los manuales de procedimientos implementados para la gestión de cada riesgo.
f. Los documentos que describan las metodologías de medición de riesgos utilizadas.
g. Los manuales de las aplicaciones informáticas empleadas.
h. Los reportes periódicos a la alta gerencia y al consejo de administración o a la junta directiva.
i. Los reportes elaborados por el área gestión de riesgos sobre el cumplimiento de límites y los niveles de exposición a los diferentes riesgos.
j. Los reportes a los órganos de control y vigilancia.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administrador</author>
    <author>Diego</author>
  </authors>
  <commentList>
    <comment ref="C2047" authorId="0" shapeId="0" xr:uid="{B4F9CF34-8C80-416E-A15B-487C45318AFD}">
      <text>
        <r>
          <rPr>
            <sz val="9"/>
            <color indexed="81"/>
            <rFont val="Tahoma"/>
            <family val="2"/>
          </rPr>
          <t>Cartera en mora/cartera bruta</t>
        </r>
      </text>
    </comment>
    <comment ref="D2047" authorId="0" shapeId="0" xr:uid="{62D0142E-8FF4-48F8-8E35-C05A74A53B4D}">
      <text>
        <r>
          <rPr>
            <sz val="9"/>
            <color indexed="81"/>
            <rFont val="Tahoma"/>
            <family val="2"/>
          </rPr>
          <t>Cartera en mora/cartera bruta</t>
        </r>
      </text>
    </comment>
    <comment ref="B2055" authorId="1" shapeId="0" xr:uid="{8682E88C-61EE-490F-B199-59663597D400}">
      <text>
        <r>
          <rPr>
            <sz val="9"/>
            <color indexed="81"/>
            <rFont val="Tahoma"/>
            <family val="2"/>
          </rPr>
          <t xml:space="preserve">Efectivo restringido + Equivalentes de Efectivo + Inveriones 12 + Cartera AyB / (21+23 sin Crédito Mutuo CIAT)
</t>
        </r>
      </text>
    </comment>
    <comment ref="B2077" authorId="1" shapeId="0" xr:uid="{19661213-D21A-4284-AA2A-851D2F6547F1}">
      <text>
        <r>
          <rPr>
            <sz val="9"/>
            <color indexed="81"/>
            <rFont val="Tahoma"/>
            <family val="2"/>
          </rPr>
          <t xml:space="preserve">con ingresos por recuperaciones y financieros
</t>
        </r>
      </text>
    </comment>
  </commentList>
</comments>
</file>

<file path=xl/sharedStrings.xml><?xml version="1.0" encoding="utf-8"?>
<sst xmlns="http://schemas.openxmlformats.org/spreadsheetml/2006/main" count="30481" uniqueCount="3114">
  <si>
    <t>RIESGO</t>
  </si>
  <si>
    <t>Calidad x Riesgo (B,C,D,E)</t>
  </si>
  <si>
    <t>Deterioro / Cartera Vencida</t>
  </si>
  <si>
    <t>(Carte Bruta periodo Actual / Cartera Bruta del mismo periodo del año anterior )-1</t>
  </si>
  <si>
    <t>(Cartera Bruta periodo Actual / Cartera Bruta del mismo periodo del año anterior )-1</t>
  </si>
  <si>
    <t>Estructura Gastos de Administración</t>
  </si>
  <si>
    <t>CAMEL</t>
  </si>
  <si>
    <t>Quebranto Patrimonial</t>
  </si>
  <si>
    <t>Patrimonio / Capital social</t>
  </si>
  <si>
    <t>(C300000/C310000)</t>
  </si>
  <si>
    <t>Relación de Solvencia</t>
  </si>
  <si>
    <t>Patrimonio Técnico / Activos Ponderados por Riesgo</t>
  </si>
  <si>
    <t>Capital Institucional</t>
  </si>
  <si>
    <t>Capital Institucional / Activo</t>
  </si>
  <si>
    <t>Calidad x Riesgo (B,C,D,E) + Castigos</t>
  </si>
  <si>
    <t>Activos Productivos / Activo</t>
  </si>
  <si>
    <t>Rentabilidad</t>
  </si>
  <si>
    <t>% Participación Obligaciones financieras sobr el pasivo</t>
  </si>
  <si>
    <t>Obligac Financ. / Pasivo Tot</t>
  </si>
  <si>
    <t>Activo Productivo / Pasivos con costo</t>
  </si>
  <si>
    <t>ROE</t>
  </si>
  <si>
    <t>Margen neto</t>
  </si>
  <si>
    <t>ROIC</t>
  </si>
  <si>
    <t>(C141210+C141215+C141220+C141225+C144210+C144215+C144220+C144225)/(C141200+C144200)</t>
  </si>
  <si>
    <t>(C146110+C146210+C146115+C146215+C146120+C146220+C146125+C146225)/(C146100+C146200)</t>
  </si>
  <si>
    <t>(C145805+C145810+C145815+C145820+C145825+C145830+C145835+C145840+C145845+C145850)/(C145410+C145415+C145420+C145425+C145510+C145515+C145520+C145525)</t>
  </si>
  <si>
    <t>(C140805+C140810+C140815+C140820+C140825+C147105+C147110+C147115+C147120+C147125)/(C140410+C140415+C140420+C140425+C140510+C140515+C140520+C140525+C146910+C146915+C146920+C146925)</t>
  </si>
  <si>
    <t>(C140410+C140415+C140420+C140425+C140510+C140515+C140520+C140525+C146910+C146915+C146920+C146925)/(C140400+C140500+C146905+C146910+C146915+C146920+C146925)</t>
  </si>
  <si>
    <t>(C144810+C144815+C144820+C144825+C145410+C145415+C145420+C145425+C145510+C145515+C145520+C145525)/(C145400+C145500+C144800)</t>
  </si>
  <si>
    <t>(C144505+C144510+C144515+C144520+C144525+C144530+C144535+C144540+C144545+C144550+C147130+C147135+C147140+C147145+C147150)/(C141110+C141115+C141120+C141125+C141210+C141215+C141220+C141225+C144110+C144115+C144120+C144125+C144210+C144215+C144220+C144225+C146935+C146940+C146945+C146950)</t>
  </si>
  <si>
    <t>Brecha GAP / ALN</t>
  </si>
  <si>
    <t xml:space="preserve">Saldo Cartera de los 20 mayores Deudores / Saldo Total de la cartera </t>
  </si>
  <si>
    <t>Liquidez</t>
  </si>
  <si>
    <t>Crecimiento Cartera Bruta</t>
  </si>
  <si>
    <t>Relacion Solvencia</t>
  </si>
  <si>
    <t>Margen Operacional</t>
  </si>
  <si>
    <t>Deterioro / Cartera Bruta</t>
  </si>
  <si>
    <t>Activo Productivo / Activo</t>
  </si>
  <si>
    <t>Riesgo Credito</t>
  </si>
  <si>
    <t>Riesgo Liquidez</t>
  </si>
  <si>
    <t>Riesgo Operativo</t>
  </si>
  <si>
    <t>Capital</t>
  </si>
  <si>
    <t>Activo</t>
  </si>
  <si>
    <t>Formula</t>
  </si>
  <si>
    <t>(C311000/C310000)</t>
  </si>
  <si>
    <t>(C32000+C330000+C340000)/C100000</t>
  </si>
  <si>
    <t>((C410000-C610000-C700000)/C410000)</t>
  </si>
  <si>
    <t>((C410000+C422500-C610000-C700000-C510500-C510700-C511000-C511500-C540000) / (C410000+C422500))</t>
  </si>
  <si>
    <t>C230000 / C200000</t>
  </si>
  <si>
    <t>(1+((C530000/PROMEDIO((C300000:C300000))/n))^12-1</t>
  </si>
  <si>
    <t>(C530000 / (C410000+C422500))</t>
  </si>
  <si>
    <t>(1+((C530000/(PROMEDIO(C210000:C210000)+PROMEDIO(C230000:C230000)+PROMEDIO(C300000:C300000)))/n))^12-1</t>
  </si>
  <si>
    <t>(C510500+C510700+C511000+C540000+C511500) / (C410000+C422500)</t>
  </si>
  <si>
    <t>Cobertura (B, C, D, E)</t>
  </si>
  <si>
    <t>Descripción Formula</t>
  </si>
  <si>
    <t>Descripcion Indicador</t>
  </si>
  <si>
    <t>Estructura</t>
  </si>
  <si>
    <t>Cartera Calificada en Categorías B, C, D y E "Consumo SL" / Cartera Bruta "Consumo SL"</t>
  </si>
  <si>
    <t>Cartera Calificada en Categorías B, C, D y E "Consumo CL" / Cartera Bruta "Consumo CL"</t>
  </si>
  <si>
    <t>Cartera Calificada en Categorías B, C, D y E "Comercial" / Cartera Bruta "Comercial"</t>
  </si>
  <si>
    <t>Cartera Calificada en Categorías B, C, D y E "Microcredito" / Cartera Bruta "Microcredito"</t>
  </si>
  <si>
    <t>Cartera Calificada en Categorías B, C, D y E "Vivienda" / Cartera Bruta "Vivienda"</t>
  </si>
  <si>
    <t xml:space="preserve">Cartera Total Calificada en Categorías B, C, D y E / Cartera Bruta </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</si>
  <si>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t>
  </si>
  <si>
    <t>(Cartera en riesgo periodo actual / Cartera en riesgo del mismo periodo del año anterior )-1</t>
  </si>
  <si>
    <t>(Cartera Calificada en Categorías B, C, D y E periodo Actual / Cartera Calificada en Categorías B, C, D y E del mismo periodo del año anterior )-1</t>
  </si>
  <si>
    <t>(Cartera Calificada en Categorías B, C, D y E periodo Actual / Cartera Vencida del mismo periodo del año anterior )-1</t>
  </si>
  <si>
    <t>Saldo Depositos de los 20 mayores Ahorradores / Saldo Total de Depositos</t>
  </si>
  <si>
    <t>% Participación mayores ahorradores sobre el total de depósitos</t>
  </si>
  <si>
    <t>% Participación mayores deudores sobre el total de cartera</t>
  </si>
  <si>
    <t>Gasto Administrativo / Ingresos por venta de bienes y servicios y recuperaciones</t>
  </si>
  <si>
    <t>(Cartera Total Calificada en Categorías B, C, D y E + Castigos) / (Total Cartera + Castigos)</t>
  </si>
  <si>
    <t>Deterioro CDE / Cartera Vencida CDE</t>
  </si>
  <si>
    <t>Cobertura C D y E</t>
  </si>
  <si>
    <t>Administración</t>
  </si>
  <si>
    <t>Margen Financiero de Operación</t>
  </si>
  <si>
    <t>Margen Financiero de Operación / Ingresos por venta de bienes y servicios</t>
  </si>
  <si>
    <t>Utilidad Operacional / Ingresos por venta de bienes y servicios y recuperaciones</t>
  </si>
  <si>
    <t>(1+(Excedentes Neto / ((Patrimonio Año Actual + Patrimonio a Dic año anterior)/2)))^12-1</t>
  </si>
  <si>
    <t>Excedente Neto / Fuentes de Financiación</t>
  </si>
  <si>
    <t>NOMBRE INDICADOR</t>
  </si>
  <si>
    <t>Indicador de calidad por riesgo</t>
  </si>
  <si>
    <t>Indicador de cartera por Riesgo en Consumo con Libranza</t>
  </si>
  <si>
    <t>Indicador de cartera por Riesgo en Consumo sin Libranza</t>
  </si>
  <si>
    <t>Indicador de cartera por Riesgo en Comercial</t>
  </si>
  <si>
    <t>Indicador de cartera por Riesgo en Microcrédito</t>
  </si>
  <si>
    <t>Indicador de cartera por Riesgo en Vivienda</t>
  </si>
  <si>
    <t>Indicador de Cobertura de la Cartera de Consumo en Riesgo</t>
  </si>
  <si>
    <t>Indicador de Cobertura de la Cartera Comercial en Riesgo</t>
  </si>
  <si>
    <t>Indicador de Crecimiento Cartera Bruta total</t>
  </si>
  <si>
    <t>Indicador de Cobertura de la Cartera Microcrédito Empresarial en Riesgo</t>
  </si>
  <si>
    <t>Indicador de Cobertura de la Cartera de Vivienda en Riesgo</t>
  </si>
  <si>
    <t xml:space="preserve">Indicador de relación entre la brecha de liquidez y los Activos Liquidos netos </t>
  </si>
  <si>
    <t>Indicador de concentración de Depositos</t>
  </si>
  <si>
    <t>Indicador de concentración de Cartera</t>
  </si>
  <si>
    <t>Indicador de relación entre el Gasto Administrativo y los Ingresos por venta de bienes y servicios y recuperaciones</t>
  </si>
  <si>
    <t>Indicador de relación entre el Capital Institucional y el Activo Total</t>
  </si>
  <si>
    <t>Indicador de calidad por riesgo con castigos</t>
  </si>
  <si>
    <t>Indicador de Cobertura de la Cartera Total en Riesgo</t>
  </si>
  <si>
    <t xml:space="preserve">Activo Productivo </t>
  </si>
  <si>
    <t>Indicador de Margen Financiero de Operación</t>
  </si>
  <si>
    <t>Indicador de Margen Operacional</t>
  </si>
  <si>
    <t>Indicador de relación entre las obligaciones financieras y el pasivo total</t>
  </si>
  <si>
    <t>Estructura de Balance</t>
  </si>
  <si>
    <t>Indicador de margen neto</t>
  </si>
  <si>
    <t>Indicador de rentabilidad sobre recursos propios - ROE</t>
  </si>
  <si>
    <t>Indicador de Riesgo de Liquidez - IRL</t>
  </si>
  <si>
    <t>TIPO</t>
  </si>
  <si>
    <t>Indicador de relación entre Activos Liquidos ampliados a depósitos de corto plazo</t>
  </si>
  <si>
    <t>Activos Líquidos ampliados / Depósitos Corto Plazo</t>
  </si>
  <si>
    <t>Efectivo y equivalentes+ Fondo Liquidez +Inversiones / Depositso &lt; 6 Meses</t>
  </si>
  <si>
    <t>Brecha 2-3 meses /efectivo y equivalentes+fondo de liquidez + participación en fondos de inversión colectiva abiertos sin pacto de permanencia</t>
  </si>
  <si>
    <t>(Brecha 2-3 meses / (C110500+C111000+C111500+C112001+C112003+C112005+C112006+C112007+C112008+C120305+C120310+C120315+C120320+C120330+C123016)</t>
  </si>
  <si>
    <t>IRL</t>
  </si>
  <si>
    <t>(C140800+C144500+C145100+C145800+C146500+C146800+C147100 / C40400+C140500+C141100+C141200+C144100+C144200+C145400+C144800+C145500+C146100+C146200+C146900)</t>
  </si>
  <si>
    <t>(C112000+C120000+C130000+C140405+C140410+C140505+C140510+C141105+C141110+C141205+C141210+C144105+C144110+C144205+C144210+C144805+144810+C145405+C145410+C145505+C145510+C146105+C146110+C146205+C146210+C146905+C146910+C146930+C146935+C160505+C161505)/100000</t>
  </si>
  <si>
    <t xml:space="preserve">Indicador de Cobertura individual de la cartera improductiva para la cartera en Riesgo </t>
  </si>
  <si>
    <t>(C140815+C140820+C140825+C144525+C144530+C144535+C144540+C144545+C144550+C145115+C145120+C145125+C145825+C145830+C145835+C145840+C145845+C145850+C146525+C146530+C146535+C146540+C146545+C146550+C147115+C147120+C147125+C147140+C147145+C147150) / (C140415+C140420+C140425+C140515+C140520+C140525+C141115+C141120+C141125+C141215+C141220+C141225+C144115+C144120+C144125+C144215+C144220+C144225+C144815+C144820+C144825+C145415+C145420+C145425+C145515+C145520+C145525+C146115+C146120+C146125+C146215+C146220+C146225+C146915+C146920+C146925+C146940+C146945+C146950)</t>
  </si>
  <si>
    <t>(C112000+C120000+C130000+C140405+C140410+C140505+C140510+C141105+C141110+C141205+C141210+C144105+C144110+C144205+C144210+C144805+144810+C145405+C145410+C145505+C145510+C146105+C146110+C146205+C146210+C146905+C146910+C146930+C146935+C160505+C161505) / (C210000+C230000)</t>
  </si>
  <si>
    <t>(C141110+C141115+C141120+C141125+C144110+C144115+C144120+C144125+C146935+C146940+C146945+C146950)/
(C141100+C144100+C146930+C146935+C146940+C146945+C146950)</t>
  </si>
  <si>
    <t>((C141200+144200)período actual / (C141200+144200)período anterior)-1</t>
  </si>
  <si>
    <t>((C141100+144100+C146930+C146935+C146940+C146945+C146950)período actual/(C141100+144100+C146930+C146935+C146940+C146945+C146950)período anterior)-1</t>
  </si>
  <si>
    <t>((C146100+146200)período actual/(C146100+146200)período anterior)-1</t>
  </si>
  <si>
    <t>((C144800+C145400+145500)período actual /(C144800+C145400+145500)período anterior)-1</t>
  </si>
  <si>
    <t>((C140400+140500+C146905+C146910+C146915+C146920+C146925)período actual /(C140400+140500+C146905+C146910+C146915+C146920+C146925)período anterior)-1</t>
  </si>
  <si>
    <t>((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actual/ (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período anterior)-1</t>
  </si>
  <si>
    <t>((C141210+C141215+C141220+C141225+C144210+C144215+C144220+C144225)período actual /(C141210+C141215+C141220+C141225+C144210+C144215+C144220+C144225)período anterior)-1</t>
  </si>
  <si>
    <t>((C141110+C141115+C141120+C141125+C144110+C144115+C144120+C144125+C146935+C146940+C146945+C146950)período actual /(C141110+C141115+C141120+C141125+C144110+C144115+C144120+C144125+C146935+C146940+C146945+C146950)período anterior)-1</t>
  </si>
  <si>
    <t>((C146110+C146115+C146120+C146125+C146210+C146215+C146220+C146225)período actual /(C146110+C146115+C146120+C146125+C146210+C146215+C146220+C146225)período anterior)-1</t>
  </si>
  <si>
    <t>((C144810+C144815+C144820+144825+C145410+C145415+C145420+C145425+C145510+C145515+C145520+C145525)período actual /(C144810+C144815+C144820+144825+C145410+C145415+C145420+C145425+C145510+C145515+C145520+C145525)período anterior)-1</t>
  </si>
  <si>
    <t>((C140410+C140415+C140420+C140425+C140510+C140515+C140520+C140525+C146910+C146915+C146920+C146925)período actual /(C140410+C140415+C140420+C140425+C140510+C140515+C140520+C140525+C146910+C146915+C146920+C146925)período anterior)-1</t>
  </si>
  <si>
    <t>De la base depositos tomar los 20 ahorradores con mayor saldo de depositos / Total Saldo Depositos</t>
  </si>
  <si>
    <t>De la base Cartera tomar los 20 deudores con mayor saldo cartera / Total Saldo Cartera</t>
  </si>
  <si>
    <t>Indicador de relación entre el Aportes sociales mínimos no reducibles y el Capital Social</t>
  </si>
  <si>
    <t>Aportes sociales mínimos no reducibles</t>
  </si>
  <si>
    <t>Aportes sociales no reducibles / Capital Social</t>
  </si>
  <si>
    <t>Se calcula con base en los anexos 1 y 2, del Capítulo III, Tìtulo IV, Circular Bàsica Contable y Financiera</t>
  </si>
  <si>
    <t>(C110500+C111000+C111500+C112001+C112003+C112005+C112006+C112007+C112008+C120305+C120310+C120315+C120320+C120330+C123016+C120400+120800+121300+C122800+C123000) / (C210500+C211005+C212505+C212510+C213005)</t>
  </si>
  <si>
    <t>Se calcula con base en el Anexo 1 del Título III de la Circular Básica Contable y Financiera.</t>
  </si>
  <si>
    <t>Cuenta</t>
  </si>
  <si>
    <t xml:space="preserve">   ACREEDORAS DE CONTROL POR CONTRA (CR)</t>
  </si>
  <si>
    <t xml:space="preserve">      RESPONSABILIDADES CONTINGENTES POR EL CONTRARIO</t>
  </si>
  <si>
    <t xml:space="preserve">   ACREEDORAS  POR CONTRA (DB)</t>
  </si>
  <si>
    <t xml:space="preserve">         CARTERA FOGACOOP</t>
  </si>
  <si>
    <t xml:space="preserve">      BIENES Y VALORES RECIBIDOS EN ADMINISTRACIÓN</t>
  </si>
  <si>
    <t xml:space="preserve">      BIENES RECIBIDOS DE TERCEROS</t>
  </si>
  <si>
    <t xml:space="preserve">      MERCANCÍAS RECIBIDAS EN CONSIGNACIÓN</t>
  </si>
  <si>
    <t xml:space="preserve">   ACREEDORAS DE CONTROL</t>
  </si>
  <si>
    <t xml:space="preserve">         TARJETAS DE CRÉDITO</t>
  </si>
  <si>
    <t xml:space="preserve">         CRÉDITOS ROTATIVOS</t>
  </si>
  <si>
    <t xml:space="preserve">      APERTURAS DE CRÉDITO</t>
  </si>
  <si>
    <t xml:space="preserve">      OTRAS RESPONSABILIDADES CONTINGENTES</t>
  </si>
  <si>
    <t xml:space="preserve">      LITIGIOS Y/O DEMANDAS</t>
  </si>
  <si>
    <t xml:space="preserve">      CRÉDITOS APROBADOS NO DESEMBOLSADOS</t>
  </si>
  <si>
    <t xml:space="preserve">      BIENES Y VALORES RECIBIDOS EN GARANTÍA</t>
  </si>
  <si>
    <t xml:space="preserve">      BIENES Y VALORES RECIBIDOS EN CUSTODIA</t>
  </si>
  <si>
    <t xml:space="preserve">   ACREEDORAS CONTINGENTES</t>
  </si>
  <si>
    <t>CUENTAS DE REVELACIÓN DE INFORMACIÓN FINANCIERA - ACREEDORAS</t>
  </si>
  <si>
    <t xml:space="preserve">   DEUDORAS DE CONTROL POR CONTRA (CR)</t>
  </si>
  <si>
    <t xml:space="preserve">   DEUDORAS CONTINGENTES POR CONTRA (CR)</t>
  </si>
  <si>
    <t xml:space="preserve">      OTRAS CUENTAS DEUDORAS DE CONTROL</t>
  </si>
  <si>
    <t xml:space="preserve">      ACTIVOS TOTALMENTE DEPRECIADOS, AGOTADOS O AMORTIZADOS</t>
  </si>
  <si>
    <t xml:space="preserve">      BIENES ENTREGADOS EN CUSTODIA</t>
  </si>
  <si>
    <t xml:space="preserve">         OTROS ACTIVOS</t>
  </si>
  <si>
    <t xml:space="preserve">         PROPIEDAD, PLANTA Y EQUIPO</t>
  </si>
  <si>
    <t xml:space="preserve">         CUENTAS POR COBRAR</t>
  </si>
  <si>
    <t xml:space="preserve">         CARTERA POR VENTA DE BIENES Y SERVICIOS</t>
  </si>
  <si>
    <t xml:space="preserve">         CARTERA DE CRÉDITO</t>
  </si>
  <si>
    <t xml:space="preserve">         INVENTARIO</t>
  </si>
  <si>
    <t xml:space="preserve">         INVERSIONES</t>
  </si>
  <si>
    <t xml:space="preserve">      ACTIVOS CASTIGADOS</t>
  </si>
  <si>
    <t xml:space="preserve">      CRÉDITOS A FAVOR NO UTILIZADOS</t>
  </si>
  <si>
    <t xml:space="preserve">   DEUDORAS DE CONTROL</t>
  </si>
  <si>
    <t xml:space="preserve">         CATEGORÍA E RIESGO DE INCOBRABILIDAD, COMERCIAL</t>
  </si>
  <si>
    <t xml:space="preserve">         CATEGORÍA D RIESGO SIGNIFICATIVO, COMERCIAL</t>
  </si>
  <si>
    <t xml:space="preserve">         CATEGORÍA C RIESGO APRECIABLE, COMERCIAL</t>
  </si>
  <si>
    <t xml:space="preserve">         CATEGORÍA B - COMERCIAL - CRÉDITOS REESTRUCTURADOS</t>
  </si>
  <si>
    <t xml:space="preserve">         CATEGORÍA A - COMERCIAL- CRÉDITOS REESTRUCTURADOS</t>
  </si>
  <si>
    <t xml:space="preserve">         CATEGORÍA E RIESGO DE INCOBRABILIDAD, MICROCRÉDITOS</t>
  </si>
  <si>
    <t xml:space="preserve">         CATEGORÍA D RIESGO SIGNIFICATIVO, MICROCRÉDITOS</t>
  </si>
  <si>
    <t xml:space="preserve">         CATEGORÍA C RIESGO APRECIABLE, MICROCRÉDITOS</t>
  </si>
  <si>
    <t xml:space="preserve">         CATEGORÍA B - MICROCRÉDITOS - CRÉDITOS REESTRUCTURADOS</t>
  </si>
  <si>
    <t xml:space="preserve">         CATEGORÍA A - MICROCRÉDITOS- CRÉDITOS REESTRUCTURADOS</t>
  </si>
  <si>
    <t xml:space="preserve">         CATEGORÍA E RIESGO DE INCOBRABILIDAD, CONSUMO</t>
  </si>
  <si>
    <t xml:space="preserve">         CATEGORÍA D RIESGO SIGNIFICATIVO, CONSUMO</t>
  </si>
  <si>
    <t xml:space="preserve">         CATEGORÍA C RIESGO APRECIABLE, CONSUMO</t>
  </si>
  <si>
    <t xml:space="preserve">         CATEGORÍA B - CONSUMO - CRÉDITOS REESTRUCTURADOS</t>
  </si>
  <si>
    <t xml:space="preserve">         CATEGORÍA A - CONSUMO - CRÉDITOS REESTRUCTURADOS</t>
  </si>
  <si>
    <t xml:space="preserve">         CATEGORÍA E RIESGO DE INCOBRABILIDAD, VIVIENDA</t>
  </si>
  <si>
    <t xml:space="preserve">         CATEGORÍA D RIESGO SIGNIFICATIVO, VIVIENDA</t>
  </si>
  <si>
    <t xml:space="preserve">         CATEGORÍA C RIESGO APRECIABLE, VIVIENDA</t>
  </si>
  <si>
    <t xml:space="preserve">         CATEGORÍA B - VIVIENDA - CRÉDITOS REESTRUCTURADOS</t>
  </si>
  <si>
    <t xml:space="preserve">         CATEGORÍA A - VIVIENDA - CRÉDITOS REESTRUCTURADOS</t>
  </si>
  <si>
    <t xml:space="preserve">      INTERESES CARTERA DE CRÉDITOS</t>
  </si>
  <si>
    <t xml:space="preserve">      BIENES Y VALORES ENTREGADOS EN GARANTÍA</t>
  </si>
  <si>
    <t xml:space="preserve">      BIENES Y VALORES ENTREGADOS EN CUSTODIA</t>
  </si>
  <si>
    <t xml:space="preserve">   DEUDORAS CONTINGENTES</t>
  </si>
  <si>
    <t>CUENTAS DE REVELACIÓN DE INFORMACIÓN FINANCIERA - DEUDORAS</t>
  </si>
  <si>
    <t xml:space="preserve">      CONTRATOS DE SERVICIOS</t>
  </si>
  <si>
    <t xml:space="preserve">      COSTOS INDIRECTOS</t>
  </si>
  <si>
    <t xml:space="preserve">      MANO DE OBRA DIRECTA</t>
  </si>
  <si>
    <t xml:space="preserve">   COSTOS DE PRODUCCIÓN</t>
  </si>
  <si>
    <t>COSTOS DE PRODUCCIÓN O DE OPERACIÓN</t>
  </si>
  <si>
    <t xml:space="preserve">      DEVOLUCIONES (CR)</t>
  </si>
  <si>
    <t xml:space="preserve">      DE MATERIALES INDIRECTOS</t>
  </si>
  <si>
    <t xml:space="preserve">      DE MATERIAS PRIMAS</t>
  </si>
  <si>
    <t xml:space="preserve">      DE MERCANCÍAS</t>
  </si>
  <si>
    <t xml:space="preserve">   COMPRAS</t>
  </si>
  <si>
    <t xml:space="preserve">      POR DIFERENCIA EN CAMBIO</t>
  </si>
  <si>
    <t xml:space="preserve">      OTRAS ACTIVIDADES DE SERVICIOS COMUNITARIOS, SOCIALES Y PERSONALES</t>
  </si>
  <si>
    <t xml:space="preserve">      SERVICIOS SOCIALES Y DE SALUD</t>
  </si>
  <si>
    <t xml:space="preserve">      ENSEÑANZA</t>
  </si>
  <si>
    <t xml:space="preserve">      ACTIVIDADES INMOBILIARIAS, EMPRESARIALES Y DE ALQUILER</t>
  </si>
  <si>
    <t xml:space="preserve">         OTROS</t>
  </si>
  <si>
    <t xml:space="preserve">         INTERESES DE CRÉDITOS DE BANCOS</t>
  </si>
  <si>
    <t xml:space="preserve">         CONTRIBUCIÓN EMERGENCIA  ECONÓMICA</t>
  </si>
  <si>
    <t xml:space="preserve">         INTERESES AHORRO PERMANENTE</t>
  </si>
  <si>
    <t xml:space="preserve">         INTERESES AHORRO CONTRACTUAL</t>
  </si>
  <si>
    <t xml:space="preserve">         INTERESES DEPÓSITOS DE AHORRO A TERMINO</t>
  </si>
  <si>
    <t xml:space="preserve">         INTERESES DEPÓSITOS DE AHORRO ORDINARIO</t>
  </si>
  <si>
    <t xml:space="preserve">      INTERESES DE DEPÓSITOS, DE CRÉDITOS DE BANCOS Y OTRAS OBLIGACIONES FINANCIERAS</t>
  </si>
  <si>
    <t xml:space="preserve">         ACTIVIDADES CONEXAS</t>
  </si>
  <si>
    <t xml:space="preserve">         TRANSMISIÓN DE SONIDO E IMÁGENES POR CONTRATO</t>
  </si>
  <si>
    <t xml:space="preserve">         SERVICIO DE RADIO Y TELEVISIÓN POR CABLE</t>
  </si>
  <si>
    <t xml:space="preserve">         SERVICIO DE TRANSMISIÓN DE DATOS</t>
  </si>
  <si>
    <t xml:space="preserve">         SERVICIO TELEFÓNICO</t>
  </si>
  <si>
    <t xml:space="preserve">         SERVICIO POSTAL Y DE CORREO</t>
  </si>
  <si>
    <t xml:space="preserve">         OTRAS AGENCIAS DE TRANSPORTE</t>
  </si>
  <si>
    <t xml:space="preserve">         AGENCIAS DE VIAJE</t>
  </si>
  <si>
    <t xml:space="preserve">         SERVICIOS COMPLEMENTARIOS PARA EL TRANSPORTE</t>
  </si>
  <si>
    <t xml:space="preserve">         ALMACENAMIENTO Y DEPOSITO</t>
  </si>
  <si>
    <t xml:space="preserve">         MANIPULACIÓN DE CARGA</t>
  </si>
  <si>
    <t xml:space="preserve">         SERVICIO DE TRANSPORTE POR TUBERÍAS</t>
  </si>
  <si>
    <t xml:space="preserve">         SERVICIO DE TRANSPORTE POR VÍA AÉREA</t>
  </si>
  <si>
    <t xml:space="preserve">         SERVICIO DE TRANSPORTE POR VÍA ACUÁTICA</t>
  </si>
  <si>
    <t xml:space="preserve">         SERVICIO DE TRANSPORTE POR VÍA FÉRREA</t>
  </si>
  <si>
    <t xml:space="preserve">         SERVICIO DE TRANSPORTE POR CARRETERA</t>
  </si>
  <si>
    <t xml:space="preserve">      TRANSPORTE, ALMACENAMIENTO Y COMUNICACIONES</t>
  </si>
  <si>
    <t xml:space="preserve">         BARES Y CANTINAS</t>
  </si>
  <si>
    <t xml:space="preserve">         RESTAURANTES</t>
  </si>
  <si>
    <t xml:space="preserve">         CAMPAMENTO Y OTROS TIPOS DE HOSPEDAJE</t>
  </si>
  <si>
    <t xml:space="preserve">         HOTELERÍA</t>
  </si>
  <si>
    <t xml:space="preserve">      HOTELES Y RESTAURANTES</t>
  </si>
  <si>
    <t xml:space="preserve">         VENTA DE OTROS PRODUCTOS</t>
  </si>
  <si>
    <t xml:space="preserve">         REPARACIÓN DE EFECTOS PERSONALES Y ELECTRODOMÉSTICOS</t>
  </si>
  <si>
    <t xml:space="preserve">         VENTA DE LOTERÍAS, RIFAS, CHANCE, APUESTAS Y SIMILARES</t>
  </si>
  <si>
    <t xml:space="preserve">         VENTA DE EQUIPO PROFESIONAL Y CIENTÍFICO</t>
  </si>
  <si>
    <t xml:space="preserve">         VENTA DE EMPAQUES</t>
  </si>
  <si>
    <t xml:space="preserve">         VENTA DE EQUIPO ÓPTICO Y DE PRECISIÓN</t>
  </si>
  <si>
    <t xml:space="preserve">         VENTA DE EQUIPO FOTOGRÁFICO</t>
  </si>
  <si>
    <t xml:space="preserve">         VENTA DE ARTÍCULOS EN CASAS DE EMPEÑO Y PRENDERÍAS</t>
  </si>
  <si>
    <t xml:space="preserve">         VENTA DE INSTRUMENTOS MUSICALES</t>
  </si>
  <si>
    <t xml:space="preserve">         VENTA DE ARTÍCULOS EN CACHARRERÍAS Y MISCELANEAS</t>
  </si>
  <si>
    <t xml:space="preserve">         VENTA DE MAQUINARIA, EQUIPO DE OFICINA Y PROGRAMAS DE COMPUTADOR</t>
  </si>
  <si>
    <t xml:space="preserve">         VENTA DE PRODUCTOS INTERMEDIOS, DESPERDICIOS Y DESECHOS</t>
  </si>
  <si>
    <t xml:space="preserve">         VENTA DE QUÍMICOS</t>
  </si>
  <si>
    <t xml:space="preserve">         VENTA DE HERRAMIENTAS Y ARTÍCULOS DE FERRETERÍA</t>
  </si>
  <si>
    <t xml:space="preserve">         VENTA DE PRODUCTOS DE VIDRIOS Y MARQUETERÍA</t>
  </si>
  <si>
    <t xml:space="preserve">         VENTA DE PINTURAS, LACAS Y FERRETERÍA</t>
  </si>
  <si>
    <t xml:space="preserve">         VENTA DE MATERIALES DE CONSTRUCCIÓN, FONTANERÍA Y CALEFACCIÓN</t>
  </si>
  <si>
    <t xml:space="preserve">         VENTA DE CUBIERTOS, VAJILLAS, CRISTALERÍA, PORCELANAS, CERÁMICAS Y OTROS ARTÍCULOS DE USO DOMESTICO</t>
  </si>
  <si>
    <t xml:space="preserve">         VENTA DE PRODUCTOS DE ASEO, FARMACÉUTICOS, MEDICINALES, Y ARTÍCULOS DE TOCADOR</t>
  </si>
  <si>
    <t xml:space="preserve">         VENTA DE ELECTRODOMÉSTICOS Y MUEBLES</t>
  </si>
  <si>
    <t xml:space="preserve">         VENTA DE ARTÍCULOS EN RELOJERÍAS Y JOYERÍAS</t>
  </si>
  <si>
    <t xml:space="preserve">         VENTA DE INSTRUMENTOS QUIRÚRGICOS Y ORTOPÉDICOS</t>
  </si>
  <si>
    <t xml:space="preserve">         VENTA DE JUEGOS, JUGUETES Y ARTÍCULOS DEPORTIVOS</t>
  </si>
  <si>
    <t xml:space="preserve">         VENTA DE LIBROS, REVISTAS, ELEMENTOS DE PAPELERÍA, ÚTILES Y TEXTOS ESCOLARES</t>
  </si>
  <si>
    <t xml:space="preserve">         VENTA DE PAPEL Y CARTÓN</t>
  </si>
  <si>
    <t xml:space="preserve">         VENTA DE PRODUCTOS TEXTILES, DE VESTIR, DE CUERO Y CALZADO</t>
  </si>
  <si>
    <t xml:space="preserve">         VENTA DE PRODUCTOS AGROPECUARIOS</t>
  </si>
  <si>
    <t xml:space="preserve">         VENTA DE PRODUCTOS EN ALMACENES NO ESPECIALIZADOS</t>
  </si>
  <si>
    <t xml:space="preserve">         VENTA DE ANIMALES VIVOS Y CUEROS</t>
  </si>
  <si>
    <t xml:space="preserve">         VENTA DE OTROS INSUMOS Y MATERIAS PRIMAS NO AGROPECUARIAS</t>
  </si>
  <si>
    <t xml:space="preserve">         VENTA DE INSUMOS, MATERIAS PRIMAS AGROPECUARIAS Y FLORES</t>
  </si>
  <si>
    <t xml:space="preserve">         VENTA A CAMBIO DE RETRIBUCIÓN O POR CONTRATA</t>
  </si>
  <si>
    <t xml:space="preserve">         VENTA DE LUBRICANTES, ADITIVOS, LLANTAS Y LUJOS PARA AUTOMOTORES</t>
  </si>
  <si>
    <t xml:space="preserve">         VENTA DE COMBUSTIBLES SÓLIDOS, LÍQUIDOS, GASEOSOS</t>
  </si>
  <si>
    <t xml:space="preserve">         VENTA DE PARTES, PIEZAS Y ACCESORIOS DE VEHÍCULOS AUTOMOTORES</t>
  </si>
  <si>
    <t xml:space="preserve">         MANTENIMIENTO, REPARACIÓN Y LAVADO DE VEHÍCULOS AUTOMOTORES</t>
  </si>
  <si>
    <t xml:space="preserve">         VENTA DE VEHÍCULOS AUTOMOTORES</t>
  </si>
  <si>
    <t xml:space="preserve">      COMERCIO AL POR MAYOR Y AL POR MENOR</t>
  </si>
  <si>
    <t xml:space="preserve">         ALQUILER DE EQUIPO CON OPERARIOS</t>
  </si>
  <si>
    <t xml:space="preserve">         TERMINACIÓN DE EDIFICACIONES</t>
  </si>
  <si>
    <t xml:space="preserve">         ACONDICIONAMIENTO DE EDIFICIOS</t>
  </si>
  <si>
    <t xml:space="preserve">         CONSTRUCCIÓN DE EDIFICIOS Y OBRAS DE INGENIERÍA CIVIL</t>
  </si>
  <si>
    <t xml:space="preserve">         PREPARACIÓN DE TERRENOS</t>
  </si>
  <si>
    <t xml:space="preserve">      CONSTRUCCIÓN</t>
  </si>
  <si>
    <t xml:space="preserve">         CAPTACIÓN, DEPURACIÓN Y DISTRIBUCIÓN DE AGUA</t>
  </si>
  <si>
    <t xml:space="preserve">         FABRICACIÓN DE GAS Y DISTRIBUCIÓN DE COMBUSTIBLES GASEOSOS</t>
  </si>
  <si>
    <t xml:space="preserve">         GENERACIÓN, CAPTACIÓN Y DISTRIBUCIÓN DE ENERGÍA ELÉCTRICA</t>
  </si>
  <si>
    <t xml:space="preserve">      SUMINISTRO DE ELECTRICIDAD, GAS Y AGUA</t>
  </si>
  <si>
    <t xml:space="preserve">         PRODUCTOS DE OTRAS INDUSTRIAS MANUFACTURERAS</t>
  </si>
  <si>
    <t xml:space="preserve">         RECICLAMIENTO DE DESPERDICIOS</t>
  </si>
  <si>
    <t xml:space="preserve">         FABRICACIÓN DE JUEGOS Y JUGUETES</t>
  </si>
  <si>
    <t xml:space="preserve">         FABRICACIÓN DE ARTÍCULOS Y EQUIPO PARA DEPORTE</t>
  </si>
  <si>
    <t xml:space="preserve">         FABRICACIÓN DE INSTRUMENTOS DE MÚSICA</t>
  </si>
  <si>
    <t xml:space="preserve">         FABRICACIÓN DE JOYAS Y ARTÍCULOS CONEXOS</t>
  </si>
  <si>
    <t xml:space="preserve">         FABRICACIÓN DE MUEBLES</t>
  </si>
  <si>
    <t xml:space="preserve">         FABRICACIÓN DE OTROS TIPOS DE TRANSPORTE</t>
  </si>
  <si>
    <t xml:space="preserve">         FABRICACIÓN DE BICICLETAS Y SILLAS DE RUEDAS</t>
  </si>
  <si>
    <t xml:space="preserve">         FABRICACIÓN DE MOTOCICLETAS</t>
  </si>
  <si>
    <t xml:space="preserve">         FABRICACIÓN DE AERONAVES</t>
  </si>
  <si>
    <t xml:space="preserve">         FABRICACIÓN DE LOCOMOTORAS Y MATERIAL RODANTE PARA FERROCARRILES</t>
  </si>
  <si>
    <t xml:space="preserve">         FABRICACIÓN Y REPARACIÓN DE BUQUES Y OTRAS EMBARCACIONES</t>
  </si>
  <si>
    <t xml:space="preserve">         FABRICACIÓN DE PARTES PIEZAS Y ACCESORIOS PARA AUTOMOTORES</t>
  </si>
  <si>
    <t xml:space="preserve">         FABRICACIÓN DE CARROCERÍAS PARA AUTOMOTORES</t>
  </si>
  <si>
    <t xml:space="preserve">         FABRICACIÓN DE VEHÍCULOS AUTOMOTORES</t>
  </si>
  <si>
    <t xml:space="preserve">         FABRICACIÓN DE RELOJES</t>
  </si>
  <si>
    <t xml:space="preserve">         FABRICACIÓN DE INSTRUMENTOS DE ÓPTICA Y EQUIPO FOTOGRÁFICO</t>
  </si>
  <si>
    <t xml:space="preserve">         FABRICACIÓN DE INSTRUMENTOS DE MEDICIÓN Y CONTROL</t>
  </si>
  <si>
    <t xml:space="preserve">         FABRICACIÓN DE APARATOS E INSTRUMENTOS MÉDICOS</t>
  </si>
  <si>
    <t xml:space="preserve">         FABRICACIÓN DE EQUIPOS DE RADIO, TELEVISIÓN Y COMUNICACIONES</t>
  </si>
  <si>
    <t xml:space="preserve">         ELABORACIÓN DE OTROS TIPOS DE EQUIPO ELÉCTRICO</t>
  </si>
  <si>
    <t xml:space="preserve">         ELABORACIÓN DE EQUIPO DE ILUMINACIÓN</t>
  </si>
  <si>
    <t xml:space="preserve">         ELABORACIÓN DE PILAS Y BATERÍAS PRIMARIAS</t>
  </si>
  <si>
    <t xml:space="preserve">         ELABORACIÓN DE EQUIPO DE OFICINA</t>
  </si>
  <si>
    <t xml:space="preserve">         ELABORACIÓN DE APARATOS DE USO DOMESTICO</t>
  </si>
  <si>
    <t xml:space="preserve">         FABRICACIÓN DE EQUIPOS DE ELEVACIÓN Y MANIPULACIÓN</t>
  </si>
  <si>
    <t xml:space="preserve">         FABRICACIÓN DE MAQUINARIA Y EQUIPO</t>
  </si>
  <si>
    <t xml:space="preserve">         ELABORACIÓN DE OTROS PRODUCTOS DE METAL</t>
  </si>
  <si>
    <t xml:space="preserve">         FABRICACIÓN DE ARTÍCULOS DE FERRETERÍA</t>
  </si>
  <si>
    <t xml:space="preserve">         REVESTIMIENTO DE METALES Y OBRAS DE INGENIERÍA MECÁNICA</t>
  </si>
  <si>
    <t xml:space="preserve">         FORJA, PRENSADO, ESTAMPADO, LAMINADO DE METAL Y PULVIMETALURGIA</t>
  </si>
  <si>
    <t xml:space="preserve">         FABRICACIÓN DE PRODUCTOS METÁLICOS PARA USO ESTRUCTURAL</t>
  </si>
  <si>
    <t xml:space="preserve">         FUNDICIÓN DE METALES NO FERROSOS</t>
  </si>
  <si>
    <t xml:space="preserve">         PRODUCTOS PRIMARIOS DE METALES PRECIOSOS Y DE METALES NO FERROSOS</t>
  </si>
  <si>
    <t xml:space="preserve">         INDUSTRIAS BÁSICAS Y FUNDICIÓN DE HIERRO Y ACERO</t>
  </si>
  <si>
    <t xml:space="preserve">         ELABORACIÓN DE OTROS PRODUCTOS MINERALES NO METÁLICOS</t>
  </si>
  <si>
    <t xml:space="preserve">         CORTE, TALLADO Y ACABADO DE LA PIEDRA</t>
  </si>
  <si>
    <t xml:space="preserve">         ELABORACIÓN DE ARTÍCULOS DE HORMIGÓN, CEMENTO Y YESO</t>
  </si>
  <si>
    <t xml:space="preserve">         ELABORACIÓN DE CEMENTO, CAL Y YESO</t>
  </si>
  <si>
    <t xml:space="preserve">         ELABORACIÓN DE PRODUCTOS DE CERÁMICA, LOZA, PIEDRA, ARCILLA Y PORCELANA</t>
  </si>
  <si>
    <t xml:space="preserve">         ELABORACIÓN DE VIDRIO Y PRODUCTOS DE VIDRIO</t>
  </si>
  <si>
    <t xml:space="preserve">         ELABORACIÓN DE PRODUCTOS DE PLÁSTICO</t>
  </si>
  <si>
    <t xml:space="preserve">         ELABORACIÓN DE OTROS PRODUCTOS DE CAUCHO</t>
  </si>
  <si>
    <t xml:space="preserve">         ELABORACIÓN DE FIBRAS</t>
  </si>
  <si>
    <t xml:space="preserve">         ELABORACIÓN DE OTROS PRODUCTOS QUÍMICOS</t>
  </si>
  <si>
    <t xml:space="preserve">         ELABORACIÓN DE JABONES, DETERGENTES Y PREPARADOS DE TOCADOR</t>
  </si>
  <si>
    <t xml:space="preserve">         ELABORACIÓN DE PRODUCTOS FARMACÉUTICOS Y BOTÁNICOS</t>
  </si>
  <si>
    <t xml:space="preserve">         ELABORACIÓN DE PINTURAS, TINTAS Y MASILLAS</t>
  </si>
  <si>
    <t xml:space="preserve">         ELABORACIÓN DE PRODUCTOS QUÍMICOS DE USO AGROPECUARIO</t>
  </si>
  <si>
    <t xml:space="preserve">         ELABORACIÓN DE PLÁSTICO Y CAUCHO SINTÉTICO</t>
  </si>
  <si>
    <t xml:space="preserve">         ELABORACIÓN DE ABONOS Y COMPUESTOS DE NITRÓGENO</t>
  </si>
  <si>
    <t xml:space="preserve">         ELABORACIÓN DE SUSTANCIAS QUÍMICAS BÁSICAS</t>
  </si>
  <si>
    <t xml:space="preserve">         ELABORACIÓN DE PRODUCTOS DE LA REFINACIÓN DE PETRÓLEO</t>
  </si>
  <si>
    <t xml:space="preserve">         ELABORACIÓN DE PRODUCTOS DE HORNO DE COQUE</t>
  </si>
  <si>
    <t xml:space="preserve">         REPRODUCCIÓN DE GRABACIONES</t>
  </si>
  <si>
    <t xml:space="preserve">         SERVICIOS RELACIONADOS CON LA EDICIÓN Y LA IMPRESIÓN</t>
  </si>
  <si>
    <t xml:space="preserve">         IMPRESIÓN</t>
  </si>
  <si>
    <t xml:space="preserve">         EDICIONES Y PUBLICACIONES</t>
  </si>
  <si>
    <t xml:space="preserve">         ELABORACIÓN DE PASTA Y PRODUCTOS DE MADERA, PAPEL Y CARTÓN</t>
  </si>
  <si>
    <t xml:space="preserve">         PRODUCCIÓN DE MADERA, ARTÍCULOS DE MADERA Y CORCHO</t>
  </si>
  <si>
    <t xml:space="preserve">         ELABORACIÓN DE CALZADO</t>
  </si>
  <si>
    <t xml:space="preserve">         ELABORACIÓN DE MALETAS, BOLSOS Y SIMILARES</t>
  </si>
  <si>
    <t xml:space="preserve">         CURTIDO, ADOBO O PREPARACIÓN DE CUERO</t>
  </si>
  <si>
    <t xml:space="preserve">         PREPARACIÓN, ADOBO Y TENIDO DE PIELES</t>
  </si>
  <si>
    <t xml:space="preserve">         ELABORACIÓN DE PRENDAS DE VESTIR</t>
  </si>
  <si>
    <t xml:space="preserve">         ELABORACIÓN DE TEJIDOS</t>
  </si>
  <si>
    <t xml:space="preserve">         ELABORACIÓN DE OTROS PRODUCTOS TEXTILES</t>
  </si>
  <si>
    <t xml:space="preserve">         ELABORACIÓN DE CUERDAS, CORDELES, BRAMANTES Y REDES</t>
  </si>
  <si>
    <t xml:space="preserve">         ELABORACIÓN DE TAPICES Y ALFOMBRAS</t>
  </si>
  <si>
    <t xml:space="preserve">         ELABORACIÓN DE ARTÍCULOS DE MATERIALES TEXTILES</t>
  </si>
  <si>
    <t xml:space="preserve">         ACABADO DE PRODUCTOS TEXTILES</t>
  </si>
  <si>
    <t xml:space="preserve">         PREPARACIÓN E HILATURA DE FIBRAS TEXTILES Y TEJEDURÍA</t>
  </si>
  <si>
    <t xml:space="preserve">         ELABORACIÓN DE PRODUCTOS DE TABACO</t>
  </si>
  <si>
    <t xml:space="preserve">         ELABORACIÓN DE BEBIDAS NO ALCOHÓLICAS</t>
  </si>
  <si>
    <t xml:space="preserve">         ELABORACIÓN DE BEBIDAS MALTEADAS Y DE MALTA</t>
  </si>
  <si>
    <t xml:space="preserve">         ELABORACIÓN DE VINOS</t>
  </si>
  <si>
    <t xml:space="preserve">         ELABORACIÓN DE BEBIDAS ALCOHÓLICAS Y ALCOHOL ETÍLICO</t>
  </si>
  <si>
    <t xml:space="preserve">         ELABORACIÓN DE OTROS PRODUCTOS ALIMENTICIOS</t>
  </si>
  <si>
    <t xml:space="preserve">         ELABORACIÓN DE PRODUCTOS DE CAFÉ</t>
  </si>
  <si>
    <t xml:space="preserve">         ELABORACIÓN DE PASTAS Y PRODUCTOS FARINÁCEOS</t>
  </si>
  <si>
    <t xml:space="preserve">         ELABORACIÓN DE CACAO, CHOCOLATE Y CONFITERÍA</t>
  </si>
  <si>
    <t xml:space="preserve">         ELABORACIÓN DE AZÚCAR Y MELAZAS</t>
  </si>
  <si>
    <t xml:space="preserve">         ELABORACIÓN DE PRODUCTOS PARA PANADERÍA</t>
  </si>
  <si>
    <t xml:space="preserve">         ELABORACIÓN DE ALIMENTOS PARA ANIMALES</t>
  </si>
  <si>
    <t xml:space="preserve">         ELABORACIÓN DE ALMIDONES Y DERIVADOS</t>
  </si>
  <si>
    <t xml:space="preserve">         ELABORACIÓN DE PRODUCTOS DE MOLINERÍA</t>
  </si>
  <si>
    <t xml:space="preserve">         ELABORACIÓN DE PRODUCTOS LÁCTEOS</t>
  </si>
  <si>
    <t xml:space="preserve">         ELABORACIÓN DE ACEITES Y GRASAS</t>
  </si>
  <si>
    <t xml:space="preserve">         PRODUCTOS DE FRUTAS, LEGUMBRES Y HORTALIZAS</t>
  </si>
  <si>
    <t xml:space="preserve">         PRODUCTOS DE PESCADO</t>
  </si>
  <si>
    <t xml:space="preserve">         PRODUCCIÓN Y PROCESAMIENTO DE CARNES Y PRODUCTOS CÁRNICOS</t>
  </si>
  <si>
    <t xml:space="preserve">      INDUSTRIAS MANUFACTURERAS</t>
  </si>
  <si>
    <t xml:space="preserve">         PRESTACIÓN DE SERVICIOS SECTOR MINERO</t>
  </si>
  <si>
    <t xml:space="preserve">         OTRAS MINAS Y CANTERAS</t>
  </si>
  <si>
    <t xml:space="preserve">         METALES PRECIOSOS</t>
  </si>
  <si>
    <t xml:space="preserve">         PIEDRAS PRECIOSAS</t>
  </si>
  <si>
    <t xml:space="preserve">         PIEDRA, ARENA Y ARCILLA</t>
  </si>
  <si>
    <t xml:space="preserve">         MINERALES METALÍFEROS NO FERROSOS</t>
  </si>
  <si>
    <t xml:space="preserve">         MINERALES DE HIERRO</t>
  </si>
  <si>
    <t xml:space="preserve">         SERVICIOS RELACIONADOS CON EXTRACCIÓN DE PETRÓLEO Y GAS</t>
  </si>
  <si>
    <t xml:space="preserve">         GAS NATURAL</t>
  </si>
  <si>
    <t xml:space="preserve">         PETRÓLEO CRUDO</t>
  </si>
  <si>
    <t xml:space="preserve">         CARBÓN</t>
  </si>
  <si>
    <t xml:space="preserve">      EXPLOTACIÓN DE MINAS Y CANTERAS</t>
  </si>
  <si>
    <t xml:space="preserve">         EXPLOTACIÓN DE CRIADEROS DE PECES</t>
  </si>
  <si>
    <t xml:space="preserve">         ACTIVIDAD DE PESCA</t>
  </si>
  <si>
    <t xml:space="preserve">      PESCA</t>
  </si>
  <si>
    <t xml:space="preserve">         ACTIVIDAD DE SILVICULTURA</t>
  </si>
  <si>
    <t xml:space="preserve">         ACTIVIDAD DE CAZA</t>
  </si>
  <si>
    <t xml:space="preserve">         SERVICIOS AGRÍCOLAS Y GANADEROS</t>
  </si>
  <si>
    <t xml:space="preserve">         CRÍA DE OTROS ANIMALES</t>
  </si>
  <si>
    <t xml:space="preserve">         PRODUCCIÓN AVÍCOLA</t>
  </si>
  <si>
    <t xml:space="preserve">         CRÍA DE GANADO CABALLAR Y VACUNO,</t>
  </si>
  <si>
    <t xml:space="preserve">         CRÍA DE OVEJAS, CABRAS, ASNOS, MULAS Y BURDÉGANOS</t>
  </si>
  <si>
    <t xml:space="preserve">         OTROS CULTIVOS AGRÍCOLAS</t>
  </si>
  <si>
    <t xml:space="preserve">         CULTIVO DE BANANO</t>
  </si>
  <si>
    <t xml:space="preserve">         CULTIVO DE ALGODÓN Y PLANTAS PARA MATERIAL TEXTIL</t>
  </si>
  <si>
    <t xml:space="preserve">         CULTIVO DE CAÑA DE AZÚCAR</t>
  </si>
  <si>
    <t xml:space="preserve">         CULTIVO DE FLORES</t>
  </si>
  <si>
    <t xml:space="preserve">         CULTIVO DE CAFÉ</t>
  </si>
  <si>
    <t xml:space="preserve">         CULTIVOS DE FRUTAS, NUECES Y PLANTAS AROMÁTICAS</t>
  </si>
  <si>
    <t xml:space="preserve">         CULTIVOS DE HORTALIZAS, LEGUMBRES Y PLANTAS ORNAMENTALES</t>
  </si>
  <si>
    <t xml:space="preserve">         CULTIVO DE CEREALES</t>
  </si>
  <si>
    <t xml:space="preserve">      AGRICULTURA, GANADERÍA, CAZA Y SILVICULTURA</t>
  </si>
  <si>
    <t xml:space="preserve">   COSTO DE VENTAS Y DE PRESTACIÓN DE SERVICIOS</t>
  </si>
  <si>
    <t>COSTO DE VENTAS</t>
  </si>
  <si>
    <t xml:space="preserve">      DIVERSOS</t>
  </si>
  <si>
    <t xml:space="preserve">      AMORTIZACIONES Y AGOTAMIENTO</t>
  </si>
  <si>
    <t xml:space="preserve">      DEPRECIACIONES</t>
  </si>
  <si>
    <t xml:space="preserve">         PROCESAMIENTO ELECTRÓNICO DE DATOS</t>
  </si>
  <si>
    <t xml:space="preserve">         ASISTENCIA TÉCNICA</t>
  </si>
  <si>
    <t xml:space="preserve">         ADECUACIÓN E INSTALACIÓN</t>
  </si>
  <si>
    <t xml:space="preserve">         SUSCRIPCIONES Y PUBLICACIONES</t>
  </si>
  <si>
    <t xml:space="preserve">         CUOTAS DE SOSTENIMIENTO</t>
  </si>
  <si>
    <t xml:space="preserve">         SISTEMATIZACIÓN</t>
  </si>
  <si>
    <t xml:space="preserve">         VIGILANCIA PRIVADA</t>
  </si>
  <si>
    <t xml:space="preserve">         SERVICIOS TEMPORALES</t>
  </si>
  <si>
    <t xml:space="preserve">         GASTOS DE VIAJES</t>
  </si>
  <si>
    <t xml:space="preserve">         GASTOS DE  REPRESENTACIÓN</t>
  </si>
  <si>
    <t xml:space="preserve">         INFORMACIÓN COMERCIAL</t>
  </si>
  <si>
    <t xml:space="preserve">         GASTOS LEGALES</t>
  </si>
  <si>
    <t xml:space="preserve">         REUNIONES Y CONFERENCIAS</t>
  </si>
  <si>
    <t xml:space="preserve">         GASTOS DE COMITÉS</t>
  </si>
  <si>
    <t xml:space="preserve">         CONTRIBUCIONES Y AFILIACIONES</t>
  </si>
  <si>
    <t xml:space="preserve">         PUBLICIDAD Y PROPAGANDA</t>
  </si>
  <si>
    <t xml:space="preserve">         SUMINISTROS</t>
  </si>
  <si>
    <t xml:space="preserve">         FOTOCOPIAS</t>
  </si>
  <si>
    <t xml:space="preserve">         PAPELERÍA Y ÚTILES DE OFICINA</t>
  </si>
  <si>
    <t xml:space="preserve">         TRANSPORTE,  FLETES Y ACARREOS</t>
  </si>
  <si>
    <t xml:space="preserve">         CORREO</t>
  </si>
  <si>
    <t xml:space="preserve">         SERVICIOS PÚBLICOS</t>
  </si>
  <si>
    <t xml:space="preserve">         CAFETERÍA</t>
  </si>
  <si>
    <t xml:space="preserve">         ASEO Y ELEMENTOS</t>
  </si>
  <si>
    <t xml:space="preserve">         REPARACIONES LOCATIVAS</t>
  </si>
  <si>
    <t xml:space="preserve">         CUOTAS DE ADMINISTRACIÓN</t>
  </si>
  <si>
    <t xml:space="preserve">         MEJORAS A BIENES AJENOS</t>
  </si>
  <si>
    <t xml:space="preserve">         MANTENIMIENTO Y REPARACIONES</t>
  </si>
  <si>
    <t xml:space="preserve">         SEGUROS</t>
  </si>
  <si>
    <t xml:space="preserve">         ADMINISTRACIÓN DE BIENES</t>
  </si>
  <si>
    <t xml:space="preserve">         ARRENDAMIENTOS</t>
  </si>
  <si>
    <t xml:space="preserve">         IMPUESTOS</t>
  </si>
  <si>
    <t xml:space="preserve">         HONORARIOS</t>
  </si>
  <si>
    <t xml:space="preserve">      OTROS COSTOS</t>
  </si>
  <si>
    <t xml:space="preserve">         OTROS  BENEFICIOS A EMPLEADOS</t>
  </si>
  <si>
    <t xml:space="preserve">         SUBSIDIO DE ALIMENTACIÓN</t>
  </si>
  <si>
    <t xml:space="preserve">         GASTOS MÉDICOS Y MEDICAMENTOS</t>
  </si>
  <si>
    <t xml:space="preserve">         GASTOS DEPORTIVOS Y DE RECREACIÓN</t>
  </si>
  <si>
    <t xml:space="preserve">         CAPACITACIÓN AL PERSONAL</t>
  </si>
  <si>
    <t xml:space="preserve">         APORTES SINDICALES</t>
  </si>
  <si>
    <t xml:space="preserve">         APORTES SENA</t>
  </si>
  <si>
    <t xml:space="preserve">         APORTES I,C,B,F,</t>
  </si>
  <si>
    <t xml:space="preserve">         APORTES CAJAS DE COMPENSACIÓN FAMILIAR</t>
  </si>
  <si>
    <t xml:space="preserve">         APORTES A,R,L</t>
  </si>
  <si>
    <t xml:space="preserve">         APORTES PENSIÓN</t>
  </si>
  <si>
    <t xml:space="preserve">         APORTES SALUD</t>
  </si>
  <si>
    <t xml:space="preserve">         AUXILIOS AL PERSONAL</t>
  </si>
  <si>
    <t xml:space="preserve">         DOTACIÓN Y SUMINISTRO A TRABAJADORES</t>
  </si>
  <si>
    <t xml:space="preserve">         INDEMNIZACIONES LABORALES</t>
  </si>
  <si>
    <t xml:space="preserve">         BONIFICACIONES</t>
  </si>
  <si>
    <t xml:space="preserve">         OTRAS PRESTACIONES SOCIALES</t>
  </si>
  <si>
    <t xml:space="preserve">         PENSIONES DE JUBILACIÓN</t>
  </si>
  <si>
    <t xml:space="preserve">         VACACIONES</t>
  </si>
  <si>
    <t xml:space="preserve">         PRIMA DE ANTIGÜEDAD</t>
  </si>
  <si>
    <t xml:space="preserve">         PRIMA DE VACACIONES</t>
  </si>
  <si>
    <t xml:space="preserve">         PRIMA EXTRALEGAL</t>
  </si>
  <si>
    <t xml:space="preserve">         PRIMA LEGAL</t>
  </si>
  <si>
    <t xml:space="preserve">         INTERESES SOBRE CESANTÍAS</t>
  </si>
  <si>
    <t xml:space="preserve">         CESANTÍAS</t>
  </si>
  <si>
    <t xml:space="preserve">         AUXILIO DE TRANSPORTE</t>
  </si>
  <si>
    <t xml:space="preserve">         INCAPACIDADES</t>
  </si>
  <si>
    <t xml:space="preserve">         VIÁTICOS</t>
  </si>
  <si>
    <t xml:space="preserve">         COMISIONES</t>
  </si>
  <si>
    <t xml:space="preserve">         HORAS EXTRAS</t>
  </si>
  <si>
    <t xml:space="preserve">         JORNALES</t>
  </si>
  <si>
    <t xml:space="preserve">         SUELDOS</t>
  </si>
  <si>
    <t xml:space="preserve">         DE REPRESENTACIÓN</t>
  </si>
  <si>
    <t xml:space="preserve">         SALARIO INTEGRAL</t>
  </si>
  <si>
    <t xml:space="preserve">      BENEFICIO A EMPLEADOS</t>
  </si>
  <si>
    <t xml:space="preserve">   GASTOS DE VENTAS</t>
  </si>
  <si>
    <t xml:space="preserve">   EXCEDENTES Y PERDIDAS DEL EJERCICIO</t>
  </si>
  <si>
    <t xml:space="preserve">      IMPUESTOS A LAS GANANCIAS DIFERIDOS</t>
  </si>
  <si>
    <t xml:space="preserve">      IMPUESTO DE RENTA Y COMPLEMENTARIOS</t>
  </si>
  <si>
    <t xml:space="preserve">         IMPUESTOS ASUMIDOS</t>
  </si>
  <si>
    <t xml:space="preserve">         BIENES ENTREGADOS EN COMODATO</t>
  </si>
  <si>
    <t xml:space="preserve">         MEJORAS EN PROPIEDAD AJENA</t>
  </si>
  <si>
    <t xml:space="preserve">         AUXILIOS Y DONACIONES</t>
  </si>
  <si>
    <t xml:space="preserve">         POR INCUMPLIMIENTO DE CONTRATOS</t>
  </si>
  <si>
    <t xml:space="preserve">         PROVISIÓN POR COSTOS DE DESMANTELAMIENTO</t>
  </si>
  <si>
    <t xml:space="preserve">         MULTAS, SANCIONES, LITIGIOS, INDEMNIZACIONES Y DEMANDAS</t>
  </si>
  <si>
    <t xml:space="preserve">         CONTRATOS ONEROSOS</t>
  </si>
  <si>
    <t xml:space="preserve">         OBLIGACIONES LEGALES</t>
  </si>
  <si>
    <t xml:space="preserve">         COSTOS DE REESTRUCTURACIÓN</t>
  </si>
  <si>
    <t xml:space="preserve">      GASTOS VARIOS</t>
  </si>
  <si>
    <t xml:space="preserve">      CONSTITUCIÓN RESERVA MATEMÁTICA</t>
  </si>
  <si>
    <t xml:space="preserve">         DERECHOS SOBRE BIENES ADQUIRIDOS EN ARRENDAMIENTO</t>
  </si>
  <si>
    <t xml:space="preserve">         EDIFICIOS</t>
  </si>
  <si>
    <t xml:space="preserve">         TERRENOS</t>
  </si>
  <si>
    <t xml:space="preserve">      PERDIDA POR VALORACIÓN DE PROPIEDADES DE INVERSIÓN (A VALOR RAZONABLE)</t>
  </si>
  <si>
    <t xml:space="preserve">         SEMOVIENTES</t>
  </si>
  <si>
    <t xml:space="preserve">         PLANTACIONES AGRÍCOLAS</t>
  </si>
  <si>
    <t xml:space="preserve">         CULTIVOS EN DESARROLLO</t>
  </si>
  <si>
    <t xml:space="preserve">      PERDIDA POR VALORACIÓN DEL ACTIVO BIOLÓGICO</t>
  </si>
  <si>
    <t xml:space="preserve">         OTRAS</t>
  </si>
  <si>
    <t xml:space="preserve">         ACTIVOS BIOLÓGICOS</t>
  </si>
  <si>
    <t xml:space="preserve">         ACTIVOS INTANGIBLES</t>
  </si>
  <si>
    <t xml:space="preserve">      PERDIDA EN VENTA DE ACTIVOS</t>
  </si>
  <si>
    <t xml:space="preserve">         GASTO POR INTERESES DE ACTIVO POR DERECHO DE USO</t>
  </si>
  <si>
    <t xml:space="preserve">         POR INTERESES COSTO AMORTIZACIÓN CRÉDITOS EMPLEADOS - BENEFICIOS A EMPLEADOS</t>
  </si>
  <si>
    <t xml:space="preserve">         POR INVERSIONES MEDIDAS A VALOR RAZONABLE</t>
  </si>
  <si>
    <t xml:space="preserve">         POR INVERSIONES MEDIDAS A COSTO AMORTIZADO</t>
  </si>
  <si>
    <t xml:space="preserve">         POR VALORACIÓN DE INVERSIONES EN SUBSIDIARIAS O SUBORDINADAS</t>
  </si>
  <si>
    <t xml:space="preserve">         POR VALORACIÓN DE INVERSIONES EN NEGOCIOS CONJUNTOS</t>
  </si>
  <si>
    <t xml:space="preserve">         POR VALORACIÓN DE INVERSIONES EN OPERACIONES CONJUNTAS</t>
  </si>
  <si>
    <t xml:space="preserve">         POR VALORACIÓN DE INVERSIONES EN ENTIDADES ASOCIADAS</t>
  </si>
  <si>
    <t xml:space="preserve">         POR VALORACIÓN DE INVERSIONES DISPONIBLES PARA LA VENTA EN TÍTULOS DE DEUDA</t>
  </si>
  <si>
    <t xml:space="preserve">         POR VALORACIÓN DE INVERSIONES PARA MANTENER HASTA EL VENCIMIENTO</t>
  </si>
  <si>
    <t xml:space="preserve">         POR VALORACIÓN EN INVERSIONES NEGOCIABLES EN TÍTULOS PARTICIPATIVOS</t>
  </si>
  <si>
    <t xml:space="preserve">         POR VALORACIÓN DE INVERSIONES NEGOCIABLES EN TÍTULOS DE DEUDA</t>
  </si>
  <si>
    <t xml:space="preserve">         POR VALORACIÓN DE INVERSIONES FONDO DE LIQUIDEZ</t>
  </si>
  <si>
    <t xml:space="preserve">         DESCUENTOS COMERCIALES CONDICIONADOS</t>
  </si>
  <si>
    <t xml:space="preserve">         GRAVÁMENES CERTIFICACIONES Y CONSTANCIAS</t>
  </si>
  <si>
    <t xml:space="preserve">         REAJUSTE DE LA UNIDAD DE VALOR REAL UVR</t>
  </si>
  <si>
    <t xml:space="preserve">         GASTOS BANCARIOS</t>
  </si>
  <si>
    <t xml:space="preserve">      GASTOS FINANCIEROS</t>
  </si>
  <si>
    <t xml:space="preserve">         INVERSIONES CONTABILIZADAS A VALOR RAZONABLE</t>
  </si>
  <si>
    <t xml:space="preserve">         INVERSIONES CONTABILIZADAS A COSTO AMORTIZADO</t>
  </si>
  <si>
    <t xml:space="preserve">         INVERSIONES EN NEGOCIOS CONJUNTOS</t>
  </si>
  <si>
    <t xml:space="preserve">         INVERSIONES EN OPERACIONES CONJUNTAS</t>
  </si>
  <si>
    <t xml:space="preserve">         INVERSIONES EN ENTIDADES ASOCIADAS</t>
  </si>
  <si>
    <t xml:space="preserve">         INVERSIONES DISPONIBLES PARA LA VENTA EN TÍTULOS DE  PARTICIPACIÓN</t>
  </si>
  <si>
    <t xml:space="preserve">         INVERSIONES DISPONIBLES PARA LA VENTA EN TÍTULOS DE DEUDA</t>
  </si>
  <si>
    <t xml:space="preserve">         INVERSIONES PARA MANTENER HASTA EL VENCIMIENTO</t>
  </si>
  <si>
    <t xml:space="preserve">         INVERSIONES NEGOCIABLES  EN TÍTULOS DE PATICIPACIÓN</t>
  </si>
  <si>
    <t xml:space="preserve">         INVERSIONES NEGOCIABLES EN TÍTULOS DE DEUDA</t>
  </si>
  <si>
    <t xml:space="preserve">         INVERSIONES FONDO DE LIQUIDEZ</t>
  </si>
  <si>
    <t xml:space="preserve">      GASTOS POR VENTA DE INVERSIONES Y OTROS ACTIVOS</t>
  </si>
  <si>
    <t xml:space="preserve">   OTROS GASTOS</t>
  </si>
  <si>
    <t xml:space="preserve">      DEPRECIACIÓN ACTIVOS POR DERECHO DE USO</t>
  </si>
  <si>
    <t xml:space="preserve">      DEPRECIACIÓN PROPIEDADES DE INVERSIÓN MEDIDAS AL COSTO</t>
  </si>
  <si>
    <t xml:space="preserve">      DEPRECIACIÓN ACTIVOS BIOLÓGICOS</t>
  </si>
  <si>
    <t xml:space="preserve">         BIENES EN COMODATO</t>
  </si>
  <si>
    <t xml:space="preserve">         PROPIEDADES EN TRANSITO</t>
  </si>
  <si>
    <t xml:space="preserve">         CONSTRUCCIONES O MONTAJES EN CURSO</t>
  </si>
  <si>
    <t xml:space="preserve">         ENVASES Y EMPAQUES</t>
  </si>
  <si>
    <t xml:space="preserve">         PROPIEDADES EN OPERACIONES CONJUNTAS</t>
  </si>
  <si>
    <t xml:space="preserve">         ENSERES Y ACCESORIOS</t>
  </si>
  <si>
    <t xml:space="preserve">         MAUSOLEOS</t>
  </si>
  <si>
    <t xml:space="preserve">         REPUESTOS MOLDES Y TROQUELES</t>
  </si>
  <si>
    <t xml:space="preserve">         MAQUINARIA Y EQUIPO</t>
  </si>
  <si>
    <t xml:space="preserve">         ARMAMENTO DE VIGILANCIA</t>
  </si>
  <si>
    <t xml:space="preserve">         BIENES DE FONDOS SOCIALES</t>
  </si>
  <si>
    <t xml:space="preserve">         EQUIPO DE TRANSPORTE, TRACCIÓN Y ELEVACIÓN</t>
  </si>
  <si>
    <t xml:space="preserve">         PLANTAS, DUCTOS Y TÚNELES</t>
  </si>
  <si>
    <t xml:space="preserve">         PLANTAS PRODUCTORAS</t>
  </si>
  <si>
    <t xml:space="preserve">         REDES, LÍNEAS Y CABLES</t>
  </si>
  <si>
    <t xml:space="preserve">         EQUIPOS DE COMEDOR, COCINA, DESPENSA Y HOTELERÍA</t>
  </si>
  <si>
    <t xml:space="preserve">         EQUIPO MÉDICO Y CIENTÍFICO</t>
  </si>
  <si>
    <t xml:space="preserve">         EQUIPO DE CÓMPUTO Y COMUNICACIÓN</t>
  </si>
  <si>
    <t xml:space="preserve">         MUEBLES Y EQUIPO DE OFICINA</t>
  </si>
  <si>
    <t xml:space="preserve">         EDIFICACIONES</t>
  </si>
  <si>
    <t xml:space="preserve">      DEPRECIACIÓN PROPIEDAD, PLANTA Y EQUIPO</t>
  </si>
  <si>
    <t xml:space="preserve">         OTROS ACTIVOS INTANGIBLES</t>
  </si>
  <si>
    <t xml:space="preserve">         PROGRAMAS Y APLICACIONES INFORMÁTICAS</t>
  </si>
  <si>
    <t xml:space="preserve">         LICENCIAS</t>
  </si>
  <si>
    <t xml:space="preserve">         OTROS DERECHOS</t>
  </si>
  <si>
    <t xml:space="preserve">         CONCESIONES Y FRANQUICIAS</t>
  </si>
  <si>
    <t xml:space="preserve">         MARCAS Y PATENTES</t>
  </si>
  <si>
    <t xml:space="preserve">      AMORTIZACIÓN Y AGOTAMIENTO</t>
  </si>
  <si>
    <t xml:space="preserve">         INTERESES DE CRÉDITOS DE VIVIENDA CON PERIODOS DE GRACIA</t>
  </si>
  <si>
    <t xml:space="preserve">         OTROS CONCEPTOS CAUSADOS DE CRÉDITOS COMERCIALES POR PERIODOS DE GRACIA</t>
  </si>
  <si>
    <t xml:space="preserve">         OTROS CONCEPTOS CAUSADOS DE MICROCRÉDITO EMPRESARIAL POR PERIODOS DE GRACIA</t>
  </si>
  <si>
    <t xml:space="preserve">         OTROS CONCEPTOS CAUSADOS DE MICROCRÉDITO INMOBILIARIO POR PERIODOS DE GRACIA</t>
  </si>
  <si>
    <t xml:space="preserve">         OTROS CONCEPTOS CAUSADOS DE CRÉDITOS DE CONSUMO POR PERIODOS DE GRACIA</t>
  </si>
  <si>
    <t xml:space="preserve">         OTROS CONCEPTOS CAUSADOS DE  CRÉDITOS DE VIVIENDA POR PERIODOS DE GRACIA</t>
  </si>
  <si>
    <t xml:space="preserve">         DETERIORO GENERAL ADICIONAL CARTERA DE CRÉDITOS</t>
  </si>
  <si>
    <t xml:space="preserve">         INTERESES DE CRÉDITOS COMERCIALES CON PERIODOS DE GRACIA</t>
  </si>
  <si>
    <t xml:space="preserve">         INTERESES DE MICROCRÉDITO EMPRESARIAL CON PERIODOS DE GRACIA</t>
  </si>
  <si>
    <t xml:space="preserve">         INTERESES DE MICROCRÉDITO INMOBILIARIO CON PERIODOS DE GRACIA</t>
  </si>
  <si>
    <t xml:space="preserve">         INTERESES DE CRÉDITOS DE CONSUMO CON PERIODOS DE GRACIA</t>
  </si>
  <si>
    <t xml:space="preserve">         DETERIORO ACTIVOS POR DERECHO DE USO</t>
  </si>
  <si>
    <t xml:space="preserve">         INVERSIONES CONTABILIZADAS POR MÉTODO DE PARTICIPACIÓN PATRIMONIAL</t>
  </si>
  <si>
    <t xml:space="preserve">         PROPIEDADES DE INVERSIÓN MEDIDAS A VALOR RAZONABLE</t>
  </si>
  <si>
    <t xml:space="preserve">         PAGOS POR CUENTA DE  CRÉDITOS A EMPLEADOS</t>
  </si>
  <si>
    <t xml:space="preserve">         INVENTARIOS DE PRESTADORES DE SERVICIOS</t>
  </si>
  <si>
    <t xml:space="preserve">         INVERSIONES CONTABILIZADAS A VALOR RAZONABLE CON CAMBIOS EN EL ORI</t>
  </si>
  <si>
    <t xml:space="preserve">         INVERSIONES CONTABILIZADAS A VALOR RAZONABLE CON CAMBIOS EN EL RESULTADO</t>
  </si>
  <si>
    <t xml:space="preserve">         ACTIVOS INTANGIBLES ADQUIRIDOS</t>
  </si>
  <si>
    <t xml:space="preserve">         ACTIVOS NO CORRIENTES MANTENIDOS PARA LA VENTA</t>
  </si>
  <si>
    <t xml:space="preserve">         PROPIEDADES DE INVERSIÓN AL COSTO</t>
  </si>
  <si>
    <t xml:space="preserve">         OTRAS CUENTAS POR COBRAR</t>
  </si>
  <si>
    <t xml:space="preserve">         RESPONSABILIDADES PENDIENTES</t>
  </si>
  <si>
    <t xml:space="preserve">         DEUDORES PATRONALES Y EMPRESAS</t>
  </si>
  <si>
    <t xml:space="preserve">         PROMESAS DE COMPRA Y VENTA</t>
  </si>
  <si>
    <t xml:space="preserve">         ANTICIPOS DE IMPUESTOS</t>
  </si>
  <si>
    <t xml:space="preserve">         ANTICIPOS</t>
  </si>
  <si>
    <t xml:space="preserve">         DIVIDENDOS, PARTICIPACIONES Y RETORNOS</t>
  </si>
  <si>
    <t xml:space="preserve">         INTERESES DEUDORES POR PRESTACIÓN DE SERVICIOS</t>
  </si>
  <si>
    <t xml:space="preserve">         DEUDORES POR PRESTACIÓN DE SERVICIOS</t>
  </si>
  <si>
    <t xml:space="preserve">         INTERESES DEUDORES POR VENTA DE BIENES</t>
  </si>
  <si>
    <t xml:space="preserve">         DEUDORES POR VENTA DE BIENES</t>
  </si>
  <si>
    <t xml:space="preserve">         ACTIVOS BIOLÓGICOS AL COSTO</t>
  </si>
  <si>
    <t xml:space="preserve">         CONVENIOS POR COBRAR</t>
  </si>
  <si>
    <t xml:space="preserve">         INTERESES CRÉDITOS A EMPLEADOS</t>
  </si>
  <si>
    <t xml:space="preserve">         CRÉDITOS A EMPLEADOS</t>
  </si>
  <si>
    <t xml:space="preserve">         DETERIORO GENERAL DE CARTERA DE CRÉDITOS</t>
  </si>
  <si>
    <t xml:space="preserve">         PAGOS POR CUENTA DE  ASOCIADOS - CRÉDITOS COMERCIALES</t>
  </si>
  <si>
    <t xml:space="preserve">         INTERESES CRÉDITOS COMERCIALES</t>
  </si>
  <si>
    <t xml:space="preserve">         CRÉDITOS COMERCIALES</t>
  </si>
  <si>
    <t xml:space="preserve">         PAGOS POR CUENTA DE  ASOCIADOS - MICROCRÉDITO EMPRESARIAL</t>
  </si>
  <si>
    <t xml:space="preserve">         INTERESES MICROCRÉDITO EMPRESARIAL</t>
  </si>
  <si>
    <t xml:space="preserve">         MICROCRÉDITO EMPRESARIAL</t>
  </si>
  <si>
    <t xml:space="preserve">         PAGOS POR CUENTA DE  ASOCIADOS - MICROCRÉDITO INMOBILIARIO</t>
  </si>
  <si>
    <t xml:space="preserve">         INTERESES MICROCRÉDITO INMOBILIARIO</t>
  </si>
  <si>
    <t xml:space="preserve">         MICROCRÉDITO INMOBILIARIO</t>
  </si>
  <si>
    <t xml:space="preserve">         PAGO POR CUENTA DE ASOCIADOS - CRÉDITOS DE CONSUMO</t>
  </si>
  <si>
    <t xml:space="preserve">         INTERESES CRÉDITOS DE CONSUMO</t>
  </si>
  <si>
    <t xml:space="preserve">         CRÉDITOS DE CONSUMO</t>
  </si>
  <si>
    <t xml:space="preserve">         PAGO POR CUENTA DE ASOCIADOS - CRÉDITOS DE VIVIENDA</t>
  </si>
  <si>
    <t xml:space="preserve">         INTERESES CRÉDITOS DE VIVIENDA</t>
  </si>
  <si>
    <t xml:space="preserve">         CRÉDITOS DE VIVIENDA</t>
  </si>
  <si>
    <t xml:space="preserve">         INVENTARIOS BIENES TRANSFORMADOS POR LA ENTIDAD</t>
  </si>
  <si>
    <t xml:space="preserve">         INVENTARIO BIENES NO TRANSFORMADOS POR LA ENTIDAD</t>
  </si>
  <si>
    <t xml:space="preserve">         OTRAS INVERSIONES EN INSTRUMENTOS DE PATRIMONIO</t>
  </si>
  <si>
    <t xml:space="preserve">         EN NEGOCIOS CONJUNTOS</t>
  </si>
  <si>
    <t xml:space="preserve">         EN OPERACIONES CONJUNTAS</t>
  </si>
  <si>
    <t xml:space="preserve">         INVERSIONES EN ENTIDADES SUBSIDIARIAS</t>
  </si>
  <si>
    <t xml:space="preserve">         INVERSIONES DISPONIBLES PARA LA VENTA EN TÍTULOS PARTICIPATIVOS</t>
  </si>
  <si>
    <t xml:space="preserve">         INVERSIONES NEGOCIABLES EN TÍTULOS PARTICIPATIVOS</t>
  </si>
  <si>
    <t xml:space="preserve">      DETERIORO</t>
  </si>
  <si>
    <t xml:space="preserve">         GASTOS DE DIRECTIVOS</t>
  </si>
  <si>
    <t xml:space="preserve">         GASTOS DE ASAMBLEA</t>
  </si>
  <si>
    <t xml:space="preserve">      GASTOS  GENERALES</t>
  </si>
  <si>
    <t xml:space="preserve">         COMPENSACIÓN EXTRAORDINARIA</t>
  </si>
  <si>
    <t xml:space="preserve">         DESCANSO ANUAL COMPENSADO</t>
  </si>
  <si>
    <t xml:space="preserve">         COMPENSACIÓN SEMESTRAL</t>
  </si>
  <si>
    <t xml:space="preserve">         COMPENSACIÓN ANUAL DIFERIDA</t>
  </si>
  <si>
    <t xml:space="preserve">         AYUDA PARA EL TRANSPORTE</t>
  </si>
  <si>
    <t xml:space="preserve">         COMPENSACIÓN VARIABLE</t>
  </si>
  <si>
    <t xml:space="preserve">         TIEMPO SUPLEMENTARIO</t>
  </si>
  <si>
    <t xml:space="preserve">         COMPENSACIÓN ORDINARIA</t>
  </si>
  <si>
    <t xml:space="preserve">      GASTOS POR OBLIGACIONES DE ORGANIZACIONES SOLIDARIAS DE TRABAJO ASOCIADO</t>
  </si>
  <si>
    <t xml:space="preserve">   GASTOS DE ADMINISTRACIÓN</t>
  </si>
  <si>
    <t>GASTOS</t>
  </si>
  <si>
    <t xml:space="preserve">      INGRESOS POR DONACIONES</t>
  </si>
  <si>
    <t xml:space="preserve">      INGRESOS POR DIFERENCIA EN CAMBIO</t>
  </si>
  <si>
    <t xml:space="preserve">      INGRESOS POR SUBVENCIONES DEL GOBIERNO</t>
  </si>
  <si>
    <t xml:space="preserve">         POR INCAPACIDADES</t>
  </si>
  <si>
    <t xml:space="preserve">         DE TERCEROS</t>
  </si>
  <si>
    <t xml:space="preserve">         POR PERDIDA DE MERCANCÍA</t>
  </si>
  <si>
    <t xml:space="preserve">         POR SUMINISTROS</t>
  </si>
  <si>
    <t xml:space="preserve">         POR SINIESTRO</t>
  </si>
  <si>
    <t xml:space="preserve">      INDEMNIZACIONES</t>
  </si>
  <si>
    <t xml:space="preserve">         ENTRE COMPAÑÍAS</t>
  </si>
  <si>
    <t xml:space="preserve">         FLETES</t>
  </si>
  <si>
    <t xml:space="preserve">         DE CASINO</t>
  </si>
  <si>
    <t xml:space="preserve">         AL PERSONAL</t>
  </si>
  <si>
    <t xml:space="preserve">         DE MANTENIMIENTO</t>
  </si>
  <si>
    <t xml:space="preserve">         DE TRILLA</t>
  </si>
  <si>
    <t xml:space="preserve">         POR CONTRATOS</t>
  </si>
  <si>
    <t xml:space="preserve">         DE TRANSPORTE PROGRAMA GAS NATURAL</t>
  </si>
  <si>
    <t xml:space="preserve">         DE RECEPCIÓN DE AERONAVES</t>
  </si>
  <si>
    <t xml:space="preserve">         TALLER DE VEHÍCULOS</t>
  </si>
  <si>
    <t xml:space="preserve">         DE TELEFAX</t>
  </si>
  <si>
    <t xml:space="preserve">         DE COMPUTACIÓN</t>
  </si>
  <si>
    <t xml:space="preserve">         TÉCNICOS</t>
  </si>
  <si>
    <t xml:space="preserve">         ADMINISTRATIVOS</t>
  </si>
  <si>
    <t xml:space="preserve">         DE PRENSA</t>
  </si>
  <si>
    <t xml:space="preserve">         DE TRANSPORTE</t>
  </si>
  <si>
    <t xml:space="preserve">         DE BASCULA</t>
  </si>
  <si>
    <t xml:space="preserve">      SERVICIOS DIFERENTES AL OBJETO SOCIAL</t>
  </si>
  <si>
    <t xml:space="preserve">         ACTIVO POR DERECHO DE USO</t>
  </si>
  <si>
    <t xml:space="preserve">      VALORACIÓN DE PROPIEDADES DE INVERSIÓN (A VALOR RAZONABLE)</t>
  </si>
  <si>
    <t xml:space="preserve">         OTROS ACTIVOS BIOLÓGICOS</t>
  </si>
  <si>
    <t xml:space="preserve">      VALORACIÓN DEL ACTIVO BIOLÓGICO</t>
  </si>
  <si>
    <t xml:space="preserve">         CUOTAS DE ADMINISTRACIÓN Y SOSTENIMIENTO</t>
  </si>
  <si>
    <t xml:space="preserve">         CUOTAS DE ADMISIÓN Y/O AFILIACIÓN</t>
  </si>
  <si>
    <t xml:space="preserve">      ADMINISTRATIVOS Y SOCIALES</t>
  </si>
  <si>
    <t xml:space="preserve">         RECUPERACIÓN DE BIENES DADOS DE BAJA</t>
  </si>
  <si>
    <t xml:space="preserve">         DE BIENES DE ARTE Y CULTURA</t>
  </si>
  <si>
    <t xml:space="preserve">         DE ACTIVOS INTANGIBLES DISTINTOS DE LA PLUSVALÍA</t>
  </si>
  <si>
    <t xml:space="preserve">         DE ACTIVOS NO CORRIENTES MANTENIDOS PARA LA VENTA</t>
  </si>
  <si>
    <t xml:space="preserve">         DE PROPIEDADES DE INVERSIÓN AL COSTO</t>
  </si>
  <si>
    <t xml:space="preserve">         DE PROPIEDAD, PLANTA Y EQUIPO</t>
  </si>
  <si>
    <t xml:space="preserve">         DE OTRAS CUENTAS POR COBRAR</t>
  </si>
  <si>
    <t xml:space="preserve">         DE RESPONSABILIDADES PENDIENTES</t>
  </si>
  <si>
    <t xml:space="preserve">         DE DEUDORES PATRONALES Y EMPRESAS</t>
  </si>
  <si>
    <t xml:space="preserve">         DE PROMESAS DE COMPRA Y VENTA</t>
  </si>
  <si>
    <t xml:space="preserve">         DE ANTICIPOS DE IMPUESTOS</t>
  </si>
  <si>
    <t xml:space="preserve">         DE ARRENDAMIENTOS</t>
  </si>
  <si>
    <t xml:space="preserve">         DE ANTICIPOS</t>
  </si>
  <si>
    <t xml:space="preserve">         DE DIVIDENDOS, PARTICIPACIONES Y RETORNOS</t>
  </si>
  <si>
    <t xml:space="preserve">         DE INTERESES DEUDORES POR PRESTACIÓN DE SERVICIOS</t>
  </si>
  <si>
    <t xml:space="preserve">         DE DEUDORES POR PRESTACIÓN DE SERVICIOS</t>
  </si>
  <si>
    <t xml:space="preserve">         DE INTERESES DEUDORES POR VENTA DE BIENES</t>
  </si>
  <si>
    <t xml:space="preserve">         DE DEUDORES POR VENTA DE BIENES</t>
  </si>
  <si>
    <t xml:space="preserve">         DE ACTIVOS BIOLÓGICOS AL COSTO</t>
  </si>
  <si>
    <t xml:space="preserve">         DE CONVENIOS POR COBRAR</t>
  </si>
  <si>
    <t xml:space="preserve">         DE INTERESES CRÉDITOS A EMPLEADOS</t>
  </si>
  <si>
    <t xml:space="preserve">         DE CRÉDITOS A EMPLEADOS</t>
  </si>
  <si>
    <t xml:space="preserve">         DE DETERIORO GENERAL</t>
  </si>
  <si>
    <t xml:space="preserve">         DE PAGOS POR CUENTA DE  ASOCIADOS - CRÉDITOS COMERCIALES</t>
  </si>
  <si>
    <t xml:space="preserve">         DE INTERESES CRÉDITOS COMERCIALES</t>
  </si>
  <si>
    <t xml:space="preserve">         DE CRÉDITOS COMERCIALES</t>
  </si>
  <si>
    <t xml:space="preserve">         DE PAGOS POR CUENTA DE  ASOCIADOS - MICROCRÉDITO EMPRESARIAL</t>
  </si>
  <si>
    <t xml:space="preserve">         DE INTERESES MICROCRÉDITO EMPRESARIAL</t>
  </si>
  <si>
    <t xml:space="preserve">         DE MICROCRÉDITO EMPRESARIAL</t>
  </si>
  <si>
    <t xml:space="preserve">         DE PAGOS POR CUENTA DE  ASOCIADOS - MICROCRÉDITO INMOBILIARIO</t>
  </si>
  <si>
    <t xml:space="preserve">         DE INTERESES MICROCRÉDITO INMOBILIARIO</t>
  </si>
  <si>
    <t xml:space="preserve">         DE MICROCRÉDITO INMOBILIARIO</t>
  </si>
  <si>
    <t xml:space="preserve">         DE PAGO POR CUENTA DE ASOCIADOS - CRÉDITOS DE CONSUMO</t>
  </si>
  <si>
    <t xml:space="preserve">         DE INTERESES CRÉDITOS DE CONSUMO</t>
  </si>
  <si>
    <t xml:space="preserve">         DE CRÉDITOS DE CONSUMO</t>
  </si>
  <si>
    <t xml:space="preserve">         DE PAGO POR CUENTA DE ASOCIADOS - CRÉDITOS DE VIVIENDA</t>
  </si>
  <si>
    <t xml:space="preserve">         DE INTERESES CRÉDITOS DE VIVIENDA</t>
  </si>
  <si>
    <t xml:space="preserve">         DE CRÉDITOS DE VIVIENDA</t>
  </si>
  <si>
    <t xml:space="preserve">         DE BIENES TRANSFORMADOS POR LA ENTIDAD</t>
  </si>
  <si>
    <t xml:space="preserve">         DE BIENES NO TRANSFORMADOS POR LA ENTIDAD</t>
  </si>
  <si>
    <t xml:space="preserve">         DE INVERSIONES EN ENTIDADES ASOCIADAS</t>
  </si>
  <si>
    <t xml:space="preserve">         DE INVERSIONES EN ENTIDADES SUBSIDIARIAS</t>
  </si>
  <si>
    <t xml:space="preserve">         DE INVERSIONES DISPONIBLES PARA LA VENTA EN TÍTULOS PARTICIPATIVOS</t>
  </si>
  <si>
    <t xml:space="preserve">         DE INVERSIONES DISPONIBLES PARA LA VENTA EN TÍTULOS DE DEUDA</t>
  </si>
  <si>
    <t xml:space="preserve">      RECUPERACIONES DETERIORO</t>
  </si>
  <si>
    <t xml:space="preserve">         POR SUBARRENDAMIENTO DE ACTIVOS POR DERECHO DE USO</t>
  </si>
  <si>
    <t xml:space="preserve">         COMISIONES Y/O HONORARIOS</t>
  </si>
  <si>
    <t xml:space="preserve">         INTERESES DE BANCOS Y OTRAS ENTIDADES CON ACTIVIDAD FINANCIERA</t>
  </si>
  <si>
    <t xml:space="preserve">      OTROS INGRESOS</t>
  </si>
  <si>
    <t xml:space="preserve">         EN INVERSIONES DISPONIBLES PARA LA VENTA EN TÍTULOS DE DEUDA</t>
  </si>
  <si>
    <t xml:space="preserve">         EN INVERSIONES PARA MANTENER HASTA EL VENCIMIENTO</t>
  </si>
  <si>
    <t xml:space="preserve">         EN INVERSIONES NEGOCIABLES EN TÍTULOS PARTICIPATIVOS</t>
  </si>
  <si>
    <t xml:space="preserve">         EN INVERSIONES NEGOCIABLES EN TÍTULOS DE DEUDA</t>
  </si>
  <si>
    <t xml:space="preserve">         EFECTIVO RESTRINGIDO</t>
  </si>
  <si>
    <t xml:space="preserve">         INSTRUMENTOS EQUIVALENTE A EFECTIVO</t>
  </si>
  <si>
    <t xml:space="preserve">      INGRESOS POR VALORACIÓN INVERSIONES</t>
  </si>
  <si>
    <t xml:space="preserve">      INGRESOS POR UTILIDAD EN VENTA DE INVERSIONES Y OTROS ACTIVOS</t>
  </si>
  <si>
    <t xml:space="preserve">   OTROS INGRESOS</t>
  </si>
  <si>
    <t xml:space="preserve">      DEVOLUCIONES, REBAJAS Y DESCUENTOS EN VENTAS (DB)</t>
  </si>
  <si>
    <t xml:space="preserve">      INGRESOS DE OTRAS ACTIVIDADES DE SERVICIOS COMUNITARIOS, SOCIALES Y PERSONALES</t>
  </si>
  <si>
    <t xml:space="preserve">      INGRESOS DE SERVICIOS SOCIALES Y DE SALUD</t>
  </si>
  <si>
    <t xml:space="preserve">      INGRESOS DE ENSEÑANZA</t>
  </si>
  <si>
    <t xml:space="preserve">      INGRESOS DE ACTIVIDADES INMOBILIARIAS, EMPRESARIALES Y DE ALQUILER</t>
  </si>
  <si>
    <t xml:space="preserve">         INTERESES MORATORIOS CRÉDITOS EMPLEADOS</t>
  </si>
  <si>
    <t xml:space="preserve">         INTERESES MORATORIOS CARTERA MICROCRÉDITO EMPRESARIAL</t>
  </si>
  <si>
    <t xml:space="preserve">         INTERESES MORATORIOS CARTERA MICROCRÉDITO INMOBILIARIO</t>
  </si>
  <si>
    <t xml:space="preserve">         INTERESES MORATORIOS CARTERA VIVIENDA</t>
  </si>
  <si>
    <t xml:space="preserve">         INTERESES MORATORIOS CARTERA CONSUMO</t>
  </si>
  <si>
    <t xml:space="preserve">         INTERESES MORATORIOS CARTERA COMERCIAL</t>
  </si>
  <si>
    <t xml:space="preserve">         INTERESES DE CRÉDITOS A EMPLEADOS</t>
  </si>
  <si>
    <t xml:space="preserve">         INTERESES DE MICROCRÉDITO  EMPRESARIAL</t>
  </si>
  <si>
    <t xml:space="preserve">         INTERESES DE MICROCRÉDITO  INMOBILIARIO</t>
  </si>
  <si>
    <t xml:space="preserve">         INTERESES DE CRÉDITOS VIVIENDA</t>
  </si>
  <si>
    <t xml:space="preserve">         INTERESES DE CRÉDITOS CONSUMO</t>
  </si>
  <si>
    <t xml:space="preserve">         INTERESES DE CRÉDITOS COMERCIALES</t>
  </si>
  <si>
    <t xml:space="preserve">      INGRESOS CARTERA DE CRÉDITOS</t>
  </si>
  <si>
    <t xml:space="preserve">         INTERESES POR DEUDORES POR VENTA DE SERVICIOS</t>
  </si>
  <si>
    <t xml:space="preserve">         INTERESES POR DEUDORES POR VENTA DE BIENES</t>
  </si>
  <si>
    <t xml:space="preserve">      INTERESES POR DEUDORES POR VENTA DE BIENES Y SERVICIOS</t>
  </si>
  <si>
    <t xml:space="preserve">         VENTA DE ARTÍCULOS EN CACHARRERÍAS Y MISCELÁNEAS</t>
  </si>
  <si>
    <t xml:space="preserve">         FABRICACIÓN DE EQUIPO DE TRANSPORTE AUTOMOTORES</t>
  </si>
  <si>
    <t xml:space="preserve">         ELABORACIÓN DE PRODUCTOS QUIMICOS DE USO AGROPECUARIO</t>
  </si>
  <si>
    <t xml:space="preserve">         PREPARACIÓN, ADOBO Y TEJIDO DE PIELES</t>
  </si>
  <si>
    <t xml:space="preserve">   INGRESOS POR VENTA DE BIENES Y SERVICIOS</t>
  </si>
  <si>
    <t>INGRESOS</t>
  </si>
  <si>
    <t xml:space="preserve">      PRDIDAS (DB)</t>
  </si>
  <si>
    <t xml:space="preserve">      EXCEDENTES</t>
  </si>
  <si>
    <t xml:space="preserve">   RESULTADOS DE EJERCICIOS ANTERIORES</t>
  </si>
  <si>
    <t xml:space="preserve">      PÉRDIDAS (DB)</t>
  </si>
  <si>
    <t xml:space="preserve">   EXCEDENTES O PÉRDIDAS PARTICIPACIONES NO CONTROLADORAS</t>
  </si>
  <si>
    <t xml:space="preserve">      POR REVALUACIÓN DE ACTIVOS POR DERECHO DE USO</t>
  </si>
  <si>
    <t xml:space="preserve">      POR CONVERSIÓN DE OPERACIONES O NEGOCIOS EN EL EXTRANJERO</t>
  </si>
  <si>
    <t xml:space="preserve">      POR INVERSIONES EN SUBSIDIARIAS, ASOCIADAS, OPERACIONES CONJUNTAS  Y NEGOCIOS CONJUNTOS</t>
  </si>
  <si>
    <t xml:space="preserve">      POR MÉTODO DE PARTICIPACIÓN PATRIMONIAL</t>
  </si>
  <si>
    <t xml:space="preserve">      POR CAMBIO EN EL VALOR RAZONABLE DE PASIVOS FINANCIEROS QUE SEA ATRIBUIBLE A CAMBIOS EN EL RIESGO CREDITICIO</t>
  </si>
  <si>
    <t xml:space="preserve">      POR CAMBIOS EN EL VALOR RAZONABLE DE INSTRUMENTOS DE COBERTURA</t>
  </si>
  <si>
    <t xml:space="preserve">         INVERSIONES MEDIDAS A VALOR RAZONABLE - BAJA BURSATILIDAD</t>
  </si>
  <si>
    <t xml:space="preserve">         INVERSIONES MEDIDAS A VALOR RAZONABLE - ALTA Y MEDIA BURSATILIDAD</t>
  </si>
  <si>
    <t xml:space="preserve">      INVERSIONES MEDIDAS A VALOR RAZONABLE</t>
  </si>
  <si>
    <t xml:space="preserve">      POR NUEVAS MEDICIONES DE LOS PLANES DE BENEFICIOS DEFINIDOS</t>
  </si>
  <si>
    <t xml:space="preserve">      POR REVALUACIÓN DE PROPIEDAD, PLANTA Y EQUIPO Y ACTIVOS INTANGIBLES</t>
  </si>
  <si>
    <t xml:space="preserve">   OTRO RESULTADO INTEGRAL</t>
  </si>
  <si>
    <t xml:space="preserve">   RESULTADOS ACUMULADOS POR ADOPCIÓN POR PRIMERA VEZ</t>
  </si>
  <si>
    <t xml:space="preserve">   EXCEDENTES Y/O PÉRDIDAS  DEL EJERCICIO</t>
  </si>
  <si>
    <t xml:space="preserve">      DONACIONES Y AUXILIOS</t>
  </si>
  <si>
    <t xml:space="preserve">   SUPERÁVIT</t>
  </si>
  <si>
    <t xml:space="preserve">      OTROS FONDOS</t>
  </si>
  <si>
    <t xml:space="preserve">      FONDO DESARROLLO EMPRESARIAL SOLIDARIO</t>
  </si>
  <si>
    <t xml:space="preserve">      FONDOS DE INVERSIÓN</t>
  </si>
  <si>
    <t xml:space="preserve">      FONDO SOCIALES CAPITALIZADOS</t>
  </si>
  <si>
    <t xml:space="preserve">      FONDO ESPECIAL</t>
  </si>
  <si>
    <t xml:space="preserve">      FONDO PARA INFRAESTRUCTURA FÍSICA</t>
  </si>
  <si>
    <t xml:space="preserve">      FONDO PARA REVALORIZACIÓN DE APORTES</t>
  </si>
  <si>
    <t xml:space="preserve">      FONDO PARA AMORTIZACIÓN DE APORTES</t>
  </si>
  <si>
    <t xml:space="preserve">   FONDOS  DE DESTINACIÓN ESPECÍFICA</t>
  </si>
  <si>
    <t xml:space="preserve">      OTRAS RESERVAS</t>
  </si>
  <si>
    <t xml:space="preserve">      RESERVA POR DISPOSICIONES FISCALES</t>
  </si>
  <si>
    <t xml:space="preserve">      RESERVA PROTECCIÓN FONDO MUTUAL</t>
  </si>
  <si>
    <t xml:space="preserve">      RESERVAS ESTATUTARIAS</t>
  </si>
  <si>
    <t xml:space="preserve">      RESERVA PROTECCIÓN CARTERA</t>
  </si>
  <si>
    <t xml:space="preserve">      RESERVA DE ASAMBLEA</t>
  </si>
  <si>
    <t xml:space="preserve">      RESERVA DE INVERSIÓN SOCIAL</t>
  </si>
  <si>
    <t xml:space="preserve">      RESERVA PROTECCIÓN DE APORTES</t>
  </si>
  <si>
    <t xml:space="preserve">   RESERVAS</t>
  </si>
  <si>
    <t xml:space="preserve">      PARTICIPACIÓN PATRIMONIAL FOGACOOP</t>
  </si>
  <si>
    <t xml:space="preserve">         RESULTADO SOCIAL POSITIVO</t>
  </si>
  <si>
    <t xml:space="preserve">         CUOTAS O CONTRIBUCIONES SOCIALES</t>
  </si>
  <si>
    <t xml:space="preserve">      FONDO SOCIAL MUTUAL</t>
  </si>
  <si>
    <t xml:space="preserve">         APORTES AMORTIZADOS</t>
  </si>
  <si>
    <t xml:space="preserve">         APORTES ORDINARIOS</t>
  </si>
  <si>
    <t xml:space="preserve">      APORTES SOCIALES MÍNIMOS  NO REDUCIBLES</t>
  </si>
  <si>
    <t xml:space="preserve">         APORTES EXTRAORDINARIOS</t>
  </si>
  <si>
    <t xml:space="preserve">      APORTES SOCIALES TEMPORALMENTE RESTRINGIDOS</t>
  </si>
  <si>
    <t xml:space="preserve">   CAPITAL SOCIAL</t>
  </si>
  <si>
    <t>PATRIMONIO</t>
  </si>
  <si>
    <t xml:space="preserve">   PASIVOS INCLUIDOS EN GRUPOS DE ACTIVOS PARA SU DISPOSICIÓN CLASIFICADOS COMO MANTENIDOS PARA LA VENTA</t>
  </si>
  <si>
    <t xml:space="preserve">      OTRAS PROVISIONES</t>
  </si>
  <si>
    <t xml:space="preserve">      PROVISIONES POR GARANTÍAS</t>
  </si>
  <si>
    <t xml:space="preserve">      PROVISIÓN POR BENEFICIOS A EMPLEADOS LARGO PLAZO</t>
  </si>
  <si>
    <t xml:space="preserve">      PROVISIÓN POR BENEFICIOS A EMPLEADOS POST-EMPLEO</t>
  </si>
  <si>
    <t xml:space="preserve">      PROVISIÓN POR COSTOS DE DESMANTELAMIENTO</t>
  </si>
  <si>
    <t xml:space="preserve">      PROVISIÓN EN OPERACIONES CONJUNTAS</t>
  </si>
  <si>
    <t xml:space="preserve">      PROVISIÓN MULTAS, SANCIONES, LITIGIOS, INDEMNIZACIONES Y DEMANDAS</t>
  </si>
  <si>
    <t xml:space="preserve">      PROVISIONES POR CONTRATOS ONEROSOS</t>
  </si>
  <si>
    <t xml:space="preserve">      PROVISIONES POR OBLIGACIONES LEGALES</t>
  </si>
  <si>
    <t xml:space="preserve">      PROVISIONES POR COSTOS DE REESTRUCTURACIÓN</t>
  </si>
  <si>
    <t xml:space="preserve">   PROVISIONES</t>
  </si>
  <si>
    <t xml:space="preserve">         OTROS DEPÓSITOS</t>
  </si>
  <si>
    <t xml:space="preserve">         SOBRE INVENTARIOS</t>
  </si>
  <si>
    <t xml:space="preserve">         DEPÓSITOS JUDICIALES</t>
  </si>
  <si>
    <t xml:space="preserve">         PARA BIENES</t>
  </si>
  <si>
    <t xml:space="preserve">         PARA SERVICIOS</t>
  </si>
  <si>
    <t xml:space="preserve">      DEPÓSITOS RECIBIDOS EN GARANTÍA</t>
  </si>
  <si>
    <t xml:space="preserve">         OTROS AVANCES Y ANTICIPOS</t>
  </si>
  <si>
    <t xml:space="preserve">         ANTICIPOS SOBRE CONVENIOS Y ACUERDOS</t>
  </si>
  <si>
    <t xml:space="preserve">         ANTICIPOS SOBRE VENTAS DE BIENES Y SERVICIOS</t>
  </si>
  <si>
    <t xml:space="preserve">      AVANCES Y ANTICIPOS RECIBIDOS</t>
  </si>
  <si>
    <t xml:space="preserve">         PERDIDA EN LA VALORACIÓN DE OPCIONES VENDIDAS</t>
  </si>
  <si>
    <t xml:space="preserve">         PRIMA RECIBIDA EN OPCIONES</t>
  </si>
  <si>
    <t xml:space="preserve">         OBLIGACIONES EN OTROS DERIVADOS</t>
  </si>
  <si>
    <t xml:space="preserve">         DERECHOS EN OTROS DERIVADOS (DB)</t>
  </si>
  <si>
    <t xml:space="preserve">         OBLIGACIONES EN CONTRATOS SWAPS (DB)</t>
  </si>
  <si>
    <t xml:space="preserve">         DERECHOS EN CONTRATOS SWAPS (DB)</t>
  </si>
  <si>
    <t xml:space="preserve">         OBLIGACIONES EN CONTRATOS FUTUROS</t>
  </si>
  <si>
    <t xml:space="preserve">         DERECHOS EN CONTRATOS FUTUROS (DB)</t>
  </si>
  <si>
    <t xml:space="preserve">         OBLIGACIONES EN CONTRATOS FORWARD</t>
  </si>
  <si>
    <t xml:space="preserve">         DERECHOS EN CONTRATOS FORWARD (DB)</t>
  </si>
  <si>
    <t xml:space="preserve">      INSTRUMENTOS FINANCIEROS DERIVADOS CON FINES DE COBERTURA DE FLUJOS DE EFECTIVO</t>
  </si>
  <si>
    <t xml:space="preserve">      INSTRUMENTOS FINANCIEROS DERIVADOS CON FINES DE COBERTURA DE VALOR DE MERCADO (VALOR RAZONABLE)</t>
  </si>
  <si>
    <t xml:space="preserve">      INSTRUMENTOS FINANCIEROS DERIVADOS CON FINES DE ESPECULACIÓN</t>
  </si>
  <si>
    <t xml:space="preserve">      APORTES SOCIALES</t>
  </si>
  <si>
    <t xml:space="preserve">      PASIVOS POR ACTIVIDADES DE OPERACIONES CONJUNTAS</t>
  </si>
  <si>
    <t xml:space="preserve">      PASIVOS EN NEGOCIOS CONJUNTOS</t>
  </si>
  <si>
    <t xml:space="preserve">         VENTA POR CUENTA DE TERCEROS</t>
  </si>
  <si>
    <t xml:space="preserve">         VALORES RECIBIDOS PARA TERCEROS</t>
  </si>
  <si>
    <t xml:space="preserve">      INGRESOS RECIBIDOS PARA TERCEROS</t>
  </si>
  <si>
    <t xml:space="preserve">         APORTES SOCIALES PENDIENTES DE APLICAR</t>
  </si>
  <si>
    <t xml:space="preserve">         ANTICIPOS PARA IMPORTACIONES</t>
  </si>
  <si>
    <t xml:space="preserve">         INTERESES</t>
  </si>
  <si>
    <t xml:space="preserve">      INGRESOS ANTICIPADOS - DIFERIDOS</t>
  </si>
  <si>
    <t xml:space="preserve">      OBLIGACIONES ORGANIZACIONES SOLIDARIAS DE TRABAJO ASOCIADO</t>
  </si>
  <si>
    <t xml:space="preserve">         BENEFICIOS POR TERMINACIÓN</t>
  </si>
  <si>
    <t xml:space="preserve">         BENEFICIOS A EMPLEADOS A CORTO PLAZO</t>
  </si>
  <si>
    <t xml:space="preserve">      OBLIGACIONES LABORALES POR BENEFICIOS A EMPLEADOS</t>
  </si>
  <si>
    <t xml:space="preserve">         OTROS TRASLADOS</t>
  </si>
  <si>
    <t xml:space="preserve">         TRASLADO CUENTAS POR PAGAR</t>
  </si>
  <si>
    <t xml:space="preserve">         TRASLADO DE RETENCIÓN EN LA FUENTE</t>
  </si>
  <si>
    <t xml:space="preserve">         TRASLADO DE INGRESOS</t>
  </si>
  <si>
    <t xml:space="preserve">         TRASLADO DE APORTES</t>
  </si>
  <si>
    <t xml:space="preserve">         DEPÓSITOS DE AHORRO PERMANENTE</t>
  </si>
  <si>
    <t xml:space="preserve">         DEPÓSITOS DE AHORRO CONTRACTUAL</t>
  </si>
  <si>
    <t xml:space="preserve">         CERTIFICADOS DEPÓSITOS DE AHORRO A TÉRMINO</t>
  </si>
  <si>
    <t xml:space="preserve">         DEPÓSITOS DE AHORRO</t>
  </si>
  <si>
    <t xml:space="preserve">      SUCURSALES Y AGENCIAS</t>
  </si>
  <si>
    <t xml:space="preserve">   OTROS PASIVOS</t>
  </si>
  <si>
    <t xml:space="preserve">      FONDO MUTUAL PARA OTROS FINES</t>
  </si>
  <si>
    <t xml:space="preserve">      FONDO REPOSICIÓN AUTOMOTOR</t>
  </si>
  <si>
    <t xml:space="preserve">      FONDO MANTENIMIENTO CONJUNTO HABITACIONAL</t>
  </si>
  <si>
    <t xml:space="preserve">      FONDO MUTUAL DE PREVISIÓN ASISTENCIA Y SOLIDARIDAD</t>
  </si>
  <si>
    <t xml:space="preserve">      FONDO DE ESTABILIZACIÓN DE PRECIOS</t>
  </si>
  <si>
    <t xml:space="preserve">      FONDO SOCIAL PARA OTROS FINES</t>
  </si>
  <si>
    <t xml:space="preserve">      FONDO DE BIENESTAR SOCIAL</t>
  </si>
  <si>
    <t xml:space="preserve">      FONDOS PARA IMPREVISTOS</t>
  </si>
  <si>
    <t xml:space="preserve">      FONDO SOCIAL DE RECREACIÓN</t>
  </si>
  <si>
    <t xml:space="preserve">      FONDO RESERVA TÉCNICA</t>
  </si>
  <si>
    <t xml:space="preserve">      FONDO SOCIAL DE SOLIDARIDAD</t>
  </si>
  <si>
    <t xml:space="preserve">      FONDO SOCIAL DE EDUCACIÓN</t>
  </si>
  <si>
    <t xml:space="preserve">   FONDOS SOCIALES Y MUTUALES</t>
  </si>
  <si>
    <t xml:space="preserve">   IMPUESTO DIFERIDO PASIVO</t>
  </si>
  <si>
    <t xml:space="preserve">      SUBVENCIONES DEL GOBIERNO</t>
  </si>
  <si>
    <t xml:space="preserve">      SEGURO DE DEPÓSITO LIQUIDADO POR PAGAR</t>
  </si>
  <si>
    <t xml:space="preserve">      ADQUISICIÓN DE BIENES Y SERVICIOS DEL EXTERIOR</t>
  </si>
  <si>
    <t xml:space="preserve">      ADQUISICIÓN DE BIENES Y SERVICIOS NACIONALES</t>
  </si>
  <si>
    <t xml:space="preserve">         INTERES POR ARRENDAMIENTO POR DERECHO DE USO</t>
  </si>
  <si>
    <t xml:space="preserve">         PASIVO POR ARRENDAMIENTO POR DERECHO DE USO</t>
  </si>
  <si>
    <t xml:space="preserve">      ARRENDAMIENTOS</t>
  </si>
  <si>
    <t xml:space="preserve">      ESTABLECIMIENTOS AFILIADOS</t>
  </si>
  <si>
    <t xml:space="preserve">         RETORNOS DECRETADOS</t>
  </si>
  <si>
    <t xml:space="preserve">         DEPÓSITOS EXASOCIADOS</t>
  </si>
  <si>
    <t xml:space="preserve">         DE APORTES EXASOCIADOS</t>
  </si>
  <si>
    <t xml:space="preserve">      REMANENTES POR PAGAR</t>
  </si>
  <si>
    <t xml:space="preserve">         GIROS POR PAGAR</t>
  </si>
  <si>
    <t xml:space="preserve">         CONVENIOS PROGRAMADOS</t>
  </si>
  <si>
    <t xml:space="preserve">         NÓMINAS DE BIENESTAR</t>
  </si>
  <si>
    <t xml:space="preserve">         PENSIONES Y MATRICULAS</t>
  </si>
  <si>
    <t xml:space="preserve">         SERVICIOS DE GAS</t>
  </si>
  <si>
    <t xml:space="preserve">         SERVICIOS PÚBLICOS MUNICIPALES</t>
  </si>
  <si>
    <t xml:space="preserve">      EXIGIBILIDADES POR SERVICIOS DE RECAUDO</t>
  </si>
  <si>
    <t xml:space="preserve">         OTROS LITIGIOS FALLADOS CON OBLIGACIÓN DE PAGO</t>
  </si>
  <si>
    <t xml:space="preserve">         DEMANDAS POR INCUMPLIMIENTO DE CONTRATOS</t>
  </si>
  <si>
    <t xml:space="preserve">         DEMANDAS LABORALES</t>
  </si>
  <si>
    <t xml:space="preserve">         OTRAS INDEMNIZACIONES</t>
  </si>
  <si>
    <t xml:space="preserve">         INDEMNIZACIONES A CLIENTES Y ASOCIADOS</t>
  </si>
  <si>
    <t xml:space="preserve">         MULTAS Y SANCIONES OTRAS AUTORIDADES ADMINISTRATIVAS</t>
  </si>
  <si>
    <t xml:space="preserve">         MULTAS Y SANCIONES - SUPERINTENDENCIA DE LA ECONOMÍA SOLIDARIA</t>
  </si>
  <si>
    <t xml:space="preserve">      MULTAS Y SANCIONES, LITIGIOS, INDEMNIZACIONES Y DEMANDAS</t>
  </si>
  <si>
    <t xml:space="preserve">         OTRAS RETENCIONES</t>
  </si>
  <si>
    <t xml:space="preserve">         ASOCIACIONES MUTUALES</t>
  </si>
  <si>
    <t xml:space="preserve">         FONDO DE EMPLEADOS</t>
  </si>
  <si>
    <t xml:space="preserve">         COOPERATIVAS</t>
  </si>
  <si>
    <t xml:space="preserve">         SINDICATOS O AGREMIACIONES</t>
  </si>
  <si>
    <t xml:space="preserve">         LIBRANZAS</t>
  </si>
  <si>
    <t xml:space="preserve">         EMBARGOS JUDICIALES</t>
  </si>
  <si>
    <t xml:space="preserve">         APORTES AL ICBF, SENA Y CAJAS DE COMPENSACIÓN FAMILIAR</t>
  </si>
  <si>
    <t xml:space="preserve">         APORTES A ADMINISTRADORAS DE RIESGOS LABORALES ARL</t>
  </si>
  <si>
    <t xml:space="preserve">         APORTES A BIENESTAR PROMOTORAS DE PENSIÓN</t>
  </si>
  <si>
    <t xml:space="preserve">         APORTES A BIENESTAR PROMOTORAS DE SALUD EPS</t>
  </si>
  <si>
    <t xml:space="preserve">      RETENCIONES Y APORTES LABORALES</t>
  </si>
  <si>
    <t xml:space="preserve">         MAYOR DESCUENTO</t>
  </si>
  <si>
    <t xml:space="preserve">         DACIÓN EN PAGO</t>
  </si>
  <si>
    <t xml:space="preserve">      VALORES POR REINTEGRAR</t>
  </si>
  <si>
    <t xml:space="preserve">         SOBRETASA</t>
  </si>
  <si>
    <t xml:space="preserve">         REGISTRO</t>
  </si>
  <si>
    <t xml:space="preserve">         IMPUESTO A LA RIQUEZA</t>
  </si>
  <si>
    <t xml:space="preserve">         IMPUESTO DE TIMBRE</t>
  </si>
  <si>
    <t xml:space="preserve">         ADUANA Y RECARGOS</t>
  </si>
  <si>
    <t xml:space="preserve">         VEHÍCULOS</t>
  </si>
  <si>
    <t xml:space="preserve">         VALORIZACIÓN</t>
  </si>
  <si>
    <t xml:space="preserve">         PREDIAL</t>
  </si>
  <si>
    <t xml:space="preserve">         INDUSTRIA Y COMERCIO</t>
  </si>
  <si>
    <t xml:space="preserve">         IMPUESTO A LAS VENTAS POR PAGAR</t>
  </si>
  <si>
    <t xml:space="preserve">         RENTA Y COMPLEMENTARIOS</t>
  </si>
  <si>
    <t xml:space="preserve">      PASIVO POR IMPUESTOS CORRIENTES</t>
  </si>
  <si>
    <t xml:space="preserve">         RETENCIÓN DE IMPUESTO DE INDUSTRIA Y COMERCIO POR VENTAS</t>
  </si>
  <si>
    <t xml:space="preserve">         RETENCIÓN DE IMPUESTO DE INDUSTRIA Y COMERCIO POR COMPRAS</t>
  </si>
  <si>
    <t xml:space="preserve">         CONTRATOS DE OBRA</t>
  </si>
  <si>
    <t xml:space="preserve">         AUTORRETENCIONES</t>
  </si>
  <si>
    <t xml:space="preserve">         IMPUESTO A LAS VENTAS RETENIDO POR CONSIGNAR</t>
  </si>
  <si>
    <t xml:space="preserve">         ENAJENACIÓN PROPIEDADES PLANTA Y EQUIPO PERSONAS NATURALES</t>
  </si>
  <si>
    <t xml:space="preserve">         POR PAGOS AL EXTERIOR</t>
  </si>
  <si>
    <t xml:space="preserve">         LOTERÍAS, RIFAS, APUESTAS Y SIMILARES</t>
  </si>
  <si>
    <t xml:space="preserve">         COMPRAS</t>
  </si>
  <si>
    <t xml:space="preserve">         RENDIMIENTOS FINANCIEROS</t>
  </si>
  <si>
    <t xml:space="preserve">         SERVICIOS</t>
  </si>
  <si>
    <t xml:space="preserve">         DIVIDENDOS Y/O PARTICIPACIONES</t>
  </si>
  <si>
    <t xml:space="preserve">         SALARIOS Y PAGOS LABORALES</t>
  </si>
  <si>
    <t xml:space="preserve">      RETENCIÓN EN LA FUENTE</t>
  </si>
  <si>
    <t xml:space="preserve">         SOBRE OTRAS TRANSACCIONES</t>
  </si>
  <si>
    <t xml:space="preserve">         SOBRE DEPÓSITOS DE AHORRO PERMANENTE</t>
  </si>
  <si>
    <t xml:space="preserve">         SOBRE DEPÓSITOS DE AHORRO CONTRACTUAL</t>
  </si>
  <si>
    <t xml:space="preserve">         SOBRE CERTIFICADOS DE DEPÓSITOS DE AHORRO A TÉRMINO</t>
  </si>
  <si>
    <t xml:space="preserve">         SOBRE DEPÓSITOS DE AHORRO</t>
  </si>
  <si>
    <t xml:space="preserve">      GRAVAMEN DE LOS MOVIMIENTOS FINANCIEROS</t>
  </si>
  <si>
    <t xml:space="preserve">         OTRAS AGREMIACIONES</t>
  </si>
  <si>
    <t xml:space="preserve">         ASOCIACIONES</t>
  </si>
  <si>
    <t xml:space="preserve">         FEDERACIONES</t>
  </si>
  <si>
    <t xml:space="preserve">         CONFEDERACIONES</t>
  </si>
  <si>
    <t xml:space="preserve">         FONDO DE GARANTÍAS DE ENTIDADES COOPERATIVAS</t>
  </si>
  <si>
    <t xml:space="preserve">         SUPERINTENDENCIA DE LA ECONOMÍA SOLIDARIA</t>
  </si>
  <si>
    <t xml:space="preserve">      CONTRIBUCIONES Y AFILIACIONES</t>
  </si>
  <si>
    <t xml:space="preserve">         EXTRANJEROS</t>
  </si>
  <si>
    <t xml:space="preserve">         NACIONALES</t>
  </si>
  <si>
    <t xml:space="preserve">      PROVEEDORES</t>
  </si>
  <si>
    <t xml:space="preserve">         BIENES MUEBLES</t>
  </si>
  <si>
    <t xml:space="preserve">         BIENES INMUEBLES</t>
  </si>
  <si>
    <t xml:space="preserve">      PROMETIENTES COMPRADORES</t>
  </si>
  <si>
    <t xml:space="preserve">         GASTOS DE REPRESENTACIÓN Y RELACIONES PÚBLICAS</t>
  </si>
  <si>
    <t xml:space="preserve">         GASTOS DE VIAJE</t>
  </si>
  <si>
    <t xml:space="preserve">      COSTOS Y GASTOS POR PAGAR</t>
  </si>
  <si>
    <t xml:space="preserve">      COMISIONES Y HONORARIOS</t>
  </si>
  <si>
    <t xml:space="preserve">   CUENTAS POR PAGAR Y OTRAS</t>
  </si>
  <si>
    <t xml:space="preserve">         MAQUINARIA</t>
  </si>
  <si>
    <t xml:space="preserve">      ARRENDAMIENTOS FINANCIEROS</t>
  </si>
  <si>
    <t xml:space="preserve">         INTERESES OTROS ORGANISMOS</t>
  </si>
  <si>
    <t xml:space="preserve">         CRÉDITOS A LARGO PLAZO</t>
  </si>
  <si>
    <t xml:space="preserve">         CRÉDITOS A CORTO PLAZO</t>
  </si>
  <si>
    <t xml:space="preserve">      OTROS ORGANISMOS</t>
  </si>
  <si>
    <t xml:space="preserve">         INTERESES ORGANISMOS INTERNACIONALES</t>
  </si>
  <si>
    <t xml:space="preserve">      ORGANISMOS INTERNACIONALES</t>
  </si>
  <si>
    <t xml:space="preserve">         INTERESES BANCOLDEX</t>
  </si>
  <si>
    <t xml:space="preserve">      BANCOLDEX</t>
  </si>
  <si>
    <t xml:space="preserve">         INTERESES FINDETER</t>
  </si>
  <si>
    <t xml:space="preserve">      FINDETER</t>
  </si>
  <si>
    <t xml:space="preserve">         INTERESES FINAGRO</t>
  </si>
  <si>
    <t xml:space="preserve">      FINAGRO</t>
  </si>
  <si>
    <t xml:space="preserve">         INTERESES FONDO DE GARANTÍAS DE ENTIDADES COOPERATIVAS</t>
  </si>
  <si>
    <t xml:space="preserve">         CRÉDITOS FOGACOOP</t>
  </si>
  <si>
    <t xml:space="preserve">         RECAUDO CARTERA DE FOGACOOP</t>
  </si>
  <si>
    <t xml:space="preserve">      FONDO DE GARANTÍAS DE ENTIDADES COOPERATIVAS</t>
  </si>
  <si>
    <t xml:space="preserve">         INTERESES CRÉDITOS ORDINARIOS  LARGO PLAZO</t>
  </si>
  <si>
    <t xml:space="preserve">         CONTRATO APERTURA DE CRÉDITO</t>
  </si>
  <si>
    <t xml:space="preserve">         OTRAS ENTIDADES</t>
  </si>
  <si>
    <t xml:space="preserve">         ENTIDADES DEL EXTERIOR</t>
  </si>
  <si>
    <t xml:space="preserve">         ENTIDADES DEL SECTOR SOLIDARIO</t>
  </si>
  <si>
    <t xml:space="preserve">         BANCOS COOPERATIVOS</t>
  </si>
  <si>
    <t xml:space="preserve">         BANCOS COMERCIALES</t>
  </si>
  <si>
    <t xml:space="preserve">      CRÉDITOS ORDINARIOS  LARGO PLAZO</t>
  </si>
  <si>
    <t xml:space="preserve">         INTERESES CRÉDITOS ORDINARIOS CORTO PLAZO</t>
  </si>
  <si>
    <t xml:space="preserve">         SOBREGIROS</t>
  </si>
  <si>
    <t xml:space="preserve">         ENTIDADES COOPERATIVAS</t>
  </si>
  <si>
    <t xml:space="preserve">      CRÉDITOS ORDINARIOS CORTO PLAZO</t>
  </si>
  <si>
    <t xml:space="preserve">   OBLIGACIONES FINANCIERAS Y OTROS PASIVOS FINANCIEROS</t>
  </si>
  <si>
    <t xml:space="preserve">      INTERESES SOBRE TÍTULOS DE INVERSIÓN EN CIRCULACIÓN</t>
  </si>
  <si>
    <t xml:space="preserve">      BONOS ORDINARIOS</t>
  </si>
  <si>
    <t xml:space="preserve">      BONOS MENORES IGUAL O SUPERIOR A 18 MESES</t>
  </si>
  <si>
    <t xml:space="preserve">      BONOS MENORES DE 18 MESES</t>
  </si>
  <si>
    <t xml:space="preserve">      BONOS DE GARANTÍA GENERAL IGUAL O SUPERIOR A 18 MESES</t>
  </si>
  <si>
    <t xml:space="preserve">      BONOS DE GARANTÍA GENERAL MENOR DE 18 MESES</t>
  </si>
  <si>
    <t xml:space="preserve">   TÍTULOS DE INVERSIÓN EN CIRCULACIÓN</t>
  </si>
  <si>
    <t xml:space="preserve">         INTERESES DEPÓSITOS DE AHORRO PERMANENTE</t>
  </si>
  <si>
    <t xml:space="preserve">         DEPÓSITOS A LARGO PLAZO</t>
  </si>
  <si>
    <t xml:space="preserve">         DEPÓSITOS A CORTO PLAZO</t>
  </si>
  <si>
    <t xml:space="preserve">      DEPÓSITOS DE AHORRO PERMANENTE</t>
  </si>
  <si>
    <t xml:space="preserve">         INTERESES DEPÓSITOS DE AHORRO CONTRACTUAL</t>
  </si>
  <si>
    <t xml:space="preserve">         DEPÓSITOS A LARGO PLAZO - INACTIVAS</t>
  </si>
  <si>
    <t xml:space="preserve">         DEPÓSITOS A LARGO PLAZO - ACTIVAS</t>
  </si>
  <si>
    <t xml:space="preserve">         DEPÓSITOS A CORTO PLAZO - INACTIVAS</t>
  </si>
  <si>
    <t xml:space="preserve">         DEPÓSITOS A CORTO PLAZO - ACTIVAS</t>
  </si>
  <si>
    <t xml:space="preserve">      DEPÓSITOS DE AHORRO CONTRACTUAL</t>
  </si>
  <si>
    <t xml:space="preserve">         INTERESES CERTIFICADOS DEPÓSITOS DE AHORRO A TÉRMINO</t>
  </si>
  <si>
    <t xml:space="preserve">         EMITIDOS IGUAL O SUPERIOR DE 18 MESES</t>
  </si>
  <si>
    <t xml:space="preserve">         EMITIDOS MAYOR A 12 MESES Y MENOR DE 18 MESES</t>
  </si>
  <si>
    <t xml:space="preserve">         EMITIDOS IGUAL A 6 MESES Y MENOR E IGUAL DE 12 MESES</t>
  </si>
  <si>
    <t xml:space="preserve">         EMITIDOS MENOS DE 6 MESES</t>
  </si>
  <si>
    <t xml:space="preserve">      CERTIFICADOS DEPÓSITOS DE AHORRO A TÉRMINO</t>
  </si>
  <si>
    <t xml:space="preserve">         INTERESES POR PAGAR DEPÓSITOS DE AHORRO</t>
  </si>
  <si>
    <t xml:space="preserve">         ORDINARIOS INACTIVAS</t>
  </si>
  <si>
    <t xml:space="preserve">         ORDINARIOS ACTIVAS</t>
  </si>
  <si>
    <t xml:space="preserve">      DEPÓSITOS DE AHORRO</t>
  </si>
  <si>
    <t xml:space="preserve">   DEPÓSITOS</t>
  </si>
  <si>
    <t>PASIVOS</t>
  </si>
  <si>
    <t xml:space="preserve">         DEPRECIACION DE ACTIVOS POR DERECHO DE USO</t>
  </si>
  <si>
    <t xml:space="preserve">         ACTIVOS POR DERECHO DE USO MEDIDOS AL MODELO DEL VALOR RAZONABLE</t>
  </si>
  <si>
    <t xml:space="preserve">         ACTIVOS POR DERECHO DE USO MEDIDOS AL MODELO DEL VALOR REVALUADO</t>
  </si>
  <si>
    <t xml:space="preserve">         ACTIVOS POR DERECHO DE USO MEDIDOS AL COSTO</t>
  </si>
  <si>
    <t xml:space="preserve">      ACTIVOS POR DERECHO DE USO</t>
  </si>
  <si>
    <t xml:space="preserve">         PROPIEDADES DE INVERSIÓN</t>
  </si>
  <si>
    <t xml:space="preserve">         PROPIEDADES, PLANTA Y EQUIPO</t>
  </si>
  <si>
    <t xml:space="preserve">         ENCARGOS FIDUCIARIOS</t>
  </si>
  <si>
    <t xml:space="preserve">         RECURSOS ENTREGADOS EN ADMINISTRACIÓN</t>
  </si>
  <si>
    <t xml:space="preserve">         EFECTIVO Y EQUIVALENTES AL EFECTIVO</t>
  </si>
  <si>
    <t xml:space="preserve">      PLAN DE ACTIVOS PARA BENEFICIOS A EMPLEADOS POST-EMPLEO</t>
  </si>
  <si>
    <t xml:space="preserve">      PLAN DE ACTIVOS PARA BENEFICIOS A EMPLEADOS POR TERMINACIÓN DEL VÍNCULO LABORAL CONTRACTUAL</t>
  </si>
  <si>
    <t xml:space="preserve">      PLAN DE ACTIVOS PARA BENEFICIOS A EMPLEADOS A LARGO PLAZO</t>
  </si>
  <si>
    <t xml:space="preserve">      ACTIVOS POR IMPUESTOS DIFERIDOS</t>
  </si>
  <si>
    <t xml:space="preserve">      PLUSVALÍA</t>
  </si>
  <si>
    <t xml:space="preserve">         DETERIORO ACTIVOS INTANGIBLES ADQUIRIDOS (CR)</t>
  </si>
  <si>
    <t xml:space="preserve">         AMORTIZACIÓN ACUMULADA (CR)</t>
  </si>
  <si>
    <t xml:space="preserve">         ACTIVOS INTANGIBLES PARA EXPLORACIÓN Y EVALUACIÓN</t>
  </si>
  <si>
    <t xml:space="preserve">         CONTRATOS DE CONCESIÓN</t>
  </si>
  <si>
    <t xml:space="preserve">         DERECHOS</t>
  </si>
  <si>
    <t xml:space="preserve">      ACTIVOS INTANGIBLES ADQUIRIDOS</t>
  </si>
  <si>
    <t xml:space="preserve">      BIENES Y SERVICIOS PAGADOS POR ANTICIPADO</t>
  </si>
  <si>
    <t xml:space="preserve">         TRASLADO DE OTROS ACTIVOS</t>
  </si>
  <si>
    <t xml:space="preserve">         TRASLADO OTRAS CUENTAS POR COBRAR</t>
  </si>
  <si>
    <t xml:space="preserve">         TRASLADO DE GASTOS</t>
  </si>
  <si>
    <t xml:space="preserve">         TRASLADO DE PROPIEDADES, PLANTA Y EQUIPO</t>
  </si>
  <si>
    <t xml:space="preserve">         TRASLADO DE CARTERA POR VENTA DE BIENES Y SERVICIOS</t>
  </si>
  <si>
    <t xml:space="preserve">         TRASLADO DE CARTERA DE CRÉDITOS</t>
  </si>
  <si>
    <t xml:space="preserve">         TRASLADO DE INVENTARIOS</t>
  </si>
  <si>
    <t xml:space="preserve">         TRASLADO DE FONDOS</t>
  </si>
  <si>
    <t xml:space="preserve">   OTROS ACTIVOS</t>
  </si>
  <si>
    <t xml:space="preserve">      DETERIORO ACTIVOS NO CORRIENTES MANTENIDOS PARA LA VENTA  (CR)</t>
  </si>
  <si>
    <t xml:space="preserve">      OTROS ACTIVOS NO CORRIENTES MANTENIDOS PARA LA VENTA</t>
  </si>
  <si>
    <t xml:space="preserve">      BIENES RECIBIDOS EN PAGO</t>
  </si>
  <si>
    <t xml:space="preserve">      ACTIVOS INTANGIBLES</t>
  </si>
  <si>
    <t xml:space="preserve">      PROPIEDADES, PLANTA Y EQUIPO</t>
  </si>
  <si>
    <t xml:space="preserve">      DEUDORES COMERCIALES Y OTRAS CUENTAS POR COBRAR</t>
  </si>
  <si>
    <t xml:space="preserve">      INVERSIONES FINANCIERAS</t>
  </si>
  <si>
    <t xml:space="preserve">   ACTIVOS NO CORRIENTES MANTENIDOS PARA LA VENTA</t>
  </si>
  <si>
    <t xml:space="preserve">         DETERIORO PROPIEDADES DE INVERSIÓN MEDIDAS A VALOR RAZONABLE (CR)</t>
  </si>
  <si>
    <t xml:space="preserve">      PROPIEDADES DE INVERSIÓN MEDIDAS A VALOR RAZONABLE</t>
  </si>
  <si>
    <t xml:space="preserve">         DETERIORO PROPIEDADES DE INVERSIÓN AL COSTO (CR)</t>
  </si>
  <si>
    <t xml:space="preserve">         DEPRECIACIÓN PROPIEDADES DE INVERSIÓN AL COSTO (CR)</t>
  </si>
  <si>
    <t xml:space="preserve">         PROPIEDADES DE INVERSIÓN EN CONSTRUCCIÓN O DESARROLLO</t>
  </si>
  <si>
    <t xml:space="preserve">      PROPIEDADES DE INVERSIÓN MEDIDAS AL COSTO</t>
  </si>
  <si>
    <t xml:space="preserve">         DETERIORO PROPIEDAD, PLANTA Y EQUIPO (CR)</t>
  </si>
  <si>
    <t xml:space="preserve">         DEPRECIACIÓN, AGOTAMIENTO PROPIEDAD, PLANTA Y EQUIPO (CR)</t>
  </si>
  <si>
    <t xml:space="preserve">         BIENES RECIBIDOS EN PAGO</t>
  </si>
  <si>
    <t xml:space="preserve">         BIENES EN COMODATO DE LARGO PLAZO</t>
  </si>
  <si>
    <t xml:space="preserve">         GASODUCTOS</t>
  </si>
  <si>
    <t xml:space="preserve">         YACIMIENTOS</t>
  </si>
  <si>
    <t xml:space="preserve">         POZOS ARTESIANOS</t>
  </si>
  <si>
    <t xml:space="preserve">         MINAS Y CANTERAS</t>
  </si>
  <si>
    <t xml:space="preserve">         REPUESTOS</t>
  </si>
  <si>
    <t xml:space="preserve">         MAQUINARIA EN MONTAJE</t>
  </si>
  <si>
    <t xml:space="preserve">         EQUIPO MÉDICO Y CIENTÍFICO</t>
  </si>
  <si>
    <t xml:space="preserve">         BIENES EN TRANSITO</t>
  </si>
  <si>
    <t xml:space="preserve">         ACTIVOS TANGIBLES PARA EXPLORACIÓN Y EVALUACIÓN</t>
  </si>
  <si>
    <t xml:space="preserve">         CONSTRUCCIONES EN CURSO</t>
  </si>
  <si>
    <t xml:space="preserve">   ACTIVOS MATERIALES</t>
  </si>
  <si>
    <t xml:space="preserve">         DETERIORO OTRAS CUENTAS POR COBRAR (CR)</t>
  </si>
  <si>
    <t xml:space="preserve">         SUBVENCIONES POR COBRAR</t>
  </si>
  <si>
    <t xml:space="preserve">         DERECHOS DE EXPLOTACIÓN</t>
  </si>
  <si>
    <t xml:space="preserve">         CUENTAS POR COBRAR DE TERCEROS</t>
  </si>
  <si>
    <t xml:space="preserve">         RECLAMOS A COMPAÑÍAS ASEGURADORAS</t>
  </si>
  <si>
    <t xml:space="preserve">         RODAMIENTO</t>
  </si>
  <si>
    <t xml:space="preserve">         CUOTAS DE ADMISIÓN</t>
  </si>
  <si>
    <t xml:space="preserve">      OTRAS CUENTAS POR COBRAR</t>
  </si>
  <si>
    <t xml:space="preserve">         DETERIORO RESPONSABILIDADES PENDIENTES (CR)</t>
  </si>
  <si>
    <t xml:space="preserve">         ASOCIADOS</t>
  </si>
  <si>
    <t xml:space="preserve">         EMPLEADOS</t>
  </si>
  <si>
    <t xml:space="preserve">         DIRECTIVOS</t>
  </si>
  <si>
    <t xml:space="preserve">      RESPONSABILIDADES PENDIENTES</t>
  </si>
  <si>
    <t xml:space="preserve">         DETERIORO DEUDORES PATRONALES Y EMPRESAS (CR)</t>
  </si>
  <si>
    <t xml:space="preserve">         APORTES Y CONTRIBUCIÓN EMPRESA</t>
  </si>
  <si>
    <t xml:space="preserve">         LIQUIDACIONES PRESTACIONALES</t>
  </si>
  <si>
    <t xml:space="preserve">         DESCUENTO DE NOMINA</t>
  </si>
  <si>
    <t xml:space="preserve">      DEUDORES PATRONALES Y EMPRESAS</t>
  </si>
  <si>
    <t xml:space="preserve">         DETERIORO ANTICIPOS DE IMPUESTOS (CR)</t>
  </si>
  <si>
    <t xml:space="preserve">         OTROS IMPUESTOS</t>
  </si>
  <si>
    <t xml:space="preserve">         IMPUESTOS A LAS VENTAS</t>
  </si>
  <si>
    <t xml:space="preserve">         IMPUESTOS DESCONTABLES</t>
  </si>
  <si>
    <t xml:space="preserve">         CONTRIBUCIONES</t>
  </si>
  <si>
    <t xml:space="preserve">         SOBRANTES EN LIQUIDACIÓN PRIVADA DE IMPUESTOS</t>
  </si>
  <si>
    <t xml:space="preserve">         IMPUESTO DE INDUSTRIA Y COMERCIO RETENIDO</t>
  </si>
  <si>
    <t xml:space="preserve">         IMPUESTO A LAS VENTAS RETENIDO</t>
  </si>
  <si>
    <t xml:space="preserve">         RETENCIÓN EN LA FUENTE</t>
  </si>
  <si>
    <t xml:space="preserve">      ACTIVOS POR IMPUESTOS CORRIENTES</t>
  </si>
  <si>
    <t xml:space="preserve">         DETERIORO ARRENDAMIENTOS (CR)</t>
  </si>
  <si>
    <t xml:space="preserve">         SUBARRENDAMIENTO DE ACTIVOS POR DERECHO DE USO</t>
  </si>
  <si>
    <t xml:space="preserve">         DE BIENES ADJUDICADOS</t>
  </si>
  <si>
    <t xml:space="preserve">         DE BIENES PROPIOS</t>
  </si>
  <si>
    <t xml:space="preserve">         DETERIORO ANTICIPOS (CR)</t>
  </si>
  <si>
    <t xml:space="preserve">         LABORALES</t>
  </si>
  <si>
    <t xml:space="preserve">      AVANCES Y ANTICIPOS ENTREGADOS</t>
  </si>
  <si>
    <t xml:space="preserve">         DETERIORO DIVIDENDOS, PARTICIPACIONES Y RETORNOS (CR)</t>
  </si>
  <si>
    <t xml:space="preserve">         DE ENTIDADES SOLIDARIAS</t>
  </si>
  <si>
    <t xml:space="preserve">         DE SOCIEDADES LIMITADAS Y/O ASIMILADAS</t>
  </si>
  <si>
    <t xml:space="preserve">         DE SOCIEDADES ANÓNIMAS Y/O ASIMILADAS</t>
  </si>
  <si>
    <t xml:space="preserve">      DIVIDENDOS, PARTICIPACIONES Y RETORNOS</t>
  </si>
  <si>
    <t xml:space="preserve">         DETERIORO INTERESES DEUDORES POR PRESTACIÓN DE SERVICIOS (CR)</t>
  </si>
  <si>
    <t xml:space="preserve">         VENCIDOS MÁS DE 360 DÍAS</t>
  </si>
  <si>
    <t xml:space="preserve">         VENCIDOS ENTRE 181 Y 360 DÍAS</t>
  </si>
  <si>
    <t xml:space="preserve">         VENCIDOS ENTRE 91 Y 180 DÍAS</t>
  </si>
  <si>
    <t xml:space="preserve">         VIGENTES</t>
  </si>
  <si>
    <t xml:space="preserve">      INTERESES DEUDORES POR PRESTACIÓN DE SERVICIOS</t>
  </si>
  <si>
    <t xml:space="preserve">         DETERIORO DEUDORES POR PRESTACIÓN DE SERVICIOS (CR)</t>
  </si>
  <si>
    <t xml:space="preserve">      DEUDORES POR PRESTACIÓN DE SERVICIOS</t>
  </si>
  <si>
    <t xml:space="preserve">         DETERIORO INTERESES DEUDORES POR VENTA DE BIENES (CR)</t>
  </si>
  <si>
    <t xml:space="preserve">      INTERESES DEUDORES POR VENTA DE BIENES</t>
  </si>
  <si>
    <t xml:space="preserve">         DETERIORO DEUDORES POR VENTA DE BIENES (CR)</t>
  </si>
  <si>
    <t xml:space="preserve">      DEUDORES POR VENTA DE BIENES</t>
  </si>
  <si>
    <t xml:space="preserve">   CUENTAS POR COBRAR Y OTRAS</t>
  </si>
  <si>
    <t xml:space="preserve">      ACTIVOS BIOLÓGICO MEDIDOS AL VALOR RAZONABLE</t>
  </si>
  <si>
    <t xml:space="preserve">         DETERIORO ACTIVOS BIOLÓGICOS AL COSTO (CR)</t>
  </si>
  <si>
    <t xml:space="preserve">         DEPRECIACIÓN ACUMULADA DE ACTIVOS BIOLÓGICOS</t>
  </si>
  <si>
    <t xml:space="preserve">      ACTIVOS BIOLÓGICOS AL COSTO</t>
  </si>
  <si>
    <t xml:space="preserve">   ACTIVOS BIOLÓGICOS</t>
  </si>
  <si>
    <t xml:space="preserve">         CATEGORÍA E RIESGO DE INCOBRABILIDAD</t>
  </si>
  <si>
    <t xml:space="preserve">         CATEGORÍA D RIESGO SIGNIFICATIVO</t>
  </si>
  <si>
    <t xml:space="preserve">         CATEGORÍA C RIESGO APRECIABLE</t>
  </si>
  <si>
    <t xml:space="preserve">         CATEGORÍA B RIESGO ACEPTABLE</t>
  </si>
  <si>
    <t xml:space="preserve">         CATEGORÍA A RIESGO NORMAL</t>
  </si>
  <si>
    <t xml:space="preserve">      DETERIORO PAGOS POR CUENTA DE  CRÉDITOS A EMPLEADOS (CR)</t>
  </si>
  <si>
    <t xml:space="preserve">      PAGOS POR CUENTA DE CRÉDITOS A EMPLEADOS</t>
  </si>
  <si>
    <t xml:space="preserve">         DETERIORO CONVENIOS POR COBRAR (CR)</t>
  </si>
  <si>
    <t xml:space="preserve">         OTROS CONVENIOS</t>
  </si>
  <si>
    <t xml:space="preserve">         SEGURO OBLIGATORIO - SOAT</t>
  </si>
  <si>
    <t xml:space="preserve">         SEGURO VOLUNTARIO - VEHÍCULO</t>
  </si>
  <si>
    <t xml:space="preserve">         SERVICIOS FUNERARIOS</t>
  </si>
  <si>
    <t xml:space="preserve">         MEDICINA PREPAGADA</t>
  </si>
  <si>
    <t xml:space="preserve">         SERVICIOS ODONTOLÓGICOS</t>
  </si>
  <si>
    <t xml:space="preserve">         SERVICIOS MÉDICOS Y HOSPITALARIOS</t>
  </si>
  <si>
    <t xml:space="preserve">      CONVENIOS POR COBRAR</t>
  </si>
  <si>
    <t xml:space="preserve">         CATEGORÍA E RIESGO INCOBRABILIDAD CONSUMO</t>
  </si>
  <si>
    <t xml:space="preserve">         CATEGORÍA E RIESGO INCOBRABILIDAD VIVIENDA</t>
  </si>
  <si>
    <t xml:space="preserve">         CATEGORÍA D RIESGO SIGNIFICATIVO CONSUMO</t>
  </si>
  <si>
    <t xml:space="preserve">         CATEGORÍA D RIESGO SIGNIFICATIVO VIVIENDA</t>
  </si>
  <si>
    <t xml:space="preserve">         CATEGORÍA C RIESGO APRECIABLE CONSUMO</t>
  </si>
  <si>
    <t xml:space="preserve">         CATEGORÍA C RIESGO APRECIABLE VIVIENDA</t>
  </si>
  <si>
    <t xml:space="preserve">         CATEGORÍA B RIESGO ACEPTABLE CONSUMO</t>
  </si>
  <si>
    <t xml:space="preserve">         CATEGORÍA B RIESGO ACEPTABLE VIVIENDA</t>
  </si>
  <si>
    <t xml:space="preserve">         CATEGORÍA A RIESGO NORMAL CONSUMO</t>
  </si>
  <si>
    <t xml:space="preserve">         CATEGORÍA A RIESGO NORMAL VIVIENDA</t>
  </si>
  <si>
    <t xml:space="preserve">      DETERIORO INTERESES CRÉDITOS A EMPLEADOS (CR)</t>
  </si>
  <si>
    <t xml:space="preserve">         CATEGORÍA B RIESGO ACEPTABLE, CONSUMO</t>
  </si>
  <si>
    <t xml:space="preserve">         CATEGORÍA A RIESGO NORMAL, CONSUMO</t>
  </si>
  <si>
    <t xml:space="preserve">         CATEGORÍA B RIESGO ACEPTABLE, VIVIENDA</t>
  </si>
  <si>
    <t xml:space="preserve">         CATEGORÍA A RIESGO NORMAL, VIVIENDA</t>
  </si>
  <si>
    <t xml:space="preserve">      DETERIORO CRÉDITOS A EMPLEADOS (CR)</t>
  </si>
  <si>
    <t xml:space="preserve">      INTERESES CRÉDITOS A EMPLEADOS</t>
  </si>
  <si>
    <t xml:space="preserve">      CRÉDITOS A EMPLEADOS</t>
  </si>
  <si>
    <t xml:space="preserve">         DETERIORO GENERAL ADICIONAL CARTERA DE CRÉDITOS (CR)</t>
  </si>
  <si>
    <t xml:space="preserve">         DETERIORO GENERAL DE CARTERA DE CRÉDITOS (CR)</t>
  </si>
  <si>
    <t xml:space="preserve">      DETERIORO GENERAL DE CARTERA DE CRÉDITOS (CR)</t>
  </si>
  <si>
    <t xml:space="preserve">         OTROS CONCEPTOS DE CRÉDITO CAUSADOS CON PERÍODOS DE GRACIA</t>
  </si>
  <si>
    <t xml:space="preserve">      DETERIORO PAGOS POR CUENTA DE  ASOCIADOS - CRÉDITOS COMERCIALES (CR)</t>
  </si>
  <si>
    <t xml:space="preserve">         INTERESES DE CRÉDITOS CON PERIODOS DE GRACIA</t>
  </si>
  <si>
    <t xml:space="preserve">      DETERIORO INTERESES CRÉDITOS COMERCIALES (CR)</t>
  </si>
  <si>
    <t xml:space="preserve">         CATEGORÍA E RIESGO DE INCOBRABILIDAD OTRAS GARANTÍAS</t>
  </si>
  <si>
    <t xml:space="preserve">         CATEGORÍA E RIESGO DE INCOBRABILIDAD GARANTÍA ADMISIBLE</t>
  </si>
  <si>
    <t xml:space="preserve">         CATEGORÍA D RIESGO SIGNIFICATIVO OTRAS GARANTÍAS</t>
  </si>
  <si>
    <t xml:space="preserve">         CATEGORÍA D RIESGO SIGNIFICATIVO GARANTÍA ADMISIBLE</t>
  </si>
  <si>
    <t xml:space="preserve">         CATEGORÍA C RIESGO APRECIABLE OTRAS GARANTÍAS</t>
  </si>
  <si>
    <t xml:space="preserve">         CATEGORÍA C RIESGO APRECIABLE GARANTÍA ADMISIBLE</t>
  </si>
  <si>
    <t xml:space="preserve">         CATEGORÍA B RIESGO ACEPTABLE OTRAS GARANTÍAS</t>
  </si>
  <si>
    <t xml:space="preserve">         CATEGORÍA B RIESGO ACEPTABLE GARANTÍA ADMISIBLE</t>
  </si>
  <si>
    <t xml:space="preserve">         CATEGORÍA A RIESGO NORMAL OTRAS GARANTÍAS</t>
  </si>
  <si>
    <t xml:space="preserve">         CATEGORÍA A RIESGO NORMAL GARANTÍA ADMISIBLE</t>
  </si>
  <si>
    <t xml:space="preserve">      DETERIORO CRÉDITOS COMERCIALES (CR)</t>
  </si>
  <si>
    <t xml:space="preserve">      PAGOS POR CUENTA DE  ASOCIADOS -COMERCIAL</t>
  </si>
  <si>
    <t xml:space="preserve">      INTERESES CRÉDITOS COMERCIALES</t>
  </si>
  <si>
    <t xml:space="preserve">      CRÉDITOS COMERCIALES - OTRAS GARANTÍAS</t>
  </si>
  <si>
    <t xml:space="preserve">      CRÉDITOS COMERCIALES - GARANTÍA ADMISIBLE</t>
  </si>
  <si>
    <t xml:space="preserve">      DETERIORO PAGOS POR CUENTA DE  ASOCIADOS - MICROCRÉDITO EMPRESARIAL (CR)</t>
  </si>
  <si>
    <t xml:space="preserve">      DETERIORO INTERESES MICROCRÉDITO EMPRESARIAL (CR)</t>
  </si>
  <si>
    <t xml:space="preserve">      DETERIORO MICROCRÉDITO EMPRESARIAL (CR)</t>
  </si>
  <si>
    <t xml:space="preserve">      PAGOS POR CUENTA DE  ASOCIADOS - MICROCRÉDITO EMPRESARIAL</t>
  </si>
  <si>
    <t xml:space="preserve">      INTERESES MICROCRÉDITO EMPRESARIAL</t>
  </si>
  <si>
    <t xml:space="preserve">      MICROCRÉDITO EMPRESARIAL - OTRAS GARANTÍAS</t>
  </si>
  <si>
    <t xml:space="preserve">      MICROCRÉDITO EMPRESARIAL - GARANTÍA ADMISIBLE</t>
  </si>
  <si>
    <t xml:space="preserve">      DETERIORO PAGOS POR CUENTA DE  ASOCIADOS - MICROCRÉDITO INMOBILIARIO (CR)</t>
  </si>
  <si>
    <t xml:space="preserve">      DETERIORO INTERESES MICROCRÉDITO INMOBILIARIO (CR)</t>
  </si>
  <si>
    <t xml:space="preserve">      DETERIORO MICROCRÉDITO INMOBILIARIO (CR)</t>
  </si>
  <si>
    <t xml:space="preserve">      PAGOS POR CUENTA DE  ASOCIADOS - MICROCRÉDITO  INMOBILIARIO</t>
  </si>
  <si>
    <t xml:space="preserve">      INTERESES MICROCRÉDITO  INMOBILIARIO</t>
  </si>
  <si>
    <t xml:space="preserve">      MICROCRÉDITO INMOBILIARIO</t>
  </si>
  <si>
    <t xml:space="preserve">      DETERIORO PAGO POR CUENTA DE ASOCIADOS - CRÉDITOS DE CONSUMO  (CR)</t>
  </si>
  <si>
    <t xml:space="preserve">      DETERIORO INTERESES CRÉDITOS DE CONSUMO  (CR)</t>
  </si>
  <si>
    <t xml:space="preserve">      DETERIORO CRÉDITOS DE CONSUMO (CR)</t>
  </si>
  <si>
    <t xml:space="preserve">      PAGOS POR CUENTA DE ASOCIADOS - CRÉDITOS CONSUMO</t>
  </si>
  <si>
    <t xml:space="preserve">      INTERESES CRÉDITOS DE CONSUMO</t>
  </si>
  <si>
    <t xml:space="preserve">      CRÉDITOS DE CONSUMO, OTRAS GARANTÍAS - SIN LIBRANZA</t>
  </si>
  <si>
    <t xml:space="preserve">      CRÉDITOS DE CONSUMO, OTRAS GARANTÍAS - CON LIBRANZA</t>
  </si>
  <si>
    <t xml:space="preserve">      CRÉDITOS DE CONSUMO, GARANTÍA ADMISIBLE - SIN LIBRANZA</t>
  </si>
  <si>
    <t xml:space="preserve">      CRÉDITOS DE CONSUMO, GARANTÍA ADMISIBLE - CON LIBRANZA</t>
  </si>
  <si>
    <t xml:space="preserve">      DETERIORO PAGO POR CUENTA DE ASOCIADOS - CRÉDITOS DE VIVIENDA  (CR)</t>
  </si>
  <si>
    <t xml:space="preserve">      DETERIORO INTERESES CRÉDITOS DE VIVIENDA  (CR)</t>
  </si>
  <si>
    <t xml:space="preserve">      DETERIORO CRÉDITOS DE VIVIENDA (CR)</t>
  </si>
  <si>
    <t xml:space="preserve">      PAGOS POR CUENTA DE ASOCIADOS - CRÉDITOS VIVIENDA</t>
  </si>
  <si>
    <t xml:space="preserve">      INTERESES CRÉDITOS DE VIVIENDA</t>
  </si>
  <si>
    <t xml:space="preserve">      CRÉDITOS DE VIVIENDA - SIN LIBRANZA</t>
  </si>
  <si>
    <t xml:space="preserve">      CRÉDITOS DE VIVIENDA - CON LIBRANZA</t>
  </si>
  <si>
    <t xml:space="preserve">   CARTERA DE CRÉDITOS</t>
  </si>
  <si>
    <t xml:space="preserve">         DETERIORO PRESTADORES DE SERVICIOS (CR)</t>
  </si>
  <si>
    <t xml:space="preserve">         OTROS INVENTARIOS DE PRESTADORES DE SERVICIOS</t>
  </si>
  <si>
    <t xml:space="preserve">         SERVICIOS DE MANTENIMIENTO Y REPARACIÓN</t>
  </si>
  <si>
    <t xml:space="preserve">         SERVICIOS DE CONSULTORÍA</t>
  </si>
  <si>
    <t xml:space="preserve">      PRESTADORES DE SERVICIOS</t>
  </si>
  <si>
    <t xml:space="preserve">         DETERIORO - BIENES TRANSFORMADOS POR LA ENTIDAD (CR)</t>
  </si>
  <si>
    <t xml:space="preserve">         OTROS INVENTARIOS</t>
  </si>
  <si>
    <t xml:space="preserve">         OBRAS DE CONSTRUCCIÓN EN CURSO</t>
  </si>
  <si>
    <t xml:space="preserve">         PRODUCTOS PECUARIOS</t>
  </si>
  <si>
    <t xml:space="preserve">         PRODUCTOS AGRÍCOLAS</t>
  </si>
  <si>
    <t xml:space="preserve">         PRODUCTOS TERMINADOS</t>
  </si>
  <si>
    <t xml:space="preserve">         PRODUCTOS EN PROCESO</t>
  </si>
  <si>
    <t xml:space="preserve">         MATERIAS PRIMAS</t>
  </si>
  <si>
    <t xml:space="preserve">      BIENES TRANSFORMADOS POR LA ENTIDAD Y PRODUCTOS RESULTANTES DEL PROCESAMIENTO TRAS LA COSECHA O RECOLECCIÓN</t>
  </si>
  <si>
    <t xml:space="preserve">         DETERIORO Y/O REBAJAS EN BIENES NO TRANSFORMADOS POR LA ENTIDAD (CR)</t>
  </si>
  <si>
    <t xml:space="preserve">         INVENTARIOS QUE SURGEN DE ACTIVIDADES DE EXTRACCIÓN</t>
  </si>
  <si>
    <t xml:space="preserve">         BIENES RAÍCES PARA LA VENTA</t>
  </si>
  <si>
    <t xml:space="preserve">         MERCANCÍAS</t>
  </si>
  <si>
    <t xml:space="preserve">         INVENTARIO EN CONSIGNACIÓN</t>
  </si>
  <si>
    <t xml:space="preserve">         INVENTARIO EN TRANSITO</t>
  </si>
  <si>
    <t xml:space="preserve">      BIENES NO TRANSFORMADOS POR LA ENTIDAD - PARA COMERCIALIZAR</t>
  </si>
  <si>
    <t xml:space="preserve">   INVENTARIOS</t>
  </si>
  <si>
    <t xml:space="preserve">         GANANCIA EN VALORACIÓN DE OPCIONES COMPRADAS</t>
  </si>
  <si>
    <t xml:space="preserve">         PRIMA PAGADA EN OPCIONES</t>
  </si>
  <si>
    <t xml:space="preserve">         OBLIGACIONES EN OTROS DERIVADOS (CR)</t>
  </si>
  <si>
    <t xml:space="preserve">         DERECHOS EN OTROS DERIVADOS</t>
  </si>
  <si>
    <t xml:space="preserve">         OBLIGACIONES EN CONTRATOS SWAPS (CR)</t>
  </si>
  <si>
    <t xml:space="preserve">         DERECHOS EN CONTRATOS SWAPS</t>
  </si>
  <si>
    <t xml:space="preserve">         OBLIGACIONES EN CONTRATOS FUTUROS (CR)</t>
  </si>
  <si>
    <t xml:space="preserve">         DERECHOS EN CONTRATOS FUTUROS</t>
  </si>
  <si>
    <t xml:space="preserve">         OBLIGACIONES EN CONTRATOS FORWARD (CR)</t>
  </si>
  <si>
    <t xml:space="preserve">         DERECHOS EN CONTRATOS FORWARD</t>
  </si>
  <si>
    <t xml:space="preserve">      INSTRUMENTOS DERIVADOS CON FINES DE COBERTURA DE FLUJOS DE EFECTIVO MEDIDOS A COSTO AMORTIZADO</t>
  </si>
  <si>
    <t xml:space="preserve">      INSTRUMENTOS DERIVADOS CON FINES DE COBERTURA DE VALOR DE MERCADO (VALOR RAZONABLE) CON CAMBIOS EN EL ORI</t>
  </si>
  <si>
    <t xml:space="preserve">      INSTRUMENTOS DERIVADOS CON FINES DE ESPECULACIÓN MEDIDOS A VALOR RAZONABLE</t>
  </si>
  <si>
    <t xml:space="preserve">      INVERSIONES A VALOR DE MERCADO CON CAMBIOS EN EL PATRIMONIO (ORI)</t>
  </si>
  <si>
    <t xml:space="preserve">         DETERIORO INVERSIONES CONTABILIZADAS A VALOR RAZONABLE CON CAMBIOS EN EL ORI (CR)</t>
  </si>
  <si>
    <t xml:space="preserve">         OTRAS INVERSIONES CONTABILIZADAS AL VALOR RAZONABLE</t>
  </si>
  <si>
    <t xml:space="preserve">         ACCIONES CON BAJA Y MÍNIMA LIQUIDEZ BURSÁTIL O SIN COTIZACIÓN EN BOLSA</t>
  </si>
  <si>
    <t xml:space="preserve">         ACCIONES CON MEDIA LIQUIDEZ BURSÁTIL</t>
  </si>
  <si>
    <t xml:space="preserve">         ACCIONES CON ALTA LIQUIDEZ BURSÁTIL</t>
  </si>
  <si>
    <t xml:space="preserve">      INVERSIONES CONTABILIZADAS A VALOR RAZONABLE CON CAMBIOS EN EL ORI</t>
  </si>
  <si>
    <t xml:space="preserve">         DETERIORO INVERSIONES CONTABILIZADAS A VALOR RAZONABLE CON CAMBIOS EN EL RESULTADO (CR)</t>
  </si>
  <si>
    <t xml:space="preserve">         PARTICIPACIÓN EN FONDOS DE INVERSIÓN COLECTIVAABIERTOS SIN PACTO DE PERMANENCIA</t>
  </si>
  <si>
    <t xml:space="preserve">         EN TITULOS DE DEUDA</t>
  </si>
  <si>
    <t xml:space="preserve">         PARTICIPACIÓN EN FONDOS DE PENSIONES Y CESANTÍAS</t>
  </si>
  <si>
    <t xml:space="preserve">         PARTICIPACIÓN EN FONDOS DE INVERSIÓN</t>
  </si>
  <si>
    <t xml:space="preserve">         PARTICIPACIÓN EN FONDOS MUTUOS DE INVERSIÓN INTERNACIONALES QUE INVIERTAN EXCLUSIVAMENTE EN RENTA VARIABLE</t>
  </si>
  <si>
    <t xml:space="preserve">         PARTICIPACIONES EN FONDOS ÍNDICE</t>
  </si>
  <si>
    <t xml:space="preserve">         PARTICIPACIONES EN FONDOS MUTUOS DE INVERSIÓN INTERNACIONALES QUE INVIERTAN EXCLUSIVAMENTE EN TÍTULOS DE RENTA FIJA</t>
  </si>
  <si>
    <t xml:space="preserve">         TÍTULOS MIXTOS DERIVADOS DE PROCESOS DE TITULARIZACIÓN</t>
  </si>
  <si>
    <t xml:space="preserve">         TÍTULOS PARTICIPATIVOS DERIVADOS EN PROCESOS DE TITULARIZACIÓN</t>
  </si>
  <si>
    <t xml:space="preserve">         PARTICIPACIONES EN FONDO DE VALORES</t>
  </si>
  <si>
    <t xml:space="preserve">         PARTICIPACIONES EN FONDOS COMUNES ESPECIALES</t>
  </si>
  <si>
    <t xml:space="preserve">         PARTICIPACIONES EN FONDOS COMUNES ORDINARIOS</t>
  </si>
  <si>
    <t xml:space="preserve">      INVERSIONES CONTABILIZADAS A VALOR RAZONABLE CON CAMBIOS EN EL RESULTADO</t>
  </si>
  <si>
    <t xml:space="preserve">         DETERIORO INVERSIONES  CONTABILIZADAS A COSTO AMORTIZADO (CR)</t>
  </si>
  <si>
    <t xml:space="preserve">         OTROS TÍTULOS</t>
  </si>
  <si>
    <t xml:space="preserve">         TÍTULOS EMITIDOS POR RESIDENTES EN EL EXTERIOR</t>
  </si>
  <si>
    <t xml:space="preserve">         TÍTULOS EMITIDOS AVALADOS O GARANTIZADOS POR ORGANISMOS MULTILATERALES DE CRÉDITO</t>
  </si>
  <si>
    <t xml:space="preserve">         TÍTULOS EMITIDOS AVALADOS O GARANTIZADOS O ACEPTADOS POR BANCOS DEL EXTERIOR</t>
  </si>
  <si>
    <t xml:space="preserve">         TÍTULOS EMITIDOS AVALADOS O GARANTIZADOS POR BANCOS CENTRALES EXTRANJEROS</t>
  </si>
  <si>
    <t xml:space="preserve">         TÍTULOS EMITIDOS AVALADOS O GARANTIZADOS POR GOBIERNOS EXTRANJEROS</t>
  </si>
  <si>
    <t xml:space="preserve">         TÍTULOS EMITIDOS POR ENTIDADES NO VIGILADAS POR LA SUPERINTENDENCIA FINANCIERA (INCLUIDOS LOS BONOS OBLIGATORIA U OPCIONALMENTE CONVERTIBLES EN ACCIONES)</t>
  </si>
  <si>
    <t xml:space="preserve">         TÍTULOS EMITIDOS, AVALADOS, ACEPTADOS O GARANTIZADOS POR INSTITUCIONES VIGILADAS POR LA SUPERINTENDENCIA FINANCIERA ( INCLUIDOS LOS BONOS OBLIGATORIA U OPCIONALMENTE CONVERTIBLES EN ACCIONES</t>
  </si>
  <si>
    <t xml:space="preserve">         TÍTULOS DEL CONTENIDO CREDITICIO DERIVADOS DE PROCESO DE TITULARIZACIÓN SUBYACENTES DISTINTOS DE CARTERA HIPOTECARIA</t>
  </si>
  <si>
    <t xml:space="preserve">         TÍTULOS DEL CONTENIDO CREDITICIO DERIVADOS DE PROCESO DE TITULARIZACIÓN DE CARTERA HIPOTECARIA</t>
  </si>
  <si>
    <t xml:space="preserve">         TÍTULOS HIPOTECARIOS</t>
  </si>
  <si>
    <t xml:space="preserve">         BONOS HIPOTECARIOS</t>
  </si>
  <si>
    <t xml:space="preserve">         TÍTULOS EMITIDOS POR EL BANCO DE LA REPUBLICA</t>
  </si>
  <si>
    <t xml:space="preserve">         TÍTULOS EMITIDOS, AVALADOS, ACEPTADOS O GARANTIZADOS POR EL FOGACOOP</t>
  </si>
  <si>
    <t xml:space="preserve">         TÍTULOS EMITIDOS, AVALADOS, ACEPTADOS O GARANTIZADOS POR EL FOGAFIN</t>
  </si>
  <si>
    <t xml:space="preserve">         OTROS TÍTULOS DE DEUDA PÚBLICA</t>
  </si>
  <si>
    <t xml:space="preserve">         TÍTULOS DE DEUDA PÚBLICA EXTERNA EMITIDOS O GARANTIZADOS POR LA NACIÓN</t>
  </si>
  <si>
    <t xml:space="preserve">         TÍTULOS DE DEUDA PÚBLICA INTERNA EMITIDOS O GARANTIZADOS POR LA NACIÓN</t>
  </si>
  <si>
    <t xml:space="preserve">      INVERSIONES CONTABILIZADAS A COSTO AMORTIZADO</t>
  </si>
  <si>
    <t xml:space="preserve">         DETERIORO INVERSIONES EN INSTRUMENTOS DE PATRIMONIO (CR)</t>
  </si>
  <si>
    <t xml:space="preserve">         APORTES EN OTRAS ENTIDADES</t>
  </si>
  <si>
    <t xml:space="preserve">         APORTES EN ASOCIACIONES O AGREMIACIONES</t>
  </si>
  <si>
    <t xml:space="preserve">         APORTES SOCIALES EN ENTIDADES ECONOMÍA SOLIDARIA</t>
  </si>
  <si>
    <t xml:space="preserve">         PARTICIPACIONES SOCIALES</t>
  </si>
  <si>
    <t xml:space="preserve">      OTRAS INVERSIONES EN INSTRUMENTOS DE PATRIMONIO</t>
  </si>
  <si>
    <t xml:space="preserve">         DETERIORO EN INVERSIONES EN NEGOCIOS CONJUNTOS (CR)</t>
  </si>
  <si>
    <t xml:space="preserve">         INVERSIONES CONTABILIZADAS POR EL MÉTODO DE PARTICIPACIÓN PATRIMONIAL (PARTÍCIPES CON CONTROL CONJUNTO)</t>
  </si>
  <si>
    <t xml:space="preserve">         INVERSIONES CONTABILIZADAS AL VALOR RAZONABLE CON CAMBIOS EN EL ORI (PARTICIPANTES SIN CONTROL CONJUNTO)</t>
  </si>
  <si>
    <t xml:space="preserve">         INVERSIONES CONTABILIZADAS AL VALOR RAZONABLE CON CAMBIOS EN EL RESULTADO (PARTICIPANTES SIN CONTROL CONJUNTO)</t>
  </si>
  <si>
    <t xml:space="preserve">         INVERSIONES CONTABILIZADAS AL COSTO (PARTICIPANTES SIN CONTROL CONJUNTO)</t>
  </si>
  <si>
    <t xml:space="preserve">      INVERSIONES EN NEGOCIOS CONJUNTOS</t>
  </si>
  <si>
    <t xml:space="preserve">         DETERIORO EN INVERSIONES EN OPERACIONES CONJUNTAS (CR)</t>
  </si>
  <si>
    <t xml:space="preserve">         INVERSIONES CONTABILIZADAS AL VALOR RAZONABLE CON CAMBIOS EN EL ORI (OPERADORES SIN CONTROL CONJUNTO)</t>
  </si>
  <si>
    <t xml:space="preserve">         INVERSIONES CONTABILIZADAS AL VALOR RAZONABLE CON CAMBIOS EN EL RESULTADO (OPERADORES SIN CONTROL CONJUNTO)</t>
  </si>
  <si>
    <t xml:space="preserve">         INVERSIONES CONTABILIZADAS AL COSTO (OPERADORES SIN CONTROL CONJUNTO)</t>
  </si>
  <si>
    <t xml:space="preserve">      INVERSIONES EN OPERACIONES CONJUNTAS</t>
  </si>
  <si>
    <t xml:space="preserve">         DETERIORO INVERSIONES EN ENTIDADES ASOCIADAS (CR)</t>
  </si>
  <si>
    <t xml:space="preserve">         INVERSIONES CONTABILIZADAS POR EL MÉTODO DE PARTICIPACIÓN PATRIMONIAL</t>
  </si>
  <si>
    <t xml:space="preserve">         INVERSIONES CONTABILIZADAS AL VALOR RAZONABLE</t>
  </si>
  <si>
    <t xml:space="preserve">         INVERSIONES CONTABILIZADAS AL COSTO</t>
  </si>
  <si>
    <t xml:space="preserve">      INVERSIONES EN ENTIDADES ASOCIADAS</t>
  </si>
  <si>
    <t xml:space="preserve">         DETERIORO INVERSIONES EN ENTIDADES SUBSIDIARIAS (CR)</t>
  </si>
  <si>
    <t xml:space="preserve">      INVERSIONES EN ENTIDADES SUBSIDIARIAS</t>
  </si>
  <si>
    <t xml:space="preserve">         DETERIORO INVERSIONES DISPONIBLES PARA LA VENTA EN TÍTULOS PARTICIPATIVOS (CR)</t>
  </si>
  <si>
    <t xml:space="preserve">         TÍTULOS DE RENTA VARIABLE CONTABILIZADOS AL VALOR RAZONABLE</t>
  </si>
  <si>
    <t xml:space="preserve">         TÍTULOS MIXTOS DERIVADOS DE PROCESOS DE TITULARIZACION</t>
  </si>
  <si>
    <t xml:space="preserve">      INVERSIONES DISPONIBLES PARA LA VENTA EN TÍTULOS PARTICIPATIVOS</t>
  </si>
  <si>
    <t xml:space="preserve">         DETERIORO INVERSIONES DISPONIBLES PARA LA VENTA EN TÍTULOS DE DEUDA (CR)</t>
  </si>
  <si>
    <t xml:space="preserve">         OTROS TÍTULOS DE DEUDA PUBLICA</t>
  </si>
  <si>
    <t xml:space="preserve">      INVERSIONES DISPONIBLES PARA LA VENTA EN TÍTULOS DE DEUDA</t>
  </si>
  <si>
    <t xml:space="preserve">         DETERIORO INVERSIONES PARA MANTENER HASTA EL VENCIMIENTO (CR)</t>
  </si>
  <si>
    <t xml:space="preserve">         TÍTULOS EMITIDOS, AVALADOS, ACEPTADOS O GARANTIZADOS POR EL INSTITUCIONES VIGILADAS POR LA SUPERINTENDENCIA FINANCIERA ( INCLUIDOS LOS BONOS OBLIGATORIA U OPCIONALMENTE CONVERTIBLES EN ACCIONES</t>
  </si>
  <si>
    <t xml:space="preserve">         TÍTULOS DE DEUDA PUBLICA EXTERNA EMITIDOS O GARANTIZADOS POR LA NACIÓN</t>
  </si>
  <si>
    <t xml:space="preserve">         TÍTULOS DE DEUDA PUBLICA INTERNA EMITIDOS O GARANTIZADOS POR LA NACIÓN</t>
  </si>
  <si>
    <t xml:space="preserve">      INVERSIONES PARA MANTENER HASTA EL VENCIMIENTO</t>
  </si>
  <si>
    <t xml:space="preserve">         DETERIORO INVERSIONES NEGOCIABLES EN TÍTULOS PARTICIPATIVOS (CR)</t>
  </si>
  <si>
    <t xml:space="preserve">      INVERSIONES NEGOCIABLES EN TÍTULOS PARTICIPATIVOS</t>
  </si>
  <si>
    <t xml:space="preserve">         DETERIORO INVERSIONES NEGOCIABLES EN TÍTULOS DE DEUDA (CR)</t>
  </si>
  <si>
    <t xml:space="preserve">      INVERSIONES NEGOCIABLES EN TÍTULOS DE DEUDA</t>
  </si>
  <si>
    <t xml:space="preserve">         DETERIORO INVERSIONES FONDO DE LIQUIDEZ (CR)</t>
  </si>
  <si>
    <t xml:space="preserve">         FONDO DE LIQUIDEZ - BONOS ORDINARIOS</t>
  </si>
  <si>
    <t xml:space="preserve">         PATRIMONIO AUTÓNOMO ADMINISTRADO POR SOCIEDADES FIDUCIARIAS</t>
  </si>
  <si>
    <t xml:space="preserve">         FONDO DE LIQUIDEZ - FONDOS DE INVERSIÓN COLECTIVA ADMINISTRADOS POR SOCIEDADES COMISIONISTAS DE BOLSA</t>
  </si>
  <si>
    <t xml:space="preserve">         FONDO DE LIQUIDEZ - FONDOS DE INVERSIÓN COLECTIVA ADMINISTRADOS POR SOCIEDADES FIDUCIARIAS</t>
  </si>
  <si>
    <t xml:space="preserve">         FONDO DE LIQUIDEZ – CERTIFICADOS DE AHORRO A TÉRMINO – CDAT</t>
  </si>
  <si>
    <t xml:space="preserve">         FONDO DE LIQUIDEZ – CERTIFICADOS DE DEPÓSITO A TÉRMINO- CDT</t>
  </si>
  <si>
    <t xml:space="preserve">      FONDO DE LIQUIDEZ</t>
  </si>
  <si>
    <t xml:space="preserve">   INVERSIONES</t>
  </si>
  <si>
    <t xml:space="preserve">         REMESAS EN TRÁNSITO</t>
  </si>
  <si>
    <t xml:space="preserve">         DEPÓSITOS ENTREGADOS EN GARANTÍA</t>
  </si>
  <si>
    <t xml:space="preserve">         FONDOS DE CAMBIO</t>
  </si>
  <si>
    <t xml:space="preserve">         OTROS FONDOS ESPECIALES</t>
  </si>
  <si>
    <t xml:space="preserve">         FIDEICOMISO DE ADMINISTRACIÓN</t>
  </si>
  <si>
    <t xml:space="preserve">         FIDEICOMISO FONDO DE REPOSICIÓN</t>
  </si>
  <si>
    <t xml:space="preserve">         FONDOS ESPECIALES - FONDOS SOCIALES Y MUTUALES</t>
  </si>
  <si>
    <t xml:space="preserve">         FONDOS FIDUCIARIOS</t>
  </si>
  <si>
    <t xml:space="preserve">         FONDO DE LIQUIDEZ - CERTIFICADOS DE AHORRO A TÉRMINO</t>
  </si>
  <si>
    <t xml:space="preserve">         FONDO DE LIQUIDEZ - CERTIFICADO DE DEPÓSITO A TÉRMINO</t>
  </si>
  <si>
    <t xml:space="preserve">         FONDO DE LIQUIDEZ - CUENTAS DE AHORRO</t>
  </si>
  <si>
    <t xml:space="preserve">         FONDO DE LIQUIDEZ – CUENTAS CORRIENTES</t>
  </si>
  <si>
    <t xml:space="preserve">      EFECTIVO DE USO RESTRINGIDO Y/O CON DESTINACIÓN ESPECÍFICA</t>
  </si>
  <si>
    <t xml:space="preserve">         FONDOS FIDUCIARIOS A LA VISTA</t>
  </si>
  <si>
    <t xml:space="preserve">         INVERSIONES A CORTO PLAZO, CLASIFICADOS COMO EQUIVALENTES AL EFECTIVO</t>
  </si>
  <si>
    <t xml:space="preserve">         DEPÓSITOS A CORTO PLAZO, CLASIFICADOS COMO EQUIVALENTES AL EFECTIVO</t>
  </si>
  <si>
    <t xml:space="preserve">      EQUIVALENTES AL  EFECTIVO (compromiso de pago)</t>
  </si>
  <si>
    <t xml:space="preserve">         ENTIDADES SECTOR SOLIDARIO</t>
  </si>
  <si>
    <t xml:space="preserve">      BANCOS Y OTRAS ENTIDADES CON ACTIVIDAD FINANCIERA</t>
  </si>
  <si>
    <t xml:space="preserve">         CAJA MENOR</t>
  </si>
  <si>
    <t xml:space="preserve">         CAJA GENERAL</t>
  </si>
  <si>
    <t xml:space="preserve">      CAJA</t>
  </si>
  <si>
    <t xml:space="preserve">   EFECTIVO Y EQUIVALENTE AL EFECTIVO</t>
  </si>
  <si>
    <t>ACTIVO</t>
  </si>
  <si>
    <t>DESCRIPCION</t>
  </si>
  <si>
    <t>CUENTA</t>
  </si>
  <si>
    <t>Mora</t>
  </si>
  <si>
    <t>Total</t>
  </si>
  <si>
    <t>Bruta</t>
  </si>
  <si>
    <t>Descripcion</t>
  </si>
  <si>
    <t>Indicador</t>
  </si>
  <si>
    <t>Descripción</t>
  </si>
  <si>
    <t>Año 16</t>
  </si>
  <si>
    <t>Año 17</t>
  </si>
  <si>
    <t>Año 18</t>
  </si>
  <si>
    <t>Año 19</t>
  </si>
  <si>
    <t>Año 20</t>
  </si>
  <si>
    <t>Total BRUTA CONSUMO sin LBZ</t>
  </si>
  <si>
    <t>Total  MORA CONSUMO sin LBZ</t>
  </si>
  <si>
    <t>Mora Consumo sin LBZ / Bruta Consumo sin LBZ</t>
  </si>
  <si>
    <t>Cartera MORA / Cartera BRUTA</t>
  </si>
  <si>
    <t>Mora Consumo LBZ / Bruta Consumo LBZ</t>
  </si>
  <si>
    <t>Total  MORA COMERCIAL</t>
  </si>
  <si>
    <t>Total BRUTA COMERCIAL</t>
  </si>
  <si>
    <t>Mora CCIAL / Bruta CCIAL</t>
  </si>
  <si>
    <t>Total  MORA MICROCREDITO</t>
  </si>
  <si>
    <t>Total BRUTA MICROCREDITO</t>
  </si>
  <si>
    <t>Mora MICRO / Bruta MICRO</t>
  </si>
  <si>
    <t>Indicador de Crecimiento de Cartera Bruta de Consumo Sin Libranza</t>
  </si>
  <si>
    <t>Crecimiento de Cartera Bruta de Consumo Sin Libranza</t>
  </si>
  <si>
    <t>Indicador de Crecimiento de Cartera Bruta de Consumo Con Libranza</t>
  </si>
  <si>
    <t>Crecimiento de Cartera Bruta de Consumo Con Libranza</t>
  </si>
  <si>
    <t>Indicador de Crecimiento de Cartera Bruta Comercial</t>
  </si>
  <si>
    <t>Crecimiento de Cartera Bruta Comercial</t>
  </si>
  <si>
    <t xml:space="preserve">Indicador de Crecimiento de Cartera Bruta Microcrédito </t>
  </si>
  <si>
    <t xml:space="preserve">Crecimiento de Cartera Bruta Microcrédito </t>
  </si>
  <si>
    <t>Indicador de Crecimiento de Cartera Bruta Vivienda</t>
  </si>
  <si>
    <t xml:space="preserve"> Crecimiento de Cartera Bruta Vivienda</t>
  </si>
  <si>
    <t>Indicador de Crecimiento de Cartera Total por Riesgo</t>
  </si>
  <si>
    <t>Crecimiento de Cartera Total por Riesgo</t>
  </si>
  <si>
    <t>Indicador de Crecimiento de Cartera Consumo Sin Libranza por Riesgo</t>
  </si>
  <si>
    <t>Crecimiento de Cartera Consumo Sin Libranza por Riesgo</t>
  </si>
  <si>
    <t>Indicador de Crecimiento de Cartera Consumo Con Libranza por Riesgo</t>
  </si>
  <si>
    <t>Crecimiento de Cartera Consumo Con Libranza por Riesgo</t>
  </si>
  <si>
    <t>Indicador de Crecimiento de Cartera Comercial por Riesgo</t>
  </si>
  <si>
    <t xml:space="preserve"> Crecimiento de Cartera Comercial por Riesgo</t>
  </si>
  <si>
    <t>Indicador de Crecimiento de Cartera Microcrédito por Riesgo</t>
  </si>
  <si>
    <t>Crecimiento de Cartera Microcrédito por Riesgo</t>
  </si>
  <si>
    <t>Indicador de Crecimiento de Cartera de Vivienda por Riesgo</t>
  </si>
  <si>
    <t>Crecimiento de Cartera de Vivienda por Riesgo</t>
  </si>
  <si>
    <t>Excedente Neto / Ingresos por venta de bienes y servicios y recuperaciones</t>
  </si>
  <si>
    <t>Indicador de rentabilidad sobre el capital invertido - ROIC</t>
  </si>
  <si>
    <t>NOMBRE</t>
  </si>
  <si>
    <t>PPAL</t>
  </si>
  <si>
    <t>Descripción FORMULA</t>
  </si>
  <si>
    <t xml:space="preserve"> </t>
  </si>
  <si>
    <t>Total  MORA VIVIENDA</t>
  </si>
  <si>
    <t>Total BRUTA VIVIENDA</t>
  </si>
  <si>
    <t>Mora VIVI / Bruta VIVI</t>
  </si>
  <si>
    <t xml:space="preserve">Total  Deterioro </t>
  </si>
  <si>
    <t>Total  Deterioro CONSUMO</t>
  </si>
  <si>
    <t>Total Mora Consumo</t>
  </si>
  <si>
    <t>Deterioro / Mora CONSUMO</t>
  </si>
  <si>
    <t>Deterioro / Mora COMERCIAL</t>
  </si>
  <si>
    <t>Total  Deterioro COMERCIAL</t>
  </si>
  <si>
    <t>Total Mora COMERCIAL</t>
  </si>
  <si>
    <t>IndiDador</t>
  </si>
  <si>
    <t>cuenta</t>
  </si>
  <si>
    <t>Total  Deterioro MICRO</t>
  </si>
  <si>
    <t>Total Mora MICRO</t>
  </si>
  <si>
    <t>Deterioro / Mora MICRO</t>
  </si>
  <si>
    <t>indicador</t>
  </si>
  <si>
    <r>
      <t>((C140400+C140500+C141100+C141200+C144100+C144200+</t>
    </r>
    <r>
      <rPr>
        <b/>
        <sz val="8"/>
        <color rgb="FFFF0000"/>
        <rFont val="Arial Narrow"/>
        <family val="2"/>
      </rPr>
      <t>C4800</t>
    </r>
    <r>
      <rPr>
        <sz val="8"/>
        <rFont val="Arial Narrow"/>
        <family val="2"/>
      </rPr>
      <t>+C145400+C145500+C146100+C146200+C146900)periodo actual / (C140400+C140500+C141100+C141200+C144100+C144200+C4800+C145400+C145500+C146100+C146200+C146900)periodo anterior))-1</t>
    </r>
  </si>
  <si>
    <t>Cartera BRUTA</t>
  </si>
  <si>
    <t>Crecimiento Cartera BRUTA</t>
  </si>
  <si>
    <t>Cartera CONSUMO sin LBZ</t>
  </si>
  <si>
    <t>Crecimiento Cartera Consumo SIN LBZ</t>
  </si>
  <si>
    <t>Cartera CONSUMO LBZ</t>
  </si>
  <si>
    <t>Cartera COMERCIAL</t>
  </si>
  <si>
    <t>Crecimiento Cartera COMERCIAL</t>
  </si>
  <si>
    <t>Cartera MICRO</t>
  </si>
  <si>
    <t>Cartera VIVI</t>
  </si>
  <si>
    <t>Crecimiento Cartera VIVI</t>
  </si>
  <si>
    <t>Crecimiento MORA total</t>
  </si>
  <si>
    <t>Total MORA</t>
  </si>
  <si>
    <t>MORA CONSUMO sin LBZ</t>
  </si>
  <si>
    <t>Crecim MORA Consumo NO LBZ</t>
  </si>
  <si>
    <t>Crecimiento MORA Cons LBZ</t>
  </si>
  <si>
    <t>Mora LBZ</t>
  </si>
  <si>
    <t>Mora COMERCIAL</t>
  </si>
  <si>
    <t>Crecimiento MORA CCIAL</t>
  </si>
  <si>
    <t>Mora MICRO</t>
  </si>
  <si>
    <t>Crecimiento MORA MICRO</t>
  </si>
  <si>
    <t>Mora VIVIENDA</t>
  </si>
  <si>
    <t>Crecimiento MORA VIVIENDA</t>
  </si>
  <si>
    <t>Total  Activos liquidos NETOS</t>
  </si>
  <si>
    <t>Total Depositos de corto plazo</t>
  </si>
  <si>
    <t>ALN / Depositos CP</t>
  </si>
  <si>
    <t>Brecha acumulada a la 3 banda GAP</t>
  </si>
  <si>
    <t>Brecha Acumulada 3 Banda / ALN</t>
  </si>
  <si>
    <t>Total Depositos</t>
  </si>
  <si>
    <t>Sumatoria 20 mayores ahorradores</t>
  </si>
  <si>
    <t>Concentracion 20 mayores ahorradores</t>
  </si>
  <si>
    <t>Sumatoria 20 mayores DEUDORES</t>
  </si>
  <si>
    <t>Concentración 20 mayores deudores</t>
  </si>
  <si>
    <t>Gastos admon y ventas</t>
  </si>
  <si>
    <t>Ingresos con recuperaciones</t>
  </si>
  <si>
    <t>Eficiencia operativa</t>
  </si>
  <si>
    <t>Quebranto patrimonial</t>
  </si>
  <si>
    <t>TOTAL</t>
  </si>
  <si>
    <t xml:space="preserve">CUENTA </t>
  </si>
  <si>
    <t>CAT</t>
  </si>
  <si>
    <t>CAYC</t>
  </si>
  <si>
    <t>F.E.</t>
  </si>
  <si>
    <t>SALDOS</t>
  </si>
  <si>
    <t>VR PONDERADO</t>
  </si>
  <si>
    <t>OBSERVACIONES</t>
  </si>
  <si>
    <t xml:space="preserve">CAJA GENERAL </t>
  </si>
  <si>
    <t>I - 0%</t>
  </si>
  <si>
    <t>CAJA MAYOR</t>
  </si>
  <si>
    <t>BANCOS COMERCIALES</t>
  </si>
  <si>
    <t>BANCOS COOPERATIVOS</t>
  </si>
  <si>
    <t>ENTIDADES SECTOR SOLIDARIO</t>
  </si>
  <si>
    <t>ENTIDADES DEL EXTERIOR</t>
  </si>
  <si>
    <t>OTRAS ENTIDADES</t>
  </si>
  <si>
    <t>DÉPOSITOS A CORTO PLAZO, CLASIFICADOS COMO EQUIVALENTES AL EFECTIVO</t>
  </si>
  <si>
    <t>INVERSIONES A CORTO PLAZO, CLASIFICADOS COMO EQUIVALENTES AL EFECTIVO</t>
  </si>
  <si>
    <t>FONDOS FIDUCIARIOS A LA VISTA</t>
  </si>
  <si>
    <t>FONDO DE LIQUIDEZ – CUENTAS CORRIENTES</t>
  </si>
  <si>
    <t>FONDO DE LIQUIDEZ - FONDOS DE INVERSIÓN COLECTIVA ADMINISTRADOS POR SOCIEDADES FIDUCIARIAS</t>
  </si>
  <si>
    <t>FONDO DE LIQUIDEZ - CUENTAS DE AHORRO</t>
  </si>
  <si>
    <t>FONDO DE LIQUIDEZ - FONDOS DE INVERSIÓN COLECTIVA ADMINISTRADOS POR SOCIEDADES COMISIONISTAS DE BOLSA</t>
  </si>
  <si>
    <t>FONDO DE LIQUIDEZ - CERTIFICADO DE DEPÓSITO A TÉRMINO</t>
  </si>
  <si>
    <t>FONDO DE LIQUIDEZ  - CERTIFICADOS DE AHORRO A TÉRMINO</t>
  </si>
  <si>
    <t xml:space="preserve">FONDOS FIDUCIARIOS </t>
  </si>
  <si>
    <t>FONDOS ESPECIALES - FONDOS SOCIALES Y MUTUALES</t>
  </si>
  <si>
    <t>FIDEICOMISO FONDO DE REPOSICIÓN</t>
  </si>
  <si>
    <t>FIDEICOMISO DE ADMINISTRACIÓN</t>
  </si>
  <si>
    <t>OTROS FONDOS ESPECIALES</t>
  </si>
  <si>
    <t>FONDOS DE CAMBIO</t>
  </si>
  <si>
    <t>DEPÓSITOS ENTREGADOS EN GARANTÍA</t>
  </si>
  <si>
    <t>TITULOS DE DEUDA PUBLICA INTERNA EMITIDOS O GARANTIZADOS POR LA NACION</t>
  </si>
  <si>
    <t>TITULOS DE DEUDA PUBLICA EXTERNA EMITIDOS O GARANTIZADOS POR LA NACION</t>
  </si>
  <si>
    <t>TITULOS EMITIDOS POR EL BANCO DE LA REPUBLICA</t>
  </si>
  <si>
    <t>PARTICIPACIÓN EN FONDOS DE INVERSIÓN COLECTIVA ABIERTOS SIN PACTO DE PERMANENCIA</t>
  </si>
  <si>
    <t>EFECTIVO Y EQUIVALENTE AL EFECTIVO</t>
  </si>
  <si>
    <t>FONDO DE LIQUIDEZ – CERTIFICADOS DE DEPÓSITO A TÉRMINO- CDT</t>
  </si>
  <si>
    <t>II - 20%</t>
  </si>
  <si>
    <t>FONDO DE LIQUIDEZ – CERTIFICADOS DE AHORRO A TÉRMINO – CDAT</t>
  </si>
  <si>
    <t>(*) El porcentaje de ponderación estará sujeto al grado de liquidez pactado en los contratos con los fondos de inversión administrados por Sociedades Fiduciarias o Sociedades Comisionistas de Bolsa</t>
  </si>
  <si>
    <t>OTROS TITULOS DE DEUDA PUBLICA</t>
  </si>
  <si>
    <t>TITULOS EMITIDOS, AVALADOS, ACEPTADOS O GARANTIZADOS POR EL FOGAFIN</t>
  </si>
  <si>
    <t>TITULOS EMITIDOS, AVALADOS, ACEPTADOS O GARANTIZADOS POR EL FOGACOOP</t>
  </si>
  <si>
    <t>BONOS HIPOTECARIOS</t>
  </si>
  <si>
    <t>TITULOS HIPOTECARIOS</t>
  </si>
  <si>
    <t>TITULOS EMITIDOS, AVALADOS, ACEPTADOS O GARANTIZADOS POR INSTITUCIONES VIGILADAS POR LA SUPERINTENDENCIA FINANCIERA ( INCLUIDOS LOS BONOS OBLIGATORIA U OPCIONALMENTE CONVERTIBLES EN ACCIONES</t>
  </si>
  <si>
    <t>(*) Los títulos que correspondan a Bonos NO convertibles en acciones ponderarán como APNR.  Los títulos que correspondan a Bonos Convertibles en Acciones harán parte de las deducciones al patrimonio básico</t>
  </si>
  <si>
    <t>TITULOS EMITIDOS AVALADOS O GARANTIZADOS POR GOBIERNOS EXTRANJEROS</t>
  </si>
  <si>
    <t>TITULOS EMITIDOS AVALADOS O GARANTIZADOS POR BANCOS CENTRALES EXTRANJEROS</t>
  </si>
  <si>
    <t>TITULOS EMITIDOS AVALADOS O GARANTIZADOS POR ORGANISMOS MULTILATERALES DE CREDITO</t>
  </si>
  <si>
    <t>PARTICIPACIONES EN FONDOS COMUNES ORDINARIOS</t>
  </si>
  <si>
    <t xml:space="preserve">(*) El porcentaje de ponderación estará sujeto al grado de liquidez pactado en los contratos con los fondos de inversión </t>
  </si>
  <si>
    <t>PARTICIPACIONES EN FONDOS COMUNES ESPECIALES</t>
  </si>
  <si>
    <t>PARTICIPACIONES EN FONDO DE VALORES</t>
  </si>
  <si>
    <t xml:space="preserve">PARTICIPACIONES EN FONDOS MUTUOS DE INVERSIÓN INTERNACIONALES QUE INVIERTAN EXCLUSIVAMENTE EN TITULOS </t>
  </si>
  <si>
    <t>PARTICIPACIONES EN FONDOS INDICE</t>
  </si>
  <si>
    <t>PARTICIPACIONES EN FONDOS MUTUOS DE INVERSIÓN INTERNACIONALES QUE INVIERTAN EXCLUSIVAMENTE EN RENTA</t>
  </si>
  <si>
    <t>PARTICIPACIÓN EN FONDOS DE INVERSIÓN</t>
  </si>
  <si>
    <t>PARTICIPACIÓN EN FONDOS DE PENSIONES Y CESANTIAS</t>
  </si>
  <si>
    <t>EN TITULOS DE DEUDA</t>
  </si>
  <si>
    <t>FONDO DE LIQUIDEZ - BONOS ORDINARIOS</t>
  </si>
  <si>
    <t>III - 50%</t>
  </si>
  <si>
    <t>TITULOS DEL CONTENIDO CREDITICIO DERIVADOS DE PROCESO DE TITULARIZACION DE CARTERA HIPOTECARIA</t>
  </si>
  <si>
    <t>TITULOS DEL CONTENIDO CREDITICIO DERIVADOS DE PROCESO DE TITULARIZACION SUBYACENTES DISTINTOS DE CARTERA HIPOTECARIA</t>
  </si>
  <si>
    <t>CATEGORIA A RIESGO NORMAL</t>
  </si>
  <si>
    <t xml:space="preserve">(*)En las cooperativas de ahorro y crédito, los créditos de vivienda ponderan al 50%, excepto los créditos de vivienda reestructurados los cuales ponderarán al 100%, según lo señalado en el artículo 2.11.10.1.8 del D.1068/2015
 (**) Para los fondos de empleados, los créditos de vivienda ponderan al 50%, excepto los créditos de vivienda reestructurados los cuales ponderarán al 100%, según lo señalado en el artículo 2.11.5.2.1.8 del D.1068/2015.
En los fondos de empleados, el valor a ponderar correspondará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     
                </t>
  </si>
  <si>
    <t>CATEGORIA B RIESGO ACEPTABLE</t>
  </si>
  <si>
    <t>CATEGORIA C RIESGO APRECIABLE</t>
  </si>
  <si>
    <t>CATEGORIA D RIESGO SIGNIFICATIVO</t>
  </si>
  <si>
    <t>CATEGORIA E RIESGO DE INCOBRABILIDAD</t>
  </si>
  <si>
    <t>CATEGORIA A RIESGO NORMAL, VIVIENDA</t>
  </si>
  <si>
    <t>CATEGORIA B RIESGO ACEPTABLE, VIVIENDA</t>
  </si>
  <si>
    <t>CATEGORIA C RIESGO APRECIABLE, VIVIENDA</t>
  </si>
  <si>
    <t>CATEGORIA D RIESGO SIGNIFICATIVO, VIVIENDA</t>
  </si>
  <si>
    <t>CATEGORIA E RIESGO DE INCOBRABILIDAD, VIVIENDA</t>
  </si>
  <si>
    <t>REMESAS EN TRÁNSITO</t>
  </si>
  <si>
    <t>IV - 100%</t>
  </si>
  <si>
    <t>DETERIORO INVERSIONES FONDO DE LIQUIDEZ (CR)</t>
  </si>
  <si>
    <t>INVERSIONES CONTABILIZADAS AL COSTO</t>
  </si>
  <si>
    <t xml:space="preserve"> INVERSIONES CONTABILIZADAS AL VALOR RAZONABLE</t>
  </si>
  <si>
    <t xml:space="preserve">
(*) Sólo ponderan como APNR (activos ponderados por nivel de riesgo) las inversiones de capital en entidades NO sujetas a la vigilancia de Superfinanciera o Supersolidaria. 
En las cooperativas de ahorro y crédito,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En los fondos de empleados, las inversiones de capital se deducen del patrimonio básico según lo dispuesto en el literal b), Artículo 2.11.5.2.1.5 del Decreto 1068 de 2015, incorporado por el Decreto 344 de 2017, sin incluir sus valorizaciones.</t>
  </si>
  <si>
    <t>INVERSIONES CONTABILIZADAS POR EL MÉTODO DE PARTICIPACIÓN PATRIMONIAL</t>
  </si>
  <si>
    <t>DETERIORO INVERSIONES EN ENTIDADES SUBSIDIARIAS (CR)</t>
  </si>
  <si>
    <t>INVERSIONES CONTABILIZADAS A VALOR RAZONABLE</t>
  </si>
  <si>
    <t>INVERSIONES CONTABILIZADAS POR EL METODO DE PARTICIPACION PATRIMONIAL</t>
  </si>
  <si>
    <t>DERETIORO INVERSIONES EN ENTIDADES ASOCIADAS (CR)</t>
  </si>
  <si>
    <t>INVERSIONES CONTABILIZADAS AL COSTO (OPERADORES SIN CONTROL CONJUNTO)</t>
  </si>
  <si>
    <t>INVERSIONES CONTABILIZADAS AL VALOR RAZONABLE CON CAMBIOS EN EL RESULTADO (OPERADORES SIN CONTROL CONJUNTO)</t>
  </si>
  <si>
    <t>INVERSIONES CONTABILIZADAS AL VALOR RAZONABLE CON CAMBIOS EN EL ORI (OPERADORES SIN CONTROL CONJUNTO)</t>
  </si>
  <si>
    <t>DETERIORO EN INVERSIONES EN OPERACIONES CONJUNTAS (CR)</t>
  </si>
  <si>
    <t>INVERSIONES CONTABILIZADAS AL COSTO (PARTICIPANTES SIN CONTROL CONJUNTO)</t>
  </si>
  <si>
    <t>INVERSIONES CONTABILIZADAS AL VALOR RAZONABLE CON CAMBIOS EN EL RESULTADO (PARTICIPANTES SIN CONTROL CONJUNTO)</t>
  </si>
  <si>
    <t>INVERSIONES CONTABILIZADAS AL VALOR RAZONABLE CON CAMBIOS EN EL ORI (PARTICIPANTES SIN CONTROL CONJUNTO)</t>
  </si>
  <si>
    <t>INVERSIONES CONTABILIZADAS POR EL METODO DE PARTICIPACION PATRIMONIAL (PARTÍCIPES CON CONTROL CONJUNTO)</t>
  </si>
  <si>
    <t>DETERIORO EN INVERSIONES EN NEGOCIOS CONJUNTOS (CR)</t>
  </si>
  <si>
    <t>PARTICIPACIONES SOCIALES</t>
  </si>
  <si>
    <t>APORTES SOCIALES EN ENTIDADES ECONOMÍA SOLIDARIA</t>
  </si>
  <si>
    <t>APORTES EN ASOCIACIONES O AGREMIACIONES</t>
  </si>
  <si>
    <t>APORTES EN OTRAS ENTIDADES</t>
  </si>
  <si>
    <t>DETERIORO INVERSIONES EN INSTRUMENTOS DE PATRIMONIO (CR)</t>
  </si>
  <si>
    <t>TITULOS EMITIDOS POR ENTIDADES NO VIGILADAS POR LA SUPERINTENDENCIA FINANCIERA (INCLUIDOS LOS BONOS OBLIGATORIA U OPCIONALMENTE CONVERTIBLES EN ACCIONES)</t>
  </si>
  <si>
    <t>TITULOS EMITIDOS AVALADOS O GARANTIZADOS O ACEPTADOS POR BANCOS DEL EXTERIOR</t>
  </si>
  <si>
    <t>TITULOS EMITIDOS POR RESIDENTES EN EL EXTERIOR</t>
  </si>
  <si>
    <t>OTROS TITULOS</t>
  </si>
  <si>
    <t>DETERIORO INVERSIONES CONTABILIZADAS A COSTO AMORTIZADO (CR)</t>
  </si>
  <si>
    <t>ACCIONES CON ALTA LIQUIDEZ BURSATIL</t>
  </si>
  <si>
    <t>(*) Sólo ponderan como APNR (activos ponderados por nivel de riesgo) las inversiones de capital en entidades NO sujetas a la vigilancia de Superfinanciera o Supersolidaria. Las inversiones de capital en entidades vigiladas por Superfinanciera o Supersolidaria harán parte de las deducciones al patrimonio básico según lo dispuesto literal b, Art 2.11.5.2.1.5 del Decreto 344 de 2017 para fondos de empleados y literal b del Artículo 2.11.10.1.5 del Decreto 1068 de 2015, incorporado por el Decreto  961 de 2018.</t>
  </si>
  <si>
    <t>ACCIONES CON MEDIA LIQUIDEZ BURSATIL</t>
  </si>
  <si>
    <t>ACCIONES CON BAJA Y MINIMA LIQUIDEZ BURSATIL O SIN COTIZACION EN BOLSA</t>
  </si>
  <si>
    <t>TITULOS PARTICIPATIVOS DERIVADOS EN PROCESOS DE TITULARIZACIÓN</t>
  </si>
  <si>
    <t>TITULOS MIXTOS DERIVADOS EN PROCESOS DE TITULARIZACIÓN</t>
  </si>
  <si>
    <t>DETERIORO INVERSIONES CONTABILIZADAS A VALOR RAZONABLE CON CAMBIOS EN EL RESULTADO (CR)</t>
  </si>
  <si>
    <t>(*) Sólo ponderan como APNR (activos ponderados por nivel de riesgo) las inversiones de capital en entidades NO sujetas a la vigilancia de Superfinanciera o Supersolidaria. Las inversiones de capital en entidades vigiladas por Superfinanciera y Supersolidaria harán parte de las deducciones al patrimonio básico según lo dispuesto literal b, Art 2.11.5.2.1.5 del Decreto 344 de 2017 para fondos de empleados y literal b del Artículo 2.11.10.1.5 del Decreto 1068 de 2015, incorporado por el Decreto 961 de 2018.</t>
  </si>
  <si>
    <t>OTRAS INVERSIONNES CONTABILIZADAS A VALOR RAZONABLE</t>
  </si>
  <si>
    <t>DETERIORO INVERSIONES CONTABILIZADAS A VALOR RAZONABLE CON CAMBIOS EN EL ORI (CR)</t>
  </si>
  <si>
    <t>INVERSIONES A VALOR DE MERCADO CON CAMBIOS EN EL PATRIMONIO ORI</t>
  </si>
  <si>
    <t>DERECHOS EN CONTRATOS FORWARD</t>
  </si>
  <si>
    <t>OBLIGACIONES EN CONTRATOS FORWARD (CR)</t>
  </si>
  <si>
    <t>DERECHOS EN CONTRATOS FUTUROS</t>
  </si>
  <si>
    <t>OBLIGACIONES EN CONTRATOS FUTUROS (CR)</t>
  </si>
  <si>
    <t>DERECHOS EN CONTRATOS SWAPS</t>
  </si>
  <si>
    <t>OBLIGACIONES EN CONTRATOS SWAPS (CR)</t>
  </si>
  <si>
    <t>DERECHOS EN OTROS DERIVADOS</t>
  </si>
  <si>
    <t>OBLIGACCIONES EN OTROS DERIVADOS (CR)</t>
  </si>
  <si>
    <t>PRIMA PAGADA EN OPCIONES</t>
  </si>
  <si>
    <t>GANANCIA EN VALORACIÓN DE OPCIONES COMPRADAS</t>
  </si>
  <si>
    <t>INVENTARIO EN TRANSITO</t>
  </si>
  <si>
    <t>INVENTARIO EN CONSIGNACION</t>
  </si>
  <si>
    <t>MERCANCIAS</t>
  </si>
  <si>
    <t>ENVASES Y EMPAQUES</t>
  </si>
  <si>
    <t>BIENES RAICES PARA LA VENTA</t>
  </si>
  <si>
    <t>MAUSOLEOS</t>
  </si>
  <si>
    <t>INVENTARIOS QUE SURGEN DE ACTIVIDADES DE EXTRACCION</t>
  </si>
  <si>
    <t>DETERIORO Y/O REBAJAS EN BIENES NO TRANSFORMADOS POR LA ENTIDAD (CR)</t>
  </si>
  <si>
    <t>MATERIAS PRIMAS</t>
  </si>
  <si>
    <t>PRODUCTOS EN PROCESO</t>
  </si>
  <si>
    <t>PRODUCTOS TERMINADOS</t>
  </si>
  <si>
    <t>PRODUCTOS AGRÍCOLAS</t>
  </si>
  <si>
    <t>PRODUCTOS PECUARIOS</t>
  </si>
  <si>
    <t>OBRAS DE CONSTRUCCION EN CURSO</t>
  </si>
  <si>
    <t>OTROS INVENTARIOS</t>
  </si>
  <si>
    <t>DETERIORO - BIENES TRANSFORMADOS POR LA ENTIDAD (CR)</t>
  </si>
  <si>
    <t>SERVICIOS DE CONSULTORIA</t>
  </si>
  <si>
    <t>SERVICIOS DE MANTENIMIENTO Y REPARACION</t>
  </si>
  <si>
    <t>OTROS INVENTARIOS DE PRESTADORES DE SERVICIOS</t>
  </si>
  <si>
    <t>DETERIORO PRESTADORES DE SERVICIOS (CR)</t>
  </si>
  <si>
    <t>INTERESES CRÈDITOS CON PERIODOS DE GRACIA</t>
  </si>
  <si>
    <t>OTROS CONCEPOTS CAUSADOS POR PERIODOS DE GRACIA</t>
  </si>
  <si>
    <t>(*) Para los fondos de empleados, los créditos de consumo y microcrédito ponderarán al 100%, según lo señalado en el artículo 2.11.5.2.1.8 del D.1068/2015. El valor a ponderar corresponderá al valor de cada uno de los créditos que componen la cartera, el cual se computará neto de los aportes sociales y ahorro permanente del respectivo asociado, teniendo en cuenta que tanto los aportes como el ahorro permanente quedan afectados desde su origen a favor del fondo de empleados.</t>
  </si>
  <si>
    <t>OTROS CONCEPTOS CAUSADOS POR PERIODOS DE GRACIA</t>
  </si>
  <si>
    <t>CATEGORIA A RIESGO NORMAL GARANTIA ADMISIBLE</t>
  </si>
  <si>
    <t>CATEGORIA A RIESGO NORMAL OTRAS GARANTIAS</t>
  </si>
  <si>
    <t>CATEGORIA B RIESGO ACEPTABLE GARANTIA ADMISIBLE</t>
  </si>
  <si>
    <t>CATEGORIA B RIESGO ACEPTABLE OTRAS GARANTIAS</t>
  </si>
  <si>
    <t>CATEGORIA C RIESGO APRECIABLE GARANTA ADMISIBLE</t>
  </si>
  <si>
    <t>CATEGORIA C RIESGO APRECIABLE OTRAS GARANTIAS</t>
  </si>
  <si>
    <t>CATEGORIA D RIESGO SIGNIFICATIVO GARANTIA ADMISIBLE</t>
  </si>
  <si>
    <t>CATEGORIA D RIESGO SIGNIFICATIVO OTRAS GARANTIAS</t>
  </si>
  <si>
    <t>CATEGORIA E RIESGO DE INCOBRABILIDAD GARANTIA ADMISIBLE</t>
  </si>
  <si>
    <t>CATEGORIA E RIESGO DE INCOBRABILIDAD OTRAS GARANTIAS</t>
  </si>
  <si>
    <t>INTERESES CRÉDITOS CON PERIODOS DE GRACIA</t>
  </si>
  <si>
    <t>CATEGORIA A RIESGO NORMAL, CONSUMO</t>
  </si>
  <si>
    <t>CATEGORIA B RIESGO ACEPTABLE, CONSUMO</t>
  </si>
  <si>
    <t>CATEGORIA C RIESGO APRECIABLE, CONSUMO</t>
  </si>
  <si>
    <t>CATEGORIA D RIESGO SIGNIFICATIVO, CONSUMO</t>
  </si>
  <si>
    <t>CATEGORIA E RIESGO DE INCOBRABILIDAD, CONSUMO</t>
  </si>
  <si>
    <t>CATEGORIA A RIESGO NORMAL VIVIENDA</t>
  </si>
  <si>
    <t>CATEGORIA A RIESGO NORMAL CONSUMO</t>
  </si>
  <si>
    <t>CATEGORIA B RIESGO ACEPTABLE VIVIENDA</t>
  </si>
  <si>
    <t>CATEGORIA B RIESGO ACEPTABLE CONSUMO</t>
  </si>
  <si>
    <t>CATEGORIA C RIESGO APRECIABLE VIVIENDA</t>
  </si>
  <si>
    <t>CATEGORIA C RIESGO APRECIABLE CONSUMO</t>
  </si>
  <si>
    <t>CATEGORIA D RIESGO SIGNIFICATIVO VIVIENDA</t>
  </si>
  <si>
    <t>CATEGORIA D RIESGO SIGNIFICATIVO CONSUMO</t>
  </si>
  <si>
    <t>CATEGORIA E RIESGO INCOBRABILIDAD VIVIENDA</t>
  </si>
  <si>
    <t>CATEGORIA E RIESGO INCOBRABILIDAD CONSUMO</t>
  </si>
  <si>
    <t>SERVICIOS MÉDICOS Y HOSPITALARIOS</t>
  </si>
  <si>
    <t>SERVICIOS ODONTOLÓGICOS</t>
  </si>
  <si>
    <t>MEDICINA PREPAGADA</t>
  </si>
  <si>
    <t>SERVICIOS FUNERARIOS</t>
  </si>
  <si>
    <t>SEGURO VOLUNTARIO – VEHÍCULO</t>
  </si>
  <si>
    <t>SEGURO OBLIGATORIO – SOAT</t>
  </si>
  <si>
    <t>OTROS CONVENIOS</t>
  </si>
  <si>
    <t>DETERIORO CONVENIOS POR COBRAR (CR)</t>
  </si>
  <si>
    <t>VIGENTES</t>
  </si>
  <si>
    <t>VENCIDOS ENTRE 91 Y 180 DÍAS</t>
  </si>
  <si>
    <t>VENCIDOS ENTRE 181 Y 360 DÍAS</t>
  </si>
  <si>
    <t>VENCIDOS MÁS DE 360 DÍAS</t>
  </si>
  <si>
    <t>DETERIORO DEUDORES POR VENTA DE BIENES (CR)</t>
  </si>
  <si>
    <t>DE SOCIEDADES ANÓNIMAS Y/O ASIMILADAS</t>
  </si>
  <si>
    <t>DE SOCIEDADES LIMITADAS Y/O ASIMILADAS</t>
  </si>
  <si>
    <t>DE ENTIDADES SOLIDARIAS</t>
  </si>
  <si>
    <t>DETERIORO DIVIDENDOS, PARTICIPACIONES Y RETORNOS (CR)</t>
  </si>
  <si>
    <t>LABORALES</t>
  </si>
  <si>
    <t>GASTOS DE VIAJE</t>
  </si>
  <si>
    <t>OTROS</t>
  </si>
  <si>
    <t>DETERIORO ANTICIPOS (CR)</t>
  </si>
  <si>
    <t>DE BIENES PROPIOS</t>
  </si>
  <si>
    <t>DE BIENES ADJUDICADOS</t>
  </si>
  <si>
    <t>SUBARRENDAMIENTO DE ACTIVOS POR DERECHO DE USO</t>
  </si>
  <si>
    <t>DETERIORO ARRENDAMIENTOS (CR)</t>
  </si>
  <si>
    <t>RENTA Y COMPLEMENTARIOS</t>
  </si>
  <si>
    <t>RETENCIÓN EN LA FUENTE</t>
  </si>
  <si>
    <t>IMPUESTO A LAS VENTAS RETENIDO</t>
  </si>
  <si>
    <t>IMPUESTO A LA INDUSTRIA Y COMERCIO RETENIDO</t>
  </si>
  <si>
    <t xml:space="preserve">SOBRANTES EN LIQUIDACIÓN PRIVADA DE IMPUESTOS </t>
  </si>
  <si>
    <t>CONTRIBUCIONES</t>
  </si>
  <si>
    <t>IMPUESTOS DESCONTABLES</t>
  </si>
  <si>
    <t>IMPUESTOS A LAS VENTAS</t>
  </si>
  <si>
    <t>OTROS IMPUESTOS</t>
  </si>
  <si>
    <t>DETERIORO ANTICIPOS DE IMPUESTOS (CR)</t>
  </si>
  <si>
    <t>DESCUENTO DE NOMINA</t>
  </si>
  <si>
    <t>LIQUIDACIONES PRESTACIONES</t>
  </si>
  <si>
    <t>APORTES Y CONTRIBUCIÓN EMPRESA</t>
  </si>
  <si>
    <t>DETERIORO DEUDORES PATRONALES Y EMPRESAS (CR)</t>
  </si>
  <si>
    <t>DIRECTIVOS</t>
  </si>
  <si>
    <t>EMPLEADOS</t>
  </si>
  <si>
    <t>ASOCIADOS</t>
  </si>
  <si>
    <t>DETERIORO RESPONSABILIDADES PENDIENTES (CR)</t>
  </si>
  <si>
    <t>HONORARIOS</t>
  </si>
  <si>
    <t>COMISIONES</t>
  </si>
  <si>
    <t>CUOTAS DE ADMISIÓN</t>
  </si>
  <si>
    <t>CUOTAS DE SOSTENIMIENTO</t>
  </si>
  <si>
    <t>RODAMIENTO</t>
  </si>
  <si>
    <t>RECLAMOS A COMPAÑIAS ASEGURADORAS</t>
  </si>
  <si>
    <t>CUENTAS POR COBRAR DE TERCEROS</t>
  </si>
  <si>
    <t>DERECHO DE EXPLOTACIÓN</t>
  </si>
  <si>
    <t>SUBVENCIONES POR COBRAR</t>
  </si>
  <si>
    <t>TERRENOS</t>
  </si>
  <si>
    <t>CONSTRUCCIONES EN CURSO</t>
  </si>
  <si>
    <t>EDIFICACIONES</t>
  </si>
  <si>
    <t>MUEBLES Y EQUIPOS DE OFICINA</t>
  </si>
  <si>
    <t>ENSERES Y ACCESORIOS</t>
  </si>
  <si>
    <t>ACTIVOS TANGIBLES PARA EXPLORACIÓN Y EVALUACIÓN</t>
  </si>
  <si>
    <t>BIENES EN TRANSITO</t>
  </si>
  <si>
    <t>EQUIPO MÉDICO Y CIENTÍFICO</t>
  </si>
  <si>
    <t>EQUIPO DE COMPUTO Y COMUNICACIÓN</t>
  </si>
  <si>
    <t>SEMOVIENTES</t>
  </si>
  <si>
    <t>EQUIPOS DE COMEDOR, COCINA, DESPENSA Y HOTELERÍA</t>
  </si>
  <si>
    <t>REDES, LÍNEAS Y CABLES</t>
  </si>
  <si>
    <t>PLANTAS PRODUCTORAS</t>
  </si>
  <si>
    <t>PLANTAS, DUCTOS Y TÚNELES</t>
  </si>
  <si>
    <t>EQUIPO DE TRASNPORTE, TRACCIÓN Y ELEVACIÓN</t>
  </si>
  <si>
    <t>ARMAMENTO DE VIGILANCIA</t>
  </si>
  <si>
    <t>MAQUINARIA Y EQUIPO</t>
  </si>
  <si>
    <t>MAQUINARIA EN MONTAJE</t>
  </si>
  <si>
    <t>BIENES DE FONDOS SOCIALES</t>
  </si>
  <si>
    <t>REPUESTOS</t>
  </si>
  <si>
    <t>MINAS Y CANTERAS</t>
  </si>
  <si>
    <t>POZOS ARTESIANOS</t>
  </si>
  <si>
    <t>YACIMIENTOS</t>
  </si>
  <si>
    <t>GASODUCTOS</t>
  </si>
  <si>
    <t>BIENES EN COMODATO DE LARGO PLAZO</t>
  </si>
  <si>
    <t>BIENES RECIBIDOS EN PAGO</t>
  </si>
  <si>
    <t>MEJORAS A BIENES AJENOS</t>
  </si>
  <si>
    <t>DEPRECIACIÓN, AGOTAMIENTO PROPIEDAD, PLANTA Y EQUIPO (CR)</t>
  </si>
  <si>
    <t>DETERIORO PROPIEDAD, PLANTA Y EQUIPO</t>
  </si>
  <si>
    <t>PROPIEDADES DE INVERSIÓN EN CONSTRUCCIÓN O DESARROLLO</t>
  </si>
  <si>
    <t>DEPRECIACIÓN PROPIEDADES DE INVERSIÓN AL COSTO (CR)</t>
  </si>
  <si>
    <t>DETERIORO PROPIEDADES DE INVERSIÓN AL COSTO (CR)</t>
  </si>
  <si>
    <t>DETERIORO PROPIEDADES MEDIDAS A VALOR RAZONABLE (CR)</t>
  </si>
  <si>
    <t>INVERSIONES FINANCIERAS</t>
  </si>
  <si>
    <t>DEUDORES COMERCIALES Y OTRAS CUENTAS POR COBRAR</t>
  </si>
  <si>
    <t>PROPIEDAD, PLANTA Y EQUIPO</t>
  </si>
  <si>
    <t>OTROS NO CORRIENTES MATENIDOS PARA LA VENTA</t>
  </si>
  <si>
    <t>DETERIORO ACTIVOS NO CORRIENTES MANTENIDOS PARA LA VENTA (CR)</t>
  </si>
  <si>
    <t>TRASLADO DE FONDOS</t>
  </si>
  <si>
    <t>TRASLADO DE INVENTARIOS</t>
  </si>
  <si>
    <t>TRASLADO DE CARTERA DE CRÉDITOS</t>
  </si>
  <si>
    <t>TRASLADO DE CRTERA POR VENTA DE BIENES Y SERVICIOS</t>
  </si>
  <si>
    <t>TRASLADO DE PROPIEDADES, PLANTA Y EQUIPO</t>
  </si>
  <si>
    <t>TRASLADO DE GASTOS</t>
  </si>
  <si>
    <t>TRASLADO OTRAS CUENTAS POR COBRAR</t>
  </si>
  <si>
    <t>TRASLADO DE OTROS ACTIVOS</t>
  </si>
  <si>
    <t>OTROS TRASLADOS</t>
  </si>
  <si>
    <t>INTERESES</t>
  </si>
  <si>
    <t>SEGUROS</t>
  </si>
  <si>
    <t>ARRENDAMIENTOS</t>
  </si>
  <si>
    <t>AMORTIZACIÓN ACUMULADA (CR)</t>
  </si>
  <si>
    <t>PLUSVALIA</t>
  </si>
  <si>
    <t>ACTIVOS POR IMPUESTOS DIFERIDOS</t>
  </si>
  <si>
    <t>RECURSOS ENTREGADOS EN ADMINISTRACIÓN</t>
  </si>
  <si>
    <t>INVERSIONES</t>
  </si>
  <si>
    <t>ENCARGOS FIDUCIARIOS</t>
  </si>
  <si>
    <t>PROPIEDADES, PLANTA Y EQUIPO</t>
  </si>
  <si>
    <t>PROPIEDADES DE INVERSIÓN</t>
  </si>
  <si>
    <t>OTROS ACTIVOS</t>
  </si>
  <si>
    <t>ACTIVOS POR DERECHO DE USO</t>
  </si>
  <si>
    <t>ACTIVOS POR DERECHO DE USO MEDIDOS AL COSTO</t>
  </si>
  <si>
    <t>ACTIVOS POR DERECHO DE USO MEDIDOS AL MODELO DEL VALOR REVALUADO</t>
  </si>
  <si>
    <t>ACTIVOS POR DERECHO DE USO MEDIDOS AL MODELO DEL VALOR RAZONABLE</t>
  </si>
  <si>
    <t>DEPRECIACION DE ACTIVOS POR DERECHO DE USO</t>
  </si>
  <si>
    <t>DETERIORO ACTIVOS POR DERECHO DE USO</t>
  </si>
  <si>
    <t>CREDITOS APROBADOS NO DESEMBOLSADOS</t>
  </si>
  <si>
    <t>APERTURAS DE CREDITO</t>
  </si>
  <si>
    <t>FE</t>
  </si>
  <si>
    <t>PONDERAC</t>
  </si>
  <si>
    <t>BASICO</t>
  </si>
  <si>
    <t>APORTES ORDINARIOS</t>
  </si>
  <si>
    <t>APORTES AMORTIZADOS</t>
  </si>
  <si>
    <t>(*) Teniendo en cuenta la estructura del Catálogo Único de Información con fines de supervisión, los aportes amortizados hacen parte de los aportes sociales mínimos no reducibles, por lo cual no ponderan en forma independiente; sólo en el evento que los aportes amortizados excedan los aportes sociales mínimos no reducibles previstos en el estatuto, se podrá ponderar el 100% de la parte que exceda este valor.</t>
  </si>
  <si>
    <t>CUOTAS O CONTRIBUCIONES SOCIALES</t>
  </si>
  <si>
    <t>RESULTADO SOCIAL POSITIVO</t>
  </si>
  <si>
    <t>PARTICIPACIÓN PATRIMONIAL FOGACOOP</t>
  </si>
  <si>
    <t>RESERVA PROTECCIÓN DE APORTES SOCIALES</t>
  </si>
  <si>
    <t>RESERVA DE INVERSIÓN SOCIAL</t>
  </si>
  <si>
    <t>RESERVA DE ASAMBLEA</t>
  </si>
  <si>
    <t>RESERVA PROTECCIÓN CARTERA</t>
  </si>
  <si>
    <t>RESERVAS ESTATUTARIAS</t>
  </si>
  <si>
    <t>RESERVA PROTECCIÓN FONDO MUTUAL</t>
  </si>
  <si>
    <t>RESERVA POR DISPOSICIONES FISCALES</t>
  </si>
  <si>
    <t>OTRAS RESERVAS</t>
  </si>
  <si>
    <t>FONDO DE AMORTIZACIÓN DE APORTES SOCIALES</t>
  </si>
  <si>
    <t>FONDO PARA REVALORIZACION DE APORTES</t>
  </si>
  <si>
    <t>FONDO PARA INFRAESTRUCTURA FISICA</t>
  </si>
  <si>
    <t>FONDO ESPECIAL (ART. 10 LEY 79 DE 1988)</t>
  </si>
  <si>
    <t>FONDO SOCIALES CAPITALIZADOS</t>
  </si>
  <si>
    <t>FONDOS DE INVERSIÓN</t>
  </si>
  <si>
    <t>FONDO DESARROLLO EMPRESARIAL SOLIDARIO</t>
  </si>
  <si>
    <t>OTROS FONDOS</t>
  </si>
  <si>
    <t>DONACIONES</t>
  </si>
  <si>
    <t>DEDUCCIONES</t>
  </si>
  <si>
    <r>
      <t xml:space="preserve">(*) </t>
    </r>
    <r>
      <rPr>
        <b/>
        <sz val="10"/>
        <color rgb="FF000000"/>
        <rFont val="Arial Narrow"/>
        <family val="2"/>
      </rPr>
      <t>En las cooperativas de ahorro y crédito</t>
    </r>
    <r>
      <rPr>
        <sz val="10"/>
        <color rgb="FF000000"/>
        <rFont val="Arial Narrow"/>
        <family val="2"/>
      </rPr>
      <t>,  se deducen del patrimonio básico las inversiones de capital en entidades vigiladas por Superfinanciera y Supersolidaria, según lo dispuesto en el literal b) del artículo 2.11.10.1.5 del Decreto 1068 de 2015, incorporado por el Decreto  961 de 2018, con sujeción a lo previsto en el numeral 1 y el parágrafo 2 del artículo 50 de la Ley 454 de 1998, sin incluir sus valorizaciones. (**) En los fondos de empleados, estas inversiones se deducen del patrimonio básico según lo dispuesto en el literal b), Artículo 2.11.5.2.1.5 del Decreto 1068 de 2015, incorporado por el Decreto 344 de 2017, sin incluir sus valorizaciones.</t>
    </r>
  </si>
  <si>
    <t>DETERIORO INVERSIONES EN ENTIDADES ASOCIADAS (CR)</t>
  </si>
  <si>
    <t>TITULOS EMITIDOS, AVALADOS, ACEPTADOS O GARANTIZADOS POR INSTITUCIONES VIGILADAS POR LA SUPERINTENDENCIA FINANCIERA (INCLUIDOS LOS BONOS OBLIGATORIA U OPCIONALMENTE CONVERTIBLES EN ACCIONES</t>
  </si>
  <si>
    <r>
      <t xml:space="preserve">(*) Se deducen del patrimonio básico, los títulos que correspondan a </t>
    </r>
    <r>
      <rPr>
        <b/>
        <sz val="10"/>
        <color rgb="FF000000"/>
        <rFont val="Arial Narrow"/>
        <family val="2"/>
      </rPr>
      <t xml:space="preserve">Bonos obligatoria u opcionalmente Convertibles en Acciones en entidades vigiladas por Superfinanciera o Supersolidaria, </t>
    </r>
    <r>
      <rPr>
        <sz val="10"/>
        <color rgb="FF000000"/>
        <rFont val="Arial Narrow"/>
        <family val="2"/>
      </rPr>
      <t>según lo previsto en el literal b) del artículo 2.11.10.1.5 del Decreto 1068 de 2015, incorporado por el Decreto  961 de 2018 para las cooperativas de ahorro y crédito; para los fondos empleados, según lo dispuesto en en el literal b), Artículo 2.11.5.2.1.5 del Decreto 1068 de 2015, incorporado por el Decreto 344 de 2017.</t>
    </r>
  </si>
  <si>
    <t xml:space="preserve">(*) Se deducen del patrimonio básico, las inversiones de capital en entidades vigiladas por Superfinanciera o Supersolidaria, según lo dispuesto literal b) del artículo  2.11.5.2.1.5 del Decreto 344 de 2017 para fondos de empleados y literal b) del Artículo 2.11.10.1.5 del Decreto 1068 de 2015, incorporado por el Decreto  961 de 2018, para las cooperativas de ahorro y crédito.  </t>
  </si>
  <si>
    <t>ACTIVOS INTANGIBLES</t>
  </si>
  <si>
    <t>ACTIVOS INTANGIBLES ADQUIRIDOS</t>
  </si>
  <si>
    <t>EXCEDENTES Y/O PÉRDIDAS DEL EJERCICIO</t>
  </si>
  <si>
    <t>(*) Si la cuenta 350000 &lt; 0 (es decir, se generaron pérdidas en el ejercicio en curso), la totalidad de este saldo debe descontarse del patrimonio básico.</t>
  </si>
  <si>
    <t>RESULTADOS DE EJERCICIOS ANTERIORES</t>
  </si>
  <si>
    <t>(*) Si la cuenta 390000 &lt; 0 (es decir, se generaron pérdidas en el ejercicio anterior), el saldo registrado en esta cuenta, se deduce en su totalidad del patrimonio básico</t>
  </si>
  <si>
    <t>VALOR NO AMORTIZADO DEL CÁLCULO ACTUARIAL DEL PASIVO</t>
  </si>
  <si>
    <t>PATRIMONIO ADICIONAL</t>
  </si>
  <si>
    <t xml:space="preserve">   EXCEDENTES Y/O PÉRDIDAS DEL EJERCICIO</t>
  </si>
  <si>
    <t>(*) Si la cuenta 350000 &gt; 0 (es decir, se generaron excedentes), el saldo de esta cuenta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</si>
  <si>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 Si la cuenta 390000 &gt; 0 (es decir, se generaron excedentes en el ejercicio anterior), el saldo registrado en esta cuenta, entre el 1° de enero y la fecha de celebración de la asamblea, se multiplica por el porcentaje en que la asamblea se comprometió a destinar para el incremento de la reserva de protección de los aportes sociales, por encima del porcentaje legal obligatorio (20%), previa aprobación del documento de compromiso, por parte de  Supersolidaria, según lo previsto en el literal a) del artículo 2.11.10.1.6 del Decreto 1068 de 2015 para cooperativas de ahorro y crédito, y , en el literal a) del artículo  2.11.5.2.1.6 del Decreto 1068 de 2015 para fondos de empleados.</t>
  </si>
  <si>
    <t>VALORIZACIONES O GANANCIAS NO REALIZADAS EN INVERSIONES EN VALORES CLASIFICADOS COMO DISPONIBLES PARA LA VENTA EN TÍTULOS DE DEUDA Y TÍTULOS PARTICIPATIVOS CON ALTA O MEDIA BURSATILIDAD, DESCONTADO EL 100% DE SUS PÉRDIDAS</t>
  </si>
  <si>
    <t>(*) Dentro de estas valorizaciones, NO se incluyen las valorizaciones de las inversiones de capital que se deducen del patrimonio básico, según lo previsto en el literal b) del artículo 2.11.10.1.6 del Decreto 1068 de 2015 para cooperativas de ahorro y crédito, y, en el literal c) del artículo 2.11.5.2.1.6 del Decreto 1068 de 2015 para fondos de empleados.</t>
  </si>
  <si>
    <t xml:space="preserve">DETERIORO GENERAL DE CARTERA DE CRÉDITOS </t>
  </si>
  <si>
    <t>(*)</t>
  </si>
  <si>
    <t>Pondera máximo el 1.25% de los activos ponderados por su nivel de riesgo crediticio, sin exceder el valor de la provisión general regulatoria del 1% según lo previsto en el literal c) del artículo 2.11.10.1.6 del Decreto 1068 de 2015 para cooperativas de ahorro y crédito, y, en el literal d) del artículo 2.11.5.2.1.6 del Decreto 1068 de 2015 para fondos de empleados.</t>
  </si>
  <si>
    <t xml:space="preserve">         CRÍA DE GANADO CABALLAR Y VACUNO.</t>
  </si>
  <si>
    <t xml:space="preserve">         APORTES I.C.B.F.</t>
  </si>
  <si>
    <t xml:space="preserve">         APORTES A.R.L</t>
  </si>
  <si>
    <t>DESCRIPCION DE LA CUENTA</t>
  </si>
  <si>
    <t>Maxima concentracion de credito con garantia admisible 20% PT</t>
  </si>
  <si>
    <t>Maxima concentracion de credito con garantia personal 10% PT</t>
  </si>
  <si>
    <t>PATRIMONIO TÉCNICO</t>
  </si>
  <si>
    <t>Patrimonio Adicional</t>
  </si>
  <si>
    <t>Deducciones</t>
  </si>
  <si>
    <t>Patrimonio basico</t>
  </si>
  <si>
    <t>Total general</t>
  </si>
  <si>
    <t>Valor Ponderado</t>
  </si>
  <si>
    <t>SALDO</t>
  </si>
  <si>
    <t>categoria</t>
  </si>
  <si>
    <t>Indicador de solidez - solvencia (minimo 9%)</t>
  </si>
  <si>
    <t>Capital irreducible / Total</t>
  </si>
  <si>
    <t>total patrimonio</t>
  </si>
  <si>
    <t>Capital institucional</t>
  </si>
  <si>
    <r>
      <t xml:space="preserve">((C140410+C140415+C140420+C140425+C140510+C140515+C140520+C140525+C141110+C141115+C141120+C141125+C141210+C141215+C141220+C141225+C144110+C144115+C144120+C144125+C144210+C144215+C144220+C144225+C144810+C144815+C144820+C144825+C145410+C145415+C145420+C145425+C145510+C145515+C145520+C145525+C146110+C146115+C146120+C146125+C146210+C146215+C146220+C146225+C146910+C146915+C146920+C146925+C146935+C146940+C146945+C146950)/(C140400+C140500+C141100+C141200+C144100+C144200+C144800+C145400+C145500+C146100+C146200+C146900)+C831015) </t>
    </r>
    <r>
      <rPr>
        <b/>
        <sz val="8"/>
        <color rgb="FFFF0000"/>
        <rFont val="Arial Narrow"/>
        <family val="2"/>
      </rPr>
      <t>/ (C140400+C140500+C141100+C141200+C144100+C144200+C144800+C145400+C145500+C146100+C146200+C146900+C831015)</t>
    </r>
  </si>
  <si>
    <t>Total CARTERA BRUTA</t>
  </si>
  <si>
    <t>ACTIVO PRODUCTIVO</t>
  </si>
  <si>
    <t>total activo</t>
  </si>
  <si>
    <t>Activo productivo</t>
  </si>
  <si>
    <t>Deterioro CDE</t>
  </si>
  <si>
    <t>Total Cartera Vencida CDE</t>
  </si>
  <si>
    <t>Cobertura de cartera improductiva</t>
  </si>
  <si>
    <t>Margen financiero</t>
  </si>
  <si>
    <t>Margen operacional</t>
  </si>
  <si>
    <t>Endeudamiento financiero</t>
  </si>
  <si>
    <t>Pasivos con costo</t>
  </si>
  <si>
    <t>Activos productivos</t>
  </si>
  <si>
    <t>Activo productivo / pasivo con costo</t>
  </si>
  <si>
    <t>Rentabilidad del patrimonio</t>
  </si>
  <si>
    <t>Margen NETO</t>
  </si>
  <si>
    <t>Subtotal fuentes</t>
  </si>
  <si>
    <t>Excedente neto / Fuentes de financiación</t>
  </si>
  <si>
    <t>Entidad</t>
  </si>
  <si>
    <t>***</t>
  </si>
  <si>
    <t>REAL</t>
  </si>
  <si>
    <t>Año 21</t>
  </si>
  <si>
    <t>Bajo</t>
  </si>
  <si>
    <t>Alto</t>
  </si>
  <si>
    <t>&lt;0%</t>
  </si>
  <si>
    <t>&gt;5%</t>
  </si>
  <si>
    <t>&gt;3%</t>
  </si>
  <si>
    <t>&gt;2%</t>
  </si>
  <si>
    <t>&gt;20%</t>
  </si>
  <si>
    <t>&gt;30%</t>
  </si>
  <si>
    <t>&lt;20%</t>
  </si>
  <si>
    <t>&lt;=0%</t>
  </si>
  <si>
    <t>&gt;100%</t>
  </si>
  <si>
    <t>Valor en riesgo de liquidez brecha / ALN</t>
  </si>
  <si>
    <t>&lt;30%</t>
  </si>
  <si>
    <t>&gt;50%</t>
  </si>
  <si>
    <t>&gt;40%</t>
  </si>
  <si>
    <t>&lt;100%</t>
  </si>
  <si>
    <t>&lt;50%</t>
  </si>
  <si>
    <t>&gt;80%</t>
  </si>
  <si>
    <t>&gt;10%</t>
  </si>
  <si>
    <t>&lt;5%</t>
  </si>
  <si>
    <t>&gt;90%</t>
  </si>
  <si>
    <t>&lt;80%</t>
  </si>
  <si>
    <t>&lt;10%</t>
  </si>
  <si>
    <t>CTA</t>
  </si>
  <si>
    <t>descripcion</t>
  </si>
  <si>
    <t xml:space="preserve">         DEPàSITOS A CORTO PLAZO, CLASIFICADOS COMO EQUIVALENTES AL EFECTIVO</t>
  </si>
  <si>
    <t xml:space="preserve">      EFECTIVO DE USO RESTRINGIDO Y/O CON DESTINACIàN ESPECÖFICA</t>
  </si>
  <si>
    <t xml:space="preserve">         FONDO DE LIQUIDEZ - FONDOS ADMINISTRADOS POR SOCIEDADES FIDUCIARIAS</t>
  </si>
  <si>
    <t xml:space="preserve">         FONDO DE LIQUIDEZ - FONDOS DE VALORES ADMINISTRADOS POR SOCIEDADES COMISIONISTAS DE BOLSA</t>
  </si>
  <si>
    <t xml:space="preserve">         FONDO DE LIQUIDEZ - CERTIFICADO DE DEPàSITO A TRMINO</t>
  </si>
  <si>
    <t xml:space="preserve">         FONDO DE LIQUIDEZ - CERTIFICADOS DE AHORRO A TRMINO</t>
  </si>
  <si>
    <t xml:space="preserve">         FIDEICOMISO FONDO DE REPOSICION</t>
  </si>
  <si>
    <t xml:space="preserve">         FIDEICOMISO DE ADMINISTRACIàN</t>
  </si>
  <si>
    <t xml:space="preserve">         DEPàSITOS ENTREGADOS EN GARANTÖA</t>
  </si>
  <si>
    <t xml:space="preserve">         REMESAS EN TRµNSITO</t>
  </si>
  <si>
    <t xml:space="preserve">         TITULOS EMITIDOS AVALADOS, ACEPTADOS O GARANTIZADOS POR INSTITUCIONES VIGILADAS POR LA SUPERINTENDENCIA FINANCIERA</t>
  </si>
  <si>
    <t xml:space="preserve">         CERTIFICADO DE DEPàSITO A TRMINO</t>
  </si>
  <si>
    <t xml:space="preserve">         FONDOS ADMINISTRADOS POR SOCIEDADES FIDUCIARIAS</t>
  </si>
  <si>
    <t xml:space="preserve">         FONDOS DE VALORES ADMINISTRADOS POR SOCIEDADES COMISIONISTAS DE BOLSA</t>
  </si>
  <si>
    <t xml:space="preserve">      INVERSIONES NEGOCIABLES EN TITULOS DE DEUDA</t>
  </si>
  <si>
    <t xml:space="preserve">         TITULOS DE DEUDA PUBLICA INTERNA EMITIDOS O GARANTIZADOS POR LA NACION</t>
  </si>
  <si>
    <t xml:space="preserve">         TITULOS DE DEUDA PUBLICA EXTERNA EMITIDOS O GARANTIZADOS POR LA NACION</t>
  </si>
  <si>
    <t xml:space="preserve">         OTROS TITULOS DE DEUDA PUBLICA</t>
  </si>
  <si>
    <t xml:space="preserve">         TITULOS EMITIDOS, AVALADOS, ACEPTADOS O GARANTIZADOS POR EL FOGAFIN</t>
  </si>
  <si>
    <t xml:space="preserve">         TITULOS EMITIDOS, AVALADOS, ACEPTADOS O GARANTIZADOS POR EL FOGACOOP</t>
  </si>
  <si>
    <t xml:space="preserve">         TITULOS EMITIDOS POR EL BANCO DE LA REPUBLICA</t>
  </si>
  <si>
    <t xml:space="preserve">         TITULOS HIPOTECARIOS</t>
  </si>
  <si>
    <t xml:space="preserve">         TITULOS DEL CONTENIDO CREDITICIO DERIVADOS DE PROCESO DE TITULARIZACION DE CARTERA HIPOTECARIA</t>
  </si>
  <si>
    <t xml:space="preserve">         TITULOS DEL CONTENIDO CREDITICIO DERIVADOS DE PROCESO DE TITULARIZACION SUBYACENTES DISTINTOS DE CARTERA HIPOTECARIA</t>
  </si>
  <si>
    <t xml:space="preserve">         TITULOS EMITIDOS, AVALADOS, ACEPTADOS O GARANTIZADOS POR INSTITUCIONES VIGILADAS POR LA SUPERINTENDENCIA FINANCIERA ( INCLUIDOS LOS BONOS OBLIGATORIA U OPCIONALMENTE CONVERTIBLES EN ACCIONES</t>
  </si>
  <si>
    <t xml:space="preserve">         TITULOS EMITIDOS POR ENTIDADES NO VIGILADAS POR LA SUPERINTENDENCIA FINANCIERA (INCLUIDOS LOS BONOS OBLIGATORIA U OPCIONALMENTE CONVERTIBLES EN ACCIONES)</t>
  </si>
  <si>
    <t xml:space="preserve">         TITULOS EMITIDOS AVALADOS O GARANTIZADOS POR GOBIERNOS EXTRANJEROS</t>
  </si>
  <si>
    <t xml:space="preserve">         TITULOS EMITIDOS AVALADOS O GARANTIZADOS POR BANCOS CENTRALES EXTRANJEROS</t>
  </si>
  <si>
    <t xml:space="preserve">         TITULOS EMITIDOS AVALADOS O GARANTIZADOS O ACEPTADOS POR BANCOS DEL EXTERIOR</t>
  </si>
  <si>
    <t xml:space="preserve">         TITULOS EMITIDOS AVALADOS O GARANTIZADOS POR ORGANISMOS MULTILATERALES DE CREDITO</t>
  </si>
  <si>
    <t xml:space="preserve">         TITULOS EMITIDOS POR RESIDENTES EN EL EXTERIOR</t>
  </si>
  <si>
    <t xml:space="preserve">         OTROS TITULOS</t>
  </si>
  <si>
    <t xml:space="preserve">         DETERIORO INVERSIONES NEGOCIABLES EN TITULOS DE DEUDA (CR)</t>
  </si>
  <si>
    <t xml:space="preserve">      INVERSIONES NEGOCIABLES EN TITULOS PARTICIPATIVOS</t>
  </si>
  <si>
    <t xml:space="preserve">         ACCIONES CON ALTA LIQUIDEZ BURSATIL</t>
  </si>
  <si>
    <t xml:space="preserve">         ACCIONES CON MEDIA LIQUIDEZ BURSATIL</t>
  </si>
  <si>
    <t xml:space="preserve">         TITULOS PARTICIPATIVOS DERIVADOS EN PROCESOS DE TITULARIZACION</t>
  </si>
  <si>
    <t xml:space="preserve">         TITULOS MIXTOS DERIVADOS DE PROCESOS DE TITULARIZACION</t>
  </si>
  <si>
    <t xml:space="preserve">         PARTICIPACIONES EN FONDOS MUTUOS DE INVERSION INTERNACIONALES QUE INVIERTAN EXCLUSIVAMENTE EN TITULOS DE RENTA FIJA</t>
  </si>
  <si>
    <t xml:space="preserve">         PARTICIPACIONES EN FONDOS INDICE</t>
  </si>
  <si>
    <t xml:space="preserve">         PARTICIPACION EN FONDOS MUTUOS DE INVERSION INTERNACIONALES QUE INVIERTAN EXCLUSIVAMENTE EN RENTA VARIABLE</t>
  </si>
  <si>
    <t xml:space="preserve">         PARTICIPACION EN FONDOS DE INVERSION</t>
  </si>
  <si>
    <t xml:space="preserve">         PARTICIPACION EN FONDOS DE PENSIONES Y CESANTIAS</t>
  </si>
  <si>
    <t xml:space="preserve">         DETERIORO INVERSIONES NEGOCIABLES EN TITULOS PARTICIPATIVOS (CR)</t>
  </si>
  <si>
    <t xml:space="preserve">         TITULOS DE DEUDA PUBLICA INTERNA EMITIDOS O GARANIZADOS POR LA NACION</t>
  </si>
  <si>
    <t xml:space="preserve">         TITULOS DE DEUDA PUBLICA EXTERNA EMITIDOS O GARANIZADOS POR LA NACION</t>
  </si>
  <si>
    <t xml:space="preserve">         TITULOS EMITIDOS, AVALADOS, ACEPTADOS O GARANTIZADOS POR EL INSTITUCIONES VIGILADAS POR LA SUPERINTENDENCIA FINANCIERA ( INCLUIDOS LOS BONOS OBLIGATORIA U OPCIONALMENTE CONVERTIBLES EN ACCIONES</t>
  </si>
  <si>
    <t xml:space="preserve">      INVERSIONES DISPONIBLES PARA LA VENTA EN TITULOS DE DEUDA</t>
  </si>
  <si>
    <t xml:space="preserve">         DETERIORO INVERSIONES DISPONIBLES PARA LA VENTA EN TITULOS DE DEUDA (CR)</t>
  </si>
  <si>
    <t xml:space="preserve">      INVERSIONES DISPONIBLES PARA LA VENTA EN TITULOS PARTICIPATIVOS</t>
  </si>
  <si>
    <t xml:space="preserve">         ACCIONES CON BAJA Y MINIMA LIQUIDEZ BURSATIL O SIN COTIZACION EN BOLSA</t>
  </si>
  <si>
    <t xml:space="preserve">         TITULOS DE RENTA VARIABLE CONTABILIZADOS AL VALOR RAZONABLE</t>
  </si>
  <si>
    <t xml:space="preserve">         OTROS TÖTULOS</t>
  </si>
  <si>
    <t xml:space="preserve">         DETERIORO INVERSIONES DISPONIBLES PARA LA VENTA EN TITULOS PARTICIPATIVOS (CR)</t>
  </si>
  <si>
    <t xml:space="preserve">         INVERSIONES CONTABILIZADAS POR EL METODO DE PARTICIPACION PATRIMONIAL</t>
  </si>
  <si>
    <t xml:space="preserve">         INVERSIONES CONTABILIZADAS POR EL METODO DE PARTICIPACION PATRIMONIAL (PARTÖCIPES CON CONTROL CONJUNTO)</t>
  </si>
  <si>
    <t xml:space="preserve">         APORTES SOCIALES EN ENTIDADES ECONOMÖA SOLIDARIA</t>
  </si>
  <si>
    <t xml:space="preserve">         ACCIONES CON BAJA Y MÍNIMA LIQUIDEZ BURSATIL O SIN COTIZACION EN BOLSA</t>
  </si>
  <si>
    <t xml:space="preserve">      INSTRUMENTOS DERIVADOS CON FINES DE ESPECULACION MEDIDOS A VALOR RAZONABLE</t>
  </si>
  <si>
    <t xml:space="preserve">         GANANCIA EN VALORACION DE OPCIONES COMPRADAS</t>
  </si>
  <si>
    <t xml:space="preserve">         INVENTARIO EN CONSIGNACION</t>
  </si>
  <si>
    <t xml:space="preserve">         MERCANCIAS</t>
  </si>
  <si>
    <t xml:space="preserve">         BIENES RAICES PARA LA VENTA</t>
  </si>
  <si>
    <t xml:space="preserve">         INVENTARIOS QUE SURGEN DE ACTIVIDADES DE EXTRACCION</t>
  </si>
  <si>
    <t xml:space="preserve">      BIENES TRANSFORMADOS POR LA ENTIDAD Y PRODUCTOS RESULTANTES DEL PROCESAMIENTO TRAS LA COSECHA O RECOLECCION</t>
  </si>
  <si>
    <t xml:space="preserve">         PRODUCTOS AGRÖCOLAS</t>
  </si>
  <si>
    <t xml:space="preserve">         OBRAS DE CONSTRUCCION EN CURSO</t>
  </si>
  <si>
    <t xml:space="preserve">         SERVICIOS DE CONSULTORIA</t>
  </si>
  <si>
    <t xml:space="preserve">         SERVICIOS DE MANTENIMIENTO Y REPARACION</t>
  </si>
  <si>
    <t xml:space="preserve">   CARTERA DE CRDITOS</t>
  </si>
  <si>
    <t xml:space="preserve">      CREDITOS DE VIVIENDA - CON LIBRANZA</t>
  </si>
  <si>
    <t xml:space="preserve">         CATEGORIA A RIESGO NORMAL</t>
  </si>
  <si>
    <t xml:space="preserve">         CATEGORIA B RIESGO ACEPTABLE</t>
  </si>
  <si>
    <t xml:space="preserve">         CATEGORIA C RIESGO APRECIABLE</t>
  </si>
  <si>
    <t xml:space="preserve">         CATEGORIA D RIESGO SIGNIFICATIVO</t>
  </si>
  <si>
    <t xml:space="preserve">         CATEGORIA E RIESGO DE INCOBRABILIDAD</t>
  </si>
  <si>
    <t xml:space="preserve">      CREDITOS DE VIVIENDA - SIN LIBRANZA</t>
  </si>
  <si>
    <t xml:space="preserve">      INTERESES CREDITOS DE VIVIENDA</t>
  </si>
  <si>
    <t xml:space="preserve">      PAGOS POR CUENTA DE ASOCIADOS - CRDITOS VIVIENDA</t>
  </si>
  <si>
    <t xml:space="preserve">      DETERIORO CREDITOS DE VIVIENDA (CR)</t>
  </si>
  <si>
    <t xml:space="preserve">      DETERIORO INTERESES CREDITOS DE VIVIENDA  (CR)</t>
  </si>
  <si>
    <t xml:space="preserve">      DETERIORO PAGO POR CUENTA DE ASOCIADOS - CREDITOS DE VIVIENDA  (CR)</t>
  </si>
  <si>
    <t xml:space="preserve">      CREDITOS DE CONSUMO, GARANTIA ADMISIBLE - CON LIBRANZA</t>
  </si>
  <si>
    <t xml:space="preserve">      CREDITOS DE CONSUMO, GARANTIA ADMISIBLE - SIN LIBRANZA</t>
  </si>
  <si>
    <t xml:space="preserve">      CREDITOS DE CONSUMO, OTRAS GARANTIAS - CON LIBRANZA</t>
  </si>
  <si>
    <t xml:space="preserve">      CREDITOS DE CONSUMO, OTRAS GARANTIAS - SIN LIBRANZA</t>
  </si>
  <si>
    <t xml:space="preserve">      INTERESES CREDITOS DE CONSUMO</t>
  </si>
  <si>
    <t xml:space="preserve">      PAGOS POR CUENTA DE ASOCIADOS - CRDITOS CONSUMO</t>
  </si>
  <si>
    <t xml:space="preserve">      DETERIORO CRDITOS DE CONSUMO (CR)</t>
  </si>
  <si>
    <t xml:space="preserve">         CATEGORIA A RIESGO NORMAL GARANTIA ADMISIBLE</t>
  </si>
  <si>
    <t xml:space="preserve">         CATEGORIA A RIESGO NORMAL OTRAS GARANTIAS</t>
  </si>
  <si>
    <t xml:space="preserve">         CATEGORIA B RIESGO ACEPTABLE GARANTIA ADMISIBLE</t>
  </si>
  <si>
    <t xml:space="preserve">         CATEGORIA B RIESGO ACEPTABLE OTRAS GARANTIAS</t>
  </si>
  <si>
    <t xml:space="preserve">         CATEGORIA C RIESGO APRECIABLE GARANTIA ADMISIBLE</t>
  </si>
  <si>
    <t xml:space="preserve">         CATEGORIA C RIESGO APRECIABLE OTRAS GARANTIAS</t>
  </si>
  <si>
    <t xml:space="preserve">         CATEGORIA D RIESGO SIGNIFICATIVO GARANTIA ADMISIBLE</t>
  </si>
  <si>
    <t xml:space="preserve">         CATEGORIA D RIESGO SIGNIFICATIVO OTRAS GARANTIAS</t>
  </si>
  <si>
    <t xml:space="preserve">         CATEGORIA E RIESGO DE INCOBRABILIDAD GARANTIA ADMISIBLE</t>
  </si>
  <si>
    <t xml:space="preserve">         CATEGORIA E RIESGO DE INCOBRABILIDAD OTRAS GARANTIAS</t>
  </si>
  <si>
    <t xml:space="preserve">      DETERIORO INTERESES CREDITOS DE CONSUMO  (CR)</t>
  </si>
  <si>
    <t xml:space="preserve">      DETERIORO PAGO POR CUENTA DE ASOCIADOS - CREDITOS DE CONSUMO  (CR)</t>
  </si>
  <si>
    <t xml:space="preserve">      MICROCREDITO INMOBILIARIO</t>
  </si>
  <si>
    <t xml:space="preserve">      INTERESES MICROCREDITO  INMOBILIARIO</t>
  </si>
  <si>
    <t xml:space="preserve">      PAGOS POR CUENTA DE  ASOCIADOS - MICROCREDITO  INMOBILIARIO</t>
  </si>
  <si>
    <t xml:space="preserve">      DETERIORO MICROCREDITO INMOBILIARIO (CR)</t>
  </si>
  <si>
    <t xml:space="preserve">      DETERIORO INTERESES MICROCREDITO INMOBILIARIO (CR)</t>
  </si>
  <si>
    <t xml:space="preserve">      DETERIORO PAGOS POR CUENTA DE  ASOCIADOS - MICROCREDITO INMOBILIARIO (CR)</t>
  </si>
  <si>
    <t xml:space="preserve">      MICROCREDITO EMPRESARIAL - GARANTIA ADMISIBLE</t>
  </si>
  <si>
    <t xml:space="preserve">      MICROCREDITO EMPRESARIAL - OTRAS GARANTIAS</t>
  </si>
  <si>
    <t xml:space="preserve">      INTERESES MICROCREDITO EMPRESARIAL</t>
  </si>
  <si>
    <t xml:space="preserve">      PAGOS POR CUENTA DE  ASOCIADOS - MICROCREDITO EMPRESARIAL</t>
  </si>
  <si>
    <t xml:space="preserve">      DETERIORO MICROCREDITO EMPRESARIAL (CR)</t>
  </si>
  <si>
    <t xml:space="preserve">      DETERIORO INTERESES MICROCREDITO EMPRESARIAL (CR)</t>
  </si>
  <si>
    <t xml:space="preserve">      DETERIORO PAGOS POR CUENTA DE  ASOCIADOS - MICROCREDITO EMPRESARIAL (CR)</t>
  </si>
  <si>
    <t xml:space="preserve">      CREDITOS COMERCIALES - GARANTIA ADMISIBLE</t>
  </si>
  <si>
    <t xml:space="preserve">      CREDITOS COMERCIALES - OTRAS GARANTIAS</t>
  </si>
  <si>
    <t xml:space="preserve">      INTERESES CREDITOS COMERCIALES</t>
  </si>
  <si>
    <t xml:space="preserve">      DETERIORO CRDITOS COMERCIALES (CR)</t>
  </si>
  <si>
    <t xml:space="preserve">      DETERIORO INTERESES CRDITOS COMERCIALES (CR)</t>
  </si>
  <si>
    <t xml:space="preserve">      DETERIORO PAGOS POR CUENTA DE  ASOCIADOS - CRDITOS COMERCIALES (CR)</t>
  </si>
  <si>
    <t xml:space="preserve">      DETERIORO GENERAL DE CARTERA DE CRDITOS (CR)</t>
  </si>
  <si>
    <t xml:space="preserve">      CRDITOS A EMPLEADOS</t>
  </si>
  <si>
    <t xml:space="preserve">         CATEGORIA A RIESGO NORMAL, VIVIENDA</t>
  </si>
  <si>
    <t xml:space="preserve">         CATEGORIA B RIESGO ACEPTABLE, VIVIENDA</t>
  </si>
  <si>
    <t xml:space="preserve">         CATEGORIA C RIESGO APRECIABLE, VIVIENDA</t>
  </si>
  <si>
    <t xml:space="preserve">         CATEGORIA D RIESGO SIGNIFICATIVO, VIVIENDA</t>
  </si>
  <si>
    <t xml:space="preserve">         CATEGORIA E RIESGO DE INCOBRABILIDAD, VIVIENDA</t>
  </si>
  <si>
    <t xml:space="preserve">         CATEGORIA A RIESGO NORMAL, CONSUMO</t>
  </si>
  <si>
    <t xml:space="preserve">         CATEGORIA B RIESGO ACEPTABLE, CONSUMO</t>
  </si>
  <si>
    <t xml:space="preserve">         CATEGORIA C RIESGO APRECIABLE, CONSUMO</t>
  </si>
  <si>
    <t xml:space="preserve">         CATEGORIA D RIESGO SIGNIFICATIVO, CONSUMO</t>
  </si>
  <si>
    <t xml:space="preserve">         CATEGORIA E RIESGO DE INCOBRABILIDAD, CONSUMO</t>
  </si>
  <si>
    <t xml:space="preserve">      INTERESES CRDITOS A EMPLEADOS</t>
  </si>
  <si>
    <t xml:space="preserve">      DETERIORO CRDITOS A EMPLEADOS (CR)</t>
  </si>
  <si>
    <t xml:space="preserve">      DETERIORO INTERESES CRDITOS A EMPLEADOS (CR)</t>
  </si>
  <si>
    <t xml:space="preserve">         CATEGORIA A RIESGO NORMAL VIVIENDA</t>
  </si>
  <si>
    <t xml:space="preserve">         CATEGORIA A RIESGO NORMAL CONSUMO</t>
  </si>
  <si>
    <t xml:space="preserve">         CATEGORIA B RIESGO ACEPTABLE VIVIENDA</t>
  </si>
  <si>
    <t xml:space="preserve">         CATEGORIA B RIESGO ACEPTABLE CONSUMO</t>
  </si>
  <si>
    <t xml:space="preserve">         CATEGORIA C RIESGO APRECIABLE VIVIENDA</t>
  </si>
  <si>
    <t xml:space="preserve">         CATEGORIA C RIESGO APRECIABLE CONSUMO</t>
  </si>
  <si>
    <t xml:space="preserve">         CATEGORIA D RIESGO SIGNIFICATIVO VIVIENDA</t>
  </si>
  <si>
    <t xml:space="preserve">         CATEGORIA D RIESGO SIGNIFICATIVO CONSUMO</t>
  </si>
  <si>
    <t xml:space="preserve">         CATEGORIA E RIESGO INCOBRABILIDAD VIVIENDA</t>
  </si>
  <si>
    <t xml:space="preserve">         CATEGORIA E RIESGO INCOBRABILIDAD CONSUMO</t>
  </si>
  <si>
    <t xml:space="preserve">         SERVICIOS MDICOS Y HOSPITALARIOS</t>
  </si>
  <si>
    <t xml:space="preserve">         SERVICIOS ODONTOLàGICOS</t>
  </si>
  <si>
    <t xml:space="preserve">         SEGURO VOLUNTARIO - VEHÖCULO</t>
  </si>
  <si>
    <t xml:space="preserve">      PAGOS POR CUENTA DE CRDITOS A EMPLEADOS</t>
  </si>
  <si>
    <t xml:space="preserve">      DETERIORO PAGOS POR CUENTA DE  CRDITOS A EMPLEADOS (CR)</t>
  </si>
  <si>
    <t xml:space="preserve">   ACTIVOS BIOLàGICOS</t>
  </si>
  <si>
    <t xml:space="preserve">      ACTIVOS BIOLàGICOS AL COSTO</t>
  </si>
  <si>
    <t xml:space="preserve">         PLANTACIONES AGRÖCOLAS</t>
  </si>
  <si>
    <t xml:space="preserve">         DEPRECIACION ACUMULADA DE ACTIVOS BIOLOGICOS</t>
  </si>
  <si>
    <t xml:space="preserve">         DETERIORO ACTIVOS BIOLOGICOS AL COSTO (CR)</t>
  </si>
  <si>
    <t xml:space="preserve">      ACTIVOS BIOLàGICO MEDIDOS AL VALOR RAZONABLE</t>
  </si>
  <si>
    <t xml:space="preserve">         PLANTACIONES AGRICOLAS</t>
  </si>
  <si>
    <t xml:space="preserve">         VENCIDOS ENTRE 91 Y 180 DÖAS</t>
  </si>
  <si>
    <t xml:space="preserve">         VENCIDOS ENTRE 181 Y 360 DÖAS</t>
  </si>
  <si>
    <t xml:space="preserve">         VENCIDOS MµS DE 360 DÖAS</t>
  </si>
  <si>
    <t xml:space="preserve">      DEUDORES POR PRESTACIàN DE SERVICIOS</t>
  </si>
  <si>
    <t xml:space="preserve">         DETERIORO DEUDORES POR PRESTACIàN DE SERVICIOS (CR)</t>
  </si>
  <si>
    <t xml:space="preserve">      INTERESES DEUDORES POR PRESTACIàN DE SERVICIOS</t>
  </si>
  <si>
    <t xml:space="preserve">         DETERIORO INTERESES DEUDORES POR PRESTACIàN DE SERVICIOS (CR)</t>
  </si>
  <si>
    <t xml:space="preserve">         DE SOCIEDADES ANàNIMAS Y/O ASIMILADAS</t>
  </si>
  <si>
    <t xml:space="preserve">         RETENCIàN EN LA FUENTE</t>
  </si>
  <si>
    <t xml:space="preserve">         SOBRANTES EN LIQUIDACIàN PRIVADA DE IMPUESTOS</t>
  </si>
  <si>
    <t xml:space="preserve">         APORTES Y CONTRIBUCIàN EMPRESA</t>
  </si>
  <si>
    <t xml:space="preserve">         CUOTAS DE ADMISIàN</t>
  </si>
  <si>
    <t xml:space="preserve">         RECLAMOS A COMPA¥ÖAS ASEGURADORAS</t>
  </si>
  <si>
    <t xml:space="preserve">         DERECHOS DE EXPLOTACIàN</t>
  </si>
  <si>
    <t xml:space="preserve">         ACTIVOS TANGIBLES PARA EXPLORACIàN Y EVALUACION</t>
  </si>
  <si>
    <t xml:space="preserve">         EQUIPO MDICO Y CIENTÖFICO</t>
  </si>
  <si>
    <t xml:space="preserve">         EQUIPO DE COMPUTO Y COMUNICACION</t>
  </si>
  <si>
    <t xml:space="preserve">         EQUIPOS DE COMEDOR, COCINA, DESPENSA Y HOTELERÖA</t>
  </si>
  <si>
    <t xml:space="preserve">         REDES, LÖNEAS Y CABLES</t>
  </si>
  <si>
    <t xml:space="preserve">         PLANTAS, DUCTOS Y TéNELES</t>
  </si>
  <si>
    <t xml:space="preserve">         EQUIPO DE TRANSPORTE, TRACCIàN Y ELEVACIàN</t>
  </si>
  <si>
    <t xml:space="preserve">         DEPRECIACIàN, AGOTAMIENTO PROPIEDAD, PLANTA Y EQUIPO (CR)</t>
  </si>
  <si>
    <t xml:space="preserve">      PROPIEDADES DE INVERSIàN MEDIDAS AL COSTO</t>
  </si>
  <si>
    <t xml:space="preserve">         PROPIEDADES DE INVERSIàN EN CONSTRUCCIàN O DESARROLLO</t>
  </si>
  <si>
    <t xml:space="preserve">         DEPRECIACION PROPIEDADES DE INVERSION AL COSTO (CR)</t>
  </si>
  <si>
    <t xml:space="preserve">         DETERIORO PROPIEDADES DE INVERSION AL COSTO (CR)</t>
  </si>
  <si>
    <t xml:space="preserve">      PROPIEDADES DE INVERSION MEDIDAS A VALOR RAZONABLE</t>
  </si>
  <si>
    <t xml:space="preserve">         DETERIORO PROPIEDADES DE INVERSION MEDIDAS A VALOR RAZONABLE (CR)</t>
  </si>
  <si>
    <t xml:space="preserve">         TRASLADO DE CARTERA DE CRDITOS</t>
  </si>
  <si>
    <t xml:space="preserve">         TRASLADO DE CRTERA POR VENTA DE BIENES Y SERVICIOS</t>
  </si>
  <si>
    <t xml:space="preserve">         AMORTIZACION ACUMULADA (CR)</t>
  </si>
  <si>
    <t xml:space="preserve">         CONTRATOS DE CONCESIàN</t>
  </si>
  <si>
    <t xml:space="preserve">         PROGRAMAS Y APLICACIONES INFORMATICAS</t>
  </si>
  <si>
    <t xml:space="preserve">         ACTIVOS INTANGIBLES PARA EXPLORACION Y EVALUACION</t>
  </si>
  <si>
    <t xml:space="preserve">      PLUSVALIA</t>
  </si>
  <si>
    <t xml:space="preserve">         RECURSOS ENTREGADOS EN ADMINISTRACION</t>
  </si>
  <si>
    <t xml:space="preserve">         PROPIEDADES DE INVERSION</t>
  </si>
  <si>
    <t xml:space="preserve">      PLAN DE ACTIVOS PARA BENEFICIOS A EMPLEADOS POR TERMINACION DEL VINCULO LABORAL CONTRACTUAL</t>
  </si>
  <si>
    <t xml:space="preserve">   DEPOSITOS</t>
  </si>
  <si>
    <t xml:space="preserve">      DEPOSITOS DE AHORRO</t>
  </si>
  <si>
    <t xml:space="preserve">         INTERESES POR PAGAR DEPàSITOS DE AHORRO</t>
  </si>
  <si>
    <t xml:space="preserve">      CERTIFICADOS DEPOSITOS DE AHORRO A TRMINO</t>
  </si>
  <si>
    <t xml:space="preserve">         INTERESES CERTIFICADOS DEPOSITOS DE AHORRO A TRMINO</t>
  </si>
  <si>
    <t xml:space="preserve">      DEPOSITOS DE AHORRO CONTRACTUAL</t>
  </si>
  <si>
    <t xml:space="preserve">         DEPOSITOS A CORTO PLAZO - ACTIVAS</t>
  </si>
  <si>
    <t xml:space="preserve">         DEPOSITOS A CORTO PLAZO - INACTIVAS</t>
  </si>
  <si>
    <t xml:space="preserve">         DEPOSITOS A LARGO PLAZO - ACTIVAS</t>
  </si>
  <si>
    <t xml:space="preserve">         DEPOSITOS A LARGO PLAZO - INACTIVAS</t>
  </si>
  <si>
    <t xml:space="preserve">         INTERESES DEPOSITOS DE AHORRO CONTRACTUAL</t>
  </si>
  <si>
    <t xml:space="preserve">      DEPOSITOS DE AHORRO PERMANENTE</t>
  </si>
  <si>
    <t xml:space="preserve">         DEPOSITOS A CORTO PLAZO</t>
  </si>
  <si>
    <t xml:space="preserve">         DEPOSITOS A LARGO PLAZO</t>
  </si>
  <si>
    <t xml:space="preserve">         INTERESES DEPOSITOS DE AHORRO PERMANENTE</t>
  </si>
  <si>
    <t xml:space="preserve">   TITULOS DE INVERSION EN CIRCULACION</t>
  </si>
  <si>
    <t xml:space="preserve">      BONOS DE GARANTIA GENERAL MENOR DE 18 MESES</t>
  </si>
  <si>
    <t xml:space="preserve">      BONOS DE GARANTIA GENERAL IGUAL O SUPERIOR A 18 MESES</t>
  </si>
  <si>
    <t xml:space="preserve">      INTERESES SOBRE TÖTULOS DE INVERSIàN EN CIRCULACIàN</t>
  </si>
  <si>
    <t xml:space="preserve">      CREDITOS ORDINARIOS CORTO PLAZO</t>
  </si>
  <si>
    <t xml:space="preserve">         CONTRATO APERTURA DE CRDITO</t>
  </si>
  <si>
    <t xml:space="preserve">         INTERESES CREDITOS ORDINARIOS CORTO PLAZO</t>
  </si>
  <si>
    <t xml:space="preserve">      CREDITOS ORDINARIOS  LARGO PLAZO</t>
  </si>
  <si>
    <t xml:space="preserve">         INTERESES CREDITOS ORDINARIOS  LARGO PLAZO</t>
  </si>
  <si>
    <t xml:space="preserve">      FONDO DE GARANTÖAS DE ENTIDADES COOPERATIVAS</t>
  </si>
  <si>
    <t xml:space="preserve">         CREDITOS FOGACOOP</t>
  </si>
  <si>
    <t xml:space="preserve">         INTERESES FONDO DE GARANTÖAS DE ENTIDADES COOPERATIVAS</t>
  </si>
  <si>
    <t xml:space="preserve">         CRDITOS A CORTO PLAZO</t>
  </si>
  <si>
    <t xml:space="preserve">         CRDITOS A LARGO PLAZO</t>
  </si>
  <si>
    <t xml:space="preserve">         VEHÖCULOS</t>
  </si>
  <si>
    <t xml:space="preserve">         SERVICIOS PéBLICOS</t>
  </si>
  <si>
    <t xml:space="preserve">         GASTOS DE REPRESENTACIàN Y RELACIONES PéBLICAS</t>
  </si>
  <si>
    <t xml:space="preserve">         SUPERINTENDENCIA DE LA ECONOMÖA SOLIDARIA</t>
  </si>
  <si>
    <t xml:space="preserve">         FONDO DE GARANTIAS DE ENTIDADES COOPERATIVAS</t>
  </si>
  <si>
    <t xml:space="preserve">         SOBRE DEPàSITOS DE AHORRO</t>
  </si>
  <si>
    <t xml:space="preserve">         SOBRE CERTIFICADOS DE DEPàSITOS DE AHORRO A TRMINO</t>
  </si>
  <si>
    <t xml:space="preserve">         SOBRE DEPàSITOS DE AHORRO CONTRACTUAL</t>
  </si>
  <si>
    <t xml:space="preserve">         SOBRE DEPàSITOS DE AHORRO PERMANENTE</t>
  </si>
  <si>
    <t xml:space="preserve">      RETENCION EN LA FUENTE</t>
  </si>
  <si>
    <t xml:space="preserve">         LOTERIAS, RIFAS, APUESTAS Y SIMILARES</t>
  </si>
  <si>
    <t xml:space="preserve">         ENAJENACION PROPIEDADES PLANTA Y EQUIPO PERSONAS NATURALES</t>
  </si>
  <si>
    <t xml:space="preserve">         RETENCION DE IMPUESTO DE INDUSTRIA Y COMERCIO POR COMPRAS</t>
  </si>
  <si>
    <t xml:space="preserve">         RETENCION DE IMPUESTO DE INDUSTRIA Y COMERCIO POR VENTAS</t>
  </si>
  <si>
    <t xml:space="preserve">         VALORIZACIàN</t>
  </si>
  <si>
    <t xml:space="preserve">         DACIàN EN PAGO</t>
  </si>
  <si>
    <t xml:space="preserve">         APORTES A BIENESTAR PROMOTORAS DE PENSION</t>
  </si>
  <si>
    <t xml:space="preserve">         APORTES AL ICBF, SENA Y CAJAS DE COMPENSACIàN FAMILIAR</t>
  </si>
  <si>
    <t xml:space="preserve">         MULTAS Y SANCIONES - SUPERINTENDENCIA DE LA ECONOMÖA SOLIDARIA</t>
  </si>
  <si>
    <t xml:space="preserve">         OTROS LITIGIOS FALLADOS CON OBLIGACIàN DE PAGO</t>
  </si>
  <si>
    <t xml:space="preserve">         SERVICIOS PéBLICOS MUNICIPALES</t>
  </si>
  <si>
    <t xml:space="preserve">         NOMINAS DE BIENESTAR</t>
  </si>
  <si>
    <t xml:space="preserve">         DEPOSITOS EXASOCIADOS</t>
  </si>
  <si>
    <t xml:space="preserve">      ADQUISICION DE BIENES Y SERVICIOS NACIONALES</t>
  </si>
  <si>
    <t xml:space="preserve">      ADQUISICION DE BIENES Y SERVICIOS DEL EXTERIOR</t>
  </si>
  <si>
    <t xml:space="preserve">      SEGURO DE DEPOSITO LIQUIDADO POR PAGAR</t>
  </si>
  <si>
    <t xml:space="preserve">      FONDO SOCIAL DE EDUCACIàN</t>
  </si>
  <si>
    <t xml:space="preserve">      FONDO RESERVA TCNICA</t>
  </si>
  <si>
    <t xml:space="preserve">      FONDO SOCIAL DE RECREACIàN</t>
  </si>
  <si>
    <t xml:space="preserve">      FONDO DE ESTABILIZACION DE PRECIOS</t>
  </si>
  <si>
    <t xml:space="preserve">      FONDO MUTUAL DE PREVISIàN ASISTENCIA Y SOLIDARIDAD</t>
  </si>
  <si>
    <t xml:space="preserve">      FONDO REPOSICIàN AUTOMOTOR</t>
  </si>
  <si>
    <t xml:space="preserve">         DEPOSITOS DE AHORRO</t>
  </si>
  <si>
    <t xml:space="preserve">         CERTIFICADOS DEPOSITOS DE AHORRO A TRMINO</t>
  </si>
  <si>
    <t xml:space="preserve">         DEPOSITOS DE AHORRO CONTRACTUAL</t>
  </si>
  <si>
    <t xml:space="preserve">         DEPOSITOS DE AHORRO PERMANENTE</t>
  </si>
  <si>
    <t xml:space="preserve">         TRASLADO DE RETENCION EN LA FUENTE</t>
  </si>
  <si>
    <t xml:space="preserve">         BENEFICIOS POR TERMINACIàN</t>
  </si>
  <si>
    <t xml:space="preserve">         COMPENSACIàN ORDINARIA</t>
  </si>
  <si>
    <t xml:space="preserve">         COMPENSACIàN VARIABLE</t>
  </si>
  <si>
    <t xml:space="preserve">         COMPENSACIàN ANUAL DIFERIDA</t>
  </si>
  <si>
    <t xml:space="preserve">         COMPENSACIàN SEMESTRAL</t>
  </si>
  <si>
    <t xml:space="preserve">         COMPENSACIàN EXTRAORDINARIA</t>
  </si>
  <si>
    <t xml:space="preserve">      INSTRUMENTOS FINANCIEROS DERIVADOS CON FINES DE ESPECULACION</t>
  </si>
  <si>
    <t xml:space="preserve">         PERDIDA EN LA VALORACION DE OPCIONES VENDIDAS</t>
  </si>
  <si>
    <t xml:space="preserve">         ANTICIPOS SOBRE COONVENIOS Y ACUERDOS</t>
  </si>
  <si>
    <t xml:space="preserve">      DEPOSITOS RECIBIDOS EN GARANTIA</t>
  </si>
  <si>
    <t xml:space="preserve">         DEPOSITOS JUDICIALES</t>
  </si>
  <si>
    <t xml:space="preserve">         OTROS DEPOSITOS</t>
  </si>
  <si>
    <t xml:space="preserve">      PROVISIONES POR COSTOS DE REESTRUCTURACION</t>
  </si>
  <si>
    <t xml:space="preserve">      PROVISION MULTAS, SANCIONES, LITIGIOS, INDEMNIZACIONES Y DEMANDAS</t>
  </si>
  <si>
    <t xml:space="preserve">      PROVISION EN OPERACIONES CONJUNTAS</t>
  </si>
  <si>
    <t xml:space="preserve">      PROVISIàN POR COSTOS DE DESMANTELAMIENTO</t>
  </si>
  <si>
    <t xml:space="preserve">      PROVISIàN POR BENEFICIOS A EMPLEADOS POST-EMPLEO</t>
  </si>
  <si>
    <t xml:space="preserve">      PROVISIàN POR BENEFICIOS A EMPLEADOS LARGO PLAZO</t>
  </si>
  <si>
    <t xml:space="preserve">      PROVISIONES POR GARANTÖAS</t>
  </si>
  <si>
    <t xml:space="preserve">   PASIVOS INCLUIDOS EN GRUPOS DE ACTIVOS PARA SU DISPOSICIàN CLASIFICADOS COMO MANTENIDOS PARA LA VENTA</t>
  </si>
  <si>
    <t xml:space="preserve">      APORTES SOCIALES MINIMOS  NO REDUCIBLES</t>
  </si>
  <si>
    <t xml:space="preserve">      RESERVA PROTECCIàN DE APORTES</t>
  </si>
  <si>
    <t xml:space="preserve">      RESERVA DE INVERSIàN SOCIAL</t>
  </si>
  <si>
    <t xml:space="preserve">      RESERVA PROTECCIàN CARTERA</t>
  </si>
  <si>
    <t xml:space="preserve">      RESERVA PROTECCIàN FONDO MUTUAL</t>
  </si>
  <si>
    <t xml:space="preserve">   FONDOS  DE DESTINACIàN ESPECÖFICA</t>
  </si>
  <si>
    <t xml:space="preserve">      FONDO PARA AMORTIZACION DE APORTES</t>
  </si>
  <si>
    <t xml:space="preserve">      FONDO PARA REVALORIZACION DE APORTES</t>
  </si>
  <si>
    <t xml:space="preserve">      FONDO PARA INFRAESTRUCTURA FISICA</t>
  </si>
  <si>
    <t xml:space="preserve">      FONDOS DE INVERSION</t>
  </si>
  <si>
    <t xml:space="preserve">   SUPERµVIT</t>
  </si>
  <si>
    <t xml:space="preserve">   EXCEDENTES Y/O PRDIDAS  DEL EJERCICIO</t>
  </si>
  <si>
    <t xml:space="preserve">   RESULTADOS ACUMULADOS POR ADOPCIàN POR PRIMERA VEZ</t>
  </si>
  <si>
    <t xml:space="preserve">      POR REVALUACIàN DE PROPIEDAD, PLANTA Y EQUIPO Y ACTIVOS INTANGIBLES</t>
  </si>
  <si>
    <t xml:space="preserve">      POR MTODO DE PARTICIPACION PATRIMONIAL</t>
  </si>
  <si>
    <t xml:space="preserve">      POR CONVERSIàN DE OPERACIONES O NEGOCIOS EN EL EXTRANJERO</t>
  </si>
  <si>
    <t xml:space="preserve">   EXCEDENTES O PRDIDAS PARTICIPACIONES NO CONTROLADORAS</t>
  </si>
  <si>
    <t xml:space="preserve">      AGRICULTURA, GANADERIA, CAZA Y SILVICULTURA</t>
  </si>
  <si>
    <t xml:space="preserve">         CULTIVOS DE FRUTAS, NUECES Y PLANTAS AROMATICAS</t>
  </si>
  <si>
    <t xml:space="preserve">         CULTIVO DE CAFE</t>
  </si>
  <si>
    <t xml:space="preserve">         CULTIVO DE CA¥A DE AZUCAR</t>
  </si>
  <si>
    <t xml:space="preserve">         CULTIVO DE ALGODON Y PLANTAS PARA MATERIAL TEXTIL</t>
  </si>
  <si>
    <t xml:space="preserve">         OTROS CULTIVOS AGRICOLAS</t>
  </si>
  <si>
    <t xml:space="preserve">         CRIA DE OVEJAS, CABRAS, ASNOS, MULAS Y BURDEGANOS</t>
  </si>
  <si>
    <t xml:space="preserve">         CRIA DE GANADO CABALLAR Y VACUNO,</t>
  </si>
  <si>
    <t xml:space="preserve">         PRODUCCION AVICOLA</t>
  </si>
  <si>
    <t xml:space="preserve">         CRIA DE OTROS ANIMALES</t>
  </si>
  <si>
    <t xml:space="preserve">         SERVICIOS AGRICOLAS Y GANADEROS</t>
  </si>
  <si>
    <t xml:space="preserve">         EXPLOTACION DE CRIADEROS DE PECES</t>
  </si>
  <si>
    <t xml:space="preserve">      EXPLOTACION DE MINAS Y CANTERAS</t>
  </si>
  <si>
    <t xml:space="preserve">         CARBON</t>
  </si>
  <si>
    <t xml:space="preserve">         PETROLEO CRUDO</t>
  </si>
  <si>
    <t xml:space="preserve">         SERVICIOS RELACIONADOS CON EXTRACCION DE PETROLEO Y GAS</t>
  </si>
  <si>
    <t xml:space="preserve">         MINERALES METALIFEROS NO FERROSOS</t>
  </si>
  <si>
    <t xml:space="preserve">         PRESTACION DE SERVICIOS SECTOR MINERO</t>
  </si>
  <si>
    <t xml:space="preserve">         PRODUCCION Y PROCESAMIENTO DE CARNES Y PRODUCTOS CARNICOS</t>
  </si>
  <si>
    <t xml:space="preserve">         ELABORACION DE ACEITES Y GRASAS</t>
  </si>
  <si>
    <t xml:space="preserve">         ELABORACION DE PRODUCTOS LACTEOS</t>
  </si>
  <si>
    <t xml:space="preserve">         ELABORACION DE PRODUCTOS DE MOLINERIA</t>
  </si>
  <si>
    <t xml:space="preserve">         ELABORACION DE ALMIDONES Y DERIVADOS</t>
  </si>
  <si>
    <t xml:space="preserve">         ELABORACION DE ALIMENTOS PARA ANIMALES</t>
  </si>
  <si>
    <t xml:space="preserve">         ELABORACION DE PRODUCTOS PARA PANADERIA</t>
  </si>
  <si>
    <t xml:space="preserve">         ELABORACION DE AZUCAR Y MELAZAS</t>
  </si>
  <si>
    <t xml:space="preserve">         ELABORACION DE CACAO, CHOCOLATE Y CONFITERIA</t>
  </si>
  <si>
    <t xml:space="preserve">         ELABORACION DE PASTAS Y PRODUCTOS FARINACEOS</t>
  </si>
  <si>
    <t xml:space="preserve">         ELABORACION DE PRODUCTOS DE CAFE</t>
  </si>
  <si>
    <t xml:space="preserve">         ELABORACION DE OTROS PRODUCTOS ALIMENTICIOS</t>
  </si>
  <si>
    <t xml:space="preserve">         ELABORACION DE BEBIDAS ALCOHOLICAS Y ALCOHOL ETILICO</t>
  </si>
  <si>
    <t xml:space="preserve">         ELABORACION DE VINOS</t>
  </si>
  <si>
    <t xml:space="preserve">         ELABORACION DE BEBIDAS MALTEADAS Y DE MALTA</t>
  </si>
  <si>
    <t xml:space="preserve">         ELABORACION DE BEBIDAS NO ALCOHOLICAS</t>
  </si>
  <si>
    <t xml:space="preserve">         ELABORACION DE PRODUCTOS DE TABACO</t>
  </si>
  <si>
    <t xml:space="preserve">         PREPARACION E HILATURA DE FIBRAS TEXTILES Y TEJEDURIA</t>
  </si>
  <si>
    <t xml:space="preserve">         ELABORACION DE ARTICULOS DE MATERIALES TEXTILES</t>
  </si>
  <si>
    <t xml:space="preserve">         ELABORACION DE TAPICES Y ALFOMBRAS</t>
  </si>
  <si>
    <t xml:space="preserve">         ELABORACION DE CUERDAS, CORDELES, BRAMANTES Y REDES</t>
  </si>
  <si>
    <t xml:space="preserve">         ELABORACION DE OTROS PRODUCTOS TEXTILES</t>
  </si>
  <si>
    <t xml:space="preserve">         ELABORACION DE TEJIDOS</t>
  </si>
  <si>
    <t xml:space="preserve">         ELABORACION DE PRENDAS DE VESTIR</t>
  </si>
  <si>
    <t xml:space="preserve">         PREPARACION, ADOBO Y TE¥IDO DE PIELES</t>
  </si>
  <si>
    <t xml:space="preserve">         CURTIDO, ADOBO O PREPARACION DE CUERO</t>
  </si>
  <si>
    <t xml:space="preserve">         ELABORACION DE MALETAS, BOLSOS Y SIMILARES</t>
  </si>
  <si>
    <t xml:space="preserve">         ELABORACION DE CALZADO</t>
  </si>
  <si>
    <t xml:space="preserve">         PRODUCCION DE MADERA, ARTICULOS DE MADERA Y CORCHO</t>
  </si>
  <si>
    <t xml:space="preserve">         ELABORACION DE PASTA Y PRODUCTOS DE MADERA, PAPEL Y CARTON</t>
  </si>
  <si>
    <t xml:space="preserve">         IMPRESION</t>
  </si>
  <si>
    <t xml:space="preserve">         SERVICIOS RELACIONADOS CON LA EDICION Y LA IMPRESION</t>
  </si>
  <si>
    <t xml:space="preserve">         REPRODUCCION DE GRABACIONES</t>
  </si>
  <si>
    <t xml:space="preserve">         ELABORACION DE PRODUCTOS DE HORNO DE COQUE</t>
  </si>
  <si>
    <t xml:space="preserve">         ELABORACION DE PRODUCTOS DE LA REFINACION DE PETROLEO</t>
  </si>
  <si>
    <t xml:space="preserve">         ELABORACION DE SUSTANCIAS QUIMICAS BASICAS</t>
  </si>
  <si>
    <t xml:space="preserve">         ELABORACION DE ABONOS Y COMPUESTOS DE NITROGENO</t>
  </si>
  <si>
    <t xml:space="preserve">         ELABORACION DE PLASTICO Y CAUCHO SINTETICO</t>
  </si>
  <si>
    <t xml:space="preserve">         ELABORACION DE PRODUCTOS QUIMICOS DE USO AGROPECUARIO</t>
  </si>
  <si>
    <t xml:space="preserve">         ELABORACION DE PINTURAS, TINTAS Y MASILLAS</t>
  </si>
  <si>
    <t xml:space="preserve">         ELABORACION DE PRODUCTOS FARMACEUTICOS Y BOTANICOS</t>
  </si>
  <si>
    <t xml:space="preserve">         ELABORACION DE JABONES, DETERGENTES Y PREPARADOS DE TOCADOR</t>
  </si>
  <si>
    <t xml:space="preserve">         ELABORACION DE OTROS PRODUCTOS QUIMICOS</t>
  </si>
  <si>
    <t xml:space="preserve">         ELABORACION DE FIBRAS</t>
  </si>
  <si>
    <t xml:space="preserve">         ELABORACION DE OTROS PRODUCTOS DE CAUCHO</t>
  </si>
  <si>
    <t xml:space="preserve">         ELABORACION DE PRODUCTOS DE PLASTICO</t>
  </si>
  <si>
    <t xml:space="preserve">         ELABORACION DE VIDRIO Y PRODUCTOS DE VIDRIO</t>
  </si>
  <si>
    <t xml:space="preserve">         ELABORACION DE PRODUCTOS DE CERAMICA, LOZA, PIEDRA, ARCILLA Y PORCELANA</t>
  </si>
  <si>
    <t xml:space="preserve">         ELABORACION DE CEMENTO, CAL Y YESO</t>
  </si>
  <si>
    <t xml:space="preserve">         ELABORACION DE ARTICULOS DE HORMIGON, CEMENTO Y YESO</t>
  </si>
  <si>
    <t xml:space="preserve">         ELABORACION DE OTROS PRODUCTOS MINERALES NO METALICOS</t>
  </si>
  <si>
    <t xml:space="preserve">         INDUSTRIAS BASICAS Y FUNDICION DE HIERRO Y ACERO</t>
  </si>
  <si>
    <t xml:space="preserve">         FUNDICION DE METALES NO FERROSOS</t>
  </si>
  <si>
    <t xml:space="preserve">         FABRICACION DE PRODUCTOS METALICOS PARA USO ESTRUCTURAL</t>
  </si>
  <si>
    <t xml:space="preserve">         REVESTIMIENTO DE METALES Y OBRAS DE INGENIERIA MECANICA</t>
  </si>
  <si>
    <t xml:space="preserve">         FABRICACION DE ARTICULOS DE FERRETERIA</t>
  </si>
  <si>
    <t xml:space="preserve">         ELABORACION DE OTROS PRODUCTOS DE METAL</t>
  </si>
  <si>
    <t xml:space="preserve">         FABRICACION DE MAQUINARIA Y EQUIPO</t>
  </si>
  <si>
    <t xml:space="preserve">         FABRICACION DE EQUIPOS DE ELEVACION Y MANIPULACION</t>
  </si>
  <si>
    <t xml:space="preserve">         ELABORACION DE APARATOS DE USO DOMESTICO</t>
  </si>
  <si>
    <t xml:space="preserve">         ELABORACION DE EQUIPO DE OFICINA</t>
  </si>
  <si>
    <t xml:space="preserve">         ELABORACION DE PILAS Y BATERIAS PRIMARIAS</t>
  </si>
  <si>
    <t xml:space="preserve">         ELABORACION DE EQUIPO DE ILUMINACION</t>
  </si>
  <si>
    <t xml:space="preserve">         ELABORACION DE OTROS TIPOS DE EQUIPO ELECTRICO</t>
  </si>
  <si>
    <t xml:space="preserve">         FABRICACION DE EQUIPOS DE RADIO, TELEVISION Y COMUNICACIONES</t>
  </si>
  <si>
    <t xml:space="preserve">         FABRICACION DE APARATOS E INSTRUMENTOS MEDICOS</t>
  </si>
  <si>
    <t xml:space="preserve">         FABRICACION DE INSTRUMENTOS DE MEDICION Y CONTROL</t>
  </si>
  <si>
    <t xml:space="preserve">         FABRICACION DE INSTRUMENTOS DE OPTICA Y EQUIPO FOTOGRAFICO</t>
  </si>
  <si>
    <t xml:space="preserve">         FABRICACION DE RELOJES</t>
  </si>
  <si>
    <t xml:space="preserve">         FABRICACION DE EQUIPO DE TRANSPORTE AUTOMOTORES</t>
  </si>
  <si>
    <t xml:space="preserve">         FABRICACION DE CARROCERIAS PARA AUTOMOTORES</t>
  </si>
  <si>
    <t xml:space="preserve">         FABRICACION DE PARTES PIEZAS Y ACCESORIOS PARA AUTOMOTORES</t>
  </si>
  <si>
    <t xml:space="preserve">         FABRICACION Y REPARACION DE BUQUES Y OTRAS EMBARCACIONES</t>
  </si>
  <si>
    <t xml:space="preserve">         FABRICACION DE LOCOMOTORAS Y MATERIAL RODANTE PARA FERROCARRILES</t>
  </si>
  <si>
    <t xml:space="preserve">         FABRICACION DE AERONAVES</t>
  </si>
  <si>
    <t xml:space="preserve">         FABRICACION DE MOTOCICLETAS</t>
  </si>
  <si>
    <t xml:space="preserve">         FABRICACION DE BICICLETAS Y SILLAS DE RUEDAS</t>
  </si>
  <si>
    <t xml:space="preserve">         FABRICACION DE OTROS TIPOS DE TRANSPORTE</t>
  </si>
  <si>
    <t xml:space="preserve">         FABRICACION DE MUEBLES</t>
  </si>
  <si>
    <t xml:space="preserve">         FABRICACION DE JOYAS Y ARTICULOS CONEXOS</t>
  </si>
  <si>
    <t xml:space="preserve">         FABRICACION DE INSTRUMENTOS DE MUSICA</t>
  </si>
  <si>
    <t xml:space="preserve">         FABRICACION DE ARTICULOS Y EQUIPO PARA DEPORTE</t>
  </si>
  <si>
    <t xml:space="preserve">         FABRICACION DE JUEGOS Y JUGUETES</t>
  </si>
  <si>
    <t xml:space="preserve">         GENERACION, CAPTACION Y DISTRIBUCION DE ENERGIA ELECTRICA</t>
  </si>
  <si>
    <t xml:space="preserve">         FABRICACION DE GAS Y DISTRIBUCION DE COMBUSTIBLES GASEOSOS</t>
  </si>
  <si>
    <t xml:space="preserve">         CAPTACION, DEPURACION Y DISTRIBUCION DE AGUA</t>
  </si>
  <si>
    <t xml:space="preserve">      CONSTRUCCION</t>
  </si>
  <si>
    <t xml:space="preserve">         PREPARACION DE TERRENOS</t>
  </si>
  <si>
    <t xml:space="preserve">         CONSTRUCCION DE EDIFICIOS Y OBRAS DE INGENIERIA CIVIL</t>
  </si>
  <si>
    <t xml:space="preserve">         TERMINACION DE EDIFICACIONES</t>
  </si>
  <si>
    <t xml:space="preserve">         VENTA DE VEHICULOS AUTOMOTORES</t>
  </si>
  <si>
    <t xml:space="preserve">         MANTENIMIENTO, REPARACION Y LAVADO DE VEHICULOS AUTOMOTORES</t>
  </si>
  <si>
    <t xml:space="preserve">         VENTA DE PARTES, PIEZAS Y ACCESORIOS DE VEHICULOS AUTOMOTORES</t>
  </si>
  <si>
    <t xml:space="preserve">         VENTA DE COMBUSTIBLES SOLIDOS, LIQUIDOS, GASEOSOS</t>
  </si>
  <si>
    <t xml:space="preserve">         VENTA A CAMBIO DE RETRIBUCION O POR CONTRATA</t>
  </si>
  <si>
    <t xml:space="preserve">         VENTA DE PAPEL Y CARTON</t>
  </si>
  <si>
    <t xml:space="preserve">         VENTA DE LIBROS, REVISTAS, ELEMENTOS DE PAPELERIA, UTILES Y TEXTOS ESCOLARES</t>
  </si>
  <si>
    <t xml:space="preserve">         VENTA DE JUEGOS, JUGUETES Y ARTÖCULOS DEPORTIVOS</t>
  </si>
  <si>
    <t xml:space="preserve">         VENTA DE INSTRUMENTOS QUIRURGICOS Y ORTOPEDICOS</t>
  </si>
  <si>
    <t xml:space="preserve">         VENTA DE ARTICULOS EN RELOJERIAS Y JOYERIAS</t>
  </si>
  <si>
    <t xml:space="preserve">         VENTA DE ELECTRODOMESTICOS Y MUEBLES</t>
  </si>
  <si>
    <t xml:space="preserve">         VENTA DE PRODUCTOS DE ASEO, FARMACEUTICOS, MEDICINALES, Y ARTICULOS DE TOCADOR</t>
  </si>
  <si>
    <t xml:space="preserve">         VENTA DE CUBIERTOS, VAJILLAS, CRISTALERIA, PORCELANAS, CERAMICAS Y OTROS ARTICULOS DE USO DOMESTICO</t>
  </si>
  <si>
    <t xml:space="preserve">         VENTA DE MATERIALES DE CONSTRUCCION, FONTANERIA Y CALEFACCION</t>
  </si>
  <si>
    <t xml:space="preserve">         VENTA DE PINTURAS, LACAS Y FERRETERIA</t>
  </si>
  <si>
    <t xml:space="preserve">         VENTA DE PRODUCTOS DE VIDRIOS Y MARQUETERIA</t>
  </si>
  <si>
    <t xml:space="preserve">         VENTA DE HERRAMIENTAS Y ARTICULOS DE FERRETERIA</t>
  </si>
  <si>
    <t xml:space="preserve">         VENTA DE QUIMICOS</t>
  </si>
  <si>
    <t xml:space="preserve">         VENTA DE ARTICULOS EN CACHARRERIAS Y MISCELANEAS</t>
  </si>
  <si>
    <t xml:space="preserve">         VENTA DE ARTICULOS EN CASAS DE EMPE¥O Y PRENDERIAS</t>
  </si>
  <si>
    <t xml:space="preserve">         VENTA DE EQUIPO FOTOGRAFICO</t>
  </si>
  <si>
    <t xml:space="preserve">         VENTA DE EQUIPO OPTICO Y DE PRECISION</t>
  </si>
  <si>
    <t xml:space="preserve">         VENTA DE EQUIPO PROFESIONAL Y CIENTIFICO</t>
  </si>
  <si>
    <t xml:space="preserve">         VENTA DE LOTERIAS, RIFAS, CHANCE, APUESTAS Y SIMILARES</t>
  </si>
  <si>
    <t xml:space="preserve">         REPARACION DE EFECTOS PERSONALES Y ELECTRODOMESTICOS</t>
  </si>
  <si>
    <t xml:space="preserve">         HOTELERIA</t>
  </si>
  <si>
    <t xml:space="preserve">         SERVICIO DE TRANSPORTE POR VIA FERREA</t>
  </si>
  <si>
    <t xml:space="preserve">         SERVICIO DE TRANSPORTE POR VIA ACUATICA</t>
  </si>
  <si>
    <t xml:space="preserve">         SERVICIO DE TRANSPORTE POR VIA AEREA</t>
  </si>
  <si>
    <t xml:space="preserve">         SERVICIO DE TRANSPORTE POR TUBERIAS</t>
  </si>
  <si>
    <t xml:space="preserve">         MANIPULACION DE CARGA</t>
  </si>
  <si>
    <t xml:space="preserve">         SERVICIO TELEFONICO</t>
  </si>
  <si>
    <t xml:space="preserve">         SERVICIO DE TRANSMISION DE DATOS</t>
  </si>
  <si>
    <t xml:space="preserve">         SERVICIO DE RADIO Y TELEVISION POR CABLE</t>
  </si>
  <si>
    <t xml:space="preserve">         TRANSMISION DE SONIDO E IMAGENES POR CONTRATO</t>
  </si>
  <si>
    <t xml:space="preserve">      INGRESOS CARTERA DE CRDITOS</t>
  </si>
  <si>
    <t xml:space="preserve">         INTERESES DE CRDITOS COMERCIALES</t>
  </si>
  <si>
    <t xml:space="preserve">         INTERESES DE CRDITOS CONSUMO</t>
  </si>
  <si>
    <t xml:space="preserve">         INTERESES DE CRDITOS VIVIENDA</t>
  </si>
  <si>
    <t xml:space="preserve">         INTERESES DE MICROCREDITO  INMOBILIARIO</t>
  </si>
  <si>
    <t xml:space="preserve">         INTERESES DE MICROCREDITO  EMPRESARIAL</t>
  </si>
  <si>
    <t xml:space="preserve">         INTERESES DE CRDITOS A EMPLEADOS</t>
  </si>
  <si>
    <t xml:space="preserve">         INTERESES MORATORIOS CARTERA MICROCREDITO INMOBILIARIO</t>
  </si>
  <si>
    <t xml:space="preserve">         INTERESES MORATORIOS CARTERA MICROCREDITO EMPRESARIAL</t>
  </si>
  <si>
    <t xml:space="preserve">         INTERESES MORATORIOS CRDITOS EMPLEADOS</t>
  </si>
  <si>
    <t xml:space="preserve">      INGRESOS DE ENSE¥ANZA</t>
  </si>
  <si>
    <t xml:space="preserve">         INVERSIONES NEGOCIABLES EN TÖTULOS DE DEUDA</t>
  </si>
  <si>
    <t xml:space="preserve">         INVERSIONES NEGOCIABLES EN TÖTULOS PARTICIPATIVOS</t>
  </si>
  <si>
    <t xml:space="preserve">         INVERIONES PARA MANTENER HASTA EL VENCIMIENTO</t>
  </si>
  <si>
    <t xml:space="preserve">         INVERSIONES DISPONIBLES PARA LA VENTA EN TITULOS DE DEUDA</t>
  </si>
  <si>
    <t xml:space="preserve">         INVERSIONES DISPONIBLES PARA LA VENTA EN TÖTULOS PARTICIPATIVOS</t>
  </si>
  <si>
    <t xml:space="preserve">         ACTIVOS BIOLàGICOS</t>
  </si>
  <si>
    <t xml:space="preserve">      INGRESOS POR VALORACION INVERSIONES</t>
  </si>
  <si>
    <t xml:space="preserve">         EN INVERSIONES NEGOCIABLES EN TITULOS DE DEUDA</t>
  </si>
  <si>
    <t xml:space="preserve">         EN INVERSIONES NEGOCIABLES EN TÖTULOS PARTICIPATIVOS</t>
  </si>
  <si>
    <t xml:space="preserve">         EN INVERSIONES DISPONIBLES PARA LA VENTA EN TITULOS DE DEUDA</t>
  </si>
  <si>
    <t xml:space="preserve">         INVERSIONES CONTABILIZADAS POR MÉTODO DE PARTICIPACION PATRIMONIAL</t>
  </si>
  <si>
    <t xml:space="preserve">         DE INVERSIONES DISPONIBLES PARA LA VENTA EN TITULOS DE DEUDA</t>
  </si>
  <si>
    <t xml:space="preserve">         DE INVERSIONES DISPONIBLES PARA LA VENTA EN TÖTULOS PARTICIPATIVOS</t>
  </si>
  <si>
    <t xml:space="preserve">         DE CREDITOS DE VIVIENDA</t>
  </si>
  <si>
    <t xml:space="preserve">         DE INTERESES CREDITOS DE VIVIENDA</t>
  </si>
  <si>
    <t xml:space="preserve">         DE PAGO POR CUENTA DE ASOCIADOS - CREDITOS DE VIVIENDA</t>
  </si>
  <si>
    <t xml:space="preserve">         DE CRDITOS DE CONSUMO</t>
  </si>
  <si>
    <t xml:space="preserve">         DE INTERESES CREDITOS DE CONSUMO</t>
  </si>
  <si>
    <t xml:space="preserve">         DE PAGO POR CUENTA DE ASOCIADOS - CREDITOS DE CONSUMO</t>
  </si>
  <si>
    <t xml:space="preserve">         DE MICROCREDITO INMOBILIARIO</t>
  </si>
  <si>
    <t xml:space="preserve">         DE INTERESES MICROCREDITO INMOBILIARIO</t>
  </si>
  <si>
    <t xml:space="preserve">         DE PAGOS POR CUENTA DE  ASOCIADOS - MICROCREDITO INMOBILIARIO</t>
  </si>
  <si>
    <t xml:space="preserve">         DE MICROCREDITO EMPRESARIAL</t>
  </si>
  <si>
    <t xml:space="preserve">         DE INTERESES MICROCREDITO EMPRESARIAL</t>
  </si>
  <si>
    <t xml:space="preserve">         DE PAGOS POR CUENTA DE  ASOCIADOS - MICROCREDITO EMPRESARIAL</t>
  </si>
  <si>
    <t xml:space="preserve">         DE CRDITOS COMERCIALES</t>
  </si>
  <si>
    <t xml:space="preserve">         DE INTERESES CRDITOS COMERCIALES</t>
  </si>
  <si>
    <t xml:space="preserve">         DE PAGOS POR CUENTA DE  ASOCIADOS - CRDITOS COMERCIALES</t>
  </si>
  <si>
    <t xml:space="preserve">         DE CRDITOS A EMPLEADOS</t>
  </si>
  <si>
    <t xml:space="preserve">         DE INTERESES CRDITOS A EMPLEADOS</t>
  </si>
  <si>
    <t xml:space="preserve">         DE ACTIVOS BIOLOGICOS AL COSTO</t>
  </si>
  <si>
    <t xml:space="preserve">         DE DEUDORES POR PRESTACIàN DE SERVICIOS</t>
  </si>
  <si>
    <t xml:space="preserve">         DE INTERESES DEUDORES POR PRESTACIàN DE SERVICIOS</t>
  </si>
  <si>
    <t xml:space="preserve">         DE PROPIEDADES DE INVERSION AL COSTO</t>
  </si>
  <si>
    <t xml:space="preserve">         DE ACTIVOS INTANGIBLES DISTINTOS DE LA PLUSVALIA</t>
  </si>
  <si>
    <t xml:space="preserve">         RECUPERACIàN DE BIENES DADOS DE BAJA</t>
  </si>
  <si>
    <t xml:space="preserve">         CUOTAS DE ADMISIàN Y/O AFILIACION</t>
  </si>
  <si>
    <t xml:space="preserve">         CUOTAS DE ADMINISTRACIàN Y SOSTENIMIENTO</t>
  </si>
  <si>
    <t xml:space="preserve">      VALORACION DEL ACTIVO BIOLOGICO</t>
  </si>
  <si>
    <t xml:space="preserve">         OTROS ACTIVOS BIOLàGICOS</t>
  </si>
  <si>
    <t xml:space="preserve">      VALORACION DE PROPIEDADES DE INVERSIàN (A VALOR RAZONABLE)</t>
  </si>
  <si>
    <t xml:space="preserve">         TECNICOS</t>
  </si>
  <si>
    <t xml:space="preserve">         DE COMPUTACION</t>
  </si>
  <si>
    <t xml:space="preserve">         TALLER DE VEHICULOS</t>
  </si>
  <si>
    <t xml:space="preserve">         DE RECEPCION DE AERONAVES</t>
  </si>
  <si>
    <t xml:space="preserve">         DE TRILLLA</t>
  </si>
  <si>
    <t xml:space="preserve">         ENTRE COMPA¥IAS</t>
  </si>
  <si>
    <t xml:space="preserve">         POR PERDIDA DE MERCANCIA</t>
  </si>
  <si>
    <t xml:space="preserve">   GASTOS DE ADMINISTRACION</t>
  </si>
  <si>
    <t xml:space="preserve">         DE REPRESENTACION</t>
  </si>
  <si>
    <t xml:space="preserve">         VIATICOS</t>
  </si>
  <si>
    <t xml:space="preserve">         CESANTIAS</t>
  </si>
  <si>
    <t xml:space="preserve">         INTERESES SOBRE CESANTIAS</t>
  </si>
  <si>
    <t xml:space="preserve">         PRIMA DE ANTIGUEDAD</t>
  </si>
  <si>
    <t xml:space="preserve">         PENSIONES DE JUBILACION</t>
  </si>
  <si>
    <t xml:space="preserve">         DOTACION Y SUMINISTRO A TRABAJADORES</t>
  </si>
  <si>
    <t xml:space="preserve">         APORTES PENSION</t>
  </si>
  <si>
    <t xml:space="preserve">         APORTES CAJAS DE COMPENSACION FAMILIAR</t>
  </si>
  <si>
    <t xml:space="preserve">         CAPACITACION AL PERSONAL</t>
  </si>
  <si>
    <t xml:space="preserve">         GASTOS DEPORTIVOS Y DE RECREACION</t>
  </si>
  <si>
    <t xml:space="preserve">         GASTOS MEDICOS Y MEDICAMENTOS</t>
  </si>
  <si>
    <t xml:space="preserve">         SUBSIDIO DE ALIMENTACION</t>
  </si>
  <si>
    <t xml:space="preserve">         COMPENSACION ORDINARIA</t>
  </si>
  <si>
    <t xml:space="preserve">         COMPENSACION VARIABLE</t>
  </si>
  <si>
    <t xml:space="preserve">         COMPENSACION ANUAL DIFERIDA</t>
  </si>
  <si>
    <t xml:space="preserve">         COMPENSACION SEMESTRAL</t>
  </si>
  <si>
    <t xml:space="preserve">         COMPENSACION EXTRAORDINARIA</t>
  </si>
  <si>
    <t xml:space="preserve">         ADMINISTRACION DE BIENES</t>
  </si>
  <si>
    <t xml:space="preserve">         CUOTAS DE ADMINISTRACION</t>
  </si>
  <si>
    <t xml:space="preserve">         CAFETERIA</t>
  </si>
  <si>
    <t xml:space="preserve">         SERVICIOS PUBLICOS</t>
  </si>
  <si>
    <t xml:space="preserve">         PAPELERIA Y UTILES DE OFICINA</t>
  </si>
  <si>
    <t xml:space="preserve">         GASTOS DE COMITES</t>
  </si>
  <si>
    <t xml:space="preserve">         INFORMACION COMERCIAL</t>
  </si>
  <si>
    <t xml:space="preserve">         GASTOS DE  REPRESENTACION</t>
  </si>
  <si>
    <t xml:space="preserve">         SISTEMATIZACION</t>
  </si>
  <si>
    <t xml:space="preserve">         ADECUACION E INSTALACION</t>
  </si>
  <si>
    <t xml:space="preserve">         ASISTENCIA TECNICA</t>
  </si>
  <si>
    <t xml:space="preserve">         PROCESAMIENTO ELECTRONICO DE DATOS</t>
  </si>
  <si>
    <t xml:space="preserve">         INVERSIONES NEGOCIABLES EN TITULOS DE DEUDA</t>
  </si>
  <si>
    <t xml:space="preserve">         INVERSIONES NEGOCIABLES EN TITULOS PARTICIPATIVOS</t>
  </si>
  <si>
    <t xml:space="preserve">         INVERSIONES DISPONIBLES PARA LA VENTA EN TITULOS PARTICIPATIVOS</t>
  </si>
  <si>
    <t xml:space="preserve">         CREDITOS DE VIVIENDA</t>
  </si>
  <si>
    <t xml:space="preserve">         INTERESES CREDITOS DE VIVIENDA</t>
  </si>
  <si>
    <t xml:space="preserve">         PAGO POR CUENTA DE ASOCIADOS - CREDITOS DE VIVIENDA</t>
  </si>
  <si>
    <t xml:space="preserve">         CREDITOS DE CONSUMO</t>
  </si>
  <si>
    <t xml:space="preserve">         INTERESES CREDITOS DE CONSUMO</t>
  </si>
  <si>
    <t xml:space="preserve">         PAGO POR CUENTA DE ASOCIADOS - CREDITOS DE CONSUMO</t>
  </si>
  <si>
    <t xml:space="preserve">         MICROCREDITO INMOBILIARIO</t>
  </si>
  <si>
    <t xml:space="preserve">         INTERESES MICROCREDITO INMOBILIARIO</t>
  </si>
  <si>
    <t xml:space="preserve">         PAGOS POR CUENTA DE  ASOCIADOS - MICROCREDITO INMOBILIARIO</t>
  </si>
  <si>
    <t xml:space="preserve">         MICROCREDITO EMPRESARIAL</t>
  </si>
  <si>
    <t xml:space="preserve">         INTERESES MICROCREDITO EMPRESARIAL</t>
  </si>
  <si>
    <t xml:space="preserve">         PAGOS POR CUENTA DE  ASOCIADOS - MICROCREDITO EMPRESARIAL</t>
  </si>
  <si>
    <t xml:space="preserve">         CREDITOS COMERCIALES</t>
  </si>
  <si>
    <t xml:space="preserve">         INTERESES CREDITOS COMERCIALES</t>
  </si>
  <si>
    <t xml:space="preserve">         PAGOS POR CUENTA DE  ASOCIADOS - CREDITOS COMERCIALES</t>
  </si>
  <si>
    <t xml:space="preserve">         DETERIORO GENERAL DE CARTERA DE CREDITOS</t>
  </si>
  <si>
    <t xml:space="preserve">         CREDITOS A EMPLEADOS</t>
  </si>
  <si>
    <t xml:space="preserve">         INTERESES CREDITOS A EMPLEADOS</t>
  </si>
  <si>
    <t xml:space="preserve">         ACTIVOS BIOLOGICOS AL COSTO</t>
  </si>
  <si>
    <t xml:space="preserve">         DEUDORES POR PRESTACION DE SERVICIOS</t>
  </si>
  <si>
    <t xml:space="preserve">         INTERESES DEUDORES POR PRESTACION DE SERVICIOS</t>
  </si>
  <si>
    <t xml:space="preserve">         PROPIEDADES DE INVERSION AL COSTO</t>
  </si>
  <si>
    <t xml:space="preserve">         PAGOS POR CUENTA DE  CREDITOS A EMPLEADOS</t>
  </si>
  <si>
    <t xml:space="preserve">         PROPIEDADES DE INVERSION MEDIDAS A VALOR RAZONABLE</t>
  </si>
  <si>
    <t xml:space="preserve">      AMORTIZACION Y AGOTAMIENTO</t>
  </si>
  <si>
    <t xml:space="preserve">      DEPRECIACION PROPIEDAD, PLANTA Y EQUIPO</t>
  </si>
  <si>
    <t xml:space="preserve">         EQUIPO MEDICO Y CIENTIFICO</t>
  </si>
  <si>
    <t xml:space="preserve">         EQUIPOS DE COMEDOR, COCINA, DESPENSA Y HOTELERIA</t>
  </si>
  <si>
    <t xml:space="preserve">         REDES, LINEAS Y CABLES</t>
  </si>
  <si>
    <t xml:space="preserve">         PLANTAS, DUCTOS Y TUNELES</t>
  </si>
  <si>
    <t xml:space="preserve">         EQUIPO DE TRANSPORTE, TRACCION Y ELEVACION</t>
  </si>
  <si>
    <t xml:space="preserve">      DEPRECIACION ACTIVOS BIOLOGICOS</t>
  </si>
  <si>
    <t xml:space="preserve">      DEPRECIACION PROPIEDADES DE INVERSION MEDIDAS AL COSTO</t>
  </si>
  <si>
    <t xml:space="preserve">         INVERSIONES NEGOCIABLES  EN TITULOS DE PATICIPACION</t>
  </si>
  <si>
    <t xml:space="preserve">         INVERSIONES DISPONIBLES PARA LA VENTA EN TITULOS DE  PARTICIPACION</t>
  </si>
  <si>
    <t xml:space="preserve">         ACTIVOS BIOLOGICOS</t>
  </si>
  <si>
    <t xml:space="preserve">         GRAVAMENES CERTIFICACIONES Y CONSTANCIAS</t>
  </si>
  <si>
    <t xml:space="preserve">         POR VALORACION DE INVERSIONES FONDO DE LIQUIDEZ</t>
  </si>
  <si>
    <t xml:space="preserve">         POR VALORACION DE INVERSIONES NEGOCIABLES EN TITULOS DE DEUDA</t>
  </si>
  <si>
    <t xml:space="preserve">         POR VALORACION EN INVERSIONES NEGOCIABLES EN TITULOS PARTICIPATIVOS</t>
  </si>
  <si>
    <t xml:space="preserve">         POR VALORACION DE INVERIONES PARA MANTENER HASTA EL VENCIMIENTO</t>
  </si>
  <si>
    <t xml:space="preserve">         POR VALORACION DE INVERSIONES DISPONIBLES PARA LA VENTA EN TITULOS DE DEUDA</t>
  </si>
  <si>
    <t xml:space="preserve">         POR VALORACION DE INVERSIONES EN ENTIDADES ASOCIADAS</t>
  </si>
  <si>
    <t xml:space="preserve">         POR VALORACION DE INVERSIONES EN OPERACIONES CONJUNTAS</t>
  </si>
  <si>
    <t xml:space="preserve">         POR VALORACION DE INVERSIONES EN NEGOCIOS CONJUNTOS</t>
  </si>
  <si>
    <t xml:space="preserve">         POR VALORACION DE INVERSIONES EN SUBSIDIARIAS O SUBORDINADAS</t>
  </si>
  <si>
    <t xml:space="preserve">         POR INTERESES COSTO AMORTIZACION CREDITOS EMPLEADOS - BENEFICIOS A EMPLEADOS</t>
  </si>
  <si>
    <t xml:space="preserve">      PERDIDA POR VALORACION DEL ACTIVO BIOLOGICO</t>
  </si>
  <si>
    <t xml:space="preserve">      PERDIDA POR VALORACION DE PROPIEDADES DE INVERSION (A VALOR RAZONABLE)</t>
  </si>
  <si>
    <t xml:space="preserve">      CONSTITUCION RESERVA MATEMATICA</t>
  </si>
  <si>
    <t xml:space="preserve">         COSTOS DE REESTRUCTURACION</t>
  </si>
  <si>
    <t xml:space="preserve">         PROVISION POR COSTOS DE DESMANTELAMIENTO</t>
  </si>
  <si>
    <t xml:space="preserve">   COSTO DE VENTAS Y DE PRESTACION DE SERVICIOS</t>
  </si>
  <si>
    <t xml:space="preserve">         CULTIVO DE CANA DE AZUCAR</t>
  </si>
  <si>
    <t xml:space="preserve">         PREPARACION, ADOBO Y TENIDO DE PIELES</t>
  </si>
  <si>
    <t xml:space="preserve">         FABRICACION DE VEHICULOS AUTOMOTORES</t>
  </si>
  <si>
    <t xml:space="preserve">         VENTA DE JUEGOS, JUGUETES Y ARTICULOS DEPORTIVOS</t>
  </si>
  <si>
    <t xml:space="preserve">         VENTA DE ARTICULOS EN CASAS DE EMPENO Y PRENDERIAS</t>
  </si>
  <si>
    <t xml:space="preserve">      INTERESES DE DEPOSITOS, DE CREDITOS DE BANCOS Y OTRAS OBLIGACIONES FINANCIERAS</t>
  </si>
  <si>
    <t xml:space="preserve">         INTERESES DEPOSITOS DE AHORRO ORDINARIO</t>
  </si>
  <si>
    <t xml:space="preserve">         INTERESES DEPOSITOS DE AHORRO A TERMINO</t>
  </si>
  <si>
    <t xml:space="preserve">         CONTRIBUCION EMERGENCIA  ECONOMICA</t>
  </si>
  <si>
    <t xml:space="preserve">         INTERESES DE CREDITOS DE BANCOS</t>
  </si>
  <si>
    <t xml:space="preserve">      ENSENANZA</t>
  </si>
  <si>
    <t xml:space="preserve">      DE MERCANCIAS</t>
  </si>
  <si>
    <t>COSTOS DE PRODUCCION O DE OPERACION</t>
  </si>
  <si>
    <t xml:space="preserve">   COSTOS DE PRODUCCION</t>
  </si>
  <si>
    <t>CUENTAS DE REVELACION DE INFORMACION FINANCIERA - DEUDORAS</t>
  </si>
  <si>
    <t xml:space="preserve">      BIENES Y VALORES ENTREGADOS EN GARANTIA</t>
  </si>
  <si>
    <t xml:space="preserve">      INTERESES CARTERA DE CREDITOS</t>
  </si>
  <si>
    <t xml:space="preserve">         CATEGORIA A - VIVIENDA - CREDITOS REESTRUCTURADOS</t>
  </si>
  <si>
    <t xml:space="preserve">         CATEGORIA B - VIVIENDA - CREDITOS REESTRUCTURADOS</t>
  </si>
  <si>
    <t xml:space="preserve">         CATEGORIA A - CONSUMO - CREDITOS REESTRUCTURADOS</t>
  </si>
  <si>
    <t xml:space="preserve">         CATEGORIA B - CONSUMO - CREDITOS REESTRUCTURADOS</t>
  </si>
  <si>
    <t xml:space="preserve">         CATEGORIA A - MICROCREDITOS- CREDITOS REESTRUCTURADOS</t>
  </si>
  <si>
    <t xml:space="preserve">         CATEGORIA B - MICROCREDITOS - CREDITOS REESTRUCTURADOS</t>
  </si>
  <si>
    <t xml:space="preserve">         CATEGORIA C RIESGO APRECIABLE, MICROCREDITOS</t>
  </si>
  <si>
    <t xml:space="preserve">         CATEGORIA D RIESGO SIGNIFICATIVO, MICROCREDITOS</t>
  </si>
  <si>
    <t xml:space="preserve">         CATEGORIA E RIESGO DE INCOBRABILIDAD, MICROCREDITOS</t>
  </si>
  <si>
    <t xml:space="preserve">         CATEGORIA A - COMERCIAL- CREDITOS REESTRUCTURADOS</t>
  </si>
  <si>
    <t xml:space="preserve">         CATEGORIA B - COMERCIAL - CREDITOS REESTRUCTURADOS</t>
  </si>
  <si>
    <t xml:space="preserve">         CATEGORIA C RIESGO APRECIABLE, COMERCIAL</t>
  </si>
  <si>
    <t xml:space="preserve">         CATEGORIA D RIESGO SIGNIFICATIVO, COMERCIAL</t>
  </si>
  <si>
    <t xml:space="preserve">         CATEGORIA E RIESGO DE INCOBRABILIDAD, COMERCIAL</t>
  </si>
  <si>
    <t xml:space="preserve">      CREDITOS A FAVOR NO UTILIZADOS</t>
  </si>
  <si>
    <t xml:space="preserve">         CARTERA DE CREDITO</t>
  </si>
  <si>
    <t>CUENTAS DE REVELACION DE INFORMACION FINANCIERA - ACREEDORAS</t>
  </si>
  <si>
    <t xml:space="preserve">      BIENES Y VALORES RECIBIDOS EN GARANTIA</t>
  </si>
  <si>
    <t xml:space="preserve">      CREDITOS APROBADOS NO DESEMBOLSADOS</t>
  </si>
  <si>
    <t xml:space="preserve">      MERCANCIAS RECIBIDAS EN CONSIGNACION</t>
  </si>
  <si>
    <t>ESTADISTICA</t>
  </si>
  <si>
    <t>N° Asociados</t>
  </si>
  <si>
    <t>Empleados</t>
  </si>
  <si>
    <t>SMLMV</t>
  </si>
  <si>
    <t>IPC</t>
  </si>
  <si>
    <t>Tasa Usura</t>
  </si>
  <si>
    <t>IBR efectiva anual (3 meses)</t>
  </si>
  <si>
    <t>Gasto NETO de provisiones</t>
  </si>
  <si>
    <t>Cartera Bruta</t>
  </si>
  <si>
    <t xml:space="preserve">Cartera Vigente </t>
  </si>
  <si>
    <t>Cartera MORA</t>
  </si>
  <si>
    <t>Cartera improductiva</t>
  </si>
  <si>
    <t>% improducitva</t>
  </si>
  <si>
    <t>Provisiones</t>
  </si>
  <si>
    <t>Inversiones / Activos</t>
  </si>
  <si>
    <t>Depositos + Aportes</t>
  </si>
  <si>
    <t>INDICADOR</t>
  </si>
  <si>
    <t>PROM</t>
  </si>
  <si>
    <t>MED</t>
  </si>
  <si>
    <t>P.80</t>
  </si>
  <si>
    <t>RIESGO CREDITO</t>
  </si>
  <si>
    <t xml:space="preserve">Calidad de Cartera </t>
  </si>
  <si>
    <t>Cartera mora / Patrimonio</t>
  </si>
  <si>
    <t>Cartera improductiva (&gt;=c)</t>
  </si>
  <si>
    <t xml:space="preserve">Patrimonio sin aportes / PPE + Improductiva </t>
  </si>
  <si>
    <t>Patrimonio / Activos</t>
  </si>
  <si>
    <t>Provisiones / Cartera en MORA (cobertura total)</t>
  </si>
  <si>
    <t>Quebranto Patrimonial  (Patrimonio / Aportes)</t>
  </si>
  <si>
    <t>Inversiones + Fiducias y Cartera / Depositos + Obligaciones + Aportes</t>
  </si>
  <si>
    <t>Activos productivos / Pasivos con costo</t>
  </si>
  <si>
    <t xml:space="preserve">Activos Fijos a Activos </t>
  </si>
  <si>
    <t>Activos improductivos</t>
  </si>
  <si>
    <t xml:space="preserve">Depositos / Cartera </t>
  </si>
  <si>
    <t xml:space="preserve">Endeudamiento Bancario </t>
  </si>
  <si>
    <t xml:space="preserve">Cartera / Activos </t>
  </si>
  <si>
    <t>Efectivo y Eq. + Inversiones + patronales / Depósitos y aportes</t>
  </si>
  <si>
    <t>Patrimonio sin aportes / Activos</t>
  </si>
  <si>
    <t>Suficiencia de Margen Financiero (Sin det, deprec, otros g)</t>
  </si>
  <si>
    <t>Margen sin 511095 ni 523095 ni ingresos x recuperaciones</t>
  </si>
  <si>
    <t>Margen TOTAL</t>
  </si>
  <si>
    <t>Margen financiero bruto / Activo promedio</t>
  </si>
  <si>
    <t>Rentabilidad del patrimonio promedio</t>
  </si>
  <si>
    <t>Excedente + Gastos Sociales 511095 + 523095 / Activos</t>
  </si>
  <si>
    <t>Rentabilidad Total de los aportes y ahorros</t>
  </si>
  <si>
    <t xml:space="preserve">Excedente / Capital Social </t>
  </si>
  <si>
    <t>Rentabilidad de la cartera</t>
  </si>
  <si>
    <t>Rentabilidad de Cartera / Tasa Usura</t>
  </si>
  <si>
    <t xml:space="preserve">Diferencial de Tasa (Tasa - IBR) </t>
  </si>
  <si>
    <t>Costo de los Depósitos</t>
  </si>
  <si>
    <t>Tasa de cartera - retorno al asociado</t>
  </si>
  <si>
    <t>Eficiencia op. (51+54 /41)</t>
  </si>
  <si>
    <t>Eficiencia op. (Corregido): sin 511095 con recup deterioro y rendim fciero</t>
  </si>
  <si>
    <t>G. Personal + Generales sin varios / Ingresos financieros</t>
  </si>
  <si>
    <t xml:space="preserve">Gasto Provisiones / Ingresos de Cartera </t>
  </si>
  <si>
    <t>Crecim. Cartera # VECES IPC</t>
  </si>
  <si>
    <t>Crecim. captaciones y aportes # VECES IPC</t>
  </si>
  <si>
    <t>Crecim. Asociados</t>
  </si>
  <si>
    <t>Cartera en MORA / patrimonio</t>
  </si>
  <si>
    <t>Activos productivos a pasivos con costo</t>
  </si>
  <si>
    <t>Activos Improductivos</t>
  </si>
  <si>
    <t>Margen de intermediación</t>
  </si>
  <si>
    <t>Suficiencia Margen</t>
  </si>
  <si>
    <t xml:space="preserve">Puntos </t>
  </si>
  <si>
    <t>Depósitos / Cartera</t>
  </si>
  <si>
    <t>Endeudamiento Bancario</t>
  </si>
  <si>
    <t>Puntos</t>
  </si>
  <si>
    <t>Excedente + gastos sociales / Activos</t>
  </si>
  <si>
    <t>Calidad Cartera</t>
  </si>
  <si>
    <t>Cartera MORA / Patrimonio</t>
  </si>
  <si>
    <t>Cartera improductiva / Cartera</t>
  </si>
  <si>
    <t>Activos productivos / Pasivos con Costo y aportes</t>
  </si>
  <si>
    <t>Activo improductivo / Activo</t>
  </si>
  <si>
    <t>Activos Fijos / Activos</t>
  </si>
  <si>
    <t>Gastos Personal y Generales / Ingresos operacionales</t>
  </si>
  <si>
    <t>Rentabilidad de la Cartera</t>
  </si>
  <si>
    <t>Margen Financiero Bruto / Activo promedio</t>
  </si>
  <si>
    <t>Rentabilidad del Patrimonio Promedio</t>
  </si>
  <si>
    <t>Tasa Cartera - IBR</t>
  </si>
  <si>
    <t>G. Provision Neta / Ingresos</t>
  </si>
  <si>
    <t>Patrimonio sin aportes / PPE + Improductiva</t>
  </si>
  <si>
    <t xml:space="preserve">Efectivo y Equivalentes + Inversiones / Depósitos </t>
  </si>
  <si>
    <t>Excedente / Aporte Social</t>
  </si>
  <si>
    <t>Rentabilidad TOTAL de los aportes y ahorros</t>
  </si>
  <si>
    <t>Patrimonio / Aportes (Quebranto Patrimonial)</t>
  </si>
  <si>
    <t>Crecimiento Cartera # VECES IPC</t>
  </si>
  <si>
    <t>Crecimiento Aportes y Captac # VECES IPC</t>
  </si>
  <si>
    <t>Crecimiento Asociados</t>
  </si>
  <si>
    <t>DETERIORO OTRAS CUENTAS POR COBRAR (CR)</t>
  </si>
  <si>
    <t>(en blanco)</t>
  </si>
  <si>
    <t>Etiquetas de fila</t>
  </si>
  <si>
    <t>OTRAS</t>
  </si>
  <si>
    <t>ADMISIBLE</t>
  </si>
  <si>
    <t>ID</t>
  </si>
  <si>
    <t>Etiquetas de columna</t>
  </si>
  <si>
    <t>Suma de CARTERA NETA</t>
  </si>
  <si>
    <t>Revisar y ajustar rangos de sumas</t>
  </si>
  <si>
    <t>max</t>
  </si>
  <si>
    <t>saldo</t>
  </si>
  <si>
    <t>C</t>
  </si>
  <si>
    <t>MODCREDCE1720</t>
  </si>
  <si>
    <t>ENTOTORGARANT</t>
  </si>
  <si>
    <t>TARJCREDCUPROT</t>
  </si>
  <si>
    <t>PERIOGRACIA</t>
  </si>
  <si>
    <t>CALIFANTEMODCE1120</t>
  </si>
  <si>
    <t>FECHAMODCE1120</t>
  </si>
  <si>
    <t>TIPOMODCE1120</t>
  </si>
  <si>
    <t>MODCREDCE1120</t>
  </si>
  <si>
    <t>NombrePatronal</t>
  </si>
  <si>
    <t>NITPatronal</t>
  </si>
  <si>
    <t>Estadocredito</t>
  </si>
  <si>
    <t>NumModificaciones</t>
  </si>
  <si>
    <t>LineaCredEntidad</t>
  </si>
  <si>
    <t>AportesSociales</t>
  </si>
  <si>
    <t>CategoriaReestr</t>
  </si>
  <si>
    <t>FechaReestructuracion</t>
  </si>
  <si>
    <t>Moneda</t>
  </si>
  <si>
    <t>Desembolso</t>
  </si>
  <si>
    <t>Subsidio</t>
  </si>
  <si>
    <t>MargenRedescuento</t>
  </si>
  <si>
    <t>EntidadRedescuento</t>
  </si>
  <si>
    <t>RangoTipo</t>
  </si>
  <si>
    <t>VIS</t>
  </si>
  <si>
    <t>TipoVivienda</t>
  </si>
  <si>
    <t>ValorMora</t>
  </si>
  <si>
    <t>AmortiCapital</t>
  </si>
  <si>
    <t>CodOficina</t>
  </si>
  <si>
    <t>destinocredito</t>
  </si>
  <si>
    <t>clasegarantia</t>
  </si>
  <si>
    <t>fechaultimopago</t>
  </si>
  <si>
    <t>MesesCuotaExtra</t>
  </si>
  <si>
    <t>ValosCuotasExtra</t>
  </si>
  <si>
    <t>Contingencia</t>
  </si>
  <si>
    <t>ProvisionInteres</t>
  </si>
  <si>
    <t>Provision</t>
  </si>
  <si>
    <t>FechaAvaluo</t>
  </si>
  <si>
    <t>Garantia</t>
  </si>
  <si>
    <t>OtrosSaldos</t>
  </si>
  <si>
    <t>SaldoIntereses</t>
  </si>
  <si>
    <t>SaldoCapital</t>
  </si>
  <si>
    <t>ValorCuotaFija</t>
  </si>
  <si>
    <t>ValorPrestamo</t>
  </si>
  <si>
    <t>TasaInteresEfectiva</t>
  </si>
  <si>
    <t>TasaIntereNominal</t>
  </si>
  <si>
    <t>Modalidad</t>
  </si>
  <si>
    <t>Amortizacion</t>
  </si>
  <si>
    <t>AlturaCuota</t>
  </si>
  <si>
    <t>TipoCuota</t>
  </si>
  <si>
    <t>Morosidad</t>
  </si>
  <si>
    <t>FechaVencimiento</t>
  </si>
  <si>
    <t>FechaDesembolsoInicial</t>
  </si>
  <si>
    <t>NroCredito</t>
  </si>
  <si>
    <t>ModificacionesAlCredito</t>
  </si>
  <si>
    <t>CodigoContable</t>
  </si>
  <si>
    <t>NIT</t>
  </si>
  <si>
    <t>TipoIden</t>
  </si>
  <si>
    <t>CARTERA NETA</t>
  </si>
  <si>
    <t>%</t>
  </si>
  <si>
    <t>Maxima concentración de aportes 10% Aportes</t>
  </si>
  <si>
    <t>&lt;1,5%</t>
  </si>
  <si>
    <t>&lt;3%</t>
  </si>
  <si>
    <t>&lt;4%</t>
  </si>
  <si>
    <t>&gt;6%</t>
  </si>
  <si>
    <t>&gt;15%</t>
  </si>
  <si>
    <t>Cartera Libranza / Bruta</t>
  </si>
  <si>
    <t>Actualice manualmente</t>
  </si>
  <si>
    <t>Sector 2020</t>
  </si>
  <si>
    <t>ANEXO MANUAL SIAR</t>
  </si>
  <si>
    <t>#</t>
  </si>
  <si>
    <t>Actividad</t>
  </si>
  <si>
    <t>Mes</t>
  </si>
  <si>
    <t>Nota</t>
  </si>
  <si>
    <t>SIAR: T IV Cap 1</t>
  </si>
  <si>
    <t>Defina el empleado o área que integrará el Comité de Riesgos</t>
  </si>
  <si>
    <t>Nombre el Comité de Riesgos: el empleado, un integrante del órgano permanente de administración y mínimo otro más (asociado, empleado, directivo, oficial de cumplimiento)</t>
  </si>
  <si>
    <t>Adapte, ajuste, y apruebe por parte del órgano permanente de administración el manual SIAR</t>
  </si>
  <si>
    <r>
      <t>Use la herramienta y modelo</t>
    </r>
    <r>
      <rPr>
        <b/>
        <sz val="6"/>
        <color rgb="FFFF0000"/>
        <rFont val="Arial Narrow"/>
        <family val="2"/>
      </rPr>
      <t xml:space="preserve"> (defina limites y apetito)</t>
    </r>
    <r>
      <rPr>
        <sz val="6"/>
        <color theme="1"/>
        <rFont val="Arial Narrow"/>
        <family val="2"/>
      </rPr>
      <t xml:space="preserve">. </t>
    </r>
  </si>
  <si>
    <t>Implemente los indicadores que le resulten aplicables del Titulo V (herramienta Excel)</t>
  </si>
  <si>
    <t>Implemente los indicadores del SIAR propio con SCORING (herramienta Excel)</t>
  </si>
  <si>
    <t>Elabore la primera reunión y acta con el seguimiento a los 5 riesgos</t>
  </si>
  <si>
    <t>Revise la capacidad patrimonial que tiene la entidad de asumir los riesgos:</t>
  </si>
  <si>
    <t>Trimestral</t>
  </si>
  <si>
    <t>&lt;=100%</t>
  </si>
  <si>
    <t>+</t>
  </si>
  <si>
    <t>10% del componente de efectivo y equivalentes y de las inversiones de patrimonio que son susceptibles a variaciones de precios de mercado (acciones, cuotas o partes de interés social, fiducias, patrimonios autónomos, FIC, inversiones medidas a valor razonable)</t>
  </si>
  <si>
    <t>100% del Inventario menos valor cubierto por la póliza + deducible</t>
  </si>
  <si>
    <t>100% Valor neto contable de la PPE menos valor cubierto por la póliza + deducible</t>
  </si>
  <si>
    <t>100% Valor de los intangibles</t>
  </si>
  <si>
    <t>/</t>
  </si>
  <si>
    <t xml:space="preserve">Patrimonio sin aportes </t>
  </si>
  <si>
    <t>SARL: T III y IV Cap 3 y anexos</t>
  </si>
  <si>
    <t>Defina integrantes del comité (podrían ser los mismos del comité de riesgos) y actualice manual</t>
  </si>
  <si>
    <t>Año 2019</t>
  </si>
  <si>
    <r>
      <t xml:space="preserve">Implemente el calculo de los indicadores del Titulo III de la CBC: </t>
    </r>
    <r>
      <rPr>
        <b/>
        <sz val="10"/>
        <color rgb="FFFF0000"/>
        <rFont val="Arial Narrow"/>
        <family val="2"/>
      </rPr>
      <t>(defina limites y apetito)</t>
    </r>
  </si>
  <si>
    <t>1.1. Fondo de Liquidez constituido / Fondo de liquidez requerido</t>
  </si>
  <si>
    <t>1.2. Mayor ahorrador individual / Fondo de liquidez</t>
  </si>
  <si>
    <t>1.3. Primeros 5, 10, 20, 30 ahorradores / Activos liquidos netos (ALN)  + CxC Patronales + Cupos crédito contingentes no utilizados</t>
  </si>
  <si>
    <t>1.1. Brecha acumulada 3 banda + ALN madurados después de la tercera banda + % renovación de CDAT + sobrante (faltante) fondo de liquidez - Gastos de personal y generales de 1 trimestre / Recaudos proyectados de cartera (capital más intereses) de las tres primeras bandas o presupuesto de colocación del próximo trimestre</t>
  </si>
  <si>
    <t>1.5. ALN  + Patronales + Cupos crédito contingentes no utilizados / Captaciones aportes y ahorros</t>
  </si>
  <si>
    <t xml:space="preserve">1.6. Índice de riesgo de liquidez ajustado en todas las bandas &lt;=110 </t>
  </si>
  <si>
    <t xml:space="preserve">1.7. Indicador de Solidez (solvencia) y concentracion de crédito, captaciones </t>
  </si>
  <si>
    <t>Efectúe las pruebas de estrés (que pasa con la brecha acumulada e IRL a 3 meses):</t>
  </si>
  <si>
    <t>2.1.  Atraso de 1 a 3 meses en el pago de los descuentos de nomina</t>
  </si>
  <si>
    <t>2.2. Incremento de la mora al 20-30% de la cartera</t>
  </si>
  <si>
    <t>2.3. Retiro de los 5, 10, 15, 20, 30 primeros ahorradores</t>
  </si>
  <si>
    <t>2.4. Retiro del 100% de los CDAT que se vencen (no aplicar índice de renovación)</t>
  </si>
  <si>
    <t>2.5. Retiro del 10% de los asociados con mayor nivel de aportes</t>
  </si>
  <si>
    <t xml:space="preserve">2.6. Retiro del 30% del ahorro a la vista </t>
  </si>
  <si>
    <t>Elabore el formato de reporte de tesorería diario para presentar a la Gerencia</t>
  </si>
  <si>
    <t>Diseñe el informe de flujo de caja semanal para presentar a la Gerencia</t>
  </si>
  <si>
    <t>Defina los otros indicadores de liquidez aplicables a su entidad: capital de trabajo, rotación de inventarios, rotación de cuentas por cobrar, rotación de cuentas por pagar. Etc.</t>
  </si>
  <si>
    <t>Defina limites y apetito</t>
  </si>
  <si>
    <t>Diseñe un modelo de proyecciones financieras a 3 o 5 años: balance, flujo, resultado y simule tres escenarios: conservador, pesimista y optimista (tasas, colocaciones, captaciones, ingreso y retiro de asociados, morosidad)</t>
  </si>
  <si>
    <t>SARLAFT - CBJ Titulo V y anexos</t>
  </si>
  <si>
    <t>Estadística de operaciones inusuales del mes</t>
  </si>
  <si>
    <t>Estadística de operaciones sospechosas del mes y estado de reportes UIAF</t>
  </si>
  <si>
    <t>Estadística de operaciones en efectivo del mes: individuales y en efectivo y estado reportes UIAF</t>
  </si>
  <si>
    <t xml:space="preserve">Resultado del monitoreo al proceso de debida diligencia en la vinculación de contrapartes: diligenciamiento completo del formulario, firmas y huellas, documentación y verificación de información, consulta a listas vinculantes, conservación documentación </t>
  </si>
  <si>
    <t>Resultado del monitoreo al proceso de actualización de datos: documentos y aplicativos</t>
  </si>
  <si>
    <t>Capacitación, actualización y evaluación anual de empleados y directivos</t>
  </si>
  <si>
    <t>Anual</t>
  </si>
  <si>
    <t>Resultado de la evaluación de la consolidación electrónica mensual de operaciones: análisis de los principales débitos y créditos por canal (caja, bancos, otros), producto (aportes, ahorros, desembolsos cartera, ventas, compras, convenios), contraparte (empleados, directivos, PEP´s y mayor riesgo, asociados, proveedores, clientes), Jurisdicción (por empresa, por zona geográfica). Segmentación: frecuencia, valor y dispersión de las transacciones consolidadas</t>
  </si>
  <si>
    <t>Nuevos Reportes UIAF: productos y tarjetas débito y crédito</t>
  </si>
  <si>
    <t>Según nivel</t>
  </si>
  <si>
    <t>SARC CBC T IV Cap II y anexos</t>
  </si>
  <si>
    <t>Revise y Adapte el manual SARC de acuerdo con el modelo entregado</t>
  </si>
  <si>
    <t>Ver modelo</t>
  </si>
  <si>
    <t>Actualice su reglamento de crédito en lo que resulte aplicable de la nueva norma: establezca limites por linea, por operación, por cliente, por instancia aprobatoria.</t>
  </si>
  <si>
    <t>Revise, adapte e implemente carta o formato de aprobación de crédito</t>
  </si>
  <si>
    <t>Revise, adapte e implemente el formato de análisis de crédito</t>
  </si>
  <si>
    <t>Revise, adapte e implemente metodología para evaluación de cartera y política de recalificación</t>
  </si>
  <si>
    <t>Manual SARC</t>
  </si>
  <si>
    <t>Defina la metodología e indicadores de monitoreo para la Cartera: estadística histórica comparativa de colocaciones por linea vs presupuesto, concentración 1%, 3%, 5%, 10% de la base social, cosechas, matrices, mora segmentada, índice de recuperación de cartera, seguimiento a ex - asociados, reestructurados, recalificados y en periodo de gracia, seguimiento a cobranza jurídica, estado de la revisión de aplicativos (actualización de información) y exactitud de los reportes a las centrales de riesgo y al SICSES</t>
  </si>
  <si>
    <t>Lleve para aprobación del órgano permanente de administración todo lo anterior</t>
  </si>
  <si>
    <t>La Gerencia debe designar el funcionario responsable de verificación de los aplicativos, actualización de información y reportes a las centrales de riesgo</t>
  </si>
  <si>
    <t>Efectúe la evaluación de cartera y presente el indicador por mora e indicador por calidad por los diferentes tipos de cartera, garantía, medio de recaudo, actividad económica o tipo de asociado o pagaduría y quienes deben ser recalificados. Identifique nichos potenciales de crecimiento a bajo riesgo y proponga una estrategia al Comité de Riesgos y al órgano permanente de administración.</t>
  </si>
  <si>
    <t>Semestral</t>
  </si>
  <si>
    <t>Calcule los indicadores de monitoreo y preséntelos con su análisis en el Comité de riesgos y órgano permanente de administración</t>
  </si>
  <si>
    <t>Mensual</t>
  </si>
  <si>
    <t>Verifique el cumplimiento de los limites individuales y agregados aprobados e informe al comité de riesgos (prudenciales y propios)</t>
  </si>
  <si>
    <t>Verifique el reporte adecuado de la cartera de crédito a través del SICSES y a las Centrales de Riesgo por calificación de Riesgo y verifique aleatoriamente la actualización de datos de los créditos aprobados durante el mes y el cálculo de las provisiones</t>
  </si>
  <si>
    <t>Calcule la pérdida esperada y establezca el defecto de provisiones</t>
  </si>
  <si>
    <t>Solo Nivel 1 y FE Plena</t>
  </si>
  <si>
    <t>Evalúe grado de desarrollo e implementación del modelo de referencia por SOFTWARE</t>
  </si>
  <si>
    <t>Efectúe la actualización anual de garantías en el aplicativo conforme a las instrucciones normativas</t>
  </si>
  <si>
    <t>SARO CBC T IV Cap IV y anexos</t>
  </si>
  <si>
    <t>Elabore, revise, analice o actualice su PLAN ESTRATEGICO o de DESARROLLO y el PESEM</t>
  </si>
  <si>
    <t>III Trim 2021</t>
  </si>
  <si>
    <t>Elabore, revise, analice o actualice sus manuales de funciones y procedimientos y Organigrama</t>
  </si>
  <si>
    <t>Elabore, revise, analice o actualice el Codigo de Buen Gobierno e incluya en el código de ética y politica manejo conflicto de interés</t>
  </si>
  <si>
    <t>Elabore, revise, analice o actualice sus Reglamentos de servicio y funcionamiento</t>
  </si>
  <si>
    <t>Con el comité de Riesgos y lideres de cada proceso evalúen los principales procesos de la entidad y sus riesgos tomando como guía el modelo de referencia anexo</t>
  </si>
  <si>
    <t>Construya la matriz de evaluación del riesgo SARO</t>
  </si>
  <si>
    <t>IV Trim 2021</t>
  </si>
  <si>
    <t>Elabore y apruebe el manual SARO</t>
  </si>
  <si>
    <t>Evalúe el estado de las pólizas con que cuenta la entidad: vida deudores, colectiva o individual de las garantías, manejo, inventarios, PPE, riesgos sustracción, transporte de valores, daños o destrucción por terceros o desastres y accidentes etc.</t>
  </si>
  <si>
    <t>Analice, comente, recomiende a partir de la lectura del Informe de Revisor Fiscal y/o Auditoria Int</t>
  </si>
  <si>
    <t>Analice, comente, recomiende a partir de requerimientos SES, FOGACOOP, DIAN otros</t>
  </si>
  <si>
    <t>Revise el estado de reportes a través del SICSES, control de legalidad reformas de estatutos, reporte de información impresa a la SES</t>
  </si>
  <si>
    <t>Efectúe la autoevaluación de desempeño de los órganos de administración y control</t>
  </si>
  <si>
    <t>Diciembre</t>
  </si>
  <si>
    <t>Efectúe la autoevaluación de desempeño de los colaboradores y empleados</t>
  </si>
  <si>
    <t>Analice, comente, recomiende a partir de los eventos de riesgo operativo presentados durante el mes</t>
  </si>
  <si>
    <t>Revise resultado de arqueos de caja, conciliaciones bancarias, inventario físico de mercancías y propiedad, planta y equipo.  Verifique actualización de avalúos de propiedad planta y equipo</t>
  </si>
  <si>
    <t>Revise el estado de la seguridad informática de la entidad y recomiende: copias o respaldos, seguridad de acceso, virus y ataques informáticos, interrupciones y acceso remoto.</t>
  </si>
  <si>
    <t>Externo</t>
  </si>
  <si>
    <t>Revise el estado del SSGST</t>
  </si>
  <si>
    <t>Cumplimiento RUNEOL, CAMARA DE COMERCIO, contribución SES, Renta, Exógena e ICA</t>
  </si>
  <si>
    <t>en abril</t>
  </si>
  <si>
    <t xml:space="preserve">Revisión estados financieros, ejecución presupuestal </t>
  </si>
  <si>
    <t>Revisión cumplimiento y actualización estrategias y objetivos PLAN DE DESARROLLO, presupuesto</t>
  </si>
  <si>
    <t>en noviembre</t>
  </si>
  <si>
    <t>SARM CBC Titulo IV Cap V</t>
  </si>
  <si>
    <t>Defina una política de inversiones establezca limites:</t>
  </si>
  <si>
    <t>Limite recomendado</t>
  </si>
  <si>
    <t>Nada especulativo</t>
  </si>
  <si>
    <t>Solo entidades vigiladas SF</t>
  </si>
  <si>
    <t>Inverso 2.1</t>
  </si>
  <si>
    <t>Seguimiento a tasas de interés del mercado comparativas con portafolio: (ahorros y crédito)</t>
  </si>
  <si>
    <t>** si es una cooperativa de caficultores revisará los precios de mercado</t>
  </si>
  <si>
    <t xml:space="preserve">https://www.superfinanciera.gov.co/inicio/informes-y-cifras/cifras/establecimientos-de-credito/informacion-periodica/semanal/tasas-y-desembolsos-a-traves-de-libranza-10081990 </t>
  </si>
  <si>
    <t>Tasas y Desembolsos libranzas</t>
  </si>
  <si>
    <t xml:space="preserve">https://www.superfinanciera.gov.co/inicio/informes-y-cifras/cifras/establecimientos-de-credito/informacion-periodica/mensual/tasa-de-interes-y-desembolsos-por-modalidad-de-credito-60955 </t>
  </si>
  <si>
    <t>Tasas y desembolsos por modalidad de crédito</t>
  </si>
  <si>
    <t xml:space="preserve">https://www.superfinanciera.gov.co/inicio/simulador-y-tarifas-de-servicios-financieros/tasas-de-interes-61295 </t>
  </si>
  <si>
    <t>Tasas Activas y Pasivas</t>
  </si>
  <si>
    <t xml:space="preserve">https://www.banrep.gov.co/es/catalogo-estadisticas-disponibles </t>
  </si>
  <si>
    <t>Tasas, inflación, PIB</t>
  </si>
  <si>
    <t>Evaluación anual de la composición y rentabilidad del portafolio de inversiones vs tasas mercado</t>
  </si>
  <si>
    <t>1.1. Inversiones de capital (acciones, cuotas o partes de interés social) &lt;= (Patrimonio - aportes - PPE e intangibles)</t>
  </si>
  <si>
    <t xml:space="preserve">1.3. Manejo de excedentes de tesorería: Concentración por tipo de inversión (instrumento), emisor, sector o grupo económico, </t>
  </si>
  <si>
    <t>1.4. Defina una política de inversión en activos fijos:  Solo invertir con recursos de reservas y fondos patrimoniales.</t>
  </si>
  <si>
    <t>1.2. Establezca las atribuciones y limites de la gerencia y demás funcionarios para la apertura de inversiones (verifique atribuciones del estatuto): que tipo de inversiones tiene permitido efectuar la entidad.</t>
  </si>
  <si>
    <t>Dos veces al año fondos de categoría plena, los demas una vez al año</t>
  </si>
  <si>
    <t>Fondos de empleados de categoría plena hacen todo: Solidez, concentracion, Brechas, IRL, Matriz de Riesgo, pruebas de estrés, pruebas de desempeño.  Los demas fondos solo fondo de liquidez y brecha?  Consultar SES y Analfe AMBITO DE APLICACIÓN</t>
  </si>
  <si>
    <t>CUC</t>
  </si>
  <si>
    <t>Posición</t>
  </si>
  <si>
    <t>Vr contable</t>
  </si>
  <si>
    <t>% Var</t>
  </si>
  <si>
    <t>Vr Riesgo</t>
  </si>
  <si>
    <t>Vr poliza / Deterioro</t>
  </si>
  <si>
    <t>Deducible</t>
  </si>
  <si>
    <t>VaR</t>
  </si>
  <si>
    <t>SARO</t>
  </si>
  <si>
    <t>Demandas, multas</t>
  </si>
  <si>
    <t>Sustracción</t>
  </si>
  <si>
    <t>Fraude</t>
  </si>
  <si>
    <t>SARM</t>
  </si>
  <si>
    <t>Desvalorización</t>
  </si>
  <si>
    <t>Destrucción, Robo</t>
  </si>
  <si>
    <t>SARC</t>
  </si>
  <si>
    <t>Deterioro</t>
  </si>
  <si>
    <t>Total Exposicion Riesgos</t>
  </si>
  <si>
    <t>Patrimonio sin aportes</t>
  </si>
  <si>
    <t>Valor máximo de evento de riesgo operativo histórico presentado (actualizado SMLMV) x 3 o 1% del valor del activo menos valor de la póliza manejo si &gt;0 + deducible</t>
  </si>
  <si>
    <t>200% del % máximo de cartera D y E (cartera &gt;90 y CxC clientes &gt; 180) de los ultimos 5 años menos deterioro constituido (general e individual) Si &gt;0 o 5% de la Cartera Neta</t>
  </si>
  <si>
    <t>**</t>
  </si>
  <si>
    <t>CARTERA BRUTA</t>
  </si>
  <si>
    <t>Cartera bruta / Activo bruto</t>
  </si>
  <si>
    <t>PROPIO</t>
  </si>
  <si>
    <t>Participacion cartera</t>
  </si>
  <si>
    <t>% de los activos representados en cartera</t>
  </si>
  <si>
    <t>Cartera bruta / activos + prov general</t>
  </si>
  <si>
    <t>&gt;85%</t>
  </si>
  <si>
    <t>&lt;70%</t>
  </si>
  <si>
    <t>Provision / Cartera improductiva</t>
  </si>
  <si>
    <t>Cuantas veces creció la base social porcentualmente</t>
  </si>
  <si>
    <t>La variación anual porcentual del total de asociados</t>
  </si>
  <si>
    <t>Crecimiento de Asociados</t>
  </si>
  <si>
    <t>Cuantas veces se creció el total de aportes y ahorros en función de la inflación</t>
  </si>
  <si>
    <t>La variación anual porcentual del total de aportes y ahorros / Inflación</t>
  </si>
  <si>
    <t xml:space="preserve">Crecimiento de las captaciones y aportes </t>
  </si>
  <si>
    <t>Cuantas veces se creció la cartera en función de la inflación</t>
  </si>
  <si>
    <t>La variación anual porcentual de la cartera / Inflación</t>
  </si>
  <si>
    <t xml:space="preserve">Crecimiento de la Cartera </t>
  </si>
  <si>
    <t>Por cada $100 pesos de intereses de cartera que proporción se destina a incrementar las provisiones de cartera (deterioro)</t>
  </si>
  <si>
    <t>Gasto Provisiones / Ingresos de Cartera</t>
  </si>
  <si>
    <t>Gasto de provisiones</t>
  </si>
  <si>
    <t>Por cada $100 pesos de ingresos financieros cuanto se destina al pago de empleados y gastos generales de funcionamiento</t>
  </si>
  <si>
    <t>Eficiencia Administrativa</t>
  </si>
  <si>
    <t>Por cada $100 pesos de ingresos operacionales que porcentaje se destina a cubrir gastos operacionales sin gastos de fondos sociales o provisiones para actividades de beneficio social.</t>
  </si>
  <si>
    <t>Sin Gastos varios 511095 y sumando al ingreso operacional los ingresos por recuperaciones de deterioro y rendimientos de inversiones</t>
  </si>
  <si>
    <t>Eficiencia operacional corregida</t>
  </si>
  <si>
    <t>Por cada $100 pesos de ingresos operacionales que porcentaje se destina a cubrir gastos operacionales incluidas provisiones y depreciaciones</t>
  </si>
  <si>
    <t>Gastos operacionales / Ingresos operacionales</t>
  </si>
  <si>
    <t>Eficiencia operativa (51+54 /41)</t>
  </si>
  <si>
    <t>Puntos adicionales que cobra FONDEGASES por encima del retorno al asociado para cubrir gastos y generar capital institucional</t>
  </si>
  <si>
    <t>Tasa de rentabilidad de la cartera – Rentabilidad total de aportes y ahorros</t>
  </si>
  <si>
    <t>Margen real</t>
  </si>
  <si>
    <t>Por cada $100 pesos de depósitos se paga una tasa equivalente al %.</t>
  </si>
  <si>
    <t>Costo de los depósitos / Depósitos promedio</t>
  </si>
  <si>
    <t>La tasa de rentabilidad de la cartera equivale al indicador bancario de referencia más # puntos</t>
  </si>
  <si>
    <t>(Tasa de Cartera - IBR)</t>
  </si>
  <si>
    <t xml:space="preserve">Margen de intermediación frente al mercado </t>
  </si>
  <si>
    <t>La tasa de rentabilidad de la cartera que porcentaje representa de la tasa máxima legal</t>
  </si>
  <si>
    <t>Tasa de rentabilidad de la Cartera / Tasa Usura</t>
  </si>
  <si>
    <t>Por cada $100 pesos de cartera cuanto se genera anualmente de intereses</t>
  </si>
  <si>
    <t>Ingresos de cartera / cartera promedio</t>
  </si>
  <si>
    <t>Por cada $100 pesos de aportes cuanto se genera de excedentes.</t>
  </si>
  <si>
    <t>Excedente / Capital Social</t>
  </si>
  <si>
    <t>Rentabilidad del Capital</t>
  </si>
  <si>
    <t>Por cada $100 pesos de aportes y ahorros que porcentaje se retorna a éstos en la operación.</t>
  </si>
  <si>
    <t>70% de los excedentes + 511095 + 523095 + Intereses de los ahorros / Aportes + ahorros</t>
  </si>
  <si>
    <t>Por cada $100 pesos de activos cuanto se produce de excedentes antes de gastos sociales (varios y otros)</t>
  </si>
  <si>
    <t>Rentabilidad del activo</t>
  </si>
  <si>
    <t>Por cada $100 pesos de patrimonio cuanto se produce de excedente neto</t>
  </si>
  <si>
    <t>Excedente / Patrimonio promedio</t>
  </si>
  <si>
    <t>Por cada $100 pesos de activos cuanto se produce de margen financiero bruto</t>
  </si>
  <si>
    <t>Rentabilidad bruta del activo</t>
  </si>
  <si>
    <t>De cada $100 pesos por cualquier concepto cuanto queda neto libre al final para llevar a la Asamblea, después inclusive de los gastos sociales.</t>
  </si>
  <si>
    <t>Excedentes / Ingresos</t>
  </si>
  <si>
    <t>De cada $100 pesos de ingresos cuanto queda libre para los asociados antes de gastos varios y otros que regularmente son beneficios sociales.</t>
  </si>
  <si>
    <t>Excedente + 511095 + 523095 / Ingresos sin recuperaciones de deterioro</t>
  </si>
  <si>
    <t>De cada $100 pesos de margen cuanto se gasta en la operación.</t>
  </si>
  <si>
    <t>Margen Financiero (ingresos financieros 41 y 42 – Costos Financieros 6150 y Gastos Financieros 52 / Gastos Operacionales sin deterioro, ni depreciaciones ni 511095</t>
  </si>
  <si>
    <t>Suficiencia de Margen (Sin deterioro, depreciación, otros gastos)</t>
  </si>
  <si>
    <t>Que porcentaje del activo está financiado con recursos propios sin aportes de los asociados.</t>
  </si>
  <si>
    <t>SARL y SARM</t>
  </si>
  <si>
    <t>Reservas, Fondos y superávit patrimonial + 20% de los excedentes / Activo Total</t>
  </si>
  <si>
    <t xml:space="preserve">Capital institucional </t>
  </si>
  <si>
    <t>Que porcentaje de los depósitos podría devolver casi de manera inmediata con los activos líquidos netos y los deudores patronales</t>
  </si>
  <si>
    <t>SARL</t>
  </si>
  <si>
    <t>ALN + Patronales / Depósitos</t>
  </si>
  <si>
    <t>Buffer o colchón de liquidez primario</t>
  </si>
  <si>
    <t>Que porcentaje del activo está representado en Cartera</t>
  </si>
  <si>
    <t>Cartera / Activos</t>
  </si>
  <si>
    <t>Eficiencia de la Colocación</t>
  </si>
  <si>
    <t>Que porcentaje del activo está apalancado con obligaciones financieras</t>
  </si>
  <si>
    <t>SARL  y SARM</t>
  </si>
  <si>
    <t>Obligaciones Financieras / Activo</t>
  </si>
  <si>
    <t>Que porcentaje de la cartera es financiado con depósitos</t>
  </si>
  <si>
    <t>Apalancamiento con Ahorros</t>
  </si>
  <si>
    <t>Que porcentaje del activo no produce ingresos financieros</t>
  </si>
  <si>
    <t>Caja + Bancos + PPE + CxC / Activo Total</t>
  </si>
  <si>
    <t>Que porcentaje del activo total está representado en propiedad planta y equipo y en propiedades de inversión</t>
  </si>
  <si>
    <t>Activos materiales / Activo Total</t>
  </si>
  <si>
    <t xml:space="preserve">Activos Fijos </t>
  </si>
  <si>
    <t>Por cada $100 pesos captados de ahorros o apalancados con crédito bancario cuantos activos productivos se tienen</t>
  </si>
  <si>
    <t>Igual que el anterior, pero sin aportes</t>
  </si>
  <si>
    <t xml:space="preserve">Activos productivos / Pasivos con costo </t>
  </si>
  <si>
    <t>Por cada $100 pesos captados de aportes o ahorros o apalancados con crédito bancario cuantos activos productivos se tienen</t>
  </si>
  <si>
    <t>Inversiones + Fiducias y Cartera / Depósitos + Obligaciones + Aportes</t>
  </si>
  <si>
    <t>Eficiencia de la intermediación</t>
  </si>
  <si>
    <t>Por cada $100 pesos de aportes cuanto se tiene de patrimonio</t>
  </si>
  <si>
    <t>Patrimonio / Aportes</t>
  </si>
  <si>
    <t xml:space="preserve">Quebranto Patrimonial </t>
  </si>
  <si>
    <t xml:space="preserve">Por cada $100 pesos de cartera en mora cuanto se tiene de provisiones (deterioro). </t>
  </si>
  <si>
    <t>Provisión individual + General / cartera en MORA</t>
  </si>
  <si>
    <t>Cobertura TOTAL de cartera en MORA</t>
  </si>
  <si>
    <t>Que porcentaje de los activos está financiado con el patrimonio.  Entre mayor sea el indicador mayor es la seguridad de los ahorradores y acreedores.</t>
  </si>
  <si>
    <t>Solvencia</t>
  </si>
  <si>
    <t>Por cada $100 pesos de activos de lenta, difícil o incierta realización cuanto se tiene de capital propio más excedentes (sin aportes).</t>
  </si>
  <si>
    <t>Patrimonio – aportes / PPE + Cartera C+D+E</t>
  </si>
  <si>
    <t>Que porcentaje de la Cartera está en riesgo de mayor deterioro (default)</t>
  </si>
  <si>
    <t>Cartera &gt;=C / Cartera Bruta</t>
  </si>
  <si>
    <t>Que porcentaje del patrimonio está en riesgo por cuenta de la cartera en mora</t>
  </si>
  <si>
    <t>Cartera Mora / Patrimonio</t>
  </si>
  <si>
    <t>Que porcentaje de la cartera está en mora: Por cada $100 pesos de cartera $X pesos están en mora</t>
  </si>
  <si>
    <t>Cartera Mora / Cartera Bruta</t>
  </si>
  <si>
    <t>Interpretación</t>
  </si>
  <si>
    <t>Riesgo</t>
  </si>
  <si>
    <t xml:space="preserve">Formula </t>
  </si>
  <si>
    <t>X</t>
  </si>
  <si>
    <t>Cumplimiento RUES, contribución SES, Renta, Exógena e ICA</t>
  </si>
  <si>
    <t>Evaluacion gestión documental (conservación)</t>
  </si>
  <si>
    <t>Evaluacion de seguridad informática (puede ser auditoria externa)</t>
  </si>
  <si>
    <t>Revisión informe revisoría Fiscal</t>
  </si>
  <si>
    <t>Revisión estado de las polizas</t>
  </si>
  <si>
    <t>*** Revisar</t>
  </si>
  <si>
    <t>Informe sobre eventos de Riesgo Matriz SARO</t>
  </si>
  <si>
    <t>Autoevaluación Directivos</t>
  </si>
  <si>
    <t xml:space="preserve">Revisión Transacciones con partes relacionadas </t>
  </si>
  <si>
    <t>Revisión actualización Manuales de Funciones y Procedimientos</t>
  </si>
  <si>
    <t>Evaluación cumplimiento PLAN DE DESARROLLO Y PESEM</t>
  </si>
  <si>
    <t>Revisión margen de intermediación y competitividad de las tasas</t>
  </si>
  <si>
    <t>Revisión otras inversiones participativas y propiedades de inversión: rentabilidad, legalidad, liquidez.</t>
  </si>
  <si>
    <t>Revisión composición de efectivo y Eq e inversiones de deuda: concentración, rentabilidad, limites</t>
  </si>
  <si>
    <t>Revisión de indicadores de liquidez (Indicadores SIAR)</t>
  </si>
  <si>
    <t>SARL Y SARM</t>
  </si>
  <si>
    <t xml:space="preserve">Resultado del monitoreo al proceso de debida diligencia </t>
  </si>
  <si>
    <t>Informe reportes UIAF: ROS, ROE, Exonerados, Productos, TD y CR</t>
  </si>
  <si>
    <t>Consolidación electrónica de operaciones y revisión principales operaciones: por contraparte, por canal, por jurisdicción, por producto. Estadistíca ROI</t>
  </si>
  <si>
    <t>SARLAFT</t>
  </si>
  <si>
    <t>Revisión de otras cuentas por cobrar y deudores patronales</t>
  </si>
  <si>
    <t>Revisión estado de las garantía de los créditos &gt;= "D" y Deudores hasta 10% del activo</t>
  </si>
  <si>
    <t>Revisión individual Cartera &gt; RIESGO: cobro jurídico, ex asociados, reestructurados, periodos gracia y morosa</t>
  </si>
  <si>
    <t>Revision capacidad patrimonial para asumir los riesgos</t>
  </si>
  <si>
    <t>Cálculo y segumiento indicadores, limites y apetitos SIAR</t>
  </si>
  <si>
    <t>Informe Revisoría Fiscal sobre efectividad SIAR</t>
  </si>
  <si>
    <t>Evaluación ANUAL efectividad SIAR (actualización de cada matriz de riesgo)</t>
  </si>
  <si>
    <t>SIAR</t>
  </si>
  <si>
    <t>DIC</t>
  </si>
  <si>
    <t>NOV</t>
  </si>
  <si>
    <t>OCT</t>
  </si>
  <si>
    <t>SEP</t>
  </si>
  <si>
    <t>AGO</t>
  </si>
  <si>
    <t>JUL</t>
  </si>
  <si>
    <t>JUN</t>
  </si>
  <si>
    <t>MAY</t>
  </si>
  <si>
    <t>ABR</t>
  </si>
  <si>
    <t>MAR</t>
  </si>
  <si>
    <t>FEB</t>
  </si>
  <si>
    <t>ENE</t>
  </si>
  <si>
    <t xml:space="preserve">Evaluación de Cartera </t>
  </si>
  <si>
    <t>Revisión  Brecha, Fondo de liquidez</t>
  </si>
  <si>
    <t>Pruebas de estrés Brecha o Flujo / modelo propio y revision plan contingencia</t>
  </si>
  <si>
    <t>Revisión requerimientos SES, DIAN otros</t>
  </si>
  <si>
    <t xml:space="preserve">Revisión cartera por edades, calificación, rotación, concentración, tipo garantía, medio recaudo, jurisdicción, patronal, actividad económica, clasificación </t>
  </si>
  <si>
    <t>RIESGO OPERATIVO</t>
  </si>
  <si>
    <t>RIESGO DE LIQUIDEZ Y MERCADO</t>
  </si>
  <si>
    <t>OTRO</t>
  </si>
  <si>
    <t>Observación</t>
  </si>
  <si>
    <t>Rentabilidad de las inversiones</t>
  </si>
  <si>
    <t>Rendimientos de las inversiones</t>
  </si>
  <si>
    <t>Efectivo, equivalentes, inversiones</t>
  </si>
  <si>
    <t>E</t>
  </si>
  <si>
    <t>S</t>
  </si>
  <si>
    <t>EX ASOCIADOS</t>
  </si>
  <si>
    <t>CREDIYA 20</t>
  </si>
  <si>
    <t>HEALTHY AMERICA COLOMBIA SAS</t>
  </si>
  <si>
    <t>SOBRE APORTES</t>
  </si>
  <si>
    <t>LIBRE INVERSION 20</t>
  </si>
  <si>
    <t>FERIA 2020 SIN CODEUDOR</t>
  </si>
  <si>
    <t>LIBRE INVERSION 20 SIN CODEUDO</t>
  </si>
  <si>
    <t>FERIA 2021</t>
  </si>
  <si>
    <t>CREDITO MADRUGON</t>
  </si>
  <si>
    <t>FERIA 2020</t>
  </si>
  <si>
    <t>FERIA 2019</t>
  </si>
  <si>
    <t>VEHICULO 20</t>
  </si>
  <si>
    <t>VIVIENDA</t>
  </si>
  <si>
    <t>FERIA 2019 SIN CODEUDOR</t>
  </si>
  <si>
    <t>COMPRA CARTERA 20</t>
  </si>
  <si>
    <t>CLINICA NUEVA RAFAEL URIBE</t>
  </si>
  <si>
    <t>COMPRA CARTERA 20 SIN CODEUDOR</t>
  </si>
  <si>
    <t>FERIA 2021 SIN CODEUDOR</t>
  </si>
  <si>
    <t>ESPECIAL</t>
  </si>
  <si>
    <t>RETANQUEO 2020 SIN CODEUDOR</t>
  </si>
  <si>
    <t>RETANQUEO OCT 2019</t>
  </si>
  <si>
    <t>FERIA 2018</t>
  </si>
  <si>
    <t>CREDITO MADRUGON DATACREDITO</t>
  </si>
  <si>
    <t>LIBRE INVERSION SIN CODEUDOR</t>
  </si>
  <si>
    <t>CLINICA DESA SAS</t>
  </si>
  <si>
    <t>APORTES FERIA 2015</t>
  </si>
  <si>
    <t>LIBRE INVERSION</t>
  </si>
  <si>
    <t>CREDIYA CUOTA UNICA</t>
  </si>
  <si>
    <t>RETANQUEO 2020</t>
  </si>
  <si>
    <t>FENALCO COMPRA DE CARTERA</t>
  </si>
  <si>
    <t>VEHICULO</t>
  </si>
  <si>
    <t>VIVIENDA 20</t>
  </si>
  <si>
    <t>CREDITO VIP</t>
  </si>
  <si>
    <t>VIVIENDA 20 SIN CODEUDOR</t>
  </si>
  <si>
    <t>FERIA 2017</t>
  </si>
  <si>
    <t>FERIA 2016</t>
  </si>
  <si>
    <t>CUOTA UNICA</t>
  </si>
  <si>
    <t>NUEVO ASOCIADO SIN CODEUDOR</t>
  </si>
  <si>
    <t>EMERGENCIA ECONM SIN CODEUDOR</t>
  </si>
  <si>
    <t>VEHICULO SIN CODEUDOR</t>
  </si>
  <si>
    <t>COMPRA DE CARTERA</t>
  </si>
  <si>
    <t>PAGO DE IMPUESTOS</t>
  </si>
  <si>
    <t>RETANQUEO SIN CODEUDOR 2019</t>
  </si>
  <si>
    <t>ESPECIAL SIN CODEUDOR</t>
  </si>
  <si>
    <t>VEHICULO 20 SIN CODEUDOR</t>
  </si>
  <si>
    <t>CREDITO PROMED SIN CODEUDOR</t>
  </si>
  <si>
    <t>EXASOCIADOS SI CODEUDOR</t>
  </si>
  <si>
    <t>VIVIENDA SIN CODEUDOR</t>
  </si>
  <si>
    <t>EMERGENCIA ECONOMICA</t>
  </si>
  <si>
    <t>CALAMIDAD</t>
  </si>
  <si>
    <t>PERFIL DE RIESGO &gt;60%</t>
  </si>
  <si>
    <t>Revise el estado del SGSST</t>
  </si>
  <si>
    <t>modificar manualmente según el mes de corte</t>
  </si>
  <si>
    <t xml:space="preserve">      Caja</t>
  </si>
  <si>
    <t xml:space="preserve">      Bancos Y Otras Entidades Con Actividad Financiera</t>
  </si>
  <si>
    <t xml:space="preserve">      Equivalentes Al  Efectivo (Compromiso De Pago)</t>
  </si>
  <si>
    <t xml:space="preserve">      Efectivo De Uso Restringido Y/O Con Destinación Específica</t>
  </si>
  <si>
    <t xml:space="preserve">   Inversiones</t>
  </si>
  <si>
    <t xml:space="preserve">   Cartera De CrÉditos</t>
  </si>
  <si>
    <t xml:space="preserve">   Activos Materiales</t>
  </si>
  <si>
    <t xml:space="preserve">   Otros Activos</t>
  </si>
  <si>
    <t>ORDENES AL COMERCIO</t>
  </si>
  <si>
    <t>1404 hasta 1412</t>
  </si>
  <si>
    <t>ALN</t>
  </si>
  <si>
    <t>PASO</t>
  </si>
  <si>
    <t>Insertar columnas del mes anterior para convertir en valores y comparar evolucion de corto plazo</t>
  </si>
  <si>
    <t>actualizar el numero de meses en las tablas (ejemplo octubre = 10)</t>
  </si>
  <si>
    <t>Actualizar el balance en PERFIL DE RIESGO… tener presente los signos (no deben estar negativas las que tienen naturaleza credito (depreciacion, deterioro)</t>
  </si>
  <si>
    <t>Actualizar numero de asociados</t>
  </si>
  <si>
    <t>null</t>
  </si>
  <si>
    <t>ARIZABALETA LUCIANA</t>
  </si>
  <si>
    <t>SYNLAB COLOMBIA S A S</t>
  </si>
  <si>
    <t xml:space="preserve">SARA SOFIA URIBE </t>
  </si>
  <si>
    <t>BRILLANTEX MULTISERVICIOS SAS BRILLANTEX</t>
  </si>
  <si>
    <t>B ALTMAN &amp; COMPA?IA  SAS</t>
  </si>
  <si>
    <t xml:space="preserve">CAMPOFERT SAS </t>
  </si>
  <si>
    <t>SOLUCIONES INTEGRALES DE OFICINA S A S EN REORGANIZACION</t>
  </si>
  <si>
    <t>SOCIAL V,E,C,I, 20 SIN CODEUOR</t>
  </si>
  <si>
    <t>SOCIAL V,E,C,I, 20</t>
  </si>
  <si>
    <t>Maxima concentracion de ahorros 25% PT</t>
  </si>
  <si>
    <t>&lt;2%</t>
  </si>
  <si>
    <t>&gt;60%</t>
  </si>
  <si>
    <t>&gt;130%</t>
  </si>
  <si>
    <t>&lt;60%</t>
  </si>
  <si>
    <t>&gt;350%</t>
  </si>
  <si>
    <t>&lt;250%</t>
  </si>
  <si>
    <t>Tasa Cartera / Tasa usura</t>
  </si>
  <si>
    <t>ALN + CXC</t>
  </si>
  <si>
    <t>Ahorros voluntarios</t>
  </si>
  <si>
    <t>ALN + XCX / AH Voluntarios</t>
  </si>
  <si>
    <t>Activos liquidos / ahorros voluntarios</t>
  </si>
  <si>
    <t>&lt;40%</t>
  </si>
  <si>
    <t>&gt;70%</t>
  </si>
  <si>
    <t>Concentración sobre activos</t>
  </si>
  <si>
    <t>Concentracion / Activos</t>
  </si>
  <si>
    <t>Eficiencia operativa sin deterioro con rendimientos</t>
  </si>
  <si>
    <t>Gastos ajustados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</si>
</sst>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 numFmtId="165" formatCode="&quot;$&quot;\ #,##0.0,,"/>
    <numFmt numFmtId="166" formatCode="_-* #,##0.00_-;\-* #,##0.00_-;_-* &quot;-&quot;_-;_-@_-"/>
    <numFmt numFmtId="167" formatCode="0.000%"/>
    <numFmt numFmtId="168" formatCode="_-&quot;$&quot;\ * #,##0.00_-;\-&quot;$&quot;\ * #,##0.00_-;_-&quot;$&quot;\ * &quot;-&quot;??_-;_-@_-"/>
    <numFmt numFmtId="169" formatCode="&quot;$&quot;#,##0.0,,"/>
    <numFmt numFmtId="170" formatCode="&quot;$&quot;\ #,##0"/>
    <numFmt numFmtId="171" formatCode="&quot;$&quot;\ #,##0.000,,"/>
    <numFmt numFmtId="172" formatCode="_(* #,##0_);_(* \(#,##0\);_(* &quot;-&quot;??_);_(@_)"/>
    <numFmt numFmtId="173" formatCode="_-&quot;$&quot;* #,##0_-;\-&quot;$&quot;* #,##0_-;_-&quot;$&quot;* &quot;-&quot;??_-;_-@_-"/>
    <numFmt numFmtId="174" formatCode="_-* #,##0_-;\-* #,##0_-;_-* &quot;-&quot;??_-;_-@_-"/>
    <numFmt numFmtId="175" formatCode="_-* #,##0.0_-;\-* #,##0.0_-;_-* &quot;-&quot;_-;_-@_-"/>
    <numFmt numFmtId="176" formatCode="&quot;$&quot;\ #,##0,,"/>
  </numFmts>
  <fonts count="63" x14ac:knownFonts="1">
    <font>
      <sz val="11"/>
      <color theme="1"/>
      <name val="Calibri"/>
      <family val="2"/>
      <scheme val="minor"/>
    </font>
    <font>
      <sz val="11"/>
      <color theme="1"/>
      <name val="Calibri"/>
      <family val="2"/>
      <scheme val="minor"/>
    </font>
    <font>
      <b/>
      <sz val="11"/>
      <name val="Arial Narrow"/>
      <family val="2"/>
    </font>
    <font>
      <b/>
      <sz val="12"/>
      <name val="Arial Narrow"/>
      <family val="2"/>
    </font>
    <font>
      <sz val="11"/>
      <name val="Arial Narrow"/>
      <family val="2"/>
    </font>
    <font>
      <sz val="11"/>
      <color theme="1"/>
      <name val="Arial Narrow"/>
      <family val="2"/>
    </font>
    <font>
      <sz val="12"/>
      <color theme="1"/>
      <name val="Arial Narrow"/>
      <family val="2"/>
    </font>
    <font>
      <b/>
      <sz val="11"/>
      <color theme="1"/>
      <name val="Arial Narrow"/>
      <family val="2"/>
    </font>
    <font>
      <b/>
      <sz val="11"/>
      <color theme="0"/>
      <name val="Arial Narrow"/>
      <family val="2"/>
    </font>
    <font>
      <sz val="6"/>
      <name val="Arial Narrow"/>
      <family val="2"/>
    </font>
    <font>
      <sz val="11"/>
      <color theme="0"/>
      <name val="Arial Narrow"/>
      <family val="2"/>
    </font>
    <font>
      <sz val="6"/>
      <color theme="1"/>
      <name val="Arial Narrow"/>
      <family val="2"/>
    </font>
    <font>
      <b/>
      <sz val="6"/>
      <color theme="0"/>
      <name val="Arial Narrow"/>
      <family val="2"/>
    </font>
    <font>
      <b/>
      <sz val="8"/>
      <color theme="0"/>
      <name val="Arial Narrow"/>
      <family val="2"/>
    </font>
    <font>
      <b/>
      <sz val="8"/>
      <name val="Arial Narrow"/>
      <family val="2"/>
    </font>
    <font>
      <sz val="8"/>
      <name val="Arial Narrow"/>
      <family val="2"/>
    </font>
    <font>
      <sz val="8"/>
      <color theme="1"/>
      <name val="Arial Narrow"/>
      <family val="2"/>
    </font>
    <font>
      <sz val="8"/>
      <name val="Calibri"/>
      <family val="2"/>
      <scheme val="minor"/>
    </font>
    <font>
      <b/>
      <sz val="12"/>
      <color theme="0"/>
      <name val="Arial Narrow"/>
      <family val="2"/>
    </font>
    <font>
      <b/>
      <sz val="8"/>
      <color rgb="FFFF0000"/>
      <name val="Arial Narrow"/>
      <family val="2"/>
    </font>
    <font>
      <sz val="10"/>
      <color theme="1"/>
      <name val="Arial Narrow"/>
      <family val="2"/>
    </font>
    <font>
      <sz val="7"/>
      <name val="Arial Narrow"/>
      <family val="2"/>
    </font>
    <font>
      <b/>
      <sz val="10"/>
      <color theme="0"/>
      <name val="Arial Narrow"/>
      <family val="2"/>
    </font>
    <font>
      <b/>
      <sz val="8"/>
      <color rgb="FFFFFFFF"/>
      <name val="Arial Narrow"/>
      <family val="2"/>
    </font>
    <font>
      <b/>
      <sz val="6"/>
      <color rgb="FFFFFFFF"/>
      <name val="Arial Narrow"/>
      <family val="2"/>
    </font>
    <font>
      <b/>
      <sz val="10"/>
      <color theme="1"/>
      <name val="Arial Narrow"/>
      <family val="2"/>
    </font>
    <font>
      <sz val="10"/>
      <color rgb="FF000000"/>
      <name val="Arial Narrow"/>
      <family val="2"/>
    </font>
    <font>
      <b/>
      <sz val="10"/>
      <color rgb="FF000000"/>
      <name val="Arial Narrow"/>
      <family val="2"/>
    </font>
    <font>
      <sz val="8"/>
      <color rgb="FF000000"/>
      <name val="Arial Narrow"/>
      <family val="2"/>
    </font>
    <font>
      <sz val="6"/>
      <color rgb="FF000000"/>
      <name val="Arial Narrow"/>
      <family val="2"/>
    </font>
    <font>
      <b/>
      <sz val="10"/>
      <color rgb="FFFFFFFF"/>
      <name val="Arial Narrow"/>
      <family val="2"/>
    </font>
    <font>
      <b/>
      <sz val="14"/>
      <color theme="0"/>
      <name val="Arial Narrow"/>
      <family val="2"/>
    </font>
    <font>
      <sz val="10"/>
      <color rgb="FFFF0000"/>
      <name val="Arial Narrow"/>
      <family val="2"/>
    </font>
    <font>
      <sz val="10"/>
      <color theme="1"/>
      <name val="Trebuchet MS"/>
      <family val="2"/>
    </font>
    <font>
      <b/>
      <sz val="8"/>
      <color theme="1"/>
      <name val="Arial Narrow"/>
      <family val="2"/>
    </font>
    <font>
      <b/>
      <sz val="10"/>
      <color rgb="FFFF0000"/>
      <name val="Arial Narrow"/>
      <family val="2"/>
    </font>
    <font>
      <b/>
      <sz val="9"/>
      <name val="Arial Narrow"/>
      <family val="2"/>
    </font>
    <font>
      <sz val="9"/>
      <name val="Arial Narrow"/>
      <family val="2"/>
    </font>
    <font>
      <sz val="9"/>
      <color theme="1"/>
      <name val="Arial Narrow"/>
      <family val="2"/>
    </font>
    <font>
      <sz val="10"/>
      <color indexed="8"/>
      <name val="Arial"/>
      <family val="2"/>
    </font>
    <font>
      <sz val="11"/>
      <color indexed="8"/>
      <name val="Calibri"/>
      <family val="2"/>
      <scheme val="minor"/>
    </font>
    <font>
      <sz val="11"/>
      <color rgb="FFFF0000"/>
      <name val="Arial Narrow"/>
      <family val="2"/>
    </font>
    <font>
      <b/>
      <sz val="11"/>
      <color rgb="FFFF0000"/>
      <name val="Arial Narrow"/>
      <family val="2"/>
    </font>
    <font>
      <b/>
      <sz val="11"/>
      <color theme="0"/>
      <name val="Calibri"/>
      <family val="2"/>
      <scheme val="minor"/>
    </font>
    <font>
      <b/>
      <sz val="11"/>
      <color theme="1"/>
      <name val="Calibri"/>
      <family val="2"/>
      <scheme val="minor"/>
    </font>
    <font>
      <sz val="11"/>
      <color theme="0"/>
      <name val="Calibri"/>
      <family val="2"/>
      <scheme val="minor"/>
    </font>
    <font>
      <b/>
      <sz val="6"/>
      <color theme="1"/>
      <name val="Arial Narrow"/>
      <family val="2"/>
    </font>
    <font>
      <b/>
      <sz val="6"/>
      <color rgb="FFFF0000"/>
      <name val="Arial Narrow"/>
      <family val="2"/>
    </font>
    <font>
      <sz val="8"/>
      <color rgb="FFFF0000"/>
      <name val="Arial Narrow"/>
      <family val="2"/>
    </font>
    <font>
      <sz val="6"/>
      <color rgb="FFFF0000"/>
      <name val="Arial Narrow"/>
      <family val="2"/>
    </font>
    <font>
      <sz val="6"/>
      <color theme="0"/>
      <name val="Arial Narrow"/>
      <family val="2"/>
    </font>
    <font>
      <sz val="9"/>
      <color indexed="81"/>
      <name val="Tahoma"/>
      <family val="2"/>
    </font>
    <font>
      <u/>
      <sz val="11"/>
      <color theme="10"/>
      <name val="Calibri"/>
      <family val="2"/>
      <scheme val="minor"/>
    </font>
    <font>
      <b/>
      <sz val="18"/>
      <color rgb="FF0000FF"/>
      <name val="Arial Narrow"/>
      <family val="2"/>
    </font>
    <font>
      <b/>
      <sz val="20"/>
      <color theme="0"/>
      <name val="Arial Narrow"/>
      <family val="2"/>
    </font>
    <font>
      <u/>
      <sz val="8"/>
      <color theme="10"/>
      <name val="Arial Narrow"/>
      <family val="2"/>
    </font>
    <font>
      <sz val="14"/>
      <color theme="1"/>
      <name val="Arial Narrow"/>
      <family val="2"/>
    </font>
    <font>
      <b/>
      <sz val="14"/>
      <color theme="1"/>
      <name val="Arial Narrow"/>
      <family val="2"/>
    </font>
    <font>
      <sz val="8"/>
      <color indexed="81"/>
      <name val="Arial Narrow"/>
      <family val="2"/>
    </font>
    <font>
      <sz val="9"/>
      <color indexed="81"/>
      <name val="Arial Narrow"/>
      <family val="2"/>
    </font>
    <font>
      <b/>
      <u/>
      <sz val="8"/>
      <color indexed="81"/>
      <name val="Arial Narrow"/>
      <family val="2"/>
    </font>
    <font>
      <b/>
      <u/>
      <sz val="9"/>
      <color indexed="81"/>
      <name val="Arial Narrow"/>
      <family val="2"/>
    </font>
    <font>
      <b/>
      <sz val="12"/>
      <color rgb="FF0000CC"/>
      <name val="Arial Narrow"/>
      <family val="2"/>
    </font>
  </fonts>
  <fills count="42">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499984740745262"/>
        <bgColor indexed="64"/>
      </patternFill>
    </fill>
    <fill>
      <patternFill patternType="solid">
        <fgColor theme="1"/>
        <bgColor indexed="64"/>
      </patternFill>
    </fill>
    <fill>
      <patternFill patternType="solid">
        <fgColor theme="9" tint="-0.249977111117893"/>
        <bgColor indexed="64"/>
      </patternFill>
    </fill>
    <fill>
      <patternFill patternType="solid">
        <fgColor rgb="FFC0000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0" tint="-4.9989318521683403E-2"/>
        <bgColor indexed="64"/>
      </patternFill>
    </fill>
    <fill>
      <patternFill patternType="solid">
        <fgColor rgb="FFFEFEE6"/>
        <bgColor indexed="64"/>
      </patternFill>
    </fill>
    <fill>
      <patternFill patternType="solid">
        <fgColor rgb="FFFFC000"/>
        <bgColor indexed="64"/>
      </patternFill>
    </fill>
    <fill>
      <patternFill patternType="solid">
        <fgColor rgb="FF92D050"/>
        <bgColor indexed="64"/>
      </patternFill>
    </fill>
    <fill>
      <patternFill patternType="solid">
        <fgColor rgb="FF008080"/>
        <bgColor indexed="64"/>
      </patternFill>
    </fill>
    <fill>
      <patternFill patternType="solid">
        <fgColor theme="5" tint="0.79998168889431442"/>
        <bgColor indexed="64"/>
      </patternFill>
    </fill>
    <fill>
      <patternFill patternType="solid">
        <fgColor rgb="FFFFFFFF"/>
        <bgColor indexed="64"/>
      </patternFill>
    </fill>
    <fill>
      <patternFill patternType="solid">
        <fgColor rgb="FF00FFCC"/>
        <bgColor indexed="64"/>
      </patternFill>
    </fill>
    <fill>
      <patternFill patternType="solid">
        <fgColor theme="6" tint="-0.499984740745262"/>
        <bgColor indexed="64"/>
      </patternFill>
    </fill>
    <fill>
      <patternFill patternType="solid">
        <fgColor rgb="FFFFCCFF"/>
        <bgColor indexed="64"/>
      </patternFill>
    </fill>
    <fill>
      <patternFill patternType="solid">
        <fgColor rgb="FFFFFF00"/>
        <bgColor indexed="64"/>
      </patternFill>
    </fill>
    <fill>
      <patternFill patternType="solid">
        <fgColor rgb="FF002060"/>
        <bgColor indexed="64"/>
      </patternFill>
    </fill>
    <fill>
      <patternFill patternType="solid">
        <fgColor theme="8" tint="0.79998168889431442"/>
        <bgColor indexed="64"/>
      </patternFill>
    </fill>
    <fill>
      <patternFill patternType="solid">
        <fgColor rgb="FFCCCCFF"/>
        <bgColor indexed="64"/>
      </patternFill>
    </fill>
    <fill>
      <patternFill patternType="solid">
        <fgColor theme="5" tint="0.39997558519241921"/>
        <bgColor indexed="64"/>
      </patternFill>
    </fill>
    <fill>
      <patternFill patternType="solid">
        <fgColor rgb="FF0000FF"/>
        <bgColor indexed="64"/>
      </patternFill>
    </fill>
    <fill>
      <patternFill patternType="solid">
        <fgColor rgb="FF7030A0"/>
        <bgColor indexed="64"/>
      </patternFill>
    </fill>
    <fill>
      <patternFill patternType="solid">
        <fgColor theme="5" tint="-0.499984740745262"/>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3"/>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9" tint="-0.499984740745262"/>
        <bgColor indexed="64"/>
      </patternFill>
    </fill>
    <fill>
      <patternFill patternType="solid">
        <fgColor theme="7" tint="-0.499984740745262"/>
        <bgColor indexed="64"/>
      </patternFill>
    </fill>
    <fill>
      <patternFill patternType="solid">
        <fgColor theme="7" tint="0.79998168889431442"/>
        <bgColor indexed="64"/>
      </patternFill>
    </fill>
    <fill>
      <patternFill patternType="solid">
        <fgColor rgb="FFD9E2F3"/>
        <bgColor indexed="64"/>
      </patternFill>
    </fill>
    <fill>
      <patternFill patternType="solid">
        <fgColor rgb="FF4472C4"/>
        <bgColor indexed="64"/>
      </patternFill>
    </fill>
    <fill>
      <patternFill patternType="solid">
        <fgColor rgb="FFFF000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medium">
        <color rgb="FF8EAADB"/>
      </right>
      <top/>
      <bottom style="medium">
        <color rgb="FF8EAADB"/>
      </bottom>
      <diagonal/>
    </border>
    <border>
      <left style="medium">
        <color rgb="FF8EAADB"/>
      </left>
      <right style="medium">
        <color rgb="FF8EAADB"/>
      </right>
      <top/>
      <bottom style="medium">
        <color rgb="FF8EAADB"/>
      </bottom>
      <diagonal/>
    </border>
    <border>
      <left/>
      <right style="medium">
        <color rgb="FF4472C4"/>
      </right>
      <top style="medium">
        <color rgb="FF4472C4"/>
      </top>
      <bottom style="medium">
        <color rgb="FF4472C4"/>
      </bottom>
      <diagonal/>
    </border>
    <border>
      <left/>
      <right/>
      <top style="medium">
        <color rgb="FF4472C4"/>
      </top>
      <bottom style="medium">
        <color rgb="FF4472C4"/>
      </bottom>
      <diagonal/>
    </border>
    <border>
      <left style="medium">
        <color rgb="FF4472C4"/>
      </left>
      <right/>
      <top style="medium">
        <color rgb="FF4472C4"/>
      </top>
      <bottom style="medium">
        <color rgb="FF4472C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34">
    <xf numFmtId="0" fontId="0" fillId="0" borderId="0"/>
    <xf numFmtId="9" fontId="1" fillId="0" borderId="0" applyFont="0" applyFill="0" applyBorder="0" applyAlignment="0" applyProtection="0"/>
    <xf numFmtId="41" fontId="1" fillId="0" borderId="0" applyFont="0" applyFill="0" applyBorder="0" applyAlignment="0" applyProtection="0"/>
    <xf numFmtId="42" fontId="1" fillId="0" borderId="0" applyFont="0" applyFill="0" applyBorder="0" applyAlignment="0" applyProtection="0"/>
    <xf numFmtId="0" fontId="33" fillId="0" borderId="0"/>
    <xf numFmtId="42" fontId="33" fillId="0" borderId="0" applyFont="0" applyFill="0" applyBorder="0" applyAlignment="0" applyProtection="0"/>
    <xf numFmtId="41" fontId="33" fillId="0" borderId="0" applyFont="0" applyFill="0" applyBorder="0" applyAlignment="0" applyProtection="0"/>
    <xf numFmtId="9" fontId="33" fillId="0" borderId="0" applyFont="0" applyFill="0" applyBorder="0" applyAlignment="0" applyProtection="0"/>
    <xf numFmtId="0" fontId="1" fillId="0" borderId="0"/>
    <xf numFmtId="0" fontId="39" fillId="0" borderId="0"/>
    <xf numFmtId="42" fontId="40" fillId="0" borderId="0" applyFont="0" applyFill="0" applyBorder="0" applyAlignment="0" applyProtection="0"/>
    <xf numFmtId="9" fontId="40" fillId="0" borderId="0" applyFont="0" applyFill="0" applyBorder="0" applyAlignment="0" applyProtection="0"/>
    <xf numFmtId="43" fontId="1" fillId="0" borderId="0" applyFont="0" applyFill="0" applyBorder="0" applyAlignment="0" applyProtection="0"/>
    <xf numFmtId="0" fontId="39" fillId="0" borderId="0"/>
    <xf numFmtId="9" fontId="1" fillId="0" borderId="0" applyFont="0" applyFill="0" applyBorder="0" applyAlignment="0" applyProtection="0"/>
    <xf numFmtId="0" fontId="1" fillId="0" borderId="0"/>
    <xf numFmtId="0" fontId="40" fillId="0" borderId="0"/>
    <xf numFmtId="168" fontId="40" fillId="0" borderId="0" applyFont="0" applyFill="0" applyBorder="0" applyAlignment="0" applyProtection="0"/>
    <xf numFmtId="0" fontId="1" fillId="0" borderId="0"/>
    <xf numFmtId="44" fontId="33" fillId="0" borderId="0" applyFont="0" applyFill="0" applyBorder="0" applyAlignment="0" applyProtection="0"/>
    <xf numFmtId="42" fontId="1" fillId="0" borderId="0" applyFont="0" applyFill="0" applyBorder="0" applyAlignment="0" applyProtection="0"/>
    <xf numFmtId="44" fontId="33" fillId="0" borderId="0" applyFont="0" applyFill="0" applyBorder="0" applyAlignment="0" applyProtection="0"/>
    <xf numFmtId="9" fontId="1" fillId="0" borderId="0" applyFont="0" applyFill="0" applyBorder="0" applyAlignment="0" applyProtection="0"/>
    <xf numFmtId="0" fontId="33" fillId="0" borderId="0"/>
    <xf numFmtId="0" fontId="1" fillId="0" borderId="0"/>
    <xf numFmtId="41"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1" fillId="0" borderId="0"/>
    <xf numFmtId="0" fontId="52" fillId="0" borderId="0" applyNumberFormat="0" applyFill="0" applyBorder="0" applyAlignment="0" applyProtection="0"/>
    <xf numFmtId="0" fontId="40" fillId="0" borderId="0"/>
    <xf numFmtId="0" fontId="1" fillId="0" borderId="0"/>
    <xf numFmtId="41" fontId="1" fillId="0" borderId="0" applyFont="0" applyFill="0" applyBorder="0" applyAlignment="0" applyProtection="0"/>
    <xf numFmtId="9" fontId="1" fillId="0" borderId="0" applyFont="0" applyFill="0" applyBorder="0" applyAlignment="0" applyProtection="0"/>
  </cellStyleXfs>
  <cellXfs count="463">
    <xf numFmtId="0" fontId="0" fillId="0" borderId="0" xfId="0"/>
    <xf numFmtId="0" fontId="5" fillId="0" borderId="0" xfId="0" applyFont="1"/>
    <xf numFmtId="42" fontId="5" fillId="0" borderId="0" xfId="3" applyFont="1"/>
    <xf numFmtId="42" fontId="5" fillId="0" borderId="1" xfId="3" applyFont="1" applyBorder="1"/>
    <xf numFmtId="0" fontId="5" fillId="3" borderId="1" xfId="0" applyFont="1" applyFill="1" applyBorder="1"/>
    <xf numFmtId="0" fontId="5" fillId="0" borderId="1" xfId="0" applyFont="1" applyBorder="1"/>
    <xf numFmtId="17" fontId="8" fillId="4" borderId="1" xfId="3" applyNumberFormat="1" applyFont="1" applyFill="1" applyBorder="1" applyAlignment="1">
      <alignment horizontal="center" vertical="center"/>
    </xf>
    <xf numFmtId="0" fontId="8" fillId="4" borderId="1" xfId="0" applyFont="1" applyFill="1" applyBorder="1" applyAlignment="1">
      <alignment horizontal="center" vertical="center"/>
    </xf>
    <xf numFmtId="0" fontId="11" fillId="0" borderId="0" xfId="0" applyFont="1"/>
    <xf numFmtId="0" fontId="11" fillId="0" borderId="0" xfId="0" applyFont="1" applyAlignment="1">
      <alignment horizontal="center"/>
    </xf>
    <xf numFmtId="0" fontId="8" fillId="6" borderId="0" xfId="0" applyFont="1" applyFill="1"/>
    <xf numFmtId="0" fontId="8" fillId="6" borderId="2" xfId="0" applyFont="1" applyFill="1" applyBorder="1" applyAlignment="1">
      <alignment vertical="center" wrapText="1"/>
    </xf>
    <xf numFmtId="17" fontId="8" fillId="6" borderId="3" xfId="3" applyNumberFormat="1" applyFont="1" applyFill="1" applyBorder="1" applyAlignment="1">
      <alignment horizontal="center" vertical="center"/>
    </xf>
    <xf numFmtId="17" fontId="8" fillId="6" borderId="4" xfId="3" applyNumberFormat="1" applyFont="1" applyFill="1" applyBorder="1" applyAlignment="1">
      <alignment horizontal="center" vertical="center"/>
    </xf>
    <xf numFmtId="0" fontId="8" fillId="6" borderId="5" xfId="0" applyFont="1" applyFill="1" applyBorder="1"/>
    <xf numFmtId="0" fontId="8" fillId="6" borderId="7" xfId="0" applyFont="1" applyFill="1" applyBorder="1"/>
    <xf numFmtId="9" fontId="12" fillId="7" borderId="2" xfId="1" applyFont="1" applyFill="1" applyBorder="1" applyAlignment="1">
      <alignment horizontal="center" vertical="center" wrapText="1"/>
    </xf>
    <xf numFmtId="9" fontId="12" fillId="7" borderId="3" xfId="1" applyFont="1" applyFill="1" applyBorder="1" applyAlignment="1">
      <alignment horizontal="center" vertical="center" wrapText="1"/>
    </xf>
    <xf numFmtId="0" fontId="9" fillId="9" borderId="8" xfId="0" applyFont="1" applyFill="1" applyBorder="1" applyAlignment="1">
      <alignment horizontal="center" vertical="center" wrapText="1"/>
    </xf>
    <xf numFmtId="0" fontId="8" fillId="6" borderId="8" xfId="0" applyFont="1" applyFill="1" applyBorder="1"/>
    <xf numFmtId="0" fontId="8" fillId="6" borderId="10" xfId="0" applyFont="1" applyFill="1" applyBorder="1" applyAlignment="1">
      <alignment vertical="center" wrapText="1"/>
    </xf>
    <xf numFmtId="0" fontId="8" fillId="6" borderId="11" xfId="0" applyFont="1" applyFill="1" applyBorder="1"/>
    <xf numFmtId="0" fontId="13" fillId="6" borderId="12" xfId="0" applyFont="1" applyFill="1" applyBorder="1"/>
    <xf numFmtId="0" fontId="14" fillId="9" borderId="7" xfId="0" applyFont="1" applyFill="1" applyBorder="1" applyAlignment="1">
      <alignment horizontal="center" vertical="center"/>
    </xf>
    <xf numFmtId="0" fontId="15" fillId="9" borderId="8" xfId="0" applyFont="1" applyFill="1" applyBorder="1" applyAlignment="1">
      <alignment horizontal="center" vertical="center" wrapText="1"/>
    </xf>
    <xf numFmtId="0" fontId="15" fillId="9" borderId="8" xfId="0" applyFont="1" applyFill="1" applyBorder="1" applyAlignment="1">
      <alignment horizontal="center" vertical="center"/>
    </xf>
    <xf numFmtId="0" fontId="16" fillId="0" borderId="0" xfId="0" applyFont="1" applyAlignment="1">
      <alignment horizontal="center"/>
    </xf>
    <xf numFmtId="10" fontId="7" fillId="0" borderId="0" xfId="1" applyNumberFormat="1" applyFont="1"/>
    <xf numFmtId="165" fontId="5" fillId="0" borderId="1" xfId="3" applyNumberFormat="1" applyFont="1" applyBorder="1"/>
    <xf numFmtId="165" fontId="5" fillId="0" borderId="6" xfId="3" applyNumberFormat="1" applyFont="1" applyBorder="1"/>
    <xf numFmtId="165" fontId="8" fillId="6" borderId="1" xfId="3" applyNumberFormat="1" applyFont="1" applyFill="1" applyBorder="1"/>
    <xf numFmtId="165" fontId="8" fillId="6" borderId="8" xfId="0" applyNumberFormat="1" applyFont="1" applyFill="1" applyBorder="1"/>
    <xf numFmtId="0" fontId="14" fillId="9" borderId="7" xfId="0" applyFont="1" applyFill="1" applyBorder="1" applyAlignment="1">
      <alignment horizontal="center" vertical="center" wrapText="1"/>
    </xf>
    <xf numFmtId="0" fontId="16" fillId="0" borderId="0" xfId="0" applyFont="1" applyAlignment="1">
      <alignment horizontal="center" wrapText="1"/>
    </xf>
    <xf numFmtId="9" fontId="2" fillId="10" borderId="1" xfId="1" applyFont="1" applyFill="1" applyBorder="1" applyAlignment="1">
      <alignment horizontal="center" vertical="center" wrapText="1"/>
    </xf>
    <xf numFmtId="0" fontId="5" fillId="0" borderId="0" xfId="0" applyFont="1" applyAlignment="1">
      <alignment horizontal="center" vertical="center" wrapText="1"/>
    </xf>
    <xf numFmtId="0" fontId="3" fillId="1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64" fontId="4" fillId="0" borderId="1" xfId="1" applyNumberFormat="1" applyFont="1" applyFill="1" applyBorder="1" applyAlignment="1">
      <alignment horizontal="center" vertical="center" wrapText="1"/>
    </xf>
    <xf numFmtId="9" fontId="4" fillId="0" borderId="1" xfId="1" applyFont="1" applyFill="1" applyBorder="1" applyAlignment="1">
      <alignment horizontal="center" vertical="center" wrapText="1"/>
    </xf>
    <xf numFmtId="0" fontId="18" fillId="4" borderId="1" xfId="0" applyFont="1" applyFill="1" applyBorder="1" applyAlignment="1">
      <alignment horizontal="center" vertical="center" wrapText="1"/>
    </xf>
    <xf numFmtId="0" fontId="6" fillId="0" borderId="0" xfId="0" applyFont="1" applyAlignment="1">
      <alignment horizontal="center" vertical="center" wrapText="1"/>
    </xf>
    <xf numFmtId="9" fontId="5" fillId="0" borderId="0" xfId="1" applyFont="1" applyAlignment="1">
      <alignment horizontal="center" vertical="center" wrapText="1"/>
    </xf>
    <xf numFmtId="9" fontId="14" fillId="10" borderId="1" xfId="1"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9" fontId="16" fillId="0" borderId="0" xfId="1" applyFont="1" applyAlignment="1">
      <alignment horizontal="center" vertical="center" wrapText="1"/>
    </xf>
    <xf numFmtId="0" fontId="13" fillId="6" borderId="1" xfId="0" applyFont="1" applyFill="1" applyBorder="1"/>
    <xf numFmtId="0" fontId="8" fillId="6" borderId="3" xfId="0" applyFont="1" applyFill="1" applyBorder="1" applyAlignment="1">
      <alignment vertical="center" wrapText="1"/>
    </xf>
    <xf numFmtId="165" fontId="8" fillId="6" borderId="9" xfId="0" applyNumberFormat="1" applyFont="1" applyFill="1" applyBorder="1"/>
    <xf numFmtId="0" fontId="5" fillId="0" borderId="0" xfId="0" applyFont="1" applyAlignment="1">
      <alignment horizontal="left"/>
    </xf>
    <xf numFmtId="0" fontId="19" fillId="3" borderId="1" xfId="0" applyFont="1" applyFill="1" applyBorder="1" applyAlignment="1">
      <alignment horizontal="center" vertical="center" wrapText="1"/>
    </xf>
    <xf numFmtId="0" fontId="4" fillId="11" borderId="1" xfId="0" applyFont="1" applyFill="1" applyBorder="1" applyAlignment="1">
      <alignment horizontal="center" vertical="center" wrapText="1"/>
    </xf>
    <xf numFmtId="0" fontId="15" fillId="11" borderId="1" xfId="0" applyFont="1" applyFill="1" applyBorder="1" applyAlignment="1">
      <alignment horizontal="center" vertical="center" wrapText="1"/>
    </xf>
    <xf numFmtId="0" fontId="20" fillId="0" borderId="0" xfId="0" applyFont="1"/>
    <xf numFmtId="0" fontId="21" fillId="9" borderId="8" xfId="0" applyFont="1" applyFill="1" applyBorder="1" applyAlignment="1">
      <alignment horizontal="center" vertical="center" wrapText="1"/>
    </xf>
    <xf numFmtId="0" fontId="4" fillId="12" borderId="1" xfId="0" applyFont="1" applyFill="1" applyBorder="1" applyAlignment="1">
      <alignment horizontal="center" vertical="center" wrapText="1"/>
    </xf>
    <xf numFmtId="0" fontId="15" fillId="12" borderId="1" xfId="0" applyFont="1" applyFill="1" applyBorder="1" applyAlignment="1">
      <alignment horizontal="center" vertical="center" wrapText="1"/>
    </xf>
    <xf numFmtId="0" fontId="8" fillId="6" borderId="0" xfId="0" applyFont="1" applyFill="1" applyBorder="1"/>
    <xf numFmtId="165" fontId="8" fillId="6" borderId="0" xfId="0" applyNumberFormat="1" applyFont="1" applyFill="1" applyBorder="1"/>
    <xf numFmtId="9" fontId="21" fillId="9" borderId="8" xfId="0" applyNumberFormat="1" applyFont="1" applyFill="1" applyBorder="1" applyAlignment="1">
      <alignment horizontal="center" vertical="center" wrapText="1"/>
    </xf>
    <xf numFmtId="9" fontId="15" fillId="9" borderId="8" xfId="0" applyNumberFormat="1" applyFont="1" applyFill="1" applyBorder="1" applyAlignment="1">
      <alignment horizontal="center" vertical="center" wrapText="1"/>
    </xf>
    <xf numFmtId="9" fontId="9" fillId="9" borderId="8" xfId="0" applyNumberFormat="1" applyFont="1" applyFill="1" applyBorder="1" applyAlignment="1">
      <alignment horizontal="center" vertical="center" wrapText="1"/>
    </xf>
    <xf numFmtId="0" fontId="4" fillId="13" borderId="1" xfId="0" applyFont="1" applyFill="1" applyBorder="1" applyAlignment="1">
      <alignment horizontal="center" vertical="center" wrapText="1"/>
    </xf>
    <xf numFmtId="9" fontId="4" fillId="13" borderId="1" xfId="1" applyFont="1" applyFill="1" applyBorder="1" applyAlignment="1">
      <alignment horizontal="center" vertical="center" wrapText="1"/>
    </xf>
    <xf numFmtId="0" fontId="15" fillId="13" borderId="1" xfId="0" applyFont="1" applyFill="1" applyBorder="1" applyAlignment="1">
      <alignment horizontal="center" vertical="center" wrapText="1"/>
    </xf>
    <xf numFmtId="0" fontId="4" fillId="14" borderId="1" xfId="0" applyFont="1" applyFill="1" applyBorder="1" applyAlignment="1">
      <alignment horizontal="center" vertical="center" wrapText="1"/>
    </xf>
    <xf numFmtId="9" fontId="4" fillId="14" borderId="1" xfId="1" applyFont="1" applyFill="1" applyBorder="1" applyAlignment="1">
      <alignment horizontal="center" vertical="center" wrapText="1"/>
    </xf>
    <xf numFmtId="0" fontId="15" fillId="14" borderId="1" xfId="0" applyFont="1" applyFill="1" applyBorder="1" applyAlignment="1">
      <alignment horizontal="center" vertical="center" wrapText="1"/>
    </xf>
    <xf numFmtId="0" fontId="13" fillId="7" borderId="0" xfId="0" applyFont="1" applyFill="1"/>
    <xf numFmtId="0" fontId="13" fillId="7" borderId="0" xfId="0" applyFont="1" applyFill="1" applyAlignment="1">
      <alignment horizontal="center"/>
    </xf>
    <xf numFmtId="0" fontId="22" fillId="7" borderId="0" xfId="0" applyFont="1" applyFill="1"/>
    <xf numFmtId="42" fontId="22" fillId="7" borderId="0" xfId="0" applyNumberFormat="1" applyFont="1" applyFill="1"/>
    <xf numFmtId="0" fontId="11" fillId="0" borderId="0" xfId="0" applyFont="1" applyAlignment="1">
      <alignment horizontal="left" wrapText="1"/>
    </xf>
    <xf numFmtId="0" fontId="23" fillId="15" borderId="1" xfId="0" applyFont="1" applyFill="1" applyBorder="1" applyAlignment="1">
      <alignment horizontal="center" vertical="center" wrapText="1"/>
    </xf>
    <xf numFmtId="0" fontId="24" fillId="15" borderId="1" xfId="0" applyFont="1" applyFill="1" applyBorder="1" applyAlignment="1">
      <alignment horizontal="left" vertical="center" wrapText="1"/>
    </xf>
    <xf numFmtId="0" fontId="16" fillId="0" borderId="0" xfId="0" applyFont="1" applyAlignment="1">
      <alignment wrapText="1"/>
    </xf>
    <xf numFmtId="0" fontId="25" fillId="0" borderId="1" xfId="0" applyFont="1" applyBorder="1" applyAlignment="1">
      <alignment horizontal="center" vertical="center"/>
    </xf>
    <xf numFmtId="0" fontId="16" fillId="0" borderId="1" xfId="0" applyFont="1" applyBorder="1" applyAlignment="1">
      <alignment vertical="center"/>
    </xf>
    <xf numFmtId="0" fontId="16" fillId="16" borderId="1" xfId="0" applyFont="1" applyFill="1" applyBorder="1" applyAlignment="1">
      <alignment horizontal="center" vertical="center"/>
    </xf>
    <xf numFmtId="9" fontId="20" fillId="0" borderId="1" xfId="0" applyNumberFormat="1" applyFont="1" applyBorder="1" applyAlignment="1">
      <alignment horizontal="center" vertical="center"/>
    </xf>
    <xf numFmtId="9" fontId="26" fillId="0" borderId="1" xfId="0" applyNumberFormat="1" applyFont="1" applyBorder="1" applyAlignment="1">
      <alignment horizontal="center" vertical="center"/>
    </xf>
    <xf numFmtId="42" fontId="26" fillId="0" borderId="1" xfId="3" applyFont="1" applyBorder="1" applyAlignment="1">
      <alignment horizontal="center" vertical="center"/>
    </xf>
    <xf numFmtId="0" fontId="11" fillId="0" borderId="1" xfId="0" applyFont="1" applyBorder="1" applyAlignment="1">
      <alignment horizontal="left" wrapText="1"/>
    </xf>
    <xf numFmtId="0" fontId="27" fillId="17" borderId="1" xfId="0" applyFont="1" applyFill="1" applyBorder="1" applyAlignment="1">
      <alignment horizontal="center" vertical="center"/>
    </xf>
    <xf numFmtId="0" fontId="28" fillId="17" borderId="1" xfId="0" applyFont="1" applyFill="1" applyBorder="1" applyAlignment="1">
      <alignment vertical="center"/>
    </xf>
    <xf numFmtId="9" fontId="26" fillId="17" borderId="1" xfId="0" applyNumberFormat="1" applyFont="1" applyFill="1" applyBorder="1" applyAlignment="1">
      <alignment horizontal="center" vertical="center"/>
    </xf>
    <xf numFmtId="0" fontId="28" fillId="16" borderId="1" xfId="0" applyFont="1" applyFill="1" applyBorder="1" applyAlignment="1">
      <alignment horizontal="center" vertical="center"/>
    </xf>
    <xf numFmtId="0" fontId="29" fillId="17" borderId="1" xfId="0" applyFont="1" applyFill="1" applyBorder="1" applyAlignment="1">
      <alignment horizontal="left" vertical="center" wrapText="1"/>
    </xf>
    <xf numFmtId="0" fontId="26" fillId="17" borderId="1" xfId="0" applyFont="1" applyFill="1" applyBorder="1" applyAlignment="1">
      <alignment horizontal="center" vertical="center"/>
    </xf>
    <xf numFmtId="0" fontId="11" fillId="0" borderId="1" xfId="0" applyFont="1" applyBorder="1" applyAlignment="1">
      <alignment horizontal="left" vertical="center" wrapText="1"/>
    </xf>
    <xf numFmtId="0" fontId="11" fillId="17" borderId="1" xfId="0" applyFont="1" applyFill="1" applyBorder="1" applyAlignment="1">
      <alignment horizontal="left" vertical="center" wrapText="1"/>
    </xf>
    <xf numFmtId="0" fontId="16" fillId="0" borderId="0" xfId="0" applyFont="1"/>
    <xf numFmtId="42" fontId="25" fillId="0" borderId="0" xfId="0" applyNumberFormat="1" applyFont="1"/>
    <xf numFmtId="0" fontId="30" fillId="15" borderId="1" xfId="0" applyFont="1" applyFill="1" applyBorder="1" applyAlignment="1">
      <alignment horizontal="center" vertical="center"/>
    </xf>
    <xf numFmtId="0" fontId="30" fillId="15" borderId="1" xfId="0" applyFont="1" applyFill="1" applyBorder="1" applyAlignment="1">
      <alignment horizontal="left" vertical="center"/>
    </xf>
    <xf numFmtId="42" fontId="20" fillId="0" borderId="1" xfId="3" applyFont="1" applyBorder="1" applyAlignment="1">
      <alignment horizontal="center" vertical="center"/>
    </xf>
    <xf numFmtId="0" fontId="26" fillId="0" borderId="1" xfId="0" applyFont="1" applyBorder="1" applyAlignment="1">
      <alignment horizontal="left" vertical="center"/>
    </xf>
    <xf numFmtId="0" fontId="32" fillId="0" borderId="1" xfId="0" applyFont="1" applyBorder="1" applyAlignment="1">
      <alignment horizontal="left" vertical="center"/>
    </xf>
    <xf numFmtId="0" fontId="26" fillId="17" borderId="1" xfId="0" applyFont="1" applyFill="1" applyBorder="1" applyAlignment="1">
      <alignment horizontal="left" vertical="center"/>
    </xf>
    <xf numFmtId="0" fontId="16" fillId="0" borderId="1" xfId="0" applyFont="1" applyBorder="1" applyAlignment="1">
      <alignment horizontal="center" vertical="center"/>
    </xf>
    <xf numFmtId="0" fontId="20" fillId="0" borderId="1" xfId="0" applyFont="1" applyBorder="1" applyAlignment="1">
      <alignment horizontal="center" vertical="center"/>
    </xf>
    <xf numFmtId="0" fontId="20" fillId="0" borderId="1" xfId="0" applyFont="1" applyBorder="1" applyAlignment="1">
      <alignment horizontal="left" vertical="center"/>
    </xf>
    <xf numFmtId="0" fontId="32" fillId="0" borderId="1" xfId="0" applyFont="1" applyBorder="1" applyAlignment="1">
      <alignment horizontal="center" vertical="center"/>
    </xf>
    <xf numFmtId="0" fontId="26" fillId="0" borderId="1" xfId="0" applyFont="1" applyBorder="1" applyAlignment="1">
      <alignment horizontal="center" vertical="center"/>
    </xf>
    <xf numFmtId="0" fontId="20" fillId="0" borderId="0" xfId="0" applyFont="1" applyAlignment="1">
      <alignment horizontal="center"/>
    </xf>
    <xf numFmtId="0" fontId="20" fillId="0" borderId="0" xfId="0" applyFont="1" applyAlignment="1">
      <alignment horizontal="left"/>
    </xf>
    <xf numFmtId="0" fontId="20" fillId="0" borderId="0" xfId="4" applyFont="1"/>
    <xf numFmtId="42" fontId="20" fillId="0" borderId="0" xfId="5" applyFont="1"/>
    <xf numFmtId="0" fontId="16" fillId="0" borderId="0" xfId="4" applyFont="1"/>
    <xf numFmtId="42" fontId="20" fillId="8" borderId="1" xfId="5" applyFont="1" applyFill="1" applyBorder="1"/>
    <xf numFmtId="0" fontId="16" fillId="8" borderId="1" xfId="4" applyFont="1" applyFill="1" applyBorder="1"/>
    <xf numFmtId="0" fontId="20" fillId="8" borderId="1" xfId="4" applyFont="1" applyFill="1" applyBorder="1"/>
    <xf numFmtId="42" fontId="20" fillId="0" borderId="0" xfId="4" applyNumberFormat="1" applyFont="1"/>
    <xf numFmtId="0" fontId="34" fillId="8" borderId="1" xfId="4" applyFont="1" applyFill="1" applyBorder="1"/>
    <xf numFmtId="0" fontId="25" fillId="8" borderId="1" xfId="4" applyFont="1" applyFill="1" applyBorder="1"/>
    <xf numFmtId="0" fontId="22" fillId="7" borderId="0" xfId="4" applyFont="1" applyFill="1"/>
    <xf numFmtId="42" fontId="20" fillId="0" borderId="0" xfId="3" applyFont="1"/>
    <xf numFmtId="43" fontId="35" fillId="9" borderId="0" xfId="4" applyNumberFormat="1" applyFont="1" applyFill="1"/>
    <xf numFmtId="166" fontId="20" fillId="0" borderId="0" xfId="6" applyNumberFormat="1" applyFont="1"/>
    <xf numFmtId="41" fontId="20" fillId="0" borderId="0" xfId="6" applyFont="1"/>
    <xf numFmtId="0" fontId="35" fillId="0" borderId="0" xfId="4" applyFont="1"/>
    <xf numFmtId="0" fontId="20" fillId="8" borderId="1" xfId="2" applyNumberFormat="1" applyFont="1" applyFill="1" applyBorder="1"/>
    <xf numFmtId="14" fontId="25" fillId="18" borderId="0" xfId="5" applyNumberFormat="1" applyFont="1" applyFill="1" applyAlignment="1">
      <alignment horizontal="center"/>
    </xf>
    <xf numFmtId="0" fontId="34" fillId="18" borderId="0" xfId="4" applyFont="1" applyFill="1"/>
    <xf numFmtId="0" fontId="25" fillId="18" borderId="0" xfId="4" applyFont="1" applyFill="1"/>
    <xf numFmtId="42" fontId="5" fillId="0" borderId="0" xfId="0" applyNumberFormat="1" applyFont="1"/>
    <xf numFmtId="42" fontId="8" fillId="7" borderId="0" xfId="3" applyFont="1" applyFill="1"/>
    <xf numFmtId="0" fontId="8" fillId="7" borderId="0" xfId="0" applyFont="1" applyFill="1" applyAlignment="1">
      <alignment horizontal="left"/>
    </xf>
    <xf numFmtId="42" fontId="10" fillId="19" borderId="0" xfId="3" applyFont="1" applyFill="1"/>
    <xf numFmtId="167" fontId="8" fillId="19" borderId="0" xfId="1" applyNumberFormat="1" applyFont="1" applyFill="1"/>
    <xf numFmtId="165" fontId="5" fillId="0" borderId="13" xfId="3" applyNumberFormat="1" applyFont="1" applyBorder="1"/>
    <xf numFmtId="165" fontId="5" fillId="0" borderId="16" xfId="3" applyNumberFormat="1" applyFont="1" applyBorder="1"/>
    <xf numFmtId="0" fontId="4" fillId="20" borderId="1" xfId="0" applyFont="1" applyFill="1" applyBorder="1" applyAlignment="1">
      <alignment horizontal="center" vertical="center" wrapText="1"/>
    </xf>
    <xf numFmtId="9" fontId="4" fillId="20" borderId="1" xfId="1" applyFont="1" applyFill="1" applyBorder="1" applyAlignment="1">
      <alignment horizontal="center" vertical="center" wrapText="1"/>
    </xf>
    <xf numFmtId="0" fontId="15" fillId="20" borderId="1" xfId="0" applyFont="1" applyFill="1" applyBorder="1" applyAlignment="1">
      <alignment horizontal="center" vertical="center" wrapText="1"/>
    </xf>
    <xf numFmtId="0" fontId="8" fillId="6" borderId="17" xfId="0" applyFont="1" applyFill="1" applyBorder="1"/>
    <xf numFmtId="0" fontId="13" fillId="6" borderId="13" xfId="0" applyFont="1" applyFill="1" applyBorder="1"/>
    <xf numFmtId="165" fontId="5" fillId="20" borderId="1" xfId="3" applyNumberFormat="1" applyFont="1" applyFill="1" applyBorder="1"/>
    <xf numFmtId="165" fontId="5" fillId="20" borderId="6" xfId="3" applyNumberFormat="1" applyFont="1" applyFill="1" applyBorder="1"/>
    <xf numFmtId="165" fontId="8" fillId="6" borderId="6" xfId="3" applyNumberFormat="1" applyFont="1" applyFill="1" applyBorder="1"/>
    <xf numFmtId="9" fontId="36" fillId="10" borderId="1" xfId="1" applyFont="1" applyFill="1" applyBorder="1" applyAlignment="1">
      <alignment horizontal="center" vertical="center" wrapText="1"/>
    </xf>
    <xf numFmtId="9" fontId="37" fillId="0" borderId="1" xfId="1" applyFont="1" applyFill="1" applyBorder="1" applyAlignment="1">
      <alignment horizontal="center" vertical="center" wrapText="1"/>
    </xf>
    <xf numFmtId="164" fontId="37" fillId="0" borderId="1" xfId="1" applyNumberFormat="1" applyFont="1" applyFill="1" applyBorder="1" applyAlignment="1">
      <alignment horizontal="center" vertical="center" wrapText="1"/>
    </xf>
    <xf numFmtId="9" fontId="38" fillId="0" borderId="0" xfId="1" applyFont="1" applyAlignment="1">
      <alignment horizontal="center" vertical="center" wrapText="1"/>
    </xf>
    <xf numFmtId="0" fontId="8" fillId="5" borderId="0" xfId="0" applyFont="1" applyFill="1" applyAlignment="1">
      <alignment horizontal="center"/>
    </xf>
    <xf numFmtId="0" fontId="8" fillId="19" borderId="0" xfId="0" applyFont="1" applyFill="1"/>
    <xf numFmtId="0" fontId="41" fillId="0" borderId="1" xfId="0" applyFont="1" applyBorder="1"/>
    <xf numFmtId="0" fontId="41" fillId="3" borderId="1" xfId="0" applyFont="1" applyFill="1" applyBorder="1"/>
    <xf numFmtId="0" fontId="41" fillId="0" borderId="0" xfId="0" applyFont="1"/>
    <xf numFmtId="9" fontId="15" fillId="0" borderId="1" xfId="1" applyFont="1" applyFill="1" applyBorder="1" applyAlignment="1">
      <alignment horizontal="center" vertical="center" wrapText="1"/>
    </xf>
    <xf numFmtId="17" fontId="2" fillId="10" borderId="1" xfId="1" applyNumberFormat="1" applyFont="1" applyFill="1" applyBorder="1" applyAlignment="1">
      <alignment horizontal="center" vertical="center" wrapText="1"/>
    </xf>
    <xf numFmtId="42" fontId="41" fillId="0" borderId="1" xfId="3" applyFont="1" applyBorder="1"/>
    <xf numFmtId="0" fontId="16" fillId="0" borderId="0" xfId="0" applyFont="1" applyAlignment="1">
      <alignment horizontal="center" vertical="center" wrapText="1"/>
    </xf>
    <xf numFmtId="17" fontId="2" fillId="10" borderId="18" xfId="1"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13" fillId="5" borderId="1" xfId="0" applyFont="1" applyFill="1" applyBorder="1" applyAlignment="1">
      <alignment horizontal="center" vertical="center" wrapText="1"/>
    </xf>
    <xf numFmtId="0" fontId="16" fillId="0" borderId="0" xfId="18" applyFont="1"/>
    <xf numFmtId="0" fontId="11" fillId="0" borderId="0" xfId="18" applyFont="1"/>
    <xf numFmtId="0" fontId="20" fillId="0" borderId="0" xfId="18" applyFont="1"/>
    <xf numFmtId="0" fontId="13" fillId="7" borderId="1" xfId="18" applyFont="1" applyFill="1" applyBorder="1" applyAlignment="1">
      <alignment horizontal="center" vertical="center"/>
    </xf>
    <xf numFmtId="0" fontId="12" fillId="7" borderId="1" xfId="18" applyFont="1" applyFill="1" applyBorder="1" applyAlignment="1">
      <alignment horizontal="center" vertical="center"/>
    </xf>
    <xf numFmtId="17" fontId="22" fillId="7" borderId="1" xfId="18" applyNumberFormat="1" applyFont="1" applyFill="1" applyBorder="1" applyAlignment="1">
      <alignment horizontal="center" vertical="center"/>
    </xf>
    <xf numFmtId="10" fontId="20" fillId="0" borderId="0" xfId="7" applyNumberFormat="1" applyFont="1" applyAlignment="1">
      <alignment horizontal="center" vertical="center"/>
    </xf>
    <xf numFmtId="0" fontId="20" fillId="0" borderId="0" xfId="18" applyFont="1" applyAlignment="1">
      <alignment horizontal="center" vertical="center"/>
    </xf>
    <xf numFmtId="0" fontId="13" fillId="22" borderId="1" xfId="18" applyFont="1" applyFill="1" applyBorder="1"/>
    <xf numFmtId="0" fontId="12" fillId="22" borderId="1" xfId="18" applyFont="1" applyFill="1" applyBorder="1"/>
    <xf numFmtId="169" fontId="22" fillId="22" borderId="1" xfId="19" applyNumberFormat="1" applyFont="1" applyFill="1" applyBorder="1"/>
    <xf numFmtId="170" fontId="20" fillId="0" borderId="0" xfId="18" applyNumberFormat="1" applyFont="1"/>
    <xf numFmtId="0" fontId="34" fillId="10" borderId="1" xfId="18" applyFont="1" applyFill="1" applyBorder="1"/>
    <xf numFmtId="0" fontId="46" fillId="10" borderId="1" xfId="18" applyFont="1" applyFill="1" applyBorder="1"/>
    <xf numFmtId="169" fontId="25" fillId="10" borderId="1" xfId="19" applyNumberFormat="1" applyFont="1" applyFill="1" applyBorder="1"/>
    <xf numFmtId="165" fontId="25" fillId="10" borderId="1" xfId="20" applyNumberFormat="1" applyFont="1" applyFill="1" applyBorder="1"/>
    <xf numFmtId="0" fontId="34" fillId="23" borderId="1" xfId="18" applyFont="1" applyFill="1" applyBorder="1"/>
    <xf numFmtId="0" fontId="46" fillId="23" borderId="1" xfId="18" applyFont="1" applyFill="1" applyBorder="1"/>
    <xf numFmtId="169" fontId="25" fillId="23" borderId="1" xfId="19" applyNumberFormat="1" applyFont="1" applyFill="1" applyBorder="1"/>
    <xf numFmtId="165" fontId="25" fillId="23" borderId="1" xfId="20" applyNumberFormat="1" applyFont="1" applyFill="1" applyBorder="1"/>
    <xf numFmtId="0" fontId="16" fillId="0" borderId="1" xfId="18" applyFont="1" applyBorder="1"/>
    <xf numFmtId="0" fontId="11" fillId="0" borderId="1" xfId="18" applyFont="1" applyBorder="1"/>
    <xf numFmtId="169" fontId="20" fillId="0" borderId="1" xfId="19" applyNumberFormat="1" applyFont="1" applyBorder="1"/>
    <xf numFmtId="165" fontId="20" fillId="0" borderId="1" xfId="20" applyNumberFormat="1" applyFont="1" applyBorder="1"/>
    <xf numFmtId="44" fontId="20" fillId="0" borderId="0" xfId="21" applyFont="1"/>
    <xf numFmtId="165" fontId="20" fillId="21" borderId="1" xfId="20" applyNumberFormat="1" applyFont="1" applyFill="1" applyBorder="1"/>
    <xf numFmtId="169" fontId="20" fillId="21" borderId="1" xfId="19" applyNumberFormat="1" applyFont="1" applyFill="1" applyBorder="1"/>
    <xf numFmtId="165" fontId="22" fillId="22" borderId="1" xfId="20" applyNumberFormat="1" applyFont="1" applyFill="1" applyBorder="1"/>
    <xf numFmtId="169" fontId="25" fillId="21" borderId="1" xfId="19" applyNumberFormat="1" applyFont="1" applyFill="1" applyBorder="1"/>
    <xf numFmtId="0" fontId="19" fillId="16" borderId="1" xfId="18" applyFont="1" applyFill="1" applyBorder="1"/>
    <xf numFmtId="0" fontId="47" fillId="16" borderId="1" xfId="18" applyFont="1" applyFill="1" applyBorder="1"/>
    <xf numFmtId="169" fontId="35" fillId="16" borderId="1" xfId="19" applyNumberFormat="1" applyFont="1" applyFill="1" applyBorder="1"/>
    <xf numFmtId="165" fontId="35" fillId="16" borderId="1" xfId="20" applyNumberFormat="1" applyFont="1" applyFill="1" applyBorder="1"/>
    <xf numFmtId="0" fontId="35" fillId="0" borderId="0" xfId="18" applyFont="1"/>
    <xf numFmtId="0" fontId="19" fillId="0" borderId="1" xfId="18" applyFont="1" applyBorder="1"/>
    <xf numFmtId="0" fontId="47" fillId="0" borderId="1" xfId="18" applyFont="1" applyBorder="1"/>
    <xf numFmtId="169" fontId="35" fillId="0" borderId="1" xfId="19" applyNumberFormat="1" applyFont="1" applyBorder="1"/>
    <xf numFmtId="165" fontId="35" fillId="0" borderId="1" xfId="20" applyNumberFormat="1" applyFont="1" applyBorder="1"/>
    <xf numFmtId="0" fontId="48" fillId="0" borderId="1" xfId="18" applyFont="1" applyBorder="1"/>
    <xf numFmtId="0" fontId="49" fillId="0" borderId="1" xfId="18" applyFont="1" applyBorder="1"/>
    <xf numFmtId="165" fontId="32" fillId="0" borderId="1" xfId="20" applyNumberFormat="1" applyFont="1" applyBorder="1"/>
    <xf numFmtId="0" fontId="32" fillId="0" borderId="0" xfId="18" applyFont="1"/>
    <xf numFmtId="0" fontId="19" fillId="23" borderId="1" xfId="18" applyFont="1" applyFill="1" applyBorder="1"/>
    <xf numFmtId="0" fontId="47" fillId="23" borderId="1" xfId="18" applyFont="1" applyFill="1" applyBorder="1"/>
    <xf numFmtId="165" fontId="35" fillId="23" borderId="1" xfId="20" applyNumberFormat="1" applyFont="1" applyFill="1" applyBorder="1"/>
    <xf numFmtId="0" fontId="16" fillId="23" borderId="1" xfId="18" applyFont="1" applyFill="1" applyBorder="1"/>
    <xf numFmtId="9" fontId="20" fillId="0" borderId="0" xfId="22" applyFont="1"/>
    <xf numFmtId="165" fontId="20" fillId="0" borderId="0" xfId="20" applyNumberFormat="1" applyFont="1"/>
    <xf numFmtId="0" fontId="12" fillId="5" borderId="0" xfId="18" applyFont="1" applyFill="1"/>
    <xf numFmtId="17" fontId="22" fillId="5" borderId="0" xfId="18" applyNumberFormat="1" applyFont="1" applyFill="1"/>
    <xf numFmtId="0" fontId="46" fillId="16" borderId="0" xfId="18" applyFont="1" applyFill="1"/>
    <xf numFmtId="0" fontId="25" fillId="16" borderId="0" xfId="18" applyFont="1" applyFill="1"/>
    <xf numFmtId="42" fontId="16" fillId="0" borderId="0" xfId="20" applyFont="1"/>
    <xf numFmtId="42" fontId="46" fillId="16" borderId="0" xfId="20" applyFont="1" applyFill="1"/>
    <xf numFmtId="171" fontId="25" fillId="16" borderId="0" xfId="20" applyNumberFormat="1" applyFont="1" applyFill="1"/>
    <xf numFmtId="42" fontId="20" fillId="0" borderId="0" xfId="20" applyFont="1"/>
    <xf numFmtId="10" fontId="25" fillId="16" borderId="0" xfId="18" applyNumberFormat="1" applyFont="1" applyFill="1"/>
    <xf numFmtId="165" fontId="20" fillId="0" borderId="0" xfId="18" applyNumberFormat="1" applyFont="1"/>
    <xf numFmtId="10" fontId="20" fillId="0" borderId="0" xfId="7" applyNumberFormat="1" applyFont="1"/>
    <xf numFmtId="0" fontId="46" fillId="0" borderId="0" xfId="18" applyFont="1"/>
    <xf numFmtId="164" fontId="20" fillId="0" borderId="0" xfId="7" applyNumberFormat="1" applyFont="1"/>
    <xf numFmtId="0" fontId="12" fillId="7" borderId="13" xfId="18" applyFont="1" applyFill="1" applyBorder="1" applyAlignment="1">
      <alignment horizontal="center" vertical="center"/>
    </xf>
    <xf numFmtId="0" fontId="12" fillId="5" borderId="1" xfId="23" applyFont="1" applyFill="1" applyBorder="1" applyAlignment="1">
      <alignment horizontal="center" vertical="center" wrapText="1"/>
    </xf>
    <xf numFmtId="0" fontId="11" fillId="24" borderId="1" xfId="24" applyFont="1" applyFill="1" applyBorder="1"/>
    <xf numFmtId="10" fontId="20" fillId="0" borderId="1" xfId="7" applyNumberFormat="1" applyFont="1" applyFill="1" applyBorder="1" applyAlignment="1">
      <alignment horizontal="center" vertical="center"/>
    </xf>
    <xf numFmtId="10" fontId="20" fillId="0" borderId="1" xfId="5" applyNumberFormat="1" applyFont="1" applyBorder="1"/>
    <xf numFmtId="164" fontId="20" fillId="0" borderId="1" xfId="22" applyNumberFormat="1" applyFont="1" applyFill="1" applyBorder="1" applyAlignment="1">
      <alignment horizontal="center" vertical="center"/>
    </xf>
    <xf numFmtId="0" fontId="11" fillId="25" borderId="14" xfId="24" applyFont="1" applyFill="1" applyBorder="1"/>
    <xf numFmtId="0" fontId="11" fillId="25" borderId="1" xfId="24" applyFont="1" applyFill="1" applyBorder="1"/>
    <xf numFmtId="10" fontId="20" fillId="0" borderId="1" xfId="22" applyNumberFormat="1" applyFont="1" applyFill="1" applyBorder="1" applyAlignment="1">
      <alignment horizontal="center" vertical="center"/>
    </xf>
    <xf numFmtId="0" fontId="50" fillId="26" borderId="1" xfId="24" applyFont="1" applyFill="1" applyBorder="1"/>
    <xf numFmtId="0" fontId="50" fillId="27" borderId="1" xfId="24" applyFont="1" applyFill="1" applyBorder="1"/>
    <xf numFmtId="2" fontId="20" fillId="0" borderId="1" xfId="25" applyNumberFormat="1" applyFont="1" applyFill="1" applyBorder="1" applyAlignment="1">
      <alignment horizontal="center" vertical="center"/>
    </xf>
    <xf numFmtId="166" fontId="20" fillId="0" borderId="1" xfId="2" applyNumberFormat="1" applyFont="1" applyBorder="1"/>
    <xf numFmtId="164" fontId="20" fillId="0" borderId="1" xfId="7" applyNumberFormat="1" applyFont="1" applyFill="1" applyBorder="1" applyAlignment="1">
      <alignment horizontal="center" vertical="center"/>
    </xf>
    <xf numFmtId="0" fontId="13" fillId="28" borderId="20" xfId="18" applyFont="1" applyFill="1" applyBorder="1" applyAlignment="1">
      <alignment horizontal="center" vertical="center" textRotation="90"/>
    </xf>
    <xf numFmtId="0" fontId="50" fillId="28" borderId="1" xfId="24" applyFont="1" applyFill="1" applyBorder="1"/>
    <xf numFmtId="0" fontId="20" fillId="3" borderId="1" xfId="26" applyNumberFormat="1" applyFont="1" applyFill="1" applyBorder="1" applyAlignment="1">
      <alignment horizontal="center" vertical="center"/>
    </xf>
    <xf numFmtId="0" fontId="20" fillId="16" borderId="1" xfId="26" applyNumberFormat="1" applyFont="1" applyFill="1" applyBorder="1" applyAlignment="1">
      <alignment horizontal="center" vertical="center"/>
    </xf>
    <xf numFmtId="0" fontId="20" fillId="8" borderId="1" xfId="26" applyNumberFormat="1" applyFont="1" applyFill="1" applyBorder="1" applyAlignment="1">
      <alignment horizontal="center" vertical="center"/>
    </xf>
    <xf numFmtId="9" fontId="20" fillId="0" borderId="0" xfId="1" applyFont="1"/>
    <xf numFmtId="0" fontId="34" fillId="0" borderId="0" xfId="18" applyFont="1" applyAlignment="1">
      <alignment horizontal="center" vertical="center" textRotation="90"/>
    </xf>
    <xf numFmtId="0" fontId="46" fillId="0" borderId="0" xfId="18" applyFont="1" applyAlignment="1">
      <alignment horizontal="center" vertical="center" textRotation="90"/>
    </xf>
    <xf numFmtId="0" fontId="25" fillId="0" borderId="0" xfId="18" applyFont="1" applyAlignment="1">
      <alignment horizontal="center" vertical="center" textRotation="90"/>
    </xf>
    <xf numFmtId="0" fontId="12" fillId="5" borderId="1" xfId="18" applyFont="1" applyFill="1" applyBorder="1"/>
    <xf numFmtId="10" fontId="25" fillId="28" borderId="1" xfId="22" applyNumberFormat="1" applyFont="1" applyFill="1" applyBorder="1" applyAlignment="1">
      <alignment horizontal="center" vertical="center"/>
    </xf>
    <xf numFmtId="172" fontId="20" fillId="0" borderId="0" xfId="26" applyNumberFormat="1" applyFont="1"/>
    <xf numFmtId="173" fontId="12" fillId="19" borderId="1" xfId="27" applyNumberFormat="1" applyFont="1" applyFill="1" applyBorder="1" applyAlignment="1">
      <alignment horizontal="center" vertical="center" wrapText="1"/>
    </xf>
    <xf numFmtId="0" fontId="11" fillId="0" borderId="0" xfId="18" applyFont="1" applyAlignment="1">
      <alignment horizontal="center" vertical="center" wrapText="1"/>
    </xf>
    <xf numFmtId="164" fontId="20" fillId="8" borderId="1" xfId="22" applyNumberFormat="1" applyFont="1" applyFill="1" applyBorder="1"/>
    <xf numFmtId="174" fontId="20" fillId="8" borderId="1" xfId="26" applyNumberFormat="1" applyFont="1" applyFill="1" applyBorder="1"/>
    <xf numFmtId="164" fontId="20" fillId="29" borderId="1" xfId="22" applyNumberFormat="1" applyFont="1" applyFill="1" applyBorder="1"/>
    <xf numFmtId="9" fontId="20" fillId="30" borderId="1" xfId="26" applyNumberFormat="1" applyFont="1" applyFill="1" applyBorder="1"/>
    <xf numFmtId="174" fontId="20" fillId="30" borderId="1" xfId="26" applyNumberFormat="1" applyFont="1" applyFill="1" applyBorder="1"/>
    <xf numFmtId="10" fontId="20" fillId="30" borderId="1" xfId="26" applyNumberFormat="1" applyFont="1" applyFill="1" applyBorder="1"/>
    <xf numFmtId="173" fontId="12" fillId="31" borderId="1" xfId="27" applyNumberFormat="1" applyFont="1" applyFill="1" applyBorder="1" applyAlignment="1">
      <alignment horizontal="center" vertical="center" wrapText="1"/>
    </xf>
    <xf numFmtId="10" fontId="20" fillId="32" borderId="1" xfId="22" applyNumberFormat="1" applyFont="1" applyFill="1" applyBorder="1"/>
    <xf numFmtId="174" fontId="20" fillId="32" borderId="1" xfId="26" applyNumberFormat="1" applyFont="1" applyFill="1" applyBorder="1"/>
    <xf numFmtId="9" fontId="20" fillId="32" borderId="1" xfId="26" applyNumberFormat="1" applyFont="1" applyFill="1" applyBorder="1"/>
    <xf numFmtId="43" fontId="20" fillId="10" borderId="1" xfId="26" applyFont="1" applyFill="1" applyBorder="1"/>
    <xf numFmtId="174" fontId="20" fillId="10" borderId="1" xfId="26" applyNumberFormat="1" applyFont="1" applyFill="1" applyBorder="1"/>
    <xf numFmtId="43" fontId="20" fillId="33" borderId="1" xfId="26" applyFont="1" applyFill="1" applyBorder="1"/>
    <xf numFmtId="174" fontId="20" fillId="33" borderId="1" xfId="26" applyNumberFormat="1" applyFont="1" applyFill="1" applyBorder="1"/>
    <xf numFmtId="10" fontId="20" fillId="33" borderId="1" xfId="7" applyNumberFormat="1" applyFont="1" applyFill="1" applyBorder="1"/>
    <xf numFmtId="9" fontId="20" fillId="0" borderId="0" xfId="18" applyNumberFormat="1" applyFont="1"/>
    <xf numFmtId="164" fontId="20" fillId="32" borderId="1" xfId="26" applyNumberFormat="1" applyFont="1" applyFill="1" applyBorder="1"/>
    <xf numFmtId="10" fontId="20" fillId="32" borderId="1" xfId="26" applyNumberFormat="1" applyFont="1" applyFill="1" applyBorder="1"/>
    <xf numFmtId="9" fontId="20" fillId="10" borderId="1" xfId="26" applyNumberFormat="1" applyFont="1" applyFill="1" applyBorder="1"/>
    <xf numFmtId="9" fontId="20" fillId="33" borderId="1" xfId="26" applyNumberFormat="1" applyFont="1" applyFill="1" applyBorder="1"/>
    <xf numFmtId="164" fontId="20" fillId="33" borderId="1" xfId="7" applyNumberFormat="1" applyFont="1" applyFill="1" applyBorder="1"/>
    <xf numFmtId="173" fontId="12" fillId="5" borderId="1" xfId="27" applyNumberFormat="1" applyFont="1" applyFill="1" applyBorder="1" applyAlignment="1">
      <alignment horizontal="center" vertical="center" wrapText="1"/>
    </xf>
    <xf numFmtId="9" fontId="20" fillId="11" borderId="1" xfId="22" applyFont="1" applyFill="1" applyBorder="1"/>
    <xf numFmtId="174" fontId="20" fillId="11" borderId="1" xfId="26" applyNumberFormat="1" applyFont="1" applyFill="1" applyBorder="1"/>
    <xf numFmtId="10" fontId="20" fillId="11" borderId="1" xfId="7" applyNumberFormat="1" applyFont="1" applyFill="1" applyBorder="1"/>
    <xf numFmtId="9" fontId="20" fillId="34" borderId="1" xfId="22" applyFont="1" applyFill="1" applyBorder="1"/>
    <xf numFmtId="174" fontId="20" fillId="34" borderId="1" xfId="26" applyNumberFormat="1" applyFont="1" applyFill="1" applyBorder="1"/>
    <xf numFmtId="164" fontId="20" fillId="34" borderId="1" xfId="22" applyNumberFormat="1" applyFont="1" applyFill="1" applyBorder="1"/>
    <xf numFmtId="164" fontId="20" fillId="35" borderId="1" xfId="22" applyNumberFormat="1" applyFont="1" applyFill="1" applyBorder="1"/>
    <xf numFmtId="174" fontId="20" fillId="35" borderId="1" xfId="26" applyNumberFormat="1" applyFont="1" applyFill="1" applyBorder="1"/>
    <xf numFmtId="0" fontId="20" fillId="35" borderId="1" xfId="18" applyFont="1" applyFill="1" applyBorder="1"/>
    <xf numFmtId="173" fontId="12" fillId="7" borderId="1" xfId="27" applyNumberFormat="1" applyFont="1" applyFill="1" applyBorder="1" applyAlignment="1">
      <alignment horizontal="center" vertical="center" wrapText="1"/>
    </xf>
    <xf numFmtId="175" fontId="20" fillId="16" borderId="1" xfId="25" applyNumberFormat="1" applyFont="1" applyFill="1" applyBorder="1"/>
    <xf numFmtId="174" fontId="20" fillId="16" borderId="1" xfId="26" applyNumberFormat="1" applyFont="1" applyFill="1" applyBorder="1"/>
    <xf numFmtId="164" fontId="20" fillId="16" borderId="1" xfId="22" applyNumberFormat="1" applyFont="1" applyFill="1" applyBorder="1"/>
    <xf numFmtId="166" fontId="20" fillId="16" borderId="1" xfId="25" applyNumberFormat="1" applyFont="1" applyFill="1" applyBorder="1"/>
    <xf numFmtId="41" fontId="20" fillId="16" borderId="1" xfId="25" applyFont="1" applyFill="1" applyBorder="1"/>
    <xf numFmtId="0" fontId="20" fillId="16" borderId="1" xfId="18" applyFont="1" applyFill="1" applyBorder="1"/>
    <xf numFmtId="42" fontId="27" fillId="25" borderId="1" xfId="3" applyFont="1" applyFill="1" applyBorder="1" applyAlignment="1">
      <alignment horizontal="center" vertical="center"/>
    </xf>
    <xf numFmtId="0" fontId="25" fillId="0" borderId="0" xfId="0" applyFont="1"/>
    <xf numFmtId="3" fontId="0" fillId="0" borderId="0" xfId="3" applyNumberFormat="1" applyFont="1"/>
    <xf numFmtId="3" fontId="0" fillId="16" borderId="0" xfId="0" applyNumberFormat="1" applyFill="1"/>
    <xf numFmtId="0" fontId="0" fillId="16" borderId="0" xfId="0" applyFill="1"/>
    <xf numFmtId="0" fontId="0" fillId="0" borderId="0" xfId="0" applyAlignment="1">
      <alignment horizontal="left"/>
    </xf>
    <xf numFmtId="0" fontId="0" fillId="0" borderId="0" xfId="0" pivotButton="1"/>
    <xf numFmtId="0" fontId="43" fillId="5" borderId="0" xfId="0" applyFont="1" applyFill="1"/>
    <xf numFmtId="0" fontId="45" fillId="7" borderId="0" xfId="0" applyFont="1" applyFill="1"/>
    <xf numFmtId="0" fontId="43" fillId="7" borderId="0" xfId="0" applyFont="1" applyFill="1"/>
    <xf numFmtId="3" fontId="44" fillId="0" borderId="0" xfId="0" applyNumberFormat="1" applyFont="1"/>
    <xf numFmtId="0" fontId="44" fillId="0" borderId="0" xfId="0" applyFont="1"/>
    <xf numFmtId="42" fontId="0" fillId="0" borderId="0" xfId="3" applyFont="1"/>
    <xf numFmtId="0" fontId="7" fillId="0" borderId="0" xfId="0" applyFont="1"/>
    <xf numFmtId="10" fontId="5" fillId="0" borderId="0" xfId="1" applyNumberFormat="1" applyFont="1"/>
    <xf numFmtId="165" fontId="8" fillId="6" borderId="0" xfId="0" applyNumberFormat="1" applyFont="1" applyFill="1"/>
    <xf numFmtId="164" fontId="20" fillId="0" borderId="0" xfId="1" applyNumberFormat="1" applyFont="1"/>
    <xf numFmtId="0" fontId="25" fillId="16" borderId="0" xfId="28" applyFont="1" applyFill="1"/>
    <xf numFmtId="14" fontId="5" fillId="0" borderId="0" xfId="0" applyNumberFormat="1" applyFont="1"/>
    <xf numFmtId="3" fontId="5" fillId="0" borderId="0" xfId="0" applyNumberFormat="1" applyFont="1"/>
    <xf numFmtId="16" fontId="5" fillId="0" borderId="0" xfId="0" applyNumberFormat="1" applyFont="1"/>
    <xf numFmtId="0" fontId="8" fillId="36" borderId="0" xfId="0" applyFont="1" applyFill="1" applyAlignment="1">
      <alignment horizontal="center" vertical="center" wrapText="1"/>
    </xf>
    <xf numFmtId="42" fontId="8" fillId="36" borderId="0" xfId="3" applyFont="1" applyFill="1" applyAlignment="1">
      <alignment horizontal="center" vertical="center" wrapText="1"/>
    </xf>
    <xf numFmtId="42" fontId="8" fillId="36" borderId="0" xfId="0" applyNumberFormat="1" applyFont="1" applyFill="1"/>
    <xf numFmtId="0" fontId="20" fillId="0" borderId="0" xfId="0" applyFont="1" applyAlignment="1">
      <alignment horizontal="left" vertical="center" wrapText="1"/>
    </xf>
    <xf numFmtId="0" fontId="22" fillId="4" borderId="22" xfId="0" applyFont="1" applyFill="1" applyBorder="1" applyAlignment="1">
      <alignment horizontal="center" vertical="center" wrapText="1"/>
    </xf>
    <xf numFmtId="0" fontId="31" fillId="4" borderId="23" xfId="0" applyFont="1" applyFill="1" applyBorder="1" applyAlignment="1">
      <alignment horizontal="center" vertical="center" wrapText="1"/>
    </xf>
    <xf numFmtId="0" fontId="31" fillId="4" borderId="24" xfId="0" applyFont="1" applyFill="1" applyBorder="1" applyAlignment="1">
      <alignment horizontal="center" vertical="center" wrapText="1"/>
    </xf>
    <xf numFmtId="0" fontId="20" fillId="23" borderId="1" xfId="0" applyFont="1" applyFill="1" applyBorder="1" applyAlignment="1">
      <alignment horizontal="left" vertical="center" wrapText="1"/>
    </xf>
    <xf numFmtId="17" fontId="20" fillId="23" borderId="1" xfId="0" applyNumberFormat="1" applyFont="1" applyFill="1" applyBorder="1" applyAlignment="1">
      <alignment horizontal="center" vertical="center" wrapText="1"/>
    </xf>
    <xf numFmtId="17" fontId="20" fillId="23" borderId="1" xfId="0" applyNumberFormat="1" applyFont="1" applyFill="1" applyBorder="1" applyAlignment="1">
      <alignment horizontal="left" vertical="center" wrapText="1"/>
    </xf>
    <xf numFmtId="0" fontId="16" fillId="0" borderId="0" xfId="0" applyFont="1" applyAlignment="1">
      <alignment horizontal="left" vertical="center"/>
    </xf>
    <xf numFmtId="0" fontId="20" fillId="16" borderId="1" xfId="0" applyFont="1" applyFill="1" applyBorder="1" applyAlignment="1">
      <alignment horizontal="left" vertical="center" wrapText="1"/>
    </xf>
    <xf numFmtId="17" fontId="20" fillId="16" borderId="1" xfId="0" applyNumberFormat="1" applyFont="1" applyFill="1" applyBorder="1" applyAlignment="1">
      <alignment horizontal="center" vertical="center" wrapText="1"/>
    </xf>
    <xf numFmtId="17" fontId="35" fillId="16" borderId="1" xfId="0" applyNumberFormat="1" applyFont="1" applyFill="1" applyBorder="1" applyAlignment="1">
      <alignment horizontal="center" vertical="center" wrapText="1"/>
    </xf>
    <xf numFmtId="0" fontId="20" fillId="9" borderId="5" xfId="0" applyFont="1" applyFill="1" applyBorder="1" applyAlignment="1">
      <alignment horizontal="left" vertical="center" wrapText="1"/>
    </xf>
    <xf numFmtId="0" fontId="20" fillId="9" borderId="1" xfId="0" applyFont="1" applyFill="1" applyBorder="1" applyAlignment="1">
      <alignment horizontal="left" vertical="center" wrapText="1"/>
    </xf>
    <xf numFmtId="17" fontId="20" fillId="9" borderId="1" xfId="0" applyNumberFormat="1" applyFont="1" applyFill="1" applyBorder="1" applyAlignment="1">
      <alignment horizontal="center" vertical="center" wrapText="1"/>
    </xf>
    <xf numFmtId="17" fontId="20" fillId="9" borderId="6" xfId="0" applyNumberFormat="1" applyFont="1" applyFill="1" applyBorder="1" applyAlignment="1">
      <alignment horizontal="center" vertical="center" wrapText="1"/>
    </xf>
    <xf numFmtId="0" fontId="20" fillId="24" borderId="5" xfId="0" applyFont="1" applyFill="1" applyBorder="1" applyAlignment="1">
      <alignment horizontal="left" vertical="center" wrapText="1"/>
    </xf>
    <xf numFmtId="0" fontId="20" fillId="24" borderId="1" xfId="0" applyFont="1" applyFill="1" applyBorder="1" applyAlignment="1">
      <alignment horizontal="left" vertical="center" wrapText="1"/>
    </xf>
    <xf numFmtId="17" fontId="20" fillId="24" borderId="1" xfId="0" applyNumberFormat="1" applyFont="1" applyFill="1" applyBorder="1" applyAlignment="1">
      <alignment horizontal="center" vertical="center" wrapText="1"/>
    </xf>
    <xf numFmtId="17" fontId="20" fillId="24" borderId="6" xfId="0" applyNumberFormat="1" applyFont="1" applyFill="1" applyBorder="1" applyAlignment="1">
      <alignment horizontal="center" vertical="center" wrapText="1"/>
    </xf>
    <xf numFmtId="17" fontId="20" fillId="24" borderId="26" xfId="0" applyNumberFormat="1" applyFont="1" applyFill="1" applyBorder="1" applyAlignment="1">
      <alignment horizontal="center" vertical="center" wrapText="1"/>
    </xf>
    <xf numFmtId="0" fontId="20" fillId="38" borderId="5" xfId="0" applyFont="1" applyFill="1" applyBorder="1" applyAlignment="1">
      <alignment horizontal="left" vertical="center" wrapText="1"/>
    </xf>
    <xf numFmtId="0" fontId="20" fillId="38" borderId="1" xfId="0" applyFont="1" applyFill="1" applyBorder="1" applyAlignment="1">
      <alignment horizontal="left" vertical="center" wrapText="1"/>
    </xf>
    <xf numFmtId="17" fontId="20" fillId="38" borderId="1" xfId="0" applyNumberFormat="1" applyFont="1" applyFill="1" applyBorder="1" applyAlignment="1">
      <alignment horizontal="center" vertical="center" wrapText="1"/>
    </xf>
    <xf numFmtId="17" fontId="20" fillId="38" borderId="6" xfId="0" applyNumberFormat="1" applyFont="1" applyFill="1" applyBorder="1" applyAlignment="1">
      <alignment horizontal="center" vertical="center" wrapText="1"/>
    </xf>
    <xf numFmtId="0" fontId="20" fillId="11" borderId="1" xfId="0" applyFont="1" applyFill="1" applyBorder="1" applyAlignment="1">
      <alignment horizontal="left" vertical="center" wrapText="1"/>
    </xf>
    <xf numFmtId="17" fontId="20" fillId="11" borderId="1" xfId="0" applyNumberFormat="1" applyFont="1" applyFill="1" applyBorder="1" applyAlignment="1">
      <alignment horizontal="center" vertical="center" wrapText="1"/>
    </xf>
    <xf numFmtId="17" fontId="11" fillId="11" borderId="1" xfId="0" applyNumberFormat="1" applyFont="1" applyFill="1" applyBorder="1" applyAlignment="1">
      <alignment horizontal="center" vertical="center" wrapText="1"/>
    </xf>
    <xf numFmtId="0" fontId="55" fillId="11" borderId="1" xfId="29" applyFont="1" applyFill="1" applyBorder="1" applyAlignment="1">
      <alignment horizontal="left" vertical="center" wrapText="1" readingOrder="1"/>
    </xf>
    <xf numFmtId="17" fontId="16" fillId="11" borderId="1" xfId="0" applyNumberFormat="1" applyFont="1" applyFill="1" applyBorder="1" applyAlignment="1">
      <alignment horizontal="center" vertical="center" wrapText="1"/>
    </xf>
    <xf numFmtId="0" fontId="20" fillId="0" borderId="0" xfId="0" applyFont="1" applyAlignment="1">
      <alignment horizontal="center" vertical="center" wrapText="1"/>
    </xf>
    <xf numFmtId="17" fontId="11" fillId="24" borderId="6" xfId="0" applyNumberFormat="1" applyFont="1" applyFill="1" applyBorder="1" applyAlignment="1">
      <alignment horizontal="center" vertical="center" wrapText="1"/>
    </xf>
    <xf numFmtId="0" fontId="13" fillId="7" borderId="1" xfId="0" applyFont="1" applyFill="1" applyBorder="1" applyAlignment="1">
      <alignment horizontal="center" vertical="center" wrapText="1"/>
    </xf>
    <xf numFmtId="0" fontId="20" fillId="8" borderId="1" xfId="0" applyFont="1" applyFill="1" applyBorder="1"/>
    <xf numFmtId="0" fontId="16" fillId="8" borderId="1" xfId="0" applyFont="1" applyFill="1" applyBorder="1"/>
    <xf numFmtId="0" fontId="34" fillId="8" borderId="1" xfId="0" applyFont="1" applyFill="1" applyBorder="1"/>
    <xf numFmtId="176" fontId="20" fillId="0" borderId="1" xfId="3" applyNumberFormat="1" applyFont="1" applyBorder="1"/>
    <xf numFmtId="10" fontId="20" fillId="0" borderId="1" xfId="1" applyNumberFormat="1" applyFont="1" applyBorder="1"/>
    <xf numFmtId="176" fontId="16" fillId="0" borderId="1" xfId="0" applyNumberFormat="1" applyFont="1" applyBorder="1"/>
    <xf numFmtId="164" fontId="20" fillId="0" borderId="1" xfId="1" applyNumberFormat="1" applyFont="1" applyBorder="1"/>
    <xf numFmtId="0" fontId="16" fillId="0" borderId="1" xfId="0" applyFont="1" applyBorder="1"/>
    <xf numFmtId="9" fontId="20" fillId="0" borderId="1" xfId="1" applyFont="1" applyBorder="1"/>
    <xf numFmtId="176" fontId="22" fillId="7" borderId="0" xfId="0" applyNumberFormat="1" applyFont="1" applyFill="1"/>
    <xf numFmtId="10" fontId="22" fillId="7" borderId="0" xfId="1" applyNumberFormat="1" applyFont="1" applyFill="1"/>
    <xf numFmtId="10" fontId="20" fillId="0" borderId="0" xfId="1" applyNumberFormat="1" applyFont="1"/>
    <xf numFmtId="0" fontId="18" fillId="7" borderId="1" xfId="0" applyFont="1" applyFill="1" applyBorder="1" applyAlignment="1">
      <alignment horizontal="center" vertical="center" wrapText="1"/>
    </xf>
    <xf numFmtId="0" fontId="40" fillId="0" borderId="0" xfId="30"/>
    <xf numFmtId="0" fontId="26" fillId="0" borderId="29" xfId="30" applyFont="1" applyBorder="1" applyAlignment="1">
      <alignment horizontal="justify" vertical="center" wrapText="1"/>
    </xf>
    <xf numFmtId="0" fontId="26" fillId="0" borderId="30" xfId="30" applyFont="1" applyBorder="1" applyAlignment="1">
      <alignment horizontal="justify" vertical="center"/>
    </xf>
    <xf numFmtId="0" fontId="26" fillId="39" borderId="29" xfId="30" applyFont="1" applyFill="1" applyBorder="1" applyAlignment="1">
      <alignment horizontal="justify" vertical="center" wrapText="1"/>
    </xf>
    <xf numFmtId="0" fontId="26" fillId="39" borderId="30" xfId="30" applyFont="1" applyFill="1" applyBorder="1" applyAlignment="1">
      <alignment horizontal="justify" vertical="center"/>
    </xf>
    <xf numFmtId="0" fontId="28" fillId="39" borderId="29" xfId="30" applyFont="1" applyFill="1" applyBorder="1" applyAlignment="1">
      <alignment horizontal="justify" vertical="center" wrapText="1"/>
    </xf>
    <xf numFmtId="0" fontId="30" fillId="40" borderId="31" xfId="30" applyFont="1" applyFill="1" applyBorder="1" applyAlignment="1">
      <alignment horizontal="justify" vertical="center" wrapText="1"/>
    </xf>
    <xf numFmtId="0" fontId="30" fillId="40" borderId="32" xfId="30" applyFont="1" applyFill="1" applyBorder="1" applyAlignment="1">
      <alignment horizontal="justify" vertical="center" wrapText="1"/>
    </xf>
    <xf numFmtId="0" fontId="30" fillId="40" borderId="33" xfId="30" applyFont="1" applyFill="1" applyBorder="1" applyAlignment="1">
      <alignment horizontal="justify" vertical="center"/>
    </xf>
    <xf numFmtId="0" fontId="20" fillId="0" borderId="0" xfId="0" applyFont="1" applyAlignment="1">
      <alignment horizontal="left" vertical="center"/>
    </xf>
    <xf numFmtId="0" fontId="56" fillId="0" borderId="0" xfId="0" applyFont="1" applyAlignment="1">
      <alignment horizontal="left" vertical="center" wrapText="1"/>
    </xf>
    <xf numFmtId="17" fontId="20" fillId="20" borderId="1" xfId="0" applyNumberFormat="1" applyFont="1" applyFill="1" applyBorder="1" applyAlignment="1">
      <alignment horizontal="center" vertical="center" wrapText="1"/>
    </xf>
    <xf numFmtId="0" fontId="20" fillId="20" borderId="1" xfId="0" applyFont="1" applyFill="1" applyBorder="1" applyAlignment="1">
      <alignment horizontal="left" vertical="center" wrapText="1"/>
    </xf>
    <xf numFmtId="0" fontId="16" fillId="0" borderId="0" xfId="0" applyFont="1" applyAlignment="1">
      <alignment horizontal="left" vertical="center" wrapText="1"/>
    </xf>
    <xf numFmtId="0" fontId="13" fillId="4" borderId="1" xfId="0" applyFont="1" applyFill="1" applyBorder="1" applyAlignment="1">
      <alignment horizontal="center" vertical="center" wrapText="1"/>
    </xf>
    <xf numFmtId="164" fontId="5" fillId="0" borderId="0" xfId="1" applyNumberFormat="1" applyFont="1"/>
    <xf numFmtId="10" fontId="20" fillId="0" borderId="0" xfId="5" applyNumberFormat="1" applyFont="1"/>
    <xf numFmtId="9" fontId="5" fillId="0" borderId="0" xfId="1" applyFont="1"/>
    <xf numFmtId="0" fontId="20" fillId="21" borderId="0" xfId="18" applyFont="1" applyFill="1"/>
    <xf numFmtId="0" fontId="0" fillId="0" borderId="0" xfId="0" applyNumberFormat="1"/>
    <xf numFmtId="9" fontId="8" fillId="6" borderId="0" xfId="1" applyFont="1" applyFill="1"/>
    <xf numFmtId="42" fontId="0" fillId="0" borderId="0" xfId="0" applyNumberFormat="1"/>
    <xf numFmtId="0" fontId="35" fillId="17" borderId="1" xfId="0" applyFont="1" applyFill="1" applyBorder="1" applyAlignment="1">
      <alignment horizontal="center" vertical="center"/>
    </xf>
    <xf numFmtId="0" fontId="19" fillId="17" borderId="1" xfId="0" applyFont="1" applyFill="1" applyBorder="1" applyAlignment="1">
      <alignment vertical="center"/>
    </xf>
    <xf numFmtId="0" fontId="19" fillId="16" borderId="1" xfId="0" applyFont="1" applyFill="1" applyBorder="1" applyAlignment="1">
      <alignment horizontal="center" vertical="center"/>
    </xf>
    <xf numFmtId="9" fontId="35" fillId="17" borderId="1" xfId="0" applyNumberFormat="1" applyFont="1" applyFill="1" applyBorder="1" applyAlignment="1">
      <alignment horizontal="center" vertical="center"/>
    </xf>
    <xf numFmtId="42" fontId="35" fillId="0" borderId="1" xfId="3" applyFont="1" applyBorder="1" applyAlignment="1">
      <alignment horizontal="center" vertical="center"/>
    </xf>
    <xf numFmtId="0" fontId="35" fillId="0" borderId="0" xfId="0" applyFont="1"/>
    <xf numFmtId="0" fontId="42" fillId="0" borderId="0" xfId="0" applyFont="1"/>
    <xf numFmtId="0" fontId="37" fillId="0" borderId="1" xfId="0" applyFont="1" applyFill="1" applyBorder="1" applyAlignment="1">
      <alignment horizontal="center" vertical="center" wrapText="1"/>
    </xf>
    <xf numFmtId="10" fontId="4" fillId="0" borderId="1" xfId="1" applyNumberFormat="1" applyFont="1" applyFill="1" applyBorder="1" applyAlignment="1">
      <alignment horizontal="center" vertical="center" wrapText="1"/>
    </xf>
    <xf numFmtId="10" fontId="4" fillId="0" borderId="18" xfId="1" applyNumberFormat="1" applyFont="1" applyFill="1" applyBorder="1" applyAlignment="1">
      <alignment horizontal="center" vertical="center" wrapText="1"/>
    </xf>
    <xf numFmtId="9" fontId="62" fillId="0" borderId="0" xfId="1" applyFont="1" applyAlignment="1">
      <alignment horizontal="center" vertical="center" wrapText="1"/>
    </xf>
    <xf numFmtId="41" fontId="62" fillId="21" borderId="34" xfId="2" applyFont="1" applyFill="1" applyBorder="1" applyAlignment="1">
      <alignment horizontal="center" vertical="center" wrapText="1"/>
    </xf>
    <xf numFmtId="17" fontId="62" fillId="10" borderId="35" xfId="1" applyNumberFormat="1" applyFont="1" applyFill="1" applyBorder="1" applyAlignment="1">
      <alignment horizontal="center" vertical="center" wrapText="1"/>
    </xf>
    <xf numFmtId="10" fontId="62" fillId="0" borderId="35" xfId="1" applyNumberFormat="1" applyFont="1" applyFill="1" applyBorder="1" applyAlignment="1">
      <alignment horizontal="center" vertical="center" wrapText="1"/>
    </xf>
    <xf numFmtId="10" fontId="62" fillId="41" borderId="35" xfId="1" applyNumberFormat="1" applyFont="1" applyFill="1" applyBorder="1" applyAlignment="1">
      <alignment horizontal="center" vertical="center" wrapText="1"/>
    </xf>
    <xf numFmtId="10" fontId="4" fillId="41" borderId="18" xfId="1" applyNumberFormat="1" applyFont="1" applyFill="1" applyBorder="1" applyAlignment="1">
      <alignment horizontal="center" vertical="center" wrapText="1"/>
    </xf>
    <xf numFmtId="10" fontId="62" fillId="21" borderId="35" xfId="1" applyNumberFormat="1" applyFont="1" applyFill="1" applyBorder="1" applyAlignment="1">
      <alignment horizontal="center" vertical="center" wrapText="1"/>
    </xf>
    <xf numFmtId="10" fontId="4" fillId="21" borderId="18" xfId="1" applyNumberFormat="1" applyFont="1" applyFill="1" applyBorder="1" applyAlignment="1">
      <alignment horizontal="center" vertical="center" wrapText="1"/>
    </xf>
    <xf numFmtId="10" fontId="4" fillId="14" borderId="1" xfId="1" applyNumberFormat="1" applyFont="1" applyFill="1" applyBorder="1" applyAlignment="1">
      <alignment horizontal="center" vertical="center" wrapText="1"/>
    </xf>
    <xf numFmtId="10" fontId="4" fillId="14" borderId="18" xfId="1" applyNumberFormat="1" applyFont="1" applyFill="1" applyBorder="1" applyAlignment="1">
      <alignment horizontal="center" vertical="center" wrapText="1"/>
    </xf>
    <xf numFmtId="10" fontId="62" fillId="14" borderId="35" xfId="1" applyNumberFormat="1" applyFont="1" applyFill="1" applyBorder="1" applyAlignment="1">
      <alignment horizontal="center" vertical="center" wrapText="1"/>
    </xf>
    <xf numFmtId="10" fontId="4" fillId="21" borderId="1" xfId="1" applyNumberFormat="1" applyFont="1" applyFill="1" applyBorder="1" applyAlignment="1">
      <alignment horizontal="center" vertical="center" wrapText="1"/>
    </xf>
    <xf numFmtId="10" fontId="4" fillId="41" borderId="1" xfId="1" applyNumberFormat="1" applyFont="1" applyFill="1" applyBorder="1" applyAlignment="1">
      <alignment horizontal="center" vertical="center" wrapText="1"/>
    </xf>
    <xf numFmtId="0" fontId="42" fillId="0" borderId="1" xfId="0" applyFont="1" applyBorder="1"/>
    <xf numFmtId="0" fontId="42" fillId="3" borderId="1" xfId="0" applyFont="1" applyFill="1" applyBorder="1"/>
    <xf numFmtId="42" fontId="42" fillId="0" borderId="1" xfId="3" applyFont="1" applyBorder="1"/>
    <xf numFmtId="42" fontId="7" fillId="21" borderId="1" xfId="3" applyFont="1" applyFill="1" applyBorder="1"/>
    <xf numFmtId="10" fontId="62" fillId="14" borderId="36" xfId="1" applyNumberFormat="1" applyFont="1" applyFill="1" applyBorder="1" applyAlignment="1">
      <alignment horizontal="center" vertical="center" wrapText="1"/>
    </xf>
    <xf numFmtId="10" fontId="18" fillId="7" borderId="35" xfId="1" applyNumberFormat="1" applyFont="1" applyFill="1" applyBorder="1" applyAlignment="1">
      <alignment horizontal="center" vertical="center" wrapText="1"/>
    </xf>
    <xf numFmtId="10" fontId="8" fillId="7" borderId="1" xfId="1" applyNumberFormat="1" applyFont="1" applyFill="1" applyBorder="1" applyAlignment="1">
      <alignment horizontal="center" vertical="center" wrapText="1"/>
    </xf>
    <xf numFmtId="10" fontId="8" fillId="7" borderId="18" xfId="1" applyNumberFormat="1" applyFont="1" applyFill="1" applyBorder="1" applyAlignment="1">
      <alignment horizontal="center" vertical="center" wrapText="1"/>
    </xf>
    <xf numFmtId="0" fontId="57" fillId="23" borderId="1" xfId="0" applyFont="1" applyFill="1" applyBorder="1" applyAlignment="1">
      <alignment horizontal="center" vertical="center" textRotation="90" wrapText="1"/>
    </xf>
    <xf numFmtId="0" fontId="57" fillId="20" borderId="13" xfId="0" applyFont="1" applyFill="1" applyBorder="1" applyAlignment="1">
      <alignment horizontal="center" vertical="center" textRotation="90" wrapText="1"/>
    </xf>
    <xf numFmtId="0" fontId="57" fillId="20" borderId="15" xfId="0" applyFont="1" applyFill="1" applyBorder="1" applyAlignment="1">
      <alignment horizontal="center" vertical="center" textRotation="90" wrapText="1"/>
    </xf>
    <xf numFmtId="0" fontId="57" fillId="20" borderId="14" xfId="0" applyFont="1" applyFill="1" applyBorder="1" applyAlignment="1">
      <alignment horizontal="center" vertical="center" textRotation="90" wrapText="1"/>
    </xf>
    <xf numFmtId="0" fontId="57" fillId="9" borderId="1" xfId="0" applyFont="1" applyFill="1" applyBorder="1" applyAlignment="1">
      <alignment horizontal="center" vertical="center" textRotation="90" wrapText="1"/>
    </xf>
    <xf numFmtId="0" fontId="57" fillId="24" borderId="1" xfId="0" applyFont="1" applyFill="1" applyBorder="1" applyAlignment="1">
      <alignment horizontal="center" vertical="center" textRotation="90" wrapText="1"/>
    </xf>
    <xf numFmtId="0" fontId="57" fillId="38" borderId="1" xfId="0" applyFont="1" applyFill="1" applyBorder="1" applyAlignment="1">
      <alignment horizontal="center" vertical="center" textRotation="90" wrapText="1"/>
    </xf>
    <xf numFmtId="0" fontId="54" fillId="5" borderId="25" xfId="0" applyFont="1" applyFill="1" applyBorder="1" applyAlignment="1">
      <alignment horizontal="center" vertical="center" wrapText="1"/>
    </xf>
    <xf numFmtId="0" fontId="54" fillId="5" borderId="0" xfId="0" applyFont="1" applyFill="1" applyAlignment="1">
      <alignment horizontal="center" vertical="center" wrapText="1"/>
    </xf>
    <xf numFmtId="0" fontId="54" fillId="5" borderId="26" xfId="0" applyFont="1" applyFill="1" applyBorder="1" applyAlignment="1">
      <alignment horizontal="center" vertical="center" wrapText="1"/>
    </xf>
    <xf numFmtId="0" fontId="53" fillId="0" borderId="21" xfId="0" applyFont="1" applyBorder="1" applyAlignment="1">
      <alignment horizontal="center" vertical="center" wrapText="1"/>
    </xf>
    <xf numFmtId="0" fontId="54" fillId="4" borderId="25" xfId="0" applyFont="1" applyFill="1" applyBorder="1" applyAlignment="1">
      <alignment horizontal="center" vertical="center" wrapText="1"/>
    </xf>
    <xf numFmtId="0" fontId="54" fillId="4" borderId="0" xfId="0" applyFont="1" applyFill="1" applyAlignment="1">
      <alignment horizontal="center" vertical="center" wrapText="1"/>
    </xf>
    <xf numFmtId="0" fontId="54" fillId="4" borderId="26" xfId="0" applyFont="1" applyFill="1" applyBorder="1" applyAlignment="1">
      <alignment horizontal="center" vertical="center" wrapText="1"/>
    </xf>
    <xf numFmtId="17" fontId="11" fillId="23" borderId="1" xfId="0" applyNumberFormat="1" applyFont="1" applyFill="1" applyBorder="1" applyAlignment="1">
      <alignment horizontal="center" vertical="center" wrapText="1"/>
    </xf>
    <xf numFmtId="17" fontId="20" fillId="23" borderId="13" xfId="0" applyNumberFormat="1" applyFont="1" applyFill="1" applyBorder="1" applyAlignment="1">
      <alignment horizontal="center" vertical="center" wrapText="1"/>
    </xf>
    <xf numFmtId="17" fontId="20" fillId="23" borderId="15" xfId="0" applyNumberFormat="1" applyFont="1" applyFill="1" applyBorder="1" applyAlignment="1">
      <alignment horizontal="center" vertical="center" wrapText="1"/>
    </xf>
    <xf numFmtId="17" fontId="20" fillId="23" borderId="14" xfId="0" applyNumberFormat="1" applyFont="1" applyFill="1" applyBorder="1" applyAlignment="1">
      <alignment horizontal="center" vertical="center" wrapText="1"/>
    </xf>
    <xf numFmtId="17" fontId="38" fillId="23" borderId="13" xfId="0" applyNumberFormat="1" applyFont="1" applyFill="1" applyBorder="1" applyAlignment="1">
      <alignment horizontal="center" vertical="center" wrapText="1"/>
    </xf>
    <xf numFmtId="17" fontId="38" fillId="23" borderId="15" xfId="0" applyNumberFormat="1" applyFont="1" applyFill="1" applyBorder="1" applyAlignment="1">
      <alignment horizontal="center" vertical="center" wrapText="1"/>
    </xf>
    <xf numFmtId="17" fontId="38" fillId="23" borderId="14" xfId="0" applyNumberFormat="1" applyFont="1" applyFill="1" applyBorder="1" applyAlignment="1">
      <alignment horizontal="center" vertical="center" wrapText="1"/>
    </xf>
    <xf numFmtId="0" fontId="54" fillId="7" borderId="25" xfId="0" applyFont="1" applyFill="1" applyBorder="1" applyAlignment="1">
      <alignment horizontal="center" vertical="center" wrapText="1"/>
    </xf>
    <xf numFmtId="0" fontId="54" fillId="7" borderId="0" xfId="0" applyFont="1" applyFill="1" applyAlignment="1">
      <alignment horizontal="center" vertical="center" wrapText="1"/>
    </xf>
    <xf numFmtId="0" fontId="54" fillId="7" borderId="26" xfId="0" applyFont="1" applyFill="1" applyBorder="1" applyAlignment="1">
      <alignment horizontal="center" vertical="center" wrapText="1"/>
    </xf>
    <xf numFmtId="17" fontId="16" fillId="16" borderId="1" xfId="0" applyNumberFormat="1" applyFont="1" applyFill="1" applyBorder="1" applyAlignment="1">
      <alignment horizontal="center" vertical="center" wrapText="1"/>
    </xf>
    <xf numFmtId="0" fontId="54" fillId="36" borderId="25" xfId="0" applyFont="1" applyFill="1" applyBorder="1" applyAlignment="1">
      <alignment horizontal="center" vertical="center" wrapText="1"/>
    </xf>
    <xf numFmtId="0" fontId="54" fillId="36" borderId="0" xfId="0" applyFont="1" applyFill="1" applyAlignment="1">
      <alignment horizontal="center" vertical="center" wrapText="1"/>
    </xf>
    <xf numFmtId="0" fontId="54" fillId="36" borderId="26" xfId="0" applyFont="1" applyFill="1" applyBorder="1" applyAlignment="1">
      <alignment horizontal="center" vertical="center" wrapText="1"/>
    </xf>
    <xf numFmtId="0" fontId="54" fillId="27" borderId="25" xfId="0" applyFont="1" applyFill="1" applyBorder="1" applyAlignment="1">
      <alignment horizontal="center" vertical="center" wrapText="1"/>
    </xf>
    <xf numFmtId="0" fontId="54" fillId="27" borderId="0" xfId="0" applyFont="1" applyFill="1" applyAlignment="1">
      <alignment horizontal="center" vertical="center" wrapText="1"/>
    </xf>
    <xf numFmtId="0" fontId="54" fillId="27" borderId="26" xfId="0" applyFont="1" applyFill="1" applyBorder="1" applyAlignment="1">
      <alignment horizontal="center" vertical="center" wrapText="1"/>
    </xf>
    <xf numFmtId="17" fontId="20" fillId="24" borderId="27" xfId="0" applyNumberFormat="1" applyFont="1" applyFill="1" applyBorder="1" applyAlignment="1">
      <alignment horizontal="center" vertical="center" wrapText="1"/>
    </xf>
    <xf numFmtId="17" fontId="20" fillId="24" borderId="28" xfId="0" applyNumberFormat="1" applyFont="1" applyFill="1" applyBorder="1" applyAlignment="1">
      <alignment horizontal="center" vertical="center" wrapText="1"/>
    </xf>
    <xf numFmtId="0" fontId="54" fillId="37" borderId="25" xfId="0" applyFont="1" applyFill="1" applyBorder="1" applyAlignment="1">
      <alignment horizontal="center" vertical="center" wrapText="1"/>
    </xf>
    <xf numFmtId="0" fontId="54" fillId="37" borderId="0" xfId="0" applyFont="1" applyFill="1" applyAlignment="1">
      <alignment horizontal="center" vertical="center" wrapText="1"/>
    </xf>
    <xf numFmtId="0" fontId="54" fillId="37" borderId="26" xfId="0" applyFont="1" applyFill="1" applyBorder="1" applyAlignment="1">
      <alignment horizontal="center" vertical="center" wrapText="1"/>
    </xf>
    <xf numFmtId="42" fontId="25" fillId="0" borderId="19" xfId="5" applyFont="1" applyBorder="1" applyAlignment="1">
      <alignment horizontal="center"/>
    </xf>
    <xf numFmtId="0" fontId="34" fillId="24" borderId="1" xfId="18" applyFont="1" applyFill="1" applyBorder="1" applyAlignment="1">
      <alignment horizontal="center" vertical="center" textRotation="90"/>
    </xf>
    <xf numFmtId="0" fontId="34" fillId="25" borderId="20" xfId="18" applyFont="1" applyFill="1" applyBorder="1" applyAlignment="1">
      <alignment horizontal="center" vertical="center" textRotation="90"/>
    </xf>
    <xf numFmtId="0" fontId="13" fillId="26" borderId="20" xfId="18" applyFont="1" applyFill="1" applyBorder="1" applyAlignment="1">
      <alignment horizontal="center" vertical="center" textRotation="90"/>
    </xf>
    <xf numFmtId="0" fontId="13" fillId="27" borderId="20" xfId="18" applyFont="1" applyFill="1" applyBorder="1" applyAlignment="1">
      <alignment horizontal="center" vertical="center" textRotation="90"/>
    </xf>
    <xf numFmtId="0" fontId="8" fillId="5" borderId="1" xfId="0" applyFont="1" applyFill="1" applyBorder="1" applyAlignment="1">
      <alignment horizontal="center" vertical="center" wrapText="1"/>
    </xf>
    <xf numFmtId="0" fontId="29" fillId="17" borderId="13" xfId="0" applyFont="1" applyFill="1" applyBorder="1" applyAlignment="1">
      <alignment horizontal="center" vertical="center" wrapText="1"/>
    </xf>
    <xf numFmtId="0" fontId="29" fillId="17" borderId="14" xfId="0" applyFont="1" applyFill="1" applyBorder="1" applyAlignment="1">
      <alignment horizontal="center" vertical="center" wrapText="1"/>
    </xf>
    <xf numFmtId="0" fontId="29" fillId="17" borderId="15" xfId="0" applyFont="1" applyFill="1" applyBorder="1" applyAlignment="1">
      <alignment horizontal="center" vertical="center" wrapText="1"/>
    </xf>
    <xf numFmtId="0" fontId="29" fillId="16" borderId="13" xfId="0" applyFont="1" applyFill="1" applyBorder="1" applyAlignment="1">
      <alignment horizontal="center" vertical="center" wrapText="1"/>
    </xf>
    <xf numFmtId="0" fontId="29" fillId="16" borderId="15" xfId="0" applyFont="1" applyFill="1" applyBorder="1" applyAlignment="1">
      <alignment horizontal="center" vertical="center" wrapText="1"/>
    </xf>
    <xf numFmtId="0" fontId="29" fillId="16" borderId="14" xfId="0" applyFont="1" applyFill="1" applyBorder="1" applyAlignment="1">
      <alignment horizontal="center" vertical="center" wrapText="1"/>
    </xf>
    <xf numFmtId="0" fontId="26" fillId="17" borderId="1" xfId="0" applyFont="1" applyFill="1" applyBorder="1" applyAlignment="1">
      <alignment horizontal="left" vertical="center" wrapText="1"/>
    </xf>
    <xf numFmtId="0" fontId="31" fillId="7" borderId="1" xfId="0" applyFont="1" applyFill="1" applyBorder="1" applyAlignment="1">
      <alignment horizontal="center" vertical="center"/>
    </xf>
    <xf numFmtId="0" fontId="26" fillId="0" borderId="13"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4" xfId="0" applyFont="1" applyBorder="1" applyAlignment="1">
      <alignment horizontal="center" vertical="center" wrapText="1"/>
    </xf>
    <xf numFmtId="0" fontId="10" fillId="7" borderId="0" xfId="0" applyFont="1" applyFill="1"/>
    <xf numFmtId="165" fontId="8" fillId="7" borderId="1" xfId="3" applyNumberFormat="1" applyFont="1" applyFill="1" applyBorder="1"/>
  </cellXfs>
  <cellStyles count="34">
    <cellStyle name="Hipervínculo" xfId="29" builtinId="8"/>
    <cellStyle name="Millares [0]" xfId="2" builtinId="6"/>
    <cellStyle name="Millares [0] 2 2" xfId="6" xr:uid="{0BC9CE78-10E7-4F4C-8D03-46F5FBBA9294}"/>
    <cellStyle name="Millares [0] 3 2" xfId="25" xr:uid="{47817439-788D-426C-B2A6-0630A70BCAF4}"/>
    <cellStyle name="Millares [0] 5" xfId="32" xr:uid="{ECED4543-0C2A-4407-A85F-EF7F22FDD253}"/>
    <cellStyle name="Millares 2 2" xfId="12" xr:uid="{F2AF213D-15D6-45DD-84BC-C7D0A0093D1F}"/>
    <cellStyle name="Millares 2 2 2 2" xfId="26" xr:uid="{A41FA858-92BC-4632-9125-3939BFDEFD07}"/>
    <cellStyle name="Moneda [0]" xfId="3" builtinId="7"/>
    <cellStyle name="Moneda [0] 2" xfId="9" xr:uid="{1694FF02-5EDF-4633-A020-45E3A80F6126}"/>
    <cellStyle name="Moneda [0] 2 2 2" xfId="20" xr:uid="{7E96E5BC-9BA4-4D72-8F9B-664B2063D27F}"/>
    <cellStyle name="Moneda [0] 3" xfId="10" xr:uid="{0B7F715E-7D23-4587-88ED-9D0B73E7687C}"/>
    <cellStyle name="Moneda [0] 3 2" xfId="5" xr:uid="{0E50A091-E49B-4BAA-87B0-EE46D4B38071}"/>
    <cellStyle name="Moneda 2" xfId="17" xr:uid="{1DE5DDDC-EAF5-46AC-929C-6D0924D18F34}"/>
    <cellStyle name="Moneda 2 2 2" xfId="27" xr:uid="{91307805-902F-42E9-8A28-8C68B0382CA5}"/>
    <cellStyle name="Moneda 3" xfId="21" xr:uid="{5C5F1663-8E8C-4F6D-8986-0D4222341FDD}"/>
    <cellStyle name="Moneda 5" xfId="19" xr:uid="{0BF724C4-32FC-4B76-B036-94F5AC0E9A46}"/>
    <cellStyle name="Normal" xfId="0" builtinId="0"/>
    <cellStyle name="Normal 15" xfId="31" xr:uid="{B0582031-AA8F-44B1-8CDA-C24270CCAC3F}"/>
    <cellStyle name="Normal 2" xfId="13" xr:uid="{81D56A09-8C1F-4F43-B831-93624209489B}"/>
    <cellStyle name="Normal 2 2 3" xfId="18" xr:uid="{3F0BDFD6-2DA8-498A-8611-D8F65888A6FF}"/>
    <cellStyle name="Normal 2 3" xfId="28" xr:uid="{9E59C2C6-33E4-4302-814F-18CE464F9412}"/>
    <cellStyle name="Normal 3" xfId="16" xr:uid="{C34CE4A3-4031-43AA-A465-9EE446C3A713}"/>
    <cellStyle name="Normal 3 2" xfId="15" xr:uid="{C9E8DE55-CE17-492E-B5AC-51014626AF20}"/>
    <cellStyle name="Normal 3 2 2 2" xfId="24" xr:uid="{32638553-F714-42DA-B625-9902D7FD7211}"/>
    <cellStyle name="Normal 4" xfId="30" xr:uid="{975964DA-6790-4C24-932F-B6C87F334F20}"/>
    <cellStyle name="Normal 5" xfId="8" xr:uid="{5D9FB17B-01F9-4DA9-8198-DD777DFE1EF4}"/>
    <cellStyle name="Normal 5 2" xfId="23" xr:uid="{2A66723D-591C-45A2-9266-DB4693BE94BF}"/>
    <cellStyle name="Normal 7" xfId="4" xr:uid="{FDD8432C-BE57-4556-B73D-C2D8770B532A}"/>
    <cellStyle name="Porcentaje" xfId="1" builtinId="5"/>
    <cellStyle name="Porcentaje 2" xfId="11" xr:uid="{232DF28A-D800-4236-A2A3-B3E44D2DEFF2}"/>
    <cellStyle name="Porcentaje 2 2" xfId="7" xr:uid="{6CC56317-79AB-48D3-9BE1-AFFC4DDFE15D}"/>
    <cellStyle name="Porcentaje 3" xfId="14" xr:uid="{74E70A64-92DE-4B23-8524-21A676A410C8}"/>
    <cellStyle name="Porcentaje 3 2 2" xfId="22" xr:uid="{5C1A4B05-CCC3-45D1-B848-1D2ECF61B671}"/>
    <cellStyle name="Porcentaje 4" xfId="33" xr:uid="{EF0EBD8C-DA5F-432C-B74D-922848A529FD}"/>
  </cellStyles>
  <dxfs count="1">
    <dxf>
      <numFmt numFmtId="32" formatCode="_-&quot;$&quot;* #,##0_-;\-&quot;$&quot;* #,##0_-;_-&quot;$&quot;* &quot;-&quot;_-;_-@_-"/>
    </dxf>
  </dxfs>
  <tableStyles count="0" defaultTableStyle="TableStyleMedium2" defaultPivotStyle="PivotStyleLight16"/>
  <colors>
    <mruColors>
      <color rgb="FF0000CC"/>
      <color rgb="FFFFCCFF"/>
      <color rgb="FFFEFEE6"/>
      <color rgb="FFF88B0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3.xml"/><Relationship Id="rId68" Type="http://schemas.openxmlformats.org/officeDocument/2006/relationships/externalLink" Target="externalLinks/externalLink8.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externalLink" Target="externalLinks/externalLink6.xml"/><Relationship Id="rId74" Type="http://schemas.openxmlformats.org/officeDocument/2006/relationships/externalLink" Target="externalLinks/externalLink14.xml"/><Relationship Id="rId79"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externalLink" Target="externalLinks/externalLink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externalLink" Target="externalLinks/externalLink4.xml"/><Relationship Id="rId69" Type="http://schemas.openxmlformats.org/officeDocument/2006/relationships/externalLink" Target="externalLinks/externalLink9.xml"/><Relationship Id="rId77"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1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externalLink" Target="externalLinks/externalLink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2.xml"/><Relationship Id="rId70" Type="http://schemas.openxmlformats.org/officeDocument/2006/relationships/externalLink" Target="externalLinks/externalLink10.xml"/><Relationship Id="rId75"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externalLink" Target="externalLinks/externalLink5.xml"/><Relationship Id="rId73" Type="http://schemas.openxmlformats.org/officeDocument/2006/relationships/externalLink" Target="externalLinks/externalLink13.xml"/><Relationship Id="rId78"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externalLink" Target="externalLinks/externalLink11.xml"/><Relationship Id="rId2" Type="http://schemas.openxmlformats.org/officeDocument/2006/relationships/worksheet" Target="worksheets/sheet2.xml"/><Relationship Id="rId29" Type="http://schemas.openxmlformats.org/officeDocument/2006/relationships/worksheet" Target="worksheets/sheet2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'24. Eficiencia operativa (ajus)'!$B$24</c:f>
              <c:strCache>
                <c:ptCount val="1"/>
                <c:pt idx="0">
                  <c:v>Eficiencia operativa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'24. Eficiencia operativa (ajus)'!$C$23:$H$23</c:f>
              <c:strCache>
                <c:ptCount val="6"/>
                <c:pt idx="0">
                  <c:v>Año 16</c:v>
                </c:pt>
                <c:pt idx="1">
                  <c:v>Año 17</c:v>
                </c:pt>
                <c:pt idx="2">
                  <c:v>Año 18</c:v>
                </c:pt>
                <c:pt idx="3">
                  <c:v>Año 19</c:v>
                </c:pt>
                <c:pt idx="4">
                  <c:v>Año 20</c:v>
                </c:pt>
                <c:pt idx="5">
                  <c:v>Año 21</c:v>
                </c:pt>
              </c:strCache>
            </c:strRef>
          </c:cat>
          <c:val>
            <c:numRef>
              <c:f>'24. Eficiencia operativa (ajus)'!$C$24:$H$24</c:f>
              <c:numCache>
                <c:formatCode>0.00%</c:formatCode>
                <c:ptCount val="6"/>
                <c:pt idx="0">
                  <c:v>0.55307205260276093</c:v>
                </c:pt>
                <c:pt idx="1">
                  <c:v>0.59451607190121492</c:v>
                </c:pt>
                <c:pt idx="2">
                  <c:v>0.60128807943329055</c:v>
                </c:pt>
                <c:pt idx="3">
                  <c:v>0.60973530517668306</c:v>
                </c:pt>
                <c:pt idx="4">
                  <c:v>0.57709143901088755</c:v>
                </c:pt>
                <c:pt idx="5">
                  <c:v>0.54500277298020317</c:v>
                </c:pt>
              </c:numCache>
            </c:numRef>
          </c:val>
          <c:extLst>
            <c:ext xmlns:c16="http://schemas.microsoft.com/office/drawing/2014/chart" uri="{C3380CC4-5D6E-409C-BE32-E72D297353CC}">
              <c16:uniqueId val="{00000000-61FB-4946-AA1E-EB858495374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'ALN + CxC  a depositso'!$B$20</c:f>
              <c:strCache>
                <c:ptCount val="1"/>
                <c:pt idx="0">
                  <c:v>ALN + XCX / AH Voluntarios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'ALN + CxC  a depositso'!$C$19:$H$19</c:f>
              <c:strCache>
                <c:ptCount val="6"/>
                <c:pt idx="0">
                  <c:v>Año 16</c:v>
                </c:pt>
                <c:pt idx="1">
                  <c:v>Año 17</c:v>
                </c:pt>
                <c:pt idx="2">
                  <c:v>Año 18</c:v>
                </c:pt>
                <c:pt idx="3">
                  <c:v>Año 19</c:v>
                </c:pt>
                <c:pt idx="4">
                  <c:v>Año 20</c:v>
                </c:pt>
                <c:pt idx="5">
                  <c:v>Año 21</c:v>
                </c:pt>
              </c:strCache>
            </c:strRef>
          </c:cat>
          <c:val>
            <c:numRef>
              <c:f>'ALN + CxC  a depositso'!$C$20:$H$20</c:f>
              <c:numCache>
                <c:formatCode>0.00%</c:formatCode>
                <c:ptCount val="6"/>
                <c:pt idx="0">
                  <c:v>0.30495669154429217</c:v>
                </c:pt>
                <c:pt idx="1">
                  <c:v>0.94914378233747265</c:v>
                </c:pt>
                <c:pt idx="2">
                  <c:v>1.0787799344847175</c:v>
                </c:pt>
                <c:pt idx="3">
                  <c:v>1.0531844338593237</c:v>
                </c:pt>
                <c:pt idx="4">
                  <c:v>0.74151748114020377</c:v>
                </c:pt>
                <c:pt idx="5">
                  <c:v>1.1742727746803721</c:v>
                </c:pt>
              </c:numCache>
            </c:numRef>
          </c:val>
          <c:extLst>
            <c:ext xmlns:c16="http://schemas.microsoft.com/office/drawing/2014/chart" uri="{C3380CC4-5D6E-409C-BE32-E72D297353CC}">
              <c16:uniqueId val="{00000000-2F47-404F-8829-C7388F0AC5F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'Cartera sobre activos'!$B$25</c:f>
              <c:strCache>
                <c:ptCount val="1"/>
                <c:pt idx="0">
                  <c:v>Cartera bruta / Activo bruto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'Cartera sobre activos'!$C$24:$H$24</c:f>
              <c:strCache>
                <c:ptCount val="6"/>
                <c:pt idx="0">
                  <c:v>Año 16</c:v>
                </c:pt>
                <c:pt idx="1">
                  <c:v>Año 17</c:v>
                </c:pt>
                <c:pt idx="2">
                  <c:v>Año 18</c:v>
                </c:pt>
                <c:pt idx="3">
                  <c:v>Año 19</c:v>
                </c:pt>
                <c:pt idx="4">
                  <c:v>Año 20</c:v>
                </c:pt>
                <c:pt idx="5">
                  <c:v>Año 21</c:v>
                </c:pt>
              </c:strCache>
            </c:strRef>
          </c:cat>
          <c:val>
            <c:numRef>
              <c:f>'Cartera sobre activos'!$C$25:$H$25</c:f>
              <c:numCache>
                <c:formatCode>0.00%</c:formatCode>
                <c:ptCount val="6"/>
                <c:pt idx="0">
                  <c:v>0.94805346007907765</c:v>
                </c:pt>
                <c:pt idx="1">
                  <c:v>0.8697337132480889</c:v>
                </c:pt>
                <c:pt idx="2">
                  <c:v>0.86362270203989111</c:v>
                </c:pt>
                <c:pt idx="3">
                  <c:v>0.84842765493495675</c:v>
                </c:pt>
                <c:pt idx="4">
                  <c:v>0.88552148995316404</c:v>
                </c:pt>
                <c:pt idx="5">
                  <c:v>0.81610665811724104</c:v>
                </c:pt>
              </c:numCache>
            </c:numRef>
          </c:val>
          <c:extLst>
            <c:ext xmlns:c16="http://schemas.microsoft.com/office/drawing/2014/chart" uri="{C3380CC4-5D6E-409C-BE32-E72D297353CC}">
              <c16:uniqueId val="{00000000-6253-4B1C-A13B-C1A14672BBF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Cartera'!$B$75</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Cartera'!$C$74:$H$74</c:f>
              <c:strCache>
                <c:ptCount val="6"/>
                <c:pt idx="0">
                  <c:v>Año 16</c:v>
                </c:pt>
                <c:pt idx="1">
                  <c:v>Año 17</c:v>
                </c:pt>
                <c:pt idx="2">
                  <c:v>Año 18</c:v>
                </c:pt>
                <c:pt idx="3">
                  <c:v>Año 19</c:v>
                </c:pt>
                <c:pt idx="4">
                  <c:v>Año 20</c:v>
                </c:pt>
                <c:pt idx="5">
                  <c:v>Año 21</c:v>
                </c:pt>
              </c:strCache>
            </c:strRef>
          </c:cat>
          <c:val>
            <c:numRef>
              <c:f>'1. SARC - Calidad Cartera'!$C$75:$H$75</c:f>
              <c:numCache>
                <c:formatCode>0.00%</c:formatCode>
                <c:ptCount val="6"/>
                <c:pt idx="0">
                  <c:v>1.3105652034459507E-2</c:v>
                </c:pt>
                <c:pt idx="1">
                  <c:v>1.0294541601843928E-2</c:v>
                </c:pt>
                <c:pt idx="2">
                  <c:v>1.9883860713821595E-2</c:v>
                </c:pt>
                <c:pt idx="3">
                  <c:v>4.7947806790809705E-2</c:v>
                </c:pt>
                <c:pt idx="4">
                  <c:v>2.0012854727237323E-2</c:v>
                </c:pt>
                <c:pt idx="5">
                  <c:v>2.0677752242051262E-2</c:v>
                </c:pt>
              </c:numCache>
            </c:numRef>
          </c:val>
          <c:extLst>
            <c:ext xmlns:c16="http://schemas.microsoft.com/office/drawing/2014/chart" uri="{C3380CC4-5D6E-409C-BE32-E72D297353CC}">
              <c16:uniqueId val="{00000000-E04D-4540-A014-F148313C2BB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1"/>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 SARC - Calidad (con castigo)'!$B$77</c:f>
              <c:strCache>
                <c:ptCount val="1"/>
                <c:pt idx="0">
                  <c:v>Cartera MORA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 SARC - Calidad (con castigo)'!$C$76:$H$76</c:f>
              <c:strCache>
                <c:ptCount val="6"/>
                <c:pt idx="0">
                  <c:v>Año 16</c:v>
                </c:pt>
                <c:pt idx="1">
                  <c:v>Año 17</c:v>
                </c:pt>
                <c:pt idx="2">
                  <c:v>Año 18</c:v>
                </c:pt>
                <c:pt idx="3">
                  <c:v>Año 19</c:v>
                </c:pt>
                <c:pt idx="4">
                  <c:v>Año 20</c:v>
                </c:pt>
                <c:pt idx="5">
                  <c:v>Año 21</c:v>
                </c:pt>
              </c:strCache>
            </c:strRef>
          </c:cat>
          <c:val>
            <c:numRef>
              <c:f>'1. SARC - Calidad (con castigo)'!$C$77:$H$77</c:f>
              <c:numCache>
                <c:formatCode>0.00%</c:formatCode>
                <c:ptCount val="6"/>
                <c:pt idx="0">
                  <c:v>1.3105652034459507E-2</c:v>
                </c:pt>
                <c:pt idx="1">
                  <c:v>1.0294541601843928E-2</c:v>
                </c:pt>
                <c:pt idx="2">
                  <c:v>1.9883860713821595E-2</c:v>
                </c:pt>
                <c:pt idx="3">
                  <c:v>4.7947806790809705E-2</c:v>
                </c:pt>
                <c:pt idx="4">
                  <c:v>2.0012854727237323E-2</c:v>
                </c:pt>
                <c:pt idx="5">
                  <c:v>2.0677752242051262E-2</c:v>
                </c:pt>
              </c:numCache>
            </c:numRef>
          </c:val>
          <c:extLst>
            <c:ext xmlns:c16="http://schemas.microsoft.com/office/drawing/2014/chart" uri="{C3380CC4-5D6E-409C-BE32-E72D297353CC}">
              <c16:uniqueId val="{00000000-DBC6-4D0C-A272-8D87CAE3EC1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8176531429334045"/>
          <c:y val="3.5395589523252828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 SARC - Calidad Cons sin LBZ'!$B$21</c:f>
              <c:strCache>
                <c:ptCount val="1"/>
                <c:pt idx="0">
                  <c:v>Mora Consumo sin LBZ / Bruta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 SARC - Calidad Cons sin LBZ'!$C$20:$H$20</c:f>
              <c:strCache>
                <c:ptCount val="6"/>
                <c:pt idx="0">
                  <c:v>Año 16</c:v>
                </c:pt>
                <c:pt idx="1">
                  <c:v>Año 17</c:v>
                </c:pt>
                <c:pt idx="2">
                  <c:v>Año 18</c:v>
                </c:pt>
                <c:pt idx="3">
                  <c:v>Año 19</c:v>
                </c:pt>
                <c:pt idx="4">
                  <c:v>Año 20</c:v>
                </c:pt>
                <c:pt idx="5">
                  <c:v>Año 21</c:v>
                </c:pt>
              </c:strCache>
            </c:strRef>
          </c:cat>
          <c:val>
            <c:numRef>
              <c:f>'2. SARC - Calidad Cons sin LBZ'!$C$21:$H$21</c:f>
              <c:numCache>
                <c:formatCode>0.00%</c:formatCode>
                <c:ptCount val="6"/>
                <c:pt idx="0">
                  <c:v>0.39994132039523206</c:v>
                </c:pt>
                <c:pt idx="1">
                  <c:v>0.17075239850470872</c:v>
                </c:pt>
                <c:pt idx="2">
                  <c:v>0.23070972061125872</c:v>
                </c:pt>
                <c:pt idx="3">
                  <c:v>0.18098707940061745</c:v>
                </c:pt>
                <c:pt idx="4">
                  <c:v>0.24211729972500348</c:v>
                </c:pt>
                <c:pt idx="5">
                  <c:v>0.18433314728468161</c:v>
                </c:pt>
              </c:numCache>
            </c:numRef>
          </c:val>
          <c:extLst>
            <c:ext xmlns:c16="http://schemas.microsoft.com/office/drawing/2014/chart" uri="{C3380CC4-5D6E-409C-BE32-E72D297353CC}">
              <c16:uniqueId val="{00000000-0AEC-4E4D-92BB-DDD4345822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 SARC - Calidad Cons LBZ'!$B$30</c:f>
              <c:strCache>
                <c:ptCount val="1"/>
                <c:pt idx="0">
                  <c:v>Mora Consumo LBZ / Bruta Consumo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 SARC - Calidad Cons LBZ'!$C$29:$H$29</c:f>
              <c:strCache>
                <c:ptCount val="6"/>
                <c:pt idx="0">
                  <c:v>Año 16</c:v>
                </c:pt>
                <c:pt idx="1">
                  <c:v>Año 17</c:v>
                </c:pt>
                <c:pt idx="2">
                  <c:v>Año 18</c:v>
                </c:pt>
                <c:pt idx="3">
                  <c:v>Año 19</c:v>
                </c:pt>
                <c:pt idx="4">
                  <c:v>Año 20</c:v>
                </c:pt>
                <c:pt idx="5">
                  <c:v>Año 21</c:v>
                </c:pt>
              </c:strCache>
            </c:strRef>
          </c:cat>
          <c:val>
            <c:numRef>
              <c:f>'3. SARC - Calidad Cons LBZ'!$C$30:$H$30</c:f>
              <c:numCache>
                <c:formatCode>0.00%</c:formatCode>
                <c:ptCount val="6"/>
                <c:pt idx="0">
                  <c:v>4.8207499954820569E-4</c:v>
                </c:pt>
                <c:pt idx="1">
                  <c:v>7.6533844015491681E-4</c:v>
                </c:pt>
                <c:pt idx="2">
                  <c:v>7.063911531237377E-3</c:v>
                </c:pt>
                <c:pt idx="3">
                  <c:v>3.9098648451041759E-2</c:v>
                </c:pt>
                <c:pt idx="4">
                  <c:v>1.3089159811566261E-3</c:v>
                </c:pt>
                <c:pt idx="5">
                  <c:v>4.1940140948322456E-3</c:v>
                </c:pt>
              </c:numCache>
            </c:numRef>
          </c:val>
          <c:extLst>
            <c:ext xmlns:c16="http://schemas.microsoft.com/office/drawing/2014/chart" uri="{C3380CC4-5D6E-409C-BE32-E72D297353CC}">
              <c16:uniqueId val="{00000000-576E-412C-8AEF-B7EE2764587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'4. SARC - Calidad Comercial'!$B$21</c:f>
              <c:strCache>
                <c:ptCount val="1"/>
                <c:pt idx="0">
                  <c:v>Mora CCIAL / Bruta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 SARC - Calidad Comercial'!$C$20:$H$20</c:f>
              <c:strCache>
                <c:ptCount val="6"/>
                <c:pt idx="0">
                  <c:v>Año 16</c:v>
                </c:pt>
                <c:pt idx="1">
                  <c:v>Año 17</c:v>
                </c:pt>
                <c:pt idx="2">
                  <c:v>Año 18</c:v>
                </c:pt>
                <c:pt idx="3">
                  <c:v>Año 19</c:v>
                </c:pt>
                <c:pt idx="4">
                  <c:v>Año 20</c:v>
                </c:pt>
                <c:pt idx="5">
                  <c:v>Año 21</c:v>
                </c:pt>
              </c:strCache>
            </c:strRef>
          </c:cat>
          <c:val>
            <c:numRef>
              <c:f>'4. SARC - Calidad Comercial'!$C$21:$H$21</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EFB-469B-8A29-BEDBF32DACF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'5. SARC - Calidad MICRO'!$B$27</c:f>
              <c:strCache>
                <c:ptCount val="1"/>
                <c:pt idx="0">
                  <c:v>Mora MICRO / Bruta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 SARC - Calidad MICRO'!$C$26:$H$26</c:f>
              <c:strCache>
                <c:ptCount val="6"/>
                <c:pt idx="0">
                  <c:v>Año 16</c:v>
                </c:pt>
                <c:pt idx="1">
                  <c:v>Año 17</c:v>
                </c:pt>
                <c:pt idx="2">
                  <c:v>Año 18</c:v>
                </c:pt>
                <c:pt idx="3">
                  <c:v>Año 19</c:v>
                </c:pt>
                <c:pt idx="4">
                  <c:v>Año 20</c:v>
                </c:pt>
                <c:pt idx="5">
                  <c:v>Año 21</c:v>
                </c:pt>
              </c:strCache>
            </c:strRef>
          </c:cat>
          <c:val>
            <c:numRef>
              <c:f>'5. SARC - Calidad MICRO'!$C$27:$H$27</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E92-4F30-9590-1352C44A8F0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'6. SARC - Calidad VIVI'!$B$30</c:f>
              <c:strCache>
                <c:ptCount val="1"/>
                <c:pt idx="0">
                  <c:v>Mora VIVI / Bruta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 SARC - Calidad VIVI'!$C$29:$H$29</c:f>
              <c:strCache>
                <c:ptCount val="6"/>
                <c:pt idx="0">
                  <c:v>Año 16</c:v>
                </c:pt>
                <c:pt idx="1">
                  <c:v>Año 17</c:v>
                </c:pt>
                <c:pt idx="2">
                  <c:v>Año 18</c:v>
                </c:pt>
                <c:pt idx="3">
                  <c:v>Año 19</c:v>
                </c:pt>
                <c:pt idx="4">
                  <c:v>Año 20</c:v>
                </c:pt>
                <c:pt idx="5">
                  <c:v>Año 21</c:v>
                </c:pt>
              </c:strCache>
            </c:strRef>
          </c:cat>
          <c:val>
            <c:numRef>
              <c:f>'6. SARC - Calidad VIVI'!$C$30:$H$30</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F5D-4746-AF99-DDFB3CC8A69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TOTAL'!$B$30</c:f>
              <c:strCache>
                <c:ptCount val="1"/>
                <c:pt idx="0">
                  <c:v>Deterioro /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TOTAL'!$C$29:$H$29</c:f>
              <c:strCache>
                <c:ptCount val="6"/>
                <c:pt idx="0">
                  <c:v>Año 16</c:v>
                </c:pt>
                <c:pt idx="1">
                  <c:v>Año 17</c:v>
                </c:pt>
                <c:pt idx="2">
                  <c:v>Año 18</c:v>
                </c:pt>
                <c:pt idx="3">
                  <c:v>Año 19</c:v>
                </c:pt>
                <c:pt idx="4">
                  <c:v>Año 20</c:v>
                </c:pt>
                <c:pt idx="5">
                  <c:v>Año 21</c:v>
                </c:pt>
              </c:strCache>
            </c:strRef>
          </c:cat>
          <c:val>
            <c:numRef>
              <c:f>'7. SARC - Cobertura TOTAL'!$C$30:$H$30</c:f>
              <c:numCache>
                <c:formatCode>0.00%</c:formatCode>
                <c:ptCount val="6"/>
                <c:pt idx="0">
                  <c:v>1.9710760775238059E-2</c:v>
                </c:pt>
                <c:pt idx="1">
                  <c:v>1.7928016063936618E-2</c:v>
                </c:pt>
                <c:pt idx="2">
                  <c:v>2.1583264107473014E-2</c:v>
                </c:pt>
                <c:pt idx="3">
                  <c:v>1.7690456924755727E-2</c:v>
                </c:pt>
                <c:pt idx="4">
                  <c:v>2.4015017563788117E-2</c:v>
                </c:pt>
                <c:pt idx="5">
                  <c:v>3.079578905522359E-2</c:v>
                </c:pt>
              </c:numCache>
            </c:numRef>
          </c:val>
          <c:extLst>
            <c:ext xmlns:c16="http://schemas.microsoft.com/office/drawing/2014/chart" uri="{C3380CC4-5D6E-409C-BE32-E72D297353CC}">
              <c16:uniqueId val="{00000000-B5A3-4D22-AE6B-DD8729D161D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'7. SARC - Cobertura consumo'!$B$46</c:f>
              <c:strCache>
                <c:ptCount val="1"/>
                <c:pt idx="0">
                  <c:v>Deterioro / Mora CONSUMO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'7. SARC - Cobertura consumo'!$C$45:$H$45</c:f>
              <c:strCache>
                <c:ptCount val="6"/>
                <c:pt idx="0">
                  <c:v>Año 16</c:v>
                </c:pt>
                <c:pt idx="1">
                  <c:v>Año 17</c:v>
                </c:pt>
                <c:pt idx="2">
                  <c:v>Año 18</c:v>
                </c:pt>
                <c:pt idx="3">
                  <c:v>Año 19</c:v>
                </c:pt>
                <c:pt idx="4">
                  <c:v>Año 20</c:v>
                </c:pt>
                <c:pt idx="5">
                  <c:v>Año 21</c:v>
                </c:pt>
              </c:strCache>
            </c:strRef>
          </c:cat>
          <c:val>
            <c:numRef>
              <c:f>'7. SARC - Cobertura consumo'!$C$46:$H$46</c:f>
              <c:numCache>
                <c:formatCode>0.00%</c:formatCode>
                <c:ptCount val="6"/>
                <c:pt idx="0">
                  <c:v>0.76208778364746377</c:v>
                </c:pt>
                <c:pt idx="1">
                  <c:v>0.79701316879914952</c:v>
                </c:pt>
                <c:pt idx="2">
                  <c:v>0.52503576736877067</c:v>
                </c:pt>
                <c:pt idx="3">
                  <c:v>7.2503884662258433E-2</c:v>
                </c:pt>
                <c:pt idx="4">
                  <c:v>0.29501496549246614</c:v>
                </c:pt>
                <c:pt idx="5">
                  <c:v>0.38477053561365449</c:v>
                </c:pt>
              </c:numCache>
            </c:numRef>
          </c:val>
          <c:extLst>
            <c:ext xmlns:c16="http://schemas.microsoft.com/office/drawing/2014/chart" uri="{C3380CC4-5D6E-409C-BE32-E72D297353CC}">
              <c16:uniqueId val="{00000000-6D63-45F3-8ED7-101F87EFF0F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comercial'!$B$29</c:f>
              <c:strCache>
                <c:ptCount val="1"/>
                <c:pt idx="0">
                  <c:v>Deterioro / Mora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comercial'!$C$28:$H$28</c:f>
              <c:strCache>
                <c:ptCount val="6"/>
                <c:pt idx="0">
                  <c:v>Año 16</c:v>
                </c:pt>
                <c:pt idx="1">
                  <c:v>Año 17</c:v>
                </c:pt>
                <c:pt idx="2">
                  <c:v>Año 18</c:v>
                </c:pt>
                <c:pt idx="3">
                  <c:v>Año 19</c:v>
                </c:pt>
                <c:pt idx="4">
                  <c:v>Año 20</c:v>
                </c:pt>
                <c:pt idx="5">
                  <c:v>Año 21</c:v>
                </c:pt>
              </c:strCache>
            </c:strRef>
          </c:cat>
          <c:val>
            <c:numRef>
              <c:f>'8. SARC - Cobertura comercial'!$C$29:$H$29</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4CDC-42CE-8C17-8179C64C0C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MICRO'!$B$29</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MICRO'!$C$28:$H$28</c:f>
              <c:strCache>
                <c:ptCount val="6"/>
                <c:pt idx="0">
                  <c:v>Año 16</c:v>
                </c:pt>
                <c:pt idx="1">
                  <c:v>Año 17</c:v>
                </c:pt>
                <c:pt idx="2">
                  <c:v>Año 18</c:v>
                </c:pt>
                <c:pt idx="3">
                  <c:v>Año 19</c:v>
                </c:pt>
                <c:pt idx="4">
                  <c:v>Año 20</c:v>
                </c:pt>
                <c:pt idx="5">
                  <c:v>Año 21</c:v>
                </c:pt>
              </c:strCache>
            </c:strRef>
          </c:cat>
          <c:val>
            <c:numRef>
              <c:f>'8. SARC - Cobertura MICRO'!$C$29:$H$29</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5CEE-42F2-A44D-71579F50053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'8. SARC - Cobertura VIVI'!$B$33</c:f>
              <c:strCache>
                <c:ptCount val="1"/>
                <c:pt idx="0">
                  <c:v>Deterioro /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 SARC - Cobertura VIVI'!$C$32:$H$32</c:f>
              <c:strCache>
                <c:ptCount val="6"/>
                <c:pt idx="0">
                  <c:v>Año 16</c:v>
                </c:pt>
                <c:pt idx="1">
                  <c:v>Año 17</c:v>
                </c:pt>
                <c:pt idx="2">
                  <c:v>Año 18</c:v>
                </c:pt>
                <c:pt idx="3">
                  <c:v>Año 19</c:v>
                </c:pt>
                <c:pt idx="4">
                  <c:v>Año 20</c:v>
                </c:pt>
                <c:pt idx="5">
                  <c:v>Año 21</c:v>
                </c:pt>
              </c:strCache>
            </c:strRef>
          </c:cat>
          <c:val>
            <c:numRef>
              <c:f>'8. SARC - Cobertura VIVI'!$C$33:$H$33</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1DF5-4522-853E-903E0A3DD35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'9. SARC - Crecim Cartera BRUTA'!$B$22</c:f>
              <c:strCache>
                <c:ptCount val="1"/>
                <c:pt idx="0">
                  <c:v>Crecimiento Cartera BRUTA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'9. SARC - Crecim Cartera BRUTA'!$C$21:$G$21</c:f>
              <c:strCache>
                <c:ptCount val="5"/>
                <c:pt idx="0">
                  <c:v>Año 17</c:v>
                </c:pt>
                <c:pt idx="1">
                  <c:v>Año 18</c:v>
                </c:pt>
                <c:pt idx="2">
                  <c:v>Año 19</c:v>
                </c:pt>
                <c:pt idx="3">
                  <c:v>Año 20</c:v>
                </c:pt>
                <c:pt idx="4">
                  <c:v>Año 21</c:v>
                </c:pt>
              </c:strCache>
            </c:strRef>
          </c:cat>
          <c:val>
            <c:numRef>
              <c:f>'9. SARC - Crecim Cartera BRUTA'!$C$22:$G$22</c:f>
              <c:numCache>
                <c:formatCode>0.00%</c:formatCode>
                <c:ptCount val="5"/>
                <c:pt idx="0">
                  <c:v>9.8901492555203419E-5</c:v>
                </c:pt>
                <c:pt idx="1">
                  <c:v>4.4166683099853055E-2</c:v>
                </c:pt>
                <c:pt idx="2">
                  <c:v>6.3914785116723216E-3</c:v>
                </c:pt>
                <c:pt idx="3">
                  <c:v>0.17618730298396579</c:v>
                </c:pt>
                <c:pt idx="4">
                  <c:v>2.3960928506844059E-2</c:v>
                </c:pt>
              </c:numCache>
            </c:numRef>
          </c:val>
          <c:extLst>
            <c:ext xmlns:c16="http://schemas.microsoft.com/office/drawing/2014/chart" uri="{C3380CC4-5D6E-409C-BE32-E72D297353CC}">
              <c16:uniqueId val="{00000000-DB1E-4DDD-AD95-BD05D12E80B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'10. SARC - Crecim CONS sin LBZ'!$B$11</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'10. SARC - Crecim CONS sin LBZ'!$C$10:$G$10</c:f>
              <c:strCache>
                <c:ptCount val="5"/>
                <c:pt idx="0">
                  <c:v>Año 17</c:v>
                </c:pt>
                <c:pt idx="1">
                  <c:v>Año 18</c:v>
                </c:pt>
                <c:pt idx="2">
                  <c:v>Año 19</c:v>
                </c:pt>
                <c:pt idx="3">
                  <c:v>Año 20</c:v>
                </c:pt>
                <c:pt idx="4">
                  <c:v>Año 21</c:v>
                </c:pt>
              </c:strCache>
            </c:strRef>
          </c:cat>
          <c:val>
            <c:numRef>
              <c:f>'10. SARC - Crecim CONS sin LBZ'!$C$11:$G$11</c:f>
              <c:numCache>
                <c:formatCode>0.00%</c:formatCode>
                <c:ptCount val="5"/>
                <c:pt idx="0">
                  <c:v>0.77408210900031071</c:v>
                </c:pt>
                <c:pt idx="1">
                  <c:v>6.7713288306564312E-2</c:v>
                </c:pt>
                <c:pt idx="2">
                  <c:v>9.4955303186860185E-2</c:v>
                </c:pt>
                <c:pt idx="3">
                  <c:v>0.46481566469777391</c:v>
                </c:pt>
                <c:pt idx="4">
                  <c:v>0.2063395182848029</c:v>
                </c:pt>
              </c:numCache>
            </c:numRef>
          </c:val>
          <c:extLst>
            <c:ext xmlns:c16="http://schemas.microsoft.com/office/drawing/2014/chart" uri="{C3380CC4-5D6E-409C-BE32-E72D297353CC}">
              <c16:uniqueId val="{00000000-CEF4-4F20-8E20-6BA150A1B1E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'11. SARC Crecim Cons LBZ'!$B$16</c:f>
              <c:strCache>
                <c:ptCount val="1"/>
                <c:pt idx="0">
                  <c:v>Crecimiento Cartera Consumo SIN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'11. SARC Crecim Cons LBZ'!$C$15:$G$15</c:f>
              <c:strCache>
                <c:ptCount val="5"/>
                <c:pt idx="0">
                  <c:v>Año 17</c:v>
                </c:pt>
                <c:pt idx="1">
                  <c:v>Año 18</c:v>
                </c:pt>
                <c:pt idx="2">
                  <c:v>Año 19</c:v>
                </c:pt>
                <c:pt idx="3">
                  <c:v>Año 20</c:v>
                </c:pt>
                <c:pt idx="4">
                  <c:v>Año 21</c:v>
                </c:pt>
              </c:strCache>
            </c:strRef>
          </c:cat>
          <c:val>
            <c:numRef>
              <c:f>'11. SARC Crecim Cons LBZ'!$C$16:$G$16</c:f>
              <c:numCache>
                <c:formatCode>0.00%</c:formatCode>
                <c:ptCount val="5"/>
                <c:pt idx="0">
                  <c:v>-2.5158429831374729E-2</c:v>
                </c:pt>
                <c:pt idx="1">
                  <c:v>4.2768307295054209E-2</c:v>
                </c:pt>
                <c:pt idx="2">
                  <c:v>1.0060683333217302E-3</c:v>
                </c:pt>
                <c:pt idx="3">
                  <c:v>0.15698907659524886</c:v>
                </c:pt>
                <c:pt idx="4">
                  <c:v>8.6023976506162114E-3</c:v>
                </c:pt>
              </c:numCache>
            </c:numRef>
          </c:val>
          <c:extLst>
            <c:ext xmlns:c16="http://schemas.microsoft.com/office/drawing/2014/chart" uri="{C3380CC4-5D6E-409C-BE32-E72D297353CC}">
              <c16:uniqueId val="{00000000-8CD0-405E-95A8-33C221C8D8F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'12. SARC Crecim CCIAL'!$B$11</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'12. SARC Crecim CCIAL'!$C$10:$G$10</c:f>
              <c:strCache>
                <c:ptCount val="5"/>
                <c:pt idx="0">
                  <c:v>Año 17</c:v>
                </c:pt>
                <c:pt idx="1">
                  <c:v>Año 18</c:v>
                </c:pt>
                <c:pt idx="2">
                  <c:v>Año 19</c:v>
                </c:pt>
                <c:pt idx="3">
                  <c:v>Año 20</c:v>
                </c:pt>
                <c:pt idx="4">
                  <c:v>Año 21</c:v>
                </c:pt>
              </c:strCache>
            </c:strRef>
          </c:cat>
          <c:val>
            <c:numRef>
              <c:f>'12. SARC Crecim CCIAL'!$C$11:$G$11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4D09-4692-9F5A-0BD1CD2931A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'13. SARC Crecim MICRO'!$B$12</c:f>
              <c:strCache>
                <c:ptCount val="1"/>
                <c:pt idx="0">
                  <c:v>Crecimiento Cartera COMERCIAL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'13. SARC Crecim MICRO'!$C$11:$G$11</c:f>
              <c:strCache>
                <c:ptCount val="5"/>
                <c:pt idx="0">
                  <c:v>Año 17</c:v>
                </c:pt>
                <c:pt idx="1">
                  <c:v>Año 18</c:v>
                </c:pt>
                <c:pt idx="2">
                  <c:v>Año 19</c:v>
                </c:pt>
                <c:pt idx="3">
                  <c:v>Año 20</c:v>
                </c:pt>
                <c:pt idx="4">
                  <c:v>Año 21</c:v>
                </c:pt>
              </c:strCache>
            </c:strRef>
          </c:cat>
          <c:val>
            <c:numRef>
              <c:f>'13. SARC Crecim MICRO'!$C$12:$G$12</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8E3C-4755-81F6-1AE9B2FE80A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'14. SARC Crecim VIVI'!$B$16</c:f>
              <c:strCache>
                <c:ptCount val="1"/>
                <c:pt idx="0">
                  <c:v>Crecimiento Cartera VIVI</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'14. SARC Crecim VIVI'!$C$15:$G$15</c:f>
              <c:strCache>
                <c:ptCount val="5"/>
                <c:pt idx="0">
                  <c:v>Año 17</c:v>
                </c:pt>
                <c:pt idx="1">
                  <c:v>Año 18</c:v>
                </c:pt>
                <c:pt idx="2">
                  <c:v>Año 19</c:v>
                </c:pt>
                <c:pt idx="3">
                  <c:v>Año 20</c:v>
                </c:pt>
                <c:pt idx="4">
                  <c:v>Año 21</c:v>
                </c:pt>
              </c:strCache>
            </c:strRef>
          </c:cat>
          <c:val>
            <c:numRef>
              <c:f>'14. SARC Crecim VIVI'!$C$16:$G$16</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0812-452F-B12A-CF8F4C276EE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'15. SARC Crecim mora'!$B$61</c:f>
              <c:strCache>
                <c:ptCount val="1"/>
                <c:pt idx="0">
                  <c:v>Crecimiento MORA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'15. SARC Crecim mora'!$C$60:$G$60</c:f>
              <c:strCache>
                <c:ptCount val="5"/>
                <c:pt idx="0">
                  <c:v>Año 17</c:v>
                </c:pt>
                <c:pt idx="1">
                  <c:v>Año 18</c:v>
                </c:pt>
                <c:pt idx="2">
                  <c:v>Año 19</c:v>
                </c:pt>
                <c:pt idx="3">
                  <c:v>Año 20</c:v>
                </c:pt>
                <c:pt idx="4">
                  <c:v>Año 21</c:v>
                </c:pt>
              </c:strCache>
            </c:strRef>
          </c:cat>
          <c:val>
            <c:numRef>
              <c:f>'15. SARC Crecim mora'!$C$61:$G$61</c:f>
              <c:numCache>
                <c:formatCode>0.00%</c:formatCode>
                <c:ptCount val="5"/>
                <c:pt idx="0">
                  <c:v>-0.21441835016657196</c:v>
                </c:pt>
                <c:pt idx="1">
                  <c:v>1.0168032430945475</c:v>
                </c:pt>
                <c:pt idx="2">
                  <c:v>1.4268055817778214</c:v>
                </c:pt>
                <c:pt idx="3">
                  <c:v>-0.50907315261913211</c:v>
                </c:pt>
                <c:pt idx="4">
                  <c:v>5.798051671202753E-2</c:v>
                </c:pt>
              </c:numCache>
            </c:numRef>
          </c:val>
          <c:extLst>
            <c:ext xmlns:c16="http://schemas.microsoft.com/office/drawing/2014/chart" uri="{C3380CC4-5D6E-409C-BE32-E72D297353CC}">
              <c16:uniqueId val="{00000000-EE35-4559-99AF-5B1F6A585B9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'16. SARC &gt; mora Cons SIN LBZ'!$B$17</c:f>
              <c:strCache>
                <c:ptCount val="1"/>
                <c:pt idx="0">
                  <c:v>Crecim MORA Consumo NO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'16. SARC &gt; mora Cons SIN LBZ'!$C$16:$G$16</c:f>
              <c:strCache>
                <c:ptCount val="5"/>
                <c:pt idx="0">
                  <c:v>Año 17</c:v>
                </c:pt>
                <c:pt idx="1">
                  <c:v>Año 18</c:v>
                </c:pt>
                <c:pt idx="2">
                  <c:v>Año 19</c:v>
                </c:pt>
                <c:pt idx="3">
                  <c:v>Año 20</c:v>
                </c:pt>
                <c:pt idx="4">
                  <c:v>Año 21</c:v>
                </c:pt>
              </c:strCache>
            </c:strRef>
          </c:cat>
          <c:val>
            <c:numRef>
              <c:f>'16. SARC &gt; mora Cons SIN LBZ'!$C$17:$G$17</c:f>
              <c:numCache>
                <c:formatCode>0.00%</c:formatCode>
                <c:ptCount val="5"/>
                <c:pt idx="0">
                  <c:v>-0.24256694717931804</c:v>
                </c:pt>
                <c:pt idx="1">
                  <c:v>0.44262591094052994</c:v>
                </c:pt>
                <c:pt idx="2">
                  <c:v>-0.14102985399594603</c:v>
                </c:pt>
                <c:pt idx="3">
                  <c:v>0.95957200097401629</c:v>
                </c:pt>
                <c:pt idx="4">
                  <c:v>-8.1567651911324979E-2</c:v>
                </c:pt>
              </c:numCache>
            </c:numRef>
          </c:val>
          <c:extLst>
            <c:ext xmlns:c16="http://schemas.microsoft.com/office/drawing/2014/chart" uri="{C3380CC4-5D6E-409C-BE32-E72D297353CC}">
              <c16:uniqueId val="{00000000-CE2F-4E45-B5DE-DD9F3F23DF6D}"/>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'17. SARC &gt; mora Cons LBZ'!$B$21</c:f>
              <c:strCache>
                <c:ptCount val="1"/>
                <c:pt idx="0">
                  <c:v>Crecimiento MORA Cons LBZ</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'17. SARC &gt; mora Cons LBZ'!$C$20:$G$20</c:f>
              <c:strCache>
                <c:ptCount val="5"/>
                <c:pt idx="0">
                  <c:v>Año 17</c:v>
                </c:pt>
                <c:pt idx="1">
                  <c:v>Año 18</c:v>
                </c:pt>
                <c:pt idx="2">
                  <c:v>Año 19</c:v>
                </c:pt>
                <c:pt idx="3">
                  <c:v>Año 20</c:v>
                </c:pt>
                <c:pt idx="4">
                  <c:v>Año 21</c:v>
                </c:pt>
              </c:strCache>
            </c:strRef>
          </c:cat>
          <c:val>
            <c:numRef>
              <c:f>'17. SARC &gt; mora Cons LBZ'!$C$21:$G$21</c:f>
              <c:numCache>
                <c:formatCode>0.00%</c:formatCode>
                <c:ptCount val="5"/>
                <c:pt idx="0">
                  <c:v>0.5476507336207963</c:v>
                </c:pt>
                <c:pt idx="1">
                  <c:v>8.6245303826884907</c:v>
                </c:pt>
                <c:pt idx="2">
                  <c:v>4.5405541519102623</c:v>
                </c:pt>
                <c:pt idx="3">
                  <c:v>-0.9612671651738689</c:v>
                </c:pt>
                <c:pt idx="4">
                  <c:v>2.2317526355590469</c:v>
                </c:pt>
              </c:numCache>
            </c:numRef>
          </c:val>
          <c:extLst>
            <c:ext xmlns:c16="http://schemas.microsoft.com/office/drawing/2014/chart" uri="{C3380CC4-5D6E-409C-BE32-E72D297353CC}">
              <c16:uniqueId val="{00000000-942A-4191-9694-D29F5F2D222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'18. SARC &gt; mora CCIAL'!$B$17</c:f>
              <c:strCache>
                <c:ptCount val="1"/>
                <c:pt idx="0">
                  <c:v>Crecimiento MORA CCIAL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'18. SARC &gt; mora CCIAL'!$C$16:$G$16</c:f>
              <c:strCache>
                <c:ptCount val="5"/>
                <c:pt idx="0">
                  <c:v>Año 17</c:v>
                </c:pt>
                <c:pt idx="1">
                  <c:v>Año 18</c:v>
                </c:pt>
                <c:pt idx="2">
                  <c:v>Año 19</c:v>
                </c:pt>
                <c:pt idx="3">
                  <c:v>Año 20</c:v>
                </c:pt>
                <c:pt idx="4">
                  <c:v>Año 21</c:v>
                </c:pt>
              </c:strCache>
            </c:strRef>
          </c:cat>
          <c:val>
            <c:numRef>
              <c:f>'18. SARC &gt; mora CCIAL'!$C$17:$G$17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DA74-4707-8329-3000F5DC88FE}"/>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'19. SARC &gt; mora MICRO'!$B$21</c:f>
              <c:strCache>
                <c:ptCount val="1"/>
                <c:pt idx="0">
                  <c:v>Crecimiento MORA MICRO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'19. SARC &gt; mora MICRO'!$C$20:$G$20</c:f>
              <c:strCache>
                <c:ptCount val="5"/>
                <c:pt idx="0">
                  <c:v>Año 17</c:v>
                </c:pt>
                <c:pt idx="1">
                  <c:v>Año 18</c:v>
                </c:pt>
                <c:pt idx="2">
                  <c:v>Año 19</c:v>
                </c:pt>
                <c:pt idx="3">
                  <c:v>Año 20</c:v>
                </c:pt>
                <c:pt idx="4">
                  <c:v>Año 21</c:v>
                </c:pt>
              </c:strCache>
            </c:strRef>
          </c:cat>
          <c:val>
            <c:numRef>
              <c:f>'19. SARC &gt; mora MICRO'!$C$21:$G$21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ABC0-415A-B622-30AC42C2F8F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1.6934805818764179E-2"/>
          <c:y val="1.092049334541147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'20. SARC &gt; mora VIVI'!$B$21</c:f>
              <c:strCache>
                <c:ptCount val="1"/>
                <c:pt idx="0">
                  <c:v>Crecimiento MORA VIVIENDA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'20. SARC &gt; mora VIVI'!$C$20:$G$20</c:f>
              <c:strCache>
                <c:ptCount val="5"/>
                <c:pt idx="0">
                  <c:v>Año 17</c:v>
                </c:pt>
                <c:pt idx="1">
                  <c:v>Año 18</c:v>
                </c:pt>
                <c:pt idx="2">
                  <c:v>Año 19</c:v>
                </c:pt>
                <c:pt idx="3">
                  <c:v>Año 20</c:v>
                </c:pt>
                <c:pt idx="4">
                  <c:v>Año 21</c:v>
                </c:pt>
              </c:strCache>
            </c:strRef>
          </c:cat>
          <c:val>
            <c:numRef>
              <c:f>'20. SARC &gt; mora VIVI'!$C$21:$G$21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5203-49E2-8097-621CC5A1F0B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none"/>
        <c:minorTickMark val="none"/>
        <c:tickLblPos val="nextTo"/>
        <c:spPr>
          <a:solidFill>
            <a:schemeClr val="accent1"/>
          </a:solid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bg1"/>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'21. LIQUIDEZ - ALN vs Dep CP'!$B$36</c:f>
              <c:strCache>
                <c:ptCount val="1"/>
                <c:pt idx="0">
                  <c:v>ALN / Depositos CP</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'21. LIQUIDEZ - ALN vs Dep CP'!$C$35:$H$35</c:f>
              <c:strCache>
                <c:ptCount val="6"/>
                <c:pt idx="0">
                  <c:v>Año 16</c:v>
                </c:pt>
                <c:pt idx="1">
                  <c:v>Año 17</c:v>
                </c:pt>
                <c:pt idx="2">
                  <c:v>Año 18</c:v>
                </c:pt>
                <c:pt idx="3">
                  <c:v>Año 19</c:v>
                </c:pt>
                <c:pt idx="4">
                  <c:v>Año 20</c:v>
                </c:pt>
                <c:pt idx="5">
                  <c:v>Año 21</c:v>
                </c:pt>
              </c:strCache>
            </c:strRef>
          </c:cat>
          <c:val>
            <c:numRef>
              <c:f>'21. LIQUIDEZ - ALN vs Dep CP'!$C$36:$H$36</c:f>
              <c:numCache>
                <c:formatCode>0.00%</c:formatCode>
                <c:ptCount val="6"/>
                <c:pt idx="0">
                  <c:v>0.65138344581736896</c:v>
                </c:pt>
                <c:pt idx="1">
                  <c:v>0.82316257032475337</c:v>
                </c:pt>
                <c:pt idx="2">
                  <c:v>0.85005801136719905</c:v>
                </c:pt>
                <c:pt idx="3">
                  <c:v>0.98386720347520584</c:v>
                </c:pt>
                <c:pt idx="4">
                  <c:v>1.0518465680062026</c:v>
                </c:pt>
                <c:pt idx="5">
                  <c:v>1.209304939011147</c:v>
                </c:pt>
              </c:numCache>
            </c:numRef>
          </c:val>
          <c:extLst>
            <c:ext xmlns:c16="http://schemas.microsoft.com/office/drawing/2014/chart" uri="{C3380CC4-5D6E-409C-BE32-E72D297353CC}">
              <c16:uniqueId val="{00000000-C0CD-473B-9AF8-D27F90628E6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'22. LIQ. - Brecha GAP Vs ALN'!$B$26</c:f>
              <c:strCache>
                <c:ptCount val="1"/>
                <c:pt idx="0">
                  <c:v>Brecha Acumulada 3 Banda / ALN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'22. LIQ. - Brecha GAP Vs ALN'!$C$25:$H$25</c:f>
              <c:strCache>
                <c:ptCount val="6"/>
                <c:pt idx="0">
                  <c:v>Año 16</c:v>
                </c:pt>
                <c:pt idx="1">
                  <c:v>Año 17</c:v>
                </c:pt>
                <c:pt idx="2">
                  <c:v>Año 18</c:v>
                </c:pt>
                <c:pt idx="3">
                  <c:v>Año 19</c:v>
                </c:pt>
                <c:pt idx="4">
                  <c:v>Año 20</c:v>
                </c:pt>
                <c:pt idx="5">
                  <c:v>Año 21</c:v>
                </c:pt>
              </c:strCache>
            </c:strRef>
          </c:cat>
          <c:val>
            <c:numRef>
              <c:f>'22. LIQ. - Brecha GAP Vs ALN'!$C$26:$H$26</c:f>
              <c:numCache>
                <c:formatCode>0.00%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3352-4E05-BB0F-448442B5B05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41661051089544038"/>
          <c:y val="1.01174235263053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145738813860957"/>
          <c:w val="0.90365958227679166"/>
          <c:h val="0.76227646370906166"/>
        </c:manualLayout>
      </c:layout>
      <c:bar3DChart>
        <c:barDir val="col"/>
        <c:grouping val="clustered"/>
        <c:varyColors val="0"/>
        <c:ser>
          <c:idx val="0"/>
          <c:order val="0"/>
          <c:tx>
            <c:strRef>
              <c:f>'23. Concentracion depositos'!$B$13</c:f>
              <c:strCache>
                <c:ptCount val="1"/>
                <c:pt idx="0">
                  <c:v>Concentracion 20 mayores ahorradores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depositos'!$C$12:$H$12</c:f>
              <c:strCache>
                <c:ptCount val="6"/>
                <c:pt idx="0">
                  <c:v>Año 16</c:v>
                </c:pt>
                <c:pt idx="1">
                  <c:v>Año 17</c:v>
                </c:pt>
                <c:pt idx="2">
                  <c:v>Año 18</c:v>
                </c:pt>
                <c:pt idx="3">
                  <c:v>Año 19</c:v>
                </c:pt>
                <c:pt idx="4">
                  <c:v>Año 20</c:v>
                </c:pt>
                <c:pt idx="5">
                  <c:v>Año 21</c:v>
                </c:pt>
              </c:strCache>
            </c:strRef>
          </c:cat>
          <c:val>
            <c:numRef>
              <c:f>'23. Concentracion depositos'!$C$13:$H$13</c:f>
              <c:numCache>
                <c:formatCode>0.00%</c:formatCode>
                <c:ptCount val="6"/>
                <c:pt idx="0">
                  <c:v>0</c:v>
                </c:pt>
                <c:pt idx="1">
                  <c:v>0</c:v>
                </c:pt>
                <c:pt idx="2">
                  <c:v>0.3108771985670078</c:v>
                </c:pt>
                <c:pt idx="3">
                  <c:v>0.28509989169687022</c:v>
                </c:pt>
                <c:pt idx="4">
                  <c:v>0.35109484919083495</c:v>
                </c:pt>
                <c:pt idx="5">
                  <c:v>0.36409506163669525</c:v>
                </c:pt>
              </c:numCache>
            </c:numRef>
          </c:val>
          <c:extLst>
            <c:ext xmlns:c16="http://schemas.microsoft.com/office/drawing/2014/chart" uri="{C3380CC4-5D6E-409C-BE32-E72D297353CC}">
              <c16:uniqueId val="{00000000-842D-4A5B-A6FF-6AA4C6978F41}"/>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r>
              <a:rPr lang="en-US"/>
              <a:t>Concentracion 20 mayores DEUDORES</a:t>
            </a:r>
          </a:p>
        </c:rich>
      </c:tx>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464908122632614"/>
          <c:w val="0.90365958227679166"/>
          <c:h val="0.73220126386883111"/>
        </c:manualLayout>
      </c:layout>
      <c:bar3DChart>
        <c:barDir val="col"/>
        <c:grouping val="clustered"/>
        <c:varyColors val="0"/>
        <c:ser>
          <c:idx val="0"/>
          <c:order val="0"/>
          <c:tx>
            <c:strRef>
              <c:f>'23. Concentracion cartera'!$B$21</c:f>
              <c:strCache>
                <c:ptCount val="1"/>
                <c:pt idx="0">
                  <c:v>Concentración 20 mayores deudores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'23. Concentracion cartera'!$C$20:$H$20</c:f>
              <c:strCache>
                <c:ptCount val="6"/>
                <c:pt idx="0">
                  <c:v>Año 16</c:v>
                </c:pt>
                <c:pt idx="1">
                  <c:v>Año 17</c:v>
                </c:pt>
                <c:pt idx="2">
                  <c:v>Año 18</c:v>
                </c:pt>
                <c:pt idx="3">
                  <c:v>Año 19</c:v>
                </c:pt>
                <c:pt idx="4">
                  <c:v>Año 20</c:v>
                </c:pt>
                <c:pt idx="5">
                  <c:v>Año 21</c:v>
                </c:pt>
              </c:strCache>
            </c:strRef>
          </c:cat>
          <c:val>
            <c:numRef>
              <c:f>'23. Concentracion cartera'!$C$21:$H$21</c:f>
              <c:numCache>
                <c:formatCode>0.00%</c:formatCode>
                <c:ptCount val="6"/>
                <c:pt idx="0">
                  <c:v>0</c:v>
                </c:pt>
                <c:pt idx="1">
                  <c:v>0</c:v>
                </c:pt>
                <c:pt idx="2">
                  <c:v>0.19735662967090539</c:v>
                </c:pt>
                <c:pt idx="3">
                  <c:v>0.18997734283006545</c:v>
                </c:pt>
                <c:pt idx="4">
                  <c:v>0.20815440588195847</c:v>
                </c:pt>
                <c:pt idx="5">
                  <c:v>0.21266246408951625</c:v>
                </c:pt>
              </c:numCache>
            </c:numRef>
          </c:val>
          <c:extLst>
            <c:ext xmlns:c16="http://schemas.microsoft.com/office/drawing/2014/chart" uri="{C3380CC4-5D6E-409C-BE32-E72D297353CC}">
              <c16:uniqueId val="{00000000-A81B-47C9-A1FF-1D5E47EA603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4.0000000000000008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'24. Eficiencia operativa'!$B$19</c:f>
              <c:strCache>
                <c:ptCount val="1"/>
                <c:pt idx="0">
                  <c:v>Eficiencia operativa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'24. Eficiencia operativa'!$C$18:$H$18</c:f>
              <c:strCache>
                <c:ptCount val="6"/>
                <c:pt idx="0">
                  <c:v>Año 16</c:v>
                </c:pt>
                <c:pt idx="1">
                  <c:v>Año 17</c:v>
                </c:pt>
                <c:pt idx="2">
                  <c:v>Año 18</c:v>
                </c:pt>
                <c:pt idx="3">
                  <c:v>Año 19</c:v>
                </c:pt>
                <c:pt idx="4">
                  <c:v>Año 20</c:v>
                </c:pt>
                <c:pt idx="5">
                  <c:v>Año 21</c:v>
                </c:pt>
              </c:strCache>
            </c:strRef>
          </c:cat>
          <c:val>
            <c:numRef>
              <c:f>'24. Eficiencia operativa'!$C$19:$H$19</c:f>
              <c:numCache>
                <c:formatCode>0.00%</c:formatCode>
                <c:ptCount val="6"/>
                <c:pt idx="0">
                  <c:v>0.73269661510189266</c:v>
                </c:pt>
                <c:pt idx="1">
                  <c:v>0.78721398749935756</c:v>
                </c:pt>
                <c:pt idx="2">
                  <c:v>0.82681605898189725</c:v>
                </c:pt>
                <c:pt idx="3">
                  <c:v>0.78055990566559397</c:v>
                </c:pt>
                <c:pt idx="4">
                  <c:v>0.73458875026306891</c:v>
                </c:pt>
                <c:pt idx="5">
                  <c:v>0.64808334335627193</c:v>
                </c:pt>
              </c:numCache>
            </c:numRef>
          </c:val>
          <c:extLst>
            <c:ext xmlns:c16="http://schemas.microsoft.com/office/drawing/2014/chart" uri="{C3380CC4-5D6E-409C-BE32-E72D297353CC}">
              <c16:uniqueId val="{00000000-0BB1-4214-A2F9-5B81BFD6C1E6}"/>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'25. Quebranto patrimonial'!$B$9</c:f>
              <c:strCache>
                <c:ptCount val="1"/>
                <c:pt idx="0">
                  <c:v>Quebranto patrimonial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'25. Quebranto patrimonial'!$C$8:$H$8</c:f>
              <c:strCache>
                <c:ptCount val="6"/>
                <c:pt idx="0">
                  <c:v>Año 16</c:v>
                </c:pt>
                <c:pt idx="1">
                  <c:v>Año 17</c:v>
                </c:pt>
                <c:pt idx="2">
                  <c:v>Año 18</c:v>
                </c:pt>
                <c:pt idx="3">
                  <c:v>Año 19</c:v>
                </c:pt>
                <c:pt idx="4">
                  <c:v>Año 20</c:v>
                </c:pt>
                <c:pt idx="5">
                  <c:v>Año 21</c:v>
                </c:pt>
              </c:strCache>
            </c:strRef>
          </c:cat>
          <c:val>
            <c:numRef>
              <c:f>'25. Quebranto patrimonial'!$C$9:$H$9</c:f>
              <c:numCache>
                <c:formatCode>0.00%</c:formatCode>
                <c:ptCount val="6"/>
                <c:pt idx="0">
                  <c:v>1.2949691945691009</c:v>
                </c:pt>
                <c:pt idx="1">
                  <c:v>1.266171898992096</c:v>
                </c:pt>
                <c:pt idx="2">
                  <c:v>1.2382831361490065</c:v>
                </c:pt>
                <c:pt idx="3">
                  <c:v>1.2441981266893423</c:v>
                </c:pt>
                <c:pt idx="4">
                  <c:v>1.2385950590760118</c:v>
                </c:pt>
                <c:pt idx="5">
                  <c:v>1.2496245442266238</c:v>
                </c:pt>
              </c:numCache>
            </c:numRef>
          </c:val>
          <c:extLst>
            <c:ext xmlns:c16="http://schemas.microsoft.com/office/drawing/2014/chart" uri="{C3380CC4-5D6E-409C-BE32-E72D297353CC}">
              <c16:uniqueId val="{00000000-8A88-4C3E-A797-9BF79B53E6F9}"/>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36862972107300146"/>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'27. Irreduc  Total'!$B$9</c:f>
              <c:strCache>
                <c:ptCount val="1"/>
                <c:pt idx="0">
                  <c:v>Capital irreducible / Total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'27. Irreduc  Total'!$C$8:$H$8</c:f>
              <c:strCache>
                <c:ptCount val="6"/>
                <c:pt idx="0">
                  <c:v>Año 16</c:v>
                </c:pt>
                <c:pt idx="1">
                  <c:v>Año 17</c:v>
                </c:pt>
                <c:pt idx="2">
                  <c:v>Año 18</c:v>
                </c:pt>
                <c:pt idx="3">
                  <c:v>Año 19</c:v>
                </c:pt>
                <c:pt idx="4">
                  <c:v>Año 20</c:v>
                </c:pt>
                <c:pt idx="5">
                  <c:v>Año 21</c:v>
                </c:pt>
              </c:strCache>
            </c:strRef>
          </c:cat>
          <c:val>
            <c:numRef>
              <c:f>'27. Irreduc  Total'!$C$9:$H$9</c:f>
              <c:numCache>
                <c:formatCode>0.00%</c:formatCode>
                <c:ptCount val="6"/>
                <c:pt idx="0">
                  <c:v>0.34715509666137534</c:v>
                </c:pt>
                <c:pt idx="1">
                  <c:v>0.33257466784218487</c:v>
                </c:pt>
                <c:pt idx="2">
                  <c:v>0.3145362054498918</c:v>
                </c:pt>
                <c:pt idx="3">
                  <c:v>0.32148321266102131</c:v>
                </c:pt>
                <c:pt idx="4">
                  <c:v>0.30311898920894992</c:v>
                </c:pt>
                <c:pt idx="5">
                  <c:v>0.29424194455315822</c:v>
                </c:pt>
              </c:numCache>
            </c:numRef>
          </c:val>
          <c:extLst>
            <c:ext xmlns:c16="http://schemas.microsoft.com/office/drawing/2014/chart" uri="{C3380CC4-5D6E-409C-BE32-E72D297353CC}">
              <c16:uniqueId val="{00000000-AC56-497F-9F18-FBCF6BF6D7C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'28. Capital institucional'!$B$15</c:f>
              <c:strCache>
                <c:ptCount val="1"/>
                <c:pt idx="0">
                  <c:v>Capital institucional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'28. Capital institucional'!$C$14:$H$14</c:f>
              <c:strCache>
                <c:ptCount val="6"/>
                <c:pt idx="0">
                  <c:v>Año 16</c:v>
                </c:pt>
                <c:pt idx="1">
                  <c:v>Año 17</c:v>
                </c:pt>
                <c:pt idx="2">
                  <c:v>Año 18</c:v>
                </c:pt>
                <c:pt idx="3">
                  <c:v>Año 19</c:v>
                </c:pt>
                <c:pt idx="4">
                  <c:v>Año 20</c:v>
                </c:pt>
                <c:pt idx="5">
                  <c:v>Año 21</c:v>
                </c:pt>
              </c:strCache>
            </c:strRef>
          </c:cat>
          <c:val>
            <c:numRef>
              <c:f>'28. Capital institucional'!$C$15:$H$15</c:f>
              <c:numCache>
                <c:formatCode>0.00%</c:formatCode>
                <c:ptCount val="6"/>
                <c:pt idx="0">
                  <c:v>0.13008803507704705</c:v>
                </c:pt>
                <c:pt idx="1">
                  <c:v>0.12261500093234194</c:v>
                </c:pt>
                <c:pt idx="2">
                  <c:v>0.11951713575275913</c:v>
                </c:pt>
                <c:pt idx="3">
                  <c:v>0.11919125391666407</c:v>
                </c:pt>
                <c:pt idx="4">
                  <c:v>0.1092228507216378</c:v>
                </c:pt>
                <c:pt idx="5">
                  <c:v>0.10290745386053099</c:v>
                </c:pt>
              </c:numCache>
            </c:numRef>
          </c:val>
          <c:extLst>
            <c:ext xmlns:c16="http://schemas.microsoft.com/office/drawing/2014/chart" uri="{C3380CC4-5D6E-409C-BE32-E72D297353CC}">
              <c16:uniqueId val="{00000000-212B-456E-9337-A80066FB71E8}"/>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'29. Activo productivo'!$B$43</c:f>
              <c:strCache>
                <c:ptCount val="1"/>
                <c:pt idx="0">
                  <c:v>Activo productivo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'29. Activo productivo'!$C$42:$H$42</c:f>
              <c:strCache>
                <c:ptCount val="6"/>
                <c:pt idx="0">
                  <c:v>Año 16</c:v>
                </c:pt>
                <c:pt idx="1">
                  <c:v>Año 17</c:v>
                </c:pt>
                <c:pt idx="2">
                  <c:v>Año 18</c:v>
                </c:pt>
                <c:pt idx="3">
                  <c:v>Año 19</c:v>
                </c:pt>
                <c:pt idx="4">
                  <c:v>Año 20</c:v>
                </c:pt>
                <c:pt idx="5">
                  <c:v>Año 21</c:v>
                </c:pt>
              </c:strCache>
            </c:strRef>
          </c:cat>
          <c:val>
            <c:numRef>
              <c:f>'29. Activo productivo'!$C$43:$H$43</c:f>
              <c:numCache>
                <c:formatCode>0.00%</c:formatCode>
                <c:ptCount val="6"/>
                <c:pt idx="0">
                  <c:v>0.9746300882789295</c:v>
                </c:pt>
                <c:pt idx="1">
                  <c:v>0.89924290101093463</c:v>
                </c:pt>
                <c:pt idx="2">
                  <c:v>0.88053245436902317</c:v>
                </c:pt>
                <c:pt idx="3">
                  <c:v>0.87378262223507763</c:v>
                </c:pt>
                <c:pt idx="4">
                  <c:v>0.9112434627111119</c:v>
                </c:pt>
                <c:pt idx="5">
                  <c:v>0.84093675423697545</c:v>
                </c:pt>
              </c:numCache>
            </c:numRef>
          </c:val>
          <c:extLst>
            <c:ext xmlns:c16="http://schemas.microsoft.com/office/drawing/2014/chart" uri="{C3380CC4-5D6E-409C-BE32-E72D297353CC}">
              <c16:uniqueId val="{00000000-0300-4B00-A313-74804F5040D7}"/>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'30. Cobertura Cartera improduc'!$B$81</c:f>
              <c:strCache>
                <c:ptCount val="1"/>
                <c:pt idx="0">
                  <c:v>Cobertura de cartera improductiva</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'30. Cobertura Cartera improduc'!$C$80:$H$80</c:f>
              <c:strCache>
                <c:ptCount val="6"/>
                <c:pt idx="0">
                  <c:v>Año 16</c:v>
                </c:pt>
                <c:pt idx="1">
                  <c:v>Año 17</c:v>
                </c:pt>
                <c:pt idx="2">
                  <c:v>Año 18</c:v>
                </c:pt>
                <c:pt idx="3">
                  <c:v>Año 19</c:v>
                </c:pt>
                <c:pt idx="4">
                  <c:v>Año 20</c:v>
                </c:pt>
                <c:pt idx="5">
                  <c:v>Año 21</c:v>
                </c:pt>
              </c:strCache>
            </c:strRef>
          </c:cat>
          <c:val>
            <c:numRef>
              <c:f>'30. Cobertura Cartera improduc'!$C$81:$H$81</c:f>
              <c:numCache>
                <c:formatCode>0.00%</c:formatCode>
                <c:ptCount val="6"/>
                <c:pt idx="0">
                  <c:v>0.87799159153348061</c:v>
                </c:pt>
                <c:pt idx="1">
                  <c:v>0.82384967474187321</c:v>
                </c:pt>
                <c:pt idx="2">
                  <c:v>0.61749743036955851</c:v>
                </c:pt>
                <c:pt idx="3">
                  <c:v>0.28073017411289791</c:v>
                </c:pt>
                <c:pt idx="4">
                  <c:v>0.363464259993238</c:v>
                </c:pt>
                <c:pt idx="5">
                  <c:v>0.42980293147162857</c:v>
                </c:pt>
              </c:numCache>
            </c:numRef>
          </c:val>
          <c:extLst>
            <c:ext xmlns:c16="http://schemas.microsoft.com/office/drawing/2014/chart" uri="{C3380CC4-5D6E-409C-BE32-E72D297353CC}">
              <c16:uniqueId val="{00000000-C4C6-48F5-8AC1-34F841ADFD3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'31. Margen Financiero'!$B$11</c:f>
              <c:strCache>
                <c:ptCount val="1"/>
                <c:pt idx="0">
                  <c:v>Margen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'31. Margen Financiero'!$C$10:$H$10</c:f>
              <c:strCache>
                <c:ptCount val="6"/>
                <c:pt idx="0">
                  <c:v>Año 16</c:v>
                </c:pt>
                <c:pt idx="1">
                  <c:v>Año 17</c:v>
                </c:pt>
                <c:pt idx="2">
                  <c:v>Año 18</c:v>
                </c:pt>
                <c:pt idx="3">
                  <c:v>Año 19</c:v>
                </c:pt>
                <c:pt idx="4">
                  <c:v>Año 20</c:v>
                </c:pt>
                <c:pt idx="5">
                  <c:v>Año 21</c:v>
                </c:pt>
              </c:strCache>
            </c:strRef>
          </c:cat>
          <c:val>
            <c:numRef>
              <c:f>'31. Margen Financiero'!$C$11:$H$11</c:f>
              <c:numCache>
                <c:formatCode>0.00%</c:formatCode>
                <c:ptCount val="6"/>
                <c:pt idx="0">
                  <c:v>0.86072440733848909</c:v>
                </c:pt>
                <c:pt idx="1">
                  <c:v>0.86929511430589712</c:v>
                </c:pt>
                <c:pt idx="2">
                  <c:v>0.8771965808601101</c:v>
                </c:pt>
                <c:pt idx="3">
                  <c:v>0.9089315895879948</c:v>
                </c:pt>
                <c:pt idx="4">
                  <c:v>0.91531581376665438</c:v>
                </c:pt>
                <c:pt idx="5">
                  <c:v>0.93649474218361639</c:v>
                </c:pt>
              </c:numCache>
            </c:numRef>
          </c:val>
          <c:extLst>
            <c:ext xmlns:c16="http://schemas.microsoft.com/office/drawing/2014/chart" uri="{C3380CC4-5D6E-409C-BE32-E72D297353CC}">
              <c16:uniqueId val="{00000000-4D77-46B6-834B-A6AEC584D0C3}"/>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'32. Margen Operacional'!$B$17</c:f>
              <c:strCache>
                <c:ptCount val="1"/>
                <c:pt idx="0">
                  <c:v>Margen operacional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'32. Margen Operacional'!$C$16:$H$16</c:f>
              <c:strCache>
                <c:ptCount val="6"/>
                <c:pt idx="0">
                  <c:v>Año 16</c:v>
                </c:pt>
                <c:pt idx="1">
                  <c:v>Año 17</c:v>
                </c:pt>
                <c:pt idx="2">
                  <c:v>Año 18</c:v>
                </c:pt>
                <c:pt idx="3">
                  <c:v>Año 19</c:v>
                </c:pt>
                <c:pt idx="4">
                  <c:v>Año 20</c:v>
                </c:pt>
                <c:pt idx="5">
                  <c:v>Año 21</c:v>
                </c:pt>
              </c:strCache>
            </c:strRef>
          </c:cat>
          <c:val>
            <c:numRef>
              <c:f>'32. Margen Operacional'!$C$17:$H$17</c:f>
              <c:numCache>
                <c:formatCode>0.00%</c:formatCode>
                <c:ptCount val="6"/>
                <c:pt idx="0">
                  <c:v>0.13128127241608956</c:v>
                </c:pt>
                <c:pt idx="1">
                  <c:v>8.4770670579279922E-2</c:v>
                </c:pt>
                <c:pt idx="2">
                  <c:v>5.170372467487834E-2</c:v>
                </c:pt>
                <c:pt idx="3">
                  <c:v>0.1298041743494803</c:v>
                </c:pt>
                <c:pt idx="4">
                  <c:v>0.18230247496052179</c:v>
                </c:pt>
                <c:pt idx="5">
                  <c:v>0.28996133300186328</c:v>
                </c:pt>
              </c:numCache>
            </c:numRef>
          </c:val>
          <c:extLst>
            <c:ext xmlns:c16="http://schemas.microsoft.com/office/drawing/2014/chart" uri="{C3380CC4-5D6E-409C-BE32-E72D297353CC}">
              <c16:uniqueId val="{00000000-9BA9-44BF-B6E3-67E97502C2E2}"/>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2.0000000000000004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62710429734418793"/>
          <c:y val="5.5168280956030942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1360119060711685E-2"/>
          <c:y val="3.0322131905224294E-2"/>
          <c:w val="0.90500302693856893"/>
          <c:h val="0.84247697592958704"/>
        </c:manualLayout>
      </c:layout>
      <c:bar3DChart>
        <c:barDir val="col"/>
        <c:grouping val="clustered"/>
        <c:varyColors val="0"/>
        <c:ser>
          <c:idx val="0"/>
          <c:order val="0"/>
          <c:tx>
            <c:strRef>
              <c:f>'33. Endeudamiento bancario'!$B$9</c:f>
              <c:strCache>
                <c:ptCount val="1"/>
                <c:pt idx="0">
                  <c:v>Endeudamiento financiero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'33. Endeudamiento bancario'!$C$8:$H$8</c:f>
              <c:strCache>
                <c:ptCount val="6"/>
                <c:pt idx="0">
                  <c:v>Año 16</c:v>
                </c:pt>
                <c:pt idx="1">
                  <c:v>Año 17</c:v>
                </c:pt>
                <c:pt idx="2">
                  <c:v>Año 18</c:v>
                </c:pt>
                <c:pt idx="3">
                  <c:v>Año 19</c:v>
                </c:pt>
                <c:pt idx="4">
                  <c:v>Año 20</c:v>
                </c:pt>
                <c:pt idx="5">
                  <c:v>Año 21</c:v>
                </c:pt>
              </c:strCache>
            </c:strRef>
          </c:cat>
          <c:val>
            <c:numRef>
              <c:f>'33. Endeudamiento bancario'!$C$9:$H$9</c:f>
              <c:numCache>
                <c:formatCode>0.00%</c:formatCode>
                <c:ptCount val="6"/>
                <c:pt idx="0">
                  <c:v>0.12900970821541385</c:v>
                </c:pt>
                <c:pt idx="1">
                  <c:v>0.10823350325795698</c:v>
                </c:pt>
                <c:pt idx="2">
                  <c:v>3.3911447743847398E-2</c:v>
                </c:pt>
                <c:pt idx="3">
                  <c:v>0</c:v>
                </c:pt>
                <c:pt idx="4">
                  <c:v>0</c:v>
                </c:pt>
                <c:pt idx="5">
                  <c:v>0</c:v>
                </c:pt>
              </c:numCache>
            </c:numRef>
          </c:val>
          <c:extLst>
            <c:ext xmlns:c16="http://schemas.microsoft.com/office/drawing/2014/chart" uri="{C3380CC4-5D6E-409C-BE32-E72D297353CC}">
              <c16:uniqueId val="{00000000-0B77-400C-AA70-57CE6A66ECFC}"/>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'34. Estructura de Balance'!$B$44</c:f>
              <c:strCache>
                <c:ptCount val="1"/>
                <c:pt idx="0">
                  <c:v>Activo productivo / pasivo con costo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'34. Estructura de Balance'!$C$43:$H$43</c:f>
              <c:strCache>
                <c:ptCount val="6"/>
                <c:pt idx="0">
                  <c:v>Año 16</c:v>
                </c:pt>
                <c:pt idx="1">
                  <c:v>Año 17</c:v>
                </c:pt>
                <c:pt idx="2">
                  <c:v>Año 18</c:v>
                </c:pt>
                <c:pt idx="3">
                  <c:v>Año 19</c:v>
                </c:pt>
                <c:pt idx="4">
                  <c:v>Año 20</c:v>
                </c:pt>
                <c:pt idx="5">
                  <c:v>Año 21</c:v>
                </c:pt>
              </c:strCache>
            </c:strRef>
          </c:cat>
          <c:val>
            <c:numRef>
              <c:f>'34. Estructura de Balance'!$C$44:$H$44</c:f>
              <c:numCache>
                <c:formatCode>0.00%</c:formatCode>
                <c:ptCount val="6"/>
                <c:pt idx="0">
                  <c:v>3.6572543158531463</c:v>
                </c:pt>
                <c:pt idx="1">
                  <c:v>3.5517287022247803</c:v>
                </c:pt>
                <c:pt idx="2">
                  <c:v>3.8861333741781627</c:v>
                </c:pt>
                <c:pt idx="3">
                  <c:v>3.8810067122506755</c:v>
                </c:pt>
                <c:pt idx="4">
                  <c:v>3.9338895741208639</c:v>
                </c:pt>
                <c:pt idx="5">
                  <c:v>3.5515493505932865</c:v>
                </c:pt>
              </c:numCache>
            </c:numRef>
          </c:val>
          <c:extLst>
            <c:ext xmlns:c16="http://schemas.microsoft.com/office/drawing/2014/chart" uri="{C3380CC4-5D6E-409C-BE32-E72D297353CC}">
              <c16:uniqueId val="{00000000-0457-46D9-82E3-26D697B1A43F}"/>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0.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'35. Rentabilidad del patrimonio'!$B$9</c:f>
              <c:strCache>
                <c:ptCount val="1"/>
                <c:pt idx="0">
                  <c:v>Rentabilidad del patrimonio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'35. Rentabilidad del patrimonio'!$C$8:$H$8</c:f>
              <c:strCache>
                <c:ptCount val="6"/>
                <c:pt idx="0">
                  <c:v>Año 16</c:v>
                </c:pt>
                <c:pt idx="1">
                  <c:v>Año 17</c:v>
                </c:pt>
                <c:pt idx="2">
                  <c:v>Año 18</c:v>
                </c:pt>
                <c:pt idx="3">
                  <c:v>Año 19</c:v>
                </c:pt>
                <c:pt idx="4">
                  <c:v>Año 20</c:v>
                </c:pt>
                <c:pt idx="5">
                  <c:v>Año 21</c:v>
                </c:pt>
              </c:strCache>
            </c:strRef>
          </c:cat>
          <c:val>
            <c:numRef>
              <c:f>'35. Rentabilidad del patrimonio'!$C$9:$H$9</c:f>
              <c:numCache>
                <c:formatCode>0.00%</c:formatCode>
                <c:ptCount val="6"/>
                <c:pt idx="0">
                  <c:v>2.8255417685941895E-2</c:v>
                </c:pt>
                <c:pt idx="1">
                  <c:v>2.3322887165648669E-2</c:v>
                </c:pt>
                <c:pt idx="2">
                  <c:v>1.7544439576921936E-2</c:v>
                </c:pt>
                <c:pt idx="3">
                  <c:v>2.4992733998100109E-2</c:v>
                </c:pt>
                <c:pt idx="4">
                  <c:v>3.6720737530474355E-2</c:v>
                </c:pt>
                <c:pt idx="5">
                  <c:v>4.8238161943117121E-2</c:v>
                </c:pt>
              </c:numCache>
            </c:numRef>
          </c:val>
          <c:extLst>
            <c:ext xmlns:c16="http://schemas.microsoft.com/office/drawing/2014/chart" uri="{C3380CC4-5D6E-409C-BE32-E72D297353CC}">
              <c16:uniqueId val="{00000000-28AB-4A25-833D-675D9545AC14}"/>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'36. Margen NETO'!$B$10</c:f>
              <c:strCache>
                <c:ptCount val="1"/>
                <c:pt idx="0">
                  <c:v>Margen NETO</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'36. Margen NETO'!$C$9:$H$9</c:f>
              <c:strCache>
                <c:ptCount val="6"/>
                <c:pt idx="0">
                  <c:v>Año 16</c:v>
                </c:pt>
                <c:pt idx="1">
                  <c:v>Año 17</c:v>
                </c:pt>
                <c:pt idx="2">
                  <c:v>Año 18</c:v>
                </c:pt>
                <c:pt idx="3">
                  <c:v>Año 19</c:v>
                </c:pt>
                <c:pt idx="4">
                  <c:v>Año 20</c:v>
                </c:pt>
                <c:pt idx="5">
                  <c:v>Año 21</c:v>
                </c:pt>
              </c:strCache>
            </c:strRef>
          </c:cat>
          <c:val>
            <c:numRef>
              <c:f>'36. Margen NETO'!$C$10:$H$10</c:f>
              <c:numCache>
                <c:formatCode>0.00%</c:formatCode>
                <c:ptCount val="6"/>
                <c:pt idx="0">
                  <c:v>0.14180343127523559</c:v>
                </c:pt>
                <c:pt idx="1">
                  <c:v>0.11041193504315543</c:v>
                </c:pt>
                <c:pt idx="2">
                  <c:v>8.4078838727199706E-2</c:v>
                </c:pt>
                <c:pt idx="3">
                  <c:v>0.1175399509709735</c:v>
                </c:pt>
                <c:pt idx="4">
                  <c:v>0.17342773280643098</c:v>
                </c:pt>
                <c:pt idx="5">
                  <c:v>0.27502336156982077</c:v>
                </c:pt>
              </c:numCache>
            </c:numRef>
          </c:val>
          <c:extLst>
            <c:ext xmlns:c16="http://schemas.microsoft.com/office/drawing/2014/chart" uri="{C3380CC4-5D6E-409C-BE32-E72D297353CC}">
              <c16:uniqueId val="{00000000-42CF-43F0-8031-642BDAFE9270}"/>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1.0000000000000002E-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6.35449025634411E-2"/>
          <c:y val="1.5345274722707664E-2"/>
        </c:manualLayout>
      </c:layout>
      <c:overlay val="0"/>
      <c:spPr>
        <a:noFill/>
        <a:ln>
          <a:noFill/>
        </a:ln>
        <a:effectLst/>
      </c:spPr>
      <c:txPr>
        <a:bodyPr rot="0" spcFirstLastPara="1" vertOverflow="ellipsis" vert="horz" wrap="square" anchor="ctr" anchorCtr="1"/>
        <a:lstStyle/>
        <a:p>
          <a:pPr>
            <a:defRPr sz="144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6340417723208324E-2"/>
          <c:y val="0.14285881130950207"/>
          <c:w val="0.90500302693856893"/>
          <c:h val="0.74678323730672391"/>
        </c:manualLayout>
      </c:layout>
      <c:bar3DChart>
        <c:barDir val="col"/>
        <c:grouping val="clustered"/>
        <c:varyColors val="0"/>
        <c:ser>
          <c:idx val="0"/>
          <c:order val="0"/>
          <c:tx>
            <c:strRef>
              <c:f>'37. Rentabilidad FUENTES'!$B$13</c:f>
              <c:strCache>
                <c:ptCount val="1"/>
                <c:pt idx="0">
                  <c:v>Excedente neto / Fuentes de financiación</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anchor="ctr" anchorCtr="1"/>
              <a:lstStyle/>
              <a:p>
                <a:pPr>
                  <a:defRPr sz="1200" b="1" i="0" u="none" strike="noStrike" kern="1200" baseline="0">
                    <a:solidFill>
                      <a:schemeClr val="tx1">
                        <a:lumMod val="75000"/>
                        <a:lumOff val="25000"/>
                      </a:schemeClr>
                    </a:solidFill>
                    <a:latin typeface="Arial Narrow" panose="020B0606020202030204" pitchFamily="34" charset="0"/>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'37. Rentabilidad FUENTES'!$C$12:$H$12</c:f>
              <c:strCache>
                <c:ptCount val="6"/>
                <c:pt idx="0">
                  <c:v>Año 16</c:v>
                </c:pt>
                <c:pt idx="1">
                  <c:v>Año 17</c:v>
                </c:pt>
                <c:pt idx="2">
                  <c:v>Año 18</c:v>
                </c:pt>
                <c:pt idx="3">
                  <c:v>Año 19</c:v>
                </c:pt>
                <c:pt idx="4">
                  <c:v>Año 20</c:v>
                </c:pt>
                <c:pt idx="5">
                  <c:v>Año 21</c:v>
                </c:pt>
              </c:strCache>
            </c:strRef>
          </c:cat>
          <c:val>
            <c:numRef>
              <c:f>'37. Rentabilidad FUENTES'!$C$13:$H$13</c:f>
              <c:numCache>
                <c:formatCode>0.00%</c:formatCode>
                <c:ptCount val="6"/>
                <c:pt idx="0">
                  <c:v>2.3925851346636915E-2</c:v>
                </c:pt>
                <c:pt idx="1">
                  <c:v>1.8968500011831018E-2</c:v>
                </c:pt>
                <c:pt idx="2">
                  <c:v>1.4714514116102886E-2</c:v>
                </c:pt>
                <c:pt idx="3">
                  <c:v>2.1705581989566188E-2</c:v>
                </c:pt>
                <c:pt idx="4">
                  <c:v>3.0438432632292279E-2</c:v>
                </c:pt>
                <c:pt idx="5">
                  <c:v>4.0372230015560617E-2</c:v>
                </c:pt>
              </c:numCache>
            </c:numRef>
          </c:val>
          <c:extLst>
            <c:ext xmlns:c16="http://schemas.microsoft.com/office/drawing/2014/chart" uri="{C3380CC4-5D6E-409C-BE32-E72D297353CC}">
              <c16:uniqueId val="{00000000-30BF-4AB7-9BA8-EE21385B660B}"/>
            </c:ext>
          </c:extLst>
        </c:ser>
        <c:dLbls>
          <c:showLegendKey val="0"/>
          <c:showVal val="1"/>
          <c:showCatName val="0"/>
          <c:showSerName val="0"/>
          <c:showPercent val="0"/>
          <c:showBubbleSize val="0"/>
        </c:dLbls>
        <c:gapWidth val="150"/>
        <c:shape val="box"/>
        <c:axId val="1007312911"/>
        <c:axId val="1007314991"/>
        <c:axId val="0"/>
      </c:bar3DChart>
      <c:catAx>
        <c:axId val="1007312911"/>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4991"/>
        <c:crosses val="autoZero"/>
        <c:auto val="1"/>
        <c:lblAlgn val="ctr"/>
        <c:lblOffset val="100"/>
        <c:noMultiLvlLbl val="0"/>
      </c:catAx>
      <c:valAx>
        <c:axId val="100731499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Arial Narrow" panose="020B0606020202030204" pitchFamily="34" charset="0"/>
                <a:ea typeface="+mn-ea"/>
                <a:cs typeface="+mn-cs"/>
              </a:defRPr>
            </a:pPr>
            <a:endParaRPr lang="es-CO"/>
          </a:p>
        </c:txPr>
        <c:crossAx val="1007312911"/>
        <c:crosses val="autoZero"/>
        <c:crossBetween val="between"/>
        <c:majorUnit val="5.000000000000001E-3"/>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200" b="1">
          <a:latin typeface="Arial Narrow" panose="020B0606020202030204" pitchFamily="34" charset="0"/>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1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5.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6.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7.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8.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9.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0.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1.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2.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3.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35.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36.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38.xml.rels><?xml version="1.0" encoding="UTF-8" standalone="yes"?>
<Relationships xmlns="http://schemas.openxmlformats.org/package/2006/relationships"><Relationship Id="rId1" Type="http://schemas.openxmlformats.org/officeDocument/2006/relationships/chart" Target="../charts/chart38.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39.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2.xml.rels><?xml version="1.0" encoding="UTF-8" standalone="yes"?>
<Relationships xmlns="http://schemas.openxmlformats.org/package/2006/relationships"><Relationship Id="rId1" Type="http://schemas.openxmlformats.org/officeDocument/2006/relationships/chart" Target="../charts/chart42.xml"/></Relationships>
</file>

<file path=xl/drawings/_rels/drawing43.xml.rels><?xml version="1.0" encoding="UTF-8" standalone="yes"?>
<Relationships xmlns="http://schemas.openxmlformats.org/package/2006/relationships"><Relationship Id="rId1" Type="http://schemas.openxmlformats.org/officeDocument/2006/relationships/chart" Target="../charts/chart43.xml"/></Relationships>
</file>

<file path=xl/drawings/_rels/drawing44.xml.rels><?xml version="1.0" encoding="UTF-8" standalone="yes"?>
<Relationships xmlns="http://schemas.openxmlformats.org/package/2006/relationships"><Relationship Id="rId1" Type="http://schemas.openxmlformats.org/officeDocument/2006/relationships/chart" Target="../charts/chart44.xml"/></Relationships>
</file>

<file path=xl/drawings/drawing1.xml><?xml version="1.0" encoding="utf-8"?>
<xdr:wsDr xmlns:xdr="http://schemas.openxmlformats.org/drawingml/2006/spreadsheetDrawing" xmlns:a="http://schemas.openxmlformats.org/drawingml/2006/main">
  <xdr:twoCellAnchor>
    <xdr:from>
      <xdr:col>1</xdr:col>
      <xdr:colOff>25400</xdr:colOff>
      <xdr:row>24</xdr:row>
      <xdr:rowOff>57150</xdr:rowOff>
    </xdr:from>
    <xdr:to>
      <xdr:col>6</xdr:col>
      <xdr:colOff>736600</xdr:colOff>
      <xdr:row>38</xdr:row>
      <xdr:rowOff>101599</xdr:rowOff>
    </xdr:to>
    <xdr:graphicFrame macro="">
      <xdr:nvGraphicFramePr>
        <xdr:cNvPr id="2" name="Gráfico 1">
          <a:extLst>
            <a:ext uri="{FF2B5EF4-FFF2-40B4-BE49-F238E27FC236}">
              <a16:creationId xmlns:a16="http://schemas.microsoft.com/office/drawing/2014/main" id="{3EAD4252-3FDF-454B-BEB9-37617940AC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82550</xdr:colOff>
      <xdr:row>20</xdr:row>
      <xdr:rowOff>76200</xdr:rowOff>
    </xdr:from>
    <xdr:to>
      <xdr:col>7</xdr:col>
      <xdr:colOff>19050</xdr:colOff>
      <xdr:row>34</xdr:row>
      <xdr:rowOff>120649</xdr:rowOff>
    </xdr:to>
    <xdr:graphicFrame macro="">
      <xdr:nvGraphicFramePr>
        <xdr:cNvPr id="2" name="Gráfico 1">
          <a:extLst>
            <a:ext uri="{FF2B5EF4-FFF2-40B4-BE49-F238E27FC236}">
              <a16:creationId xmlns:a16="http://schemas.microsoft.com/office/drawing/2014/main" id="{539D79E6-730D-4244-994D-497CB7327EF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82550</xdr:colOff>
      <xdr:row>25</xdr:row>
      <xdr:rowOff>76200</xdr:rowOff>
    </xdr:from>
    <xdr:to>
      <xdr:col>7</xdr:col>
      <xdr:colOff>19050</xdr:colOff>
      <xdr:row>39</xdr:row>
      <xdr:rowOff>120649</xdr:rowOff>
    </xdr:to>
    <xdr:graphicFrame macro="">
      <xdr:nvGraphicFramePr>
        <xdr:cNvPr id="2" name="Gráfico 1">
          <a:extLst>
            <a:ext uri="{FF2B5EF4-FFF2-40B4-BE49-F238E27FC236}">
              <a16:creationId xmlns:a16="http://schemas.microsoft.com/office/drawing/2014/main" id="{F54EC547-D004-46FD-9E31-C0A2F61636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82550</xdr:colOff>
      <xdr:row>75</xdr:row>
      <xdr:rowOff>76200</xdr:rowOff>
    </xdr:from>
    <xdr:to>
      <xdr:col>7</xdr:col>
      <xdr:colOff>19050</xdr:colOff>
      <xdr:row>89</xdr:row>
      <xdr:rowOff>120649</xdr:rowOff>
    </xdr:to>
    <xdr:graphicFrame macro="">
      <xdr:nvGraphicFramePr>
        <xdr:cNvPr id="2" name="Gráfico 1">
          <a:extLst>
            <a:ext uri="{FF2B5EF4-FFF2-40B4-BE49-F238E27FC236}">
              <a16:creationId xmlns:a16="http://schemas.microsoft.com/office/drawing/2014/main" id="{27B9254A-B4D0-49F6-8F1C-98559963D01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82550</xdr:colOff>
      <xdr:row>77</xdr:row>
      <xdr:rowOff>76200</xdr:rowOff>
    </xdr:from>
    <xdr:to>
      <xdr:col>7</xdr:col>
      <xdr:colOff>19050</xdr:colOff>
      <xdr:row>91</xdr:row>
      <xdr:rowOff>120649</xdr:rowOff>
    </xdr:to>
    <xdr:graphicFrame macro="">
      <xdr:nvGraphicFramePr>
        <xdr:cNvPr id="2" name="Gráfico 1">
          <a:extLst>
            <a:ext uri="{FF2B5EF4-FFF2-40B4-BE49-F238E27FC236}">
              <a16:creationId xmlns:a16="http://schemas.microsoft.com/office/drawing/2014/main" id="{A38FF94F-B866-4747-8A47-616C59871E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388A5272-8282-4194-AEFD-95B9D6AE47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xdr:col>
      <xdr:colOff>82550</xdr:colOff>
      <xdr:row>30</xdr:row>
      <xdr:rowOff>76200</xdr:rowOff>
    </xdr:from>
    <xdr:to>
      <xdr:col>7</xdr:col>
      <xdr:colOff>19050</xdr:colOff>
      <xdr:row>44</xdr:row>
      <xdr:rowOff>120649</xdr:rowOff>
    </xdr:to>
    <xdr:graphicFrame macro="">
      <xdr:nvGraphicFramePr>
        <xdr:cNvPr id="2" name="Gráfico 1">
          <a:extLst>
            <a:ext uri="{FF2B5EF4-FFF2-40B4-BE49-F238E27FC236}">
              <a16:creationId xmlns:a16="http://schemas.microsoft.com/office/drawing/2014/main" id="{37B15A5B-D75E-4175-BE44-05BC583503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82550</xdr:colOff>
      <xdr:row>21</xdr:row>
      <xdr:rowOff>76200</xdr:rowOff>
    </xdr:from>
    <xdr:to>
      <xdr:col>7</xdr:col>
      <xdr:colOff>19050</xdr:colOff>
      <xdr:row>35</xdr:row>
      <xdr:rowOff>120649</xdr:rowOff>
    </xdr:to>
    <xdr:graphicFrame macro="">
      <xdr:nvGraphicFramePr>
        <xdr:cNvPr id="2" name="Gráfico 1">
          <a:extLst>
            <a:ext uri="{FF2B5EF4-FFF2-40B4-BE49-F238E27FC236}">
              <a16:creationId xmlns:a16="http://schemas.microsoft.com/office/drawing/2014/main" id="{94D6F991-07FF-4E16-BB66-40BD7A0ECA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xdr:col>
      <xdr:colOff>82550</xdr:colOff>
      <xdr:row>27</xdr:row>
      <xdr:rowOff>76200</xdr:rowOff>
    </xdr:from>
    <xdr:to>
      <xdr:col>7</xdr:col>
      <xdr:colOff>19050</xdr:colOff>
      <xdr:row>41</xdr:row>
      <xdr:rowOff>120649</xdr:rowOff>
    </xdr:to>
    <xdr:graphicFrame macro="">
      <xdr:nvGraphicFramePr>
        <xdr:cNvPr id="2" name="Gráfico 1">
          <a:extLst>
            <a:ext uri="{FF2B5EF4-FFF2-40B4-BE49-F238E27FC236}">
              <a16:creationId xmlns:a16="http://schemas.microsoft.com/office/drawing/2014/main" id="{258446C9-5867-4B7D-8ADB-293080A87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91770054-E247-4680-8847-90DEB8F2DC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1</xdr:col>
      <xdr:colOff>25400</xdr:colOff>
      <xdr:row>31</xdr:row>
      <xdr:rowOff>57150</xdr:rowOff>
    </xdr:from>
    <xdr:to>
      <xdr:col>6</xdr:col>
      <xdr:colOff>736600</xdr:colOff>
      <xdr:row>45</xdr:row>
      <xdr:rowOff>101599</xdr:rowOff>
    </xdr:to>
    <xdr:graphicFrame macro="">
      <xdr:nvGraphicFramePr>
        <xdr:cNvPr id="2" name="Gráfico 1">
          <a:extLst>
            <a:ext uri="{FF2B5EF4-FFF2-40B4-BE49-F238E27FC236}">
              <a16:creationId xmlns:a16="http://schemas.microsoft.com/office/drawing/2014/main" id="{71ADD4C7-7BE8-443F-969C-0256D417EB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1</xdr:col>
      <xdr:colOff>25400</xdr:colOff>
      <xdr:row>47</xdr:row>
      <xdr:rowOff>57150</xdr:rowOff>
    </xdr:from>
    <xdr:to>
      <xdr:col>6</xdr:col>
      <xdr:colOff>736600</xdr:colOff>
      <xdr:row>61</xdr:row>
      <xdr:rowOff>101599</xdr:rowOff>
    </xdr:to>
    <xdr:graphicFrame macro="">
      <xdr:nvGraphicFramePr>
        <xdr:cNvPr id="2" name="Gráfico 1">
          <a:extLst>
            <a:ext uri="{FF2B5EF4-FFF2-40B4-BE49-F238E27FC236}">
              <a16:creationId xmlns:a16="http://schemas.microsoft.com/office/drawing/2014/main" id="{1A6ECE5C-43D6-4AEA-A8CF-1A7CF16ECD3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0CD4CBD4-B968-4D24-9251-44B3DD2479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25400</xdr:colOff>
      <xdr:row>30</xdr:row>
      <xdr:rowOff>57150</xdr:rowOff>
    </xdr:from>
    <xdr:to>
      <xdr:col>6</xdr:col>
      <xdr:colOff>736600</xdr:colOff>
      <xdr:row>44</xdr:row>
      <xdr:rowOff>101599</xdr:rowOff>
    </xdr:to>
    <xdr:graphicFrame macro="">
      <xdr:nvGraphicFramePr>
        <xdr:cNvPr id="2" name="Gráfico 1">
          <a:extLst>
            <a:ext uri="{FF2B5EF4-FFF2-40B4-BE49-F238E27FC236}">
              <a16:creationId xmlns:a16="http://schemas.microsoft.com/office/drawing/2014/main" id="{980F449D-35AD-4D26-B35F-BD1FE70918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25400</xdr:colOff>
      <xdr:row>34</xdr:row>
      <xdr:rowOff>57150</xdr:rowOff>
    </xdr:from>
    <xdr:to>
      <xdr:col>6</xdr:col>
      <xdr:colOff>736600</xdr:colOff>
      <xdr:row>48</xdr:row>
      <xdr:rowOff>101599</xdr:rowOff>
    </xdr:to>
    <xdr:graphicFrame macro="">
      <xdr:nvGraphicFramePr>
        <xdr:cNvPr id="2" name="Gráfico 1">
          <a:extLst>
            <a:ext uri="{FF2B5EF4-FFF2-40B4-BE49-F238E27FC236}">
              <a16:creationId xmlns:a16="http://schemas.microsoft.com/office/drawing/2014/main" id="{B0FECBC8-1284-4787-A3D5-9A32D7DD4A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25400</xdr:colOff>
      <xdr:row>23</xdr:row>
      <xdr:rowOff>57150</xdr:rowOff>
    </xdr:from>
    <xdr:to>
      <xdr:col>6</xdr:col>
      <xdr:colOff>736600</xdr:colOff>
      <xdr:row>39</xdr:row>
      <xdr:rowOff>82550</xdr:rowOff>
    </xdr:to>
    <xdr:graphicFrame macro="">
      <xdr:nvGraphicFramePr>
        <xdr:cNvPr id="2" name="Gráfico 1">
          <a:extLst>
            <a:ext uri="{FF2B5EF4-FFF2-40B4-BE49-F238E27FC236}">
              <a16:creationId xmlns:a16="http://schemas.microsoft.com/office/drawing/2014/main" id="{A18535D1-99E1-49A0-9A5D-8126A85493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600E4A38-80C8-4A91-BE91-6F3E8370C5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C90C4256-900D-4078-A536-7569F91A67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25400</xdr:colOff>
      <xdr:row>12</xdr:row>
      <xdr:rowOff>57150</xdr:rowOff>
    </xdr:from>
    <xdr:to>
      <xdr:col>6</xdr:col>
      <xdr:colOff>736600</xdr:colOff>
      <xdr:row>28</xdr:row>
      <xdr:rowOff>82550</xdr:rowOff>
    </xdr:to>
    <xdr:graphicFrame macro="">
      <xdr:nvGraphicFramePr>
        <xdr:cNvPr id="2" name="Gráfico 1">
          <a:extLst>
            <a:ext uri="{FF2B5EF4-FFF2-40B4-BE49-F238E27FC236}">
              <a16:creationId xmlns:a16="http://schemas.microsoft.com/office/drawing/2014/main" id="{23C2169B-5EE5-42EE-AACB-598C4FAF3A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25400</xdr:colOff>
      <xdr:row>13</xdr:row>
      <xdr:rowOff>57150</xdr:rowOff>
    </xdr:from>
    <xdr:to>
      <xdr:col>6</xdr:col>
      <xdr:colOff>736600</xdr:colOff>
      <xdr:row>29</xdr:row>
      <xdr:rowOff>82550</xdr:rowOff>
    </xdr:to>
    <xdr:graphicFrame macro="">
      <xdr:nvGraphicFramePr>
        <xdr:cNvPr id="2" name="Gráfico 1">
          <a:extLst>
            <a:ext uri="{FF2B5EF4-FFF2-40B4-BE49-F238E27FC236}">
              <a16:creationId xmlns:a16="http://schemas.microsoft.com/office/drawing/2014/main" id="{88CFF611-46D9-4218-B0A9-5596044D1A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25400</xdr:colOff>
      <xdr:row>17</xdr:row>
      <xdr:rowOff>57150</xdr:rowOff>
    </xdr:from>
    <xdr:to>
      <xdr:col>6</xdr:col>
      <xdr:colOff>736600</xdr:colOff>
      <xdr:row>33</xdr:row>
      <xdr:rowOff>82550</xdr:rowOff>
    </xdr:to>
    <xdr:graphicFrame macro="">
      <xdr:nvGraphicFramePr>
        <xdr:cNvPr id="2" name="Gráfico 1">
          <a:extLst>
            <a:ext uri="{FF2B5EF4-FFF2-40B4-BE49-F238E27FC236}">
              <a16:creationId xmlns:a16="http://schemas.microsoft.com/office/drawing/2014/main" id="{38A32D10-9EAF-4C0A-8ECA-953BA130EC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25400</xdr:colOff>
      <xdr:row>62</xdr:row>
      <xdr:rowOff>57150</xdr:rowOff>
    </xdr:from>
    <xdr:to>
      <xdr:col>6</xdr:col>
      <xdr:colOff>736600</xdr:colOff>
      <xdr:row>78</xdr:row>
      <xdr:rowOff>82550</xdr:rowOff>
    </xdr:to>
    <xdr:graphicFrame macro="">
      <xdr:nvGraphicFramePr>
        <xdr:cNvPr id="2" name="Gráfico 1">
          <a:extLst>
            <a:ext uri="{FF2B5EF4-FFF2-40B4-BE49-F238E27FC236}">
              <a16:creationId xmlns:a16="http://schemas.microsoft.com/office/drawing/2014/main" id="{9C39E64E-893E-44A0-955D-3B50E7BB689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38360C66-F1A0-4E41-A313-AB7D9ED3E9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73D52B89-D13D-40B9-9A8C-2D7EBBF737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25400</xdr:colOff>
      <xdr:row>18</xdr:row>
      <xdr:rowOff>57150</xdr:rowOff>
    </xdr:from>
    <xdr:to>
      <xdr:col>6</xdr:col>
      <xdr:colOff>736600</xdr:colOff>
      <xdr:row>34</xdr:row>
      <xdr:rowOff>82550</xdr:rowOff>
    </xdr:to>
    <xdr:graphicFrame macro="">
      <xdr:nvGraphicFramePr>
        <xdr:cNvPr id="2" name="Gráfico 1">
          <a:extLst>
            <a:ext uri="{FF2B5EF4-FFF2-40B4-BE49-F238E27FC236}">
              <a16:creationId xmlns:a16="http://schemas.microsoft.com/office/drawing/2014/main" id="{7E1690F7-31E3-48FB-B7F8-1239EABC9E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2BF9FFE5-B121-490C-879A-379D53533C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25400</xdr:colOff>
      <xdr:row>22</xdr:row>
      <xdr:rowOff>57150</xdr:rowOff>
    </xdr:from>
    <xdr:to>
      <xdr:col>6</xdr:col>
      <xdr:colOff>736600</xdr:colOff>
      <xdr:row>38</xdr:row>
      <xdr:rowOff>82550</xdr:rowOff>
    </xdr:to>
    <xdr:graphicFrame macro="">
      <xdr:nvGraphicFramePr>
        <xdr:cNvPr id="2" name="Gráfico 1">
          <a:extLst>
            <a:ext uri="{FF2B5EF4-FFF2-40B4-BE49-F238E27FC236}">
              <a16:creationId xmlns:a16="http://schemas.microsoft.com/office/drawing/2014/main" id="{54C296FD-7C59-47B9-BC2D-31DC1BC31D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1</xdr:col>
      <xdr:colOff>25400</xdr:colOff>
      <xdr:row>37</xdr:row>
      <xdr:rowOff>57150</xdr:rowOff>
    </xdr:from>
    <xdr:to>
      <xdr:col>6</xdr:col>
      <xdr:colOff>736600</xdr:colOff>
      <xdr:row>51</xdr:row>
      <xdr:rowOff>101599</xdr:rowOff>
    </xdr:to>
    <xdr:graphicFrame macro="">
      <xdr:nvGraphicFramePr>
        <xdr:cNvPr id="2" name="Gráfico 1">
          <a:extLst>
            <a:ext uri="{FF2B5EF4-FFF2-40B4-BE49-F238E27FC236}">
              <a16:creationId xmlns:a16="http://schemas.microsoft.com/office/drawing/2014/main" id="{2B1ABB66-BEFC-49F7-BCE6-B74074E061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1</xdr:col>
      <xdr:colOff>25400</xdr:colOff>
      <xdr:row>27</xdr:row>
      <xdr:rowOff>57150</xdr:rowOff>
    </xdr:from>
    <xdr:to>
      <xdr:col>6</xdr:col>
      <xdr:colOff>736600</xdr:colOff>
      <xdr:row>41</xdr:row>
      <xdr:rowOff>101599</xdr:rowOff>
    </xdr:to>
    <xdr:graphicFrame macro="">
      <xdr:nvGraphicFramePr>
        <xdr:cNvPr id="2" name="Gráfico 1">
          <a:extLst>
            <a:ext uri="{FF2B5EF4-FFF2-40B4-BE49-F238E27FC236}">
              <a16:creationId xmlns:a16="http://schemas.microsoft.com/office/drawing/2014/main" id="{5D7F51F2-A490-42A3-B992-FC3279E66A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1</xdr:col>
      <xdr:colOff>25400</xdr:colOff>
      <xdr:row>21</xdr:row>
      <xdr:rowOff>57150</xdr:rowOff>
    </xdr:from>
    <xdr:to>
      <xdr:col>6</xdr:col>
      <xdr:colOff>736600</xdr:colOff>
      <xdr:row>35</xdr:row>
      <xdr:rowOff>101599</xdr:rowOff>
    </xdr:to>
    <xdr:graphicFrame macro="">
      <xdr:nvGraphicFramePr>
        <xdr:cNvPr id="2" name="Gráfico 1">
          <a:extLst>
            <a:ext uri="{FF2B5EF4-FFF2-40B4-BE49-F238E27FC236}">
              <a16:creationId xmlns:a16="http://schemas.microsoft.com/office/drawing/2014/main" id="{3DC9A41F-D01B-4705-9D0A-39D10D2F79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1</xdr:col>
      <xdr:colOff>25400</xdr:colOff>
      <xdr:row>24</xdr:row>
      <xdr:rowOff>57150</xdr:rowOff>
    </xdr:from>
    <xdr:to>
      <xdr:col>6</xdr:col>
      <xdr:colOff>736600</xdr:colOff>
      <xdr:row>38</xdr:row>
      <xdr:rowOff>101599</xdr:rowOff>
    </xdr:to>
    <xdr:graphicFrame macro="">
      <xdr:nvGraphicFramePr>
        <xdr:cNvPr id="4" name="Gráfico 3">
          <a:extLst>
            <a:ext uri="{FF2B5EF4-FFF2-40B4-BE49-F238E27FC236}">
              <a16:creationId xmlns:a16="http://schemas.microsoft.com/office/drawing/2014/main" id="{C2618D2B-45DB-4375-ACE2-56EAAC8F2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1</xdr:col>
      <xdr:colOff>25400</xdr:colOff>
      <xdr:row>20</xdr:row>
      <xdr:rowOff>57150</xdr:rowOff>
    </xdr:from>
    <xdr:to>
      <xdr:col>6</xdr:col>
      <xdr:colOff>736600</xdr:colOff>
      <xdr:row>34</xdr:row>
      <xdr:rowOff>101599</xdr:rowOff>
    </xdr:to>
    <xdr:graphicFrame macro="">
      <xdr:nvGraphicFramePr>
        <xdr:cNvPr id="2" name="Gráfico 1">
          <a:extLst>
            <a:ext uri="{FF2B5EF4-FFF2-40B4-BE49-F238E27FC236}">
              <a16:creationId xmlns:a16="http://schemas.microsoft.com/office/drawing/2014/main" id="{37B0E66C-1FB7-4712-9DAD-8B74600F3A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62576F3B-CE3F-4BE6-ADD5-220EFA6EA7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86DD8BF8-9A0A-4D26-8C08-8C540FE6E8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1</xdr:col>
      <xdr:colOff>25400</xdr:colOff>
      <xdr:row>16</xdr:row>
      <xdr:rowOff>57150</xdr:rowOff>
    </xdr:from>
    <xdr:to>
      <xdr:col>6</xdr:col>
      <xdr:colOff>736600</xdr:colOff>
      <xdr:row>30</xdr:row>
      <xdr:rowOff>101599</xdr:rowOff>
    </xdr:to>
    <xdr:graphicFrame macro="">
      <xdr:nvGraphicFramePr>
        <xdr:cNvPr id="2" name="Gráfico 1">
          <a:extLst>
            <a:ext uri="{FF2B5EF4-FFF2-40B4-BE49-F238E27FC236}">
              <a16:creationId xmlns:a16="http://schemas.microsoft.com/office/drawing/2014/main" id="{02E0C2A4-448D-46D9-A3C1-0B67CBDC3D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1</xdr:col>
      <xdr:colOff>25400</xdr:colOff>
      <xdr:row>43</xdr:row>
      <xdr:rowOff>114300</xdr:rowOff>
    </xdr:from>
    <xdr:to>
      <xdr:col>6</xdr:col>
      <xdr:colOff>736600</xdr:colOff>
      <xdr:row>58</xdr:row>
      <xdr:rowOff>101599</xdr:rowOff>
    </xdr:to>
    <xdr:graphicFrame macro="">
      <xdr:nvGraphicFramePr>
        <xdr:cNvPr id="2" name="Gráfico 1">
          <a:extLst>
            <a:ext uri="{FF2B5EF4-FFF2-40B4-BE49-F238E27FC236}">
              <a16:creationId xmlns:a16="http://schemas.microsoft.com/office/drawing/2014/main" id="{C169F801-A713-4589-A82B-217C8D9802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1</xdr:col>
      <xdr:colOff>25400</xdr:colOff>
      <xdr:row>81</xdr:row>
      <xdr:rowOff>114300</xdr:rowOff>
    </xdr:from>
    <xdr:to>
      <xdr:col>6</xdr:col>
      <xdr:colOff>736600</xdr:colOff>
      <xdr:row>96</xdr:row>
      <xdr:rowOff>101599</xdr:rowOff>
    </xdr:to>
    <xdr:graphicFrame macro="">
      <xdr:nvGraphicFramePr>
        <xdr:cNvPr id="2" name="Gráfico 1">
          <a:extLst>
            <a:ext uri="{FF2B5EF4-FFF2-40B4-BE49-F238E27FC236}">
              <a16:creationId xmlns:a16="http://schemas.microsoft.com/office/drawing/2014/main" id="{0B805EAB-B2A1-4BD5-BBDC-02630CD7AF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1</xdr:col>
      <xdr:colOff>25400</xdr:colOff>
      <xdr:row>11</xdr:row>
      <xdr:rowOff>114300</xdr:rowOff>
    </xdr:from>
    <xdr:to>
      <xdr:col>6</xdr:col>
      <xdr:colOff>736600</xdr:colOff>
      <xdr:row>26</xdr:row>
      <xdr:rowOff>101599</xdr:rowOff>
    </xdr:to>
    <xdr:graphicFrame macro="">
      <xdr:nvGraphicFramePr>
        <xdr:cNvPr id="2" name="Gráfico 1">
          <a:extLst>
            <a:ext uri="{FF2B5EF4-FFF2-40B4-BE49-F238E27FC236}">
              <a16:creationId xmlns:a16="http://schemas.microsoft.com/office/drawing/2014/main" id="{2028A770-D8CF-4ACE-968D-CC3FB79050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1</xdr:col>
      <xdr:colOff>25400</xdr:colOff>
      <xdr:row>17</xdr:row>
      <xdr:rowOff>114300</xdr:rowOff>
    </xdr:from>
    <xdr:to>
      <xdr:col>6</xdr:col>
      <xdr:colOff>736600</xdr:colOff>
      <xdr:row>32</xdr:row>
      <xdr:rowOff>101599</xdr:rowOff>
    </xdr:to>
    <xdr:graphicFrame macro="">
      <xdr:nvGraphicFramePr>
        <xdr:cNvPr id="2" name="Gráfico 1">
          <a:extLst>
            <a:ext uri="{FF2B5EF4-FFF2-40B4-BE49-F238E27FC236}">
              <a16:creationId xmlns:a16="http://schemas.microsoft.com/office/drawing/2014/main" id="{16A1DA1B-A8AD-4292-8543-7A437A216B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1</xdr:col>
      <xdr:colOff>25400</xdr:colOff>
      <xdr:row>10</xdr:row>
      <xdr:rowOff>57150</xdr:rowOff>
    </xdr:from>
    <xdr:to>
      <xdr:col>6</xdr:col>
      <xdr:colOff>736600</xdr:colOff>
      <xdr:row>26</xdr:row>
      <xdr:rowOff>82550</xdr:rowOff>
    </xdr:to>
    <xdr:graphicFrame macro="">
      <xdr:nvGraphicFramePr>
        <xdr:cNvPr id="2" name="Gráfico 1">
          <a:extLst>
            <a:ext uri="{FF2B5EF4-FFF2-40B4-BE49-F238E27FC236}">
              <a16:creationId xmlns:a16="http://schemas.microsoft.com/office/drawing/2014/main" id="{F5A8FE18-128F-4964-932C-158E0A9BA3E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1</xdr:col>
      <xdr:colOff>25400</xdr:colOff>
      <xdr:row>44</xdr:row>
      <xdr:rowOff>114300</xdr:rowOff>
    </xdr:from>
    <xdr:to>
      <xdr:col>6</xdr:col>
      <xdr:colOff>736600</xdr:colOff>
      <xdr:row>59</xdr:row>
      <xdr:rowOff>101599</xdr:rowOff>
    </xdr:to>
    <xdr:graphicFrame macro="">
      <xdr:nvGraphicFramePr>
        <xdr:cNvPr id="2" name="Gráfico 1">
          <a:extLst>
            <a:ext uri="{FF2B5EF4-FFF2-40B4-BE49-F238E27FC236}">
              <a16:creationId xmlns:a16="http://schemas.microsoft.com/office/drawing/2014/main" id="{FB4FE355-716C-4FD4-8D41-C02FF79BED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2.xml><?xml version="1.0" encoding="utf-8"?>
<xdr:wsDr xmlns:xdr="http://schemas.openxmlformats.org/drawingml/2006/spreadsheetDrawing" xmlns:a="http://schemas.openxmlformats.org/drawingml/2006/main">
  <xdr:twoCellAnchor>
    <xdr:from>
      <xdr:col>1</xdr:col>
      <xdr:colOff>25400</xdr:colOff>
      <xdr:row>9</xdr:row>
      <xdr:rowOff>114300</xdr:rowOff>
    </xdr:from>
    <xdr:to>
      <xdr:col>6</xdr:col>
      <xdr:colOff>736600</xdr:colOff>
      <xdr:row>24</xdr:row>
      <xdr:rowOff>101599</xdr:rowOff>
    </xdr:to>
    <xdr:graphicFrame macro="">
      <xdr:nvGraphicFramePr>
        <xdr:cNvPr id="2" name="Gráfico 1">
          <a:extLst>
            <a:ext uri="{FF2B5EF4-FFF2-40B4-BE49-F238E27FC236}">
              <a16:creationId xmlns:a16="http://schemas.microsoft.com/office/drawing/2014/main" id="{BB4AEB1D-4FC1-45C7-A457-39E9661B59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3.xml><?xml version="1.0" encoding="utf-8"?>
<xdr:wsDr xmlns:xdr="http://schemas.openxmlformats.org/drawingml/2006/spreadsheetDrawing" xmlns:a="http://schemas.openxmlformats.org/drawingml/2006/main">
  <xdr:twoCellAnchor>
    <xdr:from>
      <xdr:col>1</xdr:col>
      <xdr:colOff>25400</xdr:colOff>
      <xdr:row>10</xdr:row>
      <xdr:rowOff>114300</xdr:rowOff>
    </xdr:from>
    <xdr:to>
      <xdr:col>6</xdr:col>
      <xdr:colOff>736600</xdr:colOff>
      <xdr:row>25</xdr:row>
      <xdr:rowOff>101599</xdr:rowOff>
    </xdr:to>
    <xdr:graphicFrame macro="">
      <xdr:nvGraphicFramePr>
        <xdr:cNvPr id="2" name="Gráfico 1">
          <a:extLst>
            <a:ext uri="{FF2B5EF4-FFF2-40B4-BE49-F238E27FC236}">
              <a16:creationId xmlns:a16="http://schemas.microsoft.com/office/drawing/2014/main" id="{8DB3BD73-FEC0-487A-8641-AE461A3E9D6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4.xml><?xml version="1.0" encoding="utf-8"?>
<xdr:wsDr xmlns:xdr="http://schemas.openxmlformats.org/drawingml/2006/spreadsheetDrawing" xmlns:a="http://schemas.openxmlformats.org/drawingml/2006/main">
  <xdr:twoCellAnchor>
    <xdr:from>
      <xdr:col>1</xdr:col>
      <xdr:colOff>25400</xdr:colOff>
      <xdr:row>13</xdr:row>
      <xdr:rowOff>114300</xdr:rowOff>
    </xdr:from>
    <xdr:to>
      <xdr:col>6</xdr:col>
      <xdr:colOff>736600</xdr:colOff>
      <xdr:row>28</xdr:row>
      <xdr:rowOff>101599</xdr:rowOff>
    </xdr:to>
    <xdr:graphicFrame macro="">
      <xdr:nvGraphicFramePr>
        <xdr:cNvPr id="2" name="Gráfico 1">
          <a:extLst>
            <a:ext uri="{FF2B5EF4-FFF2-40B4-BE49-F238E27FC236}">
              <a16:creationId xmlns:a16="http://schemas.microsoft.com/office/drawing/2014/main" id="{C36723B8-B2CA-4045-844E-79A506FDED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Documents/A&#241;o%202020/Asesor&#237;as/COVID-%2019/Fonmaiz/FONMAIZ%20-%20IRL%20estresad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TOMMY%20YUEN\MATRIZ%20RIESGO\MATRIZ%20DE%20RIESGO%20ACTUALIZADA%20V5-2%20SEPTIEMBRE.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TOMMY%20YUEN\TABLERO%20RIESGO%20CARTERA\TABLERO%20DE%20CONTROL%20-%20CARTERA%20-%20MARZO%20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TOMMY%20YUEN\2020\SIMULADOR%20VULNERABILIDAD\SIMULADOR%20VULNERABILIDAD\Simulador%20de%20Vulnerabilidad%20Financiera%20SES%20V8%20FEB%2020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gtria/Downloads/estados_financieros_ahorroycredito_diciembre19%20Comparativo.xlsx"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SUPERSOLIDARIA/Supersolidaria/Compromisos%20Y%20Evidencias%20Gtriana/Gtriana_2020_1/OBJ1%20Analisis%20y%20diagn&#243;stico%20Financiero/TABLERO%20INDICADORES%20FINANCIEROS/01%20Tablero%20Indicadores_AhorroyCredito_Enero2020.xlsx?BDCF140B" TargetMode="External"/><Relationship Id="rId1" Type="http://schemas.openxmlformats.org/officeDocument/2006/relationships/externalLinkPath" Target="file:///\\BDCF140B\01%20Tablero%20Indicadores_AhorroyCredito_Enero202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TOMMY%20YUEN\LIQUIDEZ\MODELO\MODELO%20SIMULACION%20DE%20LIQUIDEZ%20V4%20(30%20abril).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Z:\Usuarios\Socorro%20Suarez\ESTUDIOS%20DE%20CREDITOS\ESTUDIO%20DE%20CREDITOS_STANDAR%20SEPTIEMBRE%202%20DE%202014.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0.64.11.19\copia%20administrativa\Documents%20and%20Settings\ssuarez\Local%20Settings\Temporary%20Internet%20Files\OLK3\HERNEY.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F:\noraa\ESTADISTICAS\REAL%20VS%20PRESUPUESTO%20201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ITAS SUPERVISION"/>
      <sheetName val="SITUACION SUPERVISION"/>
      <sheetName val="-COORDINADORES VIGILANCIA"/>
      <sheetName val="MES_INFORME"/>
      <sheetName val="DATOS"/>
      <sheetName val="SEVERIDAD"/>
      <sheetName val="PERCENTILES MATRIZ"/>
      <sheetName val="BD PERCENTILES"/>
      <sheetName val="BD TABLA"/>
      <sheetName val="ESQUEMA INDICADORES MATRIZ"/>
      <sheetName val="BD MATRIZ"/>
      <sheetName val="INFORME GENERAL"/>
      <sheetName val="PROPUESTA MEJORA SISBRE"/>
      <sheetName val="INFORME X ENTIDAD"/>
      <sheetName val="INFORM ENTIDAD MES X MES"/>
      <sheetName val="BD RESULTADOS"/>
      <sheetName val="DATOS COORDINACION SEGUIMIENTO"/>
      <sheetName val="+DATOS"/>
      <sheetName val="Hoja1"/>
      <sheetName val="Hoja3 (2)"/>
      <sheetName val="+BD ESTADOS FINANCIEROS"/>
      <sheetName val="BD CONSOLIDADO 2019"/>
      <sheetName val="LISTA CHEQUEO"/>
      <sheetName val="+BD IRL"/>
      <sheetName val="+B RIESGO JURIDICO"/>
      <sheetName val="+BD CONCENTRAC DEPOSITOS"/>
      <sheetName val="+BD CONCENTRAC CARTERA"/>
      <sheetName val="+BD BRECA LIQUIDEZ"/>
      <sheetName val="+BD RIESGO SECTOR"/>
      <sheetName val="+DESEMPLEO"/>
      <sheetName val="Acerno_Cache_XXXXX"/>
      <sheetName val="+SARC - CARTERA POR MORA"/>
      <sheetName val="+BD SIMULADOR VULNERABILIDAD"/>
      <sheetName val="+BD SARO - ENCUESTA"/>
      <sheetName val="+BD SARLAFT"/>
      <sheetName val="+BD QUEJAS"/>
      <sheetName val="+SEP-ESTADOS FINANCIEROS"/>
      <sheetName val="+AGO-ESTADOS FINANCIEROS"/>
      <sheetName val="+JUL-ESTADOS FINANCIEROS"/>
      <sheetName val="+BD RELACION SOLVENCIA"/>
    </sheetNames>
    <sheetDataSet>
      <sheetData sheetId="0"/>
      <sheetData sheetId="1"/>
      <sheetData sheetId="2"/>
      <sheetData sheetId="3">
        <row r="5">
          <cell r="C5" t="str">
            <v>DIC 2019</v>
          </cell>
        </row>
        <row r="6">
          <cell r="C6" t="str">
            <v>ENE 2020</v>
          </cell>
        </row>
        <row r="7">
          <cell r="C7" t="str">
            <v>FEB 2020</v>
          </cell>
        </row>
        <row r="8">
          <cell r="C8" t="str">
            <v>MAR 2020</v>
          </cell>
        </row>
        <row r="9">
          <cell r="C9" t="str">
            <v>ABR 2020</v>
          </cell>
        </row>
        <row r="10">
          <cell r="C10" t="str">
            <v>MAY 2020</v>
          </cell>
        </row>
        <row r="11">
          <cell r="C11" t="str">
            <v>JUN 2020</v>
          </cell>
        </row>
        <row r="12">
          <cell r="C12" t="str">
            <v>JUL 2020</v>
          </cell>
        </row>
        <row r="13">
          <cell r="C13" t="str">
            <v>AGO 2020</v>
          </cell>
        </row>
        <row r="14">
          <cell r="C14" t="str">
            <v>SEP 2020</v>
          </cell>
        </row>
        <row r="15">
          <cell r="C15" t="str">
            <v>OCT 2020</v>
          </cell>
        </row>
        <row r="16">
          <cell r="C16" t="str">
            <v>NOV 2020</v>
          </cell>
        </row>
        <row r="17">
          <cell r="C17" t="str">
            <v>DIC 2020</v>
          </cell>
        </row>
      </sheetData>
      <sheetData sheetId="4"/>
      <sheetData sheetId="5"/>
      <sheetData sheetId="6"/>
      <sheetData sheetId="7"/>
      <sheetData sheetId="8"/>
      <sheetData sheetId="9"/>
      <sheetData sheetId="10"/>
      <sheetData sheetId="11"/>
      <sheetData sheetId="12"/>
      <sheetData sheetId="13"/>
      <sheetData sheetId="14"/>
      <sheetData sheetId="15"/>
      <sheetData sheetId="16">
        <row r="4">
          <cell r="O4" t="str">
            <v>GRUPO_1</v>
          </cell>
        </row>
        <row r="5">
          <cell r="O5" t="str">
            <v>GRUPO_2</v>
          </cell>
        </row>
        <row r="6">
          <cell r="O6" t="str">
            <v>GRUPO_3</v>
          </cell>
        </row>
      </sheetData>
      <sheetData sheetId="17">
        <row r="4">
          <cell r="AD4" t="str">
            <v>ROJO</v>
          </cell>
          <cell r="AF4" t="str">
            <v>VERDE</v>
          </cell>
        </row>
        <row r="5">
          <cell r="AD5" t="str">
            <v>AMARILLO</v>
          </cell>
        </row>
        <row r="6">
          <cell r="AD6" t="str">
            <v>AMARILLO</v>
          </cell>
        </row>
        <row r="7">
          <cell r="AD7" t="str">
            <v>AMARILLO</v>
          </cell>
        </row>
        <row r="8">
          <cell r="AD8" t="str">
            <v>AMARILLO</v>
          </cell>
        </row>
        <row r="9">
          <cell r="AD9" t="str">
            <v>VERDE</v>
          </cell>
        </row>
        <row r="52">
          <cell r="F52">
            <v>90</v>
          </cell>
        </row>
        <row r="53">
          <cell r="F53">
            <v>93</v>
          </cell>
        </row>
        <row r="54">
          <cell r="F54">
            <v>127</v>
          </cell>
        </row>
        <row r="55">
          <cell r="F55">
            <v>197</v>
          </cell>
        </row>
        <row r="56">
          <cell r="F56">
            <v>246</v>
          </cell>
        </row>
        <row r="57">
          <cell r="F57">
            <v>271</v>
          </cell>
        </row>
        <row r="58">
          <cell r="F58">
            <v>284</v>
          </cell>
        </row>
        <row r="59">
          <cell r="F59">
            <v>330</v>
          </cell>
        </row>
        <row r="60">
          <cell r="F60">
            <v>374</v>
          </cell>
        </row>
        <row r="61">
          <cell r="F61">
            <v>424</v>
          </cell>
        </row>
        <row r="62">
          <cell r="F62">
            <v>446</v>
          </cell>
        </row>
        <row r="63">
          <cell r="F63">
            <v>561</v>
          </cell>
        </row>
        <row r="64">
          <cell r="F64">
            <v>631</v>
          </cell>
        </row>
        <row r="65">
          <cell r="F65">
            <v>686</v>
          </cell>
        </row>
        <row r="66">
          <cell r="F66">
            <v>715</v>
          </cell>
        </row>
        <row r="67">
          <cell r="F67">
            <v>752</v>
          </cell>
        </row>
        <row r="68">
          <cell r="F68">
            <v>757</v>
          </cell>
        </row>
        <row r="69">
          <cell r="F69">
            <v>821</v>
          </cell>
        </row>
        <row r="70">
          <cell r="F70">
            <v>824</v>
          </cell>
        </row>
        <row r="71">
          <cell r="F71">
            <v>902</v>
          </cell>
        </row>
        <row r="72">
          <cell r="F72">
            <v>912</v>
          </cell>
        </row>
        <row r="73">
          <cell r="F73">
            <v>970</v>
          </cell>
        </row>
        <row r="74">
          <cell r="F74">
            <v>978</v>
          </cell>
        </row>
        <row r="75">
          <cell r="F75">
            <v>991</v>
          </cell>
        </row>
        <row r="76">
          <cell r="F76">
            <v>997</v>
          </cell>
        </row>
        <row r="77">
          <cell r="F77">
            <v>1093</v>
          </cell>
        </row>
        <row r="78">
          <cell r="F78">
            <v>1100</v>
          </cell>
        </row>
        <row r="79">
          <cell r="F79">
            <v>1119</v>
          </cell>
        </row>
        <row r="80">
          <cell r="F80">
            <v>1128</v>
          </cell>
        </row>
        <row r="81">
          <cell r="F81">
            <v>1190</v>
          </cell>
        </row>
        <row r="82">
          <cell r="F82">
            <v>1198</v>
          </cell>
        </row>
        <row r="83">
          <cell r="F83">
            <v>1266</v>
          </cell>
        </row>
        <row r="84">
          <cell r="F84">
            <v>1271</v>
          </cell>
        </row>
        <row r="85">
          <cell r="F85">
            <v>1302</v>
          </cell>
        </row>
        <row r="86">
          <cell r="F86">
            <v>1306</v>
          </cell>
        </row>
        <row r="87">
          <cell r="F87">
            <v>1319</v>
          </cell>
        </row>
        <row r="88">
          <cell r="F88">
            <v>1339</v>
          </cell>
        </row>
        <row r="89">
          <cell r="F89">
            <v>1344</v>
          </cell>
        </row>
        <row r="90">
          <cell r="F90">
            <v>1355</v>
          </cell>
        </row>
        <row r="91">
          <cell r="F91">
            <v>1356</v>
          </cell>
        </row>
        <row r="92">
          <cell r="F92">
            <v>1360</v>
          </cell>
        </row>
        <row r="93">
          <cell r="F93">
            <v>1365</v>
          </cell>
        </row>
        <row r="94">
          <cell r="F94">
            <v>1370</v>
          </cell>
        </row>
        <row r="95">
          <cell r="F95">
            <v>1377</v>
          </cell>
        </row>
        <row r="96">
          <cell r="F96">
            <v>1386</v>
          </cell>
        </row>
        <row r="97">
          <cell r="F97">
            <v>1388</v>
          </cell>
        </row>
        <row r="98">
          <cell r="F98">
            <v>1390</v>
          </cell>
        </row>
        <row r="99">
          <cell r="F99">
            <v>1411</v>
          </cell>
        </row>
        <row r="100">
          <cell r="F100">
            <v>1414</v>
          </cell>
        </row>
        <row r="101">
          <cell r="F101">
            <v>1421</v>
          </cell>
        </row>
        <row r="102">
          <cell r="F102">
            <v>1437</v>
          </cell>
        </row>
        <row r="103">
          <cell r="F103">
            <v>1442</v>
          </cell>
        </row>
        <row r="104">
          <cell r="F104">
            <v>1448</v>
          </cell>
        </row>
        <row r="105">
          <cell r="F105">
            <v>1450</v>
          </cell>
        </row>
        <row r="106">
          <cell r="F106">
            <v>1457</v>
          </cell>
        </row>
        <row r="107">
          <cell r="F107">
            <v>1459</v>
          </cell>
        </row>
        <row r="108">
          <cell r="F108">
            <v>1477</v>
          </cell>
        </row>
        <row r="109">
          <cell r="F109">
            <v>1510</v>
          </cell>
        </row>
        <row r="110">
          <cell r="F110">
            <v>1512</v>
          </cell>
        </row>
        <row r="111">
          <cell r="F111">
            <v>1615</v>
          </cell>
        </row>
        <row r="112">
          <cell r="F112">
            <v>1630</v>
          </cell>
        </row>
        <row r="113">
          <cell r="F113">
            <v>1632</v>
          </cell>
        </row>
        <row r="114">
          <cell r="F114">
            <v>1644</v>
          </cell>
        </row>
        <row r="115">
          <cell r="F115">
            <v>1648</v>
          </cell>
        </row>
        <row r="116">
          <cell r="F116">
            <v>1649</v>
          </cell>
        </row>
        <row r="117">
          <cell r="F117">
            <v>1661</v>
          </cell>
        </row>
        <row r="118">
          <cell r="F118">
            <v>1663</v>
          </cell>
        </row>
        <row r="119">
          <cell r="F119">
            <v>1691</v>
          </cell>
        </row>
        <row r="120">
          <cell r="F120">
            <v>1698</v>
          </cell>
        </row>
        <row r="121">
          <cell r="F121">
            <v>1703</v>
          </cell>
        </row>
        <row r="122">
          <cell r="F122">
            <v>1751</v>
          </cell>
        </row>
        <row r="123">
          <cell r="F123">
            <v>1755</v>
          </cell>
        </row>
        <row r="124">
          <cell r="F124">
            <v>1756</v>
          </cell>
        </row>
        <row r="125">
          <cell r="F125">
            <v>1760</v>
          </cell>
        </row>
        <row r="126">
          <cell r="F126">
            <v>1805</v>
          </cell>
        </row>
        <row r="127">
          <cell r="F127">
            <v>1811</v>
          </cell>
        </row>
        <row r="128">
          <cell r="F128">
            <v>1813</v>
          </cell>
        </row>
        <row r="129">
          <cell r="F129">
            <v>1818</v>
          </cell>
        </row>
        <row r="130">
          <cell r="F130">
            <v>1824</v>
          </cell>
        </row>
        <row r="131">
          <cell r="F131">
            <v>1827</v>
          </cell>
        </row>
        <row r="132">
          <cell r="F132">
            <v>1851</v>
          </cell>
        </row>
        <row r="133">
          <cell r="F133">
            <v>1852</v>
          </cell>
        </row>
        <row r="134">
          <cell r="F134">
            <v>1859</v>
          </cell>
        </row>
        <row r="135">
          <cell r="F135">
            <v>1889</v>
          </cell>
        </row>
        <row r="136">
          <cell r="F136">
            <v>1894</v>
          </cell>
        </row>
        <row r="137">
          <cell r="F137">
            <v>1961</v>
          </cell>
        </row>
        <row r="138">
          <cell r="F138">
            <v>1991</v>
          </cell>
        </row>
        <row r="139">
          <cell r="F139">
            <v>1997</v>
          </cell>
        </row>
        <row r="140">
          <cell r="F140">
            <v>2006</v>
          </cell>
        </row>
        <row r="141">
          <cell r="F141">
            <v>2012</v>
          </cell>
        </row>
        <row r="142">
          <cell r="F142">
            <v>2021</v>
          </cell>
        </row>
        <row r="143">
          <cell r="F143">
            <v>2024</v>
          </cell>
        </row>
        <row r="144">
          <cell r="F144">
            <v>2058</v>
          </cell>
        </row>
        <row r="145">
          <cell r="F145">
            <v>2077</v>
          </cell>
        </row>
        <row r="146">
          <cell r="F146">
            <v>2078</v>
          </cell>
        </row>
        <row r="147">
          <cell r="F147">
            <v>2109</v>
          </cell>
        </row>
        <row r="148">
          <cell r="F148">
            <v>2130</v>
          </cell>
        </row>
        <row r="149">
          <cell r="F149">
            <v>2196</v>
          </cell>
        </row>
        <row r="150">
          <cell r="F150">
            <v>2199</v>
          </cell>
        </row>
        <row r="151">
          <cell r="F151">
            <v>2223</v>
          </cell>
        </row>
        <row r="152">
          <cell r="F152">
            <v>2231</v>
          </cell>
        </row>
        <row r="153">
          <cell r="F153">
            <v>2246</v>
          </cell>
        </row>
        <row r="154">
          <cell r="F154">
            <v>2331</v>
          </cell>
        </row>
        <row r="155">
          <cell r="F155">
            <v>2336</v>
          </cell>
        </row>
        <row r="156">
          <cell r="F156">
            <v>2337</v>
          </cell>
        </row>
        <row r="157">
          <cell r="F157">
            <v>2392</v>
          </cell>
        </row>
        <row r="158">
          <cell r="F158">
            <v>2398</v>
          </cell>
        </row>
        <row r="159">
          <cell r="F159">
            <v>2426</v>
          </cell>
        </row>
        <row r="160">
          <cell r="F160">
            <v>2427</v>
          </cell>
        </row>
        <row r="161">
          <cell r="F161">
            <v>2434</v>
          </cell>
        </row>
        <row r="162">
          <cell r="F162">
            <v>2483</v>
          </cell>
        </row>
        <row r="163">
          <cell r="F163">
            <v>2506</v>
          </cell>
        </row>
        <row r="164">
          <cell r="F164">
            <v>2520</v>
          </cell>
        </row>
        <row r="165">
          <cell r="F165">
            <v>2525</v>
          </cell>
        </row>
        <row r="166">
          <cell r="F166">
            <v>2540</v>
          </cell>
        </row>
        <row r="167">
          <cell r="F167">
            <v>2560</v>
          </cell>
        </row>
        <row r="168">
          <cell r="F168">
            <v>2641</v>
          </cell>
        </row>
        <row r="169">
          <cell r="F169">
            <v>2655</v>
          </cell>
        </row>
        <row r="170">
          <cell r="F170">
            <v>2660</v>
          </cell>
        </row>
        <row r="171">
          <cell r="F171">
            <v>2675</v>
          </cell>
        </row>
        <row r="172">
          <cell r="F172">
            <v>2688</v>
          </cell>
        </row>
        <row r="173">
          <cell r="F173">
            <v>2772</v>
          </cell>
        </row>
        <row r="174">
          <cell r="F174">
            <v>2773</v>
          </cell>
        </row>
        <row r="175">
          <cell r="F175">
            <v>2783</v>
          </cell>
        </row>
        <row r="176">
          <cell r="F176">
            <v>2814</v>
          </cell>
        </row>
        <row r="177">
          <cell r="F177">
            <v>2829</v>
          </cell>
        </row>
        <row r="178">
          <cell r="F178">
            <v>2871</v>
          </cell>
        </row>
        <row r="179">
          <cell r="F179">
            <v>2878</v>
          </cell>
        </row>
        <row r="180">
          <cell r="F180">
            <v>3018</v>
          </cell>
        </row>
        <row r="181">
          <cell r="F181">
            <v>3033</v>
          </cell>
        </row>
        <row r="182">
          <cell r="F182">
            <v>3034</v>
          </cell>
        </row>
        <row r="183">
          <cell r="F183">
            <v>3048</v>
          </cell>
        </row>
        <row r="184">
          <cell r="F184">
            <v>3049</v>
          </cell>
        </row>
        <row r="185">
          <cell r="F185">
            <v>3070</v>
          </cell>
        </row>
        <row r="186">
          <cell r="F186">
            <v>3072</v>
          </cell>
        </row>
        <row r="187">
          <cell r="F187">
            <v>3123</v>
          </cell>
        </row>
        <row r="188">
          <cell r="F188">
            <v>3246</v>
          </cell>
        </row>
        <row r="189">
          <cell r="F189">
            <v>3249</v>
          </cell>
        </row>
        <row r="190">
          <cell r="F190">
            <v>3278</v>
          </cell>
        </row>
        <row r="191">
          <cell r="F191">
            <v>3282</v>
          </cell>
        </row>
        <row r="192">
          <cell r="F192">
            <v>3316</v>
          </cell>
        </row>
        <row r="193">
          <cell r="F193">
            <v>3341</v>
          </cell>
        </row>
        <row r="194">
          <cell r="F194">
            <v>3360</v>
          </cell>
        </row>
        <row r="195">
          <cell r="F195">
            <v>3386</v>
          </cell>
        </row>
        <row r="196">
          <cell r="F196">
            <v>3391</v>
          </cell>
        </row>
        <row r="197">
          <cell r="F197">
            <v>3399</v>
          </cell>
        </row>
        <row r="198">
          <cell r="F198">
            <v>3400</v>
          </cell>
        </row>
        <row r="199">
          <cell r="F199">
            <v>3402</v>
          </cell>
        </row>
        <row r="200">
          <cell r="F200">
            <v>3438</v>
          </cell>
        </row>
        <row r="201">
          <cell r="F201">
            <v>3446</v>
          </cell>
        </row>
        <row r="202">
          <cell r="F202">
            <v>3488</v>
          </cell>
        </row>
        <row r="203">
          <cell r="F203">
            <v>3620</v>
          </cell>
        </row>
        <row r="204">
          <cell r="F204">
            <v>3640</v>
          </cell>
        </row>
        <row r="205">
          <cell r="F205">
            <v>4004</v>
          </cell>
        </row>
        <row r="206">
          <cell r="F206">
            <v>4011</v>
          </cell>
        </row>
        <row r="207">
          <cell r="F207">
            <v>4054</v>
          </cell>
        </row>
        <row r="208">
          <cell r="F208">
            <v>4403</v>
          </cell>
        </row>
        <row r="209">
          <cell r="F209">
            <v>4458</v>
          </cell>
        </row>
        <row r="210">
          <cell r="F210">
            <v>4617</v>
          </cell>
        </row>
        <row r="211">
          <cell r="F211">
            <v>6833</v>
          </cell>
        </row>
        <row r="212">
          <cell r="F212">
            <v>7099</v>
          </cell>
        </row>
        <row r="213">
          <cell r="F213">
            <v>7571</v>
          </cell>
        </row>
        <row r="214">
          <cell r="F214">
            <v>7961</v>
          </cell>
        </row>
        <row r="215">
          <cell r="F215">
            <v>8024</v>
          </cell>
        </row>
        <row r="216">
          <cell r="F216">
            <v>8202</v>
          </cell>
        </row>
        <row r="217">
          <cell r="F217">
            <v>8480</v>
          </cell>
        </row>
        <row r="218">
          <cell r="F218">
            <v>8487</v>
          </cell>
        </row>
        <row r="219">
          <cell r="F219">
            <v>8825</v>
          </cell>
        </row>
        <row r="220">
          <cell r="F220">
            <v>10300</v>
          </cell>
        </row>
        <row r="221">
          <cell r="F221">
            <v>10555</v>
          </cell>
        </row>
        <row r="222">
          <cell r="F222">
            <v>11085</v>
          </cell>
        </row>
        <row r="223">
          <cell r="F223">
            <v>11128</v>
          </cell>
        </row>
        <row r="224">
          <cell r="F224">
            <v>11327</v>
          </cell>
        </row>
        <row r="225">
          <cell r="F225">
            <v>11488</v>
          </cell>
        </row>
        <row r="226">
          <cell r="F226">
            <v>13022</v>
          </cell>
        </row>
        <row r="227">
          <cell r="F227">
            <v>13024</v>
          </cell>
        </row>
        <row r="228">
          <cell r="F228">
            <v>13813</v>
          </cell>
        </row>
        <row r="229">
          <cell r="F229">
            <v>15236</v>
          </cell>
        </row>
        <row r="230">
          <cell r="F230">
            <v>20009</v>
          </cell>
        </row>
        <row r="231">
          <cell r="F231">
            <v>2028</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comparativo GENERAL"/>
      <sheetName val="DATOS GENERAL"/>
      <sheetName val="INFORME GENERAL"/>
      <sheetName val="INFORME (2)"/>
      <sheetName val="comparativo (3)"/>
      <sheetName val="comparativo X COOPERATIVA"/>
      <sheetName val="DATOS INFORME"/>
      <sheetName val="Hoja1"/>
      <sheetName val="Hoja3"/>
      <sheetName val="Hoja2"/>
      <sheetName val="SEGMENTACION"/>
      <sheetName val="BD CUADRO MANDO"/>
      <sheetName val="MENU"/>
      <sheetName val="BD CUADRO MANDO (2)"/>
      <sheetName val="Acerno_Cache_XXXXX"/>
      <sheetName val="INF CUADRO MANDO"/>
      <sheetName val="comparativo X SEGMENTO1"/>
      <sheetName val="INFORME COOPERATIVA X EMPRESA"/>
      <sheetName val="DATOS X COOPERATIVA"/>
      <sheetName val="Segmentación aprobada"/>
      <sheetName val="COOPERATIVAS"/>
      <sheetName val="TOP4"/>
      <sheetName val="MEGAS"/>
      <sheetName val="GRANDES"/>
      <sheetName val="MEDIANAS"/>
      <sheetName val="PEQUEÑAS"/>
      <sheetName val="MICRO 1"/>
      <sheetName val="MICRO 2"/>
      <sheetName val="CONSOLIDADO GENERAL"/>
      <sheetName val="CONSOLIDADO X COOPERATIVA"/>
      <sheetName val="DATOS X SEGMENTO Y COOPERATIVA"/>
      <sheetName val="DATOS CARTERA X MORA"/>
      <sheetName val="BD carteradic morosa"/>
      <sheetName val="INFORME X EMPRESA"/>
      <sheetName val="DATOS (3)"/>
      <sheetName val="Num Asociados"/>
      <sheetName val="2013"/>
      <sheetName val="2014"/>
      <sheetName val="2015"/>
      <sheetName val="2016"/>
      <sheetName val="2017"/>
      <sheetName val="MORA - MES"/>
      <sheetName val="INFORME X EMPRESA MORA - ACTUAL"/>
      <sheetName val="CONSOLIDADO (3)"/>
      <sheetName val="2018"/>
      <sheetName val="2020-MES ACTUAL"/>
      <sheetName val="2019-ABR"/>
    </sheetNames>
    <sheetDataSet>
      <sheetData sheetId="0"/>
      <sheetData sheetId="1"/>
      <sheetData sheetId="2"/>
      <sheetData sheetId="3"/>
      <sheetData sheetId="4"/>
      <sheetData sheetId="5"/>
      <sheetData sheetId="6"/>
      <sheetData sheetId="7">
        <row r="4">
          <cell r="C4" t="str">
            <v>Top_4</v>
          </cell>
        </row>
      </sheetData>
      <sheetData sheetId="8"/>
      <sheetData sheetId="9"/>
      <sheetData sheetId="10"/>
      <sheetData sheetId="11">
        <row r="3">
          <cell r="A3" t="str">
            <v>Codigo</v>
          </cell>
        </row>
      </sheetData>
      <sheetData sheetId="12"/>
      <sheetData sheetId="13"/>
      <sheetData sheetId="14"/>
      <sheetData sheetId="15"/>
      <sheetData sheetId="16"/>
      <sheetData sheetId="17"/>
      <sheetData sheetId="18"/>
      <sheetData sheetId="19"/>
      <sheetData sheetId="20"/>
      <sheetData sheetId="21">
        <row r="4">
          <cell r="B4">
            <v>90</v>
          </cell>
          <cell r="C4" t="str">
            <v>COOPERATIVA DE EMPLEADOS DE CAFAM</v>
          </cell>
        </row>
        <row r="5">
          <cell r="C5" t="str">
            <v>COOPERATIVA DE TRABAJADORES DE LA INDUSTRIA MILITAR</v>
          </cell>
        </row>
        <row r="6">
          <cell r="C6" t="str">
            <v>COOPERATIVA DE LOS PROFESIONALES DE LA SALUD COASMEDAS</v>
          </cell>
        </row>
        <row r="7">
          <cell r="C7" t="str">
            <v>COOPERATIVA DE AHORRO Y CREDITO PARA EL BIENESTAR SOCIAL</v>
          </cell>
        </row>
        <row r="8">
          <cell r="C8" t="str">
            <v>COOPERATIVA PARA EL BIENESTAR SOCIAL</v>
          </cell>
        </row>
        <row r="9">
          <cell r="C9" t="str">
            <v>COOPERATIVA FINANCIERA SAN FRANCISCO</v>
          </cell>
        </row>
        <row r="10">
          <cell r="C10" t="str">
            <v>COOPERATIVA MULTIACTIVA DE LA AVIACION CIVIL COLOMBIANA</v>
          </cell>
        </row>
        <row r="11">
          <cell r="C11" t="str">
            <v>COOPERATIVA DE EMPLEADOS DE DOW COLOMBIA</v>
          </cell>
        </row>
        <row r="12">
          <cell r="C12" t="str">
            <v>PROGRESSA ENTIDAD COOPERATIVA DE AHORRO Y CRÉDITO</v>
          </cell>
        </row>
        <row r="13">
          <cell r="C13" t="str">
            <v>COOPERATIVA AVP</v>
          </cell>
        </row>
        <row r="14">
          <cell r="C14" t="str">
            <v>COOPERATIVA MULTIACTIVA DE LA EDUCACION NACIONAL</v>
          </cell>
        </row>
        <row r="15">
          <cell r="C15" t="str">
            <v>FEBOR ENTIDAD COOPERATIVA</v>
          </cell>
        </row>
        <row r="16">
          <cell r="C16" t="str">
            <v>COOPERATIVA DE PROFESORES DE LA U NACIONAL DE COLOMBIA</v>
          </cell>
        </row>
        <row r="17">
          <cell r="C17" t="str">
            <v>CAJA COOPERATIVA CREDICOOP</v>
          </cell>
        </row>
        <row r="18">
          <cell r="C18" t="str">
            <v>COOPERATIVA DE EMPLEADOS EXXONMOBIL DE COLOMBIA</v>
          </cell>
        </row>
        <row r="19">
          <cell r="C19" t="str">
            <v>COOPERATIVA DE AHORRO Y CREDITO DE SURAMERICA</v>
          </cell>
        </row>
        <row r="20">
          <cell r="C20" t="str">
            <v>FINANCIERA COOPERATIVA COLOMBIANA DE INGENIEROS</v>
          </cell>
        </row>
        <row r="21">
          <cell r="C21" t="str">
            <v>COOPERATIVA DE AHORRO Y CREDITO DE TRABAJADORES DE PELDAR Y OTROS DE COLOMBIA</v>
          </cell>
        </row>
        <row r="22">
          <cell r="C22" t="str">
            <v>COOPERATIVA ALIANZA</v>
          </cell>
        </row>
        <row r="23">
          <cell r="C23" t="str">
            <v>COOPERATIVA DEL MAGISTERIO</v>
          </cell>
        </row>
        <row r="24">
          <cell r="C24" t="str">
            <v>COOPERATIVA DE AHORRO Y CREDITO CREDIFLORES</v>
          </cell>
        </row>
        <row r="25">
          <cell r="C25" t="str">
            <v>COOPERATIVA DE AHORRO Y CREDITO DE CHIPAQUE</v>
          </cell>
        </row>
        <row r="26">
          <cell r="C26" t="str">
            <v>COOPERATIVA DE AHORRO Y CREDITO INEM  KENNEDY LTDA.</v>
          </cell>
        </row>
        <row r="27">
          <cell r="C27" t="str">
            <v>COOPERATIVA DE AHORRO Y CREDITO UNIVERSIDAD SANTO TOMAS</v>
          </cell>
        </row>
        <row r="28">
          <cell r="C28" t="str">
            <v>CAJA COOPERATIVA PETROLERA</v>
          </cell>
        </row>
        <row r="29">
          <cell r="C29" t="str">
            <v>COOPERATIVA DE TRABAJADORES DE LA INDUSTRIA COLOMBIANA DE LLANTAS</v>
          </cell>
        </row>
        <row r="30">
          <cell r="C30" t="str">
            <v>COOPERATIVA TEXAS LTDA</v>
          </cell>
        </row>
        <row r="31">
          <cell r="C31" t="str">
            <v>COOPERATIVA DE LOS TRABAJADORES DEL INSTITUTO DE LOS SEGUROS SOCIALES</v>
          </cell>
        </row>
        <row r="32">
          <cell r="C32" t="str">
            <v>COOPERATIVA DE TRABAJADORES DE BAVARIA DIRECCION Y VENTAS LTDA</v>
          </cell>
        </row>
        <row r="33">
          <cell r="C33" t="str">
            <v>COOPERATIVA NACIONAL DE TRABAJADORES DE LA INDUSTRIA DE LAS GASEOSAS Y BEBIDAS</v>
          </cell>
        </row>
        <row r="34">
          <cell r="C34" t="str">
            <v>COPROCENVA COOPERATIVA DE AHORRO Y CREDITO</v>
          </cell>
        </row>
        <row r="35">
          <cell r="C35" t="str">
            <v>COOPERATIVA DE AHORRO Y CREDITO LIMITADA</v>
          </cell>
        </row>
        <row r="36">
          <cell r="C36" t="str">
            <v>COOPERATIVA MULTIACTIVA EMPRESARIAL COOVITEL</v>
          </cell>
        </row>
        <row r="37">
          <cell r="C37" t="str">
            <v>COOPERATIVA DE AHORRO Y CREDITO DE TENJO</v>
          </cell>
        </row>
        <row r="38">
          <cell r="C38" t="str">
            <v>COOPERATIVA DE TRABAJADORES Y PENSIONADOS DE LA E.A.A.B.</v>
          </cell>
        </row>
        <row r="39">
          <cell r="C39" t="str">
            <v>COOLEVER ENTIDAD COOPERATIVA</v>
          </cell>
        </row>
        <row r="40">
          <cell r="C40" t="str">
            <v>COPERATIVA INDEPENDIENTE DE EMPLEADOS DE ANTIOQUIA</v>
          </cell>
        </row>
        <row r="41">
          <cell r="C41" t="str">
            <v>COOPERATIVA DE EMPLEADOS DE LA REGISTRADURIA NACIONAL</v>
          </cell>
        </row>
        <row r="42">
          <cell r="C42" t="str">
            <v>COOPERATIVA DE AHORRO Y CREDITO COTRAMED</v>
          </cell>
        </row>
        <row r="43">
          <cell r="C43" t="str">
            <v>COOPERATIVA MULTIACTIVA ANTONIO JOSE JARAMILLO TOBON</v>
          </cell>
        </row>
        <row r="44">
          <cell r="C44" t="str">
            <v>COOPERATIVA DE TT DE EL COLOMBIANO LTDA.</v>
          </cell>
        </row>
        <row r="45">
          <cell r="C45" t="str">
            <v>COOPERATIVA NACIONAL DE TRABAJADORES</v>
          </cell>
        </row>
        <row r="46">
          <cell r="C46" t="str">
            <v>COOPERATIVA LEON XIII DE MACEO LTDA</v>
          </cell>
        </row>
        <row r="47">
          <cell r="C47" t="str">
            <v>COOPERATIVA SAN PIO X DE GRANADA LTDA</v>
          </cell>
        </row>
        <row r="48">
          <cell r="C48" t="str">
            <v>COOPERATIVA LEON XIII LTDA DE GUATAPE</v>
          </cell>
        </row>
        <row r="49">
          <cell r="C49" t="str">
            <v>COOPERATIVA ESPECIALIZADA DE AHORRO Y CRÉDITO ORBISCOOP</v>
          </cell>
        </row>
        <row r="50">
          <cell r="C50" t="str">
            <v>COOPERATIVA DE AHORRO Y CREDITO RIACHON LTDA.</v>
          </cell>
        </row>
        <row r="51">
          <cell r="C51" t="str">
            <v>COOPERATIVA SAN ROQUE</v>
          </cell>
        </row>
        <row r="52">
          <cell r="C52" t="str">
            <v>COOPERATIVA DE TRABAJADORES DE LAS EMPRESAS DEPARTAMENTALES DE ANTIOQU</v>
          </cell>
        </row>
        <row r="53">
          <cell r="C53" t="str">
            <v>COOPERATIVA DE AHORRO Y CREDITO CREAFAM</v>
          </cell>
        </row>
        <row r="54">
          <cell r="C54" t="str">
            <v>COOPERATIVA ANTIOQUEÑA DE TRABAJADORES GRUPO CAFETERO</v>
          </cell>
        </row>
        <row r="55">
          <cell r="C55" t="str">
            <v>COOPERATIVA DE TRABAJADORES DEL SENA</v>
          </cell>
        </row>
        <row r="56">
          <cell r="C56" t="str">
            <v>COOPERATIVA MEDICA DE ANTIOQUIA LTDA</v>
          </cell>
        </row>
        <row r="57">
          <cell r="C57" t="str">
            <v>COOPERATIVA DE AHORRO Y CREDITO JUAN DE DIOS GOMEZ</v>
          </cell>
        </row>
        <row r="58">
          <cell r="C58" t="str">
            <v>COOPERATIVA DE AHORRO Y CREDITO SERVUNAL</v>
          </cell>
        </row>
        <row r="59">
          <cell r="C59" t="str">
            <v>COOPERATIVA ESPECIALIZADA DE AHORRO Y CREDITO UNIVERSIDAD DE MEDELLIN</v>
          </cell>
        </row>
        <row r="60">
          <cell r="C60" t="str">
            <v xml:space="preserve">COOPERATIVA DE TRABAJADORES PANAMCO COLOMBIA S A  MEDELLIN </v>
          </cell>
        </row>
        <row r="61">
          <cell r="C61" t="str">
            <v>COOPERATIVA DE TRABAJADORES DEPARTAMENTALES DE ANTIOQUIA</v>
          </cell>
        </row>
        <row r="62">
          <cell r="C62" t="str">
            <v>COOPERATIVA TELEPOSTAL LTDA</v>
          </cell>
        </row>
        <row r="63">
          <cell r="C63" t="str">
            <v>COOPERATIVA DE PROFESORES DE LA UNIVERSIDAD DE ANTIOQUIA</v>
          </cell>
        </row>
        <row r="64">
          <cell r="C64" t="str">
            <v>COOPERATIVA MULTIACTIVA DE EL PAUJIL CAQUETA LIMITADA</v>
          </cell>
        </row>
        <row r="65">
          <cell r="C65" t="str">
            <v>COOPERATIVA DE AHORRO Y CREDITO COOYAMOR</v>
          </cell>
        </row>
        <row r="66">
          <cell r="C66" t="str">
            <v>COMFAMIGOS COOPERATIVA MULTIACTIVA</v>
          </cell>
        </row>
        <row r="67">
          <cell r="C67" t="str">
            <v>COOPERATIVA DE AHORRO Y CREDITO DE EMPLEADOS DEL SECTOR FINANCIERO</v>
          </cell>
        </row>
        <row r="68">
          <cell r="C68" t="str">
            <v>AVANCOP COOPERATIVA DE AHORRO Y CREDITO</v>
          </cell>
        </row>
        <row r="69">
          <cell r="C69" t="str">
            <v>COOCERVUNION COOPERATIVA DE AHORRO Y CREDITO</v>
          </cell>
        </row>
        <row r="70">
          <cell r="C70" t="str">
            <v>COOPERATIVA DE YARUMAL</v>
          </cell>
        </row>
        <row r="71">
          <cell r="C71" t="str">
            <v>COOPERATIVA DE TRABAJADORES DE ENKA LTDA</v>
          </cell>
        </row>
        <row r="72">
          <cell r="C72" t="str">
            <v xml:space="preserve">COOPERATIVA DE AHORRO Y CREDITO PIO XII </v>
          </cell>
        </row>
        <row r="73">
          <cell r="C73" t="str">
            <v>COOPERATIVA DE EMPLEADOS SURAMERICANA</v>
          </cell>
        </row>
        <row r="74">
          <cell r="C74" t="str">
            <v xml:space="preserve">COOPERATIVA DE AHORRO Y CREDITO DEL INEM DE PEREIRA </v>
          </cell>
        </row>
        <row r="75">
          <cell r="C75" t="str">
            <v>COOPERATIVA DE AHORRO Y CREDITO DE PROFESORES</v>
          </cell>
        </row>
        <row r="76">
          <cell r="C76" t="str">
            <v>COOPERATIVA MULTIACTIVA SANTA ROSA DE OSOS LTDA</v>
          </cell>
        </row>
        <row r="77">
          <cell r="C77" t="str">
            <v>COOPERATIVA SAN VICENTE DE PAUL LTDA.</v>
          </cell>
        </row>
        <row r="78">
          <cell r="C78" t="str">
            <v>COOPERATIVA DE AHORRO Y CREDITO DE ENTRERRIOS LTDA</v>
          </cell>
        </row>
        <row r="79">
          <cell r="C79" t="str">
            <v>COOPERATIVA AHORRO Y CREDITO GOMEZ PLATA LTDA.</v>
          </cell>
        </row>
        <row r="80">
          <cell r="C80" t="str">
            <v>COOPERATIVA DE AHORRO Y CREDITO CREAR LTDA CREARCOP</v>
          </cell>
        </row>
        <row r="81">
          <cell r="C81" t="str">
            <v>FORJAR COOPERATIVA DE AHORRO Y CREDITO</v>
          </cell>
        </row>
        <row r="82">
          <cell r="C82" t="str">
            <v>COOPERATIVA DE AHORRO Y CREDITO UNIVERSITARIA BOLIVARIANA</v>
          </cell>
        </row>
        <row r="83">
          <cell r="C83" t="str">
            <v>COOPERATIVA FRATERNIDAD SACERDOTAL LTDA</v>
          </cell>
        </row>
        <row r="84">
          <cell r="C84" t="str">
            <v>COOPERATIVA DE PILOTOS CIVILES DE COLOMBIA</v>
          </cell>
        </row>
        <row r="85">
          <cell r="C85" t="str">
            <v>COOPERATIVA MULTIACTIVA EL BAGRE LTDA</v>
          </cell>
        </row>
        <row r="86">
          <cell r="C86" t="str">
            <v xml:space="preserve">COOPERATIVA DE AHORRO Y CREDITO SAN LUIS </v>
          </cell>
        </row>
        <row r="87">
          <cell r="C87" t="str">
            <v>COOPERATIVA DE MUJERES PARA LA PROMOCION INTEGRAL</v>
          </cell>
        </row>
        <row r="88">
          <cell r="C88" t="str">
            <v>COOPERATIVA INTEGRAL AGROPECUARIA LA PAZ LTDA</v>
          </cell>
        </row>
        <row r="89">
          <cell r="C89" t="str">
            <v>COOPERATIVA DE SERVICIOS MULTIPLES DE LA PROVINCIA DE VELEZ LTDA</v>
          </cell>
        </row>
        <row r="90">
          <cell r="C90" t="str">
            <v>COOPERATIVA DE AHORRO Y CREDITO CONGENTE</v>
          </cell>
        </row>
        <row r="91">
          <cell r="C91" t="str">
            <v>COOPERATIVA ESPECIALIZADA DE AHORRO Y CREDITO DE LA ORINOQUIA</v>
          </cell>
        </row>
        <row r="92">
          <cell r="C92" t="str">
            <v>COOPERATIVA DE AHORRO Y CREDITO DE TRABAJADORES UNIDOS POR EL PROGRESO</v>
          </cell>
        </row>
        <row r="93">
          <cell r="C93" t="str">
            <v>GRAN COOPERATIVA DE ENERGIA ELECTRICA Y RECURSOS NATURALES</v>
          </cell>
        </row>
        <row r="94">
          <cell r="C94" t="str">
            <v>COOPERATIVA DE FOMENTO E INVERSION SOCIAL POPULAR</v>
          </cell>
        </row>
        <row r="95">
          <cell r="C95" t="str">
            <v>COOPERATIVA ENERGETICA DE AHORRO Y CREDITO</v>
          </cell>
        </row>
        <row r="96">
          <cell r="C96" t="str">
            <v>COOPERATIVA MULTIACTIVA CON SECCION DE AHORRO Y CREDITO DEL CENTRO COMERCIAL SANANDRESITO LA ISLA LTDA</v>
          </cell>
        </row>
        <row r="97">
          <cell r="C97" t="str">
            <v>COOPERATIVA DE EMPLEADOS DEL SECTOR COOPERATIVO LTDA.</v>
          </cell>
        </row>
        <row r="98">
          <cell r="C98" t="str">
            <v>COOPERATIVA MULTIACTIVA DE PROFESIONALES DE SANTANDER LTDA</v>
          </cell>
        </row>
        <row r="99">
          <cell r="C99" t="str">
            <v>COOPERATIVA DIOCESANA DEL CLERO LTDA</v>
          </cell>
        </row>
        <row r="100">
          <cell r="C100" t="str">
            <v>COOPERATIVA MULTIACTIVA DE EMPLEADOS DE COLGATE PALMOLIVE</v>
          </cell>
        </row>
        <row r="101">
          <cell r="C101" t="str">
            <v>COOPERATIVA DE TRABAJADORES DEL GRUPO CARVAJAL,LTDA</v>
          </cell>
        </row>
        <row r="102">
          <cell r="C102" t="str">
            <v>COOPERATIVA DE AHORRO Y CREDITO COOTRAIPI</v>
          </cell>
        </row>
        <row r="103">
          <cell r="C103" t="str">
            <v>EMPRESA COOPERATIVA DE AHORRO Y CREDITO SIGLO XX LTDA.</v>
          </cell>
        </row>
        <row r="104">
          <cell r="C104" t="str">
            <v>MULTIACTIVA EL ROBLE, ENTIDAD COOPERATIVA</v>
          </cell>
        </row>
        <row r="105">
          <cell r="C105" t="str">
            <v>COOPERATIVA DE LA UNIVERSIDAD NACIONAL DE COLOMBIA</v>
          </cell>
        </row>
        <row r="106">
          <cell r="C106" t="str">
            <v>COOPERATIVA DE AHORRO Y CREDITO MANUELITA LTDA</v>
          </cell>
        </row>
        <row r="107">
          <cell r="C107" t="str">
            <v>COOPERATIVA DE AHORRO Y CREDITO DE TRABAJADORES DE GOODYEAR DE COLOMBIA</v>
          </cell>
        </row>
        <row r="108">
          <cell r="C108" t="str">
            <v>COOPERATIVA MULTIEMPRESAS</v>
          </cell>
        </row>
        <row r="109">
          <cell r="C109" t="str">
            <v>COOPERATIVA TRABAJADORES INGENIO MAYAGUEZ</v>
          </cell>
        </row>
        <row r="110">
          <cell r="C110" t="str">
            <v>COOPERATIVA DE SERVICIOS DE BOYACA</v>
          </cell>
        </row>
        <row r="111">
          <cell r="C111" t="str">
            <v>CASA NACIONAL DEL PROFESOR</v>
          </cell>
        </row>
        <row r="112">
          <cell r="C112" t="str">
            <v>COOPERATIVA MULTIACTIVA DEL NORTE DE BOYACA</v>
          </cell>
        </row>
        <row r="113">
          <cell r="C113" t="str">
            <v>COOPERATIVA MULTIACTIVA DE EDUCADORES DE CASANARE LTDA</v>
          </cell>
        </row>
        <row r="114">
          <cell r="C114" t="str">
            <v>COPERATIVA MULTIACTIVA DE EDUCADORES DE BOYACA</v>
          </cell>
        </row>
        <row r="115">
          <cell r="C115" t="str">
            <v>COOPERATIVA DE LA GUAJIRA</v>
          </cell>
        </row>
        <row r="116">
          <cell r="C116" t="str">
            <v>COOPERATIVA SOCIAL DE LA GUAJIRA</v>
          </cell>
        </row>
        <row r="117">
          <cell r="C117" t="str">
            <v>COOPERATIVA DE COMERCIANTES COMERCIACOOP</v>
          </cell>
        </row>
        <row r="118">
          <cell r="C118" t="str">
            <v>COOPERATIVA MULTIACTIVA DEL INEM DE IBAGUE</v>
          </cell>
        </row>
        <row r="119">
          <cell r="C119" t="str">
            <v>COOPERATIVA DE MAESTROS Y EMPLEADOS DE LA EDUCACION DEL TOLIMA</v>
          </cell>
        </row>
        <row r="120">
          <cell r="C120" t="str">
            <v>COOPERATIVA SAN SIMON</v>
          </cell>
        </row>
        <row r="121">
          <cell r="C121" t="str">
            <v>COOPERATIVA JUDICIAL DEL TOLIMA</v>
          </cell>
        </row>
        <row r="122">
          <cell r="C122" t="str">
            <v>COOPERATIVA TOLIMENSE DE AHORRO Y CREDITO COOFINANCIAR</v>
          </cell>
        </row>
        <row r="123">
          <cell r="C123" t="str">
            <v>COOPERATIVA MULTIACTIVA DE LOS TRABAJADORES DEL ISS</v>
          </cell>
        </row>
        <row r="124">
          <cell r="C124" t="str">
            <v>CESCA COOPERATIVA DE AHORRO Y CREDITO</v>
          </cell>
        </row>
        <row r="125">
          <cell r="C125" t="str">
            <v>COOPERATIVA DE TRANSPORTE TAX LA FERIA</v>
          </cell>
        </row>
        <row r="126">
          <cell r="C126" t="str">
            <v>COOPERATIVA MULTIACTIVA DE TRABAJADORES DE LA CHEC LTDA.</v>
          </cell>
        </row>
        <row r="127">
          <cell r="C127" t="str">
            <v>COOPERATIVA DE PROFESIONALES DE CALDAS</v>
          </cell>
        </row>
        <row r="128">
          <cell r="C128" t="str">
            <v>COOPERATIVA DE TRABAJADORES DE LA CHEC LTDA.</v>
          </cell>
        </row>
        <row r="129">
          <cell r="C129" t="str">
            <v>COOPERATIVA CALDENSE DEL PROFESOR</v>
          </cell>
        </row>
        <row r="130">
          <cell r="C130" t="str">
            <v>COOPERATIVA DE PROMOCION SOCIAL</v>
          </cell>
        </row>
        <row r="131">
          <cell r="C131" t="str">
            <v>COOPERATIVA DE COMUNICACIONES DE CALDAS LTDA</v>
          </cell>
        </row>
        <row r="132">
          <cell r="C132" t="str">
            <v>COOPERATIVA LABOYANA DE AHORRO Y CREDITO</v>
          </cell>
        </row>
        <row r="133">
          <cell r="C133" t="str">
            <v>COOPERATIVA DE AHORRO Y CREDITO SAN MIGUEL</v>
          </cell>
        </row>
        <row r="134">
          <cell r="C134" t="str">
            <v>COOPERATIVA LATINOAMERICANA DE AHORRO Y CREDITO</v>
          </cell>
        </row>
        <row r="135">
          <cell r="C135" t="str">
            <v>COOPERATIVA DE AHORRO Y CREDITO DEL FUTURO</v>
          </cell>
        </row>
        <row r="136">
          <cell r="C136" t="str">
            <v>COOPERATIVA FUTURISTA DE AHORRO Y CREDITO DE NEIVA</v>
          </cell>
        </row>
        <row r="137">
          <cell r="C137" t="str">
            <v>COOPERATIVA ESPECIALIZADA DE AHORRO Y CREDITO COOTRACERREJON</v>
          </cell>
        </row>
        <row r="138">
          <cell r="C138" t="str">
            <v>COOPERATIVA MULTIACTIVA COOMONOMEROS</v>
          </cell>
        </row>
        <row r="139">
          <cell r="C139" t="str">
            <v>COOPERATIVA FINANCIERA CAFETERA</v>
          </cell>
        </row>
        <row r="140">
          <cell r="C140" t="str">
            <v>COOPERATIVA NACIONAL DE AHORRO Y CREDITO AVANZA</v>
          </cell>
        </row>
        <row r="141">
          <cell r="C141" t="str">
            <v>COOPERATIVA ESPECIALIZADA DE AHORRO Y CREDITO COOPIGON</v>
          </cell>
        </row>
        <row r="142">
          <cell r="C142" t="str">
            <v>COOPERATIVA ESPECIALIZADA DE AHORRO Y CREDITO GUADALUPE</v>
          </cell>
        </row>
        <row r="143">
          <cell r="C143" t="str">
            <v>COOPERATIVA MULTISERVICIOS BARICHARA LTDA</v>
          </cell>
        </row>
        <row r="144">
          <cell r="C144" t="str">
            <v>COPERATIVA DE AHORRO Y CREDITO LA BELLEZA</v>
          </cell>
        </row>
        <row r="145">
          <cell r="C145" t="str">
            <v>COOPERATIVA DE AHORRO Y CREDITO PARA EL DESARROLLO SOLIDARIO DE COLOMBIA</v>
          </cell>
        </row>
        <row r="146">
          <cell r="C146" t="str">
            <v>COOPERATIVA DE AHORRO Y CREDITO DE LOS TRABAJADORES DEL SECTOR EDUCATIVO DE COLOMBIA LTDA</v>
          </cell>
        </row>
        <row r="147">
          <cell r="C147" t="str">
            <v>COOPERATIVA ESPECIALIZADA DE AHORRO Y CREDITO CREDISERVIR</v>
          </cell>
        </row>
        <row r="148">
          <cell r="C148" t="str">
            <v>COOPERATIVA INTEGRAL PARA EL DESARROLLO SOCIAL Y ECONOMICO DE TEORAMA</v>
          </cell>
        </row>
        <row r="149">
          <cell r="C149" t="str">
            <v>COOPERATIVA ESPECIALIZADA DE AHORRO Y CREDITO COINPROGUA LTDA</v>
          </cell>
        </row>
        <row r="150">
          <cell r="C150" t="str">
            <v>COOPERATIVA DE AHORRO Y CREDITO DE TELECOMUNICACIONES DE CUCUTA LTDA.</v>
          </cell>
        </row>
        <row r="151">
          <cell r="C151" t="str">
            <v>COOPERATIVA DE AHORRO Y CREDITO LA PLAYA DE BELEN LTDA</v>
          </cell>
        </row>
        <row r="152">
          <cell r="C152" t="str">
            <v>COOPERATIVA DE AHORRO Y CREDITO NACIONAL LIMITADA</v>
          </cell>
        </row>
        <row r="153">
          <cell r="C153" t="str">
            <v>COOPERATIVA DE LOS TRABAJADORES DE LA EDUCACION Y EMPRESARIOS DEL PUTUMAYO</v>
          </cell>
        </row>
        <row r="154">
          <cell r="C154" t="str">
            <v>COOPERATIVA DE SERVICIOS MULTIPLES VILLANUEVA LIMITADA</v>
          </cell>
        </row>
        <row r="155">
          <cell r="C155" t="str">
            <v>COOPERATIVA INTEGRAL CAMPESINA PARAMO LTDA</v>
          </cell>
        </row>
        <row r="156">
          <cell r="C156" t="str">
            <v>COOPERATIVA DE AHORRO Y CREDITO DE PUENTE NACIONAL</v>
          </cell>
        </row>
        <row r="157">
          <cell r="C157" t="str">
            <v>COOPERATIVA DE SERVICIOS MULTIPLES MOGOTES</v>
          </cell>
        </row>
        <row r="158">
          <cell r="C158" t="str">
            <v>COOPERATIVA DE AHORRO Y CREDITO VALLE DE SAN JOSE LTDA</v>
          </cell>
        </row>
        <row r="159">
          <cell r="C159" t="str">
            <v>COOPERATIVA DE AHORRO Y CREDITO DEL NUCLEO FAMILIAR DE LOS TRAB.DE ECP.LTDA</v>
          </cell>
        </row>
        <row r="160">
          <cell r="C160" t="str">
            <v>COOPERATIVA DE AHORRO Y CREDITO LA GRANJA LTDA.</v>
          </cell>
        </row>
        <row r="161">
          <cell r="C161" t="str">
            <v>COOPERATIVA DE AHORRO Y CREDITO TABACALERA Y AGROPECUARIA LTDA</v>
          </cell>
        </row>
        <row r="162">
          <cell r="C162" t="str">
            <v>COOPERATIVA MULTIACTIVA DEL GUAINIA</v>
          </cell>
        </row>
        <row r="163">
          <cell r="C163" t="str">
            <v>COOPERATIVA NACIONAL EDUCATIVA DE AHORRO Y CREDITO</v>
          </cell>
        </row>
        <row r="164">
          <cell r="C164" t="str">
            <v>COOPERATIVA DE TRABAJADORES DE LA EDUCACION DEL RISARALDA</v>
          </cell>
        </row>
        <row r="165">
          <cell r="C165" t="str">
            <v>COOPERATIVA LA ROSA</v>
          </cell>
        </row>
        <row r="166">
          <cell r="C166" t="str">
            <v>COOPERATIVA FAVI UTP</v>
          </cell>
        </row>
        <row r="167">
          <cell r="C167" t="str">
            <v>COOPERATIVA DE AHORRO Y CREDITO SOCIAL LTDA PROSPERANDO</v>
          </cell>
        </row>
        <row r="168">
          <cell r="C168" t="str">
            <v>COOPERATIVA DE AHORRO Y CREDITO FINANCIERA COAGROSUR</v>
          </cell>
        </row>
        <row r="169">
          <cell r="C169" t="str">
            <v>COOPANTEX COOPERATIVA DE AHORRO Y CREDITO</v>
          </cell>
        </row>
        <row r="170">
          <cell r="C170" t="str">
            <v>COOPERATIVA DE AHORRO Y CREDITO EL PROGRESO SOCIAL LTDA</v>
          </cell>
        </row>
        <row r="171">
          <cell r="C171" t="str">
            <v>COOPERATIVA DE AHORRO Y CREDITO COOMPARTIR</v>
          </cell>
        </row>
        <row r="172">
          <cell r="C172" t="str">
            <v>COOPERATIVA DE AHORRO Y CREDITO CREDICAFE</v>
          </cell>
        </row>
        <row r="173">
          <cell r="C173" t="str">
            <v>COOPERATIVA DE AHORRO Y CREDITO BERLIN</v>
          </cell>
        </row>
        <row r="174">
          <cell r="C174" t="str">
            <v>COOPERATIVA DE AHORRO Y CREDITO DE AIPE</v>
          </cell>
        </row>
        <row r="175">
          <cell r="C175" t="str">
            <v>COOPERATIVA DE AHORRO Y CREDITO DE SANTANDER LIMITADA</v>
          </cell>
        </row>
        <row r="176">
          <cell r="C176" t="str">
            <v>COOPERATIVA DE AHORRO Y CREDITO TRABAJADORES DEL SENA LTDA</v>
          </cell>
        </row>
        <row r="177">
          <cell r="C177" t="str">
            <v>COOPERATIVA DE AHORRO Y CRÉDITO FINCOMERCIO LTDA</v>
          </cell>
        </row>
        <row r="178">
          <cell r="C178" t="str">
            <v>COOPERATIVA BELEN AHORRO Y CREDITO</v>
          </cell>
        </row>
        <row r="179">
          <cell r="C179" t="str">
            <v>COOPERATIVA DE AHORRO Y CREDITO UNIMOS</v>
          </cell>
        </row>
        <row r="180">
          <cell r="C180" t="str">
            <v>COOPERATIVA DE AHORRO Y CREDITO FINANCIAFONDOS</v>
          </cell>
        </row>
        <row r="181">
          <cell r="C181" t="str">
            <v>COOPERATIVA DE AHORRO Y CREDITO UNION COLOMBIANA</v>
          </cell>
        </row>
        <row r="182">
          <cell r="C182" t="str">
            <v>COOPERATIVA DE AHORRO Y CREDITO DE DROGUISTAS DETALLISTAS</v>
          </cell>
        </row>
        <row r="183">
          <cell r="C183" t="str">
            <v>COOPERATIVA DE AHORRO Y CREDITO COLANTA</v>
          </cell>
        </row>
        <row r="184">
          <cell r="C184" t="str">
            <v>MICROEMPRESAS DE COLOMBIA COOPERATIVA DE AHORRO Y CREDITO</v>
          </cell>
        </row>
        <row r="185">
          <cell r="C185" t="str">
            <v>COOPERATIVA DE AHORRO Y CREDITO CAJA UNION COOPERATIVA</v>
          </cell>
        </row>
        <row r="186">
          <cell r="C186" t="str">
            <v>COOPERATIVA ESPECIALIZADA DE AHORRO Y CREDITO AFROAMERICANA</v>
          </cell>
        </row>
        <row r="187">
          <cell r="C187" t="str">
            <v>COPERATIVA  ESPECIALIZADA DE AHORRO Y CREDITO CANAPRO</v>
          </cell>
        </row>
        <row r="188">
          <cell r="C188" t="str">
            <v>PRECOOPERATIVA PARA EL FOMENTO Y DESARROLLO DE LAS ACTIVIDADES MINERAS</v>
          </cell>
        </row>
        <row r="189">
          <cell r="C189" t="str">
            <v>LA COOPERATIVA DE AHORRO Y CREDITO SUCREDITO</v>
          </cell>
        </row>
        <row r="190">
          <cell r="C190" t="str">
            <v>COOPERTAIVA ESPECIALIZADA DE AHORRO Y CREDITO TAX LA FERIA</v>
          </cell>
        </row>
        <row r="191">
          <cell r="C191" t="str">
            <v>COOPERATIVA SUYA</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row r="1">
          <cell r="H1">
            <v>0</v>
          </cell>
        </row>
      </sheetData>
      <sheetData sheetId="35"/>
      <sheetData sheetId="36"/>
      <sheetData sheetId="37"/>
      <sheetData sheetId="38"/>
      <sheetData sheetId="39"/>
      <sheetData sheetId="40"/>
      <sheetData sheetId="41"/>
      <sheetData sheetId="42"/>
      <sheetData sheetId="43">
        <row r="1">
          <cell r="H1">
            <v>0</v>
          </cell>
        </row>
      </sheetData>
      <sheetData sheetId="44"/>
      <sheetData sheetId="45"/>
      <sheetData sheetId="46"/>
      <sheetData sheetId="4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 ENTIDADES"/>
      <sheetName val="DATOS REGIONES"/>
      <sheetName val="DATOS COPERATIVAS"/>
      <sheetName val="PERCENTIL"/>
      <sheetName val="SEVERIDAD"/>
      <sheetName val="DATOS GRAF"/>
      <sheetName val="MAPA CALOR 1"/>
      <sheetName val="DESEMPLEO"/>
      <sheetName val="ESCENARIOS"/>
      <sheetName val="DETALLE MAPA CALOR 1"/>
      <sheetName val="MAPA CALOR 2"/>
      <sheetName val="INF ESCENARIOS"/>
      <sheetName val="INF DET CALIFICACION X ENTIDAD"/>
      <sheetName val="INF X REGIONAL Y SECTOR"/>
      <sheetName val="DATOS CALIFICACION"/>
      <sheetName val="ROE Y ROA"/>
      <sheetName val="SOLVENCIA"/>
      <sheetName val="TABLA DINAMICA CONSULTA"/>
      <sheetName val="Calificacion 1"/>
      <sheetName val="Calificacion 2"/>
      <sheetName val="Calificacion 3"/>
      <sheetName val="Calificacion 4"/>
      <sheetName val="BD PRINCIPAL"/>
      <sheetName val="BD CALIFICACIONES"/>
      <sheetName val="PROY CARTERA BRUTA"/>
      <sheetName val="BD ESTADOS FINANCIEROS"/>
      <sheetName val="BD CUADRO MANDO"/>
      <sheetName val="CONSOLIDADO"/>
      <sheetName val="BD RELACION SOLVENCIA"/>
      <sheetName val="CAPITAL SOCIAL"/>
    </sheetNames>
    <sheetDataSet>
      <sheetData sheetId="0"/>
      <sheetData sheetId="1"/>
      <sheetData sheetId="2"/>
      <sheetData sheetId="3"/>
      <sheetData sheetId="4"/>
      <sheetData sheetId="5"/>
      <sheetData sheetId="6"/>
      <sheetData sheetId="7"/>
      <sheetData sheetId="8">
        <row r="548">
          <cell r="D548">
            <v>0.15</v>
          </cell>
        </row>
      </sheetData>
      <sheetData sheetId="9"/>
      <sheetData sheetId="10"/>
      <sheetData sheetId="11"/>
      <sheetData sheetId="12"/>
      <sheetData sheetId="13"/>
      <sheetData sheetId="14">
        <row r="3">
          <cell r="AH3" t="str">
            <v>Top4_</v>
          </cell>
        </row>
        <row r="36">
          <cell r="T36" t="str">
            <v>Actual</v>
          </cell>
        </row>
        <row r="37">
          <cell r="T37" t="str">
            <v>Escenario-1</v>
          </cell>
        </row>
        <row r="38">
          <cell r="T38" t="str">
            <v>Escenario-3</v>
          </cell>
        </row>
        <row r="39">
          <cell r="T39" t="str">
            <v>Escenario-4</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Dic2020"/>
      <sheetName val="Ene"/>
      <sheetName val="Feb"/>
      <sheetName val="Mar"/>
      <sheetName val="Abr"/>
      <sheetName val="May"/>
      <sheetName val="Jun"/>
      <sheetName val="Jul"/>
      <sheetName val="Ago"/>
      <sheetName val="Sept"/>
      <sheetName val="Oct"/>
      <sheetName val="Nov"/>
      <sheetName val="Dic"/>
      <sheetName val="TabInd-M"/>
      <sheetName val="EF-M"/>
      <sheetName val="Indicadores-M"/>
      <sheetName val="TabInd-A"/>
      <sheetName val="EF-A"/>
      <sheetName val="Indicadores-A"/>
      <sheetName val="IndCons"/>
      <sheetName val="ListaCoop"/>
      <sheetName val="cartera"/>
      <sheetName val="MatRiesDic"/>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ow r="3">
          <cell r="A3" t="str">
            <v>---</v>
          </cell>
        </row>
        <row r="4">
          <cell r="A4">
            <v>43496</v>
          </cell>
        </row>
        <row r="5">
          <cell r="A5">
            <v>43524</v>
          </cell>
        </row>
        <row r="6">
          <cell r="A6">
            <v>43555</v>
          </cell>
        </row>
        <row r="7">
          <cell r="A7">
            <v>43585</v>
          </cell>
        </row>
        <row r="8">
          <cell r="A8">
            <v>43615</v>
          </cell>
        </row>
        <row r="9">
          <cell r="A9">
            <v>43646</v>
          </cell>
        </row>
        <row r="10">
          <cell r="A10">
            <v>43677</v>
          </cell>
        </row>
        <row r="11">
          <cell r="A11">
            <v>43708</v>
          </cell>
        </row>
        <row r="12">
          <cell r="A12">
            <v>43738</v>
          </cell>
        </row>
        <row r="13">
          <cell r="A13">
            <v>43769</v>
          </cell>
        </row>
        <row r="14">
          <cell r="A14">
            <v>43799</v>
          </cell>
        </row>
        <row r="15">
          <cell r="A15">
            <v>43830</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Ene"/>
      <sheetName val="Feb"/>
      <sheetName val="Mar"/>
      <sheetName val="Abr"/>
      <sheetName val="May"/>
      <sheetName val="Jun"/>
      <sheetName val="Jul"/>
      <sheetName val="Ago"/>
      <sheetName val="Sept"/>
      <sheetName val="Oct"/>
      <sheetName val="Nov"/>
      <sheetName val="Dic2020"/>
      <sheetName val="TabInd-M"/>
      <sheetName val="EF-M"/>
      <sheetName val="Indicadores-M"/>
      <sheetName val="TabInd-A"/>
      <sheetName val="EF-A"/>
      <sheetName val="Indicadores-A"/>
      <sheetName val="ListaCoop"/>
      <sheetName val="cartera"/>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A3" t="str">
            <v>---</v>
          </cell>
        </row>
        <row r="4">
          <cell r="A4">
            <v>43861</v>
          </cell>
        </row>
        <row r="5">
          <cell r="A5">
            <v>43890</v>
          </cell>
        </row>
        <row r="6">
          <cell r="A6">
            <v>43921</v>
          </cell>
        </row>
        <row r="7">
          <cell r="A7">
            <v>43951</v>
          </cell>
        </row>
        <row r="8">
          <cell r="A8">
            <v>43982</v>
          </cell>
        </row>
        <row r="9">
          <cell r="A9">
            <v>44012</v>
          </cell>
        </row>
        <row r="10">
          <cell r="A10">
            <v>44043</v>
          </cell>
        </row>
        <row r="11">
          <cell r="A11">
            <v>44074</v>
          </cell>
        </row>
        <row r="12">
          <cell r="A12">
            <v>44104</v>
          </cell>
        </row>
        <row r="13">
          <cell r="A13">
            <v>44135</v>
          </cell>
        </row>
        <row r="14">
          <cell r="A14">
            <v>44165</v>
          </cell>
        </row>
        <row r="15">
          <cell r="A15">
            <v>44196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refreshError="1"/>
      <sheetData sheetId="16" refreshError="1"/>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GENERAL"/>
      <sheetName val="Hoja1"/>
      <sheetName val="INFORME IMPACTO X ENTIDAD"/>
      <sheetName val="MODELO"/>
      <sheetName val="MODELO DETALLE"/>
      <sheetName val="FEB"/>
      <sheetName val="INF TOTALES"/>
      <sheetName val="INFORME"/>
      <sheetName val="datos informe"/>
      <sheetName val="E1"/>
      <sheetName val="E2"/>
      <sheetName val="E3"/>
      <sheetName val="INDICADORES"/>
      <sheetName val="RESUMEN"/>
      <sheetName val="CONTROL CUENTAS"/>
      <sheetName val="VENCIMIENTOS"/>
      <sheetName val="INDICES"/>
      <sheetName val="DATOS"/>
      <sheetName val="Acerno_Cache_XXXXX"/>
      <sheetName val="DATOS (2)"/>
      <sheetName val=" INDICES REVIS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89">
          <cell r="A189" t="str">
            <v>ENERO</v>
          </cell>
        </row>
        <row r="190">
          <cell r="A190" t="str">
            <v>FEBRERO</v>
          </cell>
        </row>
        <row r="191">
          <cell r="A191" t="str">
            <v>MARZO</v>
          </cell>
        </row>
        <row r="192">
          <cell r="A192" t="str">
            <v>ABRIL</v>
          </cell>
        </row>
        <row r="193">
          <cell r="A193" t="str">
            <v>MAYO</v>
          </cell>
        </row>
        <row r="194">
          <cell r="A194" t="str">
            <v>JUNIO</v>
          </cell>
        </row>
        <row r="195">
          <cell r="A195" t="str">
            <v>JULIO</v>
          </cell>
        </row>
        <row r="196">
          <cell r="A196" t="str">
            <v>AGOSTO</v>
          </cell>
        </row>
        <row r="197">
          <cell r="A197" t="str">
            <v>SEPTIEMBRE</v>
          </cell>
        </row>
        <row r="198">
          <cell r="A198" t="str">
            <v>OCTUBRE</v>
          </cell>
        </row>
        <row r="199">
          <cell r="A199" t="str">
            <v>NOVIEMBRE</v>
          </cell>
        </row>
        <row r="200">
          <cell r="A200" t="str">
            <v>DICIEMBRE</v>
          </cell>
        </row>
      </sheetData>
      <sheetData sheetId="14"/>
      <sheetData sheetId="15"/>
      <sheetData sheetId="16"/>
      <sheetData sheetId="17"/>
      <sheetData sheetId="18"/>
      <sheetData sheetId="19"/>
      <sheetData sheetId="20"/>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crédito"/>
      <sheetName val="Plan pagos"/>
      <sheetName val="ESTUDIO"/>
      <sheetName val="BASE_DATOS_ESTUDIO_CRED"/>
      <sheetName val="Proyeccion"/>
      <sheetName val="Hoja1"/>
      <sheetName val="Hoja2"/>
    </sheetNames>
    <sheetDataSet>
      <sheetData sheetId="0" refreshError="1"/>
      <sheetData sheetId="1" refreshError="1"/>
      <sheetData sheetId="2" refreshError="1">
        <row r="6">
          <cell r="L6" t="str">
            <v>Seleccionar</v>
          </cell>
        </row>
        <row r="107">
          <cell r="AE107">
            <v>0</v>
          </cell>
        </row>
      </sheetData>
      <sheetData sheetId="3" refreshError="1"/>
      <sheetData sheetId="4" refreshError="1"/>
      <sheetData sheetId="5" refreshError="1"/>
      <sheetData sheetId="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Amortización"/>
      <sheetName val="Diferidos"/>
      <sheetName val="Directorio"/>
    </sheetNames>
    <sheetDataSet>
      <sheetData sheetId="0" refreshError="1">
        <row r="16">
          <cell r="C16">
            <v>0.29399999999999998</v>
          </cell>
        </row>
      </sheetData>
      <sheetData sheetId="1" refreshError="1"/>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ADORES"/>
      <sheetName val="Hoja3"/>
      <sheetName val="Analisis Excedentes"/>
      <sheetName val="Depositos"/>
      <sheetName val="Monto Colocacion"/>
      <sheetName val="Numero de Creditos"/>
      <sheetName val="Seguros"/>
      <sheetName val="Ppto Colocacion"/>
      <sheetName val="Ppto Colocacion (2)"/>
      <sheetName val="Depositos 1"/>
      <sheetName val="Ppto Captacion"/>
      <sheetName val="BASE DATOS GRA."/>
      <sheetName val="GRAFICAS 2010"/>
      <sheetName val="GRAFICAS ANUAL"/>
      <sheetName val="Tasa Pasiva Pond"/>
      <sheetName val="Tasa Pasiva Pond (2)"/>
      <sheetName val="Hoja1"/>
      <sheetName val="CDT Y CDAT"/>
      <sheetName val="Analisis Excedentes (2)"/>
      <sheetName val="Hoja1 (2)"/>
      <sheetName val="Hoja1 (3)"/>
      <sheetName val="Hoja2"/>
      <sheetName val="Hoj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iego Fernando Betancour Palacios" refreshedDate="44545.428698958334" createdVersion="7" refreshedVersion="7" minRefreshableVersion="3" recordCount="7612" xr:uid="{F083D49B-C845-44DC-9F63-D173B40716EB}">
  <cacheSource type="worksheet">
    <worksheetSource ref="A1:BE7613" sheet="cartera neta"/>
  </cacheSource>
  <cacheFields count="57">
    <cacheField name="CARTERA NETA" numFmtId="42">
      <sharedItems containsSemiMixedTypes="0" containsString="0" containsNumber="1" containsInteger="1" minValue="0" maxValue="97313898"/>
    </cacheField>
    <cacheField name="TipoIden" numFmtId="0">
      <sharedItems containsBlank="1"/>
    </cacheField>
    <cacheField name="NIT" numFmtId="0">
      <sharedItems containsString="0" containsBlank="1" containsNumber="1" containsInteger="1" minValue="560727" maxValue="1234193685" count="1086">
        <n v="16287306"/>
        <n v="31967935"/>
        <n v="31793237"/>
        <n v="31281818"/>
        <n v="94489621"/>
        <n v="29503997"/>
        <n v="29143566"/>
        <n v="16780425"/>
        <n v="79346358"/>
        <n v="94372592"/>
        <n v="31642721"/>
        <n v="31979562"/>
        <n v="67001052"/>
        <n v="66822664"/>
        <n v="66924531"/>
        <n v="34549744"/>
        <n v="31939042"/>
        <n v="34512743"/>
        <n v="34598553"/>
        <n v="10100207"/>
        <n v="6245634"/>
        <n v="16266387"/>
        <n v="16730040"/>
        <n v="16585489"/>
        <n v="16737419"/>
        <n v="6253298"/>
        <n v="66945134"/>
        <n v="16722181"/>
        <n v="24824453"/>
        <n v="94452284"/>
        <n v="7549354"/>
        <n v="31979685"/>
        <n v="45765640"/>
        <n v="66819548"/>
        <n v="38602824"/>
        <n v="66823271"/>
        <n v="31953299"/>
        <n v="76333032"/>
        <n v="29819537"/>
        <n v="1128270170"/>
        <n v="1130620105"/>
        <n v="66831764"/>
        <n v="31973658"/>
        <n v="31954592"/>
        <n v="66919210"/>
        <n v="66957004"/>
        <n v="38614618"/>
        <n v="29135242"/>
        <n v="66974518"/>
        <n v="31481135"/>
        <n v="1144130961"/>
        <n v="14880559"/>
        <n v="29226268"/>
        <n v="66832283"/>
        <n v="1130587591"/>
        <n v="94469016"/>
        <n v="29702893"/>
        <n v="34603706"/>
        <n v="34613917"/>
        <n v="94424859"/>
        <n v="31163324"/>
        <n v="31177028"/>
        <n v="31968769"/>
        <n v="38879260"/>
        <n v="31582308"/>
        <n v="16696200"/>
        <n v="31841166"/>
        <n v="31307964"/>
        <n v="31389687"/>
        <n v="14837838"/>
        <n v="14890652"/>
        <n v="66729791"/>
        <n v="31387467"/>
        <n v="16771634"/>
        <n v="31585730"/>
        <n v="66749745"/>
        <n v="16513586"/>
        <n v="94442670"/>
        <n v="16622672"/>
        <n v="29562149"/>
        <n v="29119782"/>
        <n v="31952751"/>
        <n v="31978538"/>
        <n v="66853372"/>
        <n v="94443574"/>
        <n v="38870782"/>
        <n v="31473999"/>
        <n v="31538354"/>
        <n v="31471640"/>
        <n v="94414891"/>
        <n v="27499291"/>
        <n v="31388513"/>
        <n v="66733139"/>
        <n v="31385965"/>
        <n v="16721524"/>
        <n v="1151951813"/>
        <n v="38464346"/>
        <n v="74860592"/>
        <n v="31996297"/>
        <n v="31987634"/>
        <n v="41917897"/>
        <n v="66817691"/>
        <n v="66958392"/>
        <n v="16751997"/>
        <n v="38474348"/>
        <n v="14893722"/>
        <n v="38568121"/>
        <n v="38568518"/>
        <n v="34512471"/>
        <n v="31833502"/>
        <n v="66706007"/>
        <n v="66826123"/>
        <n v="31962987"/>
        <n v="31955811"/>
        <n v="16616030"/>
        <n v="14696160"/>
        <n v="31447428"/>
        <n v="31925043"/>
        <n v="1114092446"/>
        <n v="29659573"/>
        <n v="16886680"/>
        <n v="1130629541"/>
        <n v="38642982"/>
        <n v="14881905"/>
        <n v="16698965"/>
        <n v="16619652"/>
        <n v="1114830212"/>
        <n v="66953845"/>
        <n v="31977500"/>
        <n v="38870333"/>
        <n v="31920896"/>
        <n v="64551802"/>
        <n v="39664294"/>
        <n v="79528105"/>
        <n v="94399444"/>
        <n v="16860950"/>
        <n v="66827939"/>
        <n v="66848247"/>
        <n v="66811504"/>
        <n v="31586782"/>
        <n v="14585433"/>
        <n v="63547551"/>
        <n v="29115905"/>
        <n v="25193685"/>
        <n v="16753482"/>
        <n v="10105576"/>
        <n v="1144175716"/>
        <n v="29703578"/>
        <n v="16775453"/>
        <n v="31968582"/>
        <n v="66743001"/>
        <n v="31586664"/>
        <n v="30336347"/>
        <n v="94529774"/>
        <n v="16682448"/>
        <n v="16743237"/>
        <n v="6166766"/>
        <n v="31882168"/>
        <n v="1151940940"/>
        <n v="38869562"/>
        <n v="94426371"/>
        <n v="66733859"/>
        <n v="1113635434"/>
        <n v="16482006"/>
        <n v="16710566"/>
        <n v="66951304"/>
        <n v="66864600"/>
        <n v="66731438"/>
        <n v="66776279"/>
        <n v="66802743"/>
        <n v="94062836"/>
        <n v="66734043"/>
        <n v="16680585"/>
        <n v="38886105"/>
        <n v="52498599"/>
        <n v="31974134"/>
        <n v="31951121"/>
        <n v="31959129"/>
        <n v="29832107"/>
        <n v="66982265"/>
        <n v="67042185"/>
        <n v="31844746"/>
        <n v="29361599"/>
        <n v="1113641734"/>
        <n v="1113518551"/>
        <n v="1113621408"/>
        <n v="31588592"/>
        <n v="94404835"/>
        <n v="1144124118"/>
        <n v="1143843857"/>
        <n v="1114816668"/>
        <n v="34515918"/>
        <n v="1062284483"/>
        <n v="1111768810"/>
        <n v="1144135511"/>
        <n v="49655321"/>
        <n v="1113689530"/>
        <n v="27204824"/>
        <n v="6383823"/>
        <n v="6405308"/>
        <n v="69029661"/>
        <n v="1118258182"/>
        <n v="1130655600"/>
        <n v="38604980"/>
        <n v="38682499"/>
        <n v="91290278"/>
        <n v="45760478"/>
        <n v="29125974"/>
        <n v="31448868"/>
        <n v="1144144802"/>
        <n v="1144192804"/>
        <n v="1116232222"/>
        <n v="1144176550"/>
        <n v="1144093325"/>
        <n v="1144158413"/>
        <n v="16943757"/>
        <n v="1107507383"/>
        <n v="72015773"/>
        <n v="3054904"/>
        <n v="14473609"/>
        <n v="1113523309"/>
        <n v="1107035874"/>
        <n v="31656188"/>
        <n v="91106957"/>
        <n v="34501362"/>
        <n v="1116255175"/>
        <n v="1144063571"/>
        <n v="66995479"/>
        <n v="38862562"/>
        <n v="29177623"/>
        <n v="66993037"/>
        <n v="1143934143"/>
        <n v="67022185"/>
        <n v="66739330"/>
        <n v="66774863"/>
        <n v="16771823"/>
        <n v="31939615"/>
        <n v="31931811"/>
        <n v="66824361"/>
        <n v="1143865204"/>
        <n v="66991962"/>
        <n v="66959136"/>
        <n v="31711081"/>
        <n v="66682527"/>
        <n v="66882185"/>
        <n v="1143991536"/>
        <n v="16672059"/>
        <n v="16919644"/>
        <n v="29362588"/>
        <n v="94509969"/>
        <n v="1144143003"/>
        <n v="31910702"/>
        <n v="31574224"/>
        <n v="31841375"/>
        <n v="18101620"/>
        <n v="29707067"/>
        <n v="94455994"/>
        <n v="1144028042"/>
        <n v="16733165"/>
        <n v="1130659366"/>
        <n v="29785515"/>
        <n v="94431461"/>
        <n v="1130654028"/>
        <n v="1144156199"/>
        <n v="29688860"/>
        <n v="66955354"/>
        <n v="1130606091"/>
        <n v="19389057"/>
        <n v="1144051734"/>
        <n v="1143950175"/>
        <n v="1107074695"/>
        <n v="38465200"/>
        <n v="1130656645"/>
        <n v="16948251"/>
        <n v="1113537714"/>
        <n v="31713507"/>
        <n v="38792715"/>
        <n v="6136862"/>
        <n v="1111793455"/>
        <n v="1144056244"/>
        <n v="67033279"/>
        <n v="1143990240"/>
        <n v="1143937643"/>
        <n v="66919773"/>
        <n v="1143847760"/>
        <n v="31714962"/>
        <n v="1140844904"/>
        <n v="6626462"/>
        <n v="34514497"/>
        <n v="38641072"/>
        <n v="16459064"/>
        <n v="67016234"/>
        <n v="1113514803"/>
        <n v="1143824424"/>
        <n v="34514083"/>
        <n v="34542549"/>
        <n v="31962053"/>
        <n v="38873499"/>
        <n v="7544691"/>
        <n v="10450035"/>
        <n v="1151960369"/>
        <n v="94537222"/>
        <n v="1144179838"/>
        <n v="1097038130"/>
        <n v="66917035"/>
        <n v="94369636"/>
        <n v="12449343"/>
        <n v="1115076228"/>
        <n v="1020717897"/>
        <n v="94412644"/>
        <n v="1144048741"/>
        <n v="1111805338"/>
        <n v="34373266"/>
        <n v="6105471"/>
        <n v="38870414"/>
        <n v="35114392"/>
        <n v="1130676958"/>
        <n v="1143841496"/>
        <n v="1111784238"/>
        <n v="67029836"/>
        <n v="1113676673"/>
        <n v="1144029751"/>
        <n v="1107064099"/>
        <n v="1114451777"/>
        <n v="1111782539"/>
        <n v="31953669"/>
        <n v="66912435"/>
        <n v="27894785"/>
        <n v="1130601873"/>
        <n v="60264004"/>
        <n v="31583545"/>
        <n v="25329264"/>
        <n v="1130626019"/>
        <n v="1143961359"/>
        <n v="24824634"/>
        <n v="1116254631"/>
        <n v="1118302942"/>
        <n v="1114729647"/>
        <n v="1143836643"/>
        <n v="94450836"/>
        <n v="94455156"/>
        <n v="66926713"/>
        <n v="29228618"/>
        <n v="1143851161"/>
        <n v="1111793730"/>
        <n v="1059063645"/>
        <n v="31389608"/>
        <n v="31535365"/>
        <n v="1143846344"/>
        <n v="1144039844"/>
        <n v="1115067879"/>
        <n v="34674821"/>
        <n v="1115078597"/>
        <n v="1116255878"/>
        <n v="1143976600"/>
        <n v="94431718"/>
        <n v="16492104"/>
        <n v="94522421"/>
        <n v="31987467"/>
        <n v="1151944755"/>
        <n v="1130611773"/>
        <n v="66899074"/>
        <n v="31928338"/>
        <n v="31389128"/>
        <n v="1111740198"/>
        <n v="49730964"/>
        <n v="1115071207"/>
        <n v="94445516"/>
        <n v="14696684"/>
        <n v="52225966"/>
        <n v="1076327911"/>
        <n v="67032509"/>
        <n v="1107094668"/>
        <n v="1062308252"/>
        <n v="67025678"/>
        <n v="1065096194"/>
        <n v="1144062532"/>
        <n v="66777416"/>
        <n v="1143982841"/>
        <n v="66927459"/>
        <n v="38553211"/>
        <n v="1144043623"/>
        <n v="1118286199"/>
        <n v="31578355"/>
        <n v="31980803"/>
        <n v="66932517"/>
        <n v="29687382"/>
        <n v="1144183688"/>
        <n v="66973898"/>
        <n v="1112100289"/>
        <n v="52934511"/>
        <n v="66659027"/>
        <n v="1005829082"/>
        <n v="53045719"/>
        <n v="16667616"/>
        <n v="38877639"/>
        <n v="94400494"/>
        <n v="1038541396"/>
        <n v="1113305155"/>
        <n v="66705011"/>
        <n v="94518765"/>
        <n v="1113634244"/>
        <n v="16221852"/>
        <n v="31984028"/>
        <n v="16695902"/>
        <n v="1130592663"/>
        <n v="38680813"/>
        <n v="1130654876"/>
        <n v="28537682"/>
        <n v="60352476"/>
        <n v="69016564"/>
        <n v="25529644"/>
        <n v="6136415"/>
        <n v="1144193271"/>
        <n v="66938850"/>
        <n v="1086050184"/>
        <n v="1143990501"/>
        <n v="94451333"/>
        <n v="32895404"/>
        <n v="13544724"/>
        <n v="1112465824"/>
        <n v="31986279"/>
        <n v="1151935222"/>
        <n v="16743379"/>
        <n v="12971176"/>
        <n v="16770477"/>
        <n v="66916064"/>
        <n v="66917729"/>
        <n v="1111797566"/>
        <n v="67037360"/>
        <n v="63398338"/>
        <n v="1086047576"/>
        <n v="1113523000"/>
        <n v="34560970"/>
        <n v="38555676"/>
        <n v="16664565"/>
        <n v="94061044"/>
        <n v="94405179"/>
        <n v="1006359310"/>
        <n v="16882575"/>
        <n v="38868403"/>
        <n v="66837197"/>
        <n v="1130664937"/>
        <n v="1002879208"/>
        <n v="1130657024"/>
        <n v="1064435352"/>
        <n v="66764840"/>
        <n v="1144048560"/>
        <n v="1130605614"/>
        <n v="1113639838"/>
        <n v="16732410"/>
        <n v="38550470"/>
        <n v="1107047501"/>
        <n v="38640669"/>
        <n v="1060650459"/>
        <n v="1059448169"/>
        <n v="66828991"/>
        <n v="31876858"/>
        <n v="66987842"/>
        <n v="1113527883"/>
        <n v="1113620009"/>
        <n v="1144140112"/>
        <n v="38613764"/>
        <n v="1112880981"/>
        <n v="19680252"/>
        <n v="79683917"/>
        <n v="22804651"/>
        <n v="14608259"/>
        <n v="16728706"/>
        <n v="1081393651"/>
        <n v="1107100117"/>
        <n v="10691946"/>
        <n v="15959007"/>
        <n v="66880434"/>
        <n v="1144127288"/>
        <n v="1143847140"/>
        <n v="38867085"/>
        <n v="6102193"/>
        <n v="31577876"/>
        <n v="14621643"/>
        <n v="14635635"/>
        <n v="1144171428"/>
        <n v="66847257"/>
        <n v="66842278"/>
        <n v="1130611499"/>
        <n v="1113697242"/>
        <n v="94527657"/>
        <n v="67030267"/>
        <n v="1144046078"/>
        <n v="29659841"/>
        <n v="1107042556"/>
        <n v="1130608338"/>
        <n v="16492333"/>
        <n v="1113670167"/>
        <n v="94411065"/>
        <n v="16944027"/>
        <n v="29119795"/>
        <n v="38464158"/>
        <n v="1151938389"/>
        <n v="1061088068"/>
        <n v="1130682840"/>
        <n v="1113637432"/>
        <n v="1113785185"/>
        <n v="728187"/>
        <n v="1130666757"/>
        <n v="1144207047"/>
        <n v="94425267"/>
        <n v="75078840"/>
        <n v="1151945007"/>
        <n v="66826029"/>
        <n v="1113663482"/>
        <n v="1112490194"/>
        <n v="1144175543"/>
        <n v="29507828"/>
        <n v="31324798"/>
        <n v="38463401"/>
        <n v="1111742411"/>
        <n v="31658300"/>
        <n v="1113784704"/>
        <n v="1143954402"/>
        <n v="1144033717"/>
        <n v="1143835445"/>
        <n v="65735064"/>
        <n v="76043364"/>
        <n v="14839687"/>
        <n v="1130642084"/>
        <n v="1130636392"/>
        <n v="66905548"/>
        <n v="66829036"/>
        <n v="1144087023"/>
        <n v="1005828966"/>
        <n v="1010191737"/>
        <n v="24714731"/>
        <n v="1030680904"/>
        <n v="38553825"/>
        <n v="10425033"/>
        <n v="1107076414"/>
        <n v="66996224"/>
        <n v="1113512495"/>
        <n v="1144136602"/>
        <n v="1002884763"/>
        <n v="1144134220"/>
        <n v="1143845758"/>
        <n v="1130595056"/>
        <n v="1005896883"/>
        <n v="1144164637"/>
        <n v="38472160"/>
        <n v="1111771431"/>
        <n v="38557905"/>
        <n v="16928579"/>
        <n v="1192915972"/>
        <n v="94324212"/>
        <n v="1143961502"/>
        <n v="1143836653"/>
        <n v="38683981"/>
        <n v="67045202"/>
        <n v="1144075021"/>
        <n v="16761498"/>
        <n v="79579785"/>
        <n v="16930354"/>
        <n v="66967824"/>
        <n v="93201417"/>
        <n v="1113645552"/>
        <n v="1112771627"/>
        <n v="66808463"/>
        <n v="1112766680"/>
        <n v="1113530559"/>
        <n v="31480737"/>
        <n v="29117357"/>
        <n v="1144137205"/>
        <n v="1151962194"/>
        <n v="1010088260"/>
        <n v="1143879828"/>
        <n v="16985984"/>
        <n v="1151944705"/>
        <n v="1144091266"/>
        <n v="16835199"/>
        <n v="1113514418"/>
        <n v="38610086"/>
        <n v="16947476"/>
        <n v="1143868254"/>
        <n v="1107035650"/>
        <n v="1192764570"/>
        <n v="1143938276"/>
        <n v="80716579"/>
        <n v="66960880"/>
        <n v="1006341386"/>
        <n v="34614772"/>
        <n v="1113663085"/>
        <n v="29671333"/>
        <n v="1130590601"/>
        <n v="1234188888"/>
        <n v="38683726"/>
        <n v="1130631017"/>
        <n v="66778898"/>
        <n v="1130680231"/>
        <n v="14838153"/>
        <n v="1144070250"/>
        <n v="31323509"/>
        <n v="1144207702"/>
        <n v="1130679721"/>
        <n v="52420696"/>
        <n v="66915379"/>
        <n v="38641566"/>
        <n v="1144156018"/>
        <n v="9732299"/>
        <n v="38565574"/>
        <n v="1130631606"/>
        <n v="31579463"/>
        <n v="31308567"/>
        <n v="1144061138"/>
        <n v="94377083"/>
        <n v="34611548"/>
        <n v="31387162"/>
        <n v="1112474753"/>
        <n v="31569852"/>
        <n v="1059983632"/>
        <n v="31420310"/>
        <n v="1113781917"/>
        <n v="66854099"/>
        <n v="31979378"/>
        <n v="94478490"/>
        <n v="1143828318"/>
        <n v="76050287"/>
        <n v="38860761"/>
        <n v="1144139888"/>
        <n v="29567810"/>
        <n v="31322354"/>
        <n v="66762582"/>
        <n v="16760204"/>
        <n v="67033996"/>
        <n v="80003298"/>
        <n v="6107698"/>
        <n v="31436215"/>
        <n v="1151948570"/>
        <n v="1144184582"/>
        <n v="1113518533"/>
        <n v="66773741"/>
        <n v="1112467116"/>
        <n v="1144025987"/>
        <n v="1151948547"/>
        <n v="6625852"/>
        <n v="94542841"/>
        <n v="1130606130"/>
        <n v="1088972670"/>
        <n v="1043001953"/>
        <n v="1144038746"/>
        <n v="31930594"/>
        <n v="94552968"/>
        <n v="29940359"/>
        <n v="1107083072"/>
        <n v="1107522382"/>
        <n v="1144075154"/>
        <n v="30238673"/>
        <n v="67022671"/>
        <n v="42150262"/>
        <n v="14797200"/>
        <n v="1143872532"/>
        <n v="1113517422"/>
        <n v="67029116"/>
        <n v="1144193435"/>
        <n v="31629159"/>
        <n v="52287745"/>
        <n v="66941653"/>
        <n v="1093778057"/>
        <n v="1116919045"/>
        <n v="1143853240"/>
        <n v="31917072"/>
        <n v="1118311111"/>
        <n v="1144212929"/>
        <n v="79392584"/>
        <n v="98476498"/>
        <n v="25296495"/>
        <n v="14639497"/>
        <n v="38603412"/>
        <n v="11685263"/>
        <n v="32884714"/>
        <n v="94540275"/>
        <n v="14636308"/>
        <n v="52285550"/>
        <n v="1004611231"/>
        <n v="1144074384"/>
        <n v="14605200"/>
        <n v="1143829304"/>
        <n v="1113639105"/>
        <n v="16776921"/>
        <n v="55221616"/>
        <n v="1112463119"/>
        <n v="31892952"/>
        <n v="1143931677"/>
        <n v="29706974"/>
        <n v="1062319731"/>
        <n v="1143415734"/>
        <n v="79276476"/>
        <n v="42118760"/>
        <n v="1130614552"/>
        <n v="38466049"/>
        <n v="1151957979"/>
        <n v="1144175737"/>
        <n v="1114892812"/>
        <n v="1151935315"/>
        <n v="14607243"/>
        <n v="38557225"/>
        <n v="16650465"/>
        <n v="31568398"/>
        <n v="66975799"/>
        <n v="1112485298"/>
        <n v="1130615799"/>
        <n v="1234193685"/>
        <n v="67002742"/>
        <n v="1111793560"/>
        <n v="1143854719"/>
        <n v="1130588663"/>
        <n v="1130664373"/>
        <n v="1087420304"/>
        <n v="1144196619"/>
        <n v="67024474"/>
        <n v="45501445"/>
        <n v="31480570"/>
        <n v="42134649"/>
        <n v="1143970999"/>
        <n v="1130657228"/>
        <n v="1144034247"/>
        <n v="29973766"/>
        <n v="31307974"/>
        <n v="14897078"/>
        <n v="35696533"/>
        <n v="1005968865"/>
        <n v="1114212013"/>
        <n v="1107066361"/>
        <n v="1144126332"/>
        <n v="1086361764"/>
        <n v="14467387"/>
        <n v="1143857615"/>
        <n v="66920047"/>
        <n v="94403892"/>
        <n v="1107088766"/>
        <n v="6387273"/>
        <n v="1144198737"/>
        <n v="1107073120"/>
        <n v="29180191"/>
        <n v="1113626451"/>
        <n v="29112931"/>
        <n v="1144084343"/>
        <n v="1130650232"/>
        <n v="1086050949"/>
        <n v="1118306215"/>
        <n v="1114487321"/>
        <n v="1085546712"/>
        <n v="1114815137"/>
        <n v="66877610"/>
        <n v="1107088690"/>
        <n v="1143982615"/>
        <n v="29110595"/>
        <n v="94542405"/>
        <n v="29122873"/>
        <n v="1144134319"/>
        <n v="1114727429"/>
        <n v="38642438"/>
        <n v="1130600658"/>
        <n v="29672872"/>
        <n v="1144138949"/>
        <n v="1144192474"/>
        <n v="1088975151"/>
        <n v="1144027160"/>
        <n v="1107087827"/>
        <n v="1144073709"/>
        <n v="1107077053"/>
        <n v="66828297"/>
        <n v="66908508"/>
        <n v="1151944052"/>
        <n v="1130589638"/>
        <n v="67012952"/>
        <n v="1143976306"/>
        <n v="1143971458"/>
        <n v="1143831382"/>
        <n v="1116235980"/>
        <n v="66970120"/>
        <n v="1094886071"/>
        <n v="1090527158"/>
        <n v="1143933612"/>
        <n v="1093794180"/>
        <n v="1144083120"/>
        <n v="1088314142"/>
        <n v="94538460"/>
        <n v="16463290"/>
        <n v="1144136103"/>
        <n v="1113620228"/>
        <n v="1143943157"/>
        <n v="4652624"/>
        <n v="1032426643"/>
        <n v="66922582"/>
        <n v="1107064215"/>
        <n v="38665737"/>
        <n v="1037603093"/>
        <n v="1144190543"/>
        <n v="31655907"/>
        <n v="31955461"/>
        <n v="1112472085"/>
        <n v="1143945227"/>
        <n v="1151966852"/>
        <n v="1116283139"/>
        <n v="18008402"/>
        <n v="11051894"/>
        <n v="16947966"/>
        <n v="6389138"/>
        <n v="1130603611"/>
        <n v="16377863"/>
        <n v="1143939496"/>
        <n v="1144165265"/>
        <n v="1030558311"/>
        <n v="34327996"/>
        <n v="67023491"/>
        <n v="1114837487"/>
        <n v="1108332909"/>
        <n v="31583956"/>
        <n v="52423041"/>
        <n v="38601226"/>
        <n v="1151962177"/>
        <n v="67019799"/>
        <n v="14577494"/>
        <n v="16935156"/>
        <n v="1144148196"/>
        <n v="34515415"/>
        <n v="31574901"/>
        <n v="94319988"/>
        <n v="1113640113"/>
        <n v="1112471292"/>
        <n v="38889360"/>
        <n v="1143936317"/>
        <n v="1113663966"/>
        <n v="1113540667"/>
        <n v="66901564"/>
        <n v="29346754"/>
        <n v="29351606"/>
        <n v="38602350"/>
        <n v="1144170408"/>
        <n v="1144024668"/>
        <n v="38886164"/>
        <n v="27093337"/>
        <n v="66990583"/>
        <n v="67029649"/>
        <n v="1144043860"/>
        <n v="1118289045"/>
        <n v="16742040"/>
        <n v="1107099193"/>
        <n v="29707563"/>
        <n v="87246818"/>
        <n v="1144149792"/>
        <n v="93362919"/>
        <n v="1130600031"/>
        <n v="31566624"/>
        <n v="1144199508"/>
        <n v="1143845297"/>
        <n v="1144133881"/>
        <n v="1193393172"/>
        <n v="66684605"/>
        <n v="1085302178"/>
        <n v="31578675"/>
        <n v="1113633611"/>
        <n v="6404095"/>
        <n v="16453530"/>
        <n v="16773800"/>
        <n v="1130608447"/>
        <n v="1010132288"/>
        <n v="29119091"/>
        <n v="66819367"/>
        <n v="1143877137"/>
        <n v="1107063637"/>
        <n v="94457877"/>
        <n v="16734300"/>
        <n v="25619792"/>
        <n v="1130585927"/>
        <n v="1113675583"/>
        <n v="1107053909"/>
        <n v="1143929478"/>
        <n v="1143963804"/>
        <n v="16539857"/>
        <n v="67008574"/>
        <n v="66859420"/>
        <n v="38997607"/>
        <n v="1151946569"/>
        <n v="66951320"/>
        <n v="16943802"/>
        <n v="1112226444"/>
        <n v="1111762818"/>
        <n v="1107052091"/>
        <n v="1089478209"/>
        <n v="1085293119"/>
        <n v="66917063"/>
        <n v="1107098292"/>
        <n v="1113700420"/>
        <n v="1113642405"/>
        <n v="1118258782"/>
        <n v="1113672769"/>
        <n v="1049610314"/>
        <n v="1130617634"/>
        <n v="1112479337"/>
        <n v="29178612"/>
        <n v="1114896468"/>
        <n v="1143968436"/>
        <n v="1151949028"/>
        <n v="6254123"/>
        <n v="34564895"/>
        <n v="1113672186"/>
        <n v="1144160575"/>
        <n v="1112470210"/>
        <n v="1144081667"/>
        <n v="1144129345"/>
        <n v="1130597264"/>
        <n v="1143946508"/>
        <n v="29107641"/>
        <n v="16938908"/>
        <n v="31991081"/>
        <n v="66956150"/>
        <n v="16675089"/>
        <n v="38640923"/>
        <n v="6134342"/>
        <n v="38872108"/>
        <n v="38879720"/>
        <n v="1087132777"/>
        <n v="1144076964"/>
        <n v="1107071018"/>
        <n v="1130629646"/>
        <n v="45593675"/>
        <n v="94418176"/>
        <n v="67021680"/>
        <n v="28539801"/>
        <n v="1113664768"/>
        <n v="31574427"/>
        <n v="94441633"/>
        <n v="1113671046"/>
        <n v="1144151468"/>
        <n v="1107071371"/>
        <n v="34542886"/>
        <n v="31486838"/>
        <n v="31536448"/>
        <n v="1144061788"/>
        <n v="1144042773"/>
        <n v="1130645727"/>
        <n v="1143832681"/>
        <n v="1143840288"/>
        <n v="1130646868"/>
        <n v="91535727"/>
        <n v="16918161"/>
        <n v="76328506"/>
        <n v="6361836"/>
        <n v="29118517"/>
        <n v="1114834298"/>
        <n v="1143839616"/>
        <n v="14576601"/>
        <n v="1022384517"/>
        <n v="4428014"/>
        <n v="1144135246"/>
        <n v="1115062570"/>
        <n v="94506227"/>
        <n v="1144103974"/>
        <n v="1107063143"/>
        <n v="1144157341"/>
        <n v="16696616"/>
        <n v="1111810438"/>
        <n v="1143989636"/>
        <n v="1144164528"/>
        <n v="1144093488"/>
        <n v="10631001"/>
        <n v="29233818"/>
        <n v="29581447"/>
        <n v="1143848358"/>
        <n v="94489502"/>
        <n v="1130592410"/>
        <n v="8351500"/>
        <n v="94521232"/>
        <n v="10389439"/>
        <n v="29786182"/>
        <n v="31447113"/>
        <n v="1112469804"/>
        <n v="1107511177"/>
        <n v="66999478"/>
        <n v="66969575"/>
        <n v="1130671537"/>
        <n v="29707675"/>
        <n v="1062278582"/>
        <n v="1062329627"/>
        <n v="66847445"/>
        <n v="1143850523"/>
        <n v="6105854"/>
        <n v="1064996744"/>
        <n v="1007282080"/>
        <n v="1144197027"/>
        <n v="1130644426"/>
        <n v="1112471225"/>
        <n v="1107508209"/>
        <n v="1144152360"/>
        <n v="1143929845"/>
        <n v="24738682"/>
        <n v="31957608"/>
        <n v="1144149678"/>
        <n v="1114884416"/>
        <n v="1144100632"/>
        <n v="48604925"/>
        <n v="66745226"/>
        <n v="1114827369"/>
        <n v="1151446826"/>
        <n v="1113664814"/>
        <n v="1144152648"/>
        <n v="1130600689"/>
        <n v="1144159753"/>
        <n v="52074939"/>
        <n v="1006054299"/>
        <n v="1116160344"/>
        <n v="6134697"/>
        <n v="1114821212"/>
        <n v="10548357"/>
        <n v="1118299277"/>
        <n v="16446584"/>
        <n v="1144163257"/>
        <n v="1126910478"/>
        <n v="31959172"/>
        <n v="1143879215"/>
        <n v="1088008387"/>
        <n v="1144162021"/>
        <n v="1113619273"/>
        <n v="1130633996"/>
        <n v="67041485"/>
        <n v="31531457"/>
        <n v="25284882"/>
        <n v="1012326486"/>
        <n v="1107090933"/>
        <n v="66763603"/>
        <n v="75107722"/>
        <n v="1112967307"/>
        <n v="560727"/>
        <n v="1112468954"/>
        <n v="1114831524"/>
        <n v="6393491"/>
        <n v="1004639892"/>
        <n v="1130639444"/>
        <n v="1112224100"/>
        <n v="29108333"/>
        <n v="1113641591"/>
        <n v="1136059988"/>
        <n v="1144163991"/>
        <n v="38556996"/>
        <n v="1144147762"/>
        <n v="1005861065"/>
        <n v="1107075966"/>
        <n v="38757431"/>
        <n v="1144172053"/>
        <n v="1118299434"/>
        <n v="31581367"/>
        <n v="1130670558"/>
        <n v="1130680157"/>
        <n v="66970580"/>
        <n v="6342860"/>
        <n v="1144141224"/>
        <n v="94527254"/>
        <n v="66917966"/>
        <n v="1144165512"/>
        <n v="94402849"/>
        <n v="1144050719"/>
        <n v="1107094008"/>
        <n v="1078751509"/>
        <n v="14622691"/>
        <n v="29760890"/>
        <n v="67017284"/>
        <n v="1144166415"/>
        <n v="67014036"/>
        <n v="12995066"/>
        <n v="16537136"/>
        <n v="1107099090"/>
        <n v="1143837575"/>
        <n v="1144203100"/>
        <n v="31906901"/>
        <n v="1130633720"/>
        <n v="1113534715"/>
        <n v="28537491"/>
        <n v="1059601314"/>
        <n v="1143867942"/>
        <n v="1143982227"/>
        <n v="1113527563"/>
        <n v="1130646456"/>
        <n v="1144172004"/>
        <n v="1143827956"/>
        <n v="1144060238"/>
        <n v="1115190062"/>
        <m/>
      </sharedItems>
    </cacheField>
    <cacheField name="CodigoContable" numFmtId="0">
      <sharedItems containsString="0" containsBlank="1" containsNumber="1" containsInteger="1" minValue="141105" maxValue="144225" count="12">
        <n v="144105"/>
        <n v="144205"/>
        <n v="141205"/>
        <n v="141105"/>
        <n v="144110"/>
        <n v="144225"/>
        <n v="144120"/>
        <n v="144220"/>
        <n v="144215"/>
        <n v="144210"/>
        <n v="144125"/>
        <m/>
      </sharedItems>
    </cacheField>
    <cacheField name="ModificacionesAlCredito" numFmtId="0">
      <sharedItems containsString="0" containsBlank="1" containsNumber="1" containsInteger="1" minValue="4" maxValue="4"/>
    </cacheField>
    <cacheField name="NroCredito" numFmtId="0">
      <sharedItems containsString="0" containsBlank="1" containsNumber="1" containsInteger="1" minValue="1658548911635" maxValue="1.1519465691049099E+19"/>
    </cacheField>
    <cacheField name="FechaDesembolsoInicial" numFmtId="0">
      <sharedItems containsNonDate="0" containsDate="1" containsString="0" containsBlank="1" minDate="2015-07-24T00:00:00" maxDate="2021-10-30T00:00:00"/>
    </cacheField>
    <cacheField name="FechaVencimiento" numFmtId="0">
      <sharedItems containsNonDate="0" containsDate="1" containsString="0" containsBlank="1" minDate="2019-11-30T00:00:00" maxDate="2031-10-31T00:00:00"/>
    </cacheField>
    <cacheField name="Morosidad" numFmtId="0">
      <sharedItems containsString="0" containsBlank="1" containsNumber="1" containsInteger="1" minValue="0" maxValue="930"/>
    </cacheField>
    <cacheField name="TipoCuota" numFmtId="0">
      <sharedItems containsString="0" containsBlank="1" containsNumber="1" containsInteger="1" minValue="1" maxValue="2"/>
    </cacheField>
    <cacheField name="AlturaCuota" numFmtId="0">
      <sharedItems containsString="0" containsBlank="1" containsNumber="1" containsInteger="1" minValue="0" maxValue="117"/>
    </cacheField>
    <cacheField name="Amortizacion" numFmtId="0">
      <sharedItems containsString="0" containsBlank="1" containsNumber="1" containsInteger="1" minValue="15" maxValue="30"/>
    </cacheField>
    <cacheField name="Modalidad" numFmtId="0">
      <sharedItems containsString="0" containsBlank="1" containsNumber="1" containsInteger="1" minValue="2" maxValue="2"/>
    </cacheField>
    <cacheField name="TasaIntereNominal" numFmtId="0">
      <sharedItems containsString="0" containsBlank="1" containsNumber="1" minValue="7.2" maxValue="19124"/>
    </cacheField>
    <cacheField name="TasaInteresEfectiva" numFmtId="0">
      <sharedItems containsString="0" containsBlank="1" containsNumber="1" minValue="22.42" maxValue="24604"/>
    </cacheField>
    <cacheField name="ValorPrestamo" numFmtId="42">
      <sharedItems containsString="0" containsBlank="1" containsNumber="1" containsInteger="1" minValue="56160" maxValue="175000000"/>
    </cacheField>
    <cacheField name="ValorCuotaFija" numFmtId="42">
      <sharedItems containsString="0" containsBlank="1" containsNumber="1" containsInteger="1" minValue="0" maxValue="4977368"/>
    </cacheField>
    <cacheField name="SaldoCapital" numFmtId="42">
      <sharedItems containsString="0" containsBlank="1" containsNumber="1" containsInteger="1" minValue="41324" maxValue="157496092"/>
    </cacheField>
    <cacheField name="SaldoIntereses" numFmtId="0">
      <sharedItems containsString="0" containsBlank="1" containsNumber="1" containsInteger="1" minValue="0" maxValue="568239"/>
    </cacheField>
    <cacheField name="OtrosSaldos" numFmtId="0">
      <sharedItems containsString="0" containsBlank="1" containsNumber="1" containsInteger="1" minValue="0" maxValue="0"/>
    </cacheField>
    <cacheField name="Garantia" numFmtId="0">
      <sharedItems containsString="0" containsBlank="1" containsNumber="1" containsInteger="1" minValue="0" maxValue="0"/>
    </cacheField>
    <cacheField name="FechaAvaluo" numFmtId="0">
      <sharedItems containsNonDate="0" containsString="0" containsBlank="1"/>
    </cacheField>
    <cacheField name="Provision" numFmtId="0">
      <sharedItems containsString="0" containsBlank="1" containsNumber="1" containsInteger="1" minValue="0" maxValue="8267369"/>
    </cacheField>
    <cacheField name="ProvisionInteres" numFmtId="0">
      <sharedItems containsString="0" containsBlank="1" containsNumber="1" containsInteger="1" minValue="0" maxValue="484074"/>
    </cacheField>
    <cacheField name="Contingencia" numFmtId="0">
      <sharedItems containsString="0" containsBlank="1" containsNumber="1" containsInteger="1" minValue="0" maxValue="1679884"/>
    </cacheField>
    <cacheField name="ValosCuotasExtra" numFmtId="0">
      <sharedItems containsString="0" containsBlank="1" containsNumber="1" containsInteger="1" minValue="250000" maxValue="33744000"/>
    </cacheField>
    <cacheField name="MesesCuotaExtra" numFmtId="0">
      <sharedItems containsString="0" containsBlank="1" containsNumber="1" containsInteger="1" minValue="1" maxValue="12"/>
    </cacheField>
    <cacheField name="fechaultimopago" numFmtId="0">
      <sharedItems containsNonDate="0" containsDate="1" containsString="0" containsBlank="1" minDate="2019-02-28T00:00:00" maxDate="2021-11-01T00:00:00"/>
    </cacheField>
    <cacheField name="clasegarantia" numFmtId="0">
      <sharedItems containsString="0" containsBlank="1" containsNumber="1" containsInteger="1" minValue="1" maxValue="7"/>
    </cacheField>
    <cacheField name="destinocredito" numFmtId="0">
      <sharedItems containsBlank="1"/>
    </cacheField>
    <cacheField name="CodOficina" numFmtId="0">
      <sharedItems containsString="0" containsBlank="1" containsNumber="1" containsInteger="1" minValue="0" maxValue="1"/>
    </cacheField>
    <cacheField name="AmortiCapital" numFmtId="0">
      <sharedItems containsString="0" containsBlank="1" containsNumber="1" containsInteger="1" minValue="15" maxValue="30"/>
    </cacheField>
    <cacheField name="ValorMora" numFmtId="0">
      <sharedItems containsString="0" containsBlank="1" containsNumber="1" containsInteger="1" minValue="0" maxValue="2267557"/>
    </cacheField>
    <cacheField name="TipoVivienda" numFmtId="0">
      <sharedItems containsBlank="1"/>
    </cacheField>
    <cacheField name="VIS" numFmtId="0">
      <sharedItems containsBlank="1"/>
    </cacheField>
    <cacheField name="RangoTipo" numFmtId="0">
      <sharedItems containsBlank="1"/>
    </cacheField>
    <cacheField name="EntidadRedescuento" numFmtId="0">
      <sharedItems containsBlank="1"/>
    </cacheField>
    <cacheField name="MargenRedescuento" numFmtId="0">
      <sharedItems containsBlank="1"/>
    </cacheField>
    <cacheField name="Subsidio" numFmtId="0">
      <sharedItems containsBlank="1"/>
    </cacheField>
    <cacheField name="Desembolso" numFmtId="0">
      <sharedItems containsString="0" containsBlank="1" containsNumber="1" containsInteger="1" minValue="1" maxValue="1"/>
    </cacheField>
    <cacheField name="Moneda" numFmtId="0">
      <sharedItems containsString="0" containsBlank="1" containsNumber="1" containsInteger="1" minValue="1" maxValue="1"/>
    </cacheField>
    <cacheField name="FechaReestructuracion" numFmtId="0">
      <sharedItems containsBlank="1"/>
    </cacheField>
    <cacheField name="CategoriaReestr" numFmtId="0">
      <sharedItems containsBlank="1"/>
    </cacheField>
    <cacheField name="AportesSociales" numFmtId="42">
      <sharedItems containsString="0" containsBlank="1" containsNumber="1" containsInteger="1" minValue="0" maxValue="69588079"/>
    </cacheField>
    <cacheField name="LineaCredEntidad" numFmtId="0">
      <sharedItems containsBlank="1"/>
    </cacheField>
    <cacheField name="NumModificaciones" numFmtId="0">
      <sharedItems containsString="0" containsBlank="1" containsNumber="1" containsInteger="1" minValue="42209" maxValue="44508"/>
    </cacheField>
    <cacheField name="Estadocredito" numFmtId="0">
      <sharedItems containsString="0" containsBlank="1" containsNumber="1" containsInteger="1" minValue="0" maxValue="0"/>
    </cacheField>
    <cacheField name="NITPatronal" numFmtId="0">
      <sharedItems containsString="0" containsBlank="1" containsNumber="1" containsInteger="1" minValue="0" maxValue="0"/>
    </cacheField>
    <cacheField name="NombrePatronal" numFmtId="0">
      <sharedItems containsString="0" containsBlank="1" containsNumber="1" containsInteger="1" minValue="0" maxValue="0"/>
    </cacheField>
    <cacheField name="MODCREDCE1120" numFmtId="0">
      <sharedItems containsBlank="1"/>
    </cacheField>
    <cacheField name="TIPOMODCE1120" numFmtId="0">
      <sharedItems containsBlank="1" containsMixedTypes="1" containsNumber="1" containsInteger="1" minValue="0" maxValue="890303093000"/>
    </cacheField>
    <cacheField name="FECHAMODCE1120" numFmtId="0">
      <sharedItems containsDate="1" containsBlank="1" containsMixedTypes="1" minDate="1899-12-31T00:00:00" maxDate="1899-12-31T00:00:00"/>
    </cacheField>
    <cacheField name="CALIFANTEMODCE1120" numFmtId="0">
      <sharedItems containsString="0" containsBlank="1" containsNumber="1" containsInteger="1" minValue="0" maxValue="0"/>
    </cacheField>
    <cacheField name="PERIOGRACIA" numFmtId="0">
      <sharedItems containsNonDate="0" containsString="0" containsBlank="1"/>
    </cacheField>
    <cacheField name="TARJCREDCUPROT" numFmtId="0">
      <sharedItems containsNonDate="0" containsString="0" containsBlank="1"/>
    </cacheField>
    <cacheField name="ENTOTORGARANT" numFmtId="0">
      <sharedItems containsNonDate="0" containsString="0" containsBlank="1"/>
    </cacheField>
    <cacheField name="MODCREDCE1720"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612">
  <r>
    <n v="3809900"/>
    <s v="C"/>
    <x v="0"/>
    <x v="0"/>
    <n v="4"/>
    <n v="1.62873062677878E+16"/>
    <d v="2020-04-01T00:00:00"/>
    <d v="2027-03-30T00:00:00"/>
    <n v="0"/>
    <n v="1"/>
    <n v="16"/>
    <n v="30"/>
    <n v="2"/>
    <n v="18"/>
    <n v="19562"/>
    <n v="11200000"/>
    <n v="253370"/>
    <n v="10100155"/>
    <n v="0"/>
    <n v="0"/>
    <n v="0"/>
    <m/>
    <n v="0"/>
    <n v="0"/>
    <n v="0"/>
    <m/>
    <m/>
    <d v="2021-10-29T00:00:00"/>
    <n v="1"/>
    <s v="S"/>
    <n v="1"/>
    <n v="30"/>
    <n v="0"/>
    <s v=" "/>
    <s v=" "/>
    <s v=" "/>
    <s v=" "/>
    <s v=" "/>
    <s v=" "/>
    <n v="1"/>
    <n v="1"/>
    <s v="null"/>
    <s v=" "/>
    <n v="6290255"/>
    <s v="FERIA 2020 SIN CODEUDOR"/>
    <n v="43922"/>
    <n v="0"/>
    <n v="0"/>
    <n v="0"/>
    <s v=" "/>
    <n v="890303093000"/>
    <n v="0"/>
    <n v="0"/>
    <m/>
    <m/>
    <m/>
    <m/>
  </r>
  <r>
    <n v="0"/>
    <s v="C"/>
    <x v="1"/>
    <x v="1"/>
    <n v="4"/>
    <n v="3.19679351154892E+16"/>
    <d v="2021-07-14T00:00:00"/>
    <d v="2025-06-30T00:00:00"/>
    <n v="0"/>
    <n v="1"/>
    <n v="4"/>
    <n v="30"/>
    <n v="2"/>
    <n v="9"/>
    <n v="9381"/>
    <n v="8000000"/>
    <n v="200176"/>
    <n v="7404304"/>
    <n v="0"/>
    <n v="0"/>
    <n v="0"/>
    <m/>
    <n v="0"/>
    <n v="0"/>
    <n v="0"/>
    <m/>
    <m/>
    <d v="2021-10-31T00:00:00"/>
    <n v="1"/>
    <s v="S"/>
    <n v="1"/>
    <n v="30"/>
    <n v="0"/>
    <s v=" "/>
    <s v=" "/>
    <s v=" "/>
    <s v=" "/>
    <s v=" "/>
    <s v=" "/>
    <n v="1"/>
    <n v="1"/>
    <s v="null"/>
    <s v=" "/>
    <n v="8030139"/>
    <s v="SOBRE APORTES"/>
    <n v="44391"/>
    <n v="0"/>
    <n v="0"/>
    <n v="0"/>
    <s v=" "/>
    <n v="890303093000"/>
    <n v="0"/>
    <n v="0"/>
    <m/>
    <m/>
    <m/>
    <m/>
  </r>
  <r>
    <n v="762421"/>
    <s v="C"/>
    <x v="2"/>
    <x v="0"/>
    <n v="4"/>
    <n v="3.17932371246892E+16"/>
    <d v="2021-07-01T00:00:00"/>
    <d v="2021-12-30T00:00:00"/>
    <n v="0"/>
    <n v="1"/>
    <n v="1"/>
    <n v="30"/>
    <n v="2"/>
    <n v="19.2"/>
    <n v="20983"/>
    <n v="1600000"/>
    <n v="154338"/>
    <n v="1075442"/>
    <n v="0"/>
    <n v="0"/>
    <n v="0"/>
    <m/>
    <n v="0"/>
    <n v="0"/>
    <n v="0"/>
    <n v="800000"/>
    <n v="12"/>
    <d v="2021-10-31T00:00:00"/>
    <n v="1"/>
    <s v="S"/>
    <n v="1"/>
    <n v="30"/>
    <n v="0"/>
    <s v=" "/>
    <s v=" "/>
    <s v=" "/>
    <s v=" "/>
    <s v=" "/>
    <s v=" "/>
    <n v="1"/>
    <n v="1"/>
    <s v="null"/>
    <s v=" "/>
    <n v="313021"/>
    <s v="CREDIYA 20"/>
    <n v="44378"/>
    <n v="0"/>
    <n v="0"/>
    <n v="0"/>
    <s v=" "/>
    <n v="890303093000"/>
    <n v="0"/>
    <n v="0"/>
    <m/>
    <m/>
    <m/>
    <m/>
  </r>
  <r>
    <n v="15565222"/>
    <s v="C"/>
    <x v="2"/>
    <x v="0"/>
    <n v="4"/>
    <n v="3.17932371176872E+16"/>
    <d v="2019-11-14T00:00:00"/>
    <d v="2025-11-30T00:00:00"/>
    <n v="0"/>
    <n v="1"/>
    <n v="20"/>
    <n v="30"/>
    <n v="2"/>
    <n v="18"/>
    <n v="19562"/>
    <n v="26790000"/>
    <n v="615390"/>
    <n v="21955713"/>
    <n v="0"/>
    <n v="0"/>
    <n v="0"/>
    <m/>
    <n v="0"/>
    <n v="0"/>
    <n v="0"/>
    <m/>
    <m/>
    <d v="2021-10-31T00:00:00"/>
    <n v="1"/>
    <s v="S"/>
    <n v="1"/>
    <n v="30"/>
    <n v="0"/>
    <s v=" "/>
    <s v=" "/>
    <s v=" "/>
    <s v=" "/>
    <s v=" "/>
    <s v=" "/>
    <n v="1"/>
    <n v="1"/>
    <s v="null"/>
    <s v=" "/>
    <n v="6390491"/>
    <s v="RETANQUEO OCT 2019"/>
    <n v="43783"/>
    <n v="0"/>
    <n v="0"/>
    <n v="0"/>
    <s v=" "/>
    <n v="890303093000"/>
    <n v="0"/>
    <n v="0"/>
    <m/>
    <m/>
    <m/>
    <m/>
  </r>
  <r>
    <n v="0"/>
    <s v="C"/>
    <x v="3"/>
    <x v="1"/>
    <n v="4"/>
    <n v="3.12818181154895E+16"/>
    <d v="2021-10-15T00:00:00"/>
    <d v="2026-10-30T00:00:00"/>
    <n v="0"/>
    <n v="1"/>
    <n v="0"/>
    <n v="30"/>
    <n v="2"/>
    <n v="9"/>
    <n v="9381"/>
    <n v="1500000"/>
    <n v="31348"/>
    <n v="1500000"/>
    <n v="0"/>
    <n v="0"/>
    <n v="0"/>
    <m/>
    <n v="0"/>
    <n v="0"/>
    <n v="0"/>
    <m/>
    <m/>
    <d v="2021-10-31T00:00:00"/>
    <n v="1"/>
    <s v="S"/>
    <n v="1"/>
    <n v="30"/>
    <n v="0"/>
    <s v=" "/>
    <s v=" "/>
    <s v=" "/>
    <s v=" "/>
    <s v=" "/>
    <s v=" "/>
    <n v="1"/>
    <n v="1"/>
    <s v="null"/>
    <s v=" "/>
    <n v="5849532"/>
    <s v="SOBRE APORTES"/>
    <n v="44484"/>
    <n v="0"/>
    <n v="0"/>
    <n v="0"/>
    <s v=" "/>
    <s v=" "/>
    <n v="0"/>
    <n v="0"/>
    <m/>
    <m/>
    <m/>
    <m/>
  </r>
  <r>
    <n v="12135471"/>
    <s v="C"/>
    <x v="4"/>
    <x v="2"/>
    <n v="4"/>
    <n v="944896211206593"/>
    <d v="2021-10-07T00:00:00"/>
    <d v="2022-02-28T00:00:00"/>
    <n v="0"/>
    <n v="1"/>
    <n v="2"/>
    <n v="30"/>
    <n v="2"/>
    <n v="7.8"/>
    <n v="8085"/>
    <n v="22000000"/>
    <n v="51692"/>
    <n v="22000000"/>
    <n v="0"/>
    <n v="0"/>
    <n v="0"/>
    <m/>
    <n v="0"/>
    <n v="0"/>
    <n v="0"/>
    <n v="22000000"/>
    <n v="12"/>
    <d v="2021-10-07T00:00:00"/>
    <n v="7"/>
    <s v="S"/>
    <n v="1"/>
    <n v="30"/>
    <n v="0"/>
    <s v=" "/>
    <s v=" "/>
    <s v=" "/>
    <s v=" "/>
    <s v=" "/>
    <s v=" "/>
    <n v="1"/>
    <n v="1"/>
    <s v="null"/>
    <s v=" "/>
    <n v="9864529"/>
    <s v="VEHICULO 20"/>
    <n v="44476"/>
    <n v="0"/>
    <n v="0"/>
    <n v="0"/>
    <s v=" "/>
    <n v="890303093000"/>
    <n v="0"/>
    <n v="0"/>
    <m/>
    <m/>
    <m/>
    <m/>
  </r>
  <r>
    <n v="0"/>
    <s v="C"/>
    <x v="5"/>
    <x v="0"/>
    <n v="4"/>
    <n v="2.95039971154882E+16"/>
    <d v="2020-07-22T00:00:00"/>
    <d v="2023-06-30T00:00:00"/>
    <n v="0"/>
    <n v="1"/>
    <n v="16"/>
    <n v="30"/>
    <n v="2"/>
    <n v="11.4"/>
    <n v="12015"/>
    <n v="6000000"/>
    <n v="198393"/>
    <n v="3589498"/>
    <n v="0"/>
    <n v="0"/>
    <n v="0"/>
    <m/>
    <n v="0"/>
    <n v="0"/>
    <n v="0"/>
    <m/>
    <m/>
    <d v="2021-10-30T00:00:00"/>
    <n v="1"/>
    <s v="S"/>
    <n v="1"/>
    <n v="30"/>
    <n v="0"/>
    <s v=" "/>
    <s v=" "/>
    <s v=" "/>
    <s v=" "/>
    <s v=" "/>
    <s v=" "/>
    <n v="1"/>
    <n v="1"/>
    <s v="null"/>
    <s v=" "/>
    <n v="5046854"/>
    <s v="SOBRE APORTES"/>
    <n v="44034"/>
    <n v="0"/>
    <n v="0"/>
    <n v="0"/>
    <s v=" "/>
    <s v=" "/>
    <n v="0"/>
    <n v="0"/>
    <m/>
    <m/>
    <m/>
    <m/>
  </r>
  <r>
    <n v="0"/>
    <s v="C"/>
    <x v="5"/>
    <x v="0"/>
    <n v="4"/>
    <n v="2.95039972103883E+16"/>
    <d v="2020-08-06T00:00:00"/>
    <d v="2025-07-30T00:00:00"/>
    <n v="0"/>
    <n v="1"/>
    <n v="15"/>
    <n v="30"/>
    <n v="2"/>
    <n v="15.6"/>
    <n v="16765"/>
    <n v="4100000"/>
    <n v="104756"/>
    <n v="3393598"/>
    <n v="0"/>
    <n v="0"/>
    <n v="0"/>
    <m/>
    <n v="0"/>
    <n v="0"/>
    <n v="0"/>
    <m/>
    <m/>
    <d v="2021-10-30T00:00:00"/>
    <n v="1"/>
    <s v="S"/>
    <n v="1"/>
    <n v="30"/>
    <n v="0"/>
    <s v=" "/>
    <s v=" "/>
    <s v=" "/>
    <s v=" "/>
    <s v=" "/>
    <s v=" "/>
    <n v="1"/>
    <n v="1"/>
    <s v="null"/>
    <s v=" "/>
    <n v="4771417"/>
    <s v="LIBRE INVERSION 20 SIN CODEUDO"/>
    <n v="44049"/>
    <n v="0"/>
    <n v="0"/>
    <n v="0"/>
    <s v=" "/>
    <s v=" "/>
    <n v="0"/>
    <n v="0"/>
    <m/>
    <m/>
    <m/>
    <m/>
  </r>
  <r>
    <n v="5479719"/>
    <s v="C"/>
    <x v="6"/>
    <x v="0"/>
    <n v="4"/>
    <n v="2.91435661175861E+16"/>
    <d v="2019-04-24T00:00:00"/>
    <d v="2025-04-30T00:00:00"/>
    <n v="0"/>
    <n v="1"/>
    <n v="27"/>
    <n v="30"/>
    <n v="2"/>
    <n v="18"/>
    <n v="19562"/>
    <n v="20000000"/>
    <n v="459418"/>
    <n v="14882865"/>
    <n v="0"/>
    <n v="0"/>
    <n v="0"/>
    <m/>
    <n v="0"/>
    <n v="0"/>
    <n v="0"/>
    <m/>
    <m/>
    <d v="2021-10-29T00:00:00"/>
    <n v="1"/>
    <s v="S"/>
    <n v="1"/>
    <n v="30"/>
    <n v="0"/>
    <s v=" "/>
    <s v=" "/>
    <s v=" "/>
    <s v=" "/>
    <s v=" "/>
    <s v=" "/>
    <n v="1"/>
    <n v="1"/>
    <s v="null"/>
    <s v=" "/>
    <n v="9403146"/>
    <s v="FERIA 2019"/>
    <n v="43579"/>
    <n v="0"/>
    <n v="0"/>
    <n v="0"/>
    <s v=" "/>
    <n v="890303093000"/>
    <n v="0"/>
    <n v="0"/>
    <m/>
    <m/>
    <m/>
    <m/>
  </r>
  <r>
    <n v="5266755"/>
    <s v="C"/>
    <x v="6"/>
    <x v="0"/>
    <n v="4"/>
    <n v="2.91435661163795E+16"/>
    <d v="2015-08-03T00:00:00"/>
    <d v="2025-07-30T00:00:00"/>
    <n v="0"/>
    <n v="1"/>
    <n v="75"/>
    <n v="30"/>
    <n v="2"/>
    <n v="10.8"/>
    <n v="11351"/>
    <n v="17900000"/>
    <n v="389975"/>
    <n v="14304455"/>
    <n v="0"/>
    <n v="0"/>
    <n v="0"/>
    <m/>
    <n v="0"/>
    <n v="0"/>
    <n v="0"/>
    <m/>
    <m/>
    <d v="2021-10-29T00:00:00"/>
    <n v="1"/>
    <s v="S"/>
    <n v="1"/>
    <n v="30"/>
    <n v="0"/>
    <s v=" "/>
    <s v=" "/>
    <s v=" "/>
    <s v=" "/>
    <s v=" "/>
    <s v=" "/>
    <n v="1"/>
    <n v="1"/>
    <s v="null"/>
    <s v=" "/>
    <n v="9037700"/>
    <s v="APORTES FERIA 2015"/>
    <n v="42219"/>
    <n v="0"/>
    <n v="0"/>
    <n v="0"/>
    <s v=" "/>
    <n v="890303093000"/>
    <n v="0"/>
    <n v="0"/>
    <m/>
    <m/>
    <m/>
    <m/>
  </r>
  <r>
    <n v="503176"/>
    <s v="C"/>
    <x v="6"/>
    <x v="0"/>
    <n v="4"/>
    <n v="2.91435661246885E+16"/>
    <d v="2020-10-16T00:00:00"/>
    <d v="2021-10-30T00:00:00"/>
    <n v="0"/>
    <n v="1"/>
    <n v="4"/>
    <n v="30"/>
    <n v="2"/>
    <n v="21.6"/>
    <n v="23872"/>
    <n v="2000000"/>
    <n v="97063"/>
    <n v="1366622"/>
    <n v="0"/>
    <n v="0"/>
    <n v="0"/>
    <m/>
    <n v="0"/>
    <n v="0"/>
    <n v="0"/>
    <m/>
    <m/>
    <d v="2021-10-29T00:00:00"/>
    <n v="1"/>
    <s v="S"/>
    <n v="1"/>
    <n v="30"/>
    <n v="0"/>
    <s v=" "/>
    <s v=" "/>
    <s v=" "/>
    <s v=" "/>
    <s v=" "/>
    <s v=" "/>
    <n v="1"/>
    <n v="1"/>
    <s v="null"/>
    <s v=" "/>
    <n v="863446"/>
    <s v="CREDIYA 20"/>
    <n v="44120"/>
    <n v="0"/>
    <n v="0"/>
    <n v="0"/>
    <s v=" "/>
    <n v="890303093000"/>
    <n v="0"/>
    <n v="0"/>
    <m/>
    <m/>
    <m/>
    <m/>
  </r>
  <r>
    <n v="1343075"/>
    <s v="C"/>
    <x v="6"/>
    <x v="0"/>
    <n v="4"/>
    <n v="2.91435661165809E+16"/>
    <d v="2016-04-28T00:00:00"/>
    <d v="2022-04-30T00:00:00"/>
    <n v="0"/>
    <n v="1"/>
    <n v="63"/>
    <n v="30"/>
    <n v="2"/>
    <n v="15.6"/>
    <n v="16765"/>
    <n v="20000000"/>
    <n v="432604"/>
    <n v="3647778"/>
    <n v="0"/>
    <n v="0"/>
    <n v="0"/>
    <m/>
    <n v="0"/>
    <n v="0"/>
    <n v="0"/>
    <m/>
    <m/>
    <d v="2021-10-29T00:00:00"/>
    <n v="1"/>
    <s v="S"/>
    <n v="1"/>
    <n v="30"/>
    <n v="0"/>
    <s v=" "/>
    <s v=" "/>
    <s v=" "/>
    <s v=" "/>
    <s v=" "/>
    <s v=" "/>
    <n v="1"/>
    <n v="1"/>
    <s v="null"/>
    <s v=" "/>
    <n v="2304703"/>
    <s v="FERIA 2016"/>
    <n v="42488"/>
    <n v="0"/>
    <n v="0"/>
    <n v="0"/>
    <s v=" "/>
    <n v="890303093000"/>
    <n v="0"/>
    <n v="0"/>
    <m/>
    <m/>
    <m/>
    <m/>
  </r>
  <r>
    <n v="962319"/>
    <s v="C"/>
    <x v="6"/>
    <x v="0"/>
    <n v="4"/>
    <n v="2.91435661169826E+16"/>
    <d v="2017-05-16T00:00:00"/>
    <d v="2022-05-30T00:00:00"/>
    <n v="0"/>
    <n v="1"/>
    <n v="50"/>
    <n v="30"/>
    <n v="2"/>
    <n v="16.8"/>
    <n v="18156"/>
    <n v="11336000"/>
    <n v="282265"/>
    <n v="2613649"/>
    <n v="0"/>
    <n v="0"/>
    <n v="0"/>
    <m/>
    <n v="0"/>
    <n v="0"/>
    <n v="0"/>
    <m/>
    <m/>
    <d v="2021-10-29T00:00:00"/>
    <n v="1"/>
    <s v="S"/>
    <n v="1"/>
    <n v="30"/>
    <n v="0"/>
    <s v=" "/>
    <s v=" "/>
    <s v=" "/>
    <s v=" "/>
    <s v=" "/>
    <s v=" "/>
    <n v="1"/>
    <n v="1"/>
    <s v="null"/>
    <s v=" "/>
    <n v="1651330"/>
    <s v="FERIA 2017"/>
    <n v="42871"/>
    <n v="0"/>
    <n v="0"/>
    <n v="0"/>
    <s v=" "/>
    <n v="890303093000"/>
    <d v="1899-12-30T00:00:00"/>
    <n v="0"/>
    <m/>
    <m/>
    <m/>
    <m/>
  </r>
  <r>
    <n v="631223"/>
    <s v="C"/>
    <x v="6"/>
    <x v="0"/>
    <n v="4"/>
    <n v="2.91435661003853E+16"/>
    <d v="2018-11-14T00:00:00"/>
    <d v="2023-10-30T00:00:00"/>
    <n v="0"/>
    <n v="1"/>
    <n v="33"/>
    <n v="30"/>
    <n v="2"/>
    <n v="18.600000000000001"/>
    <n v="20271"/>
    <n v="4000000"/>
    <n v="78433"/>
    <n v="1714396"/>
    <n v="0"/>
    <n v="0"/>
    <n v="0"/>
    <m/>
    <n v="0"/>
    <n v="0"/>
    <n v="0"/>
    <m/>
    <m/>
    <d v="2021-10-29T00:00:00"/>
    <n v="1"/>
    <s v="S"/>
    <n v="1"/>
    <n v="30"/>
    <n v="0"/>
    <s v=" "/>
    <s v=" "/>
    <s v=" "/>
    <s v=" "/>
    <s v=" "/>
    <s v=" "/>
    <n v="1"/>
    <n v="1"/>
    <s v="null"/>
    <s v=" "/>
    <n v="1083173"/>
    <s v="LIBRE INVERSION"/>
    <n v="43418"/>
    <n v="0"/>
    <n v="0"/>
    <n v="0"/>
    <s v=" "/>
    <n v="890303093000"/>
    <n v="0"/>
    <n v="0"/>
    <m/>
    <m/>
    <m/>
    <m/>
  </r>
  <r>
    <n v="16229863"/>
    <s v="C"/>
    <x v="7"/>
    <x v="0"/>
    <n v="4"/>
    <n v="1.67804251177885E+16"/>
    <d v="2020-10-26T00:00:00"/>
    <d v="2027-10-30T00:00:00"/>
    <n v="0"/>
    <n v="1"/>
    <n v="12"/>
    <n v="30"/>
    <n v="2"/>
    <n v="18"/>
    <n v="19562"/>
    <n v="26000000"/>
    <n v="555645"/>
    <n v="24003744"/>
    <n v="0"/>
    <n v="0"/>
    <n v="0"/>
    <m/>
    <n v="0"/>
    <n v="0"/>
    <n v="0"/>
    <m/>
    <m/>
    <d v="2021-10-29T00:00:00"/>
    <n v="1"/>
    <s v="S"/>
    <n v="1"/>
    <n v="30"/>
    <n v="0"/>
    <s v=" "/>
    <s v=" "/>
    <s v=" "/>
    <s v=" "/>
    <s v=" "/>
    <s v=" "/>
    <n v="1"/>
    <n v="1"/>
    <s v="null"/>
    <s v=" "/>
    <n v="7773881"/>
    <s v="FERIA 2020"/>
    <n v="44130"/>
    <n v="0"/>
    <n v="0"/>
    <n v="0"/>
    <s v=" "/>
    <n v="890303093000"/>
    <n v="0"/>
    <n v="0"/>
    <m/>
    <m/>
    <m/>
    <m/>
  </r>
  <r>
    <n v="2819728"/>
    <s v="C"/>
    <x v="8"/>
    <x v="3"/>
    <n v="4"/>
    <n v="7.9346358100383296E+16"/>
    <d v="2017-10-13T00:00:00"/>
    <d v="2022-10-30T00:00:00"/>
    <n v="0"/>
    <n v="1"/>
    <n v="45"/>
    <n v="30"/>
    <n v="2"/>
    <n v="17.399999999999999"/>
    <n v="18857"/>
    <n v="15000000"/>
    <n v="378360"/>
    <n v="5051827"/>
    <n v="0"/>
    <n v="0"/>
    <n v="0"/>
    <m/>
    <n v="0"/>
    <n v="0"/>
    <n v="0"/>
    <m/>
    <m/>
    <d v="2021-10-29T00:00:00"/>
    <n v="3"/>
    <s v="S"/>
    <n v="1"/>
    <n v="30"/>
    <n v="0"/>
    <s v=" "/>
    <s v=" "/>
    <s v=" "/>
    <s v=" "/>
    <s v=" "/>
    <s v=" "/>
    <n v="1"/>
    <n v="1"/>
    <s v="null"/>
    <s v=" "/>
    <n v="2232099"/>
    <s v="LIBRE INVERSION"/>
    <n v="43021"/>
    <n v="0"/>
    <n v="0"/>
    <n v="0"/>
    <s v=" "/>
    <n v="890303093000"/>
    <n v="0"/>
    <n v="0"/>
    <m/>
    <m/>
    <m/>
    <m/>
  </r>
  <r>
    <n v="9184589"/>
    <s v="C"/>
    <x v="8"/>
    <x v="0"/>
    <n v="4"/>
    <n v="7.9346358124689104E+16"/>
    <d v="2021-05-20T00:00:00"/>
    <d v="2023-05-30T00:00:00"/>
    <n v="0"/>
    <n v="1"/>
    <n v="5"/>
    <n v="30"/>
    <n v="2"/>
    <n v="19.2"/>
    <n v="20983"/>
    <n v="20000000"/>
    <n v="1015963"/>
    <n v="16455119"/>
    <n v="0"/>
    <n v="0"/>
    <n v="0"/>
    <m/>
    <n v="0"/>
    <n v="0"/>
    <n v="0"/>
    <m/>
    <m/>
    <d v="2021-10-31T00:00:00"/>
    <n v="1"/>
    <s v="S"/>
    <n v="1"/>
    <n v="30"/>
    <n v="0"/>
    <s v=" "/>
    <s v=" "/>
    <s v=" "/>
    <s v=" "/>
    <s v=" "/>
    <s v=" "/>
    <n v="1"/>
    <n v="1"/>
    <s v="null"/>
    <s v=" "/>
    <n v="7270530"/>
    <s v="CREDIYA 20"/>
    <n v="44336"/>
    <n v="0"/>
    <n v="0"/>
    <n v="0"/>
    <s v=" "/>
    <n v="890303093000"/>
    <n v="0"/>
    <n v="0"/>
    <m/>
    <m/>
    <m/>
    <m/>
  </r>
  <r>
    <n v="87908013"/>
    <s v="C"/>
    <x v="8"/>
    <x v="0"/>
    <n v="4"/>
    <n v="7.9346358120388608E+16"/>
    <d v="2020-11-09T00:00:00"/>
    <d v="2026-10-30T00:00:00"/>
    <n v="0"/>
    <n v="1"/>
    <n v="12"/>
    <n v="30"/>
    <n v="2"/>
    <n v="18"/>
    <n v="19562"/>
    <n v="175000000"/>
    <n v="4050950"/>
    <n v="157496092"/>
    <n v="0"/>
    <n v="0"/>
    <n v="0"/>
    <m/>
    <n v="0"/>
    <n v="0"/>
    <n v="0"/>
    <m/>
    <m/>
    <d v="2021-10-29T00:00:00"/>
    <n v="1"/>
    <s v="S"/>
    <n v="1"/>
    <n v="30"/>
    <n v="0"/>
    <s v=" "/>
    <s v=" "/>
    <s v=" "/>
    <s v=" "/>
    <s v=" "/>
    <s v=" "/>
    <n v="1"/>
    <n v="1"/>
    <s v="null"/>
    <s v=" "/>
    <n v="69588079"/>
    <s v="LIBRE INVERSION 20"/>
    <n v="44144"/>
    <n v="0"/>
    <n v="0"/>
    <n v="0"/>
    <s v=" "/>
    <n v="890303093000"/>
    <n v="0"/>
    <n v="0"/>
    <m/>
    <m/>
    <m/>
    <m/>
  </r>
  <r>
    <n v="4316952"/>
    <s v="C"/>
    <x v="8"/>
    <x v="0"/>
    <n v="4"/>
    <n v="7.9346358210389296E+16"/>
    <d v="2021-08-10T00:00:00"/>
    <d v="2026-07-30T00:00:00"/>
    <n v="0"/>
    <n v="1"/>
    <n v="3"/>
    <n v="30"/>
    <n v="2"/>
    <n v="13.2"/>
    <n v="14029"/>
    <n v="8000000"/>
    <n v="195396"/>
    <n v="7734256"/>
    <n v="0"/>
    <n v="0"/>
    <n v="0"/>
    <m/>
    <n v="0"/>
    <n v="0"/>
    <n v="0"/>
    <m/>
    <m/>
    <d v="2021-10-29T00:00:00"/>
    <n v="1"/>
    <s v="S"/>
    <n v="1"/>
    <n v="30"/>
    <n v="0"/>
    <s v=" "/>
    <s v=" "/>
    <s v=" "/>
    <s v=" "/>
    <s v=" "/>
    <s v=" "/>
    <n v="1"/>
    <n v="1"/>
    <s v="null"/>
    <s v=" "/>
    <n v="3417304"/>
    <s v="LIBRE INVERSION 20 SIN CODEUDO"/>
    <n v="44418"/>
    <n v="0"/>
    <n v="0"/>
    <n v="0"/>
    <s v=" "/>
    <n v="890303093000"/>
    <n v="0"/>
    <n v="0"/>
    <m/>
    <m/>
    <m/>
    <m/>
  </r>
  <r>
    <n v="0"/>
    <s v="C"/>
    <x v="9"/>
    <x v="0"/>
    <n v="4"/>
    <n v="943725921120293"/>
    <d v="2018-10-11T00:00:00"/>
    <d v="2023-10-30T00:00:00"/>
    <n v="0"/>
    <n v="1"/>
    <n v="33"/>
    <n v="30"/>
    <n v="2"/>
    <n v="13.2"/>
    <n v="14029"/>
    <n v="27500000"/>
    <n v="632601"/>
    <n v="14628963"/>
    <n v="0"/>
    <n v="0"/>
    <n v="0"/>
    <m/>
    <n v="0"/>
    <n v="0"/>
    <n v="0"/>
    <m/>
    <m/>
    <d v="2021-10-31T00:00:00"/>
    <n v="1"/>
    <s v="S"/>
    <n v="1"/>
    <n v="30"/>
    <n v="0"/>
    <s v=" "/>
    <s v=" "/>
    <s v=" "/>
    <s v=" "/>
    <s v=" "/>
    <s v=" "/>
    <n v="1"/>
    <n v="1"/>
    <s v="null"/>
    <s v=" "/>
    <n v="24805194"/>
    <s v="VEHICULO"/>
    <n v="43384"/>
    <n v="0"/>
    <n v="0"/>
    <n v="0"/>
    <s v=" "/>
    <n v="890303093000"/>
    <n v="0"/>
    <n v="0"/>
    <m/>
    <m/>
    <m/>
    <m/>
  </r>
  <r>
    <n v="10944751"/>
    <s v="C"/>
    <x v="10"/>
    <x v="0"/>
    <n v="4"/>
    <n v="3.16427212103895E+16"/>
    <d v="2021-10-06T00:00:00"/>
    <d v="2026-09-30T00:00:00"/>
    <n v="0"/>
    <n v="1"/>
    <n v="1"/>
    <n v="30"/>
    <n v="2"/>
    <n v="13.2"/>
    <n v="14029"/>
    <n v="17000000"/>
    <n v="415216"/>
    <n v="16814284"/>
    <n v="0"/>
    <n v="0"/>
    <n v="0"/>
    <m/>
    <n v="0"/>
    <n v="0"/>
    <n v="0"/>
    <m/>
    <m/>
    <d v="2021-10-29T00:00:00"/>
    <n v="1"/>
    <s v="S"/>
    <n v="1"/>
    <n v="30"/>
    <n v="0"/>
    <s v=" "/>
    <s v=" "/>
    <s v=" "/>
    <s v=" "/>
    <s v=" "/>
    <s v=" "/>
    <n v="1"/>
    <n v="1"/>
    <s v="null"/>
    <s v=" "/>
    <n v="5869533"/>
    <s v="LIBRE INVERSION 20 SIN CODEUDO"/>
    <n v="44475"/>
    <n v="0"/>
    <n v="0"/>
    <n v="0"/>
    <s v=" "/>
    <n v="890303093000"/>
    <n v="0"/>
    <n v="0"/>
    <m/>
    <m/>
    <m/>
    <m/>
  </r>
  <r>
    <n v="2532722"/>
    <s v="C"/>
    <x v="10"/>
    <x v="0"/>
    <n v="4"/>
    <n v="316427212555545"/>
    <d v="2021-02-25T00:00:00"/>
    <d v="2025-02-28T00:00:00"/>
    <n v="0"/>
    <n v="1"/>
    <n v="8"/>
    <n v="30"/>
    <n v="2"/>
    <n v="9"/>
    <n v="9381"/>
    <n v="4500000"/>
    <n v="118502"/>
    <n v="3890990"/>
    <n v="0"/>
    <n v="0"/>
    <n v="0"/>
    <m/>
    <n v="0"/>
    <n v="0"/>
    <n v="0"/>
    <m/>
    <m/>
    <d v="2021-10-29T00:00:00"/>
    <n v="1"/>
    <s v="S"/>
    <n v="1"/>
    <n v="30"/>
    <n v="0"/>
    <s v=" "/>
    <s v=" "/>
    <s v=" "/>
    <s v=" "/>
    <s v=" "/>
    <s v=" "/>
    <n v="1"/>
    <n v="1"/>
    <s v="null"/>
    <s v=" "/>
    <n v="1358268"/>
    <s v="COMPRA CARTERA 20 SIN CODEUDOR"/>
    <n v="44252"/>
    <n v="0"/>
    <n v="0"/>
    <n v="0"/>
    <s v=" "/>
    <n v="890303093000"/>
    <n v="0"/>
    <n v="0"/>
    <m/>
    <m/>
    <m/>
    <m/>
  </r>
  <r>
    <n v="3304900"/>
    <s v="C"/>
    <x v="11"/>
    <x v="0"/>
    <n v="4"/>
    <n v="3.19795622676873E+16"/>
    <d v="2019-11-29T00:00:00"/>
    <d v="2025-11-30T00:00:00"/>
    <n v="0"/>
    <n v="1"/>
    <n v="20"/>
    <n v="30"/>
    <n v="2"/>
    <n v="18"/>
    <n v="19562"/>
    <n v="11800000"/>
    <n v="287369"/>
    <n v="9815668"/>
    <n v="0"/>
    <n v="0"/>
    <n v="0"/>
    <m/>
    <n v="0"/>
    <n v="0"/>
    <n v="0"/>
    <m/>
    <m/>
    <d v="2021-10-30T00:00:00"/>
    <n v="1"/>
    <s v="S"/>
    <n v="1"/>
    <n v="30"/>
    <n v="0"/>
    <s v=" "/>
    <s v=" "/>
    <s v=" "/>
    <s v=" "/>
    <s v=" "/>
    <s v=" "/>
    <n v="1"/>
    <n v="1"/>
    <s v="null"/>
    <s v=" "/>
    <n v="6510768"/>
    <s v="RETANQUEO SIN CODEUDOR 2019"/>
    <n v="43798"/>
    <n v="0"/>
    <n v="0"/>
    <n v="0"/>
    <s v=" "/>
    <n v="0"/>
    <n v="0"/>
    <n v="0"/>
    <m/>
    <m/>
    <m/>
    <m/>
  </r>
  <r>
    <n v="305516"/>
    <s v="C"/>
    <x v="12"/>
    <x v="0"/>
    <n v="4"/>
    <n v="6.70010521083894E+16"/>
    <d v="2021-08-20T00:00:00"/>
    <d v="2021-12-30T00:00:00"/>
    <n v="0"/>
    <n v="2"/>
    <n v="0"/>
    <n v="30"/>
    <n v="2"/>
    <n v="19.2"/>
    <n v="20983"/>
    <n v="600000"/>
    <n v="0"/>
    <n v="600000"/>
    <n v="0"/>
    <n v="0"/>
    <n v="0"/>
    <m/>
    <n v="0"/>
    <n v="0"/>
    <n v="0"/>
    <n v="600000"/>
    <n v="12"/>
    <d v="2021-08-20T00:00:00"/>
    <n v="1"/>
    <s v="S"/>
    <n v="1"/>
    <n v="30"/>
    <n v="0"/>
    <s v=" "/>
    <s v=" "/>
    <s v=" "/>
    <s v=" "/>
    <s v=" "/>
    <s v=" "/>
    <n v="1"/>
    <n v="1"/>
    <s v="null"/>
    <s v=" "/>
    <n v="294484"/>
    <s v="CREDIYA CUOTA UNICA"/>
    <n v="44428"/>
    <n v="0"/>
    <n v="0"/>
    <n v="0"/>
    <s v=" "/>
    <n v="0"/>
    <n v="0"/>
    <n v="0"/>
    <m/>
    <m/>
    <m/>
    <m/>
  </r>
  <r>
    <n v="7299173"/>
    <s v="C"/>
    <x v="12"/>
    <x v="0"/>
    <n v="4"/>
    <n v="6.7001052117788304E+16"/>
    <d v="2020-09-02T00:00:00"/>
    <d v="2027-08-30T00:00:00"/>
    <n v="0"/>
    <n v="1"/>
    <n v="14"/>
    <n v="30"/>
    <n v="2"/>
    <n v="18"/>
    <n v="19562"/>
    <n v="15770000"/>
    <n v="337020"/>
    <n v="14334766"/>
    <n v="0"/>
    <n v="0"/>
    <n v="0"/>
    <m/>
    <n v="0"/>
    <n v="0"/>
    <n v="0"/>
    <m/>
    <m/>
    <d v="2021-10-30T00:00:00"/>
    <n v="1"/>
    <s v="S"/>
    <n v="1"/>
    <n v="30"/>
    <n v="0"/>
    <s v=" "/>
    <s v=" "/>
    <s v=" "/>
    <s v=" "/>
    <s v=" "/>
    <s v=" "/>
    <n v="1"/>
    <n v="1"/>
    <s v="null"/>
    <s v=" "/>
    <n v="7035593"/>
    <s v="FERIA 2020"/>
    <n v="44076"/>
    <n v="0"/>
    <n v="0"/>
    <n v="0"/>
    <s v=" "/>
    <n v="0"/>
    <n v="0"/>
    <n v="0"/>
    <m/>
    <m/>
    <m/>
    <m/>
  </r>
  <r>
    <n v="298024"/>
    <s v="C"/>
    <x v="13"/>
    <x v="0"/>
    <n v="4"/>
    <n v="6.6822664113014096E+16"/>
    <d v="2021-10-12T00:00:00"/>
    <d v="2022-08-30T00:00:00"/>
    <n v="0"/>
    <n v="1"/>
    <n v="0"/>
    <n v="30"/>
    <n v="2"/>
    <n v="19.8"/>
    <n v="21699"/>
    <n v="690000"/>
    <n v="75511"/>
    <n v="690000"/>
    <n v="0"/>
    <n v="0"/>
    <n v="0"/>
    <m/>
    <n v="0"/>
    <n v="0"/>
    <n v="0"/>
    <m/>
    <m/>
    <d v="2021-10-12T00:00:00"/>
    <n v="1"/>
    <s v="S"/>
    <n v="1"/>
    <n v="30"/>
    <n v="0"/>
    <s v=" "/>
    <s v=" "/>
    <s v=" "/>
    <s v=" "/>
    <s v=" "/>
    <s v=" "/>
    <n v="1"/>
    <n v="1"/>
    <s v="null"/>
    <s v=" "/>
    <n v="391976"/>
    <s v="ORDENES AL COMERCIO"/>
    <n v="44481"/>
    <n v="0"/>
    <n v="0"/>
    <n v="0"/>
    <s v=" "/>
    <n v="890303093000"/>
    <n v="0"/>
    <n v="0"/>
    <m/>
    <m/>
    <m/>
    <m/>
  </r>
  <r>
    <n v="5063555"/>
    <s v="C"/>
    <x v="13"/>
    <x v="0"/>
    <n v="4"/>
    <n v="6.6822664267788E+16"/>
    <d v="2020-06-04T00:00:00"/>
    <d v="2027-05-30T00:00:00"/>
    <n v="0"/>
    <n v="1"/>
    <n v="16"/>
    <n v="30"/>
    <n v="2"/>
    <n v="18"/>
    <n v="19562"/>
    <n v="13000000"/>
    <n v="294090"/>
    <n v="11723400"/>
    <n v="0"/>
    <n v="0"/>
    <n v="0"/>
    <m/>
    <n v="0"/>
    <n v="0"/>
    <n v="0"/>
    <m/>
    <m/>
    <d v="2021-10-29T00:00:00"/>
    <n v="1"/>
    <s v="S"/>
    <n v="1"/>
    <n v="30"/>
    <n v="0"/>
    <s v=" "/>
    <s v=" "/>
    <s v=" "/>
    <s v=" "/>
    <s v=" "/>
    <s v=" "/>
    <n v="1"/>
    <n v="1"/>
    <s v="null"/>
    <s v=" "/>
    <n v="6659845"/>
    <s v="FERIA 2020 SIN CODEUDOR"/>
    <n v="43986"/>
    <n v="0"/>
    <n v="0"/>
    <n v="0"/>
    <s v=" "/>
    <n v="890303093000"/>
    <n v="0"/>
    <n v="0"/>
    <m/>
    <m/>
    <m/>
    <m/>
  </r>
  <r>
    <n v="12261928"/>
    <s v="C"/>
    <x v="14"/>
    <x v="0"/>
    <n v="4"/>
    <n v="6.69245311173842E+16"/>
    <d v="2018-04-25T00:00:00"/>
    <d v="2024-04-30T00:00:00"/>
    <n v="0"/>
    <n v="1"/>
    <n v="39"/>
    <n v="30"/>
    <n v="2"/>
    <n v="18"/>
    <n v="19562"/>
    <n v="24500000"/>
    <n v="562787"/>
    <n v="14510577"/>
    <n v="0"/>
    <n v="0"/>
    <n v="0"/>
    <m/>
    <n v="0"/>
    <n v="0"/>
    <n v="0"/>
    <m/>
    <m/>
    <d v="2021-10-30T00:00:00"/>
    <n v="1"/>
    <s v="S"/>
    <n v="1"/>
    <n v="30"/>
    <n v="0"/>
    <s v=" "/>
    <s v=" "/>
    <s v=" "/>
    <s v=" "/>
    <s v=" "/>
    <s v=" "/>
    <n v="1"/>
    <n v="1"/>
    <s v="null"/>
    <s v=" "/>
    <n v="2248649"/>
    <s v="FERIA 2018"/>
    <n v="43215"/>
    <n v="0"/>
    <n v="0"/>
    <n v="0"/>
    <s v=" "/>
    <n v="0"/>
    <n v="0"/>
    <n v="0"/>
    <m/>
    <m/>
    <m/>
    <m/>
  </r>
  <r>
    <n v="7408885"/>
    <s v="C"/>
    <x v="14"/>
    <x v="0"/>
    <n v="4"/>
    <n v="6.6924531117187296E+16"/>
    <d v="2019-12-02T00:00:00"/>
    <d v="2024-11-30T00:00:00"/>
    <n v="0"/>
    <n v="1"/>
    <n v="20"/>
    <n v="30"/>
    <n v="2"/>
    <n v="11.76"/>
    <n v="12415"/>
    <n v="12000000"/>
    <n v="267225"/>
    <n v="8767561"/>
    <n v="0"/>
    <n v="0"/>
    <n v="0"/>
    <m/>
    <n v="0"/>
    <n v="0"/>
    <n v="0"/>
    <m/>
    <m/>
    <d v="2021-10-30T00:00:00"/>
    <n v="1"/>
    <s v="S"/>
    <n v="1"/>
    <n v="30"/>
    <n v="0"/>
    <s v=" "/>
    <s v=" "/>
    <s v=" "/>
    <s v=" "/>
    <s v=" "/>
    <s v=" "/>
    <n v="1"/>
    <n v="1"/>
    <s v="null"/>
    <s v=" "/>
    <n v="1358676"/>
    <s v="CREDITO MADRUGON"/>
    <n v="43801"/>
    <n v="0"/>
    <n v="0"/>
    <n v="0"/>
    <s v=" "/>
    <n v="0"/>
    <n v="0"/>
    <n v="0"/>
    <m/>
    <m/>
    <m/>
    <m/>
  </r>
  <r>
    <n v="7780729"/>
    <s v="C"/>
    <x v="14"/>
    <x v="0"/>
    <n v="4"/>
    <n v="6.69245311163794E+16"/>
    <d v="2015-07-31T00:00:00"/>
    <d v="2025-07-30T00:00:00"/>
    <n v="0"/>
    <n v="1"/>
    <n v="75"/>
    <n v="30"/>
    <n v="2"/>
    <n v="10.8"/>
    <n v="11351"/>
    <n v="11522000"/>
    <n v="251022"/>
    <n v="9207595"/>
    <n v="0"/>
    <n v="0"/>
    <n v="0"/>
    <m/>
    <n v="0"/>
    <n v="0"/>
    <n v="0"/>
    <m/>
    <m/>
    <d v="2021-10-30T00:00:00"/>
    <n v="1"/>
    <s v="S"/>
    <n v="1"/>
    <n v="30"/>
    <n v="0"/>
    <s v=" "/>
    <s v=" "/>
    <s v=" "/>
    <s v=" "/>
    <s v=" "/>
    <s v=" "/>
    <n v="1"/>
    <n v="1"/>
    <s v="null"/>
    <s v=" "/>
    <n v="1426866"/>
    <s v="APORTES FERIA 2015"/>
    <n v="42216"/>
    <n v="0"/>
    <n v="0"/>
    <n v="0"/>
    <s v=" "/>
    <n v="0"/>
    <n v="0"/>
    <n v="0"/>
    <m/>
    <m/>
    <m/>
    <m/>
  </r>
  <r>
    <n v="9146637"/>
    <s v="C"/>
    <x v="14"/>
    <x v="0"/>
    <n v="4"/>
    <n v="6.69245311171854E+16"/>
    <d v="2018-11-29T00:00:00"/>
    <d v="2023-11-30T00:00:00"/>
    <n v="0"/>
    <n v="1"/>
    <n v="32"/>
    <n v="30"/>
    <n v="2"/>
    <n v="11.76"/>
    <n v="12415"/>
    <n v="20000000"/>
    <n v="445374"/>
    <n v="10823989"/>
    <n v="0"/>
    <n v="0"/>
    <n v="0"/>
    <m/>
    <n v="0"/>
    <n v="0"/>
    <n v="0"/>
    <m/>
    <m/>
    <d v="2021-10-30T00:00:00"/>
    <n v="1"/>
    <s v="S"/>
    <n v="1"/>
    <n v="30"/>
    <n v="0"/>
    <s v=" "/>
    <s v=" "/>
    <s v=" "/>
    <s v=" "/>
    <s v=" "/>
    <s v=" "/>
    <n v="1"/>
    <n v="1"/>
    <s v="null"/>
    <s v=" "/>
    <n v="1677352"/>
    <s v="CREDITO MADRUGON"/>
    <n v="43433"/>
    <n v="0"/>
    <n v="0"/>
    <n v="0"/>
    <s v=" "/>
    <n v="0"/>
    <n v="0"/>
    <n v="0"/>
    <m/>
    <m/>
    <m/>
    <m/>
  </r>
  <r>
    <n v="58343113"/>
    <s v="C"/>
    <x v="14"/>
    <x v="0"/>
    <n v="4"/>
    <n v="6.6924531120589504E+16"/>
    <d v="2021-10-05T00:00:00"/>
    <d v="2026-09-30T00:00:00"/>
    <n v="0"/>
    <n v="1"/>
    <n v="1"/>
    <n v="30"/>
    <n v="2"/>
    <n v="7.2"/>
    <n v="7442"/>
    <n v="70000000"/>
    <n v="1412657"/>
    <n v="69042343"/>
    <n v="0"/>
    <n v="0"/>
    <n v="0"/>
    <m/>
    <n v="0"/>
    <n v="0"/>
    <n v="0"/>
    <m/>
    <m/>
    <d v="2021-10-30T00:00:00"/>
    <n v="1"/>
    <s v="S"/>
    <n v="1"/>
    <n v="30"/>
    <n v="0"/>
    <s v=" "/>
    <s v=" "/>
    <s v=" "/>
    <s v=" "/>
    <s v=" "/>
    <s v=" "/>
    <n v="1"/>
    <n v="1"/>
    <s v="null"/>
    <s v=" "/>
    <n v="10699230"/>
    <s v="VIVIENDA 20"/>
    <n v="44474"/>
    <n v="0"/>
    <n v="0"/>
    <n v="0"/>
    <s v=" "/>
    <n v="0"/>
    <n v="0"/>
    <n v="0"/>
    <m/>
    <m/>
    <m/>
    <m/>
  </r>
  <r>
    <n v="1450322"/>
    <s v="C"/>
    <x v="15"/>
    <x v="0"/>
    <n v="4"/>
    <n v="3.45497441003844E+16"/>
    <d v="2018-05-10T00:00:00"/>
    <d v="2023-04-30T00:00:00"/>
    <n v="0"/>
    <n v="1"/>
    <n v="39"/>
    <n v="30"/>
    <n v="2"/>
    <n v="17.399999999999999"/>
    <n v="18857"/>
    <n v="12500000"/>
    <n v="315300"/>
    <n v="5659060"/>
    <n v="0"/>
    <n v="0"/>
    <n v="0"/>
    <m/>
    <n v="0"/>
    <n v="0"/>
    <n v="0"/>
    <m/>
    <m/>
    <d v="2021-10-30T00:00:00"/>
    <n v="1"/>
    <s v="S"/>
    <n v="1"/>
    <n v="30"/>
    <n v="0"/>
    <s v=" "/>
    <s v=" "/>
    <s v=" "/>
    <s v=" "/>
    <s v=" "/>
    <s v=" "/>
    <n v="1"/>
    <n v="1"/>
    <s v="null"/>
    <s v=" "/>
    <n v="4208738"/>
    <s v="LIBRE INVERSION"/>
    <n v="43230"/>
    <n v="0"/>
    <n v="0"/>
    <n v="0"/>
    <s v=" "/>
    <n v="0"/>
    <s v="ARIZABALETA LUCIANA"/>
    <n v="0"/>
    <m/>
    <m/>
    <m/>
    <m/>
  </r>
  <r>
    <n v="474547"/>
    <s v="C"/>
    <x v="15"/>
    <x v="0"/>
    <n v="4"/>
    <n v="3.45497441203881E+16"/>
    <d v="2020-07-03T00:00:00"/>
    <d v="2025-06-30T00:00:00"/>
    <n v="0"/>
    <n v="1"/>
    <n v="16"/>
    <n v="30"/>
    <n v="2"/>
    <n v="15.6"/>
    <n v="16765"/>
    <n v="2300000"/>
    <n v="55795"/>
    <n v="1851650"/>
    <n v="0"/>
    <n v="0"/>
    <n v="0"/>
    <m/>
    <n v="0"/>
    <n v="0"/>
    <n v="0"/>
    <m/>
    <m/>
    <d v="2021-10-30T00:00:00"/>
    <n v="1"/>
    <s v="S"/>
    <n v="1"/>
    <n v="30"/>
    <n v="0"/>
    <s v=" "/>
    <s v=" "/>
    <s v=" "/>
    <s v=" "/>
    <s v=" "/>
    <s v=" "/>
    <n v="1"/>
    <n v="1"/>
    <s v="null"/>
    <s v=" "/>
    <n v="1377103"/>
    <s v="LIBRE INVERSION 20"/>
    <n v="44015"/>
    <n v="0"/>
    <n v="0"/>
    <n v="0"/>
    <s v=" "/>
    <n v="0"/>
    <s v="ARIZABALETA LUCIANA"/>
    <n v="0"/>
    <m/>
    <m/>
    <m/>
    <m/>
  </r>
  <r>
    <n v="1136074"/>
    <s v="C"/>
    <x v="15"/>
    <x v="0"/>
    <n v="4"/>
    <n v="3.45497441163793E+16"/>
    <d v="2015-07-28T00:00:00"/>
    <d v="2025-07-30T00:00:00"/>
    <n v="0"/>
    <n v="1"/>
    <n v="75"/>
    <n v="30"/>
    <n v="2"/>
    <n v="10.8"/>
    <n v="11351"/>
    <n v="5547119"/>
    <n v="120851"/>
    <n v="4432885"/>
    <n v="0"/>
    <n v="0"/>
    <n v="0"/>
    <m/>
    <n v="0"/>
    <n v="0"/>
    <n v="0"/>
    <m/>
    <m/>
    <d v="2021-10-30T00:00:00"/>
    <n v="1"/>
    <s v="S"/>
    <n v="1"/>
    <n v="30"/>
    <n v="0"/>
    <s v=" "/>
    <s v=" "/>
    <s v=" "/>
    <s v=" "/>
    <s v=" "/>
    <s v=" "/>
    <n v="1"/>
    <n v="1"/>
    <s v="null"/>
    <s v=" "/>
    <n v="3296811"/>
    <s v="APORTES FERIA 2015"/>
    <n v="42213"/>
    <n v="0"/>
    <n v="0"/>
    <n v="0"/>
    <s v=" "/>
    <n v="0"/>
    <s v="ARIZABALETA LUCIANA"/>
    <n v="0"/>
    <m/>
    <m/>
    <m/>
    <m/>
  </r>
  <r>
    <n v="164983"/>
    <s v="C"/>
    <x v="16"/>
    <x v="0"/>
    <n v="4"/>
    <n v="3.1939042124689E+16"/>
    <d v="2021-03-26T00:00:00"/>
    <d v="2023-03-30T00:00:00"/>
    <n v="0"/>
    <n v="1"/>
    <n v="7"/>
    <n v="30"/>
    <n v="2"/>
    <n v="19.2"/>
    <n v="20983"/>
    <n v="1500000"/>
    <n v="76197"/>
    <n v="1115169"/>
    <n v="0"/>
    <n v="0"/>
    <n v="0"/>
    <m/>
    <n v="0"/>
    <n v="0"/>
    <n v="0"/>
    <m/>
    <m/>
    <d v="2021-10-31T00:00:00"/>
    <n v="1"/>
    <s v="S"/>
    <n v="1"/>
    <n v="30"/>
    <n v="0"/>
    <s v=" "/>
    <s v=" "/>
    <s v=" "/>
    <s v=" "/>
    <s v=" "/>
    <s v=" "/>
    <n v="1"/>
    <n v="1"/>
    <s v="null"/>
    <s v=" "/>
    <n v="950186"/>
    <s v="CREDIYA 20"/>
    <n v="44281"/>
    <n v="0"/>
    <n v="0"/>
    <n v="0"/>
    <s v=" "/>
    <s v=" "/>
    <n v="0"/>
    <n v="0"/>
    <m/>
    <m/>
    <m/>
    <m/>
  </r>
  <r>
    <n v="953533"/>
    <s v="C"/>
    <x v="16"/>
    <x v="0"/>
    <n v="4"/>
    <n v="3.19390421154888E+16"/>
    <d v="2020-12-30T00:00:00"/>
    <d v="2025-12-30T00:00:00"/>
    <n v="0"/>
    <n v="1"/>
    <n v="10"/>
    <n v="30"/>
    <n v="2"/>
    <n v="11.4"/>
    <n v="12015"/>
    <n v="7400000"/>
    <n v="163445"/>
    <n v="6445208"/>
    <n v="0"/>
    <n v="0"/>
    <n v="0"/>
    <m/>
    <n v="0"/>
    <n v="0"/>
    <n v="0"/>
    <m/>
    <m/>
    <d v="2021-10-31T00:00:00"/>
    <n v="1"/>
    <s v="S"/>
    <n v="1"/>
    <n v="30"/>
    <n v="0"/>
    <s v=" "/>
    <s v=" "/>
    <s v=" "/>
    <s v=" "/>
    <s v=" "/>
    <s v=" "/>
    <n v="1"/>
    <n v="1"/>
    <s v="null"/>
    <s v=" "/>
    <n v="5491675"/>
    <s v="SOBRE APORTES"/>
    <n v="44195"/>
    <n v="0"/>
    <n v="0"/>
    <n v="0"/>
    <s v=" "/>
    <s v=" "/>
    <n v="0"/>
    <n v="0"/>
    <m/>
    <m/>
    <m/>
    <m/>
  </r>
  <r>
    <n v="710295"/>
    <s v="C"/>
    <x v="16"/>
    <x v="0"/>
    <n v="4"/>
    <n v="3.19390421154893E+16"/>
    <d v="2021-07-16T00:00:00"/>
    <d v="2026-07-30T00:00:00"/>
    <n v="0"/>
    <n v="1"/>
    <n v="3"/>
    <n v="30"/>
    <n v="2"/>
    <n v="9"/>
    <n v="9381"/>
    <n v="5000000"/>
    <n v="104492"/>
    <n v="4801092"/>
    <n v="0"/>
    <n v="0"/>
    <n v="0"/>
    <m/>
    <n v="0"/>
    <n v="0"/>
    <n v="0"/>
    <m/>
    <m/>
    <d v="2021-10-31T00:00:00"/>
    <n v="1"/>
    <s v="S"/>
    <n v="1"/>
    <n v="30"/>
    <n v="0"/>
    <s v=" "/>
    <s v=" "/>
    <s v=" "/>
    <s v=" "/>
    <s v=" "/>
    <s v=" "/>
    <n v="1"/>
    <n v="1"/>
    <s v="null"/>
    <s v=" "/>
    <n v="4090797"/>
    <s v="SOBRE APORTES"/>
    <n v="44393"/>
    <n v="0"/>
    <n v="0"/>
    <n v="0"/>
    <s v=" "/>
    <s v=" "/>
    <n v="0"/>
    <n v="0"/>
    <m/>
    <m/>
    <m/>
    <m/>
  </r>
  <r>
    <n v="6343530"/>
    <s v="C"/>
    <x v="17"/>
    <x v="0"/>
    <n v="4"/>
    <n v="3.45127431203887E+16"/>
    <d v="2020-12-10T00:00:00"/>
    <d v="2026-11-30T00:00:00"/>
    <n v="0"/>
    <n v="1"/>
    <n v="11"/>
    <n v="30"/>
    <n v="2"/>
    <n v="15.6"/>
    <n v="16765"/>
    <n v="12700000"/>
    <n v="276887"/>
    <n v="11458648"/>
    <n v="0"/>
    <n v="0"/>
    <n v="0"/>
    <m/>
    <n v="0"/>
    <n v="0"/>
    <n v="0"/>
    <m/>
    <m/>
    <d v="2021-10-30T00:00:00"/>
    <n v="1"/>
    <s v="S"/>
    <n v="1"/>
    <n v="30"/>
    <n v="0"/>
    <s v=" "/>
    <s v=" "/>
    <s v=" "/>
    <s v=" "/>
    <s v=" "/>
    <s v=" "/>
    <n v="1"/>
    <n v="1"/>
    <s v="null"/>
    <s v=" "/>
    <n v="5115118"/>
    <s v="LIBRE INVERSION 20"/>
    <n v="44175"/>
    <n v="0"/>
    <n v="0"/>
    <n v="0"/>
    <s v=" "/>
    <n v="0"/>
    <s v="ARIZABALETA LUCIANA"/>
    <n v="0"/>
    <m/>
    <m/>
    <m/>
    <m/>
  </r>
  <r>
    <n v="896293"/>
    <s v="C"/>
    <x v="17"/>
    <x v="0"/>
    <n v="4"/>
    <n v="3.45127431175867E+16"/>
    <d v="2019-07-29T00:00:00"/>
    <d v="2024-07-30T00:00:00"/>
    <n v="0"/>
    <n v="1"/>
    <n v="24"/>
    <n v="30"/>
    <n v="2"/>
    <n v="18"/>
    <n v="19562"/>
    <n v="2300000"/>
    <n v="58766"/>
    <n v="1619021"/>
    <n v="0"/>
    <n v="0"/>
    <n v="0"/>
    <m/>
    <n v="0"/>
    <n v="0"/>
    <n v="0"/>
    <m/>
    <m/>
    <d v="2021-10-30T00:00:00"/>
    <n v="1"/>
    <s v="S"/>
    <n v="1"/>
    <n v="30"/>
    <n v="0"/>
    <s v=" "/>
    <s v=" "/>
    <s v=" "/>
    <s v=" "/>
    <s v=" "/>
    <s v=" "/>
    <n v="1"/>
    <n v="1"/>
    <s v="null"/>
    <s v=" "/>
    <n v="722728"/>
    <s v="FERIA 2019"/>
    <n v="43675"/>
    <n v="0"/>
    <n v="0"/>
    <n v="0"/>
    <s v=" "/>
    <n v="0"/>
    <s v="ARIZABALETA LUCIANA"/>
    <n v="0"/>
    <m/>
    <m/>
    <m/>
    <m/>
  </r>
  <r>
    <n v="1555273"/>
    <s v="C"/>
    <x v="17"/>
    <x v="0"/>
    <n v="4"/>
    <n v="3.45127431163796E+16"/>
    <d v="2015-08-11T00:00:00"/>
    <d v="2025-07-30T00:00:00"/>
    <n v="0"/>
    <n v="1"/>
    <n v="75"/>
    <n v="30"/>
    <n v="2"/>
    <n v="10.8"/>
    <n v="11351"/>
    <n v="3515522"/>
    <n v="76590"/>
    <n v="2809371"/>
    <n v="0"/>
    <n v="0"/>
    <n v="0"/>
    <m/>
    <n v="0"/>
    <n v="0"/>
    <n v="0"/>
    <m/>
    <m/>
    <d v="2021-10-30T00:00:00"/>
    <n v="1"/>
    <s v="S"/>
    <n v="1"/>
    <n v="30"/>
    <n v="0"/>
    <s v=" "/>
    <s v=" "/>
    <s v=" "/>
    <s v=" "/>
    <s v=" "/>
    <s v=" "/>
    <n v="1"/>
    <n v="1"/>
    <s v="null"/>
    <s v=" "/>
    <n v="1254098"/>
    <s v="APORTES FERIA 2015"/>
    <n v="42227"/>
    <n v="0"/>
    <n v="0"/>
    <n v="0"/>
    <s v=" "/>
    <n v="0"/>
    <s v="ARIZABALETA LUCIANA"/>
    <n v="0"/>
    <m/>
    <m/>
    <m/>
    <m/>
  </r>
  <r>
    <n v="208812"/>
    <s v="C"/>
    <x v="18"/>
    <x v="0"/>
    <n v="4"/>
    <n v="3.45985531083892E+16"/>
    <d v="2021-06-29T00:00:00"/>
    <d v="2021-12-30T00:00:00"/>
    <n v="0"/>
    <n v="2"/>
    <n v="0"/>
    <n v="30"/>
    <n v="2"/>
    <n v="19.2"/>
    <n v="20983"/>
    <n v="460000"/>
    <n v="0"/>
    <n v="460000"/>
    <n v="0"/>
    <n v="0"/>
    <n v="0"/>
    <m/>
    <n v="0"/>
    <n v="0"/>
    <n v="0"/>
    <n v="460000"/>
    <n v="12"/>
    <d v="2021-06-29T00:00:00"/>
    <n v="1"/>
    <s v="S"/>
    <n v="1"/>
    <n v="30"/>
    <n v="0"/>
    <s v=" "/>
    <s v=" "/>
    <s v=" "/>
    <s v=" "/>
    <s v=" "/>
    <s v=" "/>
    <n v="1"/>
    <n v="1"/>
    <s v="null"/>
    <s v=" "/>
    <n v="251188"/>
    <s v="CREDIYA CUOTA UNICA"/>
    <n v="44376"/>
    <n v="0"/>
    <n v="0"/>
    <n v="0"/>
    <s v=" "/>
    <n v="890303093000"/>
    <n v="0"/>
    <n v="0"/>
    <m/>
    <m/>
    <m/>
    <m/>
  </r>
  <r>
    <n v="1886340"/>
    <s v="C"/>
    <x v="18"/>
    <x v="0"/>
    <n v="4"/>
    <n v="3.45985531163792E+16"/>
    <d v="2015-07-24T00:00:00"/>
    <d v="2025-07-30T00:00:00"/>
    <n v="0"/>
    <n v="1"/>
    <n v="75"/>
    <n v="30"/>
    <n v="2"/>
    <n v="10.8"/>
    <n v="11351"/>
    <n v="5200000"/>
    <n v="113289"/>
    <n v="4155483"/>
    <n v="0"/>
    <n v="0"/>
    <n v="0"/>
    <m/>
    <n v="0"/>
    <n v="0"/>
    <n v="0"/>
    <m/>
    <m/>
    <d v="2021-10-29T00:00:00"/>
    <n v="1"/>
    <s v="S"/>
    <n v="1"/>
    <n v="30"/>
    <n v="0"/>
    <s v=" "/>
    <s v=" "/>
    <s v=" "/>
    <s v=" "/>
    <s v=" "/>
    <s v=" "/>
    <n v="1"/>
    <n v="1"/>
    <s v="null"/>
    <s v=" "/>
    <n v="2269143"/>
    <s v="APORTES FERIA 2015"/>
    <n v="42209"/>
    <n v="0"/>
    <n v="0"/>
    <n v="0"/>
    <s v=" "/>
    <n v="890303093000"/>
    <n v="0"/>
    <n v="0"/>
    <m/>
    <m/>
    <m/>
    <m/>
  </r>
  <r>
    <n v="4215042"/>
    <s v="C"/>
    <x v="18"/>
    <x v="0"/>
    <n v="4"/>
    <n v="345985531003190"/>
    <d v="2017-10-31T00:00:00"/>
    <d v="2025-01-30T00:00:00"/>
    <n v="0"/>
    <n v="1"/>
    <n v="46"/>
    <n v="30"/>
    <n v="2"/>
    <n v="17.399999999999999"/>
    <n v="18857"/>
    <n v="15675134"/>
    <n v="303376"/>
    <n v="9285460"/>
    <n v="0"/>
    <n v="0"/>
    <n v="0"/>
    <m/>
    <n v="0"/>
    <n v="0"/>
    <n v="0"/>
    <m/>
    <m/>
    <d v="2021-10-29T00:00:00"/>
    <n v="1"/>
    <s v="S"/>
    <n v="1"/>
    <n v="30"/>
    <n v="0"/>
    <s v=" "/>
    <s v=" "/>
    <s v=" "/>
    <s v=" "/>
    <s v=" "/>
    <s v=" "/>
    <n v="1"/>
    <n v="1"/>
    <s v="null"/>
    <s v=" "/>
    <n v="5070418"/>
    <s v="LIBRE INVERSION"/>
    <n v="43047"/>
    <n v="0"/>
    <n v="0"/>
    <n v="0"/>
    <s v=" "/>
    <n v="890303093000"/>
    <n v="0"/>
    <n v="0"/>
    <m/>
    <m/>
    <m/>
    <m/>
  </r>
  <r>
    <n v="919823"/>
    <s v="C"/>
    <x v="18"/>
    <x v="0"/>
    <n v="4"/>
    <n v="345985531152181"/>
    <d v="2017-09-25T00:00:00"/>
    <d v="2024-12-30T00:00:00"/>
    <n v="0"/>
    <n v="1"/>
    <n v="47"/>
    <n v="30"/>
    <n v="2"/>
    <n v="17.399999999999999"/>
    <n v="18857"/>
    <n v="3293000"/>
    <n v="67414"/>
    <n v="2026309"/>
    <n v="0"/>
    <n v="0"/>
    <n v="0"/>
    <m/>
    <n v="0"/>
    <n v="0"/>
    <n v="0"/>
    <m/>
    <m/>
    <d v="2021-10-29T00:00:00"/>
    <n v="1"/>
    <s v="S"/>
    <n v="1"/>
    <n v="30"/>
    <n v="0"/>
    <s v=" "/>
    <s v=" "/>
    <s v=" "/>
    <s v=" "/>
    <s v=" "/>
    <s v=" "/>
    <n v="1"/>
    <n v="1"/>
    <s v="null"/>
    <s v=" "/>
    <n v="1106486"/>
    <s v="ESPECIAL"/>
    <n v="43003"/>
    <n v="0"/>
    <n v="0"/>
    <n v="0"/>
    <s v=" "/>
    <n v="890303093000"/>
    <n v="0"/>
    <n v="0"/>
    <m/>
    <m/>
    <m/>
    <m/>
  </r>
  <r>
    <n v="4444853"/>
    <s v="C"/>
    <x v="19"/>
    <x v="0"/>
    <n v="4"/>
    <n v="1.01002071203895E+16"/>
    <d v="2021-10-19T00:00:00"/>
    <d v="2027-10-30T00:00:00"/>
    <n v="0"/>
    <n v="1"/>
    <n v="0"/>
    <n v="30"/>
    <n v="2"/>
    <n v="13.2"/>
    <n v="14029"/>
    <n v="22600000"/>
    <n v="463273"/>
    <n v="22600000"/>
    <n v="0"/>
    <n v="0"/>
    <n v="0"/>
    <m/>
    <n v="0"/>
    <n v="0"/>
    <n v="0"/>
    <m/>
    <m/>
    <d v="2021-10-19T00:00:00"/>
    <n v="1"/>
    <s v="S"/>
    <n v="1"/>
    <n v="30"/>
    <n v="0"/>
    <s v=" "/>
    <s v=" "/>
    <s v=" "/>
    <s v=" "/>
    <s v=" "/>
    <s v=" "/>
    <n v="1"/>
    <n v="1"/>
    <s v="null"/>
    <s v=" "/>
    <n v="18155147"/>
    <s v="LIBRE INVERSION 20"/>
    <n v="44488"/>
    <n v="0"/>
    <n v="0"/>
    <n v="0"/>
    <s v=" "/>
    <n v="0"/>
    <s v="ARIZABALETA LUCIANA"/>
    <n v="0"/>
    <m/>
    <m/>
    <m/>
    <m/>
  </r>
  <r>
    <n v="20548924"/>
    <s v="C"/>
    <x v="20"/>
    <x v="2"/>
    <n v="4"/>
    <n v="6245634111083230"/>
    <d v="2017-09-22T00:00:00"/>
    <d v="2023-09-30T00:00:00"/>
    <n v="0"/>
    <n v="1"/>
    <n v="50"/>
    <n v="30"/>
    <n v="2"/>
    <n v="12"/>
    <n v="12683"/>
    <n v="80000000"/>
    <n v="1576023"/>
    <n v="30652671"/>
    <n v="281488"/>
    <n v="0"/>
    <n v="0"/>
    <m/>
    <n v="0"/>
    <n v="0"/>
    <n v="0"/>
    <m/>
    <m/>
    <d v="2021-10-31T00:00:00"/>
    <n v="2"/>
    <s v="S"/>
    <n v="1"/>
    <n v="30"/>
    <n v="0"/>
    <s v=" "/>
    <s v=" "/>
    <s v=" "/>
    <s v=" "/>
    <s v=" "/>
    <s v=" "/>
    <n v="1"/>
    <n v="1"/>
    <s v="null"/>
    <s v=" "/>
    <n v="10103747"/>
    <s v="VIVIENDA"/>
    <n v="43000"/>
    <n v="0"/>
    <n v="0"/>
    <n v="0"/>
    <s v=" "/>
    <s v=" "/>
    <n v="0"/>
    <n v="0"/>
    <m/>
    <m/>
    <m/>
    <m/>
  </r>
  <r>
    <n v="1537955"/>
    <s v="C"/>
    <x v="21"/>
    <x v="0"/>
    <n v="4"/>
    <n v="1.62663871163792E+16"/>
    <d v="2015-07-27T00:00:00"/>
    <d v="2025-07-30T00:00:00"/>
    <n v="0"/>
    <n v="1"/>
    <n v="75"/>
    <n v="30"/>
    <n v="2"/>
    <n v="10.8"/>
    <n v="11351"/>
    <n v="4180930"/>
    <n v="91087"/>
    <n v="3341112"/>
    <n v="0"/>
    <n v="0"/>
    <n v="0"/>
    <m/>
    <n v="0"/>
    <n v="0"/>
    <n v="0"/>
    <m/>
    <m/>
    <d v="2021-10-29T00:00:00"/>
    <n v="1"/>
    <s v="S"/>
    <n v="1"/>
    <n v="30"/>
    <n v="0"/>
    <s v=" "/>
    <s v=" "/>
    <s v=" "/>
    <s v=" "/>
    <s v=" "/>
    <s v=" "/>
    <n v="1"/>
    <n v="1"/>
    <s v="null"/>
    <s v=" "/>
    <n v="1803157"/>
    <s v="APORTES FERIA 2015"/>
    <n v="42212"/>
    <n v="0"/>
    <n v="0"/>
    <n v="0"/>
    <s v=" "/>
    <n v="890303093000"/>
    <n v="0"/>
    <n v="0"/>
    <m/>
    <m/>
    <m/>
    <m/>
  </r>
  <r>
    <n v="405236"/>
    <s v="C"/>
    <x v="21"/>
    <x v="0"/>
    <n v="4"/>
    <n v="1.62663871246892E+16"/>
    <d v="2021-06-28T00:00:00"/>
    <d v="2022-05-30T00:00:00"/>
    <n v="0"/>
    <n v="1"/>
    <n v="6"/>
    <n v="30"/>
    <n v="2"/>
    <n v="19.2"/>
    <n v="20983"/>
    <n v="1000000"/>
    <n v="45682"/>
    <n v="880351"/>
    <n v="0"/>
    <n v="0"/>
    <n v="0"/>
    <m/>
    <n v="0"/>
    <n v="0"/>
    <n v="0"/>
    <n v="600000"/>
    <n v="12"/>
    <d v="2021-10-29T00:00:00"/>
    <n v="1"/>
    <s v="S"/>
    <n v="1"/>
    <n v="30"/>
    <n v="0"/>
    <s v=" "/>
    <s v=" "/>
    <s v=" "/>
    <s v=" "/>
    <s v=" "/>
    <s v=" "/>
    <n v="1"/>
    <n v="1"/>
    <s v="null"/>
    <s v=" "/>
    <n v="475115"/>
    <s v="CREDIYA 20"/>
    <n v="44375"/>
    <n v="0"/>
    <n v="0"/>
    <n v="0"/>
    <s v=" "/>
    <n v="890303093000"/>
    <n v="0"/>
    <n v="0"/>
    <m/>
    <m/>
    <m/>
    <m/>
  </r>
  <r>
    <n v="5624985"/>
    <s v="C"/>
    <x v="21"/>
    <x v="0"/>
    <n v="4"/>
    <n v="1.62663871003862E+16"/>
    <d v="2019-05-08T00:00:00"/>
    <d v="2025-04-30T00:00:00"/>
    <n v="0"/>
    <n v="1"/>
    <n v="27"/>
    <n v="30"/>
    <n v="2"/>
    <n v="17.399999999999999"/>
    <n v="18857"/>
    <n v="16500000"/>
    <n v="373424"/>
    <n v="12219935"/>
    <n v="0"/>
    <n v="0"/>
    <n v="0"/>
    <m/>
    <n v="0"/>
    <n v="0"/>
    <n v="0"/>
    <m/>
    <m/>
    <d v="2021-10-29T00:00:00"/>
    <n v="1"/>
    <s v="S"/>
    <n v="1"/>
    <n v="30"/>
    <n v="0"/>
    <s v=" "/>
    <s v=" "/>
    <s v=" "/>
    <s v=" "/>
    <s v=" "/>
    <s v=" "/>
    <n v="1"/>
    <n v="1"/>
    <s v="null"/>
    <s v=" "/>
    <n v="6594950"/>
    <s v="LIBRE INVERSION"/>
    <n v="43593"/>
    <n v="0"/>
    <n v="0"/>
    <n v="0"/>
    <s v=" "/>
    <n v="890303093000"/>
    <n v="0"/>
    <n v="0"/>
    <m/>
    <m/>
    <m/>
    <m/>
  </r>
  <r>
    <n v="289310"/>
    <s v="C"/>
    <x v="22"/>
    <x v="0"/>
    <n v="4"/>
    <n v="1.67300401083893E+16"/>
    <d v="2021-07-16T00:00:00"/>
    <d v="2021-12-30T00:00:00"/>
    <n v="0"/>
    <n v="2"/>
    <n v="0"/>
    <n v="30"/>
    <n v="2"/>
    <n v="19.2"/>
    <n v="20983"/>
    <n v="500000"/>
    <n v="0"/>
    <n v="500000"/>
    <n v="0"/>
    <n v="0"/>
    <n v="0"/>
    <m/>
    <n v="0"/>
    <n v="0"/>
    <n v="0"/>
    <n v="500000"/>
    <n v="12"/>
    <d v="2021-07-16T00:00:00"/>
    <n v="1"/>
    <s v="S"/>
    <n v="1"/>
    <n v="30"/>
    <n v="0"/>
    <s v=" "/>
    <s v=" "/>
    <s v=" "/>
    <s v=" "/>
    <s v=" "/>
    <s v=" "/>
    <n v="1"/>
    <n v="1"/>
    <s v="null"/>
    <s v=" "/>
    <n v="210690"/>
    <s v="CREDIYA CUOTA UNICA"/>
    <n v="44393"/>
    <n v="0"/>
    <n v="0"/>
    <n v="0"/>
    <s v=" "/>
    <n v="890303093000"/>
    <n v="0"/>
    <n v="0"/>
    <m/>
    <m/>
    <m/>
    <m/>
  </r>
  <r>
    <n v="11390875"/>
    <s v="C"/>
    <x v="22"/>
    <x v="0"/>
    <n v="4"/>
    <n v="1.67300401181886E+16"/>
    <d v="2020-11-13T00:00:00"/>
    <d v="2025-11-30T00:00:00"/>
    <n v="0"/>
    <n v="1"/>
    <n v="11"/>
    <n v="30"/>
    <n v="2"/>
    <n v="16.8"/>
    <n v="18156"/>
    <n v="22500000"/>
    <n v="564034"/>
    <n v="19686250"/>
    <n v="0"/>
    <n v="0"/>
    <n v="0"/>
    <m/>
    <n v="0"/>
    <n v="0"/>
    <n v="0"/>
    <m/>
    <m/>
    <d v="2021-10-29T00:00:00"/>
    <n v="1"/>
    <s v="S"/>
    <n v="1"/>
    <n v="30"/>
    <n v="0"/>
    <s v=" "/>
    <s v=" "/>
    <s v=" "/>
    <s v=" "/>
    <s v=" "/>
    <s v=" "/>
    <n v="1"/>
    <n v="1"/>
    <s v="null"/>
    <s v=" "/>
    <n v="8295375"/>
    <s v="RETANQUEO 2020"/>
    <n v="44148"/>
    <n v="0"/>
    <n v="0"/>
    <n v="0"/>
    <s v=" "/>
    <n v="890303093000"/>
    <n v="0"/>
    <n v="0"/>
    <m/>
    <m/>
    <m/>
    <m/>
  </r>
  <r>
    <n v="0"/>
    <s v="C"/>
    <x v="23"/>
    <x v="0"/>
    <n v="4"/>
    <n v="1.65854891154895E+16"/>
    <d v="2021-10-21T00:00:00"/>
    <d v="2021-12-30T00:00:00"/>
    <n v="0"/>
    <n v="1"/>
    <n v="0"/>
    <n v="30"/>
    <n v="2"/>
    <n v="9"/>
    <n v="9381"/>
    <n v="190000"/>
    <n v="191471"/>
    <n v="190000"/>
    <n v="0"/>
    <n v="0"/>
    <n v="0"/>
    <m/>
    <n v="0"/>
    <n v="0"/>
    <n v="0"/>
    <m/>
    <m/>
    <d v="2021-10-21T00:00:00"/>
    <n v="1"/>
    <s v="S"/>
    <n v="1"/>
    <n v="30"/>
    <n v="0"/>
    <s v=" "/>
    <s v=" "/>
    <s v=" "/>
    <s v=" "/>
    <s v=" "/>
    <s v=" "/>
    <n v="1"/>
    <n v="1"/>
    <s v="null"/>
    <s v=" "/>
    <n v="554114"/>
    <s v="SOBRE APORTES"/>
    <n v="44490"/>
    <n v="0"/>
    <n v="0"/>
    <n v="0"/>
    <s v=" "/>
    <n v="890303093000"/>
    <n v="0"/>
    <n v="0"/>
    <m/>
    <m/>
    <m/>
    <m/>
  </r>
  <r>
    <n v="0"/>
    <s v="C"/>
    <x v="23"/>
    <x v="0"/>
    <n v="4"/>
    <n v="1.65854891083892E+16"/>
    <d v="2021-06-29T00:00:00"/>
    <d v="2021-12-30T00:00:00"/>
    <n v="0"/>
    <n v="2"/>
    <n v="0"/>
    <n v="30"/>
    <n v="2"/>
    <n v="19.2"/>
    <n v="20983"/>
    <n v="1100000"/>
    <n v="0"/>
    <n v="1100000"/>
    <n v="0"/>
    <n v="0"/>
    <n v="0"/>
    <m/>
    <n v="0"/>
    <n v="0"/>
    <n v="0"/>
    <n v="1100000"/>
    <n v="12"/>
    <d v="2021-06-29T00:00:00"/>
    <n v="1"/>
    <s v="S"/>
    <n v="1"/>
    <n v="30"/>
    <n v="0"/>
    <s v=" "/>
    <s v=" "/>
    <s v=" "/>
    <s v=" "/>
    <s v=" "/>
    <s v=" "/>
    <n v="1"/>
    <n v="1"/>
    <s v="null"/>
    <s v=" "/>
    <n v="3208026"/>
    <s v="CREDIYA CUOTA UNICA"/>
    <n v="44376"/>
    <n v="0"/>
    <n v="0"/>
    <n v="0"/>
    <s v=" "/>
    <n v="890303093000"/>
    <n v="0"/>
    <n v="0"/>
    <m/>
    <m/>
    <m/>
    <m/>
  </r>
  <r>
    <n v="0"/>
    <s v="C"/>
    <x v="23"/>
    <x v="0"/>
    <n v="4"/>
    <n v="1658548911635"/>
    <d v="2015-10-20T00:00:00"/>
    <d v="2025-10-30T00:00:00"/>
    <n v="0"/>
    <n v="1"/>
    <n v="94"/>
    <n v="30"/>
    <n v="2"/>
    <n v="10.8"/>
    <n v="11351"/>
    <n v="3941000"/>
    <n v="85860"/>
    <n v="2001442"/>
    <n v="0"/>
    <n v="0"/>
    <n v="0"/>
    <m/>
    <n v="0"/>
    <n v="0"/>
    <n v="0"/>
    <m/>
    <m/>
    <d v="2021-10-29T00:00:00"/>
    <n v="1"/>
    <s v="S"/>
    <n v="1"/>
    <n v="30"/>
    <n v="0"/>
    <s v=" "/>
    <s v=" "/>
    <s v=" "/>
    <s v=" "/>
    <s v=" "/>
    <s v=" "/>
    <n v="1"/>
    <n v="1"/>
    <s v="null"/>
    <s v=" "/>
    <n v="5836980"/>
    <s v="APORTES FERIA 2015"/>
    <n v="42297"/>
    <n v="0"/>
    <n v="0"/>
    <n v="0"/>
    <s v=" "/>
    <n v="890303093000"/>
    <n v="0"/>
    <n v="0"/>
    <m/>
    <m/>
    <m/>
    <m/>
  </r>
  <r>
    <n v="0"/>
    <s v="C"/>
    <x v="24"/>
    <x v="0"/>
    <n v="4"/>
    <n v="1.67374191003854E+16"/>
    <d v="2018-12-12T00:00:00"/>
    <d v="2024-01-31T00:00:00"/>
    <n v="0"/>
    <n v="1"/>
    <n v="30"/>
    <n v="30"/>
    <n v="2"/>
    <n v="17.399999999999999"/>
    <n v="18857"/>
    <n v="26900000"/>
    <n v="678526"/>
    <n v="16355574"/>
    <n v="0"/>
    <n v="0"/>
    <n v="0"/>
    <m/>
    <n v="0"/>
    <n v="0"/>
    <n v="0"/>
    <m/>
    <m/>
    <d v="2021-10-29T00:00:00"/>
    <n v="1"/>
    <s v="S"/>
    <n v="1"/>
    <n v="30"/>
    <n v="0"/>
    <s v=" "/>
    <s v=" "/>
    <s v=" "/>
    <s v=" "/>
    <s v=" "/>
    <s v=" "/>
    <n v="1"/>
    <n v="1"/>
    <s v="null"/>
    <s v=" "/>
    <n v="17179985"/>
    <s v="LIBRE INVERSION"/>
    <n v="43446"/>
    <n v="0"/>
    <n v="0"/>
    <n v="0"/>
    <s v=" "/>
    <n v="890303093000"/>
    <n v="0"/>
    <n v="0"/>
    <m/>
    <m/>
    <m/>
    <m/>
  </r>
  <r>
    <n v="816647"/>
    <s v="C"/>
    <x v="25"/>
    <x v="0"/>
    <n v="4"/>
    <n v="6253298267586780"/>
    <d v="2019-08-09T00:00:00"/>
    <d v="2025-07-30T00:00:00"/>
    <n v="0"/>
    <n v="1"/>
    <n v="24"/>
    <n v="30"/>
    <n v="2"/>
    <n v="18"/>
    <n v="19562"/>
    <n v="9000000"/>
    <n v="219180"/>
    <n v="7116645"/>
    <n v="0"/>
    <n v="0"/>
    <n v="0"/>
    <m/>
    <n v="0"/>
    <n v="0"/>
    <n v="0"/>
    <m/>
    <m/>
    <d v="2021-10-30T00:00:00"/>
    <n v="1"/>
    <s v="S"/>
    <n v="1"/>
    <n v="30"/>
    <n v="0"/>
    <s v=" "/>
    <s v=" "/>
    <s v=" "/>
    <s v=" "/>
    <s v=" "/>
    <s v=" "/>
    <n v="1"/>
    <n v="1"/>
    <s v="null"/>
    <s v=" "/>
    <n v="6299998"/>
    <s v="FERIA 2019 SIN CODEUDOR"/>
    <n v="43686"/>
    <n v="0"/>
    <n v="0"/>
    <n v="0"/>
    <s v=" "/>
    <n v="0"/>
    <s v="ARIZABALETA LUCIANA"/>
    <n v="0"/>
    <m/>
    <m/>
    <m/>
    <m/>
  </r>
  <r>
    <n v="0"/>
    <s v="C"/>
    <x v="26"/>
    <x v="0"/>
    <n v="4"/>
    <n v="6.69451341171872E+16"/>
    <d v="2019-11-18T00:00:00"/>
    <d v="2021-11-30T00:00:00"/>
    <n v="0"/>
    <n v="1"/>
    <n v="20"/>
    <n v="30"/>
    <n v="2"/>
    <n v="11.76"/>
    <n v="12415"/>
    <n v="2000000"/>
    <n v="94192"/>
    <n v="367494"/>
    <n v="0"/>
    <n v="0"/>
    <n v="0"/>
    <m/>
    <n v="0"/>
    <n v="0"/>
    <n v="0"/>
    <m/>
    <m/>
    <d v="2021-10-29T00:00:00"/>
    <n v="1"/>
    <s v="S"/>
    <n v="1"/>
    <n v="30"/>
    <n v="0"/>
    <s v=" "/>
    <s v=" "/>
    <s v=" "/>
    <s v=" "/>
    <s v=" "/>
    <s v=" "/>
    <n v="1"/>
    <n v="1"/>
    <s v="null"/>
    <s v=" "/>
    <n v="7207456"/>
    <s v="CREDITO MADRUGON"/>
    <n v="43787"/>
    <n v="0"/>
    <n v="0"/>
    <n v="0"/>
    <s v=" "/>
    <n v="890303093000"/>
    <n v="0"/>
    <n v="0"/>
    <m/>
    <m/>
    <m/>
    <m/>
  </r>
  <r>
    <n v="10889786"/>
    <s v="C"/>
    <x v="27"/>
    <x v="0"/>
    <n v="4"/>
    <n v="1.67221811203894E+16"/>
    <d v="2021-08-24T00:00:00"/>
    <d v="2027-08-30T00:00:00"/>
    <n v="0"/>
    <n v="1"/>
    <n v="2"/>
    <n v="30"/>
    <n v="2"/>
    <n v="13.2"/>
    <n v="14029"/>
    <n v="17000000"/>
    <n v="348480"/>
    <n v="16692281"/>
    <n v="0"/>
    <n v="0"/>
    <n v="0"/>
    <m/>
    <n v="0"/>
    <n v="0"/>
    <n v="0"/>
    <m/>
    <m/>
    <d v="2021-10-30T00:00:00"/>
    <n v="1"/>
    <s v="S"/>
    <n v="1"/>
    <n v="30"/>
    <n v="0"/>
    <s v=" "/>
    <s v=" "/>
    <s v=" "/>
    <s v=" "/>
    <s v=" "/>
    <s v=" "/>
    <n v="1"/>
    <n v="1"/>
    <s v="null"/>
    <s v=" "/>
    <n v="5802495"/>
    <s v="LIBRE INVERSION 20"/>
    <n v="44432"/>
    <n v="0"/>
    <n v="0"/>
    <n v="0"/>
    <s v=" "/>
    <s v=" "/>
    <n v="0"/>
    <n v="0"/>
    <m/>
    <m/>
    <m/>
    <m/>
  </r>
  <r>
    <n v="120494"/>
    <s v="C"/>
    <x v="28"/>
    <x v="0"/>
    <n v="4"/>
    <n v="2.48244531246894E+16"/>
    <d v="2021-08-31T00:00:00"/>
    <d v="2022-02-28T00:00:00"/>
    <n v="0"/>
    <n v="1"/>
    <n v="2"/>
    <n v="30"/>
    <n v="2"/>
    <n v="19.2"/>
    <n v="20983"/>
    <n v="1000000"/>
    <n v="176423"/>
    <n v="677515"/>
    <n v="0"/>
    <n v="0"/>
    <n v="0"/>
    <m/>
    <n v="0"/>
    <n v="0"/>
    <n v="0"/>
    <m/>
    <m/>
    <d v="2021-10-30T00:00:00"/>
    <n v="1"/>
    <s v="S"/>
    <n v="1"/>
    <n v="30"/>
    <n v="0"/>
    <s v=" "/>
    <s v=" "/>
    <s v=" "/>
    <s v=" "/>
    <s v=" "/>
    <s v=" "/>
    <n v="1"/>
    <n v="1"/>
    <s v="null"/>
    <s v=" "/>
    <n v="557021"/>
    <s v="CREDIYA 20"/>
    <n v="44439"/>
    <n v="0"/>
    <n v="0"/>
    <n v="0"/>
    <s v=" "/>
    <n v="0"/>
    <n v="0"/>
    <n v="0"/>
    <m/>
    <m/>
    <m/>
    <m/>
  </r>
  <r>
    <n v="1120412"/>
    <s v="C"/>
    <x v="28"/>
    <x v="0"/>
    <n v="4"/>
    <n v="2.48244532103885E+16"/>
    <d v="2020-10-19T00:00:00"/>
    <d v="2026-10-30T00:00:00"/>
    <n v="0"/>
    <n v="1"/>
    <n v="12"/>
    <n v="30"/>
    <n v="2"/>
    <n v="15.6"/>
    <n v="16765"/>
    <n v="7000000"/>
    <n v="162038"/>
    <n v="6299842"/>
    <n v="0"/>
    <n v="0"/>
    <n v="0"/>
    <m/>
    <n v="0"/>
    <n v="0"/>
    <n v="0"/>
    <m/>
    <m/>
    <d v="2021-10-30T00:00:00"/>
    <n v="1"/>
    <s v="S"/>
    <n v="1"/>
    <n v="30"/>
    <n v="0"/>
    <s v=" "/>
    <s v=" "/>
    <s v=" "/>
    <s v=" "/>
    <s v=" "/>
    <s v=" "/>
    <n v="1"/>
    <n v="1"/>
    <s v="null"/>
    <s v=" "/>
    <n v="5179430"/>
    <s v="LIBRE INVERSION 20 SIN CODEUDO"/>
    <n v="44123"/>
    <n v="0"/>
    <n v="0"/>
    <n v="0"/>
    <s v=" "/>
    <n v="0"/>
    <n v="0"/>
    <n v="0"/>
    <m/>
    <m/>
    <m/>
    <m/>
  </r>
  <r>
    <n v="4754718"/>
    <s v="C"/>
    <x v="29"/>
    <x v="0"/>
    <n v="4"/>
    <n v="9.4452284117687104E+16"/>
    <d v="2019-10-23T00:00:00"/>
    <d v="2025-10-30T00:00:00"/>
    <n v="0"/>
    <n v="1"/>
    <n v="21"/>
    <n v="30"/>
    <n v="2"/>
    <n v="18"/>
    <n v="19562"/>
    <n v="14490000"/>
    <n v="332848"/>
    <n v="11741959"/>
    <n v="0"/>
    <n v="0"/>
    <n v="0"/>
    <m/>
    <n v="0"/>
    <n v="0"/>
    <n v="0"/>
    <m/>
    <m/>
    <d v="2021-10-30T00:00:00"/>
    <n v="1"/>
    <s v="S"/>
    <n v="1"/>
    <n v="30"/>
    <n v="0"/>
    <s v=" "/>
    <s v=" "/>
    <s v=" "/>
    <s v=" "/>
    <s v=" "/>
    <s v=" "/>
    <n v="1"/>
    <n v="1"/>
    <s v="null"/>
    <s v=" "/>
    <n v="6987241"/>
    <s v="RETANQUEO OCT 2019"/>
    <n v="43761"/>
    <n v="0"/>
    <n v="0"/>
    <n v="0"/>
    <s v=" "/>
    <n v="0"/>
    <n v="0"/>
    <n v="0"/>
    <m/>
    <m/>
    <m/>
    <m/>
  </r>
  <r>
    <n v="0"/>
    <s v="C"/>
    <x v="30"/>
    <x v="0"/>
    <n v="4"/>
    <n v="7549354115486530"/>
    <d v="2019-06-27T00:00:00"/>
    <d v="2023-06-30T00:00:00"/>
    <n v="0"/>
    <n v="1"/>
    <n v="25"/>
    <n v="30"/>
    <n v="2"/>
    <n v="12.6"/>
    <n v="13354"/>
    <n v="4400000"/>
    <n v="117797"/>
    <n v="2389321"/>
    <n v="0"/>
    <n v="0"/>
    <n v="0"/>
    <m/>
    <n v="0"/>
    <n v="0"/>
    <n v="0"/>
    <m/>
    <m/>
    <d v="2021-10-29T00:00:00"/>
    <n v="1"/>
    <s v="S"/>
    <n v="1"/>
    <n v="30"/>
    <n v="0"/>
    <s v=" "/>
    <s v=" "/>
    <s v=" "/>
    <s v=" "/>
    <s v=" "/>
    <s v=" "/>
    <n v="1"/>
    <n v="1"/>
    <s v="null"/>
    <s v=" "/>
    <n v="7736077"/>
    <s v="SOBRE APORTES"/>
    <n v="43643"/>
    <n v="0"/>
    <n v="0"/>
    <n v="0"/>
    <s v=" "/>
    <n v="890303093000"/>
    <n v="0"/>
    <n v="0"/>
    <m/>
    <m/>
    <m/>
    <m/>
  </r>
  <r>
    <n v="9312031"/>
    <s v="C"/>
    <x v="31"/>
    <x v="0"/>
    <n v="4"/>
    <n v="3.19796852675863E+16"/>
    <d v="2019-06-05T00:00:00"/>
    <d v="2024-05-30T00:00:00"/>
    <n v="0"/>
    <n v="1"/>
    <n v="26"/>
    <n v="30"/>
    <n v="2"/>
    <n v="18"/>
    <n v="19562"/>
    <n v="20000000"/>
    <n v="537563"/>
    <n v="13743191"/>
    <n v="0"/>
    <n v="0"/>
    <n v="0"/>
    <m/>
    <n v="0"/>
    <n v="0"/>
    <n v="0"/>
    <m/>
    <m/>
    <d v="2021-10-29T00:00:00"/>
    <n v="1"/>
    <s v="S"/>
    <n v="1"/>
    <n v="30"/>
    <n v="0"/>
    <s v=" "/>
    <s v=" "/>
    <s v=" "/>
    <s v=" "/>
    <s v=" "/>
    <s v=" "/>
    <n v="1"/>
    <n v="1"/>
    <s v="null"/>
    <s v=" "/>
    <n v="4431160"/>
    <s v="FERIA 2019 SIN CODEUDOR"/>
    <n v="43621"/>
    <n v="0"/>
    <n v="0"/>
    <n v="0"/>
    <s v=" "/>
    <n v="890303093000"/>
    <n v="0"/>
    <n v="0"/>
    <m/>
    <m/>
    <m/>
    <m/>
  </r>
  <r>
    <n v="5241488"/>
    <s v="C"/>
    <x v="31"/>
    <x v="0"/>
    <n v="4"/>
    <n v="319796851171524"/>
    <d v="2020-11-30T00:00:00"/>
    <d v="2025-11-30T00:00:00"/>
    <n v="0"/>
    <n v="1"/>
    <n v="11"/>
    <n v="30"/>
    <n v="2"/>
    <n v="11.76"/>
    <n v="12415"/>
    <n v="9000000"/>
    <n v="201841"/>
    <n v="7735668"/>
    <n v="0"/>
    <n v="0"/>
    <n v="0"/>
    <m/>
    <n v="0"/>
    <n v="0"/>
    <n v="0"/>
    <m/>
    <m/>
    <d v="2021-10-29T00:00:00"/>
    <n v="1"/>
    <s v="S"/>
    <n v="1"/>
    <n v="30"/>
    <n v="0"/>
    <s v=" "/>
    <s v=" "/>
    <s v=" "/>
    <s v=" "/>
    <s v=" "/>
    <s v=" "/>
    <n v="1"/>
    <n v="1"/>
    <s v="null"/>
    <s v=" "/>
    <n v="2494180"/>
    <s v="CREDITO MADRUGON"/>
    <n v="44165"/>
    <n v="0"/>
    <n v="0"/>
    <n v="0"/>
    <s v=" "/>
    <n v="890303093000"/>
    <n v="0"/>
    <n v="0"/>
    <m/>
    <m/>
    <m/>
    <m/>
  </r>
  <r>
    <n v="0"/>
    <s v="C"/>
    <x v="32"/>
    <x v="0"/>
    <n v="4"/>
    <n v="4.5765640100383296E+16"/>
    <d v="2017-10-18T00:00:00"/>
    <d v="2022-10-30T00:00:00"/>
    <n v="0"/>
    <n v="1"/>
    <n v="45"/>
    <n v="30"/>
    <n v="2"/>
    <n v="17.399999999999999"/>
    <n v="18857"/>
    <n v="12000000"/>
    <n v="302688"/>
    <n v="4046841"/>
    <n v="0"/>
    <n v="0"/>
    <n v="0"/>
    <m/>
    <n v="0"/>
    <n v="0"/>
    <n v="0"/>
    <m/>
    <m/>
    <d v="2021-10-30T00:00:00"/>
    <n v="1"/>
    <s v="S"/>
    <n v="1"/>
    <n v="30"/>
    <n v="0"/>
    <s v=" "/>
    <s v=" "/>
    <s v=" "/>
    <s v=" "/>
    <s v=" "/>
    <s v=" "/>
    <n v="1"/>
    <n v="1"/>
    <s v="null"/>
    <s v=" "/>
    <n v="6139064"/>
    <s v="LIBRE INVERSION"/>
    <n v="43026"/>
    <n v="0"/>
    <n v="0"/>
    <n v="0"/>
    <s v=" "/>
    <n v="800087565"/>
    <s v="SYNLAB COLOMBIA S A S"/>
    <n v="0"/>
    <m/>
    <m/>
    <m/>
    <m/>
  </r>
  <r>
    <n v="1938415"/>
    <s v="C"/>
    <x v="33"/>
    <x v="0"/>
    <n v="4"/>
    <n v="6.68195481169834E+16"/>
    <d v="2017-11-02T00:00:00"/>
    <d v="2022-10-30T00:00:00"/>
    <n v="0"/>
    <n v="1"/>
    <n v="45"/>
    <n v="30"/>
    <n v="2"/>
    <n v="16.8"/>
    <n v="18156"/>
    <n v="8000000"/>
    <n v="199199"/>
    <n v="2662398"/>
    <n v="0"/>
    <n v="0"/>
    <n v="0"/>
    <m/>
    <n v="0"/>
    <n v="0"/>
    <n v="0"/>
    <m/>
    <m/>
    <d v="2021-10-30T00:00:00"/>
    <n v="1"/>
    <s v="S"/>
    <n v="1"/>
    <n v="30"/>
    <n v="0"/>
    <s v=" "/>
    <s v=" "/>
    <s v=" "/>
    <s v=" "/>
    <s v=" "/>
    <s v=" "/>
    <n v="1"/>
    <n v="1"/>
    <s v="null"/>
    <s v=" "/>
    <n v="723983"/>
    <s v="FERIA 2017"/>
    <n v="43041"/>
    <n v="0"/>
    <n v="0"/>
    <n v="0"/>
    <s v=" "/>
    <n v="0"/>
    <n v="0"/>
    <n v="0"/>
    <m/>
    <m/>
    <m/>
    <m/>
  </r>
  <r>
    <n v="11544307"/>
    <s v="C"/>
    <x v="33"/>
    <x v="0"/>
    <n v="4"/>
    <n v="6.6819548120389504E+16"/>
    <d v="2021-09-21T00:00:00"/>
    <d v="2027-09-30T00:00:00"/>
    <n v="0"/>
    <n v="1"/>
    <n v="1"/>
    <n v="30"/>
    <n v="2"/>
    <n v="13.2"/>
    <n v="14029"/>
    <n v="16000000"/>
    <n v="327981"/>
    <n v="15856019"/>
    <n v="0"/>
    <n v="0"/>
    <n v="0"/>
    <m/>
    <n v="0"/>
    <n v="0"/>
    <n v="0"/>
    <m/>
    <m/>
    <d v="2021-10-30T00:00:00"/>
    <n v="1"/>
    <s v="S"/>
    <n v="1"/>
    <n v="30"/>
    <n v="0"/>
    <s v=" "/>
    <s v=" "/>
    <s v=" "/>
    <s v=" "/>
    <s v=" "/>
    <s v=" "/>
    <n v="1"/>
    <n v="1"/>
    <s v="null"/>
    <s v=" "/>
    <n v="4311712"/>
    <s v="LIBRE INVERSION 20"/>
    <n v="44460"/>
    <n v="0"/>
    <n v="0"/>
    <n v="0"/>
    <s v=" "/>
    <n v="0"/>
    <n v="0"/>
    <n v="0"/>
    <m/>
    <m/>
    <m/>
    <m/>
  </r>
  <r>
    <n v="0"/>
    <s v="C"/>
    <x v="34"/>
    <x v="0"/>
    <n v="4"/>
    <n v="3.8602824115486896E+16"/>
    <d v="2019-09-09T00:00:00"/>
    <d v="2021-10-30T00:00:00"/>
    <n v="0"/>
    <n v="1"/>
    <n v="21"/>
    <n v="30"/>
    <n v="2"/>
    <n v="12.6"/>
    <n v="13354"/>
    <n v="2000000"/>
    <n v="94978"/>
    <n v="278933"/>
    <n v="0"/>
    <n v="0"/>
    <n v="0"/>
    <m/>
    <n v="0"/>
    <n v="0"/>
    <n v="0"/>
    <m/>
    <m/>
    <d v="2021-10-29T00:00:00"/>
    <n v="1"/>
    <s v="S"/>
    <n v="1"/>
    <n v="30"/>
    <n v="0"/>
    <s v=" "/>
    <s v=" "/>
    <s v=" "/>
    <s v=" "/>
    <s v=" "/>
    <s v=" "/>
    <n v="1"/>
    <n v="1"/>
    <s v="null"/>
    <s v=" "/>
    <n v="5281280"/>
    <s v="SOBRE APORTES"/>
    <n v="43717"/>
    <n v="0"/>
    <n v="0"/>
    <n v="0"/>
    <s v=" "/>
    <n v="890303093000"/>
    <n v="0"/>
    <n v="0"/>
    <m/>
    <m/>
    <m/>
    <m/>
  </r>
  <r>
    <n v="373756"/>
    <s v="C"/>
    <x v="35"/>
    <x v="0"/>
    <n v="4"/>
    <n v="6.6823271108389296E+16"/>
    <d v="2021-07-29T00:00:00"/>
    <d v="2021-12-30T00:00:00"/>
    <n v="0"/>
    <n v="2"/>
    <n v="0"/>
    <n v="30"/>
    <n v="2"/>
    <n v="19.2"/>
    <n v="20983"/>
    <n v="550000"/>
    <n v="0"/>
    <n v="550000"/>
    <n v="0"/>
    <n v="0"/>
    <n v="0"/>
    <m/>
    <n v="0"/>
    <n v="0"/>
    <n v="0"/>
    <n v="550000"/>
    <n v="12"/>
    <d v="2021-07-29T00:00:00"/>
    <n v="1"/>
    <s v="S"/>
    <n v="1"/>
    <n v="30"/>
    <n v="0"/>
    <s v=" "/>
    <s v=" "/>
    <s v=" "/>
    <s v=" "/>
    <s v=" "/>
    <s v=" "/>
    <n v="1"/>
    <n v="1"/>
    <s v="null"/>
    <s v=" "/>
    <n v="176244"/>
    <s v="CREDIYA CUOTA UNICA"/>
    <n v="44406"/>
    <n v="0"/>
    <n v="0"/>
    <n v="0"/>
    <s v=" "/>
    <n v="890303093000"/>
    <n v="0"/>
    <n v="0"/>
    <m/>
    <m/>
    <m/>
    <m/>
  </r>
  <r>
    <n v="10985839"/>
    <s v="C"/>
    <x v="35"/>
    <x v="0"/>
    <n v="4"/>
    <n v="6.6823271117788096E+16"/>
    <d v="2020-06-11T00:00:00"/>
    <d v="2027-06-30T00:00:00"/>
    <n v="0"/>
    <n v="1"/>
    <n v="16"/>
    <n v="30"/>
    <n v="2"/>
    <n v="18"/>
    <n v="19562"/>
    <n v="18100000"/>
    <n v="383484"/>
    <n v="16166187"/>
    <n v="0"/>
    <n v="0"/>
    <n v="0"/>
    <m/>
    <n v="0"/>
    <n v="0"/>
    <n v="0"/>
    <m/>
    <m/>
    <d v="2021-10-29T00:00:00"/>
    <n v="1"/>
    <s v="S"/>
    <n v="1"/>
    <n v="30"/>
    <n v="0"/>
    <s v=" "/>
    <s v=" "/>
    <s v=" "/>
    <s v=" "/>
    <s v=" "/>
    <s v=" "/>
    <n v="1"/>
    <n v="1"/>
    <s v="null"/>
    <s v=" "/>
    <n v="5180348"/>
    <s v="FERIA 2020"/>
    <n v="43993"/>
    <n v="0"/>
    <n v="0"/>
    <n v="0"/>
    <s v=" "/>
    <n v="890303093000"/>
    <n v="0"/>
    <n v="0"/>
    <m/>
    <m/>
    <m/>
    <m/>
  </r>
  <r>
    <n v="0"/>
    <s v="C"/>
    <x v="36"/>
    <x v="0"/>
    <n v="4"/>
    <n v="3.19532991163793E+16"/>
    <d v="2015-07-29T00:00:00"/>
    <d v="2025-07-30T00:00:00"/>
    <n v="0"/>
    <n v="1"/>
    <n v="75"/>
    <n v="30"/>
    <n v="2"/>
    <n v="10.8"/>
    <n v="11351"/>
    <n v="11983000"/>
    <n v="261066"/>
    <n v="9575985"/>
    <n v="0"/>
    <n v="0"/>
    <n v="0"/>
    <m/>
    <n v="0"/>
    <n v="0"/>
    <n v="0"/>
    <m/>
    <m/>
    <d v="2021-10-30T00:00:00"/>
    <n v="1"/>
    <s v="S"/>
    <n v="1"/>
    <n v="30"/>
    <n v="0"/>
    <s v=" "/>
    <s v=" "/>
    <s v=" "/>
    <s v=" "/>
    <s v=" "/>
    <s v=" "/>
    <n v="1"/>
    <n v="1"/>
    <s v="null"/>
    <s v=" "/>
    <n v="21958007"/>
    <s v="APORTES FERIA 2015"/>
    <n v="42214"/>
    <n v="0"/>
    <n v="0"/>
    <n v="0"/>
    <s v=" "/>
    <n v="0"/>
    <n v="0"/>
    <n v="0"/>
    <m/>
    <m/>
    <m/>
    <m/>
  </r>
  <r>
    <n v="0"/>
    <s v="C"/>
    <x v="37"/>
    <x v="0"/>
    <n v="4"/>
    <n v="7.6333032113014096E+16"/>
    <d v="2021-10-15T00:00:00"/>
    <d v="2022-08-30T00:00:00"/>
    <n v="0"/>
    <n v="1"/>
    <n v="0"/>
    <n v="30"/>
    <n v="2"/>
    <n v="19.8"/>
    <n v="21699"/>
    <n v="410000"/>
    <n v="44869"/>
    <n v="410000"/>
    <n v="0"/>
    <n v="0"/>
    <n v="0"/>
    <m/>
    <n v="0"/>
    <n v="0"/>
    <n v="0"/>
    <m/>
    <m/>
    <d v="2021-10-15T00:00:00"/>
    <n v="1"/>
    <s v="S"/>
    <n v="1"/>
    <n v="30"/>
    <n v="0"/>
    <s v=" "/>
    <s v=" "/>
    <s v=" "/>
    <s v=" "/>
    <s v=" "/>
    <s v=" "/>
    <n v="1"/>
    <n v="1"/>
    <s v="null"/>
    <s v=" "/>
    <n v="437903"/>
    <s v="ORDENES AL COMERCIO"/>
    <n v="44484"/>
    <n v="0"/>
    <n v="0"/>
    <n v="0"/>
    <s v=" "/>
    <n v="890303093000"/>
    <n v="0"/>
    <n v="0"/>
    <m/>
    <m/>
    <m/>
    <m/>
  </r>
  <r>
    <n v="0"/>
    <s v="C"/>
    <x v="37"/>
    <x v="0"/>
    <n v="4"/>
    <n v="7.6333032115489296E+16"/>
    <d v="2021-07-30T00:00:00"/>
    <d v="2024-07-30T00:00:00"/>
    <n v="0"/>
    <n v="1"/>
    <n v="3"/>
    <n v="30"/>
    <n v="2"/>
    <n v="9"/>
    <n v="9381"/>
    <n v="6000000"/>
    <n v="191604"/>
    <n v="5561128"/>
    <n v="0"/>
    <n v="0"/>
    <n v="0"/>
    <m/>
    <n v="0"/>
    <n v="0"/>
    <n v="0"/>
    <m/>
    <m/>
    <d v="2021-10-29T00:00:00"/>
    <n v="1"/>
    <s v="S"/>
    <n v="1"/>
    <n v="30"/>
    <n v="0"/>
    <s v=" "/>
    <s v=" "/>
    <s v=" "/>
    <s v=" "/>
    <s v=" "/>
    <s v=" "/>
    <n v="1"/>
    <n v="1"/>
    <s v="null"/>
    <s v=" "/>
    <n v="5939600"/>
    <s v="SOBRE APORTES"/>
    <n v="44407"/>
    <n v="0"/>
    <n v="0"/>
    <n v="0"/>
    <s v=" "/>
    <n v="890303093000"/>
    <n v="0"/>
    <n v="0"/>
    <m/>
    <m/>
    <m/>
    <m/>
  </r>
  <r>
    <n v="3516962"/>
    <s v="C"/>
    <x v="38"/>
    <x v="0"/>
    <n v="4"/>
    <n v="2.9819537117788E+16"/>
    <d v="2020-05-20T00:00:00"/>
    <d v="2027-05-30T00:00:00"/>
    <n v="0"/>
    <n v="1"/>
    <n v="16"/>
    <n v="30"/>
    <n v="2"/>
    <n v="18"/>
    <n v="19562"/>
    <n v="10022000"/>
    <n v="212336"/>
    <n v="8951237"/>
    <n v="0"/>
    <n v="0"/>
    <n v="0"/>
    <m/>
    <n v="0"/>
    <n v="0"/>
    <n v="0"/>
    <m/>
    <m/>
    <d v="2021-10-29T00:00:00"/>
    <n v="1"/>
    <s v="S"/>
    <n v="1"/>
    <n v="30"/>
    <n v="0"/>
    <s v=" "/>
    <s v=" "/>
    <s v=" "/>
    <s v=" "/>
    <s v=" "/>
    <s v=" "/>
    <n v="1"/>
    <n v="1"/>
    <s v="null"/>
    <s v=" "/>
    <n v="5434275"/>
    <s v="FERIA 2020"/>
    <n v="43971"/>
    <n v="0"/>
    <n v="0"/>
    <n v="0"/>
    <s v=" "/>
    <n v="890303093000"/>
    <n v="0"/>
    <n v="0"/>
    <m/>
    <m/>
    <m/>
    <m/>
  </r>
  <r>
    <n v="0"/>
    <s v="C"/>
    <x v="39"/>
    <x v="0"/>
    <n v="4"/>
    <n v="1.1282701701154801E+18"/>
    <d v="2021-04-29T00:00:00"/>
    <d v="2023-04-30T00:00:00"/>
    <n v="0"/>
    <n v="1"/>
    <n v="6"/>
    <n v="30"/>
    <n v="2"/>
    <n v="9"/>
    <n v="9381"/>
    <n v="2000000"/>
    <n v="91634"/>
    <n v="1534143"/>
    <n v="0"/>
    <n v="0"/>
    <n v="0"/>
    <m/>
    <n v="0"/>
    <n v="0"/>
    <n v="0"/>
    <m/>
    <m/>
    <d v="2021-10-29T00:00:00"/>
    <n v="1"/>
    <s v="S"/>
    <n v="1"/>
    <n v="30"/>
    <n v="0"/>
    <s v=" "/>
    <s v=" "/>
    <s v=" "/>
    <s v=" "/>
    <s v=" "/>
    <s v=" "/>
    <n v="1"/>
    <n v="1"/>
    <s v="null"/>
    <s v=" "/>
    <n v="5172637"/>
    <s v="SOBRE APORTES"/>
    <n v="44315"/>
    <n v="0"/>
    <n v="0"/>
    <n v="0"/>
    <s v=" "/>
    <n v="890303093000"/>
    <n v="0"/>
    <n v="0"/>
    <m/>
    <m/>
    <m/>
    <m/>
  </r>
  <r>
    <n v="2640254"/>
    <s v="C"/>
    <x v="40"/>
    <x v="0"/>
    <n v="4"/>
    <n v="1.13062010511808E+18"/>
    <d v="2020-09-10T00:00:00"/>
    <d v="2025-08-30T00:00:00"/>
    <n v="0"/>
    <n v="1"/>
    <n v="12"/>
    <n v="30"/>
    <n v="2"/>
    <n v="8.4"/>
    <n v="8731"/>
    <n v="5000000"/>
    <n v="103604"/>
    <n v="4173196"/>
    <n v="0"/>
    <n v="0"/>
    <n v="0"/>
    <m/>
    <n v="0"/>
    <n v="0"/>
    <n v="0"/>
    <m/>
    <m/>
    <d v="2021-10-29T00:00:00"/>
    <n v="1"/>
    <s v="S"/>
    <n v="1"/>
    <n v="30"/>
    <n v="0"/>
    <s v=" "/>
    <s v=" "/>
    <s v=" "/>
    <s v=" "/>
    <s v=" "/>
    <s v=" "/>
    <n v="1"/>
    <n v="1"/>
    <s v="null"/>
    <s v=" "/>
    <n v="1532942"/>
    <s v="EMERGENCIA ECONOMICA"/>
    <n v="44084"/>
    <n v="0"/>
    <n v="0"/>
    <n v="0"/>
    <s v=" "/>
    <n v="890303093000"/>
    <n v="0"/>
    <n v="0"/>
    <m/>
    <m/>
    <m/>
    <m/>
  </r>
  <r>
    <n v="8031150"/>
    <s v="C"/>
    <x v="40"/>
    <x v="0"/>
    <n v="4"/>
    <n v="1.13062010511758E+18"/>
    <d v="2019-06-04T00:00:00"/>
    <d v="2025-05-30T00:00:00"/>
    <n v="0"/>
    <n v="1"/>
    <n v="26"/>
    <n v="30"/>
    <n v="2"/>
    <n v="18"/>
    <n v="19562"/>
    <n v="16800000"/>
    <n v="385911"/>
    <n v="12694066"/>
    <n v="0"/>
    <n v="0"/>
    <n v="0"/>
    <m/>
    <n v="0"/>
    <n v="0"/>
    <n v="0"/>
    <m/>
    <m/>
    <d v="2021-10-29T00:00:00"/>
    <n v="1"/>
    <s v="S"/>
    <n v="1"/>
    <n v="30"/>
    <n v="0"/>
    <s v=" "/>
    <s v=" "/>
    <s v=" "/>
    <s v=" "/>
    <s v=" "/>
    <s v=" "/>
    <n v="1"/>
    <n v="1"/>
    <s v="null"/>
    <s v=" "/>
    <n v="4662916"/>
    <s v="FERIA 2019"/>
    <n v="43620"/>
    <n v="0"/>
    <n v="0"/>
    <n v="0"/>
    <s v=" "/>
    <n v="890303093000"/>
    <n v="0"/>
    <n v="0"/>
    <m/>
    <m/>
    <m/>
    <m/>
  </r>
  <r>
    <n v="167015"/>
    <s v="C"/>
    <x v="41"/>
    <x v="0"/>
    <n v="4"/>
    <n v="6.68317641083894E+16"/>
    <d v="2021-08-17T00:00:00"/>
    <d v="2021-12-30T00:00:00"/>
    <n v="0"/>
    <n v="2"/>
    <n v="0"/>
    <n v="30"/>
    <n v="2"/>
    <n v="19.2"/>
    <n v="20983"/>
    <n v="500000"/>
    <n v="0"/>
    <n v="500000"/>
    <n v="0"/>
    <n v="0"/>
    <n v="0"/>
    <m/>
    <n v="0"/>
    <n v="0"/>
    <n v="0"/>
    <n v="500000"/>
    <n v="12"/>
    <d v="2021-08-17T00:00:00"/>
    <n v="1"/>
    <s v="S"/>
    <n v="1"/>
    <n v="30"/>
    <n v="0"/>
    <s v=" "/>
    <s v=" "/>
    <s v=" "/>
    <s v=" "/>
    <s v=" "/>
    <s v=" "/>
    <n v="1"/>
    <n v="1"/>
    <s v="null"/>
    <s v=" "/>
    <n v="332985"/>
    <s v="CREDIYA CUOTA UNICA"/>
    <n v="44425"/>
    <n v="0"/>
    <n v="0"/>
    <n v="0"/>
    <s v=" "/>
    <n v="890303093000"/>
    <n v="0"/>
    <n v="0"/>
    <m/>
    <m/>
    <m/>
    <m/>
  </r>
  <r>
    <n v="2760950"/>
    <s v="C"/>
    <x v="41"/>
    <x v="0"/>
    <n v="4"/>
    <n v="6.68317641176872E+16"/>
    <d v="2019-11-01T00:00:00"/>
    <d v="2025-10-30T00:00:00"/>
    <n v="0"/>
    <n v="1"/>
    <n v="21"/>
    <n v="30"/>
    <n v="2"/>
    <n v="18"/>
    <n v="19562"/>
    <n v="10200000"/>
    <n v="234303"/>
    <n v="8265558"/>
    <n v="0"/>
    <n v="0"/>
    <n v="0"/>
    <m/>
    <n v="0"/>
    <n v="0"/>
    <n v="0"/>
    <m/>
    <m/>
    <d v="2021-10-29T00:00:00"/>
    <n v="1"/>
    <s v="S"/>
    <n v="1"/>
    <n v="30"/>
    <n v="0"/>
    <s v=" "/>
    <s v=" "/>
    <s v=" "/>
    <s v=" "/>
    <s v=" "/>
    <s v=" "/>
    <n v="1"/>
    <n v="1"/>
    <s v="null"/>
    <s v=" "/>
    <n v="5504608"/>
    <s v="RETANQUEO OCT 2019"/>
    <n v="43770"/>
    <n v="0"/>
    <n v="0"/>
    <n v="0"/>
    <s v=" "/>
    <n v="890303093000"/>
    <n v="0"/>
    <n v="0"/>
    <m/>
    <m/>
    <m/>
    <m/>
  </r>
  <r>
    <n v="7475324"/>
    <s v="C"/>
    <x v="42"/>
    <x v="0"/>
    <n v="4"/>
    <n v="3.19736581203877E+16"/>
    <d v="2020-02-13T00:00:00"/>
    <d v="2026-01-31T00:00:00"/>
    <n v="0"/>
    <n v="1"/>
    <n v="18"/>
    <n v="30"/>
    <n v="2"/>
    <n v="15.6"/>
    <n v="16765"/>
    <n v="17700000"/>
    <n v="382855"/>
    <n v="14703699"/>
    <n v="0"/>
    <n v="0"/>
    <n v="0"/>
    <m/>
    <n v="0"/>
    <n v="0"/>
    <n v="0"/>
    <m/>
    <m/>
    <d v="2021-10-30T00:00:00"/>
    <n v="1"/>
    <s v="S"/>
    <n v="1"/>
    <n v="30"/>
    <n v="0"/>
    <s v=" "/>
    <s v=" "/>
    <s v=" "/>
    <s v=" "/>
    <s v=" "/>
    <s v=" "/>
    <n v="1"/>
    <n v="1"/>
    <s v="null"/>
    <s v=" "/>
    <n v="7228375"/>
    <s v="LIBRE INVERSION 20"/>
    <n v="43874"/>
    <n v="0"/>
    <n v="0"/>
    <n v="0"/>
    <s v=" "/>
    <s v=" "/>
    <n v="0"/>
    <n v="0"/>
    <m/>
    <m/>
    <m/>
    <m/>
  </r>
  <r>
    <n v="1787902"/>
    <s v="C"/>
    <x v="43"/>
    <x v="0"/>
    <n v="4"/>
    <n v="3.19545921154877E+16"/>
    <d v="2020-02-27T00:00:00"/>
    <d v="2024-02-29T00:00:00"/>
    <n v="0"/>
    <n v="1"/>
    <n v="18"/>
    <n v="30"/>
    <n v="2"/>
    <n v="11.4"/>
    <n v="12015"/>
    <n v="3750000"/>
    <n v="98178"/>
    <n v="2539150"/>
    <n v="0"/>
    <n v="0"/>
    <n v="0"/>
    <m/>
    <n v="0"/>
    <n v="0"/>
    <n v="0"/>
    <m/>
    <m/>
    <d v="2021-10-30T00:00:00"/>
    <n v="1"/>
    <s v="S"/>
    <n v="1"/>
    <n v="30"/>
    <n v="0"/>
    <s v=" "/>
    <s v=" "/>
    <s v=" "/>
    <s v=" "/>
    <s v=" "/>
    <s v=" "/>
    <n v="1"/>
    <n v="1"/>
    <s v="null"/>
    <s v=" "/>
    <n v="751248"/>
    <s v="SOBRE APORTES"/>
    <n v="43888"/>
    <n v="0"/>
    <n v="0"/>
    <n v="0"/>
    <s v=" "/>
    <n v="0"/>
    <n v="0"/>
    <n v="0"/>
    <m/>
    <m/>
    <m/>
    <m/>
  </r>
  <r>
    <n v="10671665"/>
    <s v="C"/>
    <x v="43"/>
    <x v="0"/>
    <n v="4"/>
    <n v="319545921255561"/>
    <d v="2021-03-12T00:00:00"/>
    <d v="2025-03-30T00:00:00"/>
    <n v="0"/>
    <n v="1"/>
    <n v="7"/>
    <n v="30"/>
    <n v="2"/>
    <n v="9"/>
    <n v="9381"/>
    <n v="17283702"/>
    <n v="435047"/>
    <n v="15155732"/>
    <n v="0"/>
    <n v="0"/>
    <n v="0"/>
    <m/>
    <n v="0"/>
    <n v="0"/>
    <n v="0"/>
    <m/>
    <m/>
    <d v="2021-10-30T00:00:00"/>
    <n v="1"/>
    <s v="S"/>
    <n v="1"/>
    <n v="30"/>
    <n v="0"/>
    <s v=" "/>
    <s v=" "/>
    <s v=" "/>
    <s v=" "/>
    <s v=" "/>
    <s v=" "/>
    <n v="1"/>
    <n v="1"/>
    <s v="null"/>
    <s v=" "/>
    <n v="4484067"/>
    <s v="COMPRA CARTERA 20"/>
    <n v="44267"/>
    <n v="0"/>
    <n v="0"/>
    <n v="0"/>
    <s v=" "/>
    <n v="0"/>
    <n v="0"/>
    <n v="0"/>
    <m/>
    <m/>
    <m/>
    <m/>
  </r>
  <r>
    <n v="34522023"/>
    <s v="C"/>
    <x v="44"/>
    <x v="1"/>
    <n v="4"/>
    <n v="669192101255579"/>
    <d v="2021-08-20T00:00:00"/>
    <d v="2028-08-30T00:00:00"/>
    <n v="0"/>
    <n v="1"/>
    <n v="2"/>
    <n v="30"/>
    <n v="2"/>
    <n v="9"/>
    <n v="9381"/>
    <n v="44085310"/>
    <n v="722789"/>
    <n v="43342137"/>
    <n v="0"/>
    <n v="0"/>
    <n v="0"/>
    <m/>
    <n v="0"/>
    <n v="0"/>
    <n v="0"/>
    <m/>
    <m/>
    <d v="2021-10-23T00:00:00"/>
    <n v="1"/>
    <s v="S"/>
    <n v="1"/>
    <n v="30"/>
    <n v="0"/>
    <s v=" "/>
    <s v=" "/>
    <s v=" "/>
    <s v=" "/>
    <s v=" "/>
    <s v=" "/>
    <n v="1"/>
    <n v="1"/>
    <s v="null"/>
    <s v=" "/>
    <n v="8820114"/>
    <s v="COMPRA CARTERA 20"/>
    <n v="44428"/>
    <n v="0"/>
    <n v="0"/>
    <n v="0"/>
    <s v=" "/>
    <s v=" "/>
    <n v="0"/>
    <n v="0"/>
    <m/>
    <m/>
    <m/>
    <m/>
  </r>
  <r>
    <n v="8375661"/>
    <s v="C"/>
    <x v="44"/>
    <x v="0"/>
    <n v="4"/>
    <n v="6.6919210100385296E+16"/>
    <d v="2018-11-19T00:00:00"/>
    <d v="2023-10-30T00:00:00"/>
    <n v="0"/>
    <n v="1"/>
    <n v="32"/>
    <n v="30"/>
    <n v="2"/>
    <n v="17.399999999999999"/>
    <n v="18857"/>
    <n v="18280000"/>
    <n v="461095"/>
    <n v="10515578"/>
    <n v="0"/>
    <n v="0"/>
    <n v="0"/>
    <m/>
    <n v="0"/>
    <n v="0"/>
    <n v="0"/>
    <m/>
    <m/>
    <d v="2021-10-30T00:00:00"/>
    <n v="1"/>
    <s v="S"/>
    <n v="1"/>
    <n v="30"/>
    <n v="0"/>
    <s v=" "/>
    <s v=" "/>
    <s v=" "/>
    <s v=" "/>
    <s v=" "/>
    <s v=" "/>
    <n v="1"/>
    <n v="1"/>
    <s v="null"/>
    <s v=" "/>
    <n v="2139917"/>
    <s v="LIBRE INVERSION"/>
    <n v="43423"/>
    <n v="0"/>
    <n v="0"/>
    <n v="0"/>
    <s v=" "/>
    <s v=" "/>
    <n v="0"/>
    <n v="0"/>
    <m/>
    <m/>
    <m/>
    <m/>
  </r>
  <r>
    <n v="4048437"/>
    <s v="C"/>
    <x v="45"/>
    <x v="0"/>
    <n v="4"/>
    <n v="6.6957004117384304E+16"/>
    <d v="2018-05-03T00:00:00"/>
    <d v="2024-04-30T00:00:00"/>
    <n v="0"/>
    <n v="1"/>
    <n v="38"/>
    <n v="30"/>
    <n v="2"/>
    <n v="18"/>
    <n v="19562"/>
    <n v="15000000"/>
    <n v="344564"/>
    <n v="9090032"/>
    <n v="110635"/>
    <n v="0"/>
    <n v="0"/>
    <m/>
    <n v="0"/>
    <n v="0"/>
    <n v="0"/>
    <m/>
    <m/>
    <d v="2021-10-30T00:00:00"/>
    <n v="1"/>
    <s v="S"/>
    <n v="1"/>
    <n v="30"/>
    <n v="0"/>
    <s v=" "/>
    <s v=" "/>
    <s v=" "/>
    <s v=" "/>
    <s v=" "/>
    <s v=" "/>
    <n v="1"/>
    <n v="1"/>
    <s v="null"/>
    <s v=" "/>
    <n v="5041595"/>
    <s v="FERIA 2018"/>
    <n v="43223"/>
    <n v="0"/>
    <n v="0"/>
    <n v="0"/>
    <s v=" "/>
    <n v="0"/>
    <s v="ARIZABALETA LUCIANA"/>
    <n v="0"/>
    <m/>
    <m/>
    <m/>
    <m/>
  </r>
  <r>
    <n v="0"/>
    <s v="C"/>
    <x v="46"/>
    <x v="0"/>
    <n v="4"/>
    <n v="3.8614618115485E+16"/>
    <d v="2018-09-10T00:00:00"/>
    <d v="2021-08-30T00:00:00"/>
    <n v="0"/>
    <n v="1"/>
    <n v="35"/>
    <n v="30"/>
    <n v="2"/>
    <n v="12.6"/>
    <n v="13354"/>
    <n v="3000000"/>
    <n v="100920"/>
    <n v="99855"/>
    <n v="0"/>
    <n v="0"/>
    <n v="0"/>
    <m/>
    <n v="0"/>
    <n v="0"/>
    <n v="0"/>
    <m/>
    <m/>
    <d v="2021-10-30T00:00:00"/>
    <n v="1"/>
    <s v="S"/>
    <n v="1"/>
    <n v="30"/>
    <n v="0"/>
    <s v=" "/>
    <s v=" "/>
    <s v=" "/>
    <s v=" "/>
    <s v=" "/>
    <s v=" "/>
    <n v="1"/>
    <n v="1"/>
    <s v="null"/>
    <s v=" "/>
    <n v="5031802"/>
    <s v="SOBRE APORTES"/>
    <n v="43353"/>
    <n v="0"/>
    <n v="0"/>
    <n v="0"/>
    <s v=" "/>
    <n v="0"/>
    <s v="ARIZABALETA LUCIANA"/>
    <n v="0"/>
    <m/>
    <m/>
    <m/>
    <m/>
  </r>
  <r>
    <n v="1341971"/>
    <s v="C"/>
    <x v="47"/>
    <x v="0"/>
    <n v="4"/>
    <n v="2.91352421083892E+16"/>
    <d v="2021-07-02T00:00:00"/>
    <d v="2021-12-30T00:00:00"/>
    <n v="0"/>
    <n v="2"/>
    <n v="0"/>
    <n v="30"/>
    <n v="2"/>
    <n v="19.2"/>
    <n v="20983"/>
    <n v="1800000"/>
    <n v="0"/>
    <n v="1800000"/>
    <n v="0"/>
    <n v="0"/>
    <n v="0"/>
    <m/>
    <n v="0"/>
    <n v="0"/>
    <n v="0"/>
    <n v="1800000"/>
    <n v="12"/>
    <d v="2021-07-02T00:00:00"/>
    <n v="1"/>
    <s v="S"/>
    <n v="1"/>
    <n v="30"/>
    <n v="0"/>
    <s v=" "/>
    <s v=" "/>
    <s v=" "/>
    <s v=" "/>
    <s v=" "/>
    <s v=" "/>
    <n v="1"/>
    <n v="1"/>
    <s v="null"/>
    <s v=" "/>
    <n v="458029"/>
    <s v="CREDIYA CUOTA UNICA"/>
    <n v="44379"/>
    <n v="0"/>
    <n v="0"/>
    <n v="0"/>
    <s v=" "/>
    <n v="890303093000"/>
    <n v="0"/>
    <n v="0"/>
    <m/>
    <m/>
    <m/>
    <m/>
  </r>
  <r>
    <n v="1436776"/>
    <s v="C"/>
    <x v="47"/>
    <x v="0"/>
    <n v="4"/>
    <n v="2.91352421203895E+16"/>
    <d v="2021-09-28T00:00:00"/>
    <d v="2023-09-30T00:00:00"/>
    <n v="0"/>
    <n v="1"/>
    <n v="1"/>
    <n v="30"/>
    <n v="2"/>
    <n v="13.2"/>
    <n v="14029"/>
    <n v="2000000"/>
    <n v="95837"/>
    <n v="1927163"/>
    <n v="0"/>
    <n v="0"/>
    <n v="0"/>
    <m/>
    <n v="0"/>
    <n v="0"/>
    <n v="0"/>
    <m/>
    <m/>
    <d v="2021-10-29T00:00:00"/>
    <n v="1"/>
    <s v="S"/>
    <n v="1"/>
    <n v="30"/>
    <n v="0"/>
    <s v=" "/>
    <s v=" "/>
    <s v=" "/>
    <s v=" "/>
    <s v=" "/>
    <s v=" "/>
    <n v="1"/>
    <n v="1"/>
    <s v="null"/>
    <s v=" "/>
    <n v="490387"/>
    <s v="LIBRE INVERSION 20"/>
    <n v="44467"/>
    <n v="0"/>
    <n v="0"/>
    <n v="0"/>
    <s v=" "/>
    <n v="890303093000"/>
    <n v="0"/>
    <n v="0"/>
    <m/>
    <m/>
    <m/>
    <m/>
  </r>
  <r>
    <n v="34543095"/>
    <s v="C"/>
    <x v="47"/>
    <x v="0"/>
    <n v="4"/>
    <n v="2.91352421203888E+16"/>
    <d v="2021-01-04T00:00:00"/>
    <d v="2025-01-31T00:00:00"/>
    <n v="0"/>
    <n v="1"/>
    <n v="9"/>
    <n v="30"/>
    <n v="2"/>
    <n v="15.6"/>
    <n v="16765"/>
    <n v="54000000"/>
    <n v="1535912"/>
    <n v="46333027"/>
    <n v="0"/>
    <n v="0"/>
    <n v="0"/>
    <m/>
    <n v="0"/>
    <n v="0"/>
    <n v="0"/>
    <m/>
    <m/>
    <d v="2021-10-29T00:00:00"/>
    <n v="1"/>
    <s v="S"/>
    <n v="1"/>
    <n v="30"/>
    <n v="0"/>
    <s v=" "/>
    <s v=" "/>
    <s v=" "/>
    <s v=" "/>
    <s v=" "/>
    <s v=" "/>
    <n v="1"/>
    <n v="1"/>
    <s v="null"/>
    <s v=" "/>
    <n v="11789932"/>
    <s v="LIBRE INVERSION 20"/>
    <n v="44200"/>
    <n v="0"/>
    <n v="0"/>
    <n v="0"/>
    <s v=" "/>
    <n v="890303093000"/>
    <n v="0"/>
    <n v="0"/>
    <m/>
    <m/>
    <m/>
    <m/>
  </r>
  <r>
    <n v="8899334"/>
    <s v="C"/>
    <x v="48"/>
    <x v="0"/>
    <n v="4"/>
    <n v="6.69745181177882E+16"/>
    <d v="2020-07-14T00:00:00"/>
    <d v="2027-06-30T00:00:00"/>
    <n v="0"/>
    <n v="1"/>
    <n v="16"/>
    <n v="30"/>
    <n v="2"/>
    <n v="18"/>
    <n v="19562"/>
    <n v="16600000"/>
    <n v="351704"/>
    <n v="14826441"/>
    <n v="0"/>
    <n v="0"/>
    <n v="0"/>
    <m/>
    <n v="0"/>
    <n v="0"/>
    <n v="0"/>
    <m/>
    <m/>
    <d v="2021-10-30T00:00:00"/>
    <n v="1"/>
    <s v="S"/>
    <n v="0"/>
    <n v="30"/>
    <n v="0"/>
    <s v=" "/>
    <s v=" "/>
    <s v=" "/>
    <s v=" "/>
    <s v=" "/>
    <s v=" "/>
    <n v="1"/>
    <n v="1"/>
    <s v="null"/>
    <s v=" "/>
    <n v="5927107"/>
    <s v="FERIA 2020"/>
    <n v="44026"/>
    <n v="0"/>
    <n v="0"/>
    <n v="0"/>
    <s v=" "/>
    <n v="0"/>
    <s v="ARIZABALETA LUCIANA"/>
    <n v="0"/>
    <m/>
    <m/>
    <m/>
    <m/>
  </r>
  <r>
    <n v="270498"/>
    <s v="C"/>
    <x v="48"/>
    <x v="0"/>
    <n v="4"/>
    <n v="6.6974518124689104E+16"/>
    <d v="2021-05-20T00:00:00"/>
    <d v="2022-11-30T00:00:00"/>
    <n v="0"/>
    <n v="1"/>
    <n v="5"/>
    <n v="30"/>
    <n v="2"/>
    <n v="19.2"/>
    <n v="20983"/>
    <n v="600000"/>
    <n v="38800"/>
    <n v="450654"/>
    <n v="0"/>
    <n v="0"/>
    <n v="0"/>
    <m/>
    <n v="0"/>
    <n v="0"/>
    <n v="0"/>
    <m/>
    <m/>
    <d v="2021-10-30T00:00:00"/>
    <n v="1"/>
    <s v="S"/>
    <n v="0"/>
    <n v="30"/>
    <n v="0"/>
    <s v=" "/>
    <s v=" "/>
    <s v=" "/>
    <s v=" "/>
    <s v=" "/>
    <s v=" "/>
    <n v="1"/>
    <n v="1"/>
    <s v="null"/>
    <s v=" "/>
    <n v="180156"/>
    <s v="CREDIYA 20"/>
    <n v="44336"/>
    <n v="0"/>
    <n v="0"/>
    <n v="0"/>
    <s v=" "/>
    <n v="0"/>
    <s v="ARIZABALETA LUCIANA"/>
    <n v="0"/>
    <m/>
    <m/>
    <m/>
    <m/>
  </r>
  <r>
    <n v="298305"/>
    <s v="C"/>
    <x v="49"/>
    <x v="0"/>
    <n v="4"/>
    <n v="3.14811351083892E+16"/>
    <d v="2021-06-24T00:00:00"/>
    <d v="2021-12-30T00:00:00"/>
    <n v="0"/>
    <n v="2"/>
    <n v="0"/>
    <n v="30"/>
    <n v="2"/>
    <n v="19.2"/>
    <n v="20983"/>
    <n v="640000"/>
    <n v="0"/>
    <n v="640000"/>
    <n v="0"/>
    <n v="0"/>
    <n v="0"/>
    <m/>
    <n v="0"/>
    <n v="0"/>
    <n v="0"/>
    <n v="640000"/>
    <n v="12"/>
    <d v="2021-06-24T00:00:00"/>
    <n v="1"/>
    <s v="S"/>
    <n v="1"/>
    <n v="30"/>
    <n v="0"/>
    <s v=" "/>
    <s v=" "/>
    <s v=" "/>
    <s v=" "/>
    <s v=" "/>
    <s v=" "/>
    <n v="1"/>
    <n v="1"/>
    <s v="null"/>
    <s v=" "/>
    <n v="341695"/>
    <s v="CREDIYA CUOTA UNICA"/>
    <n v="44371"/>
    <n v="0"/>
    <n v="0"/>
    <n v="0"/>
    <s v=" "/>
    <n v="0"/>
    <n v="0"/>
    <n v="0"/>
    <m/>
    <m/>
    <m/>
    <m/>
  </r>
  <r>
    <n v="7920201"/>
    <s v="C"/>
    <x v="49"/>
    <x v="0"/>
    <n v="4"/>
    <n v="3.14811351203879E+16"/>
    <d v="2020-04-28T00:00:00"/>
    <d v="2026-04-30T00:00:00"/>
    <n v="0"/>
    <n v="1"/>
    <n v="17"/>
    <n v="30"/>
    <n v="2"/>
    <n v="15.6"/>
    <n v="16765"/>
    <n v="20200000"/>
    <n v="436931"/>
    <n v="16992439"/>
    <n v="0"/>
    <n v="0"/>
    <n v="0"/>
    <m/>
    <n v="0"/>
    <n v="0"/>
    <n v="0"/>
    <m/>
    <m/>
    <d v="2021-10-30T00:00:00"/>
    <n v="1"/>
    <s v="S"/>
    <n v="1"/>
    <n v="30"/>
    <n v="0"/>
    <s v=" "/>
    <s v=" "/>
    <s v=" "/>
    <s v=" "/>
    <s v=" "/>
    <s v=" "/>
    <n v="1"/>
    <n v="1"/>
    <s v="null"/>
    <s v=" "/>
    <n v="9072238"/>
    <s v="LIBRE INVERSION 20"/>
    <n v="43949"/>
    <n v="0"/>
    <n v="0"/>
    <n v="0"/>
    <s v=" "/>
    <n v="0"/>
    <n v="0"/>
    <n v="0"/>
    <m/>
    <m/>
    <m/>
    <m/>
  </r>
  <r>
    <n v="681519"/>
    <s v="C"/>
    <x v="50"/>
    <x v="0"/>
    <n v="4"/>
    <n v="1.14413096125555E+16"/>
    <d v="2021-03-09T00:00:00"/>
    <d v="2023-02-28T00:00:00"/>
    <n v="0"/>
    <n v="1"/>
    <n v="8"/>
    <n v="30"/>
    <n v="2"/>
    <n v="9"/>
    <n v="9381"/>
    <n v="2420091"/>
    <n v="113922"/>
    <n v="1676692"/>
    <n v="0"/>
    <n v="0"/>
    <n v="0"/>
    <m/>
    <n v="0"/>
    <n v="0"/>
    <n v="0"/>
    <m/>
    <m/>
    <d v="2021-10-30T00:00:00"/>
    <n v="1"/>
    <s v="S"/>
    <n v="1"/>
    <n v="30"/>
    <n v="0"/>
    <s v=" "/>
    <s v=" "/>
    <s v=" "/>
    <s v=" "/>
    <s v=" "/>
    <s v=" "/>
    <n v="1"/>
    <n v="1"/>
    <s v="null"/>
    <s v=" "/>
    <n v="995173"/>
    <s v="COMPRA CARTERA 20 SIN CODEUDOR"/>
    <n v="44264"/>
    <n v="0"/>
    <n v="0"/>
    <n v="0"/>
    <s v=" "/>
    <n v="800090782"/>
    <n v="0"/>
    <n v="0"/>
    <m/>
    <m/>
    <m/>
    <m/>
  </r>
  <r>
    <n v="1170685"/>
    <s v="C"/>
    <x v="50"/>
    <x v="0"/>
    <n v="4"/>
    <n v="1.1441309611154801E+18"/>
    <d v="2019-10-22T00:00:00"/>
    <d v="2024-10-30T00:00:00"/>
    <n v="0"/>
    <n v="1"/>
    <n v="21"/>
    <n v="30"/>
    <n v="2"/>
    <n v="12.6"/>
    <n v="13354"/>
    <n v="4000000"/>
    <n v="90783"/>
    <n v="2880152"/>
    <n v="0"/>
    <n v="0"/>
    <n v="0"/>
    <m/>
    <n v="0"/>
    <n v="0"/>
    <n v="0"/>
    <m/>
    <m/>
    <d v="2021-10-30T00:00:00"/>
    <n v="1"/>
    <s v="S"/>
    <n v="1"/>
    <n v="30"/>
    <n v="0"/>
    <s v=" "/>
    <s v=" "/>
    <s v=" "/>
    <s v=" "/>
    <s v=" "/>
    <s v=" "/>
    <n v="1"/>
    <n v="1"/>
    <s v="null"/>
    <s v=" "/>
    <n v="1709467"/>
    <s v="SOBRE APORTES"/>
    <n v="43760"/>
    <n v="0"/>
    <n v="0"/>
    <n v="0"/>
    <s v=" "/>
    <n v="800090782"/>
    <n v="0"/>
    <n v="0"/>
    <m/>
    <m/>
    <m/>
    <m/>
  </r>
  <r>
    <n v="1633374"/>
    <s v="C"/>
    <x v="50"/>
    <x v="0"/>
    <n v="4"/>
    <n v="1.14413096111718E+18"/>
    <d v="2019-11-19T00:00:00"/>
    <d v="2024-11-30T00:00:00"/>
    <n v="0"/>
    <n v="1"/>
    <n v="20"/>
    <n v="30"/>
    <n v="2"/>
    <n v="11.76"/>
    <n v="12415"/>
    <n v="5500000"/>
    <n v="122478"/>
    <n v="4018471"/>
    <n v="0"/>
    <n v="0"/>
    <n v="0"/>
    <m/>
    <n v="0"/>
    <n v="0"/>
    <n v="0"/>
    <m/>
    <m/>
    <d v="2021-10-30T00:00:00"/>
    <n v="1"/>
    <s v="S"/>
    <n v="1"/>
    <n v="30"/>
    <n v="0"/>
    <s v=" "/>
    <s v=" "/>
    <s v=" "/>
    <s v=" "/>
    <s v=" "/>
    <s v=" "/>
    <n v="1"/>
    <n v="1"/>
    <s v="null"/>
    <s v=" "/>
    <n v="2385097"/>
    <s v="CREDITO MADRUGON"/>
    <n v="43788"/>
    <n v="0"/>
    <n v="0"/>
    <n v="0"/>
    <s v=" "/>
    <n v="800090782"/>
    <n v="0"/>
    <n v="0"/>
    <m/>
    <m/>
    <m/>
    <m/>
  </r>
  <r>
    <n v="4025980"/>
    <s v="C"/>
    <x v="51"/>
    <x v="0"/>
    <n v="4"/>
    <n v="1.48805591175866E+16"/>
    <d v="2019-07-10T00:00:00"/>
    <d v="2023-06-30T00:00:00"/>
    <n v="0"/>
    <n v="1"/>
    <n v="26"/>
    <n v="30"/>
    <n v="2"/>
    <n v="18"/>
    <n v="19562"/>
    <n v="23000000"/>
    <n v="679091"/>
    <n v="12612709"/>
    <n v="0"/>
    <n v="0"/>
    <n v="0"/>
    <m/>
    <n v="0"/>
    <n v="0"/>
    <n v="0"/>
    <m/>
    <m/>
    <d v="2021-10-30T00:00:00"/>
    <n v="1"/>
    <s v="S"/>
    <n v="1"/>
    <n v="30"/>
    <n v="0"/>
    <s v=" "/>
    <s v=" "/>
    <s v=" "/>
    <s v=" "/>
    <s v=" "/>
    <s v=" "/>
    <n v="1"/>
    <n v="1"/>
    <s v="null"/>
    <s v=" "/>
    <n v="8586729"/>
    <s v="FERIA 2019"/>
    <n v="43656"/>
    <n v="0"/>
    <n v="0"/>
    <n v="0"/>
    <s v=" "/>
    <n v="0"/>
    <n v="0"/>
    <n v="0"/>
    <m/>
    <m/>
    <m/>
    <m/>
  </r>
  <r>
    <n v="6871636"/>
    <s v="C"/>
    <x v="52"/>
    <x v="0"/>
    <n v="4"/>
    <n v="2.92262681175863E+16"/>
    <d v="2019-06-06T00:00:00"/>
    <d v="2025-05-30T00:00:00"/>
    <n v="0"/>
    <n v="1"/>
    <n v="26"/>
    <n v="30"/>
    <n v="2"/>
    <n v="18"/>
    <n v="19562"/>
    <n v="18000000"/>
    <n v="413476"/>
    <n v="13600785"/>
    <n v="0"/>
    <n v="0"/>
    <n v="0"/>
    <m/>
    <n v="0"/>
    <n v="0"/>
    <n v="0"/>
    <m/>
    <m/>
    <d v="2021-10-29T00:00:00"/>
    <n v="1"/>
    <s v="S"/>
    <n v="1"/>
    <n v="30"/>
    <n v="0"/>
    <s v=" "/>
    <s v=" "/>
    <s v=" "/>
    <s v=" "/>
    <s v=" "/>
    <s v=" "/>
    <n v="1"/>
    <n v="1"/>
    <s v="null"/>
    <s v=" "/>
    <n v="6729149"/>
    <s v="FERIA 2019"/>
    <n v="43622"/>
    <n v="0"/>
    <n v="0"/>
    <n v="0"/>
    <s v=" "/>
    <n v="890303093000"/>
    <n v="0"/>
    <n v="0"/>
    <m/>
    <m/>
    <m/>
    <m/>
  </r>
  <r>
    <n v="4599307"/>
    <s v="C"/>
    <x v="53"/>
    <x v="0"/>
    <n v="4"/>
    <n v="6.6832283117183504E+16"/>
    <d v="2017-12-11T00:00:00"/>
    <d v="2022-12-30T00:00:00"/>
    <n v="0"/>
    <n v="1"/>
    <n v="43"/>
    <n v="30"/>
    <n v="2"/>
    <n v="11.76"/>
    <n v="12415"/>
    <n v="19000000"/>
    <n v="423106"/>
    <n v="6582165"/>
    <n v="0"/>
    <n v="0"/>
    <n v="0"/>
    <m/>
    <n v="0"/>
    <n v="0"/>
    <n v="0"/>
    <m/>
    <m/>
    <d v="2021-10-29T00:00:00"/>
    <n v="1"/>
    <s v="S"/>
    <n v="1"/>
    <n v="30"/>
    <n v="0"/>
    <s v=" "/>
    <s v=" "/>
    <s v=" "/>
    <s v=" "/>
    <s v=" "/>
    <s v=" "/>
    <n v="1"/>
    <n v="1"/>
    <s v="null"/>
    <s v=" "/>
    <n v="1982858"/>
    <s v="CREDITO MADRUGON"/>
    <n v="43080"/>
    <n v="0"/>
    <n v="0"/>
    <n v="0"/>
    <s v=" "/>
    <n v="890303093000"/>
    <n v="0"/>
    <n v="0"/>
    <m/>
    <m/>
    <m/>
    <m/>
  </r>
  <r>
    <n v="225992"/>
    <s v="C"/>
    <x v="53"/>
    <x v="0"/>
    <n v="4"/>
    <n v="6.6832283113014096E+16"/>
    <d v="2021-09-24T00:00:00"/>
    <d v="2022-09-30T00:00:00"/>
    <n v="0"/>
    <n v="1"/>
    <n v="1"/>
    <n v="30"/>
    <n v="2"/>
    <n v="19.8"/>
    <n v="21699"/>
    <n v="350000"/>
    <n v="32437"/>
    <n v="323422"/>
    <n v="0"/>
    <n v="0"/>
    <n v="0"/>
    <m/>
    <n v="0"/>
    <n v="0"/>
    <n v="0"/>
    <m/>
    <m/>
    <d v="2021-10-29T00:00:00"/>
    <n v="1"/>
    <s v="S"/>
    <n v="1"/>
    <n v="30"/>
    <n v="0"/>
    <s v=" "/>
    <s v=" "/>
    <s v=" "/>
    <s v=" "/>
    <s v=" "/>
    <s v=" "/>
    <n v="1"/>
    <n v="1"/>
    <s v="null"/>
    <s v=" "/>
    <n v="97430"/>
    <s v="ORDENES AL COMERCIO"/>
    <n v="44463"/>
    <n v="0"/>
    <n v="0"/>
    <n v="0"/>
    <s v=" "/>
    <n v="890303093000"/>
    <n v="0"/>
    <n v="0"/>
    <m/>
    <m/>
    <m/>
    <m/>
  </r>
  <r>
    <n v="20205776"/>
    <s v="C"/>
    <x v="53"/>
    <x v="0"/>
    <n v="4"/>
    <n v="668322832106555"/>
    <d v="2021-03-05T00:00:00"/>
    <d v="2027-02-28T00:00:00"/>
    <n v="0"/>
    <n v="1"/>
    <n v="8"/>
    <n v="30"/>
    <n v="2"/>
    <n v="7.8"/>
    <n v="8085"/>
    <n v="31500000"/>
    <n v="596352"/>
    <n v="28916910"/>
    <n v="0"/>
    <n v="0"/>
    <n v="0"/>
    <m/>
    <n v="0"/>
    <n v="0"/>
    <n v="0"/>
    <m/>
    <m/>
    <d v="2021-10-29T00:00:00"/>
    <n v="1"/>
    <s v="S"/>
    <n v="1"/>
    <n v="30"/>
    <n v="0"/>
    <s v=" "/>
    <s v=" "/>
    <s v=" "/>
    <s v=" "/>
    <s v=" "/>
    <s v=" "/>
    <n v="1"/>
    <n v="1"/>
    <s v="null"/>
    <s v=" "/>
    <n v="8711134"/>
    <s v="VEHICULO 20 SIN CODEUDOR"/>
    <n v="44260"/>
    <n v="0"/>
    <n v="0"/>
    <n v="0"/>
    <s v=" "/>
    <n v="890303093000"/>
    <n v="0"/>
    <n v="0"/>
    <m/>
    <m/>
    <m/>
    <m/>
  </r>
  <r>
    <n v="10685605"/>
    <s v="C"/>
    <x v="54"/>
    <x v="0"/>
    <n v="4"/>
    <n v="1.13058759112038E+18"/>
    <d v="2020-06-10T00:00:00"/>
    <d v="2026-06-30T00:00:00"/>
    <n v="0"/>
    <n v="1"/>
    <n v="16"/>
    <n v="30"/>
    <n v="2"/>
    <n v="15.6"/>
    <n v="16765"/>
    <n v="17300000"/>
    <n v="374203"/>
    <n v="14732085"/>
    <n v="0"/>
    <n v="0"/>
    <n v="0"/>
    <m/>
    <n v="0"/>
    <n v="0"/>
    <n v="0"/>
    <m/>
    <m/>
    <d v="2021-10-29T00:00:00"/>
    <n v="1"/>
    <s v="S"/>
    <n v="1"/>
    <n v="30"/>
    <n v="0"/>
    <s v=" "/>
    <s v=" "/>
    <s v=" "/>
    <s v=" "/>
    <s v=" "/>
    <s v=" "/>
    <n v="1"/>
    <n v="1"/>
    <s v="null"/>
    <s v=" "/>
    <n v="4046480"/>
    <s v="LIBRE INVERSION 20"/>
    <n v="43992"/>
    <n v="0"/>
    <n v="0"/>
    <n v="0"/>
    <s v=" "/>
    <n v="890303093000"/>
    <n v="0"/>
    <n v="0"/>
    <m/>
    <m/>
    <m/>
    <m/>
  </r>
  <r>
    <n v="1869988"/>
    <s v="C"/>
    <x v="54"/>
    <x v="0"/>
    <n v="4"/>
    <n v="1.1305875911246799E+18"/>
    <d v="2021-06-10T00:00:00"/>
    <d v="2023-06-30T00:00:00"/>
    <n v="0"/>
    <n v="1"/>
    <n v="4"/>
    <n v="30"/>
    <n v="2"/>
    <n v="19.2"/>
    <n v="20983"/>
    <n v="3000000"/>
    <n v="152394"/>
    <n v="2578125"/>
    <n v="0"/>
    <n v="0"/>
    <n v="0"/>
    <m/>
    <n v="0"/>
    <n v="0"/>
    <n v="0"/>
    <m/>
    <m/>
    <d v="2021-10-29T00:00:00"/>
    <n v="1"/>
    <s v="S"/>
    <n v="1"/>
    <n v="30"/>
    <n v="0"/>
    <s v=" "/>
    <s v=" "/>
    <s v=" "/>
    <s v=" "/>
    <s v=" "/>
    <s v=" "/>
    <n v="1"/>
    <n v="1"/>
    <s v="null"/>
    <s v=" "/>
    <n v="708137"/>
    <s v="CREDIYA 20"/>
    <n v="44357"/>
    <n v="0"/>
    <n v="0"/>
    <n v="0"/>
    <s v=" "/>
    <n v="890303093000"/>
    <n v="0"/>
    <n v="0"/>
    <m/>
    <m/>
    <m/>
    <m/>
  </r>
  <r>
    <n v="551563"/>
    <s v="C"/>
    <x v="55"/>
    <x v="0"/>
    <n v="4"/>
    <n v="9.4469016108389408E+16"/>
    <d v="2021-08-30T00:00:00"/>
    <d v="2021-12-30T00:00:00"/>
    <n v="0"/>
    <n v="2"/>
    <n v="0"/>
    <n v="30"/>
    <n v="2"/>
    <n v="19.2"/>
    <n v="20983"/>
    <n v="880000"/>
    <n v="0"/>
    <n v="880000"/>
    <n v="0"/>
    <n v="0"/>
    <n v="0"/>
    <m/>
    <n v="0"/>
    <n v="0"/>
    <n v="0"/>
    <n v="880000"/>
    <n v="12"/>
    <d v="2021-08-30T00:00:00"/>
    <n v="1"/>
    <s v="S"/>
    <n v="1"/>
    <n v="30"/>
    <n v="0"/>
    <s v=" "/>
    <s v=" "/>
    <s v=" "/>
    <s v=" "/>
    <s v=" "/>
    <s v=" "/>
    <n v="1"/>
    <n v="1"/>
    <s v="null"/>
    <s v=" "/>
    <n v="328437"/>
    <s v="CREDIYA CUOTA UNICA"/>
    <n v="44438"/>
    <n v="0"/>
    <n v="0"/>
    <n v="0"/>
    <s v=" "/>
    <n v="890303093000"/>
    <n v="0"/>
    <n v="0"/>
    <m/>
    <m/>
    <m/>
    <m/>
  </r>
  <r>
    <n v="344727"/>
    <s v="C"/>
    <x v="55"/>
    <x v="0"/>
    <n v="4"/>
    <n v="9.4469016113014096E+16"/>
    <d v="2021-10-12T00:00:00"/>
    <d v="2022-09-30T00:00:00"/>
    <n v="0"/>
    <n v="1"/>
    <n v="0"/>
    <n v="30"/>
    <n v="2"/>
    <n v="19.8"/>
    <n v="21699"/>
    <n v="550000"/>
    <n v="55161"/>
    <n v="550000"/>
    <n v="0"/>
    <n v="0"/>
    <n v="0"/>
    <m/>
    <n v="0"/>
    <n v="0"/>
    <n v="0"/>
    <m/>
    <m/>
    <d v="2021-10-12T00:00:00"/>
    <n v="1"/>
    <s v="S"/>
    <n v="1"/>
    <n v="30"/>
    <n v="0"/>
    <s v=" "/>
    <s v=" "/>
    <s v=" "/>
    <s v=" "/>
    <s v=" "/>
    <s v=" "/>
    <n v="1"/>
    <n v="1"/>
    <s v="null"/>
    <s v=" "/>
    <n v="205273"/>
    <s v="ORDENES AL COMERCIO"/>
    <n v="44481"/>
    <n v="0"/>
    <n v="0"/>
    <n v="0"/>
    <s v=" "/>
    <n v="890303093000"/>
    <n v="0"/>
    <n v="0"/>
    <m/>
    <m/>
    <m/>
    <m/>
  </r>
  <r>
    <n v="2332057"/>
    <s v="C"/>
    <x v="55"/>
    <x v="0"/>
    <n v="4"/>
    <n v="9.4469016100387104E+16"/>
    <d v="2019-10-22T00:00:00"/>
    <d v="2024-10-30T00:00:00"/>
    <n v="0"/>
    <n v="1"/>
    <n v="21"/>
    <n v="30"/>
    <n v="2"/>
    <n v="17.399999999999999"/>
    <n v="18857"/>
    <n v="5000000"/>
    <n v="126120"/>
    <n v="3720720"/>
    <n v="0"/>
    <n v="0"/>
    <n v="0"/>
    <m/>
    <n v="0"/>
    <n v="0"/>
    <n v="0"/>
    <m/>
    <m/>
    <d v="2021-10-29T00:00:00"/>
    <n v="1"/>
    <s v="S"/>
    <n v="1"/>
    <n v="30"/>
    <n v="0"/>
    <s v=" "/>
    <s v=" "/>
    <s v=" "/>
    <s v=" "/>
    <s v=" "/>
    <s v=" "/>
    <n v="1"/>
    <n v="1"/>
    <s v="null"/>
    <s v=" "/>
    <n v="1388663"/>
    <s v="LIBRE INVERSION"/>
    <n v="43760"/>
    <n v="0"/>
    <n v="0"/>
    <n v="0"/>
    <s v=" "/>
    <n v="890303093000"/>
    <n v="0"/>
    <n v="0"/>
    <m/>
    <m/>
    <m/>
    <m/>
  </r>
  <r>
    <n v="10392003"/>
    <s v="C"/>
    <x v="55"/>
    <x v="0"/>
    <n v="4"/>
    <n v="9.44690161203888E+16"/>
    <d v="2021-02-04T00:00:00"/>
    <d v="2027-01-31T00:00:00"/>
    <n v="0"/>
    <n v="1"/>
    <n v="9"/>
    <n v="30"/>
    <n v="2"/>
    <n v="15.6"/>
    <n v="16765"/>
    <n v="18000000"/>
    <n v="392438"/>
    <n v="16580095"/>
    <n v="0"/>
    <n v="0"/>
    <n v="0"/>
    <m/>
    <n v="0"/>
    <n v="0"/>
    <n v="0"/>
    <m/>
    <m/>
    <d v="2021-10-29T00:00:00"/>
    <n v="1"/>
    <s v="S"/>
    <n v="1"/>
    <n v="30"/>
    <n v="0"/>
    <s v=" "/>
    <s v=" "/>
    <s v=" "/>
    <s v=" "/>
    <s v=" "/>
    <s v=" "/>
    <n v="1"/>
    <n v="1"/>
    <s v="null"/>
    <s v=" "/>
    <n v="6188092"/>
    <s v="LIBRE INVERSION 20"/>
    <n v="44231"/>
    <n v="0"/>
    <n v="0"/>
    <n v="0"/>
    <s v=" "/>
    <n v="890303093000"/>
    <n v="0"/>
    <n v="0"/>
    <m/>
    <m/>
    <m/>
    <m/>
  </r>
  <r>
    <n v="2410319"/>
    <s v="C"/>
    <x v="55"/>
    <x v="0"/>
    <n v="4"/>
    <n v="9.4469016267586304E+16"/>
    <d v="2019-05-29T00:00:00"/>
    <d v="2025-05-30T00:00:00"/>
    <n v="0"/>
    <n v="1"/>
    <n v="26"/>
    <n v="30"/>
    <n v="2"/>
    <n v="18"/>
    <n v="19562"/>
    <n v="5000000"/>
    <n v="121766"/>
    <n v="3845583"/>
    <n v="0"/>
    <n v="0"/>
    <n v="0"/>
    <m/>
    <n v="0"/>
    <n v="0"/>
    <n v="0"/>
    <m/>
    <m/>
    <d v="2021-10-29T00:00:00"/>
    <n v="1"/>
    <s v="S"/>
    <n v="1"/>
    <n v="30"/>
    <n v="0"/>
    <s v=" "/>
    <s v=" "/>
    <s v=" "/>
    <s v=" "/>
    <s v=" "/>
    <s v=" "/>
    <n v="1"/>
    <n v="1"/>
    <s v="null"/>
    <s v=" "/>
    <n v="1435264"/>
    <s v="FERIA 2019 SIN CODEUDOR"/>
    <n v="43614"/>
    <n v="0"/>
    <n v="0"/>
    <n v="0"/>
    <s v=" "/>
    <n v="890303093000"/>
    <n v="0"/>
    <n v="0"/>
    <m/>
    <m/>
    <m/>
    <m/>
  </r>
  <r>
    <n v="6978368"/>
    <s v="C"/>
    <x v="56"/>
    <x v="0"/>
    <n v="4"/>
    <n v="2.97028931176871E+16"/>
    <d v="2019-10-23T00:00:00"/>
    <d v="2025-10-30T00:00:00"/>
    <n v="0"/>
    <n v="1"/>
    <n v="21"/>
    <n v="30"/>
    <n v="2"/>
    <n v="18"/>
    <n v="19562"/>
    <n v="16547071"/>
    <n v="380101"/>
    <n v="13368271"/>
    <n v="0"/>
    <n v="0"/>
    <n v="0"/>
    <m/>
    <n v="0"/>
    <n v="0"/>
    <n v="0"/>
    <m/>
    <m/>
    <d v="2021-10-29T00:00:00"/>
    <n v="1"/>
    <s v="S"/>
    <n v="1"/>
    <n v="30"/>
    <n v="0"/>
    <s v=" "/>
    <s v=" "/>
    <s v=" "/>
    <s v=" "/>
    <s v=" "/>
    <s v=" "/>
    <n v="1"/>
    <n v="1"/>
    <s v="null"/>
    <s v=" "/>
    <n v="6389903"/>
    <s v="RETANQUEO OCT 2019"/>
    <n v="43761"/>
    <n v="0"/>
    <n v="0"/>
    <n v="0"/>
    <s v=" "/>
    <n v="890303093000"/>
    <n v="0"/>
    <n v="0"/>
    <m/>
    <m/>
    <m/>
    <m/>
  </r>
  <r>
    <n v="350870"/>
    <s v="C"/>
    <x v="56"/>
    <x v="0"/>
    <n v="4"/>
    <n v="2.97028931246892E+16"/>
    <d v="2021-06-25T00:00:00"/>
    <d v="2021-12-30T00:00:00"/>
    <n v="0"/>
    <n v="1"/>
    <n v="1"/>
    <n v="30"/>
    <n v="2"/>
    <n v="19.2"/>
    <n v="20983"/>
    <n v="1000000"/>
    <n v="96461"/>
    <n v="672152"/>
    <n v="0"/>
    <n v="0"/>
    <n v="0"/>
    <m/>
    <n v="0"/>
    <n v="0"/>
    <n v="0"/>
    <n v="500000"/>
    <n v="12"/>
    <d v="2021-10-29T00:00:00"/>
    <n v="1"/>
    <s v="S"/>
    <n v="1"/>
    <n v="30"/>
    <n v="0"/>
    <s v=" "/>
    <s v=" "/>
    <s v=" "/>
    <s v=" "/>
    <s v=" "/>
    <s v=" "/>
    <n v="1"/>
    <n v="1"/>
    <s v="null"/>
    <s v=" "/>
    <n v="321282"/>
    <s v="CREDIYA 20"/>
    <n v="44372"/>
    <n v="0"/>
    <n v="0"/>
    <n v="0"/>
    <s v=" "/>
    <n v="890303093000"/>
    <n v="0"/>
    <n v="0"/>
    <m/>
    <m/>
    <m/>
    <m/>
  </r>
  <r>
    <n v="0"/>
    <s v="C"/>
    <x v="57"/>
    <x v="0"/>
    <n v="4"/>
    <n v="3.46037061154836E+16"/>
    <d v="2017-12-14T00:00:00"/>
    <d v="2022-12-30T00:00:00"/>
    <n v="0"/>
    <n v="1"/>
    <n v="43"/>
    <n v="30"/>
    <n v="2"/>
    <n v="12.6"/>
    <n v="13354"/>
    <n v="3500000"/>
    <n v="79435"/>
    <n v="1228306"/>
    <n v="0"/>
    <n v="0"/>
    <n v="0"/>
    <m/>
    <n v="0"/>
    <n v="0"/>
    <n v="0"/>
    <m/>
    <m/>
    <d v="2021-10-30T00:00:00"/>
    <n v="1"/>
    <s v="S"/>
    <n v="1"/>
    <n v="30"/>
    <n v="0"/>
    <s v=" "/>
    <s v=" "/>
    <s v=" "/>
    <s v=" "/>
    <s v=" "/>
    <s v=" "/>
    <n v="1"/>
    <n v="1"/>
    <s v="null"/>
    <s v=" "/>
    <n v="6554086"/>
    <s v="SOBRE APORTES"/>
    <n v="43083"/>
    <n v="0"/>
    <n v="0"/>
    <n v="0"/>
    <s v=" "/>
    <s v=" "/>
    <n v="0"/>
    <n v="0"/>
    <m/>
    <m/>
    <m/>
    <m/>
  </r>
  <r>
    <n v="0"/>
    <s v="C"/>
    <x v="58"/>
    <x v="0"/>
    <n v="4"/>
    <n v="3.46139171130141E+16"/>
    <d v="2021-10-15T00:00:00"/>
    <d v="2022-05-30T00:00:00"/>
    <n v="0"/>
    <n v="1"/>
    <n v="0"/>
    <n v="30"/>
    <n v="2"/>
    <n v="19.8"/>
    <n v="21699"/>
    <n v="350000"/>
    <n v="61798"/>
    <n v="350000"/>
    <n v="0"/>
    <n v="0"/>
    <n v="0"/>
    <m/>
    <n v="0"/>
    <n v="0"/>
    <n v="0"/>
    <m/>
    <m/>
    <d v="2021-10-15T00:00:00"/>
    <n v="1"/>
    <s v="S"/>
    <n v="1"/>
    <n v="30"/>
    <n v="0"/>
    <s v=" "/>
    <s v=" "/>
    <s v=" "/>
    <s v=" "/>
    <s v=" "/>
    <s v=" "/>
    <n v="1"/>
    <n v="1"/>
    <s v="null"/>
    <s v=" "/>
    <n v="483443"/>
    <s v="ORDENES AL COMERCIO"/>
    <n v="44484"/>
    <n v="0"/>
    <n v="0"/>
    <n v="0"/>
    <s v=" "/>
    <n v="890303093000"/>
    <n v="0"/>
    <n v="0"/>
    <m/>
    <m/>
    <m/>
    <m/>
  </r>
  <r>
    <n v="0"/>
    <s v="C"/>
    <x v="58"/>
    <x v="0"/>
    <n v="4"/>
    <n v="3.46139171154845E+16"/>
    <d v="2018-06-13T00:00:00"/>
    <d v="2023-05-30T00:00:00"/>
    <n v="0"/>
    <n v="1"/>
    <n v="39"/>
    <n v="30"/>
    <n v="2"/>
    <n v="12.6"/>
    <n v="13354"/>
    <n v="5400000"/>
    <n v="122557"/>
    <n v="2291980"/>
    <n v="0"/>
    <n v="0"/>
    <n v="0"/>
    <m/>
    <n v="0"/>
    <n v="0"/>
    <n v="0"/>
    <m/>
    <m/>
    <d v="2021-10-29T00:00:00"/>
    <n v="1"/>
    <s v="S"/>
    <n v="1"/>
    <n v="30"/>
    <n v="0"/>
    <s v=" "/>
    <s v=" "/>
    <s v=" "/>
    <s v=" "/>
    <s v=" "/>
    <s v=" "/>
    <n v="1"/>
    <n v="1"/>
    <s v="null"/>
    <s v=" "/>
    <n v="3165836"/>
    <s v="SOBRE APORTES"/>
    <n v="43264"/>
    <n v="0"/>
    <n v="0"/>
    <n v="0"/>
    <s v=" "/>
    <n v="890303093000"/>
    <n v="0"/>
    <n v="0"/>
    <m/>
    <m/>
    <m/>
    <m/>
  </r>
  <r>
    <n v="0"/>
    <s v="C"/>
    <x v="58"/>
    <x v="0"/>
    <n v="4"/>
    <n v="3.46139172103877E+16"/>
    <d v="2020-02-24T00:00:00"/>
    <d v="2023-02-28T00:00:00"/>
    <n v="0"/>
    <n v="1"/>
    <n v="18"/>
    <n v="30"/>
    <n v="2"/>
    <n v="15.6"/>
    <n v="16765"/>
    <n v="5000000"/>
    <n v="181485"/>
    <n v="2838230"/>
    <n v="0"/>
    <n v="0"/>
    <n v="0"/>
    <m/>
    <n v="0"/>
    <n v="0"/>
    <n v="0"/>
    <m/>
    <m/>
    <d v="2021-10-29T00:00:00"/>
    <n v="1"/>
    <s v="S"/>
    <n v="1"/>
    <n v="30"/>
    <n v="0"/>
    <s v=" "/>
    <s v=" "/>
    <s v=" "/>
    <s v=" "/>
    <s v=" "/>
    <s v=" "/>
    <n v="1"/>
    <n v="1"/>
    <s v="null"/>
    <s v=" "/>
    <n v="3920353"/>
    <s v="LIBRE INVERSION 20 SIN CODEUDO"/>
    <n v="43885"/>
    <n v="0"/>
    <n v="0"/>
    <n v="0"/>
    <s v=" "/>
    <n v="890303093000"/>
    <n v="0"/>
    <n v="0"/>
    <m/>
    <m/>
    <m/>
    <m/>
  </r>
  <r>
    <n v="7951164"/>
    <s v="C"/>
    <x v="59"/>
    <x v="0"/>
    <n v="4"/>
    <n v="9.4424859117585904E+16"/>
    <d v="2019-03-22T00:00:00"/>
    <d v="2025-03-30T00:00:00"/>
    <n v="0"/>
    <n v="1"/>
    <n v="28"/>
    <n v="30"/>
    <n v="2"/>
    <n v="18"/>
    <n v="19562"/>
    <n v="16900000"/>
    <n v="388208"/>
    <n v="12369973"/>
    <n v="0"/>
    <n v="0"/>
    <n v="0"/>
    <m/>
    <n v="0"/>
    <n v="0"/>
    <n v="0"/>
    <m/>
    <m/>
    <d v="2021-10-29T00:00:00"/>
    <n v="1"/>
    <s v="S"/>
    <n v="1"/>
    <n v="30"/>
    <n v="0"/>
    <s v=" "/>
    <s v=" "/>
    <s v=" "/>
    <s v=" "/>
    <s v=" "/>
    <s v=" "/>
    <n v="1"/>
    <n v="1"/>
    <s v="null"/>
    <s v=" "/>
    <n v="4418809"/>
    <s v="FERIA 2019"/>
    <n v="43546"/>
    <n v="0"/>
    <n v="0"/>
    <n v="0"/>
    <s v=" "/>
    <n v="890303093000"/>
    <n v="0"/>
    <n v="0"/>
    <m/>
    <m/>
    <m/>
    <m/>
  </r>
  <r>
    <n v="0"/>
    <s v="C"/>
    <x v="60"/>
    <x v="0"/>
    <n v="4"/>
    <n v="3.11633241171873E+16"/>
    <d v="2019-11-26T00:00:00"/>
    <d v="2022-11-30T00:00:00"/>
    <n v="0"/>
    <n v="1"/>
    <n v="20"/>
    <n v="30"/>
    <n v="2"/>
    <n v="11.76"/>
    <n v="12415"/>
    <n v="5000000"/>
    <n v="166186"/>
    <n v="2445110"/>
    <n v="0"/>
    <n v="0"/>
    <n v="0"/>
    <m/>
    <n v="0"/>
    <n v="0"/>
    <n v="0"/>
    <m/>
    <m/>
    <d v="2021-10-29T00:00:00"/>
    <n v="1"/>
    <s v="S"/>
    <n v="1"/>
    <n v="30"/>
    <n v="0"/>
    <s v=" "/>
    <s v=" "/>
    <s v=" "/>
    <s v=" "/>
    <s v=" "/>
    <s v=" "/>
    <n v="1"/>
    <n v="1"/>
    <s v="null"/>
    <s v=" "/>
    <n v="9169260"/>
    <s v="CREDITO MADRUGON"/>
    <n v="43795"/>
    <n v="0"/>
    <n v="0"/>
    <n v="0"/>
    <s v=" "/>
    <n v="890303093000"/>
    <n v="0"/>
    <n v="0"/>
    <m/>
    <m/>
    <m/>
    <m/>
  </r>
  <r>
    <n v="0"/>
    <s v="C"/>
    <x v="60"/>
    <x v="0"/>
    <n v="4"/>
    <n v="3.11633241171854E+16"/>
    <d v="2018-11-30T00:00:00"/>
    <d v="2022-11-30T00:00:00"/>
    <n v="0"/>
    <n v="1"/>
    <n v="35"/>
    <n v="30"/>
    <n v="2"/>
    <n v="11.76"/>
    <n v="12415"/>
    <n v="1500000"/>
    <n v="39536"/>
    <n v="481067"/>
    <n v="0"/>
    <n v="0"/>
    <n v="0"/>
    <m/>
    <n v="0"/>
    <n v="0"/>
    <n v="0"/>
    <m/>
    <m/>
    <d v="2021-10-29T00:00:00"/>
    <n v="1"/>
    <s v="S"/>
    <n v="1"/>
    <n v="30"/>
    <n v="0"/>
    <s v=" "/>
    <s v=" "/>
    <s v=" "/>
    <s v=" "/>
    <s v=" "/>
    <s v=" "/>
    <n v="1"/>
    <n v="1"/>
    <s v="null"/>
    <s v=" "/>
    <n v="1804020"/>
    <s v="CREDITO MADRUGON"/>
    <n v="43434"/>
    <n v="0"/>
    <n v="0"/>
    <n v="0"/>
    <s v=" "/>
    <n v="890303093000"/>
    <n v="0"/>
    <n v="0"/>
    <m/>
    <m/>
    <m/>
    <m/>
  </r>
  <r>
    <n v="17725124"/>
    <s v="C"/>
    <x v="61"/>
    <x v="0"/>
    <n v="4"/>
    <n v="3.11770281177881E+16"/>
    <d v="2020-06-25T00:00:00"/>
    <d v="2027-06-30T00:00:00"/>
    <n v="0"/>
    <n v="1"/>
    <n v="16"/>
    <n v="30"/>
    <n v="2"/>
    <n v="18"/>
    <n v="19562"/>
    <n v="31183000"/>
    <n v="660674"/>
    <n v="27851374"/>
    <n v="0"/>
    <n v="0"/>
    <n v="0"/>
    <m/>
    <n v="0"/>
    <n v="0"/>
    <n v="0"/>
    <m/>
    <m/>
    <d v="2021-10-29T00:00:00"/>
    <n v="1"/>
    <s v="S"/>
    <n v="1"/>
    <n v="30"/>
    <n v="0"/>
    <s v=" "/>
    <s v=" "/>
    <s v=" "/>
    <s v=" "/>
    <s v=" "/>
    <s v=" "/>
    <n v="1"/>
    <n v="1"/>
    <s v="null"/>
    <s v=" "/>
    <n v="10126250"/>
    <s v="FERIA 2020"/>
    <n v="44007"/>
    <n v="0"/>
    <n v="0"/>
    <n v="0"/>
    <s v=" "/>
    <n v="890303093000"/>
    <n v="0"/>
    <n v="0"/>
    <m/>
    <m/>
    <m/>
    <m/>
  </r>
  <r>
    <n v="0"/>
    <s v="C"/>
    <x v="62"/>
    <x v="0"/>
    <n v="4"/>
    <n v="3.19687691163795E+16"/>
    <d v="2015-08-03T00:00:00"/>
    <d v="2025-07-30T00:00:00"/>
    <n v="0"/>
    <n v="1"/>
    <n v="117"/>
    <n v="30"/>
    <n v="2"/>
    <n v="10.8"/>
    <n v="11351"/>
    <n v="17947565"/>
    <n v="391012"/>
    <n v="1090535"/>
    <n v="0"/>
    <n v="0"/>
    <n v="0"/>
    <m/>
    <n v="0"/>
    <n v="0"/>
    <n v="0"/>
    <m/>
    <m/>
    <d v="2021-10-29T00:00:00"/>
    <n v="1"/>
    <s v="S"/>
    <n v="1"/>
    <n v="30"/>
    <n v="0"/>
    <s v=" "/>
    <s v=" "/>
    <s v=" "/>
    <s v=" "/>
    <s v=" "/>
    <s v=" "/>
    <n v="1"/>
    <n v="1"/>
    <s v="null"/>
    <s v=" "/>
    <n v="21422489"/>
    <s v="APORTES FERIA 2015"/>
    <n v="42219"/>
    <n v="0"/>
    <n v="0"/>
    <n v="0"/>
    <s v=" "/>
    <n v="890303093000"/>
    <n v="0"/>
    <n v="0"/>
    <m/>
    <m/>
    <m/>
    <m/>
  </r>
  <r>
    <n v="0"/>
    <s v="C"/>
    <x v="63"/>
    <x v="0"/>
    <n v="4"/>
    <n v="3.8879260113014096E+16"/>
    <d v="2021-10-12T00:00:00"/>
    <d v="2022-04-30T00:00:00"/>
    <n v="0"/>
    <n v="1"/>
    <n v="0"/>
    <n v="30"/>
    <n v="2"/>
    <n v="19.8"/>
    <n v="21699"/>
    <n v="350000"/>
    <n v="61798"/>
    <n v="350000"/>
    <n v="0"/>
    <n v="0"/>
    <n v="0"/>
    <m/>
    <n v="0"/>
    <n v="0"/>
    <n v="0"/>
    <m/>
    <m/>
    <d v="2021-10-12T00:00:00"/>
    <n v="1"/>
    <s v="S"/>
    <n v="1"/>
    <n v="30"/>
    <n v="0"/>
    <s v=" "/>
    <s v=" "/>
    <s v=" "/>
    <s v=" "/>
    <s v=" "/>
    <s v=" "/>
    <n v="1"/>
    <n v="1"/>
    <s v="null"/>
    <s v=" "/>
    <n v="1836606"/>
    <s v="ORDENES AL COMERCIO"/>
    <n v="44481"/>
    <n v="0"/>
    <n v="0"/>
    <n v="0"/>
    <s v=" "/>
    <n v="890303093000"/>
    <n v="0"/>
    <n v="0"/>
    <m/>
    <m/>
    <m/>
    <m/>
  </r>
  <r>
    <n v="0"/>
    <s v="C"/>
    <x v="63"/>
    <x v="0"/>
    <n v="4"/>
    <n v="3.8879260117187296E+16"/>
    <d v="2019-11-26T00:00:00"/>
    <d v="2022-11-30T00:00:00"/>
    <n v="0"/>
    <n v="1"/>
    <n v="25"/>
    <n v="30"/>
    <n v="2"/>
    <n v="11.76"/>
    <n v="12415"/>
    <n v="5000000"/>
    <n v="166186"/>
    <n v="1679028"/>
    <n v="0"/>
    <n v="0"/>
    <n v="0"/>
    <m/>
    <n v="0"/>
    <n v="0"/>
    <n v="0"/>
    <m/>
    <m/>
    <d v="2021-10-29T00:00:00"/>
    <n v="1"/>
    <s v="S"/>
    <n v="1"/>
    <n v="30"/>
    <n v="0"/>
    <s v=" "/>
    <s v=" "/>
    <s v=" "/>
    <s v=" "/>
    <s v=" "/>
    <s v=" "/>
    <n v="1"/>
    <n v="1"/>
    <s v="null"/>
    <s v=" "/>
    <n v="8810609"/>
    <s v="CREDITO MADRUGON"/>
    <n v="43795"/>
    <n v="0"/>
    <n v="0"/>
    <n v="0"/>
    <s v=" "/>
    <n v="890303093000"/>
    <n v="0"/>
    <n v="0"/>
    <m/>
    <m/>
    <m/>
    <m/>
  </r>
  <r>
    <n v="0"/>
    <s v="C"/>
    <x v="64"/>
    <x v="0"/>
    <n v="4"/>
    <n v="3.1582308115489E+16"/>
    <d v="2021-04-28T00:00:00"/>
    <d v="2022-04-30T00:00:00"/>
    <n v="0"/>
    <n v="1"/>
    <n v="6"/>
    <n v="30"/>
    <n v="2"/>
    <n v="9"/>
    <n v="9381"/>
    <n v="800000"/>
    <n v="70068"/>
    <n v="409251"/>
    <n v="0"/>
    <n v="0"/>
    <n v="0"/>
    <m/>
    <n v="0"/>
    <n v="0"/>
    <n v="0"/>
    <m/>
    <m/>
    <d v="2021-10-30T00:00:00"/>
    <n v="1"/>
    <s v="S"/>
    <n v="1"/>
    <n v="30"/>
    <n v="0"/>
    <s v=" "/>
    <s v=" "/>
    <s v=" "/>
    <s v=" "/>
    <s v=" "/>
    <s v=" "/>
    <n v="1"/>
    <n v="1"/>
    <s v="null"/>
    <s v=" "/>
    <n v="1010147"/>
    <s v="SOBRE APORTES"/>
    <n v="44314"/>
    <n v="0"/>
    <n v="0"/>
    <n v="0"/>
    <s v=" "/>
    <n v="0"/>
    <n v="0"/>
    <n v="0"/>
    <m/>
    <m/>
    <m/>
    <m/>
  </r>
  <r>
    <n v="0"/>
    <s v="C"/>
    <x v="64"/>
    <x v="0"/>
    <n v="4"/>
    <n v="3.15823081154893E+16"/>
    <d v="2021-07-15T00:00:00"/>
    <d v="2022-06-30T00:00:00"/>
    <n v="0"/>
    <n v="1"/>
    <n v="3"/>
    <n v="30"/>
    <n v="2"/>
    <n v="9"/>
    <n v="9381"/>
    <n v="765000"/>
    <n v="72817"/>
    <n v="562756"/>
    <n v="0"/>
    <n v="0"/>
    <n v="0"/>
    <m/>
    <n v="0"/>
    <n v="0"/>
    <n v="0"/>
    <m/>
    <m/>
    <d v="2021-10-30T00:00:00"/>
    <n v="1"/>
    <s v="S"/>
    <n v="1"/>
    <n v="30"/>
    <n v="0"/>
    <s v=" "/>
    <s v=" "/>
    <s v=" "/>
    <s v=" "/>
    <s v=" "/>
    <s v=" "/>
    <n v="1"/>
    <n v="1"/>
    <s v="null"/>
    <s v=" "/>
    <n v="1389041"/>
    <s v="SOBRE APORTES"/>
    <n v="44392"/>
    <n v="0"/>
    <n v="0"/>
    <n v="0"/>
    <s v=" "/>
    <n v="0"/>
    <n v="0"/>
    <n v="0"/>
    <m/>
    <m/>
    <m/>
    <m/>
  </r>
  <r>
    <n v="0"/>
    <s v="C"/>
    <x v="64"/>
    <x v="0"/>
    <n v="4"/>
    <n v="3.1582308124689E+16"/>
    <d v="2021-03-18T00:00:00"/>
    <d v="2023-03-30T00:00:00"/>
    <n v="0"/>
    <n v="1"/>
    <n v="7"/>
    <n v="30"/>
    <n v="2"/>
    <n v="19.2"/>
    <n v="20983"/>
    <n v="1200000"/>
    <n v="60958"/>
    <n v="897234"/>
    <n v="0"/>
    <n v="0"/>
    <n v="0"/>
    <m/>
    <n v="0"/>
    <n v="0"/>
    <n v="0"/>
    <m/>
    <m/>
    <d v="2021-10-30T00:00:00"/>
    <n v="1"/>
    <s v="S"/>
    <n v="1"/>
    <n v="30"/>
    <n v="0"/>
    <s v=" "/>
    <s v=" "/>
    <s v=" "/>
    <s v=" "/>
    <s v=" "/>
    <s v=" "/>
    <n v="1"/>
    <n v="1"/>
    <s v="null"/>
    <s v=" "/>
    <n v="2214627"/>
    <s v="CREDIYA 20"/>
    <n v="44273"/>
    <n v="0"/>
    <n v="0"/>
    <n v="0"/>
    <s v=" "/>
    <n v="0"/>
    <n v="0"/>
    <n v="0"/>
    <m/>
    <m/>
    <m/>
    <m/>
  </r>
  <r>
    <n v="0"/>
    <s v="C"/>
    <x v="65"/>
    <x v="0"/>
    <n v="4"/>
    <n v="1.66962001154892E+16"/>
    <d v="2021-07-09T00:00:00"/>
    <d v="2021-12-30T00:00:00"/>
    <n v="0"/>
    <n v="1"/>
    <n v="1"/>
    <n v="30"/>
    <n v="2"/>
    <n v="9"/>
    <n v="9381"/>
    <n v="5000000"/>
    <n v="727948"/>
    <n v="2916211"/>
    <n v="0"/>
    <n v="0"/>
    <n v="0"/>
    <m/>
    <n v="0"/>
    <n v="0"/>
    <n v="0"/>
    <n v="1500000"/>
    <n v="12"/>
    <d v="2021-10-29T00:00:00"/>
    <n v="1"/>
    <s v="S"/>
    <n v="1"/>
    <n v="30"/>
    <n v="0"/>
    <s v=" "/>
    <s v=" "/>
    <s v=" "/>
    <s v=" "/>
    <s v=" "/>
    <s v=" "/>
    <n v="1"/>
    <n v="1"/>
    <s v="null"/>
    <s v=" "/>
    <n v="18464898"/>
    <s v="SOBRE APORTES"/>
    <n v="44386"/>
    <n v="0"/>
    <n v="0"/>
    <n v="0"/>
    <s v=" "/>
    <n v="890303093000"/>
    <n v="0"/>
    <n v="0"/>
    <m/>
    <m/>
    <m/>
    <m/>
  </r>
  <r>
    <n v="0"/>
    <s v="C"/>
    <x v="66"/>
    <x v="0"/>
    <n v="4"/>
    <n v="3.18411661130141E+16"/>
    <d v="2021-09-24T00:00:00"/>
    <d v="2022-09-30T00:00:00"/>
    <n v="0"/>
    <n v="1"/>
    <n v="1"/>
    <n v="30"/>
    <n v="2"/>
    <n v="19.8"/>
    <n v="21699"/>
    <n v="550000"/>
    <n v="50972"/>
    <n v="508235"/>
    <n v="0"/>
    <n v="0"/>
    <n v="0"/>
    <m/>
    <n v="0"/>
    <n v="0"/>
    <n v="0"/>
    <m/>
    <m/>
    <d v="2021-10-29T00:00:00"/>
    <n v="1"/>
    <s v="S"/>
    <n v="1"/>
    <n v="30"/>
    <n v="0"/>
    <s v=" "/>
    <s v=" "/>
    <s v=" "/>
    <s v=" "/>
    <s v=" "/>
    <s v=" "/>
    <n v="1"/>
    <n v="1"/>
    <s v="null"/>
    <s v=" "/>
    <n v="736220"/>
    <s v="ORDENES AL COMERCIO"/>
    <n v="44463"/>
    <n v="0"/>
    <n v="0"/>
    <n v="0"/>
    <s v=" "/>
    <n v="890303093000"/>
    <n v="0"/>
    <n v="0"/>
    <m/>
    <m/>
    <m/>
    <m/>
  </r>
  <r>
    <n v="0"/>
    <s v="C"/>
    <x v="66"/>
    <x v="0"/>
    <n v="4"/>
    <n v="3.18411661163794E+16"/>
    <d v="2015-07-29T00:00:00"/>
    <d v="2025-07-30T00:00:00"/>
    <n v="0"/>
    <n v="1"/>
    <n v="75"/>
    <n v="30"/>
    <n v="2"/>
    <n v="10.8"/>
    <n v="11351"/>
    <n v="21000000"/>
    <n v="457513"/>
    <n v="16783568"/>
    <n v="0"/>
    <n v="0"/>
    <n v="0"/>
    <m/>
    <n v="0"/>
    <n v="0"/>
    <n v="0"/>
    <m/>
    <m/>
    <d v="2021-10-29T00:00:00"/>
    <n v="1"/>
    <s v="S"/>
    <n v="1"/>
    <n v="30"/>
    <n v="0"/>
    <s v=" "/>
    <s v=" "/>
    <s v=" "/>
    <s v=" "/>
    <s v=" "/>
    <s v=" "/>
    <n v="1"/>
    <n v="1"/>
    <s v="null"/>
    <s v=" "/>
    <n v="24312385"/>
    <s v="APORTES FERIA 2015"/>
    <n v="42214"/>
    <n v="0"/>
    <n v="0"/>
    <n v="0"/>
    <s v=" "/>
    <n v="890303093000"/>
    <n v="0"/>
    <n v="0"/>
    <m/>
    <m/>
    <m/>
    <m/>
  </r>
  <r>
    <n v="7776685"/>
    <s v="C"/>
    <x v="67"/>
    <x v="0"/>
    <n v="4"/>
    <n v="3.13079641177881E+16"/>
    <d v="2020-07-10T00:00:00"/>
    <d v="2027-06-30T00:00:00"/>
    <n v="0"/>
    <n v="1"/>
    <n v="16"/>
    <n v="30"/>
    <n v="2"/>
    <n v="18"/>
    <n v="19562"/>
    <n v="13665000"/>
    <n v="289520"/>
    <n v="12205023"/>
    <n v="0"/>
    <n v="0"/>
    <n v="0"/>
    <m/>
    <n v="0"/>
    <n v="0"/>
    <n v="0"/>
    <m/>
    <m/>
    <d v="2021-10-30T00:00:00"/>
    <n v="1"/>
    <s v="S"/>
    <n v="1"/>
    <n v="30"/>
    <n v="0"/>
    <s v=" "/>
    <s v=" "/>
    <s v=" "/>
    <s v=" "/>
    <s v=" "/>
    <s v=" "/>
    <n v="1"/>
    <n v="1"/>
    <s v="null"/>
    <s v=" "/>
    <n v="4428338"/>
    <s v="FERIA 2020"/>
    <n v="44022"/>
    <n v="0"/>
    <n v="0"/>
    <n v="0"/>
    <s v=" "/>
    <n v="0"/>
    <s v="ARIZABALETA LUCIANA"/>
    <n v="0"/>
    <m/>
    <m/>
    <m/>
    <m/>
  </r>
  <r>
    <n v="267159"/>
    <s v="C"/>
    <x v="67"/>
    <x v="0"/>
    <n v="4"/>
    <n v="3.13079641246891E+16"/>
    <d v="2021-05-12T00:00:00"/>
    <d v="2022-10-30T00:00:00"/>
    <n v="0"/>
    <n v="1"/>
    <n v="6"/>
    <n v="30"/>
    <n v="2"/>
    <n v="19.2"/>
    <n v="20983"/>
    <n v="600000"/>
    <n v="38800"/>
    <n v="419289"/>
    <n v="0"/>
    <n v="0"/>
    <n v="0"/>
    <m/>
    <n v="0"/>
    <n v="0"/>
    <n v="0"/>
    <m/>
    <m/>
    <d v="2021-10-31T00:00:00"/>
    <n v="1"/>
    <s v="S"/>
    <n v="1"/>
    <n v="30"/>
    <n v="0"/>
    <s v=" "/>
    <s v=" "/>
    <s v=" "/>
    <s v=" "/>
    <s v=" "/>
    <s v=" "/>
    <n v="1"/>
    <n v="1"/>
    <s v="null"/>
    <s v=" "/>
    <n v="152130"/>
    <s v="CREDIYA 20"/>
    <n v="44328"/>
    <n v="0"/>
    <n v="0"/>
    <n v="0"/>
    <s v=" "/>
    <n v="0"/>
    <s v="ARIZABALETA LUCIANA"/>
    <n v="0"/>
    <m/>
    <m/>
    <m/>
    <m/>
  </r>
  <r>
    <n v="0"/>
    <s v="C"/>
    <x v="68"/>
    <x v="0"/>
    <n v="4"/>
    <n v="3.13896871154863E+16"/>
    <d v="2019-06-05T00:00:00"/>
    <d v="2024-05-30T00:00:00"/>
    <n v="0"/>
    <n v="1"/>
    <n v="26"/>
    <n v="30"/>
    <n v="2"/>
    <n v="12.6"/>
    <n v="13354"/>
    <n v="3000000"/>
    <n v="68087"/>
    <n v="1930812"/>
    <n v="0"/>
    <n v="0"/>
    <n v="0"/>
    <m/>
    <n v="0"/>
    <n v="0"/>
    <n v="0"/>
    <m/>
    <m/>
    <d v="2021-10-30T00:00:00"/>
    <n v="1"/>
    <s v="S"/>
    <n v="1"/>
    <n v="30"/>
    <n v="0"/>
    <s v=" "/>
    <s v=" "/>
    <s v=" "/>
    <s v=" "/>
    <s v=" "/>
    <s v=" "/>
    <n v="1"/>
    <n v="1"/>
    <s v="null"/>
    <s v=" "/>
    <n v="4580588"/>
    <s v="SOBRE APORTES"/>
    <n v="43621"/>
    <n v="0"/>
    <n v="0"/>
    <n v="0"/>
    <s v=" "/>
    <n v="0"/>
    <n v="0"/>
    <n v="0"/>
    <m/>
    <m/>
    <m/>
    <m/>
  </r>
  <r>
    <n v="16079631"/>
    <s v="C"/>
    <x v="69"/>
    <x v="0"/>
    <n v="4"/>
    <n v="1.48378381176872E+16"/>
    <d v="2019-10-30T00:00:00"/>
    <d v="2025-10-30T00:00:00"/>
    <n v="0"/>
    <n v="1"/>
    <n v="21"/>
    <n v="30"/>
    <n v="2"/>
    <n v="18"/>
    <n v="19562"/>
    <n v="31408653"/>
    <n v="721485"/>
    <n v="25451956"/>
    <n v="0"/>
    <n v="0"/>
    <n v="0"/>
    <m/>
    <n v="0"/>
    <n v="0"/>
    <n v="0"/>
    <m/>
    <m/>
    <d v="2021-10-29T00:00:00"/>
    <n v="1"/>
    <s v="S"/>
    <n v="1"/>
    <n v="30"/>
    <n v="0"/>
    <s v=" "/>
    <s v=" "/>
    <s v=" "/>
    <s v=" "/>
    <s v=" "/>
    <s v=" "/>
    <n v="1"/>
    <n v="1"/>
    <s v="null"/>
    <s v=" "/>
    <n v="9372325"/>
    <s v="RETANQUEO OCT 2019"/>
    <n v="43768"/>
    <n v="0"/>
    <n v="0"/>
    <n v="0"/>
    <s v=" "/>
    <n v="890303093000"/>
    <n v="0"/>
    <n v="0"/>
    <m/>
    <m/>
    <m/>
    <m/>
  </r>
  <r>
    <n v="541350"/>
    <s v="C"/>
    <x v="70"/>
    <x v="0"/>
    <n v="4"/>
    <n v="1.48906521083895E+16"/>
    <d v="2021-09-14T00:00:00"/>
    <d v="2021-12-30T00:00:00"/>
    <n v="0"/>
    <n v="2"/>
    <n v="0"/>
    <n v="30"/>
    <n v="2"/>
    <n v="19.2"/>
    <n v="20983"/>
    <n v="900000"/>
    <n v="0"/>
    <n v="900000"/>
    <n v="0"/>
    <n v="0"/>
    <n v="0"/>
    <m/>
    <n v="0"/>
    <n v="0"/>
    <n v="0"/>
    <n v="900000"/>
    <n v="12"/>
    <d v="2021-09-14T00:00:00"/>
    <n v="1"/>
    <s v="S"/>
    <n v="1"/>
    <n v="30"/>
    <n v="0"/>
    <s v=" "/>
    <s v=" "/>
    <s v=" "/>
    <s v=" "/>
    <s v=" "/>
    <s v=" "/>
    <n v="1"/>
    <n v="1"/>
    <s v="null"/>
    <s v=" "/>
    <n v="358650"/>
    <s v="CREDIYA CUOTA UNICA"/>
    <n v="44453"/>
    <n v="0"/>
    <n v="0"/>
    <n v="0"/>
    <s v=" "/>
    <n v="890303093000"/>
    <n v="0"/>
    <n v="0"/>
    <m/>
    <m/>
    <m/>
    <m/>
  </r>
  <r>
    <n v="16654291"/>
    <s v="C"/>
    <x v="70"/>
    <x v="0"/>
    <n v="4"/>
    <n v="1.4890652117788E+16"/>
    <d v="2020-06-09T00:00:00"/>
    <d v="2027-05-30T00:00:00"/>
    <n v="0"/>
    <n v="1"/>
    <n v="16"/>
    <n v="30"/>
    <n v="2"/>
    <n v="18"/>
    <n v="19562"/>
    <n v="31000000"/>
    <n v="656796"/>
    <n v="27687944"/>
    <n v="0"/>
    <n v="0"/>
    <n v="0"/>
    <m/>
    <n v="0"/>
    <n v="0"/>
    <n v="0"/>
    <m/>
    <m/>
    <d v="2021-10-29T00:00:00"/>
    <n v="1"/>
    <s v="S"/>
    <n v="1"/>
    <n v="30"/>
    <n v="0"/>
    <s v=" "/>
    <s v=" "/>
    <s v=" "/>
    <s v=" "/>
    <s v=" "/>
    <s v=" "/>
    <n v="1"/>
    <n v="1"/>
    <s v="null"/>
    <s v=" "/>
    <n v="11033653"/>
    <s v="FERIA 2020"/>
    <n v="43991"/>
    <n v="0"/>
    <n v="0"/>
    <n v="0"/>
    <s v=" "/>
    <n v="890303093000"/>
    <n v="0"/>
    <n v="0"/>
    <m/>
    <m/>
    <m/>
    <m/>
  </r>
  <r>
    <n v="2086302"/>
    <s v="C"/>
    <x v="71"/>
    <x v="0"/>
    <n v="4"/>
    <n v="667297911110179"/>
    <d v="2017-08-16T00:00:00"/>
    <d v="2022-08-30T00:00:00"/>
    <n v="0"/>
    <n v="1"/>
    <n v="47"/>
    <n v="30"/>
    <n v="2"/>
    <n v="12"/>
    <n v="12683"/>
    <n v="12000000"/>
    <n v="268683"/>
    <n v="3254828"/>
    <n v="0"/>
    <n v="0"/>
    <n v="0"/>
    <m/>
    <n v="0"/>
    <n v="0"/>
    <n v="0"/>
    <m/>
    <m/>
    <d v="2021-10-29T00:00:00"/>
    <n v="1"/>
    <s v="S"/>
    <n v="1"/>
    <n v="30"/>
    <n v="0"/>
    <s v=" "/>
    <s v=" "/>
    <s v=" "/>
    <s v=" "/>
    <s v=" "/>
    <s v=" "/>
    <n v="1"/>
    <n v="1"/>
    <s v="null"/>
    <s v=" "/>
    <n v="1168526"/>
    <s v="VIVIENDA"/>
    <n v="42963"/>
    <n v="0"/>
    <n v="0"/>
    <n v="0"/>
    <s v=" "/>
    <n v="890303093000"/>
    <n v="0"/>
    <n v="0"/>
    <m/>
    <m/>
    <m/>
    <m/>
  </r>
  <r>
    <n v="2156020"/>
    <s v="C"/>
    <x v="71"/>
    <x v="0"/>
    <n v="4"/>
    <n v="6.6729791124687504E+16"/>
    <d v="2020-01-13T00:00:00"/>
    <d v="2021-12-30T00:00:00"/>
    <n v="0"/>
    <n v="1"/>
    <n v="19"/>
    <n v="30"/>
    <n v="2"/>
    <n v="21.6"/>
    <n v="23872"/>
    <n v="13700000"/>
    <n v="709973"/>
    <n v="3363595"/>
    <n v="0"/>
    <n v="0"/>
    <n v="0"/>
    <m/>
    <n v="0"/>
    <n v="0"/>
    <n v="0"/>
    <m/>
    <m/>
    <d v="2021-10-29T00:00:00"/>
    <n v="1"/>
    <s v="S"/>
    <n v="1"/>
    <n v="30"/>
    <n v="0"/>
    <s v=" "/>
    <s v=" "/>
    <s v=" "/>
    <s v=" "/>
    <s v=" "/>
    <s v=" "/>
    <n v="1"/>
    <n v="1"/>
    <s v="null"/>
    <s v=" "/>
    <n v="1207575"/>
    <s v="CREDIYA 20"/>
    <n v="43843"/>
    <n v="0"/>
    <n v="0"/>
    <n v="0"/>
    <s v=" "/>
    <n v="890303093000"/>
    <n v="0"/>
    <n v="0"/>
    <m/>
    <m/>
    <m/>
    <m/>
  </r>
  <r>
    <n v="6556581"/>
    <s v="C"/>
    <x v="71"/>
    <x v="0"/>
    <n v="4"/>
    <n v="6.67297911163794E+16"/>
    <d v="2015-07-30T00:00:00"/>
    <d v="2025-07-30T00:00:00"/>
    <n v="0"/>
    <n v="1"/>
    <n v="75"/>
    <n v="30"/>
    <n v="2"/>
    <n v="10.8"/>
    <n v="11351"/>
    <n v="12800000"/>
    <n v="278865"/>
    <n v="10228885"/>
    <n v="0"/>
    <n v="0"/>
    <n v="0"/>
    <m/>
    <n v="0"/>
    <n v="0"/>
    <n v="0"/>
    <m/>
    <m/>
    <d v="2021-10-29T00:00:00"/>
    <n v="1"/>
    <s v="S"/>
    <n v="1"/>
    <n v="30"/>
    <n v="0"/>
    <s v=" "/>
    <s v=" "/>
    <s v=" "/>
    <s v=" "/>
    <s v=" "/>
    <s v=" "/>
    <n v="1"/>
    <n v="1"/>
    <s v="null"/>
    <s v=" "/>
    <n v="3672304"/>
    <s v="APORTES FERIA 2015"/>
    <n v="42215"/>
    <n v="0"/>
    <n v="0"/>
    <n v="0"/>
    <s v=" "/>
    <n v="890303093000"/>
    <n v="0"/>
    <n v="0"/>
    <m/>
    <m/>
    <m/>
    <m/>
  </r>
  <r>
    <n v="1080631"/>
    <s v="C"/>
    <x v="71"/>
    <x v="0"/>
    <n v="4"/>
    <n v="6.6729791260385696E+16"/>
    <d v="2019-02-08T00:00:00"/>
    <d v="2022-01-31T00:00:00"/>
    <n v="0"/>
    <n v="1"/>
    <n v="30"/>
    <n v="30"/>
    <n v="2"/>
    <n v="17.399999999999999"/>
    <n v="18857"/>
    <n v="8000000"/>
    <n v="297667"/>
    <n v="1685886"/>
    <n v="0"/>
    <n v="0"/>
    <n v="0"/>
    <m/>
    <n v="0"/>
    <n v="0"/>
    <n v="0"/>
    <m/>
    <m/>
    <d v="2021-10-29T00:00:00"/>
    <n v="1"/>
    <s v="S"/>
    <n v="1"/>
    <n v="30"/>
    <n v="0"/>
    <s v=" "/>
    <s v=" "/>
    <s v=" "/>
    <s v=" "/>
    <s v=" "/>
    <s v=" "/>
    <n v="1"/>
    <n v="1"/>
    <s v="null"/>
    <s v=" "/>
    <n v="605255"/>
    <s v="LIBRE INVERSION SIN CODEUDOR"/>
    <n v="43504"/>
    <n v="0"/>
    <n v="0"/>
    <n v="0"/>
    <s v=" "/>
    <n v="890303093000"/>
    <n v="0"/>
    <n v="0"/>
    <m/>
    <m/>
    <m/>
    <m/>
  </r>
  <r>
    <n v="7578428"/>
    <s v="C"/>
    <x v="71"/>
    <x v="0"/>
    <n v="4"/>
    <n v="6.6729791267585904E+16"/>
    <d v="2019-03-29T00:00:00"/>
    <d v="2024-03-30T00:00:00"/>
    <n v="0"/>
    <n v="1"/>
    <n v="28"/>
    <n v="30"/>
    <n v="2"/>
    <n v="18"/>
    <n v="19562"/>
    <n v="18000000"/>
    <n v="483807"/>
    <n v="11823063"/>
    <n v="0"/>
    <n v="0"/>
    <n v="0"/>
    <m/>
    <n v="0"/>
    <n v="0"/>
    <n v="0"/>
    <m/>
    <m/>
    <d v="2021-10-29T00:00:00"/>
    <n v="1"/>
    <s v="S"/>
    <n v="1"/>
    <n v="30"/>
    <n v="0"/>
    <s v=" "/>
    <s v=" "/>
    <s v=" "/>
    <s v=" "/>
    <s v=" "/>
    <s v=" "/>
    <n v="1"/>
    <n v="1"/>
    <s v="null"/>
    <s v=" "/>
    <n v="4244635"/>
    <s v="FERIA 2019 SIN CODEUDOR"/>
    <n v="43553"/>
    <n v="0"/>
    <n v="0"/>
    <n v="0"/>
    <s v=" "/>
    <n v="890303093000"/>
    <n v="0"/>
    <n v="0"/>
    <m/>
    <m/>
    <m/>
    <m/>
  </r>
  <r>
    <n v="15498526"/>
    <s v="C"/>
    <x v="71"/>
    <x v="0"/>
    <n v="4"/>
    <n v="6.6729791117586304E+16"/>
    <d v="2019-05-31T00:00:00"/>
    <d v="2025-05-30T00:00:00"/>
    <n v="0"/>
    <n v="1"/>
    <n v="26"/>
    <n v="30"/>
    <n v="2"/>
    <n v="18"/>
    <n v="19562"/>
    <n v="32000000"/>
    <n v="735069"/>
    <n v="24179163"/>
    <n v="0"/>
    <n v="0"/>
    <n v="0"/>
    <m/>
    <n v="0"/>
    <n v="0"/>
    <n v="0"/>
    <m/>
    <m/>
    <d v="2021-10-29T00:00:00"/>
    <n v="1"/>
    <s v="S"/>
    <n v="1"/>
    <n v="30"/>
    <n v="0"/>
    <s v=" "/>
    <s v=" "/>
    <s v=" "/>
    <s v=" "/>
    <s v=" "/>
    <s v=" "/>
    <n v="1"/>
    <n v="1"/>
    <s v="null"/>
    <s v=" "/>
    <n v="8680637"/>
    <s v="FERIA 2019"/>
    <n v="43616"/>
    <n v="0"/>
    <n v="0"/>
    <n v="0"/>
    <s v=" "/>
    <n v="890303093000"/>
    <n v="0"/>
    <n v="0"/>
    <m/>
    <m/>
    <m/>
    <m/>
  </r>
  <r>
    <n v="5587517"/>
    <s v="C"/>
    <x v="71"/>
    <x v="3"/>
    <n v="4"/>
    <n v="667297911003180"/>
    <d v="2017-09-18T00:00:00"/>
    <d v="2022-09-30T00:00:00"/>
    <n v="0"/>
    <n v="1"/>
    <n v="46"/>
    <n v="30"/>
    <n v="2"/>
    <n v="17.399999999999999"/>
    <n v="18857"/>
    <n v="27500000"/>
    <n v="693660"/>
    <n v="8717053"/>
    <n v="0"/>
    <n v="0"/>
    <n v="0"/>
    <m/>
    <n v="0"/>
    <n v="0"/>
    <n v="0"/>
    <m/>
    <m/>
    <d v="2021-10-29T00:00:00"/>
    <n v="3"/>
    <s v="S"/>
    <n v="1"/>
    <n v="30"/>
    <n v="0"/>
    <s v=" "/>
    <s v=" "/>
    <s v=" "/>
    <s v=" "/>
    <s v=" "/>
    <s v=" "/>
    <n v="1"/>
    <n v="1"/>
    <s v="null"/>
    <s v=" "/>
    <n v="3129536"/>
    <s v="LIBRE INVERSION"/>
    <n v="42996"/>
    <n v="0"/>
    <n v="0"/>
    <n v="0"/>
    <s v=" "/>
    <n v="890303093000"/>
    <n v="0"/>
    <n v="0"/>
    <m/>
    <m/>
    <m/>
    <m/>
  </r>
  <r>
    <n v="246515"/>
    <s v="C"/>
    <x v="71"/>
    <x v="0"/>
    <n v="4"/>
    <n v="6.67297911003818E+16"/>
    <d v="2016-11-17T00:00:00"/>
    <d v="2021-11-30T00:00:00"/>
    <n v="0"/>
    <n v="1"/>
    <n v="56"/>
    <n v="30"/>
    <n v="2"/>
    <n v="16.8"/>
    <n v="18156"/>
    <n v="4000000"/>
    <n v="99600"/>
    <n v="384587"/>
    <n v="0"/>
    <n v="0"/>
    <n v="0"/>
    <m/>
    <n v="0"/>
    <n v="0"/>
    <n v="0"/>
    <m/>
    <m/>
    <d v="2021-10-29T00:00:00"/>
    <n v="1"/>
    <s v="S"/>
    <n v="1"/>
    <n v="30"/>
    <n v="0"/>
    <s v=" "/>
    <s v=" "/>
    <s v=" "/>
    <s v=" "/>
    <s v=" "/>
    <s v=" "/>
    <n v="1"/>
    <n v="1"/>
    <s v="null"/>
    <s v=" "/>
    <n v="138072"/>
    <s v="LIBRE INVERSION"/>
    <n v="42691"/>
    <n v="0"/>
    <n v="0"/>
    <n v="0"/>
    <s v=" "/>
    <n v="890303093000"/>
    <n v="0"/>
    <n v="0"/>
    <m/>
    <m/>
    <m/>
    <m/>
  </r>
  <r>
    <n v="0"/>
    <s v="C"/>
    <x v="72"/>
    <x v="0"/>
    <n v="4"/>
    <n v="3.13874671163798E+16"/>
    <d v="2015-08-28T00:00:00"/>
    <d v="2025-08-30T00:00:00"/>
    <n v="0"/>
    <n v="1"/>
    <n v="81"/>
    <n v="30"/>
    <n v="2"/>
    <n v="10.8"/>
    <n v="11351"/>
    <n v="3610496"/>
    <n v="78659"/>
    <n v="2546419"/>
    <n v="0"/>
    <n v="0"/>
    <n v="0"/>
    <m/>
    <n v="0"/>
    <n v="0"/>
    <n v="0"/>
    <m/>
    <m/>
    <d v="2021-10-29T00:00:00"/>
    <n v="1"/>
    <s v="S"/>
    <n v="1"/>
    <n v="30"/>
    <n v="0"/>
    <s v=" "/>
    <s v=" "/>
    <s v=" "/>
    <s v=" "/>
    <s v=" "/>
    <s v=" "/>
    <n v="1"/>
    <n v="1"/>
    <s v="null"/>
    <s v=" "/>
    <n v="2566897"/>
    <s v="APORTES FERIA 2015"/>
    <n v="42244"/>
    <n v="0"/>
    <n v="0"/>
    <n v="0"/>
    <s v=" "/>
    <n v="890303093000"/>
    <n v="0"/>
    <n v="0"/>
    <m/>
    <m/>
    <m/>
    <m/>
  </r>
  <r>
    <n v="0"/>
    <s v="C"/>
    <x v="72"/>
    <x v="0"/>
    <n v="4"/>
    <n v="3.13874671246874E+16"/>
    <d v="2020-01-07T00:00:00"/>
    <d v="2021-07-31T00:00:00"/>
    <n v="0"/>
    <n v="1"/>
    <n v="1"/>
    <n v="30"/>
    <n v="2"/>
    <n v="21.6"/>
    <n v="23872"/>
    <n v="1700000"/>
    <n v="111646"/>
    <n v="1602529"/>
    <n v="0"/>
    <n v="0"/>
    <n v="0"/>
    <m/>
    <n v="0"/>
    <n v="0"/>
    <n v="0"/>
    <m/>
    <m/>
    <d v="2021-10-29T00:00:00"/>
    <n v="1"/>
    <s v="S"/>
    <n v="1"/>
    <n v="30"/>
    <n v="0"/>
    <s v=" "/>
    <s v=" "/>
    <s v=" "/>
    <s v=" "/>
    <s v=" "/>
    <s v=" "/>
    <n v="1"/>
    <n v="1"/>
    <s v="null"/>
    <s v=" "/>
    <n v="1615416"/>
    <s v="CREDIYA 20"/>
    <n v="43837"/>
    <n v="0"/>
    <n v="0"/>
    <n v="0"/>
    <s v=" "/>
    <n v="890303093000"/>
    <n v="0"/>
    <n v="0"/>
    <m/>
    <m/>
    <m/>
    <m/>
  </r>
  <r>
    <n v="0"/>
    <s v="C"/>
    <x v="72"/>
    <x v="0"/>
    <n v="4"/>
    <n v="3.1387467116581E+16"/>
    <d v="2016-05-16T00:00:00"/>
    <d v="2022-05-30T00:00:00"/>
    <n v="0"/>
    <n v="1"/>
    <n v="62"/>
    <n v="30"/>
    <n v="2"/>
    <n v="15.6"/>
    <n v="16765"/>
    <n v="20000000"/>
    <n v="432604"/>
    <n v="4027064"/>
    <n v="0"/>
    <n v="0"/>
    <n v="0"/>
    <m/>
    <n v="0"/>
    <n v="0"/>
    <n v="0"/>
    <m/>
    <m/>
    <d v="2021-10-29T00:00:00"/>
    <n v="1"/>
    <s v="S"/>
    <n v="1"/>
    <n v="30"/>
    <n v="0"/>
    <s v=" "/>
    <s v=" "/>
    <s v=" "/>
    <s v=" "/>
    <s v=" "/>
    <s v=" "/>
    <n v="1"/>
    <n v="1"/>
    <s v="null"/>
    <s v=" "/>
    <n v="4059449"/>
    <s v="FERIA 2016"/>
    <n v="42506"/>
    <n v="0"/>
    <n v="0"/>
    <n v="0"/>
    <s v=" "/>
    <n v="890303093000"/>
    <n v="0"/>
    <n v="0"/>
    <m/>
    <m/>
    <m/>
    <m/>
  </r>
  <r>
    <n v="0"/>
    <s v="C"/>
    <x v="73"/>
    <x v="0"/>
    <n v="4"/>
    <n v="1.67716341172842E+16"/>
    <d v="2018-04-17T00:00:00"/>
    <d v="2023-04-30T00:00:00"/>
    <n v="0"/>
    <n v="1"/>
    <n v="39"/>
    <n v="30"/>
    <n v="2"/>
    <n v="11.4"/>
    <n v="12015"/>
    <n v="16200000"/>
    <n v="357811"/>
    <n v="6760618"/>
    <n v="0"/>
    <n v="0"/>
    <n v="0"/>
    <m/>
    <n v="0"/>
    <n v="0"/>
    <n v="0"/>
    <m/>
    <m/>
    <d v="2021-10-29T00:00:00"/>
    <n v="1"/>
    <s v="S"/>
    <n v="1"/>
    <n v="30"/>
    <n v="0"/>
    <s v=" "/>
    <s v=" "/>
    <s v=" "/>
    <s v=" "/>
    <s v=" "/>
    <s v=" "/>
    <n v="1"/>
    <n v="1"/>
    <s v="null"/>
    <s v=" "/>
    <n v="10847095"/>
    <s v="CREDITO VIP"/>
    <n v="43207"/>
    <n v="0"/>
    <n v="0"/>
    <n v="0"/>
    <s v=" "/>
    <n v="890303093000"/>
    <n v="0"/>
    <n v="0"/>
    <m/>
    <m/>
    <m/>
    <m/>
  </r>
  <r>
    <n v="7269484"/>
    <s v="C"/>
    <x v="74"/>
    <x v="0"/>
    <n v="4"/>
    <n v="3.15857301176874E+16"/>
    <d v="2019-12-10T00:00:00"/>
    <d v="2026-01-31T00:00:00"/>
    <n v="0"/>
    <n v="1"/>
    <n v="18"/>
    <n v="30"/>
    <n v="2"/>
    <n v="18"/>
    <n v="19562"/>
    <n v="16000000"/>
    <n v="367534"/>
    <n v="13460247"/>
    <n v="0"/>
    <n v="0"/>
    <n v="0"/>
    <m/>
    <n v="0"/>
    <n v="0"/>
    <n v="0"/>
    <m/>
    <m/>
    <d v="2021-10-29T00:00:00"/>
    <n v="1"/>
    <s v="S"/>
    <n v="1"/>
    <n v="30"/>
    <n v="0"/>
    <s v=" "/>
    <s v=" "/>
    <s v=" "/>
    <s v=" "/>
    <s v=" "/>
    <s v=" "/>
    <n v="1"/>
    <n v="1"/>
    <s v="null"/>
    <s v=" "/>
    <n v="6190763"/>
    <s v="RETANQUEO OCT 2019"/>
    <n v="43809"/>
    <n v="0"/>
    <n v="0"/>
    <n v="0"/>
    <s v=" "/>
    <n v="890303093000"/>
    <n v="0"/>
    <n v="0"/>
    <m/>
    <m/>
    <m/>
    <m/>
  </r>
  <r>
    <n v="533215"/>
    <s v="C"/>
    <x v="74"/>
    <x v="0"/>
    <n v="4"/>
    <n v="3.15857301246891E+16"/>
    <d v="2021-06-03T00:00:00"/>
    <d v="2023-05-30T00:00:00"/>
    <n v="0"/>
    <n v="1"/>
    <n v="5"/>
    <n v="30"/>
    <n v="2"/>
    <n v="19.2"/>
    <n v="20983"/>
    <n v="1200000"/>
    <n v="60958"/>
    <n v="987306"/>
    <n v="0"/>
    <n v="0"/>
    <n v="0"/>
    <m/>
    <n v="0"/>
    <n v="0"/>
    <n v="0"/>
    <m/>
    <m/>
    <d v="2021-10-29T00:00:00"/>
    <n v="1"/>
    <s v="S"/>
    <n v="1"/>
    <n v="30"/>
    <n v="0"/>
    <s v=" "/>
    <s v=" "/>
    <s v=" "/>
    <s v=" "/>
    <s v=" "/>
    <s v=" "/>
    <n v="1"/>
    <n v="1"/>
    <s v="null"/>
    <s v=" "/>
    <n v="454091"/>
    <s v="CREDIYA 20"/>
    <n v="44350"/>
    <n v="0"/>
    <n v="0"/>
    <n v="0"/>
    <s v=" "/>
    <n v="890303093000"/>
    <n v="0"/>
    <n v="0"/>
    <m/>
    <m/>
    <m/>
    <m/>
  </r>
  <r>
    <n v="480351"/>
    <s v="C"/>
    <x v="75"/>
    <x v="0"/>
    <n v="4"/>
    <n v="6.6749745115489296E+16"/>
    <d v="2021-07-26T00:00:00"/>
    <d v="2026-07-30T00:00:00"/>
    <n v="0"/>
    <n v="1"/>
    <n v="3"/>
    <n v="30"/>
    <n v="2"/>
    <n v="9"/>
    <n v="9381"/>
    <n v="8800000"/>
    <n v="183906"/>
    <n v="8449922"/>
    <n v="0"/>
    <n v="0"/>
    <n v="0"/>
    <m/>
    <n v="0"/>
    <n v="0"/>
    <n v="0"/>
    <m/>
    <m/>
    <d v="2021-10-29T00:00:00"/>
    <n v="1"/>
    <s v="S"/>
    <n v="1"/>
    <n v="30"/>
    <n v="0"/>
    <s v=" "/>
    <s v=" "/>
    <s v=" "/>
    <s v=" "/>
    <s v=" "/>
    <s v=" "/>
    <n v="1"/>
    <n v="1"/>
    <s v="null"/>
    <s v=" "/>
    <n v="7969571"/>
    <s v="SOBRE APORTES"/>
    <n v="44403"/>
    <n v="0"/>
    <n v="0"/>
    <n v="0"/>
    <s v=" "/>
    <n v="890303093000"/>
    <n v="0"/>
    <n v="0"/>
    <m/>
    <m/>
    <m/>
    <m/>
  </r>
  <r>
    <n v="18386"/>
    <s v="C"/>
    <x v="75"/>
    <x v="0"/>
    <n v="4"/>
    <n v="6.6749745113014096E+16"/>
    <d v="2021-09-24T00:00:00"/>
    <d v="2022-09-30T00:00:00"/>
    <n v="0"/>
    <n v="1"/>
    <n v="1"/>
    <n v="30"/>
    <n v="2"/>
    <n v="19.8"/>
    <n v="21699"/>
    <n v="350000"/>
    <n v="32437"/>
    <n v="323422"/>
    <n v="0"/>
    <n v="0"/>
    <n v="0"/>
    <m/>
    <n v="0"/>
    <n v="0"/>
    <n v="0"/>
    <m/>
    <m/>
    <d v="2021-10-29T00:00:00"/>
    <n v="1"/>
    <s v="S"/>
    <n v="1"/>
    <n v="30"/>
    <n v="0"/>
    <s v=" "/>
    <s v=" "/>
    <s v=" "/>
    <s v=" "/>
    <s v=" "/>
    <s v=" "/>
    <n v="1"/>
    <n v="1"/>
    <s v="null"/>
    <s v=" "/>
    <n v="305036"/>
    <s v="ORDENES AL COMERCIO"/>
    <n v="44463"/>
    <n v="0"/>
    <n v="0"/>
    <n v="0"/>
    <s v=" "/>
    <n v="890303093000"/>
    <d v="1899-12-30T00:00:00"/>
    <n v="0"/>
    <m/>
    <m/>
    <m/>
    <m/>
  </r>
  <r>
    <n v="6653365"/>
    <s v="C"/>
    <x v="76"/>
    <x v="0"/>
    <n v="4"/>
    <n v="165135861152414"/>
    <d v="2019-03-07T00:00:00"/>
    <d v="2024-02-29T00:00:00"/>
    <n v="0"/>
    <n v="1"/>
    <n v="29"/>
    <n v="30"/>
    <n v="2"/>
    <n v="19.2"/>
    <n v="20983"/>
    <n v="18000000"/>
    <n v="471777"/>
    <n v="11419724"/>
    <n v="0"/>
    <n v="0"/>
    <n v="0"/>
    <m/>
    <n v="0"/>
    <n v="0"/>
    <n v="0"/>
    <m/>
    <m/>
    <d v="2021-10-29T00:00:00"/>
    <n v="1"/>
    <s v="S"/>
    <n v="1"/>
    <n v="30"/>
    <n v="0"/>
    <s v=" "/>
    <s v=" "/>
    <s v=" "/>
    <s v=" "/>
    <s v=" "/>
    <s v=" "/>
    <n v="1"/>
    <n v="1"/>
    <s v="null"/>
    <s v=" "/>
    <n v="4766359"/>
    <s v="ESPECIAL"/>
    <n v="43531"/>
    <n v="0"/>
    <n v="0"/>
    <n v="0"/>
    <s v=" "/>
    <n v="890303093000"/>
    <d v="1899-12-30T00:00:00"/>
    <n v="0"/>
    <m/>
    <m/>
    <m/>
    <m/>
  </r>
  <r>
    <n v="226401"/>
    <s v="C"/>
    <x v="77"/>
    <x v="0"/>
    <n v="4"/>
    <n v="9.44426701246876E+16"/>
    <d v="2020-01-27T00:00:00"/>
    <d v="2021-01-31T00:00:00"/>
    <n v="0"/>
    <n v="1"/>
    <n v="9"/>
    <n v="30"/>
    <n v="2"/>
    <n v="21.6"/>
    <n v="23872"/>
    <n v="2000000"/>
    <n v="187081"/>
    <n v="472391"/>
    <n v="0"/>
    <n v="0"/>
    <n v="0"/>
    <m/>
    <n v="0"/>
    <n v="0"/>
    <n v="0"/>
    <m/>
    <m/>
    <d v="2021-10-29T00:00:00"/>
    <n v="1"/>
    <s v="S"/>
    <n v="1"/>
    <n v="30"/>
    <n v="0"/>
    <s v=" "/>
    <s v=" "/>
    <s v=" "/>
    <s v=" "/>
    <s v=" "/>
    <s v=" "/>
    <n v="1"/>
    <n v="1"/>
    <s v="null"/>
    <s v=" "/>
    <n v="245990"/>
    <s v="CREDIYA 20"/>
    <n v="43857"/>
    <n v="0"/>
    <n v="0"/>
    <n v="0"/>
    <s v=" "/>
    <n v="890303093000"/>
    <d v="1899-12-30T00:00:00"/>
    <n v="0"/>
    <m/>
    <m/>
    <m/>
    <m/>
  </r>
  <r>
    <n v="1063469"/>
    <s v="C"/>
    <x v="77"/>
    <x v="0"/>
    <n v="4"/>
    <n v="9.4442670267188608E+16"/>
    <d v="2020-11-27T00:00:00"/>
    <d v="2023-11-30T00:00:00"/>
    <n v="0"/>
    <n v="1"/>
    <n v="11"/>
    <n v="30"/>
    <n v="2"/>
    <n v="11.76"/>
    <n v="12415"/>
    <n v="3000000"/>
    <n v="103644"/>
    <n v="2218958"/>
    <n v="0"/>
    <n v="0"/>
    <n v="0"/>
    <m/>
    <n v="0"/>
    <n v="0"/>
    <n v="0"/>
    <m/>
    <m/>
    <d v="2021-10-29T00:00:00"/>
    <n v="1"/>
    <s v="S"/>
    <n v="1"/>
    <n v="30"/>
    <n v="0"/>
    <s v=" "/>
    <s v=" "/>
    <s v=" "/>
    <s v=" "/>
    <s v=" "/>
    <s v=" "/>
    <n v="1"/>
    <n v="1"/>
    <s v="null"/>
    <s v=" "/>
    <n v="1155489"/>
    <s v="CREDITO MADRUGON DATACREDITO"/>
    <n v="44161"/>
    <n v="0"/>
    <n v="0"/>
    <n v="0"/>
    <s v=" "/>
    <n v="890303093000"/>
    <d v="1899-12-30T00:00:00"/>
    <n v="0"/>
    <m/>
    <m/>
    <m/>
    <m/>
  </r>
  <r>
    <n v="2613929"/>
    <s v="C"/>
    <x v="77"/>
    <x v="0"/>
    <n v="4"/>
    <n v="9.4442670117384496E+16"/>
    <d v="2018-06-06T00:00:00"/>
    <d v="2024-05-30T00:00:00"/>
    <n v="0"/>
    <n v="1"/>
    <n v="38"/>
    <n v="30"/>
    <n v="2"/>
    <n v="18"/>
    <n v="19562"/>
    <n v="9000000"/>
    <n v="206738"/>
    <n v="5454036"/>
    <n v="0"/>
    <n v="0"/>
    <n v="0"/>
    <m/>
    <n v="0"/>
    <n v="0"/>
    <n v="0"/>
    <m/>
    <m/>
    <d v="2021-10-29T00:00:00"/>
    <n v="1"/>
    <s v="S"/>
    <n v="1"/>
    <n v="30"/>
    <n v="0"/>
    <s v=" "/>
    <s v=" "/>
    <s v=" "/>
    <s v=" "/>
    <s v=" "/>
    <s v=" "/>
    <n v="1"/>
    <n v="1"/>
    <s v="null"/>
    <s v=" "/>
    <n v="2840107"/>
    <s v="FERIA 2018"/>
    <n v="43257"/>
    <n v="0"/>
    <n v="0"/>
    <n v="0"/>
    <s v=" "/>
    <n v="890303093000"/>
    <d v="1899-12-30T00:00:00"/>
    <n v="0"/>
    <m/>
    <m/>
    <m/>
    <m/>
  </r>
  <r>
    <n v="63996"/>
    <s v="C"/>
    <x v="77"/>
    <x v="0"/>
    <n v="4"/>
    <n v="9.4442670267185408E+16"/>
    <d v="2018-12-10T00:00:00"/>
    <d v="2021-11-30T00:00:00"/>
    <n v="0"/>
    <n v="1"/>
    <n v="32"/>
    <n v="30"/>
    <n v="2"/>
    <n v="11.76"/>
    <n v="12415"/>
    <n v="1000000"/>
    <n v="34396"/>
    <n v="133529"/>
    <n v="0"/>
    <n v="0"/>
    <n v="0"/>
    <m/>
    <n v="0"/>
    <n v="0"/>
    <n v="0"/>
    <m/>
    <m/>
    <d v="2021-10-29T00:00:00"/>
    <n v="1"/>
    <s v="S"/>
    <n v="1"/>
    <n v="30"/>
    <n v="0"/>
    <s v=" "/>
    <s v=" "/>
    <s v=" "/>
    <s v=" "/>
    <s v=" "/>
    <s v=" "/>
    <n v="1"/>
    <n v="1"/>
    <s v="null"/>
    <s v=" "/>
    <n v="69533"/>
    <s v="CREDITO MADRUGON DATACREDITO"/>
    <n v="43444"/>
    <n v="0"/>
    <n v="0"/>
    <n v="0"/>
    <s v=" "/>
    <n v="890303093000"/>
    <d v="1899-12-30T00:00:00"/>
    <n v="0"/>
    <m/>
    <m/>
    <m/>
    <m/>
  </r>
  <r>
    <n v="87301335"/>
    <s v="C"/>
    <x v="78"/>
    <x v="0"/>
    <n v="4"/>
    <n v="1.66226721181884E+16"/>
    <d v="2020-09-04T00:00:00"/>
    <d v="2025-08-30T00:00:00"/>
    <n v="0"/>
    <n v="1"/>
    <n v="14"/>
    <n v="30"/>
    <n v="2"/>
    <n v="16.8"/>
    <n v="18156"/>
    <n v="150000000"/>
    <n v="3760224"/>
    <n v="125588861"/>
    <n v="0"/>
    <n v="0"/>
    <n v="0"/>
    <m/>
    <n v="0"/>
    <n v="0"/>
    <n v="0"/>
    <m/>
    <m/>
    <d v="2021-10-29T00:00:00"/>
    <n v="1"/>
    <s v="S"/>
    <n v="1"/>
    <n v="30"/>
    <n v="0"/>
    <s v=" "/>
    <s v=" "/>
    <s v=" "/>
    <s v=" "/>
    <s v=" "/>
    <s v=" "/>
    <n v="1"/>
    <n v="1"/>
    <s v="null"/>
    <s v=" "/>
    <n v="38287526"/>
    <s v="RETANQUEO 2020"/>
    <n v="44078"/>
    <n v="0"/>
    <n v="0"/>
    <n v="0"/>
    <s v=" "/>
    <n v="890303093000"/>
    <d v="1899-12-30T00:00:00"/>
    <n v="0"/>
    <m/>
    <m/>
    <m/>
    <m/>
  </r>
  <r>
    <n v="1694592"/>
    <s v="C"/>
    <x v="78"/>
    <x v="0"/>
    <n v="4"/>
    <n v="1.66226721003816E+16"/>
    <d v="2016-09-29T00:00:00"/>
    <d v="2021-09-30T00:00:00"/>
    <n v="0"/>
    <n v="1"/>
    <n v="58"/>
    <n v="30"/>
    <n v="2"/>
    <n v="16.8"/>
    <n v="18156"/>
    <n v="50000000"/>
    <n v="1244996"/>
    <n v="2437785"/>
    <n v="0"/>
    <n v="0"/>
    <n v="0"/>
    <m/>
    <n v="0"/>
    <n v="0"/>
    <n v="0"/>
    <m/>
    <m/>
    <d v="2021-10-29T00:00:00"/>
    <n v="1"/>
    <s v="S"/>
    <n v="1"/>
    <n v="30"/>
    <n v="0"/>
    <s v=" "/>
    <s v=" "/>
    <s v=" "/>
    <s v=" "/>
    <s v=" "/>
    <s v=" "/>
    <n v="1"/>
    <n v="1"/>
    <s v="null"/>
    <s v=" "/>
    <n v="743193"/>
    <s v="LIBRE INVERSION"/>
    <n v="42642"/>
    <n v="0"/>
    <n v="0"/>
    <n v="0"/>
    <s v=" "/>
    <n v="890303093000"/>
    <d v="1899-12-30T00:00:00"/>
    <n v="0"/>
    <m/>
    <m/>
    <m/>
    <m/>
  </r>
  <r>
    <n v="0"/>
    <s v="C"/>
    <x v="79"/>
    <x v="0"/>
    <n v="4"/>
    <n v="2.95621491154891E+16"/>
    <d v="2021-05-12T00:00:00"/>
    <d v="2023-04-30T00:00:00"/>
    <n v="0"/>
    <n v="1"/>
    <n v="5"/>
    <n v="30"/>
    <n v="2"/>
    <n v="9"/>
    <n v="9381"/>
    <n v="1500000"/>
    <n v="68725"/>
    <n v="1209971"/>
    <n v="0"/>
    <n v="0"/>
    <n v="0"/>
    <m/>
    <n v="0"/>
    <n v="0"/>
    <n v="0"/>
    <m/>
    <m/>
    <d v="2021-10-29T00:00:00"/>
    <n v="1"/>
    <s v="S"/>
    <n v="1"/>
    <n v="30"/>
    <n v="0"/>
    <s v=" "/>
    <s v=" "/>
    <s v=" "/>
    <s v=" "/>
    <s v=" "/>
    <s v=" "/>
    <n v="1"/>
    <n v="1"/>
    <s v="null"/>
    <s v=" "/>
    <n v="3436130"/>
    <s v="SOBRE APORTES"/>
    <n v="44328"/>
    <n v="0"/>
    <n v="0"/>
    <n v="0"/>
    <s v=" "/>
    <n v="890303093000"/>
    <d v="1899-12-30T00:00:00"/>
    <n v="0"/>
    <m/>
    <m/>
    <m/>
    <m/>
  </r>
  <r>
    <n v="0"/>
    <s v="C"/>
    <x v="79"/>
    <x v="0"/>
    <n v="4"/>
    <n v="2.95621491130141E+16"/>
    <d v="2021-09-24T00:00:00"/>
    <d v="2022-08-30T00:00:00"/>
    <n v="0"/>
    <n v="1"/>
    <n v="1"/>
    <n v="30"/>
    <n v="2"/>
    <n v="19.8"/>
    <n v="21699"/>
    <n v="380000"/>
    <n v="38111"/>
    <n v="348250"/>
    <n v="0"/>
    <n v="0"/>
    <n v="0"/>
    <m/>
    <n v="0"/>
    <n v="0"/>
    <n v="0"/>
    <m/>
    <m/>
    <d v="2021-10-29T00:00:00"/>
    <n v="1"/>
    <s v="S"/>
    <n v="1"/>
    <n v="30"/>
    <n v="0"/>
    <s v=" "/>
    <s v=" "/>
    <s v=" "/>
    <s v=" "/>
    <s v=" "/>
    <s v=" "/>
    <n v="1"/>
    <n v="1"/>
    <s v="null"/>
    <s v=" "/>
    <n v="988976"/>
    <s v="ORDENES AL COMERCIO"/>
    <n v="44463"/>
    <n v="0"/>
    <n v="0"/>
    <n v="0"/>
    <s v=" "/>
    <n v="890303093000"/>
    <d v="1899-12-30T00:00:00"/>
    <n v="0"/>
    <m/>
    <m/>
    <m/>
    <m/>
  </r>
  <r>
    <n v="0"/>
    <s v="C"/>
    <x v="79"/>
    <x v="0"/>
    <n v="4"/>
    <n v="2.95621491154893E+16"/>
    <d v="2021-08-04T00:00:00"/>
    <d v="2026-07-30T00:00:00"/>
    <n v="0"/>
    <n v="1"/>
    <n v="3"/>
    <n v="30"/>
    <n v="2"/>
    <n v="9"/>
    <n v="9381"/>
    <n v="2500000"/>
    <n v="52246"/>
    <n v="2400546"/>
    <n v="0"/>
    <n v="0"/>
    <n v="0"/>
    <m/>
    <n v="0"/>
    <n v="0"/>
    <n v="0"/>
    <m/>
    <m/>
    <d v="2021-10-29T00:00:00"/>
    <n v="1"/>
    <s v="S"/>
    <n v="1"/>
    <n v="30"/>
    <n v="0"/>
    <s v=" "/>
    <s v=" "/>
    <s v=" "/>
    <s v=" "/>
    <s v=" "/>
    <s v=" "/>
    <n v="1"/>
    <n v="1"/>
    <s v="null"/>
    <s v=" "/>
    <n v="6817178"/>
    <s v="SOBRE APORTES"/>
    <n v="44412"/>
    <n v="0"/>
    <n v="0"/>
    <n v="0"/>
    <s v=" "/>
    <n v="890303093000"/>
    <d v="1899-12-30T00:00:00"/>
    <n v="0"/>
    <m/>
    <m/>
    <m/>
    <m/>
  </r>
  <r>
    <n v="0"/>
    <s v="C"/>
    <x v="80"/>
    <x v="0"/>
    <n v="4"/>
    <n v="291197822555546"/>
    <d v="2021-02-25T00:00:00"/>
    <d v="2026-02-28T00:00:00"/>
    <n v="0"/>
    <n v="1"/>
    <n v="50"/>
    <n v="30"/>
    <n v="2"/>
    <n v="9"/>
    <n v="9381"/>
    <n v="5520417"/>
    <n v="122799"/>
    <n v="1142905"/>
    <n v="0"/>
    <n v="0"/>
    <n v="0"/>
    <m/>
    <n v="0"/>
    <n v="0"/>
    <n v="0"/>
    <m/>
    <m/>
    <d v="2021-10-30T00:00:00"/>
    <n v="1"/>
    <s v="S"/>
    <n v="1"/>
    <n v="30"/>
    <n v="0"/>
    <s v=" "/>
    <s v=" "/>
    <s v=" "/>
    <s v=" "/>
    <s v=" "/>
    <s v=" "/>
    <n v="1"/>
    <n v="1"/>
    <s v="null"/>
    <s v=" "/>
    <n v="13471700"/>
    <s v="COMPRA CARTERA 20 SIN CODEUDOR"/>
    <n v="44252"/>
    <n v="0"/>
    <n v="0"/>
    <n v="0"/>
    <s v=" "/>
    <n v="800090782"/>
    <d v="1899-12-30T00:00:00"/>
    <n v="0"/>
    <m/>
    <m/>
    <m/>
    <m/>
  </r>
  <r>
    <n v="0"/>
    <s v="C"/>
    <x v="81"/>
    <x v="0"/>
    <n v="4"/>
    <n v="3.19527511246886E+16"/>
    <d v="2020-11-18T00:00:00"/>
    <d v="2022-11-30T00:00:00"/>
    <n v="0"/>
    <n v="1"/>
    <n v="16"/>
    <n v="30"/>
    <n v="2"/>
    <n v="21.6"/>
    <n v="23872"/>
    <n v="1000000"/>
    <n v="51977"/>
    <n v="385940"/>
    <n v="6947"/>
    <n v="0"/>
    <n v="0"/>
    <m/>
    <n v="0"/>
    <n v="0"/>
    <n v="0"/>
    <m/>
    <m/>
    <d v="2021-10-11T00:00:00"/>
    <n v="1"/>
    <s v="S"/>
    <n v="1"/>
    <n v="30"/>
    <n v="0"/>
    <s v=" "/>
    <s v=" "/>
    <s v=" "/>
    <s v=" "/>
    <s v=" "/>
    <s v=" "/>
    <n v="1"/>
    <n v="1"/>
    <s v="null"/>
    <s v=" "/>
    <n v="1209066"/>
    <s v="CREDIYA 20"/>
    <n v="44153"/>
    <n v="0"/>
    <n v="0"/>
    <n v="0"/>
    <s v=" "/>
    <s v=" "/>
    <d v="1899-12-30T00:00:00"/>
    <n v="0"/>
    <m/>
    <m/>
    <m/>
    <m/>
  </r>
  <r>
    <n v="0"/>
    <s v="C"/>
    <x v="81"/>
    <x v="0"/>
    <n v="4"/>
    <n v="3.19527511154847E+16"/>
    <d v="2018-07-16T00:00:00"/>
    <d v="2022-07-30T00:00:00"/>
    <n v="0"/>
    <n v="1"/>
    <n v="35"/>
    <n v="30"/>
    <n v="2"/>
    <n v="12.6"/>
    <n v="13354"/>
    <n v="13500000"/>
    <n v="361421"/>
    <n v="4363437"/>
    <n v="45816"/>
    <n v="0"/>
    <n v="0"/>
    <m/>
    <n v="0"/>
    <n v="0"/>
    <n v="0"/>
    <m/>
    <m/>
    <d v="2021-09-30T00:00:00"/>
    <n v="1"/>
    <s v="S"/>
    <n v="1"/>
    <n v="30"/>
    <n v="0"/>
    <s v=" "/>
    <s v=" "/>
    <s v=" "/>
    <s v=" "/>
    <s v=" "/>
    <s v=" "/>
    <n v="1"/>
    <n v="1"/>
    <s v="null"/>
    <s v=" "/>
    <n v="13669702"/>
    <s v="SOBRE APORTES"/>
    <n v="43297"/>
    <n v="0"/>
    <n v="0"/>
    <n v="0"/>
    <s v=" "/>
    <s v=" "/>
    <d v="1899-12-30T00:00:00"/>
    <n v="0"/>
    <m/>
    <m/>
    <m/>
    <m/>
  </r>
  <r>
    <n v="19236292"/>
    <s v="C"/>
    <x v="82"/>
    <x v="0"/>
    <n v="4"/>
    <n v="3.19785382681885E+16"/>
    <d v="2020-10-07T00:00:00"/>
    <d v="2025-09-30T00:00:00"/>
    <n v="0"/>
    <n v="1"/>
    <n v="13"/>
    <n v="30"/>
    <n v="2"/>
    <n v="16.8"/>
    <n v="18156"/>
    <n v="45181000"/>
    <n v="1191998"/>
    <n v="38765445"/>
    <n v="0"/>
    <n v="0"/>
    <n v="0"/>
    <m/>
    <n v="0"/>
    <n v="0"/>
    <n v="0"/>
    <m/>
    <m/>
    <d v="2021-10-29T00:00:00"/>
    <n v="1"/>
    <s v="S"/>
    <n v="1"/>
    <n v="30"/>
    <n v="0"/>
    <s v=" "/>
    <s v=" "/>
    <s v=" "/>
    <s v=" "/>
    <s v=" "/>
    <s v=" "/>
    <n v="1"/>
    <n v="1"/>
    <s v="null"/>
    <s v=" "/>
    <n v="19529153"/>
    <s v="RETANQUEO 2020 SIN CODEUDOR"/>
    <n v="44111"/>
    <n v="0"/>
    <n v="0"/>
    <n v="0"/>
    <s v=" "/>
    <n v="890303093000"/>
    <d v="1899-12-30T00:00:00"/>
    <n v="0"/>
    <m/>
    <m/>
    <m/>
    <m/>
  </r>
  <r>
    <n v="453638"/>
    <s v="C"/>
    <x v="82"/>
    <x v="0"/>
    <n v="4"/>
    <n v="3.1978538124689E+16"/>
    <d v="2021-04-22T00:00:00"/>
    <d v="2021-12-30T00:00:00"/>
    <n v="0"/>
    <n v="1"/>
    <n v="2"/>
    <n v="30"/>
    <n v="2"/>
    <n v="19.2"/>
    <n v="20983"/>
    <n v="1200000"/>
    <n v="161350"/>
    <n v="914183"/>
    <n v="0"/>
    <n v="0"/>
    <n v="0"/>
    <m/>
    <n v="0"/>
    <n v="0"/>
    <n v="0"/>
    <m/>
    <m/>
    <d v="2021-10-29T00:00:00"/>
    <n v="1"/>
    <s v="S"/>
    <n v="1"/>
    <n v="30"/>
    <n v="0"/>
    <s v=" "/>
    <s v=" "/>
    <s v=" "/>
    <s v=" "/>
    <s v=" "/>
    <s v=" "/>
    <n v="1"/>
    <n v="1"/>
    <s v="null"/>
    <s v=" "/>
    <n v="460545"/>
    <s v="CREDIYA 20"/>
    <n v="44308"/>
    <n v="0"/>
    <n v="0"/>
    <n v="0"/>
    <s v=" "/>
    <n v="890303093000"/>
    <d v="1899-12-30T00:00:00"/>
    <n v="0"/>
    <m/>
    <m/>
    <m/>
    <m/>
  </r>
  <r>
    <n v="79075742"/>
    <s v="C"/>
    <x v="83"/>
    <x v="0"/>
    <n v="4"/>
    <n v="668533722555543"/>
    <d v="2021-02-22T00:00:00"/>
    <d v="2028-02-29T00:00:00"/>
    <n v="0"/>
    <n v="1"/>
    <n v="8"/>
    <n v="30"/>
    <n v="2"/>
    <n v="9"/>
    <n v="9381"/>
    <n v="102211912"/>
    <n v="1804320"/>
    <n v="95730855"/>
    <n v="0"/>
    <n v="0"/>
    <n v="0"/>
    <m/>
    <n v="0"/>
    <n v="0"/>
    <n v="0"/>
    <m/>
    <m/>
    <d v="2021-10-29T00:00:00"/>
    <n v="1"/>
    <s v="S"/>
    <n v="1"/>
    <n v="30"/>
    <n v="0"/>
    <s v=" "/>
    <s v=" "/>
    <s v=" "/>
    <s v=" "/>
    <s v=" "/>
    <s v=" "/>
    <n v="1"/>
    <n v="1"/>
    <s v="null"/>
    <s v=" "/>
    <n v="16655113"/>
    <s v="COMPRA CARTERA 20 SIN CODEUDOR"/>
    <n v="44249"/>
    <n v="0"/>
    <n v="0"/>
    <n v="0"/>
    <s v=" "/>
    <n v="890303093000"/>
    <d v="1899-12-30T00:00:00"/>
    <n v="0"/>
    <m/>
    <m/>
    <m/>
    <m/>
  </r>
  <r>
    <n v="2407286"/>
    <s v="C"/>
    <x v="84"/>
    <x v="0"/>
    <n v="4"/>
    <n v="9.4443574115486E+16"/>
    <d v="2019-04-05T00:00:00"/>
    <d v="2024-04-30T00:00:00"/>
    <n v="0"/>
    <n v="1"/>
    <n v="27"/>
    <n v="30"/>
    <n v="2"/>
    <n v="12.6"/>
    <n v="13354"/>
    <n v="12700000"/>
    <n v="288236"/>
    <n v="7973287"/>
    <n v="0"/>
    <n v="0"/>
    <n v="0"/>
    <m/>
    <n v="0"/>
    <n v="0"/>
    <n v="0"/>
    <m/>
    <m/>
    <d v="2021-10-29T00:00:00"/>
    <n v="1"/>
    <s v="S"/>
    <n v="1"/>
    <n v="30"/>
    <n v="0"/>
    <s v=" "/>
    <s v=" "/>
    <s v=" "/>
    <s v=" "/>
    <s v=" "/>
    <s v=" "/>
    <n v="1"/>
    <n v="1"/>
    <s v="null"/>
    <s v=" "/>
    <n v="5566001"/>
    <s v="SOBRE APORTES"/>
    <n v="43560"/>
    <n v="0"/>
    <n v="0"/>
    <n v="0"/>
    <s v=" "/>
    <n v="890303093000"/>
    <d v="1899-12-30T00:00:00"/>
    <n v="0"/>
    <m/>
    <m/>
    <m/>
    <m/>
  </r>
  <r>
    <n v="4763942"/>
    <s v="C"/>
    <x v="84"/>
    <x v="0"/>
    <n v="4"/>
    <n v="9.44435741175868E+16"/>
    <d v="2019-08-14T00:00:00"/>
    <d v="2025-08-30T00:00:00"/>
    <n v="0"/>
    <n v="1"/>
    <n v="23"/>
    <n v="30"/>
    <n v="2"/>
    <n v="18"/>
    <n v="19562"/>
    <n v="20000000"/>
    <n v="459418"/>
    <n v="15778881"/>
    <n v="0"/>
    <n v="0"/>
    <n v="0"/>
    <m/>
    <n v="0"/>
    <n v="0"/>
    <n v="0"/>
    <m/>
    <m/>
    <d v="2021-10-29T00:00:00"/>
    <n v="1"/>
    <s v="S"/>
    <n v="1"/>
    <n v="30"/>
    <n v="0"/>
    <s v=" "/>
    <s v=" "/>
    <s v=" "/>
    <s v=" "/>
    <s v=" "/>
    <s v=" "/>
    <n v="1"/>
    <n v="1"/>
    <s v="null"/>
    <s v=" "/>
    <n v="11014939"/>
    <s v="FERIA 2019"/>
    <n v="43691"/>
    <n v="0"/>
    <n v="0"/>
    <n v="0"/>
    <s v=" "/>
    <n v="890303093000"/>
    <d v="1899-12-30T00:00:00"/>
    <n v="0"/>
    <m/>
    <m/>
    <m/>
    <m/>
  </r>
  <r>
    <n v="14805922"/>
    <s v="C"/>
    <x v="85"/>
    <x v="0"/>
    <n v="4"/>
    <n v="3.8870782120389E+16"/>
    <d v="2021-03-23T00:00:00"/>
    <d v="2025-03-30T00:00:00"/>
    <n v="0"/>
    <n v="1"/>
    <n v="7"/>
    <n v="30"/>
    <n v="2"/>
    <n v="13.2"/>
    <n v="14029"/>
    <n v="20000000"/>
    <n v="544525"/>
    <n v="17720895"/>
    <n v="0"/>
    <n v="0"/>
    <n v="0"/>
    <m/>
    <n v="0"/>
    <n v="0"/>
    <n v="0"/>
    <m/>
    <m/>
    <d v="2021-10-29T00:00:00"/>
    <n v="1"/>
    <s v="S"/>
    <n v="1"/>
    <n v="30"/>
    <n v="0"/>
    <s v=" "/>
    <s v=" "/>
    <s v=" "/>
    <s v=" "/>
    <s v=" "/>
    <s v=" "/>
    <n v="1"/>
    <n v="1"/>
    <s v="null"/>
    <s v=" "/>
    <n v="2914973"/>
    <s v="LIBRE INVERSION 20"/>
    <n v="44278"/>
    <n v="0"/>
    <n v="0"/>
    <n v="0"/>
    <s v=" "/>
    <n v="890303093000"/>
    <d v="1899-12-30T00:00:00"/>
    <n v="0"/>
    <m/>
    <m/>
    <m/>
    <m/>
  </r>
  <r>
    <n v="15255255"/>
    <s v="C"/>
    <x v="85"/>
    <x v="0"/>
    <n v="4"/>
    <n v="3.88707821171886E+16"/>
    <d v="2020-11-27T00:00:00"/>
    <d v="2026-11-30T00:00:00"/>
    <n v="0"/>
    <n v="1"/>
    <n v="11"/>
    <n v="30"/>
    <n v="2"/>
    <n v="11.76"/>
    <n v="12415"/>
    <n v="20500000"/>
    <n v="404627"/>
    <n v="18258692"/>
    <n v="0"/>
    <n v="0"/>
    <n v="0"/>
    <m/>
    <n v="0"/>
    <n v="0"/>
    <n v="0"/>
    <m/>
    <m/>
    <d v="2021-10-29T00:00:00"/>
    <n v="1"/>
    <s v="S"/>
    <n v="1"/>
    <n v="30"/>
    <n v="0"/>
    <s v=" "/>
    <s v=" "/>
    <s v=" "/>
    <s v=" "/>
    <s v=" "/>
    <s v=" "/>
    <n v="1"/>
    <n v="1"/>
    <s v="null"/>
    <s v=" "/>
    <n v="3003437"/>
    <s v="CREDITO MADRUGON"/>
    <n v="44161"/>
    <n v="0"/>
    <n v="0"/>
    <n v="0"/>
    <s v=" "/>
    <n v="890303093000"/>
    <d v="1899-12-30T00:00:00"/>
    <n v="0"/>
    <m/>
    <m/>
    <m/>
    <m/>
  </r>
  <r>
    <n v="3110883"/>
    <s v="C"/>
    <x v="85"/>
    <x v="0"/>
    <n v="4"/>
    <n v="3.88707821246894E+16"/>
    <d v="2021-09-06T00:00:00"/>
    <d v="2023-08-30T00:00:00"/>
    <n v="0"/>
    <n v="1"/>
    <n v="2"/>
    <n v="30"/>
    <n v="2"/>
    <n v="19.2"/>
    <n v="20983"/>
    <n v="4000000"/>
    <n v="203193"/>
    <n v="3723350"/>
    <n v="0"/>
    <n v="0"/>
    <n v="0"/>
    <m/>
    <n v="0"/>
    <n v="0"/>
    <n v="0"/>
    <m/>
    <m/>
    <d v="2021-10-29T00:00:00"/>
    <n v="1"/>
    <s v="S"/>
    <n v="1"/>
    <n v="30"/>
    <n v="0"/>
    <s v=" "/>
    <s v=" "/>
    <s v=" "/>
    <s v=" "/>
    <s v=" "/>
    <s v=" "/>
    <n v="1"/>
    <n v="1"/>
    <s v="null"/>
    <s v=" "/>
    <n v="612467"/>
    <s v="CREDIYA 20"/>
    <n v="44445"/>
    <n v="0"/>
    <n v="0"/>
    <n v="0"/>
    <s v=" "/>
    <n v="890303093000"/>
    <d v="1899-12-30T00:00:00"/>
    <n v="0"/>
    <m/>
    <m/>
    <m/>
    <m/>
  </r>
  <r>
    <n v="81156615"/>
    <s v="C"/>
    <x v="85"/>
    <x v="0"/>
    <n v="4"/>
    <n v="3.8870782117788E+16"/>
    <d v="2020-05-27T00:00:00"/>
    <d v="2027-05-30T00:00:00"/>
    <n v="0"/>
    <n v="1"/>
    <n v="16"/>
    <n v="30"/>
    <n v="2"/>
    <n v="18"/>
    <n v="19562"/>
    <n v="108754000"/>
    <n v="2304169"/>
    <n v="97134635"/>
    <n v="0"/>
    <n v="0"/>
    <n v="0"/>
    <m/>
    <n v="0"/>
    <n v="0"/>
    <n v="0"/>
    <m/>
    <m/>
    <d v="2021-10-29T00:00:00"/>
    <n v="1"/>
    <s v="S"/>
    <n v="1"/>
    <n v="30"/>
    <n v="0"/>
    <s v=" "/>
    <s v=" "/>
    <s v=" "/>
    <s v=" "/>
    <s v=" "/>
    <s v=" "/>
    <n v="1"/>
    <n v="1"/>
    <s v="null"/>
    <s v=" "/>
    <n v="15978020"/>
    <s v="FERIA 2020"/>
    <n v="43978"/>
    <n v="0"/>
    <n v="0"/>
    <n v="0"/>
    <s v=" "/>
    <n v="890303093000"/>
    <n v="0"/>
    <n v="0"/>
    <m/>
    <m/>
    <m/>
    <m/>
  </r>
  <r>
    <n v="20718886"/>
    <s v="C"/>
    <x v="86"/>
    <x v="1"/>
    <n v="4"/>
    <n v="314739991205505"/>
    <d v="2020-08-25T00:00:00"/>
    <d v="2024-08-30T00:00:00"/>
    <n v="0"/>
    <n v="1"/>
    <n v="15"/>
    <n v="30"/>
    <n v="2"/>
    <n v="9.6"/>
    <n v="10034"/>
    <n v="50000000"/>
    <n v="1265441"/>
    <n v="36733572"/>
    <n v="0"/>
    <n v="0"/>
    <n v="0"/>
    <m/>
    <n v="0"/>
    <n v="0"/>
    <n v="0"/>
    <m/>
    <m/>
    <d v="2021-10-29T00:00:00"/>
    <n v="1"/>
    <s v="S"/>
    <n v="1"/>
    <n v="30"/>
    <n v="0"/>
    <s v=" "/>
    <s v=" "/>
    <s v=" "/>
    <s v=" "/>
    <s v=" "/>
    <s v=" "/>
    <n v="1"/>
    <n v="1"/>
    <s v="null"/>
    <s v=" "/>
    <n v="16014686"/>
    <s v="VIVIENDA 20"/>
    <n v="44068"/>
    <n v="0"/>
    <n v="0"/>
    <n v="0"/>
    <s v=" "/>
    <n v="800090782"/>
    <n v="0"/>
    <n v="0"/>
    <m/>
    <m/>
    <m/>
    <m/>
  </r>
  <r>
    <n v="1632827"/>
    <s v="C"/>
    <x v="86"/>
    <x v="0"/>
    <n v="4"/>
    <n v="3.14739991171836E+16"/>
    <d v="2017-12-14T00:00:00"/>
    <d v="2022-12-30T00:00:00"/>
    <n v="0"/>
    <n v="1"/>
    <n v="46"/>
    <n v="30"/>
    <n v="2"/>
    <n v="11.76"/>
    <n v="12415"/>
    <n v="10000000"/>
    <n v="222687"/>
    <n v="2894923"/>
    <n v="0"/>
    <n v="0"/>
    <n v="0"/>
    <m/>
    <n v="0"/>
    <n v="0"/>
    <n v="0"/>
    <m/>
    <m/>
    <d v="2021-10-30T00:00:00"/>
    <n v="1"/>
    <s v="S"/>
    <n v="1"/>
    <n v="30"/>
    <n v="0"/>
    <s v=" "/>
    <s v=" "/>
    <s v=" "/>
    <s v=" "/>
    <s v=" "/>
    <s v=" "/>
    <n v="1"/>
    <n v="1"/>
    <s v="null"/>
    <s v=" "/>
    <n v="1262096"/>
    <s v="CREDITO MADRUGON"/>
    <n v="43083"/>
    <n v="0"/>
    <n v="0"/>
    <n v="0"/>
    <s v=" "/>
    <n v="800090782"/>
    <n v="0"/>
    <n v="0"/>
    <m/>
    <m/>
    <m/>
    <m/>
  </r>
  <r>
    <n v="7563333"/>
    <s v="C"/>
    <x v="86"/>
    <x v="0"/>
    <n v="4"/>
    <n v="3.14739991163795E+16"/>
    <d v="2015-08-03T00:00:00"/>
    <d v="2025-07-30T00:00:00"/>
    <n v="0"/>
    <n v="1"/>
    <n v="75"/>
    <n v="30"/>
    <n v="2"/>
    <n v="10.8"/>
    <n v="11351"/>
    <n v="16780000"/>
    <n v="365575"/>
    <n v="13409420"/>
    <n v="0"/>
    <n v="0"/>
    <n v="0"/>
    <m/>
    <n v="0"/>
    <n v="0"/>
    <n v="0"/>
    <m/>
    <m/>
    <d v="2021-10-30T00:00:00"/>
    <n v="1"/>
    <s v="S"/>
    <n v="1"/>
    <n v="30"/>
    <n v="0"/>
    <s v=" "/>
    <s v=" "/>
    <s v=" "/>
    <s v=" "/>
    <s v=" "/>
    <s v=" "/>
    <n v="1"/>
    <n v="1"/>
    <s v="null"/>
    <s v=" "/>
    <n v="5846087"/>
    <s v="APORTES FERIA 2015"/>
    <n v="42219"/>
    <n v="0"/>
    <n v="0"/>
    <n v="0"/>
    <s v=" "/>
    <n v="800090782"/>
    <n v="0"/>
    <n v="0"/>
    <m/>
    <m/>
    <m/>
    <m/>
  </r>
  <r>
    <n v="0"/>
    <s v="C"/>
    <x v="87"/>
    <x v="0"/>
    <n v="4"/>
    <n v="3.15383541154842E+16"/>
    <d v="2018-04-20T00:00:00"/>
    <d v="2023-04-30T00:00:00"/>
    <n v="0"/>
    <n v="1"/>
    <n v="39"/>
    <n v="30"/>
    <n v="2"/>
    <n v="12.6"/>
    <n v="13354"/>
    <n v="23400000"/>
    <n v="531081"/>
    <n v="9936994"/>
    <n v="0"/>
    <n v="0"/>
    <n v="0"/>
    <m/>
    <n v="0"/>
    <n v="0"/>
    <n v="0"/>
    <m/>
    <m/>
    <d v="2021-10-29T00:00:00"/>
    <n v="1"/>
    <s v="S"/>
    <n v="1"/>
    <n v="30"/>
    <n v="0"/>
    <s v=" "/>
    <s v=" "/>
    <s v=" "/>
    <s v=" "/>
    <s v=" "/>
    <s v=" "/>
    <n v="1"/>
    <n v="1"/>
    <s v="null"/>
    <s v=" "/>
    <n v="16147882"/>
    <s v="SOBRE APORTES"/>
    <n v="43210"/>
    <n v="0"/>
    <n v="0"/>
    <n v="0"/>
    <s v=" "/>
    <n v="890303093000"/>
    <n v="0"/>
    <n v="0"/>
    <m/>
    <m/>
    <m/>
    <m/>
  </r>
  <r>
    <n v="0"/>
    <s v="C"/>
    <x v="87"/>
    <x v="0"/>
    <n v="4"/>
    <n v="315383542620237"/>
    <d v="2018-05-04T00:00:00"/>
    <d v="2023-05-30T00:00:00"/>
    <n v="0"/>
    <n v="1"/>
    <n v="38"/>
    <n v="30"/>
    <n v="2"/>
    <n v="15.6"/>
    <n v="16765"/>
    <n v="15000000"/>
    <n v="383255"/>
    <n v="7118187"/>
    <n v="0"/>
    <n v="0"/>
    <n v="0"/>
    <m/>
    <n v="0"/>
    <n v="0"/>
    <n v="0"/>
    <m/>
    <m/>
    <d v="2021-10-29T00:00:00"/>
    <n v="1"/>
    <s v="S"/>
    <n v="1"/>
    <n v="30"/>
    <n v="0"/>
    <s v=" "/>
    <s v=" "/>
    <s v=" "/>
    <s v=" "/>
    <s v=" "/>
    <s v=" "/>
    <n v="1"/>
    <n v="1"/>
    <s v="null"/>
    <s v=" "/>
    <n v="11567245"/>
    <s v="VEHICULO SIN CODEUDOR"/>
    <n v="43224"/>
    <n v="0"/>
    <n v="0"/>
    <n v="0"/>
    <s v=" "/>
    <n v="890303093000"/>
    <n v="0"/>
    <n v="0"/>
    <m/>
    <m/>
    <m/>
    <m/>
  </r>
  <r>
    <n v="2245242"/>
    <s v="C"/>
    <x v="88"/>
    <x v="0"/>
    <n v="4"/>
    <n v="3.14716401203879E+16"/>
    <d v="2020-04-29T00:00:00"/>
    <d v="2025-04-30T00:00:00"/>
    <n v="0"/>
    <n v="1"/>
    <n v="16"/>
    <n v="30"/>
    <n v="2"/>
    <n v="15.6"/>
    <n v="16765"/>
    <n v="10000000"/>
    <n v="242586"/>
    <n v="8050665"/>
    <n v="0"/>
    <n v="0"/>
    <n v="0"/>
    <m/>
    <n v="0"/>
    <n v="0"/>
    <n v="0"/>
    <m/>
    <m/>
    <d v="2021-10-30T00:00:00"/>
    <n v="1"/>
    <s v="S"/>
    <n v="1"/>
    <n v="30"/>
    <n v="0"/>
    <s v=" "/>
    <s v=" "/>
    <s v=" "/>
    <s v=" "/>
    <s v=" "/>
    <s v=" "/>
    <n v="1"/>
    <n v="1"/>
    <s v="null"/>
    <s v=" "/>
    <n v="5805423"/>
    <s v="LIBRE INVERSION 20"/>
    <n v="43950"/>
    <n v="0"/>
    <n v="0"/>
    <n v="0"/>
    <s v=" "/>
    <s v=" "/>
    <n v="0"/>
    <n v="0"/>
    <m/>
    <m/>
    <m/>
    <m/>
  </r>
  <r>
    <n v="747654"/>
    <s v="C"/>
    <x v="88"/>
    <x v="0"/>
    <n v="4"/>
    <n v="3.14716401154857E+16"/>
    <d v="2019-02-26T00:00:00"/>
    <d v="2024-02-29T00:00:00"/>
    <n v="0"/>
    <n v="1"/>
    <n v="29"/>
    <n v="30"/>
    <n v="2"/>
    <n v="12.6"/>
    <n v="13354"/>
    <n v="4500000"/>
    <n v="102131"/>
    <n v="2680829"/>
    <n v="0"/>
    <n v="0"/>
    <n v="0"/>
    <m/>
    <n v="0"/>
    <n v="0"/>
    <n v="0"/>
    <m/>
    <m/>
    <d v="2021-10-30T00:00:00"/>
    <n v="1"/>
    <s v="S"/>
    <n v="1"/>
    <n v="30"/>
    <n v="0"/>
    <s v=" "/>
    <s v=" "/>
    <s v=" "/>
    <s v=" "/>
    <s v=" "/>
    <s v=" "/>
    <n v="1"/>
    <n v="1"/>
    <s v="null"/>
    <s v=" "/>
    <n v="1933175"/>
    <s v="SOBRE APORTES"/>
    <n v="43522"/>
    <n v="0"/>
    <n v="0"/>
    <n v="0"/>
    <s v=" "/>
    <s v=" "/>
    <n v="0"/>
    <n v="0"/>
    <m/>
    <m/>
    <m/>
    <m/>
  </r>
  <r>
    <n v="14093162"/>
    <s v="C"/>
    <x v="89"/>
    <x v="0"/>
    <n v="4"/>
    <n v="9.4414891117586304E+16"/>
    <d v="2019-05-29T00:00:00"/>
    <d v="2025-05-30T00:00:00"/>
    <n v="0"/>
    <n v="1"/>
    <n v="26"/>
    <n v="30"/>
    <n v="2"/>
    <n v="18"/>
    <n v="19562"/>
    <n v="25920000"/>
    <n v="595406"/>
    <n v="19585118"/>
    <n v="0"/>
    <n v="0"/>
    <n v="0"/>
    <m/>
    <n v="0"/>
    <n v="0"/>
    <n v="0"/>
    <m/>
    <m/>
    <d v="2021-10-29T00:00:00"/>
    <n v="1"/>
    <s v="S"/>
    <n v="1"/>
    <n v="30"/>
    <n v="0"/>
    <s v=" "/>
    <s v=" "/>
    <s v=" "/>
    <s v=" "/>
    <s v=" "/>
    <s v=" "/>
    <n v="1"/>
    <n v="1"/>
    <s v="null"/>
    <s v=" "/>
    <n v="5491956"/>
    <s v="FERIA 2019"/>
    <n v="43614"/>
    <n v="0"/>
    <n v="0"/>
    <n v="0"/>
    <s v=" "/>
    <n v="890303093000"/>
    <n v="0"/>
    <n v="0"/>
    <m/>
    <m/>
    <m/>
    <m/>
  </r>
  <r>
    <n v="9196034"/>
    <s v="C"/>
    <x v="89"/>
    <x v="0"/>
    <n v="4"/>
    <n v="9.4414891120687696E+16"/>
    <d v="2020-02-14T00:00:00"/>
    <d v="2027-02-28T00:00:00"/>
    <n v="0"/>
    <n v="1"/>
    <n v="17"/>
    <n v="30"/>
    <n v="2"/>
    <n v="10.199999999999999"/>
    <n v="10691"/>
    <n v="15000000"/>
    <n v="252816"/>
    <n v="12779631"/>
    <n v="0"/>
    <n v="0"/>
    <n v="0"/>
    <m/>
    <n v="0"/>
    <n v="0"/>
    <n v="0"/>
    <m/>
    <m/>
    <d v="2021-10-29T00:00:00"/>
    <n v="1"/>
    <s v="S"/>
    <n v="1"/>
    <n v="30"/>
    <n v="0"/>
    <s v=" "/>
    <s v=" "/>
    <s v=" "/>
    <s v=" "/>
    <s v=" "/>
    <s v=" "/>
    <n v="1"/>
    <n v="1"/>
    <s v="null"/>
    <s v=" "/>
    <n v="3583597"/>
    <s v="VEHICULO 20"/>
    <n v="43875"/>
    <n v="0"/>
    <n v="0"/>
    <n v="0"/>
    <s v=" "/>
    <n v="890303093000"/>
    <n v="0"/>
    <n v="0"/>
    <m/>
    <m/>
    <m/>
    <m/>
  </r>
  <r>
    <n v="1076064"/>
    <s v="C"/>
    <x v="89"/>
    <x v="0"/>
    <n v="4"/>
    <n v="9.4414891124688896E+16"/>
    <d v="2021-03-18T00:00:00"/>
    <d v="2023-03-30T00:00:00"/>
    <n v="0"/>
    <n v="1"/>
    <n v="7"/>
    <n v="30"/>
    <n v="2"/>
    <n v="19.2"/>
    <n v="20983"/>
    <n v="2000000"/>
    <n v="101596"/>
    <n v="1495395"/>
    <n v="0"/>
    <n v="0"/>
    <n v="0"/>
    <m/>
    <n v="0"/>
    <n v="0"/>
    <n v="0"/>
    <m/>
    <m/>
    <d v="2021-10-29T00:00:00"/>
    <n v="1"/>
    <s v="S"/>
    <n v="1"/>
    <n v="30"/>
    <n v="0"/>
    <s v=" "/>
    <s v=" "/>
    <s v=" "/>
    <s v=" "/>
    <s v=" "/>
    <s v=" "/>
    <n v="1"/>
    <n v="1"/>
    <s v="null"/>
    <s v=" "/>
    <n v="419331"/>
    <s v="CREDIYA 20"/>
    <n v="44273"/>
    <n v="0"/>
    <n v="0"/>
    <n v="0"/>
    <s v=" "/>
    <n v="890303093000"/>
    <n v="0"/>
    <n v="0"/>
    <m/>
    <m/>
    <m/>
    <m/>
  </r>
  <r>
    <n v="0"/>
    <s v="C"/>
    <x v="90"/>
    <x v="0"/>
    <n v="4"/>
    <n v="2.74992911173843E+16"/>
    <d v="2018-05-02T00:00:00"/>
    <d v="2024-05-30T00:00:00"/>
    <n v="0"/>
    <n v="1"/>
    <n v="55"/>
    <n v="30"/>
    <n v="2"/>
    <n v="18"/>
    <n v="19562"/>
    <n v="8290000"/>
    <n v="190429"/>
    <n v="2815017"/>
    <n v="0"/>
    <n v="0"/>
    <n v="0"/>
    <m/>
    <n v="0"/>
    <n v="0"/>
    <n v="0"/>
    <m/>
    <m/>
    <d v="2021-10-31T00:00:00"/>
    <n v="1"/>
    <s v="S"/>
    <n v="1"/>
    <n v="30"/>
    <n v="0"/>
    <s v=" "/>
    <s v=" "/>
    <s v=" "/>
    <s v=" "/>
    <s v=" "/>
    <s v=" "/>
    <n v="1"/>
    <n v="1"/>
    <s v="null"/>
    <s v=" "/>
    <n v="6330858"/>
    <s v="FERIA 2018"/>
    <n v="43222"/>
    <n v="0"/>
    <n v="0"/>
    <n v="0"/>
    <s v=" "/>
    <s v=" "/>
    <n v="0"/>
    <n v="0"/>
    <m/>
    <m/>
    <m/>
    <m/>
  </r>
  <r>
    <n v="0"/>
    <s v="C"/>
    <x v="91"/>
    <x v="0"/>
    <n v="4"/>
    <n v="3.13885131130142E+16"/>
    <d v="2021-10-20T00:00:00"/>
    <d v="2022-04-30T00:00:00"/>
    <n v="0"/>
    <n v="1"/>
    <n v="0"/>
    <n v="30"/>
    <n v="2"/>
    <n v="19.8"/>
    <n v="21699"/>
    <n v="620000"/>
    <n v="109471"/>
    <n v="620000"/>
    <n v="0"/>
    <n v="0"/>
    <n v="0"/>
    <m/>
    <n v="0"/>
    <n v="0"/>
    <n v="0"/>
    <m/>
    <m/>
    <d v="2021-10-20T00:00:00"/>
    <n v="1"/>
    <s v="S"/>
    <n v="1"/>
    <n v="30"/>
    <n v="0"/>
    <s v=" "/>
    <s v=" "/>
    <s v=" "/>
    <s v=" "/>
    <s v=" "/>
    <s v=" "/>
    <n v="1"/>
    <n v="1"/>
    <s v="null"/>
    <s v=" "/>
    <n v="2162781"/>
    <s v="ORDENES AL COMERCIO"/>
    <n v="44489"/>
    <n v="0"/>
    <n v="0"/>
    <n v="0"/>
    <s v=" "/>
    <n v="890303093000"/>
    <n v="0"/>
    <n v="0"/>
    <m/>
    <m/>
    <m/>
    <m/>
  </r>
  <r>
    <n v="0"/>
    <s v="C"/>
    <x v="91"/>
    <x v="0"/>
    <n v="4"/>
    <n v="3.13885131169828E+16"/>
    <d v="2017-07-05T00:00:00"/>
    <d v="2022-06-30T00:00:00"/>
    <n v="0"/>
    <n v="1"/>
    <n v="49"/>
    <n v="30"/>
    <n v="2"/>
    <n v="16.8"/>
    <n v="18156"/>
    <n v="18000000"/>
    <n v="448199"/>
    <n v="4533664"/>
    <n v="0"/>
    <n v="0"/>
    <n v="0"/>
    <m/>
    <n v="0"/>
    <n v="0"/>
    <n v="0"/>
    <m/>
    <m/>
    <d v="2021-10-29T00:00:00"/>
    <n v="1"/>
    <s v="S"/>
    <n v="1"/>
    <n v="30"/>
    <n v="0"/>
    <s v=" "/>
    <s v=" "/>
    <s v=" "/>
    <s v=" "/>
    <s v=" "/>
    <s v=" "/>
    <n v="1"/>
    <n v="1"/>
    <s v="null"/>
    <s v=" "/>
    <n v="15815037"/>
    <s v="FERIA 2017"/>
    <n v="42921"/>
    <n v="0"/>
    <n v="0"/>
    <n v="0"/>
    <s v=" "/>
    <n v="890303093000"/>
    <n v="0"/>
    <n v="0"/>
    <m/>
    <m/>
    <m/>
    <m/>
  </r>
  <r>
    <n v="0"/>
    <s v="C"/>
    <x v="92"/>
    <x v="0"/>
    <n v="4"/>
    <n v="6.6733139115489504E+16"/>
    <d v="2021-10-27T00:00:00"/>
    <d v="2024-04-30T00:00:00"/>
    <n v="0"/>
    <n v="1"/>
    <n v="0"/>
    <n v="30"/>
    <n v="2"/>
    <n v="9"/>
    <n v="9381"/>
    <n v="15000000"/>
    <n v="562218"/>
    <n v="15000000"/>
    <n v="0"/>
    <n v="0"/>
    <n v="0"/>
    <m/>
    <n v="0"/>
    <n v="0"/>
    <n v="0"/>
    <m/>
    <m/>
    <d v="2021-10-27T00:00:00"/>
    <n v="1"/>
    <s v="S"/>
    <n v="1"/>
    <n v="30"/>
    <n v="0"/>
    <s v=" "/>
    <s v=" "/>
    <s v=" "/>
    <s v=" "/>
    <s v=" "/>
    <s v=" "/>
    <n v="1"/>
    <n v="1"/>
    <s v="null"/>
    <s v=" "/>
    <n v="17515960"/>
    <s v="SOBRE APORTES"/>
    <n v="44496"/>
    <n v="0"/>
    <n v="0"/>
    <n v="0"/>
    <s v=" "/>
    <n v="890303093000"/>
    <n v="0"/>
    <n v="0"/>
    <m/>
    <m/>
    <m/>
    <m/>
  </r>
  <r>
    <n v="0"/>
    <s v="C"/>
    <x v="92"/>
    <x v="0"/>
    <n v="4"/>
    <n v="6.67331391154886E+16"/>
    <d v="2020-12-04T00:00:00"/>
    <d v="2021-11-30T00:00:00"/>
    <n v="0"/>
    <n v="1"/>
    <n v="11"/>
    <n v="30"/>
    <n v="2"/>
    <n v="11.4"/>
    <n v="12015"/>
    <n v="5000000"/>
    <n v="443514"/>
    <n v="439240"/>
    <n v="0"/>
    <n v="0"/>
    <n v="0"/>
    <m/>
    <n v="0"/>
    <n v="0"/>
    <n v="0"/>
    <m/>
    <m/>
    <d v="2021-10-29T00:00:00"/>
    <n v="1"/>
    <s v="S"/>
    <n v="1"/>
    <n v="30"/>
    <n v="0"/>
    <s v=" "/>
    <s v=" "/>
    <s v=" "/>
    <s v=" "/>
    <s v=" "/>
    <s v=" "/>
    <n v="1"/>
    <n v="1"/>
    <s v="null"/>
    <s v=" "/>
    <n v="512914"/>
    <s v="SOBRE APORTES"/>
    <n v="44169"/>
    <n v="0"/>
    <n v="0"/>
    <n v="0"/>
    <s v=" "/>
    <n v="890303093000"/>
    <n v="0"/>
    <n v="0"/>
    <m/>
    <m/>
    <m/>
    <m/>
  </r>
  <r>
    <n v="0"/>
    <s v="C"/>
    <x v="93"/>
    <x v="0"/>
    <n v="4"/>
    <n v="3.13859651173843E+16"/>
    <d v="2018-05-07T00:00:00"/>
    <d v="2024-04-30T00:00:00"/>
    <n v="0"/>
    <n v="1"/>
    <n v="41"/>
    <n v="30"/>
    <n v="2"/>
    <n v="18"/>
    <n v="19562"/>
    <n v="22000000"/>
    <n v="268903"/>
    <n v="6653476"/>
    <n v="0"/>
    <n v="0"/>
    <n v="0"/>
    <m/>
    <n v="0"/>
    <n v="0"/>
    <n v="0"/>
    <m/>
    <m/>
    <d v="2021-10-29T00:00:00"/>
    <n v="1"/>
    <s v="S"/>
    <n v="1"/>
    <n v="30"/>
    <n v="0"/>
    <s v=" "/>
    <s v=" "/>
    <s v=" "/>
    <s v=" "/>
    <s v=" "/>
    <s v=" "/>
    <n v="1"/>
    <n v="1"/>
    <s v="null"/>
    <s v=" "/>
    <n v="8145678"/>
    <s v="FERIA 2018"/>
    <n v="43227"/>
    <n v="0"/>
    <n v="0"/>
    <n v="0"/>
    <s v=" "/>
    <s v=" "/>
    <n v="0"/>
    <n v="0"/>
    <m/>
    <m/>
    <m/>
    <m/>
  </r>
  <r>
    <n v="17405320"/>
    <s v="C"/>
    <x v="94"/>
    <x v="0"/>
    <n v="4"/>
    <n v="1.67215241203891E+16"/>
    <d v="2021-05-28T00:00:00"/>
    <d v="2027-05-30T00:00:00"/>
    <n v="0"/>
    <n v="1"/>
    <n v="5"/>
    <n v="30"/>
    <n v="2"/>
    <n v="13.2"/>
    <n v="14029"/>
    <n v="22800000"/>
    <n v="467373"/>
    <n v="21750267"/>
    <n v="0"/>
    <n v="0"/>
    <n v="0"/>
    <m/>
    <n v="0"/>
    <n v="0"/>
    <n v="0"/>
    <m/>
    <m/>
    <d v="2021-10-29T00:00:00"/>
    <n v="1"/>
    <s v="S"/>
    <n v="1"/>
    <n v="30"/>
    <n v="0"/>
    <s v=" "/>
    <s v=" "/>
    <s v=" "/>
    <s v=" "/>
    <s v=" "/>
    <s v=" "/>
    <n v="1"/>
    <n v="1"/>
    <s v="null"/>
    <s v=" "/>
    <n v="4344947"/>
    <s v="LIBRE INVERSION 20"/>
    <n v="44344"/>
    <n v="0"/>
    <n v="0"/>
    <n v="0"/>
    <s v=" "/>
    <n v="890303093000"/>
    <n v="0"/>
    <n v="0"/>
    <m/>
    <m/>
    <m/>
    <m/>
  </r>
  <r>
    <n v="5560614"/>
    <s v="C"/>
    <x v="95"/>
    <x v="0"/>
    <n v="4"/>
    <n v="1.15195181311778E+18"/>
    <d v="2020-06-11T00:00:00"/>
    <d v="2027-06-30T00:00:00"/>
    <n v="0"/>
    <n v="1"/>
    <n v="41"/>
    <n v="30"/>
    <n v="2"/>
    <n v="18"/>
    <n v="19562"/>
    <n v="13340000"/>
    <n v="282634"/>
    <n v="8863938"/>
    <n v="0"/>
    <n v="0"/>
    <n v="0"/>
    <m/>
    <n v="0"/>
    <n v="0"/>
    <n v="0"/>
    <m/>
    <m/>
    <d v="2021-10-29T00:00:00"/>
    <n v="1"/>
    <s v="S"/>
    <n v="1"/>
    <n v="30"/>
    <n v="0"/>
    <s v=" "/>
    <s v=" "/>
    <s v=" "/>
    <s v=" "/>
    <s v=" "/>
    <s v=" "/>
    <n v="1"/>
    <n v="1"/>
    <s v="null"/>
    <s v=" "/>
    <n v="3303324"/>
    <s v="FERIA 2020"/>
    <n v="43993"/>
    <n v="0"/>
    <n v="0"/>
    <n v="0"/>
    <s v=" "/>
    <n v="890303093000"/>
    <n v="0"/>
    <n v="0"/>
    <m/>
    <m/>
    <m/>
    <m/>
  </r>
  <r>
    <n v="1714864"/>
    <s v="C"/>
    <x v="95"/>
    <x v="0"/>
    <n v="4"/>
    <n v="1.15195181321038E+18"/>
    <d v="2021-06-10T00:00:00"/>
    <d v="2024-06-30T00:00:00"/>
    <n v="0"/>
    <n v="1"/>
    <n v="4"/>
    <n v="30"/>
    <n v="2"/>
    <n v="13.2"/>
    <n v="14029"/>
    <n v="3000000"/>
    <n v="105768"/>
    <n v="2733592"/>
    <n v="0"/>
    <n v="0"/>
    <n v="0"/>
    <m/>
    <n v="0"/>
    <n v="0"/>
    <n v="0"/>
    <m/>
    <m/>
    <d v="2021-10-29T00:00:00"/>
    <n v="1"/>
    <s v="S"/>
    <n v="1"/>
    <n v="30"/>
    <n v="0"/>
    <s v=" "/>
    <s v=" "/>
    <s v=" "/>
    <s v=" "/>
    <s v=" "/>
    <s v=" "/>
    <n v="1"/>
    <n v="1"/>
    <s v="null"/>
    <s v=" "/>
    <n v="1018728"/>
    <s v="LIBRE INVERSION 20 SIN CODEUDO"/>
    <n v="44357"/>
    <n v="0"/>
    <n v="0"/>
    <n v="0"/>
    <s v=" "/>
    <n v="890303093000"/>
    <n v="0"/>
    <n v="0"/>
    <m/>
    <m/>
    <m/>
    <m/>
  </r>
  <r>
    <n v="598420"/>
    <s v="C"/>
    <x v="95"/>
    <x v="0"/>
    <n v="4"/>
    <n v="1.1519518131246799E+18"/>
    <d v="2020-12-14T00:00:00"/>
    <d v="2022-12-30T00:00:00"/>
    <n v="0"/>
    <n v="1"/>
    <n v="10"/>
    <n v="30"/>
    <n v="2"/>
    <n v="21.6"/>
    <n v="23872"/>
    <n v="1500000"/>
    <n v="77965"/>
    <n v="953916"/>
    <n v="0"/>
    <n v="0"/>
    <n v="0"/>
    <m/>
    <n v="0"/>
    <n v="0"/>
    <n v="0"/>
    <m/>
    <m/>
    <d v="2021-10-29T00:00:00"/>
    <n v="1"/>
    <s v="S"/>
    <n v="1"/>
    <n v="30"/>
    <n v="0"/>
    <s v=" "/>
    <s v=" "/>
    <s v=" "/>
    <s v=" "/>
    <s v=" "/>
    <s v=" "/>
    <n v="1"/>
    <n v="1"/>
    <s v="null"/>
    <s v=" "/>
    <n v="355496"/>
    <s v="CREDIYA 20"/>
    <n v="44179"/>
    <n v="0"/>
    <n v="0"/>
    <n v="0"/>
    <s v=" "/>
    <n v="890303093000"/>
    <n v="0"/>
    <n v="0"/>
    <m/>
    <m/>
    <m/>
    <m/>
  </r>
  <r>
    <n v="1411117"/>
    <s v="C"/>
    <x v="96"/>
    <x v="0"/>
    <n v="4"/>
    <n v="3.8464346210387696E+16"/>
    <d v="2020-03-04T00:00:00"/>
    <d v="2025-02-28T00:00:00"/>
    <n v="0"/>
    <n v="1"/>
    <n v="17"/>
    <n v="30"/>
    <n v="2"/>
    <n v="15.6"/>
    <n v="16765"/>
    <n v="6600000"/>
    <n v="168632"/>
    <n v="5290800"/>
    <n v="0"/>
    <n v="0"/>
    <n v="0"/>
    <m/>
    <n v="0"/>
    <n v="0"/>
    <n v="0"/>
    <m/>
    <m/>
    <d v="2021-10-29T00:00:00"/>
    <n v="1"/>
    <s v="S"/>
    <n v="1"/>
    <n v="30"/>
    <n v="0"/>
    <s v=" "/>
    <s v=" "/>
    <s v=" "/>
    <s v=" "/>
    <s v=" "/>
    <s v=" "/>
    <n v="1"/>
    <n v="1"/>
    <s v="null"/>
    <s v=" "/>
    <n v="3879683"/>
    <s v="LIBRE INVERSION 20 SIN CODEUDO"/>
    <n v="43894"/>
    <n v="0"/>
    <n v="0"/>
    <n v="0"/>
    <s v=" "/>
    <n v="890303093000"/>
    <n v="0"/>
    <n v="0"/>
    <m/>
    <m/>
    <m/>
    <m/>
  </r>
  <r>
    <n v="168514"/>
    <s v="C"/>
    <x v="96"/>
    <x v="0"/>
    <n v="4"/>
    <n v="3.84643461154858E+16"/>
    <d v="2019-03-01T00:00:00"/>
    <d v="2022-02-28T00:00:00"/>
    <n v="0"/>
    <n v="1"/>
    <n v="29"/>
    <n v="30"/>
    <n v="2"/>
    <n v="12.6"/>
    <n v="13354"/>
    <n v="2800000"/>
    <n v="94192"/>
    <n v="631823"/>
    <n v="0"/>
    <n v="0"/>
    <n v="0"/>
    <m/>
    <n v="0"/>
    <n v="0"/>
    <n v="0"/>
    <m/>
    <m/>
    <d v="2021-10-29T00:00:00"/>
    <n v="1"/>
    <s v="S"/>
    <n v="1"/>
    <n v="30"/>
    <n v="0"/>
    <s v=" "/>
    <s v=" "/>
    <s v=" "/>
    <s v=" "/>
    <s v=" "/>
    <s v=" "/>
    <n v="1"/>
    <n v="1"/>
    <s v="null"/>
    <s v=" "/>
    <n v="463309"/>
    <s v="SOBRE APORTES"/>
    <n v="43525"/>
    <n v="0"/>
    <n v="0"/>
    <n v="0"/>
    <s v=" "/>
    <n v="890303093000"/>
    <n v="0"/>
    <n v="0"/>
    <m/>
    <m/>
    <m/>
    <m/>
  </r>
  <r>
    <n v="9264968"/>
    <s v="C"/>
    <x v="97"/>
    <x v="0"/>
    <n v="4"/>
    <n v="7.4860592267788304E+16"/>
    <d v="2020-08-24T00:00:00"/>
    <d v="2026-08-30T00:00:00"/>
    <n v="0"/>
    <n v="1"/>
    <n v="14"/>
    <n v="30"/>
    <n v="2"/>
    <n v="18"/>
    <n v="19562"/>
    <n v="15600000"/>
    <n v="382762"/>
    <n v="13875689"/>
    <n v="0"/>
    <n v="0"/>
    <n v="0"/>
    <m/>
    <n v="0"/>
    <n v="0"/>
    <n v="0"/>
    <m/>
    <m/>
    <d v="2021-10-29T00:00:00"/>
    <n v="1"/>
    <s v="S"/>
    <n v="1"/>
    <n v="30"/>
    <n v="0"/>
    <s v=" "/>
    <s v=" "/>
    <s v=" "/>
    <s v=" "/>
    <s v=" "/>
    <s v=" "/>
    <n v="1"/>
    <n v="1"/>
    <s v="null"/>
    <s v=" "/>
    <n v="4610721"/>
    <s v="FERIA 2020 SIN CODEUDOR"/>
    <n v="44067"/>
    <n v="0"/>
    <n v="0"/>
    <n v="0"/>
    <s v=" "/>
    <n v="890303093000"/>
    <n v="0"/>
    <n v="0"/>
    <m/>
    <m/>
    <m/>
    <m/>
  </r>
  <r>
    <n v="0"/>
    <s v="C"/>
    <x v="98"/>
    <x v="0"/>
    <n v="4"/>
    <n v="3.19962971110821E+16"/>
    <d v="2017-01-13T00:00:00"/>
    <d v="2022-12-30T00:00:00"/>
    <n v="0"/>
    <n v="1"/>
    <n v="55"/>
    <n v="30"/>
    <n v="2"/>
    <n v="12"/>
    <n v="12683"/>
    <n v="20000000"/>
    <n v="394006"/>
    <n v="6118843"/>
    <n v="0"/>
    <n v="0"/>
    <n v="0"/>
    <m/>
    <n v="0"/>
    <n v="0"/>
    <n v="0"/>
    <m/>
    <m/>
    <d v="2021-10-30T00:00:00"/>
    <n v="1"/>
    <s v="S"/>
    <n v="1"/>
    <n v="30"/>
    <n v="0"/>
    <s v=" "/>
    <s v=" "/>
    <s v=" "/>
    <s v=" "/>
    <s v=" "/>
    <s v=" "/>
    <n v="1"/>
    <n v="1"/>
    <s v="null"/>
    <s v=" "/>
    <n v="8790293"/>
    <s v="VIVIENDA"/>
    <n v="42748"/>
    <n v="0"/>
    <n v="0"/>
    <n v="0"/>
    <s v=" "/>
    <s v=" "/>
    <n v="0"/>
    <n v="0"/>
    <m/>
    <m/>
    <m/>
    <m/>
  </r>
  <r>
    <n v="0"/>
    <s v="C"/>
    <x v="99"/>
    <x v="0"/>
    <n v="4"/>
    <n v="3.19876341171886E+16"/>
    <d v="2020-11-26T00:00:00"/>
    <d v="2022-11-30T00:00:00"/>
    <n v="0"/>
    <n v="1"/>
    <n v="11"/>
    <n v="30"/>
    <n v="2"/>
    <n v="11.76"/>
    <n v="12415"/>
    <n v="8000000"/>
    <n v="377934"/>
    <n v="4576425"/>
    <n v="0"/>
    <n v="0"/>
    <n v="0"/>
    <m/>
    <n v="0"/>
    <n v="0"/>
    <n v="0"/>
    <m/>
    <m/>
    <d v="2021-10-30T00:00:00"/>
    <n v="1"/>
    <s v="S"/>
    <n v="1"/>
    <n v="30"/>
    <n v="0"/>
    <s v=" "/>
    <s v=" "/>
    <s v=" "/>
    <s v=" "/>
    <s v=" "/>
    <s v=" "/>
    <n v="1"/>
    <n v="1"/>
    <s v="null"/>
    <s v=" "/>
    <n v="6897326"/>
    <s v="CREDITO MADRUGON"/>
    <n v="44161"/>
    <n v="0"/>
    <n v="0"/>
    <n v="0"/>
    <s v=" "/>
    <n v="800090782"/>
    <n v="0"/>
    <n v="0"/>
    <m/>
    <m/>
    <m/>
    <m/>
  </r>
  <r>
    <n v="0"/>
    <s v="C"/>
    <x v="100"/>
    <x v="0"/>
    <n v="4"/>
    <n v="4.1917897115487104E+16"/>
    <d v="2019-10-25T00:00:00"/>
    <d v="2024-10-30T00:00:00"/>
    <n v="0"/>
    <n v="1"/>
    <n v="21"/>
    <n v="30"/>
    <n v="2"/>
    <n v="12.6"/>
    <n v="13354"/>
    <n v="9290000"/>
    <n v="210844"/>
    <n v="6689143"/>
    <n v="0"/>
    <n v="0"/>
    <n v="0"/>
    <m/>
    <n v="0"/>
    <n v="0"/>
    <n v="0"/>
    <m/>
    <m/>
    <d v="2021-10-29T00:00:00"/>
    <n v="1"/>
    <s v="S"/>
    <n v="1"/>
    <n v="30"/>
    <n v="0"/>
    <s v=" "/>
    <s v=" "/>
    <s v=" "/>
    <s v=" "/>
    <s v=" "/>
    <s v=" "/>
    <n v="1"/>
    <n v="1"/>
    <s v="null"/>
    <s v=" "/>
    <n v="11308429"/>
    <s v="SOBRE APORTES"/>
    <n v="43763"/>
    <n v="0"/>
    <n v="0"/>
    <n v="0"/>
    <s v=" "/>
    <n v="890303093000"/>
    <n v="0"/>
    <n v="0"/>
    <m/>
    <m/>
    <m/>
    <m/>
  </r>
  <r>
    <n v="0"/>
    <s v="C"/>
    <x v="101"/>
    <x v="0"/>
    <n v="4"/>
    <n v="6.68176911154882E+16"/>
    <d v="2020-07-17T00:00:00"/>
    <d v="2025-07-30T00:00:00"/>
    <n v="0"/>
    <n v="1"/>
    <n v="15"/>
    <n v="30"/>
    <n v="2"/>
    <n v="11.4"/>
    <n v="12015"/>
    <n v="10065000"/>
    <n v="222307"/>
    <n v="8068275"/>
    <n v="0"/>
    <n v="0"/>
    <n v="0"/>
    <m/>
    <n v="0"/>
    <n v="0"/>
    <n v="0"/>
    <m/>
    <m/>
    <d v="2021-10-29T00:00:00"/>
    <n v="1"/>
    <s v="S"/>
    <n v="1"/>
    <n v="30"/>
    <n v="0"/>
    <s v=" "/>
    <s v=" "/>
    <s v=" "/>
    <s v=" "/>
    <s v=" "/>
    <s v=" "/>
    <n v="1"/>
    <n v="1"/>
    <s v="null"/>
    <s v=" "/>
    <n v="8607624"/>
    <s v="SOBRE APORTES"/>
    <n v="44029"/>
    <n v="0"/>
    <n v="0"/>
    <n v="0"/>
    <s v=" "/>
    <n v="890303093000"/>
    <n v="0"/>
    <n v="0"/>
    <m/>
    <m/>
    <m/>
    <m/>
  </r>
  <r>
    <n v="8082894"/>
    <s v="C"/>
    <x v="102"/>
    <x v="0"/>
    <n v="4"/>
    <n v="6.6958392117586096E+16"/>
    <d v="2019-04-24T00:00:00"/>
    <d v="2025-04-30T00:00:00"/>
    <n v="0"/>
    <n v="1"/>
    <n v="24"/>
    <n v="30"/>
    <n v="2"/>
    <n v="18"/>
    <n v="19562"/>
    <n v="16000000"/>
    <n v="367534"/>
    <n v="12389598"/>
    <n v="121284"/>
    <n v="0"/>
    <n v="0"/>
    <m/>
    <n v="0"/>
    <n v="0"/>
    <n v="0"/>
    <m/>
    <m/>
    <d v="2021-10-30T00:00:00"/>
    <n v="1"/>
    <s v="S"/>
    <n v="1"/>
    <n v="30"/>
    <n v="0"/>
    <s v=" "/>
    <s v=" "/>
    <s v=" "/>
    <s v=" "/>
    <s v=" "/>
    <s v=" "/>
    <n v="1"/>
    <n v="1"/>
    <s v="null"/>
    <s v=" "/>
    <n v="4306704"/>
    <s v="FERIA 2019"/>
    <n v="43579"/>
    <n v="0"/>
    <n v="0"/>
    <n v="0"/>
    <s v=" "/>
    <s v=" "/>
    <n v="0"/>
    <n v="0"/>
    <m/>
    <m/>
    <m/>
    <m/>
  </r>
  <r>
    <n v="2828822"/>
    <s v="C"/>
    <x v="102"/>
    <x v="0"/>
    <n v="4"/>
    <n v="669583921003225"/>
    <d v="2018-04-12T00:00:00"/>
    <d v="2023-03-30T00:00:00"/>
    <n v="0"/>
    <n v="1"/>
    <n v="40"/>
    <n v="30"/>
    <n v="2"/>
    <n v="17.399999999999999"/>
    <n v="18857"/>
    <n v="10000000"/>
    <n v="252240"/>
    <n v="4336066"/>
    <n v="0"/>
    <n v="0"/>
    <n v="0"/>
    <m/>
    <n v="0"/>
    <n v="0"/>
    <n v="0"/>
    <m/>
    <m/>
    <d v="2021-10-30T00:00:00"/>
    <n v="1"/>
    <s v="S"/>
    <n v="1"/>
    <n v="30"/>
    <n v="0"/>
    <s v=" "/>
    <s v=" "/>
    <s v=" "/>
    <s v=" "/>
    <s v=" "/>
    <s v=" "/>
    <n v="1"/>
    <n v="1"/>
    <s v="null"/>
    <s v=" "/>
    <n v="1507244"/>
    <s v="LIBRE INVERSION"/>
    <n v="43202"/>
    <n v="0"/>
    <n v="0"/>
    <n v="0"/>
    <s v=" "/>
    <s v=" "/>
    <n v="0"/>
    <n v="0"/>
    <m/>
    <m/>
    <m/>
    <m/>
  </r>
  <r>
    <n v="1459104"/>
    <s v="C"/>
    <x v="102"/>
    <x v="0"/>
    <n v="4"/>
    <n v="6.6958392124687696E+16"/>
    <d v="2020-02-18T00:00:00"/>
    <d v="2022-02-28T00:00:00"/>
    <n v="0"/>
    <n v="1"/>
    <n v="3"/>
    <n v="30"/>
    <n v="2"/>
    <n v="21.6"/>
    <n v="23872"/>
    <n v="2500000"/>
    <n v="129557"/>
    <n v="2236540"/>
    <n v="0"/>
    <n v="0"/>
    <n v="0"/>
    <m/>
    <n v="0"/>
    <n v="0"/>
    <n v="0"/>
    <m/>
    <m/>
    <d v="2021-10-30T00:00:00"/>
    <n v="1"/>
    <s v="S"/>
    <n v="1"/>
    <n v="30"/>
    <n v="0"/>
    <s v=" "/>
    <s v=" "/>
    <s v=" "/>
    <s v=" "/>
    <s v=" "/>
    <s v=" "/>
    <n v="1"/>
    <n v="1"/>
    <s v="null"/>
    <s v=" "/>
    <n v="777436"/>
    <s v="CREDIYA 20"/>
    <n v="43879"/>
    <n v="0"/>
    <n v="0"/>
    <n v="0"/>
    <s v=" "/>
    <s v=" "/>
    <n v="0"/>
    <n v="0"/>
    <m/>
    <m/>
    <m/>
    <m/>
  </r>
  <r>
    <n v="1777330"/>
    <s v="C"/>
    <x v="102"/>
    <x v="0"/>
    <n v="4"/>
    <n v="6.6958392120389296E+16"/>
    <d v="2021-07-16T00:00:00"/>
    <d v="2024-06-30T00:00:00"/>
    <n v="0"/>
    <n v="1"/>
    <n v="4"/>
    <n v="30"/>
    <n v="2"/>
    <n v="13.2"/>
    <n v="14029"/>
    <n v="3000000"/>
    <n v="102242"/>
    <n v="2724322"/>
    <n v="0"/>
    <n v="0"/>
    <n v="0"/>
    <m/>
    <n v="0"/>
    <n v="0"/>
    <n v="0"/>
    <m/>
    <m/>
    <d v="2021-10-30T00:00:00"/>
    <n v="1"/>
    <s v="S"/>
    <n v="1"/>
    <n v="30"/>
    <n v="0"/>
    <s v=" "/>
    <s v=" "/>
    <s v=" "/>
    <s v=" "/>
    <s v=" "/>
    <s v=" "/>
    <n v="1"/>
    <n v="1"/>
    <s v="null"/>
    <s v=" "/>
    <n v="946992"/>
    <s v="LIBRE INVERSION 20"/>
    <n v="44393"/>
    <n v="0"/>
    <n v="0"/>
    <n v="0"/>
    <s v=" "/>
    <s v=" "/>
    <n v="0"/>
    <n v="0"/>
    <m/>
    <m/>
    <m/>
    <m/>
  </r>
  <r>
    <n v="2181927"/>
    <s v="C"/>
    <x v="103"/>
    <x v="0"/>
    <n v="4"/>
    <n v="167519971152257"/>
    <d v="2018-06-14T00:00:00"/>
    <d v="2022-06-30T00:00:00"/>
    <n v="0"/>
    <n v="1"/>
    <n v="37"/>
    <n v="30"/>
    <n v="2"/>
    <n v="19.8"/>
    <n v="21699"/>
    <n v="15000000"/>
    <n v="457159"/>
    <n v="4558258"/>
    <n v="0"/>
    <n v="0"/>
    <n v="0"/>
    <m/>
    <n v="0"/>
    <n v="0"/>
    <n v="0"/>
    <m/>
    <m/>
    <d v="2021-10-29T00:00:00"/>
    <n v="1"/>
    <s v="S"/>
    <n v="1"/>
    <n v="30"/>
    <n v="0"/>
    <s v=" "/>
    <s v=" "/>
    <s v=" "/>
    <s v=" "/>
    <s v=" "/>
    <s v=" "/>
    <n v="1"/>
    <n v="1"/>
    <s v="null"/>
    <s v=" "/>
    <n v="2376331"/>
    <s v="ESPECIAL"/>
    <n v="43265"/>
    <n v="0"/>
    <n v="0"/>
    <n v="0"/>
    <s v=" "/>
    <n v="890303093000"/>
    <n v="0"/>
    <n v="0"/>
    <m/>
    <m/>
    <m/>
    <m/>
  </r>
  <r>
    <n v="2121137"/>
    <s v="C"/>
    <x v="103"/>
    <x v="0"/>
    <n v="4"/>
    <n v="1.67519971171886E+16"/>
    <d v="2020-11-30T00:00:00"/>
    <d v="2026-01-31T00:00:00"/>
    <n v="0"/>
    <n v="1"/>
    <n v="9"/>
    <n v="30"/>
    <n v="2"/>
    <n v="11.76"/>
    <n v="12415"/>
    <n v="5000000"/>
    <n v="112134"/>
    <n v="4431262"/>
    <n v="0"/>
    <n v="0"/>
    <n v="0"/>
    <m/>
    <n v="0"/>
    <n v="0"/>
    <n v="0"/>
    <m/>
    <m/>
    <d v="2021-10-29T00:00:00"/>
    <n v="1"/>
    <s v="S"/>
    <n v="1"/>
    <n v="30"/>
    <n v="0"/>
    <s v=" "/>
    <s v=" "/>
    <s v=" "/>
    <s v=" "/>
    <s v=" "/>
    <s v=" "/>
    <n v="1"/>
    <n v="1"/>
    <s v="null"/>
    <s v=" "/>
    <n v="2310125"/>
    <s v="CREDITO MADRUGON"/>
    <n v="44165"/>
    <n v="0"/>
    <n v="0"/>
    <n v="0"/>
    <s v=" "/>
    <n v="890303093000"/>
    <n v="0"/>
    <n v="0"/>
    <m/>
    <m/>
    <m/>
    <m/>
  </r>
  <r>
    <n v="67942"/>
    <s v="C"/>
    <x v="104"/>
    <x v="0"/>
    <n v="4"/>
    <n v="3.8474348113014096E+16"/>
    <d v="2021-10-15T00:00:00"/>
    <d v="2022-03-30T00:00:00"/>
    <n v="0"/>
    <n v="1"/>
    <n v="0"/>
    <n v="30"/>
    <n v="2"/>
    <n v="19.8"/>
    <n v="21699"/>
    <n v="120000"/>
    <n v="25219"/>
    <n v="120000"/>
    <n v="0"/>
    <n v="0"/>
    <n v="0"/>
    <m/>
    <n v="0"/>
    <n v="0"/>
    <n v="0"/>
    <m/>
    <m/>
    <d v="2021-10-15T00:00:00"/>
    <n v="1"/>
    <s v="S"/>
    <n v="1"/>
    <n v="30"/>
    <n v="0"/>
    <s v=" "/>
    <s v=" "/>
    <s v=" "/>
    <s v=" "/>
    <s v=" "/>
    <s v=" "/>
    <n v="1"/>
    <n v="1"/>
    <s v="null"/>
    <s v=" "/>
    <n v="52058"/>
    <s v="ORDENES AL COMERCIO"/>
    <n v="44484"/>
    <n v="0"/>
    <n v="0"/>
    <n v="0"/>
    <s v=" "/>
    <n v="890303093000"/>
    <n v="0"/>
    <n v="0"/>
    <m/>
    <m/>
    <m/>
    <m/>
  </r>
  <r>
    <n v="885891"/>
    <s v="C"/>
    <x v="104"/>
    <x v="0"/>
    <n v="4"/>
    <n v="3.8474348124689296E+16"/>
    <d v="2021-07-27T00:00:00"/>
    <d v="2023-07-30T00:00:00"/>
    <n v="0"/>
    <n v="1"/>
    <n v="5"/>
    <n v="30"/>
    <n v="2"/>
    <n v="19.2"/>
    <n v="20983"/>
    <n v="1875000"/>
    <n v="95247"/>
    <n v="1564671"/>
    <n v="0"/>
    <n v="0"/>
    <n v="0"/>
    <m/>
    <n v="0"/>
    <n v="0"/>
    <n v="0"/>
    <m/>
    <m/>
    <d v="2021-10-29T00:00:00"/>
    <n v="1"/>
    <s v="S"/>
    <n v="1"/>
    <n v="30"/>
    <n v="0"/>
    <s v=" "/>
    <s v=" "/>
    <s v=" "/>
    <s v=" "/>
    <s v=" "/>
    <s v=" "/>
    <n v="1"/>
    <n v="1"/>
    <s v="null"/>
    <s v=" "/>
    <n v="678780"/>
    <s v="CREDIYA 20"/>
    <n v="44404"/>
    <n v="0"/>
    <n v="0"/>
    <n v="0"/>
    <s v=" "/>
    <n v="890303093000"/>
    <n v="0"/>
    <n v="0"/>
    <m/>
    <m/>
    <m/>
    <m/>
  </r>
  <r>
    <n v="5293065"/>
    <s v="C"/>
    <x v="104"/>
    <x v="0"/>
    <n v="4"/>
    <n v="3.8474348117687104E+16"/>
    <d v="2019-10-23T00:00:00"/>
    <d v="2025-10-30T00:00:00"/>
    <n v="0"/>
    <n v="1"/>
    <n v="21"/>
    <n v="30"/>
    <n v="2"/>
    <n v="18"/>
    <n v="19562"/>
    <n v="11536623"/>
    <n v="265007"/>
    <n v="9348671"/>
    <n v="0"/>
    <n v="0"/>
    <n v="0"/>
    <m/>
    <n v="0"/>
    <n v="0"/>
    <n v="0"/>
    <m/>
    <m/>
    <d v="2021-10-29T00:00:00"/>
    <n v="1"/>
    <s v="S"/>
    <n v="1"/>
    <n v="30"/>
    <n v="0"/>
    <s v=" "/>
    <s v=" "/>
    <s v=" "/>
    <s v=" "/>
    <s v=" "/>
    <s v=" "/>
    <n v="1"/>
    <n v="1"/>
    <s v="null"/>
    <s v=" "/>
    <n v="4055606"/>
    <s v="RETANQUEO OCT 2019"/>
    <n v="43761"/>
    <n v="0"/>
    <n v="0"/>
    <n v="0"/>
    <s v=" "/>
    <n v="890303093000"/>
    <n v="0"/>
    <n v="0"/>
    <m/>
    <m/>
    <m/>
    <m/>
  </r>
  <r>
    <n v="0"/>
    <s v="C"/>
    <x v="105"/>
    <x v="0"/>
    <n v="4"/>
    <n v="1.48937221130141E+16"/>
    <d v="2021-10-12T00:00:00"/>
    <d v="2022-04-30T00:00:00"/>
    <n v="0"/>
    <n v="1"/>
    <n v="0"/>
    <n v="30"/>
    <n v="2"/>
    <n v="19.8"/>
    <n v="21699"/>
    <n v="330000"/>
    <n v="58267"/>
    <n v="330000"/>
    <n v="0"/>
    <n v="0"/>
    <n v="0"/>
    <m/>
    <n v="0"/>
    <n v="0"/>
    <n v="0"/>
    <m/>
    <m/>
    <d v="2021-10-12T00:00:00"/>
    <n v="1"/>
    <s v="S"/>
    <n v="1"/>
    <n v="30"/>
    <n v="0"/>
    <s v=" "/>
    <s v=" "/>
    <s v=" "/>
    <s v=" "/>
    <s v=" "/>
    <s v=" "/>
    <n v="1"/>
    <n v="1"/>
    <s v="null"/>
    <s v=" "/>
    <n v="342383"/>
    <s v="ORDENES AL COMERCIO"/>
    <n v="44481"/>
    <n v="0"/>
    <n v="0"/>
    <n v="0"/>
    <s v=" "/>
    <n v="890303093000"/>
    <n v="0"/>
    <n v="0"/>
    <m/>
    <m/>
    <m/>
    <m/>
  </r>
  <r>
    <n v="0"/>
    <s v="C"/>
    <x v="105"/>
    <x v="0"/>
    <n v="4"/>
    <n v="1.48937221154878E+16"/>
    <d v="2020-03-20T00:00:00"/>
    <d v="2025-03-30T00:00:00"/>
    <n v="0"/>
    <n v="1"/>
    <n v="16"/>
    <n v="30"/>
    <n v="2"/>
    <n v="11.4"/>
    <n v="12015"/>
    <n v="10685000"/>
    <n v="236001"/>
    <n v="8412295"/>
    <n v="0"/>
    <n v="0"/>
    <n v="0"/>
    <m/>
    <n v="0"/>
    <n v="0"/>
    <n v="0"/>
    <m/>
    <m/>
    <d v="2021-10-29T00:00:00"/>
    <n v="1"/>
    <s v="S"/>
    <n v="1"/>
    <n v="30"/>
    <n v="0"/>
    <s v=" "/>
    <s v=" "/>
    <s v=" "/>
    <s v=" "/>
    <s v=" "/>
    <s v=" "/>
    <n v="1"/>
    <n v="1"/>
    <s v="null"/>
    <s v=" "/>
    <n v="8727972"/>
    <s v="SOBRE APORTES"/>
    <n v="43910"/>
    <n v="0"/>
    <n v="0"/>
    <n v="0"/>
    <s v=" "/>
    <n v="890303093000"/>
    <n v="0"/>
    <n v="0"/>
    <m/>
    <m/>
    <m/>
    <m/>
  </r>
  <r>
    <n v="0"/>
    <s v="C"/>
    <x v="106"/>
    <x v="0"/>
    <n v="4"/>
    <n v="3.8568121117185296E+16"/>
    <d v="2018-11-29T00:00:00"/>
    <d v="2022-11-30T00:00:00"/>
    <n v="0"/>
    <n v="1"/>
    <n v="32"/>
    <n v="30"/>
    <n v="2"/>
    <n v="11.76"/>
    <n v="12415"/>
    <n v="4000000"/>
    <n v="105430"/>
    <n v="1551175"/>
    <n v="0"/>
    <n v="0"/>
    <n v="0"/>
    <m/>
    <n v="0"/>
    <n v="0"/>
    <n v="0"/>
    <m/>
    <m/>
    <d v="2021-10-29T00:00:00"/>
    <n v="1"/>
    <s v="S"/>
    <n v="1"/>
    <n v="30"/>
    <n v="0"/>
    <s v=" "/>
    <s v=" "/>
    <s v=" "/>
    <s v=" "/>
    <s v=" "/>
    <s v=" "/>
    <n v="1"/>
    <n v="1"/>
    <s v="null"/>
    <s v=" "/>
    <n v="2547206"/>
    <s v="CREDITO MADRUGON"/>
    <n v="43433"/>
    <n v="0"/>
    <n v="0"/>
    <n v="0"/>
    <s v=" "/>
    <n v="890303093000"/>
    <n v="0"/>
    <n v="0"/>
    <m/>
    <m/>
    <m/>
    <m/>
  </r>
  <r>
    <n v="0"/>
    <s v="C"/>
    <x v="106"/>
    <x v="0"/>
    <n v="4"/>
    <n v="3.8568121124689104E+16"/>
    <d v="2021-05-24T00:00:00"/>
    <d v="2022-05-30T00:00:00"/>
    <n v="0"/>
    <n v="1"/>
    <n v="5"/>
    <n v="30"/>
    <n v="2"/>
    <n v="19.2"/>
    <n v="20983"/>
    <n v="2200000"/>
    <n v="203585"/>
    <n v="1335513"/>
    <n v="0"/>
    <n v="0"/>
    <n v="0"/>
    <m/>
    <n v="0"/>
    <n v="0"/>
    <n v="0"/>
    <m/>
    <m/>
    <d v="2021-10-31T00:00:00"/>
    <n v="1"/>
    <s v="S"/>
    <n v="1"/>
    <n v="30"/>
    <n v="0"/>
    <s v=" "/>
    <s v=" "/>
    <s v=" "/>
    <s v=" "/>
    <s v=" "/>
    <s v=" "/>
    <n v="1"/>
    <n v="1"/>
    <s v="null"/>
    <s v=" "/>
    <n v="2193065"/>
    <s v="CREDIYA 20"/>
    <n v="44340"/>
    <n v="0"/>
    <n v="0"/>
    <n v="0"/>
    <s v=" "/>
    <n v="890303093000"/>
    <n v="0"/>
    <n v="0"/>
    <m/>
    <m/>
    <m/>
    <m/>
  </r>
  <r>
    <n v="0"/>
    <s v="C"/>
    <x v="106"/>
    <x v="0"/>
    <n v="4"/>
    <n v="3.8568121117187296E+16"/>
    <d v="2019-12-02T00:00:00"/>
    <d v="2022-11-30T00:00:00"/>
    <n v="0"/>
    <n v="1"/>
    <n v="20"/>
    <n v="30"/>
    <n v="2"/>
    <n v="11.76"/>
    <n v="12415"/>
    <n v="4000000"/>
    <n v="132949"/>
    <n v="1956083"/>
    <n v="0"/>
    <n v="0"/>
    <n v="0"/>
    <m/>
    <n v="0"/>
    <n v="0"/>
    <n v="0"/>
    <m/>
    <m/>
    <d v="2021-10-29T00:00:00"/>
    <n v="1"/>
    <s v="S"/>
    <n v="1"/>
    <n v="30"/>
    <n v="0"/>
    <s v=" "/>
    <s v=" "/>
    <s v=" "/>
    <s v=" "/>
    <s v=" "/>
    <s v=" "/>
    <n v="1"/>
    <n v="1"/>
    <s v="null"/>
    <s v=" "/>
    <n v="3212111"/>
    <s v="CREDITO MADRUGON"/>
    <n v="43801"/>
    <n v="0"/>
    <n v="0"/>
    <n v="0"/>
    <s v=" "/>
    <n v="890303093000"/>
    <n v="0"/>
    <n v="0"/>
    <m/>
    <m/>
    <m/>
    <m/>
  </r>
  <r>
    <n v="13743454"/>
    <s v="C"/>
    <x v="107"/>
    <x v="0"/>
    <n v="4"/>
    <n v="385685181205503"/>
    <d v="2020-08-18T00:00:00"/>
    <d v="2030-08-30T00:00:00"/>
    <n v="0"/>
    <n v="1"/>
    <n v="14"/>
    <n v="30"/>
    <n v="2"/>
    <n v="9.6"/>
    <n v="10034"/>
    <n v="20000000"/>
    <n v="263063"/>
    <n v="18548153"/>
    <n v="0"/>
    <n v="0"/>
    <n v="0"/>
    <m/>
    <n v="0"/>
    <n v="0"/>
    <n v="0"/>
    <m/>
    <m/>
    <d v="2021-10-29T00:00:00"/>
    <n v="1"/>
    <s v="S"/>
    <n v="1"/>
    <n v="30"/>
    <n v="0"/>
    <s v=" "/>
    <s v=" "/>
    <s v=" "/>
    <s v=" "/>
    <s v=" "/>
    <s v=" "/>
    <n v="1"/>
    <n v="1"/>
    <s v="null"/>
    <s v=" "/>
    <n v="4804699"/>
    <s v="VIVIENDA 20"/>
    <n v="44061"/>
    <n v="0"/>
    <n v="0"/>
    <n v="0"/>
    <s v=" "/>
    <n v="890303093000"/>
    <n v="0"/>
    <n v="0"/>
    <m/>
    <m/>
    <m/>
    <m/>
  </r>
  <r>
    <n v="3813070"/>
    <s v="C"/>
    <x v="107"/>
    <x v="0"/>
    <n v="4"/>
    <n v="3.8568518117586096E+16"/>
    <d v="2019-04-30T00:00:00"/>
    <d v="2024-04-30T00:00:00"/>
    <n v="0"/>
    <n v="1"/>
    <n v="28"/>
    <n v="30"/>
    <n v="2"/>
    <n v="18"/>
    <n v="19562"/>
    <n v="8000000"/>
    <n v="204403"/>
    <n v="5146116"/>
    <n v="0"/>
    <n v="0"/>
    <n v="0"/>
    <m/>
    <n v="0"/>
    <n v="0"/>
    <n v="0"/>
    <m/>
    <m/>
    <d v="2021-10-29T00:00:00"/>
    <n v="1"/>
    <s v="S"/>
    <n v="1"/>
    <n v="30"/>
    <n v="0"/>
    <s v=" "/>
    <s v=" "/>
    <s v=" "/>
    <s v=" "/>
    <s v=" "/>
    <s v=" "/>
    <n v="1"/>
    <n v="1"/>
    <s v="null"/>
    <s v=" "/>
    <n v="1333046"/>
    <s v="FERIA 2019"/>
    <n v="43585"/>
    <n v="0"/>
    <n v="0"/>
    <n v="0"/>
    <s v=" "/>
    <n v="890303093000"/>
    <n v="0"/>
    <n v="0"/>
    <m/>
    <m/>
    <m/>
    <m/>
  </r>
  <r>
    <n v="6962337"/>
    <s v="C"/>
    <x v="107"/>
    <x v="0"/>
    <n v="4"/>
    <n v="3.8568518125589E+16"/>
    <d v="2021-04-21T00:00:00"/>
    <d v="2025-04-30T00:00:00"/>
    <n v="0"/>
    <n v="1"/>
    <n v="6"/>
    <n v="30"/>
    <n v="2"/>
    <n v="9"/>
    <n v="9381"/>
    <n v="10500000"/>
    <n v="264295"/>
    <n v="9396363"/>
    <n v="0"/>
    <n v="0"/>
    <n v="0"/>
    <m/>
    <n v="0"/>
    <n v="0"/>
    <n v="0"/>
    <m/>
    <m/>
    <d v="2021-10-29T00:00:00"/>
    <n v="1"/>
    <s v="S"/>
    <n v="1"/>
    <n v="30"/>
    <n v="0"/>
    <s v=" "/>
    <s v=" "/>
    <s v=" "/>
    <s v=" "/>
    <s v=" "/>
    <s v=" "/>
    <n v="1"/>
    <n v="1"/>
    <s v="null"/>
    <s v=" "/>
    <n v="2434026"/>
    <s v="COMPRA CARTERA 20"/>
    <n v="44307"/>
    <n v="0"/>
    <n v="0"/>
    <n v="0"/>
    <s v=" "/>
    <n v="890303093000"/>
    <n v="0"/>
    <n v="0"/>
    <m/>
    <m/>
    <m/>
    <m/>
  </r>
  <r>
    <n v="1730592"/>
    <s v="C"/>
    <x v="107"/>
    <x v="0"/>
    <n v="4"/>
    <n v="3.8568518115484496E+16"/>
    <d v="2018-06-08T00:00:00"/>
    <d v="2023-05-30T00:00:00"/>
    <n v="0"/>
    <n v="1"/>
    <n v="39"/>
    <n v="30"/>
    <n v="2"/>
    <n v="12.6"/>
    <n v="13354"/>
    <n v="5500000"/>
    <n v="124827"/>
    <n v="2335605"/>
    <n v="0"/>
    <n v="0"/>
    <n v="0"/>
    <m/>
    <n v="0"/>
    <n v="0"/>
    <n v="0"/>
    <m/>
    <m/>
    <d v="2021-10-29T00:00:00"/>
    <n v="1"/>
    <s v="S"/>
    <n v="1"/>
    <n v="30"/>
    <n v="0"/>
    <s v=" "/>
    <s v=" "/>
    <s v=" "/>
    <s v=" "/>
    <s v=" "/>
    <s v=" "/>
    <n v="1"/>
    <n v="1"/>
    <s v="null"/>
    <s v=" "/>
    <n v="605013"/>
    <s v="SOBRE APORTES"/>
    <n v="43259"/>
    <n v="0"/>
    <n v="0"/>
    <n v="0"/>
    <s v=" "/>
    <n v="890303093000"/>
    <n v="0"/>
    <n v="0"/>
    <m/>
    <m/>
    <m/>
    <m/>
  </r>
  <r>
    <n v="0"/>
    <s v="C"/>
    <x v="108"/>
    <x v="3"/>
    <n v="4"/>
    <n v="3.45124711110818E+16"/>
    <d v="2016-10-27T00:00:00"/>
    <d v="2022-10-30T00:00:00"/>
    <n v="0"/>
    <n v="1"/>
    <n v="58"/>
    <n v="30"/>
    <n v="2"/>
    <n v="12"/>
    <n v="12683"/>
    <n v="32000000"/>
    <n v="607932"/>
    <n v="7886470"/>
    <n v="0"/>
    <n v="0"/>
    <n v="0"/>
    <m/>
    <n v="0"/>
    <n v="0"/>
    <n v="0"/>
    <m/>
    <m/>
    <d v="2021-10-30T00:00:00"/>
    <n v="2"/>
    <s v="S"/>
    <n v="1"/>
    <n v="30"/>
    <n v="0"/>
    <s v=" "/>
    <s v=" "/>
    <s v=" "/>
    <s v=" "/>
    <s v=" "/>
    <s v=" "/>
    <n v="1"/>
    <n v="1"/>
    <s v="null"/>
    <s v=" "/>
    <n v="11194347"/>
    <s v="VIVIENDA"/>
    <n v="42670"/>
    <n v="0"/>
    <n v="0"/>
    <n v="0"/>
    <s v=" "/>
    <n v="0"/>
    <n v="0"/>
    <n v="0"/>
    <m/>
    <m/>
    <m/>
    <m/>
  </r>
  <r>
    <n v="0"/>
    <s v="C"/>
    <x v="109"/>
    <x v="0"/>
    <n v="4"/>
    <n v="3.18335021154847E+16"/>
    <d v="2018-07-09T00:00:00"/>
    <d v="2023-06-30T00:00:00"/>
    <n v="0"/>
    <n v="1"/>
    <n v="40"/>
    <n v="30"/>
    <n v="2"/>
    <n v="12.6"/>
    <n v="13354"/>
    <n v="5000000"/>
    <n v="113479"/>
    <n v="2003339"/>
    <n v="0"/>
    <n v="0"/>
    <n v="0"/>
    <m/>
    <n v="0"/>
    <n v="0"/>
    <n v="0"/>
    <m/>
    <m/>
    <d v="2021-10-31T00:00:00"/>
    <n v="1"/>
    <s v="S"/>
    <n v="1"/>
    <n v="30"/>
    <n v="0"/>
    <s v=" "/>
    <s v=" "/>
    <s v=" "/>
    <s v=" "/>
    <s v=" "/>
    <s v=" "/>
    <n v="1"/>
    <n v="1"/>
    <s v="null"/>
    <s v=" "/>
    <n v="3392051"/>
    <s v="SOBRE APORTES"/>
    <n v="43290"/>
    <n v="0"/>
    <n v="0"/>
    <n v="0"/>
    <s v=" "/>
    <s v=" "/>
    <n v="0"/>
    <n v="0"/>
    <m/>
    <m/>
    <m/>
    <m/>
  </r>
  <r>
    <n v="0"/>
    <s v="C"/>
    <x v="109"/>
    <x v="1"/>
    <n v="4"/>
    <n v="3.18335021154895E+16"/>
    <d v="2021-09-22T00:00:00"/>
    <d v="2025-11-30T00:00:00"/>
    <n v="0"/>
    <n v="1"/>
    <n v="1"/>
    <n v="30"/>
    <n v="2"/>
    <n v="9"/>
    <n v="9381"/>
    <n v="1500000"/>
    <n v="36293"/>
    <n v="1485154"/>
    <n v="0"/>
    <n v="0"/>
    <n v="0"/>
    <m/>
    <n v="0"/>
    <n v="0"/>
    <n v="0"/>
    <m/>
    <m/>
    <d v="2021-10-31T00:00:00"/>
    <n v="1"/>
    <s v="S"/>
    <n v="1"/>
    <n v="30"/>
    <n v="0"/>
    <s v=" "/>
    <s v=" "/>
    <s v=" "/>
    <s v=" "/>
    <s v=" "/>
    <s v=" "/>
    <n v="1"/>
    <n v="1"/>
    <s v="null"/>
    <s v=" "/>
    <n v="2514661"/>
    <s v="SOBRE APORTES"/>
    <n v="44461"/>
    <n v="0"/>
    <n v="0"/>
    <n v="0"/>
    <s v=" "/>
    <s v=" "/>
    <n v="0"/>
    <n v="0"/>
    <m/>
    <m/>
    <m/>
    <m/>
  </r>
  <r>
    <n v="0"/>
    <s v="C"/>
    <x v="109"/>
    <x v="0"/>
    <n v="4"/>
    <n v="3.18335021154887E+16"/>
    <d v="2020-12-09T00:00:00"/>
    <d v="2024-11-30T00:00:00"/>
    <n v="0"/>
    <n v="1"/>
    <n v="11"/>
    <n v="30"/>
    <n v="2"/>
    <n v="11.4"/>
    <n v="12015"/>
    <n v="2000000"/>
    <n v="52362"/>
    <n v="1620057"/>
    <n v="0"/>
    <n v="0"/>
    <n v="0"/>
    <m/>
    <n v="0"/>
    <n v="0"/>
    <n v="0"/>
    <m/>
    <m/>
    <d v="2021-10-31T00:00:00"/>
    <n v="1"/>
    <s v="S"/>
    <n v="1"/>
    <n v="30"/>
    <n v="0"/>
    <s v=" "/>
    <s v=" "/>
    <s v=" "/>
    <s v=" "/>
    <s v=" "/>
    <s v=" "/>
    <n v="1"/>
    <n v="1"/>
    <s v="null"/>
    <s v=" "/>
    <n v="2743079"/>
    <s v="SOBRE APORTES"/>
    <n v="44174"/>
    <n v="0"/>
    <n v="0"/>
    <n v="0"/>
    <s v=" "/>
    <s v=" "/>
    <n v="0"/>
    <n v="0"/>
    <m/>
    <m/>
    <m/>
    <m/>
  </r>
  <r>
    <n v="31677090"/>
    <s v="C"/>
    <x v="110"/>
    <x v="0"/>
    <n v="4"/>
    <n v="667060072555568"/>
    <d v="2021-06-01T00:00:00"/>
    <d v="2028-06-30T00:00:00"/>
    <n v="0"/>
    <n v="1"/>
    <n v="4"/>
    <n v="30"/>
    <n v="2"/>
    <n v="9"/>
    <n v="9381"/>
    <n v="40492579"/>
    <n v="714805"/>
    <n v="39234343"/>
    <n v="0"/>
    <n v="0"/>
    <n v="0"/>
    <m/>
    <n v="0"/>
    <n v="0"/>
    <n v="0"/>
    <m/>
    <m/>
    <d v="2021-10-29T00:00:00"/>
    <n v="1"/>
    <s v="S"/>
    <n v="1"/>
    <n v="30"/>
    <n v="0"/>
    <s v=" "/>
    <s v=" "/>
    <s v=" "/>
    <s v=" "/>
    <s v=" "/>
    <s v=" "/>
    <n v="1"/>
    <n v="1"/>
    <s v="null"/>
    <s v=" "/>
    <n v="7557253"/>
    <s v="COMPRA CARTERA 20 SIN CODEUDOR"/>
    <n v="44348"/>
    <n v="0"/>
    <n v="0"/>
    <n v="0"/>
    <s v=" "/>
    <n v="890303093000"/>
    <n v="0"/>
    <n v="0"/>
    <m/>
    <m/>
    <m/>
    <m/>
  </r>
  <r>
    <n v="42046753"/>
    <s v="C"/>
    <x v="110"/>
    <x v="0"/>
    <n v="4"/>
    <n v="667060072555552"/>
    <d v="2021-03-02T00:00:00"/>
    <d v="2028-02-29T00:00:00"/>
    <n v="0"/>
    <n v="1"/>
    <n v="8"/>
    <n v="30"/>
    <n v="2"/>
    <n v="9"/>
    <n v="9381"/>
    <n v="55603628"/>
    <n v="981556"/>
    <n v="52077913"/>
    <n v="0"/>
    <n v="0"/>
    <n v="0"/>
    <m/>
    <n v="0"/>
    <n v="0"/>
    <n v="0"/>
    <m/>
    <m/>
    <d v="2021-10-29T00:00:00"/>
    <n v="1"/>
    <s v="S"/>
    <n v="1"/>
    <n v="30"/>
    <n v="0"/>
    <s v=" "/>
    <s v=" "/>
    <s v=" "/>
    <s v=" "/>
    <s v=" "/>
    <s v=" "/>
    <n v="1"/>
    <n v="1"/>
    <s v="null"/>
    <s v=" "/>
    <n v="10031160"/>
    <s v="COMPRA CARTERA 20 SIN CODEUDOR"/>
    <n v="44257"/>
    <n v="0"/>
    <n v="0"/>
    <n v="0"/>
    <s v=" "/>
    <n v="890303093000"/>
    <n v="0"/>
    <n v="0"/>
    <m/>
    <m/>
    <m/>
    <m/>
  </r>
  <r>
    <n v="5656573"/>
    <s v="C"/>
    <x v="111"/>
    <x v="0"/>
    <n v="4"/>
    <n v="6.6826123210389504E+16"/>
    <d v="2021-10-20T00:00:00"/>
    <d v="2027-10-30T00:00:00"/>
    <n v="0"/>
    <n v="1"/>
    <n v="0"/>
    <n v="30"/>
    <n v="2"/>
    <n v="13.2"/>
    <n v="14029"/>
    <n v="14200000"/>
    <n v="309590"/>
    <n v="14200000"/>
    <n v="0"/>
    <n v="0"/>
    <n v="0"/>
    <m/>
    <n v="0"/>
    <n v="0"/>
    <n v="0"/>
    <m/>
    <m/>
    <d v="2021-10-31T00:00:00"/>
    <n v="1"/>
    <s v="S"/>
    <n v="1"/>
    <n v="30"/>
    <n v="0"/>
    <s v=" "/>
    <s v=" "/>
    <s v=" "/>
    <s v=" "/>
    <s v=" "/>
    <s v=" "/>
    <n v="1"/>
    <n v="1"/>
    <s v="null"/>
    <s v=" "/>
    <n v="8543427"/>
    <s v="LIBRE INVERSION 20 SIN CODEUDO"/>
    <n v="44489"/>
    <n v="0"/>
    <n v="0"/>
    <n v="0"/>
    <s v=" "/>
    <s v=" "/>
    <n v="0"/>
    <n v="0"/>
    <m/>
    <m/>
    <m/>
    <m/>
  </r>
  <r>
    <n v="209472"/>
    <s v="C"/>
    <x v="112"/>
    <x v="0"/>
    <n v="4"/>
    <n v="3.19629871083892E+16"/>
    <d v="2021-06-29T00:00:00"/>
    <d v="2021-12-30T00:00:00"/>
    <n v="0"/>
    <n v="2"/>
    <n v="0"/>
    <n v="30"/>
    <n v="2"/>
    <n v="19.2"/>
    <n v="20983"/>
    <n v="690000"/>
    <n v="0"/>
    <n v="690000"/>
    <n v="0"/>
    <n v="0"/>
    <n v="0"/>
    <m/>
    <n v="0"/>
    <n v="0"/>
    <n v="0"/>
    <n v="690000"/>
    <n v="12"/>
    <d v="2021-06-29T00:00:00"/>
    <n v="1"/>
    <s v="S"/>
    <n v="1"/>
    <n v="30"/>
    <n v="0"/>
    <s v=" "/>
    <s v=" "/>
    <s v=" "/>
    <s v=" "/>
    <s v=" "/>
    <s v=" "/>
    <n v="1"/>
    <n v="1"/>
    <s v="null"/>
    <s v=" "/>
    <n v="480528"/>
    <s v="CREDIYA CUOTA UNICA"/>
    <n v="44376"/>
    <n v="0"/>
    <n v="0"/>
    <n v="0"/>
    <s v=" "/>
    <n v="890303093000"/>
    <n v="0"/>
    <n v="0"/>
    <m/>
    <m/>
    <m/>
    <m/>
  </r>
  <r>
    <n v="59130"/>
    <s v="C"/>
    <x v="112"/>
    <x v="0"/>
    <n v="4"/>
    <n v="3.1962987100387E+16"/>
    <d v="2019-09-25T00:00:00"/>
    <d v="2021-09-30T00:00:00"/>
    <n v="0"/>
    <n v="1"/>
    <n v="22"/>
    <n v="30"/>
    <n v="2"/>
    <n v="17.399999999999999"/>
    <n v="18857"/>
    <n v="2000000"/>
    <n v="99547"/>
    <n v="194775"/>
    <n v="0"/>
    <n v="0"/>
    <n v="0"/>
    <m/>
    <n v="0"/>
    <n v="0"/>
    <n v="0"/>
    <m/>
    <m/>
    <d v="2021-10-29T00:00:00"/>
    <n v="1"/>
    <s v="S"/>
    <n v="1"/>
    <n v="30"/>
    <n v="0"/>
    <s v=" "/>
    <s v=" "/>
    <s v=" "/>
    <s v=" "/>
    <s v=" "/>
    <s v=" "/>
    <n v="1"/>
    <n v="1"/>
    <s v="null"/>
    <s v=" "/>
    <n v="135645"/>
    <s v="LIBRE INVERSION"/>
    <n v="43733"/>
    <n v="0"/>
    <n v="0"/>
    <n v="0"/>
    <s v=" "/>
    <n v="890303093000"/>
    <n v="0"/>
    <n v="0"/>
    <m/>
    <m/>
    <m/>
    <m/>
  </r>
  <r>
    <n v="494315"/>
    <s v="C"/>
    <x v="112"/>
    <x v="0"/>
    <n v="4"/>
    <n v="31962987116538"/>
    <d v="2016-03-14T00:00:00"/>
    <d v="2022-03-30T00:00:00"/>
    <n v="0"/>
    <n v="1"/>
    <n v="63"/>
    <n v="30"/>
    <n v="2"/>
    <n v="15.6"/>
    <n v="16765"/>
    <n v="9100000"/>
    <n v="195397"/>
    <n v="1628273"/>
    <n v="0"/>
    <n v="0"/>
    <n v="0"/>
    <m/>
    <n v="0"/>
    <n v="0"/>
    <n v="0"/>
    <m/>
    <m/>
    <d v="2021-10-29T00:00:00"/>
    <n v="1"/>
    <s v="S"/>
    <n v="1"/>
    <n v="30"/>
    <n v="0"/>
    <s v=" "/>
    <s v=" "/>
    <s v=" "/>
    <s v=" "/>
    <s v=" "/>
    <s v=" "/>
    <n v="1"/>
    <n v="1"/>
    <s v="null"/>
    <s v=" "/>
    <n v="1133958"/>
    <s v="FERIA 2016"/>
    <n v="42443"/>
    <n v="0"/>
    <n v="0"/>
    <n v="0"/>
    <s v=" "/>
    <n v="890303093000"/>
    <n v="0"/>
    <n v="0"/>
    <m/>
    <m/>
    <m/>
    <m/>
  </r>
  <r>
    <n v="1306256"/>
    <s v="C"/>
    <x v="112"/>
    <x v="0"/>
    <n v="4"/>
    <n v="3.1962987120389E+16"/>
    <d v="2021-04-20T00:00:00"/>
    <d v="2024-04-30T00:00:00"/>
    <n v="0"/>
    <n v="1"/>
    <n v="6"/>
    <n v="30"/>
    <n v="2"/>
    <n v="13.2"/>
    <n v="14029"/>
    <n v="5000000"/>
    <n v="170403"/>
    <n v="4302805"/>
    <n v="0"/>
    <n v="0"/>
    <n v="0"/>
    <m/>
    <n v="0"/>
    <n v="0"/>
    <n v="0"/>
    <m/>
    <m/>
    <d v="2021-10-29T00:00:00"/>
    <n v="1"/>
    <s v="S"/>
    <n v="1"/>
    <n v="30"/>
    <n v="0"/>
    <s v=" "/>
    <s v=" "/>
    <s v=" "/>
    <s v=" "/>
    <s v=" "/>
    <s v=" "/>
    <n v="1"/>
    <n v="1"/>
    <s v="null"/>
    <s v=" "/>
    <n v="2996549"/>
    <s v="LIBRE INVERSION 20"/>
    <n v="44306"/>
    <n v="0"/>
    <n v="0"/>
    <n v="0"/>
    <s v=" "/>
    <n v="890303093000"/>
    <n v="0"/>
    <n v="0"/>
    <m/>
    <m/>
    <m/>
    <m/>
  </r>
  <r>
    <n v="2065221"/>
    <s v="C"/>
    <x v="112"/>
    <x v="0"/>
    <n v="4"/>
    <n v="3.19629871175859E+16"/>
    <d v="2019-03-26T00:00:00"/>
    <d v="2025-03-30T00:00:00"/>
    <n v="0"/>
    <n v="1"/>
    <n v="28"/>
    <n v="30"/>
    <n v="2"/>
    <n v="18"/>
    <n v="19562"/>
    <n v="9287000"/>
    <n v="213331"/>
    <n v="6802838"/>
    <n v="0"/>
    <n v="0"/>
    <n v="0"/>
    <m/>
    <n v="0"/>
    <n v="0"/>
    <n v="0"/>
    <m/>
    <m/>
    <d v="2021-10-29T00:00:00"/>
    <n v="1"/>
    <s v="S"/>
    <n v="1"/>
    <n v="30"/>
    <n v="0"/>
    <s v=" "/>
    <s v=" "/>
    <s v=" "/>
    <s v=" "/>
    <s v=" "/>
    <s v=" "/>
    <n v="1"/>
    <n v="1"/>
    <s v="null"/>
    <s v=" "/>
    <n v="4737617"/>
    <s v="FERIA 2019"/>
    <n v="43550"/>
    <n v="0"/>
    <n v="0"/>
    <n v="0"/>
    <s v=" "/>
    <n v="890303093000"/>
    <n v="0"/>
    <n v="0"/>
    <m/>
    <m/>
    <m/>
    <m/>
  </r>
  <r>
    <n v="0"/>
    <s v="C"/>
    <x v="113"/>
    <x v="0"/>
    <n v="4"/>
    <n v="3.19558111163795E+16"/>
    <d v="2015-08-03T00:00:00"/>
    <d v="2025-07-30T00:00:00"/>
    <n v="0"/>
    <n v="1"/>
    <n v="75"/>
    <n v="30"/>
    <n v="2"/>
    <n v="10.8"/>
    <n v="11351"/>
    <n v="9740000"/>
    <n v="212199"/>
    <n v="7783538"/>
    <n v="0"/>
    <n v="0"/>
    <n v="0"/>
    <m/>
    <n v="0"/>
    <n v="0"/>
    <n v="0"/>
    <m/>
    <m/>
    <d v="2021-10-29T00:00:00"/>
    <n v="1"/>
    <s v="S"/>
    <n v="1"/>
    <n v="30"/>
    <n v="0"/>
    <s v=" "/>
    <s v=" "/>
    <s v=" "/>
    <s v=" "/>
    <s v=" "/>
    <s v=" "/>
    <n v="1"/>
    <n v="1"/>
    <s v="null"/>
    <s v=" "/>
    <n v="11572600"/>
    <s v="APORTES FERIA 2015"/>
    <n v="42219"/>
    <n v="0"/>
    <n v="0"/>
    <n v="0"/>
    <s v=" "/>
    <n v="890303093000"/>
    <n v="0"/>
    <n v="0"/>
    <m/>
    <m/>
    <m/>
    <m/>
  </r>
  <r>
    <n v="0"/>
    <s v="C"/>
    <x v="114"/>
    <x v="0"/>
    <n v="4"/>
    <n v="166160301003101"/>
    <d v="2016-09-20T00:00:00"/>
    <d v="2021-09-30T00:00:00"/>
    <n v="0"/>
    <n v="1"/>
    <n v="58"/>
    <n v="30"/>
    <n v="2"/>
    <n v="16.8"/>
    <n v="18156"/>
    <n v="50000000"/>
    <n v="1244996"/>
    <n v="2437785"/>
    <n v="0"/>
    <n v="0"/>
    <n v="0"/>
    <m/>
    <n v="0"/>
    <n v="0"/>
    <n v="0"/>
    <m/>
    <m/>
    <d v="2021-10-29T00:00:00"/>
    <n v="1"/>
    <s v="S"/>
    <n v="1"/>
    <n v="30"/>
    <n v="0"/>
    <s v=" "/>
    <s v=" "/>
    <s v=" "/>
    <s v=" "/>
    <s v=" "/>
    <s v=" "/>
    <n v="1"/>
    <n v="1"/>
    <s v="null"/>
    <s v=" "/>
    <n v="27085462"/>
    <s v="LIBRE INVERSION"/>
    <n v="42633"/>
    <n v="0"/>
    <n v="0"/>
    <n v="0"/>
    <s v=" "/>
    <n v="890303093000"/>
    <n v="0"/>
    <n v="0"/>
    <m/>
    <m/>
    <m/>
    <m/>
  </r>
  <r>
    <n v="3332729"/>
    <s v="C"/>
    <x v="115"/>
    <x v="0"/>
    <n v="4"/>
    <n v="1.46961601203891E+16"/>
    <d v="2021-05-13T00:00:00"/>
    <d v="2026-05-30T00:00:00"/>
    <n v="0"/>
    <n v="1"/>
    <n v="5"/>
    <n v="30"/>
    <n v="2"/>
    <n v="13.2"/>
    <n v="14029"/>
    <n v="5000000"/>
    <n v="115823"/>
    <n v="4701600"/>
    <n v="0"/>
    <n v="0"/>
    <n v="0"/>
    <m/>
    <n v="0"/>
    <n v="0"/>
    <n v="0"/>
    <m/>
    <m/>
    <d v="2021-10-29T00:00:00"/>
    <n v="1"/>
    <s v="S"/>
    <n v="1"/>
    <n v="30"/>
    <n v="0"/>
    <s v=" "/>
    <s v=" "/>
    <s v=" "/>
    <s v=" "/>
    <s v=" "/>
    <s v=" "/>
    <n v="1"/>
    <n v="1"/>
    <s v="null"/>
    <s v=" "/>
    <n v="1368871"/>
    <s v="LIBRE INVERSION 20"/>
    <n v="44329"/>
    <n v="0"/>
    <n v="0"/>
    <n v="0"/>
    <s v=" "/>
    <n v="890303093000"/>
    <n v="0"/>
    <n v="0"/>
    <m/>
    <m/>
    <m/>
    <m/>
  </r>
  <r>
    <n v="901571"/>
    <s v="C"/>
    <x v="115"/>
    <x v="0"/>
    <n v="4"/>
    <n v="1.46961601246887E+16"/>
    <d v="2020-12-10T00:00:00"/>
    <d v="2022-12-30T00:00:00"/>
    <n v="0"/>
    <n v="1"/>
    <n v="10"/>
    <n v="30"/>
    <n v="2"/>
    <n v="21.6"/>
    <n v="23872"/>
    <n v="2000000"/>
    <n v="103954"/>
    <n v="1271879"/>
    <n v="0"/>
    <n v="0"/>
    <n v="0"/>
    <m/>
    <n v="0"/>
    <n v="0"/>
    <n v="0"/>
    <m/>
    <m/>
    <d v="2021-10-29T00:00:00"/>
    <n v="1"/>
    <s v="S"/>
    <n v="1"/>
    <n v="30"/>
    <n v="0"/>
    <s v=" "/>
    <s v=" "/>
    <s v=" "/>
    <s v=" "/>
    <s v=" "/>
    <s v=" "/>
    <n v="1"/>
    <n v="1"/>
    <s v="null"/>
    <s v=" "/>
    <n v="370308"/>
    <s v="CREDIYA 20"/>
    <n v="44175"/>
    <n v="0"/>
    <n v="0"/>
    <n v="0"/>
    <s v=" "/>
    <n v="890303093000"/>
    <n v="0"/>
    <n v="0"/>
    <m/>
    <m/>
    <m/>
    <m/>
  </r>
  <r>
    <n v="9190653"/>
    <s v="C"/>
    <x v="115"/>
    <x v="0"/>
    <n v="4"/>
    <n v="1.46961601176871E+16"/>
    <d v="2019-10-25T00:00:00"/>
    <d v="2025-10-30T00:00:00"/>
    <n v="0"/>
    <n v="1"/>
    <n v="21"/>
    <n v="30"/>
    <n v="2"/>
    <n v="18"/>
    <n v="19562"/>
    <n v="16000000"/>
    <n v="367534"/>
    <n v="12965585"/>
    <n v="0"/>
    <n v="0"/>
    <n v="0"/>
    <m/>
    <n v="0"/>
    <n v="0"/>
    <n v="0"/>
    <m/>
    <m/>
    <d v="2021-10-29T00:00:00"/>
    <n v="1"/>
    <s v="S"/>
    <n v="1"/>
    <n v="30"/>
    <n v="0"/>
    <s v=" "/>
    <s v=" "/>
    <s v=" "/>
    <s v=" "/>
    <s v=" "/>
    <s v=" "/>
    <n v="1"/>
    <n v="1"/>
    <s v="null"/>
    <s v=" "/>
    <n v="3774932"/>
    <s v="RETANQUEO OCT 2019"/>
    <n v="43763"/>
    <n v="0"/>
    <n v="0"/>
    <n v="0"/>
    <s v=" "/>
    <n v="890303093000"/>
    <n v="0"/>
    <n v="0"/>
    <m/>
    <m/>
    <m/>
    <m/>
  </r>
  <r>
    <n v="18998085"/>
    <s v="C"/>
    <x v="116"/>
    <x v="0"/>
    <n v="4"/>
    <n v="3.14474281176871E+16"/>
    <d v="2019-10-25T00:00:00"/>
    <d v="2025-10-30T00:00:00"/>
    <n v="0"/>
    <n v="1"/>
    <n v="21"/>
    <n v="30"/>
    <n v="2"/>
    <n v="18"/>
    <n v="19562"/>
    <n v="34705913"/>
    <n v="797226"/>
    <n v="28123884"/>
    <n v="0"/>
    <n v="0"/>
    <n v="0"/>
    <m/>
    <n v="0"/>
    <n v="0"/>
    <n v="0"/>
    <m/>
    <m/>
    <d v="2021-10-29T00:00:00"/>
    <n v="1"/>
    <s v="S"/>
    <n v="1"/>
    <n v="30"/>
    <n v="0"/>
    <s v=" "/>
    <s v=" "/>
    <s v=" "/>
    <s v=" "/>
    <s v=" "/>
    <s v=" "/>
    <n v="1"/>
    <n v="1"/>
    <s v="null"/>
    <s v=" "/>
    <n v="9125799"/>
    <s v="RETANQUEO OCT 2019"/>
    <n v="43763"/>
    <n v="0"/>
    <n v="0"/>
    <n v="0"/>
    <s v=" "/>
    <n v="890303093000"/>
    <n v="0"/>
    <n v="0"/>
    <m/>
    <m/>
    <m/>
    <m/>
  </r>
  <r>
    <n v="4739401"/>
    <s v="C"/>
    <x v="117"/>
    <x v="0"/>
    <n v="4"/>
    <n v="319250431173234"/>
    <d v="2018-04-27T00:00:00"/>
    <d v="2024-04-30T00:00:00"/>
    <n v="0"/>
    <n v="1"/>
    <n v="40"/>
    <n v="30"/>
    <n v="2"/>
    <n v="18"/>
    <n v="19562"/>
    <n v="20000000"/>
    <n v="443339"/>
    <n v="11161671"/>
    <n v="0"/>
    <n v="0"/>
    <n v="0"/>
    <m/>
    <n v="0"/>
    <n v="0"/>
    <n v="0"/>
    <m/>
    <m/>
    <d v="2021-10-29T00:00:00"/>
    <n v="1"/>
    <s v="S"/>
    <n v="1"/>
    <n v="30"/>
    <n v="0"/>
    <s v=" "/>
    <s v=" "/>
    <s v=" "/>
    <s v=" "/>
    <s v=" "/>
    <s v=" "/>
    <n v="1"/>
    <n v="1"/>
    <s v="null"/>
    <s v=" "/>
    <n v="6422270"/>
    <s v="FERIA 2018"/>
    <n v="43217"/>
    <n v="0"/>
    <n v="0"/>
    <n v="0"/>
    <s v=" "/>
    <n v="890303093000"/>
    <n v="0"/>
    <n v="0"/>
    <m/>
    <m/>
    <m/>
    <m/>
  </r>
  <r>
    <n v="424525"/>
    <s v="C"/>
    <x v="117"/>
    <x v="0"/>
    <n v="4"/>
    <n v="3.19250431003861E+16"/>
    <d v="2019-04-30T00:00:00"/>
    <d v="2023-04-30T00:00:00"/>
    <n v="0"/>
    <n v="1"/>
    <n v="28"/>
    <n v="30"/>
    <n v="2"/>
    <n v="17.399999999999999"/>
    <n v="18857"/>
    <n v="2000000"/>
    <n v="58424"/>
    <n v="999790"/>
    <n v="0"/>
    <n v="0"/>
    <n v="0"/>
    <m/>
    <n v="0"/>
    <n v="0"/>
    <n v="0"/>
    <m/>
    <m/>
    <d v="2021-10-29T00:00:00"/>
    <n v="1"/>
    <s v="S"/>
    <n v="1"/>
    <n v="30"/>
    <n v="0"/>
    <s v=" "/>
    <s v=" "/>
    <s v=" "/>
    <s v=" "/>
    <s v=" "/>
    <s v=" "/>
    <n v="1"/>
    <n v="1"/>
    <s v="null"/>
    <s v=" "/>
    <n v="575265"/>
    <s v="LIBRE INVERSION"/>
    <n v="43585"/>
    <n v="0"/>
    <n v="0"/>
    <n v="0"/>
    <s v=" "/>
    <n v="890303093000"/>
    <n v="0"/>
    <n v="0"/>
    <m/>
    <m/>
    <m/>
    <m/>
  </r>
  <r>
    <n v="3413552"/>
    <s v="C"/>
    <x v="117"/>
    <x v="0"/>
    <n v="4"/>
    <n v="3.19250431163795E+16"/>
    <d v="2015-08-03T00:00:00"/>
    <d v="2025-07-30T00:00:00"/>
    <n v="0"/>
    <n v="1"/>
    <n v="75"/>
    <n v="30"/>
    <n v="2"/>
    <n v="10.8"/>
    <n v="11351"/>
    <n v="10059902"/>
    <n v="219168"/>
    <n v="8039190"/>
    <n v="0"/>
    <n v="0"/>
    <n v="0"/>
    <m/>
    <n v="0"/>
    <n v="0"/>
    <n v="0"/>
    <m/>
    <m/>
    <d v="2021-10-29T00:00:00"/>
    <n v="1"/>
    <s v="S"/>
    <n v="1"/>
    <n v="30"/>
    <n v="0"/>
    <s v=" "/>
    <s v=" "/>
    <s v=" "/>
    <s v=" "/>
    <s v=" "/>
    <s v=" "/>
    <n v="1"/>
    <n v="1"/>
    <s v="null"/>
    <s v=" "/>
    <n v="4625638"/>
    <s v="APORTES FERIA 2015"/>
    <n v="42219"/>
    <n v="0"/>
    <n v="0"/>
    <n v="0"/>
    <s v=" "/>
    <n v="890303093000"/>
    <n v="0"/>
    <n v="0"/>
    <m/>
    <m/>
    <m/>
    <m/>
  </r>
  <r>
    <n v="338478"/>
    <s v="C"/>
    <x v="118"/>
    <x v="0"/>
    <n v="4"/>
    <n v="1.11409244610838E+18"/>
    <d v="2021-07-26T00:00:00"/>
    <d v="2021-12-30T00:00:00"/>
    <n v="0"/>
    <n v="2"/>
    <n v="0"/>
    <n v="30"/>
    <n v="2"/>
    <n v="19.2"/>
    <n v="20983"/>
    <n v="800000"/>
    <n v="0"/>
    <n v="800000"/>
    <n v="0"/>
    <n v="0"/>
    <n v="0"/>
    <m/>
    <n v="0"/>
    <n v="0"/>
    <n v="0"/>
    <n v="800000"/>
    <n v="12"/>
    <d v="2021-07-26T00:00:00"/>
    <n v="1"/>
    <s v="S"/>
    <n v="1"/>
    <n v="30"/>
    <n v="0"/>
    <s v=" "/>
    <s v=" "/>
    <s v=" "/>
    <s v=" "/>
    <s v=" "/>
    <s v=" "/>
    <n v="1"/>
    <n v="1"/>
    <s v="null"/>
    <s v=" "/>
    <n v="461522"/>
    <s v="CREDIYA CUOTA UNICA"/>
    <n v="44403"/>
    <n v="0"/>
    <n v="0"/>
    <n v="0"/>
    <s v=" "/>
    <n v="890303093000"/>
    <n v="0"/>
    <n v="0"/>
    <m/>
    <m/>
    <m/>
    <m/>
  </r>
  <r>
    <n v="124417"/>
    <s v="C"/>
    <x v="118"/>
    <x v="0"/>
    <n v="4"/>
    <n v="1.11409244611301E+18"/>
    <d v="2021-09-24T00:00:00"/>
    <d v="2022-03-30T00:00:00"/>
    <n v="0"/>
    <n v="1"/>
    <n v="1"/>
    <n v="30"/>
    <n v="2"/>
    <n v="19.8"/>
    <n v="21699"/>
    <n v="350000"/>
    <n v="61798"/>
    <n v="294061"/>
    <n v="0"/>
    <n v="0"/>
    <n v="0"/>
    <m/>
    <n v="0"/>
    <n v="0"/>
    <n v="0"/>
    <m/>
    <m/>
    <d v="2021-10-29T00:00:00"/>
    <n v="1"/>
    <s v="S"/>
    <n v="1"/>
    <n v="30"/>
    <n v="0"/>
    <s v=" "/>
    <s v=" "/>
    <s v=" "/>
    <s v=" "/>
    <s v=" "/>
    <s v=" "/>
    <n v="1"/>
    <n v="1"/>
    <s v="null"/>
    <s v=" "/>
    <n v="169644"/>
    <s v="ORDENES AL COMERCIO"/>
    <n v="44463"/>
    <n v="0"/>
    <n v="0"/>
    <n v="0"/>
    <s v=" "/>
    <n v="890303093000"/>
    <n v="0"/>
    <n v="0"/>
    <m/>
    <m/>
    <m/>
    <m/>
  </r>
  <r>
    <n v="2680980"/>
    <s v="C"/>
    <x v="118"/>
    <x v="0"/>
    <n v="4"/>
    <n v="1.11409244611768E+18"/>
    <d v="2019-10-18T00:00:00"/>
    <d v="2025-10-30T00:00:00"/>
    <n v="0"/>
    <n v="1"/>
    <n v="21"/>
    <n v="30"/>
    <n v="2"/>
    <n v="18"/>
    <n v="19562"/>
    <n v="7819545"/>
    <n v="179622"/>
    <n v="6336550"/>
    <n v="0"/>
    <n v="0"/>
    <n v="0"/>
    <m/>
    <n v="0"/>
    <n v="0"/>
    <n v="0"/>
    <m/>
    <m/>
    <d v="2021-10-29T00:00:00"/>
    <n v="1"/>
    <s v="S"/>
    <n v="1"/>
    <n v="30"/>
    <n v="0"/>
    <s v=" "/>
    <s v=" "/>
    <s v=" "/>
    <s v=" "/>
    <s v=" "/>
    <s v=" "/>
    <n v="1"/>
    <n v="1"/>
    <s v="null"/>
    <s v=" "/>
    <n v="3655570"/>
    <s v="RETANQUEO OCT 2019"/>
    <n v="43756"/>
    <n v="0"/>
    <n v="0"/>
    <n v="0"/>
    <s v=" "/>
    <n v="890303093000"/>
    <n v="0"/>
    <n v="0"/>
    <m/>
    <m/>
    <m/>
    <m/>
  </r>
  <r>
    <n v="9465411"/>
    <s v="C"/>
    <x v="119"/>
    <x v="0"/>
    <n v="4"/>
    <n v="296595732555536"/>
    <d v="2021-02-11T00:00:00"/>
    <d v="2026-01-31T00:00:00"/>
    <n v="0"/>
    <n v="1"/>
    <n v="9"/>
    <n v="30"/>
    <n v="2"/>
    <n v="9"/>
    <n v="9381"/>
    <n v="19580813"/>
    <n v="435564"/>
    <n v="17334657"/>
    <n v="0"/>
    <n v="0"/>
    <n v="0"/>
    <m/>
    <n v="0"/>
    <n v="0"/>
    <n v="0"/>
    <m/>
    <m/>
    <d v="2021-10-29T00:00:00"/>
    <n v="1"/>
    <s v="S"/>
    <n v="1"/>
    <n v="30"/>
    <n v="0"/>
    <s v=" "/>
    <s v=" "/>
    <s v=" "/>
    <s v=" "/>
    <s v=" "/>
    <s v=" "/>
    <n v="1"/>
    <n v="1"/>
    <s v="null"/>
    <s v=" "/>
    <n v="7869246"/>
    <s v="COMPRA CARTERA 20 SIN CODEUDOR"/>
    <n v="44238"/>
    <n v="0"/>
    <n v="0"/>
    <n v="0"/>
    <s v=" "/>
    <n v="890303093000"/>
    <n v="0"/>
    <n v="0"/>
    <m/>
    <m/>
    <m/>
    <m/>
  </r>
  <r>
    <n v="4639586"/>
    <s v="C"/>
    <x v="120"/>
    <x v="0"/>
    <n v="4"/>
    <n v="168866802105502"/>
    <d v="2020-08-06T00:00:00"/>
    <d v="2023-07-30T00:00:00"/>
    <n v="0"/>
    <n v="1"/>
    <n v="15"/>
    <n v="30"/>
    <n v="2"/>
    <n v="9.6"/>
    <n v="10034"/>
    <n v="23000000"/>
    <n v="767097"/>
    <n v="14428636"/>
    <n v="0"/>
    <n v="0"/>
    <n v="0"/>
    <m/>
    <n v="0"/>
    <n v="0"/>
    <n v="0"/>
    <m/>
    <m/>
    <d v="2021-10-29T00:00:00"/>
    <n v="1"/>
    <s v="S"/>
    <n v="1"/>
    <n v="30"/>
    <n v="0"/>
    <s v=" "/>
    <s v=" "/>
    <s v=" "/>
    <s v=" "/>
    <s v=" "/>
    <s v=" "/>
    <n v="1"/>
    <n v="1"/>
    <s v="null"/>
    <s v=" "/>
    <n v="9789050"/>
    <s v="VIVIENDA 20 SIN CODEUDOR"/>
    <n v="44049"/>
    <n v="0"/>
    <n v="0"/>
    <n v="0"/>
    <s v=" "/>
    <n v="890303093000"/>
    <n v="0"/>
    <n v="0"/>
    <m/>
    <m/>
    <m/>
    <m/>
  </r>
  <r>
    <n v="0"/>
    <s v="C"/>
    <x v="121"/>
    <x v="0"/>
    <n v="4"/>
    <n v="1.1306295411154801E+18"/>
    <d v="2021-06-17T00:00:00"/>
    <d v="2023-12-30T00:00:00"/>
    <n v="0"/>
    <n v="1"/>
    <n v="25"/>
    <n v="30"/>
    <n v="2"/>
    <n v="9"/>
    <n v="9381"/>
    <n v="3000000"/>
    <n v="103497"/>
    <n v="2675145"/>
    <n v="0"/>
    <n v="0"/>
    <n v="0"/>
    <m/>
    <n v="0"/>
    <n v="0"/>
    <n v="0"/>
    <n v="250000"/>
    <n v="12"/>
    <d v="2021-10-30T00:00:00"/>
    <n v="1"/>
    <s v="S"/>
    <n v="1"/>
    <n v="30"/>
    <n v="0"/>
    <s v=" "/>
    <s v=" "/>
    <s v=" "/>
    <s v=" "/>
    <s v=" "/>
    <s v=" "/>
    <n v="1"/>
    <n v="1"/>
    <s v="null"/>
    <s v=" "/>
    <n v="4611443"/>
    <s v="SOBRE APORTES"/>
    <n v="44364"/>
    <n v="0"/>
    <n v="0"/>
    <n v="0"/>
    <s v=" "/>
    <n v="0"/>
    <n v="0"/>
    <n v="0"/>
    <m/>
    <m/>
    <m/>
    <m/>
  </r>
  <r>
    <n v="9191115"/>
    <s v="C"/>
    <x v="122"/>
    <x v="0"/>
    <n v="4"/>
    <n v="386429822555541"/>
    <d v="2021-02-19T00:00:00"/>
    <d v="2026-02-28T00:00:00"/>
    <n v="0"/>
    <n v="1"/>
    <n v="8"/>
    <n v="30"/>
    <n v="2"/>
    <n v="9"/>
    <n v="9381"/>
    <n v="16116167"/>
    <n v="358495"/>
    <n v="14481125"/>
    <n v="0"/>
    <n v="0"/>
    <n v="0"/>
    <m/>
    <n v="0"/>
    <n v="0"/>
    <n v="0"/>
    <m/>
    <m/>
    <d v="2021-10-29T00:00:00"/>
    <n v="1"/>
    <s v="S"/>
    <n v="1"/>
    <n v="30"/>
    <n v="0"/>
    <s v=" "/>
    <s v=" "/>
    <s v=" "/>
    <s v=" "/>
    <s v=" "/>
    <s v=" "/>
    <n v="1"/>
    <n v="1"/>
    <s v="null"/>
    <s v=" "/>
    <n v="5290010"/>
    <s v="COMPRA CARTERA 20 SIN CODEUDOR"/>
    <n v="44246"/>
    <n v="0"/>
    <n v="0"/>
    <n v="0"/>
    <s v=" "/>
    <n v="890303093000"/>
    <n v="0"/>
    <n v="0"/>
    <m/>
    <m/>
    <m/>
    <m/>
  </r>
  <r>
    <n v="0"/>
    <s v="C"/>
    <x v="123"/>
    <x v="0"/>
    <n v="4"/>
    <n v="1.4881905115485E+16"/>
    <d v="2018-09-11T00:00:00"/>
    <d v="2022-08-30T00:00:00"/>
    <n v="0"/>
    <n v="1"/>
    <n v="35"/>
    <n v="30"/>
    <n v="2"/>
    <n v="12.6"/>
    <n v="13354"/>
    <n v="4400000"/>
    <n v="117797"/>
    <n v="1422134"/>
    <n v="0"/>
    <n v="0"/>
    <n v="0"/>
    <m/>
    <n v="0"/>
    <n v="0"/>
    <n v="0"/>
    <m/>
    <m/>
    <d v="2021-10-29T00:00:00"/>
    <n v="1"/>
    <s v="S"/>
    <n v="1"/>
    <n v="30"/>
    <n v="0"/>
    <s v=" "/>
    <s v=" "/>
    <s v=" "/>
    <s v=" "/>
    <s v=" "/>
    <s v=" "/>
    <n v="1"/>
    <n v="1"/>
    <s v="null"/>
    <s v=" "/>
    <n v="11174401"/>
    <s v="SOBRE APORTES"/>
    <n v="43354"/>
    <n v="0"/>
    <n v="0"/>
    <n v="0"/>
    <s v=" "/>
    <n v="890303093000"/>
    <n v="0"/>
    <n v="0"/>
    <m/>
    <m/>
    <m/>
    <m/>
  </r>
  <r>
    <n v="14841500"/>
    <s v="C"/>
    <x v="124"/>
    <x v="0"/>
    <n v="4"/>
    <n v="1.66989651173842E+16"/>
    <d v="2018-04-25T00:00:00"/>
    <d v="2024-04-30T00:00:00"/>
    <n v="0"/>
    <n v="1"/>
    <n v="39"/>
    <n v="30"/>
    <n v="2"/>
    <n v="18"/>
    <n v="19562"/>
    <n v="41000000"/>
    <n v="941807"/>
    <n v="24282993"/>
    <n v="0"/>
    <n v="0"/>
    <n v="0"/>
    <m/>
    <n v="0"/>
    <n v="0"/>
    <n v="0"/>
    <m/>
    <m/>
    <d v="2021-10-29T00:00:00"/>
    <n v="1"/>
    <s v="S"/>
    <n v="1"/>
    <n v="30"/>
    <n v="0"/>
    <s v=" "/>
    <s v=" "/>
    <s v=" "/>
    <s v=" "/>
    <s v=" "/>
    <s v=" "/>
    <n v="1"/>
    <n v="1"/>
    <s v="null"/>
    <s v=" "/>
    <n v="9441493"/>
    <s v="FERIA 2018"/>
    <n v="43215"/>
    <n v="0"/>
    <n v="0"/>
    <n v="0"/>
    <s v=" "/>
    <n v="890303093000"/>
    <n v="0"/>
    <n v="0"/>
    <m/>
    <m/>
    <m/>
    <m/>
  </r>
  <r>
    <n v="5193374"/>
    <s v="C"/>
    <x v="124"/>
    <x v="0"/>
    <n v="4"/>
    <n v="1.66989651163794E+16"/>
    <d v="2015-07-30T00:00:00"/>
    <d v="2025-07-30T00:00:00"/>
    <n v="0"/>
    <n v="1"/>
    <n v="75"/>
    <n v="30"/>
    <n v="2"/>
    <n v="10.8"/>
    <n v="11351"/>
    <n v="10633000"/>
    <n v="231654"/>
    <n v="8497165"/>
    <n v="0"/>
    <n v="0"/>
    <n v="0"/>
    <m/>
    <n v="0"/>
    <n v="0"/>
    <n v="0"/>
    <m/>
    <m/>
    <d v="2021-10-29T00:00:00"/>
    <n v="1"/>
    <s v="S"/>
    <n v="1"/>
    <n v="30"/>
    <n v="0"/>
    <s v=" "/>
    <s v=" "/>
    <s v=" "/>
    <s v=" "/>
    <s v=" "/>
    <s v=" "/>
    <n v="1"/>
    <n v="1"/>
    <s v="null"/>
    <s v=" "/>
    <n v="3303791"/>
    <s v="APORTES FERIA 2015"/>
    <n v="42215"/>
    <n v="0"/>
    <n v="0"/>
    <n v="0"/>
    <s v=" "/>
    <n v="890303093000"/>
    <n v="0"/>
    <n v="0"/>
    <m/>
    <m/>
    <m/>
    <m/>
  </r>
  <r>
    <n v="97313898"/>
    <s v="C"/>
    <x v="125"/>
    <x v="1"/>
    <n v="4"/>
    <n v="166196522103566"/>
    <d v="2021-05-01T00:00:00"/>
    <d v="2024-04-30T00:00:00"/>
    <n v="0"/>
    <n v="1"/>
    <n v="6"/>
    <n v="30"/>
    <n v="2"/>
    <n v="13.2"/>
    <n v="14029"/>
    <n v="141178487"/>
    <n v="4977368"/>
    <n v="122116378"/>
    <n v="0"/>
    <n v="0"/>
    <n v="0"/>
    <m/>
    <n v="0"/>
    <n v="0"/>
    <n v="0"/>
    <m/>
    <m/>
    <d v="2021-10-31T00:00:00"/>
    <n v="1"/>
    <s v="S"/>
    <n v="1"/>
    <n v="30"/>
    <n v="0"/>
    <s v=" "/>
    <s v=" "/>
    <s v=" "/>
    <s v=" "/>
    <s v=" "/>
    <s v=" "/>
    <n v="1"/>
    <n v="1"/>
    <s v="null"/>
    <s v=" "/>
    <n v="24802480"/>
    <s v="LIBRE INVERSION 20 SIN CODEUDO"/>
    <n v="44329"/>
    <n v="0"/>
    <n v="0"/>
    <n v="0"/>
    <s v=" "/>
    <n v="890303093000"/>
    <n v="0"/>
    <n v="0"/>
    <m/>
    <m/>
    <m/>
    <m/>
  </r>
  <r>
    <n v="11332287"/>
    <s v="C"/>
    <x v="126"/>
    <x v="0"/>
    <n v="4"/>
    <n v="1.1148302122682801E+18"/>
    <d v="2021-06-30T00:00:00"/>
    <d v="2027-06-30T00:00:00"/>
    <n v="0"/>
    <n v="1"/>
    <n v="4"/>
    <n v="30"/>
    <n v="2"/>
    <n v="15.6"/>
    <n v="16765"/>
    <n v="16000000"/>
    <n v="370373"/>
    <n v="15499010"/>
    <n v="0"/>
    <n v="0"/>
    <n v="0"/>
    <m/>
    <n v="0"/>
    <n v="0"/>
    <n v="0"/>
    <m/>
    <m/>
    <d v="2021-10-29T00:00:00"/>
    <n v="1"/>
    <s v="S"/>
    <n v="1"/>
    <n v="30"/>
    <n v="0"/>
    <s v=" "/>
    <s v=" "/>
    <s v=" "/>
    <s v=" "/>
    <s v=" "/>
    <s v=" "/>
    <n v="1"/>
    <n v="1"/>
    <s v="null"/>
    <s v=" "/>
    <n v="4166723"/>
    <s v="FERIA 2021 SIN CODEUDOR"/>
    <n v="44377"/>
    <n v="0"/>
    <n v="0"/>
    <n v="0"/>
    <s v=" "/>
    <n v="890303093000"/>
    <n v="0"/>
    <n v="0"/>
    <m/>
    <m/>
    <m/>
    <m/>
  </r>
  <r>
    <n v="1539778"/>
    <s v="C"/>
    <x v="126"/>
    <x v="0"/>
    <n v="4"/>
    <n v="1.1148302121246799E+18"/>
    <d v="2021-01-29T00:00:00"/>
    <d v="2023-01-31T00:00:00"/>
    <n v="0"/>
    <n v="1"/>
    <n v="1"/>
    <n v="30"/>
    <n v="2"/>
    <n v="21.6"/>
    <n v="23872"/>
    <n v="2200000"/>
    <n v="114349"/>
    <n v="2105932"/>
    <n v="0"/>
    <n v="0"/>
    <n v="0"/>
    <m/>
    <n v="0"/>
    <n v="0"/>
    <n v="0"/>
    <m/>
    <m/>
    <d v="2021-10-29T00:00:00"/>
    <n v="1"/>
    <s v="S"/>
    <n v="1"/>
    <n v="30"/>
    <n v="0"/>
    <s v=" "/>
    <s v=" "/>
    <s v=" "/>
    <s v=" "/>
    <s v=" "/>
    <s v=" "/>
    <n v="1"/>
    <n v="1"/>
    <s v="null"/>
    <s v=" "/>
    <n v="566154"/>
    <s v="CREDIYA 20"/>
    <n v="44225"/>
    <n v="0"/>
    <n v="0"/>
    <n v="0"/>
    <s v=" "/>
    <n v="890303093000"/>
    <d v="1899-12-30T00:00:00"/>
    <n v="0"/>
    <m/>
    <m/>
    <m/>
    <m/>
  </r>
  <r>
    <n v="0"/>
    <s v="C"/>
    <x v="127"/>
    <x v="0"/>
    <n v="4"/>
    <n v="6.6953845267887904E+16"/>
    <d v="2020-04-29T00:00:00"/>
    <d v="2025-04-30T00:00:00"/>
    <n v="0"/>
    <n v="1"/>
    <n v="16"/>
    <n v="30"/>
    <n v="2"/>
    <n v="15.12"/>
    <n v="16213"/>
    <n v="5555826"/>
    <n v="140502"/>
    <n v="4513105"/>
    <n v="0"/>
    <n v="0"/>
    <n v="0"/>
    <m/>
    <n v="0"/>
    <n v="0"/>
    <n v="0"/>
    <m/>
    <m/>
    <d v="2021-10-29T00:00:00"/>
    <n v="1"/>
    <s v="S"/>
    <n v="1"/>
    <n v="30"/>
    <n v="0"/>
    <s v=" "/>
    <s v=" "/>
    <s v=" "/>
    <s v=" "/>
    <s v=" "/>
    <s v=" "/>
    <n v="1"/>
    <n v="1"/>
    <s v="null"/>
    <s v=" "/>
    <n v="4726642"/>
    <s v="CREDITO PROMED SIN CODEUDOR"/>
    <n v="43950"/>
    <n v="0"/>
    <n v="0"/>
    <n v="0"/>
    <s v=" "/>
    <n v="890303093000"/>
    <n v="0"/>
    <n v="0"/>
    <m/>
    <m/>
    <m/>
    <m/>
  </r>
  <r>
    <n v="2765914"/>
    <s v="C"/>
    <x v="128"/>
    <x v="1"/>
    <n v="4"/>
    <n v="3.19775001206894E+16"/>
    <d v="2021-08-19T00:00:00"/>
    <d v="2023-08-30T00:00:00"/>
    <n v="0"/>
    <n v="1"/>
    <n v="2"/>
    <n v="30"/>
    <n v="2"/>
    <n v="7.8"/>
    <n v="8085"/>
    <n v="4500000"/>
    <n v="204345"/>
    <n v="4153101"/>
    <n v="0"/>
    <n v="0"/>
    <n v="0"/>
    <m/>
    <n v="0"/>
    <n v="0"/>
    <n v="0"/>
    <m/>
    <m/>
    <d v="2021-10-21T00:00:00"/>
    <n v="1"/>
    <s v="S"/>
    <n v="1"/>
    <n v="30"/>
    <n v="0"/>
    <s v=" "/>
    <s v=" "/>
    <s v=" "/>
    <s v=" "/>
    <s v=" "/>
    <s v=" "/>
    <n v="1"/>
    <n v="1"/>
    <s v="null"/>
    <s v=" "/>
    <n v="1387187"/>
    <s v="VEHICULO 20"/>
    <n v="44427"/>
    <n v="0"/>
    <n v="0"/>
    <n v="0"/>
    <s v=" "/>
    <n v="890303093000"/>
    <n v="0"/>
    <n v="0"/>
    <m/>
    <m/>
    <m/>
    <m/>
  </r>
  <r>
    <n v="10944933"/>
    <s v="C"/>
    <x v="128"/>
    <x v="0"/>
    <n v="4"/>
    <n v="3.19775001177879E+16"/>
    <d v="2020-04-29T00:00:00"/>
    <d v="2027-04-30T00:00:00"/>
    <n v="0"/>
    <n v="1"/>
    <n v="16"/>
    <n v="30"/>
    <n v="2"/>
    <n v="18"/>
    <n v="19562"/>
    <n v="18400000"/>
    <n v="389840"/>
    <n v="16434139"/>
    <n v="0"/>
    <n v="0"/>
    <n v="0"/>
    <m/>
    <n v="0"/>
    <n v="0"/>
    <n v="0"/>
    <m/>
    <m/>
    <d v="2021-10-29T00:00:00"/>
    <n v="1"/>
    <s v="S"/>
    <n v="1"/>
    <n v="30"/>
    <n v="0"/>
    <s v=" "/>
    <s v=" "/>
    <s v=" "/>
    <s v=" "/>
    <s v=" "/>
    <s v=" "/>
    <n v="1"/>
    <n v="1"/>
    <s v="null"/>
    <s v=" "/>
    <n v="5489206"/>
    <s v="FERIA 2020"/>
    <n v="43950"/>
    <n v="0"/>
    <n v="0"/>
    <n v="0"/>
    <s v=" "/>
    <n v="890303093000"/>
    <n v="0"/>
    <n v="0"/>
    <m/>
    <m/>
    <m/>
    <m/>
  </r>
  <r>
    <n v="3406149"/>
    <s v="C"/>
    <x v="128"/>
    <x v="0"/>
    <n v="4"/>
    <n v="3.19775001163793E+16"/>
    <d v="2015-07-29T00:00:00"/>
    <d v="2025-07-30T00:00:00"/>
    <n v="0"/>
    <n v="1"/>
    <n v="75"/>
    <n v="30"/>
    <n v="2"/>
    <n v="10.8"/>
    <n v="11351"/>
    <n v="6400000"/>
    <n v="139433"/>
    <n v="5114433"/>
    <n v="0"/>
    <n v="0"/>
    <n v="0"/>
    <m/>
    <n v="0"/>
    <n v="0"/>
    <n v="0"/>
    <m/>
    <m/>
    <d v="2021-10-29T00:00:00"/>
    <n v="1"/>
    <s v="S"/>
    <n v="1"/>
    <n v="30"/>
    <n v="0"/>
    <s v=" "/>
    <s v=" "/>
    <s v=" "/>
    <s v=" "/>
    <s v=" "/>
    <s v=" "/>
    <n v="1"/>
    <n v="1"/>
    <s v="null"/>
    <s v=" "/>
    <n v="1708284"/>
    <s v="APORTES FERIA 2015"/>
    <n v="42214"/>
    <n v="0"/>
    <n v="0"/>
    <n v="0"/>
    <s v=" "/>
    <n v="890303093000"/>
    <n v="0"/>
    <n v="0"/>
    <m/>
    <m/>
    <m/>
    <m/>
  </r>
  <r>
    <n v="1875692"/>
    <s v="C"/>
    <x v="129"/>
    <x v="0"/>
    <n v="4"/>
    <n v="388703331171388"/>
    <d v="2018-11-30T00:00:00"/>
    <d v="2023-11-30T00:00:00"/>
    <n v="0"/>
    <n v="1"/>
    <n v="32"/>
    <n v="30"/>
    <n v="2"/>
    <n v="11.76"/>
    <n v="12415"/>
    <n v="23000000"/>
    <n v="512180"/>
    <n v="12447589"/>
    <n v="0"/>
    <n v="0"/>
    <n v="0"/>
    <m/>
    <n v="0"/>
    <n v="0"/>
    <n v="0"/>
    <m/>
    <m/>
    <d v="2021-10-29T00:00:00"/>
    <n v="1"/>
    <s v="S"/>
    <n v="1"/>
    <n v="30"/>
    <n v="0"/>
    <s v=" "/>
    <s v=" "/>
    <s v=" "/>
    <s v=" "/>
    <s v=" "/>
    <s v=" "/>
    <n v="1"/>
    <n v="1"/>
    <s v="null"/>
    <s v=" "/>
    <n v="10571897"/>
    <s v="CREDITO MADRUGON"/>
    <n v="43434"/>
    <n v="0"/>
    <n v="0"/>
    <n v="0"/>
    <s v=" "/>
    <n v="890303093000"/>
    <n v="0"/>
    <n v="0"/>
    <m/>
    <m/>
    <m/>
    <m/>
  </r>
  <r>
    <n v="6386647"/>
    <s v="C"/>
    <x v="130"/>
    <x v="0"/>
    <n v="4"/>
    <n v="3.19208961003864E+16"/>
    <d v="2019-06-17T00:00:00"/>
    <d v="2024-05-30T00:00:00"/>
    <n v="0"/>
    <n v="1"/>
    <n v="29"/>
    <n v="30"/>
    <n v="2"/>
    <n v="17.399999999999999"/>
    <n v="18857"/>
    <n v="13000000"/>
    <n v="327912"/>
    <n v="8112516"/>
    <n v="0"/>
    <n v="0"/>
    <n v="0"/>
    <m/>
    <n v="0"/>
    <n v="0"/>
    <n v="0"/>
    <m/>
    <m/>
    <d v="2021-10-30T00:00:00"/>
    <n v="1"/>
    <s v="S"/>
    <n v="1"/>
    <n v="30"/>
    <n v="0"/>
    <s v=" "/>
    <s v=" "/>
    <s v=" "/>
    <s v=" "/>
    <s v=" "/>
    <s v=" "/>
    <n v="1"/>
    <n v="1"/>
    <s v="null"/>
    <s v=" "/>
    <n v="1725869"/>
    <s v="LIBRE INVERSION"/>
    <n v="43633"/>
    <n v="0"/>
    <n v="0"/>
    <n v="0"/>
    <s v=" "/>
    <n v="800090782"/>
    <n v="0"/>
    <n v="0"/>
    <m/>
    <m/>
    <m/>
    <m/>
  </r>
  <r>
    <n v="5413310"/>
    <s v="C"/>
    <x v="130"/>
    <x v="0"/>
    <n v="4"/>
    <n v="3.19208961171886E+16"/>
    <d v="2020-11-26T00:00:00"/>
    <d v="2025-11-30T00:00:00"/>
    <n v="0"/>
    <n v="1"/>
    <n v="11"/>
    <n v="30"/>
    <n v="2"/>
    <n v="11.76"/>
    <n v="12415"/>
    <n v="8000000"/>
    <n v="179414"/>
    <n v="6876153"/>
    <n v="0"/>
    <n v="0"/>
    <n v="0"/>
    <m/>
    <n v="0"/>
    <n v="0"/>
    <n v="0"/>
    <m/>
    <m/>
    <d v="2021-10-30T00:00:00"/>
    <n v="1"/>
    <s v="S"/>
    <n v="1"/>
    <n v="30"/>
    <n v="0"/>
    <s v=" "/>
    <s v=" "/>
    <s v=" "/>
    <s v=" "/>
    <s v=" "/>
    <s v=" "/>
    <n v="1"/>
    <n v="1"/>
    <s v="null"/>
    <s v=" "/>
    <n v="1462843"/>
    <s v="CREDITO MADRUGON"/>
    <n v="44161"/>
    <n v="0"/>
    <n v="0"/>
    <n v="0"/>
    <s v=" "/>
    <n v="800090782"/>
    <n v="0"/>
    <n v="0"/>
    <m/>
    <m/>
    <m/>
    <m/>
  </r>
  <r>
    <n v="10967502"/>
    <s v="C"/>
    <x v="130"/>
    <x v="0"/>
    <n v="4"/>
    <n v="3.19208961163794E+16"/>
    <d v="2015-07-29T00:00:00"/>
    <d v="2025-07-30T00:00:00"/>
    <n v="0"/>
    <n v="1"/>
    <n v="75"/>
    <n v="30"/>
    <n v="2"/>
    <n v="10.8"/>
    <n v="11351"/>
    <n v="17433000"/>
    <n v="379801"/>
    <n v="13931260"/>
    <n v="0"/>
    <n v="0"/>
    <n v="0"/>
    <m/>
    <n v="0"/>
    <n v="0"/>
    <n v="0"/>
    <m/>
    <m/>
    <d v="2021-10-30T00:00:00"/>
    <n v="1"/>
    <s v="S"/>
    <n v="1"/>
    <n v="30"/>
    <n v="0"/>
    <s v=" "/>
    <s v=" "/>
    <s v=" "/>
    <s v=" "/>
    <s v=" "/>
    <s v=" "/>
    <n v="1"/>
    <n v="1"/>
    <s v="null"/>
    <s v=" "/>
    <n v="2963758"/>
    <s v="APORTES FERIA 2015"/>
    <n v="42214"/>
    <n v="0"/>
    <n v="0"/>
    <n v="0"/>
    <s v=" "/>
    <n v="800090782"/>
    <n v="0"/>
    <n v="0"/>
    <m/>
    <m/>
    <m/>
    <m/>
  </r>
  <r>
    <n v="2014239"/>
    <s v="C"/>
    <x v="130"/>
    <x v="0"/>
    <n v="4"/>
    <n v="3.19208961246882E+16"/>
    <d v="2020-07-28T00:00:00"/>
    <d v="2022-07-30T00:00:00"/>
    <n v="0"/>
    <n v="1"/>
    <n v="15"/>
    <n v="30"/>
    <n v="2"/>
    <n v="21.6"/>
    <n v="23872"/>
    <n v="6000000"/>
    <n v="310937"/>
    <n v="2558549"/>
    <n v="0"/>
    <n v="0"/>
    <n v="0"/>
    <m/>
    <n v="0"/>
    <n v="0"/>
    <n v="0"/>
    <m/>
    <m/>
    <d v="2021-10-30T00:00:00"/>
    <n v="1"/>
    <s v="S"/>
    <n v="1"/>
    <n v="30"/>
    <n v="0"/>
    <s v=" "/>
    <s v=" "/>
    <s v=" "/>
    <s v=" "/>
    <s v=" "/>
    <s v=" "/>
    <n v="1"/>
    <n v="1"/>
    <s v="null"/>
    <s v=" "/>
    <n v="544310"/>
    <s v="CREDIYA 20"/>
    <n v="44040"/>
    <n v="0"/>
    <n v="0"/>
    <n v="0"/>
    <s v=" "/>
    <n v="800090782"/>
    <n v="0"/>
    <n v="0"/>
    <m/>
    <m/>
    <m/>
    <m/>
  </r>
  <r>
    <n v="7305511"/>
    <s v="C"/>
    <x v="130"/>
    <x v="0"/>
    <n v="4"/>
    <n v="3.1920896120389E+16"/>
    <d v="2021-04-22T00:00:00"/>
    <d v="2026-04-30T00:00:00"/>
    <n v="0"/>
    <n v="1"/>
    <n v="6"/>
    <n v="30"/>
    <n v="2"/>
    <n v="13.2"/>
    <n v="14029"/>
    <n v="10000000"/>
    <n v="231647"/>
    <n v="9279686"/>
    <n v="0"/>
    <n v="0"/>
    <n v="0"/>
    <m/>
    <n v="0"/>
    <n v="0"/>
    <n v="0"/>
    <m/>
    <m/>
    <d v="2021-10-30T00:00:00"/>
    <n v="1"/>
    <s v="S"/>
    <n v="1"/>
    <n v="30"/>
    <n v="0"/>
    <s v=" "/>
    <s v=" "/>
    <s v=" "/>
    <s v=" "/>
    <s v=" "/>
    <s v=" "/>
    <n v="1"/>
    <n v="1"/>
    <s v="null"/>
    <s v=" "/>
    <n v="1974175"/>
    <s v="LIBRE INVERSION 20"/>
    <n v="44308"/>
    <n v="0"/>
    <n v="0"/>
    <n v="0"/>
    <s v=" "/>
    <n v="800090782"/>
    <n v="0"/>
    <n v="0"/>
    <m/>
    <m/>
    <m/>
    <m/>
  </r>
  <r>
    <n v="43052640"/>
    <s v="C"/>
    <x v="130"/>
    <x v="0"/>
    <n v="4"/>
    <n v="3.19208961206894E+16"/>
    <d v="2021-08-25T00:00:00"/>
    <d v="2028-08-30T00:00:00"/>
    <n v="0"/>
    <n v="1"/>
    <n v="2"/>
    <n v="30"/>
    <n v="2"/>
    <n v="7.8"/>
    <n v="8085"/>
    <n v="55668450"/>
    <n v="878796"/>
    <n v="54686793"/>
    <n v="0"/>
    <n v="0"/>
    <n v="0"/>
    <m/>
    <n v="0"/>
    <n v="0"/>
    <n v="0"/>
    <m/>
    <m/>
    <d v="2021-10-30T00:00:00"/>
    <n v="1"/>
    <s v="S"/>
    <n v="1"/>
    <n v="30"/>
    <n v="0"/>
    <s v=" "/>
    <s v=" "/>
    <s v=" "/>
    <s v=" "/>
    <s v=" "/>
    <s v=" "/>
    <n v="1"/>
    <n v="1"/>
    <s v="null"/>
    <s v=" "/>
    <n v="11634153"/>
    <s v="VEHICULO 20"/>
    <n v="44433"/>
    <n v="0"/>
    <n v="0"/>
    <n v="0"/>
    <s v=" "/>
    <n v="800090782"/>
    <n v="0"/>
    <n v="0"/>
    <m/>
    <m/>
    <m/>
    <m/>
  </r>
  <r>
    <n v="10791434"/>
    <s v="C"/>
    <x v="130"/>
    <x v="0"/>
    <n v="4"/>
    <n v="3.19208961171872E+16"/>
    <d v="2019-11-22T00:00:00"/>
    <d v="2024-11-30T00:00:00"/>
    <n v="0"/>
    <n v="1"/>
    <n v="23"/>
    <n v="30"/>
    <n v="2"/>
    <n v="11.76"/>
    <n v="12415"/>
    <n v="20000000"/>
    <n v="445374"/>
    <n v="13707613"/>
    <n v="0"/>
    <n v="0"/>
    <n v="0"/>
    <m/>
    <n v="0"/>
    <n v="0"/>
    <n v="0"/>
    <m/>
    <m/>
    <d v="2021-10-30T00:00:00"/>
    <n v="1"/>
    <s v="S"/>
    <n v="1"/>
    <n v="30"/>
    <n v="0"/>
    <s v=" "/>
    <s v=" "/>
    <s v=" "/>
    <s v=" "/>
    <s v=" "/>
    <s v=" "/>
    <n v="1"/>
    <n v="1"/>
    <s v="null"/>
    <s v=" "/>
    <n v="2916179"/>
    <s v="CREDITO MADRUGON"/>
    <n v="43791"/>
    <n v="0"/>
    <n v="0"/>
    <n v="0"/>
    <s v=" "/>
    <n v="800090782"/>
    <n v="0"/>
    <n v="0"/>
    <m/>
    <m/>
    <m/>
    <m/>
  </r>
  <r>
    <n v="664624"/>
    <s v="C"/>
    <x v="131"/>
    <x v="0"/>
    <n v="4"/>
    <n v="6.45518021163794E+16"/>
    <d v="2015-07-29T00:00:00"/>
    <d v="2025-07-30T00:00:00"/>
    <n v="0"/>
    <n v="1"/>
    <n v="75"/>
    <n v="30"/>
    <n v="2"/>
    <n v="10.8"/>
    <n v="11351"/>
    <n v="12800000"/>
    <n v="278865"/>
    <n v="10228885"/>
    <n v="0"/>
    <n v="0"/>
    <n v="0"/>
    <m/>
    <n v="0"/>
    <n v="0"/>
    <n v="0"/>
    <m/>
    <m/>
    <d v="2021-10-30T00:00:00"/>
    <n v="1"/>
    <s v="S"/>
    <n v="1"/>
    <n v="30"/>
    <n v="0"/>
    <s v=" "/>
    <s v=" "/>
    <s v=" "/>
    <s v=" "/>
    <s v=" "/>
    <s v=" "/>
    <n v="1"/>
    <n v="1"/>
    <s v="null"/>
    <s v=" "/>
    <n v="9564261"/>
    <s v="APORTES FERIA 2015"/>
    <n v="42214"/>
    <n v="0"/>
    <n v="0"/>
    <n v="0"/>
    <s v=" "/>
    <s v=" "/>
    <n v="0"/>
    <n v="0"/>
    <m/>
    <m/>
    <m/>
    <m/>
  </r>
  <r>
    <n v="443822"/>
    <s v="C"/>
    <x v="131"/>
    <x v="0"/>
    <n v="4"/>
    <n v="6.4551802115489504E+16"/>
    <d v="2021-09-27T00:00:00"/>
    <d v="2024-09-30T00:00:00"/>
    <n v="0"/>
    <n v="1"/>
    <n v="1"/>
    <n v="30"/>
    <n v="2"/>
    <n v="9"/>
    <n v="9381"/>
    <n v="7000000"/>
    <n v="223538"/>
    <n v="6830642"/>
    <n v="0"/>
    <n v="0"/>
    <n v="0"/>
    <m/>
    <n v="0"/>
    <n v="0"/>
    <n v="0"/>
    <m/>
    <m/>
    <d v="2021-10-30T00:00:00"/>
    <n v="1"/>
    <s v="S"/>
    <n v="1"/>
    <n v="30"/>
    <n v="0"/>
    <s v=" "/>
    <s v=" "/>
    <s v=" "/>
    <s v=" "/>
    <s v=" "/>
    <s v=" "/>
    <n v="1"/>
    <n v="1"/>
    <s v="null"/>
    <s v=" "/>
    <n v="6386820"/>
    <s v="SOBRE APORTES"/>
    <n v="44466"/>
    <n v="0"/>
    <n v="0"/>
    <n v="0"/>
    <s v=" "/>
    <s v=" "/>
    <n v="0"/>
    <n v="0"/>
    <m/>
    <m/>
    <m/>
    <m/>
  </r>
  <r>
    <n v="29328"/>
    <s v="C"/>
    <x v="131"/>
    <x v="0"/>
    <n v="4"/>
    <n v="6.45518021154858E+16"/>
    <d v="2019-03-11T00:00:00"/>
    <d v="2022-02-28T00:00:00"/>
    <n v="0"/>
    <n v="1"/>
    <n v="29"/>
    <n v="30"/>
    <n v="2"/>
    <n v="12.6"/>
    <n v="13354"/>
    <n v="2000000"/>
    <n v="67280"/>
    <n v="451367"/>
    <n v="0"/>
    <n v="0"/>
    <n v="0"/>
    <m/>
    <n v="0"/>
    <n v="0"/>
    <n v="0"/>
    <m/>
    <m/>
    <d v="2021-10-30T00:00:00"/>
    <n v="1"/>
    <s v="S"/>
    <n v="1"/>
    <n v="30"/>
    <n v="0"/>
    <s v=" "/>
    <s v=" "/>
    <s v=" "/>
    <s v=" "/>
    <s v=" "/>
    <s v=" "/>
    <n v="1"/>
    <n v="1"/>
    <s v="null"/>
    <s v=" "/>
    <n v="422039"/>
    <s v="SOBRE APORTES"/>
    <n v="43535"/>
    <n v="0"/>
    <n v="0"/>
    <n v="0"/>
    <s v=" "/>
    <s v=" "/>
    <n v="0"/>
    <n v="0"/>
    <m/>
    <m/>
    <m/>
    <m/>
  </r>
  <r>
    <n v="738025"/>
    <s v="C"/>
    <x v="132"/>
    <x v="0"/>
    <n v="4"/>
    <n v="3.96642942103884E+16"/>
    <d v="2020-09-21T00:00:00"/>
    <d v="2026-09-30T00:00:00"/>
    <n v="0"/>
    <n v="1"/>
    <n v="13"/>
    <n v="30"/>
    <n v="2"/>
    <n v="15.6"/>
    <n v="16765"/>
    <n v="2000000"/>
    <n v="46297"/>
    <n v="1781553"/>
    <n v="0"/>
    <n v="0"/>
    <n v="0"/>
    <m/>
    <n v="0"/>
    <n v="0"/>
    <n v="0"/>
    <m/>
    <m/>
    <d v="2021-10-29T00:00:00"/>
    <n v="1"/>
    <s v="S"/>
    <n v="1"/>
    <n v="30"/>
    <n v="0"/>
    <s v=" "/>
    <s v=" "/>
    <s v=" "/>
    <s v=" "/>
    <s v=" "/>
    <s v=" "/>
    <n v="1"/>
    <n v="1"/>
    <s v="null"/>
    <s v=" "/>
    <n v="1043528"/>
    <s v="LIBRE INVERSION 20 SIN CODEUDO"/>
    <n v="44095"/>
    <n v="0"/>
    <n v="0"/>
    <n v="0"/>
    <s v=" "/>
    <n v="890303093000"/>
    <n v="0"/>
    <n v="0"/>
    <m/>
    <m/>
    <m/>
    <m/>
  </r>
  <r>
    <n v="2633179"/>
    <s v="C"/>
    <x v="132"/>
    <x v="0"/>
    <n v="4"/>
    <n v="3.96642942603866E+16"/>
    <d v="2019-07-22T00:00:00"/>
    <d v="2023-07-30T00:00:00"/>
    <n v="0"/>
    <n v="1"/>
    <n v="25"/>
    <n v="30"/>
    <n v="2"/>
    <n v="17.399999999999999"/>
    <n v="18857"/>
    <n v="11000000"/>
    <n v="335250"/>
    <n v="6356350"/>
    <n v="0"/>
    <n v="0"/>
    <n v="0"/>
    <m/>
    <n v="0"/>
    <n v="0"/>
    <n v="0"/>
    <m/>
    <m/>
    <d v="2021-10-29T00:00:00"/>
    <n v="1"/>
    <s v="S"/>
    <n v="1"/>
    <n v="30"/>
    <n v="0"/>
    <s v=" "/>
    <s v=" "/>
    <s v=" "/>
    <s v=" "/>
    <s v=" "/>
    <s v=" "/>
    <n v="1"/>
    <n v="1"/>
    <s v="null"/>
    <s v=" "/>
    <n v="3723171"/>
    <s v="LIBRE INVERSION SIN CODEUDOR"/>
    <n v="43668"/>
    <n v="0"/>
    <n v="0"/>
    <n v="0"/>
    <s v=" "/>
    <n v="890303093000"/>
    <n v="0"/>
    <n v="0"/>
    <m/>
    <m/>
    <m/>
    <m/>
  </r>
  <r>
    <n v="0"/>
    <s v="C"/>
    <x v="133"/>
    <x v="0"/>
    <n v="4"/>
    <n v="795281051154539"/>
    <d v="2021-02-18T00:00:00"/>
    <d v="2026-02-28T00:00:00"/>
    <n v="0"/>
    <n v="1"/>
    <n v="8"/>
    <n v="30"/>
    <n v="2"/>
    <n v="9"/>
    <n v="9381"/>
    <n v="17000000"/>
    <n v="355273"/>
    <n v="15161220"/>
    <n v="0"/>
    <n v="0"/>
    <n v="0"/>
    <m/>
    <n v="0"/>
    <n v="0"/>
    <n v="0"/>
    <m/>
    <m/>
    <d v="2021-10-30T00:00:00"/>
    <n v="1"/>
    <s v="S"/>
    <n v="1"/>
    <n v="30"/>
    <n v="0"/>
    <s v=" "/>
    <s v=" "/>
    <s v=" "/>
    <s v=" "/>
    <s v=" "/>
    <s v=" "/>
    <n v="1"/>
    <n v="1"/>
    <s v="null"/>
    <s v=" "/>
    <n v="16957638"/>
    <s v="SOBRE APORTES"/>
    <n v="44245"/>
    <n v="0"/>
    <n v="0"/>
    <n v="0"/>
    <s v=" "/>
    <n v="0"/>
    <s v="ARIZABALETA LUCIANA"/>
    <n v="0"/>
    <m/>
    <m/>
    <m/>
    <m/>
  </r>
  <r>
    <n v="0"/>
    <s v="C"/>
    <x v="133"/>
    <x v="0"/>
    <n v="4"/>
    <n v="7.95281051163796E+16"/>
    <d v="2015-08-14T00:00:00"/>
    <d v="2025-08-30T00:00:00"/>
    <n v="0"/>
    <n v="1"/>
    <n v="75"/>
    <n v="30"/>
    <n v="2"/>
    <n v="10.8"/>
    <n v="11351"/>
    <n v="12807000"/>
    <n v="279018"/>
    <n v="10234467"/>
    <n v="0"/>
    <n v="0"/>
    <n v="0"/>
    <m/>
    <n v="0"/>
    <n v="0"/>
    <n v="0"/>
    <m/>
    <m/>
    <d v="2021-10-30T00:00:00"/>
    <n v="1"/>
    <s v="S"/>
    <n v="1"/>
    <n v="30"/>
    <n v="0"/>
    <s v=" "/>
    <s v=" "/>
    <s v=" "/>
    <s v=" "/>
    <s v=" "/>
    <s v=" "/>
    <n v="1"/>
    <n v="1"/>
    <s v="null"/>
    <s v=" "/>
    <n v="11447126"/>
    <s v="APORTES FERIA 2015"/>
    <n v="42230"/>
    <n v="0"/>
    <n v="0"/>
    <n v="0"/>
    <s v=" "/>
    <n v="0"/>
    <s v="ARIZABALETA LUCIANA"/>
    <n v="0"/>
    <m/>
    <m/>
    <m/>
    <m/>
  </r>
  <r>
    <n v="1328175"/>
    <s v="C"/>
    <x v="134"/>
    <x v="0"/>
    <n v="4"/>
    <n v="9.43994441083892E+16"/>
    <d v="2021-06-28T00:00:00"/>
    <d v="2021-12-30T00:00:00"/>
    <n v="0"/>
    <n v="2"/>
    <n v="0"/>
    <n v="30"/>
    <n v="2"/>
    <n v="19.2"/>
    <n v="20983"/>
    <n v="1800000"/>
    <n v="0"/>
    <n v="1800000"/>
    <n v="0"/>
    <n v="0"/>
    <n v="0"/>
    <m/>
    <n v="0"/>
    <n v="0"/>
    <n v="0"/>
    <n v="1800000"/>
    <n v="12"/>
    <d v="2021-06-28T00:00:00"/>
    <n v="1"/>
    <s v="S"/>
    <n v="1"/>
    <n v="30"/>
    <n v="0"/>
    <s v=" "/>
    <s v=" "/>
    <s v=" "/>
    <s v=" "/>
    <s v=" "/>
    <s v=" "/>
    <n v="1"/>
    <n v="1"/>
    <s v="null"/>
    <s v=" "/>
    <n v="471825"/>
    <s v="CREDIYA CUOTA UNICA"/>
    <n v="44375"/>
    <n v="0"/>
    <n v="0"/>
    <n v="0"/>
    <s v=" "/>
    <n v="890303093000"/>
    <n v="0"/>
    <n v="0"/>
    <m/>
    <m/>
    <m/>
    <m/>
  </r>
  <r>
    <n v="39420469"/>
    <s v="C"/>
    <x v="134"/>
    <x v="0"/>
    <n v="4"/>
    <n v="9.4399444117787904E+16"/>
    <d v="2020-04-17T00:00:00"/>
    <d v="2027-04-30T00:00:00"/>
    <n v="0"/>
    <n v="1"/>
    <n v="16"/>
    <n v="30"/>
    <n v="2"/>
    <n v="18"/>
    <n v="19562"/>
    <n v="59815000"/>
    <n v="1267299"/>
    <n v="53424325"/>
    <n v="0"/>
    <n v="0"/>
    <n v="0"/>
    <m/>
    <n v="0"/>
    <n v="0"/>
    <n v="0"/>
    <m/>
    <m/>
    <d v="2021-10-29T00:00:00"/>
    <n v="1"/>
    <s v="S"/>
    <n v="1"/>
    <n v="30"/>
    <n v="0"/>
    <s v=" "/>
    <s v=" "/>
    <s v=" "/>
    <s v=" "/>
    <s v=" "/>
    <s v=" "/>
    <n v="1"/>
    <n v="1"/>
    <s v="null"/>
    <s v=" "/>
    <n v="14003856"/>
    <s v="FERIA 2020"/>
    <n v="43938"/>
    <n v="0"/>
    <n v="0"/>
    <n v="0"/>
    <s v=" "/>
    <n v="890303093000"/>
    <n v="0"/>
    <n v="0"/>
    <m/>
    <m/>
    <m/>
    <m/>
  </r>
  <r>
    <n v="721910"/>
    <s v="C"/>
    <x v="135"/>
    <x v="0"/>
    <n v="4"/>
    <n v="1.68609501154886E+16"/>
    <d v="2020-11-26T00:00:00"/>
    <d v="2025-11-30T00:00:00"/>
    <n v="0"/>
    <n v="1"/>
    <n v="11"/>
    <n v="30"/>
    <n v="2"/>
    <n v="11.4"/>
    <n v="12015"/>
    <n v="11500000"/>
    <n v="254002"/>
    <n v="9859757"/>
    <n v="0"/>
    <n v="0"/>
    <n v="0"/>
    <m/>
    <n v="0"/>
    <n v="0"/>
    <n v="0"/>
    <m/>
    <m/>
    <d v="2021-10-29T00:00:00"/>
    <n v="1"/>
    <s v="S"/>
    <n v="1"/>
    <n v="30"/>
    <n v="0"/>
    <s v=" "/>
    <s v=" "/>
    <s v=" "/>
    <s v=" "/>
    <s v=" "/>
    <s v=" "/>
    <n v="1"/>
    <n v="1"/>
    <s v="null"/>
    <s v=" "/>
    <n v="9137847"/>
    <s v="SOBRE APORTES"/>
    <n v="44161"/>
    <n v="0"/>
    <n v="0"/>
    <n v="0"/>
    <s v=" "/>
    <n v="890303093000"/>
    <n v="0"/>
    <n v="0"/>
    <m/>
    <m/>
    <m/>
    <m/>
  </r>
  <r>
    <n v="579834"/>
    <s v="C"/>
    <x v="136"/>
    <x v="0"/>
    <n v="4"/>
    <n v="6.68279391003838E+16"/>
    <d v="2018-01-29T00:00:00"/>
    <d v="2023-01-31T00:00:00"/>
    <n v="0"/>
    <n v="1"/>
    <n v="43"/>
    <n v="30"/>
    <n v="2"/>
    <n v="17.399999999999999"/>
    <n v="18857"/>
    <n v="13500000"/>
    <n v="340524"/>
    <n v="5087683"/>
    <n v="0"/>
    <n v="0"/>
    <n v="0"/>
    <m/>
    <n v="0"/>
    <n v="0"/>
    <n v="0"/>
    <m/>
    <m/>
    <d v="2021-10-29T00:00:00"/>
    <n v="1"/>
    <s v="S"/>
    <n v="1"/>
    <n v="30"/>
    <n v="0"/>
    <s v=" "/>
    <s v=" "/>
    <s v=" "/>
    <s v=" "/>
    <s v=" "/>
    <s v=" "/>
    <n v="1"/>
    <n v="1"/>
    <s v="null"/>
    <s v=" "/>
    <n v="4507849"/>
    <s v="LIBRE INVERSION"/>
    <n v="43129"/>
    <n v="0"/>
    <n v="0"/>
    <n v="0"/>
    <s v=" "/>
    <n v="890303093000"/>
    <n v="0"/>
    <n v="0"/>
    <m/>
    <m/>
    <m/>
    <m/>
  </r>
  <r>
    <n v="1336077"/>
    <s v="C"/>
    <x v="136"/>
    <x v="0"/>
    <n v="4"/>
    <n v="6.6827939116379504E+16"/>
    <d v="2015-08-03T00:00:00"/>
    <d v="2025-07-30T00:00:00"/>
    <n v="0"/>
    <n v="1"/>
    <n v="75"/>
    <n v="30"/>
    <n v="2"/>
    <n v="10.8"/>
    <n v="11351"/>
    <n v="14670000"/>
    <n v="319606"/>
    <n v="11723251"/>
    <n v="0"/>
    <n v="0"/>
    <n v="0"/>
    <m/>
    <n v="0"/>
    <n v="0"/>
    <n v="0"/>
    <m/>
    <m/>
    <d v="2021-10-29T00:00:00"/>
    <n v="1"/>
    <s v="S"/>
    <n v="1"/>
    <n v="30"/>
    <n v="0"/>
    <s v=" "/>
    <s v=" "/>
    <s v=" "/>
    <s v=" "/>
    <s v=" "/>
    <s v=" "/>
    <n v="1"/>
    <n v="1"/>
    <s v="null"/>
    <s v=" "/>
    <n v="10387174"/>
    <s v="APORTES FERIA 2015"/>
    <n v="42219"/>
    <n v="0"/>
    <n v="0"/>
    <n v="0"/>
    <s v=" "/>
    <n v="890303093000"/>
    <n v="0"/>
    <n v="0"/>
    <m/>
    <m/>
    <m/>
    <m/>
  </r>
  <r>
    <n v="481263"/>
    <s v="C"/>
    <x v="136"/>
    <x v="0"/>
    <n v="4"/>
    <n v="6.6827939116580704E+16"/>
    <d v="2016-03-16T00:00:00"/>
    <d v="2022-03-30T00:00:00"/>
    <n v="0"/>
    <n v="1"/>
    <n v="63"/>
    <n v="30"/>
    <n v="2"/>
    <n v="15.6"/>
    <n v="16765"/>
    <n v="23600000"/>
    <n v="506744"/>
    <n v="4222781"/>
    <n v="0"/>
    <n v="0"/>
    <n v="0"/>
    <m/>
    <n v="0"/>
    <n v="0"/>
    <n v="0"/>
    <m/>
    <m/>
    <d v="2021-10-29T00:00:00"/>
    <n v="1"/>
    <s v="S"/>
    <n v="1"/>
    <n v="30"/>
    <n v="0"/>
    <s v=" "/>
    <s v=" "/>
    <s v=" "/>
    <s v=" "/>
    <s v=" "/>
    <s v=" "/>
    <n v="1"/>
    <n v="1"/>
    <s v="null"/>
    <s v=" "/>
    <n v="3741518"/>
    <s v="FERIA 2016"/>
    <n v="42445"/>
    <n v="0"/>
    <n v="0"/>
    <n v="0"/>
    <s v=" "/>
    <n v="890303093000"/>
    <n v="0"/>
    <n v="0"/>
    <m/>
    <m/>
    <m/>
    <m/>
  </r>
  <r>
    <n v="6547841"/>
    <s v="C"/>
    <x v="137"/>
    <x v="0"/>
    <n v="4"/>
    <n v="6.6848247267788304E+16"/>
    <d v="2020-08-06T00:00:00"/>
    <d v="2027-07-30T00:00:00"/>
    <n v="0"/>
    <n v="1"/>
    <n v="15"/>
    <n v="30"/>
    <n v="2"/>
    <n v="18"/>
    <n v="19562"/>
    <n v="14943000"/>
    <n v="338045"/>
    <n v="13579533"/>
    <n v="0"/>
    <n v="0"/>
    <n v="0"/>
    <m/>
    <n v="0"/>
    <n v="0"/>
    <n v="0"/>
    <m/>
    <m/>
    <d v="2021-10-30T00:00:00"/>
    <n v="1"/>
    <s v="S"/>
    <n v="1"/>
    <n v="30"/>
    <n v="0"/>
    <s v=" "/>
    <s v=" "/>
    <s v=" "/>
    <s v=" "/>
    <s v=" "/>
    <s v=" "/>
    <n v="1"/>
    <n v="1"/>
    <s v="null"/>
    <s v=" "/>
    <n v="7031692"/>
    <s v="FERIA 2020 SIN CODEUDOR"/>
    <n v="44049"/>
    <n v="0"/>
    <n v="0"/>
    <n v="0"/>
    <s v=" "/>
    <n v="0"/>
    <n v="0"/>
    <n v="0"/>
    <m/>
    <m/>
    <m/>
    <m/>
  </r>
  <r>
    <n v="0"/>
    <s v="C"/>
    <x v="138"/>
    <x v="3"/>
    <n v="4"/>
    <n v="66811504116573"/>
    <d v="2016-06-03T00:00:00"/>
    <d v="2022-05-30T00:00:00"/>
    <n v="0"/>
    <n v="1"/>
    <n v="62"/>
    <n v="30"/>
    <n v="2"/>
    <n v="15.6"/>
    <n v="16765"/>
    <n v="43700000"/>
    <n v="945241"/>
    <n v="8799005"/>
    <n v="0"/>
    <n v="0"/>
    <n v="0"/>
    <m/>
    <n v="0"/>
    <n v="0"/>
    <n v="0"/>
    <m/>
    <m/>
    <d v="2021-10-29T00:00:00"/>
    <n v="3"/>
    <s v="S"/>
    <n v="1"/>
    <n v="30"/>
    <n v="0"/>
    <s v=" "/>
    <s v=" "/>
    <s v=" "/>
    <s v=" "/>
    <s v=" "/>
    <s v=" "/>
    <n v="1"/>
    <n v="1"/>
    <s v="null"/>
    <s v=" "/>
    <n v="12169891"/>
    <s v="FERIA 2016"/>
    <n v="42524"/>
    <n v="0"/>
    <n v="0"/>
    <n v="0"/>
    <s v=" "/>
    <n v="890303093000"/>
    <n v="0"/>
    <n v="0"/>
    <m/>
    <m/>
    <m/>
    <m/>
  </r>
  <r>
    <n v="0"/>
    <s v="C"/>
    <x v="138"/>
    <x v="0"/>
    <n v="4"/>
    <n v="6.6811504124688896E+16"/>
    <d v="2021-03-12T00:00:00"/>
    <d v="2023-02-28T00:00:00"/>
    <n v="0"/>
    <n v="1"/>
    <n v="8"/>
    <n v="30"/>
    <n v="2"/>
    <n v="19.2"/>
    <n v="20983"/>
    <n v="3500000"/>
    <n v="106425"/>
    <n v="1485878"/>
    <n v="0"/>
    <n v="0"/>
    <n v="0"/>
    <m/>
    <n v="0"/>
    <n v="0"/>
    <n v="0"/>
    <m/>
    <m/>
    <d v="2021-10-29T00:00:00"/>
    <n v="1"/>
    <s v="S"/>
    <n v="1"/>
    <n v="30"/>
    <n v="0"/>
    <s v=" "/>
    <s v=" "/>
    <s v=" "/>
    <s v=" "/>
    <s v=" "/>
    <s v=" "/>
    <n v="1"/>
    <n v="1"/>
    <s v="null"/>
    <s v=" "/>
    <n v="2055116"/>
    <s v="CREDIYA 20"/>
    <n v="44267"/>
    <n v="0"/>
    <n v="0"/>
    <n v="0"/>
    <s v=" "/>
    <n v="890303093000"/>
    <n v="0"/>
    <n v="0"/>
    <m/>
    <m/>
    <m/>
    <m/>
  </r>
  <r>
    <n v="0"/>
    <s v="C"/>
    <x v="139"/>
    <x v="0"/>
    <n v="4"/>
    <n v="3.15867821181884E+16"/>
    <d v="2020-09-22T00:00:00"/>
    <d v="2025-09-30T00:00:00"/>
    <n v="0"/>
    <n v="1"/>
    <n v="14"/>
    <n v="30"/>
    <n v="2"/>
    <n v="16.8"/>
    <n v="18156"/>
    <n v="5652000"/>
    <n v="141685"/>
    <n v="4732193"/>
    <n v="0"/>
    <n v="0"/>
    <n v="0"/>
    <m/>
    <n v="0"/>
    <n v="0"/>
    <n v="0"/>
    <m/>
    <m/>
    <d v="2021-10-30T00:00:00"/>
    <n v="1"/>
    <s v="S"/>
    <n v="1"/>
    <n v="30"/>
    <n v="0"/>
    <s v=" "/>
    <s v=" "/>
    <s v=" "/>
    <s v=" "/>
    <s v=" "/>
    <s v=" "/>
    <n v="1"/>
    <n v="1"/>
    <s v="null"/>
    <s v=" "/>
    <n v="5734326"/>
    <s v="RETANQUEO 2020"/>
    <n v="44096"/>
    <n v="0"/>
    <n v="0"/>
    <n v="0"/>
    <s v=" "/>
    <n v="0"/>
    <n v="0"/>
    <n v="0"/>
    <m/>
    <m/>
    <m/>
    <m/>
  </r>
  <r>
    <n v="3717697"/>
    <s v="C"/>
    <x v="140"/>
    <x v="0"/>
    <n v="4"/>
    <n v="145854331173242"/>
    <d v="2018-05-18T00:00:00"/>
    <d v="2024-05-30T00:00:00"/>
    <n v="0"/>
    <n v="1"/>
    <n v="38"/>
    <n v="30"/>
    <n v="2"/>
    <n v="18"/>
    <n v="19562"/>
    <n v="19700000"/>
    <n v="452527"/>
    <n v="11938257"/>
    <n v="0"/>
    <n v="0"/>
    <n v="0"/>
    <m/>
    <n v="0"/>
    <n v="0"/>
    <n v="0"/>
    <m/>
    <m/>
    <d v="2021-10-29T00:00:00"/>
    <n v="1"/>
    <s v="S"/>
    <n v="1"/>
    <n v="30"/>
    <n v="0"/>
    <s v=" "/>
    <s v=" "/>
    <s v=" "/>
    <s v=" "/>
    <s v=" "/>
    <s v=" "/>
    <n v="1"/>
    <n v="1"/>
    <s v="null"/>
    <s v=" "/>
    <n v="8220560"/>
    <s v="FERIA 2018"/>
    <n v="43238"/>
    <n v="0"/>
    <n v="0"/>
    <n v="0"/>
    <s v=" "/>
    <n v="890303093000"/>
    <n v="0"/>
    <n v="0"/>
    <m/>
    <m/>
    <m/>
    <m/>
  </r>
  <r>
    <n v="6251290"/>
    <s v="C"/>
    <x v="141"/>
    <x v="0"/>
    <n v="4"/>
    <n v="635475511203507"/>
    <d v="2020-09-18T00:00:00"/>
    <d v="2026-08-30T00:00:00"/>
    <n v="0"/>
    <n v="1"/>
    <n v="14"/>
    <n v="30"/>
    <n v="2"/>
    <n v="15.6"/>
    <n v="16765"/>
    <n v="14000000"/>
    <n v="305229"/>
    <n v="12222002"/>
    <n v="0"/>
    <n v="0"/>
    <n v="0"/>
    <m/>
    <n v="0"/>
    <n v="0"/>
    <n v="0"/>
    <m/>
    <m/>
    <d v="2021-10-30T00:00:00"/>
    <n v="1"/>
    <s v="S"/>
    <n v="1"/>
    <n v="30"/>
    <n v="0"/>
    <s v=" "/>
    <s v=" "/>
    <s v=" "/>
    <s v=" "/>
    <s v=" "/>
    <s v=" "/>
    <n v="1"/>
    <n v="1"/>
    <s v="null"/>
    <s v=" "/>
    <n v="5970712"/>
    <s v="LIBRE INVERSION 20"/>
    <n v="44092"/>
    <n v="0"/>
    <n v="0"/>
    <n v="0"/>
    <s v=" "/>
    <s v=" "/>
    <n v="0"/>
    <n v="0"/>
    <m/>
    <m/>
    <m/>
    <m/>
  </r>
  <r>
    <n v="21268877"/>
    <s v="C"/>
    <x v="142"/>
    <x v="0"/>
    <n v="4"/>
    <n v="2.91159051203891E+16"/>
    <d v="2021-05-18T00:00:00"/>
    <d v="2027-05-30T00:00:00"/>
    <n v="0"/>
    <n v="1"/>
    <n v="5"/>
    <n v="30"/>
    <n v="2"/>
    <n v="15.6"/>
    <n v="16765"/>
    <n v="31200000"/>
    <n v="680226"/>
    <n v="29869425"/>
    <n v="0"/>
    <n v="0"/>
    <n v="0"/>
    <m/>
    <n v="0"/>
    <n v="0"/>
    <n v="0"/>
    <m/>
    <m/>
    <d v="2021-10-29T00:00:00"/>
    <n v="1"/>
    <s v="S"/>
    <n v="1"/>
    <n v="30"/>
    <n v="0"/>
    <s v=" "/>
    <s v=" "/>
    <s v=" "/>
    <s v=" "/>
    <s v=" "/>
    <s v=" "/>
    <n v="1"/>
    <n v="1"/>
    <s v="null"/>
    <s v=" "/>
    <n v="8600548"/>
    <s v="LIBRE INVERSION 20"/>
    <n v="44334"/>
    <n v="0"/>
    <n v="0"/>
    <n v="0"/>
    <s v=" "/>
    <n v="890303093000"/>
    <n v="0"/>
    <n v="0"/>
    <m/>
    <m/>
    <m/>
    <m/>
  </r>
  <r>
    <n v="0"/>
    <s v="C"/>
    <x v="143"/>
    <x v="0"/>
    <n v="4"/>
    <n v="2.51936851130141E+16"/>
    <d v="2021-09-24T00:00:00"/>
    <d v="2022-03-30T00:00:00"/>
    <n v="0"/>
    <n v="1"/>
    <n v="1"/>
    <n v="30"/>
    <n v="2"/>
    <n v="19.8"/>
    <n v="21699"/>
    <n v="280000"/>
    <n v="49439"/>
    <n v="235248"/>
    <n v="0"/>
    <n v="0"/>
    <n v="0"/>
    <m/>
    <n v="0"/>
    <n v="0"/>
    <n v="0"/>
    <m/>
    <m/>
    <d v="2021-10-29T00:00:00"/>
    <n v="1"/>
    <s v="S"/>
    <n v="1"/>
    <n v="30"/>
    <n v="0"/>
    <s v=" "/>
    <s v=" "/>
    <s v=" "/>
    <s v=" "/>
    <s v=" "/>
    <s v=" "/>
    <n v="1"/>
    <n v="1"/>
    <s v="null"/>
    <s v=" "/>
    <n v="11599247"/>
    <s v="ORDENES AL COMERCIO"/>
    <n v="44463"/>
    <n v="0"/>
    <n v="0"/>
    <n v="0"/>
    <s v=" "/>
    <n v="890303093000"/>
    <n v="0"/>
    <n v="0"/>
    <m/>
    <m/>
    <m/>
    <m/>
  </r>
  <r>
    <n v="0"/>
    <s v="C"/>
    <x v="144"/>
    <x v="1"/>
    <n v="4"/>
    <n v="1.67534821154881E+16"/>
    <d v="2020-06-16T00:00:00"/>
    <d v="2022-10-30T00:00:00"/>
    <n v="0"/>
    <n v="1"/>
    <n v="15"/>
    <n v="30"/>
    <n v="2"/>
    <n v="11.4"/>
    <n v="12015"/>
    <n v="11100000"/>
    <n v="454855"/>
    <n v="5528405"/>
    <n v="52520"/>
    <n v="0"/>
    <n v="0"/>
    <m/>
    <n v="0"/>
    <n v="0"/>
    <n v="0"/>
    <m/>
    <m/>
    <d v="2021-10-31T00:00:00"/>
    <n v="1"/>
    <s v="S"/>
    <n v="1"/>
    <n v="30"/>
    <n v="0"/>
    <s v=" "/>
    <s v=" "/>
    <s v=" "/>
    <s v=" "/>
    <s v=" "/>
    <s v=" "/>
    <n v="1"/>
    <n v="1"/>
    <s v="null"/>
    <s v=" "/>
    <n v="8809162"/>
    <s v="SOBRE APORTES"/>
    <n v="43998"/>
    <n v="0"/>
    <n v="0"/>
    <n v="0"/>
    <s v=" "/>
    <n v="0"/>
    <s v="ARIZABALETA LUCIANA"/>
    <n v="0"/>
    <m/>
    <m/>
    <m/>
    <m/>
  </r>
  <r>
    <n v="17701166"/>
    <s v="C"/>
    <x v="145"/>
    <x v="0"/>
    <n v="4"/>
    <n v="1.01055762681884E+16"/>
    <d v="2020-09-17T00:00:00"/>
    <d v="2025-09-30T00:00:00"/>
    <n v="0"/>
    <n v="1"/>
    <n v="13"/>
    <n v="30"/>
    <n v="2"/>
    <n v="16.8"/>
    <n v="18156"/>
    <n v="51304000"/>
    <n v="1353539"/>
    <n v="44019006"/>
    <n v="0"/>
    <n v="0"/>
    <n v="0"/>
    <m/>
    <n v="0"/>
    <n v="0"/>
    <n v="0"/>
    <m/>
    <m/>
    <d v="2021-10-29T00:00:00"/>
    <n v="1"/>
    <s v="S"/>
    <n v="1"/>
    <n v="30"/>
    <n v="0"/>
    <s v=" "/>
    <s v=" "/>
    <s v=" "/>
    <s v=" "/>
    <s v=" "/>
    <s v=" "/>
    <n v="1"/>
    <n v="1"/>
    <s v="null"/>
    <s v=" "/>
    <n v="26317840"/>
    <s v="RETANQUEO 2020 SIN CODEUDOR"/>
    <n v="44091"/>
    <n v="0"/>
    <n v="0"/>
    <n v="0"/>
    <s v=" "/>
    <n v="890303093000"/>
    <n v="0"/>
    <n v="0"/>
    <m/>
    <m/>
    <m/>
    <m/>
  </r>
  <r>
    <n v="8478017"/>
    <s v="C"/>
    <x v="146"/>
    <x v="4"/>
    <n v="4"/>
    <n v="1.14417571611778E+18"/>
    <d v="2020-05-01T00:00:00"/>
    <d v="2027-04-30T00:00:00"/>
    <n v="60"/>
    <n v="1"/>
    <n v="13"/>
    <n v="30"/>
    <n v="2"/>
    <n v="18"/>
    <n v="19562"/>
    <n v="13908000"/>
    <n v="294669"/>
    <n v="12728727"/>
    <n v="568239"/>
    <n v="0"/>
    <n v="0"/>
    <m/>
    <n v="127287"/>
    <n v="0"/>
    <n v="0"/>
    <m/>
    <m/>
    <d v="2021-10-30T00:00:00"/>
    <n v="1"/>
    <s v="S"/>
    <n v="1"/>
    <n v="30"/>
    <n v="202900"/>
    <s v=" "/>
    <s v=" "/>
    <s v=" "/>
    <s v=" "/>
    <s v=" "/>
    <s v=" "/>
    <n v="1"/>
    <n v="1"/>
    <s v="null"/>
    <s v=" "/>
    <n v="4250710"/>
    <s v="FERIA 2020"/>
    <n v="43952"/>
    <n v="0"/>
    <n v="0"/>
    <n v="0"/>
    <s v=" "/>
    <n v="0"/>
    <s v="ARIZABALETA LUCIANA"/>
    <n v="0"/>
    <m/>
    <m/>
    <m/>
    <m/>
  </r>
  <r>
    <n v="0"/>
    <s v="C"/>
    <x v="147"/>
    <x v="0"/>
    <n v="4"/>
    <n v="2.97035781154891E+16"/>
    <d v="2021-06-15T00:00:00"/>
    <d v="2023-06-30T00:00:00"/>
    <n v="0"/>
    <n v="1"/>
    <n v="23"/>
    <n v="30"/>
    <n v="2"/>
    <n v="9"/>
    <n v="9381"/>
    <n v="5000000"/>
    <n v="229085"/>
    <n v="229572"/>
    <n v="0"/>
    <n v="0"/>
    <n v="0"/>
    <m/>
    <n v="0"/>
    <n v="0"/>
    <n v="0"/>
    <m/>
    <m/>
    <d v="2021-10-30T00:00:00"/>
    <n v="1"/>
    <s v="S"/>
    <n v="1"/>
    <n v="30"/>
    <n v="0"/>
    <s v=" "/>
    <s v=" "/>
    <s v=" "/>
    <s v=" "/>
    <s v=" "/>
    <s v=" "/>
    <n v="1"/>
    <n v="1"/>
    <s v="null"/>
    <s v=" "/>
    <n v="12577331"/>
    <s v="SOBRE APORTES"/>
    <n v="44362"/>
    <n v="0"/>
    <n v="0"/>
    <n v="0"/>
    <s v=" "/>
    <n v="0"/>
    <n v="0"/>
    <n v="0"/>
    <m/>
    <m/>
    <m/>
    <m/>
  </r>
  <r>
    <n v="0"/>
    <s v="C"/>
    <x v="148"/>
    <x v="0"/>
    <n v="4"/>
    <n v="1.67754531246875E+16"/>
    <d v="2020-01-15T00:00:00"/>
    <d v="2022-01-31T00:00:00"/>
    <n v="0"/>
    <n v="1"/>
    <n v="6"/>
    <n v="30"/>
    <n v="2"/>
    <n v="21.6"/>
    <n v="23872"/>
    <n v="1900000"/>
    <n v="98463"/>
    <n v="1488559"/>
    <n v="0"/>
    <n v="0"/>
    <n v="0"/>
    <m/>
    <n v="0"/>
    <n v="0"/>
    <n v="0"/>
    <m/>
    <m/>
    <d v="2021-10-30T00:00:00"/>
    <n v="1"/>
    <s v="S"/>
    <n v="1"/>
    <n v="30"/>
    <n v="0"/>
    <s v=" "/>
    <s v=" "/>
    <s v=" "/>
    <s v=" "/>
    <s v=" "/>
    <s v=" "/>
    <n v="1"/>
    <n v="1"/>
    <s v="null"/>
    <s v=" "/>
    <n v="1594316"/>
    <s v="CREDIYA 20"/>
    <n v="43845"/>
    <n v="0"/>
    <n v="0"/>
    <n v="0"/>
    <s v=" "/>
    <n v="0"/>
    <n v="0"/>
    <n v="0"/>
    <m/>
    <m/>
    <m/>
    <m/>
  </r>
  <r>
    <n v="0"/>
    <s v="C"/>
    <x v="148"/>
    <x v="0"/>
    <n v="4"/>
    <n v="1.67754531154893E+16"/>
    <d v="2021-07-21T00:00:00"/>
    <d v="2022-01-30T00:00:00"/>
    <n v="0"/>
    <n v="1"/>
    <n v="3"/>
    <n v="30"/>
    <n v="2"/>
    <n v="9"/>
    <n v="9381"/>
    <n v="430000"/>
    <n v="73621"/>
    <n v="217485"/>
    <n v="0"/>
    <n v="0"/>
    <n v="0"/>
    <m/>
    <n v="0"/>
    <n v="0"/>
    <n v="0"/>
    <m/>
    <m/>
    <d v="2021-10-30T00:00:00"/>
    <n v="1"/>
    <s v="S"/>
    <n v="1"/>
    <n v="30"/>
    <n v="0"/>
    <s v=" "/>
    <s v=" "/>
    <s v=" "/>
    <s v=" "/>
    <s v=" "/>
    <s v=" "/>
    <n v="1"/>
    <n v="1"/>
    <s v="null"/>
    <s v=" "/>
    <n v="232937"/>
    <s v="SOBRE APORTES"/>
    <n v="44398"/>
    <n v="0"/>
    <n v="0"/>
    <n v="0"/>
    <s v=" "/>
    <n v="0"/>
    <n v="0"/>
    <n v="0"/>
    <m/>
    <m/>
    <m/>
    <m/>
  </r>
  <r>
    <n v="0"/>
    <s v="C"/>
    <x v="148"/>
    <x v="0"/>
    <n v="4"/>
    <n v="1.67754531181886E+16"/>
    <d v="2020-11-04T00:00:00"/>
    <d v="2025-10-30T00:00:00"/>
    <n v="0"/>
    <n v="1"/>
    <n v="12"/>
    <n v="30"/>
    <n v="2"/>
    <n v="16.8"/>
    <n v="18156"/>
    <n v="3300000"/>
    <n v="82725"/>
    <n v="2846458"/>
    <n v="0"/>
    <n v="0"/>
    <n v="0"/>
    <m/>
    <n v="0"/>
    <n v="0"/>
    <n v="0"/>
    <m/>
    <m/>
    <d v="2021-10-30T00:00:00"/>
    <n v="1"/>
    <s v="S"/>
    <n v="1"/>
    <n v="30"/>
    <n v="0"/>
    <s v=" "/>
    <s v=" "/>
    <s v=" "/>
    <s v=" "/>
    <s v=" "/>
    <s v=" "/>
    <n v="1"/>
    <n v="1"/>
    <s v="null"/>
    <s v=" "/>
    <n v="3048689"/>
    <s v="RETANQUEO 2020"/>
    <n v="44139"/>
    <n v="0"/>
    <n v="0"/>
    <n v="0"/>
    <s v=" "/>
    <n v="0"/>
    <n v="0"/>
    <n v="0"/>
    <m/>
    <m/>
    <m/>
    <m/>
  </r>
  <r>
    <n v="44900963"/>
    <s v="C"/>
    <x v="149"/>
    <x v="0"/>
    <n v="4"/>
    <n v="319685821205597"/>
    <d v="2021-10-28T00:00:00"/>
    <d v="2031-10-30T00:00:00"/>
    <n v="0"/>
    <n v="1"/>
    <n v="0"/>
    <n v="30"/>
    <n v="2"/>
    <n v="7.2"/>
    <n v="7442"/>
    <n v="60000000"/>
    <n v="721640"/>
    <n v="60000000"/>
    <n v="0"/>
    <n v="0"/>
    <n v="0"/>
    <m/>
    <n v="0"/>
    <n v="0"/>
    <n v="0"/>
    <m/>
    <m/>
    <d v="2021-10-28T00:00:00"/>
    <n v="1"/>
    <s v="S"/>
    <n v="1"/>
    <n v="30"/>
    <n v="0"/>
    <s v=" "/>
    <s v=" "/>
    <s v=" "/>
    <s v=" "/>
    <s v=" "/>
    <s v=" "/>
    <n v="1"/>
    <n v="1"/>
    <s v="null"/>
    <s v=" "/>
    <n v="15099037"/>
    <s v="VIVIENDA 20"/>
    <n v="44497"/>
    <n v="0"/>
    <n v="0"/>
    <n v="0"/>
    <s v=" "/>
    <n v="890303093000"/>
    <n v="0"/>
    <n v="0"/>
    <m/>
    <m/>
    <m/>
    <m/>
  </r>
  <r>
    <n v="1421413"/>
    <s v="C"/>
    <x v="150"/>
    <x v="0"/>
    <n v="4"/>
    <n v="6.67430011246892E+16"/>
    <d v="2021-06-25T00:00:00"/>
    <d v="2023-06-30T00:00:00"/>
    <n v="0"/>
    <n v="1"/>
    <n v="19"/>
    <n v="30"/>
    <n v="2"/>
    <n v="19.2"/>
    <n v="20983"/>
    <n v="2400000"/>
    <n v="87380"/>
    <n v="2204098"/>
    <n v="0"/>
    <n v="0"/>
    <n v="0"/>
    <m/>
    <n v="0"/>
    <n v="0"/>
    <n v="0"/>
    <n v="750000"/>
    <n v="12"/>
    <d v="2021-10-29T00:00:00"/>
    <n v="1"/>
    <s v="S"/>
    <n v="1"/>
    <n v="30"/>
    <n v="0"/>
    <s v=" "/>
    <s v=" "/>
    <s v=" "/>
    <s v=" "/>
    <s v=" "/>
    <s v=" "/>
    <n v="1"/>
    <n v="1"/>
    <s v="null"/>
    <s v=" "/>
    <n v="782685"/>
    <s v="CREDIYA 20"/>
    <n v="44372"/>
    <n v="0"/>
    <n v="0"/>
    <n v="0"/>
    <s v=" "/>
    <n v="890303093000"/>
    <n v="0"/>
    <n v="0"/>
    <m/>
    <m/>
    <m/>
    <m/>
  </r>
  <r>
    <n v="13612669"/>
    <s v="C"/>
    <x v="150"/>
    <x v="0"/>
    <n v="4"/>
    <n v="6.6743001120389504E+16"/>
    <d v="2021-10-07T00:00:00"/>
    <d v="2027-09-30T00:00:00"/>
    <n v="0"/>
    <n v="1"/>
    <n v="1"/>
    <n v="30"/>
    <n v="2"/>
    <n v="13.2"/>
    <n v="14029"/>
    <n v="21300000"/>
    <n v="436624"/>
    <n v="21108326"/>
    <n v="0"/>
    <n v="0"/>
    <n v="0"/>
    <m/>
    <n v="0"/>
    <n v="0"/>
    <n v="0"/>
    <m/>
    <m/>
    <d v="2021-10-29T00:00:00"/>
    <n v="1"/>
    <s v="S"/>
    <n v="1"/>
    <n v="30"/>
    <n v="0"/>
    <s v=" "/>
    <s v=" "/>
    <s v=" "/>
    <s v=" "/>
    <s v=" "/>
    <s v=" "/>
    <n v="1"/>
    <n v="1"/>
    <s v="null"/>
    <s v=" "/>
    <n v="7495657"/>
    <s v="LIBRE INVERSION 20"/>
    <n v="44476"/>
    <n v="0"/>
    <n v="0"/>
    <n v="0"/>
    <s v=" "/>
    <n v="890303093000"/>
    <n v="0"/>
    <n v="0"/>
    <m/>
    <m/>
    <m/>
    <m/>
  </r>
  <r>
    <n v="51199"/>
    <s v="C"/>
    <x v="151"/>
    <x v="0"/>
    <n v="4"/>
    <n v="3.15866641130141E+16"/>
    <d v="2021-10-15T00:00:00"/>
    <d v="2022-04-30T00:00:00"/>
    <n v="0"/>
    <n v="1"/>
    <n v="0"/>
    <n v="30"/>
    <n v="2"/>
    <n v="19.8"/>
    <n v="21699"/>
    <n v="290000"/>
    <n v="51204"/>
    <n v="290000"/>
    <n v="0"/>
    <n v="0"/>
    <n v="0"/>
    <m/>
    <n v="0"/>
    <n v="0"/>
    <n v="0"/>
    <m/>
    <m/>
    <d v="2021-10-15T00:00:00"/>
    <n v="1"/>
    <s v="S"/>
    <n v="1"/>
    <n v="30"/>
    <n v="0"/>
    <s v=" "/>
    <s v=" "/>
    <s v=" "/>
    <s v=" "/>
    <s v=" "/>
    <s v=" "/>
    <n v="1"/>
    <n v="1"/>
    <s v="null"/>
    <s v=" "/>
    <n v="238801"/>
    <s v="ORDENES AL COMERCIO"/>
    <n v="44484"/>
    <n v="0"/>
    <n v="0"/>
    <n v="0"/>
    <s v=" "/>
    <n v="890303093000"/>
    <n v="0"/>
    <n v="0"/>
    <m/>
    <m/>
    <m/>
    <m/>
  </r>
  <r>
    <n v="88522"/>
    <s v="C"/>
    <x v="151"/>
    <x v="0"/>
    <n v="4"/>
    <n v="3.1586664124689E+16"/>
    <d v="2021-04-13T00:00:00"/>
    <d v="2021-11-30T00:00:00"/>
    <n v="0"/>
    <n v="1"/>
    <n v="2"/>
    <n v="30"/>
    <n v="2"/>
    <n v="19.2"/>
    <n v="20983"/>
    <n v="700000"/>
    <n v="106708"/>
    <n v="501410"/>
    <n v="0"/>
    <n v="0"/>
    <n v="0"/>
    <m/>
    <n v="0"/>
    <n v="0"/>
    <n v="0"/>
    <m/>
    <m/>
    <d v="2021-10-29T00:00:00"/>
    <n v="1"/>
    <s v="S"/>
    <n v="1"/>
    <n v="30"/>
    <n v="0"/>
    <s v=" "/>
    <s v=" "/>
    <s v=" "/>
    <s v=" "/>
    <s v=" "/>
    <s v=" "/>
    <n v="1"/>
    <n v="1"/>
    <s v="null"/>
    <s v=" "/>
    <n v="412888"/>
    <s v="CREDIYA 20"/>
    <n v="44299"/>
    <n v="0"/>
    <n v="0"/>
    <n v="0"/>
    <s v=" "/>
    <n v="890303093000"/>
    <n v="0"/>
    <n v="0"/>
    <m/>
    <m/>
    <m/>
    <m/>
  </r>
  <r>
    <n v="1114470"/>
    <s v="C"/>
    <x v="151"/>
    <x v="0"/>
    <n v="4"/>
    <n v="3.1586664267788E+16"/>
    <d v="2020-06-04T00:00:00"/>
    <d v="2027-06-30T00:00:00"/>
    <n v="0"/>
    <n v="1"/>
    <n v="16"/>
    <n v="30"/>
    <n v="2"/>
    <n v="18"/>
    <n v="19562"/>
    <n v="7000000"/>
    <n v="158356"/>
    <n v="6312600"/>
    <n v="0"/>
    <n v="0"/>
    <n v="0"/>
    <m/>
    <n v="0"/>
    <n v="0"/>
    <n v="0"/>
    <m/>
    <m/>
    <d v="2021-10-29T00:00:00"/>
    <n v="1"/>
    <s v="S"/>
    <n v="1"/>
    <n v="30"/>
    <n v="0"/>
    <s v=" "/>
    <s v=" "/>
    <s v=" "/>
    <s v=" "/>
    <s v=" "/>
    <s v=" "/>
    <n v="1"/>
    <n v="1"/>
    <s v="null"/>
    <s v=" "/>
    <n v="5198130"/>
    <s v="FERIA 2020 SIN CODEUDOR"/>
    <n v="43986"/>
    <n v="0"/>
    <n v="0"/>
    <n v="0"/>
    <s v=" "/>
    <n v="890303093000"/>
    <n v="0"/>
    <n v="0"/>
    <m/>
    <m/>
    <m/>
    <m/>
  </r>
  <r>
    <n v="386581"/>
    <s v="C"/>
    <x v="152"/>
    <x v="0"/>
    <n v="4"/>
    <n v="3.03363471163796E+16"/>
    <d v="2015-08-18T00:00:00"/>
    <d v="2025-08-30T00:00:00"/>
    <n v="0"/>
    <n v="1"/>
    <n v="75"/>
    <n v="30"/>
    <n v="2"/>
    <n v="10.8"/>
    <n v="11351"/>
    <n v="2888000"/>
    <n v="62919"/>
    <n v="2307891"/>
    <n v="0"/>
    <n v="0"/>
    <n v="0"/>
    <m/>
    <n v="0"/>
    <n v="0"/>
    <n v="0"/>
    <m/>
    <m/>
    <d v="2021-10-29T00:00:00"/>
    <n v="1"/>
    <s v="S"/>
    <n v="1"/>
    <n v="30"/>
    <n v="0"/>
    <s v=" "/>
    <s v=" "/>
    <s v=" "/>
    <s v=" "/>
    <s v=" "/>
    <s v=" "/>
    <n v="1"/>
    <n v="1"/>
    <s v="null"/>
    <s v=" "/>
    <n v="1921310"/>
    <s v="APORTES FERIA 2015"/>
    <n v="42234"/>
    <n v="0"/>
    <n v="0"/>
    <n v="0"/>
    <s v=" "/>
    <n v="890303093000"/>
    <n v="0"/>
    <n v="0"/>
    <m/>
    <m/>
    <m/>
    <m/>
  </r>
  <r>
    <n v="700454"/>
    <s v="C"/>
    <x v="152"/>
    <x v="0"/>
    <n v="4"/>
    <n v="303363471110217"/>
    <d v="2018-03-16T00:00:00"/>
    <d v="2023-03-30T00:00:00"/>
    <n v="0"/>
    <n v="1"/>
    <n v="43"/>
    <n v="30"/>
    <n v="2"/>
    <n v="12.6"/>
    <n v="13354"/>
    <n v="12400000"/>
    <n v="270438"/>
    <n v="4181713"/>
    <n v="0"/>
    <n v="0"/>
    <n v="0"/>
    <m/>
    <n v="0"/>
    <n v="0"/>
    <n v="0"/>
    <m/>
    <m/>
    <d v="2021-10-29T00:00:00"/>
    <n v="1"/>
    <s v="S"/>
    <n v="1"/>
    <n v="30"/>
    <n v="0"/>
    <s v=" "/>
    <s v=" "/>
    <s v=" "/>
    <s v=" "/>
    <s v=" "/>
    <s v=" "/>
    <n v="1"/>
    <n v="1"/>
    <s v="null"/>
    <s v=" "/>
    <n v="3481259"/>
    <s v="VIVIENDA"/>
    <n v="43175"/>
    <n v="0"/>
    <n v="0"/>
    <n v="0"/>
    <s v=" "/>
    <n v="890303093000"/>
    <n v="0"/>
    <n v="0"/>
    <m/>
    <m/>
    <m/>
    <m/>
  </r>
  <r>
    <n v="403813"/>
    <s v="C"/>
    <x v="152"/>
    <x v="0"/>
    <n v="4"/>
    <n v="3.03363472104885E+16"/>
    <d v="2020-10-23T00:00:00"/>
    <d v="2022-10-30T00:00:00"/>
    <n v="0"/>
    <n v="1"/>
    <n v="12"/>
    <n v="30"/>
    <n v="2"/>
    <n v="11.4"/>
    <n v="12015"/>
    <n v="4500000"/>
    <n v="216909"/>
    <n v="2410764"/>
    <n v="0"/>
    <n v="0"/>
    <n v="0"/>
    <m/>
    <n v="0"/>
    <n v="0"/>
    <n v="0"/>
    <m/>
    <m/>
    <d v="2021-10-29T00:00:00"/>
    <n v="1"/>
    <s v="S"/>
    <n v="1"/>
    <n v="30"/>
    <n v="0"/>
    <s v=" "/>
    <s v=" "/>
    <s v=" "/>
    <s v=" "/>
    <s v=" "/>
    <s v=" "/>
    <n v="1"/>
    <n v="1"/>
    <s v="null"/>
    <s v=" "/>
    <n v="2006951"/>
    <s v="SOCIAL V,E,C,I, 20 SIN CODEUOR"/>
    <n v="44127"/>
    <n v="0"/>
    <n v="0"/>
    <n v="0"/>
    <s v=" "/>
    <n v="890303093000"/>
    <n v="0"/>
    <n v="0"/>
    <m/>
    <m/>
    <m/>
    <m/>
  </r>
  <r>
    <n v="38963"/>
    <s v="C"/>
    <x v="152"/>
    <x v="0"/>
    <n v="4"/>
    <n v="3.03363472103891E+16"/>
    <d v="2021-05-26T00:00:00"/>
    <d v="2021-11-30T00:00:00"/>
    <n v="0"/>
    <n v="1"/>
    <n v="5"/>
    <n v="30"/>
    <n v="2"/>
    <n v="13.2"/>
    <n v="14029"/>
    <n v="1350000"/>
    <n v="235750"/>
    <n v="232608"/>
    <n v="0"/>
    <n v="0"/>
    <n v="0"/>
    <m/>
    <n v="0"/>
    <n v="0"/>
    <n v="0"/>
    <m/>
    <m/>
    <d v="2021-10-29T00:00:00"/>
    <n v="1"/>
    <s v="S"/>
    <n v="1"/>
    <n v="30"/>
    <n v="0"/>
    <s v=" "/>
    <s v=" "/>
    <s v=" "/>
    <s v=" "/>
    <s v=" "/>
    <s v=" "/>
    <n v="1"/>
    <n v="1"/>
    <s v="null"/>
    <s v=" "/>
    <n v="193645"/>
    <s v="LIBRE INVERSION 20 SIN CODEUDO"/>
    <n v="44342"/>
    <n v="0"/>
    <n v="0"/>
    <n v="0"/>
    <s v=" "/>
    <n v="890303093000"/>
    <n v="0"/>
    <n v="0"/>
    <m/>
    <m/>
    <m/>
    <m/>
  </r>
  <r>
    <n v="19007171"/>
    <s v="C"/>
    <x v="153"/>
    <x v="0"/>
    <n v="4"/>
    <n v="945297741255559"/>
    <d v="2021-03-10T00:00:00"/>
    <d v="2025-02-28T00:00:00"/>
    <n v="0"/>
    <n v="1"/>
    <n v="8"/>
    <n v="30"/>
    <n v="2"/>
    <n v="9"/>
    <n v="9381"/>
    <n v="29366504"/>
    <n v="739182"/>
    <n v="25217727"/>
    <n v="0"/>
    <n v="0"/>
    <n v="0"/>
    <m/>
    <n v="0"/>
    <n v="0"/>
    <n v="0"/>
    <m/>
    <m/>
    <d v="2021-10-30T00:00:00"/>
    <n v="1"/>
    <s v="S"/>
    <n v="1"/>
    <n v="30"/>
    <n v="0"/>
    <s v=" "/>
    <s v=" "/>
    <s v=" "/>
    <s v=" "/>
    <s v=" "/>
    <s v=" "/>
    <n v="1"/>
    <n v="1"/>
    <s v="null"/>
    <s v=" "/>
    <n v="6210556"/>
    <s v="COMPRA CARTERA 20"/>
    <n v="44265"/>
    <n v="0"/>
    <n v="0"/>
    <n v="0"/>
    <s v=" "/>
    <s v=" "/>
    <n v="0"/>
    <n v="0"/>
    <m/>
    <m/>
    <m/>
    <m/>
  </r>
  <r>
    <n v="39164514"/>
    <s v="C"/>
    <x v="154"/>
    <x v="0"/>
    <n v="4"/>
    <n v="1.66824481175864E+16"/>
    <d v="2019-06-13T00:00:00"/>
    <d v="2025-06-30T00:00:00"/>
    <n v="0"/>
    <n v="1"/>
    <n v="25"/>
    <n v="30"/>
    <n v="2"/>
    <n v="18"/>
    <n v="19562"/>
    <n v="71000000"/>
    <n v="1630934"/>
    <n v="54448661"/>
    <n v="0"/>
    <n v="0"/>
    <n v="0"/>
    <m/>
    <n v="0"/>
    <n v="0"/>
    <n v="0"/>
    <m/>
    <m/>
    <d v="2021-10-29T00:00:00"/>
    <n v="1"/>
    <s v="S"/>
    <n v="1"/>
    <n v="30"/>
    <n v="0"/>
    <s v=" "/>
    <s v=" "/>
    <s v=" "/>
    <s v=" "/>
    <s v=" "/>
    <s v=" "/>
    <n v="1"/>
    <n v="1"/>
    <s v="null"/>
    <s v=" "/>
    <n v="15284147"/>
    <s v="FERIA 2019"/>
    <n v="43629"/>
    <n v="0"/>
    <n v="0"/>
    <n v="0"/>
    <s v=" "/>
    <n v="890303093000"/>
    <n v="0"/>
    <n v="0"/>
    <m/>
    <m/>
    <m/>
    <m/>
  </r>
  <r>
    <n v="11046497"/>
    <s v="C"/>
    <x v="154"/>
    <x v="0"/>
    <n v="4"/>
    <n v="1.66824481110817E+16"/>
    <d v="2016-10-21T00:00:00"/>
    <d v="2022-10-30T00:00:00"/>
    <n v="0"/>
    <n v="1"/>
    <n v="57"/>
    <n v="30"/>
    <n v="2"/>
    <n v="13.2"/>
    <n v="14029"/>
    <n v="55000000"/>
    <n v="1118292"/>
    <n v="15357447"/>
    <n v="0"/>
    <n v="0"/>
    <n v="0"/>
    <m/>
    <n v="0"/>
    <n v="0"/>
    <n v="0"/>
    <m/>
    <m/>
    <d v="2021-10-29T00:00:00"/>
    <n v="1"/>
    <s v="S"/>
    <n v="1"/>
    <n v="30"/>
    <n v="0"/>
    <s v=" "/>
    <s v=" "/>
    <s v=" "/>
    <s v=" "/>
    <s v=" "/>
    <s v=" "/>
    <n v="1"/>
    <n v="1"/>
    <s v="null"/>
    <s v=" "/>
    <n v="4310950"/>
    <s v="VIVIENDA"/>
    <n v="42664"/>
    <n v="0"/>
    <n v="0"/>
    <n v="0"/>
    <s v=" "/>
    <n v="890303093000"/>
    <n v="0"/>
    <n v="0"/>
    <m/>
    <m/>
    <m/>
    <m/>
  </r>
  <r>
    <n v="40553679"/>
    <s v="C"/>
    <x v="155"/>
    <x v="0"/>
    <n v="4"/>
    <n v="167432371205587"/>
    <d v="2021-09-23T00:00:00"/>
    <d v="2031-09-30T00:00:00"/>
    <n v="0"/>
    <n v="1"/>
    <n v="1"/>
    <n v="30"/>
    <n v="2"/>
    <n v="7.2"/>
    <n v="7442"/>
    <n v="50000000"/>
    <n v="601367"/>
    <n v="49723633"/>
    <n v="0"/>
    <n v="0"/>
    <n v="0"/>
    <m/>
    <n v="0"/>
    <n v="0"/>
    <n v="0"/>
    <m/>
    <m/>
    <d v="2021-10-30T00:00:00"/>
    <n v="1"/>
    <s v="S"/>
    <n v="1"/>
    <n v="30"/>
    <n v="0"/>
    <s v=" "/>
    <s v=" "/>
    <s v=" "/>
    <s v=" "/>
    <s v=" "/>
    <s v=" "/>
    <n v="1"/>
    <n v="1"/>
    <s v="null"/>
    <s v=" "/>
    <n v="9169954"/>
    <s v="VIVIENDA 20"/>
    <n v="44462"/>
    <n v="0"/>
    <n v="0"/>
    <n v="0"/>
    <s v=" "/>
    <n v="0"/>
    <n v="0"/>
    <n v="0"/>
    <m/>
    <m/>
    <m/>
    <m/>
  </r>
  <r>
    <n v="62294913"/>
    <s v="C"/>
    <x v="155"/>
    <x v="0"/>
    <n v="4"/>
    <n v="167432371205556"/>
    <d v="2021-03-08T00:00:00"/>
    <d v="2031-02-28T00:00:00"/>
    <n v="0"/>
    <n v="1"/>
    <n v="8"/>
    <n v="30"/>
    <n v="2"/>
    <n v="7.2"/>
    <n v="7442"/>
    <n v="80000000"/>
    <n v="962187"/>
    <n v="76380972"/>
    <n v="0"/>
    <n v="0"/>
    <n v="0"/>
    <m/>
    <n v="0"/>
    <n v="0"/>
    <n v="0"/>
    <m/>
    <m/>
    <d v="2021-10-30T00:00:00"/>
    <n v="1"/>
    <s v="S"/>
    <n v="1"/>
    <n v="30"/>
    <n v="0"/>
    <s v=" "/>
    <s v=" "/>
    <s v=" "/>
    <s v=" "/>
    <s v=" "/>
    <s v=" "/>
    <n v="1"/>
    <n v="1"/>
    <s v="null"/>
    <s v=" "/>
    <n v="14086059"/>
    <s v="VIVIENDA 20"/>
    <n v="44263"/>
    <n v="0"/>
    <n v="0"/>
    <n v="0"/>
    <s v=" "/>
    <n v="0"/>
    <n v="0"/>
    <n v="0"/>
    <m/>
    <m/>
    <m/>
    <m/>
  </r>
  <r>
    <n v="0"/>
    <s v="C"/>
    <x v="156"/>
    <x v="0"/>
    <n v="4"/>
    <n v="6166766113014190"/>
    <d v="2021-10-15T00:00:00"/>
    <d v="2022-04-30T00:00:00"/>
    <n v="0"/>
    <n v="1"/>
    <n v="0"/>
    <n v="30"/>
    <n v="2"/>
    <n v="19.8"/>
    <n v="21699"/>
    <n v="180000"/>
    <n v="31782"/>
    <n v="180000"/>
    <n v="0"/>
    <n v="0"/>
    <n v="0"/>
    <m/>
    <n v="0"/>
    <n v="0"/>
    <n v="0"/>
    <m/>
    <m/>
    <d v="2021-10-15T00:00:00"/>
    <n v="1"/>
    <s v="S"/>
    <n v="1"/>
    <n v="30"/>
    <n v="0"/>
    <s v=" "/>
    <s v=" "/>
    <s v=" "/>
    <s v=" "/>
    <s v=" "/>
    <s v=" "/>
    <n v="1"/>
    <n v="1"/>
    <s v="null"/>
    <s v=" "/>
    <n v="204972"/>
    <s v="ORDENES AL COMERCIO"/>
    <n v="44484"/>
    <n v="0"/>
    <n v="0"/>
    <n v="0"/>
    <s v=" "/>
    <n v="890303093000"/>
    <n v="0"/>
    <n v="0"/>
    <m/>
    <m/>
    <m/>
    <m/>
  </r>
  <r>
    <n v="0"/>
    <s v="C"/>
    <x v="156"/>
    <x v="0"/>
    <n v="4"/>
    <n v="6166766115487790"/>
    <d v="2020-03-04T00:00:00"/>
    <d v="2025-02-28T00:00:00"/>
    <n v="0"/>
    <n v="1"/>
    <n v="17"/>
    <n v="30"/>
    <n v="2"/>
    <n v="11.4"/>
    <n v="12015"/>
    <n v="3500000"/>
    <n v="77305"/>
    <n v="2705216"/>
    <n v="0"/>
    <n v="0"/>
    <n v="0"/>
    <m/>
    <n v="0"/>
    <n v="0"/>
    <n v="0"/>
    <m/>
    <m/>
    <d v="2021-10-29T00:00:00"/>
    <n v="1"/>
    <s v="S"/>
    <n v="1"/>
    <n v="30"/>
    <n v="0"/>
    <s v=" "/>
    <s v=" "/>
    <s v=" "/>
    <s v=" "/>
    <s v=" "/>
    <s v=" "/>
    <n v="1"/>
    <n v="1"/>
    <s v="null"/>
    <s v=" "/>
    <n v="3080518"/>
    <s v="SOBRE APORTES"/>
    <n v="43894"/>
    <n v="0"/>
    <n v="0"/>
    <n v="0"/>
    <s v=" "/>
    <n v="890303093000"/>
    <n v="0"/>
    <n v="0"/>
    <m/>
    <m/>
    <m/>
    <m/>
  </r>
  <r>
    <n v="0"/>
    <s v="C"/>
    <x v="156"/>
    <x v="0"/>
    <n v="4"/>
    <n v="6166766124688840"/>
    <d v="2021-01-20T00:00:00"/>
    <d v="2023-01-31T00:00:00"/>
    <n v="0"/>
    <n v="1"/>
    <n v="9"/>
    <n v="30"/>
    <n v="2"/>
    <n v="21.6"/>
    <n v="23872"/>
    <n v="1400000"/>
    <n v="72768"/>
    <n v="945589"/>
    <n v="0"/>
    <n v="0"/>
    <n v="0"/>
    <m/>
    <n v="0"/>
    <n v="0"/>
    <n v="0"/>
    <m/>
    <m/>
    <d v="2021-10-29T00:00:00"/>
    <n v="1"/>
    <s v="S"/>
    <n v="1"/>
    <n v="30"/>
    <n v="0"/>
    <s v=" "/>
    <s v=" "/>
    <s v=" "/>
    <s v=" "/>
    <s v=" "/>
    <s v=" "/>
    <n v="1"/>
    <n v="1"/>
    <s v="null"/>
    <s v=" "/>
    <n v="1076773"/>
    <s v="CREDIYA 20"/>
    <n v="44216"/>
    <n v="0"/>
    <n v="0"/>
    <n v="0"/>
    <s v=" "/>
    <n v="890303093000"/>
    <n v="0"/>
    <n v="0"/>
    <m/>
    <m/>
    <m/>
    <m/>
  </r>
  <r>
    <n v="32038541"/>
    <s v="C"/>
    <x v="157"/>
    <x v="0"/>
    <n v="4"/>
    <n v="318821681205522"/>
    <d v="2020-11-26T00:00:00"/>
    <d v="2025-11-30T00:00:00"/>
    <n v="0"/>
    <n v="1"/>
    <n v="11"/>
    <n v="30"/>
    <n v="2"/>
    <n v="9.6"/>
    <n v="10034"/>
    <n v="69000000"/>
    <n v="1472845"/>
    <n v="58766948"/>
    <n v="0"/>
    <n v="0"/>
    <n v="0"/>
    <m/>
    <n v="0"/>
    <n v="0"/>
    <n v="0"/>
    <m/>
    <m/>
    <d v="2021-10-29T00:00:00"/>
    <n v="1"/>
    <s v="S"/>
    <n v="1"/>
    <n v="30"/>
    <n v="0"/>
    <s v=" "/>
    <s v=" "/>
    <s v=" "/>
    <s v=" "/>
    <s v=" "/>
    <s v=" "/>
    <n v="1"/>
    <n v="1"/>
    <s v="null"/>
    <s v=" "/>
    <n v="26728407"/>
    <s v="VIVIENDA 20"/>
    <n v="44161"/>
    <n v="0"/>
    <n v="0"/>
    <n v="0"/>
    <s v=" "/>
    <n v="890303093000"/>
    <n v="0"/>
    <n v="0"/>
    <m/>
    <m/>
    <m/>
    <m/>
  </r>
  <r>
    <n v="5866917"/>
    <s v="C"/>
    <x v="157"/>
    <x v="0"/>
    <n v="4"/>
    <n v="318821681255592"/>
    <d v="2021-09-20T00:00:00"/>
    <d v="2022-09-30T00:00:00"/>
    <n v="0"/>
    <n v="1"/>
    <n v="1"/>
    <n v="30"/>
    <n v="2"/>
    <n v="9"/>
    <n v="9381"/>
    <n v="11693784"/>
    <n v="1025895"/>
    <n v="10761439"/>
    <n v="0"/>
    <n v="0"/>
    <n v="0"/>
    <m/>
    <n v="0"/>
    <n v="0"/>
    <n v="0"/>
    <m/>
    <m/>
    <d v="2021-10-29T00:00:00"/>
    <n v="1"/>
    <s v="S"/>
    <n v="1"/>
    <n v="30"/>
    <n v="0"/>
    <s v=" "/>
    <s v=" "/>
    <s v=" "/>
    <s v=" "/>
    <s v=" "/>
    <s v=" "/>
    <n v="1"/>
    <n v="1"/>
    <s v="null"/>
    <s v=" "/>
    <n v="4894522"/>
    <s v="COMPRA CARTERA 20"/>
    <n v="44470"/>
    <n v="0"/>
    <n v="0"/>
    <n v="0"/>
    <s v=" "/>
    <n v="890303093000"/>
    <n v="0"/>
    <n v="0"/>
    <m/>
    <m/>
    <m/>
    <m/>
  </r>
  <r>
    <n v="434493"/>
    <s v="C"/>
    <x v="158"/>
    <x v="0"/>
    <n v="4"/>
    <n v="1.15194094010838E+18"/>
    <d v="2021-07-02T00:00:00"/>
    <d v="2021-12-30T00:00:00"/>
    <n v="0"/>
    <n v="2"/>
    <n v="0"/>
    <n v="30"/>
    <n v="2"/>
    <n v="19.2"/>
    <n v="20983"/>
    <n v="670000"/>
    <n v="0"/>
    <n v="670000"/>
    <n v="0"/>
    <n v="0"/>
    <n v="0"/>
    <m/>
    <n v="0"/>
    <n v="0"/>
    <n v="0"/>
    <n v="670000"/>
    <n v="12"/>
    <d v="2021-07-02T00:00:00"/>
    <n v="1"/>
    <s v="S"/>
    <n v="1"/>
    <n v="30"/>
    <n v="0"/>
    <s v=" "/>
    <s v=" "/>
    <s v=" "/>
    <s v=" "/>
    <s v=" "/>
    <s v=" "/>
    <n v="1"/>
    <n v="1"/>
    <s v="null"/>
    <s v=" "/>
    <n v="235507"/>
    <s v="CREDIYA CUOTA UNICA"/>
    <n v="44379"/>
    <n v="0"/>
    <n v="0"/>
    <n v="0"/>
    <s v=" "/>
    <n v="890303093000"/>
    <n v="0"/>
    <n v="0"/>
    <m/>
    <m/>
    <m/>
    <m/>
  </r>
  <r>
    <n v="8508476"/>
    <s v="C"/>
    <x v="158"/>
    <x v="0"/>
    <n v="4"/>
    <n v="1.15194094011778E+18"/>
    <d v="2020-05-05T00:00:00"/>
    <d v="2027-04-30T00:00:00"/>
    <n v="0"/>
    <n v="1"/>
    <n v="16"/>
    <n v="30"/>
    <n v="2"/>
    <n v="18"/>
    <n v="19562"/>
    <n v="14733000"/>
    <n v="312148"/>
    <n v="13120300"/>
    <n v="0"/>
    <n v="0"/>
    <n v="0"/>
    <m/>
    <n v="0"/>
    <n v="0"/>
    <n v="0"/>
    <m/>
    <m/>
    <d v="2021-10-29T00:00:00"/>
    <n v="1"/>
    <s v="S"/>
    <n v="1"/>
    <n v="30"/>
    <n v="0"/>
    <s v=" "/>
    <s v=" "/>
    <s v=" "/>
    <s v=" "/>
    <s v=" "/>
    <s v=" "/>
    <n v="1"/>
    <n v="1"/>
    <s v="null"/>
    <s v=" "/>
    <n v="4611824"/>
    <s v="FERIA 2020"/>
    <n v="43956"/>
    <n v="0"/>
    <n v="0"/>
    <n v="0"/>
    <s v=" "/>
    <n v="890303093000"/>
    <n v="0"/>
    <n v="0"/>
    <m/>
    <m/>
    <m/>
    <m/>
  </r>
  <r>
    <n v="0"/>
    <s v="C"/>
    <x v="159"/>
    <x v="0"/>
    <n v="4"/>
    <n v="3.88695621003872E+16"/>
    <d v="2019-11-08T00:00:00"/>
    <d v="2024-11-30T00:00:00"/>
    <n v="0"/>
    <n v="1"/>
    <n v="20"/>
    <n v="30"/>
    <n v="2"/>
    <n v="17.399999999999999"/>
    <n v="18857"/>
    <n v="5000000"/>
    <n v="126120"/>
    <n v="3790961"/>
    <n v="0"/>
    <n v="0"/>
    <n v="0"/>
    <m/>
    <n v="0"/>
    <n v="0"/>
    <n v="0"/>
    <m/>
    <m/>
    <d v="2021-10-29T00:00:00"/>
    <n v="1"/>
    <s v="S"/>
    <n v="1"/>
    <n v="30"/>
    <n v="0"/>
    <s v=" "/>
    <s v=" "/>
    <s v=" "/>
    <s v=" "/>
    <s v=" "/>
    <s v=" "/>
    <n v="1"/>
    <n v="1"/>
    <s v="null"/>
    <s v=" "/>
    <n v="4362196"/>
    <s v="LIBRE INVERSION"/>
    <n v="43777"/>
    <n v="0"/>
    <n v="0"/>
    <n v="0"/>
    <s v=" "/>
    <n v="890303093000"/>
    <n v="0"/>
    <n v="0"/>
    <m/>
    <m/>
    <m/>
    <m/>
  </r>
  <r>
    <n v="0"/>
    <s v="C"/>
    <x v="160"/>
    <x v="0"/>
    <n v="4"/>
    <n v="944263711205486"/>
    <d v="2020-03-04T00:00:00"/>
    <d v="2030-02-28T00:00:00"/>
    <n v="0"/>
    <n v="1"/>
    <n v="17"/>
    <n v="30"/>
    <n v="2"/>
    <n v="9.6"/>
    <n v="10034"/>
    <n v="26300000"/>
    <n v="345927"/>
    <n v="23952400"/>
    <n v="0"/>
    <n v="0"/>
    <n v="0"/>
    <m/>
    <n v="0"/>
    <n v="0"/>
    <n v="0"/>
    <m/>
    <m/>
    <d v="2021-10-29T00:00:00"/>
    <n v="1"/>
    <s v="S"/>
    <n v="1"/>
    <n v="30"/>
    <n v="0"/>
    <s v=" "/>
    <s v=" "/>
    <s v=" "/>
    <s v=" "/>
    <s v=" "/>
    <s v=" "/>
    <n v="1"/>
    <n v="1"/>
    <s v="null"/>
    <s v=" "/>
    <n v="39129530"/>
    <s v="VIVIENDA 20"/>
    <n v="43894"/>
    <n v="0"/>
    <n v="0"/>
    <n v="0"/>
    <s v=" "/>
    <n v="890303093000"/>
    <n v="0"/>
    <n v="0"/>
    <m/>
    <m/>
    <m/>
    <m/>
  </r>
  <r>
    <n v="0"/>
    <s v="C"/>
    <x v="160"/>
    <x v="0"/>
    <n v="4"/>
    <n v="9.4426371115488496E+16"/>
    <d v="2020-09-30T00:00:00"/>
    <d v="2025-09-30T00:00:00"/>
    <n v="0"/>
    <n v="1"/>
    <n v="13"/>
    <n v="30"/>
    <n v="2"/>
    <n v="11.4"/>
    <n v="12015"/>
    <n v="8000000"/>
    <n v="176697"/>
    <n v="6638108"/>
    <n v="0"/>
    <n v="0"/>
    <n v="0"/>
    <m/>
    <n v="0"/>
    <n v="0"/>
    <n v="0"/>
    <m/>
    <m/>
    <d v="2021-10-29T00:00:00"/>
    <n v="1"/>
    <s v="S"/>
    <n v="1"/>
    <n v="30"/>
    <n v="0"/>
    <s v=" "/>
    <s v=" "/>
    <s v=" "/>
    <s v=" "/>
    <s v=" "/>
    <s v=" "/>
    <n v="1"/>
    <n v="1"/>
    <s v="null"/>
    <s v=" "/>
    <n v="10844260"/>
    <s v="SOBRE APORTES"/>
    <n v="44104"/>
    <n v="0"/>
    <n v="0"/>
    <n v="0"/>
    <s v=" "/>
    <n v="890303093000"/>
    <n v="0"/>
    <n v="0"/>
    <m/>
    <m/>
    <m/>
    <m/>
  </r>
  <r>
    <n v="14852"/>
    <s v="C"/>
    <x v="161"/>
    <x v="0"/>
    <n v="4"/>
    <n v="6.67338591130142E+16"/>
    <d v="2021-10-15T00:00:00"/>
    <d v="2021-12-30T00:00:00"/>
    <n v="0"/>
    <n v="1"/>
    <n v="0"/>
    <n v="30"/>
    <n v="2"/>
    <n v="19.8"/>
    <n v="21699"/>
    <n v="240000"/>
    <n v="244018"/>
    <n v="240000"/>
    <n v="0"/>
    <n v="0"/>
    <n v="0"/>
    <m/>
    <n v="0"/>
    <n v="0"/>
    <n v="0"/>
    <m/>
    <m/>
    <d v="2021-10-15T00:00:00"/>
    <n v="1"/>
    <s v="S"/>
    <n v="1"/>
    <n v="30"/>
    <n v="0"/>
    <s v=" "/>
    <s v=" "/>
    <s v=" "/>
    <s v=" "/>
    <s v=" "/>
    <s v=" "/>
    <n v="1"/>
    <n v="1"/>
    <s v="null"/>
    <s v=" "/>
    <n v="225148"/>
    <s v="ORDENES AL COMERCIO"/>
    <n v="44484"/>
    <n v="0"/>
    <n v="0"/>
    <n v="0"/>
    <s v=" "/>
    <n v="890303093000"/>
    <n v="0"/>
    <n v="0"/>
    <m/>
    <m/>
    <m/>
    <m/>
  </r>
  <r>
    <n v="216083"/>
    <s v="C"/>
    <x v="161"/>
    <x v="0"/>
    <n v="4"/>
    <n v="6.6733859117188704E+16"/>
    <d v="2020-12-17T00:00:00"/>
    <d v="2025-12-30T00:00:00"/>
    <n v="0"/>
    <n v="1"/>
    <n v="10"/>
    <n v="30"/>
    <n v="2"/>
    <n v="11.76"/>
    <n v="12415"/>
    <n v="4000000"/>
    <n v="89707"/>
    <n v="3491818"/>
    <n v="0"/>
    <n v="0"/>
    <n v="0"/>
    <m/>
    <n v="0"/>
    <n v="0"/>
    <n v="0"/>
    <m/>
    <m/>
    <d v="2021-10-29T00:00:00"/>
    <n v="1"/>
    <s v="S"/>
    <n v="1"/>
    <n v="30"/>
    <n v="0"/>
    <s v=" "/>
    <s v=" "/>
    <s v=" "/>
    <s v=" "/>
    <s v=" "/>
    <s v=" "/>
    <n v="1"/>
    <n v="1"/>
    <s v="null"/>
    <s v=" "/>
    <n v="3275735"/>
    <s v="CREDITO MADRUGON"/>
    <n v="44182"/>
    <n v="0"/>
    <n v="0"/>
    <n v="0"/>
    <s v=" "/>
    <n v="890303093000"/>
    <n v="0"/>
    <n v="0"/>
    <m/>
    <m/>
    <m/>
    <m/>
  </r>
  <r>
    <n v="192944"/>
    <s v="C"/>
    <x v="161"/>
    <x v="0"/>
    <n v="4"/>
    <n v="6.6733859117183696E+16"/>
    <d v="2018-01-11T00:00:00"/>
    <d v="2022-12-30T00:00:00"/>
    <n v="0"/>
    <n v="1"/>
    <n v="43"/>
    <n v="30"/>
    <n v="2"/>
    <n v="11.76"/>
    <n v="12415"/>
    <n v="9000000"/>
    <n v="200418"/>
    <n v="3117900"/>
    <n v="0"/>
    <n v="0"/>
    <n v="0"/>
    <m/>
    <n v="0"/>
    <n v="0"/>
    <n v="0"/>
    <m/>
    <m/>
    <d v="2021-10-29T00:00:00"/>
    <n v="1"/>
    <s v="S"/>
    <n v="1"/>
    <n v="30"/>
    <n v="0"/>
    <s v=" "/>
    <s v=" "/>
    <s v=" "/>
    <s v=" "/>
    <s v=" "/>
    <s v=" "/>
    <n v="1"/>
    <n v="1"/>
    <s v="null"/>
    <s v=" "/>
    <n v="2924956"/>
    <s v="CREDITO MADRUGON"/>
    <n v="43111"/>
    <n v="0"/>
    <n v="0"/>
    <n v="0"/>
    <s v=" "/>
    <n v="890303093000"/>
    <n v="0"/>
    <n v="0"/>
    <m/>
    <m/>
    <m/>
    <m/>
  </r>
  <r>
    <n v="79979"/>
    <s v="C"/>
    <x v="161"/>
    <x v="0"/>
    <n v="4"/>
    <n v="6.6733859210389104E+16"/>
    <d v="2021-05-31T00:00:00"/>
    <d v="2027-05-30T00:00:00"/>
    <n v="0"/>
    <n v="1"/>
    <n v="5"/>
    <n v="30"/>
    <n v="2"/>
    <n v="13.2"/>
    <n v="14029"/>
    <n v="1350000"/>
    <n v="29433"/>
    <n v="1292428"/>
    <n v="0"/>
    <n v="0"/>
    <n v="0"/>
    <m/>
    <n v="0"/>
    <n v="0"/>
    <n v="0"/>
    <m/>
    <m/>
    <d v="2021-10-29T00:00:00"/>
    <n v="1"/>
    <s v="S"/>
    <n v="1"/>
    <n v="30"/>
    <n v="0"/>
    <s v=" "/>
    <s v=" "/>
    <s v=" "/>
    <s v=" "/>
    <s v=" "/>
    <s v=" "/>
    <n v="1"/>
    <n v="1"/>
    <s v="null"/>
    <s v=" "/>
    <n v="1212449"/>
    <s v="LIBRE INVERSION 20 SIN CODEUDO"/>
    <n v="44347"/>
    <n v="0"/>
    <n v="0"/>
    <n v="0"/>
    <s v=" "/>
    <n v="890303093000"/>
    <n v="0"/>
    <n v="0"/>
    <m/>
    <m/>
    <m/>
    <m/>
  </r>
  <r>
    <n v="0"/>
    <s v="C"/>
    <x v="162"/>
    <x v="0"/>
    <n v="4"/>
    <n v="1.1136354341154801E+18"/>
    <d v="2021-10-06T00:00:00"/>
    <d v="2026-09-30T00:00:00"/>
    <n v="0"/>
    <n v="1"/>
    <n v="1"/>
    <n v="30"/>
    <n v="2"/>
    <n v="9"/>
    <n v="9381"/>
    <n v="3300000"/>
    <n v="68965"/>
    <n v="3256577"/>
    <n v="0"/>
    <n v="0"/>
    <n v="0"/>
    <m/>
    <n v="0"/>
    <n v="0"/>
    <n v="0"/>
    <m/>
    <m/>
    <d v="2021-10-30T00:00:00"/>
    <n v="1"/>
    <s v="S"/>
    <n v="1"/>
    <n v="30"/>
    <n v="0"/>
    <s v=" "/>
    <s v=" "/>
    <s v=" "/>
    <s v=" "/>
    <s v=" "/>
    <s v=" "/>
    <n v="1"/>
    <n v="1"/>
    <s v="null"/>
    <s v=" "/>
    <n v="3412836"/>
    <s v="SOBRE APORTES"/>
    <n v="44475"/>
    <n v="0"/>
    <n v="0"/>
    <n v="0"/>
    <s v=" "/>
    <n v="800090782"/>
    <n v="0"/>
    <n v="0"/>
    <m/>
    <m/>
    <m/>
    <m/>
  </r>
  <r>
    <n v="0"/>
    <s v="C"/>
    <x v="162"/>
    <x v="0"/>
    <n v="4"/>
    <n v="1.1136354341154801E+18"/>
    <d v="2021-08-05T00:00:00"/>
    <d v="2025-07-30T00:00:00"/>
    <n v="0"/>
    <n v="1"/>
    <n v="3"/>
    <n v="30"/>
    <n v="2"/>
    <n v="9"/>
    <n v="9381"/>
    <n v="3500000"/>
    <n v="87577"/>
    <n v="3317130"/>
    <n v="0"/>
    <n v="0"/>
    <n v="0"/>
    <m/>
    <n v="0"/>
    <n v="0"/>
    <n v="0"/>
    <m/>
    <m/>
    <d v="2021-10-30T00:00:00"/>
    <n v="1"/>
    <s v="S"/>
    <n v="1"/>
    <n v="30"/>
    <n v="0"/>
    <s v=" "/>
    <s v=" "/>
    <s v=" "/>
    <s v=" "/>
    <s v=" "/>
    <s v=" "/>
    <n v="1"/>
    <n v="1"/>
    <s v="null"/>
    <s v=" "/>
    <n v="3476294"/>
    <s v="SOBRE APORTES"/>
    <n v="44413"/>
    <n v="0"/>
    <n v="0"/>
    <n v="0"/>
    <s v=" "/>
    <n v="800090782"/>
    <n v="0"/>
    <n v="0"/>
    <m/>
    <m/>
    <m/>
    <m/>
  </r>
  <r>
    <n v="1946978"/>
    <s v="C"/>
    <x v="163"/>
    <x v="0"/>
    <n v="4"/>
    <n v="1.64820062103882E+16"/>
    <d v="2020-07-21T00:00:00"/>
    <d v="2025-07-30T00:00:00"/>
    <n v="0"/>
    <n v="1"/>
    <n v="15"/>
    <n v="30"/>
    <n v="2"/>
    <n v="15.6"/>
    <n v="16765"/>
    <n v="10000000"/>
    <n v="255504"/>
    <n v="8277045"/>
    <n v="0"/>
    <n v="0"/>
    <n v="0"/>
    <m/>
    <n v="0"/>
    <n v="0"/>
    <n v="0"/>
    <m/>
    <m/>
    <d v="2021-10-29T00:00:00"/>
    <n v="1"/>
    <s v="S"/>
    <n v="1"/>
    <n v="30"/>
    <n v="0"/>
    <s v=" "/>
    <s v=" "/>
    <s v=" "/>
    <s v=" "/>
    <s v=" "/>
    <s v=" "/>
    <n v="1"/>
    <n v="1"/>
    <s v="null"/>
    <s v=" "/>
    <n v="6330067"/>
    <s v="LIBRE INVERSION 20 SIN CODEUDO"/>
    <n v="44033"/>
    <n v="0"/>
    <n v="0"/>
    <n v="0"/>
    <s v=" "/>
    <n v="890303093000"/>
    <n v="0"/>
    <n v="0"/>
    <m/>
    <m/>
    <m/>
    <m/>
  </r>
  <r>
    <n v="11925057"/>
    <s v="C"/>
    <x v="164"/>
    <x v="0"/>
    <n v="4"/>
    <n v="1.67105662103893E+16"/>
    <d v="2021-07-16T00:00:00"/>
    <d v="2026-07-30T00:00:00"/>
    <n v="0"/>
    <n v="1"/>
    <n v="3"/>
    <n v="30"/>
    <n v="2"/>
    <n v="13.2"/>
    <n v="14029"/>
    <n v="16000000"/>
    <n v="390791"/>
    <n v="15468516"/>
    <n v="0"/>
    <n v="0"/>
    <n v="0"/>
    <m/>
    <n v="0"/>
    <n v="0"/>
    <n v="0"/>
    <m/>
    <m/>
    <d v="2021-10-29T00:00:00"/>
    <n v="1"/>
    <s v="S"/>
    <n v="1"/>
    <n v="30"/>
    <n v="0"/>
    <s v=" "/>
    <s v=" "/>
    <s v=" "/>
    <s v=" "/>
    <s v=" "/>
    <s v=" "/>
    <n v="1"/>
    <n v="1"/>
    <s v="null"/>
    <s v=" "/>
    <n v="3543459"/>
    <s v="LIBRE INVERSION 20 SIN CODEUDO"/>
    <n v="44393"/>
    <n v="0"/>
    <n v="0"/>
    <n v="0"/>
    <s v=" "/>
    <n v="890303093000"/>
    <n v="0"/>
    <n v="0"/>
    <m/>
    <m/>
    <m/>
    <m/>
  </r>
  <r>
    <n v="77807087"/>
    <s v="C"/>
    <x v="164"/>
    <x v="0"/>
    <n v="4"/>
    <n v="1.6710566117788E+16"/>
    <d v="2020-05-27T00:00:00"/>
    <d v="2027-05-30T00:00:00"/>
    <n v="0"/>
    <n v="1"/>
    <n v="16"/>
    <n v="30"/>
    <n v="2"/>
    <n v="18"/>
    <n v="19562"/>
    <n v="113000000"/>
    <n v="2394129"/>
    <n v="100926991"/>
    <n v="0"/>
    <n v="0"/>
    <n v="0"/>
    <m/>
    <n v="0"/>
    <n v="0"/>
    <n v="0"/>
    <m/>
    <m/>
    <d v="2021-10-29T00:00:00"/>
    <n v="1"/>
    <s v="S"/>
    <n v="1"/>
    <n v="30"/>
    <n v="0"/>
    <s v=" "/>
    <s v=" "/>
    <s v=" "/>
    <s v=" "/>
    <s v=" "/>
    <s v=" "/>
    <n v="1"/>
    <n v="1"/>
    <s v="null"/>
    <s v=" "/>
    <n v="23119904"/>
    <s v="FERIA 2020"/>
    <n v="43978"/>
    <n v="0"/>
    <n v="0"/>
    <n v="0"/>
    <s v=" "/>
    <n v="890303093000"/>
    <n v="0"/>
    <n v="0"/>
    <m/>
    <m/>
    <m/>
    <m/>
  </r>
  <r>
    <n v="0"/>
    <s v="C"/>
    <x v="165"/>
    <x v="0"/>
    <n v="4"/>
    <n v="6.6951304115489296E+16"/>
    <d v="2021-07-19T00:00:00"/>
    <d v="2024-01-30T00:00:00"/>
    <n v="0"/>
    <n v="1"/>
    <n v="3"/>
    <n v="30"/>
    <n v="2"/>
    <n v="9"/>
    <n v="9381"/>
    <n v="3000000"/>
    <n v="112444"/>
    <n v="2730251"/>
    <n v="0"/>
    <n v="0"/>
    <n v="0"/>
    <m/>
    <n v="0"/>
    <n v="0"/>
    <n v="0"/>
    <m/>
    <m/>
    <d v="2021-10-30T00:00:00"/>
    <n v="1"/>
    <s v="S"/>
    <n v="1"/>
    <n v="30"/>
    <n v="0"/>
    <s v=" "/>
    <s v=" "/>
    <s v=" "/>
    <s v=" "/>
    <s v=" "/>
    <s v=" "/>
    <n v="1"/>
    <n v="1"/>
    <s v="null"/>
    <s v=" "/>
    <n v="6902480"/>
    <s v="SOBRE APORTES"/>
    <n v="44396"/>
    <n v="0"/>
    <n v="0"/>
    <n v="0"/>
    <s v=" "/>
    <n v="0"/>
    <s v="ARIZABALETA LUCIANA"/>
    <n v="0"/>
    <m/>
    <m/>
    <m/>
    <m/>
  </r>
  <r>
    <n v="44683"/>
    <s v="C"/>
    <x v="166"/>
    <x v="0"/>
    <n v="4"/>
    <n v="6.6864600124688304E+16"/>
    <d v="2020-09-02T00:00:00"/>
    <d v="2022-08-30T00:00:00"/>
    <n v="0"/>
    <n v="1"/>
    <n v="15"/>
    <n v="30"/>
    <n v="2"/>
    <n v="21.6"/>
    <n v="23872"/>
    <n v="600000"/>
    <n v="31186"/>
    <n v="256384"/>
    <n v="0"/>
    <n v="0"/>
    <n v="0"/>
    <m/>
    <n v="0"/>
    <n v="0"/>
    <n v="0"/>
    <m/>
    <m/>
    <d v="2021-10-30T00:00:00"/>
    <n v="1"/>
    <s v="S"/>
    <n v="1"/>
    <n v="30"/>
    <n v="0"/>
    <s v=" "/>
    <s v=" "/>
    <s v=" "/>
    <s v=" "/>
    <s v=" "/>
    <s v=" "/>
    <n v="1"/>
    <n v="1"/>
    <s v="null"/>
    <s v=" "/>
    <n v="211701"/>
    <s v="CREDIYA 20"/>
    <n v="44076"/>
    <n v="0"/>
    <n v="0"/>
    <n v="0"/>
    <s v=" "/>
    <n v="0"/>
    <n v="0"/>
    <n v="0"/>
    <m/>
    <m/>
    <m/>
    <m/>
  </r>
  <r>
    <n v="948326"/>
    <s v="C"/>
    <x v="166"/>
    <x v="0"/>
    <n v="4"/>
    <n v="6.6864600116379504E+16"/>
    <d v="2015-08-06T00:00:00"/>
    <d v="2025-07-30T00:00:00"/>
    <n v="0"/>
    <n v="1"/>
    <n v="76"/>
    <n v="30"/>
    <n v="2"/>
    <n v="10.8"/>
    <n v="11351"/>
    <n v="6934000"/>
    <n v="151066"/>
    <n v="5441317"/>
    <n v="0"/>
    <n v="0"/>
    <n v="0"/>
    <m/>
    <n v="0"/>
    <n v="0"/>
    <n v="0"/>
    <m/>
    <m/>
    <d v="2021-10-30T00:00:00"/>
    <n v="1"/>
    <s v="S"/>
    <n v="1"/>
    <n v="30"/>
    <n v="0"/>
    <s v=" "/>
    <s v=" "/>
    <s v=" "/>
    <s v=" "/>
    <s v=" "/>
    <s v=" "/>
    <n v="1"/>
    <n v="1"/>
    <s v="null"/>
    <s v=" "/>
    <n v="4492991"/>
    <s v="APORTES FERIA 2015"/>
    <n v="42222"/>
    <n v="0"/>
    <n v="0"/>
    <n v="0"/>
    <s v=" "/>
    <n v="0"/>
    <n v="0"/>
    <n v="0"/>
    <m/>
    <m/>
    <m/>
    <m/>
  </r>
  <r>
    <n v="852178"/>
    <s v="C"/>
    <x v="166"/>
    <x v="0"/>
    <n v="4"/>
    <n v="668646001003407"/>
    <d v="2019-02-13T00:00:00"/>
    <d v="2024-01-31T00:00:00"/>
    <n v="0"/>
    <n v="1"/>
    <n v="32"/>
    <n v="30"/>
    <n v="2"/>
    <n v="17.399999999999999"/>
    <n v="18857"/>
    <n v="8500000"/>
    <n v="214404"/>
    <n v="4889637"/>
    <n v="0"/>
    <n v="0"/>
    <n v="0"/>
    <m/>
    <n v="0"/>
    <n v="0"/>
    <n v="0"/>
    <m/>
    <m/>
    <d v="2021-10-30T00:00:00"/>
    <n v="1"/>
    <s v="S"/>
    <n v="1"/>
    <n v="30"/>
    <n v="0"/>
    <s v=" "/>
    <s v=" "/>
    <s v=" "/>
    <s v=" "/>
    <s v=" "/>
    <s v=" "/>
    <n v="1"/>
    <n v="1"/>
    <s v="null"/>
    <s v=" "/>
    <n v="4037459"/>
    <s v="LIBRE INVERSION"/>
    <n v="43509"/>
    <n v="0"/>
    <n v="0"/>
    <n v="0"/>
    <s v=" "/>
    <n v="0"/>
    <n v="0"/>
    <n v="0"/>
    <m/>
    <m/>
    <m/>
    <m/>
  </r>
  <r>
    <n v="246840"/>
    <s v="C"/>
    <x v="167"/>
    <x v="0"/>
    <n v="4"/>
    <n v="6.67314381083892E+16"/>
    <d v="2021-06-24T00:00:00"/>
    <d v="2021-12-30T00:00:00"/>
    <n v="0"/>
    <n v="2"/>
    <n v="0"/>
    <n v="30"/>
    <n v="2"/>
    <n v="19.2"/>
    <n v="20983"/>
    <n v="600000"/>
    <n v="0"/>
    <n v="600000"/>
    <n v="0"/>
    <n v="0"/>
    <n v="0"/>
    <m/>
    <n v="0"/>
    <n v="0"/>
    <n v="0"/>
    <n v="600000"/>
    <n v="12"/>
    <d v="2021-06-24T00:00:00"/>
    <n v="1"/>
    <s v="S"/>
    <n v="1"/>
    <n v="30"/>
    <n v="0"/>
    <s v=" "/>
    <s v=" "/>
    <s v=" "/>
    <s v=" "/>
    <s v=" "/>
    <s v=" "/>
    <n v="1"/>
    <n v="1"/>
    <s v="null"/>
    <s v=" "/>
    <n v="353160"/>
    <s v="CREDIYA CUOTA UNICA"/>
    <n v="44371"/>
    <n v="0"/>
    <n v="0"/>
    <n v="0"/>
    <s v=" "/>
    <n v="890303093000"/>
    <n v="0"/>
    <n v="0"/>
    <m/>
    <m/>
    <m/>
    <m/>
  </r>
  <r>
    <n v="411400"/>
    <s v="C"/>
    <x v="167"/>
    <x v="0"/>
    <n v="4"/>
    <n v="6.6731438105989104E+16"/>
    <d v="2021-06-01T00:00:00"/>
    <d v="2022-01-30T00:00:00"/>
    <n v="0"/>
    <n v="2"/>
    <n v="0"/>
    <n v="30"/>
    <n v="2"/>
    <n v="18.600000000000001"/>
    <n v="20271"/>
    <n v="1000000"/>
    <n v="0"/>
    <n v="1000000"/>
    <n v="0"/>
    <n v="0"/>
    <n v="0"/>
    <m/>
    <n v="0"/>
    <n v="0"/>
    <n v="0"/>
    <n v="1000000"/>
    <n v="1"/>
    <d v="2021-06-01T00:00:00"/>
    <n v="1"/>
    <s v="S"/>
    <n v="1"/>
    <n v="30"/>
    <n v="0"/>
    <s v=" "/>
    <s v=" "/>
    <s v=" "/>
    <s v=" "/>
    <s v=" "/>
    <s v=" "/>
    <n v="1"/>
    <n v="1"/>
    <s v="null"/>
    <s v=" "/>
    <n v="588600"/>
    <s v="CUOTA UNICA"/>
    <n v="44348"/>
    <n v="0"/>
    <n v="0"/>
    <n v="0"/>
    <s v=" "/>
    <n v="890303093000"/>
    <n v="0"/>
    <n v="0"/>
    <m/>
    <m/>
    <m/>
    <m/>
  </r>
  <r>
    <n v="6926772"/>
    <s v="C"/>
    <x v="167"/>
    <x v="0"/>
    <n v="4"/>
    <n v="6.6731438267687E+16"/>
    <d v="2019-10-16T00:00:00"/>
    <d v="2025-10-30T00:00:00"/>
    <n v="0"/>
    <n v="1"/>
    <n v="21"/>
    <n v="30"/>
    <n v="2"/>
    <n v="18"/>
    <n v="19562"/>
    <n v="20487441"/>
    <n v="498937"/>
    <n v="16837070"/>
    <n v="0"/>
    <n v="0"/>
    <n v="0"/>
    <m/>
    <n v="0"/>
    <n v="0"/>
    <n v="0"/>
    <m/>
    <m/>
    <d v="2021-10-29T00:00:00"/>
    <n v="1"/>
    <s v="S"/>
    <n v="1"/>
    <n v="30"/>
    <n v="0"/>
    <s v=" "/>
    <s v=" "/>
    <s v=" "/>
    <s v=" "/>
    <s v=" "/>
    <s v=" "/>
    <n v="1"/>
    <n v="1"/>
    <s v="null"/>
    <s v=" "/>
    <n v="9910298"/>
    <s v="RETANQUEO SIN CODEUDOR 2019"/>
    <n v="43754"/>
    <n v="0"/>
    <n v="0"/>
    <n v="0"/>
    <s v=" "/>
    <n v="890303093000"/>
    <n v="0"/>
    <n v="0"/>
    <m/>
    <m/>
    <m/>
    <m/>
  </r>
  <r>
    <n v="1953969"/>
    <s v="C"/>
    <x v="168"/>
    <x v="0"/>
    <n v="4"/>
    <n v="6.6776279210389504E+16"/>
    <d v="2021-10-15T00:00:00"/>
    <d v="2024-02-29T00:00:00"/>
    <n v="0"/>
    <n v="1"/>
    <n v="0"/>
    <n v="30"/>
    <n v="2"/>
    <n v="13.2"/>
    <n v="14029"/>
    <n v="10000000"/>
    <n v="431262"/>
    <n v="10000000"/>
    <n v="0"/>
    <n v="0"/>
    <n v="0"/>
    <m/>
    <n v="0"/>
    <n v="0"/>
    <n v="0"/>
    <m/>
    <m/>
    <d v="2021-10-15T00:00:00"/>
    <n v="1"/>
    <s v="S"/>
    <n v="1"/>
    <n v="30"/>
    <n v="0"/>
    <s v=" "/>
    <s v=" "/>
    <s v=" "/>
    <s v=" "/>
    <s v=" "/>
    <s v=" "/>
    <n v="1"/>
    <n v="1"/>
    <s v="null"/>
    <s v=" "/>
    <n v="8046031"/>
    <s v="LIBRE INVERSION 20 SIN CODEUDO"/>
    <n v="44484"/>
    <n v="0"/>
    <n v="0"/>
    <n v="0"/>
    <s v=" "/>
    <n v="890303093000"/>
    <n v="0"/>
    <n v="0"/>
    <m/>
    <m/>
    <m/>
    <m/>
  </r>
  <r>
    <n v="102458"/>
    <s v="C"/>
    <x v="169"/>
    <x v="0"/>
    <n v="4"/>
    <n v="6.6802743113014096E+16"/>
    <d v="2021-10-12T00:00:00"/>
    <d v="2022-04-30T00:00:00"/>
    <n v="0"/>
    <n v="1"/>
    <n v="0"/>
    <n v="30"/>
    <n v="2"/>
    <n v="19.8"/>
    <n v="21699"/>
    <n v="320000"/>
    <n v="56501"/>
    <n v="320000"/>
    <n v="0"/>
    <n v="0"/>
    <n v="0"/>
    <m/>
    <n v="0"/>
    <n v="0"/>
    <n v="0"/>
    <m/>
    <m/>
    <d v="2021-10-12T00:00:00"/>
    <n v="1"/>
    <s v="S"/>
    <n v="1"/>
    <n v="30"/>
    <n v="0"/>
    <s v=" "/>
    <s v=" "/>
    <s v=" "/>
    <s v=" "/>
    <s v=" "/>
    <s v=" "/>
    <n v="1"/>
    <n v="1"/>
    <s v="null"/>
    <s v=" "/>
    <n v="217542"/>
    <s v="ORDENES AL COMERCIO"/>
    <n v="44481"/>
    <n v="0"/>
    <n v="0"/>
    <n v="0"/>
    <s v=" "/>
    <n v="0"/>
    <n v="0"/>
    <n v="0"/>
    <m/>
    <m/>
    <m/>
    <m/>
  </r>
  <r>
    <n v="2232769"/>
    <s v="C"/>
    <x v="169"/>
    <x v="0"/>
    <n v="4"/>
    <n v="6.6802743116379296E+16"/>
    <d v="2015-07-28T00:00:00"/>
    <d v="2025-07-30T00:00:00"/>
    <n v="0"/>
    <n v="1"/>
    <n v="75"/>
    <n v="30"/>
    <n v="2"/>
    <n v="10.8"/>
    <n v="11351"/>
    <n v="8726279"/>
    <n v="190114"/>
    <n v="6973438"/>
    <n v="0"/>
    <n v="0"/>
    <n v="0"/>
    <m/>
    <n v="0"/>
    <n v="0"/>
    <n v="0"/>
    <m/>
    <m/>
    <d v="2021-10-30T00:00:00"/>
    <n v="1"/>
    <s v="S"/>
    <n v="1"/>
    <n v="30"/>
    <n v="0"/>
    <s v=" "/>
    <s v=" "/>
    <s v=" "/>
    <s v=" "/>
    <s v=" "/>
    <s v=" "/>
    <n v="1"/>
    <n v="1"/>
    <s v="null"/>
    <s v=" "/>
    <n v="4740669"/>
    <s v="APORTES FERIA 2015"/>
    <n v="42213"/>
    <n v="0"/>
    <n v="0"/>
    <n v="0"/>
    <s v=" "/>
    <n v="0"/>
    <n v="0"/>
    <n v="0"/>
    <m/>
    <m/>
    <m/>
    <m/>
  </r>
  <r>
    <n v="190741"/>
    <s v="C"/>
    <x v="169"/>
    <x v="0"/>
    <n v="4"/>
    <n v="6.68027431246886E+16"/>
    <d v="2020-11-19T00:00:00"/>
    <d v="2022-11-30T00:00:00"/>
    <n v="0"/>
    <n v="1"/>
    <n v="11"/>
    <n v="30"/>
    <n v="2"/>
    <n v="21.6"/>
    <n v="23872"/>
    <n v="1000000"/>
    <n v="51977"/>
    <n v="595728"/>
    <n v="0"/>
    <n v="0"/>
    <n v="0"/>
    <m/>
    <n v="0"/>
    <n v="0"/>
    <n v="0"/>
    <m/>
    <m/>
    <d v="2021-10-30T00:00:00"/>
    <n v="1"/>
    <s v="S"/>
    <n v="1"/>
    <n v="30"/>
    <n v="0"/>
    <s v=" "/>
    <s v=" "/>
    <s v=" "/>
    <s v=" "/>
    <s v=" "/>
    <s v=" "/>
    <n v="1"/>
    <n v="1"/>
    <s v="null"/>
    <s v=" "/>
    <n v="404987"/>
    <s v="CREDIYA 20"/>
    <n v="44154"/>
    <n v="0"/>
    <n v="0"/>
    <n v="0"/>
    <s v=" "/>
    <n v="0"/>
    <n v="0"/>
    <n v="0"/>
    <m/>
    <m/>
    <m/>
    <m/>
  </r>
  <r>
    <n v="2989205"/>
    <s v="C"/>
    <x v="169"/>
    <x v="0"/>
    <n v="4"/>
    <n v="6.68027431175866E+16"/>
    <d v="2019-07-12T00:00:00"/>
    <d v="2025-07-30T00:00:00"/>
    <n v="0"/>
    <n v="1"/>
    <n v="24"/>
    <n v="30"/>
    <n v="2"/>
    <n v="18"/>
    <n v="19562"/>
    <n v="12000000"/>
    <n v="275651"/>
    <n v="9335956"/>
    <n v="0"/>
    <n v="0"/>
    <n v="0"/>
    <m/>
    <n v="0"/>
    <n v="0"/>
    <n v="0"/>
    <m/>
    <m/>
    <d v="2021-10-30T00:00:00"/>
    <n v="1"/>
    <s v="S"/>
    <n v="1"/>
    <n v="30"/>
    <n v="0"/>
    <s v=" "/>
    <s v=" "/>
    <s v=" "/>
    <s v=" "/>
    <s v=" "/>
    <s v=" "/>
    <n v="1"/>
    <n v="1"/>
    <s v="null"/>
    <s v=" "/>
    <n v="6346751"/>
    <s v="FERIA 2019"/>
    <n v="43658"/>
    <n v="0"/>
    <n v="0"/>
    <n v="0"/>
    <s v=" "/>
    <n v="0"/>
    <n v="0"/>
    <n v="0"/>
    <m/>
    <m/>
    <m/>
    <m/>
  </r>
  <r>
    <n v="0"/>
    <s v="C"/>
    <x v="170"/>
    <x v="0"/>
    <n v="4"/>
    <n v="9.4062836113014096E+16"/>
    <d v="2021-09-24T00:00:00"/>
    <d v="2022-09-30T00:00:00"/>
    <n v="0"/>
    <n v="1"/>
    <n v="1"/>
    <n v="30"/>
    <n v="2"/>
    <n v="19.8"/>
    <n v="21699"/>
    <n v="305000"/>
    <n v="28266"/>
    <n v="281839"/>
    <n v="0"/>
    <n v="0"/>
    <n v="0"/>
    <m/>
    <n v="0"/>
    <n v="0"/>
    <n v="0"/>
    <m/>
    <m/>
    <d v="2021-10-29T00:00:00"/>
    <n v="1"/>
    <s v="S"/>
    <n v="1"/>
    <n v="30"/>
    <n v="0"/>
    <s v=" "/>
    <s v=" "/>
    <s v=" "/>
    <s v=" "/>
    <s v=" "/>
    <s v=" "/>
    <n v="1"/>
    <n v="1"/>
    <s v="null"/>
    <s v=" "/>
    <n v="364038"/>
    <s v="ORDENES AL COMERCIO"/>
    <n v="44463"/>
    <n v="0"/>
    <n v="0"/>
    <n v="0"/>
    <s v=" "/>
    <n v="890303093000"/>
    <n v="0"/>
    <n v="0"/>
    <m/>
    <m/>
    <m/>
    <m/>
  </r>
  <r>
    <n v="0"/>
    <s v="C"/>
    <x v="170"/>
    <x v="0"/>
    <n v="4"/>
    <n v="9.4062836116580704E+16"/>
    <d v="2016-03-15T00:00:00"/>
    <d v="2022-03-30T00:00:00"/>
    <n v="0"/>
    <n v="1"/>
    <n v="63"/>
    <n v="30"/>
    <n v="2"/>
    <n v="15.6"/>
    <n v="16765"/>
    <n v="13120000"/>
    <n v="281715"/>
    <n v="2347618"/>
    <n v="0"/>
    <n v="0"/>
    <n v="0"/>
    <m/>
    <n v="0"/>
    <n v="0"/>
    <n v="0"/>
    <m/>
    <m/>
    <d v="2021-10-29T00:00:00"/>
    <n v="1"/>
    <s v="S"/>
    <n v="1"/>
    <n v="30"/>
    <n v="0"/>
    <s v=" "/>
    <s v=" "/>
    <s v=" "/>
    <s v=" "/>
    <s v=" "/>
    <s v=" "/>
    <n v="1"/>
    <n v="1"/>
    <s v="null"/>
    <s v=" "/>
    <n v="3032310"/>
    <s v="FERIA 2016"/>
    <n v="42444"/>
    <n v="0"/>
    <n v="0"/>
    <n v="0"/>
    <s v=" "/>
    <n v="890303093000"/>
    <n v="0"/>
    <n v="0"/>
    <m/>
    <m/>
    <m/>
    <m/>
  </r>
  <r>
    <n v="0"/>
    <s v="C"/>
    <x v="170"/>
    <x v="0"/>
    <n v="4"/>
    <n v="9.4062836116379296E+16"/>
    <d v="2015-07-29T00:00:00"/>
    <d v="2025-07-30T00:00:00"/>
    <n v="0"/>
    <n v="1"/>
    <n v="75"/>
    <n v="30"/>
    <n v="2"/>
    <n v="10.8"/>
    <n v="11351"/>
    <n v="4175105"/>
    <n v="90960"/>
    <n v="3336463"/>
    <n v="0"/>
    <n v="0"/>
    <n v="0"/>
    <m/>
    <n v="0"/>
    <n v="0"/>
    <n v="0"/>
    <m/>
    <m/>
    <d v="2021-10-29T00:00:00"/>
    <n v="1"/>
    <s v="S"/>
    <n v="1"/>
    <n v="30"/>
    <n v="0"/>
    <s v=" "/>
    <s v=" "/>
    <s v=" "/>
    <s v=" "/>
    <s v=" "/>
    <s v=" "/>
    <n v="1"/>
    <n v="1"/>
    <s v="null"/>
    <s v=" "/>
    <n v="4309556"/>
    <s v="APORTES FERIA 2015"/>
    <n v="42214"/>
    <n v="0"/>
    <n v="0"/>
    <n v="0"/>
    <s v=" "/>
    <n v="890303093000"/>
    <n v="0"/>
    <n v="0"/>
    <m/>
    <m/>
    <m/>
    <m/>
  </r>
  <r>
    <n v="0"/>
    <s v="C"/>
    <x v="171"/>
    <x v="0"/>
    <n v="4"/>
    <n v="6.6734043115487696E+16"/>
    <d v="2020-02-26T00:00:00"/>
    <d v="2023-02-28T00:00:00"/>
    <n v="0"/>
    <n v="1"/>
    <n v="17"/>
    <n v="30"/>
    <n v="2"/>
    <n v="11.4"/>
    <n v="12015"/>
    <n v="6000000"/>
    <n v="198393"/>
    <n v="3426066"/>
    <n v="0"/>
    <n v="0"/>
    <n v="0"/>
    <m/>
    <n v="0"/>
    <n v="0"/>
    <n v="0"/>
    <m/>
    <m/>
    <d v="2021-10-29T00:00:00"/>
    <n v="1"/>
    <s v="S"/>
    <n v="1"/>
    <n v="30"/>
    <n v="0"/>
    <s v=" "/>
    <s v=" "/>
    <s v=" "/>
    <s v=" "/>
    <s v=" "/>
    <s v=" "/>
    <n v="1"/>
    <n v="1"/>
    <s v="null"/>
    <s v=" "/>
    <n v="7955013"/>
    <s v="SOBRE APORTES"/>
    <n v="43887"/>
    <n v="0"/>
    <n v="0"/>
    <n v="0"/>
    <s v=" "/>
    <n v="890303093000"/>
    <n v="0"/>
    <n v="0"/>
    <m/>
    <m/>
    <m/>
    <m/>
  </r>
  <r>
    <n v="2966283"/>
    <s v="C"/>
    <x v="172"/>
    <x v="0"/>
    <n v="4"/>
    <n v="1.6680585120388E+16"/>
    <d v="2020-05-11T00:00:00"/>
    <d v="2025-04-30T00:00:00"/>
    <n v="0"/>
    <n v="1"/>
    <n v="16"/>
    <n v="30"/>
    <n v="2"/>
    <n v="15.6"/>
    <n v="16765"/>
    <n v="10500000"/>
    <n v="254715"/>
    <n v="8453202"/>
    <n v="0"/>
    <n v="0"/>
    <n v="0"/>
    <m/>
    <n v="0"/>
    <n v="0"/>
    <n v="0"/>
    <m/>
    <m/>
    <d v="2021-10-30T00:00:00"/>
    <n v="1"/>
    <s v="S"/>
    <n v="1"/>
    <n v="30"/>
    <n v="0"/>
    <s v=" "/>
    <s v=" "/>
    <s v=" "/>
    <s v=" "/>
    <s v=" "/>
    <s v=" "/>
    <n v="1"/>
    <n v="1"/>
    <s v="null"/>
    <s v=" "/>
    <n v="5486919"/>
    <s v="LIBRE INVERSION 20"/>
    <n v="43962"/>
    <n v="0"/>
    <n v="0"/>
    <n v="0"/>
    <s v=" "/>
    <s v=" "/>
    <n v="0"/>
    <n v="0"/>
    <m/>
    <m/>
    <m/>
    <m/>
  </r>
  <r>
    <n v="2421503"/>
    <s v="C"/>
    <x v="173"/>
    <x v="0"/>
    <n v="4"/>
    <n v="388861051110256"/>
    <d v="2018-06-07T00:00:00"/>
    <d v="2024-05-30T00:00:00"/>
    <n v="0"/>
    <n v="1"/>
    <n v="39"/>
    <n v="30"/>
    <n v="2"/>
    <n v="12"/>
    <n v="12683"/>
    <n v="19000000"/>
    <n v="374305"/>
    <n v="10435031"/>
    <n v="0"/>
    <n v="0"/>
    <n v="0"/>
    <m/>
    <n v="0"/>
    <n v="0"/>
    <n v="0"/>
    <m/>
    <m/>
    <d v="2021-10-30T00:00:00"/>
    <n v="1"/>
    <s v="S"/>
    <n v="1"/>
    <n v="30"/>
    <n v="0"/>
    <s v=" "/>
    <s v=" "/>
    <s v=" "/>
    <s v=" "/>
    <s v=" "/>
    <s v=" "/>
    <n v="1"/>
    <n v="1"/>
    <s v="null"/>
    <s v=" "/>
    <n v="8013528"/>
    <s v="VIVIENDA"/>
    <n v="43258"/>
    <n v="0"/>
    <n v="0"/>
    <n v="0"/>
    <s v=" "/>
    <n v="0"/>
    <n v="0"/>
    <n v="0"/>
    <m/>
    <m/>
    <m/>
    <m/>
  </r>
  <r>
    <n v="342422"/>
    <s v="C"/>
    <x v="174"/>
    <x v="0"/>
    <n v="4"/>
    <n v="5.24985991246888E+16"/>
    <d v="2021-01-29T00:00:00"/>
    <d v="2022-01-31T00:00:00"/>
    <n v="0"/>
    <n v="1"/>
    <n v="9"/>
    <n v="30"/>
    <n v="2"/>
    <n v="21.6"/>
    <n v="23872"/>
    <n v="3000000"/>
    <n v="152844"/>
    <n v="442076"/>
    <n v="0"/>
    <n v="0"/>
    <n v="0"/>
    <m/>
    <n v="0"/>
    <n v="0"/>
    <n v="0"/>
    <m/>
    <m/>
    <d v="2021-10-29T00:00:00"/>
    <n v="1"/>
    <s v="S"/>
    <n v="1"/>
    <n v="30"/>
    <n v="0"/>
    <s v=" "/>
    <s v=" "/>
    <s v=" "/>
    <s v=" "/>
    <s v=" "/>
    <s v=" "/>
    <n v="1"/>
    <n v="1"/>
    <s v="null"/>
    <s v=" "/>
    <n v="99654"/>
    <s v="CREDIYA 20"/>
    <n v="44225"/>
    <n v="0"/>
    <n v="0"/>
    <n v="0"/>
    <s v=" "/>
    <n v="890303093000"/>
    <n v="0"/>
    <n v="0"/>
    <m/>
    <m/>
    <m/>
    <m/>
  </r>
  <r>
    <n v="46246098"/>
    <s v="C"/>
    <x v="174"/>
    <x v="0"/>
    <n v="4"/>
    <n v="5.2498599117787904E+16"/>
    <d v="2020-04-24T00:00:00"/>
    <d v="2027-04-30T00:00:00"/>
    <n v="0"/>
    <n v="1"/>
    <n v="16"/>
    <n v="30"/>
    <n v="2"/>
    <n v="18"/>
    <n v="19562"/>
    <n v="66847000"/>
    <n v="1416286"/>
    <n v="59705016"/>
    <n v="0"/>
    <n v="0"/>
    <n v="0"/>
    <m/>
    <n v="0"/>
    <n v="0"/>
    <n v="0"/>
    <m/>
    <m/>
    <d v="2021-10-29T00:00:00"/>
    <n v="1"/>
    <s v="S"/>
    <n v="1"/>
    <n v="30"/>
    <n v="0"/>
    <s v=" "/>
    <s v=" "/>
    <s v=" "/>
    <s v=" "/>
    <s v=" "/>
    <s v=" "/>
    <n v="1"/>
    <n v="1"/>
    <s v="null"/>
    <s v=" "/>
    <n v="13458918"/>
    <s v="FERIA 2020"/>
    <n v="43945"/>
    <n v="0"/>
    <n v="0"/>
    <n v="0"/>
    <s v=" "/>
    <n v="890303093000"/>
    <n v="0"/>
    <n v="0"/>
    <m/>
    <m/>
    <m/>
    <m/>
  </r>
  <r>
    <n v="2900020"/>
    <s v="C"/>
    <x v="174"/>
    <x v="0"/>
    <n v="4"/>
    <n v="5.24985991203892E+16"/>
    <d v="2021-07-08T00:00:00"/>
    <d v="2025-06-30T00:00:00"/>
    <n v="0"/>
    <n v="1"/>
    <n v="4"/>
    <n v="30"/>
    <n v="2"/>
    <n v="13.2"/>
    <n v="14029"/>
    <n v="4000000"/>
    <n v="108905"/>
    <n v="3744007"/>
    <n v="0"/>
    <n v="0"/>
    <n v="0"/>
    <m/>
    <n v="0"/>
    <n v="0"/>
    <n v="0"/>
    <m/>
    <m/>
    <d v="2021-10-29T00:00:00"/>
    <n v="1"/>
    <s v="S"/>
    <n v="1"/>
    <n v="30"/>
    <n v="0"/>
    <s v=" "/>
    <s v=" "/>
    <s v=" "/>
    <s v=" "/>
    <s v=" "/>
    <s v=" "/>
    <n v="1"/>
    <n v="1"/>
    <s v="null"/>
    <s v=" "/>
    <n v="843987"/>
    <s v="LIBRE INVERSION 20"/>
    <n v="44385"/>
    <n v="0"/>
    <n v="0"/>
    <n v="0"/>
    <s v=" "/>
    <n v="890303093000"/>
    <n v="0"/>
    <n v="0"/>
    <m/>
    <m/>
    <m/>
    <m/>
  </r>
  <r>
    <n v="0"/>
    <s v="C"/>
    <x v="175"/>
    <x v="0"/>
    <n v="4"/>
    <n v="3.19741341169834E+16"/>
    <d v="2017-10-27T00:00:00"/>
    <d v="2022-10-30T00:00:00"/>
    <n v="0"/>
    <n v="1"/>
    <n v="45"/>
    <n v="30"/>
    <n v="2"/>
    <n v="16.8"/>
    <n v="18156"/>
    <n v="16200000"/>
    <n v="403379"/>
    <n v="5413606"/>
    <n v="0"/>
    <n v="0"/>
    <n v="0"/>
    <m/>
    <n v="0"/>
    <n v="0"/>
    <n v="0"/>
    <m/>
    <m/>
    <d v="2021-10-29T00:00:00"/>
    <n v="1"/>
    <s v="S"/>
    <n v="1"/>
    <n v="30"/>
    <n v="0"/>
    <s v=" "/>
    <s v=" "/>
    <s v=" "/>
    <s v=" "/>
    <s v=" "/>
    <s v=" "/>
    <n v="1"/>
    <n v="1"/>
    <s v="null"/>
    <s v=" "/>
    <n v="11321122"/>
    <s v="FERIA 2017"/>
    <n v="43035"/>
    <n v="0"/>
    <n v="0"/>
    <n v="0"/>
    <s v=" "/>
    <n v="890303093000"/>
    <n v="0"/>
    <n v="0"/>
    <m/>
    <m/>
    <m/>
    <m/>
  </r>
  <r>
    <n v="0"/>
    <s v="C"/>
    <x v="176"/>
    <x v="0"/>
    <n v="4"/>
    <n v="3.19511211152815E+16"/>
    <d v="2016-09-02T00:00:00"/>
    <d v="2021-08-30T00:00:00"/>
    <n v="0"/>
    <n v="1"/>
    <n v="58"/>
    <n v="30"/>
    <n v="2"/>
    <n v="18.600000000000001"/>
    <n v="20271"/>
    <n v="13000000"/>
    <n v="324271"/>
    <n v="564643"/>
    <n v="0"/>
    <n v="0"/>
    <n v="0"/>
    <m/>
    <n v="0"/>
    <n v="0"/>
    <n v="0"/>
    <m/>
    <m/>
    <d v="2021-10-30T00:00:00"/>
    <n v="1"/>
    <s v="S"/>
    <n v="1"/>
    <n v="30"/>
    <n v="0"/>
    <s v=" "/>
    <s v=" "/>
    <s v=" "/>
    <s v=" "/>
    <s v=" "/>
    <s v=" "/>
    <n v="1"/>
    <n v="1"/>
    <s v="null"/>
    <s v=" "/>
    <n v="759278"/>
    <s v="ESPECIAL"/>
    <n v="42615"/>
    <n v="0"/>
    <n v="0"/>
    <n v="0"/>
    <s v=" "/>
    <n v="0"/>
    <s v="ARIZABALETA LUCIANA"/>
    <n v="0"/>
    <m/>
    <m/>
    <m/>
    <m/>
  </r>
  <r>
    <n v="0"/>
    <s v="C"/>
    <x v="176"/>
    <x v="0"/>
    <n v="4"/>
    <n v="3.19511211163797E+16"/>
    <d v="2015-08-18T00:00:00"/>
    <d v="2025-08-30T00:00:00"/>
    <n v="0"/>
    <n v="1"/>
    <n v="76"/>
    <n v="30"/>
    <n v="2"/>
    <n v="10.8"/>
    <n v="11351"/>
    <n v="7641674"/>
    <n v="166484"/>
    <n v="5996645"/>
    <n v="0"/>
    <n v="0"/>
    <n v="0"/>
    <m/>
    <n v="0"/>
    <n v="0"/>
    <n v="0"/>
    <m/>
    <m/>
    <d v="2021-10-30T00:00:00"/>
    <n v="1"/>
    <s v="S"/>
    <n v="1"/>
    <n v="30"/>
    <n v="0"/>
    <s v=" "/>
    <s v=" "/>
    <s v=" "/>
    <s v=" "/>
    <s v=" "/>
    <s v=" "/>
    <n v="1"/>
    <n v="1"/>
    <s v="null"/>
    <s v=" "/>
    <n v="8063720"/>
    <s v="APORTES FERIA 2015"/>
    <n v="42234"/>
    <n v="0"/>
    <n v="0"/>
    <n v="0"/>
    <s v=" "/>
    <n v="0"/>
    <s v="ARIZABALETA LUCIANA"/>
    <n v="0"/>
    <m/>
    <m/>
    <m/>
    <m/>
  </r>
  <r>
    <n v="0"/>
    <s v="C"/>
    <x v="177"/>
    <x v="0"/>
    <n v="4"/>
    <n v="3.19591291154894E+16"/>
    <d v="2021-09-02T00:00:00"/>
    <d v="2026-08-30T00:00:00"/>
    <n v="0"/>
    <n v="1"/>
    <n v="2"/>
    <n v="30"/>
    <n v="2"/>
    <n v="9"/>
    <n v="9381"/>
    <n v="21000000"/>
    <n v="438867"/>
    <n v="20445208"/>
    <n v="0"/>
    <n v="0"/>
    <n v="0"/>
    <m/>
    <n v="0"/>
    <n v="0"/>
    <n v="0"/>
    <m/>
    <m/>
    <d v="2021-10-29T00:00:00"/>
    <n v="1"/>
    <s v="S"/>
    <n v="1"/>
    <n v="30"/>
    <n v="0"/>
    <s v=" "/>
    <s v=" "/>
    <s v=" "/>
    <s v=" "/>
    <s v=" "/>
    <s v=" "/>
    <n v="1"/>
    <n v="1"/>
    <s v="null"/>
    <s v=" "/>
    <n v="20977082"/>
    <s v="SOBRE APORTES"/>
    <n v="44441"/>
    <n v="0"/>
    <n v="0"/>
    <n v="0"/>
    <s v=" "/>
    <n v="890303093000"/>
    <n v="0"/>
    <n v="0"/>
    <m/>
    <m/>
    <m/>
    <m/>
  </r>
  <r>
    <n v="0"/>
    <s v="C"/>
    <x v="177"/>
    <x v="0"/>
    <n v="4"/>
    <n v="3.19591291165807E+16"/>
    <d v="2016-03-16T00:00:00"/>
    <d v="2022-03-30T00:00:00"/>
    <n v="0"/>
    <n v="1"/>
    <n v="66"/>
    <n v="30"/>
    <n v="2"/>
    <n v="15.6"/>
    <n v="16765"/>
    <n v="28500000"/>
    <n v="611958"/>
    <n v="3444478"/>
    <n v="0"/>
    <n v="0"/>
    <n v="0"/>
    <m/>
    <n v="0"/>
    <n v="0"/>
    <n v="0"/>
    <m/>
    <m/>
    <d v="2021-10-29T00:00:00"/>
    <n v="1"/>
    <s v="S"/>
    <n v="1"/>
    <n v="30"/>
    <n v="0"/>
    <s v=" "/>
    <s v=" "/>
    <s v=" "/>
    <s v=" "/>
    <s v=" "/>
    <s v=" "/>
    <n v="1"/>
    <n v="1"/>
    <s v="null"/>
    <s v=" "/>
    <n v="3534085"/>
    <s v="FERIA 2016"/>
    <n v="42445"/>
    <n v="0"/>
    <n v="0"/>
    <n v="0"/>
    <s v=" "/>
    <n v="890303093000"/>
    <n v="0"/>
    <n v="0"/>
    <m/>
    <m/>
    <m/>
    <m/>
  </r>
  <r>
    <n v="0"/>
    <s v="C"/>
    <x v="178"/>
    <x v="0"/>
    <n v="4"/>
    <n v="2.98321071171872E+16"/>
    <d v="2019-11-18T00:00:00"/>
    <d v="2021-11-30T00:00:00"/>
    <n v="0"/>
    <n v="1"/>
    <n v="21"/>
    <n v="30"/>
    <n v="2"/>
    <n v="11.76"/>
    <n v="12415"/>
    <n v="1800000"/>
    <n v="84773"/>
    <n v="269098"/>
    <n v="0"/>
    <n v="0"/>
    <n v="0"/>
    <m/>
    <n v="0"/>
    <n v="0"/>
    <n v="0"/>
    <m/>
    <m/>
    <d v="2021-10-29T00:00:00"/>
    <n v="1"/>
    <s v="S"/>
    <n v="1"/>
    <n v="30"/>
    <n v="0"/>
    <s v=" "/>
    <s v=" "/>
    <s v=" "/>
    <s v=" "/>
    <s v=" "/>
    <s v=" "/>
    <n v="1"/>
    <n v="1"/>
    <s v="null"/>
    <s v=" "/>
    <n v="413344"/>
    <s v="CREDITO MADRUGON"/>
    <n v="43787"/>
    <n v="0"/>
    <n v="0"/>
    <n v="0"/>
    <s v=" "/>
    <n v="890303093000"/>
    <n v="0"/>
    <n v="0"/>
    <m/>
    <m/>
    <m/>
    <m/>
  </r>
  <r>
    <n v="0"/>
    <s v="C"/>
    <x v="178"/>
    <x v="0"/>
    <n v="4"/>
    <n v="2.98321071154883E+16"/>
    <d v="2020-09-03T00:00:00"/>
    <d v="2025-08-30T00:00:00"/>
    <n v="0"/>
    <n v="1"/>
    <n v="14"/>
    <n v="30"/>
    <n v="2"/>
    <n v="11.4"/>
    <n v="12015"/>
    <n v="7400000"/>
    <n v="163445"/>
    <n v="6036611"/>
    <n v="0"/>
    <n v="0"/>
    <n v="0"/>
    <m/>
    <n v="0"/>
    <n v="0"/>
    <n v="0"/>
    <m/>
    <m/>
    <d v="2021-10-29T00:00:00"/>
    <n v="1"/>
    <s v="S"/>
    <n v="1"/>
    <n v="30"/>
    <n v="0"/>
    <s v=" "/>
    <s v=" "/>
    <s v=" "/>
    <s v=" "/>
    <s v=" "/>
    <s v=" "/>
    <n v="1"/>
    <n v="1"/>
    <s v="null"/>
    <s v=" "/>
    <n v="9272446"/>
    <s v="SOBRE APORTES"/>
    <n v="44077"/>
    <n v="0"/>
    <n v="0"/>
    <n v="0"/>
    <s v=" "/>
    <n v="890303093000"/>
    <n v="0"/>
    <n v="0"/>
    <m/>
    <m/>
    <m/>
    <m/>
  </r>
  <r>
    <n v="15083937"/>
    <s v="C"/>
    <x v="179"/>
    <x v="0"/>
    <n v="4"/>
    <n v="6.6982265118289104E+16"/>
    <d v="2021-05-25T00:00:00"/>
    <d v="2027-06-30T00:00:00"/>
    <n v="0"/>
    <n v="1"/>
    <n v="4"/>
    <n v="30"/>
    <n v="2"/>
    <n v="15.6"/>
    <n v="16765"/>
    <n v="20000000"/>
    <n v="436042"/>
    <n v="19322262"/>
    <n v="0"/>
    <n v="0"/>
    <n v="0"/>
    <m/>
    <n v="0"/>
    <n v="0"/>
    <n v="0"/>
    <m/>
    <m/>
    <d v="2021-10-30T00:00:00"/>
    <n v="1"/>
    <s v="S"/>
    <n v="1"/>
    <n v="30"/>
    <n v="0"/>
    <s v=" "/>
    <s v=" "/>
    <s v=" "/>
    <s v=" "/>
    <s v=" "/>
    <s v=" "/>
    <n v="1"/>
    <n v="1"/>
    <s v="null"/>
    <s v=" "/>
    <n v="4238325"/>
    <s v="FERIA 2021"/>
    <n v="44341"/>
    <n v="0"/>
    <n v="0"/>
    <n v="0"/>
    <s v=" "/>
    <n v="0"/>
    <n v="0"/>
    <n v="0"/>
    <m/>
    <m/>
    <m/>
    <m/>
  </r>
  <r>
    <n v="0"/>
    <s v="C"/>
    <x v="180"/>
    <x v="0"/>
    <n v="4"/>
    <n v="6.70421851171854E+16"/>
    <d v="2018-11-29T00:00:00"/>
    <d v="2021-11-30T00:00:00"/>
    <n v="0"/>
    <n v="1"/>
    <n v="32"/>
    <n v="30"/>
    <n v="2"/>
    <n v="11.76"/>
    <n v="12415"/>
    <n v="9000000"/>
    <n v="299135"/>
    <n v="1166601"/>
    <n v="0"/>
    <n v="0"/>
    <n v="0"/>
    <m/>
    <n v="0"/>
    <n v="0"/>
    <n v="0"/>
    <m/>
    <m/>
    <d v="2021-10-30T00:00:00"/>
    <n v="1"/>
    <s v="S"/>
    <n v="1"/>
    <n v="30"/>
    <n v="0"/>
    <s v=" "/>
    <s v=" "/>
    <s v=" "/>
    <s v=" "/>
    <s v=" "/>
    <s v=" "/>
    <n v="1"/>
    <n v="1"/>
    <s v="null"/>
    <s v=" "/>
    <n v="4238407"/>
    <s v="CREDITO MADRUGON"/>
    <n v="43433"/>
    <n v="0"/>
    <n v="0"/>
    <n v="0"/>
    <s v=" "/>
    <n v="0"/>
    <n v="0"/>
    <n v="0"/>
    <m/>
    <m/>
    <m/>
    <m/>
  </r>
  <r>
    <n v="0"/>
    <s v="C"/>
    <x v="180"/>
    <x v="0"/>
    <n v="4"/>
    <n v="6.7042185117187296E+16"/>
    <d v="2019-11-26T00:00:00"/>
    <d v="2021-11-30T00:00:00"/>
    <n v="0"/>
    <n v="1"/>
    <n v="20"/>
    <n v="30"/>
    <n v="2"/>
    <n v="11.76"/>
    <n v="12415"/>
    <n v="2000000"/>
    <n v="94192"/>
    <n v="367494"/>
    <n v="0"/>
    <n v="0"/>
    <n v="0"/>
    <m/>
    <n v="0"/>
    <n v="0"/>
    <n v="0"/>
    <m/>
    <m/>
    <d v="2021-10-30T00:00:00"/>
    <n v="1"/>
    <s v="S"/>
    <n v="1"/>
    <n v="30"/>
    <n v="0"/>
    <s v=" "/>
    <s v=" "/>
    <s v=" "/>
    <s v=" "/>
    <s v=" "/>
    <s v=" "/>
    <n v="1"/>
    <n v="1"/>
    <s v="null"/>
    <s v=" "/>
    <n v="1335151"/>
    <s v="CREDITO MADRUGON"/>
    <n v="43795"/>
    <n v="0"/>
    <n v="0"/>
    <n v="0"/>
    <s v=" "/>
    <n v="0"/>
    <n v="0"/>
    <n v="0"/>
    <m/>
    <m/>
    <m/>
    <m/>
  </r>
  <r>
    <n v="983466"/>
    <s v="C"/>
    <x v="181"/>
    <x v="0"/>
    <n v="4"/>
    <n v="3.18447461169826E+16"/>
    <d v="2017-05-16T00:00:00"/>
    <d v="2022-05-30T00:00:00"/>
    <n v="0"/>
    <n v="1"/>
    <n v="53"/>
    <n v="30"/>
    <n v="2"/>
    <n v="16.8"/>
    <n v="18156"/>
    <n v="10000000"/>
    <n v="248999"/>
    <n v="1647824"/>
    <n v="0"/>
    <n v="0"/>
    <n v="0"/>
    <m/>
    <n v="0"/>
    <n v="0"/>
    <n v="0"/>
    <m/>
    <m/>
    <d v="2021-10-29T00:00:00"/>
    <n v="1"/>
    <s v="S"/>
    <n v="1"/>
    <n v="30"/>
    <n v="0"/>
    <s v=" "/>
    <s v=" "/>
    <s v=" "/>
    <s v=" "/>
    <s v=" "/>
    <s v=" "/>
    <n v="1"/>
    <n v="1"/>
    <s v="null"/>
    <s v=" "/>
    <n v="664358"/>
    <s v="FERIA 2017"/>
    <n v="42871"/>
    <n v="0"/>
    <n v="0"/>
    <n v="0"/>
    <s v=" "/>
    <n v="890303093000"/>
    <n v="0"/>
    <n v="0"/>
    <m/>
    <m/>
    <m/>
    <m/>
  </r>
  <r>
    <n v="19275049"/>
    <s v="C"/>
    <x v="181"/>
    <x v="0"/>
    <n v="4"/>
    <n v="318447461206500"/>
    <d v="2020-07-14T00:00:00"/>
    <d v="2025-06-30T00:00:00"/>
    <n v="0"/>
    <n v="1"/>
    <n v="16"/>
    <n v="30"/>
    <n v="2"/>
    <n v="10.199999999999999"/>
    <n v="10691"/>
    <n v="60000000"/>
    <n v="881381"/>
    <n v="32295876"/>
    <n v="0"/>
    <n v="0"/>
    <n v="0"/>
    <m/>
    <n v="0"/>
    <n v="0"/>
    <n v="0"/>
    <m/>
    <m/>
    <d v="2021-10-29T00:00:00"/>
    <n v="1"/>
    <s v="S"/>
    <n v="1"/>
    <n v="30"/>
    <n v="0"/>
    <s v=" "/>
    <s v=" "/>
    <s v=" "/>
    <s v=" "/>
    <s v=" "/>
    <s v=" "/>
    <n v="1"/>
    <n v="1"/>
    <s v="null"/>
    <s v=" "/>
    <n v="13020827"/>
    <s v="VEHICULO 20"/>
    <n v="44026"/>
    <n v="0"/>
    <n v="0"/>
    <n v="0"/>
    <s v=" "/>
    <n v="890303093000"/>
    <n v="0"/>
    <n v="0"/>
    <m/>
    <m/>
    <m/>
    <m/>
  </r>
  <r>
    <n v="18254543"/>
    <s v="C"/>
    <x v="181"/>
    <x v="0"/>
    <n v="4"/>
    <n v="318447461120398"/>
    <d v="2019-01-15T00:00:00"/>
    <d v="2024-01-31T00:00:00"/>
    <n v="0"/>
    <n v="1"/>
    <n v="33"/>
    <n v="30"/>
    <n v="2"/>
    <n v="13.2"/>
    <n v="14029"/>
    <n v="57368932"/>
    <n v="1319696"/>
    <n v="30585990"/>
    <n v="0"/>
    <n v="0"/>
    <n v="0"/>
    <m/>
    <n v="0"/>
    <n v="0"/>
    <n v="0"/>
    <m/>
    <m/>
    <d v="2021-10-29T00:00:00"/>
    <n v="1"/>
    <s v="S"/>
    <n v="1"/>
    <n v="30"/>
    <n v="0"/>
    <s v=" "/>
    <s v=" "/>
    <s v=" "/>
    <s v=" "/>
    <s v=" "/>
    <s v=" "/>
    <n v="1"/>
    <n v="1"/>
    <s v="null"/>
    <s v=" "/>
    <n v="12331447"/>
    <s v="VEHICULO"/>
    <n v="43480"/>
    <n v="0"/>
    <n v="0"/>
    <n v="0"/>
    <s v=" "/>
    <n v="890303093000"/>
    <n v="0"/>
    <n v="0"/>
    <m/>
    <m/>
    <m/>
    <m/>
  </r>
  <r>
    <n v="3061149"/>
    <s v="C"/>
    <x v="181"/>
    <x v="0"/>
    <n v="4"/>
    <n v="3.1844746117284E+16"/>
    <d v="2018-03-07T00:00:00"/>
    <d v="2023-02-28T00:00:00"/>
    <n v="0"/>
    <n v="1"/>
    <n v="44"/>
    <n v="30"/>
    <n v="2"/>
    <n v="11.4"/>
    <n v="12015"/>
    <n v="25000000"/>
    <n v="347748"/>
    <n v="5129040"/>
    <n v="0"/>
    <n v="0"/>
    <n v="0"/>
    <m/>
    <n v="0"/>
    <n v="0"/>
    <n v="0"/>
    <m/>
    <m/>
    <d v="2021-10-29T00:00:00"/>
    <n v="1"/>
    <s v="S"/>
    <n v="1"/>
    <n v="30"/>
    <n v="0"/>
    <s v=" "/>
    <s v=" "/>
    <s v=" "/>
    <s v=" "/>
    <s v=" "/>
    <s v=" "/>
    <n v="1"/>
    <n v="1"/>
    <s v="null"/>
    <s v=" "/>
    <n v="2067891"/>
    <s v="CREDITO VIP"/>
    <n v="43166"/>
    <n v="0"/>
    <n v="0"/>
    <n v="0"/>
    <s v=" "/>
    <n v="890303093000"/>
    <n v="0"/>
    <n v="0"/>
    <m/>
    <m/>
    <m/>
    <m/>
  </r>
  <r>
    <n v="617216"/>
    <s v="C"/>
    <x v="182"/>
    <x v="0"/>
    <n v="4"/>
    <n v="2.93615991083895E+16"/>
    <d v="2021-09-21T00:00:00"/>
    <d v="2021-12-30T00:00:00"/>
    <n v="0"/>
    <n v="2"/>
    <n v="0"/>
    <n v="30"/>
    <n v="2"/>
    <n v="19.2"/>
    <n v="20983"/>
    <n v="1450000"/>
    <n v="0"/>
    <n v="1450000"/>
    <n v="0"/>
    <n v="0"/>
    <n v="0"/>
    <m/>
    <n v="0"/>
    <n v="0"/>
    <n v="0"/>
    <n v="1450000"/>
    <n v="12"/>
    <d v="2021-09-21T00:00:00"/>
    <n v="1"/>
    <s v="S"/>
    <n v="1"/>
    <n v="30"/>
    <n v="0"/>
    <s v=" "/>
    <s v=" "/>
    <s v=" "/>
    <s v=" "/>
    <s v=" "/>
    <s v=" "/>
    <n v="1"/>
    <n v="1"/>
    <s v="null"/>
    <s v=" "/>
    <n v="832784"/>
    <s v="CREDIYA CUOTA UNICA"/>
    <n v="44460"/>
    <n v="0"/>
    <n v="0"/>
    <n v="0"/>
    <s v=" "/>
    <n v="890303093000"/>
    <n v="0"/>
    <n v="0"/>
    <m/>
    <m/>
    <m/>
    <m/>
  </r>
  <r>
    <n v="744634"/>
    <s v="C"/>
    <x v="182"/>
    <x v="0"/>
    <n v="4"/>
    <n v="2.93615991154846E+16"/>
    <d v="2018-07-03T00:00:00"/>
    <d v="2023-06-30T00:00:00"/>
    <n v="0"/>
    <n v="1"/>
    <n v="37"/>
    <n v="30"/>
    <n v="2"/>
    <n v="12.6"/>
    <n v="13354"/>
    <n v="3800000"/>
    <n v="86244"/>
    <n v="1749338"/>
    <n v="0"/>
    <n v="0"/>
    <n v="0"/>
    <m/>
    <n v="0"/>
    <n v="0"/>
    <n v="0"/>
    <m/>
    <m/>
    <d v="2021-10-29T00:00:00"/>
    <n v="1"/>
    <s v="S"/>
    <n v="1"/>
    <n v="30"/>
    <n v="0"/>
    <s v=" "/>
    <s v=" "/>
    <s v=" "/>
    <s v=" "/>
    <s v=" "/>
    <s v=" "/>
    <n v="1"/>
    <n v="1"/>
    <s v="null"/>
    <s v=" "/>
    <n v="1004704"/>
    <s v="SOBRE APORTES"/>
    <n v="43284"/>
    <n v="0"/>
    <n v="0"/>
    <n v="0"/>
    <s v=" "/>
    <n v="890303093000"/>
    <n v="0"/>
    <n v="0"/>
    <m/>
    <m/>
    <m/>
    <m/>
  </r>
  <r>
    <n v="1901878"/>
    <s v="C"/>
    <x v="182"/>
    <x v="0"/>
    <n v="4"/>
    <n v="293615991171465"/>
    <d v="2019-11-20T00:00:00"/>
    <d v="2023-05-30T00:00:00"/>
    <n v="0"/>
    <n v="1"/>
    <n v="20"/>
    <n v="30"/>
    <n v="2"/>
    <n v="11.76"/>
    <n v="12415"/>
    <n v="7760000"/>
    <n v="227359"/>
    <n v="4468007"/>
    <n v="0"/>
    <n v="0"/>
    <n v="0"/>
    <m/>
    <n v="0"/>
    <n v="0"/>
    <n v="0"/>
    <m/>
    <m/>
    <d v="2021-10-29T00:00:00"/>
    <n v="1"/>
    <s v="S"/>
    <n v="1"/>
    <n v="30"/>
    <n v="0"/>
    <s v=" "/>
    <s v=" "/>
    <s v=" "/>
    <s v=" "/>
    <s v=" "/>
    <s v=" "/>
    <n v="1"/>
    <n v="1"/>
    <s v="null"/>
    <s v=" "/>
    <n v="2566129"/>
    <s v="CREDITO MADRUGON"/>
    <n v="43789"/>
    <n v="0"/>
    <n v="0"/>
    <n v="0"/>
    <s v=" "/>
    <n v="890303093000"/>
    <n v="0"/>
    <n v="0"/>
    <m/>
    <m/>
    <m/>
    <m/>
  </r>
  <r>
    <n v="6821540"/>
    <s v="C"/>
    <x v="182"/>
    <x v="0"/>
    <n v="4"/>
    <n v="2.93615992675869E+16"/>
    <d v="2019-09-09T00:00:00"/>
    <d v="2025-08-30T00:00:00"/>
    <n v="0"/>
    <n v="1"/>
    <n v="23"/>
    <n v="30"/>
    <n v="2"/>
    <n v="18"/>
    <n v="19562"/>
    <n v="20000000"/>
    <n v="487066"/>
    <n v="16025572"/>
    <n v="0"/>
    <n v="0"/>
    <n v="0"/>
    <m/>
    <n v="0"/>
    <n v="0"/>
    <n v="0"/>
    <m/>
    <m/>
    <d v="2021-10-29T00:00:00"/>
    <n v="1"/>
    <s v="S"/>
    <n v="1"/>
    <n v="30"/>
    <n v="0"/>
    <s v=" "/>
    <s v=" "/>
    <s v=" "/>
    <s v=" "/>
    <s v=" "/>
    <s v=" "/>
    <n v="1"/>
    <n v="1"/>
    <s v="null"/>
    <s v=" "/>
    <n v="9204032"/>
    <s v="FERIA 2019 SIN CODEUDOR"/>
    <n v="43717"/>
    <n v="0"/>
    <n v="0"/>
    <n v="0"/>
    <s v=" "/>
    <n v="890303093000"/>
    <n v="0"/>
    <n v="0"/>
    <m/>
    <m/>
    <m/>
    <m/>
  </r>
  <r>
    <n v="3793995"/>
    <s v="C"/>
    <x v="182"/>
    <x v="0"/>
    <n v="4"/>
    <n v="2.93615991163795E+16"/>
    <d v="2015-08-03T00:00:00"/>
    <d v="2025-07-30T00:00:00"/>
    <n v="0"/>
    <n v="1"/>
    <n v="75"/>
    <n v="30"/>
    <n v="2"/>
    <n v="10.8"/>
    <n v="11351"/>
    <n v="11181992"/>
    <n v="243615"/>
    <n v="8913082"/>
    <n v="0"/>
    <n v="0"/>
    <n v="0"/>
    <m/>
    <n v="0"/>
    <n v="0"/>
    <n v="0"/>
    <m/>
    <m/>
    <d v="2021-10-29T00:00:00"/>
    <n v="1"/>
    <s v="S"/>
    <n v="1"/>
    <n v="30"/>
    <n v="0"/>
    <s v=" "/>
    <s v=" "/>
    <s v=" "/>
    <s v=" "/>
    <s v=" "/>
    <s v=" "/>
    <n v="1"/>
    <n v="1"/>
    <s v="null"/>
    <s v=" "/>
    <n v="5119087"/>
    <s v="APORTES FERIA 2015"/>
    <n v="42219"/>
    <n v="0"/>
    <n v="0"/>
    <n v="0"/>
    <s v=" "/>
    <n v="890303093000"/>
    <n v="0"/>
    <n v="0"/>
    <m/>
    <m/>
    <m/>
    <m/>
  </r>
  <r>
    <n v="314576"/>
    <s v="C"/>
    <x v="183"/>
    <x v="0"/>
    <n v="4"/>
    <n v="1.11364173410838E+18"/>
    <d v="2021-07-02T00:00:00"/>
    <d v="2021-12-30T00:00:00"/>
    <n v="0"/>
    <n v="2"/>
    <n v="0"/>
    <n v="30"/>
    <n v="2"/>
    <n v="19.2"/>
    <n v="20983"/>
    <n v="500000"/>
    <n v="0"/>
    <n v="500000"/>
    <n v="0"/>
    <n v="0"/>
    <n v="0"/>
    <m/>
    <n v="0"/>
    <n v="0"/>
    <n v="0"/>
    <n v="500000"/>
    <n v="12"/>
    <d v="2021-07-02T00:00:00"/>
    <n v="1"/>
    <s v="S"/>
    <n v="1"/>
    <n v="30"/>
    <n v="0"/>
    <s v=" "/>
    <s v=" "/>
    <s v=" "/>
    <s v=" "/>
    <s v=" "/>
    <s v=" "/>
    <n v="1"/>
    <n v="1"/>
    <s v="null"/>
    <s v=" "/>
    <n v="185424"/>
    <s v="CREDIYA CUOTA UNICA"/>
    <n v="44379"/>
    <n v="0"/>
    <n v="0"/>
    <n v="0"/>
    <s v=" "/>
    <n v="890303093000"/>
    <n v="0"/>
    <n v="0"/>
    <m/>
    <m/>
    <m/>
    <m/>
  </r>
  <r>
    <n v="6214692"/>
    <s v="C"/>
    <x v="183"/>
    <x v="0"/>
    <n v="4"/>
    <n v="1.11364173411778E+18"/>
    <d v="2020-06-23T00:00:00"/>
    <d v="2027-06-30T00:00:00"/>
    <n v="0"/>
    <n v="1"/>
    <n v="16"/>
    <n v="30"/>
    <n v="2"/>
    <n v="18"/>
    <n v="19562"/>
    <n v="11060000"/>
    <n v="234328"/>
    <n v="9877880"/>
    <n v="0"/>
    <n v="0"/>
    <n v="0"/>
    <m/>
    <n v="0"/>
    <n v="0"/>
    <n v="0"/>
    <m/>
    <m/>
    <d v="2021-10-29T00:00:00"/>
    <n v="1"/>
    <s v="S"/>
    <n v="1"/>
    <n v="30"/>
    <n v="0"/>
    <s v=" "/>
    <s v=" "/>
    <s v=" "/>
    <s v=" "/>
    <s v=" "/>
    <s v=" "/>
    <n v="1"/>
    <n v="1"/>
    <s v="null"/>
    <s v=" "/>
    <n v="3663188"/>
    <s v="FERIA 2020"/>
    <n v="44005"/>
    <n v="0"/>
    <n v="0"/>
    <n v="0"/>
    <s v=" "/>
    <n v="890303093000"/>
    <n v="0"/>
    <n v="0"/>
    <m/>
    <m/>
    <m/>
    <m/>
  </r>
  <r>
    <n v="0"/>
    <s v="C"/>
    <x v="184"/>
    <x v="0"/>
    <n v="4"/>
    <n v="1.1135185511154801E+18"/>
    <d v="2021-10-19T00:00:00"/>
    <d v="2022-10-30T00:00:00"/>
    <n v="0"/>
    <n v="1"/>
    <n v="0"/>
    <n v="30"/>
    <n v="2"/>
    <n v="9"/>
    <n v="9381"/>
    <n v="1200000"/>
    <n v="105102"/>
    <n v="1200000"/>
    <n v="0"/>
    <n v="0"/>
    <n v="0"/>
    <m/>
    <n v="0"/>
    <n v="0"/>
    <n v="0"/>
    <m/>
    <m/>
    <d v="2021-10-19T00:00:00"/>
    <n v="1"/>
    <s v="S"/>
    <n v="1"/>
    <n v="30"/>
    <n v="0"/>
    <s v=" "/>
    <s v=" "/>
    <s v=" "/>
    <s v=" "/>
    <s v=" "/>
    <s v=" "/>
    <n v="1"/>
    <n v="1"/>
    <s v="null"/>
    <s v=" "/>
    <n v="2505526"/>
    <s v="SOBRE APORTES"/>
    <n v="44488"/>
    <n v="0"/>
    <n v="0"/>
    <n v="0"/>
    <s v=" "/>
    <n v="0"/>
    <n v="0"/>
    <n v="0"/>
    <m/>
    <m/>
    <m/>
    <m/>
  </r>
  <r>
    <n v="0"/>
    <s v="C"/>
    <x v="184"/>
    <x v="0"/>
    <n v="4"/>
    <n v="1.1135185511154801E+18"/>
    <d v="2021-07-13T00:00:00"/>
    <d v="2022-01-30T00:00:00"/>
    <n v="0"/>
    <n v="1"/>
    <n v="3"/>
    <n v="30"/>
    <n v="2"/>
    <n v="9"/>
    <n v="9381"/>
    <n v="600000"/>
    <n v="102726"/>
    <n v="303470"/>
    <n v="0"/>
    <n v="0"/>
    <n v="0"/>
    <m/>
    <n v="0"/>
    <n v="0"/>
    <n v="0"/>
    <m/>
    <m/>
    <d v="2021-10-30T00:00:00"/>
    <n v="1"/>
    <s v="S"/>
    <n v="1"/>
    <n v="30"/>
    <n v="0"/>
    <s v=" "/>
    <s v=" "/>
    <s v=" "/>
    <s v=" "/>
    <s v=" "/>
    <s v=" "/>
    <n v="1"/>
    <n v="1"/>
    <s v="null"/>
    <s v=" "/>
    <n v="633627"/>
    <s v="SOBRE APORTES"/>
    <n v="44390"/>
    <n v="0"/>
    <n v="0"/>
    <n v="0"/>
    <s v=" "/>
    <n v="0"/>
    <n v="0"/>
    <n v="0"/>
    <m/>
    <m/>
    <m/>
    <m/>
  </r>
  <r>
    <n v="0"/>
    <s v="C"/>
    <x v="185"/>
    <x v="0"/>
    <n v="4"/>
    <n v="1.1136214081154801E+18"/>
    <d v="2021-08-13T00:00:00"/>
    <d v="2023-01-30T00:00:00"/>
    <n v="0"/>
    <n v="1"/>
    <n v="3"/>
    <n v="30"/>
    <n v="2"/>
    <n v="9"/>
    <n v="9381"/>
    <n v="3000000"/>
    <n v="179189"/>
    <n v="2528462"/>
    <n v="0"/>
    <n v="0"/>
    <n v="0"/>
    <m/>
    <n v="0"/>
    <n v="0"/>
    <n v="0"/>
    <m/>
    <m/>
    <d v="2021-10-30T00:00:00"/>
    <n v="1"/>
    <s v="S"/>
    <n v="1"/>
    <n v="30"/>
    <n v="0"/>
    <s v=" "/>
    <s v=" "/>
    <s v=" "/>
    <s v=" "/>
    <s v=" "/>
    <s v=" "/>
    <n v="1"/>
    <n v="1"/>
    <s v="null"/>
    <s v=" "/>
    <n v="3094564"/>
    <s v="SOBRE APORTES"/>
    <n v="44421"/>
    <n v="0"/>
    <n v="0"/>
    <n v="0"/>
    <s v=" "/>
    <n v="800087565"/>
    <s v="SYNLAB COLOMBIA S A S"/>
    <n v="0"/>
    <m/>
    <m/>
    <m/>
    <m/>
  </r>
  <r>
    <n v="2513381"/>
    <s v="C"/>
    <x v="186"/>
    <x v="5"/>
    <n v="4"/>
    <n v="3.15885921049822E+16"/>
    <d v="2017-08-30T00:00:00"/>
    <d v="2022-05-30T00:00:00"/>
    <n v="810"/>
    <n v="1"/>
    <n v="22"/>
    <n v="30"/>
    <n v="2"/>
    <n v="16.8"/>
    <n v="18156"/>
    <n v="3562598"/>
    <n v="91728"/>
    <n v="2513381"/>
    <n v="68025"/>
    <n v="0"/>
    <n v="0"/>
    <m/>
    <n v="2513381"/>
    <n v="68025"/>
    <n v="546381"/>
    <m/>
    <m/>
    <d v="2019-10-08T00:00:00"/>
    <n v="1"/>
    <s v="S"/>
    <n v="1"/>
    <n v="30"/>
    <n v="1824497"/>
    <s v=" "/>
    <s v=" "/>
    <s v=" "/>
    <s v=" "/>
    <s v=" "/>
    <s v=" "/>
    <n v="1"/>
    <n v="1"/>
    <s v="null"/>
    <s v=" "/>
    <n v="0"/>
    <s v="EX ASOCIADOS"/>
    <n v="42987"/>
    <n v="0"/>
    <n v="0"/>
    <n v="0"/>
    <s v=" "/>
    <n v="1"/>
    <s v="SARA SOFIA URIBE "/>
    <n v="0"/>
    <m/>
    <m/>
    <m/>
    <m/>
  </r>
  <r>
    <n v="549772"/>
    <s v="C"/>
    <x v="187"/>
    <x v="0"/>
    <n v="4"/>
    <n v="9.4404835124688896E+16"/>
    <d v="2021-02-24T00:00:00"/>
    <d v="2023-02-28T00:00:00"/>
    <n v="0"/>
    <n v="1"/>
    <n v="8"/>
    <n v="30"/>
    <n v="2"/>
    <n v="19.2"/>
    <n v="20983"/>
    <n v="1000000"/>
    <n v="50798"/>
    <n v="709236"/>
    <n v="0"/>
    <n v="0"/>
    <n v="0"/>
    <m/>
    <n v="0"/>
    <n v="0"/>
    <n v="0"/>
    <m/>
    <m/>
    <d v="2021-10-29T00:00:00"/>
    <n v="1"/>
    <s v="S"/>
    <n v="1"/>
    <n v="30"/>
    <n v="0"/>
    <s v=" "/>
    <s v=" "/>
    <s v=" "/>
    <s v=" "/>
    <s v=" "/>
    <s v=" "/>
    <n v="1"/>
    <n v="1"/>
    <s v="null"/>
    <s v=" "/>
    <n v="159464"/>
    <s v="CREDIYA 20"/>
    <n v="44251"/>
    <n v="0"/>
    <n v="0"/>
    <n v="0"/>
    <s v=" "/>
    <n v="890303093000"/>
    <n v="0"/>
    <n v="0"/>
    <m/>
    <m/>
    <m/>
    <m/>
  </r>
  <r>
    <n v="14146619"/>
    <s v="C"/>
    <x v="187"/>
    <x v="0"/>
    <n v="4"/>
    <n v="9.4404835117788096E+16"/>
    <d v="2020-06-10T00:00:00"/>
    <d v="2027-06-30T00:00:00"/>
    <n v="0"/>
    <n v="1"/>
    <n v="16"/>
    <n v="30"/>
    <n v="2"/>
    <n v="18"/>
    <n v="19562"/>
    <n v="20433000"/>
    <n v="432914"/>
    <n v="18249917"/>
    <n v="0"/>
    <n v="0"/>
    <n v="0"/>
    <m/>
    <n v="0"/>
    <n v="0"/>
    <n v="0"/>
    <m/>
    <m/>
    <d v="2021-10-29T00:00:00"/>
    <n v="1"/>
    <s v="S"/>
    <n v="1"/>
    <n v="30"/>
    <n v="0"/>
    <s v=" "/>
    <s v=" "/>
    <s v=" "/>
    <s v=" "/>
    <s v=" "/>
    <s v=" "/>
    <n v="1"/>
    <n v="1"/>
    <s v="null"/>
    <s v=" "/>
    <n v="4103298"/>
    <s v="FERIA 2020"/>
    <n v="43992"/>
    <n v="0"/>
    <n v="0"/>
    <n v="0"/>
    <s v=" "/>
    <n v="890303093000"/>
    <n v="0"/>
    <n v="0"/>
    <m/>
    <m/>
    <m/>
    <m/>
  </r>
  <r>
    <n v="1180362"/>
    <s v="C"/>
    <x v="188"/>
    <x v="0"/>
    <n v="4"/>
    <n v="1.14412411821038E+18"/>
    <d v="2020-08-06T00:00:00"/>
    <d v="2022-07-30T00:00:00"/>
    <n v="0"/>
    <n v="1"/>
    <n v="15"/>
    <n v="30"/>
    <n v="2"/>
    <n v="18"/>
    <n v="19562"/>
    <n v="10000000"/>
    <n v="512325"/>
    <n v="4237351"/>
    <n v="0"/>
    <n v="0"/>
    <n v="0"/>
    <m/>
    <n v="0"/>
    <n v="0"/>
    <n v="0"/>
    <m/>
    <m/>
    <d v="2021-10-30T00:00:00"/>
    <n v="1"/>
    <s v="S"/>
    <n v="1"/>
    <n v="30"/>
    <n v="0"/>
    <s v=" "/>
    <s v=" "/>
    <s v=" "/>
    <s v=" "/>
    <s v=" "/>
    <s v=" "/>
    <n v="1"/>
    <n v="1"/>
    <s v="null"/>
    <s v=" "/>
    <n v="3056989"/>
    <s v="LIBRE INVERSION 20 SIN CODEUDO"/>
    <n v="44049"/>
    <n v="0"/>
    <n v="0"/>
    <n v="0"/>
    <s v=" "/>
    <n v="800087565"/>
    <s v="SYNLAB COLOMBIA S A S"/>
    <n v="0"/>
    <m/>
    <m/>
    <m/>
    <m/>
  </r>
  <r>
    <n v="11676781"/>
    <s v="C"/>
    <x v="189"/>
    <x v="0"/>
    <n v="4"/>
    <n v="1.14384385712038E+18"/>
    <d v="2021-03-02T00:00:00"/>
    <d v="2027-02-28T00:00:00"/>
    <n v="0"/>
    <n v="1"/>
    <n v="8"/>
    <n v="30"/>
    <n v="2"/>
    <n v="15.6"/>
    <n v="16765"/>
    <n v="15000000"/>
    <n v="327032"/>
    <n v="13955379"/>
    <n v="0"/>
    <n v="0"/>
    <n v="0"/>
    <m/>
    <n v="0"/>
    <n v="0"/>
    <n v="0"/>
    <m/>
    <m/>
    <d v="2021-10-30T00:00:00"/>
    <n v="1"/>
    <s v="S"/>
    <n v="1"/>
    <n v="30"/>
    <n v="0"/>
    <s v=" "/>
    <s v=" "/>
    <s v=" "/>
    <s v=" "/>
    <s v=" "/>
    <s v=" "/>
    <n v="1"/>
    <n v="1"/>
    <s v="null"/>
    <s v=" "/>
    <n v="2278598"/>
    <s v="LIBRE INVERSION 20"/>
    <n v="44257"/>
    <n v="0"/>
    <n v="0"/>
    <n v="0"/>
    <s v=" "/>
    <n v="0"/>
    <n v="0"/>
    <n v="0"/>
    <m/>
    <m/>
    <m/>
    <m/>
  </r>
  <r>
    <n v="1571399"/>
    <s v="C"/>
    <x v="190"/>
    <x v="5"/>
    <n v="4"/>
    <n v="1.11481666810498E+18"/>
    <d v="2018-08-30T00:00:00"/>
    <d v="2024-05-30T00:00:00"/>
    <n v="0"/>
    <n v="1"/>
    <n v="38"/>
    <n v="30"/>
    <n v="2"/>
    <n v="18"/>
    <n v="19562"/>
    <n v="2717984"/>
    <n v="63977"/>
    <n v="1571399"/>
    <n v="0"/>
    <n v="0"/>
    <n v="0"/>
    <m/>
    <n v="785700"/>
    <n v="0"/>
    <n v="0"/>
    <m/>
    <m/>
    <d v="2021-10-12T00:00:00"/>
    <n v="1"/>
    <s v="S"/>
    <n v="1"/>
    <n v="30"/>
    <n v="0"/>
    <s v=" "/>
    <s v=" "/>
    <s v=" "/>
    <s v=" "/>
    <s v=" "/>
    <s v=" "/>
    <n v="1"/>
    <n v="1"/>
    <s v="null"/>
    <s v=" "/>
    <n v="0"/>
    <s v="EX ASOCIADOS"/>
    <n v="43348"/>
    <n v="0"/>
    <n v="0"/>
    <n v="0"/>
    <s v=" "/>
    <n v="1"/>
    <s v="SARA SOFIA URIBE "/>
    <n v="0"/>
    <m/>
    <m/>
    <m/>
    <m/>
  </r>
  <r>
    <n v="4708826"/>
    <s v="C"/>
    <x v="191"/>
    <x v="0"/>
    <n v="4"/>
    <n v="3.45159181176871E+16"/>
    <d v="2019-10-23T00:00:00"/>
    <d v="2025-10-30T00:00:00"/>
    <n v="0"/>
    <n v="1"/>
    <n v="21"/>
    <n v="30"/>
    <n v="2"/>
    <n v="18"/>
    <n v="19562"/>
    <n v="8375457"/>
    <n v="192392"/>
    <n v="6787036"/>
    <n v="0"/>
    <n v="0"/>
    <n v="0"/>
    <m/>
    <n v="0"/>
    <n v="0"/>
    <n v="0"/>
    <m/>
    <m/>
    <d v="2021-10-30T00:00:00"/>
    <n v="1"/>
    <s v="S"/>
    <n v="1"/>
    <n v="30"/>
    <n v="0"/>
    <s v=" "/>
    <s v=" "/>
    <s v=" "/>
    <s v=" "/>
    <s v=" "/>
    <s v=" "/>
    <n v="1"/>
    <n v="1"/>
    <s v="null"/>
    <s v=" "/>
    <n v="2078210"/>
    <s v="RETANQUEO OCT 2019"/>
    <n v="43761"/>
    <n v="0"/>
    <n v="0"/>
    <n v="0"/>
    <s v=" "/>
    <n v="0"/>
    <n v="0"/>
    <n v="0"/>
    <m/>
    <m/>
    <m/>
    <m/>
  </r>
  <r>
    <n v="3250739"/>
    <s v="C"/>
    <x v="192"/>
    <x v="0"/>
    <n v="4"/>
    <n v="1.06228448312555E+16"/>
    <d v="2021-02-18T00:00:00"/>
    <d v="2025-02-28T00:00:00"/>
    <n v="0"/>
    <n v="1"/>
    <n v="8"/>
    <n v="30"/>
    <n v="2"/>
    <n v="9"/>
    <n v="9381"/>
    <n v="5177445"/>
    <n v="130321"/>
    <n v="4445998"/>
    <n v="0"/>
    <n v="0"/>
    <n v="0"/>
    <m/>
    <n v="0"/>
    <n v="0"/>
    <n v="0"/>
    <m/>
    <m/>
    <d v="2021-10-30T00:00:00"/>
    <n v="1"/>
    <s v="S"/>
    <n v="1"/>
    <n v="30"/>
    <n v="0"/>
    <s v=" "/>
    <s v=" "/>
    <s v=" "/>
    <s v=" "/>
    <s v=" "/>
    <s v=" "/>
    <n v="1"/>
    <n v="1"/>
    <s v="null"/>
    <s v=" "/>
    <n v="1195259"/>
    <s v="COMPRA CARTERA 20"/>
    <n v="44245"/>
    <n v="0"/>
    <n v="0"/>
    <n v="0"/>
    <s v=" "/>
    <n v="0"/>
    <n v="0"/>
    <n v="0"/>
    <m/>
    <m/>
    <m/>
    <m/>
  </r>
  <r>
    <n v="5732878"/>
    <s v="C"/>
    <x v="192"/>
    <x v="0"/>
    <n v="4"/>
    <n v="1.06228448311768E+18"/>
    <d v="2019-10-18T00:00:00"/>
    <d v="2025-10-30T00:00:00"/>
    <n v="0"/>
    <n v="1"/>
    <n v="21"/>
    <n v="30"/>
    <n v="2"/>
    <n v="18"/>
    <n v="19562"/>
    <n v="9675819"/>
    <n v="222262"/>
    <n v="7840791"/>
    <n v="0"/>
    <n v="0"/>
    <n v="0"/>
    <m/>
    <n v="0"/>
    <n v="0"/>
    <n v="0"/>
    <m/>
    <m/>
    <d v="2021-10-30T00:00:00"/>
    <n v="1"/>
    <s v="S"/>
    <n v="1"/>
    <n v="30"/>
    <n v="0"/>
    <s v=" "/>
    <s v=" "/>
    <s v=" "/>
    <s v=" "/>
    <s v=" "/>
    <s v=" "/>
    <n v="1"/>
    <n v="1"/>
    <s v="null"/>
    <s v=" "/>
    <n v="2107913"/>
    <s v="RETANQUEO OCT 2019"/>
    <n v="43756"/>
    <n v="0"/>
    <n v="0"/>
    <n v="0"/>
    <s v=" "/>
    <n v="0"/>
    <n v="0"/>
    <n v="0"/>
    <m/>
    <m/>
    <m/>
    <m/>
  </r>
  <r>
    <n v="1206671"/>
    <s v="C"/>
    <x v="192"/>
    <x v="0"/>
    <n v="4"/>
    <n v="1.0622844831246799E+18"/>
    <d v="2020-02-04T00:00:00"/>
    <d v="2021-01-31T00:00:00"/>
    <n v="0"/>
    <n v="1"/>
    <n v="1"/>
    <n v="30"/>
    <n v="2"/>
    <n v="21.6"/>
    <n v="23872"/>
    <n v="2200000"/>
    <n v="171606"/>
    <n v="1650350"/>
    <n v="0"/>
    <n v="0"/>
    <n v="0"/>
    <m/>
    <n v="0"/>
    <n v="0"/>
    <n v="0"/>
    <m/>
    <m/>
    <d v="2021-10-30T00:00:00"/>
    <n v="1"/>
    <s v="S"/>
    <n v="1"/>
    <n v="30"/>
    <n v="0"/>
    <s v=" "/>
    <s v=" "/>
    <s v=" "/>
    <s v=" "/>
    <s v=" "/>
    <s v=" "/>
    <n v="1"/>
    <n v="1"/>
    <s v="null"/>
    <s v=" "/>
    <n v="443679"/>
    <s v="CREDIYA 20"/>
    <n v="43865"/>
    <n v="0"/>
    <n v="0"/>
    <n v="0"/>
    <s v=" "/>
    <n v="0"/>
    <n v="0"/>
    <n v="0"/>
    <m/>
    <m/>
    <m/>
    <m/>
  </r>
  <r>
    <n v="232960"/>
    <s v="C"/>
    <x v="193"/>
    <x v="0"/>
    <n v="4"/>
    <n v="1.11176881011301E+18"/>
    <d v="2021-10-15T00:00:00"/>
    <d v="2022-04-30T00:00:00"/>
    <n v="0"/>
    <n v="1"/>
    <n v="0"/>
    <n v="30"/>
    <n v="2"/>
    <n v="19.8"/>
    <n v="21699"/>
    <n v="300000"/>
    <n v="52970"/>
    <n v="300000"/>
    <n v="0"/>
    <n v="0"/>
    <n v="0"/>
    <m/>
    <n v="0"/>
    <n v="0"/>
    <n v="0"/>
    <m/>
    <m/>
    <d v="2021-10-15T00:00:00"/>
    <n v="1"/>
    <s v="S"/>
    <n v="1"/>
    <n v="30"/>
    <n v="0"/>
    <s v=" "/>
    <s v=" "/>
    <s v=" "/>
    <s v=" "/>
    <s v=" "/>
    <s v=" "/>
    <n v="1"/>
    <n v="1"/>
    <s v="null"/>
    <s v=" "/>
    <n v="67040"/>
    <s v="ORDENES AL COMERCIO"/>
    <n v="44484"/>
    <n v="0"/>
    <n v="0"/>
    <n v="0"/>
    <s v=" "/>
    <n v="890303093000"/>
    <n v="0"/>
    <n v="0"/>
    <m/>
    <m/>
    <m/>
    <m/>
  </r>
  <r>
    <n v="8811769"/>
    <s v="C"/>
    <x v="193"/>
    <x v="0"/>
    <n v="4"/>
    <n v="1.11176881011778E+18"/>
    <d v="2020-05-05T00:00:00"/>
    <d v="2027-04-30T00:00:00"/>
    <n v="0"/>
    <n v="1"/>
    <n v="16"/>
    <n v="30"/>
    <n v="2"/>
    <n v="18"/>
    <n v="19562"/>
    <n v="12705000"/>
    <n v="269181"/>
    <n v="11347581"/>
    <n v="0"/>
    <n v="0"/>
    <n v="0"/>
    <m/>
    <n v="0"/>
    <n v="0"/>
    <n v="0"/>
    <m/>
    <m/>
    <d v="2021-10-29T00:00:00"/>
    <n v="1"/>
    <s v="S"/>
    <n v="1"/>
    <n v="30"/>
    <n v="0"/>
    <s v=" "/>
    <s v=" "/>
    <s v=" "/>
    <s v=" "/>
    <s v=" "/>
    <s v=" "/>
    <n v="1"/>
    <n v="1"/>
    <s v="null"/>
    <s v=" "/>
    <n v="2535812"/>
    <s v="FERIA 2020"/>
    <n v="43956"/>
    <n v="0"/>
    <n v="0"/>
    <n v="0"/>
    <s v=" "/>
    <n v="890303093000"/>
    <n v="0"/>
    <n v="0"/>
    <m/>
    <m/>
    <m/>
    <m/>
  </r>
  <r>
    <n v="3812384"/>
    <s v="C"/>
    <x v="193"/>
    <x v="0"/>
    <n v="4"/>
    <n v="1.11176881012038E+18"/>
    <d v="2021-09-09T00:00:00"/>
    <d v="2027-08-30T00:00:00"/>
    <n v="0"/>
    <n v="1"/>
    <n v="2"/>
    <n v="30"/>
    <n v="2"/>
    <n v="13.2"/>
    <n v="14029"/>
    <n v="5000000"/>
    <n v="102494"/>
    <n v="4909495"/>
    <n v="0"/>
    <n v="0"/>
    <n v="0"/>
    <m/>
    <n v="0"/>
    <n v="0"/>
    <n v="0"/>
    <m/>
    <m/>
    <d v="2021-10-29T00:00:00"/>
    <n v="1"/>
    <s v="S"/>
    <n v="1"/>
    <n v="30"/>
    <n v="0"/>
    <s v=" "/>
    <s v=" "/>
    <s v=" "/>
    <s v=" "/>
    <s v=" "/>
    <s v=" "/>
    <n v="1"/>
    <n v="1"/>
    <s v="null"/>
    <s v=" "/>
    <n v="1097111"/>
    <s v="LIBRE INVERSION 20"/>
    <n v="44448"/>
    <n v="0"/>
    <n v="0"/>
    <n v="0"/>
    <s v=" "/>
    <n v="890303093000"/>
    <n v="0"/>
    <n v="0"/>
    <m/>
    <m/>
    <m/>
    <m/>
  </r>
  <r>
    <n v="1372027"/>
    <s v="C"/>
    <x v="194"/>
    <x v="0"/>
    <n v="4"/>
    <n v="1.14413551111758E+18"/>
    <d v="2019-06-11T00:00:00"/>
    <d v="2025-05-30T00:00:00"/>
    <n v="0"/>
    <n v="1"/>
    <n v="26"/>
    <n v="30"/>
    <n v="2"/>
    <n v="18"/>
    <n v="19562"/>
    <n v="5600000"/>
    <n v="128637"/>
    <n v="4231354"/>
    <n v="0"/>
    <n v="0"/>
    <n v="0"/>
    <m/>
    <n v="0"/>
    <n v="0"/>
    <n v="0"/>
    <m/>
    <m/>
    <d v="2021-10-30T00:00:00"/>
    <n v="1"/>
    <s v="S"/>
    <n v="1"/>
    <n v="30"/>
    <n v="0"/>
    <s v=" "/>
    <s v=" "/>
    <s v=" "/>
    <s v=" "/>
    <s v=" "/>
    <s v=" "/>
    <n v="1"/>
    <n v="1"/>
    <s v="null"/>
    <s v=" "/>
    <n v="2859327"/>
    <s v="FERIA 2019"/>
    <n v="43627"/>
    <n v="0"/>
    <n v="0"/>
    <n v="0"/>
    <s v=" "/>
    <s v=" "/>
    <n v="0"/>
    <n v="0"/>
    <m/>
    <m/>
    <m/>
    <m/>
  </r>
  <r>
    <n v="0"/>
    <s v="C"/>
    <x v="195"/>
    <x v="0"/>
    <n v="4"/>
    <n v="4.9655321117586896E+16"/>
    <d v="2019-09-04T00:00:00"/>
    <d v="2023-08-30T00:00:00"/>
    <n v="0"/>
    <n v="1"/>
    <n v="23"/>
    <n v="30"/>
    <n v="2"/>
    <n v="18"/>
    <n v="19562"/>
    <n v="2500000"/>
    <n v="73814"/>
    <n v="1524998"/>
    <n v="0"/>
    <n v="0"/>
    <n v="0"/>
    <m/>
    <n v="0"/>
    <n v="0"/>
    <n v="0"/>
    <m/>
    <m/>
    <d v="2021-10-30T00:00:00"/>
    <n v="1"/>
    <s v="S"/>
    <n v="1"/>
    <n v="30"/>
    <n v="0"/>
    <s v=" "/>
    <s v=" "/>
    <s v=" "/>
    <s v=" "/>
    <s v=" "/>
    <s v=" "/>
    <n v="1"/>
    <n v="1"/>
    <s v="null"/>
    <s v=" "/>
    <n v="2669072"/>
    <s v="FERIA 2019"/>
    <n v="43712"/>
    <n v="0"/>
    <n v="0"/>
    <n v="0"/>
    <s v=" "/>
    <n v="800087565"/>
    <s v="SYNLAB COLOMBIA S A S"/>
    <n v="0"/>
    <m/>
    <m/>
    <m/>
    <m/>
  </r>
  <r>
    <n v="1643683"/>
    <s v="C"/>
    <x v="196"/>
    <x v="0"/>
    <n v="4"/>
    <n v="1.11368953011528E+18"/>
    <d v="2019-08-29T00:00:00"/>
    <d v="2022-08-30T00:00:00"/>
    <n v="0"/>
    <n v="1"/>
    <n v="23"/>
    <n v="30"/>
    <n v="2"/>
    <n v="20.399999999999999"/>
    <n v="22.42"/>
    <n v="5400000"/>
    <n v="202581"/>
    <n v="2341363"/>
    <n v="0"/>
    <n v="0"/>
    <n v="0"/>
    <m/>
    <n v="0"/>
    <n v="0"/>
    <n v="0"/>
    <m/>
    <m/>
    <d v="2021-10-30T00:00:00"/>
    <n v="1"/>
    <s v="S"/>
    <n v="1"/>
    <n v="30"/>
    <n v="0"/>
    <s v=" "/>
    <s v=" "/>
    <s v=" "/>
    <s v=" "/>
    <s v=" "/>
    <s v=" "/>
    <n v="1"/>
    <n v="1"/>
    <s v="null"/>
    <s v=" "/>
    <n v="697680"/>
    <s v="ESPECIAL"/>
    <n v="43706"/>
    <n v="0"/>
    <n v="0"/>
    <n v="0"/>
    <s v=" "/>
    <n v="0"/>
    <s v="ARIZABALETA LUCIANA"/>
    <n v="0"/>
    <m/>
    <m/>
    <m/>
    <m/>
  </r>
  <r>
    <n v="2952916"/>
    <s v="C"/>
    <x v="196"/>
    <x v="0"/>
    <n v="4"/>
    <n v="1.11368953012038E+18"/>
    <d v="2020-01-21T00:00:00"/>
    <d v="2026-01-31T00:00:00"/>
    <n v="0"/>
    <n v="1"/>
    <n v="18"/>
    <n v="30"/>
    <n v="2"/>
    <n v="18"/>
    <n v="19562"/>
    <n v="5000000"/>
    <n v="114855"/>
    <n v="4206316"/>
    <n v="0"/>
    <n v="0"/>
    <n v="0"/>
    <m/>
    <n v="0"/>
    <n v="0"/>
    <n v="0"/>
    <m/>
    <m/>
    <d v="2021-10-30T00:00:00"/>
    <n v="1"/>
    <s v="S"/>
    <n v="1"/>
    <n v="30"/>
    <n v="0"/>
    <s v=" "/>
    <s v=" "/>
    <s v=" "/>
    <s v=" "/>
    <s v=" "/>
    <s v=" "/>
    <n v="1"/>
    <n v="1"/>
    <s v="null"/>
    <s v=" "/>
    <n v="1253400"/>
    <s v="LIBRE INVERSION 20"/>
    <n v="43851"/>
    <n v="0"/>
    <n v="0"/>
    <n v="0"/>
    <s v=" "/>
    <n v="0"/>
    <s v="ARIZABALETA LUCIANA"/>
    <n v="0"/>
    <m/>
    <m/>
    <m/>
    <m/>
  </r>
  <r>
    <n v="181568"/>
    <s v="C"/>
    <x v="196"/>
    <x v="0"/>
    <n v="4"/>
    <n v="1.1136895301246799E+18"/>
    <d v="2021-03-16T00:00:00"/>
    <d v="2021-11-30T00:00:00"/>
    <n v="0"/>
    <n v="1"/>
    <n v="7"/>
    <n v="30"/>
    <n v="2"/>
    <n v="19.2"/>
    <n v="20983"/>
    <n v="1100000"/>
    <n v="132525"/>
    <n v="258637"/>
    <n v="0"/>
    <n v="0"/>
    <n v="0"/>
    <m/>
    <n v="0"/>
    <n v="0"/>
    <n v="0"/>
    <m/>
    <m/>
    <d v="2021-10-30T00:00:00"/>
    <n v="1"/>
    <s v="S"/>
    <n v="1"/>
    <n v="30"/>
    <n v="0"/>
    <s v=" "/>
    <s v=" "/>
    <s v=" "/>
    <s v=" "/>
    <s v=" "/>
    <s v=" "/>
    <n v="1"/>
    <n v="1"/>
    <s v="null"/>
    <s v=" "/>
    <n v="77069"/>
    <s v="CREDIYA 20"/>
    <n v="44271"/>
    <n v="0"/>
    <n v="0"/>
    <n v="0"/>
    <s v=" "/>
    <n v="0"/>
    <s v="ARIZABALETA LUCIANA"/>
    <n v="0"/>
    <m/>
    <m/>
    <m/>
    <m/>
  </r>
  <r>
    <n v="0"/>
    <s v="C"/>
    <x v="197"/>
    <x v="0"/>
    <n v="4"/>
    <n v="2.72048241246893E+16"/>
    <d v="2021-07-29T00:00:00"/>
    <d v="2022-07-30T00:00:00"/>
    <n v="0"/>
    <n v="1"/>
    <n v="3"/>
    <n v="30"/>
    <n v="2"/>
    <n v="19.2"/>
    <n v="20983"/>
    <n v="1000000"/>
    <n v="92539"/>
    <n v="768098"/>
    <n v="0"/>
    <n v="0"/>
    <n v="0"/>
    <m/>
    <n v="0"/>
    <n v="0"/>
    <n v="0"/>
    <m/>
    <m/>
    <d v="2021-10-30T00:00:00"/>
    <n v="1"/>
    <s v="S"/>
    <n v="1"/>
    <n v="30"/>
    <n v="0"/>
    <s v=" "/>
    <s v=" "/>
    <s v=" "/>
    <s v=" "/>
    <s v=" "/>
    <s v=" "/>
    <n v="1"/>
    <n v="1"/>
    <s v="null"/>
    <s v=" "/>
    <n v="2028076"/>
    <s v="CREDIYA 20"/>
    <n v="44406"/>
    <n v="0"/>
    <n v="0"/>
    <n v="0"/>
    <s v=" "/>
    <n v="800087565"/>
    <s v="SYNLAB COLOMBIA S A S"/>
    <n v="0"/>
    <m/>
    <m/>
    <m/>
    <m/>
  </r>
  <r>
    <n v="6097135"/>
    <s v="C"/>
    <x v="198"/>
    <x v="0"/>
    <n v="4"/>
    <n v="6383823210388350"/>
    <d v="2020-08-21T00:00:00"/>
    <d v="2026-08-30T00:00:00"/>
    <n v="0"/>
    <n v="1"/>
    <n v="14"/>
    <n v="30"/>
    <n v="2"/>
    <n v="18"/>
    <n v="19562"/>
    <n v="9000000"/>
    <n v="220824"/>
    <n v="8005209"/>
    <n v="0"/>
    <n v="0"/>
    <n v="0"/>
    <m/>
    <n v="0"/>
    <n v="0"/>
    <n v="0"/>
    <m/>
    <m/>
    <d v="2021-10-29T00:00:00"/>
    <n v="1"/>
    <s v="S"/>
    <n v="1"/>
    <n v="30"/>
    <n v="0"/>
    <s v=" "/>
    <s v=" "/>
    <s v=" "/>
    <s v=" "/>
    <s v=" "/>
    <s v=" "/>
    <n v="1"/>
    <n v="1"/>
    <s v="null"/>
    <s v=" "/>
    <n v="1908074"/>
    <s v="LIBRE INVERSION 20 SIN CODEUDO"/>
    <n v="44064"/>
    <n v="0"/>
    <n v="0"/>
    <n v="0"/>
    <s v=" "/>
    <n v="890303093000"/>
    <n v="0"/>
    <n v="0"/>
    <m/>
    <m/>
    <m/>
    <m/>
  </r>
  <r>
    <n v="383905"/>
    <s v="C"/>
    <x v="198"/>
    <x v="0"/>
    <n v="4"/>
    <n v="6383823124689550"/>
    <d v="2021-10-06T00:00:00"/>
    <d v="2022-03-30T00:00:00"/>
    <n v="0"/>
    <n v="1"/>
    <n v="1"/>
    <n v="30"/>
    <n v="2"/>
    <n v="19.2"/>
    <n v="20983"/>
    <n v="600000"/>
    <n v="105854"/>
    <n v="504046"/>
    <n v="0"/>
    <n v="0"/>
    <n v="0"/>
    <m/>
    <n v="0"/>
    <n v="0"/>
    <n v="0"/>
    <m/>
    <m/>
    <d v="2021-10-29T00:00:00"/>
    <n v="1"/>
    <s v="S"/>
    <n v="1"/>
    <n v="30"/>
    <n v="0"/>
    <s v=" "/>
    <s v=" "/>
    <s v=" "/>
    <s v=" "/>
    <s v=" "/>
    <s v=" "/>
    <n v="1"/>
    <n v="1"/>
    <s v="null"/>
    <s v=" "/>
    <n v="120141"/>
    <s v="CREDIYA 20"/>
    <n v="44475"/>
    <n v="0"/>
    <n v="0"/>
    <n v="0"/>
    <s v=" "/>
    <n v="890303093000"/>
    <n v="0"/>
    <n v="0"/>
    <m/>
    <m/>
    <m/>
    <m/>
  </r>
  <r>
    <n v="0"/>
    <s v="C"/>
    <x v="199"/>
    <x v="0"/>
    <n v="4"/>
    <n v="6405308113014190"/>
    <d v="2021-10-15T00:00:00"/>
    <d v="2022-09-30T00:00:00"/>
    <n v="0"/>
    <n v="1"/>
    <n v="0"/>
    <n v="30"/>
    <n v="2"/>
    <n v="19.8"/>
    <n v="21699"/>
    <n v="430000"/>
    <n v="43126"/>
    <n v="430000"/>
    <n v="0"/>
    <n v="0"/>
    <n v="0"/>
    <m/>
    <n v="0"/>
    <n v="0"/>
    <n v="0"/>
    <m/>
    <m/>
    <d v="2021-10-15T00:00:00"/>
    <n v="1"/>
    <s v="S"/>
    <n v="1"/>
    <n v="30"/>
    <n v="0"/>
    <s v=" "/>
    <s v=" "/>
    <s v=" "/>
    <s v=" "/>
    <s v=" "/>
    <s v=" "/>
    <n v="1"/>
    <n v="1"/>
    <s v="null"/>
    <s v=" "/>
    <n v="3896996"/>
    <s v="ORDENES AL COMERCIO"/>
    <n v="44484"/>
    <n v="0"/>
    <n v="0"/>
    <n v="0"/>
    <s v=" "/>
    <n v="890303093000"/>
    <n v="0"/>
    <n v="0"/>
    <m/>
    <m/>
    <m/>
    <m/>
  </r>
  <r>
    <n v="0"/>
    <s v="C"/>
    <x v="200"/>
    <x v="0"/>
    <n v="4"/>
    <n v="6.90296611003862E+16"/>
    <d v="2019-05-23T00:00:00"/>
    <d v="2023-05-30T00:00:00"/>
    <n v="0"/>
    <n v="1"/>
    <n v="26"/>
    <n v="30"/>
    <n v="2"/>
    <n v="18"/>
    <n v="19562"/>
    <n v="1000000"/>
    <n v="29526"/>
    <n v="548370"/>
    <n v="0"/>
    <n v="0"/>
    <n v="0"/>
    <m/>
    <n v="0"/>
    <n v="0"/>
    <n v="0"/>
    <m/>
    <m/>
    <d v="2021-10-30T00:00:00"/>
    <n v="1"/>
    <s v="S"/>
    <n v="1"/>
    <n v="30"/>
    <n v="0"/>
    <s v=" "/>
    <s v=" "/>
    <s v=" "/>
    <s v=" "/>
    <s v=" "/>
    <s v=" "/>
    <n v="1"/>
    <n v="1"/>
    <s v="null"/>
    <s v=" "/>
    <n v="698879"/>
    <s v="LIBRE INVERSION"/>
    <n v="43608"/>
    <n v="0"/>
    <n v="0"/>
    <n v="0"/>
    <s v=" "/>
    <s v=" "/>
    <n v="0"/>
    <n v="0"/>
    <m/>
    <m/>
    <m/>
    <m/>
  </r>
  <r>
    <n v="0"/>
    <s v="C"/>
    <x v="200"/>
    <x v="0"/>
    <n v="4"/>
    <n v="6.90296611173844E+16"/>
    <d v="2018-05-09T00:00:00"/>
    <d v="2024-04-30T00:00:00"/>
    <n v="0"/>
    <n v="1"/>
    <n v="39"/>
    <n v="30"/>
    <n v="2"/>
    <n v="18"/>
    <n v="19562"/>
    <n v="3698000"/>
    <n v="84946"/>
    <n v="2190233"/>
    <n v="0"/>
    <n v="0"/>
    <n v="0"/>
    <m/>
    <n v="0"/>
    <n v="0"/>
    <n v="0"/>
    <m/>
    <m/>
    <d v="2021-10-30T00:00:00"/>
    <n v="1"/>
    <s v="S"/>
    <n v="1"/>
    <n v="30"/>
    <n v="0"/>
    <s v=" "/>
    <s v=" "/>
    <s v=" "/>
    <s v=" "/>
    <s v=" "/>
    <s v=" "/>
    <n v="1"/>
    <n v="1"/>
    <s v="null"/>
    <s v=" "/>
    <n v="2791377"/>
    <s v="FERIA 2018"/>
    <n v="43229"/>
    <n v="0"/>
    <n v="0"/>
    <n v="0"/>
    <s v=" "/>
    <s v=" "/>
    <n v="0"/>
    <n v="0"/>
    <m/>
    <m/>
    <m/>
    <m/>
  </r>
  <r>
    <n v="10869970"/>
    <s v="C"/>
    <x v="201"/>
    <x v="0"/>
    <n v="4"/>
    <n v="1.1182581821182799E+18"/>
    <d v="2021-06-08T00:00:00"/>
    <d v="2027-05-30T00:00:00"/>
    <n v="0"/>
    <n v="1"/>
    <n v="5"/>
    <n v="30"/>
    <n v="2"/>
    <n v="15.6"/>
    <n v="16765"/>
    <n v="15000000"/>
    <n v="327032"/>
    <n v="14360300"/>
    <n v="0"/>
    <n v="0"/>
    <n v="0"/>
    <m/>
    <n v="0"/>
    <n v="0"/>
    <n v="0"/>
    <m/>
    <m/>
    <d v="2021-10-30T00:00:00"/>
    <n v="1"/>
    <s v="S"/>
    <n v="1"/>
    <n v="30"/>
    <n v="0"/>
    <s v=" "/>
    <s v=" "/>
    <s v=" "/>
    <s v=" "/>
    <s v=" "/>
    <s v=" "/>
    <n v="1"/>
    <n v="1"/>
    <s v="null"/>
    <s v=" "/>
    <n v="3490330"/>
    <s v="FERIA 2021"/>
    <n v="44355"/>
    <n v="0"/>
    <n v="0"/>
    <n v="0"/>
    <s v=" "/>
    <n v="0"/>
    <n v="0"/>
    <n v="0"/>
    <m/>
    <m/>
    <m/>
    <m/>
  </r>
  <r>
    <n v="5056740"/>
    <s v="C"/>
    <x v="202"/>
    <x v="0"/>
    <n v="4"/>
    <n v="1.13065560011778E+18"/>
    <d v="2020-05-05T00:00:00"/>
    <d v="2025-04-30T00:00:00"/>
    <n v="0"/>
    <n v="1"/>
    <n v="16"/>
    <n v="30"/>
    <n v="2"/>
    <n v="18"/>
    <n v="19562"/>
    <n v="10443000"/>
    <n v="266822"/>
    <n v="8508636"/>
    <n v="0"/>
    <n v="0"/>
    <n v="0"/>
    <m/>
    <n v="0"/>
    <n v="0"/>
    <n v="0"/>
    <m/>
    <m/>
    <d v="2021-10-30T00:00:00"/>
    <n v="1"/>
    <s v="S"/>
    <n v="1"/>
    <n v="30"/>
    <n v="0"/>
    <s v=" "/>
    <s v=" "/>
    <s v=" "/>
    <s v=" "/>
    <s v=" "/>
    <s v=" "/>
    <n v="1"/>
    <n v="1"/>
    <s v="null"/>
    <s v=" "/>
    <n v="3451896"/>
    <s v="FERIA 2020"/>
    <n v="43956"/>
    <n v="0"/>
    <n v="0"/>
    <n v="0"/>
    <s v=" "/>
    <n v="0"/>
    <s v="ARIZABALETA LUCIANA"/>
    <n v="0"/>
    <m/>
    <m/>
    <m/>
    <m/>
  </r>
  <r>
    <n v="11644262"/>
    <s v="C"/>
    <x v="203"/>
    <x v="0"/>
    <n v="4"/>
    <n v="3.86049802103894E+16"/>
    <d v="2021-09-13T00:00:00"/>
    <d v="2025-08-30T00:00:00"/>
    <n v="0"/>
    <n v="1"/>
    <n v="2"/>
    <n v="30"/>
    <n v="2"/>
    <n v="13.2"/>
    <n v="14029"/>
    <n v="17000000"/>
    <n v="483528"/>
    <n v="16488515"/>
    <n v="0"/>
    <n v="0"/>
    <n v="0"/>
    <m/>
    <n v="0"/>
    <n v="0"/>
    <n v="0"/>
    <m/>
    <m/>
    <d v="2021-10-30T00:00:00"/>
    <n v="1"/>
    <s v="S"/>
    <n v="1"/>
    <n v="30"/>
    <n v="0"/>
    <s v=" "/>
    <s v=" "/>
    <s v=" "/>
    <s v=" "/>
    <s v=" "/>
    <s v=" "/>
    <n v="1"/>
    <n v="1"/>
    <s v="null"/>
    <s v=" "/>
    <n v="4844253"/>
    <s v="LIBRE INVERSION 20 SIN CODEUDO"/>
    <n v="44452"/>
    <n v="0"/>
    <n v="0"/>
    <n v="0"/>
    <s v=" "/>
    <n v="0"/>
    <s v="ARIZABALETA LUCIANA"/>
    <n v="0"/>
    <m/>
    <m/>
    <m/>
    <m/>
  </r>
  <r>
    <n v="3475500"/>
    <s v="C"/>
    <x v="204"/>
    <x v="0"/>
    <n v="4"/>
    <n v="3.8682499117787904E+16"/>
    <d v="2020-05-01T00:00:00"/>
    <d v="2026-04-30T00:00:00"/>
    <n v="0"/>
    <n v="1"/>
    <n v="16"/>
    <n v="30"/>
    <n v="2"/>
    <n v="18"/>
    <n v="19562"/>
    <n v="8100000"/>
    <n v="186064"/>
    <n v="6974270"/>
    <n v="0"/>
    <n v="0"/>
    <n v="0"/>
    <m/>
    <n v="0"/>
    <n v="0"/>
    <n v="0"/>
    <m/>
    <m/>
    <d v="2021-10-29T00:00:00"/>
    <n v="1"/>
    <s v="S"/>
    <n v="1"/>
    <n v="30"/>
    <n v="0"/>
    <s v=" "/>
    <s v=" "/>
    <s v=" "/>
    <s v=" "/>
    <s v=" "/>
    <s v=" "/>
    <n v="1"/>
    <n v="1"/>
    <s v="null"/>
    <s v=" "/>
    <n v="3498770"/>
    <s v="FERIA 2020"/>
    <n v="43952"/>
    <n v="0"/>
    <n v="0"/>
    <n v="0"/>
    <s v=" "/>
    <n v="890303093000"/>
    <n v="0"/>
    <n v="0"/>
    <m/>
    <m/>
    <m/>
    <m/>
  </r>
  <r>
    <n v="210648"/>
    <s v="C"/>
    <x v="205"/>
    <x v="0"/>
    <n v="4"/>
    <n v="912902782106504"/>
    <d v="2020-08-21T00:00:00"/>
    <d v="2027-08-30T00:00:00"/>
    <n v="0"/>
    <n v="1"/>
    <n v="73"/>
    <n v="30"/>
    <n v="2"/>
    <n v="10.199999999999999"/>
    <n v="10691"/>
    <n v="50000000"/>
    <n v="915044"/>
    <n v="9665183"/>
    <n v="0"/>
    <n v="0"/>
    <n v="0"/>
    <m/>
    <n v="0"/>
    <n v="0"/>
    <n v="0"/>
    <m/>
    <m/>
    <d v="2021-10-29T00:00:00"/>
    <n v="1"/>
    <s v="S"/>
    <n v="1"/>
    <n v="30"/>
    <n v="0"/>
    <s v=" "/>
    <s v=" "/>
    <s v=" "/>
    <s v=" "/>
    <s v=" "/>
    <s v=" "/>
    <n v="1"/>
    <n v="1"/>
    <s v="null"/>
    <s v=" "/>
    <n v="9454535"/>
    <s v="VEHICULO 20 SIN CODEUDOR"/>
    <n v="44064"/>
    <n v="0"/>
    <n v="0"/>
    <n v="0"/>
    <s v=" "/>
    <n v="890303093000"/>
    <n v="0"/>
    <n v="0"/>
    <m/>
    <m/>
    <m/>
    <m/>
  </r>
  <r>
    <n v="3992463"/>
    <s v="C"/>
    <x v="206"/>
    <x v="0"/>
    <n v="4"/>
    <n v="457604782555594"/>
    <d v="2021-10-15T00:00:00"/>
    <d v="2025-10-30T00:00:00"/>
    <n v="0"/>
    <n v="1"/>
    <n v="0"/>
    <n v="30"/>
    <n v="2"/>
    <n v="9.6"/>
    <n v="10034"/>
    <n v="12331137"/>
    <n v="328371"/>
    <n v="12331137"/>
    <n v="0"/>
    <n v="0"/>
    <n v="0"/>
    <m/>
    <n v="0"/>
    <n v="0"/>
    <n v="0"/>
    <m/>
    <m/>
    <d v="2021-10-15T00:00:00"/>
    <n v="1"/>
    <s v="S"/>
    <n v="1"/>
    <n v="30"/>
    <n v="0"/>
    <s v=" "/>
    <s v=" "/>
    <s v=" "/>
    <s v=" "/>
    <s v=" "/>
    <s v=" "/>
    <n v="1"/>
    <n v="1"/>
    <s v="null"/>
    <s v=" "/>
    <n v="8338674"/>
    <s v="COMPRA CARTERA 20 SIN CODEUDOR"/>
    <n v="44484"/>
    <n v="0"/>
    <n v="0"/>
    <n v="0"/>
    <s v=" "/>
    <n v="0"/>
    <s v="ARIZABALETA LUCIANA"/>
    <n v="0"/>
    <m/>
    <m/>
    <m/>
    <m/>
  </r>
  <r>
    <n v="178263"/>
    <s v="C"/>
    <x v="206"/>
    <x v="0"/>
    <n v="4"/>
    <n v="4.57604781154872E+16"/>
    <d v="2019-11-12T00:00:00"/>
    <d v="2021-10-30T00:00:00"/>
    <n v="0"/>
    <n v="1"/>
    <n v="20"/>
    <n v="30"/>
    <n v="2"/>
    <n v="12.6"/>
    <n v="13354"/>
    <n v="3000000"/>
    <n v="142468"/>
    <n v="550583"/>
    <n v="0"/>
    <n v="0"/>
    <n v="0"/>
    <m/>
    <n v="0"/>
    <n v="0"/>
    <n v="0"/>
    <m/>
    <m/>
    <d v="2021-10-30T00:00:00"/>
    <n v="1"/>
    <s v="S"/>
    <n v="1"/>
    <n v="30"/>
    <n v="0"/>
    <s v=" "/>
    <s v=" "/>
    <s v=" "/>
    <s v=" "/>
    <s v=" "/>
    <s v=" "/>
    <n v="1"/>
    <n v="1"/>
    <s v="null"/>
    <s v=" "/>
    <n v="372320"/>
    <s v="SOBRE APORTES"/>
    <n v="43781"/>
    <n v="0"/>
    <n v="0"/>
    <n v="0"/>
    <s v=" "/>
    <n v="0"/>
    <s v="ARIZABALETA LUCIANA"/>
    <n v="0"/>
    <m/>
    <m/>
    <m/>
    <m/>
  </r>
  <r>
    <n v="1457195"/>
    <s v="C"/>
    <x v="207"/>
    <x v="0"/>
    <n v="4"/>
    <n v="291259741204479"/>
    <d v="2020-02-06T00:00:00"/>
    <d v="2023-01-31T00:00:00"/>
    <n v="0"/>
    <n v="1"/>
    <n v="21"/>
    <n v="30"/>
    <n v="2"/>
    <n v="11.4"/>
    <n v="12015"/>
    <n v="9300000"/>
    <n v="307509"/>
    <n v="4272220"/>
    <n v="0"/>
    <n v="0"/>
    <n v="0"/>
    <m/>
    <n v="0"/>
    <n v="0"/>
    <n v="0"/>
    <m/>
    <m/>
    <d v="2021-10-30T00:00:00"/>
    <n v="1"/>
    <s v="S"/>
    <n v="1"/>
    <n v="30"/>
    <n v="0"/>
    <s v=" "/>
    <s v=" "/>
    <s v=" "/>
    <s v=" "/>
    <s v=" "/>
    <s v=" "/>
    <n v="1"/>
    <n v="1"/>
    <s v="null"/>
    <s v=" "/>
    <n v="2815025"/>
    <s v="SOCIAL V,E,C,I, 20"/>
    <n v="43867"/>
    <n v="0"/>
    <n v="0"/>
    <n v="0"/>
    <s v=" "/>
    <n v="0"/>
    <n v="0"/>
    <n v="0"/>
    <m/>
    <m/>
    <m/>
    <m/>
  </r>
  <r>
    <n v="2573570"/>
    <s v="C"/>
    <x v="208"/>
    <x v="0"/>
    <n v="4"/>
    <n v="3.14488681175859E+16"/>
    <d v="2019-03-21T00:00:00"/>
    <d v="2024-03-30T00:00:00"/>
    <n v="0"/>
    <n v="1"/>
    <n v="28"/>
    <n v="30"/>
    <n v="2"/>
    <n v="18"/>
    <n v="19562"/>
    <n v="6066540"/>
    <n v="155002"/>
    <n v="3902401"/>
    <n v="0"/>
    <n v="0"/>
    <n v="0"/>
    <m/>
    <n v="0"/>
    <n v="0"/>
    <n v="0"/>
    <m/>
    <m/>
    <d v="2021-10-30T00:00:00"/>
    <n v="1"/>
    <s v="S"/>
    <n v="1"/>
    <n v="30"/>
    <n v="0"/>
    <s v=" "/>
    <s v=" "/>
    <s v=" "/>
    <s v=" "/>
    <s v=" "/>
    <s v=" "/>
    <n v="1"/>
    <n v="1"/>
    <s v="null"/>
    <s v=" "/>
    <n v="1328831"/>
    <s v="FERIA 2019"/>
    <n v="43545"/>
    <n v="0"/>
    <n v="0"/>
    <n v="0"/>
    <s v=" "/>
    <s v=" "/>
    <n v="0"/>
    <n v="0"/>
    <m/>
    <m/>
    <m/>
    <m/>
  </r>
  <r>
    <n v="1689676"/>
    <s v="C"/>
    <x v="208"/>
    <x v="0"/>
    <n v="4"/>
    <n v="3.14488681203885E+16"/>
    <d v="2020-10-16T00:00:00"/>
    <d v="2025-09-30T00:00:00"/>
    <n v="0"/>
    <n v="1"/>
    <n v="13"/>
    <n v="30"/>
    <n v="2"/>
    <n v="18"/>
    <n v="19562"/>
    <n v="3000000"/>
    <n v="77163"/>
    <n v="2562119"/>
    <n v="0"/>
    <n v="0"/>
    <n v="0"/>
    <m/>
    <n v="0"/>
    <n v="0"/>
    <n v="0"/>
    <m/>
    <m/>
    <d v="2021-10-30T00:00:00"/>
    <n v="1"/>
    <s v="S"/>
    <n v="1"/>
    <n v="30"/>
    <n v="0"/>
    <s v=" "/>
    <s v=" "/>
    <s v=" "/>
    <s v=" "/>
    <s v=" "/>
    <s v=" "/>
    <n v="1"/>
    <n v="1"/>
    <s v="null"/>
    <s v=" "/>
    <n v="872443"/>
    <s v="LIBRE INVERSION 20"/>
    <n v="44120"/>
    <n v="0"/>
    <n v="0"/>
    <n v="0"/>
    <s v=" "/>
    <s v=" "/>
    <n v="0"/>
    <n v="0"/>
    <m/>
    <m/>
    <m/>
    <m/>
  </r>
  <r>
    <n v="538260"/>
    <s v="C"/>
    <x v="208"/>
    <x v="0"/>
    <n v="4"/>
    <n v="3.14488681246876E+16"/>
    <d v="2020-02-03T00:00:00"/>
    <d v="2022-01-31T00:00:00"/>
    <n v="0"/>
    <n v="1"/>
    <n v="11"/>
    <n v="30"/>
    <n v="2"/>
    <n v="21.6"/>
    <n v="23872"/>
    <n v="1400000"/>
    <n v="72552"/>
    <n v="816184"/>
    <n v="0"/>
    <n v="0"/>
    <n v="0"/>
    <m/>
    <n v="0"/>
    <n v="0"/>
    <n v="0"/>
    <m/>
    <m/>
    <d v="2021-10-30T00:00:00"/>
    <n v="1"/>
    <s v="S"/>
    <n v="1"/>
    <n v="30"/>
    <n v="0"/>
    <s v=" "/>
    <s v=" "/>
    <s v=" "/>
    <s v=" "/>
    <s v=" "/>
    <s v=" "/>
    <n v="1"/>
    <n v="1"/>
    <s v="null"/>
    <s v=" "/>
    <n v="277924"/>
    <s v="CREDIYA 20"/>
    <n v="43864"/>
    <n v="0"/>
    <n v="0"/>
    <n v="0"/>
    <s v=" "/>
    <s v=" "/>
    <n v="0"/>
    <n v="0"/>
    <m/>
    <m/>
    <m/>
    <m/>
  </r>
  <r>
    <n v="344877"/>
    <s v="C"/>
    <x v="209"/>
    <x v="5"/>
    <n v="4"/>
    <n v="1.1441448021049101E+17"/>
    <d v="2018-01-31T00:00:00"/>
    <d v="2020-10-31T00:00:00"/>
    <n v="480"/>
    <n v="1"/>
    <n v="28"/>
    <n v="30"/>
    <n v="2"/>
    <n v="20.399999999999999"/>
    <n v="22.42"/>
    <n v="1876240"/>
    <n v="75053"/>
    <n v="344877"/>
    <n v="14044"/>
    <n v="0"/>
    <n v="0"/>
    <m/>
    <n v="344877"/>
    <n v="14044"/>
    <n v="3319"/>
    <m/>
    <m/>
    <d v="2020-05-01T00:00:00"/>
    <n v="1"/>
    <s v="S"/>
    <n v="1"/>
    <n v="30"/>
    <n v="344877"/>
    <s v=" "/>
    <s v=" "/>
    <s v=" "/>
    <s v=" "/>
    <s v=" "/>
    <s v=" "/>
    <n v="1"/>
    <n v="1"/>
    <s v="null"/>
    <s v=" "/>
    <n v="0"/>
    <s v="EX ASOCIADOS"/>
    <n v="43140"/>
    <n v="0"/>
    <n v="0"/>
    <n v="0"/>
    <s v=" "/>
    <n v="1"/>
    <s v="SARA SOFIA URIBE "/>
    <n v="0"/>
    <m/>
    <m/>
    <m/>
    <m/>
  </r>
  <r>
    <n v="7669773"/>
    <s v="C"/>
    <x v="210"/>
    <x v="0"/>
    <n v="4"/>
    <n v="1.14419280412035E+16"/>
    <d v="2021-03-18T00:00:00"/>
    <d v="2027-03-30T00:00:00"/>
    <n v="0"/>
    <n v="1"/>
    <n v="7"/>
    <n v="30"/>
    <n v="2"/>
    <n v="14.4"/>
    <n v="15389"/>
    <n v="10000000"/>
    <n v="211450"/>
    <n v="9371679"/>
    <n v="0"/>
    <n v="0"/>
    <n v="0"/>
    <m/>
    <n v="0"/>
    <n v="0"/>
    <n v="0"/>
    <m/>
    <m/>
    <d v="2021-10-30T00:00:00"/>
    <n v="1"/>
    <s v="S"/>
    <n v="1"/>
    <n v="30"/>
    <n v="0"/>
    <s v=" "/>
    <s v=" "/>
    <s v=" "/>
    <s v=" "/>
    <s v=" "/>
    <s v=" "/>
    <n v="1"/>
    <n v="1"/>
    <s v="null"/>
    <s v=" "/>
    <n v="1701906"/>
    <s v="LIBRE INVERSION 20"/>
    <n v="44273"/>
    <n v="0"/>
    <n v="0"/>
    <n v="0"/>
    <s v=" "/>
    <n v="0"/>
    <n v="0"/>
    <n v="0"/>
    <m/>
    <m/>
    <m/>
    <m/>
  </r>
  <r>
    <n v="6368403"/>
    <s v="C"/>
    <x v="210"/>
    <x v="0"/>
    <n v="4"/>
    <n v="1.14419280412038E+18"/>
    <d v="2021-08-09T00:00:00"/>
    <d v="2027-07-30T00:00:00"/>
    <n v="0"/>
    <n v="1"/>
    <n v="3"/>
    <n v="30"/>
    <n v="2"/>
    <n v="13.2"/>
    <n v="14029"/>
    <n v="8000000"/>
    <n v="163990"/>
    <n v="7781537"/>
    <n v="0"/>
    <n v="0"/>
    <n v="0"/>
    <m/>
    <n v="0"/>
    <n v="0"/>
    <n v="0"/>
    <m/>
    <m/>
    <d v="2021-10-30T00:00:00"/>
    <n v="1"/>
    <s v="S"/>
    <n v="1"/>
    <n v="30"/>
    <n v="0"/>
    <s v=" "/>
    <s v=" "/>
    <s v=" "/>
    <s v=" "/>
    <s v=" "/>
    <s v=" "/>
    <n v="1"/>
    <n v="1"/>
    <s v="null"/>
    <s v=" "/>
    <n v="1413134"/>
    <s v="LIBRE INVERSION 20"/>
    <n v="44417"/>
    <n v="0"/>
    <n v="0"/>
    <n v="0"/>
    <s v=" "/>
    <n v="0"/>
    <n v="0"/>
    <n v="0"/>
    <m/>
    <m/>
    <m/>
    <m/>
  </r>
  <r>
    <n v="5191131"/>
    <s v="C"/>
    <x v="210"/>
    <x v="0"/>
    <n v="4"/>
    <n v="1.14419280411768E+18"/>
    <d v="2019-10-17T00:00:00"/>
    <d v="2025-10-30T00:00:00"/>
    <n v="0"/>
    <n v="1"/>
    <n v="21"/>
    <n v="30"/>
    <n v="2"/>
    <n v="18"/>
    <n v="19562"/>
    <n v="7827545"/>
    <n v="179806"/>
    <n v="6343031"/>
    <n v="0"/>
    <n v="0"/>
    <n v="0"/>
    <m/>
    <n v="0"/>
    <n v="0"/>
    <n v="0"/>
    <m/>
    <m/>
    <d v="2021-10-30T00:00:00"/>
    <n v="1"/>
    <s v="S"/>
    <n v="1"/>
    <n v="30"/>
    <n v="0"/>
    <s v=" "/>
    <s v=" "/>
    <s v=" "/>
    <s v=" "/>
    <s v=" "/>
    <s v=" "/>
    <n v="1"/>
    <n v="1"/>
    <s v="null"/>
    <s v=" "/>
    <n v="1151900"/>
    <s v="RETANQUEO OCT 2019"/>
    <n v="43755"/>
    <n v="0"/>
    <n v="0"/>
    <n v="0"/>
    <s v=" "/>
    <n v="0"/>
    <n v="0"/>
    <n v="0"/>
    <m/>
    <m/>
    <m/>
    <m/>
  </r>
  <r>
    <n v="975086"/>
    <s v="C"/>
    <x v="210"/>
    <x v="0"/>
    <n v="4"/>
    <n v="1.1441928041246799E+18"/>
    <d v="2020-12-02T00:00:00"/>
    <d v="2022-11-30T00:00:00"/>
    <n v="0"/>
    <n v="1"/>
    <n v="11"/>
    <n v="30"/>
    <n v="2"/>
    <n v="21.6"/>
    <n v="23872"/>
    <n v="2000000"/>
    <n v="103954"/>
    <n v="1191455"/>
    <n v="0"/>
    <n v="0"/>
    <n v="0"/>
    <m/>
    <n v="0"/>
    <n v="0"/>
    <n v="0"/>
    <m/>
    <m/>
    <d v="2021-10-30T00:00:00"/>
    <n v="1"/>
    <s v="S"/>
    <n v="1"/>
    <n v="30"/>
    <n v="0"/>
    <s v=" "/>
    <s v=" "/>
    <s v=" "/>
    <s v=" "/>
    <s v=" "/>
    <s v=" "/>
    <n v="1"/>
    <n v="1"/>
    <s v="null"/>
    <s v=" "/>
    <n v="216369"/>
    <s v="CREDIYA 20"/>
    <n v="44167"/>
    <n v="0"/>
    <n v="0"/>
    <n v="0"/>
    <s v=" "/>
    <n v="0"/>
    <n v="0"/>
    <n v="0"/>
    <m/>
    <m/>
    <m/>
    <m/>
  </r>
  <r>
    <n v="152950"/>
    <s v="C"/>
    <x v="211"/>
    <x v="0"/>
    <n v="4"/>
    <n v="1.11623222221038E+18"/>
    <d v="2021-02-26T00:00:00"/>
    <d v="2022-02-28T00:00:00"/>
    <n v="0"/>
    <n v="1"/>
    <n v="8"/>
    <n v="30"/>
    <n v="2"/>
    <n v="14.4"/>
    <n v="15389"/>
    <n v="800000"/>
    <n v="73116"/>
    <n v="282158"/>
    <n v="0"/>
    <n v="0"/>
    <n v="0"/>
    <m/>
    <n v="0"/>
    <n v="0"/>
    <n v="0"/>
    <m/>
    <m/>
    <d v="2021-10-29T00:00:00"/>
    <n v="1"/>
    <s v="S"/>
    <n v="1"/>
    <n v="30"/>
    <n v="0"/>
    <s v=" "/>
    <s v=" "/>
    <s v=" "/>
    <s v=" "/>
    <s v=" "/>
    <s v=" "/>
    <n v="1"/>
    <n v="1"/>
    <s v="null"/>
    <s v=" "/>
    <n v="129208"/>
    <s v="LIBRE INVERSION 20 SIN CODEUDO"/>
    <n v="44253"/>
    <n v="0"/>
    <n v="0"/>
    <n v="0"/>
    <s v=" "/>
    <n v="890303093000"/>
    <n v="0"/>
    <n v="0"/>
    <m/>
    <m/>
    <m/>
    <m/>
  </r>
  <r>
    <n v="3451672"/>
    <s v="C"/>
    <x v="211"/>
    <x v="0"/>
    <n v="4"/>
    <n v="1.11623222211778E+18"/>
    <d v="2020-07-03T00:00:00"/>
    <d v="2024-06-30T00:00:00"/>
    <n v="0"/>
    <n v="1"/>
    <n v="16"/>
    <n v="30"/>
    <n v="2"/>
    <n v="18"/>
    <n v="19562"/>
    <n v="8566000"/>
    <n v="252917"/>
    <n v="6367534"/>
    <n v="0"/>
    <n v="0"/>
    <n v="0"/>
    <m/>
    <n v="0"/>
    <n v="0"/>
    <n v="0"/>
    <m/>
    <m/>
    <d v="2021-10-29T00:00:00"/>
    <n v="1"/>
    <s v="S"/>
    <n v="1"/>
    <n v="30"/>
    <n v="0"/>
    <s v=" "/>
    <s v=" "/>
    <s v=" "/>
    <s v=" "/>
    <s v=" "/>
    <s v=" "/>
    <n v="1"/>
    <n v="1"/>
    <s v="null"/>
    <s v=" "/>
    <n v="2915862"/>
    <s v="FERIA 2020"/>
    <n v="44015"/>
    <n v="0"/>
    <n v="0"/>
    <n v="0"/>
    <s v=" "/>
    <n v="890303093000"/>
    <n v="0"/>
    <n v="0"/>
    <m/>
    <m/>
    <m/>
    <m/>
  </r>
  <r>
    <n v="4328686"/>
    <s v="C"/>
    <x v="212"/>
    <x v="0"/>
    <n v="4"/>
    <n v="1.14417655012038E+18"/>
    <d v="2020-02-25T00:00:00"/>
    <d v="2026-02-28T00:00:00"/>
    <n v="0"/>
    <n v="1"/>
    <n v="17"/>
    <n v="30"/>
    <n v="2"/>
    <n v="18"/>
    <n v="19562"/>
    <n v="8500000"/>
    <n v="195253"/>
    <n v="7235724"/>
    <n v="0"/>
    <n v="0"/>
    <n v="0"/>
    <m/>
    <n v="0"/>
    <n v="0"/>
    <n v="0"/>
    <m/>
    <m/>
    <d v="2021-10-29T00:00:00"/>
    <n v="1"/>
    <s v="S"/>
    <n v="1"/>
    <n v="30"/>
    <n v="0"/>
    <s v=" "/>
    <s v=" "/>
    <s v=" "/>
    <s v=" "/>
    <s v=" "/>
    <s v=" "/>
    <n v="1"/>
    <n v="1"/>
    <s v="null"/>
    <s v=" "/>
    <n v="2907038"/>
    <s v="LIBRE INVERSION 20"/>
    <n v="43886"/>
    <n v="0"/>
    <n v="0"/>
    <n v="0"/>
    <s v=" "/>
    <n v="890303093000"/>
    <n v="0"/>
    <n v="0"/>
    <m/>
    <m/>
    <m/>
    <m/>
  </r>
  <r>
    <n v="4069653"/>
    <s v="C"/>
    <x v="213"/>
    <x v="0"/>
    <n v="4"/>
    <n v="1.14409332512038E+18"/>
    <d v="2021-03-02T00:00:00"/>
    <d v="2025-02-28T00:00:00"/>
    <n v="0"/>
    <n v="1"/>
    <n v="8"/>
    <n v="30"/>
    <n v="2"/>
    <n v="14.4"/>
    <n v="15389"/>
    <n v="8000000"/>
    <n v="222646"/>
    <n v="6974816"/>
    <n v="0"/>
    <n v="0"/>
    <n v="0"/>
    <m/>
    <n v="0"/>
    <n v="0"/>
    <n v="0"/>
    <m/>
    <m/>
    <d v="2021-10-29T00:00:00"/>
    <n v="1"/>
    <s v="S"/>
    <n v="1"/>
    <n v="30"/>
    <n v="0"/>
    <s v=" "/>
    <s v=" "/>
    <s v=" "/>
    <s v=" "/>
    <s v=" "/>
    <s v=" "/>
    <n v="1"/>
    <n v="1"/>
    <s v="null"/>
    <s v=" "/>
    <n v="2905163"/>
    <s v="LIBRE INVERSION 20"/>
    <n v="44257"/>
    <n v="0"/>
    <n v="0"/>
    <n v="0"/>
    <s v=" "/>
    <n v="890303093000"/>
    <n v="0"/>
    <n v="0"/>
    <m/>
    <m/>
    <m/>
    <m/>
  </r>
  <r>
    <n v="0"/>
    <s v="C"/>
    <x v="214"/>
    <x v="0"/>
    <n v="4"/>
    <n v="1.1441584131154801E+18"/>
    <d v="2019-06-27T00:00:00"/>
    <d v="2022-06-30T00:00:00"/>
    <n v="0"/>
    <n v="1"/>
    <n v="25"/>
    <n v="30"/>
    <n v="2"/>
    <n v="12.6"/>
    <n v="13354"/>
    <n v="1300000"/>
    <n v="43732"/>
    <n v="451445"/>
    <n v="0"/>
    <n v="0"/>
    <n v="0"/>
    <m/>
    <n v="0"/>
    <n v="0"/>
    <n v="0"/>
    <m/>
    <m/>
    <d v="2021-10-30T00:00:00"/>
    <n v="1"/>
    <s v="S"/>
    <n v="1"/>
    <n v="30"/>
    <n v="0"/>
    <s v=" "/>
    <s v=" "/>
    <s v=" "/>
    <s v=" "/>
    <s v=" "/>
    <s v=" "/>
    <n v="1"/>
    <n v="1"/>
    <s v="null"/>
    <s v=" "/>
    <n v="4754691"/>
    <s v="SOBRE APORTES"/>
    <n v="43643"/>
    <n v="0"/>
    <n v="0"/>
    <n v="0"/>
    <s v=" "/>
    <n v="0"/>
    <n v="0"/>
    <n v="0"/>
    <m/>
    <m/>
    <m/>
    <m/>
  </r>
  <r>
    <n v="18240849"/>
    <s v="C"/>
    <x v="215"/>
    <x v="0"/>
    <n v="4"/>
    <n v="1.69437572555895E+16"/>
    <d v="2021-09-14T00:00:00"/>
    <d v="2028-09-30T00:00:00"/>
    <n v="0"/>
    <n v="1"/>
    <n v="1"/>
    <n v="30"/>
    <n v="2"/>
    <n v="9.6"/>
    <n v="10034"/>
    <n v="26683605"/>
    <n v="479643"/>
    <n v="26484140"/>
    <n v="0"/>
    <n v="0"/>
    <n v="0"/>
    <m/>
    <n v="0"/>
    <n v="0"/>
    <n v="0"/>
    <m/>
    <m/>
    <d v="2021-10-30T00:00:00"/>
    <n v="1"/>
    <s v="S"/>
    <n v="1"/>
    <n v="30"/>
    <n v="0"/>
    <s v=" "/>
    <s v=" "/>
    <s v=" "/>
    <s v=" "/>
    <s v=" "/>
    <s v=" "/>
    <n v="1"/>
    <n v="1"/>
    <s v="null"/>
    <s v=" "/>
    <n v="8243291"/>
    <s v="COMPRA CARTERA 20 SIN CODEUDOR"/>
    <n v="44453"/>
    <n v="0"/>
    <n v="0"/>
    <n v="0"/>
    <s v=" "/>
    <n v="0"/>
    <n v="0"/>
    <n v="0"/>
    <m/>
    <m/>
    <m/>
    <m/>
  </r>
  <r>
    <n v="113943"/>
    <s v="C"/>
    <x v="215"/>
    <x v="0"/>
    <n v="4"/>
    <n v="1.69437571171854E+16"/>
    <d v="2018-11-30T00:00:00"/>
    <d v="2023-11-30T00:00:00"/>
    <n v="0"/>
    <n v="1"/>
    <n v="59"/>
    <n v="30"/>
    <n v="2"/>
    <n v="11.76"/>
    <n v="12415"/>
    <n v="20800000"/>
    <n v="324152"/>
    <n v="165436"/>
    <n v="0"/>
    <n v="0"/>
    <n v="0"/>
    <m/>
    <n v="0"/>
    <n v="0"/>
    <n v="0"/>
    <m/>
    <m/>
    <d v="2021-10-11T00:00:00"/>
    <n v="1"/>
    <s v="S"/>
    <n v="1"/>
    <n v="30"/>
    <n v="0"/>
    <s v=" "/>
    <s v=" "/>
    <s v=" "/>
    <s v=" "/>
    <s v=" "/>
    <s v=" "/>
    <n v="1"/>
    <n v="1"/>
    <s v="null"/>
    <s v=" "/>
    <n v="51493"/>
    <s v="CREDITO MADRUGON"/>
    <n v="43434"/>
    <n v="0"/>
    <n v="0"/>
    <n v="0"/>
    <s v=" "/>
    <n v="0"/>
    <n v="0"/>
    <n v="0"/>
    <m/>
    <m/>
    <m/>
    <m/>
  </r>
  <r>
    <n v="228920"/>
    <s v="C"/>
    <x v="216"/>
    <x v="0"/>
    <n v="4"/>
    <n v="1.10750738311301E+18"/>
    <d v="2021-10-12T00:00:00"/>
    <d v="2022-04-30T00:00:00"/>
    <n v="0"/>
    <n v="1"/>
    <n v="0"/>
    <n v="30"/>
    <n v="2"/>
    <n v="19.8"/>
    <n v="21699"/>
    <n v="310000"/>
    <n v="54736"/>
    <n v="310000"/>
    <n v="0"/>
    <n v="0"/>
    <n v="0"/>
    <m/>
    <n v="0"/>
    <n v="0"/>
    <n v="0"/>
    <m/>
    <m/>
    <d v="2021-10-12T00:00:00"/>
    <n v="1"/>
    <s v="S"/>
    <n v="1"/>
    <n v="30"/>
    <n v="0"/>
    <s v=" "/>
    <s v=" "/>
    <s v=" "/>
    <s v=" "/>
    <s v=" "/>
    <s v=" "/>
    <n v="1"/>
    <n v="1"/>
    <s v="null"/>
    <s v=" "/>
    <n v="81080"/>
    <s v="ORDENES AL COMERCIO"/>
    <n v="44481"/>
    <n v="0"/>
    <n v="0"/>
    <n v="0"/>
    <s v=" "/>
    <n v="890303093000"/>
    <n v="0"/>
    <n v="0"/>
    <m/>
    <m/>
    <m/>
    <m/>
  </r>
  <r>
    <n v="7844390"/>
    <s v="C"/>
    <x v="216"/>
    <x v="0"/>
    <n v="4"/>
    <n v="1.10750738312038E+18"/>
    <d v="2021-07-30T00:00:00"/>
    <d v="2026-07-30T00:00:00"/>
    <n v="0"/>
    <n v="1"/>
    <n v="3"/>
    <n v="30"/>
    <n v="2"/>
    <n v="14.4"/>
    <n v="15389"/>
    <n v="11000000"/>
    <n v="261689"/>
    <n v="10622757"/>
    <n v="0"/>
    <n v="0"/>
    <n v="0"/>
    <m/>
    <n v="0"/>
    <n v="0"/>
    <n v="0"/>
    <m/>
    <m/>
    <d v="2021-10-29T00:00:00"/>
    <n v="1"/>
    <s v="S"/>
    <n v="1"/>
    <n v="30"/>
    <n v="0"/>
    <s v=" "/>
    <s v=" "/>
    <s v=" "/>
    <s v=" "/>
    <s v=" "/>
    <s v=" "/>
    <n v="1"/>
    <n v="1"/>
    <s v="null"/>
    <s v=" "/>
    <n v="2778367"/>
    <s v="LIBRE INVERSION 20"/>
    <n v="44407"/>
    <n v="0"/>
    <n v="0"/>
    <n v="0"/>
    <s v=" "/>
    <n v="890303093000"/>
    <n v="0"/>
    <n v="0"/>
    <m/>
    <m/>
    <m/>
    <m/>
  </r>
  <r>
    <n v="24198168"/>
    <s v="C"/>
    <x v="217"/>
    <x v="0"/>
    <n v="4"/>
    <n v="720157731203586"/>
    <d v="2021-09-21T00:00:00"/>
    <d v="2027-09-30T00:00:00"/>
    <n v="0"/>
    <n v="1"/>
    <n v="1"/>
    <n v="30"/>
    <n v="2"/>
    <n v="14.4"/>
    <n v="15389"/>
    <n v="32000000"/>
    <n v="676640"/>
    <n v="31723360"/>
    <n v="0"/>
    <n v="0"/>
    <n v="0"/>
    <m/>
    <n v="0"/>
    <n v="0"/>
    <n v="0"/>
    <m/>
    <m/>
    <d v="2021-10-30T00:00:00"/>
    <n v="1"/>
    <s v="S"/>
    <n v="1"/>
    <n v="30"/>
    <n v="0"/>
    <s v=" "/>
    <s v=" "/>
    <s v=" "/>
    <s v=" "/>
    <s v=" "/>
    <s v=" "/>
    <n v="1"/>
    <n v="1"/>
    <s v="null"/>
    <s v=" "/>
    <n v="7525192"/>
    <s v="LIBRE INVERSION 20"/>
    <n v="44460"/>
    <n v="0"/>
    <n v="0"/>
    <n v="0"/>
    <s v=" "/>
    <n v="0"/>
    <s v="ARIZABALETA LUCIANA"/>
    <n v="0"/>
    <m/>
    <m/>
    <m/>
    <m/>
  </r>
  <r>
    <n v="5451382"/>
    <s v="C"/>
    <x v="217"/>
    <x v="0"/>
    <n v="4"/>
    <n v="7.2015773124688896E+16"/>
    <d v="2021-02-15T00:00:00"/>
    <d v="2023-01-31T00:00:00"/>
    <n v="0"/>
    <n v="1"/>
    <n v="3"/>
    <n v="30"/>
    <n v="2"/>
    <n v="19.2"/>
    <n v="20983"/>
    <n v="8000000"/>
    <n v="406385"/>
    <n v="7146663"/>
    <n v="0"/>
    <n v="0"/>
    <n v="0"/>
    <m/>
    <n v="0"/>
    <n v="0"/>
    <n v="0"/>
    <m/>
    <m/>
    <d v="2021-10-30T00:00:00"/>
    <n v="1"/>
    <s v="S"/>
    <n v="1"/>
    <n v="30"/>
    <n v="0"/>
    <s v=" "/>
    <s v=" "/>
    <s v=" "/>
    <s v=" "/>
    <s v=" "/>
    <s v=" "/>
    <n v="1"/>
    <n v="1"/>
    <s v="null"/>
    <s v=" "/>
    <n v="1695281"/>
    <s v="CREDIYA 20"/>
    <n v="44242"/>
    <n v="0"/>
    <n v="0"/>
    <n v="0"/>
    <s v=" "/>
    <n v="0"/>
    <s v="ARIZABALETA LUCIANA"/>
    <n v="0"/>
    <m/>
    <m/>
    <m/>
    <m/>
  </r>
  <r>
    <n v="0"/>
    <s v="C"/>
    <x v="218"/>
    <x v="0"/>
    <n v="4"/>
    <n v="3054904115487830"/>
    <d v="2020-03-10T00:00:00"/>
    <d v="2021-08-30T00:00:00"/>
    <n v="0"/>
    <n v="1"/>
    <n v="17"/>
    <n v="30"/>
    <n v="2"/>
    <n v="11.4"/>
    <n v="12015"/>
    <n v="700000"/>
    <n v="42586"/>
    <n v="42176"/>
    <n v="0"/>
    <n v="0"/>
    <n v="0"/>
    <m/>
    <n v="0"/>
    <n v="0"/>
    <n v="0"/>
    <m/>
    <m/>
    <d v="2021-10-30T00:00:00"/>
    <n v="1"/>
    <s v="S"/>
    <n v="1"/>
    <n v="30"/>
    <n v="0"/>
    <s v=" "/>
    <s v=" "/>
    <s v=" "/>
    <s v=" "/>
    <s v=" "/>
    <s v=" "/>
    <n v="1"/>
    <n v="1"/>
    <s v="null"/>
    <s v=" "/>
    <n v="3228421"/>
    <s v="SOBRE APORTES"/>
    <n v="43900"/>
    <n v="0"/>
    <n v="0"/>
    <n v="0"/>
    <s v=" "/>
    <n v="0"/>
    <n v="0"/>
    <n v="0"/>
    <m/>
    <m/>
    <m/>
    <m/>
  </r>
  <r>
    <n v="0"/>
    <s v="C"/>
    <x v="219"/>
    <x v="0"/>
    <n v="4"/>
    <n v="1.44736091154894E+16"/>
    <d v="2021-08-24T00:00:00"/>
    <d v="2023-08-30T00:00:00"/>
    <n v="0"/>
    <n v="1"/>
    <n v="2"/>
    <n v="30"/>
    <n v="2"/>
    <n v="9"/>
    <n v="9381"/>
    <n v="1000000"/>
    <n v="45817"/>
    <n v="923551"/>
    <n v="0"/>
    <n v="0"/>
    <n v="0"/>
    <m/>
    <n v="0"/>
    <n v="0"/>
    <n v="0"/>
    <m/>
    <m/>
    <d v="2021-10-30T00:00:00"/>
    <n v="1"/>
    <s v="S"/>
    <n v="1"/>
    <n v="30"/>
    <n v="0"/>
    <s v=" "/>
    <s v=" "/>
    <s v=" "/>
    <s v=" "/>
    <s v=" "/>
    <s v=" "/>
    <n v="1"/>
    <n v="1"/>
    <s v="null"/>
    <s v=" "/>
    <n v="3228426"/>
    <s v="SOBRE APORTES"/>
    <n v="44432"/>
    <n v="0"/>
    <n v="0"/>
    <n v="0"/>
    <s v=" "/>
    <n v="800087565"/>
    <s v="SYNLAB COLOMBIA S A S"/>
    <n v="0"/>
    <m/>
    <m/>
    <m/>
    <m/>
  </r>
  <r>
    <n v="3313764"/>
    <s v="C"/>
    <x v="220"/>
    <x v="0"/>
    <n v="4"/>
    <n v="1.11352330911778E+18"/>
    <d v="2020-05-07T00:00:00"/>
    <d v="2027-04-30T00:00:00"/>
    <n v="0"/>
    <n v="1"/>
    <n v="16"/>
    <n v="30"/>
    <n v="2"/>
    <n v="18"/>
    <n v="19562"/>
    <n v="7275000"/>
    <n v="154135"/>
    <n v="6497736"/>
    <n v="0"/>
    <n v="0"/>
    <n v="0"/>
    <m/>
    <n v="0"/>
    <n v="0"/>
    <n v="0"/>
    <m/>
    <m/>
    <d v="2021-10-29T00:00:00"/>
    <n v="1"/>
    <s v="S"/>
    <n v="1"/>
    <n v="30"/>
    <n v="0"/>
    <s v=" "/>
    <s v=" "/>
    <s v=" "/>
    <s v=" "/>
    <s v=" "/>
    <s v=" "/>
    <n v="1"/>
    <n v="1"/>
    <s v="null"/>
    <s v=" "/>
    <n v="3183972"/>
    <s v="FERIA 2020"/>
    <n v="43958"/>
    <n v="0"/>
    <n v="0"/>
    <n v="0"/>
    <s v=" "/>
    <n v="890303093000"/>
    <n v="0"/>
    <n v="0"/>
    <m/>
    <m/>
    <m/>
    <m/>
  </r>
  <r>
    <n v="1341254"/>
    <s v="C"/>
    <x v="221"/>
    <x v="0"/>
    <n v="4"/>
    <n v="1.10703587411738E+18"/>
    <d v="2018-05-15T00:00:00"/>
    <d v="2024-04-30T00:00:00"/>
    <n v="0"/>
    <n v="1"/>
    <n v="39"/>
    <n v="30"/>
    <n v="2"/>
    <n v="18"/>
    <n v="19562"/>
    <n v="6000000"/>
    <n v="137825"/>
    <n v="3553635"/>
    <n v="0"/>
    <n v="0"/>
    <n v="0"/>
    <m/>
    <n v="0"/>
    <n v="0"/>
    <n v="0"/>
    <m/>
    <m/>
    <d v="2021-10-30T00:00:00"/>
    <n v="1"/>
    <s v="S"/>
    <n v="1"/>
    <n v="30"/>
    <n v="0"/>
    <s v=" "/>
    <s v=" "/>
    <s v=" "/>
    <s v=" "/>
    <s v=" "/>
    <s v=" "/>
    <n v="1"/>
    <n v="1"/>
    <s v="null"/>
    <s v=" "/>
    <n v="2212381"/>
    <s v="FERIA 2018"/>
    <n v="43235"/>
    <n v="0"/>
    <n v="0"/>
    <n v="0"/>
    <s v=" "/>
    <n v="0"/>
    <s v="ARIZABALETA LUCIANA"/>
    <n v="0"/>
    <m/>
    <m/>
    <m/>
    <m/>
  </r>
  <r>
    <n v="588912"/>
    <s v="C"/>
    <x v="221"/>
    <x v="0"/>
    <n v="4"/>
    <n v="1.1070358741246799E+18"/>
    <d v="2021-02-26T00:00:00"/>
    <d v="2023-02-28T00:00:00"/>
    <n v="0"/>
    <n v="1"/>
    <n v="8"/>
    <n v="30"/>
    <n v="2"/>
    <n v="19.2"/>
    <n v="20983"/>
    <n v="2200000"/>
    <n v="111756"/>
    <n v="1560316"/>
    <n v="0"/>
    <n v="0"/>
    <n v="0"/>
    <m/>
    <n v="0"/>
    <n v="0"/>
    <n v="0"/>
    <m/>
    <m/>
    <d v="2021-10-30T00:00:00"/>
    <n v="1"/>
    <s v="S"/>
    <n v="1"/>
    <n v="30"/>
    <n v="0"/>
    <s v=" "/>
    <s v=" "/>
    <s v=" "/>
    <s v=" "/>
    <s v=" "/>
    <s v=" "/>
    <n v="1"/>
    <n v="1"/>
    <s v="null"/>
    <s v=" "/>
    <n v="971404"/>
    <s v="CREDIYA 20"/>
    <n v="44253"/>
    <n v="0"/>
    <n v="0"/>
    <n v="0"/>
    <s v=" "/>
    <n v="0"/>
    <s v="ARIZABALETA LUCIANA"/>
    <n v="0"/>
    <m/>
    <m/>
    <m/>
    <m/>
  </r>
  <r>
    <n v="14561"/>
    <s v="C"/>
    <x v="222"/>
    <x v="0"/>
    <n v="4"/>
    <n v="3.16561882104893E+16"/>
    <d v="2021-07-15T00:00:00"/>
    <d v="2022-06-30T00:00:00"/>
    <n v="0"/>
    <n v="1"/>
    <n v="3"/>
    <n v="30"/>
    <n v="2"/>
    <n v="9"/>
    <n v="9381"/>
    <n v="1337575"/>
    <n v="129015"/>
    <n v="987178"/>
    <n v="0"/>
    <n v="0"/>
    <n v="0"/>
    <m/>
    <n v="0"/>
    <n v="0"/>
    <n v="0"/>
    <m/>
    <m/>
    <d v="2021-10-29T00:00:00"/>
    <n v="1"/>
    <s v="S"/>
    <n v="1"/>
    <n v="30"/>
    <n v="0"/>
    <s v=" "/>
    <s v=" "/>
    <s v=" "/>
    <s v=" "/>
    <s v=" "/>
    <s v=" "/>
    <n v="1"/>
    <n v="1"/>
    <s v="null"/>
    <s v=" "/>
    <n v="972617"/>
    <s v="SOCIAL V,E,C,I, 20 SIN CODEUOR"/>
    <n v="44392"/>
    <n v="0"/>
    <n v="0"/>
    <n v="0"/>
    <s v=" "/>
    <n v="890303093000"/>
    <n v="0"/>
    <n v="0"/>
    <m/>
    <m/>
    <m/>
    <m/>
  </r>
  <r>
    <n v="8250"/>
    <s v="C"/>
    <x v="222"/>
    <x v="0"/>
    <n v="4"/>
    <n v="3.16561881003853E+16"/>
    <d v="2018-11-16T00:00:00"/>
    <d v="2021-11-30T00:00:00"/>
    <n v="0"/>
    <n v="1"/>
    <n v="32"/>
    <n v="30"/>
    <n v="2"/>
    <n v="18"/>
    <n v="19562"/>
    <n v="4000000"/>
    <n v="145188"/>
    <n v="559286"/>
    <n v="0"/>
    <n v="0"/>
    <n v="0"/>
    <m/>
    <n v="0"/>
    <n v="0"/>
    <n v="0"/>
    <m/>
    <m/>
    <d v="2021-10-29T00:00:00"/>
    <n v="1"/>
    <s v="S"/>
    <n v="1"/>
    <n v="30"/>
    <n v="0"/>
    <s v=" "/>
    <s v=" "/>
    <s v=" "/>
    <s v=" "/>
    <s v=" "/>
    <s v=" "/>
    <n v="1"/>
    <n v="1"/>
    <s v="null"/>
    <s v=" "/>
    <n v="551036"/>
    <s v="LIBRE INVERSION"/>
    <n v="43420"/>
    <n v="0"/>
    <n v="0"/>
    <n v="0"/>
    <s v=" "/>
    <n v="890303093000"/>
    <n v="0"/>
    <n v="0"/>
    <m/>
    <m/>
    <m/>
    <m/>
  </r>
  <r>
    <n v="38179"/>
    <s v="C"/>
    <x v="222"/>
    <x v="0"/>
    <n v="4"/>
    <n v="3.1656188120389E+16"/>
    <d v="2021-04-14T00:00:00"/>
    <d v="2024-04-30T00:00:00"/>
    <n v="0"/>
    <n v="1"/>
    <n v="6"/>
    <n v="30"/>
    <n v="2"/>
    <n v="14.4"/>
    <n v="15389"/>
    <n v="3000000"/>
    <n v="103996"/>
    <n v="2588346"/>
    <n v="0"/>
    <n v="0"/>
    <n v="0"/>
    <m/>
    <n v="0"/>
    <n v="0"/>
    <n v="0"/>
    <m/>
    <m/>
    <d v="2021-10-29T00:00:00"/>
    <n v="1"/>
    <s v="S"/>
    <n v="1"/>
    <n v="30"/>
    <n v="0"/>
    <s v=" "/>
    <s v=" "/>
    <s v=" "/>
    <s v=" "/>
    <s v=" "/>
    <s v=" "/>
    <n v="1"/>
    <n v="1"/>
    <s v="null"/>
    <s v=" "/>
    <n v="2550167"/>
    <s v="LIBRE INVERSION 20"/>
    <n v="44300"/>
    <n v="0"/>
    <n v="0"/>
    <n v="0"/>
    <s v=" "/>
    <n v="890303093000"/>
    <n v="0"/>
    <n v="0"/>
    <m/>
    <m/>
    <m/>
    <m/>
  </r>
  <r>
    <n v="5421"/>
    <s v="C"/>
    <x v="222"/>
    <x v="0"/>
    <n v="4"/>
    <n v="3.16561881171873E+16"/>
    <d v="2019-12-03T00:00:00"/>
    <d v="2021-11-30T00:00:00"/>
    <n v="0"/>
    <n v="1"/>
    <n v="20"/>
    <n v="30"/>
    <n v="2"/>
    <n v="11.76"/>
    <n v="12415"/>
    <n v="2000000"/>
    <n v="94192"/>
    <n v="367494"/>
    <n v="0"/>
    <n v="0"/>
    <n v="0"/>
    <m/>
    <n v="0"/>
    <n v="0"/>
    <n v="0"/>
    <m/>
    <m/>
    <d v="2021-10-29T00:00:00"/>
    <n v="1"/>
    <s v="S"/>
    <n v="1"/>
    <n v="30"/>
    <n v="0"/>
    <s v=" "/>
    <s v=" "/>
    <s v=" "/>
    <s v=" "/>
    <s v=" "/>
    <s v=" "/>
    <n v="1"/>
    <n v="1"/>
    <s v="null"/>
    <s v=" "/>
    <n v="362073"/>
    <s v="CREDITO MADRUGON"/>
    <n v="43802"/>
    <n v="0"/>
    <n v="0"/>
    <n v="0"/>
    <s v=" "/>
    <n v="890303093000"/>
    <n v="0"/>
    <n v="0"/>
    <m/>
    <m/>
    <m/>
    <m/>
  </r>
  <r>
    <n v="422617"/>
    <s v="C"/>
    <x v="223"/>
    <x v="0"/>
    <n v="4"/>
    <n v="9.11069571083892E+16"/>
    <d v="2021-07-02T00:00:00"/>
    <d v="2021-12-30T00:00:00"/>
    <n v="0"/>
    <n v="2"/>
    <n v="0"/>
    <n v="30"/>
    <n v="2"/>
    <n v="19.2"/>
    <n v="20983"/>
    <n v="580000"/>
    <n v="0"/>
    <n v="580000"/>
    <n v="0"/>
    <n v="0"/>
    <n v="0"/>
    <m/>
    <n v="0"/>
    <n v="0"/>
    <n v="0"/>
    <n v="580000"/>
    <n v="12"/>
    <d v="2021-07-02T00:00:00"/>
    <n v="1"/>
    <s v="S"/>
    <n v="1"/>
    <n v="30"/>
    <n v="0"/>
    <s v=" "/>
    <s v=" "/>
    <s v=" "/>
    <s v=" "/>
    <s v=" "/>
    <s v=" "/>
    <n v="1"/>
    <n v="1"/>
    <s v="null"/>
    <s v=" "/>
    <n v="157383"/>
    <s v="CREDIYA CUOTA UNICA"/>
    <n v="44379"/>
    <n v="0"/>
    <n v="0"/>
    <n v="0"/>
    <s v=" "/>
    <n v="890303093000"/>
    <n v="0"/>
    <n v="0"/>
    <m/>
    <m/>
    <m/>
    <m/>
  </r>
  <r>
    <n v="8830221"/>
    <s v="C"/>
    <x v="223"/>
    <x v="0"/>
    <n v="4"/>
    <n v="9.1106957210389104E+16"/>
    <d v="2021-05-05T00:00:00"/>
    <d v="2026-04-30T00:00:00"/>
    <n v="0"/>
    <n v="1"/>
    <n v="6"/>
    <n v="30"/>
    <n v="2"/>
    <n v="13.2"/>
    <n v="14029"/>
    <n v="13000000"/>
    <n v="317518"/>
    <n v="12118611"/>
    <n v="0"/>
    <n v="0"/>
    <n v="0"/>
    <m/>
    <n v="0"/>
    <n v="0"/>
    <n v="0"/>
    <m/>
    <m/>
    <d v="2021-10-29T00:00:00"/>
    <n v="1"/>
    <s v="S"/>
    <n v="1"/>
    <n v="30"/>
    <n v="0"/>
    <s v=" "/>
    <s v=" "/>
    <s v=" "/>
    <s v=" "/>
    <s v=" "/>
    <s v=" "/>
    <n v="1"/>
    <n v="1"/>
    <s v="null"/>
    <s v=" "/>
    <n v="3288390"/>
    <s v="LIBRE INVERSION 20 SIN CODEUDO"/>
    <n v="44321"/>
    <n v="0"/>
    <n v="0"/>
    <n v="0"/>
    <s v=" "/>
    <n v="890303093000"/>
    <n v="0"/>
    <n v="0"/>
    <m/>
    <m/>
    <m/>
    <m/>
  </r>
  <r>
    <n v="31834"/>
    <s v="C"/>
    <x v="224"/>
    <x v="0"/>
    <n v="4"/>
    <n v="3.45013621154895E+16"/>
    <d v="2021-10-22T00:00:00"/>
    <d v="2022-10-30T00:00:00"/>
    <n v="0"/>
    <n v="1"/>
    <n v="0"/>
    <n v="30"/>
    <n v="2"/>
    <n v="9"/>
    <n v="9381"/>
    <n v="430000"/>
    <n v="37662"/>
    <n v="430000"/>
    <n v="0"/>
    <n v="0"/>
    <n v="0"/>
    <m/>
    <n v="0"/>
    <n v="0"/>
    <n v="0"/>
    <m/>
    <m/>
    <d v="2021-10-22T00:00:00"/>
    <n v="1"/>
    <s v="S"/>
    <n v="1"/>
    <n v="30"/>
    <n v="0"/>
    <s v=" "/>
    <s v=" "/>
    <s v=" "/>
    <s v=" "/>
    <s v=" "/>
    <s v=" "/>
    <n v="1"/>
    <n v="1"/>
    <s v="null"/>
    <s v=" "/>
    <n v="398166"/>
    <s v="SOBRE APORTES"/>
    <n v="44491"/>
    <n v="0"/>
    <n v="0"/>
    <n v="0"/>
    <s v=" "/>
    <s v=" "/>
    <n v="0"/>
    <n v="0"/>
    <m/>
    <m/>
    <m/>
    <m/>
  </r>
  <r>
    <n v="450647"/>
    <s v="C"/>
    <x v="224"/>
    <x v="0"/>
    <n v="4"/>
    <n v="3.45013621175859E+16"/>
    <d v="2019-03-19T00:00:00"/>
    <d v="2025-03-30T00:00:00"/>
    <n v="0"/>
    <n v="1"/>
    <n v="28"/>
    <n v="30"/>
    <n v="2"/>
    <n v="18"/>
    <n v="19562"/>
    <n v="8310000"/>
    <n v="190888"/>
    <n v="6087185"/>
    <n v="0"/>
    <n v="0"/>
    <n v="0"/>
    <m/>
    <n v="0"/>
    <n v="0"/>
    <n v="0"/>
    <m/>
    <m/>
    <d v="2021-10-30T00:00:00"/>
    <n v="1"/>
    <s v="S"/>
    <n v="1"/>
    <n v="30"/>
    <n v="0"/>
    <s v=" "/>
    <s v=" "/>
    <s v=" "/>
    <s v=" "/>
    <s v=" "/>
    <s v=" "/>
    <n v="1"/>
    <n v="1"/>
    <s v="null"/>
    <s v=" "/>
    <n v="5636538"/>
    <s v="FERIA 2019"/>
    <n v="43543"/>
    <n v="0"/>
    <n v="0"/>
    <n v="0"/>
    <s v=" "/>
    <s v=" "/>
    <n v="0"/>
    <n v="0"/>
    <m/>
    <m/>
    <m/>
    <m/>
  </r>
  <r>
    <n v="234583"/>
    <s v="C"/>
    <x v="224"/>
    <x v="0"/>
    <n v="4"/>
    <n v="3.45013621203882E+16"/>
    <d v="2020-07-14T00:00:00"/>
    <d v="2026-06-30T00:00:00"/>
    <n v="0"/>
    <n v="1"/>
    <n v="16"/>
    <n v="30"/>
    <n v="2"/>
    <n v="16.8"/>
    <n v="18156"/>
    <n v="3700000"/>
    <n v="82492"/>
    <n v="3168663"/>
    <n v="0"/>
    <n v="0"/>
    <n v="0"/>
    <m/>
    <n v="0"/>
    <n v="0"/>
    <n v="0"/>
    <m/>
    <m/>
    <d v="2021-10-30T00:00:00"/>
    <n v="1"/>
    <s v="S"/>
    <n v="1"/>
    <n v="30"/>
    <n v="0"/>
    <s v=" "/>
    <s v=" "/>
    <s v=" "/>
    <s v=" "/>
    <s v=" "/>
    <s v=" "/>
    <n v="1"/>
    <n v="1"/>
    <s v="null"/>
    <s v=" "/>
    <n v="2934080"/>
    <s v="LIBRE INVERSION 20"/>
    <n v="44026"/>
    <n v="0"/>
    <n v="0"/>
    <n v="0"/>
    <s v=" "/>
    <s v=" "/>
    <n v="0"/>
    <n v="0"/>
    <m/>
    <m/>
    <m/>
    <m/>
  </r>
  <r>
    <n v="1116343"/>
    <s v="C"/>
    <x v="225"/>
    <x v="0"/>
    <n v="4"/>
    <n v="1.11625517521038E+18"/>
    <d v="2021-08-11T00:00:00"/>
    <d v="2024-07-30T00:00:00"/>
    <n v="0"/>
    <n v="1"/>
    <n v="3"/>
    <n v="30"/>
    <n v="2"/>
    <n v="13.2"/>
    <n v="14029"/>
    <n v="6000000"/>
    <n v="211535"/>
    <n v="5603085"/>
    <n v="0"/>
    <n v="0"/>
    <n v="0"/>
    <m/>
    <n v="0"/>
    <n v="0"/>
    <n v="0"/>
    <m/>
    <m/>
    <d v="2021-10-29T00:00:00"/>
    <n v="1"/>
    <s v="S"/>
    <n v="1"/>
    <n v="30"/>
    <n v="0"/>
    <s v=" "/>
    <s v=" "/>
    <s v=" "/>
    <s v=" "/>
    <s v=" "/>
    <s v=" "/>
    <n v="1"/>
    <n v="1"/>
    <s v="null"/>
    <s v=" "/>
    <n v="4486742"/>
    <s v="LIBRE INVERSION 20 SIN CODEUDO"/>
    <n v="44419"/>
    <n v="0"/>
    <n v="0"/>
    <n v="0"/>
    <s v=" "/>
    <n v="890303093000"/>
    <n v="0"/>
    <n v="0"/>
    <m/>
    <m/>
    <m/>
    <m/>
  </r>
  <r>
    <n v="103283"/>
    <s v="C"/>
    <x v="226"/>
    <x v="0"/>
    <n v="4"/>
    <n v="1.14406357111301E+18"/>
    <d v="2021-10-01T00:00:00"/>
    <d v="2022-04-30T00:00:00"/>
    <n v="0"/>
    <n v="1"/>
    <n v="0"/>
    <n v="30"/>
    <n v="2"/>
    <n v="19.8"/>
    <n v="21699"/>
    <n v="320000"/>
    <n v="56501"/>
    <n v="320000"/>
    <n v="0"/>
    <n v="0"/>
    <n v="0"/>
    <m/>
    <n v="0"/>
    <n v="0"/>
    <n v="0"/>
    <m/>
    <m/>
    <d v="2021-10-06T00:00:00"/>
    <n v="1"/>
    <s v="S"/>
    <n v="1"/>
    <n v="30"/>
    <n v="0"/>
    <s v=" "/>
    <s v=" "/>
    <s v=" "/>
    <s v=" "/>
    <s v=" "/>
    <s v=" "/>
    <n v="1"/>
    <n v="1"/>
    <s v="null"/>
    <s v=" "/>
    <n v="216717"/>
    <s v="ORDENES AL COMERCIO"/>
    <n v="44470"/>
    <n v="0"/>
    <n v="0"/>
    <n v="0"/>
    <s v=" "/>
    <n v="890303093000"/>
    <n v="0"/>
    <n v="0"/>
    <m/>
    <m/>
    <m/>
    <m/>
  </r>
  <r>
    <n v="1259201"/>
    <s v="C"/>
    <x v="226"/>
    <x v="0"/>
    <n v="4"/>
    <n v="1.14406357110038E+18"/>
    <d v="2019-05-09T00:00:00"/>
    <d v="2023-04-30T00:00:00"/>
    <n v="0"/>
    <n v="1"/>
    <n v="27"/>
    <n v="30"/>
    <n v="2"/>
    <n v="18"/>
    <n v="19562"/>
    <n v="7400000"/>
    <n v="218490"/>
    <n v="3901359"/>
    <n v="0"/>
    <n v="0"/>
    <n v="0"/>
    <m/>
    <n v="0"/>
    <n v="0"/>
    <n v="0"/>
    <m/>
    <m/>
    <d v="2021-10-29T00:00:00"/>
    <n v="1"/>
    <s v="S"/>
    <n v="1"/>
    <n v="30"/>
    <n v="0"/>
    <s v=" "/>
    <s v=" "/>
    <s v=" "/>
    <s v=" "/>
    <s v=" "/>
    <s v=" "/>
    <n v="1"/>
    <n v="1"/>
    <s v="null"/>
    <s v=" "/>
    <n v="2642158"/>
    <s v="LIBRE INVERSION"/>
    <n v="43594"/>
    <n v="0"/>
    <n v="0"/>
    <n v="0"/>
    <s v=" "/>
    <n v="890303093000"/>
    <n v="0"/>
    <n v="0"/>
    <m/>
    <m/>
    <m/>
    <m/>
  </r>
  <r>
    <n v="197447"/>
    <s v="C"/>
    <x v="226"/>
    <x v="0"/>
    <n v="4"/>
    <n v="1.1440635711246799E+18"/>
    <d v="2020-08-28T00:00:00"/>
    <d v="2022-08-30T00:00:00"/>
    <n v="0"/>
    <n v="1"/>
    <n v="14"/>
    <n v="30"/>
    <n v="2"/>
    <n v="21.6"/>
    <n v="23872"/>
    <n v="1300000"/>
    <n v="67570"/>
    <n v="611748"/>
    <n v="0"/>
    <n v="0"/>
    <n v="0"/>
    <m/>
    <n v="0"/>
    <n v="0"/>
    <n v="0"/>
    <m/>
    <m/>
    <d v="2021-10-29T00:00:00"/>
    <n v="1"/>
    <s v="S"/>
    <n v="1"/>
    <n v="30"/>
    <n v="0"/>
    <s v=" "/>
    <s v=" "/>
    <s v=" "/>
    <s v=" "/>
    <s v=" "/>
    <s v=" "/>
    <n v="1"/>
    <n v="1"/>
    <s v="null"/>
    <s v=" "/>
    <n v="414301"/>
    <s v="CREDIYA 20"/>
    <n v="44071"/>
    <n v="0"/>
    <n v="0"/>
    <n v="0"/>
    <s v=" "/>
    <n v="890303093000"/>
    <n v="0"/>
    <n v="0"/>
    <m/>
    <m/>
    <m/>
    <m/>
  </r>
  <r>
    <n v="133016"/>
    <s v="C"/>
    <x v="227"/>
    <x v="0"/>
    <n v="4"/>
    <n v="6.6995479117586496E+16"/>
    <d v="2019-06-20T00:00:00"/>
    <d v="2022-06-30T00:00:00"/>
    <n v="0"/>
    <n v="1"/>
    <n v="25"/>
    <n v="30"/>
    <n v="2"/>
    <n v="18"/>
    <n v="19562"/>
    <n v="4000000"/>
    <n v="145188"/>
    <n v="1460188"/>
    <n v="0"/>
    <n v="0"/>
    <n v="0"/>
    <m/>
    <n v="0"/>
    <n v="0"/>
    <n v="0"/>
    <m/>
    <m/>
    <d v="2021-10-30T00:00:00"/>
    <n v="1"/>
    <s v="S"/>
    <n v="1"/>
    <n v="30"/>
    <n v="0"/>
    <s v=" "/>
    <s v=" "/>
    <s v=" "/>
    <s v=" "/>
    <s v=" "/>
    <s v=" "/>
    <n v="1"/>
    <n v="1"/>
    <s v="null"/>
    <s v=" "/>
    <n v="1327172"/>
    <s v="FERIA 2019"/>
    <n v="43636"/>
    <n v="0"/>
    <n v="0"/>
    <n v="0"/>
    <s v=" "/>
    <n v="0"/>
    <n v="0"/>
    <n v="0"/>
    <m/>
    <m/>
    <m/>
    <m/>
  </r>
  <r>
    <n v="195030"/>
    <s v="C"/>
    <x v="227"/>
    <x v="0"/>
    <n v="4"/>
    <n v="6.69954792103892E+16"/>
    <d v="2021-06-28T00:00:00"/>
    <d v="2023-06-30T00:00:00"/>
    <n v="0"/>
    <n v="1"/>
    <n v="4"/>
    <n v="30"/>
    <n v="2"/>
    <n v="14.4"/>
    <n v="15389"/>
    <n v="2500000"/>
    <n v="124087"/>
    <n v="2140936"/>
    <n v="0"/>
    <n v="0"/>
    <n v="0"/>
    <m/>
    <n v="0"/>
    <n v="0"/>
    <n v="0"/>
    <m/>
    <m/>
    <d v="2021-10-30T00:00:00"/>
    <n v="1"/>
    <s v="S"/>
    <n v="1"/>
    <n v="30"/>
    <n v="0"/>
    <s v=" "/>
    <s v=" "/>
    <s v=" "/>
    <s v=" "/>
    <s v=" "/>
    <s v=" "/>
    <n v="1"/>
    <n v="1"/>
    <s v="null"/>
    <s v=" "/>
    <n v="1945906"/>
    <s v="LIBRE INVERSION 20 SIN CODEUDO"/>
    <n v="44375"/>
    <n v="0"/>
    <n v="0"/>
    <n v="0"/>
    <s v=" "/>
    <n v="0"/>
    <n v="0"/>
    <n v="0"/>
    <m/>
    <m/>
    <m/>
    <m/>
  </r>
  <r>
    <n v="3819082"/>
    <s v="C"/>
    <x v="228"/>
    <x v="0"/>
    <n v="4"/>
    <n v="3.88625622675864E+16"/>
    <d v="2019-06-07T00:00:00"/>
    <d v="2023-05-30T00:00:00"/>
    <n v="0"/>
    <n v="1"/>
    <n v="29"/>
    <n v="30"/>
    <n v="2"/>
    <n v="18"/>
    <n v="19562"/>
    <n v="18600000"/>
    <n v="572845"/>
    <n v="9214217"/>
    <n v="0"/>
    <n v="0"/>
    <n v="0"/>
    <m/>
    <n v="0"/>
    <n v="0"/>
    <n v="0"/>
    <m/>
    <m/>
    <d v="2021-10-29T00:00:00"/>
    <n v="1"/>
    <s v="S"/>
    <n v="1"/>
    <n v="30"/>
    <n v="0"/>
    <s v=" "/>
    <s v=" "/>
    <s v=" "/>
    <s v=" "/>
    <s v=" "/>
    <s v=" "/>
    <n v="1"/>
    <n v="1"/>
    <s v="null"/>
    <s v=" "/>
    <n v="5395135"/>
    <s v="FERIA 2019 SIN CODEUDOR"/>
    <n v="43623"/>
    <n v="0"/>
    <n v="0"/>
    <n v="0"/>
    <s v=" "/>
    <n v="890303093000"/>
    <n v="0"/>
    <n v="0"/>
    <m/>
    <m/>
    <m/>
    <m/>
  </r>
  <r>
    <n v="444837"/>
    <s v="C"/>
    <x v="229"/>
    <x v="0"/>
    <n v="4"/>
    <n v="2.91776232103892E+16"/>
    <d v="2021-07-06T00:00:00"/>
    <d v="2024-06-30T00:00:00"/>
    <n v="0"/>
    <n v="1"/>
    <n v="4"/>
    <n v="30"/>
    <n v="2"/>
    <n v="15.6"/>
    <n v="16765"/>
    <n v="3000000"/>
    <n v="109362"/>
    <n v="2742646"/>
    <n v="0"/>
    <n v="0"/>
    <n v="0"/>
    <m/>
    <n v="0"/>
    <n v="0"/>
    <n v="0"/>
    <m/>
    <m/>
    <d v="2021-10-30T00:00:00"/>
    <n v="1"/>
    <s v="S"/>
    <n v="1"/>
    <n v="30"/>
    <n v="0"/>
    <s v=" "/>
    <s v=" "/>
    <s v=" "/>
    <s v=" "/>
    <s v=" "/>
    <s v=" "/>
    <n v="1"/>
    <n v="1"/>
    <s v="null"/>
    <s v=" "/>
    <n v="2297809"/>
    <s v="LIBRE INVERSION 20 SIN CODEUDO"/>
    <n v="44383"/>
    <n v="0"/>
    <n v="0"/>
    <n v="0"/>
    <s v=" "/>
    <n v="0"/>
    <n v="0"/>
    <n v="0"/>
    <m/>
    <m/>
    <m/>
    <m/>
  </r>
  <r>
    <n v="0"/>
    <s v="C"/>
    <x v="230"/>
    <x v="0"/>
    <n v="4"/>
    <n v="669930371003380"/>
    <d v="2018-11-20T00:00:00"/>
    <d v="2023-11-30T00:00:00"/>
    <n v="0"/>
    <n v="1"/>
    <n v="59"/>
    <n v="30"/>
    <n v="2"/>
    <n v="17.399999999999999"/>
    <n v="18857"/>
    <n v="13100000"/>
    <n v="330434"/>
    <n v="161238"/>
    <n v="0"/>
    <n v="0"/>
    <n v="0"/>
    <m/>
    <n v="0"/>
    <n v="0"/>
    <n v="0"/>
    <m/>
    <m/>
    <d v="2021-10-31T00:00:00"/>
    <n v="1"/>
    <s v="S"/>
    <n v="1"/>
    <n v="30"/>
    <n v="0"/>
    <s v=" "/>
    <s v=" "/>
    <s v=" "/>
    <s v=" "/>
    <s v=" "/>
    <s v=" "/>
    <n v="1"/>
    <n v="1"/>
    <s v="null"/>
    <s v=" "/>
    <n v="4786587"/>
    <s v="LIBRE INVERSION"/>
    <n v="43424"/>
    <n v="0"/>
    <n v="0"/>
    <n v="0"/>
    <s v=" "/>
    <n v="0"/>
    <n v="0"/>
    <n v="0"/>
    <m/>
    <m/>
    <m/>
    <m/>
  </r>
  <r>
    <n v="8414670"/>
    <s v="C"/>
    <x v="231"/>
    <x v="0"/>
    <n v="4"/>
    <n v="1.14393414311778E+18"/>
    <d v="2020-04-14T00:00:00"/>
    <d v="2027-03-30T00:00:00"/>
    <n v="0"/>
    <n v="1"/>
    <n v="16"/>
    <n v="30"/>
    <n v="2"/>
    <n v="18"/>
    <n v="19562"/>
    <n v="14428000"/>
    <n v="305686"/>
    <n v="12886498"/>
    <n v="0"/>
    <n v="0"/>
    <n v="0"/>
    <m/>
    <n v="0"/>
    <n v="0"/>
    <n v="0"/>
    <m/>
    <m/>
    <d v="2021-10-31T00:00:00"/>
    <n v="1"/>
    <s v="S"/>
    <n v="1"/>
    <n v="30"/>
    <n v="0"/>
    <s v=" "/>
    <s v=" "/>
    <s v=" "/>
    <s v=" "/>
    <s v=" "/>
    <s v=" "/>
    <n v="1"/>
    <n v="1"/>
    <s v="null"/>
    <s v=" "/>
    <n v="4471828"/>
    <s v="FERIA 2020"/>
    <n v="43935"/>
    <n v="0"/>
    <n v="0"/>
    <n v="0"/>
    <s v=" "/>
    <n v="0"/>
    <n v="0"/>
    <n v="0"/>
    <m/>
    <m/>
    <m/>
    <m/>
  </r>
  <r>
    <n v="2200041"/>
    <s v="C"/>
    <x v="231"/>
    <x v="0"/>
    <n v="4"/>
    <n v="1.1439341431246799E+18"/>
    <d v="2020-10-30T00:00:00"/>
    <d v="2021-10-30T00:00:00"/>
    <n v="0"/>
    <n v="1"/>
    <n v="2"/>
    <n v="30"/>
    <n v="2"/>
    <n v="21.6"/>
    <n v="23872"/>
    <n v="4000000"/>
    <n v="374763"/>
    <n v="3369214"/>
    <n v="0"/>
    <n v="0"/>
    <n v="0"/>
    <m/>
    <n v="0"/>
    <n v="0"/>
    <n v="0"/>
    <m/>
    <m/>
    <d v="2021-10-31T00:00:00"/>
    <n v="1"/>
    <s v="S"/>
    <n v="1"/>
    <n v="30"/>
    <n v="0"/>
    <s v=" "/>
    <s v=" "/>
    <s v=" "/>
    <s v=" "/>
    <s v=" "/>
    <s v=" "/>
    <n v="1"/>
    <n v="1"/>
    <s v="null"/>
    <s v=" "/>
    <n v="1169173"/>
    <s v="CREDIYA 20"/>
    <n v="44134"/>
    <n v="0"/>
    <n v="0"/>
    <n v="0"/>
    <s v=" "/>
    <n v="0"/>
    <n v="0"/>
    <n v="0"/>
    <m/>
    <m/>
    <m/>
    <m/>
  </r>
  <r>
    <n v="1271342"/>
    <s v="C"/>
    <x v="232"/>
    <x v="0"/>
    <n v="4"/>
    <n v="6.70221851083892E+16"/>
    <d v="2021-06-24T00:00:00"/>
    <d v="2021-12-30T00:00:00"/>
    <n v="0"/>
    <n v="2"/>
    <n v="0"/>
    <n v="30"/>
    <n v="2"/>
    <n v="19.2"/>
    <n v="20983"/>
    <n v="1800000"/>
    <n v="0"/>
    <n v="1800000"/>
    <n v="0"/>
    <n v="0"/>
    <n v="0"/>
    <m/>
    <n v="0"/>
    <n v="0"/>
    <n v="0"/>
    <n v="1800000"/>
    <n v="12"/>
    <d v="2021-06-24T00:00:00"/>
    <n v="1"/>
    <s v="S"/>
    <n v="1"/>
    <n v="30"/>
    <n v="0"/>
    <s v=" "/>
    <s v=" "/>
    <s v=" "/>
    <s v=" "/>
    <s v=" "/>
    <s v=" "/>
    <n v="1"/>
    <n v="1"/>
    <s v="null"/>
    <s v=" "/>
    <n v="528658"/>
    <s v="CREDIYA CUOTA UNICA"/>
    <n v="44371"/>
    <n v="0"/>
    <n v="0"/>
    <n v="0"/>
    <s v=" "/>
    <n v="890303093000"/>
    <n v="0"/>
    <n v="0"/>
    <m/>
    <m/>
    <m/>
    <m/>
  </r>
  <r>
    <n v="27122911"/>
    <s v="C"/>
    <x v="232"/>
    <x v="0"/>
    <n v="4"/>
    <n v="6.70221851177878E+16"/>
    <d v="2020-04-14T00:00:00"/>
    <d v="2027-04-30T00:00:00"/>
    <n v="0"/>
    <n v="1"/>
    <n v="15"/>
    <n v="30"/>
    <n v="2"/>
    <n v="18"/>
    <n v="19562"/>
    <n v="42470000"/>
    <n v="899811"/>
    <n v="38401335"/>
    <n v="0"/>
    <n v="0"/>
    <n v="0"/>
    <m/>
    <n v="0"/>
    <n v="0"/>
    <n v="0"/>
    <m/>
    <m/>
    <d v="2021-10-29T00:00:00"/>
    <n v="1"/>
    <s v="S"/>
    <n v="1"/>
    <n v="30"/>
    <n v="0"/>
    <s v=" "/>
    <s v=" "/>
    <s v=" "/>
    <s v=" "/>
    <s v=" "/>
    <s v=" "/>
    <n v="1"/>
    <n v="1"/>
    <s v="null"/>
    <s v=" "/>
    <n v="11278424"/>
    <s v="FERIA 2020"/>
    <n v="43935"/>
    <n v="0"/>
    <n v="0"/>
    <n v="0"/>
    <s v=" "/>
    <n v="890303093000"/>
    <d v="1899-12-30T00:00:00"/>
    <n v="0"/>
    <m/>
    <m/>
    <m/>
    <m/>
  </r>
  <r>
    <n v="0"/>
    <s v="C"/>
    <x v="233"/>
    <x v="0"/>
    <n v="4"/>
    <n v="6.6739330115488496E+16"/>
    <d v="2020-09-30T00:00:00"/>
    <d v="2025-09-30T00:00:00"/>
    <n v="0"/>
    <n v="1"/>
    <n v="13"/>
    <n v="30"/>
    <n v="2"/>
    <n v="11.4"/>
    <n v="12015"/>
    <n v="5000000"/>
    <n v="110436"/>
    <n v="4148812"/>
    <n v="0"/>
    <n v="0"/>
    <n v="0"/>
    <m/>
    <n v="0"/>
    <n v="0"/>
    <n v="0"/>
    <m/>
    <m/>
    <d v="2021-10-29T00:00:00"/>
    <n v="1"/>
    <s v="S"/>
    <n v="1"/>
    <n v="30"/>
    <n v="0"/>
    <s v=" "/>
    <s v=" "/>
    <s v=" "/>
    <s v=" "/>
    <s v=" "/>
    <s v=" "/>
    <n v="1"/>
    <n v="1"/>
    <s v="null"/>
    <s v=" "/>
    <n v="6332048"/>
    <s v="SOBRE APORTES"/>
    <n v="44104"/>
    <n v="0"/>
    <n v="0"/>
    <n v="0"/>
    <s v=" "/>
    <n v="890303093000"/>
    <n v="0"/>
    <n v="0"/>
    <m/>
    <m/>
    <m/>
    <m/>
  </r>
  <r>
    <n v="0"/>
    <s v="C"/>
    <x v="234"/>
    <x v="0"/>
    <n v="4"/>
    <n v="6.6774863116379296E+16"/>
    <d v="2015-07-28T00:00:00"/>
    <d v="2025-07-30T00:00:00"/>
    <n v="0"/>
    <n v="1"/>
    <n v="75"/>
    <n v="30"/>
    <n v="2"/>
    <n v="10.8"/>
    <n v="11351"/>
    <n v="4250000"/>
    <n v="92592"/>
    <n v="3396305"/>
    <n v="0"/>
    <n v="0"/>
    <n v="0"/>
    <m/>
    <n v="0"/>
    <n v="0"/>
    <n v="0"/>
    <m/>
    <m/>
    <d v="2021-10-29T00:00:00"/>
    <n v="1"/>
    <s v="S"/>
    <n v="1"/>
    <n v="30"/>
    <n v="0"/>
    <s v=" "/>
    <s v=" "/>
    <s v=" "/>
    <s v=" "/>
    <s v=" "/>
    <s v=" "/>
    <n v="1"/>
    <n v="1"/>
    <s v="null"/>
    <s v=" "/>
    <n v="4882849"/>
    <s v="APORTES FERIA 2015"/>
    <n v="42213"/>
    <n v="0"/>
    <n v="0"/>
    <n v="0"/>
    <s v=" "/>
    <n v="890303093000"/>
    <n v="0"/>
    <n v="0"/>
    <m/>
    <m/>
    <m/>
    <m/>
  </r>
  <r>
    <n v="0"/>
    <s v="C"/>
    <x v="234"/>
    <x v="0"/>
    <n v="4"/>
    <n v="6.67748632603862E+16"/>
    <d v="2019-05-23T00:00:00"/>
    <d v="2024-05-30T00:00:00"/>
    <n v="0"/>
    <n v="1"/>
    <n v="26"/>
    <n v="30"/>
    <n v="2"/>
    <n v="17.399999999999999"/>
    <n v="18857"/>
    <n v="7300000"/>
    <n v="193763"/>
    <n v="4992538"/>
    <n v="0"/>
    <n v="0"/>
    <n v="0"/>
    <m/>
    <n v="0"/>
    <n v="0"/>
    <n v="0"/>
    <m/>
    <m/>
    <d v="2021-10-29T00:00:00"/>
    <n v="1"/>
    <s v="S"/>
    <n v="1"/>
    <n v="30"/>
    <n v="0"/>
    <s v=" "/>
    <s v=" "/>
    <s v=" "/>
    <s v=" "/>
    <s v=" "/>
    <s v=" "/>
    <n v="1"/>
    <n v="1"/>
    <s v="null"/>
    <s v=" "/>
    <n v="7177744"/>
    <s v="LIBRE INVERSION SIN CODEUDOR"/>
    <n v="43608"/>
    <n v="0"/>
    <n v="0"/>
    <n v="0"/>
    <s v=" "/>
    <n v="890303093000"/>
    <n v="0"/>
    <n v="0"/>
    <m/>
    <m/>
    <m/>
    <m/>
  </r>
  <r>
    <n v="1047439"/>
    <s v="C"/>
    <x v="235"/>
    <x v="0"/>
    <n v="4"/>
    <n v="1.67718232103881E+16"/>
    <d v="2020-06-16T00:00:00"/>
    <d v="2025-06-30T00:00:00"/>
    <n v="0"/>
    <n v="1"/>
    <n v="16"/>
    <n v="30"/>
    <n v="2"/>
    <n v="16.8"/>
    <n v="18156"/>
    <n v="5000000"/>
    <n v="131049"/>
    <n v="4097504"/>
    <n v="0"/>
    <n v="0"/>
    <n v="0"/>
    <m/>
    <n v="0"/>
    <n v="0"/>
    <n v="0"/>
    <m/>
    <m/>
    <d v="2021-10-29T00:00:00"/>
    <n v="1"/>
    <s v="S"/>
    <n v="1"/>
    <n v="30"/>
    <n v="0"/>
    <s v=" "/>
    <s v=" "/>
    <s v=" "/>
    <s v=" "/>
    <s v=" "/>
    <s v=" "/>
    <n v="1"/>
    <n v="1"/>
    <s v="null"/>
    <s v=" "/>
    <n v="3050065"/>
    <s v="LIBRE INVERSION 20 SIN CODEUDO"/>
    <n v="43998"/>
    <n v="0"/>
    <n v="0"/>
    <n v="0"/>
    <s v=" "/>
    <n v="890303093000"/>
    <n v="0"/>
    <n v="0"/>
    <m/>
    <m/>
    <m/>
    <m/>
  </r>
  <r>
    <n v="2273546"/>
    <s v="C"/>
    <x v="236"/>
    <x v="0"/>
    <n v="4"/>
    <n v="3.19396151246892E+16"/>
    <d v="2021-06-29T00:00:00"/>
    <d v="2022-05-30T00:00:00"/>
    <n v="0"/>
    <n v="1"/>
    <n v="6"/>
    <n v="30"/>
    <n v="2"/>
    <n v="19.2"/>
    <n v="20983"/>
    <n v="3500000"/>
    <n v="187123"/>
    <n v="2969559"/>
    <n v="0"/>
    <n v="0"/>
    <n v="0"/>
    <m/>
    <n v="0"/>
    <n v="0"/>
    <n v="0"/>
    <n v="1800000"/>
    <n v="12"/>
    <d v="2021-10-29T00:00:00"/>
    <n v="1"/>
    <s v="S"/>
    <n v="1"/>
    <n v="30"/>
    <n v="0"/>
    <s v=" "/>
    <s v=" "/>
    <s v=" "/>
    <s v=" "/>
    <s v=" "/>
    <s v=" "/>
    <n v="1"/>
    <n v="1"/>
    <s v="null"/>
    <s v=" "/>
    <n v="696013"/>
    <s v="CREDIYA 20"/>
    <n v="44376"/>
    <n v="0"/>
    <n v="0"/>
    <n v="0"/>
    <s v=" "/>
    <n v="890303093000"/>
    <n v="0"/>
    <n v="0"/>
    <m/>
    <m/>
    <m/>
    <m/>
  </r>
  <r>
    <n v="25680941"/>
    <s v="C"/>
    <x v="236"/>
    <x v="0"/>
    <n v="4"/>
    <n v="3.19396151173843E+16"/>
    <d v="2018-05-03T00:00:00"/>
    <d v="2024-04-30T00:00:00"/>
    <n v="0"/>
    <n v="1"/>
    <n v="40"/>
    <n v="30"/>
    <n v="2"/>
    <n v="18"/>
    <n v="19562"/>
    <n v="58000000"/>
    <n v="1332312"/>
    <n v="33542781"/>
    <n v="0"/>
    <n v="0"/>
    <n v="0"/>
    <m/>
    <n v="0"/>
    <n v="0"/>
    <n v="0"/>
    <m/>
    <m/>
    <d v="2021-10-29T00:00:00"/>
    <n v="1"/>
    <s v="S"/>
    <n v="1"/>
    <n v="30"/>
    <n v="0"/>
    <s v=" "/>
    <s v=" "/>
    <s v=" "/>
    <s v=" "/>
    <s v=" "/>
    <s v=" "/>
    <n v="1"/>
    <n v="1"/>
    <s v="null"/>
    <s v=" "/>
    <n v="7861840"/>
    <s v="FERIA 2018"/>
    <n v="43223"/>
    <n v="0"/>
    <n v="0"/>
    <n v="0"/>
    <s v=" "/>
    <n v="890303093000"/>
    <n v="0"/>
    <n v="0"/>
    <m/>
    <m/>
    <m/>
    <m/>
  </r>
  <r>
    <n v="457510"/>
    <s v="C"/>
    <x v="237"/>
    <x v="0"/>
    <n v="4"/>
    <n v="3.19318112103892E+16"/>
    <d v="2021-06-30T00:00:00"/>
    <d v="2023-06-30T00:00:00"/>
    <n v="0"/>
    <n v="1"/>
    <n v="4"/>
    <n v="30"/>
    <n v="2"/>
    <n v="14.4"/>
    <n v="15389"/>
    <n v="4000000"/>
    <n v="198539"/>
    <n v="3402662"/>
    <n v="40832"/>
    <n v="0"/>
    <n v="0"/>
    <m/>
    <n v="0"/>
    <n v="0"/>
    <n v="0"/>
    <m/>
    <m/>
    <d v="2021-10-31T00:00:00"/>
    <n v="1"/>
    <s v="S"/>
    <n v="1"/>
    <n v="30"/>
    <n v="0"/>
    <s v=" "/>
    <s v=" "/>
    <s v=" "/>
    <s v=" "/>
    <s v=" "/>
    <s v=" "/>
    <n v="1"/>
    <n v="1"/>
    <s v="null"/>
    <s v=" "/>
    <n v="2945152"/>
    <s v="LIBRE INVERSION 20 SIN CODEUDO"/>
    <n v="44377"/>
    <n v="0"/>
    <n v="0"/>
    <n v="0"/>
    <s v=" "/>
    <s v=" "/>
    <n v="0"/>
    <n v="0"/>
    <m/>
    <m/>
    <m/>
    <m/>
  </r>
  <r>
    <n v="215641"/>
    <s v="C"/>
    <x v="238"/>
    <x v="0"/>
    <n v="4"/>
    <n v="6.6824361113014096E+16"/>
    <d v="2021-10-15T00:00:00"/>
    <d v="2022-04-30T00:00:00"/>
    <n v="0"/>
    <n v="1"/>
    <n v="0"/>
    <n v="30"/>
    <n v="2"/>
    <n v="19.8"/>
    <n v="21699"/>
    <n v="390000"/>
    <n v="68861"/>
    <n v="390000"/>
    <n v="0"/>
    <n v="0"/>
    <n v="0"/>
    <m/>
    <n v="0"/>
    <n v="0"/>
    <n v="0"/>
    <m/>
    <m/>
    <d v="2021-10-15T00:00:00"/>
    <n v="1"/>
    <s v="S"/>
    <n v="1"/>
    <n v="30"/>
    <n v="0"/>
    <s v=" "/>
    <s v=" "/>
    <s v=" "/>
    <s v=" "/>
    <s v=" "/>
    <s v=" "/>
    <n v="1"/>
    <n v="1"/>
    <s v="null"/>
    <s v=" "/>
    <n v="174359"/>
    <s v="ORDENES AL COMERCIO"/>
    <n v="44484"/>
    <n v="0"/>
    <n v="0"/>
    <n v="0"/>
    <s v=" "/>
    <n v="890303093000"/>
    <n v="0"/>
    <n v="0"/>
    <m/>
    <m/>
    <m/>
    <m/>
  </r>
  <r>
    <n v="1115830"/>
    <s v="C"/>
    <x v="238"/>
    <x v="0"/>
    <n v="4"/>
    <n v="6.6824361210388896E+16"/>
    <d v="2021-03-09T00:00:00"/>
    <d v="2025-02-28T00:00:00"/>
    <n v="0"/>
    <n v="1"/>
    <n v="8"/>
    <n v="30"/>
    <n v="2"/>
    <n v="14.4"/>
    <n v="15389"/>
    <n v="2300000"/>
    <n v="66844"/>
    <n v="2018047"/>
    <n v="0"/>
    <n v="0"/>
    <n v="0"/>
    <m/>
    <n v="0"/>
    <n v="0"/>
    <n v="0"/>
    <m/>
    <m/>
    <d v="2021-10-29T00:00:00"/>
    <n v="1"/>
    <s v="S"/>
    <n v="1"/>
    <n v="30"/>
    <n v="0"/>
    <s v=" "/>
    <s v=" "/>
    <s v=" "/>
    <s v=" "/>
    <s v=" "/>
    <s v=" "/>
    <n v="1"/>
    <n v="1"/>
    <s v="null"/>
    <s v=" "/>
    <n v="902217"/>
    <s v="LIBRE INVERSION 20 SIN CODEUDO"/>
    <n v="44264"/>
    <n v="0"/>
    <n v="0"/>
    <n v="0"/>
    <s v=" "/>
    <n v="890303093000"/>
    <n v="0"/>
    <n v="0"/>
    <m/>
    <m/>
    <m/>
    <m/>
  </r>
  <r>
    <n v="2378020"/>
    <s v="C"/>
    <x v="238"/>
    <x v="0"/>
    <n v="4"/>
    <n v="668243612555517"/>
    <d v="2020-11-06T00:00:00"/>
    <d v="2023-10-30T00:00:00"/>
    <n v="0"/>
    <n v="1"/>
    <n v="12"/>
    <n v="30"/>
    <n v="2"/>
    <n v="12.6"/>
    <n v="13354"/>
    <n v="6000000"/>
    <n v="209759"/>
    <n v="4300794"/>
    <n v="0"/>
    <n v="0"/>
    <n v="0"/>
    <m/>
    <n v="0"/>
    <n v="0"/>
    <n v="0"/>
    <m/>
    <m/>
    <d v="2021-10-29T00:00:00"/>
    <n v="1"/>
    <s v="S"/>
    <n v="1"/>
    <n v="30"/>
    <n v="0"/>
    <s v=" "/>
    <s v=" "/>
    <s v=" "/>
    <s v=" "/>
    <s v=" "/>
    <s v=" "/>
    <n v="1"/>
    <n v="1"/>
    <s v="null"/>
    <s v=" "/>
    <n v="1922774"/>
    <s v="COMPRA CARTERA 20 SIN CODEUDOR"/>
    <n v="44141"/>
    <n v="0"/>
    <n v="0"/>
    <n v="0"/>
    <s v=" "/>
    <n v="890303093000"/>
    <n v="0"/>
    <n v="0"/>
    <m/>
    <m/>
    <m/>
    <m/>
  </r>
  <r>
    <n v="10034248"/>
    <s v="C"/>
    <x v="239"/>
    <x v="0"/>
    <n v="4"/>
    <n v="1.1438652041182799E+18"/>
    <d v="2021-06-03T00:00:00"/>
    <d v="2027-05-30T00:00:00"/>
    <n v="0"/>
    <n v="1"/>
    <n v="5"/>
    <n v="30"/>
    <n v="2"/>
    <n v="15.6"/>
    <n v="16765"/>
    <n v="13700000"/>
    <n v="298689"/>
    <n v="13115741"/>
    <n v="0"/>
    <n v="0"/>
    <n v="0"/>
    <m/>
    <n v="0"/>
    <n v="0"/>
    <n v="0"/>
    <m/>
    <m/>
    <d v="2021-10-30T00:00:00"/>
    <n v="1"/>
    <s v="S"/>
    <n v="1"/>
    <n v="30"/>
    <n v="0"/>
    <s v=" "/>
    <s v=" "/>
    <s v=" "/>
    <s v=" "/>
    <s v=" "/>
    <s v=" "/>
    <n v="1"/>
    <n v="1"/>
    <s v="null"/>
    <s v=" "/>
    <n v="3081493"/>
    <s v="FERIA 2021"/>
    <n v="44350"/>
    <n v="0"/>
    <n v="0"/>
    <n v="0"/>
    <s v=" "/>
    <n v="0"/>
    <s v="ARIZABALETA LUCIANA"/>
    <n v="0"/>
    <m/>
    <m/>
    <m/>
    <m/>
  </r>
  <r>
    <n v="675093"/>
    <s v="C"/>
    <x v="240"/>
    <x v="0"/>
    <n v="4"/>
    <n v="6.6991962124689E+16"/>
    <d v="2021-04-14T00:00:00"/>
    <d v="2023-04-30T00:00:00"/>
    <n v="0"/>
    <n v="1"/>
    <n v="6"/>
    <n v="30"/>
    <n v="2"/>
    <n v="19.2"/>
    <n v="20983"/>
    <n v="1600000"/>
    <n v="81277"/>
    <n v="1256853"/>
    <n v="0"/>
    <n v="0"/>
    <n v="0"/>
    <m/>
    <n v="0"/>
    <n v="0"/>
    <n v="0"/>
    <m/>
    <m/>
    <d v="2021-10-30T00:00:00"/>
    <n v="1"/>
    <s v="S"/>
    <n v="1"/>
    <n v="30"/>
    <n v="0"/>
    <s v=" "/>
    <s v=" "/>
    <s v=" "/>
    <s v=" "/>
    <s v=" "/>
    <s v=" "/>
    <n v="1"/>
    <n v="1"/>
    <s v="null"/>
    <s v=" "/>
    <n v="581760"/>
    <s v="CREDIYA 20"/>
    <n v="44300"/>
    <n v="0"/>
    <n v="0"/>
    <n v="0"/>
    <s v=" "/>
    <n v="0"/>
    <n v="0"/>
    <n v="0"/>
    <m/>
    <m/>
    <m/>
    <m/>
  </r>
  <r>
    <n v="2418749"/>
    <s v="C"/>
    <x v="240"/>
    <x v="0"/>
    <n v="4"/>
    <n v="6.69919621177882E+16"/>
    <d v="2020-07-31T00:00:00"/>
    <d v="2027-07-30T00:00:00"/>
    <n v="0"/>
    <n v="1"/>
    <n v="15"/>
    <n v="30"/>
    <n v="2"/>
    <n v="18"/>
    <n v="19562"/>
    <n v="5000000"/>
    <n v="105935"/>
    <n v="4503105"/>
    <n v="0"/>
    <n v="0"/>
    <n v="0"/>
    <m/>
    <n v="0"/>
    <n v="0"/>
    <n v="0"/>
    <m/>
    <m/>
    <d v="2021-10-30T00:00:00"/>
    <n v="1"/>
    <s v="S"/>
    <n v="1"/>
    <n v="30"/>
    <n v="0"/>
    <s v=" "/>
    <s v=" "/>
    <s v=" "/>
    <s v=" "/>
    <s v=" "/>
    <s v=" "/>
    <n v="1"/>
    <n v="1"/>
    <s v="null"/>
    <s v=" "/>
    <n v="2084356"/>
    <s v="FERIA 2020"/>
    <n v="44043"/>
    <n v="0"/>
    <n v="0"/>
    <n v="0"/>
    <s v=" "/>
    <n v="0"/>
    <n v="0"/>
    <n v="0"/>
    <m/>
    <m/>
    <m/>
    <m/>
  </r>
  <r>
    <n v="153841"/>
    <s v="C"/>
    <x v="241"/>
    <x v="0"/>
    <n v="4"/>
    <n v="6.6959136115489504E+16"/>
    <d v="2021-09-24T00:00:00"/>
    <d v="2024-09-30T00:00:00"/>
    <n v="0"/>
    <n v="1"/>
    <n v="1"/>
    <n v="30"/>
    <n v="2"/>
    <n v="9"/>
    <n v="9381"/>
    <n v="5600000"/>
    <n v="178830"/>
    <n v="5464514"/>
    <n v="0"/>
    <n v="0"/>
    <n v="0"/>
    <m/>
    <n v="0"/>
    <n v="0"/>
    <n v="0"/>
    <m/>
    <m/>
    <d v="2021-10-30T00:00:00"/>
    <n v="1"/>
    <s v="S"/>
    <n v="1"/>
    <n v="30"/>
    <n v="0"/>
    <s v=" "/>
    <s v=" "/>
    <s v=" "/>
    <s v=" "/>
    <s v=" "/>
    <s v=" "/>
    <n v="1"/>
    <n v="1"/>
    <s v="null"/>
    <s v=" "/>
    <n v="5310673"/>
    <s v="SOBRE APORTES"/>
    <n v="44463"/>
    <n v="0"/>
    <n v="0"/>
    <n v="0"/>
    <s v=" "/>
    <n v="800087565"/>
    <s v="SYNLAB COLOMBIA S A S"/>
    <n v="0"/>
    <m/>
    <m/>
    <m/>
    <m/>
  </r>
  <r>
    <n v="1775593"/>
    <s v="C"/>
    <x v="242"/>
    <x v="0"/>
    <n v="4"/>
    <n v="317110811255523"/>
    <d v="2020-11-27T00:00:00"/>
    <d v="2023-11-30T00:00:00"/>
    <n v="0"/>
    <n v="1"/>
    <n v="11"/>
    <n v="30"/>
    <n v="2"/>
    <n v="13.2"/>
    <n v="14029"/>
    <n v="5706391"/>
    <n v="194477"/>
    <n v="4204626"/>
    <n v="0"/>
    <n v="0"/>
    <n v="0"/>
    <m/>
    <n v="0"/>
    <n v="0"/>
    <n v="0"/>
    <m/>
    <m/>
    <d v="2021-10-30T00:00:00"/>
    <n v="1"/>
    <s v="S"/>
    <n v="1"/>
    <n v="30"/>
    <n v="0"/>
    <s v=" "/>
    <s v=" "/>
    <s v=" "/>
    <s v=" "/>
    <s v=" "/>
    <s v=" "/>
    <n v="1"/>
    <n v="1"/>
    <s v="null"/>
    <s v=" "/>
    <n v="2429033"/>
    <s v="COMPRA CARTERA 20"/>
    <n v="44162"/>
    <n v="0"/>
    <n v="0"/>
    <n v="0"/>
    <s v=" "/>
    <n v="800087565"/>
    <s v="SYNLAB COLOMBIA S A S"/>
    <n v="0"/>
    <m/>
    <m/>
    <m/>
    <m/>
  </r>
  <r>
    <n v="0"/>
    <s v="C"/>
    <x v="243"/>
    <x v="0"/>
    <n v="4"/>
    <n v="6.6682527117188704E+16"/>
    <d v="2020-12-17T00:00:00"/>
    <d v="2022-12-30T00:00:00"/>
    <n v="0"/>
    <n v="1"/>
    <n v="10"/>
    <n v="30"/>
    <n v="2"/>
    <n v="11.76"/>
    <n v="12415"/>
    <n v="3000000"/>
    <n v="141725"/>
    <n v="1838947"/>
    <n v="0"/>
    <n v="0"/>
    <n v="0"/>
    <m/>
    <n v="0"/>
    <n v="0"/>
    <n v="0"/>
    <m/>
    <m/>
    <d v="2021-10-30T00:00:00"/>
    <n v="1"/>
    <s v="S"/>
    <n v="1"/>
    <n v="30"/>
    <n v="0"/>
    <s v=" "/>
    <s v=" "/>
    <s v=" "/>
    <s v=" "/>
    <s v=" "/>
    <s v=" "/>
    <n v="1"/>
    <n v="1"/>
    <s v="null"/>
    <s v=" "/>
    <n v="2428957"/>
    <s v="CREDITO MADRUGON"/>
    <n v="44182"/>
    <n v="0"/>
    <n v="0"/>
    <n v="0"/>
    <s v=" "/>
    <n v="800087565"/>
    <s v="SYNLAB COLOMBIA S A S"/>
    <n v="0"/>
    <m/>
    <m/>
    <m/>
    <m/>
  </r>
  <r>
    <n v="799047"/>
    <s v="C"/>
    <x v="244"/>
    <x v="0"/>
    <n v="4"/>
    <n v="6.68821851246894E+16"/>
    <d v="2021-09-06T00:00:00"/>
    <d v="2023-08-30T00:00:00"/>
    <n v="0"/>
    <n v="1"/>
    <n v="2"/>
    <n v="30"/>
    <n v="2"/>
    <n v="19.2"/>
    <n v="20983"/>
    <n v="1000000"/>
    <n v="50798"/>
    <n v="930838"/>
    <n v="0"/>
    <n v="0"/>
    <n v="0"/>
    <m/>
    <n v="0"/>
    <n v="0"/>
    <n v="0"/>
    <m/>
    <m/>
    <d v="2021-10-29T00:00:00"/>
    <n v="1"/>
    <s v="S"/>
    <n v="1"/>
    <n v="30"/>
    <n v="0"/>
    <s v=" "/>
    <s v=" "/>
    <s v=" "/>
    <s v=" "/>
    <s v=" "/>
    <s v=" "/>
    <n v="1"/>
    <n v="1"/>
    <s v="null"/>
    <s v=" "/>
    <n v="131791"/>
    <s v="CREDIYA 20"/>
    <n v="44445"/>
    <n v="0"/>
    <n v="0"/>
    <n v="0"/>
    <s v=" "/>
    <n v="890303093000"/>
    <n v="0"/>
    <n v="0"/>
    <m/>
    <m/>
    <m/>
    <m/>
  </r>
  <r>
    <n v="13624516"/>
    <s v="C"/>
    <x v="244"/>
    <x v="0"/>
    <n v="4"/>
    <n v="6.6882185267787904E+16"/>
    <d v="2020-05-05T00:00:00"/>
    <d v="2027-04-30T00:00:00"/>
    <n v="0"/>
    <n v="1"/>
    <n v="16"/>
    <n v="30"/>
    <n v="2"/>
    <n v="18"/>
    <n v="19562"/>
    <n v="17600000"/>
    <n v="398153"/>
    <n v="15871670"/>
    <n v="0"/>
    <n v="0"/>
    <n v="0"/>
    <m/>
    <n v="0"/>
    <n v="0"/>
    <n v="0"/>
    <m/>
    <m/>
    <d v="2021-10-29T00:00:00"/>
    <n v="1"/>
    <s v="S"/>
    <n v="1"/>
    <n v="30"/>
    <n v="0"/>
    <s v=" "/>
    <s v=" "/>
    <s v=" "/>
    <s v=" "/>
    <s v=" "/>
    <s v=" "/>
    <n v="1"/>
    <n v="1"/>
    <s v="null"/>
    <s v=" "/>
    <n v="2247154"/>
    <s v="FERIA 2020 SIN CODEUDOR"/>
    <n v="43956"/>
    <n v="0"/>
    <n v="0"/>
    <n v="0"/>
    <s v=" "/>
    <n v="890303093000"/>
    <n v="0"/>
    <n v="0"/>
    <m/>
    <m/>
    <m/>
    <m/>
  </r>
  <r>
    <n v="203576"/>
    <s v="C"/>
    <x v="245"/>
    <x v="0"/>
    <n v="4"/>
    <n v="1.14399153626808E+18"/>
    <d v="2020-08-21T00:00:00"/>
    <d v="2024-08-30T00:00:00"/>
    <n v="0"/>
    <n v="1"/>
    <n v="14"/>
    <n v="30"/>
    <n v="2"/>
    <n v="8.4"/>
    <n v="8731"/>
    <n v="3000000"/>
    <n v="78121"/>
    <n v="2260734"/>
    <n v="0"/>
    <n v="0"/>
    <n v="0"/>
    <m/>
    <n v="0"/>
    <n v="0"/>
    <n v="0"/>
    <m/>
    <m/>
    <d v="2021-10-30T00:00:00"/>
    <n v="1"/>
    <s v="S"/>
    <n v="1"/>
    <n v="30"/>
    <n v="0"/>
    <s v=" "/>
    <s v=" "/>
    <s v=" "/>
    <s v=" "/>
    <s v=" "/>
    <s v=" "/>
    <n v="1"/>
    <n v="1"/>
    <s v="null"/>
    <s v=" "/>
    <n v="2057158"/>
    <s v="EMERGENCIA ECONM SIN CODEUDOR"/>
    <n v="44064"/>
    <n v="0"/>
    <n v="0"/>
    <n v="0"/>
    <s v=" "/>
    <n v="0"/>
    <n v="0"/>
    <n v="0"/>
    <m/>
    <m/>
    <m/>
    <m/>
  </r>
  <r>
    <n v="12797"/>
    <s v="C"/>
    <x v="245"/>
    <x v="0"/>
    <n v="4"/>
    <n v="1.14399153621048E+18"/>
    <d v="2021-05-19T00:00:00"/>
    <d v="2022-01-30T00:00:00"/>
    <n v="0"/>
    <n v="1"/>
    <n v="5"/>
    <n v="30"/>
    <n v="2"/>
    <n v="9"/>
    <n v="9381"/>
    <n v="369750"/>
    <n v="48323"/>
    <n v="142114"/>
    <n v="0"/>
    <n v="0"/>
    <n v="0"/>
    <m/>
    <n v="0"/>
    <n v="0"/>
    <n v="0"/>
    <m/>
    <m/>
    <d v="2021-10-30T00:00:00"/>
    <n v="1"/>
    <s v="S"/>
    <n v="1"/>
    <n v="30"/>
    <n v="0"/>
    <s v=" "/>
    <s v=" "/>
    <s v=" "/>
    <s v=" "/>
    <s v=" "/>
    <s v=" "/>
    <n v="1"/>
    <n v="1"/>
    <s v="null"/>
    <s v=" "/>
    <n v="129317"/>
    <s v="SOCIAL V,E,C,I, 20 SIN CODEUOR"/>
    <n v="44335"/>
    <n v="0"/>
    <n v="0"/>
    <n v="0"/>
    <s v=" "/>
    <n v="0"/>
    <n v="0"/>
    <n v="0"/>
    <m/>
    <m/>
    <m/>
    <m/>
  </r>
  <r>
    <n v="19039"/>
    <s v="C"/>
    <x v="245"/>
    <x v="0"/>
    <n v="4"/>
    <n v="1.1439915361154801E+18"/>
    <d v="2020-02-21T00:00:00"/>
    <d v="2021-10-30T00:00:00"/>
    <n v="0"/>
    <n v="1"/>
    <n v="17"/>
    <n v="30"/>
    <n v="2"/>
    <n v="11.4"/>
    <n v="12015"/>
    <n v="1300000"/>
    <n v="71851"/>
    <n v="211433"/>
    <n v="0"/>
    <n v="0"/>
    <n v="0"/>
    <m/>
    <n v="0"/>
    <n v="0"/>
    <n v="0"/>
    <m/>
    <m/>
    <d v="2021-10-30T00:00:00"/>
    <n v="1"/>
    <s v="S"/>
    <n v="1"/>
    <n v="30"/>
    <n v="0"/>
    <s v=" "/>
    <s v=" "/>
    <s v=" "/>
    <s v=" "/>
    <s v=" "/>
    <s v=" "/>
    <n v="1"/>
    <n v="1"/>
    <s v="null"/>
    <s v=" "/>
    <n v="192394"/>
    <s v="SOBRE APORTES"/>
    <n v="43882"/>
    <n v="0"/>
    <n v="0"/>
    <n v="0"/>
    <s v=" "/>
    <n v="0"/>
    <n v="0"/>
    <n v="0"/>
    <m/>
    <m/>
    <m/>
    <m/>
  </r>
  <r>
    <n v="334992"/>
    <s v="C"/>
    <x v="246"/>
    <x v="0"/>
    <n v="4"/>
    <n v="1.66720591130141E+16"/>
    <d v="2021-10-15T00:00:00"/>
    <d v="2022-04-30T00:00:00"/>
    <n v="0"/>
    <n v="1"/>
    <n v="0"/>
    <n v="30"/>
    <n v="2"/>
    <n v="19.8"/>
    <n v="21699"/>
    <n v="380000"/>
    <n v="67095"/>
    <n v="380000"/>
    <n v="0"/>
    <n v="0"/>
    <n v="0"/>
    <m/>
    <n v="0"/>
    <n v="0"/>
    <n v="0"/>
    <m/>
    <m/>
    <d v="2021-10-15T00:00:00"/>
    <n v="1"/>
    <s v="S"/>
    <n v="1"/>
    <n v="30"/>
    <n v="0"/>
    <s v=" "/>
    <s v=" "/>
    <s v=" "/>
    <s v=" "/>
    <s v=" "/>
    <s v=" "/>
    <n v="1"/>
    <n v="1"/>
    <s v="null"/>
    <s v=" "/>
    <n v="45008"/>
    <s v="ORDENES AL COMERCIO"/>
    <n v="44484"/>
    <n v="0"/>
    <n v="0"/>
    <n v="0"/>
    <s v=" "/>
    <n v="890303093000"/>
    <n v="0"/>
    <n v="0"/>
    <m/>
    <m/>
    <m/>
    <m/>
  </r>
  <r>
    <n v="50240754"/>
    <s v="C"/>
    <x v="246"/>
    <x v="0"/>
    <n v="4"/>
    <n v="1.66720591203894E+16"/>
    <d v="2021-08-31T00:00:00"/>
    <d v="2027-08-30T00:00:00"/>
    <n v="0"/>
    <n v="1"/>
    <n v="2"/>
    <n v="30"/>
    <n v="2"/>
    <n v="14.4"/>
    <n v="15389"/>
    <n v="58000000"/>
    <n v="1226411"/>
    <n v="56990910"/>
    <n v="0"/>
    <n v="0"/>
    <n v="0"/>
    <m/>
    <n v="0"/>
    <n v="0"/>
    <n v="0"/>
    <m/>
    <m/>
    <d v="2021-10-29T00:00:00"/>
    <n v="1"/>
    <s v="S"/>
    <n v="1"/>
    <n v="30"/>
    <n v="0"/>
    <s v=" "/>
    <s v=" "/>
    <s v=" "/>
    <s v=" "/>
    <s v=" "/>
    <s v=" "/>
    <n v="1"/>
    <n v="1"/>
    <s v="null"/>
    <s v=" "/>
    <n v="6750156"/>
    <s v="LIBRE INVERSION 20"/>
    <n v="44439"/>
    <n v="0"/>
    <n v="0"/>
    <n v="0"/>
    <s v=" "/>
    <n v="890303093000"/>
    <n v="0"/>
    <n v="0"/>
    <m/>
    <m/>
    <m/>
    <m/>
  </r>
  <r>
    <n v="0"/>
    <s v="C"/>
    <x v="247"/>
    <x v="0"/>
    <n v="4"/>
    <n v="1.69196441154879E+16"/>
    <d v="2020-04-20T00:00:00"/>
    <d v="2021-10-30T00:00:00"/>
    <n v="0"/>
    <n v="1"/>
    <n v="16"/>
    <n v="30"/>
    <n v="2"/>
    <n v="11.4"/>
    <n v="12015"/>
    <n v="1102000"/>
    <n v="67043"/>
    <n v="132144"/>
    <n v="0"/>
    <n v="0"/>
    <n v="0"/>
    <m/>
    <n v="0"/>
    <n v="0"/>
    <n v="0"/>
    <m/>
    <m/>
    <d v="2021-10-30T00:00:00"/>
    <n v="1"/>
    <s v="S"/>
    <n v="1"/>
    <n v="30"/>
    <n v="0"/>
    <s v=" "/>
    <s v=" "/>
    <s v=" "/>
    <s v=" "/>
    <s v=" "/>
    <s v=" "/>
    <n v="1"/>
    <n v="1"/>
    <s v="null"/>
    <s v=" "/>
    <n v="179348"/>
    <s v="SOBRE APORTES"/>
    <n v="43941"/>
    <n v="0"/>
    <n v="0"/>
    <n v="0"/>
    <s v=" "/>
    <n v="0"/>
    <n v="0"/>
    <n v="0"/>
    <m/>
    <m/>
    <m/>
    <m/>
  </r>
  <r>
    <n v="0"/>
    <s v="C"/>
    <x v="247"/>
    <x v="0"/>
    <n v="4"/>
    <n v="1.69196441154893E+16"/>
    <d v="2021-07-28T00:00:00"/>
    <d v="2023-01-30T00:00:00"/>
    <n v="0"/>
    <n v="1"/>
    <n v="3"/>
    <n v="30"/>
    <n v="2"/>
    <n v="9"/>
    <n v="9381"/>
    <n v="1660000"/>
    <n v="99151"/>
    <n v="1399083"/>
    <n v="0"/>
    <n v="0"/>
    <n v="0"/>
    <m/>
    <n v="0"/>
    <n v="0"/>
    <n v="0"/>
    <m/>
    <m/>
    <d v="2021-10-30T00:00:00"/>
    <n v="1"/>
    <s v="S"/>
    <n v="1"/>
    <n v="30"/>
    <n v="0"/>
    <s v=" "/>
    <s v=" "/>
    <s v=" "/>
    <s v=" "/>
    <s v=" "/>
    <s v=" "/>
    <n v="1"/>
    <n v="1"/>
    <s v="null"/>
    <s v=" "/>
    <n v="1898862"/>
    <s v="SOBRE APORTES"/>
    <n v="44405"/>
    <n v="0"/>
    <n v="0"/>
    <n v="0"/>
    <s v=" "/>
    <n v="0"/>
    <n v="0"/>
    <n v="0"/>
    <m/>
    <m/>
    <m/>
    <m/>
  </r>
  <r>
    <n v="9339076"/>
    <s v="C"/>
    <x v="248"/>
    <x v="0"/>
    <n v="4"/>
    <n v="2.93625881175866E+16"/>
    <d v="2019-07-16T00:00:00"/>
    <d v="2025-07-30T00:00:00"/>
    <n v="0"/>
    <n v="1"/>
    <n v="24"/>
    <n v="30"/>
    <n v="2"/>
    <n v="18"/>
    <n v="19562"/>
    <n v="20000000"/>
    <n v="459418"/>
    <n v="15559933"/>
    <n v="0"/>
    <n v="0"/>
    <n v="0"/>
    <m/>
    <n v="0"/>
    <n v="0"/>
    <n v="0"/>
    <m/>
    <m/>
    <d v="2021-10-30T00:00:00"/>
    <n v="1"/>
    <s v="S"/>
    <n v="1"/>
    <n v="30"/>
    <n v="0"/>
    <s v=" "/>
    <s v=" "/>
    <s v=" "/>
    <s v=" "/>
    <s v=" "/>
    <s v=" "/>
    <n v="1"/>
    <n v="1"/>
    <s v="null"/>
    <s v=" "/>
    <n v="6220857"/>
    <s v="FERIA 2019"/>
    <n v="43662"/>
    <n v="0"/>
    <n v="0"/>
    <n v="0"/>
    <s v=" "/>
    <n v="0"/>
    <n v="0"/>
    <n v="0"/>
    <m/>
    <m/>
    <m/>
    <m/>
  </r>
  <r>
    <n v="1074837"/>
    <s v="C"/>
    <x v="248"/>
    <x v="0"/>
    <n v="4"/>
    <n v="2.93625881246893E+16"/>
    <d v="2021-08-11T00:00:00"/>
    <d v="2023-07-30T00:00:00"/>
    <n v="0"/>
    <n v="1"/>
    <n v="3"/>
    <n v="30"/>
    <n v="2"/>
    <n v="19.2"/>
    <n v="20983"/>
    <n v="2000000"/>
    <n v="101596"/>
    <n v="1790798"/>
    <n v="0"/>
    <n v="0"/>
    <n v="0"/>
    <m/>
    <n v="0"/>
    <n v="0"/>
    <n v="0"/>
    <m/>
    <m/>
    <d v="2021-10-30T00:00:00"/>
    <n v="1"/>
    <s v="S"/>
    <n v="1"/>
    <n v="30"/>
    <n v="0"/>
    <s v=" "/>
    <s v=" "/>
    <s v=" "/>
    <s v=" "/>
    <s v=" "/>
    <s v=" "/>
    <n v="1"/>
    <n v="1"/>
    <s v="null"/>
    <s v=" "/>
    <n v="715961"/>
    <s v="CREDIYA 20"/>
    <n v="44419"/>
    <n v="0"/>
    <n v="0"/>
    <n v="0"/>
    <s v=" "/>
    <n v="0"/>
    <n v="0"/>
    <n v="0"/>
    <m/>
    <m/>
    <m/>
    <m/>
  </r>
  <r>
    <n v="504794"/>
    <s v="C"/>
    <x v="249"/>
    <x v="0"/>
    <n v="4"/>
    <n v="9.4509969115489104E+16"/>
    <d v="2021-06-09T00:00:00"/>
    <d v="2025-05-30T00:00:00"/>
    <n v="0"/>
    <n v="1"/>
    <n v="5"/>
    <n v="30"/>
    <n v="2"/>
    <n v="9"/>
    <n v="9381"/>
    <n v="2600000"/>
    <n v="65057"/>
    <n v="2371828"/>
    <n v="0"/>
    <n v="0"/>
    <n v="0"/>
    <m/>
    <n v="0"/>
    <n v="0"/>
    <n v="0"/>
    <m/>
    <m/>
    <d v="2021-10-30T00:00:00"/>
    <n v="1"/>
    <s v="S"/>
    <n v="1"/>
    <n v="30"/>
    <n v="0"/>
    <s v=" "/>
    <s v=" "/>
    <s v=" "/>
    <s v=" "/>
    <s v=" "/>
    <s v=" "/>
    <n v="1"/>
    <n v="1"/>
    <s v="null"/>
    <s v=" "/>
    <n v="1867034"/>
    <s v="SOBRE APORTES"/>
    <n v="44356"/>
    <n v="0"/>
    <n v="0"/>
    <n v="0"/>
    <s v=" "/>
    <n v="0"/>
    <n v="0"/>
    <n v="0"/>
    <m/>
    <m/>
    <m/>
    <m/>
  </r>
  <r>
    <n v="205530"/>
    <s v="C"/>
    <x v="249"/>
    <x v="0"/>
    <n v="4"/>
    <n v="9.4509969124689504E+16"/>
    <d v="2021-10-06T00:00:00"/>
    <d v="2023-09-30T00:00:00"/>
    <n v="0"/>
    <n v="1"/>
    <n v="1"/>
    <n v="30"/>
    <n v="2"/>
    <n v="19.2"/>
    <n v="20983"/>
    <n v="1000000"/>
    <n v="50798"/>
    <n v="965702"/>
    <n v="0"/>
    <n v="0"/>
    <n v="0"/>
    <m/>
    <n v="0"/>
    <n v="0"/>
    <n v="0"/>
    <m/>
    <m/>
    <d v="2021-10-30T00:00:00"/>
    <n v="1"/>
    <s v="S"/>
    <n v="1"/>
    <n v="30"/>
    <n v="0"/>
    <s v=" "/>
    <s v=" "/>
    <s v=" "/>
    <s v=" "/>
    <s v=" "/>
    <s v=" "/>
    <n v="1"/>
    <n v="1"/>
    <s v="null"/>
    <s v=" "/>
    <n v="760172"/>
    <s v="CREDIYA 20"/>
    <n v="44475"/>
    <n v="0"/>
    <n v="0"/>
    <n v="0"/>
    <s v=" "/>
    <n v="0"/>
    <n v="0"/>
    <n v="0"/>
    <m/>
    <m/>
    <m/>
    <m/>
  </r>
  <r>
    <n v="6612607"/>
    <s v="C"/>
    <x v="250"/>
    <x v="0"/>
    <n v="4"/>
    <n v="1.14414300311768E+18"/>
    <d v="2019-11-05T00:00:00"/>
    <d v="2025-10-30T00:00:00"/>
    <n v="0"/>
    <n v="1"/>
    <n v="21"/>
    <n v="30"/>
    <n v="2"/>
    <n v="18"/>
    <n v="19562"/>
    <n v="13000000"/>
    <n v="298622"/>
    <n v="10534523"/>
    <n v="0"/>
    <n v="0"/>
    <n v="0"/>
    <m/>
    <n v="0"/>
    <n v="0"/>
    <n v="0"/>
    <m/>
    <m/>
    <d v="2021-10-30T00:00:00"/>
    <n v="1"/>
    <s v="S"/>
    <n v="1"/>
    <n v="30"/>
    <n v="0"/>
    <s v=" "/>
    <s v=" "/>
    <s v=" "/>
    <s v=" "/>
    <s v=" "/>
    <s v=" "/>
    <n v="1"/>
    <n v="1"/>
    <s v="null"/>
    <s v=" "/>
    <n v="3921916"/>
    <s v="RETANQUEO OCT 2019"/>
    <n v="43774"/>
    <n v="0"/>
    <n v="0"/>
    <n v="0"/>
    <s v=" "/>
    <n v="0"/>
    <n v="0"/>
    <n v="0"/>
    <m/>
    <m/>
    <m/>
    <m/>
  </r>
  <r>
    <n v="1515448"/>
    <s v="C"/>
    <x v="250"/>
    <x v="0"/>
    <n v="4"/>
    <n v="1.1441430031246799E+18"/>
    <d v="2021-10-12T00:00:00"/>
    <d v="2023-09-30T00:00:00"/>
    <n v="0"/>
    <n v="1"/>
    <n v="1"/>
    <n v="30"/>
    <n v="2"/>
    <n v="19.2"/>
    <n v="20983"/>
    <n v="2500000"/>
    <n v="126995"/>
    <n v="2414255"/>
    <n v="0"/>
    <n v="0"/>
    <n v="0"/>
    <m/>
    <n v="0"/>
    <n v="0"/>
    <n v="0"/>
    <m/>
    <m/>
    <d v="2021-10-30T00:00:00"/>
    <n v="1"/>
    <s v="S"/>
    <n v="1"/>
    <n v="30"/>
    <n v="0"/>
    <s v=" "/>
    <s v=" "/>
    <s v=" "/>
    <s v=" "/>
    <s v=" "/>
    <s v=" "/>
    <n v="1"/>
    <n v="1"/>
    <s v="null"/>
    <s v=" "/>
    <n v="898807"/>
    <s v="CREDIYA 20"/>
    <n v="44481"/>
    <n v="0"/>
    <n v="0"/>
    <n v="0"/>
    <s v=" "/>
    <n v="0"/>
    <n v="0"/>
    <n v="0"/>
    <m/>
    <m/>
    <m/>
    <m/>
  </r>
  <r>
    <n v="1236799"/>
    <s v="C"/>
    <x v="250"/>
    <x v="0"/>
    <n v="4"/>
    <n v="1.14414300326808E+18"/>
    <d v="2020-10-23T00:00:00"/>
    <d v="2023-10-30T00:00:00"/>
    <n v="0"/>
    <n v="1"/>
    <n v="12"/>
    <n v="30"/>
    <n v="2"/>
    <n v="8.4"/>
    <n v="8731"/>
    <n v="2800000"/>
    <n v="92200"/>
    <n v="1970340"/>
    <n v="0"/>
    <n v="0"/>
    <n v="0"/>
    <m/>
    <n v="0"/>
    <n v="0"/>
    <n v="0"/>
    <m/>
    <m/>
    <d v="2021-10-30T00:00:00"/>
    <n v="1"/>
    <s v="S"/>
    <n v="1"/>
    <n v="30"/>
    <n v="0"/>
    <s v=" "/>
    <s v=" "/>
    <s v=" "/>
    <s v=" "/>
    <s v=" "/>
    <s v=" "/>
    <n v="1"/>
    <n v="1"/>
    <s v="null"/>
    <s v=" "/>
    <n v="733541"/>
    <s v="EMERGENCIA ECONM SIN CODEUDOR"/>
    <n v="44127"/>
    <n v="0"/>
    <n v="0"/>
    <n v="0"/>
    <s v=" "/>
    <n v="0"/>
    <n v="0"/>
    <n v="0"/>
    <m/>
    <m/>
    <m/>
    <m/>
  </r>
  <r>
    <n v="283602"/>
    <s v="C"/>
    <x v="251"/>
    <x v="0"/>
    <n v="4"/>
    <n v="3.19107021083892E+16"/>
    <d v="2021-07-02T00:00:00"/>
    <d v="2021-12-30T00:00:00"/>
    <n v="0"/>
    <n v="2"/>
    <n v="0"/>
    <n v="30"/>
    <n v="2"/>
    <n v="19.2"/>
    <n v="20983"/>
    <n v="640000"/>
    <n v="0"/>
    <n v="640000"/>
    <n v="0"/>
    <n v="0"/>
    <n v="0"/>
    <m/>
    <n v="0"/>
    <n v="0"/>
    <n v="0"/>
    <n v="640000"/>
    <n v="12"/>
    <d v="2021-07-02T00:00:00"/>
    <n v="1"/>
    <s v="S"/>
    <n v="1"/>
    <n v="30"/>
    <n v="0"/>
    <s v=" "/>
    <s v=" "/>
    <s v=" "/>
    <s v=" "/>
    <s v=" "/>
    <s v=" "/>
    <n v="1"/>
    <n v="1"/>
    <s v="null"/>
    <s v=" "/>
    <n v="356398"/>
    <s v="CREDIYA CUOTA UNICA"/>
    <n v="44379"/>
    <n v="0"/>
    <n v="0"/>
    <n v="0"/>
    <s v=" "/>
    <n v="0"/>
    <n v="0"/>
    <n v="0"/>
    <m/>
    <m/>
    <m/>
    <m/>
  </r>
  <r>
    <n v="3805533"/>
    <s v="C"/>
    <x v="251"/>
    <x v="0"/>
    <n v="4"/>
    <n v="3.19107021173842E+16"/>
    <d v="2018-04-25T00:00:00"/>
    <d v="2024-04-30T00:00:00"/>
    <n v="0"/>
    <n v="1"/>
    <n v="39"/>
    <n v="30"/>
    <n v="2"/>
    <n v="18"/>
    <n v="19562"/>
    <n v="14500000"/>
    <n v="333078"/>
    <n v="8587890"/>
    <n v="0"/>
    <n v="0"/>
    <n v="0"/>
    <m/>
    <n v="0"/>
    <n v="0"/>
    <n v="0"/>
    <m/>
    <m/>
    <d v="2021-10-30T00:00:00"/>
    <n v="1"/>
    <s v="S"/>
    <n v="1"/>
    <n v="30"/>
    <n v="0"/>
    <s v=" "/>
    <s v=" "/>
    <s v=" "/>
    <s v=" "/>
    <s v=" "/>
    <s v=" "/>
    <n v="1"/>
    <n v="1"/>
    <s v="null"/>
    <s v=" "/>
    <n v="4782357"/>
    <s v="FERIA 2018"/>
    <n v="43215"/>
    <n v="0"/>
    <n v="0"/>
    <n v="0"/>
    <s v=" "/>
    <n v="0"/>
    <n v="0"/>
    <n v="0"/>
    <m/>
    <m/>
    <m/>
    <m/>
  </r>
  <r>
    <n v="484777"/>
    <s v="C"/>
    <x v="251"/>
    <x v="0"/>
    <n v="4"/>
    <n v="319107021152413"/>
    <d v="2019-03-05T00:00:00"/>
    <d v="2022-06-30T00:00:00"/>
    <n v="0"/>
    <n v="1"/>
    <n v="29"/>
    <n v="30"/>
    <n v="2"/>
    <n v="19.2"/>
    <n v="20983"/>
    <n v="3200000"/>
    <n v="109403"/>
    <n v="1093989"/>
    <n v="0"/>
    <n v="0"/>
    <n v="0"/>
    <m/>
    <n v="0"/>
    <n v="0"/>
    <n v="0"/>
    <m/>
    <m/>
    <d v="2021-10-30T00:00:00"/>
    <n v="1"/>
    <s v="S"/>
    <n v="1"/>
    <n v="30"/>
    <n v="0"/>
    <s v=" "/>
    <s v=" "/>
    <s v=" "/>
    <s v=" "/>
    <s v=" "/>
    <s v=" "/>
    <n v="1"/>
    <n v="1"/>
    <s v="null"/>
    <s v=" "/>
    <n v="609212"/>
    <s v="ESPECIAL"/>
    <n v="43529"/>
    <n v="0"/>
    <n v="0"/>
    <n v="0"/>
    <s v=" "/>
    <n v="0"/>
    <n v="0"/>
    <n v="0"/>
    <m/>
    <m/>
    <m/>
    <m/>
  </r>
  <r>
    <n v="3737001"/>
    <s v="C"/>
    <x v="251"/>
    <x v="0"/>
    <n v="4"/>
    <n v="3.19107021163794E+16"/>
    <d v="2015-07-31T00:00:00"/>
    <d v="2025-07-30T00:00:00"/>
    <n v="0"/>
    <n v="1"/>
    <n v="75"/>
    <n v="30"/>
    <n v="2"/>
    <n v="10.8"/>
    <n v="11351"/>
    <n v="10553000"/>
    <n v="229911"/>
    <n v="8433236"/>
    <n v="0"/>
    <n v="0"/>
    <n v="0"/>
    <m/>
    <n v="0"/>
    <n v="0"/>
    <n v="0"/>
    <m/>
    <m/>
    <d v="2021-10-30T00:00:00"/>
    <n v="1"/>
    <s v="S"/>
    <n v="1"/>
    <n v="30"/>
    <n v="0"/>
    <s v=" "/>
    <s v=" "/>
    <s v=" "/>
    <s v=" "/>
    <s v=" "/>
    <s v=" "/>
    <n v="1"/>
    <n v="1"/>
    <s v="null"/>
    <s v=" "/>
    <n v="4696235"/>
    <s v="APORTES FERIA 2015"/>
    <n v="42216"/>
    <n v="0"/>
    <n v="0"/>
    <n v="0"/>
    <s v=" "/>
    <n v="0"/>
    <n v="0"/>
    <n v="0"/>
    <m/>
    <m/>
    <m/>
    <m/>
  </r>
  <r>
    <n v="1099715"/>
    <s v="C"/>
    <x v="251"/>
    <x v="0"/>
    <n v="4"/>
    <n v="319107021003440"/>
    <d v="2019-05-29T00:00:00"/>
    <d v="2024-05-30T00:00:00"/>
    <n v="0"/>
    <n v="1"/>
    <n v="26"/>
    <n v="30"/>
    <n v="2"/>
    <n v="17.399999999999999"/>
    <n v="18857"/>
    <n v="3700000"/>
    <n v="93329"/>
    <n v="2481711"/>
    <n v="0"/>
    <n v="0"/>
    <n v="0"/>
    <m/>
    <n v="0"/>
    <n v="0"/>
    <n v="0"/>
    <m/>
    <m/>
    <d v="2021-10-30T00:00:00"/>
    <n v="1"/>
    <s v="S"/>
    <n v="1"/>
    <n v="30"/>
    <n v="0"/>
    <s v=" "/>
    <s v=" "/>
    <s v=" "/>
    <s v=" "/>
    <s v=" "/>
    <s v=" "/>
    <n v="1"/>
    <n v="1"/>
    <s v="null"/>
    <s v=" "/>
    <n v="1381996"/>
    <s v="LIBRE INVERSION"/>
    <n v="43614"/>
    <n v="0"/>
    <n v="0"/>
    <n v="0"/>
    <s v=" "/>
    <n v="0"/>
    <n v="0"/>
    <n v="0"/>
    <m/>
    <m/>
    <m/>
    <m/>
  </r>
  <r>
    <n v="0"/>
    <s v="C"/>
    <x v="252"/>
    <x v="0"/>
    <n v="4"/>
    <n v="3.15742241154878E+16"/>
    <d v="2020-03-16T00:00:00"/>
    <d v="2025-02-28T00:00:00"/>
    <n v="0"/>
    <n v="1"/>
    <n v="17"/>
    <n v="30"/>
    <n v="2"/>
    <n v="11.4"/>
    <n v="12015"/>
    <n v="9800000"/>
    <n v="216454"/>
    <n v="7574604"/>
    <n v="0"/>
    <n v="0"/>
    <n v="0"/>
    <m/>
    <n v="0"/>
    <n v="0"/>
    <n v="0"/>
    <m/>
    <m/>
    <d v="2021-10-30T00:00:00"/>
    <n v="1"/>
    <s v="S"/>
    <n v="1"/>
    <n v="30"/>
    <n v="0"/>
    <s v=" "/>
    <s v=" "/>
    <s v=" "/>
    <s v=" "/>
    <s v=" "/>
    <s v=" "/>
    <n v="1"/>
    <n v="1"/>
    <s v="null"/>
    <s v=" "/>
    <n v="9919814"/>
    <s v="SOBRE APORTES"/>
    <n v="43906"/>
    <n v="0"/>
    <n v="0"/>
    <n v="0"/>
    <s v=" "/>
    <n v="0"/>
    <s v="ARIZABALETA LUCIANA"/>
    <n v="0"/>
    <m/>
    <m/>
    <m/>
    <m/>
  </r>
  <r>
    <n v="0"/>
    <s v="C"/>
    <x v="252"/>
    <x v="0"/>
    <n v="4"/>
    <n v="3.1574224115489E+16"/>
    <d v="2021-04-08T00:00:00"/>
    <d v="2022-03-30T00:00:00"/>
    <n v="0"/>
    <n v="1"/>
    <n v="7"/>
    <n v="30"/>
    <n v="2"/>
    <n v="9"/>
    <n v="9381"/>
    <n v="800000"/>
    <n v="70068"/>
    <n v="342350"/>
    <n v="0"/>
    <n v="0"/>
    <n v="0"/>
    <m/>
    <n v="0"/>
    <n v="0"/>
    <n v="0"/>
    <m/>
    <m/>
    <d v="2021-10-30T00:00:00"/>
    <n v="1"/>
    <s v="S"/>
    <n v="1"/>
    <n v="30"/>
    <n v="0"/>
    <s v=" "/>
    <s v=" "/>
    <s v=" "/>
    <s v=" "/>
    <s v=" "/>
    <s v=" "/>
    <n v="1"/>
    <n v="1"/>
    <s v="null"/>
    <s v=" "/>
    <n v="448347"/>
    <s v="SOBRE APORTES"/>
    <n v="44294"/>
    <n v="0"/>
    <n v="0"/>
    <n v="0"/>
    <s v=" "/>
    <n v="0"/>
    <s v="ARIZABALETA LUCIANA"/>
    <n v="0"/>
    <m/>
    <m/>
    <m/>
    <m/>
  </r>
  <r>
    <n v="0"/>
    <s v="C"/>
    <x v="253"/>
    <x v="1"/>
    <n v="4"/>
    <n v="3.18413751154873E+16"/>
    <d v="2019-11-28T00:00:00"/>
    <d v="2021-11-30T00:00:00"/>
    <n v="0"/>
    <n v="1"/>
    <n v="20"/>
    <n v="30"/>
    <n v="2"/>
    <n v="12.6"/>
    <n v="13354"/>
    <n v="1970000"/>
    <n v="93554"/>
    <n v="371976"/>
    <n v="3906"/>
    <n v="0"/>
    <n v="0"/>
    <m/>
    <n v="0"/>
    <n v="0"/>
    <n v="0"/>
    <m/>
    <m/>
    <d v="2021-10-31T00:00:00"/>
    <n v="1"/>
    <s v="S"/>
    <n v="1"/>
    <n v="30"/>
    <n v="0"/>
    <s v=" "/>
    <s v=" "/>
    <s v=" "/>
    <s v=" "/>
    <s v=" "/>
    <s v=" "/>
    <n v="1"/>
    <n v="1"/>
    <s v="null"/>
    <s v=" "/>
    <n v="3041189"/>
    <s v="SOBRE APORTES"/>
    <n v="43797"/>
    <n v="0"/>
    <n v="0"/>
    <n v="0"/>
    <s v=" "/>
    <s v=" "/>
    <n v="0"/>
    <n v="0"/>
    <m/>
    <m/>
    <m/>
    <m/>
  </r>
  <r>
    <n v="6322175"/>
    <s v="C"/>
    <x v="254"/>
    <x v="0"/>
    <n v="4"/>
    <n v="1.81016202103892E+16"/>
    <d v="2021-07-07T00:00:00"/>
    <d v="2026-06-30T00:00:00"/>
    <n v="0"/>
    <n v="1"/>
    <n v="4"/>
    <n v="30"/>
    <n v="2"/>
    <n v="14.4"/>
    <n v="15389"/>
    <n v="12000000"/>
    <n v="300818"/>
    <n v="11481587"/>
    <n v="0"/>
    <n v="0"/>
    <n v="0"/>
    <m/>
    <n v="0"/>
    <n v="0"/>
    <n v="0"/>
    <m/>
    <m/>
    <d v="2021-10-29T00:00:00"/>
    <n v="1"/>
    <s v="S"/>
    <n v="1"/>
    <n v="30"/>
    <n v="0"/>
    <s v=" "/>
    <s v=" "/>
    <s v=" "/>
    <s v=" "/>
    <s v=" "/>
    <s v=" "/>
    <n v="1"/>
    <n v="1"/>
    <s v="null"/>
    <s v=" "/>
    <n v="5159412"/>
    <s v="LIBRE INVERSION 20 SIN CODEUDO"/>
    <n v="44384"/>
    <n v="0"/>
    <n v="0"/>
    <n v="0"/>
    <s v=" "/>
    <n v="890303093000"/>
    <n v="0"/>
    <n v="0"/>
    <m/>
    <m/>
    <m/>
    <m/>
  </r>
  <r>
    <n v="64769"/>
    <s v="C"/>
    <x v="254"/>
    <x v="0"/>
    <n v="4"/>
    <n v="1.81016201130141E+16"/>
    <d v="2021-09-24T00:00:00"/>
    <d v="2022-03-30T00:00:00"/>
    <n v="0"/>
    <n v="1"/>
    <n v="1"/>
    <n v="30"/>
    <n v="2"/>
    <n v="19.8"/>
    <n v="21699"/>
    <n v="140000"/>
    <n v="24719"/>
    <n v="117625"/>
    <n v="0"/>
    <n v="0"/>
    <n v="0"/>
    <m/>
    <n v="0"/>
    <n v="0"/>
    <n v="0"/>
    <m/>
    <m/>
    <d v="2021-10-29T00:00:00"/>
    <n v="1"/>
    <s v="S"/>
    <n v="1"/>
    <n v="30"/>
    <n v="0"/>
    <s v=" "/>
    <s v=" "/>
    <s v=" "/>
    <s v=" "/>
    <s v=" "/>
    <s v=" "/>
    <n v="1"/>
    <n v="1"/>
    <s v="null"/>
    <s v=" "/>
    <n v="52856"/>
    <s v="ORDENES AL COMERCIO"/>
    <n v="44463"/>
    <n v="0"/>
    <n v="0"/>
    <n v="0"/>
    <s v=" "/>
    <n v="890303093000"/>
    <n v="0"/>
    <n v="0"/>
    <m/>
    <m/>
    <m/>
    <m/>
  </r>
  <r>
    <n v="3471551"/>
    <s v="C"/>
    <x v="255"/>
    <x v="0"/>
    <n v="4"/>
    <n v="2.9707067117788E+16"/>
    <d v="2020-06-08T00:00:00"/>
    <d v="2025-05-30T00:00:00"/>
    <n v="0"/>
    <n v="1"/>
    <n v="16"/>
    <n v="30"/>
    <n v="2"/>
    <n v="18"/>
    <n v="19562"/>
    <n v="7874000"/>
    <n v="201184"/>
    <n v="6415477"/>
    <n v="0"/>
    <n v="0"/>
    <n v="0"/>
    <m/>
    <n v="0"/>
    <n v="0"/>
    <n v="0"/>
    <m/>
    <m/>
    <d v="2021-10-29T00:00:00"/>
    <n v="1"/>
    <s v="S"/>
    <n v="1"/>
    <n v="30"/>
    <n v="0"/>
    <s v=" "/>
    <s v=" "/>
    <s v=" "/>
    <s v=" "/>
    <s v=" "/>
    <s v=" "/>
    <n v="1"/>
    <n v="1"/>
    <s v="null"/>
    <s v=" "/>
    <n v="2943926"/>
    <s v="FERIA 2020"/>
    <n v="43990"/>
    <n v="0"/>
    <n v="0"/>
    <n v="0"/>
    <s v=" "/>
    <n v="890303093000"/>
    <n v="0"/>
    <n v="0"/>
    <m/>
    <m/>
    <m/>
    <m/>
  </r>
  <r>
    <n v="619892"/>
    <s v="C"/>
    <x v="256"/>
    <x v="1"/>
    <n v="4"/>
    <n v="9.4455994104980704E+16"/>
    <d v="2017-03-30T00:00:00"/>
    <d v="2022-05-30T00:00:00"/>
    <n v="0"/>
    <n v="1"/>
    <n v="57"/>
    <n v="30"/>
    <n v="2"/>
    <n v="15.6"/>
    <n v="16765"/>
    <n v="5299857"/>
    <n v="125916"/>
    <n v="619892"/>
    <n v="0"/>
    <n v="0"/>
    <n v="0"/>
    <m/>
    <n v="0"/>
    <n v="0"/>
    <n v="0"/>
    <m/>
    <m/>
    <d v="2021-10-31T00:00:00"/>
    <n v="1"/>
    <s v="S"/>
    <n v="1"/>
    <n v="30"/>
    <n v="0"/>
    <s v=" "/>
    <s v=" "/>
    <s v=" "/>
    <s v=" "/>
    <s v=" "/>
    <s v=" "/>
    <n v="1"/>
    <n v="1"/>
    <s v="null"/>
    <s v=" "/>
    <n v="0"/>
    <s v="EX ASOCIADOS"/>
    <n v="42831"/>
    <n v="0"/>
    <n v="0"/>
    <n v="0"/>
    <s v=" "/>
    <n v="1"/>
    <s v="SARA SOFIA URIBE "/>
    <n v="0"/>
    <m/>
    <m/>
    <m/>
    <m/>
  </r>
  <r>
    <n v="2172277"/>
    <s v="C"/>
    <x v="257"/>
    <x v="0"/>
    <n v="4"/>
    <n v="1.14402804211718E+18"/>
    <d v="2020-12-22T00:00:00"/>
    <d v="2023-12-30T00:00:00"/>
    <n v="0"/>
    <n v="1"/>
    <n v="10"/>
    <n v="30"/>
    <n v="2"/>
    <n v="11.76"/>
    <n v="12415"/>
    <n v="7700000"/>
    <n v="257076"/>
    <n v="5837640"/>
    <n v="0"/>
    <n v="0"/>
    <n v="0"/>
    <m/>
    <n v="0"/>
    <n v="0"/>
    <n v="0"/>
    <m/>
    <m/>
    <d v="2021-10-29T00:00:00"/>
    <n v="1"/>
    <s v="S"/>
    <n v="1"/>
    <n v="30"/>
    <n v="0"/>
    <s v=" "/>
    <s v=" "/>
    <s v=" "/>
    <s v=" "/>
    <s v=" "/>
    <s v=" "/>
    <n v="1"/>
    <n v="1"/>
    <s v="null"/>
    <s v=" "/>
    <n v="3665363"/>
    <s v="CREDITO MADRUGON"/>
    <n v="44187"/>
    <n v="0"/>
    <n v="0"/>
    <n v="0"/>
    <s v=" "/>
    <n v="890303093000"/>
    <n v="0"/>
    <n v="0"/>
    <m/>
    <m/>
    <m/>
    <m/>
  </r>
  <r>
    <n v="31305629"/>
    <s v="C"/>
    <x v="258"/>
    <x v="1"/>
    <n v="4"/>
    <n v="1.67331651083891E+16"/>
    <d v="2021-06-15T00:00:00"/>
    <d v="2021-12-30T00:00:00"/>
    <n v="0"/>
    <n v="2"/>
    <n v="0"/>
    <n v="30"/>
    <n v="2"/>
    <n v="19.2"/>
    <n v="20983"/>
    <n v="33744000"/>
    <n v="0"/>
    <n v="33744000"/>
    <n v="0"/>
    <n v="0"/>
    <n v="0"/>
    <m/>
    <n v="0"/>
    <n v="0"/>
    <n v="0"/>
    <n v="33744000"/>
    <n v="12"/>
    <d v="2021-06-15T00:00:00"/>
    <n v="1"/>
    <s v="S"/>
    <n v="1"/>
    <n v="30"/>
    <n v="0"/>
    <s v=" "/>
    <s v=" "/>
    <s v=" "/>
    <s v=" "/>
    <s v=" "/>
    <s v=" "/>
    <n v="1"/>
    <n v="1"/>
    <s v="null"/>
    <s v=" "/>
    <n v="2438371"/>
    <s v="CREDIYA CUOTA UNICA"/>
    <n v="44362"/>
    <n v="0"/>
    <n v="0"/>
    <n v="0"/>
    <s v=" "/>
    <n v="890303093000"/>
    <n v="0"/>
    <n v="0"/>
    <m/>
    <m/>
    <m/>
    <m/>
  </r>
  <r>
    <n v="13591621"/>
    <s v="C"/>
    <x v="258"/>
    <x v="0"/>
    <n v="4"/>
    <n v="1.67331651175859E+16"/>
    <d v="2019-04-02T00:00:00"/>
    <d v="2025-03-30T00:00:00"/>
    <n v="0"/>
    <n v="1"/>
    <n v="28"/>
    <n v="30"/>
    <n v="2"/>
    <n v="18"/>
    <n v="19562"/>
    <n v="20000000"/>
    <n v="459418"/>
    <n v="14650262"/>
    <n v="0"/>
    <n v="0"/>
    <n v="0"/>
    <m/>
    <n v="0"/>
    <n v="0"/>
    <n v="0"/>
    <m/>
    <m/>
    <d v="2021-10-29T00:00:00"/>
    <n v="1"/>
    <s v="S"/>
    <n v="1"/>
    <n v="30"/>
    <n v="0"/>
    <s v=" "/>
    <s v=" "/>
    <s v=" "/>
    <s v=" "/>
    <s v=" "/>
    <s v=" "/>
    <n v="1"/>
    <n v="1"/>
    <s v="null"/>
    <s v=" "/>
    <n v="1058641"/>
    <s v="FERIA 2019"/>
    <n v="43557"/>
    <n v="0"/>
    <n v="0"/>
    <n v="0"/>
    <s v=" "/>
    <n v="890303093000"/>
    <n v="0"/>
    <n v="0"/>
    <m/>
    <m/>
    <m/>
    <m/>
  </r>
  <r>
    <n v="11882641"/>
    <s v="C"/>
    <x v="258"/>
    <x v="3"/>
    <n v="4"/>
    <n v="167331651120383"/>
    <d v="2018-11-28T00:00:00"/>
    <d v="2023-11-30T00:00:00"/>
    <n v="0"/>
    <n v="1"/>
    <n v="32"/>
    <n v="30"/>
    <n v="2"/>
    <n v="14.4"/>
    <n v="15389"/>
    <n v="23000000"/>
    <n v="543409"/>
    <n v="12808171"/>
    <n v="0"/>
    <n v="0"/>
    <n v="0"/>
    <m/>
    <n v="0"/>
    <n v="0"/>
    <n v="0"/>
    <m/>
    <m/>
    <d v="2021-10-29T00:00:00"/>
    <n v="3"/>
    <s v="S"/>
    <n v="1"/>
    <n v="30"/>
    <n v="0"/>
    <s v=" "/>
    <s v=" "/>
    <s v=" "/>
    <s v=" "/>
    <s v=" "/>
    <s v=" "/>
    <n v="1"/>
    <n v="1"/>
    <s v="null"/>
    <s v=" "/>
    <n v="925530"/>
    <s v="VEHICULO"/>
    <n v="43432"/>
    <n v="0"/>
    <n v="0"/>
    <n v="0"/>
    <s v=" "/>
    <n v="890303093000"/>
    <n v="0"/>
    <n v="0"/>
    <m/>
    <m/>
    <m/>
    <m/>
  </r>
  <r>
    <n v="14990429"/>
    <s v="C"/>
    <x v="258"/>
    <x v="0"/>
    <n v="4"/>
    <n v="1.67331651152849E+16"/>
    <d v="2018-08-21T00:00:00"/>
    <d v="2023-08-30T00:00:00"/>
    <n v="0"/>
    <n v="1"/>
    <n v="35"/>
    <n v="30"/>
    <n v="2"/>
    <n v="19.8"/>
    <n v="21699"/>
    <n v="30000000"/>
    <n v="796286"/>
    <n v="16158022"/>
    <n v="0"/>
    <n v="0"/>
    <n v="0"/>
    <m/>
    <n v="0"/>
    <n v="0"/>
    <n v="0"/>
    <m/>
    <m/>
    <d v="2021-10-29T00:00:00"/>
    <n v="1"/>
    <s v="S"/>
    <n v="1"/>
    <n v="30"/>
    <n v="0"/>
    <s v=" "/>
    <s v=" "/>
    <s v=" "/>
    <s v=" "/>
    <s v=" "/>
    <s v=" "/>
    <n v="1"/>
    <n v="1"/>
    <s v="null"/>
    <s v=" "/>
    <n v="1167593"/>
    <s v="ESPECIAL"/>
    <n v="43333"/>
    <n v="0"/>
    <n v="0"/>
    <n v="0"/>
    <s v=" "/>
    <n v="890303093000"/>
    <n v="0"/>
    <n v="0"/>
    <m/>
    <m/>
    <m/>
    <m/>
  </r>
  <r>
    <n v="2686878"/>
    <s v="C"/>
    <x v="258"/>
    <x v="0"/>
    <n v="4"/>
    <n v="1.67331651152874E+16"/>
    <d v="2019-12-20T00:00:00"/>
    <d v="2021-12-30T00:00:00"/>
    <n v="0"/>
    <n v="1"/>
    <n v="19"/>
    <n v="30"/>
    <n v="2"/>
    <n v="19.2"/>
    <n v="20983"/>
    <n v="12000000"/>
    <n v="607752"/>
    <n v="2896157"/>
    <n v="0"/>
    <n v="0"/>
    <n v="0"/>
    <m/>
    <n v="0"/>
    <n v="0"/>
    <n v="0"/>
    <m/>
    <m/>
    <d v="2021-10-29T00:00:00"/>
    <n v="1"/>
    <s v="S"/>
    <n v="1"/>
    <n v="30"/>
    <n v="0"/>
    <s v=" "/>
    <s v=" "/>
    <s v=" "/>
    <s v=" "/>
    <s v=" "/>
    <s v=" "/>
    <n v="1"/>
    <n v="1"/>
    <s v="null"/>
    <s v=" "/>
    <n v="209279"/>
    <s v="ESPECIAL"/>
    <n v="43819"/>
    <n v="0"/>
    <n v="0"/>
    <n v="0"/>
    <s v=" "/>
    <n v="890303093000"/>
    <n v="0"/>
    <n v="0"/>
    <m/>
    <m/>
    <m/>
    <m/>
  </r>
  <r>
    <n v="39975394"/>
    <s v="C"/>
    <x v="258"/>
    <x v="1"/>
    <n v="4"/>
    <n v="1.67331651203881E+16"/>
    <d v="2020-07-07T00:00:00"/>
    <d v="2026-07-30T00:00:00"/>
    <n v="0"/>
    <n v="1"/>
    <n v="15"/>
    <n v="30"/>
    <n v="2"/>
    <n v="15.6"/>
    <n v="16765"/>
    <n v="50000000"/>
    <n v="1081511"/>
    <n v="43089047"/>
    <n v="0"/>
    <n v="0"/>
    <n v="0"/>
    <m/>
    <n v="0"/>
    <n v="0"/>
    <n v="0"/>
    <m/>
    <m/>
    <d v="2021-10-25T00:00:00"/>
    <n v="1"/>
    <s v="S"/>
    <n v="1"/>
    <n v="30"/>
    <n v="0"/>
    <s v=" "/>
    <s v=" "/>
    <s v=" "/>
    <s v=" "/>
    <s v=" "/>
    <s v=" "/>
    <n v="1"/>
    <n v="1"/>
    <s v="null"/>
    <s v=" "/>
    <n v="3113653"/>
    <s v="LIBRE INVERSION 20"/>
    <n v="44019"/>
    <n v="0"/>
    <n v="0"/>
    <n v="0"/>
    <s v=" "/>
    <n v="890303093000"/>
    <n v="0"/>
    <n v="0"/>
    <m/>
    <m/>
    <m/>
    <m/>
  </r>
  <r>
    <n v="16160817"/>
    <s v="C"/>
    <x v="258"/>
    <x v="0"/>
    <n v="4"/>
    <n v="1.67331651003849E+16"/>
    <d v="2018-08-21T00:00:00"/>
    <d v="2023-08-30T00:00:00"/>
    <n v="0"/>
    <n v="1"/>
    <n v="35"/>
    <n v="30"/>
    <n v="2"/>
    <n v="18"/>
    <n v="19562"/>
    <n v="33000000"/>
    <n v="843162"/>
    <n v="17419571"/>
    <n v="0"/>
    <n v="0"/>
    <n v="0"/>
    <m/>
    <n v="0"/>
    <n v="0"/>
    <n v="0"/>
    <m/>
    <m/>
    <d v="2021-10-29T00:00:00"/>
    <n v="1"/>
    <s v="S"/>
    <n v="1"/>
    <n v="30"/>
    <n v="0"/>
    <s v=" "/>
    <s v=" "/>
    <s v=" "/>
    <s v=" "/>
    <s v=" "/>
    <s v=" "/>
    <n v="1"/>
    <n v="1"/>
    <s v="null"/>
    <s v=" "/>
    <n v="1258754"/>
    <s v="LIBRE INVERSION"/>
    <n v="43333"/>
    <n v="0"/>
    <n v="0"/>
    <n v="0"/>
    <s v=" "/>
    <n v="890303093000"/>
    <n v="0"/>
    <n v="0"/>
    <m/>
    <m/>
    <m/>
    <m/>
  </r>
  <r>
    <n v="25150119"/>
    <s v="C"/>
    <x v="258"/>
    <x v="3"/>
    <n v="4"/>
    <n v="167331651110396"/>
    <d v="2019-01-10T00:00:00"/>
    <d v="2025-01-31T00:00:00"/>
    <n v="0"/>
    <n v="1"/>
    <n v="30"/>
    <n v="30"/>
    <n v="2"/>
    <n v="13.2"/>
    <n v="14029"/>
    <n v="40000000"/>
    <n v="813303"/>
    <n v="27109042"/>
    <n v="0"/>
    <n v="0"/>
    <n v="0"/>
    <m/>
    <n v="0"/>
    <n v="0"/>
    <n v="0"/>
    <m/>
    <m/>
    <d v="2021-10-29T00:00:00"/>
    <n v="2"/>
    <s v="S"/>
    <n v="1"/>
    <n v="30"/>
    <n v="0"/>
    <s v=" "/>
    <s v=" "/>
    <s v=" "/>
    <s v=" "/>
    <s v=" "/>
    <s v=" "/>
    <n v="1"/>
    <n v="1"/>
    <s v="null"/>
    <s v=" "/>
    <n v="1958923"/>
    <s v="VIVIENDA"/>
    <n v="43475"/>
    <n v="0"/>
    <n v="0"/>
    <n v="0"/>
    <s v=" "/>
    <n v="890303093000"/>
    <n v="0"/>
    <n v="0"/>
    <m/>
    <m/>
    <m/>
    <m/>
  </r>
  <r>
    <n v="2469176"/>
    <s v="C"/>
    <x v="259"/>
    <x v="0"/>
    <n v="4"/>
    <n v="1.13065936611738E+18"/>
    <d v="2018-05-03T00:00:00"/>
    <d v="2024-04-30T00:00:00"/>
    <n v="0"/>
    <n v="1"/>
    <n v="39"/>
    <n v="30"/>
    <n v="2"/>
    <n v="18"/>
    <n v="19562"/>
    <n v="8000000"/>
    <n v="183767"/>
    <n v="4738150"/>
    <n v="0"/>
    <n v="0"/>
    <n v="0"/>
    <m/>
    <n v="0"/>
    <n v="0"/>
    <n v="0"/>
    <m/>
    <m/>
    <d v="2021-10-30T00:00:00"/>
    <n v="1"/>
    <s v="S"/>
    <n v="1"/>
    <n v="30"/>
    <n v="0"/>
    <s v=" "/>
    <s v=" "/>
    <s v=" "/>
    <s v=" "/>
    <s v=" "/>
    <s v=" "/>
    <n v="1"/>
    <n v="1"/>
    <s v="null"/>
    <s v=" "/>
    <n v="2268974"/>
    <s v="FERIA 2018"/>
    <n v="43223"/>
    <n v="0"/>
    <n v="0"/>
    <n v="0"/>
    <s v=" "/>
    <n v="0"/>
    <s v="ARIZABALETA LUCIANA"/>
    <n v="0"/>
    <m/>
    <m/>
    <m/>
    <m/>
  </r>
  <r>
    <n v="888346"/>
    <s v="C"/>
    <x v="259"/>
    <x v="0"/>
    <n v="4"/>
    <n v="1.13065936611758E+18"/>
    <d v="2019-04-09T00:00:00"/>
    <d v="2024-03-30T00:00:00"/>
    <n v="0"/>
    <n v="1"/>
    <n v="28"/>
    <n v="30"/>
    <n v="2"/>
    <n v="18"/>
    <n v="19562"/>
    <n v="2650000"/>
    <n v="67708"/>
    <n v="1704665"/>
    <n v="0"/>
    <n v="0"/>
    <n v="0"/>
    <m/>
    <n v="0"/>
    <n v="0"/>
    <n v="0"/>
    <m/>
    <m/>
    <d v="2021-10-30T00:00:00"/>
    <n v="1"/>
    <s v="S"/>
    <n v="1"/>
    <n v="30"/>
    <n v="0"/>
    <s v=" "/>
    <s v=" "/>
    <s v=" "/>
    <s v=" "/>
    <s v=" "/>
    <s v=" "/>
    <n v="1"/>
    <n v="1"/>
    <s v="null"/>
    <s v=" "/>
    <n v="816319"/>
    <s v="FERIA 2019"/>
    <n v="43564"/>
    <n v="0"/>
    <n v="0"/>
    <n v="0"/>
    <s v=" "/>
    <n v="0"/>
    <s v="ARIZABALETA LUCIANA"/>
    <n v="0"/>
    <m/>
    <m/>
    <m/>
    <m/>
  </r>
  <r>
    <n v="350172"/>
    <s v="C"/>
    <x v="259"/>
    <x v="0"/>
    <n v="4"/>
    <n v="1.1306593661246799E+18"/>
    <d v="2020-02-26T00:00:00"/>
    <d v="2020-08-30T00:00:00"/>
    <n v="0"/>
    <n v="1"/>
    <n v="1"/>
    <n v="30"/>
    <n v="2"/>
    <n v="21.6"/>
    <n v="23872"/>
    <n v="800000"/>
    <n v="141974"/>
    <n v="671952"/>
    <n v="0"/>
    <n v="0"/>
    <n v="0"/>
    <m/>
    <n v="0"/>
    <n v="0"/>
    <n v="0"/>
    <m/>
    <m/>
    <d v="2021-10-31T00:00:00"/>
    <n v="1"/>
    <s v="S"/>
    <n v="1"/>
    <n v="30"/>
    <n v="0"/>
    <s v=" "/>
    <s v=" "/>
    <s v=" "/>
    <s v=" "/>
    <s v=" "/>
    <s v=" "/>
    <n v="1"/>
    <n v="1"/>
    <s v="null"/>
    <s v=" "/>
    <n v="321780"/>
    <s v="CREDIYA 20"/>
    <n v="43887"/>
    <n v="0"/>
    <n v="0"/>
    <n v="0"/>
    <s v=" "/>
    <n v="0"/>
    <s v="ARIZABALETA LUCIANA"/>
    <n v="0"/>
    <m/>
    <m/>
    <m/>
    <m/>
  </r>
  <r>
    <n v="7472283"/>
    <s v="C"/>
    <x v="260"/>
    <x v="0"/>
    <n v="4"/>
    <n v="2.97855151203888E+16"/>
    <d v="2021-01-21T00:00:00"/>
    <d v="2026-01-31T00:00:00"/>
    <n v="0"/>
    <n v="1"/>
    <n v="9"/>
    <n v="30"/>
    <n v="2"/>
    <n v="16.8"/>
    <n v="18156"/>
    <n v="12000000"/>
    <n v="300818"/>
    <n v="10790150"/>
    <n v="0"/>
    <n v="0"/>
    <n v="0"/>
    <m/>
    <n v="0"/>
    <n v="0"/>
    <n v="0"/>
    <m/>
    <m/>
    <d v="2021-10-29T00:00:00"/>
    <n v="1"/>
    <s v="S"/>
    <n v="1"/>
    <n v="30"/>
    <n v="0"/>
    <s v=" "/>
    <s v=" "/>
    <s v=" "/>
    <s v=" "/>
    <s v=" "/>
    <s v=" "/>
    <n v="1"/>
    <n v="1"/>
    <s v="null"/>
    <s v=" "/>
    <n v="3317867"/>
    <s v="LIBRE INVERSION 20"/>
    <n v="44217"/>
    <n v="0"/>
    <n v="0"/>
    <n v="0"/>
    <s v=" "/>
    <n v="890303093000"/>
    <n v="0"/>
    <n v="0"/>
    <m/>
    <m/>
    <m/>
    <m/>
  </r>
  <r>
    <n v="432840"/>
    <s v="C"/>
    <x v="261"/>
    <x v="0"/>
    <n v="4"/>
    <n v="944314612555549"/>
    <d v="2021-03-01T00:00:00"/>
    <d v="2025-02-28T00:00:00"/>
    <n v="0"/>
    <n v="1"/>
    <n v="8"/>
    <n v="30"/>
    <n v="2"/>
    <n v="9.6"/>
    <n v="10034"/>
    <n v="2302202"/>
    <n v="61306"/>
    <n v="1993992"/>
    <n v="0"/>
    <n v="0"/>
    <n v="0"/>
    <m/>
    <n v="0"/>
    <n v="0"/>
    <n v="0"/>
    <m/>
    <m/>
    <d v="2021-10-29T00:00:00"/>
    <n v="1"/>
    <s v="S"/>
    <n v="1"/>
    <n v="30"/>
    <n v="0"/>
    <s v=" "/>
    <s v=" "/>
    <s v=" "/>
    <s v=" "/>
    <s v=" "/>
    <s v=" "/>
    <n v="1"/>
    <n v="1"/>
    <s v="null"/>
    <s v=" "/>
    <n v="1561152"/>
    <s v="COMPRA CARTERA 20 SIN CODEUDOR"/>
    <n v="44256"/>
    <n v="0"/>
    <n v="0"/>
    <n v="0"/>
    <s v=" "/>
    <n v="890303093000"/>
    <n v="0"/>
    <n v="0"/>
    <m/>
    <m/>
    <m/>
    <m/>
  </r>
  <r>
    <n v="486321"/>
    <s v="C"/>
    <x v="261"/>
    <x v="0"/>
    <n v="4"/>
    <n v="9.4431461115488304E+16"/>
    <d v="2020-08-18T00:00:00"/>
    <d v="2025-09-30T00:00:00"/>
    <n v="0"/>
    <n v="1"/>
    <n v="13"/>
    <n v="30"/>
    <n v="2"/>
    <n v="11.4"/>
    <n v="12015"/>
    <n v="2700000"/>
    <n v="59635"/>
    <n v="2240367"/>
    <n v="0"/>
    <n v="0"/>
    <n v="0"/>
    <m/>
    <n v="0"/>
    <n v="0"/>
    <n v="0"/>
    <m/>
    <m/>
    <d v="2021-10-29T00:00:00"/>
    <n v="1"/>
    <s v="S"/>
    <n v="1"/>
    <n v="30"/>
    <n v="0"/>
    <s v=" "/>
    <s v=" "/>
    <s v=" "/>
    <s v=" "/>
    <s v=" "/>
    <s v=" "/>
    <n v="1"/>
    <n v="1"/>
    <s v="null"/>
    <s v=" "/>
    <n v="1754046"/>
    <s v="SOBRE APORTES"/>
    <n v="44061"/>
    <n v="0"/>
    <n v="0"/>
    <n v="0"/>
    <s v=" "/>
    <n v="890303093000"/>
    <n v="0"/>
    <n v="0"/>
    <m/>
    <m/>
    <m/>
    <m/>
  </r>
  <r>
    <n v="53464"/>
    <s v="C"/>
    <x v="262"/>
    <x v="0"/>
    <n v="4"/>
    <n v="1.13065402810838E+18"/>
    <d v="2021-09-06T00:00:00"/>
    <d v="2021-12-30T00:00:00"/>
    <n v="0"/>
    <n v="2"/>
    <n v="0"/>
    <n v="30"/>
    <n v="2"/>
    <n v="19.2"/>
    <n v="20983"/>
    <n v="460000"/>
    <n v="0"/>
    <n v="460000"/>
    <n v="0"/>
    <n v="0"/>
    <n v="0"/>
    <m/>
    <n v="0"/>
    <n v="0"/>
    <n v="0"/>
    <n v="460000"/>
    <n v="12"/>
    <d v="2021-09-06T00:00:00"/>
    <n v="1"/>
    <s v="S"/>
    <n v="1"/>
    <n v="30"/>
    <n v="0"/>
    <s v=" "/>
    <s v=" "/>
    <s v=" "/>
    <s v=" "/>
    <s v=" "/>
    <s v=" "/>
    <n v="1"/>
    <n v="1"/>
    <s v="null"/>
    <s v=" "/>
    <n v="406536"/>
    <s v="CREDIYA CUOTA UNICA"/>
    <n v="44445"/>
    <n v="0"/>
    <n v="0"/>
    <n v="0"/>
    <s v=" "/>
    <n v="0"/>
    <n v="0"/>
    <n v="0"/>
    <m/>
    <m/>
    <m/>
    <m/>
  </r>
  <r>
    <n v="196997"/>
    <s v="C"/>
    <x v="262"/>
    <x v="0"/>
    <n v="4"/>
    <n v="1.13065402826778E+18"/>
    <d v="2020-08-06T00:00:00"/>
    <d v="2022-07-30T00:00:00"/>
    <n v="0"/>
    <n v="1"/>
    <n v="15"/>
    <n v="30"/>
    <n v="2"/>
    <n v="18"/>
    <n v="19562"/>
    <n v="4000000"/>
    <n v="204930"/>
    <n v="1694937"/>
    <n v="0"/>
    <n v="0"/>
    <n v="0"/>
    <m/>
    <n v="0"/>
    <n v="0"/>
    <n v="0"/>
    <m/>
    <m/>
    <d v="2021-10-30T00:00:00"/>
    <n v="1"/>
    <s v="S"/>
    <n v="1"/>
    <n v="30"/>
    <n v="0"/>
    <s v=" "/>
    <s v=" "/>
    <s v=" "/>
    <s v=" "/>
    <s v=" "/>
    <s v=" "/>
    <n v="1"/>
    <n v="1"/>
    <s v="null"/>
    <s v=" "/>
    <n v="1497940"/>
    <s v="FERIA 2020 SIN CODEUDOR"/>
    <n v="44049"/>
    <n v="0"/>
    <n v="0"/>
    <n v="0"/>
    <s v=" "/>
    <n v="0"/>
    <n v="0"/>
    <n v="0"/>
    <m/>
    <m/>
    <m/>
    <m/>
  </r>
  <r>
    <n v="81432"/>
    <s v="C"/>
    <x v="262"/>
    <x v="0"/>
    <n v="4"/>
    <n v="1.13065402811718E+18"/>
    <d v="2020-11-27T00:00:00"/>
    <d v="2023-11-30T00:00:00"/>
    <n v="0"/>
    <n v="1"/>
    <n v="12"/>
    <n v="30"/>
    <n v="2"/>
    <n v="11.76"/>
    <n v="12415"/>
    <n v="1000000"/>
    <n v="33387"/>
    <n v="700631"/>
    <n v="0"/>
    <n v="0"/>
    <n v="0"/>
    <m/>
    <n v="0"/>
    <n v="0"/>
    <n v="0"/>
    <m/>
    <m/>
    <d v="2021-10-30T00:00:00"/>
    <n v="1"/>
    <s v="S"/>
    <n v="1"/>
    <n v="30"/>
    <n v="0"/>
    <s v=" "/>
    <s v=" "/>
    <s v=" "/>
    <s v=" "/>
    <s v=" "/>
    <s v=" "/>
    <n v="1"/>
    <n v="1"/>
    <s v="null"/>
    <s v=" "/>
    <n v="619199"/>
    <s v="CREDITO MADRUGON"/>
    <n v="44161"/>
    <n v="0"/>
    <n v="0"/>
    <n v="0"/>
    <s v=" "/>
    <n v="0"/>
    <n v="0"/>
    <n v="0"/>
    <m/>
    <m/>
    <m/>
    <m/>
  </r>
  <r>
    <n v="9475444"/>
    <s v="C"/>
    <x v="263"/>
    <x v="0"/>
    <n v="4"/>
    <n v="1.1441561991182799E+18"/>
    <d v="2021-05-20T00:00:00"/>
    <d v="2025-05-30T00:00:00"/>
    <n v="0"/>
    <n v="1"/>
    <n v="5"/>
    <n v="30"/>
    <n v="2"/>
    <n v="15.6"/>
    <n v="16765"/>
    <n v="13000000"/>
    <n v="369757"/>
    <n v="12002134"/>
    <n v="0"/>
    <n v="0"/>
    <n v="0"/>
    <m/>
    <n v="0"/>
    <n v="0"/>
    <n v="0"/>
    <m/>
    <m/>
    <d v="2021-10-30T00:00:00"/>
    <n v="1"/>
    <s v="S"/>
    <n v="1"/>
    <n v="30"/>
    <n v="0"/>
    <s v=" "/>
    <s v=" "/>
    <s v=" "/>
    <s v=" "/>
    <s v=" "/>
    <s v=" "/>
    <n v="1"/>
    <n v="1"/>
    <s v="null"/>
    <s v=" "/>
    <n v="2526690"/>
    <s v="FERIA 2021"/>
    <n v="44336"/>
    <n v="0"/>
    <n v="0"/>
    <n v="0"/>
    <s v=" "/>
    <n v="0"/>
    <n v="0"/>
    <n v="0"/>
    <m/>
    <m/>
    <m/>
    <m/>
  </r>
  <r>
    <n v="3607085"/>
    <s v="C"/>
    <x v="264"/>
    <x v="0"/>
    <n v="4"/>
    <n v="2.96888601176871E+16"/>
    <d v="2019-10-22T00:00:00"/>
    <d v="2025-10-30T00:00:00"/>
    <n v="0"/>
    <n v="1"/>
    <n v="21"/>
    <n v="30"/>
    <n v="2"/>
    <n v="18"/>
    <n v="19562"/>
    <n v="6505433"/>
    <n v="149436"/>
    <n v="5271658"/>
    <n v="0"/>
    <n v="0"/>
    <n v="0"/>
    <m/>
    <n v="0"/>
    <n v="0"/>
    <n v="0"/>
    <m/>
    <m/>
    <d v="2021-10-30T00:00:00"/>
    <n v="1"/>
    <s v="S"/>
    <n v="1"/>
    <n v="30"/>
    <n v="0"/>
    <s v=" "/>
    <s v=" "/>
    <s v=" "/>
    <s v=" "/>
    <s v=" "/>
    <s v=" "/>
    <n v="1"/>
    <n v="1"/>
    <s v="null"/>
    <s v=" "/>
    <n v="1664573"/>
    <s v="RETANQUEO OCT 2019"/>
    <n v="43760"/>
    <n v="0"/>
    <n v="0"/>
    <n v="0"/>
    <s v=" "/>
    <n v="0"/>
    <s v="ARIZABALETA LUCIANA"/>
    <n v="0"/>
    <m/>
    <m/>
    <m/>
    <m/>
  </r>
  <r>
    <n v="1868069"/>
    <s v="C"/>
    <x v="264"/>
    <x v="0"/>
    <n v="4"/>
    <n v="2.96888601203884E+16"/>
    <d v="2020-09-04T00:00:00"/>
    <d v="2024-08-30T00:00:00"/>
    <n v="0"/>
    <n v="1"/>
    <n v="14"/>
    <n v="30"/>
    <n v="2"/>
    <n v="18"/>
    <n v="19562"/>
    <n v="3500000"/>
    <n v="103913"/>
    <n v="2730133"/>
    <n v="0"/>
    <n v="0"/>
    <n v="0"/>
    <m/>
    <n v="0"/>
    <n v="0"/>
    <n v="0"/>
    <m/>
    <m/>
    <d v="2021-10-30T00:00:00"/>
    <n v="1"/>
    <s v="S"/>
    <n v="1"/>
    <n v="30"/>
    <n v="0"/>
    <s v=" "/>
    <s v=" "/>
    <s v=" "/>
    <s v=" "/>
    <s v=" "/>
    <s v=" "/>
    <n v="1"/>
    <n v="1"/>
    <s v="null"/>
    <s v=" "/>
    <n v="862064"/>
    <s v="LIBRE INVERSION 20"/>
    <n v="44078"/>
    <n v="0"/>
    <n v="0"/>
    <n v="0"/>
    <s v=" "/>
    <n v="0"/>
    <s v="ARIZABALETA LUCIANA"/>
    <n v="0"/>
    <m/>
    <m/>
    <m/>
    <m/>
  </r>
  <r>
    <n v="0"/>
    <s v="C"/>
    <x v="265"/>
    <x v="0"/>
    <n v="4"/>
    <n v="6.69553541154878E+16"/>
    <d v="2020-03-26T00:00:00"/>
    <d v="2025-03-30T00:00:00"/>
    <n v="0"/>
    <n v="1"/>
    <n v="16"/>
    <n v="30"/>
    <n v="2"/>
    <n v="11.4"/>
    <n v="12015"/>
    <n v="14500000"/>
    <n v="320263"/>
    <n v="11416404"/>
    <n v="0"/>
    <n v="0"/>
    <n v="0"/>
    <m/>
    <n v="0"/>
    <n v="0"/>
    <n v="0"/>
    <m/>
    <m/>
    <d v="2021-10-30T00:00:00"/>
    <n v="1"/>
    <s v="S"/>
    <n v="1"/>
    <n v="30"/>
    <n v="0"/>
    <s v=" "/>
    <s v=" "/>
    <s v=" "/>
    <s v=" "/>
    <s v=" "/>
    <s v=" "/>
    <n v="1"/>
    <n v="1"/>
    <s v="null"/>
    <s v=" "/>
    <n v="14258353"/>
    <s v="SOBRE APORTES"/>
    <n v="43916"/>
    <n v="0"/>
    <n v="0"/>
    <n v="0"/>
    <s v=" "/>
    <n v="0"/>
    <n v="0"/>
    <n v="0"/>
    <m/>
    <m/>
    <m/>
    <m/>
  </r>
  <r>
    <n v="0"/>
    <s v="C"/>
    <x v="266"/>
    <x v="0"/>
    <n v="4"/>
    <n v="1.13060609111718E+18"/>
    <d v="2018-12-04T00:00:00"/>
    <d v="2023-11-30T00:00:00"/>
    <n v="0"/>
    <n v="1"/>
    <n v="32"/>
    <n v="30"/>
    <n v="2"/>
    <n v="11.76"/>
    <n v="12415"/>
    <n v="4000000"/>
    <n v="89075"/>
    <n v="2164789"/>
    <n v="0"/>
    <n v="0"/>
    <n v="0"/>
    <m/>
    <n v="0"/>
    <n v="0"/>
    <n v="0"/>
    <m/>
    <m/>
    <d v="2021-10-30T00:00:00"/>
    <n v="1"/>
    <s v="S"/>
    <n v="1"/>
    <n v="30"/>
    <n v="0"/>
    <s v=" "/>
    <s v=" "/>
    <s v=" "/>
    <s v=" "/>
    <s v=" "/>
    <s v=" "/>
    <n v="1"/>
    <n v="1"/>
    <s v="null"/>
    <s v=" "/>
    <n v="3273083"/>
    <s v="CREDITO MADRUGON"/>
    <n v="43438"/>
    <n v="0"/>
    <n v="0"/>
    <n v="0"/>
    <s v=" "/>
    <n v="0"/>
    <s v="ARIZABALETA LUCIANA"/>
    <n v="0"/>
    <m/>
    <m/>
    <m/>
    <m/>
  </r>
  <r>
    <n v="563034"/>
    <s v="C"/>
    <x v="267"/>
    <x v="0"/>
    <n v="4"/>
    <n v="1.93890571083892E+16"/>
    <d v="2021-07-02T00:00:00"/>
    <d v="2021-12-30T00:00:00"/>
    <n v="0"/>
    <n v="2"/>
    <n v="0"/>
    <n v="30"/>
    <n v="2"/>
    <n v="19.2"/>
    <n v="20983"/>
    <n v="870000"/>
    <n v="0"/>
    <n v="870000"/>
    <n v="0"/>
    <n v="0"/>
    <n v="0"/>
    <m/>
    <n v="0"/>
    <n v="0"/>
    <n v="0"/>
    <n v="870000"/>
    <n v="12"/>
    <d v="2021-07-02T00:00:00"/>
    <n v="1"/>
    <s v="S"/>
    <n v="1"/>
    <n v="30"/>
    <n v="0"/>
    <s v=" "/>
    <s v=" "/>
    <s v=" "/>
    <s v=" "/>
    <s v=" "/>
    <s v=" "/>
    <n v="1"/>
    <n v="1"/>
    <s v="null"/>
    <s v=" "/>
    <n v="306966"/>
    <s v="CREDIYA CUOTA UNICA"/>
    <n v="44379"/>
    <n v="0"/>
    <n v="0"/>
    <n v="0"/>
    <s v=" "/>
    <n v="890303093000"/>
    <n v="0"/>
    <n v="0"/>
    <m/>
    <m/>
    <m/>
    <m/>
  </r>
  <r>
    <n v="1058167"/>
    <s v="C"/>
    <x v="267"/>
    <x v="0"/>
    <n v="4"/>
    <n v="1.93890571152859E+16"/>
    <d v="2019-03-18T00:00:00"/>
    <d v="2023-03-30T00:00:00"/>
    <n v="0"/>
    <n v="1"/>
    <n v="27"/>
    <n v="30"/>
    <n v="2"/>
    <n v="19.8"/>
    <n v="21699"/>
    <n v="3000000"/>
    <n v="91432"/>
    <n v="1635079"/>
    <n v="0"/>
    <n v="0"/>
    <n v="0"/>
    <m/>
    <n v="0"/>
    <n v="0"/>
    <n v="0"/>
    <m/>
    <m/>
    <d v="2021-10-29T00:00:00"/>
    <n v="1"/>
    <s v="S"/>
    <n v="1"/>
    <n v="30"/>
    <n v="0"/>
    <s v=" "/>
    <s v=" "/>
    <s v=" "/>
    <s v=" "/>
    <s v=" "/>
    <s v=" "/>
    <n v="1"/>
    <n v="1"/>
    <s v="null"/>
    <s v=" "/>
    <n v="576912"/>
    <s v="ESPECIAL"/>
    <n v="43542"/>
    <n v="0"/>
    <n v="0"/>
    <n v="0"/>
    <s v=" "/>
    <n v="890303093000"/>
    <n v="0"/>
    <n v="0"/>
    <m/>
    <m/>
    <m/>
    <m/>
  </r>
  <r>
    <n v="5749417"/>
    <s v="C"/>
    <x v="267"/>
    <x v="0"/>
    <n v="4"/>
    <n v="193890571173238"/>
    <d v="2018-05-07T00:00:00"/>
    <d v="2024-04-30T00:00:00"/>
    <n v="0"/>
    <n v="1"/>
    <n v="39"/>
    <n v="30"/>
    <n v="2"/>
    <n v="18"/>
    <n v="19562"/>
    <n v="15000000"/>
    <n v="344564"/>
    <n v="8883999"/>
    <n v="0"/>
    <n v="0"/>
    <n v="0"/>
    <m/>
    <n v="0"/>
    <n v="0"/>
    <n v="0"/>
    <m/>
    <m/>
    <d v="2021-10-29T00:00:00"/>
    <n v="1"/>
    <s v="S"/>
    <n v="1"/>
    <n v="30"/>
    <n v="0"/>
    <s v=" "/>
    <s v=" "/>
    <s v=" "/>
    <s v=" "/>
    <s v=" "/>
    <s v=" "/>
    <n v="1"/>
    <n v="1"/>
    <s v="null"/>
    <s v=" "/>
    <n v="3134582"/>
    <s v="FERIA 2018"/>
    <n v="43227"/>
    <n v="0"/>
    <n v="0"/>
    <n v="0"/>
    <s v=" "/>
    <n v="890303093000"/>
    <n v="0"/>
    <n v="0"/>
    <m/>
    <m/>
    <m/>
    <m/>
  </r>
  <r>
    <n v="514505"/>
    <s v="C"/>
    <x v="268"/>
    <x v="0"/>
    <n v="4"/>
    <n v="1.14405173410838E+18"/>
    <d v="2021-08-30T00:00:00"/>
    <d v="2021-12-30T00:00:00"/>
    <n v="0"/>
    <n v="2"/>
    <n v="0"/>
    <n v="30"/>
    <n v="2"/>
    <n v="19.2"/>
    <n v="20983"/>
    <n v="600000"/>
    <n v="0"/>
    <n v="600000"/>
    <n v="0"/>
    <n v="0"/>
    <n v="0"/>
    <m/>
    <n v="0"/>
    <n v="0"/>
    <n v="0"/>
    <n v="600000"/>
    <n v="12"/>
    <d v="2021-08-30T00:00:00"/>
    <n v="1"/>
    <s v="S"/>
    <n v="1"/>
    <n v="30"/>
    <n v="0"/>
    <s v=" "/>
    <s v=" "/>
    <s v=" "/>
    <s v=" "/>
    <s v=" "/>
    <s v=" "/>
    <n v="1"/>
    <n v="1"/>
    <s v="null"/>
    <s v=" "/>
    <n v="85495"/>
    <s v="CREDIYA CUOTA UNICA"/>
    <n v="44438"/>
    <n v="0"/>
    <n v="0"/>
    <n v="0"/>
    <s v=" "/>
    <n v="0"/>
    <n v="0"/>
    <n v="0"/>
    <m/>
    <m/>
    <m/>
    <m/>
  </r>
  <r>
    <n v="18359072"/>
    <s v="C"/>
    <x v="268"/>
    <x v="0"/>
    <n v="4"/>
    <n v="1.14405173412038E+18"/>
    <d v="2020-05-15T00:00:00"/>
    <d v="2026-05-30T00:00:00"/>
    <n v="0"/>
    <n v="1"/>
    <n v="16"/>
    <n v="30"/>
    <n v="2"/>
    <n v="16.8"/>
    <n v="18156"/>
    <n v="25000000"/>
    <n v="557382"/>
    <n v="21409802"/>
    <n v="0"/>
    <n v="0"/>
    <n v="0"/>
    <m/>
    <n v="0"/>
    <n v="0"/>
    <n v="0"/>
    <m/>
    <m/>
    <d v="2021-10-30T00:00:00"/>
    <n v="1"/>
    <s v="S"/>
    <n v="1"/>
    <n v="30"/>
    <n v="0"/>
    <s v=" "/>
    <s v=" "/>
    <s v=" "/>
    <s v=" "/>
    <s v=" "/>
    <s v=" "/>
    <n v="1"/>
    <n v="1"/>
    <s v="null"/>
    <s v=" "/>
    <n v="3050730"/>
    <s v="LIBRE INVERSION 20"/>
    <n v="43966"/>
    <n v="0"/>
    <n v="0"/>
    <n v="0"/>
    <s v=" "/>
    <n v="0"/>
    <n v="0"/>
    <n v="0"/>
    <m/>
    <m/>
    <m/>
    <m/>
  </r>
  <r>
    <n v="5568666"/>
    <s v="C"/>
    <x v="269"/>
    <x v="0"/>
    <n v="4"/>
    <n v="1.14395017512038E+18"/>
    <d v="2021-09-17T00:00:00"/>
    <d v="2026-12-30T00:00:00"/>
    <n v="0"/>
    <n v="1"/>
    <n v="1"/>
    <n v="30"/>
    <n v="2"/>
    <n v="14.4"/>
    <n v="15389"/>
    <n v="10600000"/>
    <n v="244108"/>
    <n v="10488392"/>
    <n v="0"/>
    <n v="0"/>
    <n v="0"/>
    <m/>
    <n v="0"/>
    <n v="0"/>
    <n v="0"/>
    <m/>
    <m/>
    <d v="2021-10-30T00:00:00"/>
    <n v="1"/>
    <s v="S"/>
    <n v="1"/>
    <n v="30"/>
    <n v="0"/>
    <s v=" "/>
    <s v=" "/>
    <s v=" "/>
    <s v=" "/>
    <s v=" "/>
    <s v=" "/>
    <n v="1"/>
    <n v="1"/>
    <s v="null"/>
    <s v=" "/>
    <n v="4919726"/>
    <s v="LIBRE INVERSION 20"/>
    <n v="44456"/>
    <n v="0"/>
    <n v="0"/>
    <n v="0"/>
    <s v=" "/>
    <n v="0"/>
    <s v="ARIZABALETA LUCIANA"/>
    <n v="0"/>
    <m/>
    <m/>
    <m/>
    <m/>
  </r>
  <r>
    <n v="3041492"/>
    <s v="C"/>
    <x v="270"/>
    <x v="0"/>
    <n v="4"/>
    <n v="1.10707469511778E+18"/>
    <d v="2020-04-17T00:00:00"/>
    <d v="2027-04-30T00:00:00"/>
    <n v="0"/>
    <n v="1"/>
    <n v="16"/>
    <n v="30"/>
    <n v="2"/>
    <n v="18"/>
    <n v="19562"/>
    <n v="6288000"/>
    <n v="133224"/>
    <n v="5616178"/>
    <n v="0"/>
    <n v="0"/>
    <n v="0"/>
    <m/>
    <n v="0"/>
    <n v="0"/>
    <n v="0"/>
    <m/>
    <m/>
    <d v="2021-10-29T00:00:00"/>
    <n v="1"/>
    <s v="S"/>
    <n v="1"/>
    <n v="30"/>
    <n v="0"/>
    <s v=" "/>
    <s v=" "/>
    <s v=" "/>
    <s v=" "/>
    <s v=" "/>
    <s v=" "/>
    <n v="1"/>
    <n v="1"/>
    <s v="null"/>
    <s v=" "/>
    <n v="2574686"/>
    <s v="FERIA 2020"/>
    <n v="43938"/>
    <n v="0"/>
    <n v="0"/>
    <n v="0"/>
    <s v=" "/>
    <n v="890303093000"/>
    <n v="0"/>
    <n v="0"/>
    <m/>
    <m/>
    <m/>
    <m/>
  </r>
  <r>
    <n v="167753"/>
    <s v="C"/>
    <x v="270"/>
    <x v="0"/>
    <n v="4"/>
    <n v="1.1070746951246799E+18"/>
    <d v="2021-06-24T00:00:00"/>
    <d v="2022-04-30T00:00:00"/>
    <n v="0"/>
    <n v="1"/>
    <n v="4"/>
    <n v="30"/>
    <n v="2"/>
    <n v="19.2"/>
    <n v="20983"/>
    <n v="500000"/>
    <n v="54649"/>
    <n v="309760"/>
    <n v="0"/>
    <n v="0"/>
    <n v="0"/>
    <m/>
    <n v="0"/>
    <n v="0"/>
    <n v="0"/>
    <m/>
    <m/>
    <d v="2021-10-29T00:00:00"/>
    <n v="1"/>
    <s v="S"/>
    <n v="1"/>
    <n v="30"/>
    <n v="0"/>
    <s v=" "/>
    <s v=" "/>
    <s v=" "/>
    <s v=" "/>
    <s v=" "/>
    <s v=" "/>
    <n v="1"/>
    <n v="1"/>
    <s v="null"/>
    <s v=" "/>
    <n v="142007"/>
    <s v="CREDIYA 20"/>
    <n v="44371"/>
    <n v="0"/>
    <n v="0"/>
    <n v="0"/>
    <s v=" "/>
    <n v="890303093000"/>
    <n v="0"/>
    <n v="0"/>
    <m/>
    <m/>
    <m/>
    <m/>
  </r>
  <r>
    <n v="201606"/>
    <s v="C"/>
    <x v="271"/>
    <x v="0"/>
    <n v="4"/>
    <n v="3.84652001130142E+16"/>
    <d v="2021-10-15T00:00:00"/>
    <d v="2021-12-30T00:00:00"/>
    <n v="0"/>
    <n v="1"/>
    <n v="0"/>
    <n v="30"/>
    <n v="2"/>
    <n v="19.8"/>
    <n v="21699"/>
    <n v="280000"/>
    <n v="284687"/>
    <n v="280000"/>
    <n v="0"/>
    <n v="0"/>
    <n v="0"/>
    <m/>
    <n v="0"/>
    <n v="0"/>
    <n v="0"/>
    <m/>
    <m/>
    <d v="2021-10-15T00:00:00"/>
    <n v="1"/>
    <s v="S"/>
    <n v="1"/>
    <n v="30"/>
    <n v="0"/>
    <s v=" "/>
    <s v=" "/>
    <s v=" "/>
    <s v=" "/>
    <s v=" "/>
    <s v=" "/>
    <n v="1"/>
    <n v="1"/>
    <s v="null"/>
    <s v=" "/>
    <n v="78394"/>
    <s v="ORDENES AL COMERCIO"/>
    <n v="44484"/>
    <n v="0"/>
    <n v="0"/>
    <n v="0"/>
    <s v=" "/>
    <n v="890303093000"/>
    <n v="0"/>
    <n v="0"/>
    <m/>
    <m/>
    <m/>
    <m/>
  </r>
  <r>
    <n v="8776163"/>
    <s v="C"/>
    <x v="271"/>
    <x v="0"/>
    <n v="4"/>
    <n v="3.8465200117788096E+16"/>
    <d v="2020-06-19T00:00:00"/>
    <d v="2025-06-30T00:00:00"/>
    <n v="0"/>
    <n v="1"/>
    <n v="16"/>
    <n v="30"/>
    <n v="2"/>
    <n v="18"/>
    <n v="19562"/>
    <n v="15000000"/>
    <n v="383255"/>
    <n v="12188761"/>
    <n v="0"/>
    <n v="0"/>
    <n v="0"/>
    <m/>
    <n v="0"/>
    <n v="0"/>
    <n v="0"/>
    <m/>
    <m/>
    <d v="2021-10-29T00:00:00"/>
    <n v="1"/>
    <s v="S"/>
    <n v="1"/>
    <n v="30"/>
    <n v="0"/>
    <s v=" "/>
    <s v=" "/>
    <s v=" "/>
    <s v=" "/>
    <s v=" "/>
    <s v=" "/>
    <n v="1"/>
    <n v="1"/>
    <s v="null"/>
    <s v=" "/>
    <n v="3412598"/>
    <s v="FERIA 2020"/>
    <n v="44001"/>
    <n v="0"/>
    <n v="0"/>
    <n v="0"/>
    <s v=" "/>
    <n v="890303093000"/>
    <n v="0"/>
    <n v="0"/>
    <m/>
    <m/>
    <m/>
    <m/>
  </r>
  <r>
    <n v="0"/>
    <s v="C"/>
    <x v="272"/>
    <x v="0"/>
    <n v="4"/>
    <n v="1.1306566451154801E+18"/>
    <d v="2021-01-26T00:00:00"/>
    <d v="2022-01-31T00:00:00"/>
    <n v="0"/>
    <n v="1"/>
    <n v="9"/>
    <n v="30"/>
    <n v="2"/>
    <n v="11.4"/>
    <n v="12015"/>
    <n v="2000000"/>
    <n v="177406"/>
    <n v="522014"/>
    <n v="0"/>
    <n v="0"/>
    <n v="0"/>
    <m/>
    <n v="0"/>
    <n v="0"/>
    <n v="0"/>
    <m/>
    <m/>
    <d v="2021-10-30T00:00:00"/>
    <n v="1"/>
    <s v="S"/>
    <n v="1"/>
    <n v="30"/>
    <n v="0"/>
    <s v=" "/>
    <s v=" "/>
    <s v=" "/>
    <s v=" "/>
    <s v=" "/>
    <s v=" "/>
    <n v="1"/>
    <n v="1"/>
    <s v="null"/>
    <s v=" "/>
    <n v="2716601"/>
    <s v="SOBRE APORTES"/>
    <n v="44222"/>
    <n v="0"/>
    <n v="0"/>
    <n v="0"/>
    <s v=" "/>
    <n v="800087565"/>
    <s v="SYNLAB COLOMBIA S A S"/>
    <n v="0"/>
    <m/>
    <m/>
    <m/>
    <m/>
  </r>
  <r>
    <n v="18831743"/>
    <s v="C"/>
    <x v="273"/>
    <x v="0"/>
    <n v="4"/>
    <n v="1.69482511203893E+16"/>
    <d v="2021-08-06T00:00:00"/>
    <d v="2027-07-30T00:00:00"/>
    <n v="0"/>
    <n v="1"/>
    <n v="3"/>
    <n v="30"/>
    <n v="2"/>
    <n v="13.2"/>
    <n v="14029"/>
    <n v="24000000"/>
    <n v="491971"/>
    <n v="23344607"/>
    <n v="0"/>
    <n v="0"/>
    <n v="0"/>
    <m/>
    <n v="0"/>
    <n v="0"/>
    <n v="0"/>
    <m/>
    <m/>
    <d v="2021-10-29T00:00:00"/>
    <n v="1"/>
    <s v="S"/>
    <n v="1"/>
    <n v="30"/>
    <n v="0"/>
    <s v=" "/>
    <s v=" "/>
    <s v=" "/>
    <s v=" "/>
    <s v=" "/>
    <s v=" "/>
    <n v="1"/>
    <n v="1"/>
    <s v="null"/>
    <s v=" "/>
    <n v="4512864"/>
    <s v="LIBRE INVERSION 20"/>
    <n v="44414"/>
    <n v="0"/>
    <n v="0"/>
    <n v="0"/>
    <s v=" "/>
    <n v="890303093000"/>
    <n v="0"/>
    <n v="0"/>
    <m/>
    <m/>
    <m/>
    <m/>
  </r>
  <r>
    <n v="2647541"/>
    <s v="C"/>
    <x v="274"/>
    <x v="0"/>
    <n v="4"/>
    <n v="1.11353771412555E+16"/>
    <d v="2021-06-04T00:00:00"/>
    <d v="2026-05-30T00:00:00"/>
    <n v="0"/>
    <n v="1"/>
    <n v="5"/>
    <n v="30"/>
    <n v="2"/>
    <n v="9.6"/>
    <n v="10034"/>
    <n v="3600000"/>
    <n v="76844"/>
    <n v="3364816"/>
    <n v="0"/>
    <n v="0"/>
    <n v="0"/>
    <m/>
    <n v="0"/>
    <n v="0"/>
    <n v="0"/>
    <m/>
    <m/>
    <d v="2021-10-29T00:00:00"/>
    <n v="1"/>
    <s v="S"/>
    <n v="1"/>
    <n v="30"/>
    <n v="0"/>
    <s v=" "/>
    <s v=" "/>
    <s v=" "/>
    <s v=" "/>
    <s v=" "/>
    <s v=" "/>
    <n v="1"/>
    <n v="1"/>
    <s v="null"/>
    <s v=" "/>
    <n v="717275"/>
    <s v="COMPRA CARTERA 20"/>
    <n v="44351"/>
    <n v="0"/>
    <n v="0"/>
    <n v="0"/>
    <s v=" "/>
    <n v="890303093000"/>
    <n v="0"/>
    <n v="0"/>
    <m/>
    <m/>
    <m/>
    <m/>
  </r>
  <r>
    <n v="5778831"/>
    <s v="C"/>
    <x v="274"/>
    <x v="0"/>
    <n v="4"/>
    <n v="1.11353771411778E+18"/>
    <d v="2020-05-06T00:00:00"/>
    <d v="2027-04-30T00:00:00"/>
    <n v="0"/>
    <n v="1"/>
    <n v="16"/>
    <n v="30"/>
    <n v="2"/>
    <n v="18"/>
    <n v="19562"/>
    <n v="8223000"/>
    <n v="174221"/>
    <n v="7344439"/>
    <n v="0"/>
    <n v="0"/>
    <n v="0"/>
    <m/>
    <n v="0"/>
    <n v="0"/>
    <n v="0"/>
    <m/>
    <m/>
    <d v="2021-10-29T00:00:00"/>
    <n v="1"/>
    <s v="S"/>
    <n v="1"/>
    <n v="30"/>
    <n v="0"/>
    <s v=" "/>
    <s v=" "/>
    <s v=" "/>
    <s v=" "/>
    <s v=" "/>
    <s v=" "/>
    <n v="1"/>
    <n v="1"/>
    <s v="null"/>
    <s v=" "/>
    <n v="1565608"/>
    <s v="FERIA 2020"/>
    <n v="43957"/>
    <n v="0"/>
    <n v="0"/>
    <n v="0"/>
    <s v=" "/>
    <n v="890303093000"/>
    <n v="0"/>
    <n v="0"/>
    <m/>
    <m/>
    <m/>
    <m/>
  </r>
  <r>
    <n v="162544"/>
    <s v="C"/>
    <x v="274"/>
    <x v="0"/>
    <n v="4"/>
    <n v="1.1135377141246799E+18"/>
    <d v="2021-06-25T00:00:00"/>
    <d v="2021-12-30T00:00:00"/>
    <n v="0"/>
    <n v="1"/>
    <n v="4"/>
    <n v="30"/>
    <n v="2"/>
    <n v="19.2"/>
    <n v="20983"/>
    <n v="600000"/>
    <n v="105854"/>
    <n v="206580"/>
    <n v="0"/>
    <n v="0"/>
    <n v="0"/>
    <m/>
    <n v="0"/>
    <n v="0"/>
    <n v="0"/>
    <m/>
    <m/>
    <d v="2021-10-29T00:00:00"/>
    <n v="1"/>
    <s v="S"/>
    <n v="1"/>
    <n v="30"/>
    <n v="0"/>
    <s v=" "/>
    <s v=" "/>
    <s v=" "/>
    <s v=" "/>
    <s v=" "/>
    <s v=" "/>
    <n v="1"/>
    <n v="1"/>
    <s v="null"/>
    <s v=" "/>
    <n v="44036"/>
    <s v="CREDIYA 20"/>
    <n v="44372"/>
    <n v="0"/>
    <n v="0"/>
    <n v="0"/>
    <s v=" "/>
    <n v="890303093000"/>
    <n v="0"/>
    <n v="0"/>
    <m/>
    <m/>
    <m/>
    <m/>
  </r>
  <r>
    <n v="0"/>
    <s v="C"/>
    <x v="275"/>
    <x v="0"/>
    <n v="4"/>
    <n v="3.17135071154888E+16"/>
    <d v="2021-01-29T00:00:00"/>
    <d v="2021-11-30T00:00:00"/>
    <n v="0"/>
    <n v="1"/>
    <n v="9"/>
    <n v="30"/>
    <n v="2"/>
    <n v="11.4"/>
    <n v="12015"/>
    <n v="1000000"/>
    <n v="105435"/>
    <n v="104416"/>
    <n v="0"/>
    <n v="0"/>
    <n v="0"/>
    <m/>
    <n v="0"/>
    <n v="0"/>
    <n v="0"/>
    <m/>
    <m/>
    <d v="2021-10-29T00:00:00"/>
    <n v="1"/>
    <s v="S"/>
    <n v="1"/>
    <n v="30"/>
    <n v="0"/>
    <s v=" "/>
    <s v=" "/>
    <s v=" "/>
    <s v=" "/>
    <s v=" "/>
    <s v=" "/>
    <n v="1"/>
    <n v="1"/>
    <s v="null"/>
    <s v=" "/>
    <n v="2328800"/>
    <s v="SOBRE APORTES"/>
    <n v="44225"/>
    <n v="0"/>
    <n v="0"/>
    <n v="0"/>
    <s v=" "/>
    <n v="890303093000"/>
    <n v="0"/>
    <n v="0"/>
    <m/>
    <m/>
    <m/>
    <m/>
  </r>
  <r>
    <n v="0"/>
    <s v="C"/>
    <x v="276"/>
    <x v="0"/>
    <n v="4"/>
    <n v="3.8792715124689296E+16"/>
    <d v="2021-07-16T00:00:00"/>
    <d v="2022-06-30T00:00:00"/>
    <n v="0"/>
    <n v="1"/>
    <n v="3"/>
    <n v="30"/>
    <n v="2"/>
    <n v="19.2"/>
    <n v="20983"/>
    <n v="1000000"/>
    <n v="92539"/>
    <n v="768098"/>
    <n v="0"/>
    <n v="0"/>
    <n v="0"/>
    <m/>
    <n v="0"/>
    <n v="0"/>
    <n v="0"/>
    <m/>
    <m/>
    <d v="2021-10-29T00:00:00"/>
    <n v="1"/>
    <s v="S"/>
    <n v="1"/>
    <n v="30"/>
    <n v="0"/>
    <s v=" "/>
    <s v=" "/>
    <s v=" "/>
    <s v=" "/>
    <s v=" "/>
    <s v=" "/>
    <n v="1"/>
    <n v="1"/>
    <s v="null"/>
    <s v=" "/>
    <n v="1064981"/>
    <s v="CREDIYA 20"/>
    <n v="44393"/>
    <n v="0"/>
    <n v="0"/>
    <n v="0"/>
    <s v=" "/>
    <n v="890303093000"/>
    <n v="0"/>
    <n v="0"/>
    <m/>
    <m/>
    <m/>
    <m/>
  </r>
  <r>
    <n v="0"/>
    <s v="C"/>
    <x v="276"/>
    <x v="0"/>
    <n v="4"/>
    <n v="3.8792715115489296E+16"/>
    <d v="2021-08-11T00:00:00"/>
    <d v="2024-07-30T00:00:00"/>
    <n v="0"/>
    <n v="1"/>
    <n v="3"/>
    <n v="30"/>
    <n v="2"/>
    <n v="9"/>
    <n v="9381"/>
    <n v="1500000"/>
    <n v="47901"/>
    <n v="1390283"/>
    <n v="0"/>
    <n v="0"/>
    <n v="0"/>
    <m/>
    <n v="0"/>
    <n v="0"/>
    <n v="0"/>
    <m/>
    <m/>
    <d v="2021-10-29T00:00:00"/>
    <n v="1"/>
    <s v="S"/>
    <n v="1"/>
    <n v="30"/>
    <n v="0"/>
    <s v=" "/>
    <s v=" "/>
    <s v=" "/>
    <s v=" "/>
    <s v=" "/>
    <s v=" "/>
    <n v="1"/>
    <n v="1"/>
    <s v="null"/>
    <s v=" "/>
    <n v="1927651"/>
    <s v="SOBRE APORTES"/>
    <n v="44419"/>
    <n v="0"/>
    <n v="0"/>
    <n v="0"/>
    <s v=" "/>
    <n v="890303093000"/>
    <n v="0"/>
    <n v="0"/>
    <m/>
    <m/>
    <m/>
    <m/>
  </r>
  <r>
    <n v="4408705"/>
    <s v="C"/>
    <x v="277"/>
    <x v="3"/>
    <n v="4"/>
    <n v="6136862117586770"/>
    <d v="2019-08-09T00:00:00"/>
    <d v="2022-08-30T00:00:00"/>
    <n v="0"/>
    <n v="1"/>
    <n v="23"/>
    <n v="30"/>
    <n v="2"/>
    <n v="18"/>
    <n v="19562"/>
    <n v="13000000"/>
    <n v="471861"/>
    <n v="5526787"/>
    <n v="0"/>
    <n v="0"/>
    <n v="0"/>
    <m/>
    <n v="0"/>
    <n v="0"/>
    <n v="0"/>
    <m/>
    <m/>
    <d v="2021-09-30T00:00:00"/>
    <n v="7"/>
    <s v="S"/>
    <n v="1"/>
    <n v="30"/>
    <n v="0"/>
    <s v=" "/>
    <s v=" "/>
    <s v=" "/>
    <s v=" "/>
    <s v=" "/>
    <s v=" "/>
    <n v="1"/>
    <n v="1"/>
    <s v="null"/>
    <s v=" "/>
    <n v="1118082"/>
    <s v="FERIA 2019"/>
    <n v="43686"/>
    <n v="0"/>
    <n v="0"/>
    <n v="0"/>
    <s v=" "/>
    <n v="890303093000"/>
    <n v="0"/>
    <n v="0"/>
    <m/>
    <m/>
    <m/>
    <m/>
  </r>
  <r>
    <n v="4809409"/>
    <s v="C"/>
    <x v="277"/>
    <x v="3"/>
    <n v="4"/>
    <n v="61368621206496"/>
    <d v="2020-06-08T00:00:00"/>
    <d v="2027-05-30T00:00:00"/>
    <n v="0"/>
    <n v="1"/>
    <n v="16"/>
    <n v="30"/>
    <n v="2"/>
    <n v="10.199999999999999"/>
    <n v="10691"/>
    <n v="7000000"/>
    <n v="117981"/>
    <n v="6029112"/>
    <n v="0"/>
    <n v="0"/>
    <n v="0"/>
    <m/>
    <n v="0"/>
    <n v="0"/>
    <n v="0"/>
    <m/>
    <m/>
    <d v="2021-09-30T00:00:00"/>
    <n v="7"/>
    <s v="S"/>
    <n v="1"/>
    <n v="30"/>
    <n v="0"/>
    <s v=" "/>
    <s v=" "/>
    <s v=" "/>
    <s v=" "/>
    <s v=" "/>
    <s v=" "/>
    <n v="1"/>
    <n v="1"/>
    <s v="null"/>
    <s v=" "/>
    <n v="1219703"/>
    <s v="VEHICULO 20"/>
    <n v="43990"/>
    <n v="0"/>
    <n v="0"/>
    <n v="0"/>
    <s v=" "/>
    <n v="890303093000"/>
    <n v="0"/>
    <n v="0"/>
    <m/>
    <m/>
    <m/>
    <m/>
  </r>
  <r>
    <n v="0"/>
    <s v="C"/>
    <x v="278"/>
    <x v="0"/>
    <n v="4"/>
    <n v="1.11179345511528E+18"/>
    <d v="2019-07-22T00:00:00"/>
    <d v="2022-07-30T00:00:00"/>
    <n v="0"/>
    <n v="1"/>
    <n v="27"/>
    <n v="30"/>
    <n v="2"/>
    <n v="20.399999999999999"/>
    <n v="22.42"/>
    <n v="5000000"/>
    <n v="187575"/>
    <n v="1551413"/>
    <n v="0"/>
    <n v="0"/>
    <n v="0"/>
    <m/>
    <n v="0"/>
    <n v="0"/>
    <n v="0"/>
    <m/>
    <m/>
    <d v="2021-10-29T00:00:00"/>
    <n v="1"/>
    <s v="S"/>
    <n v="1"/>
    <n v="30"/>
    <n v="0"/>
    <s v=" "/>
    <s v=" "/>
    <s v=" "/>
    <s v=" "/>
    <s v=" "/>
    <s v=" "/>
    <n v="1"/>
    <n v="1"/>
    <s v="null"/>
    <s v=" "/>
    <n v="2273661"/>
    <s v="ESPECIAL"/>
    <n v="43668"/>
    <n v="0"/>
    <n v="0"/>
    <n v="0"/>
    <s v=" "/>
    <n v="890303093000"/>
    <n v="0"/>
    <n v="0"/>
    <m/>
    <m/>
    <m/>
    <m/>
  </r>
  <r>
    <n v="0"/>
    <s v="C"/>
    <x v="279"/>
    <x v="0"/>
    <n v="4"/>
    <n v="1.14405624425555E+16"/>
    <d v="2021-01-27T00:00:00"/>
    <d v="2025-01-31T00:00:00"/>
    <n v="0"/>
    <n v="1"/>
    <n v="9"/>
    <n v="30"/>
    <n v="2"/>
    <n v="10.199999999999999"/>
    <n v="10691"/>
    <n v="5732563"/>
    <n v="154360"/>
    <n v="4873750"/>
    <n v="0"/>
    <n v="0"/>
    <n v="0"/>
    <m/>
    <n v="0"/>
    <n v="0"/>
    <n v="0"/>
    <m/>
    <m/>
    <d v="2021-10-29T00:00:00"/>
    <n v="1"/>
    <s v="S"/>
    <n v="1"/>
    <n v="30"/>
    <n v="0"/>
    <s v=" "/>
    <s v=" "/>
    <s v=" "/>
    <s v=" "/>
    <s v=" "/>
    <s v=" "/>
    <n v="1"/>
    <n v="1"/>
    <s v="null"/>
    <s v=" "/>
    <n v="4881012"/>
    <s v="COMPRA CARTERA 20 SIN CODEUDOR"/>
    <n v="44223"/>
    <n v="0"/>
    <n v="0"/>
    <n v="0"/>
    <s v=" "/>
    <n v="890303093000"/>
    <n v="0"/>
    <n v="0"/>
    <m/>
    <m/>
    <m/>
    <m/>
  </r>
  <r>
    <n v="2931153"/>
    <s v="C"/>
    <x v="280"/>
    <x v="0"/>
    <n v="4"/>
    <n v="6.7033279124688896E+16"/>
    <d v="2021-03-17T00:00:00"/>
    <d v="2023-03-30T00:00:00"/>
    <n v="0"/>
    <n v="1"/>
    <n v="7"/>
    <n v="30"/>
    <n v="2"/>
    <n v="19.2"/>
    <n v="20983"/>
    <n v="6000000"/>
    <n v="304789"/>
    <n v="4486177"/>
    <n v="0"/>
    <n v="0"/>
    <n v="0"/>
    <m/>
    <n v="0"/>
    <n v="0"/>
    <n v="0"/>
    <m/>
    <m/>
    <d v="2021-10-30T00:00:00"/>
    <n v="1"/>
    <s v="S"/>
    <n v="1"/>
    <n v="30"/>
    <n v="0"/>
    <s v=" "/>
    <s v=" "/>
    <s v=" "/>
    <s v=" "/>
    <s v=" "/>
    <s v=" "/>
    <n v="1"/>
    <n v="1"/>
    <s v="null"/>
    <s v=" "/>
    <n v="1555024"/>
    <s v="CREDIYA 20"/>
    <n v="44272"/>
    <n v="0"/>
    <n v="0"/>
    <n v="0"/>
    <s v=" "/>
    <n v="0"/>
    <s v="ARIZABALETA LUCIANA"/>
    <n v="0"/>
    <m/>
    <m/>
    <m/>
    <m/>
  </r>
  <r>
    <n v="9337073"/>
    <s v="C"/>
    <x v="280"/>
    <x v="0"/>
    <n v="4"/>
    <n v="6.7033279117788E+16"/>
    <d v="2020-05-13T00:00:00"/>
    <d v="2027-04-30T00:00:00"/>
    <n v="0"/>
    <n v="1"/>
    <n v="16"/>
    <n v="30"/>
    <n v="2"/>
    <n v="18"/>
    <n v="19562"/>
    <n v="16000000"/>
    <n v="338992"/>
    <n v="14290543"/>
    <n v="0"/>
    <n v="0"/>
    <n v="0"/>
    <m/>
    <n v="0"/>
    <n v="0"/>
    <n v="0"/>
    <m/>
    <m/>
    <d v="2021-10-30T00:00:00"/>
    <n v="1"/>
    <s v="S"/>
    <n v="1"/>
    <n v="30"/>
    <n v="0"/>
    <s v=" "/>
    <s v=" "/>
    <s v=" "/>
    <s v=" "/>
    <s v=" "/>
    <s v=" "/>
    <n v="1"/>
    <n v="1"/>
    <s v="null"/>
    <s v=" "/>
    <n v="4953470"/>
    <s v="FERIA 2020"/>
    <n v="43964"/>
    <n v="0"/>
    <n v="0"/>
    <n v="0"/>
    <s v=" "/>
    <n v="0"/>
    <s v="ARIZABALETA LUCIANA"/>
    <n v="0"/>
    <m/>
    <m/>
    <m/>
    <m/>
  </r>
  <r>
    <n v="0"/>
    <s v="C"/>
    <x v="281"/>
    <x v="0"/>
    <n v="4"/>
    <n v="1.1439902401246799E+18"/>
    <d v="2021-08-05T00:00:00"/>
    <d v="2022-07-30T00:00:00"/>
    <n v="0"/>
    <n v="1"/>
    <n v="3"/>
    <n v="30"/>
    <n v="2"/>
    <n v="19.2"/>
    <n v="20983"/>
    <n v="1035000"/>
    <n v="95778"/>
    <n v="794982"/>
    <n v="0"/>
    <n v="0"/>
    <n v="0"/>
    <m/>
    <n v="0"/>
    <n v="0"/>
    <n v="0"/>
    <m/>
    <m/>
    <d v="2021-10-30T00:00:00"/>
    <n v="1"/>
    <s v="S"/>
    <n v="1"/>
    <n v="30"/>
    <n v="0"/>
    <s v=" "/>
    <s v=" "/>
    <s v=" "/>
    <s v=" "/>
    <s v=" "/>
    <s v=" "/>
    <n v="1"/>
    <n v="1"/>
    <s v="null"/>
    <s v=" "/>
    <n v="2278600"/>
    <s v="CREDIYA 20"/>
    <n v="44413"/>
    <n v="0"/>
    <n v="0"/>
    <n v="0"/>
    <s v=" "/>
    <n v="0"/>
    <s v="ARIZABALETA LUCIANA"/>
    <n v="0"/>
    <m/>
    <m/>
    <m/>
    <m/>
  </r>
  <r>
    <n v="0"/>
    <s v="C"/>
    <x v="282"/>
    <x v="0"/>
    <n v="4"/>
    <n v="1.14393764326758E+18"/>
    <d v="2019-07-09T00:00:00"/>
    <d v="2022-06-30T00:00:00"/>
    <n v="0"/>
    <n v="1"/>
    <n v="25"/>
    <n v="30"/>
    <n v="2"/>
    <n v="18"/>
    <n v="19562"/>
    <n v="4000000"/>
    <n v="150060"/>
    <n v="1491949"/>
    <n v="0"/>
    <n v="0"/>
    <n v="0"/>
    <m/>
    <n v="0"/>
    <n v="0"/>
    <n v="0"/>
    <m/>
    <m/>
    <d v="2021-10-30T00:00:00"/>
    <n v="1"/>
    <s v="S"/>
    <n v="1"/>
    <n v="30"/>
    <n v="0"/>
    <s v=" "/>
    <s v=" "/>
    <s v=" "/>
    <s v=" "/>
    <s v=" "/>
    <s v=" "/>
    <n v="1"/>
    <n v="1"/>
    <s v="null"/>
    <s v=" "/>
    <n v="2278602"/>
    <s v="FERIA 2019 SIN CODEUDOR"/>
    <n v="43655"/>
    <n v="0"/>
    <n v="0"/>
    <n v="0"/>
    <s v=" "/>
    <n v="800087565"/>
    <s v="SYNLAB COLOMBIA S A S"/>
    <n v="0"/>
    <m/>
    <m/>
    <m/>
    <m/>
  </r>
  <r>
    <n v="0"/>
    <s v="C"/>
    <x v="283"/>
    <x v="0"/>
    <n v="4"/>
    <n v="6.69197731154886E+16"/>
    <d v="2020-12-02T00:00:00"/>
    <d v="2023-11-30T00:00:00"/>
    <n v="0"/>
    <n v="1"/>
    <n v="11"/>
    <n v="30"/>
    <n v="2"/>
    <n v="11.4"/>
    <n v="12015"/>
    <n v="3000000"/>
    <n v="99196"/>
    <n v="2191661"/>
    <n v="0"/>
    <n v="0"/>
    <n v="0"/>
    <m/>
    <n v="0"/>
    <n v="0"/>
    <n v="0"/>
    <m/>
    <m/>
    <d v="2021-10-29T00:00:00"/>
    <n v="1"/>
    <s v="S"/>
    <n v="1"/>
    <n v="30"/>
    <n v="0"/>
    <s v=" "/>
    <s v=" "/>
    <s v=" "/>
    <s v=" "/>
    <s v=" "/>
    <s v=" "/>
    <n v="1"/>
    <n v="1"/>
    <s v="null"/>
    <s v=" "/>
    <n v="3818746"/>
    <s v="SOBRE APORTES"/>
    <n v="44167"/>
    <n v="0"/>
    <n v="0"/>
    <n v="0"/>
    <s v=" "/>
    <n v="890303093000"/>
    <n v="0"/>
    <n v="0"/>
    <m/>
    <m/>
    <m/>
    <m/>
  </r>
  <r>
    <n v="0"/>
    <s v="C"/>
    <x v="284"/>
    <x v="0"/>
    <n v="4"/>
    <n v="1.14384776011718E+18"/>
    <d v="2019-11-25T00:00:00"/>
    <d v="2022-11-30T00:00:00"/>
    <n v="0"/>
    <n v="1"/>
    <n v="22"/>
    <n v="30"/>
    <n v="2"/>
    <n v="11.76"/>
    <n v="12415"/>
    <n v="7600000"/>
    <n v="252603"/>
    <n v="3378534"/>
    <n v="0"/>
    <n v="0"/>
    <n v="0"/>
    <m/>
    <n v="0"/>
    <n v="0"/>
    <n v="0"/>
    <m/>
    <m/>
    <d v="2021-10-29T00:00:00"/>
    <n v="1"/>
    <s v="S"/>
    <n v="1"/>
    <n v="30"/>
    <n v="0"/>
    <s v=" "/>
    <s v=" "/>
    <s v=" "/>
    <s v=" "/>
    <s v=" "/>
    <s v=" "/>
    <n v="1"/>
    <n v="1"/>
    <s v="null"/>
    <s v=" "/>
    <n v="3528758"/>
    <s v="CREDITO MADRUGON"/>
    <n v="43794"/>
    <n v="0"/>
    <n v="0"/>
    <n v="0"/>
    <s v=" "/>
    <n v="890303093000"/>
    <n v="0"/>
    <n v="0"/>
    <m/>
    <m/>
    <m/>
    <m/>
  </r>
  <r>
    <n v="534682"/>
    <s v="C"/>
    <x v="285"/>
    <x v="0"/>
    <n v="4"/>
    <n v="3.1714962120389E+16"/>
    <d v="2021-04-26T00:00:00"/>
    <d v="2025-04-30T00:00:00"/>
    <n v="0"/>
    <n v="1"/>
    <n v="6"/>
    <n v="30"/>
    <n v="2"/>
    <n v="14.4"/>
    <n v="15389"/>
    <n v="1100000"/>
    <n v="30614"/>
    <n v="995602"/>
    <n v="0"/>
    <n v="0"/>
    <n v="0"/>
    <m/>
    <n v="0"/>
    <n v="0"/>
    <n v="0"/>
    <m/>
    <m/>
    <d v="2021-10-30T00:00:00"/>
    <n v="1"/>
    <s v="S"/>
    <n v="1"/>
    <n v="30"/>
    <n v="0"/>
    <s v=" "/>
    <s v=" "/>
    <s v=" "/>
    <s v=" "/>
    <s v=" "/>
    <s v=" "/>
    <n v="1"/>
    <n v="1"/>
    <s v="null"/>
    <s v=" "/>
    <n v="460920"/>
    <s v="LIBRE INVERSION 20"/>
    <n v="44312"/>
    <n v="0"/>
    <n v="0"/>
    <n v="0"/>
    <s v=" "/>
    <s v=" "/>
    <n v="0"/>
    <n v="0"/>
    <m/>
    <m/>
    <m/>
    <m/>
  </r>
  <r>
    <n v="2536856"/>
    <s v="C"/>
    <x v="285"/>
    <x v="0"/>
    <n v="4"/>
    <n v="3.1714962117586E+16"/>
    <d v="2019-04-15T00:00:00"/>
    <d v="2025-03-30T00:00:00"/>
    <n v="0"/>
    <n v="1"/>
    <n v="28"/>
    <n v="30"/>
    <n v="2"/>
    <n v="18"/>
    <n v="19562"/>
    <n v="6448679"/>
    <n v="148132"/>
    <n v="4723743"/>
    <n v="0"/>
    <n v="0"/>
    <n v="0"/>
    <m/>
    <n v="0"/>
    <n v="0"/>
    <n v="0"/>
    <m/>
    <m/>
    <d v="2021-10-30T00:00:00"/>
    <n v="1"/>
    <s v="S"/>
    <n v="1"/>
    <n v="30"/>
    <n v="0"/>
    <s v=" "/>
    <s v=" "/>
    <s v=" "/>
    <s v=" "/>
    <s v=" "/>
    <s v=" "/>
    <n v="1"/>
    <n v="1"/>
    <s v="null"/>
    <s v=" "/>
    <n v="2186887"/>
    <s v="FERIA 2019"/>
    <n v="43570"/>
    <n v="0"/>
    <n v="0"/>
    <n v="0"/>
    <s v=" "/>
    <s v=" "/>
    <n v="0"/>
    <n v="0"/>
    <m/>
    <m/>
    <m/>
    <m/>
  </r>
  <r>
    <n v="411199"/>
    <s v="C"/>
    <x v="285"/>
    <x v="0"/>
    <n v="4"/>
    <n v="3.17149621246879E+16"/>
    <d v="2020-04-24T00:00:00"/>
    <d v="2022-04-30T00:00:00"/>
    <n v="0"/>
    <n v="1"/>
    <n v="11"/>
    <n v="30"/>
    <n v="2"/>
    <n v="21.6"/>
    <n v="23872"/>
    <n v="1300000"/>
    <n v="67370"/>
    <n v="765671"/>
    <n v="0"/>
    <n v="0"/>
    <n v="0"/>
    <m/>
    <n v="0"/>
    <n v="0"/>
    <n v="0"/>
    <m/>
    <m/>
    <d v="2021-10-30T00:00:00"/>
    <n v="1"/>
    <s v="S"/>
    <n v="1"/>
    <n v="30"/>
    <n v="0"/>
    <s v=" "/>
    <s v=" "/>
    <s v=" "/>
    <s v=" "/>
    <s v=" "/>
    <s v=" "/>
    <n v="1"/>
    <n v="1"/>
    <s v="null"/>
    <s v=" "/>
    <n v="354472"/>
    <s v="CREDIYA 20"/>
    <n v="43945"/>
    <n v="0"/>
    <n v="0"/>
    <n v="0"/>
    <s v=" "/>
    <s v=" "/>
    <n v="0"/>
    <n v="0"/>
    <m/>
    <m/>
    <m/>
    <m/>
  </r>
  <r>
    <n v="0"/>
    <s v="C"/>
    <x v="286"/>
    <x v="0"/>
    <n v="4"/>
    <n v="1.1408449041246799E+18"/>
    <d v="2020-11-23T00:00:00"/>
    <d v="2022-11-30T00:00:00"/>
    <n v="0"/>
    <n v="1"/>
    <n v="11"/>
    <n v="30"/>
    <n v="2"/>
    <n v="21.6"/>
    <n v="23872"/>
    <n v="3000000"/>
    <n v="155931"/>
    <n v="1787183"/>
    <n v="0"/>
    <n v="0"/>
    <n v="0"/>
    <m/>
    <n v="0"/>
    <n v="0"/>
    <n v="0"/>
    <m/>
    <m/>
    <d v="2021-10-30T00:00:00"/>
    <n v="1"/>
    <s v="S"/>
    <n v="1"/>
    <n v="30"/>
    <n v="0"/>
    <s v=" "/>
    <s v=" "/>
    <s v=" "/>
    <s v=" "/>
    <s v=" "/>
    <s v=" "/>
    <n v="1"/>
    <n v="1"/>
    <s v="null"/>
    <s v=" "/>
    <n v="6430694"/>
    <s v="CREDIYA 20"/>
    <n v="44158"/>
    <n v="0"/>
    <n v="0"/>
    <n v="0"/>
    <s v=" "/>
    <n v="0"/>
    <s v="ARIZABALETA LUCIANA"/>
    <n v="0"/>
    <m/>
    <m/>
    <m/>
    <m/>
  </r>
  <r>
    <n v="4407169"/>
    <s v="C"/>
    <x v="287"/>
    <x v="0"/>
    <n v="4"/>
    <n v="6626462120388070"/>
    <d v="2020-05-29T00:00:00"/>
    <d v="2026-05-30T00:00:00"/>
    <n v="0"/>
    <n v="1"/>
    <n v="16"/>
    <n v="30"/>
    <n v="2"/>
    <n v="16.8"/>
    <n v="18156"/>
    <n v="15000000"/>
    <n v="334429"/>
    <n v="12845889"/>
    <n v="0"/>
    <n v="0"/>
    <n v="0"/>
    <m/>
    <n v="0"/>
    <n v="0"/>
    <n v="0"/>
    <m/>
    <m/>
    <d v="2021-10-30T00:00:00"/>
    <n v="1"/>
    <s v="S"/>
    <n v="1"/>
    <n v="30"/>
    <n v="0"/>
    <s v=" "/>
    <s v=" "/>
    <s v=" "/>
    <s v=" "/>
    <s v=" "/>
    <s v=" "/>
    <n v="1"/>
    <n v="1"/>
    <s v="null"/>
    <s v=" "/>
    <n v="8438720"/>
    <s v="LIBRE INVERSION 20"/>
    <n v="43980"/>
    <n v="0"/>
    <n v="0"/>
    <n v="0"/>
    <s v=" "/>
    <n v="0"/>
    <s v="ARIZABALETA LUCIANA"/>
    <n v="0"/>
    <m/>
    <m/>
    <m/>
    <m/>
  </r>
  <r>
    <n v="0"/>
    <s v="C"/>
    <x v="288"/>
    <x v="0"/>
    <n v="4"/>
    <n v="3.45144971246886E+16"/>
    <d v="2020-11-23T00:00:00"/>
    <d v="2022-11-30T00:00:00"/>
    <n v="0"/>
    <n v="1"/>
    <n v="11"/>
    <n v="30"/>
    <n v="2"/>
    <n v="21.6"/>
    <n v="23872"/>
    <n v="3900000"/>
    <n v="202710"/>
    <n v="2323345"/>
    <n v="0"/>
    <n v="0"/>
    <n v="0"/>
    <m/>
    <n v="0"/>
    <n v="0"/>
    <n v="0"/>
    <m/>
    <m/>
    <d v="2021-10-30T00:00:00"/>
    <n v="1"/>
    <s v="S"/>
    <n v="1"/>
    <n v="30"/>
    <n v="0"/>
    <s v=" "/>
    <s v=" "/>
    <s v=" "/>
    <s v=" "/>
    <s v=" "/>
    <s v=" "/>
    <n v="1"/>
    <n v="1"/>
    <s v="null"/>
    <s v=" "/>
    <n v="4873501"/>
    <s v="CREDIYA 20"/>
    <n v="44158"/>
    <n v="0"/>
    <n v="0"/>
    <n v="0"/>
    <s v=" "/>
    <n v="0"/>
    <n v="0"/>
    <n v="0"/>
    <m/>
    <m/>
    <m/>
    <m/>
  </r>
  <r>
    <n v="2478803"/>
    <s v="C"/>
    <x v="289"/>
    <x v="0"/>
    <n v="4"/>
    <n v="3.86410721181884E+16"/>
    <d v="2020-09-21T00:00:00"/>
    <d v="2025-09-30T00:00:00"/>
    <n v="0"/>
    <n v="1"/>
    <n v="13"/>
    <n v="30"/>
    <n v="2"/>
    <n v="16.8"/>
    <n v="18156"/>
    <n v="5603000"/>
    <n v="140457"/>
    <n v="4762558"/>
    <n v="0"/>
    <n v="0"/>
    <n v="0"/>
    <m/>
    <n v="0"/>
    <n v="0"/>
    <n v="0"/>
    <m/>
    <m/>
    <d v="2021-10-30T00:00:00"/>
    <n v="1"/>
    <s v="S"/>
    <n v="1"/>
    <n v="30"/>
    <n v="0"/>
    <s v=" "/>
    <s v=" "/>
    <s v=" "/>
    <s v=" "/>
    <s v=" "/>
    <s v=" "/>
    <n v="1"/>
    <n v="1"/>
    <s v="null"/>
    <s v=" "/>
    <n v="2283755"/>
    <s v="RETANQUEO 2020"/>
    <n v="44095"/>
    <n v="0"/>
    <n v="0"/>
    <n v="0"/>
    <s v=" "/>
    <n v="0"/>
    <s v="ARIZABALETA LUCIANA"/>
    <n v="0"/>
    <m/>
    <m/>
    <m/>
    <m/>
  </r>
  <r>
    <n v="728150"/>
    <s v="C"/>
    <x v="289"/>
    <x v="0"/>
    <n v="4"/>
    <n v="3.86410721203894E+16"/>
    <d v="2021-08-12T00:00:00"/>
    <d v="2024-07-30T00:00:00"/>
    <n v="0"/>
    <n v="1"/>
    <n v="3"/>
    <n v="30"/>
    <n v="2"/>
    <n v="14.4"/>
    <n v="15389"/>
    <n v="1500000"/>
    <n v="51998"/>
    <n v="1399004"/>
    <n v="0"/>
    <n v="0"/>
    <n v="0"/>
    <m/>
    <n v="0"/>
    <n v="0"/>
    <n v="0"/>
    <m/>
    <m/>
    <d v="2021-10-30T00:00:00"/>
    <n v="1"/>
    <s v="S"/>
    <n v="1"/>
    <n v="30"/>
    <n v="0"/>
    <s v=" "/>
    <s v=" "/>
    <s v=" "/>
    <s v=" "/>
    <s v=" "/>
    <s v=" "/>
    <n v="1"/>
    <n v="1"/>
    <s v="null"/>
    <s v=" "/>
    <n v="670854"/>
    <s v="LIBRE INVERSION 20"/>
    <n v="44420"/>
    <n v="0"/>
    <n v="0"/>
    <n v="0"/>
    <s v=" "/>
    <n v="0"/>
    <s v="ARIZABALETA LUCIANA"/>
    <n v="0"/>
    <m/>
    <m/>
    <m/>
    <m/>
  </r>
  <r>
    <n v="6519281"/>
    <s v="C"/>
    <x v="290"/>
    <x v="0"/>
    <n v="4"/>
    <n v="1.6459064120389E+16"/>
    <d v="2021-03-23T00:00:00"/>
    <d v="2027-03-30T00:00:00"/>
    <n v="0"/>
    <n v="1"/>
    <n v="7"/>
    <n v="30"/>
    <n v="2"/>
    <n v="14.4"/>
    <n v="15389"/>
    <n v="10000000"/>
    <n v="211450"/>
    <n v="9371679"/>
    <n v="0"/>
    <n v="0"/>
    <n v="0"/>
    <m/>
    <n v="0"/>
    <n v="0"/>
    <n v="0"/>
    <m/>
    <m/>
    <d v="2021-10-30T00:00:00"/>
    <n v="1"/>
    <s v="S"/>
    <n v="1"/>
    <n v="30"/>
    <n v="0"/>
    <s v=" "/>
    <s v=" "/>
    <s v=" "/>
    <s v=" "/>
    <s v=" "/>
    <s v=" "/>
    <n v="1"/>
    <n v="1"/>
    <s v="null"/>
    <s v=" "/>
    <n v="2852398"/>
    <s v="LIBRE INVERSION 20"/>
    <n v="44278"/>
    <n v="0"/>
    <n v="0"/>
    <n v="0"/>
    <s v=" "/>
    <n v="800087565"/>
    <s v="SYNLAB COLOMBIA S A S"/>
    <n v="0"/>
    <m/>
    <m/>
    <m/>
    <m/>
  </r>
  <r>
    <n v="233609"/>
    <s v="C"/>
    <x v="290"/>
    <x v="0"/>
    <n v="4"/>
    <n v="1.64590641246875E+16"/>
    <d v="2020-01-21T00:00:00"/>
    <d v="2022-01-31T00:00:00"/>
    <n v="0"/>
    <n v="1"/>
    <n v="18"/>
    <n v="30"/>
    <n v="2"/>
    <n v="21.6"/>
    <n v="23872"/>
    <n v="1150000"/>
    <n v="59596"/>
    <n v="335820"/>
    <n v="0"/>
    <n v="0"/>
    <n v="0"/>
    <m/>
    <n v="0"/>
    <n v="0"/>
    <n v="0"/>
    <m/>
    <m/>
    <d v="2021-10-30T00:00:00"/>
    <n v="1"/>
    <s v="S"/>
    <n v="1"/>
    <n v="30"/>
    <n v="0"/>
    <s v=" "/>
    <s v=" "/>
    <s v=" "/>
    <s v=" "/>
    <s v=" "/>
    <s v=" "/>
    <n v="1"/>
    <n v="1"/>
    <s v="null"/>
    <s v=" "/>
    <n v="102211"/>
    <s v="CREDIYA 20"/>
    <n v="43851"/>
    <n v="0"/>
    <n v="0"/>
    <n v="0"/>
    <s v=" "/>
    <n v="800087565"/>
    <s v="SYNLAB COLOMBIA S A S"/>
    <n v="0"/>
    <m/>
    <m/>
    <m/>
    <m/>
  </r>
  <r>
    <n v="2669929"/>
    <s v="C"/>
    <x v="291"/>
    <x v="0"/>
    <n v="4"/>
    <n v="6.7016234117687104E+16"/>
    <d v="2019-10-24T00:00:00"/>
    <d v="2025-10-30T00:00:00"/>
    <n v="0"/>
    <n v="1"/>
    <n v="21"/>
    <n v="30"/>
    <n v="2"/>
    <n v="18"/>
    <n v="19562"/>
    <n v="6530000"/>
    <n v="150000"/>
    <n v="5291497"/>
    <n v="0"/>
    <n v="0"/>
    <n v="0"/>
    <m/>
    <n v="0"/>
    <n v="0"/>
    <n v="0"/>
    <m/>
    <m/>
    <d v="2021-10-30T00:00:00"/>
    <n v="1"/>
    <s v="S"/>
    <n v="1"/>
    <n v="30"/>
    <n v="0"/>
    <s v=" "/>
    <s v=" "/>
    <s v=" "/>
    <s v=" "/>
    <s v=" "/>
    <s v=" "/>
    <n v="1"/>
    <n v="1"/>
    <s v="null"/>
    <s v=" "/>
    <n v="2621568"/>
    <s v="RETANQUEO OCT 2019"/>
    <n v="43762"/>
    <n v="0"/>
    <n v="0"/>
    <n v="0"/>
    <s v=" "/>
    <n v="800087565"/>
    <s v="SYNLAB COLOMBIA S A S"/>
    <n v="0"/>
    <m/>
    <m/>
    <m/>
    <m/>
  </r>
  <r>
    <n v="463333"/>
    <s v="C"/>
    <x v="292"/>
    <x v="0"/>
    <n v="4"/>
    <n v="1.11351480321038E+18"/>
    <d v="2021-07-12T00:00:00"/>
    <d v="2024-06-30T00:00:00"/>
    <n v="0"/>
    <n v="1"/>
    <n v="4"/>
    <n v="30"/>
    <n v="2"/>
    <n v="14.4"/>
    <n v="15389"/>
    <n v="2000000"/>
    <n v="71704"/>
    <n v="1825434"/>
    <n v="0"/>
    <n v="0"/>
    <n v="0"/>
    <m/>
    <n v="0"/>
    <n v="0"/>
    <n v="0"/>
    <m/>
    <m/>
    <d v="2021-10-30T00:00:00"/>
    <n v="1"/>
    <s v="S"/>
    <n v="1"/>
    <n v="30"/>
    <n v="0"/>
    <s v=" "/>
    <s v=" "/>
    <s v=" "/>
    <s v=" "/>
    <s v=" "/>
    <s v=" "/>
    <n v="1"/>
    <n v="1"/>
    <s v="null"/>
    <s v=" "/>
    <n v="1362101"/>
    <s v="LIBRE INVERSION 20 SIN CODEUDO"/>
    <n v="44389"/>
    <n v="0"/>
    <n v="0"/>
    <n v="0"/>
    <s v=" "/>
    <n v="800087565"/>
    <s v="SYNLAB COLOMBIA S A S"/>
    <n v="0"/>
    <m/>
    <m/>
    <m/>
    <m/>
  </r>
  <r>
    <n v="428345"/>
    <s v="C"/>
    <x v="292"/>
    <x v="0"/>
    <n v="4"/>
    <n v="1.1135148031246799E+18"/>
    <d v="2020-01-09T00:00:00"/>
    <d v="2021-12-30T00:00:00"/>
    <n v="0"/>
    <n v="1"/>
    <n v="3"/>
    <n v="30"/>
    <n v="2"/>
    <n v="21.6"/>
    <n v="23872"/>
    <n v="1900000"/>
    <n v="98463"/>
    <n v="1687586"/>
    <n v="0"/>
    <n v="0"/>
    <n v="0"/>
    <m/>
    <n v="0"/>
    <n v="0"/>
    <n v="0"/>
    <m/>
    <m/>
    <d v="2021-10-30T00:00:00"/>
    <n v="1"/>
    <s v="S"/>
    <n v="1"/>
    <n v="30"/>
    <n v="0"/>
    <s v=" "/>
    <s v=" "/>
    <s v=" "/>
    <s v=" "/>
    <s v=" "/>
    <s v=" "/>
    <n v="1"/>
    <n v="1"/>
    <s v="null"/>
    <s v=" "/>
    <n v="1259241"/>
    <s v="CREDIYA 20"/>
    <n v="43839"/>
    <n v="0"/>
    <n v="0"/>
    <n v="0"/>
    <s v=" "/>
    <n v="800087565"/>
    <s v="SYNLAB COLOMBIA S A S"/>
    <n v="0"/>
    <m/>
    <m/>
    <m/>
    <m/>
  </r>
  <r>
    <n v="0"/>
    <s v="C"/>
    <x v="293"/>
    <x v="0"/>
    <n v="4"/>
    <n v="1.1438244241154801E+18"/>
    <d v="2021-08-24T00:00:00"/>
    <d v="2023-08-30T00:00:00"/>
    <n v="0"/>
    <n v="1"/>
    <n v="2"/>
    <n v="30"/>
    <n v="2"/>
    <n v="9"/>
    <n v="9381"/>
    <n v="2700000"/>
    <n v="123706"/>
    <n v="2482789"/>
    <n v="0"/>
    <n v="0"/>
    <n v="0"/>
    <m/>
    <n v="0"/>
    <n v="0"/>
    <n v="0"/>
    <m/>
    <m/>
    <d v="2021-10-30T00:00:00"/>
    <n v="1"/>
    <s v="S"/>
    <n v="1"/>
    <n v="30"/>
    <n v="0"/>
    <s v=" "/>
    <s v=" "/>
    <s v=" "/>
    <s v=" "/>
    <s v=" "/>
    <s v=" "/>
    <n v="1"/>
    <n v="1"/>
    <s v="null"/>
    <s v=" "/>
    <n v="2621493"/>
    <s v="SOBRE APORTES"/>
    <n v="44432"/>
    <n v="0"/>
    <n v="0"/>
    <n v="0"/>
    <s v=" "/>
    <n v="800087565"/>
    <s v="SYNLAB COLOMBIA S A S"/>
    <n v="0"/>
    <m/>
    <m/>
    <m/>
    <m/>
  </r>
  <r>
    <n v="0"/>
    <s v="C"/>
    <x v="294"/>
    <x v="0"/>
    <n v="4"/>
    <n v="3.4514083115485E+16"/>
    <d v="2018-09-18T00:00:00"/>
    <d v="2023-09-30T00:00:00"/>
    <n v="0"/>
    <n v="1"/>
    <n v="34"/>
    <n v="30"/>
    <n v="2"/>
    <n v="12.6"/>
    <n v="13354"/>
    <n v="10400000"/>
    <n v="236036"/>
    <n v="5329822"/>
    <n v="0"/>
    <n v="0"/>
    <n v="0"/>
    <m/>
    <n v="0"/>
    <n v="0"/>
    <n v="0"/>
    <m/>
    <m/>
    <d v="2021-10-30T00:00:00"/>
    <n v="1"/>
    <s v="S"/>
    <n v="1"/>
    <n v="30"/>
    <n v="0"/>
    <s v=" "/>
    <s v=" "/>
    <s v=" "/>
    <s v=" "/>
    <s v=" "/>
    <s v=" "/>
    <n v="1"/>
    <n v="1"/>
    <s v="null"/>
    <s v=" "/>
    <n v="12525925"/>
    <s v="SOBRE APORTES"/>
    <n v="43361"/>
    <n v="0"/>
    <n v="0"/>
    <n v="0"/>
    <s v=" "/>
    <n v="0"/>
    <n v="0"/>
    <n v="0"/>
    <m/>
    <m/>
    <m/>
    <m/>
  </r>
  <r>
    <n v="0"/>
    <s v="C"/>
    <x v="294"/>
    <x v="0"/>
    <n v="4"/>
    <n v="3.45140831154853E+16"/>
    <d v="2018-11-21T00:00:00"/>
    <d v="2023-11-30T00:00:00"/>
    <n v="0"/>
    <n v="1"/>
    <n v="32"/>
    <n v="30"/>
    <n v="2"/>
    <n v="12.6"/>
    <n v="13354"/>
    <n v="3000000"/>
    <n v="68087"/>
    <n v="1627140"/>
    <n v="0"/>
    <n v="0"/>
    <n v="0"/>
    <m/>
    <n v="0"/>
    <n v="0"/>
    <n v="0"/>
    <m/>
    <m/>
    <d v="2021-10-30T00:00:00"/>
    <n v="1"/>
    <s v="S"/>
    <n v="1"/>
    <n v="30"/>
    <n v="0"/>
    <s v=" "/>
    <s v=" "/>
    <s v=" "/>
    <s v=" "/>
    <s v=" "/>
    <s v=" "/>
    <n v="1"/>
    <n v="1"/>
    <s v="null"/>
    <s v=" "/>
    <n v="3824036"/>
    <s v="SOBRE APORTES"/>
    <n v="43425"/>
    <n v="0"/>
    <n v="0"/>
    <n v="0"/>
    <s v=" "/>
    <n v="0"/>
    <n v="0"/>
    <n v="0"/>
    <m/>
    <m/>
    <m/>
    <m/>
  </r>
  <r>
    <n v="0"/>
    <s v="C"/>
    <x v="295"/>
    <x v="0"/>
    <n v="4"/>
    <n v="3.45425491168869E+16"/>
    <d v="2019-09-09T00:00:00"/>
    <d v="2022-08-30T00:00:00"/>
    <n v="0"/>
    <n v="1"/>
    <n v="26"/>
    <n v="30"/>
    <n v="2"/>
    <n v="14.4"/>
    <n v="15389"/>
    <n v="8203000"/>
    <n v="283108"/>
    <n v="2649459"/>
    <n v="0"/>
    <n v="0"/>
    <n v="0"/>
    <m/>
    <n v="0"/>
    <n v="0"/>
    <n v="0"/>
    <m/>
    <m/>
    <d v="2021-10-30T00:00:00"/>
    <n v="1"/>
    <s v="S"/>
    <n v="1"/>
    <n v="30"/>
    <n v="0"/>
    <s v=" "/>
    <s v=" "/>
    <s v=" "/>
    <s v=" "/>
    <s v=" "/>
    <s v=" "/>
    <n v="1"/>
    <n v="1"/>
    <s v="null"/>
    <s v=" "/>
    <n v="8209488"/>
    <s v="PAGO DE IMPUESTOS"/>
    <n v="43717"/>
    <n v="0"/>
    <n v="0"/>
    <n v="0"/>
    <s v=" "/>
    <n v="0"/>
    <s v="ARIZABALETA LUCIANA"/>
    <n v="0"/>
    <m/>
    <m/>
    <m/>
    <m/>
  </r>
  <r>
    <n v="0"/>
    <s v="C"/>
    <x v="295"/>
    <x v="0"/>
    <n v="4"/>
    <n v="3.45425492103884E+16"/>
    <d v="2020-09-08T00:00:00"/>
    <d v="2022-08-30T00:00:00"/>
    <n v="0"/>
    <n v="1"/>
    <n v="14"/>
    <n v="30"/>
    <n v="2"/>
    <n v="15.6"/>
    <n v="16765"/>
    <n v="12500000"/>
    <n v="627681"/>
    <n v="5773293"/>
    <n v="0"/>
    <n v="0"/>
    <n v="0"/>
    <m/>
    <n v="0"/>
    <n v="0"/>
    <n v="0"/>
    <m/>
    <m/>
    <d v="2021-10-30T00:00:00"/>
    <n v="1"/>
    <s v="S"/>
    <n v="1"/>
    <n v="30"/>
    <n v="0"/>
    <s v=" "/>
    <s v=" "/>
    <s v=" "/>
    <s v=" "/>
    <s v=" "/>
    <s v=" "/>
    <n v="1"/>
    <n v="1"/>
    <s v="null"/>
    <s v=" "/>
    <n v="17888852"/>
    <s v="LIBRE INVERSION 20 SIN CODEUDO"/>
    <n v="44082"/>
    <n v="0"/>
    <n v="0"/>
    <n v="0"/>
    <s v=" "/>
    <n v="0"/>
    <s v="ARIZABALETA LUCIANA"/>
    <n v="0"/>
    <m/>
    <m/>
    <m/>
    <m/>
  </r>
  <r>
    <n v="1204317"/>
    <s v="C"/>
    <x v="296"/>
    <x v="0"/>
    <n v="4"/>
    <n v="3.19620531255891E+16"/>
    <d v="2021-05-26T00:00:00"/>
    <d v="2025-05-30T00:00:00"/>
    <n v="0"/>
    <n v="1"/>
    <n v="5"/>
    <n v="30"/>
    <n v="2"/>
    <n v="9"/>
    <n v="9381"/>
    <n v="3680000"/>
    <n v="92629"/>
    <n v="3358958"/>
    <n v="0"/>
    <n v="0"/>
    <n v="0"/>
    <m/>
    <n v="0"/>
    <n v="0"/>
    <n v="0"/>
    <m/>
    <m/>
    <d v="2021-10-30T00:00:00"/>
    <n v="1"/>
    <s v="S"/>
    <n v="1"/>
    <n v="30"/>
    <n v="0"/>
    <s v=" "/>
    <s v=" "/>
    <s v=" "/>
    <s v=" "/>
    <s v=" "/>
    <s v=" "/>
    <n v="1"/>
    <n v="1"/>
    <s v="null"/>
    <s v=" "/>
    <n v="2154641"/>
    <s v="COMPRA CARTERA 20"/>
    <n v="44342"/>
    <n v="0"/>
    <n v="0"/>
    <n v="0"/>
    <s v=" "/>
    <s v=" "/>
    <n v="0"/>
    <n v="0"/>
    <m/>
    <m/>
    <m/>
    <m/>
  </r>
  <r>
    <n v="241863"/>
    <s v="C"/>
    <x v="296"/>
    <x v="0"/>
    <n v="4"/>
    <n v="3.19620531246892E+16"/>
    <d v="2021-06-28T00:00:00"/>
    <d v="2022-06-30T00:00:00"/>
    <n v="0"/>
    <n v="1"/>
    <n v="2"/>
    <n v="30"/>
    <n v="2"/>
    <n v="19.2"/>
    <n v="20983"/>
    <n v="800000"/>
    <n v="74031"/>
    <n v="674580"/>
    <n v="0"/>
    <n v="0"/>
    <n v="0"/>
    <m/>
    <n v="0"/>
    <n v="0"/>
    <n v="0"/>
    <m/>
    <m/>
    <d v="2021-10-31T00:00:00"/>
    <n v="1"/>
    <s v="S"/>
    <n v="1"/>
    <n v="30"/>
    <n v="0"/>
    <s v=" "/>
    <s v=" "/>
    <s v=" "/>
    <s v=" "/>
    <s v=" "/>
    <s v=" "/>
    <n v="1"/>
    <n v="1"/>
    <s v="null"/>
    <s v=" "/>
    <n v="432717"/>
    <s v="CREDIYA 20"/>
    <n v="44375"/>
    <n v="0"/>
    <n v="0"/>
    <n v="0"/>
    <s v=" "/>
    <s v=" "/>
    <n v="0"/>
    <n v="0"/>
    <m/>
    <m/>
    <m/>
    <m/>
  </r>
  <r>
    <n v="2474617"/>
    <s v="C"/>
    <x v="296"/>
    <x v="0"/>
    <n v="4"/>
    <n v="3.19620531175866E+16"/>
    <d v="2019-07-25T00:00:00"/>
    <d v="2025-06-30T00:00:00"/>
    <n v="0"/>
    <n v="1"/>
    <n v="25"/>
    <n v="30"/>
    <n v="2"/>
    <n v="18"/>
    <n v="19562"/>
    <n v="9000000"/>
    <n v="206738"/>
    <n v="6901946"/>
    <n v="0"/>
    <n v="0"/>
    <n v="0"/>
    <m/>
    <n v="0"/>
    <n v="0"/>
    <n v="0"/>
    <m/>
    <m/>
    <d v="2021-10-30T00:00:00"/>
    <n v="1"/>
    <s v="S"/>
    <n v="1"/>
    <n v="30"/>
    <n v="0"/>
    <s v=" "/>
    <s v=" "/>
    <s v=" "/>
    <s v=" "/>
    <s v=" "/>
    <s v=" "/>
    <n v="1"/>
    <n v="1"/>
    <s v="null"/>
    <s v=" "/>
    <n v="4427329"/>
    <s v="FERIA 2019"/>
    <n v="43671"/>
    <n v="0"/>
    <n v="0"/>
    <n v="0"/>
    <s v=" "/>
    <s v=" "/>
    <n v="0"/>
    <n v="0"/>
    <m/>
    <m/>
    <m/>
    <m/>
  </r>
  <r>
    <n v="433539"/>
    <s v="C"/>
    <x v="297"/>
    <x v="0"/>
    <n v="4"/>
    <n v="3.88734991083892E+16"/>
    <d v="2021-06-25T00:00:00"/>
    <d v="2021-12-30T00:00:00"/>
    <n v="0"/>
    <n v="2"/>
    <n v="0"/>
    <n v="30"/>
    <n v="2"/>
    <n v="19.2"/>
    <n v="20983"/>
    <n v="640000"/>
    <n v="0"/>
    <n v="640000"/>
    <n v="0"/>
    <n v="0"/>
    <n v="0"/>
    <m/>
    <n v="0"/>
    <n v="0"/>
    <n v="0"/>
    <n v="640000"/>
    <n v="12"/>
    <d v="2021-06-25T00:00:00"/>
    <n v="1"/>
    <s v="S"/>
    <n v="1"/>
    <n v="30"/>
    <n v="0"/>
    <s v=" "/>
    <s v=" "/>
    <s v=" "/>
    <s v=" "/>
    <s v=" "/>
    <s v=" "/>
    <n v="1"/>
    <n v="1"/>
    <s v="null"/>
    <s v=" "/>
    <n v="206461"/>
    <s v="CREDIYA CUOTA UNICA"/>
    <n v="44372"/>
    <n v="0"/>
    <n v="0"/>
    <n v="0"/>
    <s v=" "/>
    <n v="890303093000"/>
    <n v="0"/>
    <n v="0"/>
    <m/>
    <m/>
    <m/>
    <m/>
  </r>
  <r>
    <n v="17711058"/>
    <s v="C"/>
    <x v="297"/>
    <x v="0"/>
    <n v="4"/>
    <n v="3.8873499117788E+16"/>
    <d v="2020-05-22T00:00:00"/>
    <d v="2027-05-30T00:00:00"/>
    <n v="0"/>
    <n v="1"/>
    <n v="16"/>
    <n v="30"/>
    <n v="2"/>
    <n v="18"/>
    <n v="19562"/>
    <n v="29273000"/>
    <n v="620207"/>
    <n v="26145443"/>
    <n v="0"/>
    <n v="0"/>
    <n v="0"/>
    <m/>
    <n v="0"/>
    <n v="0"/>
    <n v="0"/>
    <m/>
    <m/>
    <d v="2021-10-29T00:00:00"/>
    <n v="1"/>
    <s v="S"/>
    <n v="1"/>
    <n v="30"/>
    <n v="0"/>
    <s v=" "/>
    <s v=" "/>
    <s v=" "/>
    <s v=" "/>
    <s v=" "/>
    <s v=" "/>
    <n v="1"/>
    <n v="1"/>
    <s v="null"/>
    <s v=" "/>
    <n v="8434385"/>
    <s v="FERIA 2020"/>
    <n v="43973"/>
    <n v="0"/>
    <n v="0"/>
    <n v="0"/>
    <s v=" "/>
    <n v="890303093000"/>
    <n v="0"/>
    <n v="0"/>
    <m/>
    <m/>
    <m/>
    <m/>
  </r>
  <r>
    <n v="0"/>
    <s v="C"/>
    <x v="298"/>
    <x v="0"/>
    <n v="4"/>
    <n v="7544691115486240"/>
    <d v="2019-05-17T00:00:00"/>
    <d v="2023-05-30T00:00:00"/>
    <n v="0"/>
    <n v="1"/>
    <n v="26"/>
    <n v="30"/>
    <n v="2"/>
    <n v="12.6"/>
    <n v="13354"/>
    <n v="5000000"/>
    <n v="133860"/>
    <n v="2610443"/>
    <n v="0"/>
    <n v="0"/>
    <n v="0"/>
    <m/>
    <n v="0"/>
    <n v="0"/>
    <n v="0"/>
    <m/>
    <m/>
    <d v="2021-10-29T00:00:00"/>
    <n v="1"/>
    <s v="S"/>
    <n v="1"/>
    <n v="30"/>
    <n v="0"/>
    <s v=" "/>
    <s v=" "/>
    <s v=" "/>
    <s v=" "/>
    <s v=" "/>
    <s v=" "/>
    <n v="1"/>
    <n v="1"/>
    <s v="null"/>
    <s v=" "/>
    <n v="8646896"/>
    <s v="SOBRE APORTES"/>
    <n v="43602"/>
    <n v="0"/>
    <n v="0"/>
    <n v="0"/>
    <s v=" "/>
    <n v="890303093000"/>
    <n v="0"/>
    <n v="0"/>
    <m/>
    <m/>
    <m/>
    <m/>
  </r>
  <r>
    <n v="0"/>
    <s v="C"/>
    <x v="299"/>
    <x v="0"/>
    <n v="4"/>
    <n v="1.04500351130141E+16"/>
    <d v="2021-10-15T00:00:00"/>
    <d v="2021-12-30T00:00:00"/>
    <n v="0"/>
    <n v="1"/>
    <n v="0"/>
    <n v="30"/>
    <n v="2"/>
    <n v="19.8"/>
    <n v="21699"/>
    <n v="70000"/>
    <n v="35881"/>
    <n v="70000"/>
    <n v="0"/>
    <n v="0"/>
    <n v="0"/>
    <m/>
    <n v="0"/>
    <n v="0"/>
    <n v="0"/>
    <m/>
    <m/>
    <d v="2021-10-15T00:00:00"/>
    <n v="1"/>
    <s v="S"/>
    <n v="1"/>
    <n v="30"/>
    <n v="0"/>
    <s v=" "/>
    <s v=" "/>
    <s v=" "/>
    <s v=" "/>
    <s v=" "/>
    <s v=" "/>
    <n v="1"/>
    <n v="1"/>
    <s v="null"/>
    <s v=" "/>
    <n v="3836348"/>
    <s v="ORDENES AL COMERCIO"/>
    <n v="44484"/>
    <n v="0"/>
    <n v="0"/>
    <n v="0"/>
    <s v=" "/>
    <n v="890303093000"/>
    <n v="0"/>
    <n v="0"/>
    <m/>
    <m/>
    <m/>
    <m/>
  </r>
  <r>
    <n v="0"/>
    <s v="C"/>
    <x v="300"/>
    <x v="0"/>
    <n v="4"/>
    <n v="1.1519603691154801E+18"/>
    <d v="2021-09-01T00:00:00"/>
    <d v="2023-02-28T00:00:00"/>
    <n v="0"/>
    <n v="1"/>
    <n v="2"/>
    <n v="30"/>
    <n v="2"/>
    <n v="9"/>
    <n v="9381"/>
    <n v="1300000"/>
    <n v="77649"/>
    <n v="1164303"/>
    <n v="0"/>
    <n v="0"/>
    <n v="0"/>
    <m/>
    <n v="0"/>
    <n v="0"/>
    <n v="0"/>
    <m/>
    <m/>
    <d v="2021-10-30T00:00:00"/>
    <n v="1"/>
    <s v="S"/>
    <n v="1"/>
    <n v="30"/>
    <n v="0"/>
    <s v=" "/>
    <s v=" "/>
    <s v=" "/>
    <s v=" "/>
    <s v=" "/>
    <s v=" "/>
    <n v="1"/>
    <n v="1"/>
    <s v="null"/>
    <s v=" "/>
    <n v="1625948"/>
    <s v="SOBRE APORTES"/>
    <n v="44440"/>
    <n v="0"/>
    <n v="0"/>
    <n v="0"/>
    <s v=" "/>
    <n v="800090782"/>
    <n v="0"/>
    <n v="0"/>
    <m/>
    <m/>
    <m/>
    <m/>
  </r>
  <r>
    <n v="0"/>
    <s v="C"/>
    <x v="300"/>
    <x v="0"/>
    <n v="4"/>
    <n v="1.15196036911718E+18"/>
    <d v="2020-11-26T00:00:00"/>
    <d v="2022-11-30T00:00:00"/>
    <n v="0"/>
    <n v="1"/>
    <n v="11"/>
    <n v="30"/>
    <n v="2"/>
    <n v="11.76"/>
    <n v="12415"/>
    <n v="1500000"/>
    <n v="70863"/>
    <n v="858074"/>
    <n v="0"/>
    <n v="0"/>
    <n v="0"/>
    <m/>
    <n v="0"/>
    <n v="0"/>
    <n v="0"/>
    <m/>
    <m/>
    <d v="2021-10-30T00:00:00"/>
    <n v="1"/>
    <s v="S"/>
    <n v="1"/>
    <n v="30"/>
    <n v="0"/>
    <s v=" "/>
    <s v=" "/>
    <s v=" "/>
    <s v=" "/>
    <s v=" "/>
    <s v=" "/>
    <n v="1"/>
    <n v="1"/>
    <s v="null"/>
    <s v=" "/>
    <n v="1198300"/>
    <s v="CREDITO MADRUGON"/>
    <n v="44161"/>
    <n v="0"/>
    <n v="0"/>
    <n v="0"/>
    <s v=" "/>
    <n v="800090782"/>
    <n v="0"/>
    <n v="0"/>
    <m/>
    <m/>
    <m/>
    <m/>
  </r>
  <r>
    <n v="0"/>
    <s v="C"/>
    <x v="300"/>
    <x v="0"/>
    <n v="4"/>
    <n v="1.1519603691154801E+18"/>
    <d v="2020-09-23T00:00:00"/>
    <d v="2022-03-30T00:00:00"/>
    <n v="0"/>
    <n v="1"/>
    <n v="13"/>
    <n v="30"/>
    <n v="2"/>
    <n v="11.4"/>
    <n v="12015"/>
    <n v="1800000"/>
    <n v="109507"/>
    <n v="531891"/>
    <n v="0"/>
    <n v="0"/>
    <n v="0"/>
    <m/>
    <n v="0"/>
    <n v="0"/>
    <n v="0"/>
    <m/>
    <m/>
    <d v="2021-10-30T00:00:00"/>
    <n v="1"/>
    <s v="S"/>
    <n v="1"/>
    <n v="30"/>
    <n v="0"/>
    <s v=" "/>
    <s v=" "/>
    <s v=" "/>
    <s v=" "/>
    <s v=" "/>
    <s v=" "/>
    <n v="1"/>
    <n v="1"/>
    <s v="null"/>
    <s v=" "/>
    <n v="742785"/>
    <s v="SOBRE APORTES"/>
    <n v="44097"/>
    <n v="0"/>
    <n v="0"/>
    <n v="0"/>
    <s v=" "/>
    <n v="800090782"/>
    <n v="0"/>
    <n v="0"/>
    <m/>
    <m/>
    <m/>
    <m/>
  </r>
  <r>
    <n v="1774465"/>
    <s v="C"/>
    <x v="301"/>
    <x v="0"/>
    <n v="4"/>
    <n v="945372221120463"/>
    <d v="2019-10-25T00:00:00"/>
    <d v="2023-10-30T00:00:00"/>
    <n v="0"/>
    <n v="1"/>
    <n v="21"/>
    <n v="30"/>
    <n v="2"/>
    <n v="14.4"/>
    <n v="15389"/>
    <n v="10000000"/>
    <n v="276728"/>
    <n v="6329911"/>
    <n v="0"/>
    <n v="0"/>
    <n v="0"/>
    <m/>
    <n v="0"/>
    <n v="0"/>
    <n v="0"/>
    <m/>
    <m/>
    <d v="2021-10-29T00:00:00"/>
    <n v="1"/>
    <s v="S"/>
    <n v="1"/>
    <n v="30"/>
    <n v="0"/>
    <s v=" "/>
    <s v=" "/>
    <s v=" "/>
    <s v=" "/>
    <s v=" "/>
    <s v=" "/>
    <n v="1"/>
    <n v="1"/>
    <s v="null"/>
    <s v=" "/>
    <n v="4555446"/>
    <s v="VEHICULO"/>
    <n v="43763"/>
    <n v="0"/>
    <n v="0"/>
    <n v="0"/>
    <s v=" "/>
    <n v="890303093000"/>
    <n v="0"/>
    <n v="0"/>
    <m/>
    <m/>
    <m/>
    <m/>
  </r>
  <r>
    <n v="181002"/>
    <s v="C"/>
    <x v="301"/>
    <x v="0"/>
    <n v="4"/>
    <n v="9.4537222124688992E+16"/>
    <d v="2021-03-18T00:00:00"/>
    <d v="2022-09-30T00:00:00"/>
    <n v="0"/>
    <n v="1"/>
    <n v="7"/>
    <n v="30"/>
    <n v="2"/>
    <n v="19.2"/>
    <n v="20983"/>
    <n v="1000000"/>
    <n v="64667"/>
    <n v="645674"/>
    <n v="0"/>
    <n v="0"/>
    <n v="0"/>
    <m/>
    <n v="0"/>
    <n v="0"/>
    <n v="0"/>
    <m/>
    <m/>
    <d v="2021-10-31T00:00:00"/>
    <n v="1"/>
    <s v="S"/>
    <n v="1"/>
    <n v="30"/>
    <n v="0"/>
    <s v=" "/>
    <s v=" "/>
    <s v=" "/>
    <s v=" "/>
    <s v=" "/>
    <s v=" "/>
    <n v="1"/>
    <n v="1"/>
    <s v="null"/>
    <s v=" "/>
    <n v="464672"/>
    <s v="CREDIYA 20"/>
    <n v="44273"/>
    <n v="0"/>
    <n v="0"/>
    <n v="0"/>
    <s v=" "/>
    <n v="890303093000"/>
    <n v="0"/>
    <n v="0"/>
    <m/>
    <m/>
    <m/>
    <m/>
  </r>
  <r>
    <n v="4938053"/>
    <s v="C"/>
    <x v="302"/>
    <x v="0"/>
    <n v="4"/>
    <n v="1.14417983812038E+18"/>
    <d v="2020-10-02T00:00:00"/>
    <d v="2026-09-30T00:00:00"/>
    <n v="0"/>
    <n v="1"/>
    <n v="13"/>
    <n v="30"/>
    <n v="2"/>
    <n v="15.6"/>
    <n v="16765"/>
    <n v="10000000"/>
    <n v="218021"/>
    <n v="8828828"/>
    <n v="0"/>
    <n v="0"/>
    <n v="0"/>
    <m/>
    <n v="0"/>
    <n v="0"/>
    <n v="0"/>
    <m/>
    <m/>
    <d v="2021-10-29T00:00:00"/>
    <n v="1"/>
    <s v="S"/>
    <n v="1"/>
    <n v="30"/>
    <n v="0"/>
    <s v=" "/>
    <s v=" "/>
    <s v=" "/>
    <s v=" "/>
    <s v=" "/>
    <s v=" "/>
    <n v="1"/>
    <n v="1"/>
    <s v="null"/>
    <s v=" "/>
    <n v="3890775"/>
    <s v="LIBRE INVERSION 20"/>
    <n v="44106"/>
    <n v="0"/>
    <n v="0"/>
    <n v="0"/>
    <s v=" "/>
    <n v="890303093000"/>
    <n v="0"/>
    <n v="0"/>
    <m/>
    <m/>
    <m/>
    <m/>
  </r>
  <r>
    <n v="20113861"/>
    <s v="C"/>
    <x v="303"/>
    <x v="0"/>
    <n v="4"/>
    <n v="1.09703813012555E+16"/>
    <d v="2021-03-04T00:00:00"/>
    <d v="2027-02-28T00:00:00"/>
    <n v="0"/>
    <n v="1"/>
    <n v="8"/>
    <n v="30"/>
    <n v="2"/>
    <n v="9"/>
    <n v="9381"/>
    <n v="26600000"/>
    <n v="487439"/>
    <n v="24340373"/>
    <n v="0"/>
    <n v="0"/>
    <n v="0"/>
    <m/>
    <n v="0"/>
    <n v="0"/>
    <n v="0"/>
    <m/>
    <m/>
    <d v="2021-10-29T00:00:00"/>
    <n v="1"/>
    <s v="S"/>
    <n v="1"/>
    <n v="30"/>
    <n v="0"/>
    <s v=" "/>
    <s v=" "/>
    <s v=" "/>
    <s v=" "/>
    <s v=" "/>
    <s v=" "/>
    <n v="1"/>
    <n v="1"/>
    <s v="null"/>
    <s v=" "/>
    <n v="4226512"/>
    <s v="COMPRA CARTERA 20"/>
    <n v="44259"/>
    <n v="0"/>
    <n v="0"/>
    <n v="0"/>
    <s v=" "/>
    <n v="890303093000"/>
    <n v="0"/>
    <n v="0"/>
    <m/>
    <m/>
    <m/>
    <m/>
  </r>
  <r>
    <n v="0"/>
    <s v="C"/>
    <x v="304"/>
    <x v="0"/>
    <n v="4"/>
    <n v="6.6917035124689504E+16"/>
    <d v="2021-09-21T00:00:00"/>
    <d v="2022-03-30T00:00:00"/>
    <n v="0"/>
    <n v="1"/>
    <n v="1"/>
    <n v="30"/>
    <n v="2"/>
    <n v="19.2"/>
    <n v="20983"/>
    <n v="1000000"/>
    <n v="176423"/>
    <n v="840077"/>
    <n v="0"/>
    <n v="0"/>
    <n v="0"/>
    <m/>
    <n v="0"/>
    <n v="0"/>
    <n v="0"/>
    <m/>
    <m/>
    <d v="2021-10-29T00:00:00"/>
    <n v="1"/>
    <s v="S"/>
    <n v="1"/>
    <n v="30"/>
    <n v="0"/>
    <s v=" "/>
    <s v=" "/>
    <s v=" "/>
    <s v=" "/>
    <s v=" "/>
    <s v=" "/>
    <n v="1"/>
    <n v="1"/>
    <s v="null"/>
    <s v=" "/>
    <n v="2526702"/>
    <s v="CREDIYA 20"/>
    <n v="44460"/>
    <n v="0"/>
    <n v="0"/>
    <n v="0"/>
    <s v=" "/>
    <n v="890303093000"/>
    <n v="0"/>
    <n v="0"/>
    <m/>
    <m/>
    <m/>
    <m/>
  </r>
  <r>
    <n v="2642951"/>
    <s v="C"/>
    <x v="305"/>
    <x v="0"/>
    <n v="4"/>
    <n v="9.4369636267788192E+16"/>
    <d v="2020-07-30T00:00:00"/>
    <d v="2027-07-30T00:00:00"/>
    <n v="0"/>
    <n v="1"/>
    <n v="15"/>
    <n v="30"/>
    <n v="2"/>
    <n v="18"/>
    <n v="19562"/>
    <n v="7575000"/>
    <n v="171364"/>
    <n v="6883821"/>
    <n v="0"/>
    <n v="0"/>
    <n v="0"/>
    <m/>
    <n v="0"/>
    <n v="0"/>
    <n v="0"/>
    <m/>
    <m/>
    <d v="2021-10-30T00:00:00"/>
    <n v="1"/>
    <s v="S"/>
    <n v="1"/>
    <n v="30"/>
    <n v="0"/>
    <s v=" "/>
    <s v=" "/>
    <s v=" "/>
    <s v=" "/>
    <s v=" "/>
    <s v=" "/>
    <n v="1"/>
    <n v="1"/>
    <s v="null"/>
    <s v=" "/>
    <n v="4240870"/>
    <s v="FERIA 2020 SIN CODEUDOR"/>
    <n v="44042"/>
    <n v="0"/>
    <n v="0"/>
    <n v="0"/>
    <s v=" "/>
    <n v="0"/>
    <n v="0"/>
    <n v="0"/>
    <m/>
    <m/>
    <m/>
    <m/>
  </r>
  <r>
    <n v="0"/>
    <s v="C"/>
    <x v="306"/>
    <x v="0"/>
    <n v="4"/>
    <n v="1.24493431154888E+16"/>
    <d v="2021-02-09T00:00:00"/>
    <d v="2022-07-31T00:00:00"/>
    <n v="0"/>
    <n v="1"/>
    <n v="10"/>
    <n v="30"/>
    <n v="2"/>
    <n v="11.4"/>
    <n v="12015"/>
    <n v="3000000"/>
    <n v="182512"/>
    <n v="1398116"/>
    <n v="0"/>
    <n v="0"/>
    <n v="0"/>
    <m/>
    <n v="0"/>
    <n v="0"/>
    <n v="0"/>
    <m/>
    <m/>
    <d v="2021-10-30T00:00:00"/>
    <n v="1"/>
    <s v="S"/>
    <n v="1"/>
    <n v="30"/>
    <n v="0"/>
    <s v=" "/>
    <s v=" "/>
    <s v=" "/>
    <s v=" "/>
    <s v=" "/>
    <s v=" "/>
    <n v="1"/>
    <n v="1"/>
    <s v="null"/>
    <s v=" "/>
    <n v="4298047"/>
    <s v="SOBRE APORTES"/>
    <n v="44236"/>
    <n v="0"/>
    <n v="0"/>
    <n v="0"/>
    <s v=" "/>
    <n v="0"/>
    <n v="0"/>
    <n v="0"/>
    <m/>
    <m/>
    <m/>
    <m/>
  </r>
  <r>
    <n v="58928"/>
    <s v="C"/>
    <x v="307"/>
    <x v="0"/>
    <n v="4"/>
    <n v="1.1150762281246799E+18"/>
    <d v="2021-07-01T00:00:00"/>
    <d v="2021-12-30T00:00:00"/>
    <n v="0"/>
    <n v="1"/>
    <n v="4"/>
    <n v="30"/>
    <n v="2"/>
    <n v="19.2"/>
    <n v="20983"/>
    <n v="300000"/>
    <n v="52927"/>
    <n v="103290"/>
    <n v="0"/>
    <n v="0"/>
    <n v="0"/>
    <m/>
    <n v="0"/>
    <n v="0"/>
    <n v="0"/>
    <m/>
    <m/>
    <d v="2021-10-29T00:00:00"/>
    <n v="1"/>
    <s v="S"/>
    <n v="1"/>
    <n v="30"/>
    <n v="0"/>
    <s v=" "/>
    <s v=" "/>
    <s v=" "/>
    <s v=" "/>
    <s v=" "/>
    <s v=" "/>
    <n v="1"/>
    <n v="1"/>
    <s v="null"/>
    <s v=" "/>
    <n v="44362"/>
    <s v="CREDIYA 20"/>
    <n v="44378"/>
    <n v="0"/>
    <n v="0"/>
    <n v="0"/>
    <s v=" "/>
    <n v="890303093000"/>
    <n v="0"/>
    <n v="0"/>
    <m/>
    <m/>
    <m/>
    <m/>
  </r>
  <r>
    <n v="4716435"/>
    <s v="C"/>
    <x v="307"/>
    <x v="0"/>
    <n v="4"/>
    <n v="1.11507622826778E+18"/>
    <d v="2020-06-17T00:00:00"/>
    <d v="2026-06-30T00:00:00"/>
    <n v="0"/>
    <n v="1"/>
    <n v="16"/>
    <n v="30"/>
    <n v="2"/>
    <n v="18"/>
    <n v="19562"/>
    <n v="9500000"/>
    <n v="231356"/>
    <n v="8267076"/>
    <n v="0"/>
    <n v="0"/>
    <n v="0"/>
    <m/>
    <n v="0"/>
    <n v="0"/>
    <n v="0"/>
    <m/>
    <m/>
    <d v="2021-10-29T00:00:00"/>
    <n v="1"/>
    <s v="S"/>
    <n v="1"/>
    <n v="30"/>
    <n v="0"/>
    <s v=" "/>
    <s v=" "/>
    <s v=" "/>
    <s v=" "/>
    <s v=" "/>
    <s v=" "/>
    <n v="1"/>
    <n v="1"/>
    <s v="null"/>
    <s v=" "/>
    <n v="3550641"/>
    <s v="FERIA 2020 SIN CODEUDOR"/>
    <n v="43999"/>
    <n v="0"/>
    <n v="0"/>
    <n v="0"/>
    <s v=" "/>
    <n v="890303093000"/>
    <n v="0"/>
    <n v="0"/>
    <m/>
    <m/>
    <m/>
    <m/>
  </r>
  <r>
    <n v="20972841"/>
    <s v="C"/>
    <x v="308"/>
    <x v="0"/>
    <n v="4"/>
    <n v="1.02071789721055E+16"/>
    <d v="2021-08-11T00:00:00"/>
    <d v="2031-07-30T00:00:00"/>
    <n v="0"/>
    <n v="1"/>
    <n v="3"/>
    <n v="30"/>
    <n v="2"/>
    <n v="7.2"/>
    <n v="7442"/>
    <n v="30000000"/>
    <n v="399782"/>
    <n v="29561951"/>
    <n v="0"/>
    <n v="0"/>
    <n v="0"/>
    <m/>
    <n v="0"/>
    <n v="0"/>
    <n v="0"/>
    <m/>
    <m/>
    <d v="2021-10-29T00:00:00"/>
    <n v="1"/>
    <s v="S"/>
    <n v="1"/>
    <n v="30"/>
    <n v="0"/>
    <s v=" "/>
    <s v=" "/>
    <s v=" "/>
    <s v=" "/>
    <s v=" "/>
    <s v=" "/>
    <n v="1"/>
    <n v="1"/>
    <s v="null"/>
    <s v=" "/>
    <n v="8589110"/>
    <s v="VIVIENDA 20 SIN CODEUDOR"/>
    <n v="44419"/>
    <n v="0"/>
    <n v="0"/>
    <n v="0"/>
    <s v=" "/>
    <n v="890303093000"/>
    <n v="0"/>
    <n v="0"/>
    <m/>
    <m/>
    <m/>
    <m/>
  </r>
  <r>
    <n v="0"/>
    <s v="C"/>
    <x v="309"/>
    <x v="0"/>
    <n v="4"/>
    <n v="9.4412644113014096E+16"/>
    <d v="2021-10-01T00:00:00"/>
    <d v="2022-03-30T00:00:00"/>
    <n v="0"/>
    <n v="1"/>
    <n v="1"/>
    <n v="30"/>
    <n v="2"/>
    <n v="19.8"/>
    <n v="21699"/>
    <n v="290000"/>
    <n v="51204"/>
    <n v="243651"/>
    <n v="0"/>
    <n v="0"/>
    <n v="0"/>
    <m/>
    <n v="0"/>
    <n v="0"/>
    <n v="0"/>
    <m/>
    <m/>
    <d v="2021-10-29T00:00:00"/>
    <n v="1"/>
    <s v="S"/>
    <n v="1"/>
    <n v="30"/>
    <n v="0"/>
    <s v=" "/>
    <s v=" "/>
    <s v=" "/>
    <s v=" "/>
    <s v=" "/>
    <s v=" "/>
    <n v="1"/>
    <n v="1"/>
    <s v="null"/>
    <s v=" "/>
    <n v="11871429"/>
    <s v="ORDENES AL COMERCIO"/>
    <n v="44470"/>
    <n v="0"/>
    <n v="0"/>
    <n v="0"/>
    <s v=" "/>
    <n v="890303093000"/>
    <n v="0"/>
    <n v="0"/>
    <m/>
    <m/>
    <m/>
    <m/>
  </r>
  <r>
    <n v="1662627"/>
    <s v="C"/>
    <x v="310"/>
    <x v="0"/>
    <n v="4"/>
    <n v="1.14404874121038E+18"/>
    <d v="2021-09-22T00:00:00"/>
    <d v="2024-09-30T00:00:00"/>
    <n v="0"/>
    <n v="1"/>
    <n v="1"/>
    <n v="30"/>
    <n v="2"/>
    <n v="13.2"/>
    <n v="14029"/>
    <n v="5000000"/>
    <n v="176279"/>
    <n v="4891221"/>
    <n v="0"/>
    <n v="0"/>
    <n v="0"/>
    <m/>
    <n v="0"/>
    <n v="0"/>
    <n v="0"/>
    <m/>
    <m/>
    <d v="2021-10-30T00:00:00"/>
    <n v="1"/>
    <s v="S"/>
    <n v="1"/>
    <n v="30"/>
    <n v="0"/>
    <s v=" "/>
    <s v=" "/>
    <s v=" "/>
    <s v=" "/>
    <s v=" "/>
    <s v=" "/>
    <n v="1"/>
    <n v="1"/>
    <s v="null"/>
    <s v=" "/>
    <n v="3228594"/>
    <s v="LIBRE INVERSION 20 SIN CODEUDO"/>
    <n v="44461"/>
    <n v="0"/>
    <n v="0"/>
    <n v="0"/>
    <s v=" "/>
    <n v="0"/>
    <n v="0"/>
    <n v="0"/>
    <m/>
    <m/>
    <m/>
    <m/>
  </r>
  <r>
    <n v="2278020"/>
    <s v="C"/>
    <x v="311"/>
    <x v="0"/>
    <n v="4"/>
    <n v="1.11180533811768E+18"/>
    <d v="2019-11-25T00:00:00"/>
    <d v="2025-11-30T00:00:00"/>
    <n v="0"/>
    <n v="1"/>
    <n v="20"/>
    <n v="30"/>
    <n v="2"/>
    <n v="18"/>
    <n v="19562"/>
    <n v="6701175"/>
    <n v="153932"/>
    <n v="5500396"/>
    <n v="0"/>
    <n v="0"/>
    <n v="0"/>
    <m/>
    <n v="0"/>
    <n v="0"/>
    <n v="0"/>
    <m/>
    <m/>
    <d v="2021-10-29T00:00:00"/>
    <n v="1"/>
    <s v="S"/>
    <n v="1"/>
    <n v="30"/>
    <n v="0"/>
    <s v=" "/>
    <s v=" "/>
    <s v=" "/>
    <s v=" "/>
    <s v=" "/>
    <s v=" "/>
    <n v="1"/>
    <n v="1"/>
    <s v="null"/>
    <s v=" "/>
    <n v="3222376"/>
    <s v="RETANQUEO OCT 2019"/>
    <n v="43794"/>
    <n v="0"/>
    <n v="0"/>
    <n v="0"/>
    <s v=" "/>
    <n v="890303093000"/>
    <n v="0"/>
    <n v="0"/>
    <m/>
    <m/>
    <m/>
    <m/>
  </r>
  <r>
    <n v="33777"/>
    <s v="C"/>
    <x v="312"/>
    <x v="0"/>
    <n v="4"/>
    <n v="3.4373266124688E+16"/>
    <d v="2020-05-14T00:00:00"/>
    <d v="2022-04-30T00:00:00"/>
    <n v="0"/>
    <n v="1"/>
    <n v="19"/>
    <n v="30"/>
    <n v="2"/>
    <n v="21.6"/>
    <n v="23872"/>
    <n v="1000000"/>
    <n v="51823"/>
    <n v="230136"/>
    <n v="0"/>
    <n v="0"/>
    <n v="0"/>
    <m/>
    <n v="0"/>
    <n v="0"/>
    <n v="0"/>
    <m/>
    <m/>
    <d v="2021-10-30T00:00:00"/>
    <n v="1"/>
    <s v="S"/>
    <n v="1"/>
    <n v="30"/>
    <n v="0"/>
    <s v=" "/>
    <s v=" "/>
    <s v=" "/>
    <s v=" "/>
    <s v=" "/>
    <s v=" "/>
    <n v="1"/>
    <n v="1"/>
    <s v="null"/>
    <s v=" "/>
    <n v="196359"/>
    <s v="CREDIYA 20"/>
    <n v="43965"/>
    <n v="0"/>
    <n v="0"/>
    <n v="0"/>
    <s v=" "/>
    <n v="0"/>
    <s v="ARIZABALETA LUCIANA"/>
    <n v="0"/>
    <m/>
    <m/>
    <m/>
    <m/>
  </r>
  <r>
    <n v="521568"/>
    <s v="C"/>
    <x v="312"/>
    <x v="0"/>
    <n v="4"/>
    <n v="3.43732661173842E+16"/>
    <d v="2018-04-25T00:00:00"/>
    <d v="2024-04-30T00:00:00"/>
    <n v="0"/>
    <n v="1"/>
    <n v="39"/>
    <n v="30"/>
    <n v="2"/>
    <n v="18"/>
    <n v="19562"/>
    <n v="6000000"/>
    <n v="137825"/>
    <n v="3553635"/>
    <n v="0"/>
    <n v="0"/>
    <n v="0"/>
    <m/>
    <n v="0"/>
    <n v="0"/>
    <n v="0"/>
    <m/>
    <m/>
    <d v="2021-10-30T00:00:00"/>
    <n v="1"/>
    <s v="S"/>
    <n v="1"/>
    <n v="30"/>
    <n v="0"/>
    <s v=" "/>
    <s v=" "/>
    <s v=" "/>
    <s v=" "/>
    <s v=" "/>
    <s v=" "/>
    <n v="1"/>
    <n v="1"/>
    <s v="null"/>
    <s v=" "/>
    <n v="3032067"/>
    <s v="FERIA 2018"/>
    <n v="43215"/>
    <n v="0"/>
    <n v="0"/>
    <n v="0"/>
    <s v=" "/>
    <n v="0"/>
    <s v="ARIZABALETA LUCIANA"/>
    <n v="0"/>
    <m/>
    <m/>
    <m/>
    <m/>
  </r>
  <r>
    <n v="10537841"/>
    <s v="C"/>
    <x v="313"/>
    <x v="0"/>
    <n v="4"/>
    <n v="6105471118289150"/>
    <d v="2021-05-26T00:00:00"/>
    <d v="2027-05-30T00:00:00"/>
    <n v="0"/>
    <n v="1"/>
    <n v="5"/>
    <n v="30"/>
    <n v="2"/>
    <n v="15.6"/>
    <n v="16765"/>
    <n v="13000000"/>
    <n v="283427"/>
    <n v="12445597"/>
    <n v="0"/>
    <n v="0"/>
    <n v="0"/>
    <m/>
    <n v="0"/>
    <n v="0"/>
    <n v="0"/>
    <m/>
    <m/>
    <d v="2021-10-30T00:00:00"/>
    <n v="1"/>
    <s v="S"/>
    <n v="1"/>
    <n v="30"/>
    <n v="0"/>
    <s v=" "/>
    <s v=" "/>
    <s v=" "/>
    <s v=" "/>
    <s v=" "/>
    <s v=" "/>
    <n v="1"/>
    <n v="1"/>
    <s v="null"/>
    <s v=" "/>
    <n v="1907756"/>
    <s v="FERIA 2021"/>
    <n v="44342"/>
    <n v="0"/>
    <n v="0"/>
    <n v="0"/>
    <s v=" "/>
    <n v="0"/>
    <n v="0"/>
    <n v="0"/>
    <m/>
    <m/>
    <m/>
    <m/>
  </r>
  <r>
    <n v="1772321"/>
    <s v="C"/>
    <x v="313"/>
    <x v="0"/>
    <n v="4"/>
    <n v="6105471124689220"/>
    <d v="2021-06-23T00:00:00"/>
    <d v="2023-06-30T00:00:00"/>
    <n v="0"/>
    <n v="1"/>
    <n v="1"/>
    <n v="30"/>
    <n v="2"/>
    <n v="19.2"/>
    <n v="20983"/>
    <n v="2169000"/>
    <n v="110181"/>
    <n v="2093179"/>
    <n v="0"/>
    <n v="0"/>
    <n v="0"/>
    <m/>
    <n v="0"/>
    <n v="0"/>
    <n v="0"/>
    <m/>
    <m/>
    <d v="2021-10-31T00:00:00"/>
    <n v="1"/>
    <s v="S"/>
    <n v="1"/>
    <n v="30"/>
    <n v="0"/>
    <s v=" "/>
    <s v=" "/>
    <s v=" "/>
    <s v=" "/>
    <s v=" "/>
    <s v=" "/>
    <n v="1"/>
    <n v="1"/>
    <s v="null"/>
    <s v=" "/>
    <n v="320858"/>
    <s v="CREDIYA 20"/>
    <n v="44370"/>
    <n v="0"/>
    <n v="0"/>
    <n v="0"/>
    <s v=" "/>
    <n v="0"/>
    <n v="0"/>
    <n v="0"/>
    <m/>
    <m/>
    <m/>
    <m/>
  </r>
  <r>
    <n v="0"/>
    <s v="C"/>
    <x v="314"/>
    <x v="0"/>
    <n v="4"/>
    <n v="3.8870414210388096E+16"/>
    <d v="2020-06-30T00:00:00"/>
    <d v="2026-06-30T00:00:00"/>
    <n v="0"/>
    <n v="1"/>
    <n v="52"/>
    <n v="30"/>
    <n v="2"/>
    <n v="18"/>
    <n v="19562"/>
    <n v="4000000"/>
    <n v="97413"/>
    <n v="1608828"/>
    <n v="0"/>
    <n v="0"/>
    <n v="0"/>
    <m/>
    <n v="0"/>
    <n v="0"/>
    <n v="0"/>
    <m/>
    <m/>
    <d v="2021-10-29T00:00:00"/>
    <n v="1"/>
    <s v="S"/>
    <n v="1"/>
    <n v="30"/>
    <n v="0"/>
    <s v=" "/>
    <s v=" "/>
    <s v=" "/>
    <s v=" "/>
    <s v=" "/>
    <s v=" "/>
    <n v="1"/>
    <n v="1"/>
    <s v="null"/>
    <s v=" "/>
    <n v="6365787"/>
    <s v="LIBRE INVERSION 20 SIN CODEUDO"/>
    <n v="44012"/>
    <n v="0"/>
    <n v="0"/>
    <n v="0"/>
    <s v=" "/>
    <n v="890303093000"/>
    <n v="0"/>
    <n v="0"/>
    <m/>
    <m/>
    <m/>
    <m/>
  </r>
  <r>
    <n v="7017256"/>
    <s v="C"/>
    <x v="315"/>
    <x v="0"/>
    <n v="4"/>
    <n v="3.51143921177879E+16"/>
    <d v="2020-04-14T00:00:00"/>
    <d v="2027-03-30T00:00:00"/>
    <n v="0"/>
    <n v="1"/>
    <n v="16"/>
    <n v="30"/>
    <n v="2"/>
    <n v="18"/>
    <n v="19562"/>
    <n v="11971000"/>
    <n v="253629"/>
    <n v="10692016"/>
    <n v="0"/>
    <n v="0"/>
    <n v="0"/>
    <m/>
    <n v="0"/>
    <n v="0"/>
    <n v="0"/>
    <m/>
    <m/>
    <d v="2021-10-30T00:00:00"/>
    <n v="1"/>
    <s v="S"/>
    <n v="1"/>
    <n v="30"/>
    <n v="0"/>
    <s v=" "/>
    <s v=" "/>
    <s v=" "/>
    <s v=" "/>
    <s v=" "/>
    <s v=" "/>
    <n v="1"/>
    <n v="1"/>
    <s v="null"/>
    <s v=" "/>
    <n v="3674760"/>
    <s v="FERIA 2020"/>
    <n v="43935"/>
    <n v="0"/>
    <n v="0"/>
    <n v="0"/>
    <s v=" "/>
    <n v="0"/>
    <s v="ARIZABALETA LUCIANA"/>
    <n v="0"/>
    <m/>
    <m/>
    <m/>
    <m/>
  </r>
  <r>
    <n v="1296466"/>
    <s v="C"/>
    <x v="316"/>
    <x v="0"/>
    <n v="4"/>
    <n v="1.13067695810038E+18"/>
    <d v="2019-06-10T00:00:00"/>
    <d v="2023-05-30T00:00:00"/>
    <n v="0"/>
    <n v="1"/>
    <n v="26"/>
    <n v="30"/>
    <n v="2"/>
    <n v="18"/>
    <n v="19562"/>
    <n v="9000000"/>
    <n v="265731"/>
    <n v="4935419"/>
    <n v="0"/>
    <n v="0"/>
    <n v="0"/>
    <m/>
    <n v="0"/>
    <n v="0"/>
    <n v="0"/>
    <m/>
    <m/>
    <d v="2021-09-30T00:00:00"/>
    <n v="1"/>
    <s v="S"/>
    <n v="1"/>
    <n v="30"/>
    <n v="0"/>
    <s v=" "/>
    <s v=" "/>
    <s v=" "/>
    <s v=" "/>
    <s v=" "/>
    <s v=" "/>
    <n v="1"/>
    <n v="1"/>
    <s v="null"/>
    <s v=" "/>
    <n v="3638953"/>
    <s v="LIBRE INVERSION"/>
    <n v="43626"/>
    <n v="0"/>
    <n v="0"/>
    <n v="0"/>
    <s v=" "/>
    <n v="0"/>
    <n v="0"/>
    <n v="0"/>
    <m/>
    <m/>
    <m/>
    <m/>
  </r>
  <r>
    <n v="0"/>
    <s v="C"/>
    <x v="317"/>
    <x v="0"/>
    <n v="4"/>
    <n v="1.1438414961246799E+18"/>
    <d v="2021-09-30T00:00:00"/>
    <d v="2022-03-30T00:00:00"/>
    <n v="0"/>
    <n v="1"/>
    <n v="1"/>
    <n v="30"/>
    <n v="2"/>
    <n v="19.2"/>
    <n v="20983"/>
    <n v="1000000"/>
    <n v="176423"/>
    <n v="840077"/>
    <n v="0"/>
    <n v="0"/>
    <n v="0"/>
    <m/>
    <n v="0"/>
    <n v="0"/>
    <n v="0"/>
    <m/>
    <m/>
    <d v="2021-10-29T00:00:00"/>
    <n v="1"/>
    <s v="S"/>
    <n v="1"/>
    <n v="30"/>
    <n v="0"/>
    <s v=" "/>
    <s v=" "/>
    <s v=" "/>
    <s v=" "/>
    <s v=" "/>
    <s v=" "/>
    <n v="1"/>
    <n v="1"/>
    <s v="null"/>
    <s v=" "/>
    <n v="3905418"/>
    <s v="CREDIYA 20"/>
    <n v="44469"/>
    <n v="0"/>
    <n v="0"/>
    <n v="0"/>
    <s v=" "/>
    <n v="890303093000"/>
    <n v="0"/>
    <n v="0"/>
    <m/>
    <m/>
    <m/>
    <m/>
  </r>
  <r>
    <n v="4073439"/>
    <s v="C"/>
    <x v="318"/>
    <x v="0"/>
    <n v="4"/>
    <n v="1.11178423826778E+18"/>
    <d v="2020-07-21T00:00:00"/>
    <d v="2026-07-30T00:00:00"/>
    <n v="0"/>
    <n v="1"/>
    <n v="39"/>
    <n v="30"/>
    <n v="2"/>
    <n v="18"/>
    <n v="19562"/>
    <n v="10000000"/>
    <n v="307981"/>
    <n v="7701525"/>
    <n v="0"/>
    <n v="0"/>
    <n v="0"/>
    <m/>
    <n v="0"/>
    <n v="0"/>
    <n v="0"/>
    <m/>
    <m/>
    <d v="2021-10-29T00:00:00"/>
    <n v="1"/>
    <s v="S"/>
    <n v="1"/>
    <n v="30"/>
    <n v="0"/>
    <s v=" "/>
    <s v=" "/>
    <s v=" "/>
    <s v=" "/>
    <s v=" "/>
    <s v=" "/>
    <n v="1"/>
    <n v="1"/>
    <s v="null"/>
    <s v=" "/>
    <n v="3628086"/>
    <s v="FERIA 2020 SIN CODEUDOR"/>
    <n v="44033"/>
    <n v="0"/>
    <n v="0"/>
    <n v="0"/>
    <s v=" "/>
    <n v="890303093000"/>
    <n v="0"/>
    <n v="0"/>
    <m/>
    <m/>
    <m/>
    <m/>
  </r>
  <r>
    <n v="3935456"/>
    <s v="C"/>
    <x v="319"/>
    <x v="0"/>
    <n v="4"/>
    <n v="6.7029836117788E+16"/>
    <d v="2020-06-04T00:00:00"/>
    <d v="2023-05-30T00:00:00"/>
    <n v="0"/>
    <n v="1"/>
    <n v="16"/>
    <n v="30"/>
    <n v="2"/>
    <n v="18"/>
    <n v="19562"/>
    <n v="12241000"/>
    <n v="444312"/>
    <n v="7610216"/>
    <n v="0"/>
    <n v="0"/>
    <n v="0"/>
    <m/>
    <n v="0"/>
    <n v="0"/>
    <n v="0"/>
    <m/>
    <m/>
    <d v="2021-10-30T00:00:00"/>
    <n v="1"/>
    <s v="S"/>
    <n v="1"/>
    <n v="30"/>
    <n v="0"/>
    <s v=" "/>
    <s v=" "/>
    <s v=" "/>
    <s v=" "/>
    <s v=" "/>
    <s v=" "/>
    <n v="1"/>
    <n v="1"/>
    <s v="null"/>
    <s v=" "/>
    <n v="3674760"/>
    <s v="FERIA 2020"/>
    <n v="43986"/>
    <n v="0"/>
    <n v="0"/>
    <n v="0"/>
    <s v=" "/>
    <n v="0"/>
    <s v="ARIZABALETA LUCIANA"/>
    <n v="0"/>
    <m/>
    <m/>
    <m/>
    <m/>
  </r>
  <r>
    <n v="1758361"/>
    <s v="C"/>
    <x v="320"/>
    <x v="0"/>
    <n v="4"/>
    <n v="1.1136766731246799E+18"/>
    <d v="2021-10-27T00:00:00"/>
    <d v="2023-10-30T00:00:00"/>
    <n v="0"/>
    <n v="1"/>
    <n v="1"/>
    <n v="30"/>
    <n v="2"/>
    <n v="19.2"/>
    <n v="20983"/>
    <n v="2300000"/>
    <n v="116836"/>
    <n v="2247269"/>
    <n v="0"/>
    <n v="0"/>
    <n v="0"/>
    <m/>
    <n v="0"/>
    <n v="0"/>
    <n v="0"/>
    <m/>
    <m/>
    <d v="2021-10-27T00:00:00"/>
    <n v="1"/>
    <s v="S"/>
    <n v="1"/>
    <n v="30"/>
    <n v="0"/>
    <s v=" "/>
    <s v=" "/>
    <s v=" "/>
    <s v=" "/>
    <s v=" "/>
    <s v=" "/>
    <n v="1"/>
    <n v="1"/>
    <s v="null"/>
    <s v=" "/>
    <n v="488908"/>
    <s v="CREDIYA 20"/>
    <n v="44496"/>
    <n v="0"/>
    <n v="0"/>
    <n v="0"/>
    <s v=" "/>
    <n v="890303093000"/>
    <n v="0"/>
    <n v="0"/>
    <m/>
    <m/>
    <m/>
    <m/>
  </r>
  <r>
    <n v="9853012"/>
    <s v="C"/>
    <x v="320"/>
    <x v="0"/>
    <n v="4"/>
    <n v="1.11367667312038E+18"/>
    <d v="2021-06-17T00:00:00"/>
    <d v="2026-06-30T00:00:00"/>
    <n v="0"/>
    <n v="1"/>
    <n v="4"/>
    <n v="30"/>
    <n v="2"/>
    <n v="14.4"/>
    <n v="15389"/>
    <n v="13200000"/>
    <n v="314027"/>
    <n v="12592622"/>
    <n v="0"/>
    <n v="0"/>
    <n v="0"/>
    <m/>
    <n v="0"/>
    <n v="0"/>
    <n v="0"/>
    <m/>
    <m/>
    <d v="2021-10-29T00:00:00"/>
    <n v="1"/>
    <s v="S"/>
    <n v="1"/>
    <n v="30"/>
    <n v="0"/>
    <s v=" "/>
    <s v=" "/>
    <s v=" "/>
    <s v=" "/>
    <s v=" "/>
    <s v=" "/>
    <n v="1"/>
    <n v="1"/>
    <s v="null"/>
    <s v=" "/>
    <n v="2739610"/>
    <s v="LIBRE INVERSION 20"/>
    <n v="44364"/>
    <n v="0"/>
    <n v="0"/>
    <n v="0"/>
    <s v=" "/>
    <n v="890303093000"/>
    <n v="0"/>
    <n v="0"/>
    <m/>
    <m/>
    <m/>
    <m/>
  </r>
  <r>
    <n v="60125"/>
    <s v="C"/>
    <x v="321"/>
    <x v="0"/>
    <n v="4"/>
    <n v="1.14402975110598E+18"/>
    <d v="2021-10-14T00:00:00"/>
    <d v="2021-12-30T00:00:00"/>
    <n v="0"/>
    <n v="2"/>
    <n v="0"/>
    <n v="30"/>
    <n v="2"/>
    <n v="18.600000000000001"/>
    <n v="20271"/>
    <n v="520000"/>
    <n v="0"/>
    <n v="520000"/>
    <n v="0"/>
    <n v="0"/>
    <n v="0"/>
    <m/>
    <n v="0"/>
    <n v="0"/>
    <n v="0"/>
    <n v="520000"/>
    <n v="12"/>
    <d v="2021-10-14T00:00:00"/>
    <n v="1"/>
    <s v="S"/>
    <n v="1"/>
    <n v="30"/>
    <n v="0"/>
    <s v=" "/>
    <s v=" "/>
    <s v=" "/>
    <s v=" "/>
    <s v=" "/>
    <s v=" "/>
    <n v="1"/>
    <n v="1"/>
    <s v="null"/>
    <s v=" "/>
    <n v="459875"/>
    <s v="CUOTA UNICA"/>
    <n v="44483"/>
    <n v="0"/>
    <n v="0"/>
    <n v="0"/>
    <s v=" "/>
    <n v="890303093000"/>
    <n v="0"/>
    <n v="0"/>
    <m/>
    <m/>
    <m/>
    <m/>
  </r>
  <r>
    <n v="94545"/>
    <s v="C"/>
    <x v="321"/>
    <x v="0"/>
    <n v="4"/>
    <n v="1.14402975111691E+16"/>
    <d v="2017-06-13T00:00:00"/>
    <d v="2022-06-30T00:00:00"/>
    <n v="0"/>
    <n v="1"/>
    <n v="49"/>
    <n v="30"/>
    <n v="2"/>
    <n v="16.8"/>
    <n v="18156"/>
    <n v="3246369"/>
    <n v="80834"/>
    <n v="817688"/>
    <n v="0"/>
    <n v="0"/>
    <n v="0"/>
    <m/>
    <n v="0"/>
    <n v="0"/>
    <n v="0"/>
    <m/>
    <m/>
    <d v="2021-10-29T00:00:00"/>
    <n v="1"/>
    <s v="S"/>
    <n v="1"/>
    <n v="30"/>
    <n v="0"/>
    <s v=" "/>
    <s v=" "/>
    <s v=" "/>
    <s v=" "/>
    <s v=" "/>
    <s v=" "/>
    <n v="1"/>
    <n v="1"/>
    <s v="null"/>
    <s v=" "/>
    <n v="723143"/>
    <s v="FERIA 2017"/>
    <n v="42899"/>
    <n v="0"/>
    <n v="0"/>
    <n v="0"/>
    <s v=" "/>
    <n v="890303093000"/>
    <n v="0"/>
    <n v="0"/>
    <m/>
    <m/>
    <m/>
    <m/>
  </r>
  <r>
    <n v="164439"/>
    <s v="C"/>
    <x v="321"/>
    <x v="0"/>
    <n v="4"/>
    <n v="1.1440297511246799E+18"/>
    <d v="2021-05-10T00:00:00"/>
    <d v="2023-04-30T00:00:00"/>
    <n v="0"/>
    <n v="1"/>
    <n v="3"/>
    <n v="30"/>
    <n v="2"/>
    <n v="19.2"/>
    <n v="20983"/>
    <n v="1600000"/>
    <n v="81277"/>
    <n v="1422177"/>
    <n v="0"/>
    <n v="0"/>
    <n v="0"/>
    <m/>
    <n v="0"/>
    <n v="0"/>
    <n v="0"/>
    <m/>
    <m/>
    <d v="2021-10-29T00:00:00"/>
    <n v="1"/>
    <s v="S"/>
    <n v="1"/>
    <n v="30"/>
    <n v="0"/>
    <s v=" "/>
    <s v=" "/>
    <s v=" "/>
    <s v=" "/>
    <s v=" "/>
    <s v=" "/>
    <n v="1"/>
    <n v="1"/>
    <s v="null"/>
    <s v=" "/>
    <n v="1257738"/>
    <s v="CREDIYA 20"/>
    <n v="44326"/>
    <n v="0"/>
    <n v="0"/>
    <n v="0"/>
    <s v=" "/>
    <n v="890303093000"/>
    <n v="0"/>
    <n v="0"/>
    <m/>
    <m/>
    <m/>
    <m/>
  </r>
  <r>
    <n v="102338"/>
    <s v="C"/>
    <x v="321"/>
    <x v="0"/>
    <n v="4"/>
    <n v="1.14402975111523E+16"/>
    <d v="2019-01-16T00:00:00"/>
    <d v="2022-01-31T00:00:00"/>
    <n v="0"/>
    <n v="1"/>
    <n v="30"/>
    <n v="30"/>
    <n v="2"/>
    <n v="19.8"/>
    <n v="21699"/>
    <n v="4200000"/>
    <n v="156275"/>
    <n v="885092"/>
    <n v="0"/>
    <n v="0"/>
    <n v="0"/>
    <m/>
    <n v="0"/>
    <n v="0"/>
    <n v="0"/>
    <m/>
    <m/>
    <d v="2021-10-29T00:00:00"/>
    <n v="1"/>
    <s v="S"/>
    <n v="1"/>
    <n v="30"/>
    <n v="0"/>
    <s v=" "/>
    <s v=" "/>
    <s v=" "/>
    <s v=" "/>
    <s v=" "/>
    <s v=" "/>
    <n v="1"/>
    <n v="1"/>
    <s v="null"/>
    <s v=" "/>
    <n v="782754"/>
    <s v="ESPECIAL"/>
    <n v="43481"/>
    <n v="0"/>
    <n v="0"/>
    <n v="0"/>
    <s v=" "/>
    <n v="890303093000"/>
    <n v="0"/>
    <n v="0"/>
    <m/>
    <m/>
    <m/>
    <m/>
  </r>
  <r>
    <n v="13445380"/>
    <s v="C"/>
    <x v="322"/>
    <x v="0"/>
    <n v="4"/>
    <n v="1.10706409912038E+18"/>
    <d v="2021-08-05T00:00:00"/>
    <d v="2027-07-30T00:00:00"/>
    <n v="0"/>
    <n v="1"/>
    <n v="3"/>
    <n v="30"/>
    <n v="2"/>
    <n v="14.4"/>
    <n v="15389"/>
    <n v="16500000"/>
    <n v="348893"/>
    <n v="16066699"/>
    <n v="0"/>
    <n v="0"/>
    <n v="0"/>
    <m/>
    <n v="0"/>
    <n v="0"/>
    <n v="0"/>
    <m/>
    <m/>
    <d v="2021-10-30T00:00:00"/>
    <n v="1"/>
    <s v="S"/>
    <n v="1"/>
    <n v="30"/>
    <n v="0"/>
    <s v=" "/>
    <s v=" "/>
    <s v=" "/>
    <s v=" "/>
    <s v=" "/>
    <s v=" "/>
    <n v="1"/>
    <n v="1"/>
    <s v="null"/>
    <s v=" "/>
    <n v="2621319"/>
    <s v="LIBRE INVERSION 20"/>
    <n v="44413"/>
    <n v="0"/>
    <n v="0"/>
    <n v="0"/>
    <s v=" "/>
    <n v="0"/>
    <n v="0"/>
    <n v="0"/>
    <m/>
    <m/>
    <m/>
    <m/>
  </r>
  <r>
    <n v="1249669"/>
    <s v="C"/>
    <x v="322"/>
    <x v="0"/>
    <n v="4"/>
    <n v="1.1070640991246799E+18"/>
    <d v="2020-06-17T00:00:00"/>
    <d v="2021-06-30T00:00:00"/>
    <n v="0"/>
    <n v="1"/>
    <n v="3"/>
    <n v="30"/>
    <n v="2"/>
    <n v="21.6"/>
    <n v="23872"/>
    <n v="1957000"/>
    <n v="183059"/>
    <n v="1493305"/>
    <n v="0"/>
    <n v="0"/>
    <n v="0"/>
    <m/>
    <n v="0"/>
    <n v="0"/>
    <n v="0"/>
    <m/>
    <m/>
    <d v="2021-10-30T00:00:00"/>
    <n v="1"/>
    <s v="S"/>
    <n v="1"/>
    <n v="30"/>
    <n v="0"/>
    <s v=" "/>
    <s v=" "/>
    <s v=" "/>
    <s v=" "/>
    <s v=" "/>
    <s v=" "/>
    <n v="1"/>
    <n v="1"/>
    <s v="null"/>
    <s v=" "/>
    <n v="243636"/>
    <s v="CREDIYA 20"/>
    <n v="43999"/>
    <n v="0"/>
    <n v="0"/>
    <n v="0"/>
    <s v=" "/>
    <n v="0"/>
    <n v="0"/>
    <n v="0"/>
    <m/>
    <m/>
    <m/>
    <m/>
  </r>
  <r>
    <n v="4512414"/>
    <s v="C"/>
    <x v="323"/>
    <x v="0"/>
    <n v="4"/>
    <n v="1.11445177711778E+18"/>
    <d v="2020-05-13T00:00:00"/>
    <d v="2027-04-30T00:00:00"/>
    <n v="0"/>
    <n v="1"/>
    <n v="16"/>
    <n v="30"/>
    <n v="2"/>
    <n v="18"/>
    <n v="19562"/>
    <n v="7000000"/>
    <n v="148309"/>
    <n v="6252115"/>
    <n v="0"/>
    <n v="0"/>
    <n v="0"/>
    <m/>
    <n v="0"/>
    <n v="0"/>
    <n v="0"/>
    <m/>
    <m/>
    <d v="2021-10-29T00:00:00"/>
    <n v="1"/>
    <s v="S"/>
    <n v="1"/>
    <n v="30"/>
    <n v="0"/>
    <s v=" "/>
    <s v=" "/>
    <s v=" "/>
    <s v=" "/>
    <s v=" "/>
    <s v=" "/>
    <n v="1"/>
    <n v="1"/>
    <s v="null"/>
    <s v=" "/>
    <n v="1739701"/>
    <s v="FERIA 2020"/>
    <n v="43964"/>
    <n v="0"/>
    <n v="0"/>
    <n v="0"/>
    <s v=" "/>
    <n v="890303093000"/>
    <n v="0"/>
    <n v="0"/>
    <m/>
    <m/>
    <m/>
    <m/>
  </r>
  <r>
    <n v="777938"/>
    <s v="C"/>
    <x v="323"/>
    <x v="0"/>
    <n v="4"/>
    <n v="1.11445177712555E+16"/>
    <d v="2021-02-10T00:00:00"/>
    <d v="2025-01-31T00:00:00"/>
    <n v="0"/>
    <n v="1"/>
    <n v="9"/>
    <n v="30"/>
    <n v="2"/>
    <n v="9.6"/>
    <n v="10034"/>
    <n v="1280000"/>
    <n v="32587"/>
    <n v="1077861"/>
    <n v="0"/>
    <n v="0"/>
    <n v="0"/>
    <m/>
    <n v="0"/>
    <n v="0"/>
    <n v="0"/>
    <m/>
    <m/>
    <d v="2021-10-29T00:00:00"/>
    <n v="1"/>
    <s v="S"/>
    <n v="1"/>
    <n v="30"/>
    <n v="0"/>
    <s v=" "/>
    <s v=" "/>
    <s v=" "/>
    <s v=" "/>
    <s v=" "/>
    <s v=" "/>
    <n v="1"/>
    <n v="1"/>
    <s v="null"/>
    <s v=" "/>
    <n v="299923"/>
    <s v="COMPRA CARTERA 20"/>
    <n v="44237"/>
    <n v="0"/>
    <n v="0"/>
    <n v="0"/>
    <s v=" "/>
    <n v="890303093000"/>
    <n v="0"/>
    <n v="0"/>
    <m/>
    <m/>
    <m/>
    <m/>
  </r>
  <r>
    <n v="621477"/>
    <s v="C"/>
    <x v="323"/>
    <x v="0"/>
    <n v="4"/>
    <n v="1.11445177712038E+18"/>
    <d v="2020-12-16T00:00:00"/>
    <d v="2025-01-31T00:00:00"/>
    <n v="0"/>
    <n v="1"/>
    <n v="9"/>
    <n v="30"/>
    <n v="2"/>
    <n v="16.8"/>
    <n v="18156"/>
    <n v="1000000"/>
    <n v="29062"/>
    <n v="861079"/>
    <n v="0"/>
    <n v="0"/>
    <n v="0"/>
    <m/>
    <n v="0"/>
    <n v="0"/>
    <n v="0"/>
    <m/>
    <m/>
    <d v="2021-10-29T00:00:00"/>
    <n v="1"/>
    <s v="S"/>
    <n v="1"/>
    <n v="30"/>
    <n v="0"/>
    <s v=" "/>
    <s v=" "/>
    <s v=" "/>
    <s v=" "/>
    <s v=" "/>
    <s v=" "/>
    <n v="1"/>
    <n v="1"/>
    <s v="null"/>
    <s v=" "/>
    <n v="239602"/>
    <s v="LIBRE INVERSION 20"/>
    <n v="44181"/>
    <n v="0"/>
    <n v="0"/>
    <n v="0"/>
    <s v=" "/>
    <n v="890303093000"/>
    <n v="0"/>
    <n v="0"/>
    <m/>
    <m/>
    <m/>
    <m/>
  </r>
  <r>
    <n v="628909"/>
    <s v="C"/>
    <x v="323"/>
    <x v="0"/>
    <n v="4"/>
    <n v="1.1144517771246799E+18"/>
    <d v="2020-07-27T00:00:00"/>
    <d v="2022-07-30T00:00:00"/>
    <n v="0"/>
    <n v="1"/>
    <n v="9"/>
    <n v="30"/>
    <n v="2"/>
    <n v="21.6"/>
    <n v="23872"/>
    <n v="1300000"/>
    <n v="67370"/>
    <n v="871377"/>
    <n v="0"/>
    <n v="0"/>
    <n v="0"/>
    <m/>
    <n v="0"/>
    <n v="0"/>
    <n v="0"/>
    <m/>
    <m/>
    <d v="2021-10-29T00:00:00"/>
    <n v="1"/>
    <s v="S"/>
    <n v="1"/>
    <n v="30"/>
    <n v="0"/>
    <s v=" "/>
    <s v=" "/>
    <s v=" "/>
    <s v=" "/>
    <s v=" "/>
    <s v=" "/>
    <n v="1"/>
    <n v="1"/>
    <s v="null"/>
    <s v=" "/>
    <n v="242468"/>
    <s v="CREDIYA 20"/>
    <n v="44039"/>
    <n v="0"/>
    <n v="0"/>
    <n v="0"/>
    <s v=" "/>
    <n v="890303093000"/>
    <n v="0"/>
    <n v="0"/>
    <m/>
    <m/>
    <m/>
    <m/>
  </r>
  <r>
    <n v="0"/>
    <s v="C"/>
    <x v="324"/>
    <x v="0"/>
    <n v="4"/>
    <n v="1.11178253911758E+18"/>
    <d v="2019-07-05T00:00:00"/>
    <d v="2022-07-30T00:00:00"/>
    <n v="0"/>
    <n v="1"/>
    <n v="27"/>
    <n v="30"/>
    <n v="2"/>
    <n v="18"/>
    <n v="19562"/>
    <n v="5000000"/>
    <n v="181485"/>
    <n v="1515559"/>
    <n v="0"/>
    <n v="0"/>
    <n v="0"/>
    <m/>
    <n v="0"/>
    <n v="0"/>
    <n v="0"/>
    <m/>
    <m/>
    <d v="2021-10-29T00:00:00"/>
    <n v="1"/>
    <s v="S"/>
    <n v="1"/>
    <n v="30"/>
    <n v="0"/>
    <s v=" "/>
    <s v=" "/>
    <s v=" "/>
    <s v=" "/>
    <s v=" "/>
    <s v=" "/>
    <n v="1"/>
    <n v="1"/>
    <s v="null"/>
    <s v=" "/>
    <n v="3223901"/>
    <s v="FERIA 2019"/>
    <n v="43651"/>
    <n v="0"/>
    <n v="0"/>
    <n v="0"/>
    <s v=" "/>
    <n v="890303093000"/>
    <n v="0"/>
    <n v="0"/>
    <m/>
    <m/>
    <m/>
    <m/>
  </r>
  <r>
    <n v="0"/>
    <s v="C"/>
    <x v="325"/>
    <x v="0"/>
    <n v="4"/>
    <n v="3.19536691203887E+16"/>
    <d v="2020-12-14T00:00:00"/>
    <d v="2024-11-30T00:00:00"/>
    <n v="0"/>
    <n v="1"/>
    <n v="10"/>
    <n v="30"/>
    <n v="2"/>
    <n v="16.8"/>
    <n v="18156"/>
    <n v="10000000"/>
    <n v="170719"/>
    <n v="4960746"/>
    <n v="0"/>
    <n v="0"/>
    <n v="0"/>
    <m/>
    <n v="0"/>
    <n v="0"/>
    <n v="0"/>
    <m/>
    <m/>
    <d v="2021-10-21T00:00:00"/>
    <n v="1"/>
    <s v="S"/>
    <n v="1"/>
    <n v="30"/>
    <n v="0"/>
    <s v=" "/>
    <s v=" "/>
    <s v=" "/>
    <s v=" "/>
    <s v=" "/>
    <s v=" "/>
    <n v="1"/>
    <n v="1"/>
    <s v="null"/>
    <s v=" "/>
    <n v="6211149"/>
    <s v="LIBRE INVERSION 20"/>
    <n v="44179"/>
    <n v="0"/>
    <n v="0"/>
    <n v="0"/>
    <s v=" "/>
    <s v=" "/>
    <n v="0"/>
    <n v="0"/>
    <m/>
    <m/>
    <m/>
    <m/>
  </r>
  <r>
    <n v="1213676"/>
    <s v="C"/>
    <x v="326"/>
    <x v="0"/>
    <n v="4"/>
    <n v="6.6912435210388096E+16"/>
    <d v="2020-06-10T00:00:00"/>
    <d v="2023-05-30T00:00:00"/>
    <n v="0"/>
    <n v="1"/>
    <n v="16"/>
    <n v="30"/>
    <n v="2"/>
    <n v="18"/>
    <n v="19562"/>
    <n v="11000000"/>
    <n v="412666"/>
    <n v="6930899"/>
    <n v="0"/>
    <n v="0"/>
    <n v="0"/>
    <m/>
    <n v="0"/>
    <n v="0"/>
    <n v="0"/>
    <m/>
    <m/>
    <d v="2021-10-30T00:00:00"/>
    <n v="1"/>
    <s v="S"/>
    <n v="1"/>
    <n v="30"/>
    <n v="0"/>
    <s v=" "/>
    <s v=" "/>
    <s v=" "/>
    <s v=" "/>
    <s v=" "/>
    <s v=" "/>
    <n v="1"/>
    <n v="1"/>
    <s v="null"/>
    <s v=" "/>
    <n v="5717223"/>
    <s v="LIBRE INVERSION 20 SIN CODEUDO"/>
    <n v="43992"/>
    <n v="0"/>
    <n v="0"/>
    <n v="0"/>
    <s v=" "/>
    <n v="800087565"/>
    <s v="SYNLAB COLOMBIA S A S"/>
    <n v="0"/>
    <m/>
    <m/>
    <m/>
    <m/>
  </r>
  <r>
    <n v="134465"/>
    <s v="C"/>
    <x v="327"/>
    <x v="0"/>
    <n v="4"/>
    <n v="2.7894785210489E+16"/>
    <d v="2021-03-18T00:00:00"/>
    <d v="2022-01-30T00:00:00"/>
    <n v="0"/>
    <n v="1"/>
    <n v="7"/>
    <n v="30"/>
    <n v="2"/>
    <n v="9"/>
    <n v="9381"/>
    <n v="700000"/>
    <n v="73907"/>
    <n v="217363"/>
    <n v="0"/>
    <n v="0"/>
    <n v="0"/>
    <m/>
    <n v="0"/>
    <n v="0"/>
    <n v="0"/>
    <m/>
    <m/>
    <d v="2021-10-30T00:00:00"/>
    <n v="1"/>
    <s v="S"/>
    <n v="1"/>
    <n v="30"/>
    <n v="0"/>
    <s v=" "/>
    <s v=" "/>
    <s v=" "/>
    <s v=" "/>
    <s v=" "/>
    <s v=" "/>
    <n v="1"/>
    <n v="1"/>
    <s v="null"/>
    <s v=" "/>
    <n v="82898"/>
    <s v="SOCIAL V,E,C,I, 20 SIN CODEUOR"/>
    <n v="44273"/>
    <n v="0"/>
    <n v="0"/>
    <n v="0"/>
    <s v=" "/>
    <n v="800087565"/>
    <s v="SYNLAB COLOMBIA S A S"/>
    <n v="0"/>
    <m/>
    <m/>
    <m/>
    <m/>
  </r>
  <r>
    <n v="4151412"/>
    <s v="C"/>
    <x v="327"/>
    <x v="0"/>
    <n v="4"/>
    <n v="2.78947851181884E+16"/>
    <d v="2020-09-28T00:00:00"/>
    <d v="2025-09-30T00:00:00"/>
    <n v="0"/>
    <n v="1"/>
    <n v="13"/>
    <n v="30"/>
    <n v="2"/>
    <n v="16.8"/>
    <n v="18156"/>
    <n v="7895000"/>
    <n v="197913"/>
    <n v="6710771"/>
    <n v="0"/>
    <n v="0"/>
    <n v="0"/>
    <m/>
    <n v="0"/>
    <n v="0"/>
    <n v="0"/>
    <m/>
    <m/>
    <d v="2021-10-30T00:00:00"/>
    <n v="1"/>
    <s v="S"/>
    <n v="1"/>
    <n v="30"/>
    <n v="0"/>
    <s v=" "/>
    <s v=" "/>
    <s v=" "/>
    <s v=" "/>
    <s v=" "/>
    <s v=" "/>
    <n v="1"/>
    <n v="1"/>
    <s v="null"/>
    <s v=" "/>
    <n v="2559359"/>
    <s v="RETANQUEO 2020"/>
    <n v="44102"/>
    <n v="0"/>
    <n v="0"/>
    <n v="0"/>
    <s v=" "/>
    <n v="800087565"/>
    <s v="SYNLAB COLOMBIA S A S"/>
    <n v="0"/>
    <m/>
    <m/>
    <m/>
    <m/>
  </r>
  <r>
    <n v="43495"/>
    <s v="C"/>
    <x v="327"/>
    <x v="0"/>
    <n v="4"/>
    <n v="2.78947851246881E+16"/>
    <d v="2020-07-03T00:00:00"/>
    <d v="2021-12-30T00:00:00"/>
    <n v="0"/>
    <n v="1"/>
    <n v="16"/>
    <n v="30"/>
    <n v="2"/>
    <n v="21.6"/>
    <n v="23872"/>
    <n v="550000"/>
    <n v="36121"/>
    <n v="70310"/>
    <n v="0"/>
    <n v="0"/>
    <n v="0"/>
    <m/>
    <n v="0"/>
    <n v="0"/>
    <n v="0"/>
    <m/>
    <m/>
    <d v="2021-10-30T00:00:00"/>
    <n v="1"/>
    <s v="S"/>
    <n v="1"/>
    <n v="30"/>
    <n v="0"/>
    <s v=" "/>
    <s v=" "/>
    <s v=" "/>
    <s v=" "/>
    <s v=" "/>
    <s v=" "/>
    <n v="1"/>
    <n v="1"/>
    <s v="null"/>
    <s v=" "/>
    <n v="26815"/>
    <s v="CREDIYA 20"/>
    <n v="44015"/>
    <n v="0"/>
    <n v="0"/>
    <n v="0"/>
    <s v=" "/>
    <n v="800087565"/>
    <s v="SYNLAB COLOMBIA S A S"/>
    <n v="0"/>
    <m/>
    <m/>
    <m/>
    <m/>
  </r>
  <r>
    <n v="162780"/>
    <s v="C"/>
    <x v="328"/>
    <x v="0"/>
    <n v="4"/>
    <n v="1.1306018731246799E+18"/>
    <d v="2020-10-07T00:00:00"/>
    <d v="2021-09-30T00:00:00"/>
    <n v="0"/>
    <n v="1"/>
    <n v="6"/>
    <n v="30"/>
    <n v="2"/>
    <n v="21.6"/>
    <n v="23872"/>
    <n v="600000"/>
    <n v="56214"/>
    <n v="320631"/>
    <n v="0"/>
    <n v="0"/>
    <n v="0"/>
    <m/>
    <n v="0"/>
    <n v="0"/>
    <n v="0"/>
    <m/>
    <m/>
    <d v="2021-10-30T00:00:00"/>
    <n v="1"/>
    <s v="S"/>
    <n v="1"/>
    <n v="30"/>
    <n v="0"/>
    <s v=" "/>
    <s v=" "/>
    <s v=" "/>
    <s v=" "/>
    <s v=" "/>
    <s v=" "/>
    <n v="1"/>
    <n v="1"/>
    <s v="null"/>
    <s v=" "/>
    <n v="157851"/>
    <s v="CREDIYA 20"/>
    <n v="44111"/>
    <n v="0"/>
    <n v="0"/>
    <n v="0"/>
    <s v=" "/>
    <n v="0"/>
    <n v="0"/>
    <n v="0"/>
    <m/>
    <m/>
    <m/>
    <m/>
  </r>
  <r>
    <n v="3626871"/>
    <s v="C"/>
    <x v="328"/>
    <x v="0"/>
    <n v="4"/>
    <n v="1.13060187311778E+18"/>
    <d v="2020-08-11T00:00:00"/>
    <d v="2025-07-30T00:00:00"/>
    <n v="0"/>
    <n v="1"/>
    <n v="15"/>
    <n v="30"/>
    <n v="2"/>
    <n v="18"/>
    <n v="19562"/>
    <n v="8631000"/>
    <n v="220525"/>
    <n v="7143921"/>
    <n v="0"/>
    <n v="0"/>
    <n v="0"/>
    <m/>
    <n v="0"/>
    <n v="0"/>
    <n v="0"/>
    <m/>
    <m/>
    <d v="2021-10-30T00:00:00"/>
    <n v="1"/>
    <s v="S"/>
    <n v="1"/>
    <n v="30"/>
    <n v="0"/>
    <s v=" "/>
    <s v=" "/>
    <s v=" "/>
    <s v=" "/>
    <s v=" "/>
    <s v=" "/>
    <n v="1"/>
    <n v="1"/>
    <s v="null"/>
    <s v=" "/>
    <n v="3517050"/>
    <s v="FERIA 2020"/>
    <n v="44054"/>
    <n v="0"/>
    <n v="0"/>
    <n v="0"/>
    <s v=" "/>
    <n v="0"/>
    <n v="0"/>
    <n v="0"/>
    <m/>
    <m/>
    <m/>
    <m/>
  </r>
  <r>
    <n v="1100912"/>
    <s v="C"/>
    <x v="329"/>
    <x v="0"/>
    <n v="4"/>
    <n v="6.02640041154892E+16"/>
    <d v="2021-06-16T00:00:00"/>
    <d v="2022-12-30T00:00:00"/>
    <n v="0"/>
    <n v="1"/>
    <n v="4"/>
    <n v="30"/>
    <n v="2"/>
    <n v="9"/>
    <n v="9381"/>
    <n v="2500000"/>
    <n v="149324"/>
    <n v="1974037"/>
    <n v="0"/>
    <n v="0"/>
    <n v="0"/>
    <m/>
    <n v="0"/>
    <n v="0"/>
    <n v="0"/>
    <m/>
    <m/>
    <d v="2021-10-30T00:00:00"/>
    <n v="1"/>
    <s v="S"/>
    <n v="1"/>
    <n v="30"/>
    <n v="0"/>
    <s v=" "/>
    <s v=" "/>
    <s v=" "/>
    <s v=" "/>
    <s v=" "/>
    <s v=" "/>
    <n v="1"/>
    <n v="1"/>
    <s v="null"/>
    <s v=" "/>
    <n v="873125"/>
    <s v="SOBRE APORTES"/>
    <n v="44363"/>
    <n v="0"/>
    <n v="0"/>
    <n v="0"/>
    <s v=" "/>
    <n v="800087565"/>
    <s v="SYNLAB COLOMBIA S A S"/>
    <n v="0"/>
    <m/>
    <m/>
    <m/>
    <m/>
  </r>
  <r>
    <n v="2591114"/>
    <s v="C"/>
    <x v="329"/>
    <x v="0"/>
    <n v="4"/>
    <n v="6.02640042103894E+16"/>
    <d v="2021-08-26T00:00:00"/>
    <d v="2023-08-30T00:00:00"/>
    <n v="0"/>
    <n v="1"/>
    <n v="2"/>
    <n v="30"/>
    <n v="2"/>
    <n v="14.4"/>
    <n v="15389"/>
    <n v="5000000"/>
    <n v="248173"/>
    <n v="4646107"/>
    <n v="0"/>
    <n v="0"/>
    <n v="0"/>
    <m/>
    <n v="0"/>
    <n v="0"/>
    <n v="0"/>
    <m/>
    <m/>
    <d v="2021-10-30T00:00:00"/>
    <n v="1"/>
    <s v="S"/>
    <n v="1"/>
    <n v="30"/>
    <n v="0"/>
    <s v=" "/>
    <s v=" "/>
    <s v=" "/>
    <s v=" "/>
    <s v=" "/>
    <s v=" "/>
    <n v="1"/>
    <n v="1"/>
    <s v="null"/>
    <s v=" "/>
    <n v="2054993"/>
    <s v="LIBRE INVERSION 20 SIN CODEUDO"/>
    <n v="44434"/>
    <n v="0"/>
    <n v="0"/>
    <n v="0"/>
    <s v=" "/>
    <n v="800087565"/>
    <s v="SYNLAB COLOMBIA S A S"/>
    <n v="0"/>
    <m/>
    <m/>
    <m/>
    <m/>
  </r>
  <r>
    <n v="0"/>
    <s v="C"/>
    <x v="330"/>
    <x v="0"/>
    <n v="4"/>
    <n v="3.15835451246886E+16"/>
    <d v="2020-11-09T00:00:00"/>
    <d v="2021-10-30T00:00:00"/>
    <n v="0"/>
    <n v="1"/>
    <n v="9"/>
    <n v="30"/>
    <n v="2"/>
    <n v="21.6"/>
    <n v="23872"/>
    <n v="1500000"/>
    <n v="140536"/>
    <n v="399092"/>
    <n v="0"/>
    <n v="0"/>
    <n v="0"/>
    <m/>
    <n v="0"/>
    <n v="0"/>
    <n v="0"/>
    <m/>
    <m/>
    <d v="2021-10-30T00:00:00"/>
    <n v="1"/>
    <s v="S"/>
    <n v="1"/>
    <n v="30"/>
    <n v="0"/>
    <s v=" "/>
    <s v=" "/>
    <s v=" "/>
    <s v=" "/>
    <s v=" "/>
    <s v=" "/>
    <n v="1"/>
    <n v="1"/>
    <s v="null"/>
    <s v=" "/>
    <n v="2228573"/>
    <s v="CREDIYA 20"/>
    <n v="44144"/>
    <n v="0"/>
    <n v="0"/>
    <n v="0"/>
    <s v=" "/>
    <n v="0"/>
    <n v="0"/>
    <n v="0"/>
    <m/>
    <m/>
    <m/>
    <m/>
  </r>
  <r>
    <n v="0"/>
    <s v="C"/>
    <x v="331"/>
    <x v="0"/>
    <n v="4"/>
    <n v="2.53292642103875E+16"/>
    <d v="2020-01-15T00:00:00"/>
    <d v="2022-12-30T00:00:00"/>
    <n v="0"/>
    <n v="1"/>
    <n v="19"/>
    <n v="30"/>
    <n v="2"/>
    <n v="18"/>
    <n v="19562"/>
    <n v="2000000"/>
    <n v="75030"/>
    <n v="1097479"/>
    <n v="0"/>
    <n v="0"/>
    <n v="0"/>
    <m/>
    <n v="0"/>
    <n v="0"/>
    <n v="0"/>
    <m/>
    <m/>
    <d v="2021-10-30T00:00:00"/>
    <n v="1"/>
    <s v="S"/>
    <n v="1"/>
    <n v="30"/>
    <n v="0"/>
    <s v=" "/>
    <s v=" "/>
    <s v=" "/>
    <s v=" "/>
    <s v=" "/>
    <s v=" "/>
    <n v="1"/>
    <n v="1"/>
    <s v="null"/>
    <s v=" "/>
    <n v="2228410"/>
    <s v="LIBRE INVERSION 20 SIN CODEUDO"/>
    <n v="43845"/>
    <n v="0"/>
    <n v="0"/>
    <n v="0"/>
    <s v=" "/>
    <n v="800087565"/>
    <s v="SYNLAB COLOMBIA S A S"/>
    <n v="0"/>
    <m/>
    <m/>
    <m/>
    <m/>
  </r>
  <r>
    <n v="0"/>
    <s v="C"/>
    <x v="332"/>
    <x v="0"/>
    <n v="4"/>
    <n v="1.13062601921038E+18"/>
    <d v="2021-02-10T00:00:00"/>
    <d v="2022-07-31T00:00:00"/>
    <n v="0"/>
    <n v="1"/>
    <n v="9"/>
    <n v="30"/>
    <n v="2"/>
    <n v="18"/>
    <n v="19562"/>
    <n v="3000000"/>
    <n v="195735"/>
    <n v="1616864"/>
    <n v="0"/>
    <n v="0"/>
    <n v="0"/>
    <m/>
    <n v="0"/>
    <n v="0"/>
    <n v="0"/>
    <m/>
    <m/>
    <d v="2021-10-30T00:00:00"/>
    <n v="1"/>
    <s v="S"/>
    <n v="1"/>
    <n v="30"/>
    <n v="0"/>
    <s v=" "/>
    <s v=" "/>
    <s v=" "/>
    <s v=" "/>
    <s v=" "/>
    <s v=" "/>
    <n v="1"/>
    <n v="1"/>
    <s v="null"/>
    <s v=" "/>
    <n v="2228485"/>
    <s v="LIBRE INVERSION 20 SIN CODEUDO"/>
    <n v="44237"/>
    <n v="0"/>
    <n v="0"/>
    <n v="0"/>
    <s v=" "/>
    <n v="800087565"/>
    <s v="SYNLAB COLOMBIA S A S"/>
    <n v="0"/>
    <m/>
    <m/>
    <m/>
    <m/>
  </r>
  <r>
    <n v="3595258"/>
    <s v="C"/>
    <x v="333"/>
    <x v="0"/>
    <n v="4"/>
    <n v="1.14396135912038E+18"/>
    <d v="2021-05-04T00:00:00"/>
    <d v="2027-04-30T00:00:00"/>
    <n v="0"/>
    <n v="1"/>
    <n v="6"/>
    <n v="30"/>
    <n v="2"/>
    <n v="13.2"/>
    <n v="14029"/>
    <n v="5500000"/>
    <n v="112743"/>
    <n v="5194372"/>
    <n v="0"/>
    <n v="0"/>
    <n v="0"/>
    <m/>
    <n v="0"/>
    <n v="0"/>
    <n v="0"/>
    <m/>
    <m/>
    <d v="2021-10-29T00:00:00"/>
    <n v="1"/>
    <s v="S"/>
    <n v="1"/>
    <n v="30"/>
    <n v="0"/>
    <s v=" "/>
    <s v=" "/>
    <s v=" "/>
    <s v=" "/>
    <s v=" "/>
    <s v=" "/>
    <n v="1"/>
    <n v="1"/>
    <s v="null"/>
    <s v=" "/>
    <n v="1599114"/>
    <s v="LIBRE INVERSION 20"/>
    <n v="44320"/>
    <n v="0"/>
    <n v="0"/>
    <n v="0"/>
    <s v=" "/>
    <n v="890303093000"/>
    <n v="0"/>
    <n v="0"/>
    <m/>
    <m/>
    <m/>
    <m/>
  </r>
  <r>
    <n v="4222613"/>
    <s v="C"/>
    <x v="333"/>
    <x v="0"/>
    <n v="4"/>
    <n v="1.14396135911718E+18"/>
    <d v="2019-11-19T00:00:00"/>
    <d v="2024-11-30T00:00:00"/>
    <n v="0"/>
    <n v="1"/>
    <n v="20"/>
    <n v="30"/>
    <n v="2"/>
    <n v="11.76"/>
    <n v="12415"/>
    <n v="8350000"/>
    <n v="185944"/>
    <n v="6100765"/>
    <n v="0"/>
    <n v="0"/>
    <n v="0"/>
    <m/>
    <n v="0"/>
    <n v="0"/>
    <n v="0"/>
    <m/>
    <m/>
    <d v="2021-10-29T00:00:00"/>
    <n v="1"/>
    <s v="S"/>
    <n v="1"/>
    <n v="30"/>
    <n v="0"/>
    <s v=" "/>
    <s v=" "/>
    <s v=" "/>
    <s v=" "/>
    <s v=" "/>
    <s v=" "/>
    <n v="1"/>
    <n v="1"/>
    <s v="null"/>
    <s v=" "/>
    <n v="1878152"/>
    <s v="CREDITO MADRUGON"/>
    <n v="43788"/>
    <n v="0"/>
    <n v="0"/>
    <n v="0"/>
    <s v=" "/>
    <n v="890303093000"/>
    <n v="0"/>
    <n v="0"/>
    <m/>
    <m/>
    <m/>
    <m/>
  </r>
  <r>
    <n v="116305"/>
    <s v="C"/>
    <x v="333"/>
    <x v="0"/>
    <n v="4"/>
    <n v="1.14396135911301E+18"/>
    <d v="2021-09-24T00:00:00"/>
    <d v="2022-03-30T00:00:00"/>
    <n v="0"/>
    <n v="1"/>
    <n v="1"/>
    <n v="30"/>
    <n v="2"/>
    <n v="19.8"/>
    <n v="21699"/>
    <n v="200000"/>
    <n v="35313"/>
    <n v="168035"/>
    <n v="0"/>
    <n v="0"/>
    <n v="0"/>
    <m/>
    <n v="0"/>
    <n v="0"/>
    <n v="0"/>
    <m/>
    <m/>
    <d v="2021-10-29T00:00:00"/>
    <n v="1"/>
    <s v="S"/>
    <n v="1"/>
    <n v="30"/>
    <n v="0"/>
    <s v=" "/>
    <s v=" "/>
    <s v=" "/>
    <s v=" "/>
    <s v=" "/>
    <s v=" "/>
    <n v="1"/>
    <n v="1"/>
    <s v="null"/>
    <s v=" "/>
    <n v="51730"/>
    <s v="ORDENES AL COMERCIO"/>
    <n v="44463"/>
    <n v="0"/>
    <n v="0"/>
    <n v="0"/>
    <s v=" "/>
    <n v="890303093000"/>
    <n v="0"/>
    <n v="0"/>
    <m/>
    <m/>
    <m/>
    <m/>
  </r>
  <r>
    <n v="138453"/>
    <s v="C"/>
    <x v="333"/>
    <x v="0"/>
    <n v="4"/>
    <n v="1.14396135921038E+18"/>
    <d v="2020-03-16T00:00:00"/>
    <d v="2021-09-30T00:00:00"/>
    <n v="0"/>
    <n v="1"/>
    <n v="16"/>
    <n v="30"/>
    <n v="2"/>
    <n v="15.6"/>
    <n v="16765"/>
    <n v="1600000"/>
    <n v="102309"/>
    <n v="200034"/>
    <n v="0"/>
    <n v="0"/>
    <n v="0"/>
    <m/>
    <n v="0"/>
    <n v="0"/>
    <n v="0"/>
    <m/>
    <m/>
    <d v="2021-10-29T00:00:00"/>
    <n v="1"/>
    <s v="S"/>
    <n v="1"/>
    <n v="30"/>
    <n v="0"/>
    <s v=" "/>
    <s v=" "/>
    <s v=" "/>
    <s v=" "/>
    <s v=" "/>
    <s v=" "/>
    <n v="1"/>
    <n v="1"/>
    <s v="null"/>
    <s v=" "/>
    <n v="61581"/>
    <s v="LIBRE INVERSION 20 SIN CODEUDO"/>
    <n v="43906"/>
    <n v="0"/>
    <n v="0"/>
    <n v="0"/>
    <s v=" "/>
    <n v="890303093000"/>
    <n v="0"/>
    <n v="0"/>
    <m/>
    <m/>
    <m/>
    <m/>
  </r>
  <r>
    <n v="1189820"/>
    <s v="C"/>
    <x v="333"/>
    <x v="0"/>
    <n v="4"/>
    <n v="1.14396135911718E+18"/>
    <d v="2020-12-04T00:00:00"/>
    <d v="2025-11-30T00:00:00"/>
    <n v="0"/>
    <n v="1"/>
    <n v="11"/>
    <n v="30"/>
    <n v="2"/>
    <n v="11.76"/>
    <n v="12415"/>
    <n v="2000000"/>
    <n v="44854"/>
    <n v="1719033"/>
    <n v="0"/>
    <n v="0"/>
    <n v="0"/>
    <m/>
    <n v="0"/>
    <n v="0"/>
    <n v="0"/>
    <m/>
    <m/>
    <d v="2021-10-29T00:00:00"/>
    <n v="1"/>
    <s v="S"/>
    <n v="1"/>
    <n v="30"/>
    <n v="0"/>
    <s v=" "/>
    <s v=" "/>
    <s v=" "/>
    <s v=" "/>
    <s v=" "/>
    <s v=" "/>
    <n v="1"/>
    <n v="1"/>
    <s v="null"/>
    <s v=" "/>
    <n v="529213"/>
    <s v="CREDITO MADRUGON"/>
    <n v="44169"/>
    <n v="0"/>
    <n v="0"/>
    <n v="0"/>
    <s v=" "/>
    <n v="890303093000"/>
    <n v="0"/>
    <n v="0"/>
    <m/>
    <m/>
    <m/>
    <m/>
  </r>
  <r>
    <n v="0"/>
    <s v="C"/>
    <x v="334"/>
    <x v="0"/>
    <n v="4"/>
    <n v="24824634116557"/>
    <d v="2016-04-01T00:00:00"/>
    <d v="2022-03-30T00:00:00"/>
    <n v="0"/>
    <n v="1"/>
    <n v="63"/>
    <n v="30"/>
    <n v="2"/>
    <n v="15.6"/>
    <n v="16765"/>
    <n v="12000000"/>
    <n v="257667"/>
    <n v="2147113"/>
    <n v="0"/>
    <n v="0"/>
    <n v="0"/>
    <m/>
    <n v="0"/>
    <n v="0"/>
    <n v="0"/>
    <m/>
    <m/>
    <d v="2021-10-30T00:00:00"/>
    <n v="1"/>
    <s v="S"/>
    <n v="1"/>
    <n v="30"/>
    <n v="0"/>
    <s v=" "/>
    <s v=" "/>
    <s v=" "/>
    <s v=" "/>
    <s v=" "/>
    <s v=" "/>
    <n v="1"/>
    <n v="1"/>
    <s v="null"/>
    <s v=" "/>
    <n v="3654761"/>
    <s v="FERIA 2016"/>
    <n v="42461"/>
    <n v="0"/>
    <n v="0"/>
    <n v="0"/>
    <s v=" "/>
    <s v=" "/>
    <n v="0"/>
    <n v="0"/>
    <m/>
    <m/>
    <m/>
    <m/>
  </r>
  <r>
    <n v="0"/>
    <s v="C"/>
    <x v="334"/>
    <x v="0"/>
    <n v="4"/>
    <n v="2.48246341152833E+16"/>
    <d v="2017-10-06T00:00:00"/>
    <d v="2021-09-30T00:00:00"/>
    <n v="0"/>
    <n v="1"/>
    <n v="46"/>
    <n v="30"/>
    <n v="2"/>
    <n v="19.8"/>
    <n v="21699"/>
    <n v="3400000"/>
    <n v="103623"/>
    <n v="202132"/>
    <n v="0"/>
    <n v="0"/>
    <n v="0"/>
    <m/>
    <n v="0"/>
    <n v="0"/>
    <n v="0"/>
    <m/>
    <m/>
    <d v="2021-10-30T00:00:00"/>
    <n v="1"/>
    <s v="S"/>
    <n v="1"/>
    <n v="30"/>
    <n v="0"/>
    <s v=" "/>
    <s v=" "/>
    <s v=" "/>
    <s v=" "/>
    <s v=" "/>
    <s v=" "/>
    <n v="1"/>
    <n v="1"/>
    <s v="null"/>
    <s v=" "/>
    <n v="344064"/>
    <s v="ESPECIAL"/>
    <n v="43014"/>
    <n v="0"/>
    <n v="0"/>
    <n v="0"/>
    <s v=" "/>
    <s v=" "/>
    <n v="0"/>
    <n v="0"/>
    <m/>
    <m/>
    <m/>
    <m/>
  </r>
  <r>
    <n v="5339498"/>
    <s v="C"/>
    <x v="335"/>
    <x v="0"/>
    <n v="4"/>
    <n v="1.11625463111778E+18"/>
    <d v="2020-06-09T00:00:00"/>
    <d v="2026-03-30T00:00:00"/>
    <n v="0"/>
    <n v="1"/>
    <n v="16"/>
    <n v="30"/>
    <n v="2"/>
    <n v="18"/>
    <n v="19562"/>
    <n v="8853000"/>
    <n v="206580"/>
    <n v="7565585"/>
    <n v="0"/>
    <n v="0"/>
    <n v="0"/>
    <m/>
    <n v="0"/>
    <n v="0"/>
    <n v="0"/>
    <m/>
    <m/>
    <d v="2021-10-29T00:00:00"/>
    <n v="1"/>
    <s v="S"/>
    <n v="1"/>
    <n v="30"/>
    <n v="0"/>
    <s v=" "/>
    <s v=" "/>
    <s v=" "/>
    <s v=" "/>
    <s v=" "/>
    <s v=" "/>
    <n v="1"/>
    <n v="1"/>
    <s v="null"/>
    <s v=" "/>
    <n v="2226087"/>
    <s v="FERIA 2020"/>
    <n v="43991"/>
    <n v="0"/>
    <n v="0"/>
    <n v="0"/>
    <s v=" "/>
    <n v="890303093000"/>
    <n v="0"/>
    <n v="0"/>
    <m/>
    <m/>
    <m/>
    <m/>
  </r>
  <r>
    <n v="262120"/>
    <s v="C"/>
    <x v="336"/>
    <x v="0"/>
    <n v="4"/>
    <n v="1.11830294210838E+18"/>
    <d v="2021-07-12T00:00:00"/>
    <d v="2021-12-30T00:00:00"/>
    <n v="0"/>
    <n v="2"/>
    <n v="0"/>
    <n v="30"/>
    <n v="2"/>
    <n v="19.2"/>
    <n v="20983"/>
    <n v="400000"/>
    <n v="0"/>
    <n v="400000"/>
    <n v="0"/>
    <n v="0"/>
    <n v="0"/>
    <m/>
    <n v="0"/>
    <n v="0"/>
    <n v="0"/>
    <n v="400000"/>
    <n v="12"/>
    <d v="2021-07-12T00:00:00"/>
    <n v="1"/>
    <s v="S"/>
    <n v="0"/>
    <n v="30"/>
    <n v="0"/>
    <s v=" "/>
    <s v=" "/>
    <s v=" "/>
    <s v=" "/>
    <s v=" "/>
    <s v=" "/>
    <n v="1"/>
    <n v="1"/>
    <s v="null"/>
    <s v=" "/>
    <n v="137880"/>
    <s v="CREDIYA CUOTA UNICA"/>
    <n v="44389"/>
    <n v="0"/>
    <n v="0"/>
    <n v="0"/>
    <s v=" "/>
    <n v="890303093000"/>
    <n v="0"/>
    <n v="0"/>
    <m/>
    <m/>
    <m/>
    <m/>
  </r>
  <r>
    <n v="4075445"/>
    <s v="C"/>
    <x v="336"/>
    <x v="0"/>
    <n v="4"/>
    <n v="1.11830294221038E+18"/>
    <d v="2021-06-30T00:00:00"/>
    <d v="2026-06-30T00:00:00"/>
    <n v="0"/>
    <n v="1"/>
    <n v="4"/>
    <n v="30"/>
    <n v="2"/>
    <n v="14.4"/>
    <n v="15389"/>
    <n v="6500000"/>
    <n v="162943"/>
    <n v="6219194"/>
    <n v="0"/>
    <n v="0"/>
    <n v="0"/>
    <m/>
    <n v="0"/>
    <n v="0"/>
    <n v="0"/>
    <m/>
    <m/>
    <d v="2021-10-29T00:00:00"/>
    <n v="1"/>
    <s v="S"/>
    <n v="0"/>
    <n v="30"/>
    <n v="0"/>
    <s v=" "/>
    <s v=" "/>
    <s v=" "/>
    <s v=" "/>
    <s v=" "/>
    <s v=" "/>
    <n v="1"/>
    <n v="1"/>
    <s v="null"/>
    <s v=" "/>
    <n v="2143749"/>
    <s v="LIBRE INVERSION 20 SIN CODEUDO"/>
    <n v="44377"/>
    <n v="0"/>
    <n v="0"/>
    <n v="0"/>
    <s v=" "/>
    <n v="890303093000"/>
    <n v="0"/>
    <n v="0"/>
    <m/>
    <m/>
    <m/>
    <m/>
  </r>
  <r>
    <n v="0"/>
    <s v="C"/>
    <x v="337"/>
    <x v="0"/>
    <n v="4"/>
    <n v="1.11472964721038E+18"/>
    <d v="2020-11-13T00:00:00"/>
    <d v="2022-11-30T00:00:00"/>
    <n v="0"/>
    <n v="1"/>
    <n v="11"/>
    <n v="30"/>
    <n v="2"/>
    <n v="18"/>
    <n v="19562"/>
    <n v="3000000"/>
    <n v="154157"/>
    <n v="1778606"/>
    <n v="0"/>
    <n v="0"/>
    <n v="0"/>
    <m/>
    <n v="0"/>
    <n v="0"/>
    <n v="0"/>
    <m/>
    <m/>
    <d v="2021-10-30T00:00:00"/>
    <n v="1"/>
    <s v="S"/>
    <n v="1"/>
    <n v="30"/>
    <n v="0"/>
    <s v=" "/>
    <s v=" "/>
    <s v=" "/>
    <s v=" "/>
    <s v=" "/>
    <s v=" "/>
    <n v="1"/>
    <n v="1"/>
    <s v="null"/>
    <s v=" "/>
    <n v="2178429"/>
    <s v="LIBRE INVERSION 20 SIN CODEUDO"/>
    <n v="44148"/>
    <n v="0"/>
    <n v="0"/>
    <n v="0"/>
    <s v=" "/>
    <n v="0"/>
    <n v="0"/>
    <n v="0"/>
    <m/>
    <m/>
    <m/>
    <m/>
  </r>
  <r>
    <n v="1828431"/>
    <s v="C"/>
    <x v="338"/>
    <x v="0"/>
    <n v="4"/>
    <n v="1.1438366431246799E+18"/>
    <d v="2021-10-22T00:00:00"/>
    <d v="2023-10-30T00:00:00"/>
    <n v="0"/>
    <n v="1"/>
    <n v="1"/>
    <n v="30"/>
    <n v="2"/>
    <n v="19.2"/>
    <n v="20983"/>
    <n v="3000000"/>
    <n v="152394"/>
    <n v="2864371"/>
    <n v="0"/>
    <n v="0"/>
    <n v="0"/>
    <m/>
    <n v="0"/>
    <n v="0"/>
    <n v="0"/>
    <m/>
    <m/>
    <d v="2021-10-31T00:00:00"/>
    <n v="1"/>
    <s v="S"/>
    <n v="1"/>
    <n v="30"/>
    <n v="0"/>
    <s v=" "/>
    <s v=" "/>
    <s v=" "/>
    <s v=" "/>
    <s v=" "/>
    <s v=" "/>
    <n v="1"/>
    <n v="1"/>
    <s v="null"/>
    <s v=" "/>
    <n v="1035940"/>
    <s v="CREDIYA 20"/>
    <n v="44491"/>
    <n v="0"/>
    <n v="0"/>
    <n v="0"/>
    <s v=" "/>
    <n v="0"/>
    <s v="ARIZABALETA LUCIANA"/>
    <n v="0"/>
    <m/>
    <m/>
    <m/>
    <m/>
  </r>
  <r>
    <n v="2998730"/>
    <s v="C"/>
    <x v="338"/>
    <x v="0"/>
    <n v="4"/>
    <n v="1.14383664311768E+18"/>
    <d v="2019-10-23T00:00:00"/>
    <d v="2025-10-30T00:00:00"/>
    <n v="0"/>
    <n v="1"/>
    <n v="21"/>
    <n v="30"/>
    <n v="2"/>
    <n v="18"/>
    <n v="19562"/>
    <n v="5797500"/>
    <n v="133174"/>
    <n v="4697728"/>
    <n v="0"/>
    <n v="0"/>
    <n v="0"/>
    <m/>
    <n v="0"/>
    <n v="0"/>
    <n v="0"/>
    <m/>
    <m/>
    <d v="2021-10-30T00:00:00"/>
    <n v="1"/>
    <s v="S"/>
    <n v="1"/>
    <n v="30"/>
    <n v="0"/>
    <s v=" "/>
    <s v=" "/>
    <s v=" "/>
    <s v=" "/>
    <s v=" "/>
    <s v=" "/>
    <n v="1"/>
    <n v="1"/>
    <s v="null"/>
    <s v=" "/>
    <n v="1698998"/>
    <s v="RETANQUEO OCT 2019"/>
    <n v="43761"/>
    <n v="0"/>
    <n v="0"/>
    <n v="0"/>
    <s v=" "/>
    <n v="0"/>
    <s v="ARIZABALETA LUCIANA"/>
    <n v="0"/>
    <m/>
    <m/>
    <m/>
    <m/>
  </r>
  <r>
    <n v="0"/>
    <s v="C"/>
    <x v="339"/>
    <x v="0"/>
    <n v="4"/>
    <n v="9.44508362610848E+16"/>
    <d v="2018-08-09T00:00:00"/>
    <d v="2024-07-30T00:00:00"/>
    <n v="0"/>
    <n v="1"/>
    <n v="36"/>
    <n v="30"/>
    <n v="2"/>
    <n v="14.4"/>
    <n v="15389"/>
    <n v="23000000"/>
    <n v="512791"/>
    <n v="14365141"/>
    <n v="0"/>
    <n v="0"/>
    <n v="0"/>
    <m/>
    <n v="0"/>
    <n v="0"/>
    <n v="0"/>
    <m/>
    <m/>
    <d v="2021-10-29T00:00:00"/>
    <n v="1"/>
    <s v="S"/>
    <n v="1"/>
    <n v="30"/>
    <n v="0"/>
    <s v=" "/>
    <s v=" "/>
    <s v=" "/>
    <s v=" "/>
    <s v=" "/>
    <s v=" "/>
    <n v="1"/>
    <n v="1"/>
    <s v="null"/>
    <s v=" "/>
    <n v="16962115"/>
    <s v="VIVIENDA SIN CODEUDOR"/>
    <n v="43321"/>
    <n v="0"/>
    <n v="0"/>
    <n v="0"/>
    <s v=" "/>
    <n v="890303093000"/>
    <n v="0"/>
    <n v="0"/>
    <m/>
    <m/>
    <m/>
    <m/>
  </r>
  <r>
    <n v="218308"/>
    <s v="C"/>
    <x v="340"/>
    <x v="0"/>
    <n v="4"/>
    <n v="9.4455156124688896E+16"/>
    <d v="2021-02-24T00:00:00"/>
    <d v="2022-02-28T00:00:00"/>
    <n v="0"/>
    <n v="1"/>
    <n v="8"/>
    <n v="30"/>
    <n v="2"/>
    <n v="19.2"/>
    <n v="20983"/>
    <n v="1000000"/>
    <n v="92539"/>
    <n v="355374"/>
    <n v="0"/>
    <n v="0"/>
    <n v="0"/>
    <m/>
    <n v="0"/>
    <n v="0"/>
    <n v="0"/>
    <m/>
    <m/>
    <d v="2021-10-29T00:00:00"/>
    <n v="1"/>
    <s v="S"/>
    <n v="1"/>
    <n v="30"/>
    <n v="0"/>
    <s v=" "/>
    <s v=" "/>
    <s v=" "/>
    <s v=" "/>
    <s v=" "/>
    <s v=" "/>
    <n v="1"/>
    <n v="1"/>
    <s v="null"/>
    <s v=" "/>
    <n v="137066"/>
    <s v="CREDIYA 20"/>
    <n v="44251"/>
    <n v="0"/>
    <n v="0"/>
    <n v="0"/>
    <s v=" "/>
    <n v="890303093000"/>
    <n v="0"/>
    <n v="0"/>
    <m/>
    <m/>
    <m/>
    <m/>
  </r>
  <r>
    <n v="11742685"/>
    <s v="C"/>
    <x v="340"/>
    <x v="0"/>
    <n v="4"/>
    <n v="9.4455156117787904E+16"/>
    <d v="2020-04-22T00:00:00"/>
    <d v="2027-04-30T00:00:00"/>
    <n v="0"/>
    <n v="1"/>
    <n v="16"/>
    <n v="30"/>
    <n v="2"/>
    <n v="18"/>
    <n v="19562"/>
    <n v="21402000"/>
    <n v="453444"/>
    <n v="19115392"/>
    <n v="0"/>
    <n v="0"/>
    <n v="0"/>
    <m/>
    <n v="0"/>
    <n v="0"/>
    <n v="0"/>
    <m/>
    <m/>
    <d v="2021-10-29T00:00:00"/>
    <n v="1"/>
    <s v="S"/>
    <n v="1"/>
    <n v="30"/>
    <n v="0"/>
    <s v=" "/>
    <s v=" "/>
    <s v=" "/>
    <s v=" "/>
    <s v=" "/>
    <s v=" "/>
    <n v="1"/>
    <n v="1"/>
    <s v="null"/>
    <s v=" "/>
    <n v="7372707"/>
    <s v="FERIA 2020"/>
    <n v="43943"/>
    <n v="0"/>
    <n v="0"/>
    <n v="0"/>
    <s v=" "/>
    <n v="890303093000"/>
    <n v="0"/>
    <n v="0"/>
    <m/>
    <m/>
    <m/>
    <m/>
  </r>
  <r>
    <n v="36854912"/>
    <s v="C"/>
    <x v="341"/>
    <x v="0"/>
    <n v="4"/>
    <n v="669267131206584"/>
    <d v="2021-09-20T00:00:00"/>
    <d v="2028-09-30T00:00:00"/>
    <n v="0"/>
    <n v="1"/>
    <n v="1"/>
    <n v="30"/>
    <n v="2"/>
    <n v="7.8"/>
    <n v="8085"/>
    <n v="43830000"/>
    <n v="691911"/>
    <n v="43444899"/>
    <n v="0"/>
    <n v="0"/>
    <n v="0"/>
    <m/>
    <n v="0"/>
    <n v="0"/>
    <n v="0"/>
    <m/>
    <m/>
    <d v="2021-10-30T00:00:00"/>
    <n v="1"/>
    <s v="S"/>
    <n v="1"/>
    <n v="30"/>
    <n v="0"/>
    <s v=" "/>
    <s v=" "/>
    <s v=" "/>
    <s v=" "/>
    <s v=" "/>
    <s v=" "/>
    <n v="1"/>
    <n v="1"/>
    <s v="null"/>
    <s v=" "/>
    <n v="6589987"/>
    <s v="VEHICULO 20"/>
    <n v="44459"/>
    <n v="0"/>
    <n v="0"/>
    <n v="0"/>
    <s v=" "/>
    <s v=" "/>
    <n v="0"/>
    <n v="0"/>
    <m/>
    <m/>
    <m/>
    <m/>
  </r>
  <r>
    <n v="162893"/>
    <s v="C"/>
    <x v="342"/>
    <x v="0"/>
    <n v="4"/>
    <n v="2.92286181130141E+16"/>
    <d v="2021-10-15T00:00:00"/>
    <d v="2022-04-30T00:00:00"/>
    <n v="0"/>
    <n v="1"/>
    <n v="0"/>
    <n v="30"/>
    <n v="2"/>
    <n v="19.8"/>
    <n v="21699"/>
    <n v="440000"/>
    <n v="77689"/>
    <n v="440000"/>
    <n v="0"/>
    <n v="0"/>
    <n v="0"/>
    <m/>
    <n v="0"/>
    <n v="0"/>
    <n v="0"/>
    <m/>
    <m/>
    <d v="2021-10-15T00:00:00"/>
    <n v="1"/>
    <s v="S"/>
    <n v="1"/>
    <n v="30"/>
    <n v="0"/>
    <s v=" "/>
    <s v=" "/>
    <s v=" "/>
    <s v=" "/>
    <s v=" "/>
    <s v=" "/>
    <n v="1"/>
    <n v="1"/>
    <s v="null"/>
    <s v=" "/>
    <n v="277107"/>
    <s v="ORDENES AL COMERCIO"/>
    <n v="44484"/>
    <n v="0"/>
    <n v="0"/>
    <n v="0"/>
    <s v=" "/>
    <s v=" "/>
    <n v="0"/>
    <n v="0"/>
    <m/>
    <m/>
    <m/>
    <m/>
  </r>
  <r>
    <n v="3551843"/>
    <s v="C"/>
    <x v="342"/>
    <x v="0"/>
    <n v="4"/>
    <n v="2.92286182677881E+16"/>
    <d v="2020-06-30T00:00:00"/>
    <d v="2026-06-30T00:00:00"/>
    <n v="0"/>
    <n v="1"/>
    <n v="16"/>
    <n v="30"/>
    <n v="2"/>
    <n v="18"/>
    <n v="19562"/>
    <n v="11000000"/>
    <n v="267886"/>
    <n v="9594065"/>
    <n v="0"/>
    <n v="0"/>
    <n v="0"/>
    <m/>
    <n v="0"/>
    <n v="0"/>
    <n v="0"/>
    <m/>
    <m/>
    <d v="2021-10-30T00:00:00"/>
    <n v="1"/>
    <s v="S"/>
    <n v="1"/>
    <n v="30"/>
    <n v="0"/>
    <s v=" "/>
    <s v=" "/>
    <s v=" "/>
    <s v=" "/>
    <s v=" "/>
    <s v=" "/>
    <n v="1"/>
    <n v="1"/>
    <s v="null"/>
    <s v=" "/>
    <n v="6042222"/>
    <s v="FERIA 2020 SIN CODEUDOR"/>
    <n v="44012"/>
    <n v="0"/>
    <n v="0"/>
    <n v="0"/>
    <s v=" "/>
    <s v=" "/>
    <n v="0"/>
    <n v="0"/>
    <m/>
    <m/>
    <m/>
    <m/>
  </r>
  <r>
    <n v="2291688"/>
    <s v="C"/>
    <x v="343"/>
    <x v="0"/>
    <n v="4"/>
    <n v="1.14385116112038E+18"/>
    <d v="2021-09-09T00:00:00"/>
    <d v="2026-08-30T00:00:00"/>
    <n v="0"/>
    <n v="1"/>
    <n v="57"/>
    <n v="30"/>
    <n v="2"/>
    <n v="13.2"/>
    <n v="14029"/>
    <n v="3000000"/>
    <n v="54004"/>
    <n v="2960767"/>
    <n v="0"/>
    <n v="0"/>
    <n v="0"/>
    <m/>
    <n v="0"/>
    <n v="0"/>
    <n v="0"/>
    <n v="700000"/>
    <n v="12"/>
    <d v="2021-10-29T00:00:00"/>
    <n v="1"/>
    <s v="S"/>
    <n v="1"/>
    <n v="30"/>
    <n v="0"/>
    <s v=" "/>
    <s v=" "/>
    <s v=" "/>
    <s v=" "/>
    <s v=" "/>
    <s v=" "/>
    <n v="1"/>
    <n v="1"/>
    <s v="null"/>
    <s v=" "/>
    <n v="669079"/>
    <s v="LIBRE INVERSION 20"/>
    <n v="44448"/>
    <n v="0"/>
    <n v="0"/>
    <n v="0"/>
    <s v=" "/>
    <n v="890303093000"/>
    <n v="0"/>
    <n v="0"/>
    <m/>
    <m/>
    <m/>
    <m/>
  </r>
  <r>
    <n v="8905539"/>
    <s v="C"/>
    <x v="343"/>
    <x v="0"/>
    <n v="4"/>
    <n v="1.14385116121034E+16"/>
    <d v="2020-02-03T00:00:00"/>
    <d v="2025-01-31T00:00:00"/>
    <n v="0"/>
    <n v="1"/>
    <n v="18"/>
    <n v="30"/>
    <n v="2"/>
    <n v="16.8"/>
    <n v="18156"/>
    <n v="14500000"/>
    <n v="380042"/>
    <n v="11505592"/>
    <n v="0"/>
    <n v="0"/>
    <n v="0"/>
    <m/>
    <n v="0"/>
    <n v="0"/>
    <n v="0"/>
    <m/>
    <m/>
    <d v="2021-10-29T00:00:00"/>
    <n v="1"/>
    <s v="S"/>
    <n v="1"/>
    <n v="30"/>
    <n v="0"/>
    <s v=" "/>
    <s v=" "/>
    <s v=" "/>
    <s v=" "/>
    <s v=" "/>
    <s v=" "/>
    <n v="1"/>
    <n v="1"/>
    <s v="null"/>
    <s v=" "/>
    <n v="2600053"/>
    <s v="LIBRE INVERSION 20 SIN CODEUDO"/>
    <n v="43864"/>
    <n v="0"/>
    <n v="0"/>
    <n v="0"/>
    <s v=" "/>
    <n v="890303093000"/>
    <n v="0"/>
    <n v="0"/>
    <m/>
    <m/>
    <m/>
    <m/>
  </r>
  <r>
    <n v="1512840"/>
    <s v="C"/>
    <x v="343"/>
    <x v="0"/>
    <n v="4"/>
    <n v="1.1438511611246799E+18"/>
    <d v="2020-07-28T00:00:00"/>
    <d v="2022-07-30T00:00:00"/>
    <n v="0"/>
    <n v="1"/>
    <n v="3"/>
    <n v="30"/>
    <n v="2"/>
    <n v="21.6"/>
    <n v="23872"/>
    <n v="2200000"/>
    <n v="114010"/>
    <n v="1954527"/>
    <n v="0"/>
    <n v="0"/>
    <n v="0"/>
    <m/>
    <n v="0"/>
    <n v="0"/>
    <n v="0"/>
    <m/>
    <m/>
    <d v="2021-10-29T00:00:00"/>
    <n v="1"/>
    <s v="S"/>
    <n v="1"/>
    <n v="30"/>
    <n v="0"/>
    <s v=" "/>
    <s v=" "/>
    <s v=" "/>
    <s v=" "/>
    <s v=" "/>
    <s v=" "/>
    <n v="1"/>
    <n v="1"/>
    <s v="null"/>
    <s v=" "/>
    <n v="441687"/>
    <s v="CREDIYA 20"/>
    <n v="44040"/>
    <n v="0"/>
    <n v="0"/>
    <n v="0"/>
    <s v=" "/>
    <n v="890303093000"/>
    <n v="0"/>
    <n v="0"/>
    <m/>
    <m/>
    <m/>
    <m/>
  </r>
  <r>
    <n v="7984266"/>
    <s v="C"/>
    <x v="344"/>
    <x v="0"/>
    <n v="4"/>
    <n v="1.11179373012038E+18"/>
    <d v="2020-08-13T00:00:00"/>
    <d v="2026-07-30T00:00:00"/>
    <n v="0"/>
    <n v="1"/>
    <n v="15"/>
    <n v="30"/>
    <n v="2"/>
    <n v="16.8"/>
    <n v="18156"/>
    <n v="12000000"/>
    <n v="267543"/>
    <n v="10396214"/>
    <n v="0"/>
    <n v="0"/>
    <n v="0"/>
    <m/>
    <n v="0"/>
    <n v="0"/>
    <n v="0"/>
    <m/>
    <m/>
    <d v="2021-10-29T00:00:00"/>
    <n v="1"/>
    <s v="S"/>
    <n v="1"/>
    <n v="30"/>
    <n v="0"/>
    <s v=" "/>
    <s v=" "/>
    <s v=" "/>
    <s v=" "/>
    <s v=" "/>
    <s v=" "/>
    <n v="1"/>
    <n v="1"/>
    <s v="null"/>
    <s v=" "/>
    <n v="2411948"/>
    <s v="LIBRE INVERSION 20"/>
    <n v="44056"/>
    <n v="0"/>
    <n v="0"/>
    <n v="0"/>
    <s v=" "/>
    <n v="890303093000"/>
    <n v="0"/>
    <n v="0"/>
    <m/>
    <m/>
    <m/>
    <m/>
  </r>
  <r>
    <n v="4279319"/>
    <s v="C"/>
    <x v="344"/>
    <x v="0"/>
    <n v="4"/>
    <n v="1.11179373012558E+18"/>
    <d v="2021-06-30T00:00:00"/>
    <d v="2026-06-30T00:00:00"/>
    <n v="0"/>
    <n v="1"/>
    <n v="4"/>
    <n v="30"/>
    <n v="2"/>
    <n v="9"/>
    <n v="9381"/>
    <n v="5882859"/>
    <n v="123839"/>
    <n v="5572048"/>
    <n v="0"/>
    <n v="0"/>
    <n v="0"/>
    <m/>
    <n v="0"/>
    <n v="0"/>
    <n v="0"/>
    <m/>
    <m/>
    <d v="2021-10-29T00:00:00"/>
    <n v="1"/>
    <s v="S"/>
    <n v="1"/>
    <n v="30"/>
    <n v="0"/>
    <s v=" "/>
    <s v=" "/>
    <s v=" "/>
    <s v=" "/>
    <s v=" "/>
    <s v=" "/>
    <n v="1"/>
    <n v="1"/>
    <s v="null"/>
    <s v=" "/>
    <n v="1292729"/>
    <s v="COMPRA CARTERA 20"/>
    <n v="44377"/>
    <n v="0"/>
    <n v="0"/>
    <n v="0"/>
    <s v=" "/>
    <n v="890303093000"/>
    <n v="0"/>
    <n v="0"/>
    <m/>
    <m/>
    <m/>
    <m/>
  </r>
  <r>
    <n v="0"/>
    <s v="C"/>
    <x v="345"/>
    <x v="0"/>
    <n v="4"/>
    <n v="1.0590636451246799E+18"/>
    <d v="2020-03-16T00:00:00"/>
    <d v="2021-09-30T00:00:00"/>
    <n v="0"/>
    <n v="1"/>
    <n v="9"/>
    <n v="30"/>
    <n v="2"/>
    <n v="21.6"/>
    <n v="23872"/>
    <n v="1950000"/>
    <n v="128065"/>
    <n v="1039718"/>
    <n v="0"/>
    <n v="0"/>
    <n v="0"/>
    <m/>
    <n v="0"/>
    <n v="0"/>
    <n v="0"/>
    <m/>
    <m/>
    <d v="2021-10-30T00:00:00"/>
    <n v="1"/>
    <s v="S"/>
    <n v="1"/>
    <n v="30"/>
    <n v="0"/>
    <s v=" "/>
    <s v=" "/>
    <s v=" "/>
    <s v=" "/>
    <s v=" "/>
    <s v=" "/>
    <n v="1"/>
    <n v="1"/>
    <s v="null"/>
    <s v=" "/>
    <n v="2907056"/>
    <s v="CREDIYA 20"/>
    <n v="43906"/>
    <n v="0"/>
    <n v="0"/>
    <n v="0"/>
    <s v=" "/>
    <n v="0"/>
    <n v="0"/>
    <n v="0"/>
    <m/>
    <m/>
    <m/>
    <m/>
  </r>
  <r>
    <n v="0"/>
    <s v="C"/>
    <x v="346"/>
    <x v="0"/>
    <n v="4"/>
    <n v="3.13896081003871E+16"/>
    <d v="2019-10-23T00:00:00"/>
    <d v="2021-10-30T00:00:00"/>
    <n v="0"/>
    <n v="1"/>
    <n v="22"/>
    <n v="30"/>
    <n v="2"/>
    <n v="18"/>
    <n v="19562"/>
    <n v="5000000"/>
    <n v="250317"/>
    <n v="489413"/>
    <n v="0"/>
    <n v="0"/>
    <n v="0"/>
    <m/>
    <n v="0"/>
    <n v="0"/>
    <n v="0"/>
    <m/>
    <m/>
    <d v="2021-10-30T00:00:00"/>
    <n v="1"/>
    <s v="S"/>
    <n v="1"/>
    <n v="30"/>
    <n v="0"/>
    <s v=" "/>
    <s v=" "/>
    <s v=" "/>
    <s v=" "/>
    <s v=" "/>
    <s v=" "/>
    <n v="1"/>
    <n v="1"/>
    <s v="null"/>
    <s v=" "/>
    <n v="2894525"/>
    <s v="LIBRE INVERSION"/>
    <n v="43761"/>
    <n v="0"/>
    <n v="0"/>
    <n v="0"/>
    <s v=" "/>
    <n v="0"/>
    <n v="0"/>
    <n v="0"/>
    <m/>
    <m/>
    <m/>
    <m/>
  </r>
  <r>
    <n v="0"/>
    <s v="C"/>
    <x v="347"/>
    <x v="0"/>
    <n v="4"/>
    <n v="3.15353652555893E+16"/>
    <d v="2021-07-15T00:00:00"/>
    <d v="2022-07-30T00:00:00"/>
    <n v="0"/>
    <n v="1"/>
    <n v="3"/>
    <n v="30"/>
    <n v="2"/>
    <n v="9.6"/>
    <n v="10034"/>
    <n v="3325000"/>
    <n v="296356"/>
    <n v="2529578"/>
    <n v="0"/>
    <n v="0"/>
    <n v="0"/>
    <m/>
    <n v="0"/>
    <n v="0"/>
    <n v="0"/>
    <m/>
    <m/>
    <d v="2021-10-30T00:00:00"/>
    <n v="1"/>
    <s v="S"/>
    <n v="1"/>
    <n v="30"/>
    <n v="0"/>
    <s v=" "/>
    <s v=" "/>
    <s v=" "/>
    <s v=" "/>
    <s v=" "/>
    <s v=" "/>
    <n v="1"/>
    <n v="1"/>
    <s v="null"/>
    <s v=" "/>
    <n v="2627470"/>
    <s v="COMPRA CARTERA 20 SIN CODEUDOR"/>
    <n v="44392"/>
    <n v="0"/>
    <n v="0"/>
    <n v="0"/>
    <s v=" "/>
    <n v="0"/>
    <n v="0"/>
    <n v="0"/>
    <m/>
    <m/>
    <m/>
    <m/>
  </r>
  <r>
    <n v="7293316"/>
    <s v="C"/>
    <x v="348"/>
    <x v="0"/>
    <n v="4"/>
    <n v="1.14384634412038E+18"/>
    <d v="2021-08-26T00:00:00"/>
    <d v="2026-08-30T00:00:00"/>
    <n v="0"/>
    <n v="1"/>
    <n v="3"/>
    <n v="30"/>
    <n v="2"/>
    <n v="14.4"/>
    <n v="15389"/>
    <n v="9000000"/>
    <n v="214109"/>
    <n v="8691347"/>
    <n v="0"/>
    <n v="0"/>
    <n v="0"/>
    <m/>
    <n v="0"/>
    <n v="0"/>
    <n v="0"/>
    <m/>
    <m/>
    <d v="2021-10-30T00:00:00"/>
    <n v="1"/>
    <s v="S"/>
    <n v="1"/>
    <n v="30"/>
    <n v="0"/>
    <s v=" "/>
    <s v=" "/>
    <s v=" "/>
    <s v=" "/>
    <s v=" "/>
    <s v=" "/>
    <n v="1"/>
    <n v="1"/>
    <s v="null"/>
    <s v=" "/>
    <n v="1398031"/>
    <s v="LIBRE INVERSION 20"/>
    <n v="44434"/>
    <n v="0"/>
    <n v="0"/>
    <n v="0"/>
    <s v=" "/>
    <n v="0"/>
    <n v="0"/>
    <n v="0"/>
    <m/>
    <m/>
    <m/>
    <m/>
  </r>
  <r>
    <n v="8522833"/>
    <s v="C"/>
    <x v="348"/>
    <x v="0"/>
    <n v="4"/>
    <n v="1.14384634411768E+18"/>
    <d v="2019-10-24T00:00:00"/>
    <d v="2025-10-30T00:00:00"/>
    <n v="0"/>
    <n v="1"/>
    <n v="22"/>
    <n v="30"/>
    <n v="2"/>
    <n v="18"/>
    <n v="19562"/>
    <n v="12700000"/>
    <n v="291730"/>
    <n v="10156546"/>
    <n v="0"/>
    <n v="0"/>
    <n v="0"/>
    <m/>
    <n v="0"/>
    <n v="0"/>
    <n v="0"/>
    <m/>
    <m/>
    <d v="2021-10-30T00:00:00"/>
    <n v="1"/>
    <s v="S"/>
    <n v="1"/>
    <n v="30"/>
    <n v="0"/>
    <s v=" "/>
    <s v=" "/>
    <s v=" "/>
    <s v=" "/>
    <s v=" "/>
    <s v=" "/>
    <n v="1"/>
    <n v="1"/>
    <s v="null"/>
    <s v=" "/>
    <n v="1633713"/>
    <s v="RETANQUEO OCT 2019"/>
    <n v="43762"/>
    <n v="0"/>
    <n v="0"/>
    <n v="0"/>
    <s v=" "/>
    <n v="0"/>
    <n v="0"/>
    <n v="0"/>
    <m/>
    <m/>
    <m/>
    <m/>
  </r>
  <r>
    <n v="0"/>
    <s v="C"/>
    <x v="349"/>
    <x v="0"/>
    <n v="4"/>
    <n v="1.14403984412558E+18"/>
    <d v="2021-01-20T00:00:00"/>
    <d v="2022-07-31T00:00:00"/>
    <n v="0"/>
    <n v="1"/>
    <n v="9"/>
    <n v="30"/>
    <n v="2"/>
    <n v="9.6"/>
    <n v="10034"/>
    <n v="1471674"/>
    <n v="88520"/>
    <n v="763853"/>
    <n v="0"/>
    <n v="0"/>
    <n v="0"/>
    <m/>
    <n v="0"/>
    <n v="0"/>
    <n v="0"/>
    <m/>
    <m/>
    <d v="2021-10-30T00:00:00"/>
    <n v="1"/>
    <s v="S"/>
    <n v="1"/>
    <n v="30"/>
    <n v="0"/>
    <s v=" "/>
    <s v=" "/>
    <s v=" "/>
    <s v=" "/>
    <s v=" "/>
    <s v=" "/>
    <n v="1"/>
    <n v="1"/>
    <s v="null"/>
    <s v=" "/>
    <n v="2594844"/>
    <s v="COMPRA CARTERA 20"/>
    <n v="44216"/>
    <n v="0"/>
    <n v="0"/>
    <n v="0"/>
    <s v=" "/>
    <n v="0"/>
    <s v="ARIZABALETA LUCIANA"/>
    <n v="0"/>
    <m/>
    <m/>
    <m/>
    <m/>
  </r>
  <r>
    <n v="0"/>
    <s v="C"/>
    <x v="349"/>
    <x v="0"/>
    <n v="4"/>
    <n v="1.1440398441154801E+18"/>
    <d v="2021-08-04T00:00:00"/>
    <d v="2021-11-30T00:00:00"/>
    <n v="0"/>
    <n v="1"/>
    <n v="3"/>
    <n v="30"/>
    <n v="2"/>
    <n v="9"/>
    <n v="9381"/>
    <n v="300000"/>
    <n v="76457"/>
    <n v="75869"/>
    <n v="0"/>
    <n v="0"/>
    <n v="0"/>
    <m/>
    <n v="0"/>
    <n v="0"/>
    <n v="0"/>
    <m/>
    <m/>
    <d v="2021-10-30T00:00:00"/>
    <n v="1"/>
    <s v="S"/>
    <n v="1"/>
    <n v="30"/>
    <n v="0"/>
    <s v=" "/>
    <s v=" "/>
    <s v=" "/>
    <s v=" "/>
    <s v=" "/>
    <s v=" "/>
    <n v="1"/>
    <n v="1"/>
    <s v="null"/>
    <s v=" "/>
    <n v="257731"/>
    <s v="SOBRE APORTES"/>
    <n v="44412"/>
    <n v="0"/>
    <n v="0"/>
    <n v="0"/>
    <s v=" "/>
    <n v="0"/>
    <s v="ARIZABALETA LUCIANA"/>
    <n v="0"/>
    <m/>
    <m/>
    <m/>
    <m/>
  </r>
  <r>
    <n v="0"/>
    <s v="C"/>
    <x v="350"/>
    <x v="0"/>
    <n v="4"/>
    <n v="1.11506787911301E+18"/>
    <d v="2021-10-12T00:00:00"/>
    <d v="2022-04-30T00:00:00"/>
    <n v="0"/>
    <n v="1"/>
    <n v="0"/>
    <n v="30"/>
    <n v="2"/>
    <n v="19.8"/>
    <n v="21699"/>
    <n v="450000"/>
    <n v="79455"/>
    <n v="450000"/>
    <n v="0"/>
    <n v="0"/>
    <n v="0"/>
    <m/>
    <n v="0"/>
    <n v="0"/>
    <n v="0"/>
    <m/>
    <m/>
    <d v="2021-10-12T00:00:00"/>
    <n v="1"/>
    <s v="S"/>
    <n v="1"/>
    <n v="30"/>
    <n v="0"/>
    <s v=" "/>
    <s v=" "/>
    <s v=" "/>
    <s v=" "/>
    <s v=" "/>
    <s v=" "/>
    <n v="1"/>
    <n v="1"/>
    <s v="null"/>
    <s v=" "/>
    <n v="3174997"/>
    <s v="ORDENES AL COMERCIO"/>
    <n v="44481"/>
    <n v="0"/>
    <n v="0"/>
    <n v="0"/>
    <s v=" "/>
    <n v="890303093000"/>
    <n v="0"/>
    <n v="0"/>
    <m/>
    <m/>
    <m/>
    <m/>
  </r>
  <r>
    <n v="0"/>
    <s v="C"/>
    <x v="351"/>
    <x v="0"/>
    <n v="4"/>
    <n v="3.46748211130141E+16"/>
    <d v="2021-10-01T00:00:00"/>
    <d v="2022-03-30T00:00:00"/>
    <n v="0"/>
    <n v="1"/>
    <n v="1"/>
    <n v="30"/>
    <n v="2"/>
    <n v="19.8"/>
    <n v="21699"/>
    <n v="200000"/>
    <n v="35313"/>
    <n v="168035"/>
    <n v="0"/>
    <n v="0"/>
    <n v="0"/>
    <m/>
    <n v="0"/>
    <n v="0"/>
    <n v="0"/>
    <m/>
    <m/>
    <d v="2021-10-29T00:00:00"/>
    <n v="1"/>
    <s v="S"/>
    <n v="1"/>
    <n v="30"/>
    <n v="0"/>
    <s v=" "/>
    <s v=" "/>
    <s v=" "/>
    <s v=" "/>
    <s v=" "/>
    <s v=" "/>
    <n v="1"/>
    <n v="1"/>
    <s v="null"/>
    <s v=" "/>
    <n v="3183878"/>
    <s v="ORDENES AL COMERCIO"/>
    <n v="44470"/>
    <n v="0"/>
    <n v="0"/>
    <n v="0"/>
    <s v=" "/>
    <n v="890303093000"/>
    <n v="0"/>
    <n v="0"/>
    <m/>
    <m/>
    <m/>
    <m/>
  </r>
  <r>
    <n v="13696320"/>
    <s v="C"/>
    <x v="352"/>
    <x v="0"/>
    <n v="4"/>
    <n v="1.1150785971182799E+18"/>
    <d v="2021-06-30T00:00:00"/>
    <d v="2026-06-30T00:00:00"/>
    <n v="0"/>
    <n v="1"/>
    <n v="4"/>
    <n v="30"/>
    <n v="2"/>
    <n v="15.6"/>
    <n v="16765"/>
    <n v="19000000"/>
    <n v="464065"/>
    <n v="18152775"/>
    <n v="0"/>
    <n v="0"/>
    <n v="0"/>
    <m/>
    <n v="0"/>
    <n v="0"/>
    <n v="0"/>
    <m/>
    <m/>
    <d v="2021-10-29T00:00:00"/>
    <n v="1"/>
    <s v="S"/>
    <n v="1"/>
    <n v="30"/>
    <n v="0"/>
    <s v=" "/>
    <s v=" "/>
    <s v=" "/>
    <s v=" "/>
    <s v=" "/>
    <s v=" "/>
    <n v="1"/>
    <n v="1"/>
    <s v="null"/>
    <s v=" "/>
    <n v="4456455"/>
    <s v="FERIA 2021"/>
    <n v="44377"/>
    <n v="0"/>
    <n v="0"/>
    <n v="0"/>
    <s v=" "/>
    <n v="890303093000"/>
    <n v="0"/>
    <n v="0"/>
    <m/>
    <m/>
    <m/>
    <m/>
  </r>
  <r>
    <n v="1156006"/>
    <s v="C"/>
    <x v="353"/>
    <x v="0"/>
    <n v="4"/>
    <n v="1.11625587821038E+18"/>
    <d v="2020-12-11T00:00:00"/>
    <d v="2024-01-31T00:00:00"/>
    <n v="0"/>
    <n v="1"/>
    <n v="9"/>
    <n v="30"/>
    <n v="2"/>
    <n v="16.8"/>
    <n v="18156"/>
    <n v="2000000"/>
    <n v="74124"/>
    <n v="1604493"/>
    <n v="0"/>
    <n v="0"/>
    <n v="0"/>
    <m/>
    <n v="0"/>
    <n v="0"/>
    <n v="0"/>
    <m/>
    <m/>
    <d v="2021-10-29T00:00:00"/>
    <n v="1"/>
    <s v="S"/>
    <n v="1"/>
    <n v="30"/>
    <n v="0"/>
    <s v=" "/>
    <s v=" "/>
    <s v=" "/>
    <s v=" "/>
    <s v=" "/>
    <s v=" "/>
    <n v="1"/>
    <n v="1"/>
    <s v="null"/>
    <s v=" "/>
    <n v="448487"/>
    <s v="LIBRE INVERSION 20 SIN CODEUDO"/>
    <n v="44176"/>
    <n v="0"/>
    <n v="0"/>
    <n v="0"/>
    <s v=" "/>
    <n v="890303093000"/>
    <n v="0"/>
    <n v="0"/>
    <m/>
    <m/>
    <m/>
    <m/>
  </r>
  <r>
    <n v="2173072"/>
    <s v="C"/>
    <x v="353"/>
    <x v="0"/>
    <n v="4"/>
    <n v="1.11625587812038E+18"/>
    <d v="2021-03-17T00:00:00"/>
    <d v="2025-03-30T00:00:00"/>
    <n v="0"/>
    <n v="1"/>
    <n v="23"/>
    <n v="30"/>
    <n v="2"/>
    <n v="14.4"/>
    <n v="15389"/>
    <n v="5000000"/>
    <n v="139154"/>
    <n v="3016143"/>
    <n v="0"/>
    <n v="0"/>
    <n v="0"/>
    <m/>
    <n v="0"/>
    <n v="0"/>
    <n v="0"/>
    <m/>
    <m/>
    <d v="2021-10-29T00:00:00"/>
    <n v="1"/>
    <s v="S"/>
    <n v="1"/>
    <n v="30"/>
    <n v="0"/>
    <s v=" "/>
    <s v=" "/>
    <s v=" "/>
    <s v=" "/>
    <s v=" "/>
    <s v=" "/>
    <n v="1"/>
    <n v="1"/>
    <s v="null"/>
    <s v=" "/>
    <n v="843071"/>
    <s v="LIBRE INVERSION 20"/>
    <n v="44272"/>
    <n v="0"/>
    <n v="0"/>
    <n v="0"/>
    <s v=" "/>
    <n v="890303093000"/>
    <n v="0"/>
    <n v="0"/>
    <m/>
    <m/>
    <m/>
    <m/>
  </r>
  <r>
    <n v="583897"/>
    <s v="C"/>
    <x v="353"/>
    <x v="0"/>
    <n v="4"/>
    <n v="1.1162558781246799E+18"/>
    <d v="2020-03-05T00:00:00"/>
    <d v="2022-02-28T00:00:00"/>
    <n v="0"/>
    <n v="1"/>
    <n v="17"/>
    <n v="30"/>
    <n v="2"/>
    <n v="21.6"/>
    <n v="23872"/>
    <n v="2400000"/>
    <n v="124375"/>
    <n v="810427"/>
    <n v="0"/>
    <n v="0"/>
    <n v="0"/>
    <m/>
    <n v="0"/>
    <n v="0"/>
    <n v="0"/>
    <m/>
    <m/>
    <d v="2021-10-29T00:00:00"/>
    <n v="1"/>
    <s v="S"/>
    <n v="1"/>
    <n v="30"/>
    <n v="0"/>
    <s v=" "/>
    <s v=" "/>
    <s v=" "/>
    <s v=" "/>
    <s v=" "/>
    <s v=" "/>
    <n v="1"/>
    <n v="1"/>
    <s v="null"/>
    <s v=" "/>
    <n v="226530"/>
    <s v="CREDIYA 20"/>
    <n v="43895"/>
    <n v="0"/>
    <n v="0"/>
    <n v="0"/>
    <s v=" "/>
    <n v="890303093000"/>
    <n v="0"/>
    <n v="0"/>
    <m/>
    <m/>
    <m/>
    <m/>
  </r>
  <r>
    <n v="3199104"/>
    <s v="C"/>
    <x v="353"/>
    <x v="0"/>
    <n v="4"/>
    <n v="1.11625587811758E+18"/>
    <d v="2019-06-12T00:00:00"/>
    <d v="2025-06-30T00:00:00"/>
    <n v="0"/>
    <n v="1"/>
    <n v="25"/>
    <n v="30"/>
    <n v="2"/>
    <n v="18"/>
    <n v="19562"/>
    <n v="5790000"/>
    <n v="133002"/>
    <n v="4440238"/>
    <n v="0"/>
    <n v="0"/>
    <n v="0"/>
    <m/>
    <n v="0"/>
    <n v="0"/>
    <n v="0"/>
    <m/>
    <m/>
    <d v="2021-10-29T00:00:00"/>
    <n v="1"/>
    <s v="S"/>
    <n v="1"/>
    <n v="30"/>
    <n v="0"/>
    <s v=" "/>
    <s v=" "/>
    <s v=" "/>
    <s v=" "/>
    <s v=" "/>
    <s v=" "/>
    <n v="1"/>
    <n v="1"/>
    <s v="null"/>
    <s v=" "/>
    <n v="1241134"/>
    <s v="FERIA 2019"/>
    <n v="43628"/>
    <n v="0"/>
    <n v="0"/>
    <n v="0"/>
    <s v=" "/>
    <n v="890303093000"/>
    <n v="0"/>
    <n v="0"/>
    <m/>
    <m/>
    <m/>
    <m/>
  </r>
  <r>
    <n v="368858"/>
    <s v="C"/>
    <x v="354"/>
    <x v="0"/>
    <n v="4"/>
    <n v="1.14397660010838E+18"/>
    <d v="2021-08-27T00:00:00"/>
    <d v="2021-12-30T00:00:00"/>
    <n v="0"/>
    <n v="2"/>
    <n v="0"/>
    <n v="30"/>
    <n v="2"/>
    <n v="19.2"/>
    <n v="20983"/>
    <n v="460000"/>
    <n v="0"/>
    <n v="460000"/>
    <n v="0"/>
    <n v="0"/>
    <n v="0"/>
    <m/>
    <n v="0"/>
    <n v="0"/>
    <n v="0"/>
    <n v="460000"/>
    <n v="12"/>
    <d v="2021-08-27T00:00:00"/>
    <n v="1"/>
    <s v="S"/>
    <n v="1"/>
    <n v="30"/>
    <n v="0"/>
    <s v=" "/>
    <s v=" "/>
    <s v=" "/>
    <s v=" "/>
    <s v=" "/>
    <s v=" "/>
    <n v="1"/>
    <n v="1"/>
    <s v="null"/>
    <s v=" "/>
    <n v="91142"/>
    <s v="CREDIYA CUOTA UNICA"/>
    <n v="44435"/>
    <n v="0"/>
    <n v="0"/>
    <n v="0"/>
    <s v=" "/>
    <n v="890303093000"/>
    <n v="0"/>
    <n v="0"/>
    <m/>
    <m/>
    <m/>
    <m/>
  </r>
  <r>
    <n v="10593833"/>
    <s v="C"/>
    <x v="354"/>
    <x v="0"/>
    <n v="4"/>
    <n v="1.1439766001182799E+18"/>
    <d v="2021-06-03T00:00:00"/>
    <d v="2027-05-30T00:00:00"/>
    <n v="0"/>
    <n v="1"/>
    <n v="5"/>
    <n v="30"/>
    <n v="2"/>
    <n v="15.6"/>
    <n v="16765"/>
    <n v="13800000"/>
    <n v="300869"/>
    <n v="13211479"/>
    <n v="0"/>
    <n v="0"/>
    <n v="0"/>
    <m/>
    <n v="0"/>
    <n v="0"/>
    <n v="0"/>
    <m/>
    <m/>
    <d v="2021-10-29T00:00:00"/>
    <n v="1"/>
    <s v="S"/>
    <n v="1"/>
    <n v="30"/>
    <n v="0"/>
    <s v=" "/>
    <s v=" "/>
    <s v=" "/>
    <s v=" "/>
    <s v=" "/>
    <s v=" "/>
    <n v="1"/>
    <n v="1"/>
    <s v="null"/>
    <s v=" "/>
    <n v="2617646"/>
    <s v="FERIA 2021"/>
    <n v="44350"/>
    <n v="0"/>
    <n v="0"/>
    <n v="0"/>
    <s v=" "/>
    <n v="890303093000"/>
    <n v="0"/>
    <n v="0"/>
    <m/>
    <m/>
    <m/>
    <m/>
  </r>
  <r>
    <n v="5371577"/>
    <s v="C"/>
    <x v="355"/>
    <x v="0"/>
    <n v="4"/>
    <n v="9.4431718210388896E+16"/>
    <d v="2021-02-18T00:00:00"/>
    <d v="2026-02-28T00:00:00"/>
    <n v="0"/>
    <n v="1"/>
    <n v="8"/>
    <n v="30"/>
    <n v="2"/>
    <n v="13.2"/>
    <n v="14029"/>
    <n v="15000000"/>
    <n v="366367"/>
    <n v="13625422"/>
    <n v="0"/>
    <n v="0"/>
    <n v="0"/>
    <m/>
    <n v="0"/>
    <n v="0"/>
    <n v="0"/>
    <m/>
    <m/>
    <d v="2021-10-29T00:00:00"/>
    <n v="1"/>
    <s v="S"/>
    <n v="1"/>
    <n v="30"/>
    <n v="0"/>
    <s v=" "/>
    <s v=" "/>
    <s v=" "/>
    <s v=" "/>
    <s v=" "/>
    <s v=" "/>
    <n v="1"/>
    <n v="1"/>
    <s v="null"/>
    <s v=" "/>
    <n v="8253845"/>
    <s v="LIBRE INVERSION 20 SIN CODEUDO"/>
    <n v="44245"/>
    <n v="0"/>
    <n v="0"/>
    <n v="0"/>
    <s v=" "/>
    <n v="890303093000"/>
    <n v="0"/>
    <n v="0"/>
    <m/>
    <m/>
    <m/>
    <m/>
  </r>
  <r>
    <n v="0"/>
    <s v="C"/>
    <x v="356"/>
    <x v="0"/>
    <n v="4"/>
    <n v="1.64921041130141E+16"/>
    <d v="2021-10-15T00:00:00"/>
    <d v="2022-10-30T00:00:00"/>
    <n v="0"/>
    <n v="1"/>
    <n v="0"/>
    <n v="30"/>
    <n v="2"/>
    <n v="19.8"/>
    <n v="21699"/>
    <n v="1040000"/>
    <n v="96384"/>
    <n v="1040000"/>
    <n v="0"/>
    <n v="0"/>
    <n v="0"/>
    <m/>
    <n v="0"/>
    <n v="0"/>
    <n v="0"/>
    <m/>
    <m/>
    <d v="2021-10-15T00:00:00"/>
    <n v="1"/>
    <s v="S"/>
    <n v="1"/>
    <n v="30"/>
    <n v="0"/>
    <s v=" "/>
    <s v=" "/>
    <s v=" "/>
    <s v=" "/>
    <s v=" "/>
    <s v=" "/>
    <n v="1"/>
    <n v="1"/>
    <s v="null"/>
    <s v=" "/>
    <n v="1835785"/>
    <s v="ORDENES AL COMERCIO"/>
    <n v="44484"/>
    <n v="0"/>
    <n v="0"/>
    <n v="0"/>
    <s v=" "/>
    <n v="890303093000"/>
    <n v="0"/>
    <n v="0"/>
    <m/>
    <m/>
    <m/>
    <m/>
  </r>
  <r>
    <n v="0"/>
    <s v="C"/>
    <x v="356"/>
    <x v="0"/>
    <n v="4"/>
    <n v="1.6492104115487E+16"/>
    <d v="2019-10-09T00:00:00"/>
    <d v="2021-09-30T00:00:00"/>
    <n v="0"/>
    <n v="1"/>
    <n v="22"/>
    <n v="30"/>
    <n v="2"/>
    <n v="12.6"/>
    <n v="13354"/>
    <n v="3000000"/>
    <n v="142468"/>
    <n v="280401"/>
    <n v="0"/>
    <n v="0"/>
    <n v="0"/>
    <m/>
    <n v="0"/>
    <n v="0"/>
    <n v="0"/>
    <m/>
    <m/>
    <d v="2021-10-29T00:00:00"/>
    <n v="1"/>
    <s v="S"/>
    <n v="1"/>
    <n v="30"/>
    <n v="0"/>
    <s v=" "/>
    <s v=" "/>
    <s v=" "/>
    <s v=" "/>
    <s v=" "/>
    <s v=" "/>
    <n v="1"/>
    <n v="1"/>
    <s v="null"/>
    <s v=" "/>
    <n v="494958"/>
    <s v="SOBRE APORTES"/>
    <n v="43747"/>
    <n v="0"/>
    <n v="0"/>
    <n v="0"/>
    <s v=" "/>
    <n v="890303093000"/>
    <n v="0"/>
    <n v="0"/>
    <m/>
    <m/>
    <m/>
    <m/>
  </r>
  <r>
    <n v="0"/>
    <s v="C"/>
    <x v="356"/>
    <x v="0"/>
    <n v="4"/>
    <n v="1.64921041246894E+16"/>
    <d v="2021-08-18T00:00:00"/>
    <d v="2023-08-30T00:00:00"/>
    <n v="0"/>
    <n v="1"/>
    <n v="2"/>
    <n v="30"/>
    <n v="2"/>
    <n v="19.2"/>
    <n v="20983"/>
    <n v="3600000"/>
    <n v="182873"/>
    <n v="3351016"/>
    <n v="0"/>
    <n v="0"/>
    <n v="0"/>
    <m/>
    <n v="0"/>
    <n v="0"/>
    <n v="0"/>
    <m/>
    <m/>
    <d v="2021-10-29T00:00:00"/>
    <n v="1"/>
    <s v="S"/>
    <n v="1"/>
    <n v="30"/>
    <n v="0"/>
    <s v=" "/>
    <s v=" "/>
    <s v=" "/>
    <s v=" "/>
    <s v=" "/>
    <s v=" "/>
    <n v="1"/>
    <n v="1"/>
    <s v="null"/>
    <s v=" "/>
    <n v="5915139"/>
    <s v="CREDIYA 20"/>
    <n v="44426"/>
    <n v="0"/>
    <n v="0"/>
    <n v="0"/>
    <s v=" "/>
    <n v="890303093000"/>
    <n v="0"/>
    <n v="0"/>
    <m/>
    <m/>
    <m/>
    <m/>
  </r>
  <r>
    <n v="2912052"/>
    <s v="C"/>
    <x v="357"/>
    <x v="0"/>
    <n v="4"/>
    <n v="9.4522421210488896E+16"/>
    <d v="2021-02-26T00:00:00"/>
    <d v="2027-02-28T00:00:00"/>
    <n v="0"/>
    <n v="1"/>
    <n v="8"/>
    <n v="30"/>
    <n v="2"/>
    <n v="11.4"/>
    <n v="12015"/>
    <n v="13000000"/>
    <n v="270667"/>
    <n v="12043201"/>
    <n v="0"/>
    <n v="0"/>
    <n v="0"/>
    <m/>
    <n v="0"/>
    <n v="0"/>
    <n v="0"/>
    <m/>
    <m/>
    <d v="2021-10-29T00:00:00"/>
    <n v="1"/>
    <s v="S"/>
    <n v="1"/>
    <n v="30"/>
    <n v="0"/>
    <s v=" "/>
    <s v=" "/>
    <s v=" "/>
    <s v=" "/>
    <s v=" "/>
    <s v=" "/>
    <n v="1"/>
    <n v="1"/>
    <s v="null"/>
    <s v=" "/>
    <n v="9131149"/>
    <s v="SOCIAL V,E,C,I, 20 SIN CODEUOR"/>
    <n v="44253"/>
    <n v="0"/>
    <n v="0"/>
    <n v="0"/>
    <s v=" "/>
    <n v="890303093000"/>
    <n v="0"/>
    <n v="0"/>
    <m/>
    <m/>
    <m/>
    <m/>
  </r>
  <r>
    <n v="0"/>
    <s v="C"/>
    <x v="358"/>
    <x v="0"/>
    <n v="4"/>
    <n v="3.19874672671855E+16"/>
    <d v="2019-01-02T00:00:00"/>
    <d v="2021-12-30T00:00:00"/>
    <n v="0"/>
    <n v="1"/>
    <n v="31"/>
    <n v="30"/>
    <n v="2"/>
    <n v="11.76"/>
    <n v="12415"/>
    <n v="7700000"/>
    <n v="264846"/>
    <n v="1277723"/>
    <n v="0"/>
    <n v="0"/>
    <n v="0"/>
    <m/>
    <n v="0"/>
    <n v="0"/>
    <n v="0"/>
    <m/>
    <m/>
    <d v="2021-10-30T00:00:00"/>
    <n v="1"/>
    <s v="S"/>
    <n v="1"/>
    <n v="30"/>
    <n v="0"/>
    <s v=" "/>
    <s v=" "/>
    <s v=" "/>
    <s v=" "/>
    <s v=" "/>
    <s v=" "/>
    <n v="1"/>
    <n v="1"/>
    <s v="null"/>
    <s v=" "/>
    <n v="1455702"/>
    <s v="CREDITO MADRUGON DATACREDITO"/>
    <n v="43467"/>
    <n v="0"/>
    <n v="0"/>
    <n v="0"/>
    <s v=" "/>
    <n v="0"/>
    <n v="0"/>
    <n v="0"/>
    <m/>
    <m/>
    <m/>
    <m/>
  </r>
  <r>
    <n v="0"/>
    <s v="C"/>
    <x v="358"/>
    <x v="0"/>
    <n v="4"/>
    <n v="3.19874671173844E+16"/>
    <d v="2018-05-09T00:00:00"/>
    <d v="2024-04-30T00:00:00"/>
    <n v="0"/>
    <n v="1"/>
    <n v="39"/>
    <n v="30"/>
    <n v="2"/>
    <n v="18"/>
    <n v="19562"/>
    <n v="5000000"/>
    <n v="114855"/>
    <n v="2961319"/>
    <n v="0"/>
    <n v="0"/>
    <n v="0"/>
    <m/>
    <n v="0"/>
    <n v="0"/>
    <n v="0"/>
    <m/>
    <m/>
    <d v="2021-10-30T00:00:00"/>
    <n v="1"/>
    <s v="S"/>
    <n v="1"/>
    <n v="30"/>
    <n v="0"/>
    <s v=" "/>
    <s v=" "/>
    <s v=" "/>
    <s v=" "/>
    <s v=" "/>
    <s v=" "/>
    <n v="1"/>
    <n v="1"/>
    <s v="null"/>
    <s v=" "/>
    <n v="3373813"/>
    <s v="FERIA 2018"/>
    <n v="43229"/>
    <n v="0"/>
    <n v="0"/>
    <n v="0"/>
    <s v=" "/>
    <n v="0"/>
    <n v="0"/>
    <n v="0"/>
    <m/>
    <m/>
    <m/>
    <m/>
  </r>
  <r>
    <n v="0"/>
    <s v="C"/>
    <x v="359"/>
    <x v="0"/>
    <n v="4"/>
    <n v="1.15194475510038E+18"/>
    <d v="2019-05-17T00:00:00"/>
    <d v="2021-11-30T00:00:00"/>
    <n v="0"/>
    <n v="1"/>
    <n v="26"/>
    <n v="30"/>
    <n v="2"/>
    <n v="18"/>
    <n v="19562"/>
    <n v="4000000"/>
    <n v="167124"/>
    <n v="643780"/>
    <n v="0"/>
    <n v="0"/>
    <n v="0"/>
    <m/>
    <n v="0"/>
    <n v="0"/>
    <n v="0"/>
    <m/>
    <m/>
    <d v="2021-10-29T00:00:00"/>
    <n v="1"/>
    <s v="S"/>
    <n v="1"/>
    <n v="30"/>
    <n v="0"/>
    <s v=" "/>
    <s v=" "/>
    <s v=" "/>
    <s v=" "/>
    <s v=" "/>
    <s v=" "/>
    <n v="1"/>
    <n v="1"/>
    <s v="null"/>
    <s v=" "/>
    <n v="4694140"/>
    <s v="LIBRE INVERSION"/>
    <n v="43602"/>
    <n v="0"/>
    <n v="0"/>
    <n v="0"/>
    <s v=" "/>
    <n v="890303093000"/>
    <n v="0"/>
    <n v="0"/>
    <m/>
    <m/>
    <m/>
    <m/>
  </r>
  <r>
    <n v="18484394"/>
    <s v="C"/>
    <x v="360"/>
    <x v="0"/>
    <n v="4"/>
    <n v="1.13061177312065E+16"/>
    <d v="2021-08-11T00:00:00"/>
    <d v="2028-01-30T00:00:00"/>
    <n v="0"/>
    <n v="1"/>
    <n v="3"/>
    <n v="30"/>
    <n v="2"/>
    <n v="7.8"/>
    <n v="8085"/>
    <n v="22500000"/>
    <n v="375326"/>
    <n v="21841936"/>
    <n v="0"/>
    <n v="0"/>
    <n v="0"/>
    <m/>
    <n v="0"/>
    <n v="0"/>
    <n v="0"/>
    <m/>
    <m/>
    <d v="2021-10-29T00:00:00"/>
    <n v="1"/>
    <s v="S"/>
    <n v="1"/>
    <n v="30"/>
    <n v="0"/>
    <s v=" "/>
    <s v=" "/>
    <s v=" "/>
    <s v=" "/>
    <s v=" "/>
    <s v=" "/>
    <n v="1"/>
    <n v="1"/>
    <s v="null"/>
    <s v=" "/>
    <n v="3357542"/>
    <s v="VEHICULO 20"/>
    <n v="44419"/>
    <n v="0"/>
    <n v="0"/>
    <n v="0"/>
    <s v=" "/>
    <n v="890303093000"/>
    <n v="0"/>
    <n v="0"/>
    <m/>
    <m/>
    <m/>
    <m/>
  </r>
  <r>
    <n v="8606462"/>
    <s v="C"/>
    <x v="361"/>
    <x v="0"/>
    <n v="4"/>
    <n v="6.6899074120388704E+16"/>
    <d v="2020-12-28T00:00:00"/>
    <d v="2026-12-30T00:00:00"/>
    <n v="0"/>
    <n v="1"/>
    <n v="9"/>
    <n v="30"/>
    <n v="2"/>
    <n v="16.8"/>
    <n v="18156"/>
    <n v="12700000"/>
    <n v="285368"/>
    <n v="11734374"/>
    <n v="164281"/>
    <n v="0"/>
    <n v="0"/>
    <m/>
    <n v="0"/>
    <n v="0"/>
    <n v="0"/>
    <m/>
    <m/>
    <d v="2021-10-30T00:00:00"/>
    <n v="1"/>
    <s v="S"/>
    <n v="1"/>
    <n v="30"/>
    <n v="0"/>
    <s v=" "/>
    <s v=" "/>
    <s v=" "/>
    <s v=" "/>
    <s v=" "/>
    <s v=" "/>
    <n v="1"/>
    <n v="1"/>
    <s v="null"/>
    <s v=" "/>
    <n v="3127912"/>
    <s v="LIBRE INVERSION 20"/>
    <n v="44193"/>
    <n v="0"/>
    <n v="0"/>
    <n v="0"/>
    <s v=" "/>
    <n v="900891513"/>
    <s v="CLINICA NUEVA RAFAEL URIBE"/>
    <n v="0"/>
    <m/>
    <m/>
    <m/>
    <m/>
  </r>
  <r>
    <n v="18814754"/>
    <s v="C"/>
    <x v="362"/>
    <x v="0"/>
    <n v="4"/>
    <n v="3.19283382103889E+16"/>
    <d v="2021-02-16T00:00:00"/>
    <d v="2026-02-28T00:00:00"/>
    <n v="0"/>
    <n v="1"/>
    <n v="8"/>
    <n v="30"/>
    <n v="2"/>
    <n v="14.4"/>
    <n v="15389"/>
    <n v="26700000"/>
    <n v="669320"/>
    <n v="24324696"/>
    <n v="0"/>
    <n v="0"/>
    <n v="0"/>
    <m/>
    <n v="0"/>
    <n v="0"/>
    <n v="0"/>
    <m/>
    <m/>
    <d v="2021-10-30T00:00:00"/>
    <n v="1"/>
    <s v="S"/>
    <n v="1"/>
    <n v="30"/>
    <n v="0"/>
    <s v=" "/>
    <s v=" "/>
    <s v=" "/>
    <s v=" "/>
    <s v=" "/>
    <s v=" "/>
    <n v="1"/>
    <n v="1"/>
    <s v="null"/>
    <s v=" "/>
    <n v="5509942"/>
    <s v="LIBRE INVERSION 20 SIN CODEUDO"/>
    <n v="44243"/>
    <n v="0"/>
    <n v="0"/>
    <n v="0"/>
    <s v=" "/>
    <n v="0"/>
    <n v="0"/>
    <n v="0"/>
    <m/>
    <m/>
    <m/>
    <m/>
  </r>
  <r>
    <n v="0"/>
    <s v="C"/>
    <x v="363"/>
    <x v="0"/>
    <n v="4"/>
    <n v="3.13891281130141E+16"/>
    <d v="2021-10-15T00:00:00"/>
    <d v="2022-05-30T00:00:00"/>
    <n v="0"/>
    <n v="1"/>
    <n v="0"/>
    <n v="30"/>
    <n v="2"/>
    <n v="19.8"/>
    <n v="21699"/>
    <n v="380000"/>
    <n v="57981"/>
    <n v="380000"/>
    <n v="0"/>
    <n v="0"/>
    <n v="0"/>
    <m/>
    <n v="0"/>
    <n v="0"/>
    <n v="0"/>
    <m/>
    <m/>
    <d v="2021-10-15T00:00:00"/>
    <n v="1"/>
    <s v="S"/>
    <n v="1"/>
    <n v="30"/>
    <n v="0"/>
    <s v=" "/>
    <s v=" "/>
    <s v=" "/>
    <s v=" "/>
    <s v=" "/>
    <s v=" "/>
    <n v="1"/>
    <n v="1"/>
    <s v="null"/>
    <s v=" "/>
    <n v="1967773"/>
    <s v="ORDENES AL COMERCIO"/>
    <n v="44484"/>
    <n v="0"/>
    <n v="0"/>
    <n v="0"/>
    <s v=" "/>
    <n v="890303093000"/>
    <n v="0"/>
    <n v="0"/>
    <m/>
    <m/>
    <m/>
    <m/>
  </r>
  <r>
    <n v="0"/>
    <s v="C"/>
    <x v="363"/>
    <x v="0"/>
    <n v="4"/>
    <n v="3.13891281152831E+16"/>
    <d v="2017-09-15T00:00:00"/>
    <d v="2021-09-30T00:00:00"/>
    <n v="0"/>
    <n v="1"/>
    <n v="46"/>
    <n v="30"/>
    <n v="2"/>
    <n v="20.399999999999999"/>
    <n v="22.42"/>
    <n v="5000000"/>
    <n v="153991"/>
    <n v="300174"/>
    <n v="0"/>
    <n v="0"/>
    <n v="0"/>
    <m/>
    <n v="0"/>
    <n v="0"/>
    <n v="0"/>
    <m/>
    <m/>
    <d v="2021-10-29T00:00:00"/>
    <n v="1"/>
    <s v="S"/>
    <n v="1"/>
    <n v="30"/>
    <n v="0"/>
    <s v=" "/>
    <s v=" "/>
    <s v=" "/>
    <s v=" "/>
    <s v=" "/>
    <s v=" "/>
    <n v="1"/>
    <n v="1"/>
    <s v="null"/>
    <s v=" "/>
    <n v="1554406"/>
    <s v="ESPECIAL"/>
    <n v="42993"/>
    <n v="0"/>
    <n v="0"/>
    <n v="0"/>
    <s v=" "/>
    <n v="890303093000"/>
    <n v="0"/>
    <n v="0"/>
    <m/>
    <m/>
    <m/>
    <m/>
  </r>
  <r>
    <n v="3303936"/>
    <s v="C"/>
    <x v="364"/>
    <x v="0"/>
    <n v="4"/>
    <n v="1.11174019821038E+18"/>
    <d v="2020-09-15T00:00:00"/>
    <d v="2026-09-30T00:00:00"/>
    <n v="0"/>
    <n v="1"/>
    <n v="13"/>
    <n v="30"/>
    <n v="2"/>
    <n v="16.8"/>
    <n v="18156"/>
    <n v="7500000"/>
    <n v="178778"/>
    <n v="6709349"/>
    <n v="0"/>
    <n v="0"/>
    <n v="0"/>
    <m/>
    <n v="0"/>
    <n v="0"/>
    <n v="0"/>
    <m/>
    <m/>
    <d v="2021-10-29T00:00:00"/>
    <n v="1"/>
    <s v="S"/>
    <n v="1"/>
    <n v="30"/>
    <n v="0"/>
    <s v=" "/>
    <s v=" "/>
    <s v=" "/>
    <s v=" "/>
    <s v=" "/>
    <s v=" "/>
    <n v="1"/>
    <n v="1"/>
    <s v="null"/>
    <s v=" "/>
    <n v="3405413"/>
    <s v="LIBRE INVERSION 20 SIN CODEUDO"/>
    <n v="44089"/>
    <n v="0"/>
    <n v="0"/>
    <n v="0"/>
    <s v=" "/>
    <n v="890303093000"/>
    <n v="0"/>
    <n v="0"/>
    <m/>
    <m/>
    <m/>
    <m/>
  </r>
  <r>
    <n v="67560"/>
    <s v="C"/>
    <x v="365"/>
    <x v="0"/>
    <n v="4"/>
    <n v="4.9730964100387904E+16"/>
    <d v="2020-04-16T00:00:00"/>
    <d v="2023-03-30T00:00:00"/>
    <n v="30"/>
    <n v="1"/>
    <n v="25"/>
    <n v="30"/>
    <n v="2"/>
    <n v="18"/>
    <n v="19562"/>
    <n v="1800000"/>
    <n v="38828"/>
    <n v="383317"/>
    <n v="11005"/>
    <n v="0"/>
    <n v="0"/>
    <m/>
    <n v="0"/>
    <n v="0"/>
    <n v="0"/>
    <m/>
    <m/>
    <d v="2021-08-10T00:00:00"/>
    <n v="1"/>
    <s v="S"/>
    <n v="1"/>
    <n v="30"/>
    <n v="32986"/>
    <s v=" "/>
    <s v=" "/>
    <s v=" "/>
    <s v=" "/>
    <s v=" "/>
    <s v=" "/>
    <n v="1"/>
    <n v="1"/>
    <s v="null"/>
    <s v=" "/>
    <n v="315757"/>
    <s v="LIBRE INVERSION"/>
    <n v="43937"/>
    <n v="0"/>
    <n v="0"/>
    <n v="0"/>
    <s v=" "/>
    <s v=" "/>
    <n v="0"/>
    <n v="0"/>
    <m/>
    <m/>
    <m/>
    <m/>
  </r>
  <r>
    <n v="519728"/>
    <s v="C"/>
    <x v="365"/>
    <x v="0"/>
    <n v="4"/>
    <n v="4.97309641175864E+16"/>
    <d v="2019-06-14T00:00:00"/>
    <d v="2023-05-30T00:00:00"/>
    <n v="30"/>
    <n v="1"/>
    <n v="24"/>
    <n v="30"/>
    <n v="2"/>
    <n v="18"/>
    <n v="19562"/>
    <n v="5000000"/>
    <n v="147629"/>
    <n v="2948818"/>
    <n v="86924"/>
    <n v="0"/>
    <n v="0"/>
    <m/>
    <n v="0"/>
    <n v="0"/>
    <n v="0"/>
    <m/>
    <m/>
    <d v="2021-08-10T00:00:00"/>
    <n v="1"/>
    <s v="S"/>
    <n v="1"/>
    <n v="30"/>
    <n v="102689"/>
    <s v=" "/>
    <s v=" "/>
    <s v=" "/>
    <s v=" "/>
    <s v=" "/>
    <s v=" "/>
    <n v="1"/>
    <n v="1"/>
    <s v="null"/>
    <s v=" "/>
    <n v="2429090"/>
    <s v="FERIA 2019"/>
    <n v="43630"/>
    <n v="0"/>
    <n v="0"/>
    <n v="0"/>
    <s v=" "/>
    <s v=" "/>
    <n v="0"/>
    <n v="0"/>
    <m/>
    <m/>
    <m/>
    <m/>
  </r>
  <r>
    <n v="0"/>
    <s v="C"/>
    <x v="366"/>
    <x v="0"/>
    <n v="4"/>
    <n v="1.11507120711518E+18"/>
    <d v="2019-03-01T00:00:00"/>
    <d v="2023-02-28T00:00:00"/>
    <n v="0"/>
    <n v="1"/>
    <n v="29"/>
    <n v="30"/>
    <n v="2"/>
    <n v="12"/>
    <n v="12683"/>
    <n v="1200000"/>
    <n v="31771"/>
    <n v="546005"/>
    <n v="0"/>
    <n v="0"/>
    <n v="0"/>
    <m/>
    <n v="0"/>
    <n v="0"/>
    <n v="0"/>
    <m/>
    <m/>
    <d v="2021-10-29T00:00:00"/>
    <n v="1"/>
    <s v="S"/>
    <n v="1"/>
    <n v="30"/>
    <n v="0"/>
    <s v=" "/>
    <s v=" "/>
    <s v=" "/>
    <s v=" "/>
    <s v=" "/>
    <s v=" "/>
    <n v="1"/>
    <n v="1"/>
    <s v="null"/>
    <s v=" "/>
    <n v="2433735"/>
    <s v="CALAMIDAD"/>
    <n v="43525"/>
    <n v="0"/>
    <n v="0"/>
    <n v="0"/>
    <s v=" "/>
    <n v="890303093000"/>
    <n v="0"/>
    <n v="0"/>
    <m/>
    <m/>
    <m/>
    <m/>
  </r>
  <r>
    <n v="0"/>
    <s v="C"/>
    <x v="366"/>
    <x v="0"/>
    <n v="4"/>
    <n v="1.1150712071154801E+18"/>
    <d v="2021-01-15T00:00:00"/>
    <d v="2022-01-31T00:00:00"/>
    <n v="0"/>
    <n v="1"/>
    <n v="9"/>
    <n v="30"/>
    <n v="2"/>
    <n v="11.4"/>
    <n v="12015"/>
    <n v="2000000"/>
    <n v="177406"/>
    <n v="522014"/>
    <n v="0"/>
    <n v="0"/>
    <n v="0"/>
    <m/>
    <n v="0"/>
    <n v="0"/>
    <n v="0"/>
    <m/>
    <m/>
    <d v="2021-10-29T00:00:00"/>
    <n v="1"/>
    <s v="S"/>
    <n v="1"/>
    <n v="30"/>
    <n v="0"/>
    <s v=" "/>
    <s v=" "/>
    <s v=" "/>
    <s v=" "/>
    <s v=" "/>
    <s v=" "/>
    <n v="1"/>
    <n v="1"/>
    <s v="null"/>
    <s v=" "/>
    <n v="2326799"/>
    <s v="SOBRE APORTES"/>
    <n v="44211"/>
    <n v="0"/>
    <n v="0"/>
    <n v="0"/>
    <s v=" "/>
    <n v="890303093000"/>
    <n v="0"/>
    <n v="0"/>
    <m/>
    <m/>
    <m/>
    <m/>
  </r>
  <r>
    <n v="4100523"/>
    <s v="C"/>
    <x v="367"/>
    <x v="0"/>
    <n v="4"/>
    <n v="9.4445516117788608E+16"/>
    <d v="2020-11-19T00:00:00"/>
    <d v="2027-11-30T00:00:00"/>
    <n v="0"/>
    <n v="1"/>
    <n v="11"/>
    <n v="30"/>
    <n v="2"/>
    <n v="18"/>
    <n v="19562"/>
    <n v="6830000"/>
    <n v="144707"/>
    <n v="6347553"/>
    <n v="0"/>
    <n v="0"/>
    <n v="0"/>
    <m/>
    <n v="0"/>
    <n v="0"/>
    <n v="0"/>
    <m/>
    <m/>
    <d v="2021-10-30T00:00:00"/>
    <n v="1"/>
    <s v="S"/>
    <n v="1"/>
    <n v="30"/>
    <n v="0"/>
    <s v=" "/>
    <s v=" "/>
    <s v=" "/>
    <s v=" "/>
    <s v=" "/>
    <s v=" "/>
    <n v="1"/>
    <n v="1"/>
    <s v="null"/>
    <s v=" "/>
    <n v="2247030"/>
    <s v="FERIA 2020"/>
    <n v="44154"/>
    <n v="0"/>
    <n v="0"/>
    <n v="0"/>
    <s v=" "/>
    <n v="0"/>
    <n v="0"/>
    <n v="0"/>
    <m/>
    <m/>
    <m/>
    <m/>
  </r>
  <r>
    <n v="0"/>
    <s v="C"/>
    <x v="368"/>
    <x v="0"/>
    <n v="4"/>
    <n v="1.46966841246889E+16"/>
    <d v="2021-02-23T00:00:00"/>
    <d v="2022-08-30T00:00:00"/>
    <n v="0"/>
    <n v="1"/>
    <n v="8"/>
    <n v="30"/>
    <n v="2"/>
    <n v="19.2"/>
    <n v="20983"/>
    <n v="2500000"/>
    <n v="161668"/>
    <n v="1479148"/>
    <n v="0"/>
    <n v="0"/>
    <n v="0"/>
    <m/>
    <n v="0"/>
    <n v="0"/>
    <n v="0"/>
    <m/>
    <m/>
    <d v="2021-10-30T00:00:00"/>
    <n v="1"/>
    <s v="S"/>
    <n v="1"/>
    <n v="30"/>
    <n v="0"/>
    <s v=" "/>
    <s v=" "/>
    <s v=" "/>
    <s v=" "/>
    <s v=" "/>
    <s v=" "/>
    <n v="1"/>
    <n v="1"/>
    <s v="null"/>
    <s v=" "/>
    <n v="2799189"/>
    <s v="CREDIYA 20"/>
    <n v="44250"/>
    <n v="0"/>
    <n v="0"/>
    <n v="0"/>
    <s v=" "/>
    <n v="0"/>
    <n v="0"/>
    <n v="0"/>
    <m/>
    <m/>
    <m/>
    <m/>
  </r>
  <r>
    <n v="0"/>
    <s v="C"/>
    <x v="369"/>
    <x v="0"/>
    <n v="4"/>
    <n v="5.22259661246894E+16"/>
    <d v="2021-08-17T00:00:00"/>
    <d v="2021-11-30T00:00:00"/>
    <n v="0"/>
    <n v="1"/>
    <n v="3"/>
    <n v="30"/>
    <n v="2"/>
    <n v="19.2"/>
    <n v="20983"/>
    <n v="350000"/>
    <n v="91139"/>
    <n v="89659"/>
    <n v="0"/>
    <n v="0"/>
    <n v="0"/>
    <m/>
    <n v="0"/>
    <n v="0"/>
    <n v="0"/>
    <m/>
    <m/>
    <d v="2021-10-30T00:00:00"/>
    <n v="1"/>
    <s v="S"/>
    <n v="1"/>
    <n v="30"/>
    <n v="0"/>
    <s v=" "/>
    <s v=" "/>
    <s v=" "/>
    <s v=" "/>
    <s v=" "/>
    <s v=" "/>
    <n v="1"/>
    <n v="1"/>
    <s v="null"/>
    <s v=" "/>
    <n v="3056989"/>
    <s v="CREDIYA 20"/>
    <n v="44425"/>
    <n v="0"/>
    <n v="0"/>
    <n v="0"/>
    <s v=" "/>
    <n v="800087565"/>
    <s v="SYNLAB COLOMBIA S A S"/>
    <n v="0"/>
    <m/>
    <m/>
    <m/>
    <m/>
  </r>
  <r>
    <n v="181685"/>
    <s v="C"/>
    <x v="370"/>
    <x v="0"/>
    <n v="4"/>
    <n v="1.0763279111246799E+18"/>
    <d v="2021-05-06T00:00:00"/>
    <d v="2021-10-30T00:00:00"/>
    <n v="0"/>
    <n v="1"/>
    <n v="2"/>
    <n v="30"/>
    <n v="2"/>
    <n v="19.2"/>
    <n v="20983"/>
    <n v="500000"/>
    <n v="88211"/>
    <n v="320000"/>
    <n v="0"/>
    <n v="0"/>
    <n v="0"/>
    <m/>
    <n v="0"/>
    <n v="0"/>
    <n v="0"/>
    <m/>
    <m/>
    <d v="2021-10-29T00:00:00"/>
    <n v="1"/>
    <s v="S"/>
    <n v="1"/>
    <n v="30"/>
    <n v="0"/>
    <s v=" "/>
    <s v=" "/>
    <s v=" "/>
    <s v=" "/>
    <s v=" "/>
    <s v=" "/>
    <n v="1"/>
    <n v="1"/>
    <s v="null"/>
    <s v=" "/>
    <n v="138315"/>
    <s v="CREDIYA 20"/>
    <n v="44322"/>
    <n v="0"/>
    <n v="0"/>
    <n v="0"/>
    <s v=" "/>
    <n v="890303093000"/>
    <n v="0"/>
    <n v="0"/>
    <m/>
    <m/>
    <m/>
    <m/>
  </r>
  <r>
    <n v="2877366"/>
    <s v="C"/>
    <x v="370"/>
    <x v="0"/>
    <n v="4"/>
    <n v="1.07632791111778E+18"/>
    <d v="2020-08-21T00:00:00"/>
    <d v="2025-08-30T00:00:00"/>
    <n v="0"/>
    <n v="1"/>
    <n v="14"/>
    <n v="30"/>
    <n v="2"/>
    <n v="18"/>
    <n v="19562"/>
    <n v="6030000"/>
    <n v="154069"/>
    <n v="5067888"/>
    <n v="0"/>
    <n v="0"/>
    <n v="0"/>
    <m/>
    <n v="0"/>
    <n v="0"/>
    <n v="0"/>
    <m/>
    <m/>
    <d v="2021-10-29T00:00:00"/>
    <n v="1"/>
    <s v="S"/>
    <n v="1"/>
    <n v="30"/>
    <n v="0"/>
    <s v=" "/>
    <s v=" "/>
    <s v=" "/>
    <s v=" "/>
    <s v=" "/>
    <s v=" "/>
    <n v="1"/>
    <n v="1"/>
    <s v="null"/>
    <s v=" "/>
    <n v="2190522"/>
    <s v="FERIA 2020"/>
    <n v="44064"/>
    <n v="0"/>
    <n v="0"/>
    <n v="0"/>
    <s v=" "/>
    <n v="890303093000"/>
    <n v="0"/>
    <n v="0"/>
    <m/>
    <m/>
    <m/>
    <m/>
  </r>
  <r>
    <n v="2952172"/>
    <s v="C"/>
    <x v="371"/>
    <x v="0"/>
    <n v="4"/>
    <n v="6.7032509210389504E+16"/>
    <d v="2021-09-15T00:00:00"/>
    <d v="2025-09-30T00:00:00"/>
    <n v="0"/>
    <n v="1"/>
    <n v="2"/>
    <n v="30"/>
    <n v="2"/>
    <n v="14.4"/>
    <n v="15389"/>
    <n v="5000000"/>
    <n v="145312"/>
    <n v="4853320"/>
    <n v="0"/>
    <n v="0"/>
    <n v="0"/>
    <m/>
    <n v="0"/>
    <n v="0"/>
    <n v="0"/>
    <m/>
    <m/>
    <d v="2021-10-30T00:00:00"/>
    <n v="1"/>
    <s v="S"/>
    <n v="1"/>
    <n v="30"/>
    <n v="0"/>
    <s v=" "/>
    <s v=" "/>
    <s v=" "/>
    <s v=" "/>
    <s v=" "/>
    <s v=" "/>
    <n v="1"/>
    <n v="1"/>
    <s v="null"/>
    <s v=" "/>
    <n v="1901148"/>
    <s v="LIBRE INVERSION 20 SIN CODEUDO"/>
    <n v="44454"/>
    <n v="0"/>
    <n v="0"/>
    <n v="0"/>
    <s v=" "/>
    <n v="0"/>
    <n v="0"/>
    <n v="0"/>
    <m/>
    <m/>
    <m/>
    <m/>
  </r>
  <r>
    <n v="363909"/>
    <s v="C"/>
    <x v="371"/>
    <x v="0"/>
    <n v="4"/>
    <n v="6.70325091154882E+16"/>
    <d v="2020-07-14T00:00:00"/>
    <d v="2023-07-30T00:00:00"/>
    <n v="0"/>
    <n v="1"/>
    <n v="16"/>
    <n v="30"/>
    <n v="2"/>
    <n v="11.4"/>
    <n v="12015"/>
    <n v="1000000"/>
    <n v="33065"/>
    <n v="598260"/>
    <n v="0"/>
    <n v="0"/>
    <n v="0"/>
    <m/>
    <n v="0"/>
    <n v="0"/>
    <n v="0"/>
    <m/>
    <m/>
    <d v="2021-10-30T00:00:00"/>
    <n v="1"/>
    <s v="S"/>
    <n v="1"/>
    <n v="30"/>
    <n v="0"/>
    <s v=" "/>
    <s v=" "/>
    <s v=" "/>
    <s v=" "/>
    <s v=" "/>
    <s v=" "/>
    <n v="1"/>
    <n v="1"/>
    <s v="null"/>
    <s v=" "/>
    <n v="234351"/>
    <s v="SOBRE APORTES"/>
    <n v="44026"/>
    <n v="0"/>
    <n v="0"/>
    <n v="0"/>
    <s v=" "/>
    <n v="0"/>
    <n v="0"/>
    <n v="0"/>
    <m/>
    <m/>
    <m/>
    <m/>
  </r>
  <r>
    <n v="2970143"/>
    <s v="C"/>
    <x v="372"/>
    <x v="0"/>
    <n v="4"/>
    <n v="1.10709466812038E+18"/>
    <d v="2021-03-12T00:00:00"/>
    <d v="2024-03-30T00:00:00"/>
    <n v="0"/>
    <n v="1"/>
    <n v="7"/>
    <n v="30"/>
    <n v="2"/>
    <n v="15.6"/>
    <n v="16765"/>
    <n v="6000000"/>
    <n v="211535"/>
    <n v="5048405"/>
    <n v="0"/>
    <n v="0"/>
    <n v="0"/>
    <m/>
    <n v="0"/>
    <n v="0"/>
    <n v="0"/>
    <m/>
    <m/>
    <d v="2021-10-30T00:00:00"/>
    <n v="1"/>
    <s v="S"/>
    <n v="1"/>
    <n v="30"/>
    <n v="0"/>
    <s v=" "/>
    <s v=" "/>
    <s v=" "/>
    <s v=" "/>
    <s v=" "/>
    <s v=" "/>
    <n v="1"/>
    <n v="1"/>
    <s v="null"/>
    <s v=" "/>
    <n v="2078262"/>
    <s v="LIBRE INVERSION 20"/>
    <n v="44267"/>
    <n v="0"/>
    <n v="0"/>
    <n v="0"/>
    <s v=" "/>
    <n v="0"/>
    <n v="0"/>
    <n v="0"/>
    <m/>
    <m/>
    <m/>
    <m/>
  </r>
  <r>
    <n v="0"/>
    <s v="C"/>
    <x v="373"/>
    <x v="0"/>
    <n v="4"/>
    <n v="1.06230825210838E+18"/>
    <d v="2021-08-12T00:00:00"/>
    <d v="2021-12-30T00:00:00"/>
    <n v="0"/>
    <n v="2"/>
    <n v="0"/>
    <n v="30"/>
    <n v="2"/>
    <n v="19.2"/>
    <n v="20983"/>
    <n v="600000"/>
    <n v="0"/>
    <n v="600000"/>
    <n v="0"/>
    <n v="0"/>
    <n v="0"/>
    <m/>
    <n v="0"/>
    <n v="0"/>
    <n v="0"/>
    <n v="600000"/>
    <n v="12"/>
    <d v="2021-08-31T00:00:00"/>
    <n v="1"/>
    <s v="S"/>
    <n v="1"/>
    <n v="30"/>
    <n v="0"/>
    <s v=" "/>
    <s v=" "/>
    <s v=" "/>
    <s v=" "/>
    <s v=" "/>
    <s v=" "/>
    <n v="1"/>
    <n v="1"/>
    <s v="null"/>
    <s v=" "/>
    <n v="2075152"/>
    <s v="CREDIYA CUOTA UNICA"/>
    <n v="44420"/>
    <n v="0"/>
    <n v="0"/>
    <n v="0"/>
    <s v=" "/>
    <n v="890303093000"/>
    <n v="0"/>
    <n v="0"/>
    <m/>
    <m/>
    <m/>
    <m/>
  </r>
  <r>
    <n v="0"/>
    <s v="C"/>
    <x v="374"/>
    <x v="0"/>
    <n v="4"/>
    <n v="6.70256781246894E+16"/>
    <d v="2021-08-31T00:00:00"/>
    <d v="2022-02-28T00:00:00"/>
    <n v="0"/>
    <n v="1"/>
    <n v="2"/>
    <n v="30"/>
    <n v="2"/>
    <n v="19.2"/>
    <n v="20983"/>
    <n v="1000000"/>
    <n v="176423"/>
    <n v="677515"/>
    <n v="0"/>
    <n v="0"/>
    <n v="0"/>
    <m/>
    <n v="0"/>
    <n v="0"/>
    <n v="0"/>
    <m/>
    <m/>
    <d v="2021-10-29T00:00:00"/>
    <n v="1"/>
    <s v="S"/>
    <n v="1"/>
    <n v="30"/>
    <n v="0"/>
    <s v=" "/>
    <s v=" "/>
    <s v=" "/>
    <s v=" "/>
    <s v=" "/>
    <s v=" "/>
    <n v="1"/>
    <n v="1"/>
    <s v="null"/>
    <s v=" "/>
    <n v="2073272"/>
    <s v="CREDIYA 20"/>
    <n v="44439"/>
    <n v="0"/>
    <n v="0"/>
    <n v="0"/>
    <s v=" "/>
    <n v="890303093000"/>
    <n v="0"/>
    <n v="0"/>
    <m/>
    <m/>
    <m/>
    <m/>
  </r>
  <r>
    <n v="2865075"/>
    <s v="C"/>
    <x v="375"/>
    <x v="0"/>
    <n v="4"/>
    <n v="1.06509619412038E+18"/>
    <d v="2021-09-09T00:00:00"/>
    <d v="2025-08-30T00:00:00"/>
    <n v="0"/>
    <n v="1"/>
    <n v="2"/>
    <n v="30"/>
    <n v="2"/>
    <n v="15.6"/>
    <n v="16765"/>
    <n v="4000000"/>
    <n v="113771"/>
    <n v="3879651"/>
    <n v="0"/>
    <n v="0"/>
    <n v="0"/>
    <m/>
    <n v="0"/>
    <n v="0"/>
    <n v="0"/>
    <m/>
    <m/>
    <d v="2021-10-29T00:00:00"/>
    <n v="1"/>
    <s v="S"/>
    <n v="1"/>
    <n v="30"/>
    <n v="0"/>
    <s v=" "/>
    <s v=" "/>
    <s v=" "/>
    <s v=" "/>
    <s v=" "/>
    <s v=" "/>
    <n v="1"/>
    <n v="1"/>
    <s v="null"/>
    <s v=" "/>
    <n v="1014576"/>
    <s v="LIBRE INVERSION 20"/>
    <n v="44448"/>
    <n v="0"/>
    <n v="0"/>
    <n v="0"/>
    <s v=" "/>
    <n v="890303093000"/>
    <n v="0"/>
    <n v="0"/>
    <m/>
    <m/>
    <m/>
    <m/>
  </r>
  <r>
    <n v="117184"/>
    <s v="C"/>
    <x v="375"/>
    <x v="0"/>
    <n v="4"/>
    <n v="1.0650961941246799E+18"/>
    <d v="2021-03-24T00:00:00"/>
    <d v="2022-01-30T00:00:00"/>
    <n v="0"/>
    <n v="1"/>
    <n v="7"/>
    <n v="30"/>
    <n v="2"/>
    <n v="19.2"/>
    <n v="20983"/>
    <n v="500000"/>
    <n v="54649"/>
    <n v="158681"/>
    <n v="0"/>
    <n v="0"/>
    <n v="0"/>
    <m/>
    <n v="0"/>
    <n v="0"/>
    <n v="0"/>
    <m/>
    <m/>
    <d v="2021-10-31T00:00:00"/>
    <n v="1"/>
    <s v="S"/>
    <n v="1"/>
    <n v="30"/>
    <n v="0"/>
    <s v=" "/>
    <s v=" "/>
    <s v=" "/>
    <s v=" "/>
    <s v=" "/>
    <s v=" "/>
    <n v="1"/>
    <n v="1"/>
    <s v="null"/>
    <s v=" "/>
    <n v="41497"/>
    <s v="CREDIYA 20"/>
    <n v="44279"/>
    <n v="0"/>
    <n v="0"/>
    <n v="0"/>
    <s v=" "/>
    <n v="890303093000"/>
    <n v="0"/>
    <n v="0"/>
    <m/>
    <m/>
    <m/>
    <m/>
  </r>
  <r>
    <n v="2876139"/>
    <s v="C"/>
    <x v="375"/>
    <x v="0"/>
    <n v="4"/>
    <n v="1.06509619411778E+18"/>
    <d v="2020-09-03T00:00:00"/>
    <d v="2024-08-30T00:00:00"/>
    <n v="0"/>
    <n v="1"/>
    <n v="14"/>
    <n v="30"/>
    <n v="2"/>
    <n v="18"/>
    <n v="19562"/>
    <n v="5000000"/>
    <n v="147629"/>
    <n v="3894632"/>
    <n v="0"/>
    <n v="0"/>
    <n v="0"/>
    <m/>
    <n v="0"/>
    <n v="0"/>
    <n v="0"/>
    <m/>
    <m/>
    <d v="2021-10-29T00:00:00"/>
    <n v="1"/>
    <s v="S"/>
    <n v="1"/>
    <n v="30"/>
    <n v="0"/>
    <s v=" "/>
    <s v=" "/>
    <s v=" "/>
    <s v=" "/>
    <s v=" "/>
    <s v=" "/>
    <n v="1"/>
    <n v="1"/>
    <s v="null"/>
    <s v=" "/>
    <n v="1018493"/>
    <s v="FERIA 2020"/>
    <n v="44077"/>
    <n v="0"/>
    <n v="0"/>
    <n v="0"/>
    <s v=" "/>
    <n v="890303093000"/>
    <n v="0"/>
    <n v="0"/>
    <m/>
    <m/>
    <m/>
    <m/>
  </r>
  <r>
    <n v="7869675"/>
    <s v="C"/>
    <x v="376"/>
    <x v="0"/>
    <n v="4"/>
    <n v="1.14406253212038E+18"/>
    <d v="2021-07-23T00:00:00"/>
    <d v="2026-07-30T00:00:00"/>
    <n v="0"/>
    <n v="1"/>
    <n v="3"/>
    <n v="30"/>
    <n v="2"/>
    <n v="15.6"/>
    <n v="16765"/>
    <n v="10000000"/>
    <n v="244245"/>
    <n v="9667820"/>
    <n v="0"/>
    <n v="0"/>
    <n v="0"/>
    <m/>
    <n v="0"/>
    <n v="0"/>
    <n v="0"/>
    <m/>
    <m/>
    <d v="2021-10-29T00:00:00"/>
    <n v="1"/>
    <s v="S"/>
    <n v="1"/>
    <n v="30"/>
    <n v="0"/>
    <s v=" "/>
    <s v=" "/>
    <s v=" "/>
    <s v=" "/>
    <s v=" "/>
    <s v=" "/>
    <n v="1"/>
    <n v="1"/>
    <s v="null"/>
    <s v=" "/>
    <n v="1798145"/>
    <s v="LIBRE INVERSION 20"/>
    <n v="44400"/>
    <n v="0"/>
    <n v="0"/>
    <n v="0"/>
    <s v=" "/>
    <n v="890303093000"/>
    <n v="0"/>
    <n v="0"/>
    <m/>
    <m/>
    <m/>
    <m/>
  </r>
  <r>
    <n v="1212334"/>
    <s v="C"/>
    <x v="376"/>
    <x v="0"/>
    <n v="4"/>
    <n v="1.1440625321246799E+18"/>
    <d v="2021-08-18T00:00:00"/>
    <d v="2023-08-30T00:00:00"/>
    <n v="0"/>
    <n v="1"/>
    <n v="2"/>
    <n v="30"/>
    <n v="2"/>
    <n v="19.2"/>
    <n v="20983"/>
    <n v="1600000"/>
    <n v="81277"/>
    <n v="1489341"/>
    <n v="0"/>
    <n v="0"/>
    <n v="0"/>
    <m/>
    <n v="0"/>
    <n v="0"/>
    <n v="0"/>
    <m/>
    <m/>
    <d v="2021-10-29T00:00:00"/>
    <n v="1"/>
    <s v="S"/>
    <n v="1"/>
    <n v="30"/>
    <n v="0"/>
    <s v=" "/>
    <s v=" "/>
    <s v=" "/>
    <s v=" "/>
    <s v=" "/>
    <s v=" "/>
    <n v="1"/>
    <n v="1"/>
    <s v="null"/>
    <s v=" "/>
    <n v="277007"/>
    <s v="CREDIYA 20"/>
    <n v="44426"/>
    <n v="0"/>
    <n v="0"/>
    <n v="0"/>
    <s v=" "/>
    <n v="890303093000"/>
    <n v="0"/>
    <n v="0"/>
    <m/>
    <m/>
    <m/>
    <m/>
  </r>
  <r>
    <n v="11293736"/>
    <s v="C"/>
    <x v="377"/>
    <x v="6"/>
    <n v="4"/>
    <n v="6.67774161177882E+16"/>
    <d v="2020-07-30T00:00:00"/>
    <d v="2027-07-30T00:00:00"/>
    <n v="120"/>
    <n v="1"/>
    <n v="10"/>
    <n v="30"/>
    <n v="2"/>
    <n v="18"/>
    <n v="19562"/>
    <n v="13754000"/>
    <n v="291406"/>
    <n v="12877613"/>
    <n v="484074"/>
    <n v="0"/>
    <n v="0"/>
    <m/>
    <n v="2575523"/>
    <n v="484074"/>
    <n v="376140"/>
    <m/>
    <m/>
    <d v="2021-10-31T00:00:00"/>
    <n v="1"/>
    <s v="S"/>
    <n v="1"/>
    <n v="30"/>
    <n v="389393"/>
    <s v=" "/>
    <s v=" "/>
    <s v=" "/>
    <s v=" "/>
    <s v=" "/>
    <s v=" "/>
    <n v="1"/>
    <n v="1"/>
    <s v="null"/>
    <s v=" "/>
    <n v="1583877"/>
    <s v="FERIA 2020"/>
    <n v="44042"/>
    <n v="0"/>
    <n v="0"/>
    <n v="0"/>
    <s v=" "/>
    <n v="0"/>
    <s v="ARIZABALETA LUCIANA"/>
    <n v="0"/>
    <m/>
    <m/>
    <m/>
    <m/>
  </r>
  <r>
    <n v="259140"/>
    <s v="C"/>
    <x v="377"/>
    <x v="6"/>
    <n v="4"/>
    <n v="6.67774161246888E+16"/>
    <d v="2021-01-13T00:00:00"/>
    <d v="2021-10-30T00:00:00"/>
    <n v="90"/>
    <n v="1"/>
    <n v="6"/>
    <n v="30"/>
    <n v="2"/>
    <n v="21.6"/>
    <n v="23872"/>
    <n v="700000"/>
    <n v="77318"/>
    <n v="295483"/>
    <n v="12052"/>
    <n v="0"/>
    <n v="0"/>
    <m/>
    <n v="59097"/>
    <n v="12052"/>
    <n v="1366"/>
    <m/>
    <m/>
    <d v="2021-10-31T00:00:00"/>
    <n v="1"/>
    <s v="S"/>
    <n v="1"/>
    <n v="30"/>
    <n v="219567"/>
    <s v=" "/>
    <s v=" "/>
    <s v=" "/>
    <s v=" "/>
    <s v=" "/>
    <s v=" "/>
    <n v="1"/>
    <n v="1"/>
    <s v="null"/>
    <s v=" "/>
    <n v="36343"/>
    <s v="CREDIYA 20"/>
    <n v="44209"/>
    <n v="0"/>
    <n v="0"/>
    <n v="0"/>
    <s v=" "/>
    <n v="0"/>
    <s v="ARIZABALETA LUCIANA"/>
    <n v="0"/>
    <m/>
    <m/>
    <m/>
    <m/>
  </r>
  <r>
    <n v="0"/>
    <s v="C"/>
    <x v="378"/>
    <x v="0"/>
    <n v="4"/>
    <n v="1.1439828411154801E+18"/>
    <d v="2021-02-19T00:00:00"/>
    <d v="2023-02-28T00:00:00"/>
    <n v="0"/>
    <n v="1"/>
    <n v="8"/>
    <n v="30"/>
    <n v="2"/>
    <n v="9"/>
    <n v="9381"/>
    <n v="1630000"/>
    <n v="74682"/>
    <n v="1119811"/>
    <n v="0"/>
    <n v="0"/>
    <n v="0"/>
    <m/>
    <n v="0"/>
    <n v="0"/>
    <n v="0"/>
    <m/>
    <m/>
    <d v="2021-10-30T00:00:00"/>
    <n v="1"/>
    <s v="S"/>
    <n v="1"/>
    <n v="30"/>
    <n v="0"/>
    <s v=" "/>
    <s v=" "/>
    <s v=" "/>
    <s v=" "/>
    <s v=" "/>
    <s v=" "/>
    <n v="1"/>
    <n v="1"/>
    <s v="null"/>
    <s v=" "/>
    <n v="2078213"/>
    <s v="SOBRE APORTES"/>
    <n v="44246"/>
    <n v="0"/>
    <n v="0"/>
    <n v="0"/>
    <s v=" "/>
    <n v="0"/>
    <s v="ARIZABALETA LUCIANA"/>
    <n v="0"/>
    <m/>
    <m/>
    <m/>
    <m/>
  </r>
  <r>
    <n v="3654241"/>
    <s v="C"/>
    <x v="379"/>
    <x v="0"/>
    <n v="4"/>
    <n v="6.69274591203892E+16"/>
    <d v="2021-06-28T00:00:00"/>
    <d v="2026-06-30T00:00:00"/>
    <n v="0"/>
    <n v="1"/>
    <n v="4"/>
    <n v="30"/>
    <n v="2"/>
    <n v="15.6"/>
    <n v="16765"/>
    <n v="6000000"/>
    <n v="146547"/>
    <n v="5732454"/>
    <n v="0"/>
    <n v="0"/>
    <n v="0"/>
    <m/>
    <n v="0"/>
    <n v="0"/>
    <n v="0"/>
    <m/>
    <m/>
    <d v="2021-10-30T00:00:00"/>
    <n v="1"/>
    <s v="S"/>
    <n v="1"/>
    <n v="30"/>
    <n v="0"/>
    <s v=" "/>
    <s v=" "/>
    <s v=" "/>
    <s v=" "/>
    <s v=" "/>
    <s v=" "/>
    <n v="1"/>
    <n v="1"/>
    <s v="null"/>
    <s v=" "/>
    <n v="2078213"/>
    <s v="LIBRE INVERSION 20"/>
    <n v="44375"/>
    <n v="0"/>
    <n v="0"/>
    <n v="0"/>
    <s v=" "/>
    <n v="0"/>
    <s v="ARIZABALETA LUCIANA"/>
    <n v="0"/>
    <m/>
    <m/>
    <m/>
    <m/>
  </r>
  <r>
    <n v="5559505"/>
    <s v="C"/>
    <x v="380"/>
    <x v="0"/>
    <n v="4"/>
    <n v="3.85532111177884E+16"/>
    <d v="2020-09-23T00:00:00"/>
    <d v="2027-09-30T00:00:00"/>
    <n v="0"/>
    <n v="1"/>
    <n v="13"/>
    <n v="30"/>
    <n v="2"/>
    <n v="18"/>
    <n v="19562"/>
    <n v="8025000"/>
    <n v="170026"/>
    <n v="7344548"/>
    <n v="0"/>
    <n v="0"/>
    <n v="0"/>
    <m/>
    <n v="0"/>
    <n v="0"/>
    <n v="0"/>
    <m/>
    <m/>
    <d v="2021-10-30T00:00:00"/>
    <n v="1"/>
    <s v="S"/>
    <n v="1"/>
    <n v="30"/>
    <n v="0"/>
    <s v=" "/>
    <s v=" "/>
    <s v=" "/>
    <s v=" "/>
    <s v=" "/>
    <s v=" "/>
    <n v="1"/>
    <n v="1"/>
    <s v="null"/>
    <s v=" "/>
    <n v="1785043"/>
    <s v="FERIA 2020"/>
    <n v="44097"/>
    <n v="0"/>
    <n v="0"/>
    <n v="0"/>
    <s v=" "/>
    <n v="0"/>
    <s v="ARIZABALETA LUCIANA"/>
    <n v="0"/>
    <m/>
    <m/>
    <m/>
    <m/>
  </r>
  <r>
    <n v="913076"/>
    <s v="C"/>
    <x v="380"/>
    <x v="0"/>
    <n v="4"/>
    <n v="3.8553211124688896E+16"/>
    <d v="2021-02-15T00:00:00"/>
    <d v="2023-01-31T00:00:00"/>
    <n v="0"/>
    <n v="1"/>
    <n v="9"/>
    <n v="30"/>
    <n v="2"/>
    <n v="19.2"/>
    <n v="20983"/>
    <n v="1800000"/>
    <n v="91437"/>
    <n v="1206246"/>
    <n v="0"/>
    <n v="0"/>
    <n v="0"/>
    <m/>
    <n v="0"/>
    <n v="0"/>
    <n v="0"/>
    <m/>
    <m/>
    <d v="2021-10-30T00:00:00"/>
    <n v="1"/>
    <s v="S"/>
    <n v="1"/>
    <n v="30"/>
    <n v="0"/>
    <s v=" "/>
    <s v=" "/>
    <s v=" "/>
    <s v=" "/>
    <s v=" "/>
    <s v=" "/>
    <n v="1"/>
    <n v="1"/>
    <s v="null"/>
    <s v=" "/>
    <n v="293170"/>
    <s v="CREDIYA 20"/>
    <n v="44242"/>
    <n v="0"/>
    <n v="0"/>
    <n v="0"/>
    <s v=" "/>
    <n v="0"/>
    <s v="ARIZABALETA LUCIANA"/>
    <n v="0"/>
    <m/>
    <m/>
    <m/>
    <m/>
  </r>
  <r>
    <n v="0"/>
    <s v="C"/>
    <x v="381"/>
    <x v="0"/>
    <n v="4"/>
    <n v="1.1440436231154801E+18"/>
    <d v="2021-02-05T00:00:00"/>
    <d v="2022-01-31T00:00:00"/>
    <n v="0"/>
    <n v="2"/>
    <n v="9"/>
    <n v="30"/>
    <n v="2"/>
    <n v="11.4"/>
    <n v="12015"/>
    <n v="2000000"/>
    <n v="166667"/>
    <n v="499997"/>
    <n v="0"/>
    <n v="0"/>
    <n v="0"/>
    <m/>
    <n v="0"/>
    <n v="0"/>
    <n v="0"/>
    <m/>
    <m/>
    <d v="2021-10-30T00:00:00"/>
    <n v="1"/>
    <s v="S"/>
    <n v="1"/>
    <n v="30"/>
    <n v="0"/>
    <s v=" "/>
    <s v=" "/>
    <s v=" "/>
    <s v=" "/>
    <s v=" "/>
    <s v=" "/>
    <n v="1"/>
    <n v="1"/>
    <s v="null"/>
    <s v=" "/>
    <n v="2875009"/>
    <s v="SOBRE APORTES"/>
    <n v="44232"/>
    <n v="0"/>
    <n v="0"/>
    <n v="0"/>
    <s v=" "/>
    <n v="0"/>
    <s v="ARIZABALETA LUCIANA"/>
    <n v="0"/>
    <m/>
    <m/>
    <m/>
    <m/>
  </r>
  <r>
    <n v="2737961"/>
    <s v="C"/>
    <x v="382"/>
    <x v="0"/>
    <n v="4"/>
    <n v="1.11828619912038E+18"/>
    <d v="2020-07-22T00:00:00"/>
    <d v="2026-07-30T00:00:00"/>
    <n v="0"/>
    <n v="1"/>
    <n v="15"/>
    <n v="30"/>
    <n v="2"/>
    <n v="15.6"/>
    <n v="16765"/>
    <n v="5400000"/>
    <n v="116803"/>
    <n v="4653652"/>
    <n v="0"/>
    <n v="0"/>
    <n v="0"/>
    <m/>
    <n v="0"/>
    <n v="0"/>
    <n v="0"/>
    <m/>
    <m/>
    <d v="2021-10-30T00:00:00"/>
    <n v="1"/>
    <s v="S"/>
    <n v="1"/>
    <n v="30"/>
    <n v="0"/>
    <s v=" "/>
    <s v=" "/>
    <s v=" "/>
    <s v=" "/>
    <s v=" "/>
    <s v=" "/>
    <n v="1"/>
    <n v="1"/>
    <s v="null"/>
    <s v=" "/>
    <n v="1915691"/>
    <s v="LIBRE INVERSION 20"/>
    <n v="44034"/>
    <n v="0"/>
    <n v="0"/>
    <n v="0"/>
    <s v=" "/>
    <n v="0"/>
    <s v="ARIZABALETA LUCIANA"/>
    <n v="0"/>
    <m/>
    <m/>
    <m/>
    <m/>
  </r>
  <r>
    <n v="2977249"/>
    <s v="C"/>
    <x v="382"/>
    <x v="0"/>
    <n v="4"/>
    <n v="1.11828619911738E+18"/>
    <d v="2018-04-27T00:00:00"/>
    <d v="2024-04-30T00:00:00"/>
    <n v="0"/>
    <n v="1"/>
    <n v="39"/>
    <n v="30"/>
    <n v="2"/>
    <n v="18"/>
    <n v="19562"/>
    <n v="8544000"/>
    <n v="196263"/>
    <n v="5060366"/>
    <n v="0"/>
    <n v="0"/>
    <n v="0"/>
    <m/>
    <n v="0"/>
    <n v="0"/>
    <n v="0"/>
    <m/>
    <m/>
    <d v="2021-10-30T00:00:00"/>
    <n v="1"/>
    <s v="S"/>
    <n v="1"/>
    <n v="30"/>
    <n v="0"/>
    <s v=" "/>
    <s v=" "/>
    <s v=" "/>
    <s v=" "/>
    <s v=" "/>
    <s v=" "/>
    <n v="1"/>
    <n v="1"/>
    <s v="null"/>
    <s v=" "/>
    <n v="2083117"/>
    <s v="FERIA 2018"/>
    <n v="43217"/>
    <n v="0"/>
    <n v="0"/>
    <n v="0"/>
    <s v=" "/>
    <n v="0"/>
    <s v="ARIZABALETA LUCIANA"/>
    <n v="0"/>
    <m/>
    <m/>
    <m/>
    <m/>
  </r>
  <r>
    <n v="3605479"/>
    <s v="C"/>
    <x v="383"/>
    <x v="0"/>
    <n v="4"/>
    <n v="315783551203521"/>
    <d v="2020-11-10T00:00:00"/>
    <d v="2026-10-30T00:00:00"/>
    <n v="0"/>
    <n v="1"/>
    <n v="12"/>
    <n v="30"/>
    <n v="2"/>
    <n v="16.8"/>
    <n v="18156"/>
    <n v="7000000"/>
    <n v="157289"/>
    <n v="6274476"/>
    <n v="0"/>
    <n v="0"/>
    <n v="0"/>
    <m/>
    <n v="0"/>
    <n v="0"/>
    <n v="0"/>
    <m/>
    <m/>
    <d v="2021-10-30T00:00:00"/>
    <n v="1"/>
    <s v="S"/>
    <n v="1"/>
    <n v="30"/>
    <n v="0"/>
    <s v=" "/>
    <s v=" "/>
    <s v=" "/>
    <s v=" "/>
    <s v=" "/>
    <s v=" "/>
    <n v="1"/>
    <n v="1"/>
    <s v="null"/>
    <s v=" "/>
    <n v="2668997"/>
    <s v="LIBRE INVERSION 20"/>
    <n v="44145"/>
    <n v="0"/>
    <n v="0"/>
    <n v="0"/>
    <s v=" "/>
    <n v="800087565"/>
    <s v="SYNLAB COLOMBIA S A S"/>
    <n v="0"/>
    <m/>
    <m/>
    <m/>
    <m/>
  </r>
  <r>
    <n v="1189992"/>
    <s v="C"/>
    <x v="384"/>
    <x v="0"/>
    <n v="4"/>
    <n v="3.19808031203892E+16"/>
    <d v="2021-07-13T00:00:00"/>
    <d v="2027-06-30T00:00:00"/>
    <n v="0"/>
    <n v="1"/>
    <n v="4"/>
    <n v="30"/>
    <n v="2"/>
    <n v="14.4"/>
    <n v="15389"/>
    <n v="4000000"/>
    <n v="84580"/>
    <n v="3859064"/>
    <n v="0"/>
    <n v="0"/>
    <n v="0"/>
    <m/>
    <n v="0"/>
    <n v="0"/>
    <n v="0"/>
    <m/>
    <m/>
    <d v="2021-10-30T00:00:00"/>
    <n v="1"/>
    <s v="S"/>
    <n v="1"/>
    <n v="30"/>
    <n v="0"/>
    <s v=" "/>
    <s v=" "/>
    <s v=" "/>
    <s v=" "/>
    <s v=" "/>
    <s v=" "/>
    <n v="1"/>
    <n v="1"/>
    <s v="null"/>
    <s v=" "/>
    <n v="2669072"/>
    <s v="LIBRE INVERSION 20"/>
    <n v="44390"/>
    <n v="0"/>
    <n v="0"/>
    <n v="0"/>
    <s v=" "/>
    <n v="800087565"/>
    <s v="SYNLAB COLOMBIA S A S"/>
    <n v="0"/>
    <m/>
    <m/>
    <m/>
    <m/>
  </r>
  <r>
    <n v="856067"/>
    <s v="C"/>
    <x v="385"/>
    <x v="0"/>
    <n v="4"/>
    <n v="6.6932517210389504E+16"/>
    <d v="2021-10-15T00:00:00"/>
    <d v="2023-06-30T00:00:00"/>
    <n v="0"/>
    <n v="1"/>
    <n v="0"/>
    <n v="30"/>
    <n v="2"/>
    <n v="13.2"/>
    <n v="14029"/>
    <n v="1500000"/>
    <n v="86082"/>
    <n v="1500000"/>
    <n v="0"/>
    <n v="0"/>
    <n v="0"/>
    <m/>
    <n v="0"/>
    <n v="0"/>
    <n v="0"/>
    <m/>
    <m/>
    <d v="2021-10-15T00:00:00"/>
    <n v="1"/>
    <s v="S"/>
    <n v="1"/>
    <n v="30"/>
    <n v="0"/>
    <s v=" "/>
    <s v=" "/>
    <s v=" "/>
    <s v=" "/>
    <s v=" "/>
    <s v=" "/>
    <n v="1"/>
    <n v="1"/>
    <s v="null"/>
    <s v=" "/>
    <n v="643933"/>
    <s v="LIBRE INVERSION 20 SIN CODEUDO"/>
    <n v="44484"/>
    <n v="0"/>
    <n v="0"/>
    <n v="0"/>
    <s v=" "/>
    <n v="890303093000"/>
    <n v="0"/>
    <n v="0"/>
    <m/>
    <m/>
    <m/>
    <m/>
  </r>
  <r>
    <n v="2824507"/>
    <s v="C"/>
    <x v="385"/>
    <x v="0"/>
    <n v="4"/>
    <n v="6.69325172671886E+16"/>
    <d v="2020-11-30T00:00:00"/>
    <d v="2022-12-30T00:00:00"/>
    <n v="0"/>
    <n v="1"/>
    <n v="10"/>
    <n v="30"/>
    <n v="2"/>
    <n v="11.76"/>
    <n v="12415"/>
    <n v="8000000"/>
    <n v="386982"/>
    <n v="4949098"/>
    <n v="0"/>
    <n v="0"/>
    <n v="0"/>
    <m/>
    <n v="0"/>
    <n v="0"/>
    <n v="0"/>
    <m/>
    <m/>
    <d v="2021-10-29T00:00:00"/>
    <n v="1"/>
    <s v="S"/>
    <n v="1"/>
    <n v="30"/>
    <n v="0"/>
    <s v=" "/>
    <s v=" "/>
    <s v=" "/>
    <s v=" "/>
    <s v=" "/>
    <s v=" "/>
    <n v="1"/>
    <n v="1"/>
    <s v="null"/>
    <s v=" "/>
    <n v="2124591"/>
    <s v="CREDITO MADRUGON DATACREDITO"/>
    <n v="44165"/>
    <n v="0"/>
    <n v="0"/>
    <n v="0"/>
    <s v=" "/>
    <n v="890303093000"/>
    <n v="0"/>
    <n v="0"/>
    <m/>
    <m/>
    <m/>
    <m/>
  </r>
  <r>
    <n v="59366"/>
    <s v="C"/>
    <x v="385"/>
    <x v="0"/>
    <n v="4"/>
    <n v="6.6932517210488896E+16"/>
    <d v="2021-03-10T00:00:00"/>
    <d v="2021-12-30T00:00:00"/>
    <n v="0"/>
    <n v="1"/>
    <n v="8"/>
    <n v="30"/>
    <n v="2"/>
    <n v="9"/>
    <n v="9381"/>
    <n v="500000"/>
    <n v="52791"/>
    <n v="104021"/>
    <n v="0"/>
    <n v="0"/>
    <n v="0"/>
    <m/>
    <n v="0"/>
    <n v="0"/>
    <n v="0"/>
    <m/>
    <m/>
    <d v="2021-10-29T00:00:00"/>
    <n v="1"/>
    <s v="S"/>
    <n v="1"/>
    <n v="30"/>
    <n v="0"/>
    <s v=" "/>
    <s v=" "/>
    <s v=" "/>
    <s v=" "/>
    <s v=" "/>
    <s v=" "/>
    <n v="1"/>
    <n v="1"/>
    <s v="null"/>
    <s v=" "/>
    <n v="44655"/>
    <s v="SOCIAL V,E,C,I, 20 SIN CODEUOR"/>
    <n v="44265"/>
    <n v="0"/>
    <n v="0"/>
    <n v="0"/>
    <s v=" "/>
    <n v="890303093000"/>
    <n v="0"/>
    <n v="0"/>
    <m/>
    <m/>
    <m/>
    <m/>
  </r>
  <r>
    <n v="662839"/>
    <s v="C"/>
    <x v="385"/>
    <x v="0"/>
    <n v="4"/>
    <n v="6.6932517260386496E+16"/>
    <d v="2019-07-05T00:00:00"/>
    <d v="2023-06-30T00:00:00"/>
    <n v="0"/>
    <n v="1"/>
    <n v="25"/>
    <n v="30"/>
    <n v="2"/>
    <n v="18"/>
    <n v="19562"/>
    <n v="2000000"/>
    <n v="61596"/>
    <n v="1161426"/>
    <n v="0"/>
    <n v="0"/>
    <n v="0"/>
    <m/>
    <n v="0"/>
    <n v="0"/>
    <n v="0"/>
    <m/>
    <m/>
    <d v="2021-10-29T00:00:00"/>
    <n v="1"/>
    <s v="S"/>
    <n v="1"/>
    <n v="30"/>
    <n v="0"/>
    <s v=" "/>
    <s v=" "/>
    <s v=" "/>
    <s v=" "/>
    <s v=" "/>
    <s v=" "/>
    <n v="1"/>
    <n v="1"/>
    <s v="null"/>
    <s v=" "/>
    <n v="498587"/>
    <s v="LIBRE INVERSION SIN CODEUDOR"/>
    <n v="43651"/>
    <n v="0"/>
    <n v="0"/>
    <n v="0"/>
    <s v=" "/>
    <n v="890303093000"/>
    <n v="0"/>
    <n v="0"/>
    <m/>
    <m/>
    <m/>
    <m/>
  </r>
  <r>
    <n v="288515"/>
    <s v="C"/>
    <x v="385"/>
    <x v="0"/>
    <n v="4"/>
    <n v="6.69325172671854E+16"/>
    <d v="2018-11-30T00:00:00"/>
    <d v="2022-12-30T00:00:00"/>
    <n v="0"/>
    <n v="1"/>
    <n v="31"/>
    <n v="30"/>
    <n v="2"/>
    <n v="11.76"/>
    <n v="12415"/>
    <n v="1200000"/>
    <n v="33062"/>
    <n v="505536"/>
    <n v="0"/>
    <n v="0"/>
    <n v="0"/>
    <m/>
    <n v="0"/>
    <n v="0"/>
    <n v="0"/>
    <m/>
    <m/>
    <d v="2021-10-29T00:00:00"/>
    <n v="1"/>
    <s v="S"/>
    <n v="1"/>
    <n v="30"/>
    <n v="0"/>
    <s v=" "/>
    <s v=" "/>
    <s v=" "/>
    <s v=" "/>
    <s v=" "/>
    <s v=" "/>
    <n v="1"/>
    <n v="1"/>
    <s v="null"/>
    <s v=" "/>
    <n v="217021"/>
    <s v="CREDITO MADRUGON DATACREDITO"/>
    <n v="43434"/>
    <n v="0"/>
    <n v="0"/>
    <n v="0"/>
    <s v=" "/>
    <n v="890303093000"/>
    <n v="0"/>
    <n v="0"/>
    <m/>
    <m/>
    <m/>
    <m/>
  </r>
  <r>
    <n v="0"/>
    <s v="C"/>
    <x v="386"/>
    <x v="0"/>
    <n v="4"/>
    <n v="2.96873821130141E+16"/>
    <d v="2021-10-15T00:00:00"/>
    <d v="2022-08-30T00:00:00"/>
    <n v="0"/>
    <n v="1"/>
    <n v="0"/>
    <n v="30"/>
    <n v="2"/>
    <n v="19.8"/>
    <n v="21699"/>
    <n v="400000"/>
    <n v="43774"/>
    <n v="400000"/>
    <n v="0"/>
    <n v="0"/>
    <n v="0"/>
    <m/>
    <n v="0"/>
    <n v="0"/>
    <n v="0"/>
    <m/>
    <m/>
    <d v="2021-10-15T00:00:00"/>
    <n v="1"/>
    <s v="S"/>
    <n v="1"/>
    <n v="30"/>
    <n v="0"/>
    <s v=" "/>
    <s v=" "/>
    <s v=" "/>
    <s v=" "/>
    <s v=" "/>
    <s v=" "/>
    <n v="1"/>
    <n v="1"/>
    <s v="null"/>
    <s v=" "/>
    <n v="3273189"/>
    <s v="ORDENES AL COMERCIO"/>
    <n v="44484"/>
    <n v="0"/>
    <n v="0"/>
    <n v="0"/>
    <s v=" "/>
    <n v="890303093000"/>
    <n v="0"/>
    <n v="0"/>
    <m/>
    <m/>
    <m/>
    <m/>
  </r>
  <r>
    <n v="2345472"/>
    <s v="C"/>
    <x v="387"/>
    <x v="0"/>
    <n v="4"/>
    <n v="1.14418368810038E+18"/>
    <d v="2020-02-05T00:00:00"/>
    <d v="2024-01-31T00:00:00"/>
    <n v="0"/>
    <n v="1"/>
    <n v="18"/>
    <n v="30"/>
    <n v="2"/>
    <n v="18"/>
    <n v="19562"/>
    <n v="7500000"/>
    <n v="221443"/>
    <n v="5300081"/>
    <n v="0"/>
    <n v="0"/>
    <n v="0"/>
    <m/>
    <n v="0"/>
    <n v="0"/>
    <n v="0"/>
    <m/>
    <m/>
    <d v="2021-10-30T00:00:00"/>
    <n v="1"/>
    <s v="S"/>
    <n v="1"/>
    <n v="30"/>
    <n v="0"/>
    <s v=" "/>
    <s v=" "/>
    <s v=" "/>
    <s v=" "/>
    <s v=" "/>
    <s v=" "/>
    <n v="1"/>
    <n v="1"/>
    <s v="null"/>
    <s v=" "/>
    <n v="2954609"/>
    <s v="LIBRE INVERSION"/>
    <n v="43866"/>
    <n v="0"/>
    <n v="0"/>
    <n v="0"/>
    <s v=" "/>
    <n v="800087565"/>
    <s v="SYNLAB COLOMBIA S A S"/>
    <n v="0"/>
    <m/>
    <m/>
    <m/>
    <m/>
  </r>
  <r>
    <n v="8139130"/>
    <s v="C"/>
    <x v="388"/>
    <x v="0"/>
    <n v="4"/>
    <n v="6.6973898124687504E+16"/>
    <d v="2020-01-14T00:00:00"/>
    <d v="2022-01-31T00:00:00"/>
    <n v="0"/>
    <n v="1"/>
    <n v="2"/>
    <n v="30"/>
    <n v="2"/>
    <n v="21.6"/>
    <n v="23872"/>
    <n v="10500000"/>
    <n v="544140"/>
    <n v="9699694"/>
    <n v="0"/>
    <n v="0"/>
    <n v="0"/>
    <m/>
    <n v="0"/>
    <n v="0"/>
    <n v="0"/>
    <m/>
    <m/>
    <d v="2021-10-31T00:00:00"/>
    <n v="1"/>
    <s v="S"/>
    <n v="1"/>
    <n v="30"/>
    <n v="0"/>
    <s v=" "/>
    <s v=" "/>
    <s v=" "/>
    <s v=" "/>
    <s v=" "/>
    <s v=" "/>
    <n v="1"/>
    <n v="1"/>
    <s v="null"/>
    <s v=" "/>
    <n v="1560564"/>
    <s v="CREDIYA 20"/>
    <n v="43844"/>
    <n v="0"/>
    <n v="0"/>
    <n v="0"/>
    <s v=" "/>
    <n v="0"/>
    <n v="0"/>
    <n v="0"/>
    <m/>
    <m/>
    <m/>
    <m/>
  </r>
  <r>
    <n v="33037122"/>
    <s v="C"/>
    <x v="388"/>
    <x v="0"/>
    <n v="4"/>
    <n v="6.6973898120389E+16"/>
    <d v="2021-04-14T00:00:00"/>
    <d v="2025-04-30T00:00:00"/>
    <n v="0"/>
    <n v="1"/>
    <n v="6"/>
    <n v="30"/>
    <n v="2"/>
    <n v="14.4"/>
    <n v="15389"/>
    <n v="43500000"/>
    <n v="1210638"/>
    <n v="39371528"/>
    <n v="0"/>
    <n v="0"/>
    <n v="0"/>
    <m/>
    <n v="0"/>
    <n v="0"/>
    <n v="0"/>
    <m/>
    <m/>
    <d v="2021-10-30T00:00:00"/>
    <n v="1"/>
    <s v="S"/>
    <n v="1"/>
    <n v="30"/>
    <n v="0"/>
    <s v=" "/>
    <s v=" "/>
    <s v=" "/>
    <s v=" "/>
    <s v=" "/>
    <s v=" "/>
    <n v="1"/>
    <n v="1"/>
    <s v="null"/>
    <s v=" "/>
    <n v="6334406"/>
    <s v="LIBRE INVERSION 20"/>
    <n v="44300"/>
    <n v="0"/>
    <n v="0"/>
    <n v="0"/>
    <s v=" "/>
    <n v="0"/>
    <n v="0"/>
    <n v="0"/>
    <m/>
    <m/>
    <m/>
    <m/>
  </r>
  <r>
    <n v="10280766"/>
    <s v="C"/>
    <x v="389"/>
    <x v="0"/>
    <n v="4"/>
    <n v="1.1121002891182799E+18"/>
    <d v="2021-08-24T00:00:00"/>
    <d v="2027-08-30T00:00:00"/>
    <n v="0"/>
    <n v="1"/>
    <n v="2"/>
    <n v="30"/>
    <n v="2"/>
    <n v="15.6"/>
    <n v="16765"/>
    <n v="16000000"/>
    <n v="348834"/>
    <n v="15732539"/>
    <n v="0"/>
    <n v="0"/>
    <n v="0"/>
    <m/>
    <n v="0"/>
    <n v="0"/>
    <n v="0"/>
    <m/>
    <m/>
    <d v="2021-10-30T00:00:00"/>
    <n v="1"/>
    <s v="S"/>
    <n v="1"/>
    <n v="30"/>
    <n v="0"/>
    <s v=" "/>
    <s v=" "/>
    <s v=" "/>
    <s v=" "/>
    <s v=" "/>
    <s v=" "/>
    <n v="1"/>
    <n v="1"/>
    <s v="null"/>
    <s v=" "/>
    <n v="5451773"/>
    <s v="FERIA 2021"/>
    <n v="44432"/>
    <n v="0"/>
    <n v="0"/>
    <n v="0"/>
    <s v=" "/>
    <n v="800087565"/>
    <s v="SYNLAB COLOMBIA S A S"/>
    <n v="0"/>
    <m/>
    <m/>
    <m/>
    <m/>
  </r>
  <r>
    <n v="5505374"/>
    <s v="C"/>
    <x v="390"/>
    <x v="0"/>
    <n v="4"/>
    <n v="5.29345112676872E+16"/>
    <d v="2019-11-12T00:00:00"/>
    <d v="2025-10-30T00:00:00"/>
    <n v="0"/>
    <n v="1"/>
    <n v="21"/>
    <n v="30"/>
    <n v="2"/>
    <n v="18"/>
    <n v="19562"/>
    <n v="14270211"/>
    <n v="347527"/>
    <n v="11727597"/>
    <n v="0"/>
    <n v="0"/>
    <n v="0"/>
    <m/>
    <n v="0"/>
    <n v="0"/>
    <n v="0"/>
    <m/>
    <m/>
    <d v="2021-10-30T00:00:00"/>
    <n v="1"/>
    <s v="S"/>
    <n v="1"/>
    <n v="30"/>
    <n v="0"/>
    <s v=" "/>
    <s v=" "/>
    <s v=" "/>
    <s v=" "/>
    <s v=" "/>
    <s v=" "/>
    <n v="1"/>
    <n v="1"/>
    <s v="null"/>
    <s v=" "/>
    <n v="6222223"/>
    <s v="RETANQUEO SIN CODEUDOR 2019"/>
    <n v="43781"/>
    <n v="0"/>
    <n v="0"/>
    <n v="0"/>
    <s v=" "/>
    <n v="800087565"/>
    <s v="SYNLAB COLOMBIA S A S"/>
    <n v="0"/>
    <m/>
    <m/>
    <m/>
    <m/>
  </r>
  <r>
    <n v="1657115"/>
    <s v="C"/>
    <x v="391"/>
    <x v="0"/>
    <n v="4"/>
    <n v="6.6659027117788496E+16"/>
    <d v="2020-10-08T00:00:00"/>
    <d v="2025-09-30T00:00:00"/>
    <n v="0"/>
    <n v="1"/>
    <n v="13"/>
    <n v="30"/>
    <n v="2"/>
    <n v="18"/>
    <n v="19562"/>
    <n v="4200000"/>
    <n v="108028"/>
    <n v="3586970"/>
    <n v="0"/>
    <n v="0"/>
    <n v="0"/>
    <m/>
    <n v="0"/>
    <n v="0"/>
    <n v="0"/>
    <m/>
    <m/>
    <d v="2021-10-31T00:00:00"/>
    <n v="1"/>
    <s v="S"/>
    <n v="1"/>
    <n v="30"/>
    <n v="0"/>
    <s v=" "/>
    <s v=" "/>
    <s v=" "/>
    <s v=" "/>
    <s v=" "/>
    <s v=" "/>
    <n v="1"/>
    <n v="1"/>
    <s v="null"/>
    <s v=" "/>
    <n v="1929855"/>
    <s v="FERIA 2020"/>
    <n v="44112"/>
    <n v="0"/>
    <n v="0"/>
    <n v="0"/>
    <s v=" "/>
    <n v="0"/>
    <s v="ARIZABALETA LUCIANA"/>
    <n v="0"/>
    <m/>
    <m/>
    <m/>
    <m/>
  </r>
  <r>
    <n v="87165"/>
    <s v="C"/>
    <x v="391"/>
    <x v="0"/>
    <n v="4"/>
    <n v="6.6659027267188704E+16"/>
    <d v="2020-12-17T00:00:00"/>
    <d v="2022-06-30T00:00:00"/>
    <n v="0"/>
    <n v="1"/>
    <n v="10"/>
    <n v="30"/>
    <n v="2"/>
    <n v="11.76"/>
    <n v="12415"/>
    <n v="400000"/>
    <n v="24909"/>
    <n v="188677"/>
    <n v="0"/>
    <n v="0"/>
    <n v="0"/>
    <m/>
    <n v="0"/>
    <n v="0"/>
    <n v="0"/>
    <m/>
    <m/>
    <d v="2021-10-31T00:00:00"/>
    <n v="1"/>
    <s v="S"/>
    <n v="1"/>
    <n v="30"/>
    <n v="0"/>
    <s v=" "/>
    <s v=" "/>
    <s v=" "/>
    <s v=" "/>
    <s v=" "/>
    <s v=" "/>
    <n v="1"/>
    <n v="1"/>
    <s v="null"/>
    <s v=" "/>
    <n v="101512"/>
    <s v="CREDITO MADRUGON DATACREDITO"/>
    <n v="44182"/>
    <n v="0"/>
    <n v="0"/>
    <n v="0"/>
    <s v=" "/>
    <n v="0"/>
    <s v="ARIZABALETA LUCIANA"/>
    <n v="0"/>
    <m/>
    <m/>
    <m/>
    <m/>
  </r>
  <r>
    <n v="40226"/>
    <s v="C"/>
    <x v="391"/>
    <x v="0"/>
    <n v="4"/>
    <n v="6.6659027124688304E+16"/>
    <d v="2020-09-03T00:00:00"/>
    <d v="2021-08-30T00:00:00"/>
    <n v="0"/>
    <n v="1"/>
    <n v="10"/>
    <n v="30"/>
    <n v="2"/>
    <n v="21.6"/>
    <n v="23872"/>
    <n v="500000"/>
    <n v="46845"/>
    <n v="87072"/>
    <n v="0"/>
    <n v="0"/>
    <n v="0"/>
    <m/>
    <n v="0"/>
    <n v="0"/>
    <n v="0"/>
    <m/>
    <m/>
    <d v="2021-10-31T00:00:00"/>
    <n v="1"/>
    <s v="S"/>
    <n v="1"/>
    <n v="30"/>
    <n v="0"/>
    <s v=" "/>
    <s v=" "/>
    <s v=" "/>
    <s v=" "/>
    <s v=" "/>
    <s v=" "/>
    <n v="1"/>
    <n v="1"/>
    <s v="null"/>
    <s v=" "/>
    <n v="46846"/>
    <s v="CREDIYA 20"/>
    <n v="44077"/>
    <n v="0"/>
    <n v="0"/>
    <n v="0"/>
    <s v=" "/>
    <n v="0"/>
    <s v="ARIZABALETA LUCIANA"/>
    <n v="0"/>
    <m/>
    <m/>
    <m/>
    <m/>
  </r>
  <r>
    <n v="3263317"/>
    <s v="C"/>
    <x v="392"/>
    <x v="0"/>
    <n v="4"/>
    <n v="1.00582908211778E+18"/>
    <d v="2020-07-22T00:00:00"/>
    <d v="2024-07-30T00:00:00"/>
    <n v="0"/>
    <n v="1"/>
    <n v="15"/>
    <n v="30"/>
    <n v="2"/>
    <n v="18"/>
    <n v="19562"/>
    <n v="7000000"/>
    <n v="206680"/>
    <n v="5328911"/>
    <n v="0"/>
    <n v="0"/>
    <n v="0"/>
    <m/>
    <n v="0"/>
    <n v="0"/>
    <n v="0"/>
    <m/>
    <m/>
    <d v="2021-10-30T00:00:00"/>
    <n v="1"/>
    <s v="S"/>
    <n v="1"/>
    <n v="30"/>
    <n v="0"/>
    <s v=" "/>
    <s v=" "/>
    <s v=" "/>
    <s v=" "/>
    <s v=" "/>
    <s v=" "/>
    <n v="1"/>
    <n v="1"/>
    <s v="null"/>
    <s v=" "/>
    <n v="2065594"/>
    <s v="FERIA 2020"/>
    <n v="44034"/>
    <n v="0"/>
    <n v="0"/>
    <n v="0"/>
    <s v=" "/>
    <n v="0"/>
    <s v="ARIZABALETA LUCIANA"/>
    <n v="0"/>
    <m/>
    <m/>
    <m/>
    <m/>
  </r>
  <r>
    <n v="292125"/>
    <s v="C"/>
    <x v="393"/>
    <x v="0"/>
    <n v="4"/>
    <n v="5.3045719124688304E+16"/>
    <d v="2020-08-11T00:00:00"/>
    <d v="2022-07-30T00:00:00"/>
    <n v="0"/>
    <n v="1"/>
    <n v="8"/>
    <n v="30"/>
    <n v="2"/>
    <n v="21.6"/>
    <n v="23872"/>
    <n v="1950000"/>
    <n v="101055"/>
    <n v="1386473"/>
    <n v="0"/>
    <n v="0"/>
    <n v="0"/>
    <m/>
    <n v="0"/>
    <n v="0"/>
    <n v="0"/>
    <m/>
    <m/>
    <d v="2021-10-30T00:00:00"/>
    <n v="1"/>
    <s v="S"/>
    <n v="1"/>
    <n v="30"/>
    <n v="0"/>
    <s v=" "/>
    <s v=" "/>
    <s v=" "/>
    <s v=" "/>
    <s v=" "/>
    <s v=" "/>
    <n v="1"/>
    <n v="1"/>
    <s v="null"/>
    <s v=" "/>
    <n v="1094348"/>
    <s v="CREDIYA 20"/>
    <n v="44054"/>
    <n v="0"/>
    <n v="0"/>
    <n v="0"/>
    <s v=" "/>
    <n v="800087565"/>
    <s v="SYNLAB COLOMBIA S A S"/>
    <n v="0"/>
    <m/>
    <m/>
    <m/>
    <m/>
  </r>
  <r>
    <n v="262573"/>
    <s v="C"/>
    <x v="393"/>
    <x v="0"/>
    <n v="4"/>
    <n v="5.3045719100386496E+16"/>
    <d v="2019-07-08T00:00:00"/>
    <d v="2024-06-30T00:00:00"/>
    <n v="0"/>
    <n v="1"/>
    <n v="25"/>
    <n v="30"/>
    <n v="2"/>
    <n v="18.600000000000001"/>
    <n v="20271"/>
    <n v="1800000"/>
    <n v="46582"/>
    <n v="1246214"/>
    <n v="0"/>
    <n v="0"/>
    <n v="0"/>
    <m/>
    <n v="0"/>
    <n v="0"/>
    <n v="0"/>
    <m/>
    <m/>
    <d v="2021-10-30T00:00:00"/>
    <n v="1"/>
    <s v="S"/>
    <n v="1"/>
    <n v="30"/>
    <n v="0"/>
    <s v=" "/>
    <s v=" "/>
    <s v=" "/>
    <s v=" "/>
    <s v=" "/>
    <s v=" "/>
    <n v="1"/>
    <n v="1"/>
    <s v="null"/>
    <s v=" "/>
    <n v="983641"/>
    <s v="LIBRE INVERSION"/>
    <n v="43654"/>
    <n v="0"/>
    <n v="0"/>
    <n v="0"/>
    <s v=" "/>
    <n v="800087565"/>
    <s v="SYNLAB COLOMBIA S A S"/>
    <n v="0"/>
    <m/>
    <m/>
    <m/>
    <m/>
  </r>
  <r>
    <n v="0"/>
    <s v="C"/>
    <x v="394"/>
    <x v="0"/>
    <n v="4"/>
    <n v="166676161174335"/>
    <d v="2018-10-10T00:00:00"/>
    <d v="2021-09-30T00:00:00"/>
    <n v="0"/>
    <n v="1"/>
    <n v="34"/>
    <n v="30"/>
    <n v="2"/>
    <n v="12"/>
    <n v="12683"/>
    <n v="2904386"/>
    <n v="96867"/>
    <n v="190804"/>
    <n v="0"/>
    <n v="0"/>
    <n v="0"/>
    <m/>
    <n v="0"/>
    <n v="0"/>
    <n v="0"/>
    <m/>
    <m/>
    <d v="2021-10-30T00:00:00"/>
    <n v="1"/>
    <s v="S"/>
    <n v="1"/>
    <n v="30"/>
    <n v="0"/>
    <s v=" "/>
    <s v=" "/>
    <s v=" "/>
    <s v=" "/>
    <s v=" "/>
    <s v=" "/>
    <n v="1"/>
    <n v="1"/>
    <s v="null"/>
    <s v=" "/>
    <n v="4571564"/>
    <s v="FENALCO COMPRA DE CARTERA"/>
    <n v="43391"/>
    <n v="0"/>
    <n v="0"/>
    <n v="0"/>
    <s v=" "/>
    <n v="0"/>
    <n v="0"/>
    <n v="0"/>
    <m/>
    <m/>
    <m/>
    <m/>
  </r>
  <r>
    <n v="870988"/>
    <s v="C"/>
    <x v="395"/>
    <x v="0"/>
    <n v="4"/>
    <n v="388776391155450"/>
    <d v="2019-07-18T00:00:00"/>
    <d v="2022-07-30T00:00:00"/>
    <n v="0"/>
    <n v="1"/>
    <n v="24"/>
    <n v="30"/>
    <n v="2"/>
    <n v="16.2"/>
    <n v="17459"/>
    <n v="4000000"/>
    <n v="141594"/>
    <n v="1556615"/>
    <n v="0"/>
    <n v="0"/>
    <n v="0"/>
    <m/>
    <n v="0"/>
    <n v="0"/>
    <n v="0"/>
    <m/>
    <m/>
    <d v="2021-10-30T00:00:00"/>
    <n v="1"/>
    <s v="S"/>
    <n v="1"/>
    <n v="30"/>
    <n v="0"/>
    <s v=" "/>
    <s v=" "/>
    <s v=" "/>
    <s v=" "/>
    <s v=" "/>
    <s v=" "/>
    <n v="1"/>
    <n v="1"/>
    <s v="null"/>
    <s v=" "/>
    <n v="685627"/>
    <s v="COMPRA DE CARTERA"/>
    <n v="43664"/>
    <n v="0"/>
    <n v="0"/>
    <n v="0"/>
    <s v=" "/>
    <n v="0"/>
    <n v="0"/>
    <n v="0"/>
    <m/>
    <m/>
    <m/>
    <m/>
  </r>
  <r>
    <n v="1073040"/>
    <s v="C"/>
    <x v="395"/>
    <x v="0"/>
    <n v="4"/>
    <n v="388776391174375"/>
    <d v="2018-11-01T00:00:00"/>
    <d v="2022-10-30T00:00:00"/>
    <n v="0"/>
    <n v="1"/>
    <n v="35"/>
    <n v="30"/>
    <n v="2"/>
    <n v="12"/>
    <n v="12683"/>
    <n v="5980479"/>
    <n v="158336"/>
    <n v="1917720"/>
    <n v="0"/>
    <n v="0"/>
    <n v="0"/>
    <m/>
    <n v="0"/>
    <n v="0"/>
    <n v="0"/>
    <m/>
    <m/>
    <d v="2021-10-30T00:00:00"/>
    <n v="1"/>
    <s v="S"/>
    <n v="1"/>
    <n v="30"/>
    <n v="0"/>
    <s v=" "/>
    <s v=" "/>
    <s v=" "/>
    <s v=" "/>
    <s v=" "/>
    <s v=" "/>
    <n v="1"/>
    <n v="1"/>
    <s v="null"/>
    <s v=" "/>
    <n v="844680"/>
    <s v="FENALCO COMPRA DE CARTERA"/>
    <n v="43419"/>
    <n v="0"/>
    <n v="0"/>
    <n v="0"/>
    <s v=" "/>
    <n v="0"/>
    <n v="0"/>
    <n v="0"/>
    <m/>
    <m/>
    <m/>
    <m/>
  </r>
  <r>
    <n v="2754572"/>
    <s v="C"/>
    <x v="395"/>
    <x v="0"/>
    <n v="4"/>
    <n v="3.88776392103894E+16"/>
    <d v="2021-08-24T00:00:00"/>
    <d v="2027-08-30T00:00:00"/>
    <n v="0"/>
    <n v="1"/>
    <n v="2"/>
    <n v="30"/>
    <n v="2"/>
    <n v="15.6"/>
    <n v="16765"/>
    <n v="5000000"/>
    <n v="115741"/>
    <n v="4922926"/>
    <n v="0"/>
    <n v="0"/>
    <n v="0"/>
    <m/>
    <n v="0"/>
    <n v="0"/>
    <n v="0"/>
    <m/>
    <m/>
    <d v="2021-10-30T00:00:00"/>
    <n v="1"/>
    <s v="S"/>
    <n v="1"/>
    <n v="30"/>
    <n v="0"/>
    <s v=" "/>
    <s v=" "/>
    <s v=" "/>
    <s v=" "/>
    <s v=" "/>
    <s v=" "/>
    <n v="1"/>
    <n v="1"/>
    <s v="null"/>
    <s v=" "/>
    <n v="2168354"/>
    <s v="LIBRE INVERSION 20 SIN CODEUDO"/>
    <n v="44432"/>
    <n v="0"/>
    <n v="0"/>
    <n v="0"/>
    <s v=" "/>
    <n v="0"/>
    <n v="0"/>
    <n v="0"/>
    <m/>
    <m/>
    <m/>
    <m/>
  </r>
  <r>
    <n v="3653929"/>
    <s v="C"/>
    <x v="396"/>
    <x v="0"/>
    <n v="4"/>
    <n v="9.4400494210388496E+16"/>
    <d v="2020-10-19T00:00:00"/>
    <d v="2026-10-30T00:00:00"/>
    <n v="0"/>
    <n v="1"/>
    <n v="12"/>
    <n v="30"/>
    <n v="2"/>
    <n v="18"/>
    <n v="19562"/>
    <n v="10000000"/>
    <n v="245360"/>
    <n v="9069482"/>
    <n v="0"/>
    <n v="0"/>
    <n v="0"/>
    <m/>
    <n v="0"/>
    <n v="0"/>
    <n v="0"/>
    <m/>
    <m/>
    <d v="2021-10-30T00:00:00"/>
    <n v="1"/>
    <s v="S"/>
    <n v="1"/>
    <n v="30"/>
    <n v="0"/>
    <s v=" "/>
    <s v=" "/>
    <s v=" "/>
    <s v=" "/>
    <s v=" "/>
    <s v=" "/>
    <n v="1"/>
    <n v="1"/>
    <s v="null"/>
    <s v=" "/>
    <n v="5415553"/>
    <s v="LIBRE INVERSION 20 SIN CODEUDO"/>
    <n v="44123"/>
    <n v="0"/>
    <n v="0"/>
    <n v="0"/>
    <s v=" "/>
    <n v="0"/>
    <n v="0"/>
    <n v="0"/>
    <m/>
    <m/>
    <m/>
    <m/>
  </r>
  <r>
    <n v="0"/>
    <s v="C"/>
    <x v="397"/>
    <x v="0"/>
    <n v="4"/>
    <n v="1.03854139611718E+18"/>
    <d v="2017-12-21T00:00:00"/>
    <d v="2022-12-30T00:00:00"/>
    <n v="0"/>
    <n v="1"/>
    <n v="54"/>
    <n v="30"/>
    <n v="2"/>
    <n v="11.76"/>
    <n v="12415"/>
    <n v="5000000"/>
    <n v="111344"/>
    <n v="612009"/>
    <n v="0"/>
    <n v="0"/>
    <n v="0"/>
    <m/>
    <n v="0"/>
    <n v="0"/>
    <n v="0"/>
    <m/>
    <m/>
    <d v="2021-10-29T00:00:00"/>
    <n v="1"/>
    <s v="S"/>
    <n v="1"/>
    <n v="30"/>
    <n v="0"/>
    <s v=" "/>
    <s v=" "/>
    <s v=" "/>
    <s v=" "/>
    <s v=" "/>
    <s v=" "/>
    <n v="1"/>
    <n v="1"/>
    <s v="null"/>
    <s v=" "/>
    <n v="5644121"/>
    <s v="CREDITO MADRUGON"/>
    <n v="43090"/>
    <n v="0"/>
    <n v="0"/>
    <n v="0"/>
    <s v=" "/>
    <n v="890303093000"/>
    <n v="0"/>
    <n v="0"/>
    <m/>
    <m/>
    <m/>
    <m/>
  </r>
  <r>
    <n v="5969931"/>
    <s v="C"/>
    <x v="398"/>
    <x v="0"/>
    <n v="4"/>
    <n v="1.11330515512038E+18"/>
    <d v="2021-09-09T00:00:00"/>
    <d v="2025-09-30T00:00:00"/>
    <n v="0"/>
    <n v="1"/>
    <n v="1"/>
    <n v="30"/>
    <n v="2"/>
    <n v="13.2"/>
    <n v="14029"/>
    <n v="8000000"/>
    <n v="217810"/>
    <n v="7874190"/>
    <n v="0"/>
    <n v="0"/>
    <n v="0"/>
    <m/>
    <n v="0"/>
    <n v="0"/>
    <n v="0"/>
    <m/>
    <m/>
    <d v="2021-10-29T00:00:00"/>
    <n v="1"/>
    <s v="S"/>
    <n v="1"/>
    <n v="30"/>
    <n v="0"/>
    <s v=" "/>
    <s v=" "/>
    <s v=" "/>
    <s v=" "/>
    <s v=" "/>
    <s v=" "/>
    <n v="1"/>
    <n v="1"/>
    <s v="null"/>
    <s v=" "/>
    <n v="1904259"/>
    <s v="LIBRE INVERSION 20"/>
    <n v="44448"/>
    <n v="0"/>
    <n v="0"/>
    <n v="0"/>
    <s v=" "/>
    <n v="890303093000"/>
    <n v="0"/>
    <n v="0"/>
    <m/>
    <m/>
    <m/>
    <m/>
  </r>
  <r>
    <n v="2445226"/>
    <s v="C"/>
    <x v="398"/>
    <x v="0"/>
    <n v="4"/>
    <n v="1.11330515511768E+18"/>
    <d v="2019-10-23T00:00:00"/>
    <d v="2025-10-30T00:00:00"/>
    <n v="0"/>
    <n v="1"/>
    <n v="21"/>
    <n v="30"/>
    <n v="2"/>
    <n v="18"/>
    <n v="19562"/>
    <n v="3980000"/>
    <n v="91424"/>
    <n v="3225192"/>
    <n v="0"/>
    <n v="0"/>
    <n v="0"/>
    <m/>
    <n v="0"/>
    <n v="0"/>
    <n v="0"/>
    <m/>
    <m/>
    <d v="2021-10-29T00:00:00"/>
    <n v="1"/>
    <s v="S"/>
    <n v="1"/>
    <n v="30"/>
    <n v="0"/>
    <s v=" "/>
    <s v=" "/>
    <s v=" "/>
    <s v=" "/>
    <s v=" "/>
    <s v=" "/>
    <n v="1"/>
    <n v="1"/>
    <s v="null"/>
    <s v=" "/>
    <n v="779966"/>
    <s v="RETANQUEO OCT 2019"/>
    <n v="43761"/>
    <n v="0"/>
    <n v="0"/>
    <n v="0"/>
    <s v=" "/>
    <n v="890303093000"/>
    <n v="0"/>
    <n v="0"/>
    <m/>
    <m/>
    <m/>
    <m/>
  </r>
  <r>
    <n v="4782405"/>
    <s v="C"/>
    <x v="398"/>
    <x v="0"/>
    <n v="4"/>
    <n v="1.11330515511718E+18"/>
    <d v="2020-12-21T00:00:00"/>
    <d v="2026-12-30T00:00:00"/>
    <n v="0"/>
    <n v="1"/>
    <n v="10"/>
    <n v="30"/>
    <n v="2"/>
    <n v="11.76"/>
    <n v="12415"/>
    <n v="7000000"/>
    <n v="138165"/>
    <n v="6307873"/>
    <n v="0"/>
    <n v="0"/>
    <n v="0"/>
    <m/>
    <n v="0"/>
    <n v="0"/>
    <n v="0"/>
    <m/>
    <m/>
    <d v="2021-10-29T00:00:00"/>
    <n v="1"/>
    <s v="S"/>
    <n v="1"/>
    <n v="30"/>
    <n v="0"/>
    <s v=" "/>
    <s v=" "/>
    <s v=" "/>
    <s v=" "/>
    <s v=" "/>
    <s v=" "/>
    <n v="1"/>
    <n v="1"/>
    <s v="null"/>
    <s v=" "/>
    <n v="1525468"/>
    <s v="CREDITO MADRUGON"/>
    <n v="44186"/>
    <n v="0"/>
    <n v="0"/>
    <n v="0"/>
    <s v=" "/>
    <n v="890303093000"/>
    <n v="0"/>
    <n v="0"/>
    <m/>
    <m/>
    <m/>
    <m/>
  </r>
  <r>
    <n v="481152"/>
    <s v="C"/>
    <x v="399"/>
    <x v="0"/>
    <n v="4"/>
    <n v="6.6705011108389504E+16"/>
    <d v="2021-10-01T00:00:00"/>
    <d v="2021-12-30T00:00:00"/>
    <n v="0"/>
    <n v="2"/>
    <n v="0"/>
    <n v="30"/>
    <n v="2"/>
    <n v="19.2"/>
    <n v="20983"/>
    <n v="620000"/>
    <n v="0"/>
    <n v="620000"/>
    <n v="0"/>
    <n v="0"/>
    <n v="0"/>
    <m/>
    <n v="0"/>
    <n v="0"/>
    <n v="0"/>
    <n v="620000"/>
    <n v="12"/>
    <d v="2021-10-01T00:00:00"/>
    <n v="1"/>
    <s v="S"/>
    <n v="1"/>
    <n v="30"/>
    <n v="0"/>
    <s v=" "/>
    <s v=" "/>
    <s v=" "/>
    <s v=" "/>
    <s v=" "/>
    <s v=" "/>
    <n v="1"/>
    <n v="1"/>
    <s v="null"/>
    <s v=" "/>
    <n v="138848"/>
    <s v="CREDIYA CUOTA UNICA"/>
    <n v="44470"/>
    <n v="0"/>
    <n v="0"/>
    <n v="0"/>
    <s v=" "/>
    <n v="0"/>
    <n v="0"/>
    <n v="0"/>
    <m/>
    <m/>
    <m/>
    <m/>
  </r>
  <r>
    <n v="1478426"/>
    <s v="C"/>
    <x v="399"/>
    <x v="0"/>
    <n v="4"/>
    <n v="6.6705011120389104E+16"/>
    <d v="2021-06-10T00:00:00"/>
    <d v="2026-06-30T00:00:00"/>
    <n v="0"/>
    <n v="1"/>
    <n v="4"/>
    <n v="30"/>
    <n v="2"/>
    <n v="13.2"/>
    <n v="14029"/>
    <n v="2000000"/>
    <n v="46329"/>
    <n v="1905062"/>
    <n v="0"/>
    <n v="0"/>
    <n v="0"/>
    <m/>
    <n v="0"/>
    <n v="0"/>
    <n v="0"/>
    <m/>
    <m/>
    <d v="2021-10-30T00:00:00"/>
    <n v="1"/>
    <s v="S"/>
    <n v="1"/>
    <n v="30"/>
    <n v="0"/>
    <s v=" "/>
    <s v=" "/>
    <s v=" "/>
    <s v=" "/>
    <s v=" "/>
    <s v=" "/>
    <n v="1"/>
    <n v="1"/>
    <s v="null"/>
    <s v=" "/>
    <n v="426636"/>
    <s v="LIBRE INVERSION 20"/>
    <n v="44357"/>
    <n v="0"/>
    <n v="0"/>
    <n v="0"/>
    <s v=" "/>
    <n v="0"/>
    <n v="0"/>
    <n v="0"/>
    <m/>
    <m/>
    <m/>
    <m/>
  </r>
  <r>
    <n v="12061268"/>
    <s v="C"/>
    <x v="399"/>
    <x v="0"/>
    <n v="4"/>
    <n v="6.67050111176874E+16"/>
    <d v="2019-12-20T00:00:00"/>
    <d v="2025-12-30T00:00:00"/>
    <n v="0"/>
    <n v="1"/>
    <n v="19"/>
    <n v="30"/>
    <n v="2"/>
    <n v="18"/>
    <n v="19562"/>
    <n v="18700000"/>
    <n v="429556"/>
    <n v="15541844"/>
    <n v="0"/>
    <n v="0"/>
    <n v="0"/>
    <m/>
    <n v="0"/>
    <n v="0"/>
    <n v="0"/>
    <m/>
    <m/>
    <d v="2021-10-30T00:00:00"/>
    <n v="1"/>
    <s v="S"/>
    <n v="1"/>
    <n v="30"/>
    <n v="0"/>
    <s v=" "/>
    <s v=" "/>
    <s v=" "/>
    <s v=" "/>
    <s v=" "/>
    <s v=" "/>
    <n v="1"/>
    <n v="1"/>
    <s v="null"/>
    <s v=" "/>
    <n v="3480576"/>
    <s v="RETANQUEO OCT 2019"/>
    <n v="43819"/>
    <n v="0"/>
    <n v="0"/>
    <n v="0"/>
    <s v=" "/>
    <n v="0"/>
    <n v="0"/>
    <n v="0"/>
    <m/>
    <m/>
    <m/>
    <m/>
  </r>
  <r>
    <n v="256777"/>
    <s v="C"/>
    <x v="400"/>
    <x v="0"/>
    <n v="4"/>
    <n v="9.4518765113014096E+16"/>
    <d v="2021-10-01T00:00:00"/>
    <d v="2022-07-30T00:00:00"/>
    <n v="0"/>
    <n v="1"/>
    <n v="1"/>
    <n v="30"/>
    <n v="2"/>
    <n v="19.8"/>
    <n v="21699"/>
    <n v="360000"/>
    <n v="39397"/>
    <n v="326629"/>
    <n v="0"/>
    <n v="0"/>
    <n v="0"/>
    <m/>
    <n v="0"/>
    <n v="0"/>
    <n v="0"/>
    <m/>
    <m/>
    <d v="2021-10-29T00:00:00"/>
    <n v="1"/>
    <s v="S"/>
    <n v="1"/>
    <n v="30"/>
    <n v="0"/>
    <s v=" "/>
    <s v=" "/>
    <s v=" "/>
    <s v=" "/>
    <s v=" "/>
    <s v=" "/>
    <n v="1"/>
    <n v="1"/>
    <s v="null"/>
    <s v=" "/>
    <n v="69852"/>
    <s v="ORDENES AL COMERCIO"/>
    <n v="44470"/>
    <n v="0"/>
    <n v="0"/>
    <n v="0"/>
    <s v=" "/>
    <n v="890303093000"/>
    <n v="0"/>
    <n v="0"/>
    <m/>
    <m/>
    <m/>
    <m/>
  </r>
  <r>
    <n v="14023258"/>
    <s v="C"/>
    <x v="400"/>
    <x v="0"/>
    <n v="4"/>
    <n v="9.4518765120389504E+16"/>
    <d v="2021-09-21T00:00:00"/>
    <d v="2027-09-30T00:00:00"/>
    <n v="0"/>
    <n v="1"/>
    <n v="1"/>
    <n v="30"/>
    <n v="2"/>
    <n v="13.2"/>
    <n v="14029"/>
    <n v="18000000"/>
    <n v="368978"/>
    <n v="17838022"/>
    <n v="0"/>
    <n v="0"/>
    <n v="0"/>
    <m/>
    <n v="0"/>
    <n v="0"/>
    <n v="0"/>
    <m/>
    <m/>
    <d v="2021-10-29T00:00:00"/>
    <n v="1"/>
    <s v="S"/>
    <n v="1"/>
    <n v="30"/>
    <n v="0"/>
    <s v=" "/>
    <s v=" "/>
    <s v=" "/>
    <s v=" "/>
    <s v=" "/>
    <s v=" "/>
    <n v="1"/>
    <n v="1"/>
    <s v="null"/>
    <s v=" "/>
    <n v="3814764"/>
    <s v="LIBRE INVERSION 20"/>
    <n v="44460"/>
    <n v="0"/>
    <n v="0"/>
    <n v="0"/>
    <s v=" "/>
    <n v="890303093000"/>
    <n v="0"/>
    <n v="0"/>
    <m/>
    <m/>
    <m/>
    <m/>
  </r>
  <r>
    <n v="0"/>
    <s v="C"/>
    <x v="401"/>
    <x v="0"/>
    <n v="4"/>
    <n v="1.11363424411718E+18"/>
    <d v="2019-11-19T00:00:00"/>
    <d v="2022-11-30T00:00:00"/>
    <n v="0"/>
    <n v="1"/>
    <n v="20"/>
    <n v="30"/>
    <n v="2"/>
    <n v="11.76"/>
    <n v="12415"/>
    <n v="10000000"/>
    <n v="332372"/>
    <n v="4859173"/>
    <n v="0"/>
    <n v="0"/>
    <n v="0"/>
    <m/>
    <n v="0"/>
    <n v="0"/>
    <n v="0"/>
    <m/>
    <m/>
    <d v="2021-10-29T00:00:00"/>
    <n v="1"/>
    <s v="S"/>
    <n v="1"/>
    <n v="30"/>
    <n v="0"/>
    <s v=" "/>
    <s v=" "/>
    <s v=" "/>
    <s v=" "/>
    <s v=" "/>
    <s v=" "/>
    <n v="1"/>
    <n v="1"/>
    <s v="null"/>
    <s v=" "/>
    <n v="6882115"/>
    <s v="CREDITO MADRUGON"/>
    <n v="43788"/>
    <n v="0"/>
    <n v="0"/>
    <n v="0"/>
    <s v=" "/>
    <n v="890303093000"/>
    <n v="0"/>
    <n v="0"/>
    <m/>
    <m/>
    <m/>
    <m/>
  </r>
  <r>
    <n v="0"/>
    <s v="C"/>
    <x v="402"/>
    <x v="0"/>
    <n v="4"/>
    <n v="1.62218521154887E+16"/>
    <d v="2020-12-29T00:00:00"/>
    <d v="2022-06-30T00:00:00"/>
    <n v="0"/>
    <n v="1"/>
    <n v="10"/>
    <n v="30"/>
    <n v="2"/>
    <n v="11.4"/>
    <n v="12015"/>
    <n v="3440000"/>
    <n v="209280"/>
    <n v="1603178"/>
    <n v="0"/>
    <n v="0"/>
    <n v="0"/>
    <m/>
    <n v="0"/>
    <n v="0"/>
    <n v="0"/>
    <m/>
    <m/>
    <d v="2021-10-29T00:00:00"/>
    <n v="1"/>
    <s v="S"/>
    <n v="1"/>
    <n v="30"/>
    <n v="0"/>
    <s v=" "/>
    <s v=" "/>
    <s v=" "/>
    <s v=" "/>
    <s v=" "/>
    <s v=" "/>
    <n v="1"/>
    <n v="1"/>
    <s v="null"/>
    <s v=" "/>
    <n v="4206281"/>
    <s v="SOBRE APORTES"/>
    <n v="44194"/>
    <n v="0"/>
    <n v="0"/>
    <n v="0"/>
    <s v=" "/>
    <n v="890303093000"/>
    <n v="0"/>
    <n v="0"/>
    <m/>
    <m/>
    <m/>
    <m/>
  </r>
  <r>
    <n v="305415"/>
    <s v="C"/>
    <x v="403"/>
    <x v="0"/>
    <n v="4"/>
    <n v="3.19840281083894E+16"/>
    <d v="2021-08-31T00:00:00"/>
    <d v="2021-12-30T00:00:00"/>
    <n v="0"/>
    <n v="2"/>
    <n v="0"/>
    <n v="30"/>
    <n v="2"/>
    <n v="19.2"/>
    <n v="20983"/>
    <n v="800000"/>
    <n v="0"/>
    <n v="800000"/>
    <n v="0"/>
    <n v="0"/>
    <n v="0"/>
    <m/>
    <n v="0"/>
    <n v="0"/>
    <n v="0"/>
    <n v="800000"/>
    <n v="12"/>
    <d v="2021-08-31T00:00:00"/>
    <n v="1"/>
    <s v="S"/>
    <n v="1"/>
    <n v="30"/>
    <n v="0"/>
    <s v=" "/>
    <s v=" "/>
    <s v=" "/>
    <s v=" "/>
    <s v=" "/>
    <s v=" "/>
    <n v="1"/>
    <n v="1"/>
    <s v="null"/>
    <s v=" "/>
    <n v="494585"/>
    <s v="CREDIYA CUOTA UNICA"/>
    <n v="44439"/>
    <n v="0"/>
    <n v="0"/>
    <n v="0"/>
    <s v=" "/>
    <n v="890303093000"/>
    <n v="0"/>
    <n v="0"/>
    <m/>
    <m/>
    <m/>
    <m/>
  </r>
  <r>
    <n v="2643190"/>
    <s v="C"/>
    <x v="403"/>
    <x v="0"/>
    <n v="4"/>
    <n v="3.19840282103895E+16"/>
    <d v="2021-09-21T00:00:00"/>
    <d v="2026-09-30T00:00:00"/>
    <n v="0"/>
    <n v="1"/>
    <n v="1"/>
    <n v="30"/>
    <n v="2"/>
    <n v="13.2"/>
    <n v="14029"/>
    <n v="7000000"/>
    <n v="170971"/>
    <n v="6923529"/>
    <n v="0"/>
    <n v="0"/>
    <n v="0"/>
    <m/>
    <n v="0"/>
    <n v="0"/>
    <n v="0"/>
    <m/>
    <m/>
    <d v="2021-10-29T00:00:00"/>
    <n v="1"/>
    <s v="S"/>
    <n v="1"/>
    <n v="30"/>
    <n v="0"/>
    <s v=" "/>
    <s v=" "/>
    <s v=" "/>
    <s v=" "/>
    <s v=" "/>
    <s v=" "/>
    <n v="1"/>
    <n v="1"/>
    <s v="null"/>
    <s v=" "/>
    <n v="4280339"/>
    <s v="LIBRE INVERSION 20 SIN CODEUDO"/>
    <n v="44460"/>
    <n v="0"/>
    <n v="0"/>
    <n v="0"/>
    <s v=" "/>
    <n v="890303093000"/>
    <n v="0"/>
    <n v="0"/>
    <m/>
    <m/>
    <m/>
    <m/>
  </r>
  <r>
    <n v="4901787"/>
    <s v="C"/>
    <x v="404"/>
    <x v="0"/>
    <n v="4"/>
    <n v="1.66959021175865E+16"/>
    <d v="2019-07-05T00:00:00"/>
    <d v="2024-06-30T00:00:00"/>
    <n v="0"/>
    <n v="1"/>
    <n v="25"/>
    <n v="30"/>
    <n v="2"/>
    <n v="18"/>
    <n v="19562"/>
    <n v="11900000"/>
    <n v="304049"/>
    <n v="8200311"/>
    <n v="0"/>
    <n v="0"/>
    <n v="0"/>
    <m/>
    <n v="0"/>
    <n v="0"/>
    <n v="0"/>
    <m/>
    <m/>
    <d v="2021-10-29T00:00:00"/>
    <n v="1"/>
    <s v="S"/>
    <n v="1"/>
    <n v="30"/>
    <n v="0"/>
    <s v=" "/>
    <s v=" "/>
    <s v=" "/>
    <s v=" "/>
    <s v=" "/>
    <s v=" "/>
    <n v="1"/>
    <n v="1"/>
    <s v="null"/>
    <s v=" "/>
    <n v="3298524"/>
    <s v="FERIA 2019"/>
    <n v="43651"/>
    <n v="0"/>
    <n v="0"/>
    <n v="0"/>
    <s v=" "/>
    <n v="890303093000"/>
    <n v="0"/>
    <n v="0"/>
    <m/>
    <m/>
    <m/>
    <m/>
  </r>
  <r>
    <n v="612775"/>
    <s v="C"/>
    <x v="404"/>
    <x v="0"/>
    <n v="4"/>
    <n v="166959021152177"/>
    <d v="2017-08-10T00:00:00"/>
    <d v="2022-08-30T00:00:00"/>
    <n v="0"/>
    <n v="1"/>
    <n v="47"/>
    <n v="30"/>
    <n v="2"/>
    <n v="20.399999999999999"/>
    <n v="22.42"/>
    <n v="3300000"/>
    <n v="88698"/>
    <n v="1025126"/>
    <n v="0"/>
    <n v="0"/>
    <n v="0"/>
    <m/>
    <n v="0"/>
    <n v="0"/>
    <n v="0"/>
    <m/>
    <m/>
    <d v="2021-10-29T00:00:00"/>
    <n v="1"/>
    <s v="S"/>
    <n v="1"/>
    <n v="30"/>
    <n v="0"/>
    <s v=" "/>
    <s v=" "/>
    <s v=" "/>
    <s v=" "/>
    <s v=" "/>
    <s v=" "/>
    <n v="1"/>
    <n v="1"/>
    <s v="null"/>
    <s v=" "/>
    <n v="412351"/>
    <s v="ESPECIAL"/>
    <n v="42957"/>
    <n v="0"/>
    <n v="0"/>
    <n v="0"/>
    <s v=" "/>
    <n v="890303093000"/>
    <n v="0"/>
    <n v="0"/>
    <m/>
    <m/>
    <m/>
    <m/>
  </r>
  <r>
    <n v="194419"/>
    <s v="C"/>
    <x v="405"/>
    <x v="0"/>
    <n v="4"/>
    <n v="1.13059266321038E+18"/>
    <d v="2020-06-19T00:00:00"/>
    <d v="2022-06-30T00:00:00"/>
    <n v="0"/>
    <n v="1"/>
    <n v="16"/>
    <n v="30"/>
    <n v="2"/>
    <n v="16.8"/>
    <n v="18156"/>
    <n v="1500000"/>
    <n v="75969"/>
    <n v="565638"/>
    <n v="0"/>
    <n v="0"/>
    <n v="0"/>
    <m/>
    <n v="0"/>
    <n v="0"/>
    <n v="0"/>
    <m/>
    <m/>
    <d v="2021-10-29T00:00:00"/>
    <n v="1"/>
    <s v="S"/>
    <n v="1"/>
    <n v="30"/>
    <n v="0"/>
    <s v=" "/>
    <s v=" "/>
    <s v=" "/>
    <s v=" "/>
    <s v=" "/>
    <s v=" "/>
    <n v="1"/>
    <n v="1"/>
    <s v="null"/>
    <s v=" "/>
    <n v="371219"/>
    <s v="LIBRE INVERSION 20 SIN CODEUDO"/>
    <n v="44001"/>
    <n v="0"/>
    <n v="0"/>
    <n v="0"/>
    <s v=" "/>
    <n v="890303093000"/>
    <n v="0"/>
    <n v="0"/>
    <m/>
    <m/>
    <m/>
    <m/>
  </r>
  <r>
    <n v="1080988"/>
    <s v="C"/>
    <x v="405"/>
    <x v="0"/>
    <n v="4"/>
    <n v="1.13059266312038E+18"/>
    <d v="2020-09-21T00:00:00"/>
    <d v="2025-09-30T00:00:00"/>
    <n v="0"/>
    <n v="1"/>
    <n v="13"/>
    <n v="30"/>
    <n v="2"/>
    <n v="16.8"/>
    <n v="18156"/>
    <n v="3700000"/>
    <n v="92752"/>
    <n v="3145008"/>
    <n v="0"/>
    <n v="0"/>
    <n v="0"/>
    <m/>
    <n v="0"/>
    <n v="0"/>
    <n v="0"/>
    <m/>
    <m/>
    <d v="2021-10-29T00:00:00"/>
    <n v="1"/>
    <s v="S"/>
    <n v="1"/>
    <n v="30"/>
    <n v="0"/>
    <s v=" "/>
    <s v=" "/>
    <s v=" "/>
    <s v=" "/>
    <s v=" "/>
    <s v=" "/>
    <n v="1"/>
    <n v="1"/>
    <s v="null"/>
    <s v=" "/>
    <n v="2064020"/>
    <s v="LIBRE INVERSION 20"/>
    <n v="44095"/>
    <n v="0"/>
    <n v="0"/>
    <n v="0"/>
    <s v=" "/>
    <n v="890303093000"/>
    <n v="0"/>
    <n v="0"/>
    <m/>
    <m/>
    <m/>
    <m/>
  </r>
  <r>
    <n v="197221"/>
    <s v="C"/>
    <x v="405"/>
    <x v="0"/>
    <n v="4"/>
    <n v="1.1305926631246799E+18"/>
    <d v="2020-03-06T00:00:00"/>
    <d v="2022-03-30T00:00:00"/>
    <n v="0"/>
    <n v="1"/>
    <n v="16"/>
    <n v="30"/>
    <n v="2"/>
    <n v="21.6"/>
    <n v="23872"/>
    <n v="1500000"/>
    <n v="77734"/>
    <n v="573791"/>
    <n v="0"/>
    <n v="0"/>
    <n v="0"/>
    <m/>
    <n v="0"/>
    <n v="0"/>
    <n v="0"/>
    <m/>
    <m/>
    <d v="2021-10-29T00:00:00"/>
    <n v="1"/>
    <s v="S"/>
    <n v="1"/>
    <n v="30"/>
    <n v="0"/>
    <s v=" "/>
    <s v=" "/>
    <s v=" "/>
    <s v=" "/>
    <s v=" "/>
    <s v=" "/>
    <n v="1"/>
    <n v="1"/>
    <s v="null"/>
    <s v=" "/>
    <n v="376570"/>
    <s v="CREDIYA 20"/>
    <n v="43896"/>
    <n v="0"/>
    <n v="0"/>
    <n v="0"/>
    <s v=" "/>
    <n v="890303093000"/>
    <n v="0"/>
    <n v="0"/>
    <m/>
    <m/>
    <m/>
    <m/>
  </r>
  <r>
    <n v="0"/>
    <s v="C"/>
    <x v="406"/>
    <x v="0"/>
    <n v="4"/>
    <n v="3.8680813117586E+16"/>
    <d v="2019-04-05T00:00:00"/>
    <d v="2022-03-30T00:00:00"/>
    <n v="0"/>
    <n v="1"/>
    <n v="28"/>
    <n v="30"/>
    <n v="2"/>
    <n v="18"/>
    <n v="19562"/>
    <n v="2500000"/>
    <n v="90743"/>
    <n v="678567"/>
    <n v="0"/>
    <n v="0"/>
    <n v="0"/>
    <m/>
    <n v="0"/>
    <n v="0"/>
    <n v="0"/>
    <m/>
    <m/>
    <d v="2021-10-30T00:00:00"/>
    <n v="1"/>
    <s v="S"/>
    <n v="1"/>
    <n v="30"/>
    <n v="0"/>
    <s v=" "/>
    <s v=" "/>
    <s v=" "/>
    <s v=" "/>
    <s v=" "/>
    <s v=" "/>
    <n v="1"/>
    <n v="1"/>
    <s v="null"/>
    <s v=" "/>
    <n v="912347"/>
    <s v="FERIA 2019"/>
    <n v="43560"/>
    <n v="0"/>
    <n v="0"/>
    <n v="0"/>
    <s v=" "/>
    <n v="800087565"/>
    <s v="SYNLAB COLOMBIA S A S"/>
    <n v="0"/>
    <m/>
    <m/>
    <m/>
    <m/>
  </r>
  <r>
    <n v="0"/>
    <s v="C"/>
    <x v="406"/>
    <x v="0"/>
    <n v="4"/>
    <n v="3.86808132603882E+16"/>
    <d v="2020-08-03T00:00:00"/>
    <d v="2022-07-30T00:00:00"/>
    <n v="0"/>
    <n v="1"/>
    <n v="15"/>
    <n v="30"/>
    <n v="2"/>
    <n v="18"/>
    <n v="19562"/>
    <n v="3000000"/>
    <n v="153698"/>
    <n v="1271195"/>
    <n v="0"/>
    <n v="0"/>
    <n v="0"/>
    <m/>
    <n v="0"/>
    <n v="0"/>
    <n v="0"/>
    <m/>
    <m/>
    <d v="2021-10-30T00:00:00"/>
    <n v="1"/>
    <s v="S"/>
    <n v="1"/>
    <n v="30"/>
    <n v="0"/>
    <s v=" "/>
    <s v=" "/>
    <s v=" "/>
    <s v=" "/>
    <s v=" "/>
    <s v=" "/>
    <n v="1"/>
    <n v="1"/>
    <s v="null"/>
    <s v=" "/>
    <n v="1709146"/>
    <s v="LIBRE INVERSION SIN CODEUDOR"/>
    <n v="44046"/>
    <n v="0"/>
    <n v="0"/>
    <n v="0"/>
    <s v=" "/>
    <n v="800087565"/>
    <s v="SYNLAB COLOMBIA S A S"/>
    <n v="0"/>
    <m/>
    <m/>
    <m/>
    <m/>
  </r>
  <r>
    <n v="752307"/>
    <s v="C"/>
    <x v="407"/>
    <x v="0"/>
    <n v="4"/>
    <n v="1.1306548761246799E+18"/>
    <d v="2021-08-05T00:00:00"/>
    <d v="2023-07-30T00:00:00"/>
    <n v="0"/>
    <n v="1"/>
    <n v="3"/>
    <n v="30"/>
    <n v="2"/>
    <n v="19.2"/>
    <n v="20983"/>
    <n v="1000000"/>
    <n v="50798"/>
    <n v="895398"/>
    <n v="0"/>
    <n v="0"/>
    <n v="0"/>
    <m/>
    <n v="0"/>
    <n v="0"/>
    <n v="0"/>
    <m/>
    <m/>
    <d v="2021-10-30T00:00:00"/>
    <n v="1"/>
    <s v="S"/>
    <n v="1"/>
    <n v="30"/>
    <n v="0"/>
    <s v=" "/>
    <s v=" "/>
    <s v=" "/>
    <s v=" "/>
    <s v=" "/>
    <s v=" "/>
    <n v="1"/>
    <n v="1"/>
    <s v="null"/>
    <s v=" "/>
    <n v="143091"/>
    <s v="CREDIYA 20"/>
    <n v="44413"/>
    <n v="0"/>
    <n v="0"/>
    <n v="0"/>
    <s v=" "/>
    <n v="800087565"/>
    <s v="SYNLAB COLOMBIA S A S"/>
    <n v="0"/>
    <m/>
    <m/>
    <m/>
    <m/>
  </r>
  <r>
    <n v="13030652"/>
    <s v="C"/>
    <x v="407"/>
    <x v="0"/>
    <n v="4"/>
    <n v="1.1306548761182799E+18"/>
    <d v="2021-05-26T00:00:00"/>
    <d v="2027-05-30T00:00:00"/>
    <n v="0"/>
    <n v="1"/>
    <n v="5"/>
    <n v="30"/>
    <n v="2"/>
    <n v="15.6"/>
    <n v="16765"/>
    <n v="16200000"/>
    <n v="353194"/>
    <n v="15509129"/>
    <n v="0"/>
    <n v="0"/>
    <n v="0"/>
    <m/>
    <n v="0"/>
    <n v="0"/>
    <n v="0"/>
    <m/>
    <m/>
    <d v="2021-10-30T00:00:00"/>
    <n v="1"/>
    <s v="S"/>
    <n v="1"/>
    <n v="30"/>
    <n v="0"/>
    <s v=" "/>
    <s v=" "/>
    <s v=" "/>
    <s v=" "/>
    <s v=" "/>
    <s v=" "/>
    <n v="1"/>
    <n v="1"/>
    <s v="null"/>
    <s v=" "/>
    <n v="2478477"/>
    <s v="FERIA 2021"/>
    <n v="44342"/>
    <n v="0"/>
    <n v="0"/>
    <n v="0"/>
    <s v=" "/>
    <n v="800087565"/>
    <s v="SYNLAB COLOMBIA S A S"/>
    <n v="0"/>
    <m/>
    <m/>
    <m/>
    <m/>
  </r>
  <r>
    <n v="6496142"/>
    <s v="C"/>
    <x v="408"/>
    <x v="0"/>
    <n v="4"/>
    <n v="2.85376821177879E+16"/>
    <d v="2020-04-20T00:00:00"/>
    <d v="2027-04-30T00:00:00"/>
    <n v="0"/>
    <n v="1"/>
    <n v="16"/>
    <n v="30"/>
    <n v="2"/>
    <n v="18"/>
    <n v="19562"/>
    <n v="11771000"/>
    <n v="249392"/>
    <n v="10513376"/>
    <n v="0"/>
    <n v="0"/>
    <n v="0"/>
    <m/>
    <n v="0"/>
    <n v="0"/>
    <n v="0"/>
    <m/>
    <m/>
    <d v="2021-10-29T00:00:00"/>
    <n v="1"/>
    <s v="S"/>
    <n v="1"/>
    <n v="30"/>
    <n v="0"/>
    <s v=" "/>
    <s v=" "/>
    <s v=" "/>
    <s v=" "/>
    <s v=" "/>
    <s v=" "/>
    <n v="1"/>
    <n v="1"/>
    <s v="null"/>
    <s v=" "/>
    <n v="4017234"/>
    <s v="FERIA 2020"/>
    <n v="43941"/>
    <n v="0"/>
    <n v="0"/>
    <n v="0"/>
    <s v=" "/>
    <n v="890303093000"/>
    <n v="0"/>
    <n v="0"/>
    <m/>
    <m/>
    <m/>
    <m/>
  </r>
  <r>
    <n v="11421458"/>
    <s v="C"/>
    <x v="409"/>
    <x v="0"/>
    <n v="4"/>
    <n v="6.0352476120388496E+16"/>
    <d v="2020-10-28T00:00:00"/>
    <d v="2026-10-30T00:00:00"/>
    <n v="0"/>
    <n v="1"/>
    <n v="12"/>
    <n v="30"/>
    <n v="2"/>
    <n v="18"/>
    <n v="19562"/>
    <n v="15000000"/>
    <n v="347224"/>
    <n v="13499668"/>
    <n v="0"/>
    <n v="0"/>
    <n v="0"/>
    <m/>
    <n v="0"/>
    <n v="0"/>
    <n v="0"/>
    <m/>
    <m/>
    <d v="2021-10-30T00:00:00"/>
    <n v="1"/>
    <s v="S"/>
    <n v="1"/>
    <n v="30"/>
    <n v="0"/>
    <s v=" "/>
    <s v=" "/>
    <s v=" "/>
    <s v=" "/>
    <s v=" "/>
    <s v=" "/>
    <n v="1"/>
    <n v="1"/>
    <s v="null"/>
    <s v=" "/>
    <n v="2078210"/>
    <s v="LIBRE INVERSION 20"/>
    <n v="44132"/>
    <n v="0"/>
    <n v="0"/>
    <n v="0"/>
    <s v=" "/>
    <n v="0"/>
    <n v="0"/>
    <n v="0"/>
    <m/>
    <m/>
    <m/>
    <m/>
  </r>
  <r>
    <n v="8682902"/>
    <s v="C"/>
    <x v="410"/>
    <x v="0"/>
    <n v="4"/>
    <n v="6.90165641177882E+16"/>
    <d v="2020-08-03T00:00:00"/>
    <d v="2027-07-30T00:00:00"/>
    <n v="0"/>
    <n v="1"/>
    <n v="15"/>
    <n v="30"/>
    <n v="2"/>
    <n v="18"/>
    <n v="19562"/>
    <n v="12400000"/>
    <n v="262719"/>
    <n v="11167691"/>
    <n v="0"/>
    <n v="0"/>
    <n v="0"/>
    <m/>
    <n v="0"/>
    <n v="0"/>
    <n v="0"/>
    <m/>
    <m/>
    <d v="2021-10-30T00:00:00"/>
    <n v="1"/>
    <s v="S"/>
    <n v="1"/>
    <n v="30"/>
    <n v="0"/>
    <s v=" "/>
    <s v=" "/>
    <s v=" "/>
    <s v=" "/>
    <s v=" "/>
    <s v=" "/>
    <n v="1"/>
    <n v="1"/>
    <s v="null"/>
    <s v=" "/>
    <n v="2484789"/>
    <s v="FERIA 2020"/>
    <n v="44046"/>
    <n v="0"/>
    <n v="0"/>
    <n v="0"/>
    <s v=" "/>
    <n v="0"/>
    <n v="0"/>
    <n v="0"/>
    <m/>
    <m/>
    <m/>
    <m/>
  </r>
  <r>
    <n v="7247878"/>
    <s v="C"/>
    <x v="410"/>
    <x v="0"/>
    <n v="4"/>
    <n v="6.9016564120389E+16"/>
    <d v="2021-04-13T00:00:00"/>
    <d v="2026-04-30T00:00:00"/>
    <n v="0"/>
    <n v="1"/>
    <n v="6"/>
    <n v="30"/>
    <n v="2"/>
    <n v="15.6"/>
    <n v="16765"/>
    <n v="10000000"/>
    <n v="244245"/>
    <n v="9322005"/>
    <n v="0"/>
    <n v="0"/>
    <n v="0"/>
    <m/>
    <n v="0"/>
    <n v="0"/>
    <n v="0"/>
    <m/>
    <m/>
    <d v="2021-10-30T00:00:00"/>
    <n v="1"/>
    <s v="S"/>
    <n v="1"/>
    <n v="30"/>
    <n v="0"/>
    <s v=" "/>
    <s v=" "/>
    <s v=" "/>
    <s v=" "/>
    <s v=" "/>
    <s v=" "/>
    <n v="1"/>
    <n v="1"/>
    <s v="null"/>
    <s v=" "/>
    <n v="2074127"/>
    <s v="LIBRE INVERSION 20"/>
    <n v="44299"/>
    <n v="0"/>
    <n v="0"/>
    <n v="0"/>
    <s v=" "/>
    <n v="0"/>
    <n v="0"/>
    <n v="0"/>
    <m/>
    <m/>
    <m/>
    <m/>
  </r>
  <r>
    <n v="0"/>
    <s v="C"/>
    <x v="411"/>
    <x v="0"/>
    <n v="4"/>
    <n v="2.55296441154893E+16"/>
    <d v="2021-07-26T00:00:00"/>
    <d v="2024-07-30T00:00:00"/>
    <n v="0"/>
    <n v="1"/>
    <n v="3"/>
    <n v="30"/>
    <n v="2"/>
    <n v="9"/>
    <n v="9381"/>
    <n v="2000000"/>
    <n v="63868"/>
    <n v="1853709"/>
    <n v="0"/>
    <n v="0"/>
    <n v="0"/>
    <m/>
    <n v="0"/>
    <n v="0"/>
    <n v="0"/>
    <m/>
    <m/>
    <d v="2021-10-30T00:00:00"/>
    <n v="1"/>
    <s v="S"/>
    <n v="1"/>
    <n v="30"/>
    <n v="0"/>
    <s v=" "/>
    <s v=" "/>
    <s v=" "/>
    <s v=" "/>
    <s v=" "/>
    <s v=" "/>
    <n v="1"/>
    <n v="1"/>
    <s v="null"/>
    <s v=" "/>
    <n v="2128289"/>
    <s v="SOBRE APORTES"/>
    <n v="44403"/>
    <n v="0"/>
    <n v="0"/>
    <n v="0"/>
    <s v=" "/>
    <n v="0"/>
    <s v="ARIZABALETA LUCIANA"/>
    <n v="0"/>
    <m/>
    <m/>
    <m/>
    <m/>
  </r>
  <r>
    <n v="1116351"/>
    <s v="C"/>
    <x v="412"/>
    <x v="0"/>
    <n v="4"/>
    <n v="6136415108389280"/>
    <d v="2021-07-07T00:00:00"/>
    <d v="2021-12-30T00:00:00"/>
    <n v="0"/>
    <n v="2"/>
    <n v="0"/>
    <n v="30"/>
    <n v="2"/>
    <n v="19.2"/>
    <n v="20983"/>
    <n v="1400000"/>
    <n v="0"/>
    <n v="1400000"/>
    <n v="0"/>
    <n v="0"/>
    <n v="0"/>
    <m/>
    <n v="0"/>
    <n v="0"/>
    <n v="0"/>
    <n v="1400000"/>
    <n v="12"/>
    <d v="2021-07-07T00:00:00"/>
    <n v="1"/>
    <s v="S"/>
    <n v="1"/>
    <n v="30"/>
    <n v="0"/>
    <s v=" "/>
    <s v=" "/>
    <s v=" "/>
    <s v=" "/>
    <s v=" "/>
    <s v=" "/>
    <n v="1"/>
    <n v="1"/>
    <s v="null"/>
    <s v=" "/>
    <n v="283649"/>
    <s v="CREDIYA CUOTA UNICA"/>
    <n v="44384"/>
    <n v="0"/>
    <n v="0"/>
    <n v="0"/>
    <s v=" "/>
    <n v="890303093000"/>
    <n v="0"/>
    <n v="0"/>
    <m/>
    <m/>
    <m/>
    <m/>
  </r>
  <r>
    <n v="30149272"/>
    <s v="C"/>
    <x v="412"/>
    <x v="0"/>
    <n v="4"/>
    <n v="6136415267787890"/>
    <d v="2020-04-06T00:00:00"/>
    <d v="2027-03-30T00:00:00"/>
    <n v="0"/>
    <n v="1"/>
    <n v="16"/>
    <n v="30"/>
    <n v="2"/>
    <n v="18"/>
    <n v="19562"/>
    <n v="41927000"/>
    <n v="948486"/>
    <n v="37809760"/>
    <n v="0"/>
    <n v="0"/>
    <n v="0"/>
    <m/>
    <n v="0"/>
    <n v="0"/>
    <n v="0"/>
    <m/>
    <m/>
    <d v="2021-10-29T00:00:00"/>
    <n v="1"/>
    <s v="S"/>
    <n v="1"/>
    <n v="30"/>
    <n v="0"/>
    <s v=" "/>
    <s v=" "/>
    <s v=" "/>
    <s v=" "/>
    <s v=" "/>
    <s v=" "/>
    <n v="1"/>
    <n v="1"/>
    <s v="null"/>
    <s v=" "/>
    <n v="7660488"/>
    <s v="FERIA 2020 SIN CODEUDOR"/>
    <n v="43927"/>
    <n v="0"/>
    <n v="0"/>
    <n v="0"/>
    <s v=" "/>
    <n v="890303093000"/>
    <n v="0"/>
    <n v="0"/>
    <m/>
    <m/>
    <m/>
    <m/>
  </r>
  <r>
    <n v="576205"/>
    <s v="C"/>
    <x v="413"/>
    <x v="0"/>
    <n v="4"/>
    <n v="1.14419327121038E+18"/>
    <d v="2021-03-18T00:00:00"/>
    <d v="2025-03-30T00:00:00"/>
    <n v="0"/>
    <n v="1"/>
    <n v="7"/>
    <n v="30"/>
    <n v="2"/>
    <n v="14.4"/>
    <n v="15389"/>
    <n v="4000000"/>
    <n v="116250"/>
    <n v="3574077"/>
    <n v="0"/>
    <n v="0"/>
    <n v="0"/>
    <m/>
    <n v="0"/>
    <n v="0"/>
    <n v="0"/>
    <m/>
    <m/>
    <d v="2021-10-29T00:00:00"/>
    <n v="1"/>
    <s v="S"/>
    <n v="1"/>
    <n v="30"/>
    <n v="0"/>
    <s v=" "/>
    <s v=" "/>
    <s v=" "/>
    <s v=" "/>
    <s v=" "/>
    <s v=" "/>
    <n v="1"/>
    <n v="1"/>
    <s v="null"/>
    <s v=" "/>
    <n v="2997872"/>
    <s v="LIBRE INVERSION 20 SIN CODEUDO"/>
    <n v="44273"/>
    <n v="0"/>
    <n v="0"/>
    <n v="0"/>
    <s v=" "/>
    <n v="890303093000"/>
    <n v="0"/>
    <n v="0"/>
    <m/>
    <m/>
    <m/>
    <m/>
  </r>
  <r>
    <n v="141730"/>
    <s v="C"/>
    <x v="414"/>
    <x v="0"/>
    <n v="4"/>
    <n v="6.69388501130142E+16"/>
    <d v="2021-10-15T00:00:00"/>
    <d v="2021-12-30T00:00:00"/>
    <n v="0"/>
    <n v="1"/>
    <n v="0"/>
    <n v="30"/>
    <n v="2"/>
    <n v="19.8"/>
    <n v="21699"/>
    <n v="660000"/>
    <n v="671048"/>
    <n v="660000"/>
    <n v="0"/>
    <n v="0"/>
    <n v="0"/>
    <m/>
    <n v="0"/>
    <n v="0"/>
    <n v="0"/>
    <m/>
    <m/>
    <d v="2021-10-15T00:00:00"/>
    <n v="1"/>
    <s v="S"/>
    <n v="1"/>
    <n v="30"/>
    <n v="0"/>
    <s v=" "/>
    <s v=" "/>
    <s v=" "/>
    <s v=" "/>
    <s v=" "/>
    <s v=" "/>
    <n v="1"/>
    <n v="1"/>
    <s v="null"/>
    <s v=" "/>
    <n v="518270"/>
    <s v="ORDENES AL COMERCIO"/>
    <n v="44484"/>
    <n v="0"/>
    <n v="0"/>
    <n v="0"/>
    <s v=" "/>
    <n v="890303093000"/>
    <n v="0"/>
    <n v="0"/>
    <m/>
    <m/>
    <m/>
    <m/>
  </r>
  <r>
    <n v="1196750"/>
    <s v="C"/>
    <x v="414"/>
    <x v="0"/>
    <n v="4"/>
    <n v="6.6938850117187296E+16"/>
    <d v="2019-12-03T00:00:00"/>
    <d v="2023-11-30T00:00:00"/>
    <n v="0"/>
    <n v="1"/>
    <n v="20"/>
    <n v="30"/>
    <n v="2"/>
    <n v="11.76"/>
    <n v="12415"/>
    <n v="8700000"/>
    <n v="229309"/>
    <n v="5572943"/>
    <n v="0"/>
    <n v="0"/>
    <n v="0"/>
    <m/>
    <n v="0"/>
    <n v="0"/>
    <n v="0"/>
    <m/>
    <m/>
    <d v="2021-10-29T00:00:00"/>
    <n v="1"/>
    <s v="S"/>
    <n v="1"/>
    <n v="30"/>
    <n v="0"/>
    <s v=" "/>
    <s v=" "/>
    <s v=" "/>
    <s v=" "/>
    <s v=" "/>
    <s v=" "/>
    <n v="1"/>
    <n v="1"/>
    <s v="null"/>
    <s v=" "/>
    <n v="4376193"/>
    <s v="CREDITO MADRUGON"/>
    <n v="43802"/>
    <n v="0"/>
    <n v="0"/>
    <n v="0"/>
    <s v=" "/>
    <n v="890303093000"/>
    <n v="0"/>
    <n v="0"/>
    <m/>
    <m/>
    <m/>
    <m/>
  </r>
  <r>
    <n v="104226"/>
    <s v="C"/>
    <x v="414"/>
    <x v="0"/>
    <n v="4"/>
    <n v="6.69388501246884E+16"/>
    <d v="2020-09-25T00:00:00"/>
    <d v="2021-03-30T00:00:00"/>
    <n v="0"/>
    <n v="1"/>
    <n v="4"/>
    <n v="30"/>
    <n v="2"/>
    <n v="21.6"/>
    <n v="23872"/>
    <n v="1500000"/>
    <n v="266435"/>
    <n v="485352"/>
    <n v="0"/>
    <n v="0"/>
    <n v="0"/>
    <m/>
    <n v="0"/>
    <n v="0"/>
    <n v="0"/>
    <m/>
    <m/>
    <d v="2021-10-29T00:00:00"/>
    <n v="1"/>
    <s v="S"/>
    <n v="1"/>
    <n v="30"/>
    <n v="0"/>
    <s v=" "/>
    <s v=" "/>
    <s v=" "/>
    <s v=" "/>
    <s v=" "/>
    <s v=" "/>
    <n v="1"/>
    <n v="1"/>
    <s v="null"/>
    <s v=" "/>
    <n v="381126"/>
    <s v="CREDIYA 20"/>
    <n v="44099"/>
    <n v="0"/>
    <n v="0"/>
    <n v="0"/>
    <s v=" "/>
    <n v="890303093000"/>
    <n v="0"/>
    <n v="0"/>
    <m/>
    <m/>
    <m/>
    <m/>
  </r>
  <r>
    <n v="176493"/>
    <s v="C"/>
    <x v="414"/>
    <x v="0"/>
    <n v="4"/>
    <n v="6.69388501171886E+16"/>
    <d v="2020-11-26T00:00:00"/>
    <d v="2022-05-30T00:00:00"/>
    <n v="0"/>
    <n v="1"/>
    <n v="11"/>
    <n v="30"/>
    <n v="2"/>
    <n v="11.76"/>
    <n v="12415"/>
    <n v="2000000"/>
    <n v="122299"/>
    <n v="821879"/>
    <n v="0"/>
    <n v="0"/>
    <n v="0"/>
    <m/>
    <n v="0"/>
    <n v="0"/>
    <n v="0"/>
    <m/>
    <m/>
    <d v="2021-10-29T00:00:00"/>
    <n v="1"/>
    <s v="S"/>
    <n v="1"/>
    <n v="30"/>
    <n v="0"/>
    <s v=" "/>
    <s v=" "/>
    <s v=" "/>
    <s v=" "/>
    <s v=" "/>
    <s v=" "/>
    <n v="1"/>
    <n v="1"/>
    <s v="null"/>
    <s v=" "/>
    <n v="645386"/>
    <s v="CREDITO MADRUGON"/>
    <n v="44161"/>
    <n v="0"/>
    <n v="0"/>
    <n v="0"/>
    <s v=" "/>
    <n v="890303093000"/>
    <n v="0"/>
    <n v="0"/>
    <m/>
    <m/>
    <m/>
    <m/>
  </r>
  <r>
    <n v="596728"/>
    <s v="C"/>
    <x v="415"/>
    <x v="1"/>
    <n v="4"/>
    <n v="1.08605018410498E+18"/>
    <d v="2017-07-31T00:00:00"/>
    <d v="2022-06-30T00:00:00"/>
    <n v="0"/>
    <n v="1"/>
    <n v="51"/>
    <n v="30"/>
    <n v="2"/>
    <n v="16.8"/>
    <n v="18156"/>
    <n v="3155277"/>
    <n v="79453"/>
    <n v="596728"/>
    <n v="0"/>
    <n v="0"/>
    <n v="0"/>
    <m/>
    <n v="0"/>
    <n v="0"/>
    <n v="0"/>
    <m/>
    <m/>
    <d v="2021-10-29T00:00:00"/>
    <n v="1"/>
    <s v="S"/>
    <n v="1"/>
    <n v="30"/>
    <n v="0"/>
    <s v=" "/>
    <s v=" "/>
    <s v=" "/>
    <s v=" "/>
    <s v=" "/>
    <s v=" "/>
    <n v="1"/>
    <n v="1"/>
    <s v="null"/>
    <s v=" "/>
    <n v="0"/>
    <s v="EX ASOCIADOS"/>
    <n v="42955"/>
    <n v="0"/>
    <n v="0"/>
    <n v="0"/>
    <s v=" "/>
    <n v="1"/>
    <s v="SARA SOFIA URIBE "/>
    <n v="0"/>
    <m/>
    <m/>
    <m/>
    <m/>
  </r>
  <r>
    <n v="3037551"/>
    <s v="C"/>
    <x v="416"/>
    <x v="0"/>
    <n v="4"/>
    <n v="1.14399050112038E+18"/>
    <d v="2021-09-01T00:00:00"/>
    <d v="2027-08-30T00:00:00"/>
    <n v="0"/>
    <n v="1"/>
    <n v="2"/>
    <n v="30"/>
    <n v="2"/>
    <n v="14.4"/>
    <n v="15389"/>
    <n v="4000000"/>
    <n v="84580"/>
    <n v="3930408"/>
    <n v="0"/>
    <n v="0"/>
    <n v="0"/>
    <m/>
    <n v="0"/>
    <n v="0"/>
    <n v="0"/>
    <m/>
    <m/>
    <d v="2021-10-29T00:00:00"/>
    <n v="1"/>
    <s v="S"/>
    <n v="1"/>
    <n v="30"/>
    <n v="0"/>
    <s v=" "/>
    <s v=" "/>
    <s v=" "/>
    <s v=" "/>
    <s v=" "/>
    <s v=" "/>
    <n v="1"/>
    <n v="1"/>
    <s v="null"/>
    <s v=" "/>
    <n v="892857"/>
    <s v="LIBRE INVERSION 20"/>
    <n v="44440"/>
    <n v="0"/>
    <n v="0"/>
    <n v="0"/>
    <s v=" "/>
    <n v="890303093000"/>
    <d v="1899-12-30T00:00:00"/>
    <n v="0"/>
    <m/>
    <m/>
    <m/>
    <m/>
  </r>
  <r>
    <n v="5226512"/>
    <s v="C"/>
    <x v="416"/>
    <x v="0"/>
    <n v="4"/>
    <n v="1.1439905011182799E+18"/>
    <d v="2021-06-16T00:00:00"/>
    <d v="2027-06-30T00:00:00"/>
    <n v="0"/>
    <n v="1"/>
    <n v="4"/>
    <n v="30"/>
    <n v="2"/>
    <n v="15.6"/>
    <n v="16765"/>
    <n v="7000000"/>
    <n v="152615"/>
    <n v="6762791"/>
    <n v="0"/>
    <n v="0"/>
    <n v="0"/>
    <m/>
    <n v="0"/>
    <n v="0"/>
    <n v="0"/>
    <m/>
    <m/>
    <d v="2021-10-29T00:00:00"/>
    <n v="1"/>
    <s v="S"/>
    <n v="1"/>
    <n v="30"/>
    <n v="0"/>
    <s v=" "/>
    <s v=" "/>
    <s v=" "/>
    <s v=" "/>
    <s v=" "/>
    <s v=" "/>
    <n v="1"/>
    <n v="1"/>
    <s v="null"/>
    <s v=" "/>
    <n v="1536279"/>
    <s v="FERIA 2021"/>
    <n v="44363"/>
    <n v="0"/>
    <n v="0"/>
    <n v="0"/>
    <s v=" "/>
    <n v="890303093000"/>
    <n v="0"/>
    <n v="0"/>
    <m/>
    <m/>
    <m/>
    <m/>
  </r>
  <r>
    <n v="3401908"/>
    <s v="C"/>
    <x v="417"/>
    <x v="0"/>
    <n v="4"/>
    <n v="9.4451333120388192E+16"/>
    <d v="2020-07-17T00:00:00"/>
    <d v="2025-07-30T00:00:00"/>
    <n v="0"/>
    <n v="1"/>
    <n v="15"/>
    <n v="30"/>
    <n v="2"/>
    <n v="18"/>
    <n v="19562"/>
    <n v="14000000"/>
    <n v="357705"/>
    <n v="11587869"/>
    <n v="0"/>
    <n v="0"/>
    <n v="0"/>
    <m/>
    <n v="0"/>
    <n v="0"/>
    <n v="0"/>
    <m/>
    <m/>
    <d v="2021-10-29T00:00:00"/>
    <n v="1"/>
    <s v="S"/>
    <n v="1"/>
    <n v="30"/>
    <n v="0"/>
    <s v=" "/>
    <s v=" "/>
    <s v=" "/>
    <s v=" "/>
    <s v=" "/>
    <s v=" "/>
    <n v="1"/>
    <n v="1"/>
    <s v="null"/>
    <s v=" "/>
    <n v="8185961"/>
    <s v="LIBRE INVERSION 20"/>
    <n v="44029"/>
    <n v="0"/>
    <n v="0"/>
    <n v="0"/>
    <s v=" "/>
    <n v="890303093000"/>
    <n v="0"/>
    <n v="0"/>
    <m/>
    <m/>
    <m/>
    <m/>
  </r>
  <r>
    <n v="2230683"/>
    <s v="C"/>
    <x v="418"/>
    <x v="0"/>
    <n v="4"/>
    <n v="328954042555590"/>
    <d v="2021-09-30T00:00:00"/>
    <d v="2024-09-30T00:00:00"/>
    <n v="0"/>
    <n v="1"/>
    <n v="1"/>
    <n v="30"/>
    <n v="2"/>
    <n v="9.6"/>
    <n v="10034"/>
    <n v="4032692"/>
    <n v="135102"/>
    <n v="3939933"/>
    <n v="0"/>
    <n v="0"/>
    <n v="0"/>
    <m/>
    <n v="0"/>
    <n v="0"/>
    <n v="0"/>
    <m/>
    <m/>
    <d v="2021-10-29T00:00:00"/>
    <n v="1"/>
    <s v="S"/>
    <n v="1"/>
    <n v="30"/>
    <n v="0"/>
    <s v=" "/>
    <s v=" "/>
    <s v=" "/>
    <s v=" "/>
    <s v=" "/>
    <s v=" "/>
    <n v="1"/>
    <n v="1"/>
    <s v="null"/>
    <s v=" "/>
    <n v="1709250"/>
    <s v="COMPRA CARTERA 20 SIN CODEUDOR"/>
    <n v="44469"/>
    <n v="0"/>
    <n v="0"/>
    <n v="0"/>
    <s v=" "/>
    <n v="890303093000"/>
    <n v="0"/>
    <n v="0"/>
    <m/>
    <m/>
    <m/>
    <m/>
  </r>
  <r>
    <n v="23397"/>
    <s v="C"/>
    <x v="418"/>
    <x v="0"/>
    <n v="4"/>
    <n v="3.28954041152852E+16"/>
    <d v="2018-10-22T00:00:00"/>
    <d v="2021-10-30T00:00:00"/>
    <n v="0"/>
    <n v="1"/>
    <n v="35"/>
    <n v="30"/>
    <n v="2"/>
    <n v="20.399999999999999"/>
    <n v="22.42"/>
    <n v="2700000"/>
    <n v="101291"/>
    <n v="41324"/>
    <n v="0"/>
    <n v="0"/>
    <n v="0"/>
    <m/>
    <n v="0"/>
    <n v="0"/>
    <n v="0"/>
    <m/>
    <m/>
    <d v="2021-10-29T00:00:00"/>
    <n v="1"/>
    <s v="S"/>
    <n v="1"/>
    <n v="30"/>
    <n v="0"/>
    <s v=" "/>
    <s v=" "/>
    <s v=" "/>
    <s v=" "/>
    <s v=" "/>
    <s v=" "/>
    <n v="1"/>
    <n v="1"/>
    <s v="null"/>
    <s v=" "/>
    <n v="17927"/>
    <s v="ESPECIAL"/>
    <n v="43395"/>
    <n v="0"/>
    <n v="0"/>
    <n v="0"/>
    <s v=" "/>
    <n v="890303093000"/>
    <n v="0"/>
    <n v="0"/>
    <m/>
    <m/>
    <m/>
    <m/>
  </r>
  <r>
    <n v="916160"/>
    <s v="C"/>
    <x v="418"/>
    <x v="0"/>
    <n v="4"/>
    <n v="328954042555537"/>
    <d v="2021-02-16T00:00:00"/>
    <d v="2024-01-31T00:00:00"/>
    <n v="0"/>
    <n v="1"/>
    <n v="8"/>
    <n v="30"/>
    <n v="2"/>
    <n v="9.6"/>
    <n v="10034"/>
    <n v="2000000"/>
    <n v="67003"/>
    <n v="1618163"/>
    <n v="0"/>
    <n v="0"/>
    <n v="0"/>
    <m/>
    <n v="0"/>
    <n v="0"/>
    <n v="0"/>
    <m/>
    <m/>
    <d v="2021-10-29T00:00:00"/>
    <n v="1"/>
    <s v="S"/>
    <n v="1"/>
    <n v="30"/>
    <n v="0"/>
    <s v=" "/>
    <s v=" "/>
    <s v=" "/>
    <s v=" "/>
    <s v=" "/>
    <s v=" "/>
    <n v="1"/>
    <n v="1"/>
    <s v="null"/>
    <s v=" "/>
    <n v="702003"/>
    <s v="COMPRA CARTERA 20 SIN CODEUDOR"/>
    <n v="44243"/>
    <n v="0"/>
    <n v="0"/>
    <n v="0"/>
    <s v=" "/>
    <n v="890303093000"/>
    <n v="0"/>
    <n v="0"/>
    <m/>
    <m/>
    <m/>
    <m/>
  </r>
  <r>
    <n v="0"/>
    <s v="C"/>
    <x v="419"/>
    <x v="0"/>
    <n v="4"/>
    <n v="1.35447241175865E+16"/>
    <d v="2019-06-27T00:00:00"/>
    <d v="2022-06-30T00:00:00"/>
    <n v="0"/>
    <n v="1"/>
    <n v="24"/>
    <n v="30"/>
    <n v="2"/>
    <n v="18"/>
    <n v="19562"/>
    <n v="6200000"/>
    <n v="225042"/>
    <n v="2450891"/>
    <n v="27927"/>
    <n v="0"/>
    <n v="0"/>
    <m/>
    <n v="0"/>
    <n v="0"/>
    <n v="0"/>
    <m/>
    <m/>
    <d v="2021-10-13T00:00:00"/>
    <n v="1"/>
    <s v="S"/>
    <n v="1"/>
    <n v="30"/>
    <n v="0"/>
    <s v=" "/>
    <s v=" "/>
    <s v=" "/>
    <s v=" "/>
    <s v=" "/>
    <s v=" "/>
    <n v="1"/>
    <n v="1"/>
    <s v="null"/>
    <s v=" "/>
    <n v="3294576"/>
    <s v="FERIA 2019"/>
    <n v="43643"/>
    <n v="0"/>
    <n v="0"/>
    <n v="0"/>
    <s v=" "/>
    <s v=" "/>
    <n v="0"/>
    <n v="0"/>
    <m/>
    <m/>
    <m/>
    <m/>
  </r>
  <r>
    <n v="6885150"/>
    <s v="C"/>
    <x v="420"/>
    <x v="0"/>
    <n v="4"/>
    <n v="1.11246582411778E+18"/>
    <d v="2020-05-01T00:00:00"/>
    <d v="2027-04-30T00:00:00"/>
    <n v="0"/>
    <n v="1"/>
    <n v="16"/>
    <n v="30"/>
    <n v="2"/>
    <n v="18"/>
    <n v="19562"/>
    <n v="11944000"/>
    <n v="253057"/>
    <n v="10667904"/>
    <n v="0"/>
    <n v="0"/>
    <n v="0"/>
    <m/>
    <n v="0"/>
    <n v="0"/>
    <n v="0"/>
    <m/>
    <m/>
    <d v="2021-10-29T00:00:00"/>
    <n v="1"/>
    <s v="S"/>
    <n v="1"/>
    <n v="30"/>
    <n v="0"/>
    <s v=" "/>
    <s v=" "/>
    <s v=" "/>
    <s v=" "/>
    <s v=" "/>
    <s v=" "/>
    <n v="1"/>
    <n v="1"/>
    <s v="null"/>
    <s v=" "/>
    <n v="3782754"/>
    <s v="FERIA 2020"/>
    <n v="43952"/>
    <n v="0"/>
    <n v="0"/>
    <n v="0"/>
    <s v=" "/>
    <n v="890303093000"/>
    <n v="0"/>
    <n v="0"/>
    <m/>
    <m/>
    <m/>
    <m/>
  </r>
  <r>
    <n v="281682"/>
    <s v="C"/>
    <x v="421"/>
    <x v="0"/>
    <n v="4"/>
    <n v="3.19862791083892E+16"/>
    <d v="2021-06-24T00:00:00"/>
    <d v="2021-12-30T00:00:00"/>
    <n v="0"/>
    <n v="2"/>
    <n v="0"/>
    <n v="30"/>
    <n v="2"/>
    <n v="19.2"/>
    <n v="20983"/>
    <n v="460000"/>
    <n v="0"/>
    <n v="460000"/>
    <n v="0"/>
    <n v="0"/>
    <n v="0"/>
    <m/>
    <n v="0"/>
    <n v="0"/>
    <n v="0"/>
    <n v="460000"/>
    <n v="12"/>
    <d v="2021-06-24T00:00:00"/>
    <n v="1"/>
    <s v="S"/>
    <n v="1"/>
    <n v="30"/>
    <n v="0"/>
    <s v=" "/>
    <s v=" "/>
    <s v=" "/>
    <s v=" "/>
    <s v=" "/>
    <s v=" "/>
    <n v="1"/>
    <n v="1"/>
    <s v="null"/>
    <s v=" "/>
    <n v="178318"/>
    <s v="CREDIYA CUOTA UNICA"/>
    <n v="44371"/>
    <n v="0"/>
    <n v="0"/>
    <n v="0"/>
    <s v=" "/>
    <n v="890303093000"/>
    <n v="0"/>
    <n v="0"/>
    <m/>
    <m/>
    <m/>
    <m/>
  </r>
  <r>
    <n v="149951"/>
    <s v="C"/>
    <x v="421"/>
    <x v="0"/>
    <n v="4"/>
    <n v="3.19862791130141E+16"/>
    <d v="2021-09-24T00:00:00"/>
    <d v="2022-09-30T00:00:00"/>
    <n v="0"/>
    <n v="1"/>
    <n v="1"/>
    <n v="30"/>
    <n v="2"/>
    <n v="19.8"/>
    <n v="21699"/>
    <n v="265000"/>
    <n v="24559"/>
    <n v="244877"/>
    <n v="0"/>
    <n v="0"/>
    <n v="0"/>
    <m/>
    <n v="0"/>
    <n v="0"/>
    <n v="0"/>
    <m/>
    <m/>
    <d v="2021-10-29T00:00:00"/>
    <n v="1"/>
    <s v="S"/>
    <n v="1"/>
    <n v="30"/>
    <n v="0"/>
    <s v=" "/>
    <s v=" "/>
    <s v=" "/>
    <s v=" "/>
    <s v=" "/>
    <s v=" "/>
    <n v="1"/>
    <n v="1"/>
    <s v="null"/>
    <s v=" "/>
    <n v="94926"/>
    <s v="ORDENES AL COMERCIO"/>
    <n v="44463"/>
    <n v="0"/>
    <n v="0"/>
    <n v="0"/>
    <s v=" "/>
    <n v="890303093000"/>
    <n v="0"/>
    <n v="0"/>
    <m/>
    <m/>
    <m/>
    <m/>
  </r>
  <r>
    <n v="662818"/>
    <s v="C"/>
    <x v="421"/>
    <x v="0"/>
    <n v="4"/>
    <n v="3.19862791171853E+16"/>
    <d v="2018-11-28T00:00:00"/>
    <d v="2023-11-30T00:00:00"/>
    <n v="0"/>
    <n v="1"/>
    <n v="32"/>
    <n v="30"/>
    <n v="2"/>
    <n v="11.76"/>
    <n v="12415"/>
    <n v="2000000"/>
    <n v="44537"/>
    <n v="1082414"/>
    <n v="0"/>
    <n v="0"/>
    <n v="0"/>
    <m/>
    <n v="0"/>
    <n v="0"/>
    <n v="0"/>
    <m/>
    <m/>
    <d v="2021-10-31T00:00:00"/>
    <n v="1"/>
    <s v="S"/>
    <n v="1"/>
    <n v="30"/>
    <n v="0"/>
    <s v=" "/>
    <s v=" "/>
    <s v=" "/>
    <s v=" "/>
    <s v=" "/>
    <s v=" "/>
    <n v="1"/>
    <n v="1"/>
    <s v="null"/>
    <s v=" "/>
    <n v="419596"/>
    <s v="CREDITO MADRUGON"/>
    <n v="43432"/>
    <n v="0"/>
    <n v="0"/>
    <n v="0"/>
    <s v=" "/>
    <n v="890303093000"/>
    <n v="0"/>
    <n v="0"/>
    <m/>
    <m/>
    <m/>
    <m/>
  </r>
  <r>
    <n v="4787327"/>
    <s v="C"/>
    <x v="421"/>
    <x v="0"/>
    <n v="4"/>
    <n v="3.19862791173842E+16"/>
    <d v="2018-04-19T00:00:00"/>
    <d v="2024-04-30T00:00:00"/>
    <n v="0"/>
    <n v="1"/>
    <n v="39"/>
    <n v="30"/>
    <n v="2"/>
    <n v="18"/>
    <n v="19562"/>
    <n v="13200000"/>
    <n v="303216"/>
    <n v="7817939"/>
    <n v="0"/>
    <n v="0"/>
    <n v="0"/>
    <m/>
    <n v="0"/>
    <n v="0"/>
    <n v="0"/>
    <m/>
    <m/>
    <d v="2021-10-31T00:00:00"/>
    <n v="1"/>
    <s v="S"/>
    <n v="1"/>
    <n v="30"/>
    <n v="0"/>
    <s v=" "/>
    <s v=" "/>
    <s v=" "/>
    <s v=" "/>
    <s v=" "/>
    <s v=" "/>
    <n v="1"/>
    <n v="1"/>
    <s v="null"/>
    <s v=" "/>
    <n v="3030612"/>
    <s v="FERIA 2018"/>
    <n v="43209"/>
    <n v="0"/>
    <n v="0"/>
    <n v="0"/>
    <s v=" "/>
    <n v="890303093000"/>
    <n v="0"/>
    <n v="0"/>
    <m/>
    <m/>
    <m/>
    <m/>
  </r>
  <r>
    <n v="0"/>
    <s v="C"/>
    <x v="422"/>
    <x v="0"/>
    <n v="4"/>
    <n v="1.15193522226818E+18"/>
    <d v="2020-10-15T00:00:00"/>
    <d v="2025-10-30T00:00:00"/>
    <n v="0"/>
    <n v="1"/>
    <n v="13"/>
    <n v="30"/>
    <n v="2"/>
    <n v="16.8"/>
    <n v="18156"/>
    <n v="2000000"/>
    <n v="52765"/>
    <n v="1716010"/>
    <n v="0"/>
    <n v="0"/>
    <n v="0"/>
    <m/>
    <n v="0"/>
    <n v="0"/>
    <n v="0"/>
    <m/>
    <m/>
    <d v="2021-10-30T00:00:00"/>
    <n v="1"/>
    <s v="S"/>
    <n v="1"/>
    <n v="30"/>
    <n v="0"/>
    <s v=" "/>
    <s v=" "/>
    <s v=" "/>
    <s v=" "/>
    <s v=" "/>
    <s v=" "/>
    <n v="1"/>
    <n v="1"/>
    <s v="null"/>
    <s v=" "/>
    <n v="3694295"/>
    <s v="RETANQUEO 2020 SIN CODEUDOR"/>
    <n v="44119"/>
    <n v="0"/>
    <n v="0"/>
    <n v="0"/>
    <s v=" "/>
    <n v="0"/>
    <n v="0"/>
    <n v="0"/>
    <m/>
    <m/>
    <m/>
    <m/>
  </r>
  <r>
    <n v="4494657"/>
    <s v="C"/>
    <x v="423"/>
    <x v="0"/>
    <n v="4"/>
    <n v="1.67433791083893E+16"/>
    <d v="2021-07-30T00:00:00"/>
    <d v="2021-12-30T00:00:00"/>
    <n v="0"/>
    <n v="2"/>
    <n v="0"/>
    <n v="30"/>
    <n v="2"/>
    <n v="19.2"/>
    <n v="20983"/>
    <n v="5000000"/>
    <n v="0"/>
    <n v="5000000"/>
    <n v="0"/>
    <n v="0"/>
    <n v="0"/>
    <m/>
    <n v="0"/>
    <n v="0"/>
    <n v="0"/>
    <n v="5000000"/>
    <n v="12"/>
    <d v="2021-07-30T00:00:00"/>
    <n v="1"/>
    <s v="S"/>
    <n v="1"/>
    <n v="30"/>
    <n v="0"/>
    <s v=" "/>
    <s v=" "/>
    <s v=" "/>
    <s v=" "/>
    <s v=" "/>
    <s v=" "/>
    <n v="1"/>
    <n v="1"/>
    <s v="null"/>
    <s v=" "/>
    <n v="505343"/>
    <s v="CREDIYA CUOTA UNICA"/>
    <n v="44407"/>
    <n v="0"/>
    <n v="0"/>
    <n v="0"/>
    <s v=" "/>
    <n v="890303093000"/>
    <n v="0"/>
    <n v="0"/>
    <m/>
    <m/>
    <m/>
    <m/>
  </r>
  <r>
    <n v="27022417"/>
    <s v="C"/>
    <x v="423"/>
    <x v="0"/>
    <n v="4"/>
    <n v="1.67433792677879E+16"/>
    <d v="2020-04-29T00:00:00"/>
    <d v="2027-04-30T00:00:00"/>
    <n v="0"/>
    <n v="1"/>
    <n v="16"/>
    <n v="30"/>
    <n v="2"/>
    <n v="18"/>
    <n v="19562"/>
    <n v="33334000"/>
    <n v="754092"/>
    <n v="30060599"/>
    <n v="0"/>
    <n v="0"/>
    <n v="0"/>
    <m/>
    <n v="0"/>
    <n v="0"/>
    <n v="0"/>
    <m/>
    <m/>
    <d v="2021-10-29T00:00:00"/>
    <n v="1"/>
    <s v="S"/>
    <n v="1"/>
    <n v="30"/>
    <n v="0"/>
    <s v=" "/>
    <s v=" "/>
    <s v=" "/>
    <s v=" "/>
    <s v=" "/>
    <s v=" "/>
    <n v="1"/>
    <n v="1"/>
    <s v="null"/>
    <s v=" "/>
    <n v="3038182"/>
    <s v="FERIA 2020 SIN CODEUDOR"/>
    <n v="43950"/>
    <n v="0"/>
    <n v="0"/>
    <n v="0"/>
    <s v=" "/>
    <n v="890303093000"/>
    <n v="0"/>
    <n v="0"/>
    <m/>
    <m/>
    <m/>
    <m/>
  </r>
  <r>
    <n v="3511357"/>
    <s v="C"/>
    <x v="423"/>
    <x v="0"/>
    <n v="4"/>
    <n v="1.67433791203894E+16"/>
    <d v="2021-08-25T00:00:00"/>
    <d v="2026-08-30T00:00:00"/>
    <n v="0"/>
    <n v="1"/>
    <n v="2"/>
    <n v="30"/>
    <n v="2"/>
    <n v="13.2"/>
    <n v="14029"/>
    <n v="4000000"/>
    <n v="92659"/>
    <n v="3906146"/>
    <n v="0"/>
    <n v="0"/>
    <n v="0"/>
    <m/>
    <n v="0"/>
    <n v="0"/>
    <n v="0"/>
    <m/>
    <m/>
    <d v="2021-10-29T00:00:00"/>
    <n v="1"/>
    <s v="S"/>
    <n v="1"/>
    <n v="30"/>
    <n v="0"/>
    <s v=" "/>
    <s v=" "/>
    <s v=" "/>
    <s v=" "/>
    <s v=" "/>
    <s v=" "/>
    <n v="1"/>
    <n v="1"/>
    <s v="null"/>
    <s v=" "/>
    <n v="394789"/>
    <s v="LIBRE INVERSION 20"/>
    <n v="44433"/>
    <n v="0"/>
    <n v="0"/>
    <n v="0"/>
    <s v=" "/>
    <n v="890303093000"/>
    <n v="0"/>
    <n v="0"/>
    <m/>
    <m/>
    <m/>
    <m/>
  </r>
  <r>
    <n v="57239834"/>
    <s v="C"/>
    <x v="423"/>
    <x v="0"/>
    <n v="4"/>
    <n v="167433791255542"/>
    <d v="2021-02-22T00:00:00"/>
    <d v="2028-02-29T00:00:00"/>
    <n v="0"/>
    <n v="1"/>
    <n v="8"/>
    <n v="30"/>
    <n v="2"/>
    <n v="9"/>
    <n v="9381"/>
    <n v="68400000"/>
    <n v="1121434"/>
    <n v="63675419"/>
    <n v="0"/>
    <n v="0"/>
    <n v="0"/>
    <m/>
    <n v="0"/>
    <n v="0"/>
    <n v="0"/>
    <m/>
    <m/>
    <d v="2021-10-29T00:00:00"/>
    <n v="1"/>
    <s v="S"/>
    <n v="1"/>
    <n v="30"/>
    <n v="0"/>
    <s v=" "/>
    <s v=" "/>
    <s v=" "/>
    <s v=" "/>
    <s v=" "/>
    <s v=" "/>
    <n v="1"/>
    <n v="1"/>
    <s v="null"/>
    <s v=" "/>
    <n v="6435585"/>
    <s v="COMPRA CARTERA 20"/>
    <n v="44249"/>
    <n v="0"/>
    <n v="0"/>
    <n v="0"/>
    <s v=" "/>
    <n v="890303093000"/>
    <n v="0"/>
    <n v="0"/>
    <m/>
    <m/>
    <m/>
    <m/>
  </r>
  <r>
    <n v="0"/>
    <s v="C"/>
    <x v="424"/>
    <x v="0"/>
    <n v="4"/>
    <n v="1.29711761154887E+16"/>
    <d v="2020-12-29T00:00:00"/>
    <d v="2022-12-30T00:00:00"/>
    <n v="0"/>
    <n v="1"/>
    <n v="10"/>
    <n v="30"/>
    <n v="2"/>
    <n v="11.4"/>
    <n v="12015"/>
    <n v="2000000"/>
    <n v="93856"/>
    <n v="1222779"/>
    <n v="0"/>
    <n v="0"/>
    <n v="0"/>
    <m/>
    <n v="0"/>
    <n v="0"/>
    <n v="0"/>
    <m/>
    <m/>
    <d v="2021-10-30T00:00:00"/>
    <n v="1"/>
    <s v="S"/>
    <n v="1"/>
    <n v="30"/>
    <n v="0"/>
    <s v=" "/>
    <s v=" "/>
    <s v=" "/>
    <s v=" "/>
    <s v=" "/>
    <s v=" "/>
    <n v="1"/>
    <n v="1"/>
    <s v="null"/>
    <s v=" "/>
    <n v="2370438"/>
    <s v="SOBRE APORTES"/>
    <n v="44194"/>
    <n v="0"/>
    <n v="0"/>
    <n v="0"/>
    <s v=" "/>
    <n v="0"/>
    <s v="ARIZABALETA LUCIANA"/>
    <n v="0"/>
    <m/>
    <m/>
    <m/>
    <m/>
  </r>
  <r>
    <n v="0"/>
    <s v="C"/>
    <x v="424"/>
    <x v="0"/>
    <n v="4"/>
    <n v="1.29711761154893E+16"/>
    <d v="2021-08-04T00:00:00"/>
    <d v="2022-09-30T00:00:00"/>
    <n v="0"/>
    <n v="1"/>
    <n v="3"/>
    <n v="30"/>
    <n v="2"/>
    <n v="9"/>
    <n v="9381"/>
    <n v="800000"/>
    <n v="60515"/>
    <n v="635767"/>
    <n v="0"/>
    <n v="0"/>
    <n v="0"/>
    <m/>
    <n v="0"/>
    <n v="0"/>
    <n v="0"/>
    <m/>
    <m/>
    <d v="2021-10-30T00:00:00"/>
    <n v="1"/>
    <s v="S"/>
    <n v="1"/>
    <n v="30"/>
    <n v="0"/>
    <s v=" "/>
    <s v=" "/>
    <s v=" "/>
    <s v=" "/>
    <s v=" "/>
    <s v=" "/>
    <n v="1"/>
    <n v="1"/>
    <s v="null"/>
    <s v=" "/>
    <n v="1232477"/>
    <s v="SOBRE APORTES"/>
    <n v="44412"/>
    <n v="0"/>
    <n v="0"/>
    <n v="0"/>
    <s v=" "/>
    <n v="0"/>
    <s v="ARIZABALETA LUCIANA"/>
    <n v="0"/>
    <m/>
    <m/>
    <m/>
    <m/>
  </r>
  <r>
    <n v="6162450"/>
    <s v="C"/>
    <x v="425"/>
    <x v="0"/>
    <n v="4"/>
    <n v="1.67704771203894E+16"/>
    <d v="2021-08-24T00:00:00"/>
    <d v="2026-08-30T00:00:00"/>
    <n v="0"/>
    <n v="1"/>
    <n v="2"/>
    <n v="30"/>
    <n v="2"/>
    <n v="13.2"/>
    <n v="14029"/>
    <n v="10000000"/>
    <n v="231647"/>
    <n v="9765365"/>
    <n v="0"/>
    <n v="0"/>
    <n v="0"/>
    <m/>
    <n v="0"/>
    <n v="0"/>
    <n v="0"/>
    <m/>
    <m/>
    <d v="2021-10-30T00:00:00"/>
    <n v="1"/>
    <s v="S"/>
    <n v="1"/>
    <n v="30"/>
    <n v="0"/>
    <s v=" "/>
    <s v=" "/>
    <s v=" "/>
    <s v=" "/>
    <s v=" "/>
    <s v=" "/>
    <n v="1"/>
    <n v="1"/>
    <s v="null"/>
    <s v=" "/>
    <n v="3602915"/>
    <s v="LIBRE INVERSION 20"/>
    <n v="44432"/>
    <n v="0"/>
    <n v="0"/>
    <n v="0"/>
    <s v=" "/>
    <n v="0"/>
    <s v="ARIZABALETA LUCIANA"/>
    <n v="0"/>
    <m/>
    <m/>
    <m/>
    <m/>
  </r>
  <r>
    <n v="11386803"/>
    <s v="C"/>
    <x v="426"/>
    <x v="0"/>
    <n v="4"/>
    <n v="6.69160642103894E+16"/>
    <d v="2021-08-23T00:00:00"/>
    <d v="2027-08-30T00:00:00"/>
    <n v="0"/>
    <n v="1"/>
    <n v="2"/>
    <n v="30"/>
    <n v="2"/>
    <n v="13.2"/>
    <n v="14029"/>
    <n v="15000000"/>
    <n v="327032"/>
    <n v="14749255"/>
    <n v="0"/>
    <n v="0"/>
    <n v="0"/>
    <m/>
    <n v="0"/>
    <n v="0"/>
    <n v="0"/>
    <m/>
    <m/>
    <d v="2021-10-30T00:00:00"/>
    <n v="1"/>
    <s v="S"/>
    <n v="1"/>
    <n v="30"/>
    <n v="0"/>
    <s v=" "/>
    <s v=" "/>
    <s v=" "/>
    <s v=" "/>
    <s v=" "/>
    <s v=" "/>
    <n v="1"/>
    <n v="1"/>
    <s v="null"/>
    <s v=" "/>
    <n v="3362452"/>
    <s v="LIBRE INVERSION 20 SIN CODEUDO"/>
    <n v="44431"/>
    <n v="0"/>
    <n v="0"/>
    <n v="0"/>
    <s v=" "/>
    <n v="0"/>
    <s v="ARIZABALETA LUCIANA"/>
    <n v="0"/>
    <m/>
    <m/>
    <m/>
    <m/>
  </r>
  <r>
    <n v="2538291"/>
    <s v="C"/>
    <x v="427"/>
    <x v="0"/>
    <n v="4"/>
    <n v="6.6917729117788096E+16"/>
    <d v="2020-07-09T00:00:00"/>
    <d v="2026-06-30T00:00:00"/>
    <n v="0"/>
    <n v="1"/>
    <n v="16"/>
    <n v="30"/>
    <n v="2"/>
    <n v="18"/>
    <n v="19562"/>
    <n v="6741000"/>
    <n v="154847"/>
    <n v="5804740"/>
    <n v="0"/>
    <n v="0"/>
    <n v="0"/>
    <m/>
    <n v="0"/>
    <n v="0"/>
    <n v="0"/>
    <m/>
    <m/>
    <d v="2021-10-30T00:00:00"/>
    <n v="1"/>
    <s v="S"/>
    <n v="1"/>
    <n v="30"/>
    <n v="0"/>
    <s v=" "/>
    <s v=" "/>
    <s v=" "/>
    <s v=" "/>
    <s v=" "/>
    <s v=" "/>
    <n v="1"/>
    <n v="1"/>
    <s v="null"/>
    <s v=" "/>
    <n v="3266449"/>
    <s v="FERIA 2020"/>
    <n v="44021"/>
    <n v="0"/>
    <n v="0"/>
    <n v="0"/>
    <s v=" "/>
    <n v="0"/>
    <s v="ARIZABALETA LUCIANA"/>
    <n v="0"/>
    <m/>
    <m/>
    <m/>
    <m/>
  </r>
  <r>
    <n v="2702816"/>
    <s v="C"/>
    <x v="428"/>
    <x v="0"/>
    <n v="4"/>
    <n v="1.11179756621038E+18"/>
    <d v="2021-07-22T00:00:00"/>
    <d v="2025-07-30T00:00:00"/>
    <n v="0"/>
    <n v="1"/>
    <n v="3"/>
    <n v="30"/>
    <n v="2"/>
    <n v="14.4"/>
    <n v="15389"/>
    <n v="6200000"/>
    <n v="180187"/>
    <n v="5925192"/>
    <n v="0"/>
    <n v="0"/>
    <n v="0"/>
    <m/>
    <n v="0"/>
    <n v="0"/>
    <n v="0"/>
    <m/>
    <m/>
    <d v="2021-10-29T00:00:00"/>
    <n v="1"/>
    <s v="S"/>
    <n v="1"/>
    <n v="30"/>
    <n v="0"/>
    <s v=" "/>
    <s v=" "/>
    <s v=" "/>
    <s v=" "/>
    <s v=" "/>
    <s v=" "/>
    <n v="1"/>
    <n v="1"/>
    <s v="null"/>
    <s v=" "/>
    <n v="3222376"/>
    <s v="LIBRE INVERSION 20 SIN CODEUDO"/>
    <n v="44399"/>
    <n v="0"/>
    <n v="0"/>
    <n v="0"/>
    <s v=" "/>
    <n v="890303093000"/>
    <n v="0"/>
    <n v="0"/>
    <m/>
    <m/>
    <m/>
    <m/>
  </r>
  <r>
    <n v="4429502"/>
    <s v="C"/>
    <x v="429"/>
    <x v="0"/>
    <n v="4"/>
    <n v="670373602555532"/>
    <d v="2021-01-28T00:00:00"/>
    <d v="2026-01-31T00:00:00"/>
    <n v="0"/>
    <n v="1"/>
    <n v="9"/>
    <n v="30"/>
    <n v="2"/>
    <n v="9.6"/>
    <n v="10034"/>
    <n v="8379568"/>
    <n v="188949"/>
    <n v="7431781"/>
    <n v="0"/>
    <n v="0"/>
    <n v="0"/>
    <m/>
    <n v="0"/>
    <n v="0"/>
    <n v="0"/>
    <m/>
    <m/>
    <d v="2021-10-30T00:00:00"/>
    <n v="1"/>
    <s v="S"/>
    <n v="1"/>
    <n v="30"/>
    <n v="0"/>
    <s v=" "/>
    <s v=" "/>
    <s v=" "/>
    <s v=" "/>
    <s v=" "/>
    <s v=" "/>
    <n v="1"/>
    <n v="1"/>
    <s v="null"/>
    <s v=" "/>
    <n v="3002279"/>
    <s v="COMPRA CARTERA 20 SIN CODEUDOR"/>
    <n v="44224"/>
    <n v="0"/>
    <n v="0"/>
    <n v="0"/>
    <s v=" "/>
    <s v=" "/>
    <n v="0"/>
    <n v="0"/>
    <m/>
    <m/>
    <m/>
    <m/>
  </r>
  <r>
    <n v="6673801"/>
    <s v="C"/>
    <x v="430"/>
    <x v="0"/>
    <n v="4"/>
    <n v="6.3398338210389104E+16"/>
    <d v="2021-05-20T00:00:00"/>
    <d v="2025-05-30T00:00:00"/>
    <n v="0"/>
    <n v="1"/>
    <n v="5"/>
    <n v="30"/>
    <n v="2"/>
    <n v="14.4"/>
    <n v="15389"/>
    <n v="10000000"/>
    <n v="290624"/>
    <n v="9250456"/>
    <n v="0"/>
    <n v="0"/>
    <n v="0"/>
    <m/>
    <n v="0"/>
    <n v="0"/>
    <n v="0"/>
    <m/>
    <m/>
    <d v="2021-10-29T00:00:00"/>
    <n v="1"/>
    <s v="S"/>
    <n v="1"/>
    <n v="30"/>
    <n v="0"/>
    <s v=" "/>
    <s v=" "/>
    <s v=" "/>
    <s v=" "/>
    <s v=" "/>
    <s v=" "/>
    <n v="1"/>
    <n v="1"/>
    <s v="null"/>
    <s v=" "/>
    <n v="2576655"/>
    <s v="LIBRE INVERSION 20 SIN CODEUDO"/>
    <n v="44336"/>
    <n v="0"/>
    <n v="0"/>
    <n v="0"/>
    <s v=" "/>
    <n v="890303093000"/>
    <n v="0"/>
    <n v="0"/>
    <m/>
    <m/>
    <m/>
    <m/>
  </r>
  <r>
    <n v="358234"/>
    <s v="C"/>
    <x v="431"/>
    <x v="0"/>
    <n v="4"/>
    <n v="1.08604757610838E+18"/>
    <d v="2021-07-01T00:00:00"/>
    <d v="2021-12-30T00:00:00"/>
    <n v="0"/>
    <n v="2"/>
    <n v="0"/>
    <n v="30"/>
    <n v="2"/>
    <n v="19.2"/>
    <n v="20983"/>
    <n v="495900"/>
    <n v="0"/>
    <n v="495900"/>
    <n v="0"/>
    <n v="0"/>
    <n v="0"/>
    <m/>
    <n v="0"/>
    <n v="0"/>
    <n v="0"/>
    <n v="495900"/>
    <n v="12"/>
    <d v="2021-07-01T00:00:00"/>
    <n v="1"/>
    <s v="S"/>
    <n v="1"/>
    <n v="30"/>
    <n v="0"/>
    <s v=" "/>
    <s v=" "/>
    <s v=" "/>
    <s v=" "/>
    <s v=" "/>
    <s v=" "/>
    <n v="1"/>
    <n v="1"/>
    <s v="null"/>
    <s v=" "/>
    <n v="137666"/>
    <s v="CREDIYA CUOTA UNICA"/>
    <n v="44378"/>
    <n v="0"/>
    <n v="0"/>
    <n v="0"/>
    <s v=" "/>
    <n v="890303093000"/>
    <n v="0"/>
    <n v="0"/>
    <m/>
    <m/>
    <m/>
    <m/>
  </r>
  <r>
    <n v="6335325"/>
    <s v="C"/>
    <x v="431"/>
    <x v="0"/>
    <n v="4"/>
    <n v="1.08604757611778E+18"/>
    <d v="2020-06-10T00:00:00"/>
    <d v="2027-06-30T00:00:00"/>
    <n v="0"/>
    <n v="1"/>
    <n v="16"/>
    <n v="30"/>
    <n v="2"/>
    <n v="18"/>
    <n v="19562"/>
    <n v="9819000"/>
    <n v="208035"/>
    <n v="8769928"/>
    <n v="0"/>
    <n v="0"/>
    <n v="0"/>
    <m/>
    <n v="0"/>
    <n v="0"/>
    <n v="0"/>
    <m/>
    <m/>
    <d v="2021-10-29T00:00:00"/>
    <n v="1"/>
    <s v="S"/>
    <n v="1"/>
    <n v="30"/>
    <n v="0"/>
    <s v=" "/>
    <s v=" "/>
    <s v=" "/>
    <s v=" "/>
    <s v=" "/>
    <s v=" "/>
    <n v="1"/>
    <n v="1"/>
    <s v="null"/>
    <s v=" "/>
    <n v="2434603"/>
    <s v="FERIA 2020"/>
    <n v="43992"/>
    <n v="0"/>
    <n v="0"/>
    <n v="0"/>
    <s v=" "/>
    <n v="890303093000"/>
    <n v="0"/>
    <n v="0"/>
    <m/>
    <m/>
    <m/>
    <m/>
  </r>
  <r>
    <n v="3801671"/>
    <s v="C"/>
    <x v="432"/>
    <x v="0"/>
    <n v="4"/>
    <n v="1.11352300021038E+18"/>
    <d v="2021-02-18T00:00:00"/>
    <d v="2026-02-28T00:00:00"/>
    <n v="0"/>
    <n v="1"/>
    <n v="8"/>
    <n v="30"/>
    <n v="2"/>
    <n v="14.4"/>
    <n v="15389"/>
    <n v="6500000"/>
    <n v="162943"/>
    <n v="5921742"/>
    <n v="0"/>
    <n v="0"/>
    <n v="0"/>
    <m/>
    <n v="0"/>
    <n v="0"/>
    <n v="0"/>
    <m/>
    <m/>
    <d v="2021-10-29T00:00:00"/>
    <n v="1"/>
    <s v="S"/>
    <n v="1"/>
    <n v="30"/>
    <n v="0"/>
    <s v=" "/>
    <s v=" "/>
    <s v=" "/>
    <s v=" "/>
    <s v=" "/>
    <s v=" "/>
    <n v="1"/>
    <n v="1"/>
    <s v="null"/>
    <s v=" "/>
    <n v="2120071"/>
    <s v="LIBRE INVERSION 20 SIN CODEUDO"/>
    <n v="44245"/>
    <n v="0"/>
    <n v="0"/>
    <n v="0"/>
    <s v=" "/>
    <n v="890303093000"/>
    <n v="0"/>
    <n v="0"/>
    <m/>
    <m/>
    <m/>
    <m/>
  </r>
  <r>
    <n v="814382"/>
    <s v="C"/>
    <x v="432"/>
    <x v="0"/>
    <n v="4"/>
    <n v="1.1135230001246799E+18"/>
    <d v="2021-08-13T00:00:00"/>
    <d v="2023-08-30T00:00:00"/>
    <n v="0"/>
    <n v="1"/>
    <n v="2"/>
    <n v="30"/>
    <n v="2"/>
    <n v="19.2"/>
    <n v="20983"/>
    <n v="1362789"/>
    <n v="69227"/>
    <n v="1268536"/>
    <n v="0"/>
    <n v="0"/>
    <n v="0"/>
    <m/>
    <n v="0"/>
    <n v="0"/>
    <n v="0"/>
    <m/>
    <m/>
    <d v="2021-10-29T00:00:00"/>
    <n v="1"/>
    <s v="S"/>
    <n v="1"/>
    <n v="30"/>
    <n v="0"/>
    <s v=" "/>
    <s v=" "/>
    <s v=" "/>
    <s v=" "/>
    <s v=" "/>
    <s v=" "/>
    <n v="1"/>
    <n v="1"/>
    <s v="null"/>
    <s v=" "/>
    <n v="454154"/>
    <s v="CREDIYA 20"/>
    <n v="44421"/>
    <n v="0"/>
    <n v="0"/>
    <n v="0"/>
    <s v=" "/>
    <n v="890303093000"/>
    <n v="0"/>
    <n v="0"/>
    <m/>
    <m/>
    <m/>
    <m/>
  </r>
  <r>
    <n v="0"/>
    <s v="C"/>
    <x v="433"/>
    <x v="0"/>
    <n v="4"/>
    <n v="3.45609702677878E+16"/>
    <d v="2020-03-30T00:00:00"/>
    <d v="2022-03-30T00:00:00"/>
    <n v="0"/>
    <n v="1"/>
    <n v="16"/>
    <n v="30"/>
    <n v="2"/>
    <n v="18"/>
    <n v="19562"/>
    <n v="4200000"/>
    <n v="215177"/>
    <n v="1595184"/>
    <n v="0"/>
    <n v="0"/>
    <n v="0"/>
    <m/>
    <n v="0"/>
    <n v="0"/>
    <n v="0"/>
    <m/>
    <m/>
    <d v="2021-10-29T00:00:00"/>
    <n v="1"/>
    <s v="S"/>
    <n v="1"/>
    <n v="30"/>
    <n v="0"/>
    <s v=" "/>
    <s v=" "/>
    <s v=" "/>
    <s v=" "/>
    <s v=" "/>
    <s v=" "/>
    <n v="1"/>
    <n v="1"/>
    <s v="null"/>
    <s v=" "/>
    <n v="3307884"/>
    <s v="FERIA 2020 SIN CODEUDOR"/>
    <n v="43920"/>
    <n v="0"/>
    <n v="0"/>
    <n v="0"/>
    <s v=" "/>
    <n v="890303093000"/>
    <n v="0"/>
    <n v="0"/>
    <m/>
    <m/>
    <m/>
    <m/>
  </r>
  <r>
    <n v="6836695"/>
    <s v="C"/>
    <x v="434"/>
    <x v="0"/>
    <n v="4"/>
    <n v="3.85556762103892E+16"/>
    <d v="2021-07-06T00:00:00"/>
    <d v="2025-06-30T00:00:00"/>
    <n v="0"/>
    <n v="1"/>
    <n v="4"/>
    <n v="30"/>
    <n v="2"/>
    <n v="14.4"/>
    <n v="15389"/>
    <n v="10000000"/>
    <n v="290624"/>
    <n v="9404712"/>
    <n v="0"/>
    <n v="0"/>
    <n v="0"/>
    <m/>
    <n v="0"/>
    <n v="0"/>
    <n v="0"/>
    <m/>
    <m/>
    <d v="2021-10-29T00:00:00"/>
    <n v="1"/>
    <s v="S"/>
    <n v="1"/>
    <n v="30"/>
    <n v="0"/>
    <s v=" "/>
    <s v=" "/>
    <s v=" "/>
    <s v=" "/>
    <s v=" "/>
    <s v=" "/>
    <n v="1"/>
    <n v="1"/>
    <s v="null"/>
    <s v=" "/>
    <n v="2568017"/>
    <s v="LIBRE INVERSION 20 SIN CODEUDO"/>
    <n v="44383"/>
    <n v="0"/>
    <n v="0"/>
    <n v="0"/>
    <s v=" "/>
    <n v="890303093000"/>
    <n v="0"/>
    <n v="0"/>
    <m/>
    <m/>
    <m/>
    <m/>
  </r>
  <r>
    <n v="449529"/>
    <s v="C"/>
    <x v="435"/>
    <x v="0"/>
    <n v="4"/>
    <n v="1.66645651246895E+16"/>
    <d v="2021-10-13T00:00:00"/>
    <d v="2022-10-30T00:00:00"/>
    <n v="0"/>
    <n v="1"/>
    <n v="0"/>
    <n v="30"/>
    <n v="2"/>
    <n v="19.2"/>
    <n v="20983"/>
    <n v="600000"/>
    <n v="55523"/>
    <n v="600000"/>
    <n v="0"/>
    <n v="0"/>
    <n v="0"/>
    <m/>
    <n v="0"/>
    <n v="0"/>
    <n v="0"/>
    <m/>
    <m/>
    <d v="2021-10-13T00:00:00"/>
    <n v="1"/>
    <s v="S"/>
    <n v="1"/>
    <n v="30"/>
    <n v="0"/>
    <s v=" "/>
    <s v=" "/>
    <s v=" "/>
    <s v=" "/>
    <s v=" "/>
    <s v=" "/>
    <n v="1"/>
    <n v="1"/>
    <s v="null"/>
    <s v=" "/>
    <n v="150471"/>
    <s v="CREDIYA 20"/>
    <n v="44482"/>
    <n v="0"/>
    <n v="0"/>
    <n v="0"/>
    <s v=" "/>
    <n v="890303093000"/>
    <n v="0"/>
    <n v="0"/>
    <m/>
    <m/>
    <m/>
    <m/>
  </r>
  <r>
    <n v="7277104"/>
    <s v="C"/>
    <x v="435"/>
    <x v="0"/>
    <n v="4"/>
    <n v="1.66645652103891E+16"/>
    <d v="2021-05-27T00:00:00"/>
    <d v="2025-05-30T00:00:00"/>
    <n v="0"/>
    <n v="1"/>
    <n v="5"/>
    <n v="30"/>
    <n v="2"/>
    <n v="14.4"/>
    <n v="15389"/>
    <n v="10500000"/>
    <n v="305155"/>
    <n v="9712979"/>
    <n v="0"/>
    <n v="0"/>
    <n v="0"/>
    <m/>
    <n v="0"/>
    <n v="0"/>
    <n v="0"/>
    <m/>
    <m/>
    <d v="2021-10-29T00:00:00"/>
    <n v="1"/>
    <s v="S"/>
    <n v="1"/>
    <n v="30"/>
    <n v="0"/>
    <s v=" "/>
    <s v=" "/>
    <s v=" "/>
    <s v=" "/>
    <s v=" "/>
    <s v=" "/>
    <n v="1"/>
    <n v="1"/>
    <s v="null"/>
    <s v=" "/>
    <n v="2435875"/>
    <s v="LIBRE INVERSION 20 SIN CODEUDO"/>
    <n v="44343"/>
    <n v="0"/>
    <n v="0"/>
    <n v="0"/>
    <s v=" "/>
    <n v="890303093000"/>
    <n v="0"/>
    <n v="0"/>
    <m/>
    <m/>
    <m/>
    <m/>
  </r>
  <r>
    <n v="770975"/>
    <s v="C"/>
    <x v="436"/>
    <x v="0"/>
    <n v="4"/>
    <n v="9.4061044117788096E+16"/>
    <d v="2020-07-10T00:00:00"/>
    <d v="2024-06-30T00:00:00"/>
    <n v="0"/>
    <n v="1"/>
    <n v="16"/>
    <n v="30"/>
    <n v="2"/>
    <n v="18"/>
    <n v="19562"/>
    <n v="4500000"/>
    <n v="132866"/>
    <n v="3345067"/>
    <n v="0"/>
    <n v="0"/>
    <n v="0"/>
    <m/>
    <n v="0"/>
    <n v="0"/>
    <n v="0"/>
    <m/>
    <m/>
    <d v="2021-10-30T00:00:00"/>
    <n v="1"/>
    <s v="S"/>
    <n v="1"/>
    <n v="30"/>
    <n v="0"/>
    <s v=" "/>
    <s v=" "/>
    <s v=" "/>
    <s v=" "/>
    <s v=" "/>
    <s v=" "/>
    <n v="1"/>
    <n v="1"/>
    <s v="null"/>
    <s v=" "/>
    <n v="2574092"/>
    <s v="FERIA 2020"/>
    <n v="44022"/>
    <n v="0"/>
    <n v="0"/>
    <n v="0"/>
    <s v=" "/>
    <n v="0"/>
    <s v="ARIZABALETA LUCIANA"/>
    <n v="0"/>
    <m/>
    <m/>
    <m/>
    <m/>
  </r>
  <r>
    <n v="0"/>
    <s v="C"/>
    <x v="437"/>
    <x v="0"/>
    <n v="4"/>
    <n v="9.4405179117586E+16"/>
    <d v="2019-04-05T00:00:00"/>
    <d v="2022-03-30T00:00:00"/>
    <n v="0"/>
    <n v="1"/>
    <n v="28"/>
    <n v="30"/>
    <n v="2"/>
    <n v="18"/>
    <n v="19562"/>
    <n v="4495000"/>
    <n v="163155"/>
    <n v="1220095"/>
    <n v="0"/>
    <n v="0"/>
    <n v="0"/>
    <m/>
    <n v="0"/>
    <n v="0"/>
    <n v="0"/>
    <m/>
    <m/>
    <d v="2021-10-30T00:00:00"/>
    <n v="1"/>
    <s v="S"/>
    <n v="1"/>
    <n v="30"/>
    <n v="0"/>
    <s v=" "/>
    <s v=" "/>
    <s v=" "/>
    <s v=" "/>
    <s v=" "/>
    <s v=" "/>
    <n v="1"/>
    <n v="1"/>
    <s v="null"/>
    <s v=" "/>
    <n v="2574092"/>
    <s v="FERIA 2019"/>
    <n v="43560"/>
    <n v="0"/>
    <n v="0"/>
    <n v="0"/>
    <s v=" "/>
    <n v="0"/>
    <s v="ARIZABALETA LUCIANA"/>
    <n v="0"/>
    <m/>
    <m/>
    <m/>
    <m/>
  </r>
  <r>
    <n v="235591"/>
    <s v="C"/>
    <x v="438"/>
    <x v="0"/>
    <n v="4"/>
    <n v="1.0063593101246799E+18"/>
    <d v="2020-11-19T00:00:00"/>
    <d v="2021-11-30T00:00:00"/>
    <n v="0"/>
    <n v="1"/>
    <n v="8"/>
    <n v="30"/>
    <n v="2"/>
    <n v="21.6"/>
    <n v="23872"/>
    <n v="1000000"/>
    <n v="93691"/>
    <n v="342104"/>
    <n v="0"/>
    <n v="0"/>
    <n v="0"/>
    <m/>
    <n v="0"/>
    <n v="0"/>
    <n v="0"/>
    <m/>
    <m/>
    <d v="2021-10-31T00:00:00"/>
    <n v="1"/>
    <s v="S"/>
    <n v="1"/>
    <n v="30"/>
    <n v="0"/>
    <s v=" "/>
    <s v=" "/>
    <s v=" "/>
    <s v=" "/>
    <s v=" "/>
    <s v=" "/>
    <n v="1"/>
    <n v="1"/>
    <s v="null"/>
    <s v=" "/>
    <n v="106513"/>
    <s v="CREDIYA 20"/>
    <n v="44154"/>
    <n v="0"/>
    <n v="0"/>
    <n v="0"/>
    <s v=" "/>
    <n v="0"/>
    <s v="ARIZABALETA LUCIANA"/>
    <n v="0"/>
    <m/>
    <m/>
    <m/>
    <m/>
  </r>
  <r>
    <n v="5457893"/>
    <s v="C"/>
    <x v="438"/>
    <x v="0"/>
    <n v="4"/>
    <n v="1.00635931011778E+18"/>
    <d v="2020-08-04T00:00:00"/>
    <d v="2027-07-30T00:00:00"/>
    <n v="0"/>
    <n v="1"/>
    <n v="15"/>
    <n v="30"/>
    <n v="2"/>
    <n v="18"/>
    <n v="19562"/>
    <n v="8800000"/>
    <n v="186445"/>
    <n v="7925472"/>
    <n v="0"/>
    <n v="0"/>
    <n v="0"/>
    <m/>
    <n v="0"/>
    <n v="0"/>
    <n v="0"/>
    <m/>
    <m/>
    <d v="2021-10-30T00:00:00"/>
    <n v="1"/>
    <s v="S"/>
    <n v="1"/>
    <n v="30"/>
    <n v="0"/>
    <s v=" "/>
    <s v=" "/>
    <s v=" "/>
    <s v=" "/>
    <s v=" "/>
    <s v=" "/>
    <n v="1"/>
    <n v="1"/>
    <s v="null"/>
    <s v=" "/>
    <n v="2467579"/>
    <s v="FERIA 2020"/>
    <n v="44047"/>
    <n v="0"/>
    <n v="0"/>
    <n v="0"/>
    <s v=" "/>
    <n v="0"/>
    <s v="ARIZABALETA LUCIANA"/>
    <n v="0"/>
    <m/>
    <m/>
    <m/>
    <m/>
  </r>
  <r>
    <n v="0"/>
    <s v="C"/>
    <x v="439"/>
    <x v="0"/>
    <n v="4"/>
    <n v="1.68825751175864E+16"/>
    <d v="2019-06-19T00:00:00"/>
    <d v="2022-05-30T00:00:00"/>
    <n v="0"/>
    <n v="1"/>
    <n v="26"/>
    <n v="30"/>
    <n v="2"/>
    <n v="18"/>
    <n v="19562"/>
    <n v="3000000"/>
    <n v="108891"/>
    <n v="1001734"/>
    <n v="0"/>
    <n v="0"/>
    <n v="0"/>
    <m/>
    <n v="0"/>
    <n v="0"/>
    <n v="0"/>
    <m/>
    <m/>
    <d v="2021-10-31T00:00:00"/>
    <n v="1"/>
    <s v="S"/>
    <n v="1"/>
    <n v="30"/>
    <n v="0"/>
    <s v=" "/>
    <s v=" "/>
    <s v=" "/>
    <s v=" "/>
    <s v=" "/>
    <s v=" "/>
    <n v="1"/>
    <n v="1"/>
    <s v="null"/>
    <s v=" "/>
    <n v="2574085"/>
    <s v="FERIA 2019"/>
    <n v="43635"/>
    <n v="0"/>
    <n v="0"/>
    <n v="0"/>
    <s v=" "/>
    <s v=" "/>
    <n v="0"/>
    <n v="0"/>
    <m/>
    <m/>
    <m/>
    <m/>
  </r>
  <r>
    <n v="444003"/>
    <s v="C"/>
    <x v="440"/>
    <x v="0"/>
    <n v="4"/>
    <n v="3.88684031083892E+16"/>
    <d v="2021-07-06T00:00:00"/>
    <d v="2021-12-30T00:00:00"/>
    <n v="0"/>
    <n v="2"/>
    <n v="0"/>
    <n v="30"/>
    <n v="2"/>
    <n v="19.2"/>
    <n v="20983"/>
    <n v="650000"/>
    <n v="0"/>
    <n v="650000"/>
    <n v="0"/>
    <n v="0"/>
    <n v="0"/>
    <m/>
    <n v="0"/>
    <n v="0"/>
    <n v="0"/>
    <n v="650000"/>
    <n v="12"/>
    <d v="2021-07-06T00:00:00"/>
    <n v="1"/>
    <s v="S"/>
    <n v="1"/>
    <n v="30"/>
    <n v="0"/>
    <s v=" "/>
    <s v=" "/>
    <s v=" "/>
    <s v=" "/>
    <s v=" "/>
    <s v=" "/>
    <n v="1"/>
    <n v="1"/>
    <s v="null"/>
    <s v=" "/>
    <n v="205997"/>
    <s v="CREDIYA CUOTA UNICA"/>
    <n v="44383"/>
    <n v="0"/>
    <n v="0"/>
    <n v="0"/>
    <s v=" "/>
    <n v="890303093000"/>
    <n v="0"/>
    <n v="0"/>
    <m/>
    <m/>
    <m/>
    <m/>
  </r>
  <r>
    <n v="8398720"/>
    <s v="C"/>
    <x v="440"/>
    <x v="0"/>
    <n v="4"/>
    <n v="3.8868403117586496E+16"/>
    <d v="2019-06-28T00:00:00"/>
    <d v="2023-06-30T00:00:00"/>
    <n v="0"/>
    <n v="1"/>
    <n v="25"/>
    <n v="30"/>
    <n v="2"/>
    <n v="18"/>
    <n v="19562"/>
    <n v="21600000"/>
    <n v="637755"/>
    <n v="12295350"/>
    <n v="0"/>
    <n v="0"/>
    <n v="0"/>
    <m/>
    <n v="0"/>
    <n v="0"/>
    <n v="0"/>
    <m/>
    <m/>
    <d v="2021-10-29T00:00:00"/>
    <n v="1"/>
    <s v="S"/>
    <n v="1"/>
    <n v="30"/>
    <n v="0"/>
    <s v=" "/>
    <s v=" "/>
    <s v=" "/>
    <s v=" "/>
    <s v=" "/>
    <s v=" "/>
    <n v="1"/>
    <n v="1"/>
    <s v="null"/>
    <s v=" "/>
    <n v="3896630"/>
    <s v="FERIA 2019"/>
    <n v="43644"/>
    <n v="0"/>
    <n v="0"/>
    <n v="0"/>
    <s v=" "/>
    <n v="890303093000"/>
    <n v="0"/>
    <n v="0"/>
    <m/>
    <m/>
    <m/>
    <m/>
  </r>
  <r>
    <n v="377575"/>
    <s v="C"/>
    <x v="441"/>
    <x v="0"/>
    <n v="4"/>
    <n v="6.68371971246876E+16"/>
    <d v="2020-02-07T00:00:00"/>
    <d v="2022-01-31T00:00:00"/>
    <n v="0"/>
    <n v="1"/>
    <n v="3"/>
    <n v="30"/>
    <n v="2"/>
    <n v="21.6"/>
    <n v="23872"/>
    <n v="1200000"/>
    <n v="62187"/>
    <n v="1069494"/>
    <n v="0"/>
    <n v="0"/>
    <n v="0"/>
    <m/>
    <n v="0"/>
    <n v="0"/>
    <n v="0"/>
    <m/>
    <m/>
    <d v="2021-10-30T00:00:00"/>
    <n v="1"/>
    <s v="S"/>
    <n v="1"/>
    <n v="30"/>
    <n v="0"/>
    <s v=" "/>
    <s v=" "/>
    <s v=" "/>
    <s v=" "/>
    <s v=" "/>
    <s v=" "/>
    <n v="1"/>
    <n v="1"/>
    <s v="null"/>
    <s v=" "/>
    <n v="691919"/>
    <s v="CREDIYA 20"/>
    <n v="43868"/>
    <n v="0"/>
    <n v="0"/>
    <n v="0"/>
    <s v=" "/>
    <n v="0"/>
    <n v="0"/>
    <n v="0"/>
    <m/>
    <m/>
    <m/>
    <m/>
  </r>
  <r>
    <n v="522255"/>
    <s v="C"/>
    <x v="441"/>
    <x v="0"/>
    <n v="4"/>
    <n v="6.68371972671886E+16"/>
    <d v="2020-11-26T00:00:00"/>
    <d v="2023-11-30T00:00:00"/>
    <n v="0"/>
    <n v="1"/>
    <n v="11"/>
    <n v="30"/>
    <n v="2"/>
    <n v="11.76"/>
    <n v="12415"/>
    <n v="2000000"/>
    <n v="69096"/>
    <n v="1479305"/>
    <n v="0"/>
    <n v="0"/>
    <n v="0"/>
    <m/>
    <n v="0"/>
    <n v="0"/>
    <n v="0"/>
    <m/>
    <m/>
    <d v="2021-10-30T00:00:00"/>
    <n v="1"/>
    <s v="S"/>
    <n v="1"/>
    <n v="30"/>
    <n v="0"/>
    <s v=" "/>
    <s v=" "/>
    <s v=" "/>
    <s v=" "/>
    <s v=" "/>
    <s v=" "/>
    <n v="1"/>
    <n v="1"/>
    <s v="null"/>
    <s v=" "/>
    <n v="957050"/>
    <s v="CREDITO MADRUGON DATACREDITO"/>
    <n v="44161"/>
    <n v="0"/>
    <n v="0"/>
    <n v="0"/>
    <s v=" "/>
    <n v="0"/>
    <n v="0"/>
    <n v="0"/>
    <m/>
    <m/>
    <m/>
    <m/>
  </r>
  <r>
    <n v="2267429"/>
    <s v="C"/>
    <x v="441"/>
    <x v="0"/>
    <n v="4"/>
    <n v="6.68371971175864E+16"/>
    <d v="2019-06-12T00:00:00"/>
    <d v="2025-05-30T00:00:00"/>
    <n v="0"/>
    <n v="1"/>
    <n v="26"/>
    <n v="30"/>
    <n v="2"/>
    <n v="18"/>
    <n v="19562"/>
    <n v="8500000"/>
    <n v="195253"/>
    <n v="6422575"/>
    <n v="0"/>
    <n v="0"/>
    <n v="0"/>
    <m/>
    <n v="0"/>
    <n v="0"/>
    <n v="0"/>
    <m/>
    <m/>
    <d v="2021-10-30T00:00:00"/>
    <n v="1"/>
    <s v="S"/>
    <n v="1"/>
    <n v="30"/>
    <n v="0"/>
    <s v=" "/>
    <s v=" "/>
    <s v=" "/>
    <s v=" "/>
    <s v=" "/>
    <s v=" "/>
    <n v="1"/>
    <n v="1"/>
    <s v="null"/>
    <s v=" "/>
    <n v="4155146"/>
    <s v="FERIA 2019"/>
    <n v="43628"/>
    <n v="0"/>
    <n v="0"/>
    <n v="0"/>
    <s v=" "/>
    <n v="0"/>
    <n v="0"/>
    <n v="0"/>
    <m/>
    <m/>
    <m/>
    <m/>
  </r>
  <r>
    <n v="3282194"/>
    <s v="C"/>
    <x v="442"/>
    <x v="0"/>
    <n v="4"/>
    <n v="1.13066493721038E+18"/>
    <d v="2020-09-09T00:00:00"/>
    <d v="2026-08-30T00:00:00"/>
    <n v="0"/>
    <n v="1"/>
    <n v="14"/>
    <n v="30"/>
    <n v="2"/>
    <n v="18"/>
    <n v="19562"/>
    <n v="6000000"/>
    <n v="147216"/>
    <n v="5336807"/>
    <n v="0"/>
    <n v="0"/>
    <n v="0"/>
    <m/>
    <n v="0"/>
    <n v="0"/>
    <n v="0"/>
    <m/>
    <m/>
    <d v="2021-10-29T00:00:00"/>
    <n v="1"/>
    <s v="S"/>
    <n v="1"/>
    <n v="30"/>
    <n v="0"/>
    <s v=" "/>
    <s v=" "/>
    <s v=" "/>
    <s v=" "/>
    <s v=" "/>
    <s v=" "/>
    <n v="1"/>
    <n v="1"/>
    <s v="null"/>
    <s v=" "/>
    <n v="2054613"/>
    <s v="LIBRE INVERSION 20 SIN CODEUDO"/>
    <n v="44083"/>
    <n v="0"/>
    <n v="0"/>
    <n v="0"/>
    <s v=" "/>
    <n v="890303093000"/>
    <n v="0"/>
    <n v="0"/>
    <m/>
    <m/>
    <m/>
    <m/>
  </r>
  <r>
    <n v="1066489"/>
    <s v="C"/>
    <x v="442"/>
    <x v="0"/>
    <n v="4"/>
    <n v="1.13066493721038E+18"/>
    <d v="2021-02-01T00:00:00"/>
    <d v="2025-01-31T00:00:00"/>
    <n v="0"/>
    <n v="1"/>
    <n v="9"/>
    <n v="30"/>
    <n v="2"/>
    <n v="16.8"/>
    <n v="18156"/>
    <n v="2000000"/>
    <n v="60648"/>
    <n v="1734097"/>
    <n v="0"/>
    <n v="0"/>
    <n v="0"/>
    <m/>
    <n v="0"/>
    <n v="0"/>
    <n v="0"/>
    <m/>
    <m/>
    <d v="2021-10-29T00:00:00"/>
    <n v="1"/>
    <s v="S"/>
    <n v="1"/>
    <n v="30"/>
    <n v="0"/>
    <s v=" "/>
    <s v=" "/>
    <s v=" "/>
    <s v=" "/>
    <s v=" "/>
    <s v=" "/>
    <n v="1"/>
    <n v="1"/>
    <s v="null"/>
    <s v=" "/>
    <n v="667608"/>
    <s v="LIBRE INVERSION 20 SIN CODEUDO"/>
    <n v="44228"/>
    <n v="0"/>
    <n v="0"/>
    <n v="0"/>
    <s v=" "/>
    <n v="890303093000"/>
    <n v="0"/>
    <n v="0"/>
    <m/>
    <m/>
    <m/>
    <m/>
  </r>
  <r>
    <n v="4222545"/>
    <s v="C"/>
    <x v="443"/>
    <x v="0"/>
    <n v="4"/>
    <n v="1.00287920812038E+18"/>
    <d v="2021-04-26T00:00:00"/>
    <d v="2025-04-30T00:00:00"/>
    <n v="0"/>
    <n v="1"/>
    <n v="6"/>
    <n v="30"/>
    <n v="2"/>
    <n v="15.6"/>
    <n v="16765"/>
    <n v="7000000"/>
    <n v="199100"/>
    <n v="6350834"/>
    <n v="0"/>
    <n v="0"/>
    <n v="0"/>
    <m/>
    <n v="0"/>
    <n v="0"/>
    <n v="0"/>
    <m/>
    <m/>
    <d v="2021-10-30T00:00:00"/>
    <n v="1"/>
    <s v="S"/>
    <n v="1"/>
    <n v="30"/>
    <n v="0"/>
    <s v=" "/>
    <s v=" "/>
    <s v=" "/>
    <s v=" "/>
    <s v=" "/>
    <s v=" "/>
    <n v="1"/>
    <n v="1"/>
    <s v="null"/>
    <s v=" "/>
    <n v="2128289"/>
    <s v="LIBRE INVERSION 20"/>
    <n v="44312"/>
    <n v="0"/>
    <n v="0"/>
    <n v="0"/>
    <s v=" "/>
    <n v="0"/>
    <s v="ARIZABALETA LUCIANA"/>
    <n v="0"/>
    <m/>
    <m/>
    <m/>
    <m/>
  </r>
  <r>
    <n v="71711"/>
    <s v="C"/>
    <x v="444"/>
    <x v="0"/>
    <n v="4"/>
    <n v="1.1306570241154801E+18"/>
    <d v="2021-09-23T00:00:00"/>
    <d v="2023-04-30T00:00:00"/>
    <n v="0"/>
    <n v="1"/>
    <n v="0"/>
    <n v="30"/>
    <n v="2"/>
    <n v="9"/>
    <n v="9381"/>
    <n v="2200000"/>
    <n v="131405"/>
    <n v="2200000"/>
    <n v="0"/>
    <n v="0"/>
    <n v="0"/>
    <m/>
    <n v="0"/>
    <n v="0"/>
    <n v="0"/>
    <m/>
    <m/>
    <d v="2021-09-23T00:00:00"/>
    <n v="1"/>
    <s v="S"/>
    <n v="1"/>
    <n v="30"/>
    <n v="0"/>
    <s v=" "/>
    <s v=" "/>
    <s v=" "/>
    <s v=" "/>
    <s v=" "/>
    <s v=" "/>
    <n v="1"/>
    <n v="1"/>
    <s v="null"/>
    <s v=" "/>
    <n v="2128289"/>
    <s v="SOBRE APORTES"/>
    <n v="44462"/>
    <n v="0"/>
    <n v="0"/>
    <n v="0"/>
    <s v=" "/>
    <n v="0"/>
    <s v="ARIZABALETA LUCIANA"/>
    <n v="0"/>
    <m/>
    <m/>
    <m/>
    <m/>
  </r>
  <r>
    <n v="3194426"/>
    <s v="C"/>
    <x v="445"/>
    <x v="0"/>
    <n v="4"/>
    <n v="1.06443535211718E+18"/>
    <d v="2020-12-16T00:00:00"/>
    <d v="2025-12-30T00:00:00"/>
    <n v="0"/>
    <n v="1"/>
    <n v="10"/>
    <n v="30"/>
    <n v="2"/>
    <n v="11.76"/>
    <n v="12415"/>
    <n v="5000000"/>
    <n v="112134"/>
    <n v="4364770"/>
    <n v="0"/>
    <n v="0"/>
    <n v="0"/>
    <m/>
    <n v="0"/>
    <n v="0"/>
    <n v="0"/>
    <m/>
    <m/>
    <d v="2021-10-30T00:00:00"/>
    <n v="1"/>
    <s v="S"/>
    <n v="1"/>
    <n v="30"/>
    <n v="0"/>
    <s v=" "/>
    <s v=" "/>
    <s v=" "/>
    <s v=" "/>
    <s v=" "/>
    <s v=" "/>
    <n v="1"/>
    <n v="1"/>
    <s v="null"/>
    <s v=" "/>
    <n v="1170344"/>
    <s v="CREDITO MADRUGON"/>
    <n v="44181"/>
    <n v="0"/>
    <n v="0"/>
    <n v="0"/>
    <s v=" "/>
    <n v="0"/>
    <s v="ARIZABALETA LUCIANA"/>
    <n v="0"/>
    <m/>
    <m/>
    <m/>
    <m/>
  </r>
  <r>
    <n v="2614691"/>
    <s v="C"/>
    <x v="445"/>
    <x v="0"/>
    <n v="4"/>
    <n v="1.06443535211778E+18"/>
    <d v="2020-05-15T00:00:00"/>
    <d v="2027-04-30T00:00:00"/>
    <n v="0"/>
    <n v="1"/>
    <n v="16"/>
    <n v="30"/>
    <n v="2"/>
    <n v="18"/>
    <n v="19562"/>
    <n v="4000000"/>
    <n v="84748"/>
    <n v="3572636"/>
    <n v="0"/>
    <n v="0"/>
    <n v="0"/>
    <m/>
    <n v="0"/>
    <n v="0"/>
    <n v="0"/>
    <m/>
    <m/>
    <d v="2021-10-30T00:00:00"/>
    <n v="1"/>
    <s v="S"/>
    <n v="1"/>
    <n v="30"/>
    <n v="0"/>
    <s v=" "/>
    <s v=" "/>
    <s v=" "/>
    <s v=" "/>
    <s v=" "/>
    <s v=" "/>
    <n v="1"/>
    <n v="1"/>
    <s v="null"/>
    <s v=" "/>
    <n v="957945"/>
    <s v="FERIA 2020"/>
    <n v="43966"/>
    <n v="0"/>
    <n v="0"/>
    <n v="0"/>
    <s v=" "/>
    <n v="0"/>
    <s v="ARIZABALETA LUCIANA"/>
    <n v="0"/>
    <m/>
    <m/>
    <m/>
    <m/>
  </r>
  <r>
    <n v="0"/>
    <s v="C"/>
    <x v="446"/>
    <x v="0"/>
    <n v="4"/>
    <n v="6.6764840260386496E+16"/>
    <d v="2019-06-27T00:00:00"/>
    <d v="2023-06-30T00:00:00"/>
    <n v="0"/>
    <n v="1"/>
    <n v="26"/>
    <n v="30"/>
    <n v="2"/>
    <n v="18"/>
    <n v="19562"/>
    <n v="10000000"/>
    <n v="307981"/>
    <n v="5599238"/>
    <n v="0"/>
    <n v="0"/>
    <n v="0"/>
    <m/>
    <n v="0"/>
    <n v="0"/>
    <n v="0"/>
    <m/>
    <m/>
    <d v="2021-10-29T00:00:00"/>
    <n v="1"/>
    <s v="S"/>
    <n v="1"/>
    <n v="30"/>
    <n v="0"/>
    <s v=" "/>
    <s v=" "/>
    <s v=" "/>
    <s v=" "/>
    <s v=" "/>
    <s v=" "/>
    <n v="1"/>
    <n v="1"/>
    <s v="null"/>
    <s v=" "/>
    <n v="10286488"/>
    <s v="LIBRE INVERSION SIN CODEUDOR"/>
    <n v="43643"/>
    <n v="0"/>
    <n v="0"/>
    <n v="0"/>
    <s v=" "/>
    <n v="890303093000"/>
    <n v="0"/>
    <n v="0"/>
    <m/>
    <m/>
    <m/>
    <m/>
  </r>
  <r>
    <n v="713074"/>
    <s v="C"/>
    <x v="447"/>
    <x v="0"/>
    <n v="4"/>
    <n v="1.14404856021038E+18"/>
    <d v="2020-09-09T00:00:00"/>
    <d v="2023-08-30T00:00:00"/>
    <n v="0"/>
    <n v="1"/>
    <n v="14"/>
    <n v="30"/>
    <n v="2"/>
    <n v="18"/>
    <n v="19562"/>
    <n v="3600000"/>
    <n v="135630"/>
    <n v="2459019"/>
    <n v="0"/>
    <n v="0"/>
    <n v="0"/>
    <m/>
    <n v="0"/>
    <n v="0"/>
    <n v="0"/>
    <m/>
    <m/>
    <d v="2021-10-30T00:00:00"/>
    <n v="1"/>
    <s v="S"/>
    <n v="1"/>
    <n v="30"/>
    <n v="0"/>
    <s v=" "/>
    <s v=" "/>
    <s v=" "/>
    <s v=" "/>
    <s v=" "/>
    <s v=" "/>
    <n v="1"/>
    <n v="1"/>
    <s v="null"/>
    <s v=" "/>
    <n v="1745945"/>
    <s v="LIBRE INVERSION 20 SIN CODEUDO"/>
    <n v="44083"/>
    <n v="0"/>
    <n v="0"/>
    <n v="0"/>
    <s v=" "/>
    <s v=" "/>
    <n v="0"/>
    <n v="0"/>
    <m/>
    <m/>
    <m/>
    <m/>
  </r>
  <r>
    <n v="249239"/>
    <s v="C"/>
    <x v="447"/>
    <x v="0"/>
    <n v="4"/>
    <n v="1.14404856026038E+18"/>
    <d v="2019-05-22T00:00:00"/>
    <d v="2022-05-30T00:00:00"/>
    <n v="0"/>
    <n v="1"/>
    <n v="26"/>
    <n v="30"/>
    <n v="2"/>
    <n v="18.600000000000001"/>
    <n v="20271"/>
    <n v="2500000"/>
    <n v="94558"/>
    <n v="859497"/>
    <n v="0"/>
    <n v="0"/>
    <n v="0"/>
    <m/>
    <n v="0"/>
    <n v="0"/>
    <n v="0"/>
    <m/>
    <m/>
    <d v="2021-10-30T00:00:00"/>
    <n v="1"/>
    <s v="S"/>
    <n v="1"/>
    <n v="30"/>
    <n v="0"/>
    <s v=" "/>
    <s v=" "/>
    <s v=" "/>
    <s v=" "/>
    <s v=" "/>
    <s v=" "/>
    <n v="1"/>
    <n v="1"/>
    <s v="null"/>
    <s v=" "/>
    <n v="610258"/>
    <s v="LIBRE INVERSION SIN CODEUDOR"/>
    <n v="43607"/>
    <n v="0"/>
    <n v="0"/>
    <n v="0"/>
    <s v=" "/>
    <s v=" "/>
    <n v="0"/>
    <n v="0"/>
    <m/>
    <m/>
    <m/>
    <m/>
  </r>
  <r>
    <n v="127779"/>
    <s v="C"/>
    <x v="447"/>
    <x v="0"/>
    <n v="4"/>
    <n v="1.1440485601246799E+18"/>
    <d v="2021-04-05T00:00:00"/>
    <d v="2022-03-30T00:00:00"/>
    <n v="0"/>
    <n v="1"/>
    <n v="7"/>
    <n v="30"/>
    <n v="2"/>
    <n v="19.2"/>
    <n v="20983"/>
    <n v="1000000"/>
    <n v="92539"/>
    <n v="440643"/>
    <n v="0"/>
    <n v="0"/>
    <n v="0"/>
    <m/>
    <n v="0"/>
    <n v="0"/>
    <n v="0"/>
    <m/>
    <m/>
    <d v="2021-10-30T00:00:00"/>
    <n v="1"/>
    <s v="S"/>
    <n v="1"/>
    <n v="30"/>
    <n v="0"/>
    <s v=" "/>
    <s v=" "/>
    <s v=" "/>
    <s v=" "/>
    <s v=" "/>
    <s v=" "/>
    <n v="1"/>
    <n v="1"/>
    <s v="null"/>
    <s v=" "/>
    <n v="312864"/>
    <s v="CREDIYA 20"/>
    <n v="44291"/>
    <n v="0"/>
    <n v="0"/>
    <n v="0"/>
    <s v=" "/>
    <s v=" "/>
    <n v="0"/>
    <n v="0"/>
    <m/>
    <m/>
    <m/>
    <m/>
  </r>
  <r>
    <n v="3946408"/>
    <s v="C"/>
    <x v="448"/>
    <x v="0"/>
    <n v="4"/>
    <n v="1.13060561411778E+18"/>
    <d v="2020-09-09T00:00:00"/>
    <d v="2026-08-30T00:00:00"/>
    <n v="0"/>
    <n v="1"/>
    <n v="14"/>
    <n v="30"/>
    <n v="2"/>
    <n v="18"/>
    <n v="19562"/>
    <n v="12349000"/>
    <n v="285858"/>
    <n v="10884878"/>
    <n v="0"/>
    <n v="0"/>
    <n v="0"/>
    <m/>
    <n v="0"/>
    <n v="0"/>
    <n v="0"/>
    <m/>
    <m/>
    <d v="2021-10-30T00:00:00"/>
    <n v="1"/>
    <s v="S"/>
    <n v="1"/>
    <n v="30"/>
    <n v="0"/>
    <s v=" "/>
    <s v=" "/>
    <s v=" "/>
    <s v=" "/>
    <s v=" "/>
    <s v=" "/>
    <n v="1"/>
    <n v="1"/>
    <s v="null"/>
    <s v=" "/>
    <n v="6938470"/>
    <s v="FERIA 2020"/>
    <n v="44083"/>
    <n v="0"/>
    <n v="0"/>
    <n v="0"/>
    <s v=" "/>
    <n v="0"/>
    <n v="0"/>
    <n v="0"/>
    <m/>
    <m/>
    <m/>
    <m/>
  </r>
  <r>
    <n v="755277"/>
    <s v="C"/>
    <x v="449"/>
    <x v="1"/>
    <n v="4"/>
    <n v="1.11363983810498E+18"/>
    <d v="2018-09-28T00:00:00"/>
    <d v="2022-10-30T00:00:00"/>
    <n v="0"/>
    <n v="1"/>
    <n v="36"/>
    <n v="30"/>
    <n v="2"/>
    <n v="17.399999999999999"/>
    <n v="18857"/>
    <n v="2249797"/>
    <n v="64826"/>
    <n v="755277"/>
    <n v="10430"/>
    <n v="0"/>
    <n v="0"/>
    <m/>
    <n v="0"/>
    <n v="0"/>
    <n v="0"/>
    <m/>
    <m/>
    <d v="2021-10-31T00:00:00"/>
    <n v="1"/>
    <s v="S"/>
    <n v="1"/>
    <n v="30"/>
    <n v="0"/>
    <s v=" "/>
    <s v=" "/>
    <s v=" "/>
    <s v=" "/>
    <s v=" "/>
    <s v=" "/>
    <n v="1"/>
    <n v="1"/>
    <s v="null"/>
    <s v=" "/>
    <n v="0"/>
    <s v="EX ASOCIADOS"/>
    <n v="43377"/>
    <n v="0"/>
    <n v="0"/>
    <n v="0"/>
    <s v=" "/>
    <n v="1"/>
    <s v="SARA SOFIA URIBE "/>
    <n v="0"/>
    <m/>
    <m/>
    <m/>
    <m/>
  </r>
  <r>
    <n v="0"/>
    <s v="C"/>
    <x v="450"/>
    <x v="0"/>
    <n v="4"/>
    <n v="1.67324101154878E+16"/>
    <d v="2020-03-18T00:00:00"/>
    <d v="2022-03-30T00:00:00"/>
    <n v="0"/>
    <n v="1"/>
    <n v="16"/>
    <n v="30"/>
    <n v="2"/>
    <n v="11.4"/>
    <n v="12015"/>
    <n v="2600000"/>
    <n v="122013"/>
    <n v="934664"/>
    <n v="0"/>
    <n v="0"/>
    <n v="0"/>
    <m/>
    <n v="0"/>
    <n v="0"/>
    <n v="0"/>
    <m/>
    <m/>
    <d v="2021-10-29T00:00:00"/>
    <n v="1"/>
    <s v="S"/>
    <n v="1"/>
    <n v="30"/>
    <n v="0"/>
    <s v=" "/>
    <s v=" "/>
    <s v=" "/>
    <s v=" "/>
    <s v=" "/>
    <s v=" "/>
    <n v="1"/>
    <n v="1"/>
    <s v="null"/>
    <s v=" "/>
    <n v="1773423"/>
    <s v="SOBRE APORTES"/>
    <n v="43908"/>
    <n v="0"/>
    <n v="0"/>
    <n v="0"/>
    <s v=" "/>
    <n v="890303093000"/>
    <n v="0"/>
    <n v="0"/>
    <m/>
    <m/>
    <m/>
    <m/>
  </r>
  <r>
    <n v="0"/>
    <s v="C"/>
    <x v="450"/>
    <x v="0"/>
    <n v="4"/>
    <n v="1.67324101154889E+16"/>
    <d v="2021-02-26T00:00:00"/>
    <d v="2022-02-28T00:00:00"/>
    <n v="0"/>
    <n v="1"/>
    <n v="8"/>
    <n v="30"/>
    <n v="2"/>
    <n v="9"/>
    <n v="9381"/>
    <n v="500000"/>
    <n v="43793"/>
    <n v="171828"/>
    <n v="0"/>
    <n v="0"/>
    <n v="0"/>
    <m/>
    <n v="0"/>
    <n v="0"/>
    <n v="0"/>
    <m/>
    <m/>
    <d v="2021-10-29T00:00:00"/>
    <n v="1"/>
    <s v="S"/>
    <n v="1"/>
    <n v="30"/>
    <n v="0"/>
    <s v=" "/>
    <s v=" "/>
    <s v=" "/>
    <s v=" "/>
    <s v=" "/>
    <s v=" "/>
    <n v="1"/>
    <n v="1"/>
    <s v="null"/>
    <s v=" "/>
    <n v="326025"/>
    <s v="SOBRE APORTES"/>
    <n v="44253"/>
    <n v="0"/>
    <n v="0"/>
    <n v="0"/>
    <s v=" "/>
    <n v="890303093000"/>
    <n v="0"/>
    <n v="0"/>
    <m/>
    <m/>
    <m/>
    <m/>
  </r>
  <r>
    <n v="0"/>
    <s v="C"/>
    <x v="450"/>
    <x v="0"/>
    <n v="4"/>
    <n v="1.67324102103891E+16"/>
    <d v="2021-05-13T00:00:00"/>
    <d v="2022-11-30T00:00:00"/>
    <n v="0"/>
    <n v="1"/>
    <n v="5"/>
    <n v="30"/>
    <n v="2"/>
    <n v="13.2"/>
    <n v="14029"/>
    <n v="1000000"/>
    <n v="62951"/>
    <n v="745978"/>
    <n v="0"/>
    <n v="0"/>
    <n v="0"/>
    <m/>
    <n v="0"/>
    <n v="0"/>
    <n v="0"/>
    <m/>
    <m/>
    <d v="2021-10-29T00:00:00"/>
    <n v="1"/>
    <s v="S"/>
    <n v="1"/>
    <n v="30"/>
    <n v="0"/>
    <s v=" "/>
    <s v=" "/>
    <s v=" "/>
    <s v=" "/>
    <s v=" "/>
    <s v=" "/>
    <n v="1"/>
    <n v="1"/>
    <s v="null"/>
    <s v=" "/>
    <n v="1415412"/>
    <s v="LIBRE INVERSION 20 SIN CODEUDO"/>
    <n v="44329"/>
    <n v="0"/>
    <n v="0"/>
    <n v="0"/>
    <s v=" "/>
    <n v="890303093000"/>
    <n v="0"/>
    <n v="0"/>
    <m/>
    <m/>
    <m/>
    <m/>
  </r>
  <r>
    <n v="16267628"/>
    <s v="C"/>
    <x v="451"/>
    <x v="0"/>
    <n v="4"/>
    <n v="3.8550470117788096E+16"/>
    <d v="2020-07-09T00:00:00"/>
    <d v="2027-06-30T00:00:00"/>
    <n v="0"/>
    <n v="1"/>
    <n v="16"/>
    <n v="30"/>
    <n v="2"/>
    <n v="18"/>
    <n v="19562"/>
    <n v="22151000"/>
    <n v="469313"/>
    <n v="19784367"/>
    <n v="0"/>
    <n v="0"/>
    <n v="0"/>
    <m/>
    <n v="0"/>
    <n v="0"/>
    <n v="0"/>
    <m/>
    <m/>
    <d v="2021-10-29T00:00:00"/>
    <n v="1"/>
    <s v="S"/>
    <n v="1"/>
    <n v="30"/>
    <n v="0"/>
    <s v=" "/>
    <s v=" "/>
    <s v=" "/>
    <s v=" "/>
    <s v=" "/>
    <s v=" "/>
    <n v="1"/>
    <n v="1"/>
    <s v="null"/>
    <s v=" "/>
    <n v="3516739"/>
    <s v="FERIA 2020"/>
    <n v="44021"/>
    <n v="0"/>
    <n v="0"/>
    <n v="0"/>
    <s v=" "/>
    <n v="890303093000"/>
    <n v="0"/>
    <n v="0"/>
    <m/>
    <m/>
    <m/>
    <m/>
  </r>
  <r>
    <n v="1385903"/>
    <s v="C"/>
    <x v="452"/>
    <x v="0"/>
    <n v="4"/>
    <n v="1.1070475011246799E+18"/>
    <d v="2020-06-30T00:00:00"/>
    <d v="2022-06-30T00:00:00"/>
    <n v="0"/>
    <n v="1"/>
    <n v="2"/>
    <n v="30"/>
    <n v="2"/>
    <n v="21.6"/>
    <n v="23872"/>
    <n v="2000000"/>
    <n v="103646"/>
    <n v="1864172"/>
    <n v="0"/>
    <n v="0"/>
    <n v="0"/>
    <m/>
    <n v="0"/>
    <n v="0"/>
    <n v="0"/>
    <m/>
    <m/>
    <d v="2021-10-30T00:00:00"/>
    <n v="1"/>
    <s v="S"/>
    <n v="1"/>
    <n v="30"/>
    <n v="0"/>
    <s v=" "/>
    <s v=" "/>
    <s v=" "/>
    <s v=" "/>
    <s v=" "/>
    <s v=" "/>
    <n v="1"/>
    <n v="1"/>
    <s v="null"/>
    <s v=" "/>
    <n v="478269"/>
    <s v="CREDIYA 20"/>
    <n v="44012"/>
    <n v="0"/>
    <n v="0"/>
    <n v="0"/>
    <s v=" "/>
    <n v="0"/>
    <n v="0"/>
    <n v="0"/>
    <m/>
    <m/>
    <m/>
    <m/>
  </r>
  <r>
    <n v="7439589"/>
    <s v="C"/>
    <x v="452"/>
    <x v="0"/>
    <n v="4"/>
    <n v="1.10704750111778E+18"/>
    <d v="2020-04-17T00:00:00"/>
    <d v="2027-04-30T00:00:00"/>
    <n v="0"/>
    <n v="1"/>
    <n v="16"/>
    <n v="30"/>
    <n v="2"/>
    <n v="18"/>
    <n v="19562"/>
    <n v="11204000"/>
    <n v="237379"/>
    <n v="10006958"/>
    <n v="0"/>
    <n v="0"/>
    <n v="0"/>
    <m/>
    <n v="0"/>
    <n v="0"/>
    <n v="0"/>
    <m/>
    <m/>
    <d v="2021-10-30T00:00:00"/>
    <n v="1"/>
    <s v="S"/>
    <n v="1"/>
    <n v="30"/>
    <n v="0"/>
    <s v=" "/>
    <s v=" "/>
    <s v=" "/>
    <s v=" "/>
    <s v=" "/>
    <s v=" "/>
    <n v="1"/>
    <n v="1"/>
    <s v="null"/>
    <s v=" "/>
    <n v="2567369"/>
    <s v="FERIA 2020"/>
    <n v="43938"/>
    <n v="0"/>
    <n v="0"/>
    <n v="0"/>
    <s v=" "/>
    <n v="0"/>
    <n v="0"/>
    <n v="0"/>
    <m/>
    <m/>
    <m/>
    <m/>
  </r>
  <r>
    <n v="659343"/>
    <s v="C"/>
    <x v="452"/>
    <x v="0"/>
    <n v="4"/>
    <n v="1.10704750112038E+18"/>
    <d v="2020-09-24T00:00:00"/>
    <d v="2026-09-30T00:00:00"/>
    <n v="0"/>
    <n v="1"/>
    <n v="13"/>
    <n v="30"/>
    <n v="2"/>
    <n v="16.8"/>
    <n v="18156"/>
    <n v="1000000"/>
    <n v="22470"/>
    <n v="886879"/>
    <n v="0"/>
    <n v="0"/>
    <n v="0"/>
    <m/>
    <n v="0"/>
    <n v="0"/>
    <n v="0"/>
    <m/>
    <m/>
    <d v="2021-10-30T00:00:00"/>
    <n v="1"/>
    <s v="S"/>
    <n v="1"/>
    <n v="30"/>
    <n v="0"/>
    <s v=" "/>
    <s v=" "/>
    <s v=" "/>
    <s v=" "/>
    <s v=" "/>
    <s v=" "/>
    <n v="1"/>
    <n v="1"/>
    <s v="null"/>
    <s v=" "/>
    <n v="227536"/>
    <s v="LIBRE INVERSION 20"/>
    <n v="44098"/>
    <n v="0"/>
    <n v="0"/>
    <n v="0"/>
    <s v=" "/>
    <n v="0"/>
    <n v="0"/>
    <n v="0"/>
    <m/>
    <m/>
    <m/>
    <m/>
  </r>
  <r>
    <n v="6206524"/>
    <s v="C"/>
    <x v="453"/>
    <x v="0"/>
    <n v="4"/>
    <n v="3.8640669120389104E+16"/>
    <d v="2021-04-30T00:00:00"/>
    <d v="2026-04-30T00:00:00"/>
    <n v="0"/>
    <n v="1"/>
    <n v="6"/>
    <n v="30"/>
    <n v="2"/>
    <n v="14.4"/>
    <n v="15389"/>
    <n v="10000000"/>
    <n v="237899"/>
    <n v="9301082"/>
    <n v="0"/>
    <n v="0"/>
    <n v="0"/>
    <m/>
    <n v="0"/>
    <n v="0"/>
    <n v="0"/>
    <m/>
    <m/>
    <d v="2021-10-30T00:00:00"/>
    <n v="1"/>
    <s v="S"/>
    <n v="1"/>
    <n v="30"/>
    <n v="0"/>
    <s v=" "/>
    <s v=" "/>
    <s v=" "/>
    <s v=" "/>
    <s v=" "/>
    <s v=" "/>
    <n v="1"/>
    <n v="1"/>
    <s v="null"/>
    <s v=" "/>
    <n v="3094558"/>
    <s v="LIBRE INVERSION 20"/>
    <n v="44316"/>
    <n v="0"/>
    <n v="0"/>
    <n v="0"/>
    <s v=" "/>
    <n v="0"/>
    <n v="0"/>
    <n v="0"/>
    <m/>
    <m/>
    <m/>
    <m/>
  </r>
  <r>
    <n v="0"/>
    <s v="C"/>
    <x v="454"/>
    <x v="0"/>
    <n v="4"/>
    <n v="1.06065045910038E+18"/>
    <d v="2018-08-30T00:00:00"/>
    <d v="2021-08-30T00:00:00"/>
    <n v="0"/>
    <n v="1"/>
    <n v="35"/>
    <n v="30"/>
    <n v="2"/>
    <n v="18.600000000000001"/>
    <n v="20271"/>
    <n v="1500000"/>
    <n v="54899"/>
    <n v="54056"/>
    <n v="0"/>
    <n v="0"/>
    <n v="0"/>
    <m/>
    <n v="0"/>
    <n v="0"/>
    <n v="0"/>
    <m/>
    <m/>
    <d v="2021-10-30T00:00:00"/>
    <n v="1"/>
    <s v="S"/>
    <n v="1"/>
    <n v="30"/>
    <n v="0"/>
    <s v=" "/>
    <s v=" "/>
    <s v=" "/>
    <s v=" "/>
    <s v=" "/>
    <s v=" "/>
    <n v="1"/>
    <n v="1"/>
    <s v="null"/>
    <s v=" "/>
    <n v="188989"/>
    <s v="LIBRE INVERSION"/>
    <n v="43342"/>
    <n v="0"/>
    <n v="0"/>
    <n v="0"/>
    <s v=" "/>
    <n v="800087565"/>
    <s v="SYNLAB COLOMBIA S A S"/>
    <n v="0"/>
    <m/>
    <m/>
    <m/>
    <m/>
  </r>
  <r>
    <n v="0"/>
    <s v="C"/>
    <x v="454"/>
    <x v="0"/>
    <n v="4"/>
    <n v="1.06065045911758E+18"/>
    <d v="2019-05-23T00:00:00"/>
    <d v="2022-05-30T00:00:00"/>
    <n v="0"/>
    <n v="1"/>
    <n v="26"/>
    <n v="30"/>
    <n v="2"/>
    <n v="18"/>
    <n v="19562"/>
    <n v="2000000"/>
    <n v="72594"/>
    <n v="668628"/>
    <n v="0"/>
    <n v="0"/>
    <n v="0"/>
    <m/>
    <n v="0"/>
    <n v="0"/>
    <n v="0"/>
    <m/>
    <m/>
    <d v="2021-10-30T00:00:00"/>
    <n v="1"/>
    <s v="S"/>
    <n v="1"/>
    <n v="30"/>
    <n v="0"/>
    <s v=" "/>
    <s v=" "/>
    <s v=" "/>
    <s v=" "/>
    <s v=" "/>
    <s v=" "/>
    <n v="1"/>
    <n v="1"/>
    <s v="null"/>
    <s v=" "/>
    <n v="2337644"/>
    <s v="FERIA 2019"/>
    <n v="43608"/>
    <n v="0"/>
    <n v="0"/>
    <n v="0"/>
    <s v=" "/>
    <n v="800087565"/>
    <s v="SYNLAB COLOMBIA S A S"/>
    <n v="0"/>
    <m/>
    <m/>
    <m/>
    <m/>
  </r>
  <r>
    <n v="0"/>
    <s v="C"/>
    <x v="455"/>
    <x v="0"/>
    <n v="4"/>
    <n v="1.0594481691246799E+18"/>
    <d v="2021-02-24T00:00:00"/>
    <d v="2022-02-28T00:00:00"/>
    <n v="0"/>
    <n v="1"/>
    <n v="8"/>
    <n v="30"/>
    <n v="2"/>
    <n v="19.2"/>
    <n v="20983"/>
    <n v="600000"/>
    <n v="55523"/>
    <n v="213226"/>
    <n v="0"/>
    <n v="0"/>
    <n v="0"/>
    <m/>
    <n v="0"/>
    <n v="0"/>
    <n v="0"/>
    <m/>
    <m/>
    <d v="2021-10-30T00:00:00"/>
    <n v="1"/>
    <s v="S"/>
    <n v="1"/>
    <n v="30"/>
    <n v="0"/>
    <s v=" "/>
    <s v=" "/>
    <s v=" "/>
    <s v=" "/>
    <s v=" "/>
    <s v=" "/>
    <n v="1"/>
    <n v="1"/>
    <s v="null"/>
    <s v=" "/>
    <n v="2526637"/>
    <s v="CREDIYA 20"/>
    <n v="44251"/>
    <n v="0"/>
    <n v="0"/>
    <n v="0"/>
    <s v=" "/>
    <n v="0"/>
    <s v="ARIZABALETA LUCIANA"/>
    <n v="0"/>
    <m/>
    <m/>
    <m/>
    <m/>
  </r>
  <r>
    <n v="1505247"/>
    <s v="C"/>
    <x v="456"/>
    <x v="0"/>
    <n v="4"/>
    <n v="6.6828991120388896E+16"/>
    <d v="2021-03-03T00:00:00"/>
    <d v="2023-02-28T00:00:00"/>
    <n v="0"/>
    <n v="1"/>
    <n v="8"/>
    <n v="30"/>
    <n v="2"/>
    <n v="14.4"/>
    <n v="15389"/>
    <n v="5000000"/>
    <n v="242433"/>
    <n v="3495961"/>
    <n v="0"/>
    <n v="0"/>
    <n v="0"/>
    <m/>
    <n v="0"/>
    <n v="0"/>
    <n v="0"/>
    <m/>
    <m/>
    <d v="2021-10-30T00:00:00"/>
    <n v="1"/>
    <s v="S"/>
    <n v="1"/>
    <n v="30"/>
    <n v="0"/>
    <s v=" "/>
    <s v=" "/>
    <s v=" "/>
    <s v=" "/>
    <s v=" "/>
    <s v=" "/>
    <n v="1"/>
    <n v="1"/>
    <s v="null"/>
    <s v=" "/>
    <n v="1990714"/>
    <s v="LIBRE INVERSION 20"/>
    <n v="44258"/>
    <n v="0"/>
    <n v="0"/>
    <n v="0"/>
    <s v=" "/>
    <n v="800087565"/>
    <s v="SYNLAB COLOMBIA S A S"/>
    <n v="0"/>
    <m/>
    <m/>
    <m/>
    <m/>
  </r>
  <r>
    <n v="405226"/>
    <s v="C"/>
    <x v="456"/>
    <x v="0"/>
    <n v="4"/>
    <n v="6.6828991124688304E+16"/>
    <d v="2020-08-18T00:00:00"/>
    <d v="2022-08-30T00:00:00"/>
    <n v="0"/>
    <n v="1"/>
    <n v="14"/>
    <n v="30"/>
    <n v="2"/>
    <n v="21.6"/>
    <n v="23872"/>
    <n v="2000000"/>
    <n v="103954"/>
    <n v="941145"/>
    <n v="0"/>
    <n v="0"/>
    <n v="0"/>
    <m/>
    <n v="0"/>
    <n v="0"/>
    <n v="0"/>
    <m/>
    <m/>
    <d v="2021-10-30T00:00:00"/>
    <n v="1"/>
    <s v="S"/>
    <n v="1"/>
    <n v="30"/>
    <n v="0"/>
    <s v=" "/>
    <s v=" "/>
    <s v=" "/>
    <s v=" "/>
    <s v=" "/>
    <s v=" "/>
    <n v="1"/>
    <n v="1"/>
    <s v="null"/>
    <s v=" "/>
    <n v="535919"/>
    <s v="CREDIYA 20"/>
    <n v="44061"/>
    <n v="0"/>
    <n v="0"/>
    <n v="0"/>
    <s v=" "/>
    <n v="800087565"/>
    <s v="SYNLAB COLOMBIA S A S"/>
    <n v="0"/>
    <m/>
    <m/>
    <m/>
    <m/>
  </r>
  <r>
    <n v="1260060"/>
    <s v="C"/>
    <x v="457"/>
    <x v="0"/>
    <n v="4"/>
    <n v="3.18768582103882E+16"/>
    <d v="2020-07-31T00:00:00"/>
    <d v="2024-07-30T00:00:00"/>
    <n v="0"/>
    <n v="1"/>
    <n v="15"/>
    <n v="30"/>
    <n v="2"/>
    <n v="18"/>
    <n v="19562"/>
    <n v="11000000"/>
    <n v="338779"/>
    <n v="8471692"/>
    <n v="0"/>
    <n v="0"/>
    <n v="0"/>
    <m/>
    <n v="0"/>
    <n v="0"/>
    <n v="0"/>
    <m/>
    <m/>
    <d v="2021-10-29T00:00:00"/>
    <n v="1"/>
    <s v="S"/>
    <n v="1"/>
    <n v="30"/>
    <n v="0"/>
    <s v=" "/>
    <s v=" "/>
    <s v=" "/>
    <s v=" "/>
    <s v=" "/>
    <s v=" "/>
    <n v="1"/>
    <n v="1"/>
    <s v="null"/>
    <s v=" "/>
    <n v="7211632"/>
    <s v="LIBRE INVERSION 20 SIN CODEUDO"/>
    <n v="44043"/>
    <n v="0"/>
    <n v="0"/>
    <n v="0"/>
    <s v=" "/>
    <n v="890303093000"/>
    <n v="0"/>
    <n v="0"/>
    <m/>
    <m/>
    <m/>
    <m/>
  </r>
  <r>
    <n v="7155428"/>
    <s v="C"/>
    <x v="458"/>
    <x v="0"/>
    <n v="4"/>
    <n v="6.6987842117185296E+16"/>
    <d v="2018-11-29T00:00:00"/>
    <d v="2023-11-30T00:00:00"/>
    <n v="0"/>
    <n v="1"/>
    <n v="32"/>
    <n v="30"/>
    <n v="2"/>
    <n v="11.76"/>
    <n v="12415"/>
    <n v="15000000"/>
    <n v="334031"/>
    <n v="8117970"/>
    <n v="0"/>
    <n v="0"/>
    <n v="0"/>
    <m/>
    <n v="0"/>
    <n v="0"/>
    <n v="0"/>
    <m/>
    <m/>
    <d v="2021-10-30T00:00:00"/>
    <n v="1"/>
    <s v="S"/>
    <n v="1"/>
    <n v="30"/>
    <n v="0"/>
    <s v=" "/>
    <s v=" "/>
    <s v=" "/>
    <s v=" "/>
    <s v=" "/>
    <s v=" "/>
    <n v="1"/>
    <n v="1"/>
    <s v="null"/>
    <s v=" "/>
    <n v="962542"/>
    <s v="CREDITO MADRUGON"/>
    <n v="43433"/>
    <n v="0"/>
    <n v="0"/>
    <n v="0"/>
    <s v=" "/>
    <n v="0"/>
    <n v="0"/>
    <n v="0"/>
    <m/>
    <m/>
    <m/>
    <m/>
  </r>
  <r>
    <n v="65825649"/>
    <s v="C"/>
    <x v="458"/>
    <x v="0"/>
    <n v="4"/>
    <n v="669878421205488"/>
    <d v="2020-03-11T00:00:00"/>
    <d v="2030-02-28T00:00:00"/>
    <n v="0"/>
    <n v="1"/>
    <n v="17"/>
    <n v="30"/>
    <n v="2"/>
    <n v="9.6"/>
    <n v="10034"/>
    <n v="82000000"/>
    <n v="1078557"/>
    <n v="74680461"/>
    <n v="0"/>
    <n v="0"/>
    <n v="0"/>
    <m/>
    <n v="0"/>
    <n v="0"/>
    <n v="0"/>
    <m/>
    <m/>
    <d v="2021-10-30T00:00:00"/>
    <n v="1"/>
    <s v="S"/>
    <n v="1"/>
    <n v="30"/>
    <n v="0"/>
    <s v=" "/>
    <s v=" "/>
    <s v=" "/>
    <s v=" "/>
    <s v=" "/>
    <s v=" "/>
    <n v="1"/>
    <n v="1"/>
    <s v="null"/>
    <s v=" "/>
    <n v="8854812"/>
    <s v="VIVIENDA 20"/>
    <n v="43901"/>
    <n v="0"/>
    <n v="0"/>
    <n v="0"/>
    <s v=" "/>
    <n v="0"/>
    <n v="0"/>
    <n v="0"/>
    <m/>
    <m/>
    <m/>
    <m/>
  </r>
  <r>
    <n v="558310"/>
    <s v="C"/>
    <x v="459"/>
    <x v="0"/>
    <n v="4"/>
    <n v="1.11352788312038E+18"/>
    <d v="2021-02-16T00:00:00"/>
    <d v="2024-02-29T00:00:00"/>
    <n v="0"/>
    <n v="1"/>
    <n v="8"/>
    <n v="30"/>
    <n v="2"/>
    <n v="14.4"/>
    <n v="15389"/>
    <n v="1000000"/>
    <n v="34665"/>
    <n v="814724"/>
    <n v="0"/>
    <n v="0"/>
    <n v="0"/>
    <m/>
    <n v="0"/>
    <n v="0"/>
    <n v="0"/>
    <m/>
    <m/>
    <d v="2021-10-29T00:00:00"/>
    <n v="1"/>
    <s v="S"/>
    <n v="1"/>
    <n v="30"/>
    <n v="0"/>
    <s v=" "/>
    <s v=" "/>
    <s v=" "/>
    <s v=" "/>
    <s v=" "/>
    <s v=" "/>
    <n v="1"/>
    <n v="1"/>
    <s v="null"/>
    <s v=" "/>
    <n v="256414"/>
    <s v="LIBRE INVERSION 20"/>
    <n v="44243"/>
    <n v="0"/>
    <n v="0"/>
    <n v="0"/>
    <s v=" "/>
    <n v="890303093000"/>
    <n v="0"/>
    <n v="0"/>
    <m/>
    <m/>
    <m/>
    <m/>
  </r>
  <r>
    <n v="754098"/>
    <s v="C"/>
    <x v="459"/>
    <x v="0"/>
    <n v="4"/>
    <n v="1.1135278831246799E+18"/>
    <d v="2020-07-13T00:00:00"/>
    <d v="2021-06-30T00:00:00"/>
    <n v="0"/>
    <n v="1"/>
    <n v="1"/>
    <n v="30"/>
    <n v="2"/>
    <n v="21.6"/>
    <n v="23872"/>
    <n v="1200000"/>
    <n v="112249"/>
    <n v="1100431"/>
    <n v="0"/>
    <n v="0"/>
    <n v="0"/>
    <m/>
    <n v="0"/>
    <n v="0"/>
    <n v="0"/>
    <m/>
    <m/>
    <d v="2021-10-31T00:00:00"/>
    <n v="1"/>
    <s v="S"/>
    <n v="1"/>
    <n v="30"/>
    <n v="0"/>
    <s v=" "/>
    <s v=" "/>
    <s v=" "/>
    <s v=" "/>
    <s v=" "/>
    <s v=" "/>
    <n v="1"/>
    <n v="1"/>
    <s v="null"/>
    <s v=" "/>
    <n v="346333"/>
    <s v="CREDIYA 20"/>
    <n v="44025"/>
    <n v="0"/>
    <n v="0"/>
    <n v="0"/>
    <s v=" "/>
    <n v="890303093000"/>
    <n v="0"/>
    <n v="0"/>
    <m/>
    <m/>
    <m/>
    <m/>
  </r>
  <r>
    <n v="5814571"/>
    <s v="C"/>
    <x v="459"/>
    <x v="0"/>
    <n v="4"/>
    <n v="1.11352788311778E+18"/>
    <d v="2020-05-01T00:00:00"/>
    <d v="2027-04-30T00:00:00"/>
    <n v="0"/>
    <n v="1"/>
    <n v="16"/>
    <n v="30"/>
    <n v="2"/>
    <n v="18"/>
    <n v="19562"/>
    <n v="9500000"/>
    <n v="201276"/>
    <n v="8485021"/>
    <n v="0"/>
    <n v="0"/>
    <n v="0"/>
    <m/>
    <n v="0"/>
    <n v="0"/>
    <n v="0"/>
    <m/>
    <m/>
    <d v="2021-10-29T00:00:00"/>
    <n v="1"/>
    <s v="S"/>
    <n v="1"/>
    <n v="30"/>
    <n v="0"/>
    <s v=" "/>
    <s v=" "/>
    <s v=" "/>
    <s v=" "/>
    <s v=" "/>
    <s v=" "/>
    <n v="1"/>
    <n v="1"/>
    <s v="null"/>
    <s v=" "/>
    <n v="2670450"/>
    <s v="FERIA 2020"/>
    <n v="43952"/>
    <n v="0"/>
    <n v="0"/>
    <n v="0"/>
    <s v=" "/>
    <n v="890303093000"/>
    <n v="0"/>
    <n v="0"/>
    <m/>
    <m/>
    <m/>
    <m/>
  </r>
  <r>
    <n v="0"/>
    <s v="C"/>
    <x v="460"/>
    <x v="0"/>
    <n v="4"/>
    <n v="1.11362000911301E+18"/>
    <d v="2021-10-15T00:00:00"/>
    <d v="2022-08-30T00:00:00"/>
    <n v="0"/>
    <n v="1"/>
    <n v="0"/>
    <n v="30"/>
    <n v="2"/>
    <n v="19.8"/>
    <n v="21699"/>
    <n v="380000"/>
    <n v="41586"/>
    <n v="380000"/>
    <n v="0"/>
    <n v="0"/>
    <n v="0"/>
    <m/>
    <n v="0"/>
    <n v="0"/>
    <n v="0"/>
    <m/>
    <m/>
    <d v="2021-10-15T00:00:00"/>
    <n v="1"/>
    <s v="S"/>
    <n v="1"/>
    <n v="30"/>
    <n v="0"/>
    <s v=" "/>
    <s v=" "/>
    <s v=" "/>
    <s v=" "/>
    <s v=" "/>
    <s v=" "/>
    <n v="1"/>
    <n v="1"/>
    <s v="null"/>
    <s v=" "/>
    <n v="1099189"/>
    <s v="ORDENES AL COMERCIO"/>
    <n v="44484"/>
    <n v="0"/>
    <n v="0"/>
    <n v="0"/>
    <s v=" "/>
    <n v="890303093000"/>
    <n v="0"/>
    <n v="0"/>
    <m/>
    <m/>
    <m/>
    <m/>
  </r>
  <r>
    <n v="0"/>
    <s v="C"/>
    <x v="460"/>
    <x v="0"/>
    <n v="4"/>
    <n v="1.1136200091246799E+18"/>
    <d v="2021-09-24T00:00:00"/>
    <d v="2023-03-30T00:00:00"/>
    <n v="0"/>
    <n v="1"/>
    <n v="1"/>
    <n v="30"/>
    <n v="2"/>
    <n v="19.2"/>
    <n v="20983"/>
    <n v="1000000"/>
    <n v="64667"/>
    <n v="951833"/>
    <n v="0"/>
    <n v="0"/>
    <n v="0"/>
    <m/>
    <n v="0"/>
    <n v="0"/>
    <n v="0"/>
    <m/>
    <m/>
    <d v="2021-10-29T00:00:00"/>
    <n v="1"/>
    <s v="S"/>
    <n v="1"/>
    <n v="30"/>
    <n v="0"/>
    <s v=" "/>
    <s v=" "/>
    <s v=" "/>
    <s v=" "/>
    <s v=" "/>
    <s v=" "/>
    <n v="1"/>
    <n v="1"/>
    <s v="null"/>
    <s v=" "/>
    <n v="2753275"/>
    <s v="CREDIYA 20"/>
    <n v="44463"/>
    <n v="0"/>
    <n v="0"/>
    <n v="0"/>
    <s v=" "/>
    <n v="890303093000"/>
    <n v="0"/>
    <n v="0"/>
    <m/>
    <m/>
    <m/>
    <m/>
  </r>
  <r>
    <n v="2244802"/>
    <s v="C"/>
    <x v="461"/>
    <x v="0"/>
    <n v="4"/>
    <n v="1.14414011212038E+18"/>
    <d v="2021-08-17T00:00:00"/>
    <d v="2027-08-30T00:00:00"/>
    <n v="0"/>
    <n v="1"/>
    <n v="2"/>
    <n v="30"/>
    <n v="2"/>
    <n v="13.2"/>
    <n v="14029"/>
    <n v="3600000"/>
    <n v="73796"/>
    <n v="3534836"/>
    <n v="0"/>
    <n v="0"/>
    <n v="0"/>
    <m/>
    <n v="0"/>
    <n v="0"/>
    <n v="0"/>
    <m/>
    <m/>
    <d v="2021-10-29T00:00:00"/>
    <n v="1"/>
    <s v="S"/>
    <n v="1"/>
    <n v="30"/>
    <n v="0"/>
    <s v=" "/>
    <s v=" "/>
    <s v=" "/>
    <s v=" "/>
    <s v=" "/>
    <s v=" "/>
    <n v="1"/>
    <n v="1"/>
    <s v="null"/>
    <s v=" "/>
    <n v="1290034"/>
    <s v="LIBRE INVERSION 20"/>
    <n v="44425"/>
    <n v="0"/>
    <n v="0"/>
    <n v="0"/>
    <s v=" "/>
    <n v="890303093000"/>
    <n v="0"/>
    <n v="0"/>
    <m/>
    <m/>
    <m/>
    <m/>
  </r>
  <r>
    <n v="515491"/>
    <s v="C"/>
    <x v="461"/>
    <x v="0"/>
    <n v="4"/>
    <n v="1.1441401121246799E+18"/>
    <d v="2021-02-05T00:00:00"/>
    <d v="2022-07-31T00:00:00"/>
    <n v="0"/>
    <n v="1"/>
    <n v="9"/>
    <n v="30"/>
    <n v="2"/>
    <n v="21.6"/>
    <n v="23872"/>
    <n v="1500000"/>
    <n v="98738"/>
    <n v="811732"/>
    <n v="0"/>
    <n v="0"/>
    <n v="0"/>
    <m/>
    <n v="0"/>
    <n v="0"/>
    <n v="0"/>
    <m/>
    <m/>
    <d v="2021-10-29T00:00:00"/>
    <n v="1"/>
    <s v="S"/>
    <n v="1"/>
    <n v="30"/>
    <n v="0"/>
    <s v=" "/>
    <s v=" "/>
    <s v=" "/>
    <s v=" "/>
    <s v=" "/>
    <s v=" "/>
    <n v="1"/>
    <n v="1"/>
    <s v="null"/>
    <s v=" "/>
    <n v="296241"/>
    <s v="CREDIYA 20"/>
    <n v="44232"/>
    <n v="0"/>
    <n v="0"/>
    <n v="0"/>
    <s v=" "/>
    <n v="890303093000"/>
    <n v="0"/>
    <n v="0"/>
    <m/>
    <m/>
    <m/>
    <m/>
  </r>
  <r>
    <n v="222994"/>
    <s v="C"/>
    <x v="461"/>
    <x v="0"/>
    <n v="4"/>
    <n v="1.14414011211301E+18"/>
    <d v="2021-09-24T00:00:00"/>
    <d v="2022-09-30T00:00:00"/>
    <n v="0"/>
    <n v="1"/>
    <n v="1"/>
    <n v="30"/>
    <n v="2"/>
    <n v="19.8"/>
    <n v="21699"/>
    <n v="380000"/>
    <n v="35217"/>
    <n v="351144"/>
    <n v="0"/>
    <n v="0"/>
    <n v="0"/>
    <m/>
    <n v="0"/>
    <n v="0"/>
    <n v="0"/>
    <m/>
    <m/>
    <d v="2021-10-29T00:00:00"/>
    <n v="1"/>
    <s v="S"/>
    <n v="1"/>
    <n v="30"/>
    <n v="0"/>
    <s v=" "/>
    <s v=" "/>
    <s v=" "/>
    <s v=" "/>
    <s v=" "/>
    <s v=" "/>
    <n v="1"/>
    <n v="1"/>
    <s v="null"/>
    <s v=" "/>
    <n v="128150"/>
    <s v="ORDENES AL COMERCIO"/>
    <n v="44463"/>
    <n v="0"/>
    <n v="0"/>
    <n v="0"/>
    <s v=" "/>
    <n v="890303093000"/>
    <n v="0"/>
    <n v="0"/>
    <m/>
    <m/>
    <m/>
    <m/>
  </r>
  <r>
    <n v="3247918"/>
    <s v="C"/>
    <x v="461"/>
    <x v="0"/>
    <n v="4"/>
    <n v="1.14414011211718E+18"/>
    <d v="2019-11-26T00:00:00"/>
    <d v="2024-11-30T00:00:00"/>
    <n v="0"/>
    <n v="1"/>
    <n v="20"/>
    <n v="30"/>
    <n v="2"/>
    <n v="11.76"/>
    <n v="12415"/>
    <n v="7000000"/>
    <n v="155881"/>
    <n v="5114419"/>
    <n v="0"/>
    <n v="0"/>
    <n v="0"/>
    <m/>
    <n v="0"/>
    <n v="0"/>
    <n v="0"/>
    <m/>
    <m/>
    <d v="2021-10-29T00:00:00"/>
    <n v="1"/>
    <s v="S"/>
    <n v="1"/>
    <n v="30"/>
    <n v="0"/>
    <s v=" "/>
    <s v=" "/>
    <s v=" "/>
    <s v=" "/>
    <s v=" "/>
    <s v=" "/>
    <n v="1"/>
    <n v="1"/>
    <s v="null"/>
    <s v=" "/>
    <n v="1866501"/>
    <s v="CREDITO MADRUGON"/>
    <n v="43795"/>
    <n v="0"/>
    <n v="0"/>
    <n v="0"/>
    <s v=" "/>
    <n v="890303093000"/>
    <n v="0"/>
    <n v="0"/>
    <m/>
    <m/>
    <m/>
    <m/>
  </r>
  <r>
    <n v="94724"/>
    <s v="C"/>
    <x v="461"/>
    <x v="0"/>
    <n v="4"/>
    <n v="1.14414011211552E+16"/>
    <d v="2018-08-29T00:00:00"/>
    <d v="2021-08-30T00:00:00"/>
    <n v="0"/>
    <n v="1"/>
    <n v="35"/>
    <n v="30"/>
    <n v="2"/>
    <n v="15.6"/>
    <n v="16765"/>
    <n v="4306237"/>
    <n v="151157"/>
    <n v="149159"/>
    <n v="0"/>
    <n v="0"/>
    <n v="0"/>
    <m/>
    <n v="0"/>
    <n v="0"/>
    <n v="0"/>
    <m/>
    <m/>
    <d v="2021-10-29T00:00:00"/>
    <n v="1"/>
    <s v="S"/>
    <n v="1"/>
    <n v="30"/>
    <n v="0"/>
    <s v=" "/>
    <s v=" "/>
    <s v=" "/>
    <s v=" "/>
    <s v=" "/>
    <s v=" "/>
    <n v="1"/>
    <n v="1"/>
    <s v="null"/>
    <s v=" "/>
    <n v="54435"/>
    <s v="COMPRA DE CARTERA"/>
    <n v="43341"/>
    <n v="0"/>
    <n v="0"/>
    <n v="0"/>
    <s v=" "/>
    <n v="890303093000"/>
    <n v="0"/>
    <n v="0"/>
    <m/>
    <m/>
    <m/>
    <m/>
  </r>
  <r>
    <n v="566633"/>
    <s v="C"/>
    <x v="461"/>
    <x v="0"/>
    <n v="4"/>
    <n v="1.14414011225558E+18"/>
    <d v="2021-04-14T00:00:00"/>
    <d v="2022-10-30T00:00:00"/>
    <n v="0"/>
    <n v="1"/>
    <n v="6"/>
    <n v="30"/>
    <n v="2"/>
    <n v="9"/>
    <n v="9381"/>
    <n v="1300000"/>
    <n v="79277"/>
    <n v="892263"/>
    <n v="0"/>
    <n v="0"/>
    <n v="0"/>
    <m/>
    <n v="0"/>
    <n v="0"/>
    <n v="0"/>
    <m/>
    <m/>
    <d v="2021-10-29T00:00:00"/>
    <n v="1"/>
    <s v="S"/>
    <n v="1"/>
    <n v="30"/>
    <n v="0"/>
    <s v=" "/>
    <s v=" "/>
    <s v=" "/>
    <s v=" "/>
    <s v=" "/>
    <s v=" "/>
    <n v="1"/>
    <n v="1"/>
    <s v="null"/>
    <s v=" "/>
    <n v="325630"/>
    <s v="COMPRA CARTERA 20 SIN CODEUDOR"/>
    <n v="44300"/>
    <n v="0"/>
    <n v="0"/>
    <n v="0"/>
    <s v=" "/>
    <n v="890303093000"/>
    <n v="0"/>
    <n v="0"/>
    <m/>
    <m/>
    <m/>
    <m/>
  </r>
  <r>
    <n v="0"/>
    <s v="C"/>
    <x v="462"/>
    <x v="0"/>
    <n v="4"/>
    <n v="3.86137641246894E+16"/>
    <d v="2021-08-26T00:00:00"/>
    <d v="2022-01-30T00:00:00"/>
    <n v="0"/>
    <n v="1"/>
    <n v="2"/>
    <n v="30"/>
    <n v="2"/>
    <n v="19.2"/>
    <n v="20983"/>
    <n v="1000000"/>
    <n v="210008"/>
    <n v="609791"/>
    <n v="0"/>
    <n v="0"/>
    <n v="0"/>
    <m/>
    <n v="0"/>
    <n v="0"/>
    <n v="0"/>
    <m/>
    <m/>
    <d v="2021-10-30T00:00:00"/>
    <n v="1"/>
    <s v="S"/>
    <n v="1"/>
    <n v="30"/>
    <n v="0"/>
    <s v=" "/>
    <s v=" "/>
    <s v=" "/>
    <s v=" "/>
    <s v=" "/>
    <s v=" "/>
    <n v="1"/>
    <n v="1"/>
    <s v="null"/>
    <s v=" "/>
    <n v="4444401"/>
    <s v="CREDIYA 20"/>
    <n v="44434"/>
    <n v="0"/>
    <n v="0"/>
    <n v="0"/>
    <s v=" "/>
    <n v="0"/>
    <n v="0"/>
    <n v="0"/>
    <m/>
    <m/>
    <m/>
    <m/>
  </r>
  <r>
    <n v="0"/>
    <s v="C"/>
    <x v="463"/>
    <x v="0"/>
    <n v="4"/>
    <n v="1.1128809811154801E+18"/>
    <d v="2021-08-04T00:00:00"/>
    <d v="2022-01-30T00:00:00"/>
    <n v="0"/>
    <n v="1"/>
    <n v="3"/>
    <n v="30"/>
    <n v="2"/>
    <n v="9"/>
    <n v="9381"/>
    <n v="1500000"/>
    <n v="256816"/>
    <n v="758674"/>
    <n v="0"/>
    <n v="0"/>
    <n v="0"/>
    <m/>
    <n v="0"/>
    <n v="0"/>
    <n v="0"/>
    <m/>
    <m/>
    <d v="2021-10-29T00:00:00"/>
    <n v="1"/>
    <s v="S"/>
    <n v="1"/>
    <n v="30"/>
    <n v="0"/>
    <s v=" "/>
    <s v=" "/>
    <s v=" "/>
    <s v=" "/>
    <s v=" "/>
    <s v=" "/>
    <n v="1"/>
    <n v="1"/>
    <s v="null"/>
    <s v=" "/>
    <n v="3920438"/>
    <s v="SOBRE APORTES"/>
    <n v="44412"/>
    <n v="0"/>
    <n v="0"/>
    <n v="0"/>
    <s v=" "/>
    <n v="890303093000"/>
    <n v="0"/>
    <n v="0"/>
    <m/>
    <m/>
    <m/>
    <m/>
  </r>
  <r>
    <n v="88448"/>
    <s v="C"/>
    <x v="464"/>
    <x v="0"/>
    <n v="4"/>
    <n v="1.96802521059893E+16"/>
    <d v="2021-07-29T00:00:00"/>
    <d v="2021-12-30T00:00:00"/>
    <n v="0"/>
    <n v="2"/>
    <n v="0"/>
    <n v="30"/>
    <n v="2"/>
    <n v="18.600000000000001"/>
    <n v="20271"/>
    <n v="460000"/>
    <n v="0"/>
    <n v="460000"/>
    <n v="0"/>
    <n v="0"/>
    <n v="0"/>
    <m/>
    <n v="0"/>
    <n v="0"/>
    <n v="0"/>
    <n v="460000"/>
    <n v="12"/>
    <d v="2021-07-29T00:00:00"/>
    <n v="1"/>
    <s v="S"/>
    <n v="1"/>
    <n v="30"/>
    <n v="0"/>
    <s v=" "/>
    <s v=" "/>
    <s v=" "/>
    <s v=" "/>
    <s v=" "/>
    <s v=" "/>
    <n v="1"/>
    <n v="1"/>
    <s v="null"/>
    <s v=" "/>
    <n v="371552"/>
    <s v="CUOTA UNICA"/>
    <n v="44406"/>
    <n v="0"/>
    <n v="0"/>
    <n v="0"/>
    <s v=" "/>
    <n v="890303093000"/>
    <n v="0"/>
    <n v="0"/>
    <m/>
    <m/>
    <m/>
    <m/>
  </r>
  <r>
    <n v="628590"/>
    <s v="C"/>
    <x v="464"/>
    <x v="0"/>
    <n v="4"/>
    <n v="1.96802521203892E+16"/>
    <d v="2021-06-22T00:00:00"/>
    <d v="2024-06-30T00:00:00"/>
    <n v="0"/>
    <n v="1"/>
    <n v="4"/>
    <n v="30"/>
    <n v="2"/>
    <n v="13.2"/>
    <n v="14029"/>
    <n v="3600000"/>
    <n v="122690"/>
    <n v="3269187"/>
    <n v="0"/>
    <n v="0"/>
    <n v="0"/>
    <m/>
    <n v="0"/>
    <n v="0"/>
    <n v="0"/>
    <m/>
    <m/>
    <d v="2021-10-29T00:00:00"/>
    <n v="1"/>
    <s v="S"/>
    <n v="1"/>
    <n v="30"/>
    <n v="0"/>
    <s v=" "/>
    <s v=" "/>
    <s v=" "/>
    <s v=" "/>
    <s v=" "/>
    <s v=" "/>
    <n v="1"/>
    <n v="1"/>
    <s v="null"/>
    <s v=" "/>
    <n v="2640597"/>
    <s v="LIBRE INVERSION 20"/>
    <n v="44369"/>
    <n v="0"/>
    <n v="0"/>
    <n v="0"/>
    <s v=" "/>
    <n v="890303093000"/>
    <n v="0"/>
    <n v="0"/>
    <m/>
    <m/>
    <m/>
    <m/>
  </r>
  <r>
    <n v="80485"/>
    <s v="C"/>
    <x v="464"/>
    <x v="0"/>
    <n v="4"/>
    <n v="1.96802521246883E+16"/>
    <d v="2020-08-18T00:00:00"/>
    <d v="2021-02-28T00:00:00"/>
    <n v="0"/>
    <n v="1"/>
    <n v="1"/>
    <n v="30"/>
    <n v="2"/>
    <n v="21.6"/>
    <n v="23872"/>
    <n v="500000"/>
    <n v="88812"/>
    <n v="418589"/>
    <n v="0"/>
    <n v="0"/>
    <n v="0"/>
    <m/>
    <n v="0"/>
    <n v="0"/>
    <n v="0"/>
    <m/>
    <m/>
    <d v="2021-10-31T00:00:00"/>
    <n v="1"/>
    <s v="S"/>
    <n v="1"/>
    <n v="30"/>
    <n v="0"/>
    <s v=" "/>
    <s v=" "/>
    <s v=" "/>
    <s v=" "/>
    <s v=" "/>
    <s v=" "/>
    <n v="1"/>
    <n v="1"/>
    <s v="null"/>
    <s v=" "/>
    <n v="338104"/>
    <s v="CREDIYA 20"/>
    <n v="44061"/>
    <n v="0"/>
    <n v="0"/>
    <n v="0"/>
    <s v=" "/>
    <n v="890303093000"/>
    <n v="0"/>
    <n v="0"/>
    <m/>
    <m/>
    <m/>
    <m/>
  </r>
  <r>
    <n v="145831"/>
    <s v="C"/>
    <x v="464"/>
    <x v="0"/>
    <n v="4"/>
    <n v="1.96802521203894E+16"/>
    <d v="2021-09-01T00:00:00"/>
    <d v="2022-08-30T00:00:00"/>
    <n v="0"/>
    <n v="1"/>
    <n v="2"/>
    <n v="30"/>
    <n v="2"/>
    <n v="13.2"/>
    <n v="14029"/>
    <n v="900000"/>
    <n v="80724"/>
    <n v="758443"/>
    <n v="0"/>
    <n v="0"/>
    <n v="0"/>
    <m/>
    <n v="0"/>
    <n v="0"/>
    <n v="0"/>
    <m/>
    <m/>
    <d v="2021-10-29T00:00:00"/>
    <n v="1"/>
    <s v="S"/>
    <n v="1"/>
    <n v="30"/>
    <n v="0"/>
    <s v=" "/>
    <s v=" "/>
    <s v=" "/>
    <s v=" "/>
    <s v=" "/>
    <s v=" "/>
    <n v="1"/>
    <n v="1"/>
    <s v="null"/>
    <s v=" "/>
    <n v="612612"/>
    <s v="LIBRE INVERSION 20"/>
    <n v="44440"/>
    <n v="0"/>
    <n v="0"/>
    <n v="0"/>
    <s v=" "/>
    <n v="890303093000"/>
    <n v="0"/>
    <n v="0"/>
    <m/>
    <m/>
    <m/>
    <m/>
  </r>
  <r>
    <n v="0"/>
    <s v="C"/>
    <x v="465"/>
    <x v="0"/>
    <n v="4"/>
    <n v="7.96839171154892E+16"/>
    <d v="2021-06-29T00:00:00"/>
    <d v="2023-06-30T00:00:00"/>
    <n v="0"/>
    <n v="1"/>
    <n v="4"/>
    <n v="30"/>
    <n v="2"/>
    <n v="9"/>
    <n v="9381"/>
    <n v="2900000"/>
    <n v="132869"/>
    <n v="2453153"/>
    <n v="0"/>
    <n v="0"/>
    <n v="0"/>
    <m/>
    <n v="0"/>
    <n v="0"/>
    <n v="0"/>
    <m/>
    <m/>
    <d v="2021-10-30T00:00:00"/>
    <n v="1"/>
    <s v="S"/>
    <n v="1"/>
    <n v="30"/>
    <n v="0"/>
    <s v=" "/>
    <s v=" "/>
    <s v=" "/>
    <s v=" "/>
    <s v=" "/>
    <s v=" "/>
    <n v="1"/>
    <n v="1"/>
    <s v="null"/>
    <s v=" "/>
    <n v="2954606"/>
    <s v="SOBRE APORTES"/>
    <n v="44376"/>
    <n v="0"/>
    <n v="0"/>
    <n v="0"/>
    <s v=" "/>
    <s v=" "/>
    <n v="0"/>
    <n v="0"/>
    <m/>
    <m/>
    <m/>
    <m/>
  </r>
  <r>
    <n v="14134342"/>
    <s v="C"/>
    <x v="466"/>
    <x v="0"/>
    <n v="4"/>
    <n v="2.28046511177883E+16"/>
    <d v="2020-08-12T00:00:00"/>
    <d v="2027-08-30T00:00:00"/>
    <n v="0"/>
    <n v="1"/>
    <n v="14"/>
    <n v="30"/>
    <n v="2"/>
    <n v="18"/>
    <n v="19562"/>
    <n v="24138000"/>
    <n v="511411"/>
    <n v="21916593"/>
    <n v="0"/>
    <n v="0"/>
    <n v="0"/>
    <m/>
    <n v="0"/>
    <n v="0"/>
    <n v="0"/>
    <m/>
    <m/>
    <d v="2021-10-30T00:00:00"/>
    <n v="1"/>
    <s v="S"/>
    <n v="1"/>
    <n v="30"/>
    <n v="0"/>
    <s v=" "/>
    <s v=" "/>
    <s v=" "/>
    <s v=" "/>
    <s v=" "/>
    <s v=" "/>
    <n v="1"/>
    <n v="1"/>
    <s v="null"/>
    <s v=" "/>
    <n v="7782251"/>
    <s v="FERIA 2020"/>
    <n v="44055"/>
    <n v="0"/>
    <n v="0"/>
    <n v="0"/>
    <s v=" "/>
    <n v="0"/>
    <n v="0"/>
    <n v="0"/>
    <m/>
    <m/>
    <m/>
    <m/>
  </r>
  <r>
    <n v="1120931"/>
    <s v="C"/>
    <x v="467"/>
    <x v="0"/>
    <n v="4"/>
    <n v="1.46082591083893E+16"/>
    <d v="2021-07-16T00:00:00"/>
    <d v="2021-12-30T00:00:00"/>
    <n v="0"/>
    <n v="2"/>
    <n v="0"/>
    <n v="30"/>
    <n v="2"/>
    <n v="19.2"/>
    <n v="20983"/>
    <n v="1500000"/>
    <n v="0"/>
    <n v="1500000"/>
    <n v="0"/>
    <n v="0"/>
    <n v="0"/>
    <m/>
    <n v="0"/>
    <n v="0"/>
    <n v="0"/>
    <n v="1500000"/>
    <n v="12"/>
    <d v="2021-07-16T00:00:00"/>
    <n v="1"/>
    <s v="S"/>
    <n v="1"/>
    <n v="30"/>
    <n v="0"/>
    <s v=" "/>
    <s v=" "/>
    <s v=" "/>
    <s v=" "/>
    <s v=" "/>
    <s v=" "/>
    <n v="1"/>
    <n v="1"/>
    <s v="null"/>
    <s v=" "/>
    <n v="379069"/>
    <s v="CREDIYA CUOTA UNICA"/>
    <n v="44393"/>
    <n v="0"/>
    <n v="0"/>
    <n v="0"/>
    <s v=" "/>
    <n v="890303093000"/>
    <n v="0"/>
    <n v="0"/>
    <m/>
    <m/>
    <m/>
    <m/>
  </r>
  <r>
    <n v="22061026"/>
    <s v="C"/>
    <x v="467"/>
    <x v="0"/>
    <n v="4"/>
    <n v="146082591206562"/>
    <d v="2021-03-18T00:00:00"/>
    <d v="2028-03-30T00:00:00"/>
    <n v="0"/>
    <n v="1"/>
    <n v="7"/>
    <n v="30"/>
    <n v="2"/>
    <n v="7.8"/>
    <n v="8085"/>
    <n v="31500000"/>
    <n v="497267"/>
    <n v="29521467"/>
    <n v="0"/>
    <n v="0"/>
    <n v="0"/>
    <m/>
    <n v="0"/>
    <n v="0"/>
    <n v="0"/>
    <m/>
    <m/>
    <d v="2021-10-29T00:00:00"/>
    <n v="1"/>
    <s v="S"/>
    <n v="1"/>
    <n v="30"/>
    <n v="0"/>
    <s v=" "/>
    <s v=" "/>
    <s v=" "/>
    <s v=" "/>
    <s v=" "/>
    <s v=" "/>
    <n v="1"/>
    <n v="1"/>
    <s v="null"/>
    <s v=" "/>
    <n v="7460441"/>
    <s v="VEHICULO 20"/>
    <n v="44273"/>
    <n v="0"/>
    <n v="0"/>
    <n v="0"/>
    <s v=" "/>
    <n v="890303093000"/>
    <n v="0"/>
    <n v="0"/>
    <m/>
    <m/>
    <m/>
    <m/>
  </r>
  <r>
    <n v="9947580"/>
    <s v="C"/>
    <x v="467"/>
    <x v="0"/>
    <n v="4"/>
    <n v="1.46082591203875E+16"/>
    <d v="2020-01-27T00:00:00"/>
    <d v="2025-01-31T00:00:00"/>
    <n v="0"/>
    <n v="1"/>
    <n v="18"/>
    <n v="30"/>
    <n v="2"/>
    <n v="16.8"/>
    <n v="18156"/>
    <n v="17000000"/>
    <n v="423299"/>
    <n v="13311582"/>
    <n v="0"/>
    <n v="0"/>
    <n v="0"/>
    <m/>
    <n v="0"/>
    <n v="0"/>
    <n v="0"/>
    <m/>
    <m/>
    <d v="2021-10-29T00:00:00"/>
    <n v="1"/>
    <s v="S"/>
    <n v="1"/>
    <n v="30"/>
    <n v="0"/>
    <s v=" "/>
    <s v=" "/>
    <s v=" "/>
    <s v=" "/>
    <s v=" "/>
    <s v=" "/>
    <n v="1"/>
    <n v="1"/>
    <s v="null"/>
    <s v=" "/>
    <n v="3364002"/>
    <s v="LIBRE INVERSION 20"/>
    <n v="43857"/>
    <n v="0"/>
    <n v="0"/>
    <n v="0"/>
    <s v=" "/>
    <n v="890303093000"/>
    <n v="0"/>
    <n v="0"/>
    <m/>
    <m/>
    <m/>
    <m/>
  </r>
  <r>
    <n v="2236724"/>
    <s v="C"/>
    <x v="468"/>
    <x v="0"/>
    <n v="4"/>
    <n v="167287062555534"/>
    <d v="2021-02-03T00:00:00"/>
    <d v="2024-01-31T00:00:00"/>
    <n v="0"/>
    <n v="1"/>
    <n v="9"/>
    <n v="30"/>
    <n v="2"/>
    <n v="9"/>
    <n v="9381"/>
    <n v="4000000"/>
    <n v="132857"/>
    <n v="3130066"/>
    <n v="0"/>
    <n v="0"/>
    <n v="0"/>
    <m/>
    <n v="0"/>
    <n v="0"/>
    <n v="0"/>
    <m/>
    <m/>
    <d v="2021-10-29T00:00:00"/>
    <n v="1"/>
    <s v="S"/>
    <n v="1"/>
    <n v="30"/>
    <n v="0"/>
    <s v=" "/>
    <s v=" "/>
    <s v=" "/>
    <s v=" "/>
    <s v=" "/>
    <s v=" "/>
    <n v="1"/>
    <n v="1"/>
    <s v="null"/>
    <s v=" "/>
    <n v="893342"/>
    <s v="COMPRA CARTERA 20 SIN CODEUDOR"/>
    <n v="44230"/>
    <n v="0"/>
    <n v="0"/>
    <n v="0"/>
    <s v=" "/>
    <n v="890303093000"/>
    <n v="0"/>
    <n v="0"/>
    <m/>
    <m/>
    <m/>
    <m/>
  </r>
  <r>
    <n v="277339"/>
    <s v="C"/>
    <x v="468"/>
    <x v="0"/>
    <n v="4"/>
    <n v="1.67287061130141E+16"/>
    <d v="2021-09-24T00:00:00"/>
    <d v="2022-09-30T00:00:00"/>
    <n v="0"/>
    <n v="1"/>
    <n v="1"/>
    <n v="30"/>
    <n v="2"/>
    <n v="19.8"/>
    <n v="21699"/>
    <n v="420000"/>
    <n v="38924"/>
    <n v="388107"/>
    <n v="0"/>
    <n v="0"/>
    <n v="0"/>
    <m/>
    <n v="0"/>
    <n v="0"/>
    <n v="0"/>
    <m/>
    <m/>
    <d v="2021-10-29T00:00:00"/>
    <n v="1"/>
    <s v="S"/>
    <n v="1"/>
    <n v="30"/>
    <n v="0"/>
    <s v=" "/>
    <s v=" "/>
    <s v=" "/>
    <s v=" "/>
    <s v=" "/>
    <s v=" "/>
    <n v="1"/>
    <n v="1"/>
    <s v="null"/>
    <s v=" "/>
    <n v="110768"/>
    <s v="ORDENES AL COMERCIO"/>
    <n v="44463"/>
    <n v="0"/>
    <n v="0"/>
    <n v="0"/>
    <s v=" "/>
    <n v="890303093000"/>
    <n v="0"/>
    <n v="0"/>
    <m/>
    <m/>
    <m/>
    <m/>
  </r>
  <r>
    <n v="6679053"/>
    <s v="C"/>
    <x v="468"/>
    <x v="0"/>
    <n v="4"/>
    <n v="1.67287061177882E+16"/>
    <d v="2020-07-14T00:00:00"/>
    <d v="2027-07-30T00:00:00"/>
    <n v="0"/>
    <n v="1"/>
    <n v="15"/>
    <n v="30"/>
    <n v="2"/>
    <n v="18"/>
    <n v="19562"/>
    <n v="10378000"/>
    <n v="219878"/>
    <n v="9346651"/>
    <n v="0"/>
    <n v="0"/>
    <n v="0"/>
    <m/>
    <n v="0"/>
    <n v="0"/>
    <n v="0"/>
    <m/>
    <m/>
    <d v="2021-10-29T00:00:00"/>
    <n v="1"/>
    <s v="S"/>
    <n v="1"/>
    <n v="30"/>
    <n v="0"/>
    <s v=" "/>
    <s v=" "/>
    <s v=" "/>
    <s v=" "/>
    <s v=" "/>
    <s v=" "/>
    <n v="1"/>
    <n v="1"/>
    <s v="null"/>
    <s v=" "/>
    <n v="2667598"/>
    <s v="FERIA 2020"/>
    <n v="44026"/>
    <n v="0"/>
    <n v="0"/>
    <n v="0"/>
    <s v=" "/>
    <n v="890303093000"/>
    <n v="0"/>
    <n v="0"/>
    <m/>
    <m/>
    <m/>
    <m/>
  </r>
  <r>
    <n v="5317105"/>
    <s v="C"/>
    <x v="469"/>
    <x v="0"/>
    <n v="4"/>
    <n v="1.08139365121038E+18"/>
    <d v="2021-09-13T00:00:00"/>
    <d v="2025-03-30T00:00:00"/>
    <n v="0"/>
    <n v="1"/>
    <n v="1"/>
    <n v="30"/>
    <n v="2"/>
    <n v="13.2"/>
    <n v="14029"/>
    <n v="9000000"/>
    <n v="282151"/>
    <n v="8839349"/>
    <n v="0"/>
    <n v="0"/>
    <n v="0"/>
    <m/>
    <n v="0"/>
    <n v="0"/>
    <n v="0"/>
    <m/>
    <m/>
    <d v="2021-10-30T00:00:00"/>
    <n v="1"/>
    <s v="S"/>
    <n v="1"/>
    <n v="30"/>
    <n v="0"/>
    <s v=" "/>
    <s v=" "/>
    <s v=" "/>
    <s v=" "/>
    <s v=" "/>
    <s v=" "/>
    <n v="1"/>
    <n v="1"/>
    <s v="null"/>
    <s v=" "/>
    <n v="3522244"/>
    <s v="LIBRE INVERSION 20 SIN CODEUDO"/>
    <n v="44452"/>
    <n v="0"/>
    <n v="0"/>
    <n v="0"/>
    <s v=" "/>
    <n v="0"/>
    <n v="0"/>
    <n v="0"/>
    <m/>
    <m/>
    <m/>
    <m/>
  </r>
  <r>
    <n v="1723633"/>
    <s v="C"/>
    <x v="470"/>
    <x v="0"/>
    <n v="4"/>
    <n v="1.10710011711778E+18"/>
    <d v="2020-05-01T00:00:00"/>
    <d v="2024-04-30T00:00:00"/>
    <n v="0"/>
    <n v="1"/>
    <n v="16"/>
    <n v="30"/>
    <n v="2"/>
    <n v="18"/>
    <n v="19562"/>
    <n v="6000000"/>
    <n v="177154"/>
    <n v="4460087"/>
    <n v="0"/>
    <n v="0"/>
    <n v="0"/>
    <m/>
    <n v="0"/>
    <n v="0"/>
    <n v="0"/>
    <m/>
    <m/>
    <d v="2021-10-29T00:00:00"/>
    <n v="1"/>
    <s v="S"/>
    <n v="1"/>
    <n v="30"/>
    <n v="0"/>
    <s v=" "/>
    <s v=" "/>
    <s v=" "/>
    <s v=" "/>
    <s v=" "/>
    <s v=" "/>
    <n v="1"/>
    <n v="1"/>
    <s v="null"/>
    <s v=" "/>
    <n v="2736454"/>
    <s v="FERIA 2020"/>
    <n v="43952"/>
    <n v="0"/>
    <n v="0"/>
    <n v="0"/>
    <s v=" "/>
    <n v="890303093000"/>
    <n v="0"/>
    <n v="0"/>
    <m/>
    <m/>
    <m/>
    <m/>
  </r>
  <r>
    <n v="522043"/>
    <s v="C"/>
    <x v="470"/>
    <x v="0"/>
    <n v="4"/>
    <n v="1.1071001171246799E+18"/>
    <d v="2020-12-18T00:00:00"/>
    <d v="2023-01-31T00:00:00"/>
    <n v="0"/>
    <n v="1"/>
    <n v="9"/>
    <n v="30"/>
    <n v="2"/>
    <n v="21.6"/>
    <n v="23872"/>
    <n v="2000000"/>
    <n v="103954"/>
    <n v="1350843"/>
    <n v="0"/>
    <n v="0"/>
    <n v="0"/>
    <m/>
    <n v="0"/>
    <n v="0"/>
    <n v="0"/>
    <m/>
    <m/>
    <d v="2021-10-29T00:00:00"/>
    <n v="1"/>
    <s v="S"/>
    <n v="1"/>
    <n v="30"/>
    <n v="0"/>
    <s v=" "/>
    <s v=" "/>
    <s v=" "/>
    <s v=" "/>
    <s v=" "/>
    <s v=" "/>
    <n v="1"/>
    <n v="1"/>
    <s v="null"/>
    <s v=" "/>
    <n v="828800"/>
    <s v="CREDIYA 20"/>
    <n v="44183"/>
    <n v="0"/>
    <n v="0"/>
    <n v="0"/>
    <s v=" "/>
    <n v="890303093000"/>
    <n v="0"/>
    <n v="0"/>
    <m/>
    <m/>
    <m/>
    <m/>
  </r>
  <r>
    <n v="5701338"/>
    <s v="C"/>
    <x v="471"/>
    <x v="0"/>
    <n v="4"/>
    <n v="1.06919461176871E+16"/>
    <d v="2019-10-23T00:00:00"/>
    <d v="2025-10-30T00:00:00"/>
    <n v="0"/>
    <n v="1"/>
    <n v="22"/>
    <n v="30"/>
    <n v="2"/>
    <n v="18"/>
    <n v="19562"/>
    <n v="11500000"/>
    <n v="264165"/>
    <n v="9196874"/>
    <n v="0"/>
    <n v="0"/>
    <n v="0"/>
    <m/>
    <n v="0"/>
    <n v="0"/>
    <n v="0"/>
    <m/>
    <m/>
    <d v="2021-10-29T00:00:00"/>
    <n v="1"/>
    <s v="S"/>
    <n v="1"/>
    <n v="30"/>
    <n v="0"/>
    <s v=" "/>
    <s v=" "/>
    <s v=" "/>
    <s v=" "/>
    <s v=" "/>
    <s v=" "/>
    <n v="1"/>
    <n v="1"/>
    <s v="null"/>
    <s v=" "/>
    <n v="3495536"/>
    <s v="RETANQUEO OCT 2019"/>
    <n v="43761"/>
    <n v="0"/>
    <n v="0"/>
    <n v="0"/>
    <s v=" "/>
    <n v="890303093000"/>
    <n v="0"/>
    <n v="0"/>
    <m/>
    <m/>
    <m/>
    <m/>
  </r>
  <r>
    <n v="437583"/>
    <s v="C"/>
    <x v="471"/>
    <x v="0"/>
    <n v="4"/>
    <n v="1.06919461246883E+16"/>
    <d v="2020-08-18T00:00:00"/>
    <d v="2022-08-30T00:00:00"/>
    <n v="0"/>
    <n v="1"/>
    <n v="14"/>
    <n v="30"/>
    <n v="2"/>
    <n v="21.6"/>
    <n v="23872"/>
    <n v="1500000"/>
    <n v="77965"/>
    <n v="705868"/>
    <n v="0"/>
    <n v="0"/>
    <n v="0"/>
    <m/>
    <n v="0"/>
    <n v="0"/>
    <n v="0"/>
    <m/>
    <m/>
    <d v="2021-10-29T00:00:00"/>
    <n v="1"/>
    <s v="S"/>
    <n v="1"/>
    <n v="30"/>
    <n v="0"/>
    <s v=" "/>
    <s v=" "/>
    <s v=" "/>
    <s v=" "/>
    <s v=" "/>
    <s v=" "/>
    <n v="1"/>
    <n v="1"/>
    <s v="null"/>
    <s v=" "/>
    <n v="268285"/>
    <s v="CREDIYA 20"/>
    <n v="44061"/>
    <n v="0"/>
    <n v="0"/>
    <n v="0"/>
    <s v=" "/>
    <n v="890303093000"/>
    <n v="0"/>
    <n v="0"/>
    <m/>
    <m/>
    <m/>
    <m/>
  </r>
  <r>
    <n v="2513581"/>
    <s v="C"/>
    <x v="472"/>
    <x v="0"/>
    <n v="4"/>
    <n v="1.59590071175864E+16"/>
    <d v="2019-06-07T00:00:00"/>
    <d v="2024-05-30T00:00:00"/>
    <n v="0"/>
    <n v="1"/>
    <n v="26"/>
    <n v="30"/>
    <n v="2"/>
    <n v="18"/>
    <n v="19562"/>
    <n v="6000000"/>
    <n v="153302"/>
    <n v="4044320"/>
    <n v="0"/>
    <n v="0"/>
    <n v="0"/>
    <m/>
    <n v="0"/>
    <n v="0"/>
    <n v="0"/>
    <m/>
    <m/>
    <d v="2021-10-30T00:00:00"/>
    <n v="1"/>
    <s v="S"/>
    <n v="1"/>
    <n v="30"/>
    <n v="0"/>
    <s v=" "/>
    <s v=" "/>
    <s v=" "/>
    <s v=" "/>
    <s v=" "/>
    <s v=" "/>
    <n v="1"/>
    <n v="1"/>
    <s v="null"/>
    <s v=" "/>
    <n v="1530739"/>
    <s v="FERIA 2019"/>
    <n v="43623"/>
    <n v="0"/>
    <n v="0"/>
    <n v="0"/>
    <s v=" "/>
    <n v="800087565"/>
    <s v="SYNLAB COLOMBIA S A S"/>
    <n v="0"/>
    <m/>
    <m/>
    <m/>
    <m/>
  </r>
  <r>
    <n v="1562982"/>
    <s v="C"/>
    <x v="472"/>
    <x v="0"/>
    <n v="4"/>
    <n v="1.59590072671886E+16"/>
    <d v="2020-12-04T00:00:00"/>
    <d v="2023-11-30T00:00:00"/>
    <n v="0"/>
    <n v="1"/>
    <n v="11"/>
    <n v="30"/>
    <n v="2"/>
    <n v="11.76"/>
    <n v="12415"/>
    <n v="3400000"/>
    <n v="117463"/>
    <n v="2514819"/>
    <n v="0"/>
    <n v="0"/>
    <n v="0"/>
    <m/>
    <n v="0"/>
    <n v="0"/>
    <n v="0"/>
    <m/>
    <m/>
    <d v="2021-10-30T00:00:00"/>
    <n v="1"/>
    <s v="S"/>
    <n v="1"/>
    <n v="30"/>
    <n v="0"/>
    <s v=" "/>
    <s v=" "/>
    <s v=" "/>
    <s v=" "/>
    <s v=" "/>
    <s v=" "/>
    <n v="1"/>
    <n v="1"/>
    <s v="null"/>
    <s v=" "/>
    <n v="951837"/>
    <s v="CREDITO MADRUGON DATACREDITO"/>
    <n v="44169"/>
    <n v="0"/>
    <n v="0"/>
    <n v="0"/>
    <s v=" "/>
    <n v="800087565"/>
    <s v="SYNLAB COLOMBIA S A S"/>
    <n v="0"/>
    <m/>
    <m/>
    <m/>
    <m/>
  </r>
  <r>
    <n v="618657"/>
    <s v="C"/>
    <x v="472"/>
    <x v="0"/>
    <n v="4"/>
    <n v="1.59590071246876E+16"/>
    <d v="2020-01-30T00:00:00"/>
    <d v="2022-01-31T00:00:00"/>
    <n v="0"/>
    <n v="1"/>
    <n v="5"/>
    <n v="30"/>
    <n v="2"/>
    <n v="21.6"/>
    <n v="23872"/>
    <n v="1200000"/>
    <n v="62187"/>
    <n v="995412"/>
    <n v="0"/>
    <n v="0"/>
    <n v="0"/>
    <m/>
    <n v="0"/>
    <n v="0"/>
    <n v="0"/>
    <m/>
    <m/>
    <d v="2021-10-30T00:00:00"/>
    <n v="1"/>
    <s v="S"/>
    <n v="1"/>
    <n v="30"/>
    <n v="0"/>
    <s v=" "/>
    <s v=" "/>
    <s v=" "/>
    <s v=" "/>
    <s v=" "/>
    <s v=" "/>
    <n v="1"/>
    <n v="1"/>
    <s v="null"/>
    <s v=" "/>
    <n v="376755"/>
    <s v="CREDIYA 20"/>
    <n v="43860"/>
    <n v="0"/>
    <n v="0"/>
    <n v="0"/>
    <s v=" "/>
    <n v="800087565"/>
    <s v="SYNLAB COLOMBIA S A S"/>
    <n v="0"/>
    <m/>
    <m/>
    <m/>
    <m/>
  </r>
  <r>
    <n v="0"/>
    <s v="C"/>
    <x v="473"/>
    <x v="0"/>
    <n v="4"/>
    <n v="6.6880434115489104E+16"/>
    <d v="2021-05-31T00:00:00"/>
    <d v="2022-05-30T00:00:00"/>
    <n v="0"/>
    <n v="1"/>
    <n v="5"/>
    <n v="30"/>
    <n v="2"/>
    <n v="9"/>
    <n v="9381"/>
    <n v="1000000"/>
    <n v="87585"/>
    <n v="594548"/>
    <n v="0"/>
    <n v="0"/>
    <n v="0"/>
    <m/>
    <n v="0"/>
    <n v="0"/>
    <n v="0"/>
    <m/>
    <m/>
    <d v="2021-10-30T00:00:00"/>
    <n v="1"/>
    <s v="S"/>
    <n v="1"/>
    <n v="30"/>
    <n v="0"/>
    <s v=" "/>
    <s v=" "/>
    <s v=" "/>
    <s v=" "/>
    <s v=" "/>
    <s v=" "/>
    <n v="1"/>
    <n v="1"/>
    <s v="null"/>
    <s v=" "/>
    <n v="2859255"/>
    <s v="SOBRE APORTES"/>
    <n v="44347"/>
    <n v="0"/>
    <n v="0"/>
    <n v="0"/>
    <s v=" "/>
    <n v="800087565"/>
    <s v="SYNLAB COLOMBIA S A S"/>
    <n v="0"/>
    <m/>
    <m/>
    <m/>
    <m/>
  </r>
  <r>
    <n v="4806779"/>
    <s v="C"/>
    <x v="474"/>
    <x v="0"/>
    <n v="4"/>
    <n v="1.14412728811778E+18"/>
    <d v="2020-09-28T00:00:00"/>
    <d v="2027-09-30T00:00:00"/>
    <n v="0"/>
    <n v="1"/>
    <n v="13"/>
    <n v="30"/>
    <n v="2"/>
    <n v="18"/>
    <n v="19562"/>
    <n v="7961000"/>
    <n v="168670"/>
    <n v="7285977"/>
    <n v="0"/>
    <n v="0"/>
    <n v="0"/>
    <m/>
    <n v="0"/>
    <n v="0"/>
    <n v="0"/>
    <m/>
    <m/>
    <d v="2021-10-30T00:00:00"/>
    <n v="1"/>
    <s v="S"/>
    <n v="1"/>
    <n v="30"/>
    <n v="0"/>
    <s v=" "/>
    <s v=" "/>
    <s v=" "/>
    <s v=" "/>
    <s v=" "/>
    <s v=" "/>
    <n v="1"/>
    <n v="1"/>
    <s v="null"/>
    <s v=" "/>
    <n v="2479198"/>
    <s v="FERIA 2020"/>
    <n v="44102"/>
    <n v="0"/>
    <n v="0"/>
    <n v="0"/>
    <s v=" "/>
    <n v="0"/>
    <s v="ARIZABALETA LUCIANA"/>
    <n v="0"/>
    <m/>
    <m/>
    <m/>
    <m/>
  </r>
  <r>
    <n v="1723236"/>
    <s v="C"/>
    <x v="475"/>
    <x v="0"/>
    <n v="4"/>
    <n v="1.1438471401246799E+18"/>
    <d v="2021-01-29T00:00:00"/>
    <d v="2023-01-31T00:00:00"/>
    <n v="0"/>
    <n v="1"/>
    <n v="3"/>
    <n v="30"/>
    <n v="2"/>
    <n v="21.6"/>
    <n v="23872"/>
    <n v="2400000"/>
    <n v="124745"/>
    <n v="2128983"/>
    <n v="75107"/>
    <n v="0"/>
    <n v="0"/>
    <m/>
    <n v="0"/>
    <n v="0"/>
    <n v="0"/>
    <m/>
    <m/>
    <d v="2021-10-30T00:00:00"/>
    <n v="1"/>
    <s v="S"/>
    <n v="1"/>
    <n v="30"/>
    <n v="0"/>
    <s v=" "/>
    <s v=" "/>
    <s v=" "/>
    <s v=" "/>
    <s v=" "/>
    <s v=" "/>
    <n v="1"/>
    <n v="1"/>
    <s v="null"/>
    <s v=" "/>
    <n v="405747"/>
    <s v="CREDIYA 20"/>
    <n v="44225"/>
    <n v="0"/>
    <n v="0"/>
    <n v="0"/>
    <s v=" "/>
    <n v="0"/>
    <n v="0"/>
    <n v="0"/>
    <m/>
    <m/>
    <m/>
    <m/>
  </r>
  <r>
    <n v="8350181"/>
    <s v="C"/>
    <x v="475"/>
    <x v="0"/>
    <n v="4"/>
    <n v="1.14384714011818E+18"/>
    <d v="2020-09-21T00:00:00"/>
    <d v="2025-09-30T00:00:00"/>
    <n v="0"/>
    <n v="1"/>
    <n v="12"/>
    <n v="30"/>
    <n v="2"/>
    <n v="16.8"/>
    <n v="18156"/>
    <n v="12000000"/>
    <n v="300818"/>
    <n v="10316283"/>
    <n v="286739"/>
    <n v="0"/>
    <n v="0"/>
    <m/>
    <n v="0"/>
    <n v="0"/>
    <n v="0"/>
    <m/>
    <m/>
    <d v="2021-10-30T00:00:00"/>
    <n v="1"/>
    <s v="S"/>
    <n v="1"/>
    <n v="30"/>
    <n v="0"/>
    <s v=" "/>
    <s v=" "/>
    <s v=" "/>
    <s v=" "/>
    <s v=" "/>
    <s v=" "/>
    <n v="1"/>
    <n v="1"/>
    <s v="null"/>
    <s v=" "/>
    <n v="1966102"/>
    <s v="RETANQUEO 2020"/>
    <n v="44095"/>
    <n v="0"/>
    <n v="0"/>
    <n v="0"/>
    <s v=" "/>
    <n v="0"/>
    <n v="0"/>
    <n v="0"/>
    <m/>
    <m/>
    <m/>
    <m/>
  </r>
  <r>
    <n v="96180"/>
    <s v="C"/>
    <x v="476"/>
    <x v="0"/>
    <n v="4"/>
    <n v="3.8867085113014096E+16"/>
    <d v="2021-10-12T00:00:00"/>
    <d v="2022-04-30T00:00:00"/>
    <n v="0"/>
    <n v="1"/>
    <n v="0"/>
    <n v="30"/>
    <n v="2"/>
    <n v="19.8"/>
    <n v="21699"/>
    <n v="360000"/>
    <n v="63564"/>
    <n v="360000"/>
    <n v="0"/>
    <n v="0"/>
    <n v="0"/>
    <m/>
    <n v="0"/>
    <n v="0"/>
    <n v="0"/>
    <m/>
    <m/>
    <d v="2021-10-12T00:00:00"/>
    <n v="1"/>
    <s v="S"/>
    <n v="1"/>
    <n v="30"/>
    <n v="0"/>
    <s v=" "/>
    <s v=" "/>
    <s v=" "/>
    <s v=" "/>
    <s v=" "/>
    <s v=" "/>
    <n v="1"/>
    <n v="1"/>
    <s v="null"/>
    <s v=" "/>
    <n v="263820"/>
    <s v="ORDENES AL COMERCIO"/>
    <n v="44481"/>
    <n v="0"/>
    <n v="0"/>
    <n v="0"/>
    <s v=" "/>
    <n v="890303093000"/>
    <n v="0"/>
    <n v="0"/>
    <m/>
    <m/>
    <m/>
    <m/>
  </r>
  <r>
    <n v="1800778"/>
    <s v="C"/>
    <x v="476"/>
    <x v="0"/>
    <n v="4"/>
    <n v="3.8867085210489296E+16"/>
    <d v="2021-07-22T00:00:00"/>
    <d v="2026-07-30T00:00:00"/>
    <n v="0"/>
    <n v="1"/>
    <n v="3"/>
    <n v="30"/>
    <n v="2"/>
    <n v="9"/>
    <n v="9381"/>
    <n v="7000000"/>
    <n v="155711"/>
    <n v="6740287"/>
    <n v="0"/>
    <n v="0"/>
    <n v="0"/>
    <m/>
    <n v="0"/>
    <n v="0"/>
    <n v="0"/>
    <m/>
    <m/>
    <d v="2021-10-29T00:00:00"/>
    <n v="1"/>
    <s v="S"/>
    <n v="1"/>
    <n v="30"/>
    <n v="0"/>
    <s v=" "/>
    <s v=" "/>
    <s v=" "/>
    <s v=" "/>
    <s v=" "/>
    <s v=" "/>
    <n v="1"/>
    <n v="1"/>
    <s v="null"/>
    <s v=" "/>
    <n v="4939509"/>
    <s v="SOCIAL V,E,C,I, 20 SIN CODEUOR"/>
    <n v="44399"/>
    <n v="0"/>
    <n v="0"/>
    <n v="0"/>
    <s v=" "/>
    <n v="890303093000"/>
    <n v="0"/>
    <n v="0"/>
    <m/>
    <m/>
    <m/>
    <m/>
  </r>
  <r>
    <n v="17267328"/>
    <s v="C"/>
    <x v="477"/>
    <x v="0"/>
    <n v="4"/>
    <n v="6102193267788080"/>
    <d v="2020-06-04T00:00:00"/>
    <d v="2026-05-30T00:00:00"/>
    <n v="0"/>
    <n v="1"/>
    <n v="16"/>
    <n v="30"/>
    <n v="2"/>
    <n v="18"/>
    <n v="19562"/>
    <n v="26900000"/>
    <n v="655104"/>
    <n v="23408859"/>
    <n v="0"/>
    <n v="0"/>
    <n v="0"/>
    <m/>
    <n v="0"/>
    <n v="0"/>
    <n v="0"/>
    <m/>
    <m/>
    <d v="2021-10-29T00:00:00"/>
    <n v="1"/>
    <s v="S"/>
    <n v="1"/>
    <n v="30"/>
    <n v="0"/>
    <s v=" "/>
    <s v=" "/>
    <s v=" "/>
    <s v=" "/>
    <s v=" "/>
    <s v=" "/>
    <n v="1"/>
    <n v="1"/>
    <s v="null"/>
    <s v=" "/>
    <n v="6141531"/>
    <s v="FERIA 2020 SIN CODEUDOR"/>
    <n v="43986"/>
    <n v="0"/>
    <n v="0"/>
    <n v="0"/>
    <s v=" "/>
    <n v="890303093000"/>
    <n v="0"/>
    <n v="0"/>
    <m/>
    <m/>
    <m/>
    <m/>
  </r>
  <r>
    <n v="1178101"/>
    <s v="C"/>
    <x v="477"/>
    <x v="0"/>
    <n v="4"/>
    <n v="6102193124687770"/>
    <d v="2020-03-02T00:00:00"/>
    <d v="2022-03-30T00:00:00"/>
    <n v="0"/>
    <n v="1"/>
    <n v="18"/>
    <n v="30"/>
    <n v="2"/>
    <n v="21.6"/>
    <n v="23872"/>
    <n v="2000000"/>
    <n v="54558"/>
    <n v="1597120"/>
    <n v="0"/>
    <n v="0"/>
    <n v="0"/>
    <m/>
    <n v="0"/>
    <n v="0"/>
    <n v="0"/>
    <m/>
    <m/>
    <d v="2021-10-29T00:00:00"/>
    <n v="1"/>
    <s v="S"/>
    <n v="1"/>
    <n v="30"/>
    <n v="0"/>
    <s v=" "/>
    <s v=" "/>
    <s v=" "/>
    <s v=" "/>
    <s v=" "/>
    <s v=" "/>
    <n v="1"/>
    <n v="1"/>
    <s v="null"/>
    <s v=" "/>
    <n v="419019"/>
    <s v="CREDIYA 20"/>
    <n v="43892"/>
    <n v="0"/>
    <n v="0"/>
    <n v="0"/>
    <s v=" "/>
    <n v="890303093000"/>
    <n v="0"/>
    <n v="0"/>
    <m/>
    <m/>
    <m/>
    <m/>
  </r>
  <r>
    <n v="208131"/>
    <s v="C"/>
    <x v="477"/>
    <x v="0"/>
    <n v="4"/>
    <n v="6102193210388910"/>
    <d v="2021-02-18T00:00:00"/>
    <d v="2022-02-28T00:00:00"/>
    <n v="0"/>
    <n v="1"/>
    <n v="8"/>
    <n v="30"/>
    <n v="2"/>
    <n v="14.4"/>
    <n v="15389"/>
    <n v="800000"/>
    <n v="73116"/>
    <n v="282158"/>
    <n v="0"/>
    <n v="0"/>
    <n v="0"/>
    <m/>
    <n v="0"/>
    <n v="0"/>
    <n v="0"/>
    <m/>
    <m/>
    <d v="2021-10-29T00:00:00"/>
    <n v="1"/>
    <s v="S"/>
    <n v="1"/>
    <n v="30"/>
    <n v="0"/>
    <s v=" "/>
    <s v=" "/>
    <s v=" "/>
    <s v=" "/>
    <s v=" "/>
    <s v=" "/>
    <n v="1"/>
    <n v="1"/>
    <s v="null"/>
    <s v=" "/>
    <n v="74027"/>
    <s v="LIBRE INVERSION 20 SIN CODEUDO"/>
    <n v="44245"/>
    <n v="0"/>
    <n v="0"/>
    <n v="0"/>
    <s v=" "/>
    <n v="890303093000"/>
    <n v="0"/>
    <n v="0"/>
    <m/>
    <m/>
    <m/>
    <m/>
  </r>
  <r>
    <n v="1692972"/>
    <s v="C"/>
    <x v="478"/>
    <x v="0"/>
    <n v="4"/>
    <n v="3.15778762681884E+16"/>
    <d v="2020-09-04T00:00:00"/>
    <d v="2025-08-30T00:00:00"/>
    <n v="0"/>
    <n v="1"/>
    <n v="14"/>
    <n v="30"/>
    <n v="2"/>
    <n v="16.8"/>
    <n v="18156"/>
    <n v="12451568"/>
    <n v="328506"/>
    <n v="10531261"/>
    <n v="0"/>
    <n v="0"/>
    <n v="0"/>
    <m/>
    <n v="0"/>
    <n v="0"/>
    <n v="0"/>
    <m/>
    <m/>
    <d v="2021-10-30T00:00:00"/>
    <n v="1"/>
    <s v="S"/>
    <n v="1"/>
    <n v="30"/>
    <n v="0"/>
    <s v=" "/>
    <s v=" "/>
    <s v=" "/>
    <s v=" "/>
    <s v=" "/>
    <s v=" "/>
    <n v="1"/>
    <n v="1"/>
    <s v="null"/>
    <s v=" "/>
    <n v="8838289"/>
    <s v="RETANQUEO 2020 SIN CODEUDOR"/>
    <n v="44078"/>
    <n v="0"/>
    <n v="0"/>
    <n v="0"/>
    <s v=" "/>
    <n v="800087565"/>
    <s v="SYNLAB COLOMBIA S A S"/>
    <n v="0"/>
    <m/>
    <m/>
    <m/>
    <m/>
  </r>
  <r>
    <n v="0"/>
    <s v="C"/>
    <x v="479"/>
    <x v="0"/>
    <n v="4"/>
    <n v="1.46216432671873E+16"/>
    <d v="2019-12-02T00:00:00"/>
    <d v="2022-07-31T00:00:00"/>
    <n v="0"/>
    <n v="1"/>
    <n v="18"/>
    <n v="30"/>
    <n v="2"/>
    <n v="11.76"/>
    <n v="12415"/>
    <n v="2000000"/>
    <n v="79826"/>
    <n v="886981"/>
    <n v="0"/>
    <n v="0"/>
    <n v="0"/>
    <m/>
    <n v="0"/>
    <n v="0"/>
    <n v="0"/>
    <m/>
    <m/>
    <d v="2021-10-29T00:00:00"/>
    <n v="1"/>
    <s v="S"/>
    <n v="1"/>
    <n v="30"/>
    <n v="0"/>
    <s v=" "/>
    <s v=" "/>
    <s v=" "/>
    <s v=" "/>
    <s v=" "/>
    <s v=" "/>
    <n v="1"/>
    <n v="1"/>
    <s v="null"/>
    <s v=" "/>
    <n v="2020192"/>
    <s v="CREDITO MADRUGON DATACREDITO"/>
    <n v="43801"/>
    <n v="0"/>
    <n v="0"/>
    <n v="0"/>
    <s v=" "/>
    <n v="890303093000"/>
    <n v="0"/>
    <n v="0"/>
    <m/>
    <m/>
    <m/>
    <m/>
  </r>
  <r>
    <n v="1414621"/>
    <s v="C"/>
    <x v="480"/>
    <x v="0"/>
    <n v="4"/>
    <n v="1.46356351175859E+16"/>
    <d v="2019-03-28T00:00:00"/>
    <d v="2025-03-30T00:00:00"/>
    <n v="0"/>
    <n v="1"/>
    <n v="28"/>
    <n v="30"/>
    <n v="2"/>
    <n v="18"/>
    <n v="19562"/>
    <n v="4700000"/>
    <n v="107963"/>
    <n v="3442819"/>
    <n v="0"/>
    <n v="0"/>
    <n v="0"/>
    <m/>
    <n v="0"/>
    <n v="0"/>
    <n v="0"/>
    <m/>
    <m/>
    <d v="2021-10-30T00:00:00"/>
    <n v="1"/>
    <s v="S"/>
    <n v="1"/>
    <n v="30"/>
    <n v="0"/>
    <s v=" "/>
    <s v=" "/>
    <s v=" "/>
    <s v=" "/>
    <s v=" "/>
    <s v=" "/>
    <n v="1"/>
    <n v="1"/>
    <s v="null"/>
    <s v=" "/>
    <n v="2028198"/>
    <s v="FERIA 2019"/>
    <n v="43552"/>
    <n v="0"/>
    <n v="0"/>
    <n v="0"/>
    <s v=" "/>
    <n v="0"/>
    <n v="0"/>
    <n v="0"/>
    <m/>
    <m/>
    <m/>
    <m/>
  </r>
  <r>
    <n v="0"/>
    <s v="C"/>
    <x v="481"/>
    <x v="0"/>
    <n v="4"/>
    <n v="1.14417142811301E+18"/>
    <d v="2021-10-15T00:00:00"/>
    <d v="2022-04-30T00:00:00"/>
    <n v="0"/>
    <n v="1"/>
    <n v="0"/>
    <n v="30"/>
    <n v="2"/>
    <n v="19.8"/>
    <n v="21699"/>
    <n v="350000"/>
    <n v="61798"/>
    <n v="350000"/>
    <n v="0"/>
    <n v="0"/>
    <n v="0"/>
    <m/>
    <n v="0"/>
    <n v="0"/>
    <n v="0"/>
    <m/>
    <m/>
    <d v="2021-10-15T00:00:00"/>
    <n v="1"/>
    <s v="S"/>
    <n v="1"/>
    <n v="30"/>
    <n v="0"/>
    <s v=" "/>
    <s v=" "/>
    <s v=" "/>
    <s v=" "/>
    <s v=" "/>
    <s v=" "/>
    <n v="1"/>
    <n v="1"/>
    <s v="null"/>
    <s v=" "/>
    <n v="2028198"/>
    <s v="ORDENES AL COMERCIO"/>
    <n v="44484"/>
    <n v="0"/>
    <n v="0"/>
    <n v="0"/>
    <s v=" "/>
    <n v="0"/>
    <n v="0"/>
    <n v="0"/>
    <m/>
    <m/>
    <m/>
    <m/>
  </r>
  <r>
    <n v="0"/>
    <s v="C"/>
    <x v="482"/>
    <x v="0"/>
    <n v="4"/>
    <n v="6.6847257265287E+16"/>
    <d v="2019-10-10T00:00:00"/>
    <d v="2022-09-30T00:00:00"/>
    <n v="0"/>
    <n v="1"/>
    <n v="21"/>
    <n v="30"/>
    <n v="2"/>
    <n v="20.399999999999999"/>
    <n v="22.42"/>
    <n v="6000000"/>
    <n v="232534"/>
    <n v="2989056"/>
    <n v="0"/>
    <n v="0"/>
    <n v="0"/>
    <m/>
    <n v="0"/>
    <n v="0"/>
    <n v="0"/>
    <m/>
    <m/>
    <d v="2021-10-30T00:00:00"/>
    <n v="1"/>
    <s v="S"/>
    <n v="1"/>
    <n v="30"/>
    <n v="0"/>
    <s v=" "/>
    <s v=" "/>
    <s v=" "/>
    <s v=" "/>
    <s v=" "/>
    <s v=" "/>
    <n v="1"/>
    <n v="1"/>
    <s v="null"/>
    <s v=" "/>
    <n v="5440759"/>
    <s v="ESPECIAL SIN CODEUDOR"/>
    <n v="43748"/>
    <n v="0"/>
    <n v="0"/>
    <n v="0"/>
    <s v=" "/>
    <n v="900771349"/>
    <s v="CLINICA DESA SAS"/>
    <n v="0"/>
    <m/>
    <m/>
    <m/>
    <m/>
  </r>
  <r>
    <n v="474634"/>
    <s v="C"/>
    <x v="483"/>
    <x v="0"/>
    <n v="4"/>
    <n v="6.6842278108389296E+16"/>
    <d v="2021-08-05T00:00:00"/>
    <d v="2021-12-30T00:00:00"/>
    <n v="0"/>
    <n v="2"/>
    <n v="0"/>
    <n v="30"/>
    <n v="2"/>
    <n v="19.2"/>
    <n v="20983"/>
    <n v="560000"/>
    <n v="0"/>
    <n v="560000"/>
    <n v="0"/>
    <n v="0"/>
    <n v="0"/>
    <m/>
    <n v="0"/>
    <n v="0"/>
    <n v="0"/>
    <n v="560000"/>
    <n v="12"/>
    <d v="2021-08-05T00:00:00"/>
    <n v="1"/>
    <s v="S"/>
    <n v="1"/>
    <n v="30"/>
    <n v="0"/>
    <s v=" "/>
    <s v=" "/>
    <s v=" "/>
    <s v=" "/>
    <s v=" "/>
    <s v=" "/>
    <n v="1"/>
    <n v="1"/>
    <s v="null"/>
    <s v=" "/>
    <n v="85366"/>
    <s v="CREDIYA CUOTA UNICA"/>
    <n v="44413"/>
    <n v="0"/>
    <n v="0"/>
    <n v="0"/>
    <s v=" "/>
    <n v="890303093000"/>
    <n v="0"/>
    <n v="0"/>
    <m/>
    <m/>
    <m/>
    <m/>
  </r>
  <r>
    <n v="10791833"/>
    <s v="C"/>
    <x v="483"/>
    <x v="0"/>
    <n v="4"/>
    <n v="6.6842278118289104E+16"/>
    <d v="2021-05-26T00:00:00"/>
    <d v="2027-05-30T00:00:00"/>
    <n v="0"/>
    <n v="1"/>
    <n v="5"/>
    <n v="30"/>
    <n v="2"/>
    <n v="15.6"/>
    <n v="16765"/>
    <n v="13300000"/>
    <n v="289968"/>
    <n v="12732802"/>
    <n v="0"/>
    <n v="0"/>
    <n v="0"/>
    <m/>
    <n v="0"/>
    <n v="0"/>
    <n v="0"/>
    <m/>
    <m/>
    <d v="2021-10-29T00:00:00"/>
    <n v="1"/>
    <s v="S"/>
    <n v="1"/>
    <n v="30"/>
    <n v="0"/>
    <s v=" "/>
    <s v=" "/>
    <s v=" "/>
    <s v=" "/>
    <s v=" "/>
    <s v=" "/>
    <n v="1"/>
    <n v="1"/>
    <s v="null"/>
    <s v=" "/>
    <n v="1940969"/>
    <s v="FERIA 2021"/>
    <n v="44342"/>
    <n v="0"/>
    <n v="0"/>
    <n v="0"/>
    <s v=" "/>
    <n v="890303093000"/>
    <n v="0"/>
    <n v="0"/>
    <m/>
    <m/>
    <m/>
    <m/>
  </r>
  <r>
    <n v="11477694"/>
    <s v="C"/>
    <x v="484"/>
    <x v="0"/>
    <n v="4"/>
    <n v="1.1306114991182799E+18"/>
    <d v="2021-05-28T00:00:00"/>
    <d v="2027-05-30T00:00:00"/>
    <n v="0"/>
    <n v="1"/>
    <n v="6"/>
    <n v="30"/>
    <n v="2"/>
    <n v="15.6"/>
    <n v="16765"/>
    <n v="14300000"/>
    <n v="311770"/>
    <n v="13563202"/>
    <n v="0"/>
    <n v="0"/>
    <n v="0"/>
    <m/>
    <n v="0"/>
    <n v="0"/>
    <n v="0"/>
    <m/>
    <m/>
    <d v="2021-10-30T00:00:00"/>
    <n v="1"/>
    <s v="S"/>
    <n v="1"/>
    <n v="30"/>
    <n v="0"/>
    <s v=" "/>
    <s v=" "/>
    <s v=" "/>
    <s v=" "/>
    <s v=" "/>
    <s v=" "/>
    <n v="1"/>
    <n v="1"/>
    <s v="null"/>
    <s v=" "/>
    <n v="2085508"/>
    <s v="FERIA 2021"/>
    <n v="44344"/>
    <n v="0"/>
    <n v="0"/>
    <n v="0"/>
    <s v=" "/>
    <n v="0"/>
    <n v="0"/>
    <n v="0"/>
    <m/>
    <m/>
    <m/>
    <m/>
  </r>
  <r>
    <n v="2759108"/>
    <s v="C"/>
    <x v="485"/>
    <x v="0"/>
    <n v="4"/>
    <n v="1.11369724221038E+18"/>
    <d v="2021-02-10T00:00:00"/>
    <d v="2024-01-31T00:00:00"/>
    <n v="0"/>
    <n v="1"/>
    <n v="9"/>
    <n v="30"/>
    <n v="2"/>
    <n v="18"/>
    <n v="19562"/>
    <n v="5500000"/>
    <n v="207213"/>
    <n v="4428498"/>
    <n v="0"/>
    <n v="0"/>
    <n v="0"/>
    <m/>
    <n v="0"/>
    <n v="0"/>
    <n v="0"/>
    <m/>
    <m/>
    <d v="2021-10-30T00:00:00"/>
    <n v="1"/>
    <s v="S"/>
    <n v="1"/>
    <n v="30"/>
    <n v="0"/>
    <s v=" "/>
    <s v=" "/>
    <s v=" "/>
    <s v=" "/>
    <s v=" "/>
    <s v=" "/>
    <n v="1"/>
    <n v="1"/>
    <s v="null"/>
    <s v=" "/>
    <n v="1669390"/>
    <s v="LIBRE INVERSION 20 SIN CODEUDO"/>
    <n v="44237"/>
    <n v="0"/>
    <n v="0"/>
    <n v="0"/>
    <s v=" "/>
    <n v="0"/>
    <n v="0"/>
    <n v="0"/>
    <m/>
    <m/>
    <m/>
    <m/>
  </r>
  <r>
    <n v="593025"/>
    <s v="C"/>
    <x v="485"/>
    <x v="0"/>
    <n v="4"/>
    <n v="1.1136972421246799E+18"/>
    <d v="2021-09-21T00:00:00"/>
    <d v="2023-03-30T00:00:00"/>
    <n v="0"/>
    <n v="1"/>
    <n v="1"/>
    <n v="30"/>
    <n v="2"/>
    <n v="19.2"/>
    <n v="20983"/>
    <n v="1000000"/>
    <n v="64667"/>
    <n v="951833"/>
    <n v="0"/>
    <n v="0"/>
    <n v="0"/>
    <m/>
    <n v="0"/>
    <n v="0"/>
    <n v="0"/>
    <m/>
    <m/>
    <d v="2021-10-30T00:00:00"/>
    <n v="1"/>
    <s v="S"/>
    <n v="1"/>
    <n v="30"/>
    <n v="0"/>
    <s v=" "/>
    <s v=" "/>
    <s v=" "/>
    <s v=" "/>
    <s v=" "/>
    <s v=" "/>
    <n v="1"/>
    <n v="1"/>
    <s v="null"/>
    <s v=" "/>
    <n v="358808"/>
    <s v="CREDIYA 20"/>
    <n v="44460"/>
    <n v="0"/>
    <n v="0"/>
    <n v="0"/>
    <s v=" "/>
    <n v="0"/>
    <n v="0"/>
    <n v="0"/>
    <m/>
    <m/>
    <m/>
    <m/>
  </r>
  <r>
    <n v="265805"/>
    <s v="C"/>
    <x v="486"/>
    <x v="0"/>
    <n v="4"/>
    <n v="9.4527657113014096E+16"/>
    <d v="2021-10-12T00:00:00"/>
    <d v="2022-04-30T00:00:00"/>
    <n v="0"/>
    <n v="1"/>
    <n v="0"/>
    <n v="30"/>
    <n v="2"/>
    <n v="19.8"/>
    <n v="21699"/>
    <n v="320000"/>
    <n v="56501"/>
    <n v="320000"/>
    <n v="0"/>
    <n v="0"/>
    <n v="0"/>
    <m/>
    <n v="0"/>
    <n v="0"/>
    <n v="0"/>
    <m/>
    <m/>
    <d v="2021-10-12T00:00:00"/>
    <n v="1"/>
    <s v="S"/>
    <n v="1"/>
    <n v="30"/>
    <n v="0"/>
    <s v=" "/>
    <s v=" "/>
    <s v=" "/>
    <s v=" "/>
    <s v=" "/>
    <s v=" "/>
    <n v="1"/>
    <n v="1"/>
    <s v="null"/>
    <s v=" "/>
    <n v="54195"/>
    <s v="ORDENES AL COMERCIO"/>
    <n v="44481"/>
    <n v="0"/>
    <n v="0"/>
    <n v="0"/>
    <s v=" "/>
    <n v="890303093000"/>
    <n v="0"/>
    <n v="0"/>
    <m/>
    <m/>
    <m/>
    <m/>
  </r>
  <r>
    <n v="22905179"/>
    <s v="C"/>
    <x v="486"/>
    <x v="0"/>
    <n v="4"/>
    <n v="945276571255572"/>
    <d v="2021-06-29T00:00:00"/>
    <d v="2028-06-30T00:00:00"/>
    <n v="0"/>
    <n v="1"/>
    <n v="4"/>
    <n v="30"/>
    <n v="2"/>
    <n v="10.199999999999999"/>
    <n v="10691"/>
    <n v="28501757"/>
    <n v="485027"/>
    <n v="27575299"/>
    <n v="0"/>
    <n v="0"/>
    <n v="0"/>
    <m/>
    <n v="0"/>
    <n v="0"/>
    <n v="0"/>
    <m/>
    <m/>
    <d v="2021-10-29T00:00:00"/>
    <n v="1"/>
    <s v="S"/>
    <n v="1"/>
    <n v="30"/>
    <n v="0"/>
    <s v=" "/>
    <s v=" "/>
    <s v=" "/>
    <s v=" "/>
    <s v=" "/>
    <s v=" "/>
    <n v="1"/>
    <n v="1"/>
    <s v="null"/>
    <s v=" "/>
    <n v="4670120"/>
    <s v="COMPRA CARTERA 20"/>
    <n v="44376"/>
    <n v="0"/>
    <n v="0"/>
    <n v="0"/>
    <s v=" "/>
    <n v="890303093000"/>
    <n v="0"/>
    <n v="0"/>
    <m/>
    <m/>
    <m/>
    <m/>
  </r>
  <r>
    <n v="2325895"/>
    <s v="C"/>
    <x v="487"/>
    <x v="0"/>
    <n v="4"/>
    <n v="6.70302671203882E+16"/>
    <d v="2020-07-21T00:00:00"/>
    <d v="2026-07-30T00:00:00"/>
    <n v="0"/>
    <n v="1"/>
    <n v="15"/>
    <n v="30"/>
    <n v="2"/>
    <n v="18"/>
    <n v="19562"/>
    <n v="5000000"/>
    <n v="114855"/>
    <n v="4354042"/>
    <n v="0"/>
    <n v="0"/>
    <n v="0"/>
    <m/>
    <n v="0"/>
    <n v="0"/>
    <n v="0"/>
    <m/>
    <m/>
    <d v="2021-10-30T00:00:00"/>
    <n v="1"/>
    <s v="S"/>
    <n v="1"/>
    <n v="30"/>
    <n v="0"/>
    <s v=" "/>
    <s v=" "/>
    <s v=" "/>
    <s v=" "/>
    <s v=" "/>
    <s v=" "/>
    <n v="1"/>
    <n v="1"/>
    <s v="null"/>
    <s v=" "/>
    <n v="2028147"/>
    <s v="LIBRE INVERSION 20"/>
    <n v="44033"/>
    <n v="0"/>
    <n v="0"/>
    <n v="0"/>
    <s v=" "/>
    <n v="0"/>
    <n v="0"/>
    <n v="0"/>
    <m/>
    <m/>
    <m/>
    <m/>
  </r>
  <r>
    <n v="4239341"/>
    <s v="C"/>
    <x v="488"/>
    <x v="0"/>
    <n v="4"/>
    <n v="1.14404607811778E+18"/>
    <d v="2020-04-17T00:00:00"/>
    <d v="2027-04-30T00:00:00"/>
    <n v="0"/>
    <n v="1"/>
    <n v="16"/>
    <n v="30"/>
    <n v="2"/>
    <n v="18"/>
    <n v="19562"/>
    <n v="7000000"/>
    <n v="148309"/>
    <n v="6252115"/>
    <n v="0"/>
    <n v="0"/>
    <n v="0"/>
    <m/>
    <n v="0"/>
    <n v="0"/>
    <n v="0"/>
    <m/>
    <m/>
    <d v="2021-10-30T00:00:00"/>
    <n v="1"/>
    <s v="S"/>
    <n v="1"/>
    <n v="30"/>
    <n v="0"/>
    <s v=" "/>
    <s v=" "/>
    <s v=" "/>
    <s v=" "/>
    <s v=" "/>
    <s v=" "/>
    <n v="1"/>
    <n v="1"/>
    <s v="null"/>
    <s v=" "/>
    <n v="2012774"/>
    <s v="FERIA 2020"/>
    <n v="43938"/>
    <n v="0"/>
    <n v="0"/>
    <n v="0"/>
    <s v=" "/>
    <n v="0"/>
    <n v="0"/>
    <n v="0"/>
    <m/>
    <m/>
    <m/>
    <m/>
  </r>
  <r>
    <n v="1296724"/>
    <s v="C"/>
    <x v="488"/>
    <x v="0"/>
    <n v="4"/>
    <n v="1.14404607812038E+18"/>
    <d v="2021-09-08T00:00:00"/>
    <d v="2024-08-30T00:00:00"/>
    <n v="0"/>
    <n v="1"/>
    <n v="2"/>
    <n v="30"/>
    <n v="2"/>
    <n v="15.6"/>
    <n v="16765"/>
    <n v="2000000"/>
    <n v="70512"/>
    <n v="1912388"/>
    <n v="0"/>
    <n v="0"/>
    <n v="0"/>
    <m/>
    <n v="0"/>
    <n v="0"/>
    <n v="0"/>
    <m/>
    <m/>
    <d v="2021-10-30T00:00:00"/>
    <n v="1"/>
    <s v="S"/>
    <n v="1"/>
    <n v="30"/>
    <n v="0"/>
    <s v=" "/>
    <s v=" "/>
    <s v=" "/>
    <s v=" "/>
    <s v=" "/>
    <s v=" "/>
    <n v="1"/>
    <n v="1"/>
    <s v="null"/>
    <s v=" "/>
    <n v="615664"/>
    <s v="LIBRE INVERSION 20"/>
    <n v="44447"/>
    <n v="0"/>
    <n v="0"/>
    <n v="0"/>
    <s v=" "/>
    <n v="0"/>
    <n v="0"/>
    <n v="0"/>
    <m/>
    <m/>
    <m/>
    <m/>
  </r>
  <r>
    <n v="680933"/>
    <s v="C"/>
    <x v="488"/>
    <x v="0"/>
    <n v="4"/>
    <n v="1.14404607811808E+18"/>
    <d v="2020-09-11T00:00:00"/>
    <d v="2023-08-30T00:00:00"/>
    <n v="0"/>
    <n v="1"/>
    <n v="13"/>
    <n v="30"/>
    <n v="2"/>
    <n v="8.4"/>
    <n v="8731"/>
    <n v="1500000"/>
    <n v="47700"/>
    <n v="1004230"/>
    <n v="0"/>
    <n v="0"/>
    <n v="0"/>
    <m/>
    <n v="0"/>
    <n v="0"/>
    <n v="0"/>
    <m/>
    <m/>
    <d v="2021-10-30T00:00:00"/>
    <n v="1"/>
    <s v="S"/>
    <n v="1"/>
    <n v="30"/>
    <n v="0"/>
    <s v=" "/>
    <s v=" "/>
    <s v=" "/>
    <s v=" "/>
    <s v=" "/>
    <s v=" "/>
    <n v="1"/>
    <n v="1"/>
    <s v="null"/>
    <s v=" "/>
    <n v="323297"/>
    <s v="EMERGENCIA ECONOMICA"/>
    <n v="44085"/>
    <n v="0"/>
    <n v="0"/>
    <n v="0"/>
    <s v=" "/>
    <n v="0"/>
    <n v="0"/>
    <n v="0"/>
    <m/>
    <m/>
    <m/>
    <m/>
  </r>
  <r>
    <n v="1959151"/>
    <s v="C"/>
    <x v="489"/>
    <x v="0"/>
    <n v="4"/>
    <n v="2.96598411177881E+16"/>
    <d v="2020-06-17T00:00:00"/>
    <d v="2027-06-30T00:00:00"/>
    <n v="0"/>
    <n v="1"/>
    <n v="16"/>
    <n v="30"/>
    <n v="2"/>
    <n v="18"/>
    <n v="19562"/>
    <n v="4195000"/>
    <n v="88879"/>
    <n v="3746812"/>
    <n v="0"/>
    <n v="0"/>
    <n v="0"/>
    <m/>
    <n v="0"/>
    <n v="0"/>
    <n v="0"/>
    <m/>
    <m/>
    <d v="2021-10-30T00:00:00"/>
    <n v="1"/>
    <s v="S"/>
    <n v="1"/>
    <n v="30"/>
    <n v="0"/>
    <s v=" "/>
    <s v=" "/>
    <s v=" "/>
    <s v=" "/>
    <s v=" "/>
    <s v=" "/>
    <n v="1"/>
    <n v="1"/>
    <s v="null"/>
    <s v=" "/>
    <n v="1787661"/>
    <s v="FERIA 2020"/>
    <n v="43999"/>
    <n v="0"/>
    <n v="0"/>
    <n v="0"/>
    <s v=" "/>
    <n v="0"/>
    <s v="ARIZABALETA LUCIANA"/>
    <n v="0"/>
    <m/>
    <m/>
    <m/>
    <m/>
  </r>
  <r>
    <n v="263558"/>
    <s v="C"/>
    <x v="489"/>
    <x v="0"/>
    <n v="4"/>
    <n v="2.96598411246895E+16"/>
    <d v="2021-09-24T00:00:00"/>
    <d v="2022-03-30T00:00:00"/>
    <n v="0"/>
    <n v="1"/>
    <n v="1"/>
    <n v="30"/>
    <n v="2"/>
    <n v="19.2"/>
    <n v="20983"/>
    <n v="600000"/>
    <n v="105854"/>
    <n v="504046"/>
    <n v="0"/>
    <n v="0"/>
    <n v="0"/>
    <m/>
    <n v="0"/>
    <n v="0"/>
    <n v="0"/>
    <m/>
    <m/>
    <d v="2021-10-30T00:00:00"/>
    <n v="1"/>
    <s v="S"/>
    <n v="1"/>
    <n v="30"/>
    <n v="0"/>
    <s v=" "/>
    <s v=" "/>
    <s v=" "/>
    <s v=" "/>
    <s v=" "/>
    <s v=" "/>
    <n v="1"/>
    <n v="1"/>
    <s v="null"/>
    <s v=" "/>
    <n v="240488"/>
    <s v="CREDIYA 20"/>
    <n v="44463"/>
    <n v="0"/>
    <n v="0"/>
    <n v="0"/>
    <s v=" "/>
    <n v="0"/>
    <s v="ARIZABALETA LUCIANA"/>
    <n v="0"/>
    <m/>
    <m/>
    <m/>
    <m/>
  </r>
  <r>
    <n v="1867540"/>
    <s v="C"/>
    <x v="490"/>
    <x v="0"/>
    <n v="4"/>
    <n v="1.1070425561246799E+18"/>
    <d v="2021-10-14T00:00:00"/>
    <d v="2023-10-30T00:00:00"/>
    <n v="0"/>
    <n v="1"/>
    <n v="0"/>
    <n v="30"/>
    <n v="2"/>
    <n v="19.2"/>
    <n v="20983"/>
    <n v="2400000"/>
    <n v="121916"/>
    <n v="2400000"/>
    <n v="0"/>
    <n v="0"/>
    <n v="0"/>
    <m/>
    <n v="0"/>
    <n v="0"/>
    <n v="0"/>
    <m/>
    <m/>
    <d v="2021-10-14T00:00:00"/>
    <n v="1"/>
    <s v="S"/>
    <n v="1"/>
    <n v="30"/>
    <n v="0"/>
    <s v=" "/>
    <s v=" "/>
    <s v=" "/>
    <s v=" "/>
    <s v=" "/>
    <s v=" "/>
    <n v="1"/>
    <n v="1"/>
    <s v="null"/>
    <s v=" "/>
    <n v="532460"/>
    <s v="CREDIYA 20"/>
    <n v="44483"/>
    <n v="0"/>
    <n v="0"/>
    <n v="0"/>
    <s v=" "/>
    <n v="0"/>
    <n v="0"/>
    <n v="0"/>
    <m/>
    <m/>
    <m/>
    <m/>
  </r>
  <r>
    <n v="4865032"/>
    <s v="C"/>
    <x v="490"/>
    <x v="0"/>
    <n v="4"/>
    <n v="1.10704255611778E+18"/>
    <d v="2020-04-16T00:00:00"/>
    <d v="2027-04-30T00:00:00"/>
    <n v="0"/>
    <n v="1"/>
    <n v="16"/>
    <n v="30"/>
    <n v="2"/>
    <n v="18"/>
    <n v="19562"/>
    <n v="7000000"/>
    <n v="148309"/>
    <n v="6252115"/>
    <n v="0"/>
    <n v="0"/>
    <n v="0"/>
    <m/>
    <n v="0"/>
    <n v="0"/>
    <n v="0"/>
    <m/>
    <m/>
    <d v="2021-10-30T00:00:00"/>
    <n v="1"/>
    <s v="S"/>
    <n v="1"/>
    <n v="30"/>
    <n v="0"/>
    <s v=" "/>
    <s v=" "/>
    <s v=" "/>
    <s v=" "/>
    <s v=" "/>
    <s v=" "/>
    <n v="1"/>
    <n v="1"/>
    <s v="null"/>
    <s v=" "/>
    <n v="1387083"/>
    <s v="FERIA 2020"/>
    <n v="43937"/>
    <n v="0"/>
    <n v="0"/>
    <n v="0"/>
    <s v=" "/>
    <n v="0"/>
    <n v="0"/>
    <n v="0"/>
    <m/>
    <m/>
    <m/>
    <m/>
  </r>
  <r>
    <n v="381097"/>
    <s v="C"/>
    <x v="490"/>
    <x v="0"/>
    <n v="4"/>
    <n v="1.10704255611301E+18"/>
    <d v="2021-09-28T00:00:00"/>
    <d v="2022-09-30T00:00:00"/>
    <n v="0"/>
    <n v="1"/>
    <n v="1"/>
    <n v="30"/>
    <n v="2"/>
    <n v="19.8"/>
    <n v="21699"/>
    <n v="530000"/>
    <n v="49119"/>
    <n v="489753"/>
    <n v="0"/>
    <n v="0"/>
    <n v="0"/>
    <m/>
    <n v="0"/>
    <n v="0"/>
    <n v="0"/>
    <m/>
    <m/>
    <d v="2021-10-30T00:00:00"/>
    <n v="1"/>
    <s v="S"/>
    <n v="1"/>
    <n v="30"/>
    <n v="0"/>
    <s v=" "/>
    <s v=" "/>
    <s v=" "/>
    <s v=" "/>
    <s v=" "/>
    <s v=" "/>
    <n v="1"/>
    <n v="1"/>
    <s v="null"/>
    <s v=" "/>
    <n v="108656"/>
    <s v="ORDENES AL COMERCIO"/>
    <n v="44467"/>
    <n v="0"/>
    <n v="0"/>
    <n v="0"/>
    <s v=" "/>
    <n v="0"/>
    <n v="0"/>
    <n v="0"/>
    <m/>
    <m/>
    <m/>
    <m/>
  </r>
  <r>
    <n v="0"/>
    <s v="C"/>
    <x v="491"/>
    <x v="0"/>
    <n v="4"/>
    <n v="1.13060833811301E+18"/>
    <d v="2021-09-24T00:00:00"/>
    <d v="2022-09-30T00:00:00"/>
    <n v="0"/>
    <n v="1"/>
    <n v="1"/>
    <n v="30"/>
    <n v="2"/>
    <n v="19.8"/>
    <n v="21699"/>
    <n v="310000"/>
    <n v="28730"/>
    <n v="286459"/>
    <n v="0"/>
    <n v="0"/>
    <n v="0"/>
    <m/>
    <n v="0"/>
    <n v="0"/>
    <n v="0"/>
    <m/>
    <m/>
    <d v="2021-10-29T00:00:00"/>
    <n v="1"/>
    <s v="S"/>
    <n v="1"/>
    <n v="30"/>
    <n v="0"/>
    <s v=" "/>
    <s v=" "/>
    <s v=" "/>
    <s v=" "/>
    <s v=" "/>
    <s v=" "/>
    <n v="1"/>
    <n v="1"/>
    <s v="null"/>
    <s v=" "/>
    <n v="2606323"/>
    <s v="ORDENES AL COMERCIO"/>
    <n v="44463"/>
    <n v="0"/>
    <n v="0"/>
    <n v="0"/>
    <s v=" "/>
    <n v="890303093000"/>
    <n v="0"/>
    <n v="0"/>
    <m/>
    <m/>
    <m/>
    <m/>
  </r>
  <r>
    <n v="210556"/>
    <s v="C"/>
    <x v="492"/>
    <x v="0"/>
    <n v="4"/>
    <n v="1.64923331130142E+16"/>
    <d v="2021-10-15T00:00:00"/>
    <d v="2022-01-30T00:00:00"/>
    <n v="0"/>
    <n v="1"/>
    <n v="0"/>
    <n v="30"/>
    <n v="2"/>
    <n v="19.8"/>
    <n v="21699"/>
    <n v="280000"/>
    <n v="96475"/>
    <n v="280000"/>
    <n v="0"/>
    <n v="0"/>
    <n v="0"/>
    <m/>
    <n v="0"/>
    <n v="0"/>
    <n v="0"/>
    <m/>
    <m/>
    <d v="2021-10-15T00:00:00"/>
    <n v="1"/>
    <s v="S"/>
    <n v="1"/>
    <n v="30"/>
    <n v="0"/>
    <s v=" "/>
    <s v=" "/>
    <s v=" "/>
    <s v=" "/>
    <s v=" "/>
    <s v=" "/>
    <n v="1"/>
    <n v="1"/>
    <s v="null"/>
    <s v=" "/>
    <n v="69444"/>
    <s v="ORDENES AL COMERCIO"/>
    <n v="44484"/>
    <n v="0"/>
    <n v="0"/>
    <n v="0"/>
    <s v=" "/>
    <n v="890303093000"/>
    <n v="0"/>
    <n v="0"/>
    <m/>
    <m/>
    <m/>
    <m/>
  </r>
  <r>
    <n v="7691955"/>
    <s v="C"/>
    <x v="492"/>
    <x v="0"/>
    <n v="4"/>
    <n v="1.64923331171873E+16"/>
    <d v="2019-12-03T00:00:00"/>
    <d v="2024-11-30T00:00:00"/>
    <n v="0"/>
    <n v="1"/>
    <n v="20"/>
    <n v="30"/>
    <n v="2"/>
    <n v="11.76"/>
    <n v="12415"/>
    <n v="14000000"/>
    <n v="311762"/>
    <n v="10228834"/>
    <n v="0"/>
    <n v="0"/>
    <n v="0"/>
    <m/>
    <n v="0"/>
    <n v="0"/>
    <n v="0"/>
    <m/>
    <m/>
    <d v="2021-10-29T00:00:00"/>
    <n v="1"/>
    <s v="S"/>
    <n v="1"/>
    <n v="30"/>
    <n v="0"/>
    <s v=" "/>
    <s v=" "/>
    <s v=" "/>
    <s v=" "/>
    <s v=" "/>
    <s v=" "/>
    <n v="1"/>
    <n v="1"/>
    <s v="null"/>
    <s v=" "/>
    <n v="2536879"/>
    <s v="CREDITO MADRUGON"/>
    <n v="43802"/>
    <n v="0"/>
    <n v="0"/>
    <n v="0"/>
    <s v=" "/>
    <n v="890303093000"/>
    <n v="0"/>
    <n v="0"/>
    <m/>
    <m/>
    <m/>
    <m/>
  </r>
  <r>
    <n v="218583"/>
    <s v="C"/>
    <x v="493"/>
    <x v="0"/>
    <n v="4"/>
    <n v="1.1136701671246799E+18"/>
    <d v="2021-07-13T00:00:00"/>
    <d v="2021-12-30T00:00:00"/>
    <n v="0"/>
    <n v="1"/>
    <n v="2"/>
    <n v="30"/>
    <n v="2"/>
    <n v="19.2"/>
    <n v="20983"/>
    <n v="500000"/>
    <n v="48231"/>
    <n v="378067"/>
    <n v="0"/>
    <n v="0"/>
    <n v="0"/>
    <m/>
    <n v="0"/>
    <n v="0"/>
    <n v="0"/>
    <n v="250000"/>
    <n v="12"/>
    <d v="2021-10-29T00:00:00"/>
    <n v="1"/>
    <s v="S"/>
    <n v="1"/>
    <n v="30"/>
    <n v="0"/>
    <s v=" "/>
    <s v=" "/>
    <s v=" "/>
    <s v=" "/>
    <s v=" "/>
    <s v=" "/>
    <n v="1"/>
    <n v="1"/>
    <s v="null"/>
    <s v=" "/>
    <n v="159484"/>
    <s v="CREDIYA 20"/>
    <n v="44390"/>
    <n v="0"/>
    <n v="0"/>
    <n v="0"/>
    <s v=" "/>
    <n v="890303093000"/>
    <n v="0"/>
    <n v="0"/>
    <m/>
    <m/>
    <m/>
    <m/>
  </r>
  <r>
    <n v="2059033"/>
    <s v="C"/>
    <x v="493"/>
    <x v="0"/>
    <n v="4"/>
    <n v="1.11367016711718E+18"/>
    <d v="2021-02-09T00:00:00"/>
    <d v="2025-01-31T00:00:00"/>
    <n v="0"/>
    <n v="1"/>
    <n v="9"/>
    <n v="30"/>
    <n v="2"/>
    <n v="11.76"/>
    <n v="12415"/>
    <n v="4200000"/>
    <n v="111346"/>
    <n v="3561365"/>
    <n v="0"/>
    <n v="0"/>
    <n v="0"/>
    <m/>
    <n v="0"/>
    <n v="0"/>
    <n v="0"/>
    <m/>
    <m/>
    <d v="2021-10-29T00:00:00"/>
    <n v="1"/>
    <s v="S"/>
    <n v="1"/>
    <n v="30"/>
    <n v="0"/>
    <s v=" "/>
    <s v=" "/>
    <s v=" "/>
    <s v=" "/>
    <s v=" "/>
    <s v=" "/>
    <n v="1"/>
    <n v="1"/>
    <s v="null"/>
    <s v=" "/>
    <n v="1502332"/>
    <s v="CREDITO MADRUGON"/>
    <n v="44236"/>
    <n v="0"/>
    <n v="0"/>
    <n v="0"/>
    <s v=" "/>
    <n v="890303093000"/>
    <n v="0"/>
    <n v="0"/>
    <m/>
    <m/>
    <m/>
    <m/>
  </r>
  <r>
    <n v="502279"/>
    <s v="C"/>
    <x v="493"/>
    <x v="0"/>
    <n v="4"/>
    <n v="1.11367016721038E+18"/>
    <d v="2021-09-17T00:00:00"/>
    <d v="2023-09-30T00:00:00"/>
    <n v="0"/>
    <n v="1"/>
    <n v="1"/>
    <n v="30"/>
    <n v="2"/>
    <n v="15.6"/>
    <n v="16765"/>
    <n v="900000"/>
    <n v="45193"/>
    <n v="868757"/>
    <n v="0"/>
    <n v="0"/>
    <n v="0"/>
    <m/>
    <n v="0"/>
    <n v="0"/>
    <n v="0"/>
    <m/>
    <m/>
    <d v="2021-10-29T00:00:00"/>
    <n v="1"/>
    <s v="S"/>
    <n v="1"/>
    <n v="30"/>
    <n v="0"/>
    <s v=" "/>
    <s v=" "/>
    <s v=" "/>
    <s v=" "/>
    <s v=" "/>
    <s v=" "/>
    <n v="1"/>
    <n v="1"/>
    <s v="null"/>
    <s v=" "/>
    <n v="366478"/>
    <s v="LIBRE INVERSION 20 SIN CODEUDO"/>
    <n v="44456"/>
    <n v="0"/>
    <n v="0"/>
    <n v="0"/>
    <s v=" "/>
    <n v="890303093000"/>
    <n v="0"/>
    <n v="0"/>
    <m/>
    <m/>
    <m/>
    <m/>
  </r>
  <r>
    <n v="1228715"/>
    <s v="C"/>
    <x v="494"/>
    <x v="0"/>
    <n v="4"/>
    <n v="9.4411065124688304E+16"/>
    <d v="2020-08-20T00:00:00"/>
    <d v="2021-08-30T00:00:00"/>
    <n v="0"/>
    <n v="1"/>
    <n v="4"/>
    <n v="30"/>
    <n v="2"/>
    <n v="21.6"/>
    <n v="23872"/>
    <n v="2400000"/>
    <n v="224858"/>
    <n v="1652576"/>
    <n v="0"/>
    <n v="0"/>
    <n v="0"/>
    <m/>
    <n v="0"/>
    <n v="0"/>
    <n v="0"/>
    <m/>
    <m/>
    <d v="2021-10-30T00:00:00"/>
    <n v="1"/>
    <s v="S"/>
    <n v="1"/>
    <n v="30"/>
    <n v="0"/>
    <s v=" "/>
    <s v=" "/>
    <s v=" "/>
    <s v=" "/>
    <s v=" "/>
    <s v=" "/>
    <n v="1"/>
    <n v="1"/>
    <s v="null"/>
    <s v=" "/>
    <n v="423861"/>
    <s v="CREDIYA 20"/>
    <n v="44063"/>
    <n v="0"/>
    <n v="0"/>
    <n v="0"/>
    <s v=" "/>
    <n v="0"/>
    <n v="0"/>
    <n v="0"/>
    <m/>
    <m/>
    <m/>
    <m/>
  </r>
  <r>
    <n v="7879935"/>
    <s v="C"/>
    <x v="494"/>
    <x v="0"/>
    <n v="4"/>
    <n v="9.4411065117787904E+16"/>
    <d v="2020-05-05T00:00:00"/>
    <d v="2027-04-30T00:00:00"/>
    <n v="0"/>
    <n v="1"/>
    <n v="16"/>
    <n v="30"/>
    <n v="2"/>
    <n v="18"/>
    <n v="19562"/>
    <n v="11866000"/>
    <n v="251405"/>
    <n v="10598224"/>
    <n v="0"/>
    <n v="0"/>
    <n v="0"/>
    <m/>
    <n v="0"/>
    <n v="0"/>
    <n v="0"/>
    <m/>
    <m/>
    <d v="2021-10-30T00:00:00"/>
    <n v="1"/>
    <s v="S"/>
    <n v="1"/>
    <n v="30"/>
    <n v="0"/>
    <s v=" "/>
    <s v=" "/>
    <s v=" "/>
    <s v=" "/>
    <s v=" "/>
    <s v=" "/>
    <n v="1"/>
    <n v="1"/>
    <s v="null"/>
    <s v=" "/>
    <n v="2718289"/>
    <s v="FERIA 2020"/>
    <n v="43956"/>
    <n v="0"/>
    <n v="0"/>
    <n v="0"/>
    <s v=" "/>
    <n v="0"/>
    <n v="0"/>
    <n v="0"/>
    <m/>
    <m/>
    <m/>
    <m/>
  </r>
  <r>
    <n v="1930416"/>
    <s v="C"/>
    <x v="495"/>
    <x v="0"/>
    <n v="4"/>
    <n v="1.6944027117687E+16"/>
    <d v="2019-10-17T00:00:00"/>
    <d v="2025-10-30T00:00:00"/>
    <n v="0"/>
    <n v="1"/>
    <n v="21"/>
    <n v="30"/>
    <n v="2"/>
    <n v="18"/>
    <n v="19562"/>
    <n v="7000000"/>
    <n v="160796"/>
    <n v="5672445"/>
    <n v="0"/>
    <n v="0"/>
    <n v="0"/>
    <m/>
    <n v="0"/>
    <n v="0"/>
    <n v="0"/>
    <m/>
    <m/>
    <d v="2021-10-30T00:00:00"/>
    <n v="1"/>
    <s v="S"/>
    <n v="1"/>
    <n v="30"/>
    <n v="0"/>
    <s v=" "/>
    <s v=" "/>
    <s v=" "/>
    <s v=" "/>
    <s v=" "/>
    <s v=" "/>
    <n v="1"/>
    <n v="1"/>
    <s v="null"/>
    <s v=" "/>
    <n v="3742029"/>
    <s v="RETANQUEO OCT 2019"/>
    <n v="43755"/>
    <n v="0"/>
    <n v="0"/>
    <n v="0"/>
    <s v=" "/>
    <n v="0"/>
    <n v="0"/>
    <n v="0"/>
    <m/>
    <m/>
    <m/>
    <m/>
  </r>
  <r>
    <n v="192059"/>
    <s v="C"/>
    <x v="495"/>
    <x v="0"/>
    <n v="4"/>
    <n v="1.69440271246885E+16"/>
    <d v="2020-09-30T00:00:00"/>
    <d v="2022-09-30T00:00:00"/>
    <n v="0"/>
    <n v="1"/>
    <n v="13"/>
    <n v="30"/>
    <n v="2"/>
    <n v="21.6"/>
    <n v="23872"/>
    <n v="1100000"/>
    <n v="57175"/>
    <n v="564358"/>
    <n v="0"/>
    <n v="0"/>
    <n v="0"/>
    <m/>
    <n v="0"/>
    <n v="0"/>
    <n v="0"/>
    <m/>
    <m/>
    <d v="2021-10-31T00:00:00"/>
    <n v="1"/>
    <s v="S"/>
    <n v="1"/>
    <n v="30"/>
    <n v="0"/>
    <s v=" "/>
    <s v=" "/>
    <s v=" "/>
    <s v=" "/>
    <s v=" "/>
    <s v=" "/>
    <n v="1"/>
    <n v="1"/>
    <s v="null"/>
    <s v=" "/>
    <n v="372299"/>
    <s v="CREDIYA 20"/>
    <n v="44104"/>
    <n v="0"/>
    <n v="0"/>
    <n v="0"/>
    <s v=" "/>
    <n v="0"/>
    <n v="0"/>
    <n v="0"/>
    <m/>
    <m/>
    <m/>
    <m/>
  </r>
  <r>
    <n v="2399246"/>
    <s v="C"/>
    <x v="496"/>
    <x v="0"/>
    <n v="4"/>
    <n v="2.91197951246894E+16"/>
    <d v="2021-09-13T00:00:00"/>
    <d v="2023-08-30T00:00:00"/>
    <n v="0"/>
    <n v="1"/>
    <n v="1"/>
    <n v="30"/>
    <n v="2"/>
    <n v="19.2"/>
    <n v="20983"/>
    <n v="3000000"/>
    <n v="152394"/>
    <n v="2897106"/>
    <n v="46354"/>
    <n v="0"/>
    <n v="0"/>
    <m/>
    <n v="0"/>
    <n v="0"/>
    <n v="0"/>
    <m/>
    <m/>
    <d v="2021-10-30T00:00:00"/>
    <n v="1"/>
    <s v="S"/>
    <n v="1"/>
    <n v="30"/>
    <n v="0"/>
    <s v=" "/>
    <s v=" "/>
    <s v=" "/>
    <s v=" "/>
    <s v=" "/>
    <s v=" "/>
    <n v="1"/>
    <n v="1"/>
    <s v="null"/>
    <s v=" "/>
    <n v="497860"/>
    <s v="CREDIYA 20"/>
    <n v="44452"/>
    <n v="0"/>
    <n v="0"/>
    <n v="0"/>
    <s v=" "/>
    <n v="0"/>
    <s v="ARIZABALETA LUCIANA"/>
    <n v="0"/>
    <m/>
    <m/>
    <m/>
    <m/>
  </r>
  <r>
    <n v="9805745"/>
    <s v="C"/>
    <x v="496"/>
    <x v="0"/>
    <n v="4"/>
    <n v="2.91197951203889E+16"/>
    <d v="2021-03-03T00:00:00"/>
    <d v="2026-02-28T00:00:00"/>
    <n v="0"/>
    <n v="1"/>
    <n v="7"/>
    <n v="30"/>
    <n v="2"/>
    <n v="18"/>
    <n v="19562"/>
    <n v="12800000"/>
    <n v="329228"/>
    <n v="11840504"/>
    <n v="177608"/>
    <n v="0"/>
    <n v="0"/>
    <m/>
    <n v="0"/>
    <n v="0"/>
    <n v="0"/>
    <m/>
    <m/>
    <d v="2021-10-30T00:00:00"/>
    <n v="1"/>
    <s v="S"/>
    <n v="1"/>
    <n v="30"/>
    <n v="0"/>
    <s v=" "/>
    <s v=" "/>
    <s v=" "/>
    <s v=" "/>
    <s v=" "/>
    <s v=" "/>
    <n v="1"/>
    <n v="1"/>
    <s v="null"/>
    <s v=" "/>
    <n v="2034759"/>
    <s v="LIBRE INVERSION 20"/>
    <n v="44258"/>
    <n v="0"/>
    <n v="0"/>
    <n v="0"/>
    <s v=" "/>
    <n v="0"/>
    <s v="ARIZABALETA LUCIANA"/>
    <n v="0"/>
    <m/>
    <m/>
    <m/>
    <m/>
  </r>
  <r>
    <n v="376290"/>
    <s v="C"/>
    <x v="497"/>
    <x v="0"/>
    <n v="4"/>
    <n v="3.8464158124689504E+16"/>
    <d v="2021-10-19T00:00:00"/>
    <d v="2022-01-30T00:00:00"/>
    <n v="0"/>
    <n v="1"/>
    <n v="0"/>
    <n v="30"/>
    <n v="2"/>
    <n v="19.2"/>
    <n v="20983"/>
    <n v="500000"/>
    <n v="172197"/>
    <n v="500000"/>
    <n v="0"/>
    <n v="0"/>
    <n v="0"/>
    <m/>
    <n v="0"/>
    <n v="0"/>
    <n v="0"/>
    <m/>
    <m/>
    <d v="2021-10-19T00:00:00"/>
    <n v="1"/>
    <s v="S"/>
    <n v="1"/>
    <n v="30"/>
    <n v="0"/>
    <s v=" "/>
    <s v=" "/>
    <s v=" "/>
    <s v=" "/>
    <s v=" "/>
    <s v=" "/>
    <n v="1"/>
    <n v="1"/>
    <s v="null"/>
    <s v=" "/>
    <n v="123710"/>
    <s v="CREDIYA 20"/>
    <n v="44488"/>
    <n v="0"/>
    <n v="0"/>
    <n v="0"/>
    <s v=" "/>
    <n v="0"/>
    <s v="ARIZABALETA LUCIANA"/>
    <n v="0"/>
    <m/>
    <m/>
    <m/>
    <m/>
  </r>
  <r>
    <n v="12837687"/>
    <s v="C"/>
    <x v="497"/>
    <x v="0"/>
    <n v="4"/>
    <n v="3.8464158118289296E+16"/>
    <d v="2021-07-16T00:00:00"/>
    <d v="2027-07-30T00:00:00"/>
    <n v="0"/>
    <n v="1"/>
    <n v="3"/>
    <n v="30"/>
    <n v="2"/>
    <n v="15.6"/>
    <n v="16765"/>
    <n v="17500000"/>
    <n v="381537"/>
    <n v="17058228"/>
    <n v="0"/>
    <n v="0"/>
    <n v="0"/>
    <m/>
    <n v="0"/>
    <n v="0"/>
    <n v="0"/>
    <m/>
    <m/>
    <d v="2021-10-30T00:00:00"/>
    <n v="1"/>
    <s v="S"/>
    <n v="1"/>
    <n v="30"/>
    <n v="0"/>
    <s v=" "/>
    <s v=" "/>
    <s v=" "/>
    <s v=" "/>
    <s v=" "/>
    <s v=" "/>
    <n v="1"/>
    <n v="1"/>
    <s v="null"/>
    <s v=" "/>
    <n v="4220541"/>
    <s v="FERIA 2021"/>
    <n v="44393"/>
    <n v="0"/>
    <n v="0"/>
    <n v="0"/>
    <s v=" "/>
    <n v="0"/>
    <s v="ARIZABALETA LUCIANA"/>
    <n v="0"/>
    <m/>
    <m/>
    <m/>
    <m/>
  </r>
  <r>
    <n v="4748277"/>
    <s v="C"/>
    <x v="498"/>
    <x v="0"/>
    <n v="4"/>
    <n v="1.15193838912038E+18"/>
    <d v="2020-07-07T00:00:00"/>
    <d v="2026-06-30T00:00:00"/>
    <n v="0"/>
    <n v="1"/>
    <n v="16"/>
    <n v="30"/>
    <n v="2"/>
    <n v="18"/>
    <n v="19562"/>
    <n v="8600000"/>
    <n v="180767"/>
    <n v="6776429"/>
    <n v="0"/>
    <n v="0"/>
    <n v="0"/>
    <m/>
    <n v="0"/>
    <n v="0"/>
    <n v="0"/>
    <m/>
    <m/>
    <d v="2021-10-30T00:00:00"/>
    <n v="1"/>
    <s v="S"/>
    <n v="1"/>
    <n v="30"/>
    <n v="0"/>
    <s v=" "/>
    <s v=" "/>
    <s v=" "/>
    <s v=" "/>
    <s v=" "/>
    <s v=" "/>
    <n v="1"/>
    <n v="1"/>
    <s v="null"/>
    <s v=" "/>
    <n v="2028152"/>
    <s v="LIBRE INVERSION 20"/>
    <n v="44019"/>
    <n v="0"/>
    <n v="0"/>
    <n v="0"/>
    <s v=" "/>
    <n v="800087565"/>
    <s v="SYNLAB COLOMBIA S A S"/>
    <n v="0"/>
    <m/>
    <m/>
    <m/>
    <m/>
  </r>
  <r>
    <n v="508949"/>
    <s v="C"/>
    <x v="499"/>
    <x v="5"/>
    <n v="4"/>
    <n v="1.06108806810498E+18"/>
    <d v="2019-09-30T00:00:00"/>
    <d v="2022-09-30T00:00:00"/>
    <n v="0"/>
    <n v="1"/>
    <n v="28"/>
    <n v="30"/>
    <n v="2"/>
    <n v="18"/>
    <n v="19562"/>
    <n v="1773659"/>
    <n v="64400"/>
    <n v="508949"/>
    <n v="0"/>
    <n v="0"/>
    <n v="0"/>
    <m/>
    <n v="254474"/>
    <n v="0"/>
    <n v="0"/>
    <m/>
    <m/>
    <d v="2021-10-27T00:00:00"/>
    <n v="1"/>
    <s v="S"/>
    <n v="1"/>
    <n v="30"/>
    <n v="0"/>
    <s v=" "/>
    <s v=" "/>
    <s v=" "/>
    <s v=" "/>
    <s v=" "/>
    <s v=" "/>
    <n v="1"/>
    <n v="1"/>
    <s v="null"/>
    <s v=" "/>
    <n v="0"/>
    <s v="EX ASOCIADOS"/>
    <n v="43746"/>
    <n v="0"/>
    <n v="0"/>
    <n v="0"/>
    <s v=" "/>
    <n v="1"/>
    <s v="SARA SOFIA URIBE "/>
    <n v="0"/>
    <m/>
    <m/>
    <m/>
    <m/>
  </r>
  <r>
    <n v="3534920"/>
    <s v="C"/>
    <x v="500"/>
    <x v="0"/>
    <n v="4"/>
    <n v="1.13068284012038E+18"/>
    <d v="2020-11-26T00:00:00"/>
    <d v="2023-11-30T00:00:00"/>
    <n v="0"/>
    <n v="1"/>
    <n v="12"/>
    <n v="30"/>
    <n v="2"/>
    <n v="18"/>
    <n v="19562"/>
    <n v="6000000"/>
    <n v="218725"/>
    <n v="4355801"/>
    <n v="0"/>
    <n v="0"/>
    <n v="0"/>
    <m/>
    <n v="0"/>
    <n v="0"/>
    <n v="0"/>
    <m/>
    <m/>
    <d v="2021-10-30T00:00:00"/>
    <n v="1"/>
    <s v="S"/>
    <n v="1"/>
    <n v="30"/>
    <n v="0"/>
    <s v=" "/>
    <s v=" "/>
    <s v=" "/>
    <s v=" "/>
    <s v=" "/>
    <s v=" "/>
    <n v="1"/>
    <n v="1"/>
    <s v="null"/>
    <s v=" "/>
    <n v="820881"/>
    <s v="LIBRE INVERSION 20"/>
    <n v="44161"/>
    <n v="0"/>
    <n v="0"/>
    <n v="0"/>
    <s v=" "/>
    <n v="0"/>
    <n v="0"/>
    <n v="0"/>
    <m/>
    <m/>
    <m/>
    <m/>
  </r>
  <r>
    <n v="1816638"/>
    <s v="C"/>
    <x v="500"/>
    <x v="0"/>
    <n v="4"/>
    <n v="1.1306828401246799E+18"/>
    <d v="2021-08-24T00:00:00"/>
    <d v="2023-08-30T00:00:00"/>
    <n v="0"/>
    <n v="1"/>
    <n v="3"/>
    <n v="30"/>
    <n v="2"/>
    <n v="19.2"/>
    <n v="20983"/>
    <n v="2500000"/>
    <n v="126995"/>
    <n v="2238498"/>
    <n v="0"/>
    <n v="0"/>
    <n v="0"/>
    <m/>
    <n v="0"/>
    <n v="0"/>
    <n v="0"/>
    <m/>
    <m/>
    <d v="2021-10-30T00:00:00"/>
    <n v="1"/>
    <s v="S"/>
    <n v="1"/>
    <n v="30"/>
    <n v="0"/>
    <s v=" "/>
    <s v=" "/>
    <s v=" "/>
    <s v=" "/>
    <s v=" "/>
    <s v=" "/>
    <n v="1"/>
    <n v="1"/>
    <s v="null"/>
    <s v=" "/>
    <n v="421860"/>
    <s v="CREDIYA 20"/>
    <n v="44432"/>
    <n v="0"/>
    <n v="0"/>
    <n v="0"/>
    <s v=" "/>
    <n v="0"/>
    <n v="0"/>
    <n v="0"/>
    <m/>
    <m/>
    <m/>
    <m/>
  </r>
  <r>
    <n v="2528668"/>
    <s v="C"/>
    <x v="501"/>
    <x v="0"/>
    <n v="4"/>
    <n v="1.11363743212038E+18"/>
    <d v="2020-09-16T00:00:00"/>
    <d v="2023-09-30T00:00:00"/>
    <n v="0"/>
    <n v="1"/>
    <n v="13"/>
    <n v="30"/>
    <n v="2"/>
    <n v="18"/>
    <n v="19562"/>
    <n v="5300000"/>
    <n v="193207"/>
    <n v="3714055"/>
    <n v="0"/>
    <n v="0"/>
    <n v="0"/>
    <m/>
    <n v="0"/>
    <n v="0"/>
    <n v="0"/>
    <m/>
    <m/>
    <d v="2021-10-30T00:00:00"/>
    <n v="1"/>
    <s v="S"/>
    <n v="1"/>
    <n v="30"/>
    <n v="0"/>
    <s v=" "/>
    <s v=" "/>
    <s v=" "/>
    <s v=" "/>
    <s v=" "/>
    <s v=" "/>
    <n v="1"/>
    <n v="1"/>
    <s v="null"/>
    <s v=" "/>
    <n v="1185387"/>
    <s v="LIBRE INVERSION 20"/>
    <n v="44090"/>
    <n v="0"/>
    <n v="0"/>
    <n v="0"/>
    <s v=" "/>
    <n v="0"/>
    <s v="ARIZABALETA LUCIANA"/>
    <n v="0"/>
    <m/>
    <m/>
    <m/>
    <m/>
  </r>
  <r>
    <n v="0"/>
    <s v="C"/>
    <x v="502"/>
    <x v="0"/>
    <n v="4"/>
    <n v="1.1137851851154801E+18"/>
    <d v="2021-06-22T00:00:00"/>
    <d v="2022-05-30T00:00:00"/>
    <n v="0"/>
    <n v="1"/>
    <n v="4"/>
    <n v="30"/>
    <n v="2"/>
    <n v="9"/>
    <n v="9381"/>
    <n v="500000"/>
    <n v="47593"/>
    <n v="323068"/>
    <n v="0"/>
    <n v="0"/>
    <n v="0"/>
    <m/>
    <n v="0"/>
    <n v="0"/>
    <n v="0"/>
    <m/>
    <m/>
    <d v="2021-10-31T00:00:00"/>
    <n v="1"/>
    <s v="S"/>
    <n v="1"/>
    <n v="30"/>
    <n v="0"/>
    <s v=" "/>
    <s v=" "/>
    <s v=" "/>
    <s v=" "/>
    <s v=" "/>
    <s v=" "/>
    <n v="1"/>
    <n v="1"/>
    <s v="null"/>
    <s v=" "/>
    <n v="831556"/>
    <s v="SOBRE APORTES"/>
    <n v="44369"/>
    <n v="0"/>
    <n v="0"/>
    <n v="0"/>
    <s v=" "/>
    <n v="0"/>
    <s v="ARIZABALETA LUCIANA"/>
    <n v="0"/>
    <m/>
    <m/>
    <m/>
    <m/>
  </r>
  <r>
    <n v="0"/>
    <s v="C"/>
    <x v="502"/>
    <x v="0"/>
    <n v="4"/>
    <n v="1.1137851851154801E+18"/>
    <d v="2021-03-08T00:00:00"/>
    <d v="2022-02-28T00:00:00"/>
    <n v="0"/>
    <n v="1"/>
    <n v="8"/>
    <n v="30"/>
    <n v="2"/>
    <n v="9"/>
    <n v="9381"/>
    <n v="400000"/>
    <n v="35034"/>
    <n v="137467"/>
    <n v="0"/>
    <n v="0"/>
    <n v="0"/>
    <m/>
    <n v="0"/>
    <n v="0"/>
    <n v="0"/>
    <m/>
    <m/>
    <d v="2021-10-31T00:00:00"/>
    <n v="1"/>
    <s v="S"/>
    <n v="1"/>
    <n v="30"/>
    <n v="0"/>
    <s v=" "/>
    <s v=" "/>
    <s v=" "/>
    <s v=" "/>
    <s v=" "/>
    <s v=" "/>
    <n v="1"/>
    <n v="1"/>
    <s v="null"/>
    <s v=" "/>
    <n v="353831"/>
    <s v="SOBRE APORTES"/>
    <n v="44263"/>
    <n v="0"/>
    <n v="0"/>
    <n v="0"/>
    <s v=" "/>
    <n v="0"/>
    <s v="ARIZABALETA LUCIANA"/>
    <n v="0"/>
    <m/>
    <m/>
    <m/>
    <m/>
  </r>
  <r>
    <n v="0"/>
    <s v="E"/>
    <x v="503"/>
    <x v="0"/>
    <n v="4"/>
    <n v="728187124687833"/>
    <d v="2020-03-10T00:00:00"/>
    <d v="2022-02-28T00:00:00"/>
    <n v="0"/>
    <n v="1"/>
    <n v="17"/>
    <n v="30"/>
    <n v="2"/>
    <n v="21.6"/>
    <n v="23872"/>
    <n v="900000"/>
    <n v="46641"/>
    <n v="303903"/>
    <n v="0"/>
    <n v="0"/>
    <n v="0"/>
    <m/>
    <n v="0"/>
    <n v="0"/>
    <n v="0"/>
    <m/>
    <m/>
    <d v="2021-10-30T00:00:00"/>
    <n v="1"/>
    <s v="S"/>
    <n v="1"/>
    <n v="30"/>
    <n v="0"/>
    <s v=" "/>
    <s v=" "/>
    <s v=" "/>
    <s v=" "/>
    <s v=" "/>
    <s v=" "/>
    <n v="1"/>
    <n v="1"/>
    <s v="null"/>
    <s v=" "/>
    <n v="1185387"/>
    <s v="CREDIYA 20"/>
    <n v="43900"/>
    <n v="0"/>
    <n v="0"/>
    <n v="0"/>
    <s v=" "/>
    <n v="900166251"/>
    <s v="HEALTHY AMERICA COLOMBIA SAS"/>
    <n v="0"/>
    <m/>
    <m/>
    <m/>
    <m/>
  </r>
  <r>
    <n v="183651"/>
    <s v="C"/>
    <x v="504"/>
    <x v="0"/>
    <n v="4"/>
    <n v="1.1306667571246799E+18"/>
    <d v="2021-04-29T00:00:00"/>
    <d v="2022-10-30T00:00:00"/>
    <n v="0"/>
    <n v="1"/>
    <n v="6"/>
    <n v="30"/>
    <n v="2"/>
    <n v="19.2"/>
    <n v="20983"/>
    <n v="1000000"/>
    <n v="64667"/>
    <n v="698811"/>
    <n v="0"/>
    <n v="0"/>
    <n v="0"/>
    <m/>
    <n v="0"/>
    <n v="0"/>
    <n v="0"/>
    <m/>
    <m/>
    <d v="2021-10-30T00:00:00"/>
    <n v="1"/>
    <s v="S"/>
    <n v="1"/>
    <n v="30"/>
    <n v="0"/>
    <s v=" "/>
    <s v=" "/>
    <s v=" "/>
    <s v=" "/>
    <s v=" "/>
    <s v=" "/>
    <n v="1"/>
    <n v="1"/>
    <s v="null"/>
    <s v=" "/>
    <n v="515160"/>
    <s v="CREDIYA 20"/>
    <n v="44315"/>
    <n v="0"/>
    <n v="0"/>
    <n v="0"/>
    <s v=" "/>
    <n v="900771349"/>
    <s v="CLINICA DESA SAS"/>
    <n v="0"/>
    <m/>
    <m/>
    <m/>
    <m/>
  </r>
  <r>
    <n v="3627013"/>
    <s v="C"/>
    <x v="505"/>
    <x v="0"/>
    <n v="4"/>
    <n v="1.14420704712038E+18"/>
    <d v="2021-10-11T00:00:00"/>
    <d v="2025-09-30T00:00:00"/>
    <n v="0"/>
    <n v="1"/>
    <n v="1"/>
    <n v="30"/>
    <n v="2"/>
    <n v="15.6"/>
    <n v="16765"/>
    <n v="4500000"/>
    <n v="127993"/>
    <n v="4432757"/>
    <n v="0"/>
    <n v="0"/>
    <n v="0"/>
    <m/>
    <n v="0"/>
    <n v="0"/>
    <n v="0"/>
    <m/>
    <m/>
    <d v="2021-10-30T00:00:00"/>
    <n v="1"/>
    <s v="S"/>
    <n v="1"/>
    <n v="30"/>
    <n v="0"/>
    <s v=" "/>
    <s v=" "/>
    <s v=" "/>
    <s v=" "/>
    <s v=" "/>
    <s v=" "/>
    <n v="1"/>
    <n v="1"/>
    <s v="null"/>
    <s v=" "/>
    <n v="805744"/>
    <s v="LIBRE INVERSION 20"/>
    <n v="44480"/>
    <n v="0"/>
    <n v="0"/>
    <n v="0"/>
    <s v=" "/>
    <n v="0"/>
    <s v="ARIZABALETA LUCIANA"/>
    <n v="0"/>
    <m/>
    <m/>
    <m/>
    <m/>
  </r>
  <r>
    <n v="700859"/>
    <s v="C"/>
    <x v="505"/>
    <x v="0"/>
    <n v="4"/>
    <n v="1.1442070471246799E+18"/>
    <d v="2020-08-06T00:00:00"/>
    <d v="2022-07-30T00:00:00"/>
    <n v="0"/>
    <n v="1"/>
    <n v="4"/>
    <n v="30"/>
    <n v="2"/>
    <n v="21.6"/>
    <n v="23872"/>
    <n v="1000000"/>
    <n v="51823"/>
    <n v="856555"/>
    <n v="0"/>
    <n v="0"/>
    <n v="0"/>
    <m/>
    <n v="0"/>
    <n v="0"/>
    <n v="0"/>
    <m/>
    <m/>
    <d v="2021-10-30T00:00:00"/>
    <n v="1"/>
    <s v="S"/>
    <n v="1"/>
    <n v="30"/>
    <n v="0"/>
    <s v=" "/>
    <s v=" "/>
    <s v=" "/>
    <s v=" "/>
    <s v=" "/>
    <s v=" "/>
    <n v="1"/>
    <n v="1"/>
    <s v="null"/>
    <s v=" "/>
    <n v="155696"/>
    <s v="CREDIYA 20"/>
    <n v="44049"/>
    <n v="0"/>
    <n v="0"/>
    <n v="0"/>
    <s v=" "/>
    <n v="0"/>
    <s v="ARIZABALETA LUCIANA"/>
    <n v="0"/>
    <m/>
    <m/>
    <m/>
    <m/>
  </r>
  <r>
    <n v="0"/>
    <s v="C"/>
    <x v="506"/>
    <x v="0"/>
    <n v="4"/>
    <n v="9.4425267124688992E+16"/>
    <d v="2021-04-05T00:00:00"/>
    <d v="2022-09-30T00:00:00"/>
    <n v="0"/>
    <n v="1"/>
    <n v="7"/>
    <n v="30"/>
    <n v="2"/>
    <n v="19.2"/>
    <n v="20983"/>
    <n v="1400000"/>
    <n v="90534"/>
    <n v="903941"/>
    <n v="0"/>
    <n v="0"/>
    <n v="0"/>
    <m/>
    <n v="0"/>
    <n v="0"/>
    <n v="0"/>
    <m/>
    <m/>
    <d v="2021-10-30T00:00:00"/>
    <n v="1"/>
    <s v="S"/>
    <n v="1"/>
    <n v="30"/>
    <n v="0"/>
    <s v=" "/>
    <s v=" "/>
    <s v=" "/>
    <s v=" "/>
    <s v=" "/>
    <s v=" "/>
    <n v="1"/>
    <n v="1"/>
    <s v="null"/>
    <s v=" "/>
    <n v="961440"/>
    <s v="CREDIYA 20"/>
    <n v="44291"/>
    <n v="0"/>
    <n v="0"/>
    <n v="0"/>
    <s v=" "/>
    <n v="0"/>
    <s v="ARIZABALETA LUCIANA"/>
    <n v="0"/>
    <m/>
    <m/>
    <m/>
    <m/>
  </r>
  <r>
    <n v="2175319"/>
    <s v="C"/>
    <x v="507"/>
    <x v="0"/>
    <n v="4"/>
    <n v="7.5078840124688096E+16"/>
    <d v="2020-07-10T00:00:00"/>
    <d v="2021-06-30T00:00:00"/>
    <n v="0"/>
    <n v="1"/>
    <n v="1"/>
    <n v="30"/>
    <n v="2"/>
    <n v="21.6"/>
    <n v="23872"/>
    <n v="3700000"/>
    <n v="346100"/>
    <n v="3411261"/>
    <n v="0"/>
    <n v="0"/>
    <n v="0"/>
    <m/>
    <n v="0"/>
    <n v="0"/>
    <n v="0"/>
    <m/>
    <m/>
    <d v="2021-10-31T00:00:00"/>
    <n v="1"/>
    <s v="S"/>
    <n v="1"/>
    <n v="30"/>
    <n v="0"/>
    <s v=" "/>
    <s v=" "/>
    <s v=" "/>
    <s v=" "/>
    <s v=" "/>
    <s v=" "/>
    <n v="1"/>
    <n v="1"/>
    <s v="null"/>
    <s v=" "/>
    <n v="1235942"/>
    <s v="CREDIYA 20"/>
    <n v="44022"/>
    <n v="0"/>
    <n v="0"/>
    <n v="0"/>
    <s v=" "/>
    <n v="0"/>
    <s v="ARIZABALETA LUCIANA"/>
    <n v="0"/>
    <m/>
    <m/>
    <m/>
    <m/>
  </r>
  <r>
    <n v="0"/>
    <s v="C"/>
    <x v="508"/>
    <x v="0"/>
    <n v="4"/>
    <n v="1.1519450071246799E+18"/>
    <d v="2020-11-18T00:00:00"/>
    <d v="2022-11-30T00:00:00"/>
    <n v="0"/>
    <n v="1"/>
    <n v="11"/>
    <n v="30"/>
    <n v="2"/>
    <n v="21.6"/>
    <n v="23872"/>
    <n v="1200000"/>
    <n v="62372"/>
    <n v="714877"/>
    <n v="0"/>
    <n v="0"/>
    <n v="0"/>
    <m/>
    <n v="0"/>
    <n v="0"/>
    <n v="0"/>
    <m/>
    <m/>
    <d v="2021-10-31T00:00:00"/>
    <n v="1"/>
    <s v="S"/>
    <n v="1"/>
    <n v="30"/>
    <n v="0"/>
    <s v=" "/>
    <s v=" "/>
    <s v=" "/>
    <s v=" "/>
    <s v=" "/>
    <s v=" "/>
    <n v="1"/>
    <n v="1"/>
    <s v="null"/>
    <s v=" "/>
    <n v="905637"/>
    <s v="CREDIYA 20"/>
    <n v="44153"/>
    <n v="0"/>
    <n v="0"/>
    <n v="0"/>
    <s v=" "/>
    <n v="900771349"/>
    <s v="CLINICA DESA SAS"/>
    <n v="0"/>
    <m/>
    <m/>
    <m/>
    <m/>
  </r>
  <r>
    <n v="8852106"/>
    <s v="C"/>
    <x v="509"/>
    <x v="0"/>
    <n v="4"/>
    <n v="6.68260291182892E+16"/>
    <d v="2021-06-29T00:00:00"/>
    <d v="2027-06-30T00:00:00"/>
    <n v="0"/>
    <n v="1"/>
    <n v="4"/>
    <n v="30"/>
    <n v="2"/>
    <n v="15.6"/>
    <n v="16765"/>
    <n v="10100000"/>
    <n v="220201"/>
    <n v="9757743"/>
    <n v="0"/>
    <n v="0"/>
    <n v="0"/>
    <m/>
    <n v="0"/>
    <n v="0"/>
    <n v="0"/>
    <m/>
    <m/>
    <d v="2021-10-30T00:00:00"/>
    <n v="1"/>
    <s v="S"/>
    <n v="1"/>
    <n v="30"/>
    <n v="0"/>
    <s v=" "/>
    <s v=" "/>
    <s v=" "/>
    <s v=" "/>
    <s v=" "/>
    <s v=" "/>
    <n v="1"/>
    <n v="1"/>
    <s v="null"/>
    <s v=" "/>
    <n v="905637"/>
    <s v="FERIA 2021"/>
    <n v="44376"/>
    <n v="0"/>
    <n v="0"/>
    <n v="0"/>
    <s v=" "/>
    <n v="900771349"/>
    <s v="CLINICA DESA SAS"/>
    <n v="0"/>
    <m/>
    <m/>
    <m/>
    <m/>
  </r>
  <r>
    <n v="9381620"/>
    <s v="C"/>
    <x v="510"/>
    <x v="0"/>
    <n v="4"/>
    <n v="1.11366348212038E+18"/>
    <d v="2021-08-02T00:00:00"/>
    <d v="2026-07-30T00:00:00"/>
    <n v="0"/>
    <n v="1"/>
    <n v="3"/>
    <n v="30"/>
    <n v="2"/>
    <n v="15.6"/>
    <n v="16765"/>
    <n v="10000000"/>
    <n v="244245"/>
    <n v="9667820"/>
    <n v="0"/>
    <n v="0"/>
    <n v="0"/>
    <m/>
    <n v="0"/>
    <n v="0"/>
    <n v="0"/>
    <m/>
    <m/>
    <d v="2021-10-30T00:00:00"/>
    <n v="1"/>
    <s v="S"/>
    <n v="1"/>
    <n v="30"/>
    <n v="0"/>
    <s v=" "/>
    <s v=" "/>
    <s v=" "/>
    <s v=" "/>
    <s v=" "/>
    <s v=" "/>
    <n v="1"/>
    <n v="1"/>
    <s v="null"/>
    <s v=" "/>
    <n v="286200"/>
    <s v="LIBRE INVERSION 20"/>
    <n v="44410"/>
    <n v="0"/>
    <n v="0"/>
    <n v="0"/>
    <s v=" "/>
    <n v="800087565"/>
    <s v="SYNLAB COLOMBIA S A S"/>
    <n v="0"/>
    <m/>
    <m/>
    <m/>
    <m/>
  </r>
  <r>
    <n v="756510"/>
    <s v="C"/>
    <x v="511"/>
    <x v="0"/>
    <n v="4"/>
    <n v="1.11249019412038E+18"/>
    <d v="2020-09-23T00:00:00"/>
    <d v="2023-09-30T00:00:00"/>
    <n v="0"/>
    <n v="1"/>
    <n v="13"/>
    <n v="30"/>
    <n v="2"/>
    <n v="18"/>
    <n v="19562"/>
    <n v="4100000"/>
    <n v="149462"/>
    <n v="2873137"/>
    <n v="0"/>
    <n v="0"/>
    <n v="0"/>
    <m/>
    <n v="0"/>
    <n v="0"/>
    <n v="0"/>
    <m/>
    <m/>
    <d v="2021-10-30T00:00:00"/>
    <n v="1"/>
    <s v="S"/>
    <n v="1"/>
    <n v="30"/>
    <n v="0"/>
    <s v=" "/>
    <s v=" "/>
    <s v=" "/>
    <s v=" "/>
    <s v=" "/>
    <s v=" "/>
    <n v="1"/>
    <n v="1"/>
    <s v="null"/>
    <s v=" "/>
    <n v="2116627"/>
    <s v="LIBRE INVERSION 20"/>
    <n v="44097"/>
    <n v="0"/>
    <n v="0"/>
    <n v="0"/>
    <s v=" "/>
    <n v="0"/>
    <n v="0"/>
    <n v="0"/>
    <m/>
    <m/>
    <m/>
    <m/>
  </r>
  <r>
    <n v="25633"/>
    <s v="C"/>
    <x v="511"/>
    <x v="0"/>
    <n v="4"/>
    <n v="1.11249019411718E+18"/>
    <d v="2019-12-02T00:00:00"/>
    <d v="2021-11-30T00:00:00"/>
    <n v="0"/>
    <n v="1"/>
    <n v="21"/>
    <n v="30"/>
    <n v="2"/>
    <n v="11.76"/>
    <n v="12415"/>
    <n v="1000000"/>
    <n v="33108"/>
    <n v="97351"/>
    <n v="0"/>
    <n v="0"/>
    <n v="0"/>
    <m/>
    <n v="0"/>
    <n v="0"/>
    <n v="0"/>
    <m/>
    <m/>
    <d v="2021-10-30T00:00:00"/>
    <n v="1"/>
    <s v="S"/>
    <n v="1"/>
    <n v="30"/>
    <n v="0"/>
    <s v=" "/>
    <s v=" "/>
    <s v=" "/>
    <s v=" "/>
    <s v=" "/>
    <s v=" "/>
    <n v="1"/>
    <n v="1"/>
    <s v="null"/>
    <s v=" "/>
    <n v="71718"/>
    <s v="CREDITO MADRUGON"/>
    <n v="43801"/>
    <n v="0"/>
    <n v="0"/>
    <n v="0"/>
    <s v=" "/>
    <n v="0"/>
    <n v="0"/>
    <n v="0"/>
    <m/>
    <m/>
    <m/>
    <m/>
  </r>
  <r>
    <n v="2964145"/>
    <s v="C"/>
    <x v="512"/>
    <x v="0"/>
    <n v="4"/>
    <n v="1.14417554311778E+18"/>
    <d v="2020-05-01T00:00:00"/>
    <d v="2026-04-30T00:00:00"/>
    <n v="0"/>
    <n v="1"/>
    <n v="16"/>
    <n v="30"/>
    <n v="2"/>
    <n v="18"/>
    <n v="19562"/>
    <n v="5500000"/>
    <n v="126340"/>
    <n v="4736102"/>
    <n v="0"/>
    <n v="0"/>
    <n v="0"/>
    <m/>
    <n v="0"/>
    <n v="0"/>
    <n v="0"/>
    <m/>
    <m/>
    <d v="2021-10-30T00:00:00"/>
    <n v="1"/>
    <s v="S"/>
    <n v="1"/>
    <n v="30"/>
    <n v="0"/>
    <s v=" "/>
    <s v=" "/>
    <s v=" "/>
    <s v=" "/>
    <s v=" "/>
    <s v=" "/>
    <n v="1"/>
    <n v="1"/>
    <s v="null"/>
    <s v=" "/>
    <n v="1771957"/>
    <s v="FERIA 2020"/>
    <n v="43952"/>
    <n v="0"/>
    <n v="0"/>
    <n v="0"/>
    <s v=" "/>
    <n v="0"/>
    <n v="0"/>
    <n v="0"/>
    <m/>
    <m/>
    <m/>
    <m/>
  </r>
  <r>
    <n v="0"/>
    <s v="C"/>
    <x v="513"/>
    <x v="0"/>
    <n v="4"/>
    <n v="2.95078281130141E+16"/>
    <d v="2021-10-01T00:00:00"/>
    <d v="2022-03-30T00:00:00"/>
    <n v="0"/>
    <n v="1"/>
    <n v="1"/>
    <n v="30"/>
    <n v="2"/>
    <n v="19.8"/>
    <n v="21699"/>
    <n v="540000"/>
    <n v="95346"/>
    <n v="453694"/>
    <n v="0"/>
    <n v="0"/>
    <n v="0"/>
    <m/>
    <n v="0"/>
    <n v="0"/>
    <n v="0"/>
    <m/>
    <m/>
    <d v="2021-10-30T00:00:00"/>
    <n v="1"/>
    <s v="S"/>
    <n v="1"/>
    <n v="30"/>
    <n v="0"/>
    <s v=" "/>
    <s v=" "/>
    <s v=" "/>
    <s v=" "/>
    <s v=" "/>
    <s v=" "/>
    <n v="1"/>
    <n v="1"/>
    <s v="null"/>
    <s v=" "/>
    <n v="1451613"/>
    <s v="ORDENES AL COMERCIO"/>
    <n v="44470"/>
    <n v="0"/>
    <n v="0"/>
    <n v="0"/>
    <s v=" "/>
    <n v="0"/>
    <n v="0"/>
    <n v="0"/>
    <m/>
    <m/>
    <m/>
    <m/>
  </r>
  <r>
    <n v="37964"/>
    <s v="C"/>
    <x v="514"/>
    <x v="0"/>
    <n v="4"/>
    <n v="3.13247981246883E+16"/>
    <d v="2020-08-20T00:00:00"/>
    <d v="2022-08-30T00:00:00"/>
    <n v="0"/>
    <n v="1"/>
    <n v="14"/>
    <n v="30"/>
    <n v="2"/>
    <n v="21.6"/>
    <n v="23872"/>
    <n v="1340000"/>
    <n v="69649"/>
    <n v="630573"/>
    <n v="0"/>
    <n v="0"/>
    <n v="0"/>
    <m/>
    <n v="0"/>
    <n v="0"/>
    <n v="0"/>
    <m/>
    <m/>
    <d v="2021-10-30T00:00:00"/>
    <n v="1"/>
    <s v="S"/>
    <n v="1"/>
    <n v="30"/>
    <n v="0"/>
    <s v=" "/>
    <s v=" "/>
    <s v=" "/>
    <s v=" "/>
    <s v=" "/>
    <s v=" "/>
    <n v="1"/>
    <n v="1"/>
    <s v="null"/>
    <s v=" "/>
    <n v="592609"/>
    <s v="CREDIYA 20"/>
    <n v="44063"/>
    <n v="0"/>
    <n v="0"/>
    <n v="0"/>
    <s v=" "/>
    <n v="0"/>
    <s v="ARIZABALETA LUCIANA"/>
    <n v="0"/>
    <m/>
    <m/>
    <m/>
    <m/>
  </r>
  <r>
    <n v="20054"/>
    <s v="C"/>
    <x v="514"/>
    <x v="0"/>
    <n v="4"/>
    <n v="3.13247982104891E+16"/>
    <d v="2021-05-21T00:00:00"/>
    <d v="2022-03-30T00:00:00"/>
    <n v="0"/>
    <n v="1"/>
    <n v="5"/>
    <n v="30"/>
    <n v="2"/>
    <n v="9"/>
    <n v="9381"/>
    <n v="650000"/>
    <n v="68628"/>
    <n v="333084"/>
    <n v="0"/>
    <n v="0"/>
    <n v="0"/>
    <m/>
    <n v="0"/>
    <n v="0"/>
    <n v="0"/>
    <m/>
    <m/>
    <d v="2021-10-30T00:00:00"/>
    <n v="1"/>
    <s v="S"/>
    <n v="1"/>
    <n v="30"/>
    <n v="0"/>
    <s v=" "/>
    <s v=" "/>
    <s v=" "/>
    <s v=" "/>
    <s v=" "/>
    <s v=" "/>
    <n v="1"/>
    <n v="1"/>
    <s v="null"/>
    <s v=" "/>
    <n v="313030"/>
    <s v="SOCIAL V,E,C,I, 20 SIN CODEUOR"/>
    <n v="44337"/>
    <n v="0"/>
    <n v="0"/>
    <n v="0"/>
    <s v=" "/>
    <n v="0"/>
    <s v="ARIZABALETA LUCIANA"/>
    <n v="0"/>
    <m/>
    <m/>
    <m/>
    <m/>
  </r>
  <r>
    <n v="0"/>
    <s v="C"/>
    <x v="515"/>
    <x v="0"/>
    <n v="4"/>
    <n v="3.8463401124689504E+16"/>
    <d v="2021-09-30T00:00:00"/>
    <d v="2022-03-30T00:00:00"/>
    <n v="0"/>
    <n v="1"/>
    <n v="1"/>
    <n v="30"/>
    <n v="2"/>
    <n v="19.2"/>
    <n v="20983"/>
    <n v="500000"/>
    <n v="88211"/>
    <n v="420039"/>
    <n v="0"/>
    <n v="0"/>
    <n v="0"/>
    <m/>
    <n v="0"/>
    <n v="0"/>
    <n v="0"/>
    <m/>
    <m/>
    <d v="2021-10-30T00:00:00"/>
    <n v="1"/>
    <s v="S"/>
    <n v="1"/>
    <n v="30"/>
    <n v="0"/>
    <s v=" "/>
    <s v=" "/>
    <s v=" "/>
    <s v=" "/>
    <s v=" "/>
    <s v=" "/>
    <n v="1"/>
    <n v="1"/>
    <s v="null"/>
    <s v=" "/>
    <n v="683183"/>
    <s v="CREDIYA 20"/>
    <n v="44469"/>
    <n v="0"/>
    <n v="0"/>
    <n v="0"/>
    <s v=" "/>
    <n v="830514823"/>
    <s v="BRILLANTEX MULTISERVICIOS SAS BRILLANTEX"/>
    <n v="0"/>
    <m/>
    <m/>
    <m/>
    <m/>
  </r>
  <r>
    <n v="837249"/>
    <s v="C"/>
    <x v="516"/>
    <x v="0"/>
    <n v="4"/>
    <n v="1.1117424111246799E+18"/>
    <d v="2021-08-23T00:00:00"/>
    <d v="2023-02-28T00:00:00"/>
    <n v="0"/>
    <n v="1"/>
    <n v="2"/>
    <n v="30"/>
    <n v="2"/>
    <n v="19.2"/>
    <n v="20983"/>
    <n v="1000000"/>
    <n v="64667"/>
    <n v="902871"/>
    <n v="0"/>
    <n v="0"/>
    <n v="0"/>
    <m/>
    <n v="0"/>
    <n v="0"/>
    <n v="0"/>
    <m/>
    <m/>
    <d v="2021-10-29T00:00:00"/>
    <n v="1"/>
    <s v="S"/>
    <n v="1"/>
    <n v="30"/>
    <n v="0"/>
    <s v=" "/>
    <s v=" "/>
    <s v=" "/>
    <s v=" "/>
    <s v=" "/>
    <s v=" "/>
    <n v="1"/>
    <n v="1"/>
    <s v="null"/>
    <s v=" "/>
    <n v="65622"/>
    <s v="CREDIYA 20"/>
    <n v="44431"/>
    <n v="0"/>
    <n v="0"/>
    <n v="0"/>
    <s v=" "/>
    <n v="890303093000"/>
    <n v="0"/>
    <n v="0"/>
    <m/>
    <m/>
    <m/>
    <m/>
  </r>
  <r>
    <n v="7172118"/>
    <s v="C"/>
    <x v="516"/>
    <x v="0"/>
    <n v="4"/>
    <n v="1.11174241112035E+16"/>
    <d v="2021-07-21T00:00:00"/>
    <d v="2026-07-30T00:00:00"/>
    <n v="0"/>
    <n v="1"/>
    <n v="3"/>
    <n v="30"/>
    <n v="2"/>
    <n v="15.6"/>
    <n v="16765"/>
    <n v="8000000"/>
    <n v="195396"/>
    <n v="7734256"/>
    <n v="0"/>
    <n v="0"/>
    <n v="0"/>
    <m/>
    <n v="0"/>
    <n v="0"/>
    <n v="0"/>
    <m/>
    <m/>
    <d v="2021-10-29T00:00:00"/>
    <n v="1"/>
    <s v="S"/>
    <n v="1"/>
    <n v="30"/>
    <n v="0"/>
    <s v=" "/>
    <s v=" "/>
    <s v=" "/>
    <s v=" "/>
    <s v=" "/>
    <s v=" "/>
    <n v="1"/>
    <n v="1"/>
    <s v="null"/>
    <s v=" "/>
    <n v="562138"/>
    <s v="LIBRE INVERSION 20"/>
    <n v="44398"/>
    <n v="0"/>
    <n v="0"/>
    <n v="0"/>
    <s v=" "/>
    <n v="890303093000"/>
    <n v="0"/>
    <n v="0"/>
    <m/>
    <m/>
    <m/>
    <m/>
  </r>
  <r>
    <n v="4686717"/>
    <s v="C"/>
    <x v="517"/>
    <x v="0"/>
    <n v="4"/>
    <n v="3.16583001203895E+16"/>
    <d v="2021-10-15T00:00:00"/>
    <d v="2024-10-30T00:00:00"/>
    <n v="0"/>
    <n v="1"/>
    <n v="0"/>
    <n v="30"/>
    <n v="2"/>
    <n v="15.6"/>
    <n v="16765"/>
    <n v="7000000"/>
    <n v="246791"/>
    <n v="7000000"/>
    <n v="0"/>
    <n v="0"/>
    <n v="0"/>
    <m/>
    <n v="0"/>
    <n v="0"/>
    <n v="0"/>
    <m/>
    <m/>
    <d v="2021-10-15T00:00:00"/>
    <n v="1"/>
    <s v="S"/>
    <n v="1"/>
    <n v="30"/>
    <n v="0"/>
    <s v=" "/>
    <s v=" "/>
    <s v=" "/>
    <s v=" "/>
    <s v=" "/>
    <s v=" "/>
    <n v="1"/>
    <n v="1"/>
    <s v="null"/>
    <s v=" "/>
    <n v="2313283"/>
    <s v="LIBRE INVERSION 20"/>
    <n v="44484"/>
    <n v="0"/>
    <n v="0"/>
    <n v="0"/>
    <s v=" "/>
    <n v="890303093000"/>
    <n v="0"/>
    <n v="0"/>
    <m/>
    <m/>
    <m/>
    <m/>
  </r>
  <r>
    <n v="1436926"/>
    <s v="C"/>
    <x v="518"/>
    <x v="0"/>
    <n v="4"/>
    <n v="1.11378470425558E+18"/>
    <d v="2021-05-05T00:00:00"/>
    <d v="2024-04-30T00:00:00"/>
    <n v="0"/>
    <n v="1"/>
    <n v="11"/>
    <n v="30"/>
    <n v="2"/>
    <n v="10.199999999999999"/>
    <n v="10691"/>
    <n v="2415102"/>
    <n v="81607"/>
    <n v="1792746"/>
    <n v="0"/>
    <n v="0"/>
    <n v="0"/>
    <m/>
    <n v="0"/>
    <n v="0"/>
    <n v="0"/>
    <m/>
    <m/>
    <d v="2021-10-29T00:00:00"/>
    <n v="1"/>
    <s v="S"/>
    <n v="1"/>
    <n v="30"/>
    <n v="0"/>
    <s v=" "/>
    <s v=" "/>
    <s v=" "/>
    <s v=" "/>
    <s v=" "/>
    <s v=" "/>
    <n v="1"/>
    <n v="1"/>
    <s v="null"/>
    <s v=" "/>
    <n v="355820"/>
    <s v="COMPRA CARTERA 20 SIN CODEUDOR"/>
    <n v="44321"/>
    <n v="0"/>
    <n v="0"/>
    <n v="0"/>
    <s v=" "/>
    <n v="890303093000"/>
    <n v="0"/>
    <n v="0"/>
    <m/>
    <m/>
    <m/>
    <m/>
  </r>
  <r>
    <n v="6544014"/>
    <s v="C"/>
    <x v="518"/>
    <x v="0"/>
    <n v="4"/>
    <n v="1.11378470425555E+16"/>
    <d v="2020-10-16T00:00:00"/>
    <d v="2025-10-30T00:00:00"/>
    <n v="0"/>
    <n v="1"/>
    <n v="12"/>
    <n v="30"/>
    <n v="2"/>
    <n v="13.2"/>
    <n v="14029"/>
    <n v="9507721"/>
    <n v="232221"/>
    <n v="8164479"/>
    <n v="0"/>
    <n v="0"/>
    <n v="0"/>
    <m/>
    <n v="0"/>
    <n v="0"/>
    <n v="0"/>
    <m/>
    <m/>
    <d v="2021-10-29T00:00:00"/>
    <n v="1"/>
    <s v="S"/>
    <n v="1"/>
    <n v="30"/>
    <n v="0"/>
    <s v=" "/>
    <s v=" "/>
    <s v=" "/>
    <s v=" "/>
    <s v=" "/>
    <s v=" "/>
    <n v="1"/>
    <n v="1"/>
    <s v="null"/>
    <s v=" "/>
    <n v="1620465"/>
    <s v="COMPRA CARTERA 20 SIN CODEUDOR"/>
    <n v="44120"/>
    <n v="0"/>
    <n v="0"/>
    <n v="0"/>
    <s v=" "/>
    <n v="890303093000"/>
    <n v="0"/>
    <n v="0"/>
    <m/>
    <m/>
    <m/>
    <m/>
  </r>
  <r>
    <n v="7391704"/>
    <s v="C"/>
    <x v="519"/>
    <x v="0"/>
    <n v="4"/>
    <n v="1.14395440221038E+18"/>
    <d v="2021-07-14T00:00:00"/>
    <d v="2025-06-30T00:00:00"/>
    <n v="0"/>
    <n v="1"/>
    <n v="4"/>
    <n v="30"/>
    <n v="2"/>
    <n v="15.6"/>
    <n v="16765"/>
    <n v="10000000"/>
    <n v="296895"/>
    <n v="9419086"/>
    <n v="0"/>
    <n v="0"/>
    <n v="0"/>
    <m/>
    <n v="0"/>
    <n v="0"/>
    <n v="0"/>
    <m/>
    <m/>
    <d v="2021-10-29T00:00:00"/>
    <n v="1"/>
    <s v="S"/>
    <n v="1"/>
    <n v="30"/>
    <n v="0"/>
    <s v=" "/>
    <s v=" "/>
    <s v=" "/>
    <s v=" "/>
    <s v=" "/>
    <s v=" "/>
    <n v="1"/>
    <n v="1"/>
    <s v="null"/>
    <s v=" "/>
    <n v="2027382"/>
    <s v="LIBRE INVERSION 20 SIN CODEUDO"/>
    <n v="44391"/>
    <n v="0"/>
    <n v="0"/>
    <n v="0"/>
    <s v=" "/>
    <n v="890303093000"/>
    <n v="0"/>
    <n v="0"/>
    <m/>
    <m/>
    <m/>
    <m/>
  </r>
  <r>
    <n v="12046689"/>
    <s v="C"/>
    <x v="520"/>
    <x v="0"/>
    <n v="4"/>
    <n v="1.14403371711818E+18"/>
    <d v="2020-09-21T00:00:00"/>
    <d v="2025-10-30T00:00:00"/>
    <n v="0"/>
    <n v="1"/>
    <n v="12"/>
    <n v="30"/>
    <n v="2"/>
    <n v="16.8"/>
    <n v="18156"/>
    <n v="17755000"/>
    <n v="445085"/>
    <n v="15314815"/>
    <n v="0"/>
    <n v="0"/>
    <n v="0"/>
    <m/>
    <n v="0"/>
    <n v="0"/>
    <n v="0"/>
    <m/>
    <m/>
    <d v="2021-10-29T00:00:00"/>
    <n v="1"/>
    <s v="S"/>
    <n v="1"/>
    <n v="30"/>
    <n v="0"/>
    <s v=" "/>
    <s v=" "/>
    <s v=" "/>
    <s v=" "/>
    <s v=" "/>
    <s v=" "/>
    <n v="1"/>
    <n v="1"/>
    <s v="null"/>
    <s v=" "/>
    <n v="3268126"/>
    <s v="RETANQUEO 2020"/>
    <n v="44095"/>
    <n v="0"/>
    <n v="0"/>
    <n v="0"/>
    <s v=" "/>
    <n v="890303093000"/>
    <n v="0"/>
    <n v="0"/>
    <m/>
    <m/>
    <m/>
    <m/>
  </r>
  <r>
    <n v="3572606"/>
    <s v="C"/>
    <x v="520"/>
    <x v="0"/>
    <n v="4"/>
    <n v="1.14403371712038E+18"/>
    <d v="2021-03-11T00:00:00"/>
    <d v="2026-02-28T00:00:00"/>
    <n v="0"/>
    <n v="1"/>
    <n v="8"/>
    <n v="30"/>
    <n v="2"/>
    <n v="15.6"/>
    <n v="16765"/>
    <n v="5000000"/>
    <n v="122122"/>
    <n v="4541812"/>
    <n v="0"/>
    <n v="0"/>
    <n v="0"/>
    <m/>
    <n v="0"/>
    <n v="0"/>
    <n v="0"/>
    <m/>
    <m/>
    <d v="2021-10-29T00:00:00"/>
    <n v="1"/>
    <s v="S"/>
    <n v="1"/>
    <n v="30"/>
    <n v="0"/>
    <s v=" "/>
    <s v=" "/>
    <s v=" "/>
    <s v=" "/>
    <s v=" "/>
    <s v=" "/>
    <n v="1"/>
    <n v="1"/>
    <s v="null"/>
    <s v=" "/>
    <n v="969206"/>
    <s v="LIBRE INVERSION 20"/>
    <n v="44266"/>
    <n v="0"/>
    <n v="0"/>
    <n v="0"/>
    <s v=" "/>
    <n v="890303093000"/>
    <n v="0"/>
    <n v="0"/>
    <m/>
    <m/>
    <m/>
    <m/>
  </r>
  <r>
    <n v="11211098"/>
    <s v="C"/>
    <x v="521"/>
    <x v="0"/>
    <n v="4"/>
    <n v="1.14383544512038E+18"/>
    <d v="2021-07-16T00:00:00"/>
    <d v="2026-07-30T00:00:00"/>
    <n v="0"/>
    <n v="1"/>
    <n v="3"/>
    <n v="30"/>
    <n v="2"/>
    <n v="15.6"/>
    <n v="16765"/>
    <n v="13300000"/>
    <n v="324845"/>
    <n v="12858204"/>
    <n v="0"/>
    <n v="0"/>
    <n v="0"/>
    <m/>
    <n v="0"/>
    <n v="0"/>
    <n v="0"/>
    <m/>
    <m/>
    <d v="2021-10-29T00:00:00"/>
    <n v="1"/>
    <s v="S"/>
    <n v="1"/>
    <n v="30"/>
    <n v="0"/>
    <s v=" "/>
    <s v=" "/>
    <s v=" "/>
    <s v=" "/>
    <s v=" "/>
    <s v=" "/>
    <n v="1"/>
    <n v="1"/>
    <s v="null"/>
    <s v=" "/>
    <n v="1647106"/>
    <s v="LIBRE INVERSION 20"/>
    <n v="44393"/>
    <n v="0"/>
    <n v="0"/>
    <n v="0"/>
    <s v=" "/>
    <n v="890303093000"/>
    <n v="0"/>
    <n v="0"/>
    <m/>
    <m/>
    <m/>
    <m/>
  </r>
  <r>
    <n v="632894"/>
    <s v="C"/>
    <x v="521"/>
    <x v="0"/>
    <n v="4"/>
    <n v="1.1438354451246799E+18"/>
    <d v="2021-09-09T00:00:00"/>
    <d v="2022-03-30T00:00:00"/>
    <n v="0"/>
    <n v="1"/>
    <n v="2"/>
    <n v="30"/>
    <n v="2"/>
    <n v="19.2"/>
    <n v="20983"/>
    <n v="1000000"/>
    <n v="152440"/>
    <n v="725877"/>
    <n v="0"/>
    <n v="0"/>
    <n v="0"/>
    <m/>
    <n v="0"/>
    <n v="0"/>
    <n v="0"/>
    <m/>
    <m/>
    <d v="2021-10-29T00:00:00"/>
    <n v="1"/>
    <s v="S"/>
    <n v="1"/>
    <n v="30"/>
    <n v="0"/>
    <s v=" "/>
    <s v=" "/>
    <s v=" "/>
    <s v=" "/>
    <s v=" "/>
    <s v=" "/>
    <n v="1"/>
    <n v="1"/>
    <s v="null"/>
    <s v=" "/>
    <n v="92983"/>
    <s v="CREDIYA 20"/>
    <n v="44448"/>
    <n v="0"/>
    <n v="0"/>
    <n v="0"/>
    <s v=" "/>
    <n v="890303093000"/>
    <n v="0"/>
    <n v="0"/>
    <m/>
    <m/>
    <m/>
    <m/>
  </r>
  <r>
    <n v="1589432"/>
    <s v="C"/>
    <x v="521"/>
    <x v="0"/>
    <n v="4"/>
    <n v="1.14383544511718E+18"/>
    <d v="2020-12-29T00:00:00"/>
    <d v="2027-01-31T00:00:00"/>
    <n v="0"/>
    <n v="1"/>
    <n v="9"/>
    <n v="30"/>
    <n v="2"/>
    <n v="11.76"/>
    <n v="12415"/>
    <n v="2000000"/>
    <n v="39476"/>
    <n v="1822947"/>
    <n v="0"/>
    <n v="0"/>
    <n v="0"/>
    <m/>
    <n v="0"/>
    <n v="0"/>
    <n v="0"/>
    <m/>
    <m/>
    <d v="2021-10-29T00:00:00"/>
    <n v="1"/>
    <s v="S"/>
    <n v="1"/>
    <n v="30"/>
    <n v="0"/>
    <s v=" "/>
    <s v=" "/>
    <s v=" "/>
    <s v=" "/>
    <s v=" "/>
    <s v=" "/>
    <n v="1"/>
    <n v="1"/>
    <s v="null"/>
    <s v=" "/>
    <n v="233515"/>
    <s v="CREDITO MADRUGON"/>
    <n v="44194"/>
    <n v="0"/>
    <n v="0"/>
    <n v="0"/>
    <s v=" "/>
    <n v="890303093000"/>
    <n v="0"/>
    <n v="0"/>
    <m/>
    <m/>
    <m/>
    <m/>
  </r>
  <r>
    <n v="330594"/>
    <s v="C"/>
    <x v="522"/>
    <x v="0"/>
    <n v="4"/>
    <n v="6.5735064124689504E+16"/>
    <d v="2021-10-14T00:00:00"/>
    <d v="2022-10-30T00:00:00"/>
    <n v="0"/>
    <n v="1"/>
    <n v="0"/>
    <n v="30"/>
    <n v="2"/>
    <n v="19.2"/>
    <n v="20983"/>
    <n v="400000"/>
    <n v="37016"/>
    <n v="400000"/>
    <n v="0"/>
    <n v="0"/>
    <n v="0"/>
    <m/>
    <n v="0"/>
    <n v="0"/>
    <n v="0"/>
    <m/>
    <m/>
    <d v="2021-10-14T00:00:00"/>
    <n v="1"/>
    <s v="S"/>
    <n v="1"/>
    <n v="30"/>
    <n v="0"/>
    <s v=" "/>
    <s v=" "/>
    <s v=" "/>
    <s v=" "/>
    <s v=" "/>
    <s v=" "/>
    <n v="1"/>
    <n v="1"/>
    <s v="null"/>
    <s v=" "/>
    <n v="69406"/>
    <s v="CREDIYA 20"/>
    <n v="44483"/>
    <n v="0"/>
    <n v="0"/>
    <n v="0"/>
    <s v=" "/>
    <n v="0"/>
    <s v="ARIZABALETA LUCIANA"/>
    <n v="0"/>
    <m/>
    <m/>
    <m/>
    <m/>
  </r>
  <r>
    <n v="7406142"/>
    <s v="C"/>
    <x v="522"/>
    <x v="0"/>
    <n v="4"/>
    <n v="6.57350641176872E+16"/>
    <d v="2019-11-19T00:00:00"/>
    <d v="2025-11-30T00:00:00"/>
    <n v="0"/>
    <n v="1"/>
    <n v="20"/>
    <n v="30"/>
    <n v="2"/>
    <n v="18"/>
    <n v="19562"/>
    <n v="10917278"/>
    <n v="250780"/>
    <n v="8961007"/>
    <n v="0"/>
    <n v="0"/>
    <n v="0"/>
    <m/>
    <n v="0"/>
    <n v="0"/>
    <n v="0"/>
    <m/>
    <m/>
    <d v="2021-10-30T00:00:00"/>
    <n v="1"/>
    <s v="S"/>
    <n v="1"/>
    <n v="30"/>
    <n v="0"/>
    <s v=" "/>
    <s v=" "/>
    <s v=" "/>
    <s v=" "/>
    <s v=" "/>
    <s v=" "/>
    <n v="1"/>
    <n v="1"/>
    <s v="null"/>
    <s v=" "/>
    <n v="1554865"/>
    <s v="RETANQUEO OCT 2019"/>
    <n v="43788"/>
    <n v="0"/>
    <n v="0"/>
    <n v="0"/>
    <s v=" "/>
    <n v="0"/>
    <s v="ARIZABALETA LUCIANA"/>
    <n v="0"/>
    <m/>
    <m/>
    <m/>
    <m/>
  </r>
  <r>
    <n v="4174813"/>
    <s v="C"/>
    <x v="523"/>
    <x v="0"/>
    <n v="4"/>
    <n v="7.6043364120389408E+16"/>
    <d v="2021-09-09T00:00:00"/>
    <d v="2025-08-30T00:00:00"/>
    <n v="0"/>
    <n v="1"/>
    <n v="2"/>
    <n v="30"/>
    <n v="2"/>
    <n v="15.6"/>
    <n v="16765"/>
    <n v="5000000"/>
    <n v="142214"/>
    <n v="4849564"/>
    <n v="0"/>
    <n v="0"/>
    <n v="0"/>
    <m/>
    <n v="0"/>
    <n v="0"/>
    <n v="0"/>
    <m/>
    <m/>
    <d v="2021-10-30T00:00:00"/>
    <n v="1"/>
    <s v="S"/>
    <n v="1"/>
    <n v="30"/>
    <n v="0"/>
    <s v=" "/>
    <s v=" "/>
    <s v=" "/>
    <s v=" "/>
    <s v=" "/>
    <s v=" "/>
    <n v="1"/>
    <n v="1"/>
    <s v="null"/>
    <s v=" "/>
    <n v="674751"/>
    <s v="LIBRE INVERSION 20"/>
    <n v="44448"/>
    <n v="0"/>
    <n v="0"/>
    <n v="0"/>
    <s v=" "/>
    <n v="0"/>
    <s v="ARIZABALETA LUCIANA"/>
    <n v="0"/>
    <m/>
    <m/>
    <m/>
    <m/>
  </r>
  <r>
    <n v="8649188"/>
    <s v="C"/>
    <x v="523"/>
    <x v="0"/>
    <n v="4"/>
    <n v="7.60433641181884E+16"/>
    <d v="2020-09-11T00:00:00"/>
    <d v="2025-08-30T00:00:00"/>
    <n v="0"/>
    <n v="1"/>
    <n v="14"/>
    <n v="30"/>
    <n v="2"/>
    <n v="16.8"/>
    <n v="18156"/>
    <n v="12000000"/>
    <n v="300818"/>
    <n v="10047108"/>
    <n v="0"/>
    <n v="0"/>
    <n v="0"/>
    <m/>
    <n v="0"/>
    <n v="0"/>
    <n v="0"/>
    <m/>
    <m/>
    <d v="2021-10-30T00:00:00"/>
    <n v="1"/>
    <s v="S"/>
    <n v="1"/>
    <n v="30"/>
    <n v="0"/>
    <s v=" "/>
    <s v=" "/>
    <s v=" "/>
    <s v=" "/>
    <s v=" "/>
    <s v=" "/>
    <n v="1"/>
    <n v="1"/>
    <s v="null"/>
    <s v=" "/>
    <n v="1397920"/>
    <s v="RETANQUEO 2020"/>
    <n v="44085"/>
    <n v="0"/>
    <n v="0"/>
    <n v="0"/>
    <s v=" "/>
    <n v="0"/>
    <s v="ARIZABALETA LUCIANA"/>
    <n v="0"/>
    <m/>
    <m/>
    <m/>
    <m/>
  </r>
  <r>
    <n v="466789"/>
    <s v="C"/>
    <x v="524"/>
    <x v="5"/>
    <n v="4"/>
    <n v="1.48396871049864E+16"/>
    <d v="2019-10-31T00:00:00"/>
    <d v="2021-07-30T00:00:00"/>
    <n v="300"/>
    <n v="1"/>
    <n v="12"/>
    <n v="30"/>
    <n v="2"/>
    <n v="18"/>
    <n v="19562"/>
    <n v="1007124"/>
    <n v="56414"/>
    <n v="466789"/>
    <n v="18776"/>
    <n v="0"/>
    <n v="0"/>
    <m/>
    <n v="233394"/>
    <n v="18776"/>
    <n v="16653"/>
    <m/>
    <m/>
    <d v="2020-11-30T00:00:00"/>
    <n v="1"/>
    <s v="S"/>
    <n v="1"/>
    <n v="30"/>
    <n v="466789"/>
    <s v=" "/>
    <s v=" "/>
    <s v=" "/>
    <s v=" "/>
    <s v=" "/>
    <s v=" "/>
    <n v="1"/>
    <n v="1"/>
    <s v="null"/>
    <s v=" "/>
    <n v="0"/>
    <s v="EX ASOCIADOS"/>
    <n v="43777"/>
    <n v="0"/>
    <n v="0"/>
    <n v="0"/>
    <s v=" "/>
    <n v="1"/>
    <s v="SARA SOFIA URIBE "/>
    <n v="0"/>
    <m/>
    <m/>
    <m/>
    <m/>
  </r>
  <r>
    <n v="732539"/>
    <s v="C"/>
    <x v="525"/>
    <x v="7"/>
    <n v="4"/>
    <n v="1.13064208410498E+18"/>
    <d v="2019-10-31T00:00:00"/>
    <d v="2022-07-30T00:00:00"/>
    <n v="120"/>
    <n v="1"/>
    <n v="26"/>
    <n v="30"/>
    <n v="2"/>
    <n v="18"/>
    <n v="19562"/>
    <n v="2988874"/>
    <n v="115958"/>
    <n v="732539"/>
    <n v="28225"/>
    <n v="0"/>
    <n v="0"/>
    <m/>
    <n v="146508"/>
    <n v="28225"/>
    <n v="10757"/>
    <m/>
    <m/>
    <d v="2021-05-21T00:00:00"/>
    <n v="1"/>
    <s v="S"/>
    <n v="1"/>
    <n v="30"/>
    <n v="428810"/>
    <s v=" "/>
    <s v=" "/>
    <s v=" "/>
    <s v=" "/>
    <s v=" "/>
    <s v=" "/>
    <n v="1"/>
    <n v="1"/>
    <s v="null"/>
    <s v=" "/>
    <n v="0"/>
    <s v="EX ASOCIADOS"/>
    <n v="43777"/>
    <n v="0"/>
    <n v="0"/>
    <n v="0"/>
    <s v=" "/>
    <n v="1"/>
    <s v="SARA SOFIA URIBE "/>
    <n v="0"/>
    <m/>
    <m/>
    <m/>
    <m/>
  </r>
  <r>
    <n v="1696928"/>
    <s v="C"/>
    <x v="526"/>
    <x v="8"/>
    <n v="4"/>
    <n v="1.13063639210498E+18"/>
    <d v="2019-10-31T00:00:00"/>
    <d v="2022-11-30T00:00:00"/>
    <n v="90"/>
    <n v="1"/>
    <n v="20"/>
    <n v="30"/>
    <n v="2"/>
    <n v="18"/>
    <n v="19562"/>
    <n v="3220293"/>
    <n v="114551"/>
    <n v="1696928"/>
    <n v="47228"/>
    <n v="0"/>
    <n v="0"/>
    <m/>
    <n v="169693"/>
    <n v="47228"/>
    <n v="21572"/>
    <m/>
    <m/>
    <d v="2021-07-30T00:00:00"/>
    <n v="1"/>
    <s v="S"/>
    <n v="1"/>
    <n v="30"/>
    <n v="258810"/>
    <s v=" "/>
    <s v=" "/>
    <s v=" "/>
    <s v=" "/>
    <s v=" "/>
    <s v=" "/>
    <n v="1"/>
    <n v="1"/>
    <s v="null"/>
    <s v=" "/>
    <n v="0"/>
    <s v="EX ASOCIADOS"/>
    <n v="43777"/>
    <n v="0"/>
    <n v="0"/>
    <n v="0"/>
    <s v=" "/>
    <n v="1"/>
    <s v="SARA SOFIA URIBE "/>
    <n v="0"/>
    <m/>
    <m/>
    <m/>
    <m/>
  </r>
  <r>
    <n v="1273568"/>
    <s v="C"/>
    <x v="527"/>
    <x v="5"/>
    <n v="4"/>
    <n v="6.6905548104987104E+16"/>
    <d v="2019-10-31T00:00:00"/>
    <d v="2025-10-30T00:00:00"/>
    <n v="420"/>
    <n v="1"/>
    <n v="53"/>
    <n v="30"/>
    <n v="2"/>
    <n v="18"/>
    <n v="19562"/>
    <n v="3393324"/>
    <n v="77994"/>
    <n v="1273568"/>
    <n v="54662"/>
    <n v="0"/>
    <n v="0"/>
    <m/>
    <n v="1273568"/>
    <n v="54662"/>
    <n v="133272"/>
    <m/>
    <m/>
    <d v="2020-07-22T00:00:00"/>
    <n v="1"/>
    <s v="S"/>
    <n v="1"/>
    <n v="30"/>
    <n v="906329"/>
    <s v=" "/>
    <s v=" "/>
    <s v=" "/>
    <s v=" "/>
    <s v=" "/>
    <s v=" "/>
    <n v="1"/>
    <n v="1"/>
    <s v="null"/>
    <s v=" "/>
    <n v="0"/>
    <s v="EX ASOCIADOS"/>
    <n v="43778"/>
    <n v="0"/>
    <n v="0"/>
    <n v="0"/>
    <s v=" "/>
    <n v="1"/>
    <s v="SARA SOFIA URIBE "/>
    <n v="0"/>
    <m/>
    <m/>
    <m/>
    <m/>
  </r>
  <r>
    <n v="636291"/>
    <s v="C"/>
    <x v="528"/>
    <x v="5"/>
    <n v="4"/>
    <n v="6.68290361049868E+16"/>
    <d v="2019-10-31T00:00:00"/>
    <d v="2022-09-30T00:00:00"/>
    <n v="210"/>
    <n v="1"/>
    <n v="19"/>
    <n v="30"/>
    <n v="2"/>
    <n v="18"/>
    <n v="19562"/>
    <n v="1223431"/>
    <n v="45377"/>
    <n v="636291"/>
    <n v="17741"/>
    <n v="0"/>
    <n v="0"/>
    <m/>
    <n v="318146"/>
    <n v="17741"/>
    <n v="34588"/>
    <m/>
    <m/>
    <d v="2021-06-11T00:00:00"/>
    <n v="1"/>
    <s v="S"/>
    <n v="1"/>
    <n v="30"/>
    <n v="251779"/>
    <s v=" "/>
    <s v=" "/>
    <s v=" "/>
    <s v=" "/>
    <s v=" "/>
    <s v=" "/>
    <n v="1"/>
    <n v="1"/>
    <s v="null"/>
    <s v=" "/>
    <n v="0"/>
    <s v="EX ASOCIADOS"/>
    <n v="43778"/>
    <n v="0"/>
    <n v="0"/>
    <n v="0"/>
    <s v=" "/>
    <n v="1"/>
    <s v="SARA SOFIA URIBE "/>
    <n v="0"/>
    <m/>
    <m/>
    <m/>
    <m/>
  </r>
  <r>
    <n v="796929"/>
    <s v="C"/>
    <x v="529"/>
    <x v="1"/>
    <n v="4"/>
    <n v="1.14408702310498E+18"/>
    <d v="2019-10-31T00:00:00"/>
    <d v="2025-10-30T00:00:00"/>
    <n v="0"/>
    <n v="1"/>
    <n v="23"/>
    <n v="30"/>
    <n v="2"/>
    <n v="18"/>
    <n v="19562"/>
    <n v="1011292"/>
    <n v="23244"/>
    <n v="796929"/>
    <n v="626"/>
    <n v="0"/>
    <n v="0"/>
    <m/>
    <n v="0"/>
    <n v="0"/>
    <n v="0"/>
    <m/>
    <m/>
    <d v="2021-10-19T00:00:00"/>
    <n v="1"/>
    <s v="S"/>
    <n v="1"/>
    <n v="30"/>
    <n v="0"/>
    <s v=" "/>
    <s v=" "/>
    <s v=" "/>
    <s v=" "/>
    <s v=" "/>
    <s v=" "/>
    <n v="1"/>
    <n v="1"/>
    <s v="null"/>
    <s v=" "/>
    <n v="0"/>
    <s v="EX ASOCIADOS"/>
    <n v="43778"/>
    <n v="0"/>
    <n v="0"/>
    <n v="0"/>
    <s v=" "/>
    <n v="1"/>
    <s v="SARA SOFIA URIBE "/>
    <n v="0"/>
    <m/>
    <m/>
    <m/>
    <m/>
  </r>
  <r>
    <n v="2566627"/>
    <s v="C"/>
    <x v="530"/>
    <x v="0"/>
    <n v="4"/>
    <n v="1.00582896612038E+18"/>
    <d v="2020-09-07T00:00:00"/>
    <d v="2023-08-30T00:00:00"/>
    <n v="0"/>
    <n v="1"/>
    <n v="14"/>
    <n v="30"/>
    <n v="2"/>
    <n v="18"/>
    <n v="19562"/>
    <n v="5000000"/>
    <n v="182270"/>
    <n v="3375878"/>
    <n v="0"/>
    <n v="0"/>
    <n v="0"/>
    <m/>
    <n v="0"/>
    <n v="0"/>
    <n v="0"/>
    <m/>
    <m/>
    <d v="2021-10-30T00:00:00"/>
    <n v="1"/>
    <s v="S"/>
    <n v="1"/>
    <n v="30"/>
    <n v="0"/>
    <s v=" "/>
    <s v=" "/>
    <s v=" "/>
    <s v=" "/>
    <s v=" "/>
    <s v=" "/>
    <n v="1"/>
    <n v="1"/>
    <s v="null"/>
    <s v=" "/>
    <n v="809251"/>
    <s v="LIBRE INVERSION 20"/>
    <n v="44081"/>
    <n v="0"/>
    <n v="0"/>
    <n v="0"/>
    <s v=" "/>
    <n v="900771349"/>
    <s v="CLINICA DESA SAS"/>
    <n v="0"/>
    <m/>
    <m/>
    <m/>
    <m/>
  </r>
  <r>
    <n v="305698"/>
    <s v="C"/>
    <x v="530"/>
    <x v="0"/>
    <n v="4"/>
    <n v="1.0058289661246799E+18"/>
    <d v="2021-02-11T00:00:00"/>
    <d v="2023-01-31T00:00:00"/>
    <n v="0"/>
    <n v="1"/>
    <n v="9"/>
    <n v="30"/>
    <n v="2"/>
    <n v="19.2"/>
    <n v="20983"/>
    <n v="600000"/>
    <n v="30479"/>
    <n v="402084"/>
    <n v="0"/>
    <n v="0"/>
    <n v="0"/>
    <m/>
    <n v="0"/>
    <n v="0"/>
    <n v="0"/>
    <m/>
    <m/>
    <d v="2021-10-30T00:00:00"/>
    <n v="1"/>
    <s v="S"/>
    <n v="1"/>
    <n v="30"/>
    <n v="0"/>
    <s v=" "/>
    <s v=" "/>
    <s v=" "/>
    <s v=" "/>
    <s v=" "/>
    <s v=" "/>
    <n v="1"/>
    <n v="1"/>
    <s v="null"/>
    <s v=" "/>
    <n v="96386"/>
    <s v="CREDIYA 20"/>
    <n v="44238"/>
    <n v="0"/>
    <n v="0"/>
    <n v="0"/>
    <s v=" "/>
    <n v="900771349"/>
    <s v="CLINICA DESA SAS"/>
    <n v="0"/>
    <m/>
    <m/>
    <m/>
    <m/>
  </r>
  <r>
    <n v="6479851"/>
    <s v="C"/>
    <x v="531"/>
    <x v="0"/>
    <n v="4"/>
    <n v="1.01019173712038E+18"/>
    <d v="2021-07-30T00:00:00"/>
    <d v="2027-07-30T00:00:00"/>
    <n v="0"/>
    <n v="1"/>
    <n v="3"/>
    <n v="30"/>
    <n v="2"/>
    <n v="15.6"/>
    <n v="16765"/>
    <n v="7000000"/>
    <n v="152615"/>
    <n v="6823291"/>
    <n v="0"/>
    <n v="0"/>
    <n v="0"/>
    <m/>
    <n v="0"/>
    <n v="0"/>
    <n v="0"/>
    <m/>
    <m/>
    <d v="2021-10-30T00:00:00"/>
    <n v="1"/>
    <s v="S"/>
    <n v="1"/>
    <n v="30"/>
    <n v="0"/>
    <s v=" "/>
    <s v=" "/>
    <s v=" "/>
    <s v=" "/>
    <s v=" "/>
    <s v=" "/>
    <n v="1"/>
    <n v="1"/>
    <s v="null"/>
    <s v=" "/>
    <n v="343440"/>
    <s v="LIBRE INVERSION 20"/>
    <n v="44407"/>
    <n v="0"/>
    <n v="0"/>
    <n v="0"/>
    <s v=" "/>
    <n v="900891513"/>
    <s v="CLINICA NUEVA RAFAEL URIBE"/>
    <n v="0"/>
    <m/>
    <m/>
    <m/>
    <m/>
  </r>
  <r>
    <n v="6505484"/>
    <s v="C"/>
    <x v="532"/>
    <x v="0"/>
    <n v="4"/>
    <n v="2.47147311203893E+16"/>
    <d v="2021-07-26T00:00:00"/>
    <d v="2027-07-30T00:00:00"/>
    <n v="0"/>
    <n v="1"/>
    <n v="3"/>
    <n v="30"/>
    <n v="2"/>
    <n v="15.6"/>
    <n v="16765"/>
    <n v="7000000"/>
    <n v="152615"/>
    <n v="6823291"/>
    <n v="0"/>
    <n v="0"/>
    <n v="0"/>
    <m/>
    <n v="0"/>
    <n v="0"/>
    <n v="0"/>
    <m/>
    <m/>
    <d v="2021-10-30T00:00:00"/>
    <n v="1"/>
    <s v="S"/>
    <n v="1"/>
    <n v="30"/>
    <n v="0"/>
    <s v=" "/>
    <s v=" "/>
    <s v=" "/>
    <s v=" "/>
    <s v=" "/>
    <s v=" "/>
    <n v="1"/>
    <n v="1"/>
    <s v="null"/>
    <s v=" "/>
    <n v="317807"/>
    <s v="LIBRE INVERSION 20"/>
    <n v="44403"/>
    <n v="0"/>
    <n v="0"/>
    <n v="0"/>
    <s v=" "/>
    <n v="900891513"/>
    <s v="CLINICA NUEVA RAFAEL URIBE"/>
    <n v="0"/>
    <m/>
    <m/>
    <m/>
    <m/>
  </r>
  <r>
    <n v="524701"/>
    <s v="C"/>
    <x v="532"/>
    <x v="0"/>
    <n v="4"/>
    <n v="2.47147311246894E+16"/>
    <d v="2021-08-27T00:00:00"/>
    <d v="2022-08-30T00:00:00"/>
    <n v="0"/>
    <n v="1"/>
    <n v="2"/>
    <n v="30"/>
    <n v="2"/>
    <n v="19.2"/>
    <n v="20983"/>
    <n v="650000"/>
    <n v="60150"/>
    <n v="550334"/>
    <n v="0"/>
    <n v="0"/>
    <n v="0"/>
    <m/>
    <n v="0"/>
    <n v="0"/>
    <n v="0"/>
    <m/>
    <m/>
    <d v="2021-10-30T00:00:00"/>
    <n v="1"/>
    <s v="S"/>
    <n v="1"/>
    <n v="30"/>
    <n v="0"/>
    <s v=" "/>
    <s v=" "/>
    <s v=" "/>
    <s v=" "/>
    <s v=" "/>
    <s v=" "/>
    <n v="1"/>
    <n v="1"/>
    <s v="null"/>
    <s v=" "/>
    <n v="25633"/>
    <s v="CREDIYA 20"/>
    <n v="44435"/>
    <n v="0"/>
    <n v="0"/>
    <n v="0"/>
    <s v=" "/>
    <n v="900891513"/>
    <s v="CLINICA NUEVA RAFAEL URIBE"/>
    <n v="0"/>
    <m/>
    <m/>
    <m/>
    <m/>
  </r>
  <r>
    <n v="6479851"/>
    <s v="C"/>
    <x v="533"/>
    <x v="0"/>
    <n v="4"/>
    <n v="1.03068090412038E+18"/>
    <d v="2021-08-02T00:00:00"/>
    <d v="2027-07-30T00:00:00"/>
    <n v="0"/>
    <n v="1"/>
    <n v="3"/>
    <n v="30"/>
    <n v="2"/>
    <n v="15.6"/>
    <n v="16765"/>
    <n v="7000000"/>
    <n v="152615"/>
    <n v="6823291"/>
    <n v="0"/>
    <n v="0"/>
    <n v="0"/>
    <m/>
    <n v="0"/>
    <n v="0"/>
    <n v="0"/>
    <m/>
    <m/>
    <d v="2021-10-30T00:00:00"/>
    <n v="1"/>
    <s v="S"/>
    <n v="1"/>
    <n v="30"/>
    <n v="0"/>
    <s v=" "/>
    <s v=" "/>
    <s v=" "/>
    <s v=" "/>
    <s v=" "/>
    <s v=" "/>
    <n v="1"/>
    <n v="1"/>
    <s v="null"/>
    <s v=" "/>
    <n v="343440"/>
    <s v="LIBRE INVERSION 20"/>
    <n v="44410"/>
    <n v="0"/>
    <n v="0"/>
    <n v="0"/>
    <s v=" "/>
    <n v="900891513"/>
    <s v="CLINICA NUEVA RAFAEL URIBE"/>
    <n v="0"/>
    <m/>
    <m/>
    <m/>
    <m/>
  </r>
  <r>
    <n v="3829823"/>
    <s v="C"/>
    <x v="534"/>
    <x v="1"/>
    <n v="4"/>
    <n v="3.8553825117586E+16"/>
    <d v="2019-04-05T00:00:00"/>
    <d v="2025-04-30T00:00:00"/>
    <n v="0"/>
    <n v="1"/>
    <n v="30"/>
    <n v="30"/>
    <n v="2"/>
    <n v="18"/>
    <n v="19562"/>
    <n v="7622038"/>
    <n v="175085"/>
    <n v="5417114"/>
    <n v="0"/>
    <n v="0"/>
    <n v="0"/>
    <m/>
    <n v="0"/>
    <n v="0"/>
    <n v="0"/>
    <m/>
    <m/>
    <d v="2021-10-26T00:00:00"/>
    <n v="1"/>
    <s v="S"/>
    <n v="1"/>
    <n v="30"/>
    <n v="0"/>
    <s v=" "/>
    <s v=" "/>
    <s v=" "/>
    <s v=" "/>
    <s v=" "/>
    <s v=" "/>
    <n v="1"/>
    <n v="1"/>
    <s v="null"/>
    <s v=" "/>
    <n v="1587291"/>
    <s v="FERIA 2019"/>
    <n v="43560"/>
    <n v="0"/>
    <n v="0"/>
    <n v="0"/>
    <s v=" "/>
    <n v="890303093000"/>
    <n v="0"/>
    <n v="0"/>
    <m/>
    <m/>
    <m/>
    <m/>
  </r>
  <r>
    <n v="228655"/>
    <s v="C"/>
    <x v="534"/>
    <x v="0"/>
    <n v="4"/>
    <n v="3.8553825113014096E+16"/>
    <d v="2021-09-24T00:00:00"/>
    <d v="2022-09-30T00:00:00"/>
    <n v="0"/>
    <n v="1"/>
    <n v="1"/>
    <n v="30"/>
    <n v="2"/>
    <n v="19.8"/>
    <n v="21699"/>
    <n v="350000"/>
    <n v="32437"/>
    <n v="323422"/>
    <n v="0"/>
    <n v="0"/>
    <n v="0"/>
    <m/>
    <n v="0"/>
    <n v="0"/>
    <n v="0"/>
    <m/>
    <m/>
    <d v="2021-10-29T00:00:00"/>
    <n v="1"/>
    <s v="S"/>
    <n v="1"/>
    <n v="30"/>
    <n v="0"/>
    <s v=" "/>
    <s v=" "/>
    <s v=" "/>
    <s v=" "/>
    <s v=" "/>
    <s v=" "/>
    <n v="1"/>
    <n v="1"/>
    <s v="null"/>
    <s v=" "/>
    <n v="94767"/>
    <s v="ORDENES AL COMERCIO"/>
    <n v="44463"/>
    <n v="0"/>
    <n v="0"/>
    <n v="0"/>
    <s v=" "/>
    <n v="890303093000"/>
    <n v="0"/>
    <n v="0"/>
    <m/>
    <m/>
    <m/>
    <m/>
  </r>
  <r>
    <n v="924267"/>
    <s v="C"/>
    <x v="534"/>
    <x v="0"/>
    <n v="4"/>
    <n v="3.8553825124689E+16"/>
    <d v="2021-04-05T00:00:00"/>
    <d v="2023-03-30T00:00:00"/>
    <n v="0"/>
    <n v="1"/>
    <n v="8"/>
    <n v="30"/>
    <n v="2"/>
    <n v="19.2"/>
    <n v="20983"/>
    <n v="1800000"/>
    <n v="91437"/>
    <n v="1307334"/>
    <n v="0"/>
    <n v="0"/>
    <n v="0"/>
    <m/>
    <n v="0"/>
    <n v="0"/>
    <n v="0"/>
    <m/>
    <m/>
    <d v="2021-10-29T00:00:00"/>
    <n v="1"/>
    <s v="S"/>
    <n v="1"/>
    <n v="30"/>
    <n v="0"/>
    <s v=" "/>
    <s v=" "/>
    <s v=" "/>
    <s v=" "/>
    <s v=" "/>
    <s v=" "/>
    <n v="1"/>
    <n v="1"/>
    <s v="null"/>
    <s v=" "/>
    <n v="383067"/>
    <s v="CREDIYA 20"/>
    <n v="44291"/>
    <n v="0"/>
    <n v="0"/>
    <n v="0"/>
    <s v=" "/>
    <n v="890303093000"/>
    <n v="0"/>
    <n v="0"/>
    <m/>
    <m/>
    <m/>
    <m/>
  </r>
  <r>
    <n v="0"/>
    <s v="C"/>
    <x v="535"/>
    <x v="0"/>
    <n v="4"/>
    <n v="1.04250331246893E+16"/>
    <d v="2021-07-23T00:00:00"/>
    <d v="2022-07-30T00:00:00"/>
    <n v="0"/>
    <n v="1"/>
    <n v="3"/>
    <n v="30"/>
    <n v="2"/>
    <n v="19.2"/>
    <n v="20983"/>
    <n v="700000"/>
    <n v="64777"/>
    <n v="537669"/>
    <n v="0"/>
    <n v="0"/>
    <n v="0"/>
    <m/>
    <n v="0"/>
    <n v="0"/>
    <n v="0"/>
    <m/>
    <m/>
    <d v="2021-10-29T00:00:00"/>
    <n v="1"/>
    <s v="S"/>
    <n v="1"/>
    <n v="30"/>
    <n v="0"/>
    <s v=" "/>
    <s v=" "/>
    <s v=" "/>
    <s v=" "/>
    <s v=" "/>
    <s v=" "/>
    <n v="1"/>
    <n v="1"/>
    <s v="null"/>
    <s v=" "/>
    <n v="3187464"/>
    <s v="CREDIYA 20"/>
    <n v="44400"/>
    <n v="0"/>
    <n v="0"/>
    <n v="0"/>
    <s v=" "/>
    <n v="890303093000"/>
    <n v="0"/>
    <n v="0"/>
    <m/>
    <m/>
    <m/>
    <m/>
  </r>
  <r>
    <n v="3635975"/>
    <s v="C"/>
    <x v="536"/>
    <x v="0"/>
    <n v="4"/>
    <n v="1.10707641411778E+18"/>
    <d v="2020-07-08T00:00:00"/>
    <d v="2024-06-30T00:00:00"/>
    <n v="0"/>
    <n v="1"/>
    <n v="16"/>
    <n v="30"/>
    <n v="2"/>
    <n v="18"/>
    <n v="19562"/>
    <n v="7467000"/>
    <n v="220468"/>
    <n v="5550595"/>
    <n v="0"/>
    <n v="0"/>
    <n v="0"/>
    <m/>
    <n v="0"/>
    <n v="0"/>
    <n v="0"/>
    <m/>
    <m/>
    <d v="2021-10-30T00:00:00"/>
    <n v="1"/>
    <s v="S"/>
    <n v="1"/>
    <n v="30"/>
    <n v="0"/>
    <s v=" "/>
    <s v=" "/>
    <s v=" "/>
    <s v=" "/>
    <s v=" "/>
    <s v=" "/>
    <n v="1"/>
    <n v="1"/>
    <s v="null"/>
    <s v=" "/>
    <n v="1914620"/>
    <s v="FERIA 2020"/>
    <n v="44020"/>
    <n v="0"/>
    <n v="0"/>
    <n v="0"/>
    <s v=" "/>
    <n v="0"/>
    <s v="ARIZABALETA LUCIANA"/>
    <n v="0"/>
    <m/>
    <m/>
    <m/>
    <m/>
  </r>
  <r>
    <n v="0"/>
    <s v="C"/>
    <x v="537"/>
    <x v="0"/>
    <n v="4"/>
    <n v="6.6996224120387904E+16"/>
    <d v="2020-04-17T00:00:00"/>
    <d v="2021-09-30T00:00:00"/>
    <n v="0"/>
    <n v="1"/>
    <n v="16"/>
    <n v="30"/>
    <n v="2"/>
    <n v="18"/>
    <n v="19562"/>
    <n v="3000000"/>
    <n v="191829"/>
    <n v="375067"/>
    <n v="0"/>
    <n v="0"/>
    <n v="0"/>
    <m/>
    <n v="0"/>
    <n v="0"/>
    <n v="0"/>
    <m/>
    <m/>
    <d v="2021-10-30T00:00:00"/>
    <n v="1"/>
    <s v="S"/>
    <n v="1"/>
    <n v="30"/>
    <n v="0"/>
    <s v=" "/>
    <s v=" "/>
    <s v=" "/>
    <s v=" "/>
    <s v=" "/>
    <s v=" "/>
    <n v="1"/>
    <n v="1"/>
    <s v="null"/>
    <s v=" "/>
    <n v="1559795"/>
    <s v="LIBRE INVERSION 20"/>
    <n v="43938"/>
    <n v="0"/>
    <n v="0"/>
    <n v="0"/>
    <s v=" "/>
    <s v=" "/>
    <n v="0"/>
    <n v="0"/>
    <m/>
    <m/>
    <m/>
    <m/>
  </r>
  <r>
    <n v="3356057"/>
    <s v="C"/>
    <x v="538"/>
    <x v="0"/>
    <n v="4"/>
    <n v="1.11351249521038E+18"/>
    <d v="2021-09-20T00:00:00"/>
    <d v="2027-09-30T00:00:00"/>
    <n v="0"/>
    <n v="1"/>
    <n v="1"/>
    <n v="30"/>
    <n v="2"/>
    <n v="15.6"/>
    <n v="16765"/>
    <n v="4000000"/>
    <n v="92593"/>
    <n v="3969407"/>
    <n v="0"/>
    <n v="0"/>
    <n v="0"/>
    <m/>
    <n v="0"/>
    <n v="0"/>
    <n v="0"/>
    <m/>
    <m/>
    <d v="2021-10-30T00:00:00"/>
    <n v="1"/>
    <s v="S"/>
    <n v="1"/>
    <n v="30"/>
    <n v="0"/>
    <s v=" "/>
    <s v=" "/>
    <s v=" "/>
    <s v=" "/>
    <s v=" "/>
    <s v=" "/>
    <n v="1"/>
    <n v="1"/>
    <s v="null"/>
    <s v=" "/>
    <n v="613350"/>
    <s v="LIBRE INVERSION 20 SIN CODEUDO"/>
    <n v="44459"/>
    <n v="0"/>
    <n v="0"/>
    <n v="0"/>
    <s v=" "/>
    <n v="900891513"/>
    <s v="CLINICA NUEVA RAFAEL URIBE"/>
    <n v="0"/>
    <m/>
    <m/>
    <m/>
    <m/>
  </r>
  <r>
    <n v="6663222"/>
    <s v="C"/>
    <x v="539"/>
    <x v="0"/>
    <n v="4"/>
    <n v="1.14413660225558E+18"/>
    <d v="2021-10-11T00:00:00"/>
    <d v="2023-09-30T00:00:00"/>
    <n v="0"/>
    <n v="1"/>
    <n v="1"/>
    <n v="30"/>
    <n v="2"/>
    <n v="10.199999999999999"/>
    <n v="10691"/>
    <n v="8997387"/>
    <n v="428598"/>
    <n v="8667761"/>
    <n v="0"/>
    <n v="0"/>
    <n v="0"/>
    <m/>
    <n v="0"/>
    <n v="0"/>
    <n v="0"/>
    <m/>
    <m/>
    <d v="2021-10-30T00:00:00"/>
    <n v="1"/>
    <s v="S"/>
    <n v="1"/>
    <n v="30"/>
    <n v="0"/>
    <s v=" "/>
    <s v=" "/>
    <s v=" "/>
    <s v=" "/>
    <s v=" "/>
    <s v=" "/>
    <n v="1"/>
    <n v="1"/>
    <s v="null"/>
    <s v=" "/>
    <n v="2004539"/>
    <s v="COMPRA CARTERA 20 SIN CODEUDOR"/>
    <n v="44480"/>
    <n v="0"/>
    <n v="0"/>
    <n v="0"/>
    <s v=" "/>
    <s v=" "/>
    <n v="0"/>
    <n v="0"/>
    <m/>
    <m/>
    <m/>
    <m/>
  </r>
  <r>
    <n v="557899"/>
    <s v="C"/>
    <x v="540"/>
    <x v="5"/>
    <n v="4"/>
    <n v="1.00288476310498E+18"/>
    <d v="2019-07-30T00:00:00"/>
    <d v="2022-07-30T00:00:00"/>
    <n v="0"/>
    <n v="1"/>
    <n v="28"/>
    <n v="30"/>
    <n v="2"/>
    <n v="18"/>
    <n v="19562"/>
    <n v="2181139"/>
    <n v="79195"/>
    <n v="557899"/>
    <n v="0"/>
    <n v="0"/>
    <n v="0"/>
    <m/>
    <n v="278950"/>
    <n v="0"/>
    <n v="0"/>
    <m/>
    <m/>
    <d v="2021-10-31T00:00:00"/>
    <n v="1"/>
    <s v="S"/>
    <n v="1"/>
    <n v="30"/>
    <n v="0"/>
    <s v=" "/>
    <s v=" "/>
    <s v=" "/>
    <s v=" "/>
    <s v=" "/>
    <s v=" "/>
    <n v="1"/>
    <n v="1"/>
    <s v="null"/>
    <s v=" "/>
    <n v="0"/>
    <s v="EX ASOCIADOS"/>
    <n v="43685"/>
    <n v="0"/>
    <n v="0"/>
    <n v="0"/>
    <s v=" "/>
    <n v="1"/>
    <s v="SARA SOFIA URIBE "/>
    <n v="0"/>
    <m/>
    <m/>
    <m/>
    <m/>
  </r>
  <r>
    <n v="418264"/>
    <s v="C"/>
    <x v="541"/>
    <x v="0"/>
    <n v="4"/>
    <n v="1.1441342201246799E+18"/>
    <d v="2021-10-22T00:00:00"/>
    <d v="2022-10-30T00:00:00"/>
    <n v="0"/>
    <n v="1"/>
    <n v="0"/>
    <n v="30"/>
    <n v="2"/>
    <n v="19.2"/>
    <n v="20983"/>
    <n v="1000000"/>
    <n v="92539"/>
    <n v="1000000"/>
    <n v="0"/>
    <n v="0"/>
    <n v="0"/>
    <m/>
    <n v="0"/>
    <n v="0"/>
    <n v="0"/>
    <m/>
    <m/>
    <d v="2021-10-22T00:00:00"/>
    <n v="1"/>
    <s v="S"/>
    <n v="1"/>
    <n v="30"/>
    <n v="0"/>
    <s v=" "/>
    <s v=" "/>
    <s v=" "/>
    <s v=" "/>
    <s v=" "/>
    <s v=" "/>
    <n v="1"/>
    <n v="1"/>
    <s v="null"/>
    <s v=" "/>
    <n v="581736"/>
    <s v="CREDIYA 20"/>
    <n v="44491"/>
    <n v="0"/>
    <n v="0"/>
    <n v="0"/>
    <s v=" "/>
    <n v="900891513"/>
    <s v="CLINICA NUEVA RAFAEL URIBE"/>
    <n v="0"/>
    <m/>
    <m/>
    <m/>
    <m/>
  </r>
  <r>
    <n v="626887"/>
    <s v="C"/>
    <x v="541"/>
    <x v="0"/>
    <n v="4"/>
    <n v="1.14413422021038E+18"/>
    <d v="2021-05-28T00:00:00"/>
    <d v="2022-11-30T00:00:00"/>
    <n v="0"/>
    <n v="1"/>
    <n v="5"/>
    <n v="30"/>
    <n v="2"/>
    <n v="15.6"/>
    <n v="16765"/>
    <n v="2000000"/>
    <n v="128184"/>
    <n v="1498782"/>
    <n v="0"/>
    <n v="0"/>
    <n v="0"/>
    <m/>
    <n v="0"/>
    <n v="0"/>
    <n v="0"/>
    <m/>
    <m/>
    <d v="2021-10-30T00:00:00"/>
    <n v="1"/>
    <s v="S"/>
    <n v="1"/>
    <n v="30"/>
    <n v="0"/>
    <s v=" "/>
    <s v=" "/>
    <s v=" "/>
    <s v=" "/>
    <s v=" "/>
    <s v=" "/>
    <n v="1"/>
    <n v="1"/>
    <s v="null"/>
    <s v=" "/>
    <n v="871895"/>
    <s v="LIBRE INVERSION 20 SIN CODEUDO"/>
    <n v="44344"/>
    <n v="0"/>
    <n v="0"/>
    <n v="0"/>
    <s v=" "/>
    <n v="900891513"/>
    <s v="CLINICA NUEVA RAFAEL URIBE"/>
    <n v="0"/>
    <m/>
    <m/>
    <m/>
    <m/>
  </r>
  <r>
    <n v="853179"/>
    <s v="C"/>
    <x v="542"/>
    <x v="0"/>
    <n v="4"/>
    <n v="1.1438457581246799E+18"/>
    <d v="2021-07-08T00:00:00"/>
    <d v="2022-06-30T00:00:00"/>
    <n v="0"/>
    <n v="1"/>
    <n v="4"/>
    <n v="30"/>
    <n v="2"/>
    <n v="19.2"/>
    <n v="20983"/>
    <n v="1500000"/>
    <n v="138808"/>
    <n v="1032351"/>
    <n v="0"/>
    <n v="0"/>
    <n v="0"/>
    <m/>
    <n v="0"/>
    <n v="0"/>
    <n v="0"/>
    <m/>
    <m/>
    <d v="2021-10-30T00:00:00"/>
    <n v="1"/>
    <s v="S"/>
    <n v="1"/>
    <n v="30"/>
    <n v="0"/>
    <s v=" "/>
    <s v=" "/>
    <s v=" "/>
    <s v=" "/>
    <s v=" "/>
    <s v=" "/>
    <n v="1"/>
    <n v="1"/>
    <s v="null"/>
    <s v=" "/>
    <n v="179172"/>
    <s v="CREDIYA 20"/>
    <n v="44385"/>
    <n v="0"/>
    <n v="0"/>
    <n v="0"/>
    <s v=" "/>
    <n v="900891513"/>
    <s v="CLINICA NUEVA RAFAEL URIBE"/>
    <n v="0"/>
    <m/>
    <m/>
    <m/>
    <m/>
  </r>
  <r>
    <n v="6069109"/>
    <s v="C"/>
    <x v="542"/>
    <x v="0"/>
    <n v="4"/>
    <n v="1.14384575812038E+18"/>
    <d v="2021-01-06T00:00:00"/>
    <d v="2026-12-30T00:00:00"/>
    <n v="0"/>
    <n v="1"/>
    <n v="10"/>
    <n v="30"/>
    <n v="2"/>
    <n v="18"/>
    <n v="19562"/>
    <n v="8000000"/>
    <n v="185186"/>
    <n v="7343651"/>
    <n v="0"/>
    <n v="0"/>
    <n v="0"/>
    <m/>
    <n v="0"/>
    <n v="0"/>
    <n v="0"/>
    <m/>
    <m/>
    <d v="2021-10-30T00:00:00"/>
    <n v="1"/>
    <s v="S"/>
    <n v="1"/>
    <n v="30"/>
    <n v="0"/>
    <s v=" "/>
    <s v=" "/>
    <s v=" "/>
    <s v=" "/>
    <s v=" "/>
    <s v=" "/>
    <n v="1"/>
    <n v="1"/>
    <s v="null"/>
    <s v=" "/>
    <n v="1274542"/>
    <s v="LIBRE INVERSION 20"/>
    <n v="44202"/>
    <n v="0"/>
    <n v="0"/>
    <n v="0"/>
    <s v=" "/>
    <n v="900891513"/>
    <s v="CLINICA NUEVA RAFAEL URIBE"/>
    <n v="0"/>
    <m/>
    <m/>
    <m/>
    <m/>
  </r>
  <r>
    <n v="2779369"/>
    <s v="C"/>
    <x v="543"/>
    <x v="5"/>
    <n v="4"/>
    <n v="1.13059505610498E+18"/>
    <d v="2019-12-20T00:00:00"/>
    <d v="2024-05-30T00:00:00"/>
    <n v="0"/>
    <n v="1"/>
    <n v="21"/>
    <n v="30"/>
    <n v="2"/>
    <n v="18"/>
    <n v="19562"/>
    <n v="3964834"/>
    <n v="109633"/>
    <n v="2779369"/>
    <n v="41598"/>
    <n v="0"/>
    <n v="0"/>
    <m/>
    <n v="1389684"/>
    <n v="41598"/>
    <n v="0"/>
    <m/>
    <m/>
    <d v="2021-10-19T00:00:00"/>
    <n v="1"/>
    <s v="S"/>
    <n v="1"/>
    <n v="30"/>
    <n v="0"/>
    <s v=" "/>
    <s v=" "/>
    <s v=" "/>
    <s v=" "/>
    <s v=" "/>
    <s v=" "/>
    <n v="1"/>
    <n v="1"/>
    <s v="null"/>
    <s v=" "/>
    <n v="0"/>
    <s v="EX ASOCIADOS"/>
    <n v="43838"/>
    <n v="0"/>
    <n v="0"/>
    <n v="0"/>
    <s v=" "/>
    <n v="1"/>
    <s v="SARA SOFIA URIBE "/>
    <n v="0"/>
    <m/>
    <m/>
    <m/>
    <m/>
  </r>
  <r>
    <n v="98106"/>
    <s v="C"/>
    <x v="544"/>
    <x v="0"/>
    <n v="4"/>
    <n v="1.0058968831246799E+18"/>
    <d v="2020-10-23T00:00:00"/>
    <d v="2022-10-30T00:00:00"/>
    <n v="0"/>
    <n v="1"/>
    <n v="8"/>
    <n v="30"/>
    <n v="2"/>
    <n v="21.6"/>
    <n v="23872"/>
    <n v="1500000"/>
    <n v="77965"/>
    <n v="1059546"/>
    <n v="0"/>
    <n v="0"/>
    <n v="0"/>
    <m/>
    <n v="0"/>
    <n v="0"/>
    <n v="0"/>
    <m/>
    <m/>
    <d v="2021-10-30T00:00:00"/>
    <n v="1"/>
    <s v="S"/>
    <n v="1"/>
    <n v="30"/>
    <n v="0"/>
    <s v=" "/>
    <s v=" "/>
    <s v=" "/>
    <s v=" "/>
    <s v=" "/>
    <s v=" "/>
    <n v="1"/>
    <n v="1"/>
    <s v="null"/>
    <s v=" "/>
    <n v="961440"/>
    <s v="CREDIYA 20"/>
    <n v="44127"/>
    <n v="0"/>
    <n v="0"/>
    <n v="0"/>
    <s v=" "/>
    <n v="0"/>
    <s v="ARIZABALETA LUCIANA"/>
    <n v="0"/>
    <m/>
    <m/>
    <m/>
    <m/>
  </r>
  <r>
    <n v="731205"/>
    <s v="C"/>
    <x v="545"/>
    <x v="0"/>
    <n v="4"/>
    <n v="1.14416463721038E+18"/>
    <d v="2021-03-30T00:00:00"/>
    <d v="2024-03-30T00:00:00"/>
    <n v="0"/>
    <n v="1"/>
    <n v="7"/>
    <n v="30"/>
    <n v="2"/>
    <n v="15.6"/>
    <n v="16765"/>
    <n v="2000000"/>
    <n v="72908"/>
    <n v="1692645"/>
    <n v="0"/>
    <n v="0"/>
    <n v="0"/>
    <m/>
    <n v="0"/>
    <n v="0"/>
    <n v="0"/>
    <m/>
    <m/>
    <d v="2021-10-30T00:00:00"/>
    <n v="1"/>
    <s v="S"/>
    <n v="1"/>
    <n v="30"/>
    <n v="0"/>
    <s v=" "/>
    <s v=" "/>
    <s v=" "/>
    <s v=" "/>
    <s v=" "/>
    <s v=" "/>
    <n v="1"/>
    <n v="1"/>
    <s v="null"/>
    <s v=" "/>
    <n v="961440"/>
    <s v="LIBRE INVERSION 20 SIN CODEUDO"/>
    <n v="44285"/>
    <n v="0"/>
    <n v="0"/>
    <n v="0"/>
    <s v=" "/>
    <n v="0"/>
    <s v="ARIZABALETA LUCIANA"/>
    <n v="0"/>
    <m/>
    <m/>
    <m/>
    <m/>
  </r>
  <r>
    <n v="7739600"/>
    <s v="C"/>
    <x v="546"/>
    <x v="0"/>
    <n v="4"/>
    <n v="3.8472160120389296E+16"/>
    <d v="2021-07-30T00:00:00"/>
    <d v="2026-07-30T00:00:00"/>
    <n v="0"/>
    <n v="1"/>
    <n v="3"/>
    <n v="30"/>
    <n v="2"/>
    <n v="15.6"/>
    <n v="16765"/>
    <n v="9000000"/>
    <n v="219820"/>
    <n v="8701040"/>
    <n v="0"/>
    <n v="0"/>
    <n v="0"/>
    <m/>
    <n v="0"/>
    <n v="0"/>
    <n v="0"/>
    <m/>
    <m/>
    <d v="2021-10-30T00:00:00"/>
    <n v="1"/>
    <s v="S"/>
    <n v="1"/>
    <n v="30"/>
    <n v="0"/>
    <s v=" "/>
    <s v=" "/>
    <s v=" "/>
    <s v=" "/>
    <s v=" "/>
    <s v=" "/>
    <n v="1"/>
    <n v="1"/>
    <s v="null"/>
    <s v=" "/>
    <n v="961440"/>
    <s v="LIBRE INVERSION 20"/>
    <n v="44407"/>
    <n v="0"/>
    <n v="0"/>
    <n v="0"/>
    <s v=" "/>
    <n v="0"/>
    <s v="ARIZABALETA LUCIANA"/>
    <n v="0"/>
    <m/>
    <m/>
    <m/>
    <m/>
  </r>
  <r>
    <n v="11684085"/>
    <s v="C"/>
    <x v="547"/>
    <x v="0"/>
    <n v="4"/>
    <n v="1.11177143112038E+18"/>
    <d v="2021-08-18T00:00:00"/>
    <d v="2027-08-30T00:00:00"/>
    <n v="0"/>
    <n v="1"/>
    <n v="2"/>
    <n v="30"/>
    <n v="2"/>
    <n v="15.6"/>
    <n v="16765"/>
    <n v="15000000"/>
    <n v="327032"/>
    <n v="14749255"/>
    <n v="0"/>
    <n v="0"/>
    <n v="0"/>
    <m/>
    <n v="0"/>
    <n v="0"/>
    <n v="0"/>
    <m/>
    <m/>
    <d v="2021-10-30T00:00:00"/>
    <n v="1"/>
    <s v="S"/>
    <n v="1"/>
    <n v="30"/>
    <n v="0"/>
    <s v=" "/>
    <s v=" "/>
    <s v=" "/>
    <s v=" "/>
    <s v=" "/>
    <s v=" "/>
    <n v="1"/>
    <n v="1"/>
    <s v="null"/>
    <s v=" "/>
    <n v="3065170"/>
    <s v="LIBRE INVERSION 20"/>
    <n v="44426"/>
    <n v="0"/>
    <n v="0"/>
    <n v="0"/>
    <s v=" "/>
    <n v="0"/>
    <s v="ARIZABALETA LUCIANA"/>
    <n v="0"/>
    <m/>
    <m/>
    <m/>
    <m/>
  </r>
  <r>
    <n v="0"/>
    <s v="C"/>
    <x v="548"/>
    <x v="0"/>
    <n v="4"/>
    <n v="3.85579051246888E+16"/>
    <d v="2021-01-22T00:00:00"/>
    <d v="2023-01-31T00:00:00"/>
    <n v="0"/>
    <n v="1"/>
    <n v="9"/>
    <n v="30"/>
    <n v="2"/>
    <n v="21.6"/>
    <n v="23872"/>
    <n v="1300000"/>
    <n v="67570"/>
    <n v="873516"/>
    <n v="0"/>
    <n v="0"/>
    <n v="0"/>
    <m/>
    <n v="0"/>
    <n v="0"/>
    <n v="0"/>
    <m/>
    <m/>
    <d v="2021-10-30T00:00:00"/>
    <n v="1"/>
    <s v="S"/>
    <n v="1"/>
    <n v="30"/>
    <n v="0"/>
    <s v=" "/>
    <s v=" "/>
    <s v=" "/>
    <s v=" "/>
    <s v=" "/>
    <s v=" "/>
    <n v="1"/>
    <n v="1"/>
    <s v="null"/>
    <s v=" "/>
    <n v="961440"/>
    <s v="CREDIYA 20"/>
    <n v="44218"/>
    <n v="0"/>
    <n v="0"/>
    <n v="0"/>
    <s v=" "/>
    <n v="0"/>
    <s v="ARIZABALETA LUCIANA"/>
    <n v="0"/>
    <m/>
    <m/>
    <m/>
    <m/>
  </r>
  <r>
    <n v="4327261"/>
    <s v="C"/>
    <x v="549"/>
    <x v="0"/>
    <n v="4"/>
    <n v="1.69285791203884E+16"/>
    <d v="2020-09-04T00:00:00"/>
    <d v="2026-08-30T00:00:00"/>
    <n v="0"/>
    <n v="1"/>
    <n v="14"/>
    <n v="30"/>
    <n v="2"/>
    <n v="18"/>
    <n v="19562"/>
    <n v="6000000"/>
    <n v="138890"/>
    <n v="5288625"/>
    <n v="0"/>
    <n v="0"/>
    <n v="0"/>
    <m/>
    <n v="0"/>
    <n v="0"/>
    <n v="0"/>
    <m/>
    <m/>
    <d v="2021-10-30T00:00:00"/>
    <n v="1"/>
    <s v="S"/>
    <n v="1"/>
    <n v="30"/>
    <n v="0"/>
    <s v=" "/>
    <s v=" "/>
    <s v=" "/>
    <s v=" "/>
    <s v=" "/>
    <s v=" "/>
    <n v="1"/>
    <n v="1"/>
    <s v="null"/>
    <s v=" "/>
    <n v="961364"/>
    <s v="LIBRE INVERSION 20"/>
    <n v="44078"/>
    <n v="0"/>
    <n v="0"/>
    <n v="0"/>
    <s v=" "/>
    <n v="0"/>
    <s v="ARIZABALETA LUCIANA"/>
    <n v="0"/>
    <m/>
    <m/>
    <m/>
    <m/>
  </r>
  <r>
    <n v="1234283"/>
    <s v="C"/>
    <x v="550"/>
    <x v="0"/>
    <n v="4"/>
    <n v="1.1929159721203799E+18"/>
    <d v="2020-11-26T00:00:00"/>
    <d v="2023-11-30T00:00:00"/>
    <n v="0"/>
    <n v="1"/>
    <n v="11"/>
    <n v="30"/>
    <n v="2"/>
    <n v="18"/>
    <n v="19562"/>
    <n v="2500000"/>
    <n v="91135"/>
    <n v="1876964"/>
    <n v="0"/>
    <n v="0"/>
    <n v="0"/>
    <m/>
    <n v="0"/>
    <n v="0"/>
    <n v="0"/>
    <m/>
    <m/>
    <d v="2021-10-29T00:00:00"/>
    <n v="1"/>
    <s v="S"/>
    <n v="1"/>
    <n v="30"/>
    <n v="0"/>
    <s v=" "/>
    <s v=" "/>
    <s v=" "/>
    <s v=" "/>
    <s v=" "/>
    <s v=" "/>
    <n v="1"/>
    <n v="1"/>
    <s v="null"/>
    <s v=" "/>
    <n v="642681"/>
    <s v="LIBRE INVERSION 20"/>
    <n v="44161"/>
    <n v="0"/>
    <n v="0"/>
    <n v="0"/>
    <s v=" "/>
    <n v="890303093000"/>
    <n v="0"/>
    <n v="0"/>
    <m/>
    <m/>
    <m/>
    <m/>
  </r>
  <r>
    <n v="505098"/>
    <s v="C"/>
    <x v="550"/>
    <x v="0"/>
    <n v="4"/>
    <n v="1.1929159721246799E+18"/>
    <d v="2021-07-08T00:00:00"/>
    <d v="2022-07-30T00:00:00"/>
    <n v="0"/>
    <n v="1"/>
    <n v="3"/>
    <n v="30"/>
    <n v="2"/>
    <n v="19.2"/>
    <n v="20983"/>
    <n v="1000000"/>
    <n v="92539"/>
    <n v="768098"/>
    <n v="0"/>
    <n v="0"/>
    <n v="0"/>
    <m/>
    <n v="0"/>
    <n v="0"/>
    <n v="0"/>
    <m/>
    <m/>
    <d v="2021-10-29T00:00:00"/>
    <n v="1"/>
    <s v="S"/>
    <n v="1"/>
    <n v="30"/>
    <n v="0"/>
    <s v=" "/>
    <s v=" "/>
    <s v=" "/>
    <s v=" "/>
    <s v=" "/>
    <s v=" "/>
    <n v="1"/>
    <n v="1"/>
    <s v="null"/>
    <s v=" "/>
    <n v="263000"/>
    <s v="CREDIYA 20"/>
    <n v="44385"/>
    <n v="0"/>
    <n v="0"/>
    <n v="0"/>
    <s v=" "/>
    <n v="890303093000"/>
    <n v="0"/>
    <n v="0"/>
    <m/>
    <m/>
    <m/>
    <m/>
  </r>
  <r>
    <n v="364251"/>
    <s v="C"/>
    <x v="551"/>
    <x v="0"/>
    <n v="4"/>
    <n v="9.4324212124689408E+16"/>
    <d v="2021-08-13T00:00:00"/>
    <d v="2022-08-30T00:00:00"/>
    <n v="0"/>
    <n v="1"/>
    <n v="2"/>
    <n v="30"/>
    <n v="2"/>
    <n v="19.2"/>
    <n v="20983"/>
    <n v="1500000"/>
    <n v="138808"/>
    <n v="1270002"/>
    <n v="0"/>
    <n v="0"/>
    <n v="0"/>
    <m/>
    <n v="0"/>
    <n v="0"/>
    <n v="0"/>
    <m/>
    <m/>
    <d v="2021-10-29T00:00:00"/>
    <n v="1"/>
    <s v="S"/>
    <n v="1"/>
    <n v="30"/>
    <n v="0"/>
    <s v=" "/>
    <s v=" "/>
    <s v=" "/>
    <s v=" "/>
    <s v=" "/>
    <s v=" "/>
    <n v="1"/>
    <n v="1"/>
    <s v="null"/>
    <s v=" "/>
    <n v="905751"/>
    <s v="CREDIYA 20"/>
    <n v="44421"/>
    <n v="0"/>
    <n v="0"/>
    <n v="0"/>
    <s v=" "/>
    <n v="890303093000"/>
    <n v="0"/>
    <n v="0"/>
    <m/>
    <m/>
    <m/>
    <m/>
  </r>
  <r>
    <n v="311970"/>
    <s v="C"/>
    <x v="552"/>
    <x v="0"/>
    <n v="4"/>
    <n v="1.1439615021246799E+18"/>
    <d v="2021-09-21T00:00:00"/>
    <d v="2022-04-30T00:00:00"/>
    <n v="0"/>
    <n v="1"/>
    <n v="1"/>
    <n v="30"/>
    <n v="2"/>
    <n v="19.2"/>
    <n v="20983"/>
    <n v="450000"/>
    <n v="68598"/>
    <n v="388827"/>
    <n v="0"/>
    <n v="0"/>
    <n v="0"/>
    <m/>
    <n v="0"/>
    <n v="0"/>
    <n v="0"/>
    <m/>
    <m/>
    <d v="2021-10-30T00:00:00"/>
    <n v="1"/>
    <s v="S"/>
    <n v="1"/>
    <n v="30"/>
    <n v="0"/>
    <s v=" "/>
    <s v=" "/>
    <s v=" "/>
    <s v=" "/>
    <s v=" "/>
    <s v=" "/>
    <n v="1"/>
    <n v="1"/>
    <s v="null"/>
    <s v=" "/>
    <n v="76857"/>
    <s v="CREDIYA 20"/>
    <n v="44460"/>
    <n v="0"/>
    <n v="0"/>
    <n v="0"/>
    <s v=" "/>
    <n v="800087565"/>
    <s v="SYNLAB COLOMBIA S A S"/>
    <n v="0"/>
    <m/>
    <m/>
    <m/>
    <m/>
  </r>
  <r>
    <n v="2912361"/>
    <s v="C"/>
    <x v="552"/>
    <x v="0"/>
    <n v="4"/>
    <n v="1.14396150212038E+18"/>
    <d v="2020-10-23T00:00:00"/>
    <d v="2023-10-30T00:00:00"/>
    <n v="0"/>
    <n v="1"/>
    <n v="12"/>
    <n v="30"/>
    <n v="2"/>
    <n v="18"/>
    <n v="19562"/>
    <n v="5000000"/>
    <n v="182270"/>
    <n v="3629845"/>
    <n v="0"/>
    <n v="0"/>
    <n v="0"/>
    <m/>
    <n v="0"/>
    <n v="0"/>
    <n v="0"/>
    <m/>
    <m/>
    <d v="2021-10-30T00:00:00"/>
    <n v="1"/>
    <s v="S"/>
    <n v="1"/>
    <n v="30"/>
    <n v="0"/>
    <s v=" "/>
    <s v=" "/>
    <s v=" "/>
    <s v=" "/>
    <s v=" "/>
    <s v=" "/>
    <n v="1"/>
    <n v="1"/>
    <s v="null"/>
    <s v=" "/>
    <n v="717484"/>
    <s v="LIBRE INVERSION 20"/>
    <n v="44127"/>
    <n v="0"/>
    <n v="0"/>
    <n v="0"/>
    <s v=" "/>
    <n v="800087565"/>
    <s v="SYNLAB COLOMBIA S A S"/>
    <n v="0"/>
    <m/>
    <m/>
    <m/>
    <m/>
  </r>
  <r>
    <n v="2962265"/>
    <s v="C"/>
    <x v="553"/>
    <x v="0"/>
    <n v="4"/>
    <n v="1.14383665312038E+18"/>
    <d v="2020-12-02T00:00:00"/>
    <d v="2025-11-30T00:00:00"/>
    <n v="0"/>
    <n v="1"/>
    <n v="11"/>
    <n v="30"/>
    <n v="2"/>
    <n v="18"/>
    <n v="19562"/>
    <n v="4000000"/>
    <n v="102884"/>
    <n v="3513750"/>
    <n v="0"/>
    <n v="0"/>
    <n v="0"/>
    <m/>
    <n v="0"/>
    <n v="0"/>
    <n v="0"/>
    <m/>
    <m/>
    <d v="2021-10-30T00:00:00"/>
    <n v="1"/>
    <s v="S"/>
    <n v="1"/>
    <n v="30"/>
    <n v="0"/>
    <s v=" "/>
    <s v=" "/>
    <s v=" "/>
    <s v=" "/>
    <s v=" "/>
    <s v=" "/>
    <n v="1"/>
    <n v="1"/>
    <s v="null"/>
    <s v=" "/>
    <n v="551485"/>
    <s v="LIBRE INVERSION 20"/>
    <n v="44167"/>
    <n v="0"/>
    <n v="0"/>
    <n v="0"/>
    <s v=" "/>
    <n v="800087565"/>
    <s v="SYNLAB COLOMBIA S A S"/>
    <n v="0"/>
    <m/>
    <m/>
    <m/>
    <m/>
  </r>
  <r>
    <n v="1304090"/>
    <s v="C"/>
    <x v="553"/>
    <x v="0"/>
    <n v="4"/>
    <n v="1.1438366531246799E+18"/>
    <d v="2021-07-09T00:00:00"/>
    <d v="2023-06-30T00:00:00"/>
    <n v="0"/>
    <n v="1"/>
    <n v="4"/>
    <n v="30"/>
    <n v="2"/>
    <n v="19.2"/>
    <n v="20983"/>
    <n v="1800000"/>
    <n v="91437"/>
    <n v="1546872"/>
    <n v="0"/>
    <n v="0"/>
    <n v="0"/>
    <m/>
    <n v="0"/>
    <n v="0"/>
    <n v="0"/>
    <m/>
    <m/>
    <d v="2021-10-30T00:00:00"/>
    <n v="1"/>
    <s v="S"/>
    <n v="1"/>
    <n v="30"/>
    <n v="0"/>
    <s v=" "/>
    <s v=" "/>
    <s v=" "/>
    <s v=" "/>
    <s v=" "/>
    <s v=" "/>
    <n v="1"/>
    <n v="1"/>
    <s v="null"/>
    <s v=" "/>
    <n v="242782"/>
    <s v="CREDIYA 20"/>
    <n v="44386"/>
    <n v="0"/>
    <n v="0"/>
    <n v="0"/>
    <s v=" "/>
    <n v="800087565"/>
    <s v="SYNLAB COLOMBIA S A S"/>
    <n v="0"/>
    <m/>
    <m/>
    <m/>
    <m/>
  </r>
  <r>
    <n v="770818"/>
    <s v="C"/>
    <x v="554"/>
    <x v="0"/>
    <n v="4"/>
    <n v="3.86839811246886E+16"/>
    <d v="2020-12-03T00:00:00"/>
    <d v="2022-11-30T00:00:00"/>
    <n v="0"/>
    <n v="1"/>
    <n v="5"/>
    <n v="30"/>
    <n v="2"/>
    <n v="21.6"/>
    <n v="23872"/>
    <n v="1760000"/>
    <n v="91479"/>
    <n v="1454001"/>
    <n v="0"/>
    <n v="0"/>
    <n v="0"/>
    <m/>
    <n v="0"/>
    <n v="0"/>
    <n v="0"/>
    <m/>
    <m/>
    <d v="2021-10-30T00:00:00"/>
    <n v="1"/>
    <s v="S"/>
    <n v="1"/>
    <n v="30"/>
    <n v="0"/>
    <s v=" "/>
    <s v=" "/>
    <s v=" "/>
    <s v=" "/>
    <s v=" "/>
    <s v=" "/>
    <n v="1"/>
    <n v="1"/>
    <s v="null"/>
    <s v=" "/>
    <n v="683183"/>
    <s v="CREDIYA 20"/>
    <n v="44168"/>
    <n v="0"/>
    <n v="0"/>
    <n v="0"/>
    <s v=" "/>
    <n v="900771349"/>
    <s v="CLINICA DESA SAS"/>
    <n v="0"/>
    <m/>
    <m/>
    <m/>
    <m/>
  </r>
  <r>
    <n v="0"/>
    <s v="C"/>
    <x v="555"/>
    <x v="0"/>
    <n v="4"/>
    <n v="6.7045202117586E+16"/>
    <d v="2019-04-03T00:00:00"/>
    <d v="2022-03-30T00:00:00"/>
    <n v="0"/>
    <n v="1"/>
    <n v="28"/>
    <n v="30"/>
    <n v="2"/>
    <n v="18"/>
    <n v="19562"/>
    <n v="4600000"/>
    <n v="166966"/>
    <n v="1248603"/>
    <n v="0"/>
    <n v="0"/>
    <n v="0"/>
    <m/>
    <n v="0"/>
    <n v="0"/>
    <n v="0"/>
    <m/>
    <m/>
    <d v="2021-10-30T00:00:00"/>
    <n v="1"/>
    <s v="S"/>
    <n v="1"/>
    <n v="30"/>
    <n v="0"/>
    <s v=" "/>
    <s v=" "/>
    <s v=" "/>
    <s v=" "/>
    <s v=" "/>
    <s v=" "/>
    <n v="1"/>
    <n v="1"/>
    <s v="null"/>
    <s v=" "/>
    <n v="1978182"/>
    <s v="FERIA 2019"/>
    <n v="43558"/>
    <n v="0"/>
    <n v="0"/>
    <n v="0"/>
    <s v=" "/>
    <n v="0"/>
    <d v="1899-12-30T00:00:00"/>
    <n v="0"/>
    <m/>
    <m/>
    <m/>
    <m/>
  </r>
  <r>
    <n v="586393"/>
    <s v="C"/>
    <x v="556"/>
    <x v="0"/>
    <n v="4"/>
    <n v="1.14407502110838E+18"/>
    <d v="2021-08-10T00:00:00"/>
    <d v="2021-12-30T00:00:00"/>
    <n v="0"/>
    <n v="2"/>
    <n v="0"/>
    <n v="30"/>
    <n v="2"/>
    <n v="19.2"/>
    <n v="20983"/>
    <n v="680000"/>
    <n v="0"/>
    <n v="680000"/>
    <n v="0"/>
    <n v="0"/>
    <n v="0"/>
    <m/>
    <n v="0"/>
    <n v="0"/>
    <n v="0"/>
    <n v="680000"/>
    <n v="12"/>
    <d v="2021-08-10T00:00:00"/>
    <n v="1"/>
    <s v="S"/>
    <n v="1"/>
    <n v="30"/>
    <n v="0"/>
    <s v=" "/>
    <s v=" "/>
    <s v=" "/>
    <s v=" "/>
    <s v=" "/>
    <s v=" "/>
    <n v="1"/>
    <n v="1"/>
    <s v="null"/>
    <s v=" "/>
    <n v="93607"/>
    <s v="CREDIYA CUOTA UNICA"/>
    <n v="44418"/>
    <n v="0"/>
    <n v="0"/>
    <n v="0"/>
    <s v=" "/>
    <n v="0"/>
    <n v="0"/>
    <n v="0"/>
    <m/>
    <m/>
    <m/>
    <m/>
  </r>
  <r>
    <n v="11805614"/>
    <s v="C"/>
    <x v="556"/>
    <x v="0"/>
    <n v="4"/>
    <n v="1.1440750211182799E+18"/>
    <d v="2021-05-25T00:00:00"/>
    <d v="2027-05-30T00:00:00"/>
    <n v="0"/>
    <n v="1"/>
    <n v="5"/>
    <n v="30"/>
    <n v="2"/>
    <n v="15.6"/>
    <n v="16765"/>
    <n v="14300000"/>
    <n v="311770"/>
    <n v="13690155"/>
    <n v="0"/>
    <n v="0"/>
    <n v="0"/>
    <m/>
    <n v="0"/>
    <n v="0"/>
    <n v="0"/>
    <m/>
    <m/>
    <d v="2021-10-30T00:00:00"/>
    <n v="1"/>
    <s v="S"/>
    <n v="1"/>
    <n v="30"/>
    <n v="0"/>
    <s v=" "/>
    <s v=" "/>
    <s v=" "/>
    <s v=" "/>
    <s v=" "/>
    <s v=" "/>
    <n v="1"/>
    <n v="1"/>
    <s v="null"/>
    <s v=" "/>
    <n v="1884541"/>
    <s v="FERIA 2021"/>
    <n v="44341"/>
    <n v="0"/>
    <n v="0"/>
    <n v="0"/>
    <s v=" "/>
    <n v="0"/>
    <n v="0"/>
    <n v="0"/>
    <m/>
    <m/>
    <m/>
    <m/>
  </r>
  <r>
    <n v="179871"/>
    <s v="C"/>
    <x v="557"/>
    <x v="0"/>
    <n v="4"/>
    <n v="1.67614981246884E+16"/>
    <d v="2020-09-22T00:00:00"/>
    <d v="2022-09-30T00:00:00"/>
    <n v="0"/>
    <n v="1"/>
    <n v="13"/>
    <n v="30"/>
    <n v="2"/>
    <n v="21.6"/>
    <n v="23872"/>
    <n v="1300000"/>
    <n v="67570"/>
    <n v="666979"/>
    <n v="0"/>
    <n v="0"/>
    <n v="0"/>
    <m/>
    <n v="0"/>
    <n v="0"/>
    <n v="0"/>
    <m/>
    <m/>
    <d v="2021-10-29T00:00:00"/>
    <n v="1"/>
    <s v="S"/>
    <n v="1"/>
    <n v="30"/>
    <n v="0"/>
    <s v=" "/>
    <s v=" "/>
    <s v=" "/>
    <s v=" "/>
    <s v=" "/>
    <s v=" "/>
    <n v="1"/>
    <n v="1"/>
    <s v="null"/>
    <s v=" "/>
    <n v="487108"/>
    <s v="CREDIYA 20"/>
    <n v="44096"/>
    <n v="0"/>
    <n v="0"/>
    <n v="0"/>
    <s v=" "/>
    <n v="890303093000"/>
    <d v="1899-12-30T00:00:00"/>
    <n v="0"/>
    <m/>
    <m/>
    <m/>
    <m/>
  </r>
  <r>
    <n v="530960"/>
    <s v="C"/>
    <x v="557"/>
    <x v="0"/>
    <n v="4"/>
    <n v="1.67614982103882E+16"/>
    <d v="2020-08-06T00:00:00"/>
    <d v="2023-07-30T00:00:00"/>
    <n v="0"/>
    <n v="1"/>
    <n v="15"/>
    <n v="30"/>
    <n v="2"/>
    <n v="18"/>
    <n v="19562"/>
    <n v="3000000"/>
    <n v="112545"/>
    <n v="1968850"/>
    <n v="0"/>
    <n v="0"/>
    <n v="0"/>
    <m/>
    <n v="0"/>
    <n v="0"/>
    <n v="0"/>
    <m/>
    <m/>
    <d v="2021-10-29T00:00:00"/>
    <n v="1"/>
    <s v="S"/>
    <n v="1"/>
    <n v="30"/>
    <n v="0"/>
    <s v=" "/>
    <s v=" "/>
    <s v=" "/>
    <s v=" "/>
    <s v=" "/>
    <s v=" "/>
    <n v="1"/>
    <n v="1"/>
    <s v="null"/>
    <s v=" "/>
    <n v="1437890"/>
    <s v="LIBRE INVERSION 20 SIN CODEUDO"/>
    <n v="44049"/>
    <n v="0"/>
    <n v="0"/>
    <n v="0"/>
    <s v=" "/>
    <n v="890303093000"/>
    <n v="0"/>
    <n v="0"/>
    <m/>
    <m/>
    <m/>
    <m/>
  </r>
  <r>
    <n v="1204573"/>
    <s v="C"/>
    <x v="558"/>
    <x v="0"/>
    <n v="4"/>
    <n v="7.9579785117586592E+16"/>
    <d v="2019-07-11T00:00:00"/>
    <d v="2022-06-30T00:00:00"/>
    <n v="0"/>
    <n v="1"/>
    <n v="25"/>
    <n v="30"/>
    <n v="2"/>
    <n v="18"/>
    <n v="19562"/>
    <n v="6000000"/>
    <n v="217782"/>
    <n v="2190286"/>
    <n v="0"/>
    <n v="0"/>
    <n v="0"/>
    <m/>
    <n v="0"/>
    <n v="0"/>
    <n v="0"/>
    <m/>
    <m/>
    <d v="2021-10-29T00:00:00"/>
    <n v="1"/>
    <s v="S"/>
    <n v="1"/>
    <n v="30"/>
    <n v="0"/>
    <s v=" "/>
    <s v=" "/>
    <s v=" "/>
    <s v=" "/>
    <s v=" "/>
    <s v=" "/>
    <n v="1"/>
    <n v="1"/>
    <s v="null"/>
    <s v=" "/>
    <n v="985713"/>
    <s v="FERIA 2019"/>
    <n v="43657"/>
    <n v="0"/>
    <n v="0"/>
    <n v="0"/>
    <s v=" "/>
    <n v="890303093000"/>
    <n v="0"/>
    <n v="0"/>
    <m/>
    <m/>
    <m/>
    <m/>
  </r>
  <r>
    <n v="4295339"/>
    <s v="C"/>
    <x v="558"/>
    <x v="0"/>
    <n v="4"/>
    <n v="7.95797851152872E+16"/>
    <d v="2019-11-20T00:00:00"/>
    <d v="2022-11-30T00:00:00"/>
    <n v="0"/>
    <n v="1"/>
    <n v="20"/>
    <n v="30"/>
    <n v="2"/>
    <n v="20.399999999999999"/>
    <n v="22.42"/>
    <n v="15000000"/>
    <n v="562726"/>
    <n v="7810251"/>
    <n v="0"/>
    <n v="0"/>
    <n v="0"/>
    <m/>
    <n v="0"/>
    <n v="0"/>
    <n v="0"/>
    <m/>
    <m/>
    <d v="2021-10-29T00:00:00"/>
    <n v="1"/>
    <s v="S"/>
    <n v="1"/>
    <n v="30"/>
    <n v="0"/>
    <s v=" "/>
    <s v=" "/>
    <s v=" "/>
    <s v=" "/>
    <s v=" "/>
    <s v=" "/>
    <n v="1"/>
    <n v="1"/>
    <s v="null"/>
    <s v=" "/>
    <n v="3514912"/>
    <s v="ESPECIAL"/>
    <n v="43789"/>
    <n v="0"/>
    <n v="0"/>
    <n v="0"/>
    <s v=" "/>
    <n v="890303093000"/>
    <n v="0"/>
    <n v="0"/>
    <m/>
    <m/>
    <m/>
    <m/>
  </r>
  <r>
    <n v="1223609"/>
    <s v="C"/>
    <x v="558"/>
    <x v="0"/>
    <n v="4"/>
    <n v="7.9579785115285792E+16"/>
    <d v="2019-03-14T00:00:00"/>
    <d v="2022-03-30T00:00:00"/>
    <n v="0"/>
    <n v="1"/>
    <n v="28"/>
    <n v="30"/>
    <n v="2"/>
    <n v="20.399999999999999"/>
    <n v="22.42"/>
    <n v="8000000"/>
    <n v="300121"/>
    <n v="2224898"/>
    <n v="0"/>
    <n v="0"/>
    <n v="0"/>
    <m/>
    <n v="0"/>
    <n v="0"/>
    <n v="0"/>
    <m/>
    <m/>
    <d v="2021-10-29T00:00:00"/>
    <n v="1"/>
    <s v="S"/>
    <n v="1"/>
    <n v="30"/>
    <n v="0"/>
    <s v=" "/>
    <s v=" "/>
    <s v=" "/>
    <s v=" "/>
    <s v=" "/>
    <s v=" "/>
    <n v="1"/>
    <n v="1"/>
    <s v="null"/>
    <s v=" "/>
    <n v="1001289"/>
    <s v="ESPECIAL"/>
    <n v="43538"/>
    <n v="0"/>
    <n v="0"/>
    <n v="0"/>
    <s v=" "/>
    <n v="890303093000"/>
    <n v="0"/>
    <n v="0"/>
    <m/>
    <m/>
    <m/>
    <m/>
  </r>
  <r>
    <n v="43841"/>
    <s v="C"/>
    <x v="559"/>
    <x v="0"/>
    <n v="4"/>
    <n v="1.69303541246888E+16"/>
    <d v="2021-01-14T00:00:00"/>
    <d v="2021-11-30T00:00:00"/>
    <n v="0"/>
    <n v="1"/>
    <n v="9"/>
    <n v="30"/>
    <n v="2"/>
    <n v="21.6"/>
    <n v="23872"/>
    <n v="600000"/>
    <n v="66273"/>
    <n v="65066"/>
    <n v="0"/>
    <n v="0"/>
    <n v="0"/>
    <m/>
    <n v="0"/>
    <n v="0"/>
    <n v="0"/>
    <m/>
    <m/>
    <d v="2021-10-30T00:00:00"/>
    <n v="1"/>
    <s v="S"/>
    <n v="1"/>
    <n v="30"/>
    <n v="0"/>
    <s v=" "/>
    <s v=" "/>
    <s v=" "/>
    <s v=" "/>
    <s v=" "/>
    <s v=" "/>
    <n v="1"/>
    <n v="1"/>
    <s v="null"/>
    <s v=" "/>
    <n v="21225"/>
    <s v="CREDIYA 20"/>
    <n v="44210"/>
    <n v="0"/>
    <n v="0"/>
    <n v="0"/>
    <s v=" "/>
    <n v="0"/>
    <n v="0"/>
    <n v="0"/>
    <m/>
    <m/>
    <m/>
    <m/>
  </r>
  <r>
    <n v="3287680"/>
    <s v="C"/>
    <x v="559"/>
    <x v="0"/>
    <n v="4"/>
    <n v="1.69303541177881E+16"/>
    <d v="2020-06-19T00:00:00"/>
    <d v="2027-06-30T00:00:00"/>
    <n v="0"/>
    <n v="1"/>
    <n v="16"/>
    <n v="30"/>
    <n v="2"/>
    <n v="18"/>
    <n v="19562"/>
    <n v="5463000"/>
    <n v="115744"/>
    <n v="4879339"/>
    <n v="0"/>
    <n v="0"/>
    <n v="0"/>
    <m/>
    <n v="0"/>
    <n v="0"/>
    <n v="0"/>
    <m/>
    <m/>
    <d v="2021-10-30T00:00:00"/>
    <n v="1"/>
    <s v="S"/>
    <n v="1"/>
    <n v="30"/>
    <n v="0"/>
    <s v=" "/>
    <s v=" "/>
    <s v=" "/>
    <s v=" "/>
    <s v=" "/>
    <s v=" "/>
    <n v="1"/>
    <n v="1"/>
    <s v="null"/>
    <s v=" "/>
    <n v="1591659"/>
    <s v="FERIA 2020"/>
    <n v="44001"/>
    <n v="0"/>
    <n v="0"/>
    <n v="0"/>
    <s v=" "/>
    <n v="0"/>
    <n v="0"/>
    <n v="0"/>
    <m/>
    <m/>
    <m/>
    <m/>
  </r>
  <r>
    <n v="3208947"/>
    <s v="C"/>
    <x v="560"/>
    <x v="0"/>
    <n v="4"/>
    <n v="6.6967824120388896E+16"/>
    <d v="2021-03-08T00:00:00"/>
    <d v="2026-02-28T00:00:00"/>
    <n v="0"/>
    <n v="1"/>
    <n v="8"/>
    <n v="30"/>
    <n v="2"/>
    <n v="15.6"/>
    <n v="16765"/>
    <n v="5000000"/>
    <n v="122122"/>
    <n v="4541812"/>
    <n v="0"/>
    <n v="0"/>
    <n v="0"/>
    <m/>
    <n v="0"/>
    <n v="0"/>
    <n v="0"/>
    <m/>
    <m/>
    <d v="2021-10-30T00:00:00"/>
    <n v="1"/>
    <s v="S"/>
    <n v="1"/>
    <n v="30"/>
    <n v="0"/>
    <s v=" "/>
    <s v=" "/>
    <s v=" "/>
    <s v=" "/>
    <s v=" "/>
    <s v=" "/>
    <n v="1"/>
    <n v="1"/>
    <s v="null"/>
    <s v=" "/>
    <n v="1332865"/>
    <s v="LIBRE INVERSION 20"/>
    <n v="44263"/>
    <n v="0"/>
    <n v="0"/>
    <n v="0"/>
    <s v=" "/>
    <n v="0"/>
    <s v="ARIZABALETA LUCIANA"/>
    <n v="0"/>
    <m/>
    <m/>
    <m/>
    <m/>
  </r>
  <r>
    <n v="6730761"/>
    <s v="C"/>
    <x v="560"/>
    <x v="0"/>
    <n v="4"/>
    <n v="6.6967824117788096E+16"/>
    <d v="2020-07-06T00:00:00"/>
    <d v="2027-06-30T00:00:00"/>
    <n v="0"/>
    <n v="1"/>
    <n v="16"/>
    <n v="30"/>
    <n v="2"/>
    <n v="18"/>
    <n v="19562"/>
    <n v="10666000"/>
    <n v="225980"/>
    <n v="9526441"/>
    <n v="0"/>
    <n v="0"/>
    <n v="0"/>
    <m/>
    <n v="0"/>
    <n v="0"/>
    <n v="0"/>
    <m/>
    <m/>
    <d v="2021-10-30T00:00:00"/>
    <n v="1"/>
    <s v="S"/>
    <n v="1"/>
    <n v="30"/>
    <n v="0"/>
    <s v=" "/>
    <s v=" "/>
    <s v=" "/>
    <s v=" "/>
    <s v=" "/>
    <s v=" "/>
    <n v="1"/>
    <n v="1"/>
    <s v="null"/>
    <s v=" "/>
    <n v="2795680"/>
    <s v="FERIA 2020"/>
    <n v="44018"/>
    <n v="0"/>
    <n v="0"/>
    <n v="0"/>
    <s v=" "/>
    <n v="0"/>
    <s v="ARIZABALETA LUCIANA"/>
    <n v="0"/>
    <m/>
    <m/>
    <m/>
    <m/>
  </r>
  <r>
    <n v="0"/>
    <s v="C"/>
    <x v="561"/>
    <x v="0"/>
    <n v="4"/>
    <n v="9.3201417124688192E+16"/>
    <d v="2020-07-28T00:00:00"/>
    <d v="2022-07-30T00:00:00"/>
    <n v="0"/>
    <n v="1"/>
    <n v="5"/>
    <n v="30"/>
    <n v="2"/>
    <n v="21.6"/>
    <n v="23872"/>
    <n v="1300000"/>
    <n v="67370"/>
    <n v="1059775"/>
    <n v="0"/>
    <n v="0"/>
    <n v="0"/>
    <m/>
    <n v="0"/>
    <n v="0"/>
    <n v="0"/>
    <m/>
    <m/>
    <d v="2021-10-31T00:00:00"/>
    <n v="1"/>
    <s v="S"/>
    <n v="1"/>
    <n v="30"/>
    <n v="0"/>
    <s v=" "/>
    <s v=" "/>
    <s v=" "/>
    <s v=" "/>
    <s v=" "/>
    <s v=" "/>
    <n v="1"/>
    <n v="1"/>
    <s v="null"/>
    <s v=" "/>
    <n v="1429017"/>
    <s v="CREDIYA 20"/>
    <n v="44040"/>
    <n v="0"/>
    <n v="0"/>
    <n v="0"/>
    <s v=" "/>
    <n v="890308665"/>
    <s v="B ALTMAN &amp; COMPA?IA  SAS"/>
    <n v="0"/>
    <m/>
    <m/>
    <m/>
    <m/>
  </r>
  <r>
    <n v="0"/>
    <s v="C"/>
    <x v="561"/>
    <x v="0"/>
    <n v="4"/>
    <n v="9.3201417117586896E+16"/>
    <d v="2019-09-06T00:00:00"/>
    <d v="2021-08-30T00:00:00"/>
    <n v="0"/>
    <n v="1"/>
    <n v="22"/>
    <n v="30"/>
    <n v="2"/>
    <n v="18"/>
    <n v="19562"/>
    <n v="3000000"/>
    <n v="150190"/>
    <n v="293652"/>
    <n v="0"/>
    <n v="0"/>
    <n v="0"/>
    <m/>
    <n v="0"/>
    <n v="0"/>
    <n v="0"/>
    <m/>
    <m/>
    <d v="2021-10-30T00:00:00"/>
    <n v="1"/>
    <s v="S"/>
    <n v="1"/>
    <n v="30"/>
    <n v="0"/>
    <s v=" "/>
    <s v=" "/>
    <s v=" "/>
    <s v=" "/>
    <s v=" "/>
    <s v=" "/>
    <n v="1"/>
    <n v="1"/>
    <s v="null"/>
    <s v=" "/>
    <n v="395965"/>
    <s v="FERIA 2019"/>
    <n v="43714"/>
    <n v="0"/>
    <n v="0"/>
    <n v="0"/>
    <s v=" "/>
    <n v="890308665"/>
    <s v="B ALTMAN &amp; COMPA?IA  SAS"/>
    <n v="0"/>
    <m/>
    <m/>
    <m/>
    <m/>
  </r>
  <r>
    <n v="5049435"/>
    <s v="C"/>
    <x v="562"/>
    <x v="0"/>
    <n v="4"/>
    <n v="1.11364555212038E+18"/>
    <d v="2020-11-13T00:00:00"/>
    <d v="2026-11-30T00:00:00"/>
    <n v="0"/>
    <n v="1"/>
    <n v="11"/>
    <n v="30"/>
    <n v="2"/>
    <n v="18"/>
    <n v="19562"/>
    <n v="7000000"/>
    <n v="160796"/>
    <n v="6357225"/>
    <n v="0"/>
    <n v="0"/>
    <n v="0"/>
    <m/>
    <n v="0"/>
    <n v="0"/>
    <n v="0"/>
    <m/>
    <m/>
    <d v="2021-10-29T00:00:00"/>
    <n v="1"/>
    <s v="S"/>
    <n v="1"/>
    <n v="30"/>
    <n v="0"/>
    <s v=" "/>
    <s v=" "/>
    <s v=" "/>
    <s v=" "/>
    <s v=" "/>
    <s v=" "/>
    <n v="1"/>
    <n v="1"/>
    <s v="null"/>
    <s v=" "/>
    <n v="1307790"/>
    <s v="LIBRE INVERSION 20"/>
    <n v="44148"/>
    <n v="0"/>
    <n v="0"/>
    <n v="0"/>
    <s v=" "/>
    <n v="890303093000"/>
    <n v="0"/>
    <n v="0"/>
    <m/>
    <m/>
    <m/>
    <m/>
  </r>
  <r>
    <n v="2677440"/>
    <s v="C"/>
    <x v="563"/>
    <x v="0"/>
    <n v="4"/>
    <n v="1.11277162711808E+18"/>
    <d v="2020-08-25T00:00:00"/>
    <d v="2024-08-30T00:00:00"/>
    <n v="0"/>
    <n v="1"/>
    <n v="14"/>
    <n v="30"/>
    <n v="2"/>
    <n v="8.4"/>
    <n v="8731"/>
    <n v="5000000"/>
    <n v="124425"/>
    <n v="3694812"/>
    <n v="0"/>
    <n v="0"/>
    <n v="0"/>
    <m/>
    <n v="0"/>
    <n v="0"/>
    <n v="0"/>
    <m/>
    <m/>
    <d v="2021-10-29T00:00:00"/>
    <n v="1"/>
    <s v="S"/>
    <n v="1"/>
    <n v="30"/>
    <n v="0"/>
    <s v=" "/>
    <s v=" "/>
    <s v=" "/>
    <s v=" "/>
    <s v=" "/>
    <s v=" "/>
    <n v="1"/>
    <n v="1"/>
    <s v="null"/>
    <s v=" "/>
    <n v="1017372"/>
    <s v="EMERGENCIA ECONOMICA"/>
    <n v="44068"/>
    <n v="0"/>
    <n v="0"/>
    <n v="0"/>
    <s v=" "/>
    <n v="890303093000"/>
    <n v="0"/>
    <n v="0"/>
    <m/>
    <m/>
    <m/>
    <m/>
  </r>
  <r>
    <n v="4160258"/>
    <s v="C"/>
    <x v="564"/>
    <x v="0"/>
    <n v="4"/>
    <n v="6.68084632103892E+16"/>
    <d v="2021-07-13T00:00:00"/>
    <d v="2027-06-30T00:00:00"/>
    <n v="0"/>
    <n v="1"/>
    <n v="4"/>
    <n v="30"/>
    <n v="2"/>
    <n v="15.6"/>
    <n v="16765"/>
    <n v="5000000"/>
    <n v="115741"/>
    <n v="4843443"/>
    <n v="0"/>
    <n v="0"/>
    <n v="0"/>
    <m/>
    <n v="0"/>
    <n v="0"/>
    <n v="0"/>
    <m/>
    <m/>
    <d v="2021-10-30T00:00:00"/>
    <n v="1"/>
    <s v="S"/>
    <n v="1"/>
    <n v="30"/>
    <n v="0"/>
    <s v=" "/>
    <s v=" "/>
    <s v=" "/>
    <s v=" "/>
    <s v=" "/>
    <s v=" "/>
    <n v="1"/>
    <n v="1"/>
    <s v="null"/>
    <s v=" "/>
    <n v="683185"/>
    <s v="LIBRE INVERSION 20 SIN CODEUDO"/>
    <n v="44390"/>
    <n v="0"/>
    <n v="0"/>
    <n v="0"/>
    <s v=" "/>
    <n v="0"/>
    <s v="ARIZABALETA LUCIANA"/>
    <n v="0"/>
    <m/>
    <m/>
    <m/>
    <m/>
  </r>
  <r>
    <n v="1165258"/>
    <s v="C"/>
    <x v="565"/>
    <x v="0"/>
    <n v="4"/>
    <n v="1.1127666801246799E+18"/>
    <d v="2020-12-10T00:00:00"/>
    <d v="2021-11-30T00:00:00"/>
    <n v="0"/>
    <n v="1"/>
    <n v="1"/>
    <n v="30"/>
    <n v="2"/>
    <n v="21.6"/>
    <n v="23872"/>
    <n v="2000000"/>
    <n v="187381"/>
    <n v="1848443"/>
    <n v="0"/>
    <n v="0"/>
    <n v="0"/>
    <m/>
    <n v="0"/>
    <n v="0"/>
    <n v="0"/>
    <m/>
    <m/>
    <d v="2021-10-30T00:00:00"/>
    <n v="1"/>
    <s v="S"/>
    <n v="1"/>
    <n v="30"/>
    <n v="0"/>
    <s v=" "/>
    <s v=" "/>
    <s v=" "/>
    <s v=" "/>
    <s v=" "/>
    <s v=" "/>
    <n v="1"/>
    <n v="1"/>
    <s v="null"/>
    <s v=" "/>
    <n v="683185"/>
    <s v="CREDIYA 20"/>
    <n v="44175"/>
    <n v="0"/>
    <n v="0"/>
    <n v="0"/>
    <s v=" "/>
    <n v="0"/>
    <s v="ARIZABALETA LUCIANA"/>
    <n v="0"/>
    <m/>
    <m/>
    <m/>
    <m/>
  </r>
  <r>
    <n v="1678416"/>
    <s v="C"/>
    <x v="566"/>
    <x v="0"/>
    <n v="4"/>
    <n v="1.1135305591246799E+18"/>
    <d v="2021-04-09T00:00:00"/>
    <d v="2022-09-30T00:00:00"/>
    <n v="0"/>
    <n v="1"/>
    <n v="7"/>
    <n v="30"/>
    <n v="2"/>
    <n v="19.2"/>
    <n v="20983"/>
    <n v="3000000"/>
    <n v="194001"/>
    <n v="1937025"/>
    <n v="0"/>
    <n v="0"/>
    <n v="0"/>
    <m/>
    <n v="0"/>
    <n v="0"/>
    <n v="0"/>
    <m/>
    <m/>
    <d v="2021-10-30T00:00:00"/>
    <n v="1"/>
    <s v="S"/>
    <n v="1"/>
    <n v="30"/>
    <n v="0"/>
    <s v=" "/>
    <s v=" "/>
    <s v=" "/>
    <s v=" "/>
    <s v=" "/>
    <s v=" "/>
    <n v="1"/>
    <n v="1"/>
    <s v="null"/>
    <s v=" "/>
    <n v="258609"/>
    <s v="CREDIYA 20"/>
    <n v="44295"/>
    <n v="0"/>
    <n v="0"/>
    <n v="0"/>
    <s v=" "/>
    <n v="0"/>
    <s v="ARIZABALETA LUCIANA"/>
    <n v="0"/>
    <m/>
    <m/>
    <m/>
    <m/>
  </r>
  <r>
    <n v="1951927"/>
    <s v="C"/>
    <x v="566"/>
    <x v="0"/>
    <n v="4"/>
    <n v="1.11353055921038E+18"/>
    <d v="2021-03-17T00:00:00"/>
    <d v="2022-09-30T00:00:00"/>
    <n v="0"/>
    <n v="1"/>
    <n v="7"/>
    <n v="30"/>
    <n v="2"/>
    <n v="15.6"/>
    <n v="16765"/>
    <n v="3500000"/>
    <n v="224323"/>
    <n v="2252678"/>
    <n v="0"/>
    <n v="0"/>
    <n v="0"/>
    <m/>
    <n v="0"/>
    <n v="0"/>
    <n v="0"/>
    <m/>
    <m/>
    <d v="2021-10-30T00:00:00"/>
    <n v="1"/>
    <s v="S"/>
    <n v="1"/>
    <n v="30"/>
    <n v="0"/>
    <s v=" "/>
    <s v=" "/>
    <s v=" "/>
    <s v=" "/>
    <s v=" "/>
    <s v=" "/>
    <n v="1"/>
    <n v="1"/>
    <s v="null"/>
    <s v=" "/>
    <n v="300751"/>
    <s v="LIBRE INVERSION 20 SIN CODEUDO"/>
    <n v="44272"/>
    <n v="0"/>
    <n v="0"/>
    <n v="0"/>
    <s v=" "/>
    <n v="0"/>
    <s v="ARIZABALETA LUCIANA"/>
    <n v="0"/>
    <m/>
    <m/>
    <m/>
    <m/>
  </r>
  <r>
    <n v="2071337"/>
    <s v="C"/>
    <x v="566"/>
    <x v="0"/>
    <n v="4"/>
    <n v="1.11353055912038E+18"/>
    <d v="2021-09-09T00:00:00"/>
    <d v="2024-08-30T00:00:00"/>
    <n v="0"/>
    <n v="1"/>
    <n v="2"/>
    <n v="30"/>
    <n v="2"/>
    <n v="15.6"/>
    <n v="16765"/>
    <n v="2500000"/>
    <n v="88140"/>
    <n v="2390486"/>
    <n v="0"/>
    <n v="0"/>
    <n v="0"/>
    <m/>
    <n v="0"/>
    <n v="0"/>
    <n v="0"/>
    <m/>
    <m/>
    <d v="2021-10-30T00:00:00"/>
    <n v="1"/>
    <s v="S"/>
    <n v="1"/>
    <n v="30"/>
    <n v="0"/>
    <s v=" "/>
    <s v=" "/>
    <s v=" "/>
    <s v=" "/>
    <s v=" "/>
    <s v=" "/>
    <n v="1"/>
    <n v="1"/>
    <s v="null"/>
    <s v=" "/>
    <n v="319149"/>
    <s v="LIBRE INVERSION 20"/>
    <n v="44448"/>
    <n v="0"/>
    <n v="0"/>
    <n v="0"/>
    <s v=" "/>
    <n v="0"/>
    <s v="ARIZABALETA LUCIANA"/>
    <n v="0"/>
    <m/>
    <m/>
    <m/>
    <m/>
  </r>
  <r>
    <n v="865949"/>
    <s v="C"/>
    <x v="567"/>
    <x v="0"/>
    <n v="4"/>
    <n v="3.14807371246894E+16"/>
    <d v="2021-08-18T00:00:00"/>
    <d v="2022-07-30T00:00:00"/>
    <n v="0"/>
    <n v="1"/>
    <n v="3"/>
    <n v="30"/>
    <n v="2"/>
    <n v="19.2"/>
    <n v="20983"/>
    <n v="1500000"/>
    <n v="138808"/>
    <n v="1152149"/>
    <n v="0"/>
    <n v="0"/>
    <n v="0"/>
    <m/>
    <n v="0"/>
    <n v="0"/>
    <n v="0"/>
    <m/>
    <m/>
    <d v="2021-10-30T00:00:00"/>
    <n v="1"/>
    <s v="S"/>
    <n v="1"/>
    <n v="30"/>
    <n v="0"/>
    <s v=" "/>
    <s v=" "/>
    <s v=" "/>
    <s v=" "/>
    <s v=" "/>
    <s v=" "/>
    <n v="1"/>
    <n v="1"/>
    <s v="null"/>
    <s v=" "/>
    <n v="286200"/>
    <s v="CREDIYA 20"/>
    <n v="44426"/>
    <n v="0"/>
    <n v="0"/>
    <n v="0"/>
    <s v=" "/>
    <n v="900771349"/>
    <s v="CLINICA DESA SAS"/>
    <n v="0"/>
    <m/>
    <m/>
    <m/>
    <m/>
  </r>
  <r>
    <n v="2143200"/>
    <s v="C"/>
    <x v="568"/>
    <x v="0"/>
    <n v="4"/>
    <n v="2.91173571246885E+16"/>
    <d v="2020-10-16T00:00:00"/>
    <d v="2022-10-30T00:00:00"/>
    <n v="0"/>
    <n v="1"/>
    <n v="1"/>
    <n v="30"/>
    <n v="2"/>
    <n v="21.6"/>
    <n v="23872"/>
    <n v="2700000"/>
    <n v="140338"/>
    <n v="2597060"/>
    <n v="0"/>
    <n v="0"/>
    <n v="0"/>
    <m/>
    <n v="0"/>
    <n v="0"/>
    <n v="0"/>
    <m/>
    <m/>
    <d v="2021-10-29T00:00:00"/>
    <n v="1"/>
    <s v="S"/>
    <n v="1"/>
    <n v="30"/>
    <n v="0"/>
    <s v=" "/>
    <s v=" "/>
    <s v=" "/>
    <s v=" "/>
    <s v=" "/>
    <s v=" "/>
    <n v="1"/>
    <n v="1"/>
    <s v="null"/>
    <s v=" "/>
    <n v="453860"/>
    <s v="CREDIYA 20"/>
    <n v="44120"/>
    <n v="0"/>
    <n v="0"/>
    <n v="0"/>
    <s v=" "/>
    <n v="890303093000"/>
    <n v="0"/>
    <n v="0"/>
    <m/>
    <m/>
    <m/>
    <m/>
  </r>
  <r>
    <n v="21757616"/>
    <s v="C"/>
    <x v="568"/>
    <x v="0"/>
    <n v="4"/>
    <n v="2.9117357117788E+16"/>
    <d v="2020-06-03T00:00:00"/>
    <d v="2027-05-30T00:00:00"/>
    <n v="0"/>
    <n v="1"/>
    <n v="16"/>
    <n v="30"/>
    <n v="2"/>
    <n v="18"/>
    <n v="19562"/>
    <n v="29519000"/>
    <n v="625418"/>
    <n v="26365174"/>
    <n v="0"/>
    <n v="0"/>
    <n v="0"/>
    <m/>
    <n v="0"/>
    <n v="0"/>
    <n v="0"/>
    <m/>
    <m/>
    <d v="2021-10-29T00:00:00"/>
    <n v="1"/>
    <s v="S"/>
    <n v="1"/>
    <n v="30"/>
    <n v="0"/>
    <s v=" "/>
    <s v=" "/>
    <s v=" "/>
    <s v=" "/>
    <s v=" "/>
    <s v=" "/>
    <n v="1"/>
    <n v="1"/>
    <s v="null"/>
    <s v=" "/>
    <n v="4607558"/>
    <s v="FERIA 2020"/>
    <n v="43985"/>
    <n v="0"/>
    <n v="0"/>
    <n v="0"/>
    <s v=" "/>
    <n v="890303093000"/>
    <n v="0"/>
    <n v="0"/>
    <m/>
    <m/>
    <m/>
    <m/>
  </r>
  <r>
    <n v="819171"/>
    <s v="C"/>
    <x v="569"/>
    <x v="1"/>
    <n v="4"/>
    <n v="1.14413720510498E+18"/>
    <d v="2020-09-30T00:00:00"/>
    <d v="2022-07-30T00:00:00"/>
    <n v="0"/>
    <n v="1"/>
    <n v="13"/>
    <n v="30"/>
    <n v="2"/>
    <n v="18"/>
    <n v="19562"/>
    <n v="1839931"/>
    <n v="99342"/>
    <n v="819171"/>
    <n v="0"/>
    <n v="0"/>
    <n v="0"/>
    <m/>
    <n v="0"/>
    <n v="0"/>
    <n v="0"/>
    <m/>
    <m/>
    <d v="2021-10-26T00:00:00"/>
    <n v="1"/>
    <s v="S"/>
    <n v="1"/>
    <n v="30"/>
    <n v="0"/>
    <s v=" "/>
    <s v=" "/>
    <s v=" "/>
    <s v=" "/>
    <s v=" "/>
    <s v=" "/>
    <n v="1"/>
    <n v="1"/>
    <s v="null"/>
    <s v=" "/>
    <n v="0"/>
    <s v="EX ASOCIADOS"/>
    <n v="44111"/>
    <n v="0"/>
    <n v="0"/>
    <n v="0"/>
    <s v=" "/>
    <n v="1"/>
    <s v="SARA SOFIA URIBE "/>
    <n v="0"/>
    <m/>
    <m/>
    <m/>
    <m/>
  </r>
  <r>
    <n v="2230523"/>
    <s v="C"/>
    <x v="570"/>
    <x v="1"/>
    <n v="4"/>
    <n v="1.15196219410498E+18"/>
    <d v="2020-09-30T00:00:00"/>
    <d v="2027-07-30T00:00:00"/>
    <n v="30"/>
    <n v="1"/>
    <n v="11"/>
    <n v="30"/>
    <n v="2"/>
    <n v="18"/>
    <n v="19562"/>
    <n v="2407028"/>
    <n v="52057"/>
    <n v="2230523"/>
    <n v="60483"/>
    <n v="0"/>
    <n v="0"/>
    <m/>
    <n v="0"/>
    <n v="0"/>
    <n v="0"/>
    <m/>
    <m/>
    <d v="2021-10-31T00:00:00"/>
    <n v="1"/>
    <s v="S"/>
    <n v="1"/>
    <n v="30"/>
    <n v="17484"/>
    <s v=" "/>
    <s v=" "/>
    <s v=" "/>
    <s v=" "/>
    <s v=" "/>
    <s v=" "/>
    <n v="1"/>
    <n v="1"/>
    <s v="null"/>
    <s v=" "/>
    <n v="0"/>
    <s v="EX ASOCIADOS"/>
    <n v="44111"/>
    <n v="0"/>
    <n v="0"/>
    <n v="0"/>
    <s v=" "/>
    <n v="1"/>
    <s v="SARA SOFIA URIBE "/>
    <n v="0"/>
    <m/>
    <m/>
    <m/>
    <m/>
  </r>
  <r>
    <n v="3190524"/>
    <s v="C"/>
    <x v="571"/>
    <x v="9"/>
    <n v="4"/>
    <n v="1.01008826010498E+18"/>
    <d v="2020-09-30T00:00:00"/>
    <d v="2023-06-30T00:00:00"/>
    <n v="60"/>
    <n v="1"/>
    <n v="11"/>
    <n v="30"/>
    <n v="2"/>
    <n v="18"/>
    <n v="19562"/>
    <n v="4398547"/>
    <n v="171280"/>
    <n v="3190524"/>
    <n v="93338"/>
    <n v="0"/>
    <n v="0"/>
    <m/>
    <n v="31905"/>
    <n v="0"/>
    <n v="0"/>
    <m/>
    <m/>
    <d v="2021-10-27T00:00:00"/>
    <n v="1"/>
    <s v="S"/>
    <n v="1"/>
    <n v="30"/>
    <n v="140328"/>
    <s v=" "/>
    <s v=" "/>
    <s v=" "/>
    <s v=" "/>
    <s v=" "/>
    <s v=" "/>
    <n v="1"/>
    <n v="1"/>
    <s v="null"/>
    <s v=" "/>
    <n v="0"/>
    <s v="EX ASOCIADOS"/>
    <n v="44111"/>
    <n v="0"/>
    <n v="0"/>
    <n v="0"/>
    <s v=" "/>
    <n v="1"/>
    <s v="SARA SOFIA URIBE "/>
    <n v="0"/>
    <m/>
    <m/>
    <m/>
    <m/>
  </r>
  <r>
    <n v="1833854"/>
    <s v="C"/>
    <x v="572"/>
    <x v="0"/>
    <n v="4"/>
    <n v="1.14387982821048E+18"/>
    <d v="2021-09-02T00:00:00"/>
    <d v="2023-08-30T00:00:00"/>
    <n v="0"/>
    <n v="1"/>
    <n v="2"/>
    <n v="30"/>
    <n v="2"/>
    <n v="9"/>
    <n v="9381"/>
    <n v="2600000"/>
    <n v="122391"/>
    <n v="2406254"/>
    <n v="0"/>
    <n v="0"/>
    <n v="0"/>
    <m/>
    <n v="0"/>
    <n v="0"/>
    <n v="0"/>
    <m/>
    <m/>
    <d v="2021-10-29T00:00:00"/>
    <n v="1"/>
    <s v="S"/>
    <n v="1"/>
    <n v="30"/>
    <n v="0"/>
    <s v=" "/>
    <s v=" "/>
    <s v=" "/>
    <s v=" "/>
    <s v=" "/>
    <s v=" "/>
    <n v="1"/>
    <n v="1"/>
    <s v="null"/>
    <s v=" "/>
    <n v="572400"/>
    <s v="SOCIAL V,E,C,I, 20 SIN CODEUOR"/>
    <n v="44441"/>
    <n v="0"/>
    <n v="0"/>
    <n v="0"/>
    <s v=" "/>
    <n v="890303093000"/>
    <n v="0"/>
    <n v="0"/>
    <m/>
    <m/>
    <m/>
    <m/>
  </r>
  <r>
    <n v="1702444"/>
    <s v="C"/>
    <x v="573"/>
    <x v="0"/>
    <n v="4"/>
    <n v="1.69859841246895E+16"/>
    <d v="2021-09-30T00:00:00"/>
    <d v="2023-09-30T00:00:00"/>
    <n v="0"/>
    <n v="1"/>
    <n v="1"/>
    <n v="30"/>
    <n v="2"/>
    <n v="19.2"/>
    <n v="20983"/>
    <n v="2000000"/>
    <n v="101596"/>
    <n v="1931404"/>
    <n v="0"/>
    <n v="0"/>
    <n v="0"/>
    <m/>
    <n v="0"/>
    <n v="0"/>
    <n v="0"/>
    <m/>
    <m/>
    <d v="2021-10-30T00:00:00"/>
    <n v="1"/>
    <s v="S"/>
    <n v="1"/>
    <n v="30"/>
    <n v="0"/>
    <s v=" "/>
    <s v=" "/>
    <s v=" "/>
    <s v=" "/>
    <s v=" "/>
    <s v=" "/>
    <n v="1"/>
    <n v="1"/>
    <s v="null"/>
    <s v=" "/>
    <n v="228960"/>
    <s v="CREDIYA 20"/>
    <n v="44469"/>
    <n v="0"/>
    <n v="0"/>
    <n v="0"/>
    <s v=" "/>
    <n v="890308665"/>
    <s v="B ALTMAN &amp; COMPA?IA  SAS"/>
    <n v="0"/>
    <m/>
    <m/>
    <m/>
    <m/>
  </r>
  <r>
    <n v="2062290"/>
    <s v="C"/>
    <x v="574"/>
    <x v="0"/>
    <n v="4"/>
    <n v="1.1519447051246799E+18"/>
    <d v="2021-09-07T00:00:00"/>
    <d v="2023-08-30T00:00:00"/>
    <n v="0"/>
    <n v="1"/>
    <n v="2"/>
    <n v="30"/>
    <n v="2"/>
    <n v="19.2"/>
    <n v="20983"/>
    <n v="2400000"/>
    <n v="121916"/>
    <n v="2234010"/>
    <n v="0"/>
    <n v="0"/>
    <n v="0"/>
    <m/>
    <n v="0"/>
    <n v="0"/>
    <n v="0"/>
    <m/>
    <m/>
    <d v="2021-10-30T00:00:00"/>
    <n v="1"/>
    <s v="S"/>
    <n v="1"/>
    <n v="30"/>
    <n v="0"/>
    <s v=" "/>
    <s v=" "/>
    <s v=" "/>
    <s v=" "/>
    <s v=" "/>
    <s v=" "/>
    <n v="1"/>
    <n v="1"/>
    <s v="null"/>
    <s v=" "/>
    <n v="171720"/>
    <s v="CREDIYA 20"/>
    <n v="44446"/>
    <n v="0"/>
    <n v="0"/>
    <n v="0"/>
    <s v=" "/>
    <n v="0"/>
    <n v="0"/>
    <n v="0"/>
    <m/>
    <m/>
    <m/>
    <m/>
  </r>
  <r>
    <n v="834921"/>
    <s v="C"/>
    <x v="575"/>
    <x v="0"/>
    <n v="4"/>
    <n v="1.1440912661246799E+18"/>
    <d v="2021-09-03T00:00:00"/>
    <d v="2023-08-30T00:00:00"/>
    <n v="0"/>
    <n v="1"/>
    <n v="2"/>
    <n v="30"/>
    <n v="2"/>
    <n v="19.2"/>
    <n v="20983"/>
    <n v="1100000"/>
    <n v="55878"/>
    <n v="1023921"/>
    <n v="0"/>
    <n v="0"/>
    <n v="0"/>
    <m/>
    <n v="0"/>
    <n v="0"/>
    <n v="0"/>
    <m/>
    <m/>
    <d v="2021-10-30T00:00:00"/>
    <n v="1"/>
    <s v="S"/>
    <n v="1"/>
    <n v="30"/>
    <n v="0"/>
    <s v=" "/>
    <s v=" "/>
    <s v=" "/>
    <s v=" "/>
    <s v=" "/>
    <s v=" "/>
    <n v="1"/>
    <n v="1"/>
    <s v="null"/>
    <s v=" "/>
    <n v="189000"/>
    <s v="CREDIYA 20"/>
    <n v="44442"/>
    <n v="0"/>
    <n v="0"/>
    <n v="0"/>
    <s v=" "/>
    <n v="0"/>
    <s v="ARIZABALETA LUCIANA"/>
    <n v="0"/>
    <m/>
    <m/>
    <m/>
    <m/>
  </r>
  <r>
    <n v="15569706"/>
    <s v="C"/>
    <x v="576"/>
    <x v="0"/>
    <n v="4"/>
    <n v="168351991255495"/>
    <d v="2020-05-21T00:00:00"/>
    <d v="2025-04-30T00:00:00"/>
    <n v="0"/>
    <n v="1"/>
    <n v="16"/>
    <n v="30"/>
    <n v="2"/>
    <n v="13.2"/>
    <n v="14029"/>
    <n v="24500000"/>
    <n v="563590"/>
    <n v="19478748"/>
    <n v="0"/>
    <n v="0"/>
    <n v="0"/>
    <m/>
    <n v="0"/>
    <n v="0"/>
    <n v="0"/>
    <m/>
    <m/>
    <d v="2021-10-30T00:00:00"/>
    <n v="1"/>
    <s v="S"/>
    <n v="1"/>
    <n v="30"/>
    <n v="0"/>
    <s v=" "/>
    <s v=" "/>
    <s v=" "/>
    <s v=" "/>
    <s v=" "/>
    <s v=" "/>
    <n v="1"/>
    <n v="1"/>
    <s v="null"/>
    <s v=" "/>
    <n v="3909042"/>
    <s v="COMPRA CARTERA 20"/>
    <n v="43972"/>
    <n v="0"/>
    <n v="0"/>
    <n v="0"/>
    <s v=" "/>
    <s v=" "/>
    <n v="0"/>
    <n v="0"/>
    <m/>
    <m/>
    <m/>
    <m/>
  </r>
  <r>
    <n v="2483437"/>
    <s v="C"/>
    <x v="577"/>
    <x v="0"/>
    <n v="4"/>
    <n v="1.11351441811778E+18"/>
    <d v="2020-04-16T00:00:00"/>
    <d v="2027-03-30T00:00:00"/>
    <n v="0"/>
    <n v="1"/>
    <n v="16"/>
    <n v="30"/>
    <n v="2"/>
    <n v="18"/>
    <n v="19562"/>
    <n v="4000000"/>
    <n v="84748"/>
    <n v="3572636"/>
    <n v="0"/>
    <n v="0"/>
    <n v="0"/>
    <m/>
    <n v="0"/>
    <n v="0"/>
    <n v="0"/>
    <m/>
    <m/>
    <d v="2021-10-30T00:00:00"/>
    <n v="1"/>
    <s v="S"/>
    <n v="1"/>
    <n v="30"/>
    <n v="0"/>
    <s v=" "/>
    <s v=" "/>
    <s v=" "/>
    <s v=" "/>
    <s v=" "/>
    <s v=" "/>
    <n v="1"/>
    <n v="1"/>
    <s v="null"/>
    <s v=" "/>
    <n v="1089199"/>
    <s v="FERIA 2020"/>
    <n v="43937"/>
    <n v="0"/>
    <n v="0"/>
    <n v="0"/>
    <s v=" "/>
    <n v="800087565"/>
    <s v="SYNLAB COLOMBIA S A S"/>
    <n v="0"/>
    <m/>
    <m/>
    <m/>
    <m/>
  </r>
  <r>
    <n v="191306"/>
    <s v="C"/>
    <x v="577"/>
    <x v="0"/>
    <n v="4"/>
    <n v="1.11351441812048E+18"/>
    <d v="2021-02-18T00:00:00"/>
    <d v="2022-02-28T00:00:00"/>
    <n v="0"/>
    <n v="1"/>
    <n v="8"/>
    <n v="30"/>
    <n v="2"/>
    <n v="9"/>
    <n v="9381"/>
    <n v="800000"/>
    <n v="70184"/>
    <n v="275210"/>
    <n v="0"/>
    <n v="0"/>
    <n v="0"/>
    <m/>
    <n v="0"/>
    <n v="0"/>
    <n v="0"/>
    <m/>
    <m/>
    <d v="2021-10-30T00:00:00"/>
    <n v="1"/>
    <s v="S"/>
    <n v="1"/>
    <n v="30"/>
    <n v="0"/>
    <s v=" "/>
    <s v=" "/>
    <s v=" "/>
    <s v=" "/>
    <s v=" "/>
    <s v=" "/>
    <n v="1"/>
    <n v="1"/>
    <s v="null"/>
    <s v=" "/>
    <n v="83904"/>
    <s v="SOCIAL V,E,C,I, 20"/>
    <n v="44245"/>
    <n v="0"/>
    <n v="0"/>
    <n v="0"/>
    <s v=" "/>
    <n v="800087565"/>
    <s v="SYNLAB COLOMBIA S A S"/>
    <n v="0"/>
    <m/>
    <m/>
    <m/>
    <m/>
  </r>
  <r>
    <n v="760753"/>
    <s v="C"/>
    <x v="577"/>
    <x v="0"/>
    <n v="4"/>
    <n v="1.1135144181246799E+18"/>
    <d v="2020-07-16T00:00:00"/>
    <d v="2021-06-30T00:00:00"/>
    <n v="0"/>
    <n v="1"/>
    <n v="2"/>
    <n v="30"/>
    <n v="2"/>
    <n v="21.6"/>
    <n v="23872"/>
    <n v="1300000"/>
    <n v="121603"/>
    <n v="1094409"/>
    <n v="0"/>
    <n v="0"/>
    <n v="0"/>
    <m/>
    <n v="0"/>
    <n v="0"/>
    <n v="0"/>
    <m/>
    <m/>
    <d v="2021-10-31T00:00:00"/>
    <n v="1"/>
    <s v="S"/>
    <n v="1"/>
    <n v="30"/>
    <n v="0"/>
    <s v=" "/>
    <s v=" "/>
    <s v=" "/>
    <s v=" "/>
    <s v=" "/>
    <s v=" "/>
    <n v="1"/>
    <n v="1"/>
    <s v="null"/>
    <s v=" "/>
    <n v="333656"/>
    <s v="CREDIYA 20"/>
    <n v="44028"/>
    <n v="0"/>
    <n v="0"/>
    <n v="0"/>
    <s v=" "/>
    <n v="800087565"/>
    <s v="SYNLAB COLOMBIA S A S"/>
    <n v="0"/>
    <m/>
    <m/>
    <m/>
    <m/>
  </r>
  <r>
    <n v="896707"/>
    <s v="C"/>
    <x v="578"/>
    <x v="0"/>
    <n v="4"/>
    <n v="3.8610086210389E+16"/>
    <d v="2021-04-21T00:00:00"/>
    <d v="2023-04-30T00:00:00"/>
    <n v="0"/>
    <n v="1"/>
    <n v="6"/>
    <n v="30"/>
    <n v="2"/>
    <n v="15.6"/>
    <n v="16765"/>
    <n v="3000000"/>
    <n v="150643"/>
    <n v="2350421"/>
    <n v="0"/>
    <n v="0"/>
    <n v="0"/>
    <m/>
    <n v="0"/>
    <n v="0"/>
    <n v="0"/>
    <m/>
    <m/>
    <d v="2021-10-30T00:00:00"/>
    <n v="1"/>
    <s v="S"/>
    <n v="1"/>
    <n v="30"/>
    <n v="0"/>
    <s v=" "/>
    <s v=" "/>
    <s v=" "/>
    <s v=" "/>
    <s v=" "/>
    <s v=" "/>
    <n v="1"/>
    <n v="1"/>
    <s v="null"/>
    <s v=" "/>
    <n v="1453714"/>
    <s v="LIBRE INVERSION 20 SIN CODEUDO"/>
    <n v="44307"/>
    <n v="0"/>
    <n v="0"/>
    <n v="0"/>
    <s v=" "/>
    <n v="900891513"/>
    <s v="CLINICA NUEVA RAFAEL URIBE"/>
    <n v="0"/>
    <m/>
    <m/>
    <m/>
    <m/>
  </r>
  <r>
    <n v="0"/>
    <s v="C"/>
    <x v="579"/>
    <x v="0"/>
    <n v="4"/>
    <n v="1.69474761154894E+16"/>
    <d v="2021-08-19T00:00:00"/>
    <d v="2022-03-30T00:00:00"/>
    <n v="0"/>
    <n v="1"/>
    <n v="2"/>
    <n v="30"/>
    <n v="2"/>
    <n v="9"/>
    <n v="9381"/>
    <n v="800000"/>
    <n v="117851"/>
    <n v="575818"/>
    <n v="0"/>
    <n v="0"/>
    <n v="0"/>
    <m/>
    <n v="0"/>
    <n v="0"/>
    <n v="0"/>
    <m/>
    <m/>
    <d v="2021-10-30T00:00:00"/>
    <n v="1"/>
    <s v="S"/>
    <n v="1"/>
    <n v="30"/>
    <n v="0"/>
    <s v=" "/>
    <s v=" "/>
    <s v=" "/>
    <s v=" "/>
    <s v=" "/>
    <s v=" "/>
    <n v="1"/>
    <n v="1"/>
    <s v="null"/>
    <s v=" "/>
    <n v="1453714"/>
    <s v="SOBRE APORTES"/>
    <n v="44427"/>
    <n v="0"/>
    <n v="0"/>
    <n v="0"/>
    <s v=" "/>
    <n v="900891513"/>
    <s v="CLINICA NUEVA RAFAEL URIBE"/>
    <n v="0"/>
    <m/>
    <m/>
    <m/>
    <m/>
  </r>
  <r>
    <n v="4497287"/>
    <s v="C"/>
    <x v="580"/>
    <x v="0"/>
    <n v="4"/>
    <n v="1.14386825412038E+18"/>
    <d v="2021-09-17T00:00:00"/>
    <d v="2027-09-30T00:00:00"/>
    <n v="0"/>
    <n v="1"/>
    <n v="1"/>
    <n v="30"/>
    <n v="2"/>
    <n v="15.6"/>
    <n v="16765"/>
    <n v="6000000"/>
    <n v="130813"/>
    <n v="5950187"/>
    <n v="0"/>
    <n v="0"/>
    <n v="0"/>
    <m/>
    <n v="0"/>
    <n v="0"/>
    <n v="0"/>
    <m/>
    <m/>
    <d v="2021-10-30T00:00:00"/>
    <n v="1"/>
    <s v="S"/>
    <n v="1"/>
    <n v="30"/>
    <n v="0"/>
    <s v=" "/>
    <s v=" "/>
    <s v=" "/>
    <s v=" "/>
    <s v=" "/>
    <s v=" "/>
    <n v="1"/>
    <n v="1"/>
    <s v="null"/>
    <s v=" "/>
    <n v="1452900"/>
    <s v="LIBRE INVERSION 20"/>
    <n v="44456"/>
    <n v="0"/>
    <n v="0"/>
    <n v="0"/>
    <s v=" "/>
    <n v="900891513"/>
    <s v="CLINICA NUEVA RAFAEL URIBE"/>
    <n v="0"/>
    <m/>
    <m/>
    <m/>
    <m/>
  </r>
  <r>
    <n v="3955353"/>
    <s v="C"/>
    <x v="581"/>
    <x v="0"/>
    <n v="4"/>
    <n v="1.10703565011778E+18"/>
    <d v="2020-05-13T00:00:00"/>
    <d v="2027-04-30T00:00:00"/>
    <n v="0"/>
    <n v="1"/>
    <n v="19"/>
    <n v="30"/>
    <n v="2"/>
    <n v="18"/>
    <n v="19562"/>
    <n v="6222000"/>
    <n v="131825"/>
    <n v="5409067"/>
    <n v="0"/>
    <n v="0"/>
    <n v="0"/>
    <m/>
    <n v="0"/>
    <n v="0"/>
    <n v="0"/>
    <m/>
    <m/>
    <d v="2021-10-30T00:00:00"/>
    <n v="1"/>
    <s v="S"/>
    <n v="1"/>
    <n v="30"/>
    <n v="0"/>
    <s v=" "/>
    <s v=" "/>
    <s v=" "/>
    <s v=" "/>
    <s v=" "/>
    <s v=" "/>
    <n v="1"/>
    <n v="1"/>
    <s v="null"/>
    <s v=" "/>
    <n v="1453714"/>
    <s v="FERIA 2020"/>
    <n v="43964"/>
    <n v="0"/>
    <n v="0"/>
    <n v="0"/>
    <s v=" "/>
    <n v="900891513"/>
    <s v="CLINICA NUEVA RAFAEL URIBE"/>
    <n v="0"/>
    <m/>
    <m/>
    <m/>
    <m/>
  </r>
  <r>
    <n v="504970"/>
    <s v="C"/>
    <x v="582"/>
    <x v="0"/>
    <n v="4"/>
    <n v="1.19276457021038E+18"/>
    <d v="2021-05-07T00:00:00"/>
    <d v="2023-04-30T00:00:00"/>
    <n v="0"/>
    <n v="1"/>
    <n v="6"/>
    <n v="30"/>
    <n v="2"/>
    <n v="15.6"/>
    <n v="16765"/>
    <n v="2500000"/>
    <n v="125536"/>
    <n v="1958684"/>
    <n v="0"/>
    <n v="0"/>
    <n v="0"/>
    <m/>
    <n v="0"/>
    <n v="0"/>
    <n v="0"/>
    <m/>
    <m/>
    <d v="2021-10-30T00:00:00"/>
    <n v="1"/>
    <s v="S"/>
    <n v="1"/>
    <n v="30"/>
    <n v="0"/>
    <s v=" "/>
    <s v=" "/>
    <s v=" "/>
    <s v=" "/>
    <s v=" "/>
    <s v=" "/>
    <n v="1"/>
    <n v="1"/>
    <s v="null"/>
    <s v=" "/>
    <n v="1453714"/>
    <s v="LIBRE INVERSION 20 SIN CODEUDO"/>
    <n v="44323"/>
    <n v="0"/>
    <n v="0"/>
    <n v="0"/>
    <s v=" "/>
    <n v="900891513"/>
    <s v="CLINICA NUEVA RAFAEL URIBE"/>
    <n v="0"/>
    <m/>
    <m/>
    <m/>
    <m/>
  </r>
  <r>
    <n v="9460117"/>
    <s v="C"/>
    <x v="583"/>
    <x v="0"/>
    <n v="4"/>
    <n v="1.1439382761182799E+18"/>
    <d v="2021-06-04T00:00:00"/>
    <d v="2027-05-30T00:00:00"/>
    <n v="0"/>
    <n v="1"/>
    <n v="5"/>
    <n v="30"/>
    <n v="2"/>
    <n v="15.6"/>
    <n v="16765"/>
    <n v="11400000"/>
    <n v="248544"/>
    <n v="10913831"/>
    <n v="0"/>
    <n v="0"/>
    <n v="0"/>
    <m/>
    <n v="0"/>
    <n v="0"/>
    <n v="0"/>
    <m/>
    <m/>
    <d v="2021-10-30T00:00:00"/>
    <n v="1"/>
    <s v="S"/>
    <n v="1"/>
    <n v="30"/>
    <n v="0"/>
    <s v=" "/>
    <s v=" "/>
    <s v=" "/>
    <s v=" "/>
    <s v=" "/>
    <s v=" "/>
    <n v="1"/>
    <n v="1"/>
    <s v="null"/>
    <s v=" "/>
    <n v="1453714"/>
    <s v="FERIA 2021"/>
    <n v="44351"/>
    <n v="0"/>
    <n v="0"/>
    <n v="0"/>
    <s v=" "/>
    <n v="900891513"/>
    <s v="CLINICA NUEVA RAFAEL URIBE"/>
    <n v="0"/>
    <m/>
    <m/>
    <m/>
    <m/>
  </r>
  <r>
    <n v="1111919"/>
    <s v="C"/>
    <x v="584"/>
    <x v="0"/>
    <n v="4"/>
    <n v="8.07165791203884E+16"/>
    <d v="2020-09-18T00:00:00"/>
    <d v="2023-08-30T00:00:00"/>
    <n v="0"/>
    <n v="1"/>
    <n v="14"/>
    <n v="30"/>
    <n v="2"/>
    <n v="18"/>
    <n v="19562"/>
    <n v="2500000"/>
    <n v="91135"/>
    <n v="1687937"/>
    <n v="0"/>
    <n v="0"/>
    <n v="0"/>
    <m/>
    <n v="0"/>
    <n v="0"/>
    <n v="0"/>
    <m/>
    <m/>
    <d v="2021-10-30T00:00:00"/>
    <n v="1"/>
    <s v="S"/>
    <n v="1"/>
    <n v="30"/>
    <n v="0"/>
    <s v=" "/>
    <s v=" "/>
    <s v=" "/>
    <s v=" "/>
    <s v=" "/>
    <s v=" "/>
    <n v="1"/>
    <n v="1"/>
    <s v="null"/>
    <s v=" "/>
    <n v="576018"/>
    <s v="LIBRE INVERSION 20"/>
    <n v="44092"/>
    <n v="0"/>
    <n v="0"/>
    <n v="0"/>
    <s v=" "/>
    <n v="900891513"/>
    <s v="CLINICA NUEVA RAFAEL URIBE"/>
    <n v="0"/>
    <m/>
    <m/>
    <m/>
    <m/>
  </r>
  <r>
    <n v="1694261"/>
    <s v="C"/>
    <x v="584"/>
    <x v="0"/>
    <n v="4"/>
    <n v="8.0716579125588896E+16"/>
    <d v="2021-02-15T00:00:00"/>
    <d v="2024-01-31T00:00:00"/>
    <n v="0"/>
    <n v="1"/>
    <n v="9"/>
    <n v="30"/>
    <n v="2"/>
    <n v="10.199999999999999"/>
    <n v="10691"/>
    <n v="3300000"/>
    <n v="107725"/>
    <n v="2571957"/>
    <n v="0"/>
    <n v="0"/>
    <n v="0"/>
    <m/>
    <n v="0"/>
    <n v="0"/>
    <n v="0"/>
    <m/>
    <m/>
    <d v="2021-10-30T00:00:00"/>
    <n v="1"/>
    <s v="S"/>
    <n v="1"/>
    <n v="30"/>
    <n v="0"/>
    <s v=" "/>
    <s v=" "/>
    <s v=" "/>
    <s v=" "/>
    <s v=" "/>
    <s v=" "/>
    <n v="1"/>
    <n v="1"/>
    <s v="null"/>
    <s v=" "/>
    <n v="877696"/>
    <s v="COMPRA CARTERA 20"/>
    <n v="44242"/>
    <n v="0"/>
    <n v="0"/>
    <n v="0"/>
    <s v=" "/>
    <n v="900891513"/>
    <s v="CLINICA NUEVA RAFAEL URIBE"/>
    <n v="0"/>
    <m/>
    <m/>
    <m/>
    <m/>
  </r>
  <r>
    <n v="6734235"/>
    <s v="C"/>
    <x v="585"/>
    <x v="0"/>
    <n v="4"/>
    <n v="6.6960880120389296E+16"/>
    <d v="2021-08-10T00:00:00"/>
    <d v="2027-07-30T00:00:00"/>
    <n v="0"/>
    <n v="1"/>
    <n v="3"/>
    <n v="30"/>
    <n v="2"/>
    <n v="15.6"/>
    <n v="16765"/>
    <n v="8400000"/>
    <n v="183138"/>
    <n v="8187949"/>
    <n v="0"/>
    <n v="0"/>
    <n v="0"/>
    <m/>
    <n v="0"/>
    <n v="0"/>
    <n v="0"/>
    <m/>
    <m/>
    <d v="2021-10-30T00:00:00"/>
    <n v="1"/>
    <s v="S"/>
    <n v="1"/>
    <n v="30"/>
    <n v="0"/>
    <s v=" "/>
    <s v=" "/>
    <s v=" "/>
    <s v=" "/>
    <s v=" "/>
    <s v=" "/>
    <n v="1"/>
    <n v="1"/>
    <s v="null"/>
    <s v=" "/>
    <n v="1453714"/>
    <s v="LIBRE INVERSION 20"/>
    <n v="44418"/>
    <n v="0"/>
    <n v="0"/>
    <n v="0"/>
    <s v=" "/>
    <n v="900891513"/>
    <s v="CLINICA NUEVA RAFAEL URIBE"/>
    <n v="0"/>
    <m/>
    <m/>
    <m/>
    <m/>
  </r>
  <r>
    <n v="3412743"/>
    <s v="C"/>
    <x v="586"/>
    <x v="0"/>
    <n v="4"/>
    <n v="1.00634138612038E+18"/>
    <d v="2021-03-23T00:00:00"/>
    <d v="2024-03-30T00:00:00"/>
    <n v="0"/>
    <n v="1"/>
    <n v="7"/>
    <n v="30"/>
    <n v="2"/>
    <n v="15.6"/>
    <n v="16765"/>
    <n v="5000000"/>
    <n v="176279"/>
    <n v="4207006"/>
    <n v="0"/>
    <n v="0"/>
    <n v="0"/>
    <m/>
    <n v="0"/>
    <n v="0"/>
    <n v="0"/>
    <m/>
    <m/>
    <d v="2021-10-30T00:00:00"/>
    <n v="1"/>
    <s v="S"/>
    <n v="1"/>
    <n v="30"/>
    <n v="0"/>
    <s v=" "/>
    <s v=" "/>
    <s v=" "/>
    <s v=" "/>
    <s v=" "/>
    <s v=" "/>
    <n v="1"/>
    <n v="1"/>
    <s v="null"/>
    <s v=" "/>
    <n v="794263"/>
    <s v="LIBRE INVERSION 20"/>
    <n v="44278"/>
    <n v="0"/>
    <n v="0"/>
    <n v="0"/>
    <s v=" "/>
    <n v="900771349"/>
    <s v="CLINICA DESA SAS"/>
    <n v="0"/>
    <m/>
    <m/>
    <m/>
    <m/>
  </r>
  <r>
    <n v="2981268"/>
    <s v="C"/>
    <x v="587"/>
    <x v="0"/>
    <n v="4"/>
    <n v="3.46147721203891E+16"/>
    <d v="2021-06-01T00:00:00"/>
    <d v="2026-05-30T00:00:00"/>
    <n v="0"/>
    <n v="1"/>
    <n v="5"/>
    <n v="30"/>
    <n v="2"/>
    <n v="15.6"/>
    <n v="16765"/>
    <n v="4000000"/>
    <n v="97698"/>
    <n v="3775531"/>
    <n v="0"/>
    <n v="0"/>
    <n v="0"/>
    <m/>
    <n v="0"/>
    <n v="0"/>
    <n v="0"/>
    <m/>
    <m/>
    <d v="2021-10-30T00:00:00"/>
    <n v="1"/>
    <s v="S"/>
    <n v="1"/>
    <n v="30"/>
    <n v="0"/>
    <s v=" "/>
    <s v=" "/>
    <s v=" "/>
    <s v=" "/>
    <s v=" "/>
    <s v=" "/>
    <n v="1"/>
    <n v="1"/>
    <s v="null"/>
    <s v=" "/>
    <n v="794263"/>
    <s v="LIBRE INVERSION 20"/>
    <n v="44348"/>
    <n v="0"/>
    <n v="0"/>
    <n v="0"/>
    <s v=" "/>
    <n v="900771349"/>
    <s v="CLINICA DESA SAS"/>
    <n v="0"/>
    <m/>
    <m/>
    <m/>
    <m/>
  </r>
  <r>
    <n v="1224413"/>
    <s v="C"/>
    <x v="588"/>
    <x v="0"/>
    <n v="4"/>
    <n v="1.11366308512038E+18"/>
    <d v="2020-12-07T00:00:00"/>
    <d v="2023-11-30T00:00:00"/>
    <n v="0"/>
    <n v="1"/>
    <n v="11"/>
    <n v="30"/>
    <n v="2"/>
    <n v="18"/>
    <n v="19562"/>
    <n v="2000000"/>
    <n v="72908"/>
    <n v="1501571"/>
    <n v="0"/>
    <n v="0"/>
    <n v="0"/>
    <m/>
    <n v="0"/>
    <n v="0"/>
    <n v="0"/>
    <m/>
    <m/>
    <d v="2021-10-30T00:00:00"/>
    <n v="1"/>
    <s v="S"/>
    <n v="1"/>
    <n v="30"/>
    <n v="0"/>
    <s v=" "/>
    <s v=" "/>
    <s v=" "/>
    <s v=" "/>
    <s v=" "/>
    <s v=" "/>
    <n v="1"/>
    <n v="1"/>
    <s v="null"/>
    <s v=" "/>
    <n v="277158"/>
    <s v="LIBRE INVERSION 20"/>
    <n v="44172"/>
    <n v="0"/>
    <n v="0"/>
    <n v="0"/>
    <s v=" "/>
    <n v="900891513"/>
    <s v="CLINICA NUEVA RAFAEL URIBE"/>
    <n v="0"/>
    <m/>
    <m/>
    <m/>
    <m/>
  </r>
  <r>
    <n v="2284436"/>
    <s v="C"/>
    <x v="588"/>
    <x v="0"/>
    <n v="4"/>
    <n v="1.11366308512038E+18"/>
    <d v="2021-08-05T00:00:00"/>
    <d v="2024-07-30T00:00:00"/>
    <n v="0"/>
    <n v="1"/>
    <n v="3"/>
    <n v="30"/>
    <n v="2"/>
    <n v="15.6"/>
    <n v="16765"/>
    <n v="3000000"/>
    <n v="105768"/>
    <n v="2801541"/>
    <n v="0"/>
    <n v="0"/>
    <n v="0"/>
    <m/>
    <n v="0"/>
    <n v="0"/>
    <n v="0"/>
    <m/>
    <m/>
    <d v="2021-10-30T00:00:00"/>
    <n v="1"/>
    <s v="S"/>
    <n v="1"/>
    <n v="30"/>
    <n v="0"/>
    <s v=" "/>
    <s v=" "/>
    <s v=" "/>
    <s v=" "/>
    <s v=" "/>
    <s v=" "/>
    <n v="1"/>
    <n v="1"/>
    <s v="null"/>
    <s v=" "/>
    <n v="517105"/>
    <s v="LIBRE INVERSION 20"/>
    <n v="44413"/>
    <n v="0"/>
    <n v="0"/>
    <n v="0"/>
    <s v=" "/>
    <n v="900891513"/>
    <s v="CLINICA NUEVA RAFAEL URIBE"/>
    <n v="0"/>
    <m/>
    <m/>
    <m/>
    <m/>
  </r>
  <r>
    <n v="4131023"/>
    <s v="C"/>
    <x v="589"/>
    <x v="0"/>
    <n v="4"/>
    <n v="2.96713331203895E+16"/>
    <d v="2021-09-30T00:00:00"/>
    <d v="2025-09-30T00:00:00"/>
    <n v="0"/>
    <n v="1"/>
    <n v="1"/>
    <n v="30"/>
    <n v="2"/>
    <n v="15.6"/>
    <n v="16765"/>
    <n v="5000000"/>
    <n v="142214"/>
    <n v="4925286"/>
    <n v="0"/>
    <n v="0"/>
    <n v="0"/>
    <m/>
    <n v="0"/>
    <n v="0"/>
    <n v="0"/>
    <m/>
    <m/>
    <d v="2021-10-30T00:00:00"/>
    <n v="1"/>
    <s v="S"/>
    <n v="1"/>
    <n v="30"/>
    <n v="0"/>
    <s v=" "/>
    <s v=" "/>
    <s v=" "/>
    <s v=" "/>
    <s v=" "/>
    <s v=" "/>
    <n v="1"/>
    <n v="1"/>
    <s v="null"/>
    <s v=" "/>
    <n v="794263"/>
    <s v="LIBRE INVERSION 20"/>
    <n v="44469"/>
    <n v="0"/>
    <n v="0"/>
    <n v="0"/>
    <s v=" "/>
    <n v="900891513"/>
    <s v="CLINICA NUEVA RAFAEL URIBE"/>
    <n v="0"/>
    <m/>
    <m/>
    <m/>
    <m/>
  </r>
  <r>
    <n v="1260672"/>
    <s v="C"/>
    <x v="590"/>
    <x v="0"/>
    <n v="4"/>
    <n v="1.1305906011246799E+18"/>
    <d v="2021-07-12T00:00:00"/>
    <d v="2023-06-30T00:00:00"/>
    <n v="0"/>
    <n v="1"/>
    <n v="4"/>
    <n v="30"/>
    <n v="2"/>
    <n v="19.2"/>
    <n v="20983"/>
    <n v="1800000"/>
    <n v="91437"/>
    <n v="1546872"/>
    <n v="0"/>
    <n v="0"/>
    <n v="0"/>
    <m/>
    <n v="0"/>
    <n v="0"/>
    <n v="0"/>
    <m/>
    <m/>
    <d v="2021-10-30T00:00:00"/>
    <n v="1"/>
    <s v="S"/>
    <n v="1"/>
    <n v="30"/>
    <n v="0"/>
    <s v=" "/>
    <s v=" "/>
    <s v=" "/>
    <s v=" "/>
    <s v=" "/>
    <s v=" "/>
    <n v="1"/>
    <n v="1"/>
    <s v="null"/>
    <s v=" "/>
    <n v="286200"/>
    <s v="CREDIYA 20"/>
    <n v="44389"/>
    <n v="0"/>
    <n v="0"/>
    <n v="0"/>
    <s v=" "/>
    <n v="0"/>
    <s v="ARIZABALETA LUCIANA"/>
    <n v="0"/>
    <m/>
    <m/>
    <m/>
    <m/>
  </r>
  <r>
    <n v="1452063"/>
    <s v="C"/>
    <x v="591"/>
    <x v="0"/>
    <n v="4"/>
    <n v="1.2341888881246799E+18"/>
    <d v="2021-10-12T00:00:00"/>
    <d v="2023-09-30T00:00:00"/>
    <n v="0"/>
    <n v="1"/>
    <n v="1"/>
    <n v="30"/>
    <n v="2"/>
    <n v="19.2"/>
    <n v="20983"/>
    <n v="1800000"/>
    <n v="91437"/>
    <n v="1738263"/>
    <n v="0"/>
    <n v="0"/>
    <n v="0"/>
    <m/>
    <n v="0"/>
    <n v="0"/>
    <n v="0"/>
    <m/>
    <m/>
    <d v="2021-10-30T00:00:00"/>
    <n v="1"/>
    <s v="S"/>
    <n v="1"/>
    <n v="30"/>
    <n v="0"/>
    <s v=" "/>
    <s v=" "/>
    <s v=" "/>
    <s v=" "/>
    <s v=" "/>
    <s v=" "/>
    <n v="1"/>
    <n v="1"/>
    <s v="null"/>
    <s v=" "/>
    <n v="286200"/>
    <s v="CREDIYA 20"/>
    <n v="44481"/>
    <n v="0"/>
    <n v="0"/>
    <n v="0"/>
    <s v=" "/>
    <n v="0"/>
    <s v="ARIZABALETA LUCIANA"/>
    <n v="0"/>
    <m/>
    <m/>
    <m/>
    <m/>
  </r>
  <r>
    <n v="6420993"/>
    <s v="C"/>
    <x v="592"/>
    <x v="0"/>
    <n v="4"/>
    <n v="3.8683726120388096E+16"/>
    <d v="2020-06-30T00:00:00"/>
    <d v="2026-06-30T00:00:00"/>
    <n v="0"/>
    <n v="1"/>
    <n v="16"/>
    <n v="30"/>
    <n v="2"/>
    <n v="18"/>
    <n v="19562"/>
    <n v="10000000"/>
    <n v="229709"/>
    <n v="8611099"/>
    <n v="0"/>
    <n v="0"/>
    <n v="0"/>
    <m/>
    <n v="0"/>
    <n v="0"/>
    <n v="0"/>
    <m/>
    <m/>
    <d v="2021-10-30T00:00:00"/>
    <n v="1"/>
    <s v="S"/>
    <n v="1"/>
    <n v="30"/>
    <n v="0"/>
    <s v=" "/>
    <s v=" "/>
    <s v=" "/>
    <s v=" "/>
    <s v=" "/>
    <s v=" "/>
    <n v="1"/>
    <n v="1"/>
    <s v="null"/>
    <s v=" "/>
    <n v="2190106"/>
    <s v="LIBRE INVERSION 20"/>
    <n v="44012"/>
    <n v="0"/>
    <n v="0"/>
    <n v="0"/>
    <s v=" "/>
    <n v="800087565"/>
    <s v="SYNLAB COLOMBIA S A S"/>
    <n v="0"/>
    <m/>
    <m/>
    <m/>
    <m/>
  </r>
  <r>
    <n v="1567096"/>
    <s v="C"/>
    <x v="592"/>
    <x v="0"/>
    <n v="4"/>
    <n v="3.86837261246884E+16"/>
    <d v="2020-09-18T00:00:00"/>
    <d v="2022-09-30T00:00:00"/>
    <n v="0"/>
    <n v="1"/>
    <n v="1"/>
    <n v="30"/>
    <n v="2"/>
    <n v="21.6"/>
    <n v="23872"/>
    <n v="2175000"/>
    <n v="113050"/>
    <n v="2101609"/>
    <n v="0"/>
    <n v="0"/>
    <n v="0"/>
    <m/>
    <n v="0"/>
    <n v="0"/>
    <n v="0"/>
    <m/>
    <m/>
    <d v="2021-10-30T00:00:00"/>
    <n v="1"/>
    <s v="S"/>
    <n v="1"/>
    <n v="30"/>
    <n v="0"/>
    <s v=" "/>
    <s v=" "/>
    <s v=" "/>
    <s v=" "/>
    <s v=" "/>
    <s v=" "/>
    <n v="1"/>
    <n v="1"/>
    <s v="null"/>
    <s v=" "/>
    <n v="534513"/>
    <s v="CREDIYA 20"/>
    <n v="44092"/>
    <n v="0"/>
    <n v="0"/>
    <n v="0"/>
    <s v=" "/>
    <n v="800087565"/>
    <s v="SYNLAB COLOMBIA S A S"/>
    <n v="0"/>
    <m/>
    <m/>
    <m/>
    <m/>
  </r>
  <r>
    <n v="1163728"/>
    <s v="C"/>
    <x v="593"/>
    <x v="5"/>
    <n v="4"/>
    <n v="1.13063101710498E+18"/>
    <d v="2019-01-30T00:00:00"/>
    <d v="2021-07-31T00:00:00"/>
    <n v="690"/>
    <n v="1"/>
    <n v="9"/>
    <n v="30"/>
    <n v="2"/>
    <n v="18"/>
    <n v="19562"/>
    <n v="1559852"/>
    <n v="65191"/>
    <n v="1163728"/>
    <n v="45413"/>
    <n v="0"/>
    <n v="0"/>
    <m/>
    <n v="1163728"/>
    <n v="45413"/>
    <n v="151455"/>
    <m/>
    <m/>
    <d v="2019-11-13T00:00:00"/>
    <n v="1"/>
    <s v="S"/>
    <n v="1"/>
    <n v="30"/>
    <n v="1163728"/>
    <s v=" "/>
    <s v=" "/>
    <s v=" "/>
    <s v=" "/>
    <s v=" "/>
    <s v=" "/>
    <n v="1"/>
    <n v="1"/>
    <s v="null"/>
    <s v=" "/>
    <n v="0"/>
    <s v="EX ASOCIADOS"/>
    <n v="43502"/>
    <n v="0"/>
    <n v="0"/>
    <n v="0"/>
    <s v=" "/>
    <n v="1"/>
    <s v="SARA SOFIA URIBE "/>
    <n v="0"/>
    <m/>
    <m/>
    <m/>
    <m/>
  </r>
  <r>
    <n v="245037"/>
    <s v="C"/>
    <x v="594"/>
    <x v="0"/>
    <n v="4"/>
    <n v="6.6778898108389296E+16"/>
    <d v="2021-08-02T00:00:00"/>
    <d v="2021-12-30T00:00:00"/>
    <n v="0"/>
    <n v="2"/>
    <n v="0"/>
    <n v="30"/>
    <n v="2"/>
    <n v="19.2"/>
    <n v="20983"/>
    <n v="400000"/>
    <n v="0"/>
    <n v="400000"/>
    <n v="0"/>
    <n v="0"/>
    <n v="0"/>
    <m/>
    <n v="0"/>
    <n v="0"/>
    <n v="0"/>
    <n v="400000"/>
    <n v="12"/>
    <d v="2021-08-02T00:00:00"/>
    <n v="1"/>
    <s v="S"/>
    <n v="1"/>
    <n v="30"/>
    <n v="0"/>
    <s v=" "/>
    <s v=" "/>
    <s v=" "/>
    <s v=" "/>
    <s v=" "/>
    <s v=" "/>
    <n v="1"/>
    <n v="1"/>
    <s v="null"/>
    <s v=" "/>
    <n v="154963"/>
    <s v="CREDIYA CUOTA UNICA"/>
    <n v="44410"/>
    <n v="0"/>
    <n v="0"/>
    <n v="0"/>
    <s v=" "/>
    <n v="0"/>
    <n v="0"/>
    <n v="0"/>
    <m/>
    <m/>
    <m/>
    <m/>
  </r>
  <r>
    <n v="743376"/>
    <s v="C"/>
    <x v="594"/>
    <x v="0"/>
    <n v="4"/>
    <n v="6.67788981255888E+16"/>
    <d v="2021-02-04T00:00:00"/>
    <d v="2024-01-31T00:00:00"/>
    <n v="0"/>
    <n v="1"/>
    <n v="9"/>
    <n v="30"/>
    <n v="2"/>
    <n v="10.199999999999999"/>
    <n v="10691"/>
    <n v="1557000"/>
    <n v="50827"/>
    <n v="1213494"/>
    <n v="0"/>
    <n v="0"/>
    <n v="0"/>
    <m/>
    <n v="0"/>
    <n v="0"/>
    <n v="0"/>
    <m/>
    <m/>
    <d v="2021-10-30T00:00:00"/>
    <n v="1"/>
    <s v="S"/>
    <n v="1"/>
    <n v="30"/>
    <n v="0"/>
    <s v=" "/>
    <s v=" "/>
    <s v=" "/>
    <s v=" "/>
    <s v=" "/>
    <s v=" "/>
    <n v="1"/>
    <n v="1"/>
    <s v="null"/>
    <s v=" "/>
    <n v="470118"/>
    <s v="COMPRA CARTERA 20"/>
    <n v="44231"/>
    <n v="0"/>
    <n v="0"/>
    <n v="0"/>
    <s v=" "/>
    <n v="0"/>
    <n v="0"/>
    <n v="0"/>
    <m/>
    <m/>
    <m/>
    <m/>
  </r>
  <r>
    <n v="3022960"/>
    <s v="C"/>
    <x v="594"/>
    <x v="0"/>
    <n v="4"/>
    <n v="6.6778898117788096E+16"/>
    <d v="2020-07-02T00:00:00"/>
    <d v="2027-06-30T00:00:00"/>
    <n v="0"/>
    <n v="1"/>
    <n v="16"/>
    <n v="30"/>
    <n v="2"/>
    <n v="18"/>
    <n v="19562"/>
    <n v="5525000"/>
    <n v="117058"/>
    <n v="4934705"/>
    <n v="0"/>
    <n v="0"/>
    <n v="0"/>
    <m/>
    <n v="0"/>
    <n v="0"/>
    <n v="0"/>
    <m/>
    <m/>
    <d v="2021-10-30T00:00:00"/>
    <n v="1"/>
    <s v="S"/>
    <n v="1"/>
    <n v="30"/>
    <n v="0"/>
    <s v=" "/>
    <s v=" "/>
    <s v=" "/>
    <s v=" "/>
    <s v=" "/>
    <s v=" "/>
    <n v="1"/>
    <n v="1"/>
    <s v="null"/>
    <s v=" "/>
    <n v="1911745"/>
    <s v="FERIA 2020"/>
    <n v="44014"/>
    <n v="0"/>
    <n v="0"/>
    <n v="0"/>
    <s v=" "/>
    <n v="0"/>
    <n v="0"/>
    <n v="0"/>
    <m/>
    <m/>
    <m/>
    <m/>
  </r>
  <r>
    <n v="5428887"/>
    <s v="C"/>
    <x v="595"/>
    <x v="0"/>
    <n v="4"/>
    <n v="1.1306802311182799E+18"/>
    <d v="2021-06-09T00:00:00"/>
    <d v="2027-05-30T00:00:00"/>
    <n v="0"/>
    <n v="1"/>
    <n v="5"/>
    <n v="30"/>
    <n v="2"/>
    <n v="15.6"/>
    <n v="16765"/>
    <n v="7300000"/>
    <n v="159155"/>
    <n v="6988682"/>
    <n v="0"/>
    <n v="0"/>
    <n v="0"/>
    <m/>
    <n v="0"/>
    <n v="0"/>
    <n v="0"/>
    <m/>
    <m/>
    <d v="2021-10-30T00:00:00"/>
    <n v="1"/>
    <s v="S"/>
    <n v="1"/>
    <n v="30"/>
    <n v="0"/>
    <s v=" "/>
    <s v=" "/>
    <s v=" "/>
    <s v=" "/>
    <s v=" "/>
    <s v=" "/>
    <n v="1"/>
    <n v="1"/>
    <s v="null"/>
    <s v=" "/>
    <n v="1559795"/>
    <s v="FERIA 2021"/>
    <n v="44356"/>
    <n v="0"/>
    <n v="0"/>
    <n v="0"/>
    <s v=" "/>
    <n v="0"/>
    <n v="0"/>
    <n v="0"/>
    <m/>
    <m/>
    <m/>
    <m/>
  </r>
  <r>
    <n v="548451"/>
    <s v="C"/>
    <x v="596"/>
    <x v="0"/>
    <n v="4"/>
    <n v="1.48381531246895E+16"/>
    <d v="2021-10-12T00:00:00"/>
    <d v="2022-05-30T00:00:00"/>
    <n v="0"/>
    <n v="1"/>
    <n v="0"/>
    <n v="30"/>
    <n v="2"/>
    <n v="19.2"/>
    <n v="20983"/>
    <n v="700000"/>
    <n v="106708"/>
    <n v="700000"/>
    <n v="0"/>
    <n v="0"/>
    <n v="0"/>
    <m/>
    <n v="0"/>
    <n v="0"/>
    <n v="0"/>
    <m/>
    <m/>
    <d v="2021-10-12T00:00:00"/>
    <n v="1"/>
    <s v="S"/>
    <n v="1"/>
    <n v="30"/>
    <n v="0"/>
    <s v=" "/>
    <s v=" "/>
    <s v=" "/>
    <s v=" "/>
    <s v=" "/>
    <s v=" "/>
    <n v="1"/>
    <n v="1"/>
    <s v="null"/>
    <s v=" "/>
    <n v="151549"/>
    <s v="CREDIYA 20"/>
    <n v="44481"/>
    <n v="0"/>
    <n v="0"/>
    <n v="0"/>
    <s v=" "/>
    <n v="890303093000"/>
    <n v="0"/>
    <n v="0"/>
    <m/>
    <m/>
    <m/>
    <m/>
  </r>
  <r>
    <n v="4897860"/>
    <s v="C"/>
    <x v="596"/>
    <x v="0"/>
    <n v="4"/>
    <n v="1.4838153117788E+16"/>
    <d v="2020-05-15T00:00:00"/>
    <d v="2027-05-30T00:00:00"/>
    <n v="0"/>
    <n v="1"/>
    <n v="16"/>
    <n v="30"/>
    <n v="2"/>
    <n v="18"/>
    <n v="19562"/>
    <n v="7000000"/>
    <n v="148309"/>
    <n v="6251251"/>
    <n v="0"/>
    <n v="0"/>
    <n v="0"/>
    <m/>
    <n v="0"/>
    <n v="0"/>
    <n v="0"/>
    <m/>
    <m/>
    <d v="2021-10-29T00:00:00"/>
    <n v="1"/>
    <s v="S"/>
    <n v="1"/>
    <n v="30"/>
    <n v="0"/>
    <s v=" "/>
    <s v=" "/>
    <s v=" "/>
    <s v=" "/>
    <s v=" "/>
    <s v=" "/>
    <n v="1"/>
    <n v="1"/>
    <s v="null"/>
    <s v=" "/>
    <n v="1353391"/>
    <s v="FERIA 2020"/>
    <n v="43966"/>
    <n v="0"/>
    <n v="0"/>
    <n v="0"/>
    <s v=" "/>
    <n v="890303093000"/>
    <n v="0"/>
    <n v="0"/>
    <m/>
    <m/>
    <m/>
    <m/>
  </r>
  <r>
    <n v="922964"/>
    <s v="C"/>
    <x v="597"/>
    <x v="0"/>
    <n v="4"/>
    <n v="1.14407025011818E+18"/>
    <d v="2020-09-21T00:00:00"/>
    <d v="2025-09-30T00:00:00"/>
    <n v="0"/>
    <n v="1"/>
    <n v="13"/>
    <n v="30"/>
    <n v="2"/>
    <n v="16.8"/>
    <n v="18156"/>
    <n v="3640000"/>
    <n v="91248"/>
    <n v="3094006"/>
    <n v="0"/>
    <n v="0"/>
    <n v="0"/>
    <m/>
    <n v="0"/>
    <n v="0"/>
    <n v="0"/>
    <m/>
    <m/>
    <d v="2021-10-30T00:00:00"/>
    <n v="1"/>
    <s v="S"/>
    <n v="1"/>
    <n v="30"/>
    <n v="0"/>
    <s v=" "/>
    <s v=" "/>
    <s v=" "/>
    <s v=" "/>
    <s v=" "/>
    <s v=" "/>
    <n v="1"/>
    <n v="1"/>
    <s v="null"/>
    <s v=" "/>
    <n v="2171042"/>
    <s v="RETANQUEO 2020"/>
    <n v="44095"/>
    <n v="0"/>
    <n v="0"/>
    <n v="0"/>
    <s v=" "/>
    <n v="0"/>
    <n v="0"/>
    <n v="0"/>
    <m/>
    <m/>
    <m/>
    <m/>
  </r>
  <r>
    <n v="0"/>
    <s v="C"/>
    <x v="598"/>
    <x v="0"/>
    <n v="4"/>
    <n v="3.13235091177879E+16"/>
    <d v="2020-04-29T00:00:00"/>
    <d v="2022-04-30T00:00:00"/>
    <n v="0"/>
    <n v="1"/>
    <n v="16"/>
    <n v="30"/>
    <n v="2"/>
    <n v="18"/>
    <n v="19562"/>
    <n v="6000000"/>
    <n v="300380"/>
    <n v="2246279"/>
    <n v="0"/>
    <n v="0"/>
    <n v="0"/>
    <m/>
    <n v="0"/>
    <n v="0"/>
    <n v="0"/>
    <m/>
    <m/>
    <d v="2021-10-30T00:00:00"/>
    <n v="1"/>
    <s v="S"/>
    <n v="1"/>
    <n v="30"/>
    <n v="0"/>
    <s v=" "/>
    <s v=" "/>
    <s v=" "/>
    <s v=" "/>
    <s v=" "/>
    <s v=" "/>
    <n v="1"/>
    <n v="1"/>
    <s v="null"/>
    <s v=" "/>
    <n v="2411857"/>
    <s v="FERIA 2020"/>
    <n v="43950"/>
    <n v="0"/>
    <n v="0"/>
    <n v="0"/>
    <s v=" "/>
    <n v="0"/>
    <n v="0"/>
    <n v="0"/>
    <m/>
    <m/>
    <m/>
    <m/>
  </r>
  <r>
    <n v="0"/>
    <s v="C"/>
    <x v="598"/>
    <x v="0"/>
    <n v="4"/>
    <n v="3.13235091246879E+16"/>
    <d v="2020-04-21T00:00:00"/>
    <d v="2021-04-30T00:00:00"/>
    <n v="0"/>
    <n v="1"/>
    <n v="8"/>
    <n v="30"/>
    <n v="2"/>
    <n v="21.6"/>
    <n v="23872"/>
    <n v="1299000"/>
    <n v="121509"/>
    <n v="442458"/>
    <n v="0"/>
    <n v="0"/>
    <n v="0"/>
    <m/>
    <n v="0"/>
    <n v="0"/>
    <n v="0"/>
    <m/>
    <m/>
    <d v="2021-10-30T00:00:00"/>
    <n v="1"/>
    <s v="S"/>
    <n v="1"/>
    <n v="30"/>
    <n v="0"/>
    <s v=" "/>
    <s v=" "/>
    <s v=" "/>
    <s v=" "/>
    <s v=" "/>
    <s v=" "/>
    <n v="1"/>
    <n v="1"/>
    <s v="null"/>
    <s v=" "/>
    <n v="475072"/>
    <s v="CREDIYA 20"/>
    <n v="43942"/>
    <n v="0"/>
    <n v="0"/>
    <n v="0"/>
    <s v=" "/>
    <n v="0"/>
    <n v="0"/>
    <n v="0"/>
    <m/>
    <m/>
    <m/>
    <m/>
  </r>
  <r>
    <n v="273170"/>
    <s v="C"/>
    <x v="599"/>
    <x v="0"/>
    <n v="4"/>
    <n v="1.1442077021246799E+18"/>
    <d v="2021-09-14T00:00:00"/>
    <d v="2023-08-30T00:00:00"/>
    <n v="0"/>
    <n v="1"/>
    <n v="2"/>
    <n v="30"/>
    <n v="2"/>
    <n v="19.2"/>
    <n v="20983"/>
    <n v="1500000"/>
    <n v="76197"/>
    <n v="1396257"/>
    <n v="0"/>
    <n v="0"/>
    <n v="0"/>
    <m/>
    <n v="0"/>
    <n v="0"/>
    <n v="0"/>
    <m/>
    <m/>
    <d v="2021-10-30T00:00:00"/>
    <n v="1"/>
    <s v="S"/>
    <n v="1"/>
    <n v="30"/>
    <n v="0"/>
    <s v=" "/>
    <s v=" "/>
    <s v=" "/>
    <s v=" "/>
    <s v=" "/>
    <s v=" "/>
    <n v="1"/>
    <n v="1"/>
    <s v="null"/>
    <s v=" "/>
    <n v="1123087"/>
    <s v="CREDIYA 20"/>
    <n v="44453"/>
    <n v="0"/>
    <n v="0"/>
    <n v="0"/>
    <s v=" "/>
    <n v="0"/>
    <s v="ARIZABALETA LUCIANA"/>
    <n v="0"/>
    <m/>
    <m/>
    <m/>
    <m/>
  </r>
  <r>
    <n v="54618"/>
    <s v="C"/>
    <x v="599"/>
    <x v="0"/>
    <n v="4"/>
    <n v="1.14420770221038E+18"/>
    <d v="2020-05-11T00:00:00"/>
    <d v="2021-10-30T00:00:00"/>
    <n v="0"/>
    <n v="1"/>
    <n v="16"/>
    <n v="30"/>
    <n v="2"/>
    <n v="18"/>
    <n v="19562"/>
    <n v="2200000"/>
    <n v="143208"/>
    <n v="279167"/>
    <n v="0"/>
    <n v="0"/>
    <n v="0"/>
    <m/>
    <n v="0"/>
    <n v="0"/>
    <n v="0"/>
    <m/>
    <m/>
    <d v="2021-10-30T00:00:00"/>
    <n v="1"/>
    <s v="S"/>
    <n v="1"/>
    <n v="30"/>
    <n v="0"/>
    <s v=" "/>
    <s v=" "/>
    <s v=" "/>
    <s v=" "/>
    <s v=" "/>
    <s v=" "/>
    <n v="1"/>
    <n v="1"/>
    <s v="null"/>
    <s v=" "/>
    <n v="224549"/>
    <s v="LIBRE INVERSION 20 SIN CODEUDO"/>
    <n v="43962"/>
    <n v="0"/>
    <n v="0"/>
    <n v="0"/>
    <s v=" "/>
    <n v="0"/>
    <s v="ARIZABALETA LUCIANA"/>
    <n v="0"/>
    <m/>
    <m/>
    <m/>
    <m/>
  </r>
  <r>
    <n v="0"/>
    <s v="C"/>
    <x v="600"/>
    <x v="0"/>
    <n v="4"/>
    <n v="1.13067972112048E+18"/>
    <d v="2020-01-31T00:00:00"/>
    <d v="2022-01-31T00:00:00"/>
    <n v="0"/>
    <n v="1"/>
    <n v="18"/>
    <n v="30"/>
    <n v="2"/>
    <n v="11.4"/>
    <n v="12015"/>
    <n v="1445700"/>
    <n v="67844"/>
    <n v="393532"/>
    <n v="0"/>
    <n v="0"/>
    <n v="0"/>
    <m/>
    <n v="0"/>
    <n v="0"/>
    <n v="0"/>
    <m/>
    <m/>
    <d v="2021-10-30T00:00:00"/>
    <n v="1"/>
    <s v="S"/>
    <n v="1"/>
    <n v="30"/>
    <n v="0"/>
    <s v=" "/>
    <s v=" "/>
    <s v=" "/>
    <s v=" "/>
    <s v=" "/>
    <s v=" "/>
    <n v="1"/>
    <n v="1"/>
    <s v="null"/>
    <s v=" "/>
    <n v="721602"/>
    <s v="SOCIAL V,E,C,I, 20"/>
    <n v="43861"/>
    <n v="0"/>
    <n v="0"/>
    <n v="0"/>
    <s v=" "/>
    <n v="0"/>
    <s v="ARIZABALETA LUCIANA"/>
    <n v="0"/>
    <m/>
    <m/>
    <m/>
    <m/>
  </r>
  <r>
    <n v="0"/>
    <s v="C"/>
    <x v="600"/>
    <x v="0"/>
    <n v="4"/>
    <n v="1.1306797211246799E+18"/>
    <d v="2020-08-24T00:00:00"/>
    <d v="2021-08-30T00:00:00"/>
    <n v="0"/>
    <n v="1"/>
    <n v="9"/>
    <n v="30"/>
    <n v="2"/>
    <n v="21.6"/>
    <n v="23872"/>
    <n v="1300000"/>
    <n v="121798"/>
    <n v="341413"/>
    <n v="0"/>
    <n v="0"/>
    <n v="0"/>
    <m/>
    <n v="0"/>
    <n v="0"/>
    <n v="0"/>
    <m/>
    <m/>
    <d v="2021-10-30T00:00:00"/>
    <n v="1"/>
    <s v="S"/>
    <n v="1"/>
    <n v="30"/>
    <n v="0"/>
    <s v=" "/>
    <s v=" "/>
    <s v=" "/>
    <s v=" "/>
    <s v=" "/>
    <s v=" "/>
    <n v="1"/>
    <n v="1"/>
    <s v="null"/>
    <s v=" "/>
    <n v="626034"/>
    <s v="CREDIYA 20"/>
    <n v="44067"/>
    <n v="0"/>
    <n v="0"/>
    <n v="0"/>
    <s v=" "/>
    <n v="0"/>
    <s v="ARIZABALETA LUCIANA"/>
    <n v="0"/>
    <m/>
    <m/>
    <m/>
    <m/>
  </r>
  <r>
    <n v="0"/>
    <s v="C"/>
    <x v="601"/>
    <x v="6"/>
    <n v="4"/>
    <n v="5.24206961175864E+16"/>
    <d v="2019-06-13T00:00:00"/>
    <d v="2024-05-30T00:00:00"/>
    <n v="120"/>
    <n v="1"/>
    <n v="57"/>
    <n v="30"/>
    <n v="2"/>
    <n v="18"/>
    <n v="19562"/>
    <n v="9300000"/>
    <n v="237618"/>
    <n v="789964"/>
    <n v="13920"/>
    <n v="0"/>
    <n v="0"/>
    <m/>
    <n v="157993"/>
    <n v="13920"/>
    <n v="1759"/>
    <m/>
    <m/>
    <d v="2021-10-06T00:00:00"/>
    <n v="1"/>
    <s v="S"/>
    <n v="1"/>
    <n v="30"/>
    <n v="789964"/>
    <s v=" "/>
    <s v=" "/>
    <s v=" "/>
    <s v=" "/>
    <s v=" "/>
    <s v=" "/>
    <n v="1"/>
    <n v="1"/>
    <s v="null"/>
    <s v=" "/>
    <n v="862596"/>
    <s v="FERIA 2019"/>
    <n v="43629"/>
    <n v="0"/>
    <n v="0"/>
    <n v="0"/>
    <s v=" "/>
    <s v=" "/>
    <n v="0"/>
    <n v="0"/>
    <m/>
    <m/>
    <m/>
    <m/>
  </r>
  <r>
    <n v="883740"/>
    <s v="C"/>
    <x v="602"/>
    <x v="0"/>
    <n v="4"/>
    <n v="6.6915379124689296E+16"/>
    <d v="2021-07-19T00:00:00"/>
    <d v="2022-06-30T00:00:00"/>
    <n v="0"/>
    <n v="1"/>
    <n v="4"/>
    <n v="30"/>
    <n v="2"/>
    <n v="19.2"/>
    <n v="20983"/>
    <n v="1700000"/>
    <n v="157316"/>
    <n v="1169940"/>
    <n v="0"/>
    <n v="0"/>
    <n v="0"/>
    <m/>
    <n v="0"/>
    <n v="0"/>
    <n v="0"/>
    <m/>
    <m/>
    <d v="2021-10-30T00:00:00"/>
    <n v="1"/>
    <s v="S"/>
    <n v="1"/>
    <n v="30"/>
    <n v="0"/>
    <s v=" "/>
    <s v=" "/>
    <s v=" "/>
    <s v=" "/>
    <s v=" "/>
    <s v=" "/>
    <n v="1"/>
    <n v="1"/>
    <s v="null"/>
    <s v=" "/>
    <n v="286200"/>
    <s v="CREDIYA 20"/>
    <n v="44396"/>
    <n v="0"/>
    <n v="0"/>
    <n v="0"/>
    <s v=" "/>
    <n v="900771349"/>
    <s v="CLINICA DESA SAS"/>
    <n v="0"/>
    <m/>
    <m/>
    <m/>
    <m/>
  </r>
  <r>
    <n v="1109439"/>
    <s v="C"/>
    <x v="603"/>
    <x v="0"/>
    <n v="4"/>
    <n v="3.86415661246876E+16"/>
    <d v="2020-01-29T00:00:00"/>
    <d v="2022-01-31T00:00:00"/>
    <n v="0"/>
    <n v="1"/>
    <n v="12"/>
    <n v="30"/>
    <n v="2"/>
    <n v="21.6"/>
    <n v="23872"/>
    <n v="3600000"/>
    <n v="186562"/>
    <n v="1982930"/>
    <n v="0"/>
    <n v="0"/>
    <n v="0"/>
    <m/>
    <n v="0"/>
    <n v="0"/>
    <n v="0"/>
    <m/>
    <m/>
    <d v="2021-10-30T00:00:00"/>
    <n v="1"/>
    <s v="S"/>
    <n v="1"/>
    <n v="30"/>
    <n v="0"/>
    <s v=" "/>
    <s v=" "/>
    <s v=" "/>
    <s v=" "/>
    <s v=" "/>
    <s v=" "/>
    <n v="1"/>
    <n v="1"/>
    <s v="null"/>
    <s v=" "/>
    <n v="873491"/>
    <s v="CREDIYA 20"/>
    <n v="43859"/>
    <n v="0"/>
    <n v="0"/>
    <n v="0"/>
    <s v=" "/>
    <s v=" "/>
    <n v="0"/>
    <n v="0"/>
    <m/>
    <m/>
    <m/>
    <m/>
  </r>
  <r>
    <n v="1176969"/>
    <s v="C"/>
    <x v="603"/>
    <x v="0"/>
    <n v="4"/>
    <n v="3.86415661203894E+16"/>
    <d v="2021-09-08T00:00:00"/>
    <d v="2024-08-30T00:00:00"/>
    <n v="0"/>
    <n v="1"/>
    <n v="2"/>
    <n v="30"/>
    <n v="2"/>
    <n v="15.6"/>
    <n v="16765"/>
    <n v="2200000"/>
    <n v="77563"/>
    <n v="2103628"/>
    <n v="0"/>
    <n v="0"/>
    <n v="0"/>
    <m/>
    <n v="0"/>
    <n v="0"/>
    <n v="0"/>
    <m/>
    <m/>
    <d v="2021-10-30T00:00:00"/>
    <n v="1"/>
    <s v="S"/>
    <n v="1"/>
    <n v="30"/>
    <n v="0"/>
    <s v=" "/>
    <s v=" "/>
    <s v=" "/>
    <s v=" "/>
    <s v=" "/>
    <s v=" "/>
    <n v="1"/>
    <n v="1"/>
    <s v="null"/>
    <s v=" "/>
    <n v="926659"/>
    <s v="LIBRE INVERSION 20"/>
    <n v="44447"/>
    <n v="0"/>
    <n v="0"/>
    <n v="0"/>
    <s v=" "/>
    <s v=" "/>
    <n v="0"/>
    <n v="0"/>
    <m/>
    <m/>
    <m/>
    <m/>
  </r>
  <r>
    <n v="198338"/>
    <s v="C"/>
    <x v="604"/>
    <x v="0"/>
    <n v="4"/>
    <n v="1.1441560181246799E+18"/>
    <d v="2020-02-20T00:00:00"/>
    <d v="2022-02-28T00:00:00"/>
    <n v="0"/>
    <n v="1"/>
    <n v="17"/>
    <n v="30"/>
    <n v="2"/>
    <n v="21.6"/>
    <n v="23872"/>
    <n v="1500000"/>
    <n v="77734"/>
    <n v="506523"/>
    <n v="0"/>
    <n v="0"/>
    <n v="0"/>
    <m/>
    <n v="0"/>
    <n v="0"/>
    <n v="0"/>
    <m/>
    <m/>
    <d v="2021-10-30T00:00:00"/>
    <n v="1"/>
    <s v="S"/>
    <n v="1"/>
    <n v="30"/>
    <n v="0"/>
    <s v=" "/>
    <s v=" "/>
    <s v=" "/>
    <s v=" "/>
    <s v=" "/>
    <s v=" "/>
    <n v="1"/>
    <n v="1"/>
    <s v="null"/>
    <s v=" "/>
    <n v="308185"/>
    <s v="CREDIYA 20"/>
    <n v="43881"/>
    <n v="0"/>
    <n v="0"/>
    <n v="0"/>
    <s v=" "/>
    <n v="0"/>
    <s v="ARIZABALETA LUCIANA"/>
    <n v="0"/>
    <m/>
    <m/>
    <m/>
    <m/>
  </r>
  <r>
    <n v="600687"/>
    <s v="C"/>
    <x v="604"/>
    <x v="0"/>
    <n v="4"/>
    <n v="1.14415601821038E+18"/>
    <d v="2021-07-22T00:00:00"/>
    <d v="2022-07-30T00:00:00"/>
    <n v="0"/>
    <n v="1"/>
    <n v="3"/>
    <n v="30"/>
    <n v="2"/>
    <n v="15.6"/>
    <n v="16765"/>
    <n v="2000000"/>
    <n v="183932"/>
    <n v="1534057"/>
    <n v="0"/>
    <n v="0"/>
    <n v="0"/>
    <m/>
    <n v="0"/>
    <n v="0"/>
    <n v="0"/>
    <m/>
    <m/>
    <d v="2021-10-30T00:00:00"/>
    <n v="1"/>
    <s v="S"/>
    <n v="1"/>
    <n v="30"/>
    <n v="0"/>
    <s v=" "/>
    <s v=" "/>
    <s v=" "/>
    <s v=" "/>
    <s v=" "/>
    <s v=" "/>
    <n v="1"/>
    <n v="1"/>
    <s v="null"/>
    <s v=" "/>
    <n v="933370"/>
    <s v="LIBRE INVERSION 20 SIN CODEUDO"/>
    <n v="44399"/>
    <n v="0"/>
    <n v="0"/>
    <n v="0"/>
    <s v=" "/>
    <n v="0"/>
    <s v="ARIZABALETA LUCIANA"/>
    <n v="0"/>
    <m/>
    <m/>
    <m/>
    <m/>
  </r>
  <r>
    <n v="6464209"/>
    <s v="C"/>
    <x v="605"/>
    <x v="0"/>
    <n v="4"/>
    <n v="9732299210389260"/>
    <d v="2021-07-01T00:00:00"/>
    <d v="2027-06-30T00:00:00"/>
    <n v="0"/>
    <n v="1"/>
    <n v="4"/>
    <n v="30"/>
    <n v="2"/>
    <n v="15.6"/>
    <n v="16765"/>
    <n v="8000000"/>
    <n v="185186"/>
    <n v="7749507"/>
    <n v="0"/>
    <n v="0"/>
    <n v="0"/>
    <m/>
    <n v="0"/>
    <n v="0"/>
    <n v="0"/>
    <m/>
    <m/>
    <d v="2021-10-30T00:00:00"/>
    <n v="1"/>
    <s v="S"/>
    <n v="1"/>
    <n v="30"/>
    <n v="0"/>
    <s v=" "/>
    <s v=" "/>
    <s v=" "/>
    <s v=" "/>
    <s v=" "/>
    <s v=" "/>
    <n v="1"/>
    <n v="1"/>
    <s v="null"/>
    <s v=" "/>
    <n v="1285298"/>
    <s v="LIBRE INVERSION 20 SIN CODEUDO"/>
    <n v="44378"/>
    <n v="0"/>
    <n v="0"/>
    <n v="0"/>
    <s v=" "/>
    <n v="0"/>
    <n v="0"/>
    <n v="0"/>
    <m/>
    <m/>
    <m/>
    <m/>
  </r>
  <r>
    <n v="1561429"/>
    <s v="C"/>
    <x v="605"/>
    <x v="0"/>
    <n v="4"/>
    <n v="9732299120387920"/>
    <d v="2020-04-17T00:00:00"/>
    <d v="2022-04-30T00:00:00"/>
    <n v="0"/>
    <n v="1"/>
    <n v="16"/>
    <n v="30"/>
    <n v="2"/>
    <n v="18"/>
    <n v="19562"/>
    <n v="5000000"/>
    <n v="250317"/>
    <n v="1871893"/>
    <n v="0"/>
    <n v="0"/>
    <n v="0"/>
    <m/>
    <n v="0"/>
    <n v="0"/>
    <n v="0"/>
    <m/>
    <m/>
    <d v="2021-10-30T00:00:00"/>
    <n v="1"/>
    <s v="S"/>
    <n v="1"/>
    <n v="30"/>
    <n v="0"/>
    <s v=" "/>
    <s v=" "/>
    <s v=" "/>
    <s v=" "/>
    <s v=" "/>
    <s v=" "/>
    <n v="1"/>
    <n v="1"/>
    <s v="null"/>
    <s v=" "/>
    <n v="310464"/>
    <s v="LIBRE INVERSION 20"/>
    <n v="43938"/>
    <n v="0"/>
    <n v="0"/>
    <n v="0"/>
    <s v=" "/>
    <n v="0"/>
    <d v="1899-12-30T00:00:00"/>
    <n v="0"/>
    <m/>
    <m/>
    <m/>
    <m/>
  </r>
  <r>
    <n v="386981"/>
    <s v="C"/>
    <x v="606"/>
    <x v="0"/>
    <n v="4"/>
    <n v="3.8565574117188704E+16"/>
    <d v="2020-12-22T00:00:00"/>
    <d v="2023-12-30T00:00:00"/>
    <n v="0"/>
    <n v="1"/>
    <n v="10"/>
    <n v="30"/>
    <n v="2"/>
    <n v="11.76"/>
    <n v="12415"/>
    <n v="2000000"/>
    <n v="66773"/>
    <n v="1516270"/>
    <n v="0"/>
    <n v="0"/>
    <n v="0"/>
    <m/>
    <n v="0"/>
    <n v="0"/>
    <n v="0"/>
    <m/>
    <m/>
    <d v="2021-10-30T00:00:00"/>
    <n v="1"/>
    <s v="S"/>
    <n v="1"/>
    <n v="30"/>
    <n v="0"/>
    <s v=" "/>
    <s v=" "/>
    <s v=" "/>
    <s v=" "/>
    <s v=" "/>
    <s v=" "/>
    <n v="1"/>
    <n v="1"/>
    <s v="null"/>
    <s v=" "/>
    <n v="1129289"/>
    <s v="CREDITO MADRUGON"/>
    <n v="44187"/>
    <n v="0"/>
    <n v="0"/>
    <n v="0"/>
    <s v=" "/>
    <n v="0"/>
    <s v="ARIZABALETA LUCIANA"/>
    <n v="0"/>
    <m/>
    <m/>
    <m/>
    <m/>
  </r>
  <r>
    <n v="2321418"/>
    <s v="C"/>
    <x v="607"/>
    <x v="0"/>
    <n v="4"/>
    <n v="1.13063160612035E+16"/>
    <d v="2020-07-28T00:00:00"/>
    <d v="2026-07-30T00:00:00"/>
    <n v="0"/>
    <n v="1"/>
    <n v="15"/>
    <n v="30"/>
    <n v="2"/>
    <n v="18"/>
    <n v="19562"/>
    <n v="4000000"/>
    <n v="91884"/>
    <n v="3483234"/>
    <n v="0"/>
    <n v="0"/>
    <n v="0"/>
    <m/>
    <n v="0"/>
    <n v="0"/>
    <n v="0"/>
    <m/>
    <m/>
    <d v="2021-10-30T00:00:00"/>
    <n v="1"/>
    <s v="S"/>
    <n v="1"/>
    <n v="30"/>
    <n v="0"/>
    <s v=" "/>
    <s v=" "/>
    <s v=" "/>
    <s v=" "/>
    <s v=" "/>
    <s v=" "/>
    <n v="1"/>
    <n v="1"/>
    <s v="null"/>
    <s v=" "/>
    <n v="1161816"/>
    <s v="LIBRE INVERSION 20"/>
    <n v="44040"/>
    <n v="0"/>
    <n v="0"/>
    <n v="0"/>
    <s v=" "/>
    <n v="0"/>
    <d v="1899-12-30T00:00:00"/>
    <n v="0"/>
    <m/>
    <m/>
    <m/>
    <m/>
  </r>
  <r>
    <n v="2512477"/>
    <s v="C"/>
    <x v="607"/>
    <x v="0"/>
    <n v="4"/>
    <n v="1.1306316061246799E+18"/>
    <d v="2020-09-03T00:00:00"/>
    <d v="2022-08-30T00:00:00"/>
    <n v="0"/>
    <n v="1"/>
    <n v="3"/>
    <n v="30"/>
    <n v="2"/>
    <n v="21.6"/>
    <n v="23872"/>
    <n v="4200000"/>
    <n v="218303"/>
    <n v="3769914"/>
    <n v="0"/>
    <n v="0"/>
    <n v="0"/>
    <m/>
    <n v="0"/>
    <n v="0"/>
    <n v="0"/>
    <m/>
    <m/>
    <d v="2021-10-30T00:00:00"/>
    <n v="1"/>
    <s v="S"/>
    <n v="1"/>
    <n v="30"/>
    <n v="0"/>
    <s v=" "/>
    <s v=" "/>
    <s v=" "/>
    <s v=" "/>
    <s v=" "/>
    <s v=" "/>
    <n v="1"/>
    <n v="1"/>
    <s v="null"/>
    <s v=" "/>
    <n v="1257437"/>
    <s v="CREDIYA 20"/>
    <n v="44077"/>
    <n v="0"/>
    <n v="0"/>
    <n v="0"/>
    <s v=" "/>
    <n v="0"/>
    <n v="0"/>
    <n v="0"/>
    <m/>
    <m/>
    <m/>
    <m/>
  </r>
  <r>
    <n v="393379"/>
    <s v="C"/>
    <x v="608"/>
    <x v="0"/>
    <n v="4"/>
    <n v="3.1579463124689E+16"/>
    <d v="2021-04-21T00:00:00"/>
    <d v="2023-04-30T00:00:00"/>
    <n v="0"/>
    <n v="1"/>
    <n v="6"/>
    <n v="30"/>
    <n v="2"/>
    <n v="19.2"/>
    <n v="20983"/>
    <n v="1300000"/>
    <n v="66038"/>
    <n v="1021134"/>
    <n v="0"/>
    <n v="0"/>
    <n v="0"/>
    <m/>
    <n v="0"/>
    <n v="0"/>
    <n v="0"/>
    <m/>
    <m/>
    <d v="2021-10-30T00:00:00"/>
    <n v="1"/>
    <s v="S"/>
    <n v="1"/>
    <n v="30"/>
    <n v="0"/>
    <s v=" "/>
    <s v=" "/>
    <s v=" "/>
    <s v=" "/>
    <s v=" "/>
    <s v=" "/>
    <n v="1"/>
    <n v="1"/>
    <s v="null"/>
    <s v=" "/>
    <n v="627755"/>
    <s v="CREDIYA 20"/>
    <n v="44307"/>
    <n v="0"/>
    <n v="0"/>
    <n v="0"/>
    <s v=" "/>
    <n v="900771349"/>
    <s v="CLINICA DESA SAS"/>
    <n v="0"/>
    <m/>
    <m/>
    <m/>
    <m/>
  </r>
  <r>
    <n v="1342537"/>
    <s v="C"/>
    <x v="609"/>
    <x v="0"/>
    <n v="4"/>
    <n v="313085671203564"/>
    <d v="2021-03-19T00:00:00"/>
    <d v="2024-03-30T00:00:00"/>
    <n v="0"/>
    <n v="1"/>
    <n v="7"/>
    <n v="30"/>
    <n v="2"/>
    <n v="18"/>
    <n v="19562"/>
    <n v="2000000"/>
    <n v="72908"/>
    <n v="1692644"/>
    <n v="0"/>
    <n v="0"/>
    <n v="0"/>
    <m/>
    <n v="0"/>
    <n v="0"/>
    <n v="0"/>
    <m/>
    <m/>
    <d v="2021-10-30T00:00:00"/>
    <n v="1"/>
    <s v="S"/>
    <n v="1"/>
    <n v="30"/>
    <n v="0"/>
    <s v=" "/>
    <s v=" "/>
    <s v=" "/>
    <s v=" "/>
    <s v=" "/>
    <s v=" "/>
    <n v="1"/>
    <n v="1"/>
    <s v="null"/>
    <s v=" "/>
    <n v="350107"/>
    <s v="LIBRE INVERSION 20"/>
    <n v="44274"/>
    <n v="0"/>
    <n v="0"/>
    <n v="0"/>
    <s v=" "/>
    <n v="900771349"/>
    <s v="CLINICA DESA SAS"/>
    <n v="0"/>
    <m/>
    <m/>
    <m/>
    <m/>
  </r>
  <r>
    <n v="1064678"/>
    <s v="C"/>
    <x v="609"/>
    <x v="0"/>
    <n v="4"/>
    <n v="3.13085671246895E+16"/>
    <d v="2021-09-21T00:00:00"/>
    <d v="2023-09-30T00:00:00"/>
    <n v="0"/>
    <n v="1"/>
    <n v="1"/>
    <n v="30"/>
    <n v="2"/>
    <n v="19.2"/>
    <n v="20983"/>
    <n v="1390000"/>
    <n v="70609"/>
    <n v="1342326"/>
    <n v="0"/>
    <n v="0"/>
    <n v="0"/>
    <m/>
    <n v="0"/>
    <n v="0"/>
    <n v="0"/>
    <m/>
    <m/>
    <d v="2021-10-30T00:00:00"/>
    <n v="1"/>
    <s v="S"/>
    <n v="1"/>
    <n v="30"/>
    <n v="0"/>
    <s v=" "/>
    <s v=" "/>
    <s v=" "/>
    <s v=" "/>
    <s v=" "/>
    <s v=" "/>
    <n v="1"/>
    <n v="1"/>
    <s v="null"/>
    <s v=" "/>
    <n v="277648"/>
    <s v="CREDIYA 20"/>
    <n v="44460"/>
    <n v="0"/>
    <n v="0"/>
    <n v="0"/>
    <s v=" "/>
    <n v="900771349"/>
    <s v="CLINICA DESA SAS"/>
    <n v="0"/>
    <m/>
    <m/>
    <m/>
    <m/>
  </r>
  <r>
    <n v="2135278"/>
    <s v="C"/>
    <x v="610"/>
    <x v="0"/>
    <n v="4"/>
    <n v="1.14406113811718E+18"/>
    <d v="2020-12-21T00:00:00"/>
    <d v="2024-12-30T00:00:00"/>
    <n v="0"/>
    <n v="1"/>
    <n v="10"/>
    <n v="30"/>
    <n v="2"/>
    <n v="11.76"/>
    <n v="12415"/>
    <n v="4000000"/>
    <n v="106044"/>
    <n v="3320667"/>
    <n v="0"/>
    <n v="0"/>
    <n v="0"/>
    <m/>
    <n v="0"/>
    <n v="0"/>
    <n v="0"/>
    <m/>
    <m/>
    <d v="2021-10-30T00:00:00"/>
    <n v="1"/>
    <s v="S"/>
    <n v="1"/>
    <n v="30"/>
    <n v="0"/>
    <s v=" "/>
    <s v=" "/>
    <s v=" "/>
    <s v=" "/>
    <s v=" "/>
    <s v=" "/>
    <n v="1"/>
    <n v="1"/>
    <s v="null"/>
    <s v=" "/>
    <n v="1185389"/>
    <s v="CREDITO MADRUGON"/>
    <n v="44186"/>
    <n v="0"/>
    <n v="0"/>
    <n v="0"/>
    <s v=" "/>
    <n v="800087565"/>
    <s v="SYNLAB COLOMBIA S A S"/>
    <n v="0"/>
    <m/>
    <m/>
    <m/>
    <m/>
  </r>
  <r>
    <n v="0"/>
    <s v="C"/>
    <x v="611"/>
    <x v="0"/>
    <n v="4"/>
    <n v="9.4377083124688896E+16"/>
    <d v="2021-03-08T00:00:00"/>
    <d v="2023-02-28T00:00:00"/>
    <n v="0"/>
    <n v="1"/>
    <n v="8"/>
    <n v="30"/>
    <n v="2"/>
    <n v="19.2"/>
    <n v="20983"/>
    <n v="1200000"/>
    <n v="60958"/>
    <n v="851081"/>
    <n v="0"/>
    <n v="0"/>
    <n v="0"/>
    <m/>
    <n v="0"/>
    <n v="0"/>
    <n v="0"/>
    <m/>
    <m/>
    <d v="2021-10-30T00:00:00"/>
    <n v="1"/>
    <s v="S"/>
    <n v="1"/>
    <n v="30"/>
    <n v="0"/>
    <s v=" "/>
    <s v=" "/>
    <s v=" "/>
    <s v=" "/>
    <s v=" "/>
    <s v=" "/>
    <n v="1"/>
    <n v="1"/>
    <s v="null"/>
    <s v=" "/>
    <n v="1506757"/>
    <s v="CREDIYA 20"/>
    <n v="44263"/>
    <n v="0"/>
    <n v="0"/>
    <n v="0"/>
    <s v=" "/>
    <n v="890308665"/>
    <s v="B ALTMAN &amp; COMPA?IA  SAS"/>
    <n v="0"/>
    <m/>
    <m/>
    <m/>
    <m/>
  </r>
  <r>
    <n v="1623783"/>
    <s v="C"/>
    <x v="612"/>
    <x v="0"/>
    <n v="4"/>
    <n v="3.46115481246895E+16"/>
    <d v="2021-09-30T00:00:00"/>
    <d v="2023-09-30T00:00:00"/>
    <n v="0"/>
    <n v="1"/>
    <n v="1"/>
    <n v="30"/>
    <n v="2"/>
    <n v="19.2"/>
    <n v="20983"/>
    <n v="1800000"/>
    <n v="91437"/>
    <n v="1738263"/>
    <n v="0"/>
    <n v="0"/>
    <n v="0"/>
    <m/>
    <n v="0"/>
    <n v="0"/>
    <n v="0"/>
    <m/>
    <m/>
    <d v="2021-10-29T00:00:00"/>
    <n v="1"/>
    <s v="S"/>
    <n v="1"/>
    <n v="30"/>
    <n v="0"/>
    <s v=" "/>
    <s v=" "/>
    <s v=" "/>
    <s v=" "/>
    <s v=" "/>
    <s v=" "/>
    <n v="1"/>
    <n v="1"/>
    <s v="null"/>
    <s v=" "/>
    <n v="114480"/>
    <s v="CREDIYA 20"/>
    <n v="44469"/>
    <n v="0"/>
    <n v="0"/>
    <n v="0"/>
    <s v=" "/>
    <n v="890303093000"/>
    <n v="0"/>
    <n v="0"/>
    <m/>
    <m/>
    <m/>
    <m/>
  </r>
  <r>
    <n v="0"/>
    <s v="C"/>
    <x v="613"/>
    <x v="0"/>
    <n v="4"/>
    <n v="3.13871622103889E+16"/>
    <d v="2021-03-02T00:00:00"/>
    <d v="2022-08-30T00:00:00"/>
    <n v="0"/>
    <n v="1"/>
    <n v="8"/>
    <n v="30"/>
    <n v="2"/>
    <n v="15.6"/>
    <n v="16765"/>
    <n v="1500000"/>
    <n v="96138"/>
    <n v="884264"/>
    <n v="0"/>
    <n v="0"/>
    <n v="0"/>
    <m/>
    <n v="0"/>
    <n v="0"/>
    <n v="0"/>
    <m/>
    <m/>
    <d v="2021-10-29T00:00:00"/>
    <n v="1"/>
    <s v="S"/>
    <n v="1"/>
    <n v="30"/>
    <n v="0"/>
    <s v=" "/>
    <s v=" "/>
    <s v=" "/>
    <s v=" "/>
    <s v=" "/>
    <s v=" "/>
    <n v="1"/>
    <n v="1"/>
    <s v="null"/>
    <s v=" "/>
    <n v="912199"/>
    <s v="LIBRE INVERSION 20 SIN CODEUDO"/>
    <n v="44257"/>
    <n v="0"/>
    <n v="0"/>
    <n v="0"/>
    <s v=" "/>
    <n v="890303093000"/>
    <n v="0"/>
    <n v="0"/>
    <m/>
    <m/>
    <m/>
    <m/>
  </r>
  <r>
    <n v="0"/>
    <s v="C"/>
    <x v="613"/>
    <x v="0"/>
    <n v="4"/>
    <n v="3.13871621246882E+16"/>
    <d v="2020-07-22T00:00:00"/>
    <d v="2022-07-30T00:00:00"/>
    <n v="0"/>
    <n v="1"/>
    <n v="4"/>
    <n v="30"/>
    <n v="2"/>
    <n v="21.6"/>
    <n v="23872"/>
    <n v="1200000"/>
    <n v="62187"/>
    <n v="1033323"/>
    <n v="0"/>
    <n v="0"/>
    <n v="0"/>
    <m/>
    <n v="0"/>
    <n v="0"/>
    <n v="0"/>
    <m/>
    <m/>
    <d v="2021-10-29T00:00:00"/>
    <n v="1"/>
    <s v="S"/>
    <n v="1"/>
    <n v="30"/>
    <n v="0"/>
    <s v=" "/>
    <s v=" "/>
    <s v=" "/>
    <s v=" "/>
    <s v=" "/>
    <s v=" "/>
    <n v="1"/>
    <n v="1"/>
    <s v="null"/>
    <s v=" "/>
    <n v="1065967"/>
    <s v="CREDIYA 20"/>
    <n v="44034"/>
    <n v="0"/>
    <n v="0"/>
    <n v="0"/>
    <s v=" "/>
    <n v="890303093000"/>
    <n v="0"/>
    <n v="0"/>
    <m/>
    <m/>
    <m/>
    <m/>
  </r>
  <r>
    <n v="816881"/>
    <s v="C"/>
    <x v="614"/>
    <x v="0"/>
    <n v="4"/>
    <n v="1.1124747531246799E+18"/>
    <d v="2021-10-01T00:00:00"/>
    <d v="2023-09-30T00:00:00"/>
    <n v="0"/>
    <n v="1"/>
    <n v="1"/>
    <n v="30"/>
    <n v="2"/>
    <n v="19.2"/>
    <n v="20983"/>
    <n v="1000000"/>
    <n v="50798"/>
    <n v="965702"/>
    <n v="0"/>
    <n v="0"/>
    <n v="0"/>
    <m/>
    <n v="0"/>
    <n v="0"/>
    <n v="0"/>
    <m/>
    <m/>
    <d v="2021-10-30T00:00:00"/>
    <n v="1"/>
    <s v="S"/>
    <n v="1"/>
    <n v="30"/>
    <n v="0"/>
    <s v=" "/>
    <s v=" "/>
    <s v=" "/>
    <s v=" "/>
    <s v=" "/>
    <s v=" "/>
    <n v="1"/>
    <n v="1"/>
    <s v="null"/>
    <s v=" "/>
    <n v="148821"/>
    <s v="CREDIYA 20"/>
    <n v="44470"/>
    <n v="0"/>
    <n v="0"/>
    <n v="0"/>
    <s v=" "/>
    <n v="900771349"/>
    <s v="CLINICA DESA SAS"/>
    <n v="0"/>
    <m/>
    <m/>
    <m/>
    <m/>
  </r>
  <r>
    <n v="6580284"/>
    <s v="C"/>
    <x v="614"/>
    <x v="0"/>
    <n v="4"/>
    <n v="1.11247475312035E+16"/>
    <d v="2021-07-08T00:00:00"/>
    <d v="2027-06-30T00:00:00"/>
    <n v="0"/>
    <n v="1"/>
    <n v="3"/>
    <n v="30"/>
    <n v="2"/>
    <n v="15.6"/>
    <n v="16765"/>
    <n v="8000000"/>
    <n v="174417"/>
    <n v="7779096"/>
    <n v="0"/>
    <n v="0"/>
    <n v="0"/>
    <m/>
    <n v="0"/>
    <n v="0"/>
    <n v="0"/>
    <m/>
    <m/>
    <d v="2021-10-30T00:00:00"/>
    <n v="1"/>
    <s v="S"/>
    <n v="1"/>
    <n v="30"/>
    <n v="0"/>
    <s v=" "/>
    <s v=" "/>
    <s v=" "/>
    <s v=" "/>
    <s v=" "/>
    <s v=" "/>
    <n v="1"/>
    <n v="1"/>
    <s v="null"/>
    <s v=" "/>
    <n v="1198812"/>
    <s v="LIBRE INVERSION 20"/>
    <n v="44385"/>
    <n v="0"/>
    <n v="0"/>
    <n v="0"/>
    <s v=" "/>
    <n v="900771349"/>
    <s v="CLINICA DESA SAS"/>
    <n v="0"/>
    <m/>
    <m/>
    <m/>
    <m/>
  </r>
  <r>
    <n v="0"/>
    <s v="C"/>
    <x v="615"/>
    <x v="0"/>
    <n v="4"/>
    <n v="3.15698521246889E+16"/>
    <d v="2021-03-09T00:00:00"/>
    <d v="2022-08-30T00:00:00"/>
    <n v="0"/>
    <n v="1"/>
    <n v="8"/>
    <n v="30"/>
    <n v="2"/>
    <n v="19.2"/>
    <n v="20983"/>
    <n v="1800000"/>
    <n v="116401"/>
    <n v="1064987"/>
    <n v="0"/>
    <n v="0"/>
    <n v="0"/>
    <m/>
    <n v="0"/>
    <n v="0"/>
    <n v="0"/>
    <m/>
    <m/>
    <d v="2021-10-30T00:00:00"/>
    <n v="1"/>
    <s v="S"/>
    <n v="1"/>
    <n v="30"/>
    <n v="0"/>
    <s v=" "/>
    <s v=" "/>
    <s v=" "/>
    <s v=" "/>
    <s v=" "/>
    <s v=" "/>
    <n v="1"/>
    <n v="1"/>
    <s v="null"/>
    <s v=" "/>
    <n v="1091386"/>
    <s v="CREDIYA 20"/>
    <n v="44264"/>
    <n v="0"/>
    <n v="0"/>
    <n v="0"/>
    <s v=" "/>
    <n v="900771349"/>
    <s v="CLINICA DESA SAS"/>
    <n v="0"/>
    <m/>
    <m/>
    <m/>
    <m/>
  </r>
  <r>
    <n v="0"/>
    <s v="C"/>
    <x v="615"/>
    <x v="0"/>
    <n v="4"/>
    <n v="3.1569852120388E+16"/>
    <d v="2020-05-28T00:00:00"/>
    <d v="2021-11-30T00:00:00"/>
    <n v="0"/>
    <n v="1"/>
    <n v="16"/>
    <n v="30"/>
    <n v="2"/>
    <n v="18"/>
    <n v="19562"/>
    <n v="2000000"/>
    <n v="127886"/>
    <n v="250049"/>
    <n v="0"/>
    <n v="0"/>
    <n v="0"/>
    <m/>
    <n v="0"/>
    <n v="0"/>
    <n v="0"/>
    <m/>
    <m/>
    <d v="2021-10-30T00:00:00"/>
    <n v="1"/>
    <s v="S"/>
    <n v="1"/>
    <n v="30"/>
    <n v="0"/>
    <s v=" "/>
    <s v=" "/>
    <s v=" "/>
    <s v=" "/>
    <s v=" "/>
    <s v=" "/>
    <n v="1"/>
    <n v="1"/>
    <s v="null"/>
    <s v=" "/>
    <n v="256247"/>
    <s v="LIBRE INVERSION 20"/>
    <n v="43979"/>
    <n v="0"/>
    <n v="0"/>
    <n v="0"/>
    <s v=" "/>
    <n v="900771349"/>
    <s v="CLINICA DESA SAS"/>
    <n v="0"/>
    <m/>
    <m/>
    <m/>
    <m/>
  </r>
  <r>
    <n v="3538966"/>
    <s v="C"/>
    <x v="616"/>
    <x v="0"/>
    <n v="4"/>
    <n v="1.05998363212038E+18"/>
    <d v="2020-10-26T00:00:00"/>
    <d v="2024-10-30T00:00:00"/>
    <n v="0"/>
    <n v="1"/>
    <n v="12"/>
    <n v="30"/>
    <n v="2"/>
    <n v="18"/>
    <n v="19562"/>
    <n v="6000000"/>
    <n v="178137"/>
    <n v="4886599"/>
    <n v="0"/>
    <n v="0"/>
    <n v="0"/>
    <m/>
    <n v="0"/>
    <n v="0"/>
    <n v="0"/>
    <m/>
    <m/>
    <d v="2021-10-30T00:00:00"/>
    <n v="1"/>
    <s v="S"/>
    <n v="1"/>
    <n v="30"/>
    <n v="0"/>
    <s v=" "/>
    <s v=" "/>
    <s v=" "/>
    <s v=" "/>
    <s v=" "/>
    <s v=" "/>
    <n v="1"/>
    <n v="1"/>
    <s v="null"/>
    <s v=" "/>
    <n v="1347633"/>
    <s v="LIBRE INVERSION 20"/>
    <n v="44130"/>
    <n v="0"/>
    <n v="0"/>
    <n v="0"/>
    <s v=" "/>
    <n v="900771349"/>
    <s v="CLINICA DESA SAS"/>
    <n v="0"/>
    <m/>
    <m/>
    <m/>
    <m/>
  </r>
  <r>
    <n v="1063262"/>
    <s v="C"/>
    <x v="617"/>
    <x v="0"/>
    <n v="4"/>
    <n v="3.14203102103876E+16"/>
    <d v="2020-02-06T00:00:00"/>
    <d v="2024-01-31T00:00:00"/>
    <n v="0"/>
    <n v="1"/>
    <n v="18"/>
    <n v="30"/>
    <n v="2"/>
    <n v="18"/>
    <n v="19562"/>
    <n v="5000000"/>
    <n v="153991"/>
    <n v="3583388"/>
    <n v="0"/>
    <n v="0"/>
    <n v="0"/>
    <m/>
    <n v="0"/>
    <n v="0"/>
    <n v="0"/>
    <m/>
    <m/>
    <d v="2021-10-30T00:00:00"/>
    <n v="1"/>
    <s v="S"/>
    <n v="1"/>
    <n v="30"/>
    <n v="0"/>
    <s v=" "/>
    <s v=" "/>
    <s v=" "/>
    <s v=" "/>
    <s v=" "/>
    <s v=" "/>
    <n v="1"/>
    <n v="1"/>
    <s v="null"/>
    <s v=" "/>
    <n v="2520126"/>
    <s v="LIBRE INVERSION 20 SIN CODEUDO"/>
    <n v="43867"/>
    <n v="0"/>
    <n v="0"/>
    <n v="0"/>
    <s v=" "/>
    <n v="900771349"/>
    <s v="CLINICA DESA SAS"/>
    <n v="0"/>
    <m/>
    <m/>
    <m/>
    <m/>
  </r>
  <r>
    <n v="154713"/>
    <s v="C"/>
    <x v="617"/>
    <x v="0"/>
    <n v="4"/>
    <n v="3.14203101246893E+16"/>
    <d v="2021-08-02T00:00:00"/>
    <d v="2022-06-30T00:00:00"/>
    <n v="0"/>
    <n v="1"/>
    <n v="3"/>
    <n v="30"/>
    <n v="2"/>
    <n v="19.2"/>
    <n v="20983"/>
    <n v="700000"/>
    <n v="70108"/>
    <n v="521412"/>
    <n v="0"/>
    <n v="0"/>
    <n v="0"/>
    <m/>
    <n v="0"/>
    <n v="0"/>
    <n v="0"/>
    <m/>
    <m/>
    <d v="2021-10-30T00:00:00"/>
    <n v="1"/>
    <s v="S"/>
    <n v="1"/>
    <n v="30"/>
    <n v="0"/>
    <s v=" "/>
    <s v=" "/>
    <s v=" "/>
    <s v=" "/>
    <s v=" "/>
    <s v=" "/>
    <n v="1"/>
    <n v="1"/>
    <s v="null"/>
    <s v=" "/>
    <n v="366699"/>
    <s v="CREDIYA 20"/>
    <n v="44410"/>
    <n v="0"/>
    <n v="0"/>
    <n v="0"/>
    <s v=" "/>
    <n v="900771349"/>
    <s v="CLINICA DESA SAS"/>
    <n v="0"/>
    <m/>
    <m/>
    <m/>
    <m/>
  </r>
  <r>
    <n v="361976"/>
    <s v="C"/>
    <x v="618"/>
    <x v="0"/>
    <n v="4"/>
    <n v="1.11378191712048E+18"/>
    <d v="2021-10-26T00:00:00"/>
    <d v="2022-09-30T00:00:00"/>
    <n v="0"/>
    <n v="1"/>
    <n v="0"/>
    <n v="30"/>
    <n v="2"/>
    <n v="9"/>
    <n v="9381"/>
    <n v="500000"/>
    <n v="47665"/>
    <n v="500000"/>
    <n v="0"/>
    <n v="0"/>
    <n v="0"/>
    <m/>
    <n v="0"/>
    <n v="0"/>
    <n v="0"/>
    <m/>
    <m/>
    <d v="2021-10-26T00:00:00"/>
    <n v="1"/>
    <s v="S"/>
    <n v="1"/>
    <n v="30"/>
    <n v="0"/>
    <s v=" "/>
    <s v=" "/>
    <s v=" "/>
    <s v=" "/>
    <s v=" "/>
    <s v=" "/>
    <n v="1"/>
    <n v="1"/>
    <s v="null"/>
    <s v=" "/>
    <n v="138024"/>
    <s v="SOCIAL V,E,C,I, 20"/>
    <n v="44495"/>
    <n v="0"/>
    <n v="0"/>
    <n v="0"/>
    <s v=" "/>
    <n v="800087565"/>
    <s v="SYNLAB COLOMBIA S A S"/>
    <n v="0"/>
    <m/>
    <m/>
    <m/>
    <m/>
  </r>
  <r>
    <n v="1616691"/>
    <s v="C"/>
    <x v="618"/>
    <x v="0"/>
    <n v="4"/>
    <n v="1.11378191711808E+18"/>
    <d v="2020-09-01T00:00:00"/>
    <d v="2024-08-30T00:00:00"/>
    <n v="0"/>
    <n v="1"/>
    <n v="14"/>
    <n v="30"/>
    <n v="2"/>
    <n v="8.4"/>
    <n v="8731"/>
    <n v="3000000"/>
    <n v="74655"/>
    <n v="2233145"/>
    <n v="0"/>
    <n v="0"/>
    <n v="0"/>
    <m/>
    <n v="0"/>
    <n v="0"/>
    <n v="0"/>
    <m/>
    <m/>
    <d v="2021-10-30T00:00:00"/>
    <n v="1"/>
    <s v="S"/>
    <n v="1"/>
    <n v="30"/>
    <n v="0"/>
    <s v=" "/>
    <s v=" "/>
    <s v=" "/>
    <s v=" "/>
    <s v=" "/>
    <s v=" "/>
    <n v="1"/>
    <n v="1"/>
    <s v="null"/>
    <s v=" "/>
    <n v="616454"/>
    <s v="EMERGENCIA ECONOMICA"/>
    <n v="44075"/>
    <n v="0"/>
    <n v="0"/>
    <n v="0"/>
    <s v=" "/>
    <n v="800087565"/>
    <s v="SYNLAB COLOMBIA S A S"/>
    <n v="0"/>
    <m/>
    <m/>
    <m/>
    <m/>
  </r>
  <r>
    <n v="689314"/>
    <s v="C"/>
    <x v="618"/>
    <x v="0"/>
    <n v="4"/>
    <n v="1.1137819171246799E+18"/>
    <d v="2020-06-08T00:00:00"/>
    <d v="2021-11-30T00:00:00"/>
    <n v="0"/>
    <n v="1"/>
    <n v="1"/>
    <n v="30"/>
    <n v="2"/>
    <n v="21.6"/>
    <n v="23872"/>
    <n v="1000000"/>
    <n v="65674"/>
    <n v="952154"/>
    <n v="0"/>
    <n v="0"/>
    <n v="0"/>
    <m/>
    <n v="0"/>
    <n v="0"/>
    <n v="0"/>
    <m/>
    <m/>
    <d v="2021-10-30T00:00:00"/>
    <n v="1"/>
    <s v="S"/>
    <n v="1"/>
    <n v="30"/>
    <n v="0"/>
    <s v=" "/>
    <s v=" "/>
    <s v=" "/>
    <s v=" "/>
    <s v=" "/>
    <s v=" "/>
    <n v="1"/>
    <n v="1"/>
    <s v="null"/>
    <s v=" "/>
    <n v="262840"/>
    <s v="CREDIYA 20"/>
    <n v="43990"/>
    <n v="0"/>
    <n v="0"/>
    <n v="0"/>
    <s v=" "/>
    <n v="800087565"/>
    <s v="SYNLAB COLOMBIA S A S"/>
    <n v="0"/>
    <m/>
    <m/>
    <m/>
    <m/>
  </r>
  <r>
    <n v="0"/>
    <s v="C"/>
    <x v="619"/>
    <x v="0"/>
    <n v="4"/>
    <n v="6.6854099124689E+16"/>
    <d v="2021-03-23T00:00:00"/>
    <d v="2022-03-30T00:00:00"/>
    <n v="0"/>
    <n v="1"/>
    <n v="7"/>
    <n v="30"/>
    <n v="2"/>
    <n v="19.2"/>
    <n v="20983"/>
    <n v="600000"/>
    <n v="55523"/>
    <n v="264387"/>
    <n v="0"/>
    <n v="0"/>
    <n v="0"/>
    <m/>
    <n v="0"/>
    <n v="0"/>
    <n v="0"/>
    <m/>
    <m/>
    <d v="2021-10-29T00:00:00"/>
    <n v="1"/>
    <s v="S"/>
    <n v="1"/>
    <n v="30"/>
    <n v="0"/>
    <s v=" "/>
    <s v=" "/>
    <s v=" "/>
    <s v=" "/>
    <s v=" "/>
    <s v=" "/>
    <n v="1"/>
    <n v="1"/>
    <s v="null"/>
    <s v=" "/>
    <n v="971298"/>
    <s v="CREDIYA 20"/>
    <n v="44278"/>
    <n v="0"/>
    <n v="0"/>
    <n v="0"/>
    <s v=" "/>
    <n v="890303093000"/>
    <n v="0"/>
    <n v="0"/>
    <m/>
    <m/>
    <m/>
    <m/>
  </r>
  <r>
    <n v="801363"/>
    <s v="C"/>
    <x v="620"/>
    <x v="0"/>
    <n v="4"/>
    <n v="3.19793782103894E+16"/>
    <d v="2021-09-01T00:00:00"/>
    <d v="2023-08-30T00:00:00"/>
    <n v="0"/>
    <n v="1"/>
    <n v="2"/>
    <n v="30"/>
    <n v="2"/>
    <n v="15.6"/>
    <n v="16765"/>
    <n v="2000000"/>
    <n v="100429"/>
    <n v="1860065"/>
    <n v="0"/>
    <n v="0"/>
    <n v="0"/>
    <m/>
    <n v="0"/>
    <n v="0"/>
    <n v="0"/>
    <m/>
    <m/>
    <d v="2021-10-29T00:00:00"/>
    <n v="1"/>
    <s v="S"/>
    <n v="1"/>
    <n v="30"/>
    <n v="0"/>
    <s v=" "/>
    <s v=" "/>
    <s v=" "/>
    <s v=" "/>
    <s v=" "/>
    <s v=" "/>
    <n v="1"/>
    <n v="1"/>
    <s v="null"/>
    <s v=" "/>
    <n v="1058702"/>
    <s v="LIBRE INVERSION 20 SIN CODEUDO"/>
    <n v="44440"/>
    <n v="0"/>
    <n v="0"/>
    <n v="0"/>
    <s v=" "/>
    <n v="890303093000"/>
    <n v="0"/>
    <n v="0"/>
    <m/>
    <m/>
    <m/>
    <m/>
  </r>
  <r>
    <n v="190201"/>
    <s v="C"/>
    <x v="620"/>
    <x v="0"/>
    <n v="4"/>
    <n v="3.19793782103885E+16"/>
    <d v="2020-10-23T00:00:00"/>
    <d v="2022-10-30T00:00:00"/>
    <n v="0"/>
    <n v="1"/>
    <n v="12"/>
    <n v="30"/>
    <n v="2"/>
    <n v="18"/>
    <n v="19562"/>
    <n v="800000"/>
    <n v="41109"/>
    <n v="441480"/>
    <n v="0"/>
    <n v="0"/>
    <n v="0"/>
    <m/>
    <n v="0"/>
    <n v="0"/>
    <n v="0"/>
    <m/>
    <m/>
    <d v="2021-10-29T00:00:00"/>
    <n v="1"/>
    <s v="S"/>
    <n v="1"/>
    <n v="30"/>
    <n v="0"/>
    <s v=" "/>
    <s v=" "/>
    <s v=" "/>
    <s v=" "/>
    <s v=" "/>
    <s v=" "/>
    <n v="1"/>
    <n v="1"/>
    <s v="null"/>
    <s v=" "/>
    <n v="251279"/>
    <s v="LIBRE INVERSION 20 SIN CODEUDO"/>
    <n v="44127"/>
    <n v="0"/>
    <n v="0"/>
    <n v="0"/>
    <s v=" "/>
    <n v="890303093000"/>
    <n v="0"/>
    <n v="0"/>
    <m/>
    <m/>
    <m/>
    <m/>
  </r>
  <r>
    <n v="567654"/>
    <s v="C"/>
    <x v="620"/>
    <x v="0"/>
    <n v="4"/>
    <n v="3.19793781246883E+16"/>
    <d v="2020-08-27T00:00:00"/>
    <d v="2022-08-30T00:00:00"/>
    <n v="0"/>
    <n v="1"/>
    <n v="14"/>
    <n v="30"/>
    <n v="2"/>
    <n v="21.6"/>
    <n v="23872"/>
    <n v="2800000"/>
    <n v="145536"/>
    <n v="1317596"/>
    <n v="0"/>
    <n v="0"/>
    <n v="0"/>
    <m/>
    <n v="0"/>
    <n v="0"/>
    <n v="0"/>
    <m/>
    <m/>
    <d v="2021-10-29T00:00:00"/>
    <n v="1"/>
    <s v="S"/>
    <n v="1"/>
    <n v="30"/>
    <n v="0"/>
    <s v=" "/>
    <s v=" "/>
    <s v=" "/>
    <s v=" "/>
    <s v=" "/>
    <s v=" "/>
    <n v="1"/>
    <n v="1"/>
    <s v="null"/>
    <s v=" "/>
    <n v="749942"/>
    <s v="CREDIYA 20"/>
    <n v="44070"/>
    <n v="0"/>
    <n v="0"/>
    <n v="0"/>
    <s v=" "/>
    <n v="890303093000"/>
    <n v="0"/>
    <n v="0"/>
    <m/>
    <m/>
    <m/>
    <m/>
  </r>
  <r>
    <n v="4894761"/>
    <s v="C"/>
    <x v="621"/>
    <x v="0"/>
    <n v="4"/>
    <n v="9.4478490210388096E+16"/>
    <d v="2020-07-10T00:00:00"/>
    <d v="2025-07-30T00:00:00"/>
    <n v="0"/>
    <n v="1"/>
    <n v="15"/>
    <n v="30"/>
    <n v="2"/>
    <n v="18"/>
    <n v="19562"/>
    <n v="7000000"/>
    <n v="188147"/>
    <n v="5856252"/>
    <n v="0"/>
    <n v="0"/>
    <n v="0"/>
    <m/>
    <n v="0"/>
    <n v="0"/>
    <n v="0"/>
    <m/>
    <m/>
    <d v="2021-10-29T00:00:00"/>
    <n v="1"/>
    <s v="S"/>
    <n v="1"/>
    <n v="30"/>
    <n v="0"/>
    <s v=" "/>
    <s v=" "/>
    <s v=" "/>
    <s v=" "/>
    <s v=" "/>
    <s v=" "/>
    <n v="1"/>
    <n v="1"/>
    <s v="null"/>
    <s v=" "/>
    <n v="961491"/>
    <s v="LIBRE INVERSION 20 SIN CODEUDO"/>
    <n v="44022"/>
    <n v="0"/>
    <n v="0"/>
    <n v="0"/>
    <s v=" "/>
    <n v="890303093000"/>
    <n v="0"/>
    <n v="0"/>
    <m/>
    <m/>
    <m/>
    <m/>
  </r>
  <r>
    <n v="237902"/>
    <s v="C"/>
    <x v="622"/>
    <x v="0"/>
    <n v="4"/>
    <n v="1.14382831811301E+18"/>
    <d v="2021-09-28T00:00:00"/>
    <d v="2022-09-30T00:00:00"/>
    <n v="0"/>
    <n v="1"/>
    <n v="1"/>
    <n v="30"/>
    <n v="2"/>
    <n v="19.8"/>
    <n v="21699"/>
    <n v="320000"/>
    <n v="29657"/>
    <n v="295700"/>
    <n v="0"/>
    <n v="0"/>
    <n v="0"/>
    <m/>
    <n v="0"/>
    <n v="0"/>
    <n v="0"/>
    <m/>
    <m/>
    <d v="2021-10-29T00:00:00"/>
    <n v="1"/>
    <s v="S"/>
    <n v="1"/>
    <n v="30"/>
    <n v="0"/>
    <s v=" "/>
    <s v=" "/>
    <s v=" "/>
    <s v=" "/>
    <s v=" "/>
    <s v=" "/>
    <n v="1"/>
    <n v="1"/>
    <s v="null"/>
    <s v=" "/>
    <n v="57798"/>
    <s v="ORDENES AL COMERCIO"/>
    <n v="44467"/>
    <n v="0"/>
    <n v="0"/>
    <n v="0"/>
    <s v=" "/>
    <n v="890303093000"/>
    <n v="0"/>
    <n v="0"/>
    <m/>
    <m/>
    <m/>
    <m/>
  </r>
  <r>
    <n v="8240927"/>
    <s v="C"/>
    <x v="622"/>
    <x v="0"/>
    <n v="4"/>
    <n v="1.14382831812558E+18"/>
    <d v="2021-09-01T00:00:00"/>
    <d v="2026-08-30T00:00:00"/>
    <n v="0"/>
    <n v="1"/>
    <n v="2"/>
    <n v="30"/>
    <n v="2"/>
    <n v="10.199999999999999"/>
    <n v="10691"/>
    <n v="10510000"/>
    <n v="227466"/>
    <n v="10243053"/>
    <n v="0"/>
    <n v="0"/>
    <n v="0"/>
    <m/>
    <n v="0"/>
    <n v="0"/>
    <n v="0"/>
    <m/>
    <m/>
    <d v="2021-10-29T00:00:00"/>
    <n v="1"/>
    <s v="S"/>
    <n v="1"/>
    <n v="30"/>
    <n v="0"/>
    <s v=" "/>
    <s v=" "/>
    <s v=" "/>
    <s v=" "/>
    <s v=" "/>
    <s v=" "/>
    <n v="1"/>
    <n v="1"/>
    <s v="null"/>
    <s v=" "/>
    <n v="2002126"/>
    <s v="COMPRA CARTERA 20"/>
    <n v="44440"/>
    <n v="0"/>
    <n v="0"/>
    <n v="0"/>
    <s v=" "/>
    <n v="890303093000"/>
    <n v="0"/>
    <n v="0"/>
    <m/>
    <m/>
    <m/>
    <m/>
  </r>
  <r>
    <n v="0"/>
    <s v="C"/>
    <x v="623"/>
    <x v="0"/>
    <n v="4"/>
    <n v="7.6050287124688496E+16"/>
    <d v="2020-10-20T00:00:00"/>
    <d v="2022-10-30T00:00:00"/>
    <n v="0"/>
    <n v="1"/>
    <n v="12"/>
    <n v="30"/>
    <n v="2"/>
    <n v="21.6"/>
    <n v="23872"/>
    <n v="1500000"/>
    <n v="77965"/>
    <n v="832165"/>
    <n v="0"/>
    <n v="0"/>
    <n v="0"/>
    <m/>
    <n v="0"/>
    <n v="0"/>
    <n v="0"/>
    <m/>
    <m/>
    <d v="2021-10-29T00:00:00"/>
    <n v="1"/>
    <s v="S"/>
    <n v="1"/>
    <n v="30"/>
    <n v="0"/>
    <s v=" "/>
    <s v=" "/>
    <s v=" "/>
    <s v=" "/>
    <s v=" "/>
    <s v=" "/>
    <n v="1"/>
    <n v="1"/>
    <s v="null"/>
    <s v=" "/>
    <n v="961562"/>
    <s v="CREDIYA 20"/>
    <n v="44124"/>
    <n v="0"/>
    <n v="0"/>
    <n v="0"/>
    <s v=" "/>
    <n v="890303093000"/>
    <n v="0"/>
    <n v="0"/>
    <m/>
    <m/>
    <m/>
    <m/>
  </r>
  <r>
    <n v="2869577"/>
    <s v="C"/>
    <x v="624"/>
    <x v="0"/>
    <n v="4"/>
    <n v="3.88607612103894E+16"/>
    <d v="2021-08-27T00:00:00"/>
    <d v="2024-08-30T00:00:00"/>
    <n v="0"/>
    <n v="1"/>
    <n v="2"/>
    <n v="30"/>
    <n v="2"/>
    <n v="15.6"/>
    <n v="16765"/>
    <n v="4000000"/>
    <n v="145816"/>
    <n v="3831068"/>
    <n v="0"/>
    <n v="0"/>
    <n v="0"/>
    <m/>
    <n v="0"/>
    <n v="0"/>
    <n v="0"/>
    <m/>
    <m/>
    <d v="2021-10-29T00:00:00"/>
    <n v="1"/>
    <s v="S"/>
    <n v="1"/>
    <n v="30"/>
    <n v="0"/>
    <s v=" "/>
    <s v=" "/>
    <s v=" "/>
    <s v=" "/>
    <s v=" "/>
    <s v=" "/>
    <n v="1"/>
    <n v="1"/>
    <s v="null"/>
    <s v=" "/>
    <n v="961491"/>
    <s v="LIBRE INVERSION 20 SIN CODEUDO"/>
    <n v="44435"/>
    <n v="0"/>
    <n v="0"/>
    <n v="0"/>
    <s v=" "/>
    <n v="890303093000"/>
    <n v="0"/>
    <n v="0"/>
    <m/>
    <m/>
    <m/>
    <m/>
  </r>
  <r>
    <n v="271151"/>
    <s v="C"/>
    <x v="625"/>
    <x v="0"/>
    <n v="4"/>
    <n v="1.14413988810838E+18"/>
    <d v="2021-06-24T00:00:00"/>
    <d v="2021-12-30T00:00:00"/>
    <n v="0"/>
    <n v="2"/>
    <n v="0"/>
    <n v="30"/>
    <n v="2"/>
    <n v="19.2"/>
    <n v="20983"/>
    <n v="580000"/>
    <n v="0"/>
    <n v="580000"/>
    <n v="0"/>
    <n v="0"/>
    <n v="0"/>
    <m/>
    <n v="0"/>
    <n v="0"/>
    <n v="0"/>
    <n v="580000"/>
    <n v="12"/>
    <d v="2021-06-24T00:00:00"/>
    <n v="1"/>
    <s v="S"/>
    <n v="1"/>
    <n v="30"/>
    <n v="0"/>
    <s v=" "/>
    <s v=" "/>
    <s v=" "/>
    <s v=" "/>
    <s v=" "/>
    <s v=" "/>
    <n v="1"/>
    <n v="1"/>
    <s v="null"/>
    <s v=" "/>
    <n v="308849"/>
    <s v="CREDIYA CUOTA UNICA"/>
    <n v="44371"/>
    <n v="0"/>
    <n v="0"/>
    <n v="0"/>
    <s v=" "/>
    <n v="890303093000"/>
    <n v="0"/>
    <n v="0"/>
    <m/>
    <m/>
    <m/>
    <m/>
  </r>
  <r>
    <n v="1236356"/>
    <s v="C"/>
    <x v="625"/>
    <x v="0"/>
    <n v="4"/>
    <n v="1.14413988811758E+18"/>
    <d v="2019-05-29T00:00:00"/>
    <d v="2025-05-30T00:00:00"/>
    <n v="0"/>
    <n v="1"/>
    <n v="26"/>
    <n v="30"/>
    <n v="2"/>
    <n v="18"/>
    <n v="19562"/>
    <n v="3500000"/>
    <n v="80398"/>
    <n v="2644599"/>
    <n v="0"/>
    <n v="0"/>
    <n v="0"/>
    <m/>
    <n v="0"/>
    <n v="0"/>
    <n v="0"/>
    <m/>
    <m/>
    <d v="2021-10-29T00:00:00"/>
    <n v="1"/>
    <s v="S"/>
    <n v="1"/>
    <n v="30"/>
    <n v="0"/>
    <s v=" "/>
    <s v=" "/>
    <s v=" "/>
    <s v=" "/>
    <s v=" "/>
    <s v=" "/>
    <n v="1"/>
    <n v="1"/>
    <s v="null"/>
    <s v=" "/>
    <n v="1408243"/>
    <s v="FERIA 2019"/>
    <n v="43614"/>
    <n v="0"/>
    <n v="0"/>
    <n v="0"/>
    <s v=" "/>
    <n v="890303093000"/>
    <n v="0"/>
    <n v="0"/>
    <m/>
    <m/>
    <m/>
    <m/>
  </r>
  <r>
    <n v="2565524"/>
    <s v="C"/>
    <x v="626"/>
    <x v="0"/>
    <n v="4"/>
    <n v="2.95678101171886E+16"/>
    <d v="2020-11-27T00:00:00"/>
    <d v="2025-11-30T00:00:00"/>
    <n v="0"/>
    <n v="1"/>
    <n v="11"/>
    <n v="30"/>
    <n v="2"/>
    <n v="11.76"/>
    <n v="12415"/>
    <n v="4000000"/>
    <n v="89707"/>
    <n v="3438077"/>
    <n v="0"/>
    <n v="0"/>
    <n v="0"/>
    <m/>
    <n v="0"/>
    <n v="0"/>
    <n v="0"/>
    <m/>
    <m/>
    <d v="2021-10-29T00:00:00"/>
    <n v="1"/>
    <s v="S"/>
    <n v="1"/>
    <n v="30"/>
    <n v="0"/>
    <s v=" "/>
    <s v=" "/>
    <s v=" "/>
    <s v=" "/>
    <s v=" "/>
    <s v=" "/>
    <n v="1"/>
    <n v="1"/>
    <s v="null"/>
    <s v=" "/>
    <n v="872553"/>
    <s v="CREDITO MADRUGON"/>
    <n v="44161"/>
    <n v="0"/>
    <n v="0"/>
    <n v="0"/>
    <s v=" "/>
    <n v="890303093000"/>
    <n v="0"/>
    <n v="0"/>
    <m/>
    <m/>
    <m/>
    <m/>
  </r>
  <r>
    <n v="2488714"/>
    <s v="C"/>
    <x v="626"/>
    <x v="0"/>
    <n v="4"/>
    <n v="295678102666438"/>
    <d v="2019-05-23T00:00:00"/>
    <d v="2024-05-30T00:00:00"/>
    <n v="0"/>
    <n v="1"/>
    <n v="26"/>
    <n v="30"/>
    <n v="2"/>
    <n v="16.8"/>
    <n v="18156"/>
    <n v="4900000"/>
    <n v="128428"/>
    <n v="3335143"/>
    <n v="0"/>
    <n v="0"/>
    <n v="0"/>
    <m/>
    <n v="0"/>
    <n v="0"/>
    <n v="0"/>
    <m/>
    <m/>
    <d v="2021-10-29T00:00:00"/>
    <n v="1"/>
    <s v="S"/>
    <n v="1"/>
    <n v="30"/>
    <n v="0"/>
    <s v=" "/>
    <s v=" "/>
    <s v=" "/>
    <s v=" "/>
    <s v=" "/>
    <s v=" "/>
    <n v="1"/>
    <n v="1"/>
    <s v="null"/>
    <s v=" "/>
    <n v="846429"/>
    <s v="NUEVO ASOCIADO SIN CODEUDOR"/>
    <n v="43608"/>
    <n v="0"/>
    <n v="0"/>
    <n v="0"/>
    <s v=" "/>
    <n v="890303093000"/>
    <n v="0"/>
    <n v="0"/>
    <m/>
    <m/>
    <m/>
    <m/>
  </r>
  <r>
    <n v="1546286"/>
    <s v="C"/>
    <x v="627"/>
    <x v="0"/>
    <n v="4"/>
    <n v="3.13223542103896E+16"/>
    <d v="2021-10-29T00:00:00"/>
    <d v="2024-10-30T00:00:00"/>
    <n v="0"/>
    <n v="1"/>
    <n v="0"/>
    <n v="30"/>
    <n v="2"/>
    <n v="15.6"/>
    <n v="16765"/>
    <n v="3000000"/>
    <n v="109362"/>
    <n v="3000000"/>
    <n v="0"/>
    <n v="0"/>
    <n v="0"/>
    <m/>
    <n v="0"/>
    <n v="0"/>
    <n v="0"/>
    <m/>
    <m/>
    <d v="2021-10-29T00:00:00"/>
    <n v="1"/>
    <s v="S"/>
    <n v="1"/>
    <n v="30"/>
    <n v="0"/>
    <s v=" "/>
    <s v=" "/>
    <s v=" "/>
    <s v=" "/>
    <s v=" "/>
    <s v=" "/>
    <n v="1"/>
    <n v="1"/>
    <s v="null"/>
    <s v=" "/>
    <n v="1453714"/>
    <s v="LIBRE INVERSION 20 SIN CODEUDO"/>
    <n v="44498"/>
    <n v="0"/>
    <n v="0"/>
    <n v="0"/>
    <s v=" "/>
    <n v="900891513"/>
    <s v="CLINICA NUEVA RAFAEL URIBE"/>
    <n v="0"/>
    <m/>
    <m/>
    <m/>
    <m/>
  </r>
  <r>
    <n v="444047"/>
    <s v="C"/>
    <x v="628"/>
    <x v="0"/>
    <n v="4"/>
    <n v="6.67625821246888E+16"/>
    <d v="2021-01-08T00:00:00"/>
    <d v="2022-12-30T00:00:00"/>
    <n v="0"/>
    <n v="1"/>
    <n v="10"/>
    <n v="30"/>
    <n v="2"/>
    <n v="21.6"/>
    <n v="23872"/>
    <n v="1000000"/>
    <n v="51977"/>
    <n v="635940"/>
    <n v="0"/>
    <n v="0"/>
    <n v="0"/>
    <m/>
    <n v="0"/>
    <n v="0"/>
    <n v="0"/>
    <m/>
    <m/>
    <d v="2021-10-30T00:00:00"/>
    <n v="1"/>
    <s v="S"/>
    <n v="1"/>
    <n v="30"/>
    <n v="0"/>
    <s v=" "/>
    <s v=" "/>
    <s v=" "/>
    <s v=" "/>
    <s v=" "/>
    <s v=" "/>
    <n v="1"/>
    <n v="1"/>
    <s v="null"/>
    <s v=" "/>
    <n v="191893"/>
    <s v="CREDIYA 20"/>
    <n v="44204"/>
    <n v="0"/>
    <n v="0"/>
    <n v="0"/>
    <s v=" "/>
    <n v="900891513"/>
    <s v="CLINICA NUEVA RAFAEL URIBE"/>
    <n v="0"/>
    <m/>
    <m/>
    <m/>
    <m/>
  </r>
  <r>
    <n v="2491423"/>
    <s v="C"/>
    <x v="628"/>
    <x v="0"/>
    <n v="4"/>
    <n v="6.6762582117787904E+16"/>
    <d v="2020-05-01T00:00:00"/>
    <d v="2024-04-30T00:00:00"/>
    <n v="0"/>
    <n v="1"/>
    <n v="16"/>
    <n v="30"/>
    <n v="2"/>
    <n v="18"/>
    <n v="19562"/>
    <n v="4800000"/>
    <n v="141723"/>
    <n v="3568085"/>
    <n v="0"/>
    <n v="0"/>
    <n v="0"/>
    <m/>
    <n v="0"/>
    <n v="0"/>
    <n v="0"/>
    <m/>
    <m/>
    <d v="2021-10-30T00:00:00"/>
    <n v="1"/>
    <s v="S"/>
    <n v="1"/>
    <n v="30"/>
    <n v="0"/>
    <s v=" "/>
    <s v=" "/>
    <s v=" "/>
    <s v=" "/>
    <s v=" "/>
    <s v=" "/>
    <n v="1"/>
    <n v="1"/>
    <s v="null"/>
    <s v=" "/>
    <n v="1076662"/>
    <s v="FERIA 2020"/>
    <n v="43952"/>
    <n v="0"/>
    <n v="0"/>
    <n v="0"/>
    <s v=" "/>
    <n v="900891513"/>
    <s v="CLINICA NUEVA RAFAEL URIBE"/>
    <n v="0"/>
    <m/>
    <m/>
    <m/>
    <m/>
  </r>
  <r>
    <n v="428462"/>
    <s v="C"/>
    <x v="628"/>
    <x v="0"/>
    <n v="4"/>
    <n v="6.6762582210389296E+16"/>
    <d v="2021-08-05T00:00:00"/>
    <d v="2022-07-30T00:00:00"/>
    <n v="0"/>
    <n v="1"/>
    <n v="3"/>
    <n v="30"/>
    <n v="2"/>
    <n v="15.6"/>
    <n v="16765"/>
    <n v="800000"/>
    <n v="73573"/>
    <n v="613621"/>
    <n v="0"/>
    <n v="0"/>
    <n v="0"/>
    <m/>
    <n v="0"/>
    <n v="0"/>
    <n v="0"/>
    <m/>
    <m/>
    <d v="2021-10-30T00:00:00"/>
    <n v="1"/>
    <s v="S"/>
    <n v="1"/>
    <n v="30"/>
    <n v="0"/>
    <s v=" "/>
    <s v=" "/>
    <s v=" "/>
    <s v=" "/>
    <s v=" "/>
    <s v=" "/>
    <n v="1"/>
    <n v="1"/>
    <s v="null"/>
    <s v=" "/>
    <n v="185159"/>
    <s v="LIBRE INVERSION 20 SIN CODEUDO"/>
    <n v="44413"/>
    <n v="0"/>
    <n v="0"/>
    <n v="0"/>
    <s v=" "/>
    <n v="900891513"/>
    <s v="CLINICA NUEVA RAFAEL URIBE"/>
    <n v="0"/>
    <m/>
    <m/>
    <m/>
    <m/>
  </r>
  <r>
    <n v="0"/>
    <s v="C"/>
    <x v="629"/>
    <x v="0"/>
    <n v="4"/>
    <n v="1.67602042671873E+16"/>
    <d v="2019-12-03T00:00:00"/>
    <d v="2022-05-30T00:00:00"/>
    <n v="0"/>
    <n v="1"/>
    <n v="20"/>
    <n v="30"/>
    <n v="2"/>
    <n v="11.76"/>
    <n v="12415"/>
    <n v="2800000"/>
    <n v="111757"/>
    <n v="1046985"/>
    <n v="0"/>
    <n v="0"/>
    <n v="0"/>
    <m/>
    <n v="0"/>
    <n v="0"/>
    <n v="0"/>
    <m/>
    <m/>
    <d v="2021-10-30T00:00:00"/>
    <n v="1"/>
    <s v="S"/>
    <n v="1"/>
    <n v="30"/>
    <n v="0"/>
    <s v=" "/>
    <s v=" "/>
    <s v=" "/>
    <s v=" "/>
    <s v=" "/>
    <s v=" "/>
    <n v="1"/>
    <n v="1"/>
    <s v="null"/>
    <s v=" "/>
    <n v="1453714"/>
    <s v="CREDITO MADRUGON DATACREDITO"/>
    <n v="43802"/>
    <n v="0"/>
    <n v="0"/>
    <n v="0"/>
    <s v=" "/>
    <n v="900891513"/>
    <s v="CLINICA NUEVA RAFAEL URIBE"/>
    <n v="0"/>
    <m/>
    <m/>
    <m/>
    <m/>
  </r>
  <r>
    <n v="0"/>
    <s v="C"/>
    <x v="630"/>
    <x v="0"/>
    <n v="4"/>
    <n v="6.7033996124689104E+16"/>
    <d v="2021-05-28T00:00:00"/>
    <d v="2021-11-30T00:00:00"/>
    <n v="0"/>
    <n v="1"/>
    <n v="5"/>
    <n v="30"/>
    <n v="2"/>
    <n v="19.2"/>
    <n v="20983"/>
    <n v="600000"/>
    <n v="105854"/>
    <n v="104134"/>
    <n v="0"/>
    <n v="0"/>
    <n v="0"/>
    <m/>
    <n v="0"/>
    <n v="0"/>
    <n v="0"/>
    <m/>
    <m/>
    <d v="2021-10-30T00:00:00"/>
    <n v="1"/>
    <s v="S"/>
    <n v="1"/>
    <n v="30"/>
    <n v="0"/>
    <s v=" "/>
    <s v=" "/>
    <s v=" "/>
    <s v=" "/>
    <s v=" "/>
    <s v=" "/>
    <n v="1"/>
    <n v="1"/>
    <s v="null"/>
    <s v=" "/>
    <n v="1453641"/>
    <s v="CREDIYA 20"/>
    <n v="44344"/>
    <n v="0"/>
    <n v="0"/>
    <n v="0"/>
    <s v=" "/>
    <n v="900891513"/>
    <s v="CLINICA NUEVA RAFAEL URIBE"/>
    <n v="0"/>
    <m/>
    <m/>
    <m/>
    <m/>
  </r>
  <r>
    <n v="1303045"/>
    <s v="C"/>
    <x v="631"/>
    <x v="0"/>
    <n v="4"/>
    <n v="8.0003298210389296E+16"/>
    <d v="2021-08-05T00:00:00"/>
    <d v="2023-07-30T00:00:00"/>
    <n v="0"/>
    <n v="1"/>
    <n v="3"/>
    <n v="30"/>
    <n v="2"/>
    <n v="15.6"/>
    <n v="16765"/>
    <n v="3000000"/>
    <n v="150643"/>
    <n v="2682703"/>
    <n v="0"/>
    <n v="0"/>
    <n v="0"/>
    <m/>
    <n v="0"/>
    <n v="0"/>
    <n v="0"/>
    <m/>
    <m/>
    <d v="2021-10-30T00:00:00"/>
    <n v="1"/>
    <s v="S"/>
    <n v="1"/>
    <n v="30"/>
    <n v="0"/>
    <s v=" "/>
    <s v=" "/>
    <s v=" "/>
    <s v=" "/>
    <s v=" "/>
    <s v=" "/>
    <n v="1"/>
    <n v="1"/>
    <s v="null"/>
    <s v=" "/>
    <n v="1379658"/>
    <s v="LIBRE INVERSION 20 SIN CODEUDO"/>
    <n v="44413"/>
    <n v="0"/>
    <n v="0"/>
    <n v="0"/>
    <s v=" "/>
    <n v="900166251"/>
    <s v="HEALTHY AMERICA COLOMBIA SAS"/>
    <n v="0"/>
    <m/>
    <m/>
    <m/>
    <m/>
  </r>
  <r>
    <n v="397144"/>
    <s v="C"/>
    <x v="631"/>
    <x v="0"/>
    <n v="4"/>
    <n v="8.0003298124687504E+16"/>
    <d v="2020-01-20T00:00:00"/>
    <d v="2022-01-31T00:00:00"/>
    <n v="0"/>
    <n v="1"/>
    <n v="18"/>
    <n v="30"/>
    <n v="2"/>
    <n v="21.6"/>
    <n v="23872"/>
    <n v="2800000"/>
    <n v="145104"/>
    <n v="817639"/>
    <n v="0"/>
    <n v="0"/>
    <n v="0"/>
    <m/>
    <n v="0"/>
    <n v="0"/>
    <n v="0"/>
    <m/>
    <m/>
    <d v="2021-10-30T00:00:00"/>
    <n v="1"/>
    <s v="S"/>
    <n v="1"/>
    <n v="30"/>
    <n v="0"/>
    <s v=" "/>
    <s v=" "/>
    <s v=" "/>
    <s v=" "/>
    <s v=" "/>
    <s v=" "/>
    <n v="1"/>
    <n v="1"/>
    <s v="null"/>
    <s v=" "/>
    <n v="420495"/>
    <s v="CREDIYA 20"/>
    <n v="43850"/>
    <n v="0"/>
    <n v="0"/>
    <n v="0"/>
    <s v=" "/>
    <n v="900166251"/>
    <s v="HEALTHY AMERICA COLOMBIA SAS"/>
    <n v="0"/>
    <m/>
    <m/>
    <m/>
    <m/>
  </r>
  <r>
    <n v="0"/>
    <s v="C"/>
    <x v="632"/>
    <x v="0"/>
    <n v="4"/>
    <n v="6107698124688570"/>
    <d v="2020-10-23T00:00:00"/>
    <d v="2021-10-30T00:00:00"/>
    <n v="0"/>
    <n v="1"/>
    <n v="3"/>
    <n v="30"/>
    <n v="2"/>
    <n v="21.6"/>
    <n v="23872"/>
    <n v="1200000"/>
    <n v="112429"/>
    <n v="902484"/>
    <n v="0"/>
    <n v="0"/>
    <n v="0"/>
    <m/>
    <n v="0"/>
    <n v="0"/>
    <n v="0"/>
    <m/>
    <m/>
    <d v="2021-10-30T00:00:00"/>
    <n v="1"/>
    <s v="S"/>
    <n v="1"/>
    <n v="30"/>
    <n v="0"/>
    <s v=" "/>
    <s v=" "/>
    <s v=" "/>
    <s v=" "/>
    <s v=" "/>
    <s v=" "/>
    <n v="1"/>
    <n v="1"/>
    <s v="null"/>
    <s v=" "/>
    <n v="1400676"/>
    <s v="CREDIYA 20"/>
    <n v="44127"/>
    <n v="0"/>
    <n v="0"/>
    <n v="0"/>
    <s v=" "/>
    <n v="900166251"/>
    <s v="HEALTHY AMERICA COLOMBIA SAS"/>
    <n v="0"/>
    <m/>
    <m/>
    <m/>
    <m/>
  </r>
  <r>
    <n v="0"/>
    <s v="C"/>
    <x v="633"/>
    <x v="0"/>
    <n v="4"/>
    <n v="3.14362151154895E+16"/>
    <d v="2021-10-11T00:00:00"/>
    <d v="2022-12-30T00:00:00"/>
    <n v="0"/>
    <n v="1"/>
    <n v="1"/>
    <n v="30"/>
    <n v="2"/>
    <n v="9"/>
    <n v="9381"/>
    <n v="1500000"/>
    <n v="106303"/>
    <n v="1405307"/>
    <n v="0"/>
    <n v="0"/>
    <n v="0"/>
    <m/>
    <n v="0"/>
    <n v="0"/>
    <n v="0"/>
    <m/>
    <m/>
    <d v="2021-10-30T00:00:00"/>
    <n v="1"/>
    <s v="S"/>
    <n v="1"/>
    <n v="30"/>
    <n v="0"/>
    <s v=" "/>
    <s v=" "/>
    <s v=" "/>
    <s v=" "/>
    <s v=" "/>
    <s v=" "/>
    <n v="1"/>
    <n v="1"/>
    <s v="null"/>
    <s v=" "/>
    <n v="2886835"/>
    <s v="SOBRE APORTES"/>
    <n v="44480"/>
    <n v="0"/>
    <n v="0"/>
    <n v="0"/>
    <s v=" "/>
    <n v="800087565"/>
    <s v="SYNLAB COLOMBIA S A S"/>
    <n v="0"/>
    <m/>
    <m/>
    <m/>
    <m/>
  </r>
  <r>
    <n v="1069712"/>
    <s v="C"/>
    <x v="634"/>
    <x v="0"/>
    <n v="4"/>
    <n v="1.15194857012555E+16"/>
    <d v="2021-03-01T00:00:00"/>
    <d v="2024-04-30T00:00:00"/>
    <n v="0"/>
    <n v="1"/>
    <n v="8"/>
    <n v="30"/>
    <n v="2"/>
    <n v="10.199999999999999"/>
    <n v="10691"/>
    <n v="1665057"/>
    <n v="51931"/>
    <n v="1360013"/>
    <n v="0"/>
    <n v="0"/>
    <n v="0"/>
    <m/>
    <n v="0"/>
    <n v="0"/>
    <n v="0"/>
    <m/>
    <m/>
    <d v="2021-10-30T00:00:00"/>
    <n v="1"/>
    <s v="S"/>
    <n v="1"/>
    <n v="30"/>
    <n v="0"/>
    <s v=" "/>
    <s v=" "/>
    <s v=" "/>
    <s v=" "/>
    <s v=" "/>
    <s v=" "/>
    <n v="1"/>
    <n v="1"/>
    <s v="null"/>
    <s v=" "/>
    <n v="290301"/>
    <s v="COMPRA CARTERA 20"/>
    <n v="44256"/>
    <n v="0"/>
    <n v="0"/>
    <n v="0"/>
    <s v=" "/>
    <n v="900771349"/>
    <s v="CLINICA DESA SAS"/>
    <n v="0"/>
    <m/>
    <m/>
    <m/>
    <m/>
  </r>
  <r>
    <n v="3896095"/>
    <s v="C"/>
    <x v="634"/>
    <x v="0"/>
    <n v="4"/>
    <n v="1.15194857011778E+18"/>
    <d v="2020-10-06T00:00:00"/>
    <d v="2025-09-30T00:00:00"/>
    <n v="0"/>
    <n v="1"/>
    <n v="13"/>
    <n v="30"/>
    <n v="2"/>
    <n v="18"/>
    <n v="19562"/>
    <n v="5800000"/>
    <n v="149182"/>
    <n v="4953427"/>
    <n v="0"/>
    <n v="0"/>
    <n v="0"/>
    <m/>
    <n v="0"/>
    <n v="0"/>
    <n v="0"/>
    <m/>
    <m/>
    <d v="2021-10-30T00:00:00"/>
    <n v="1"/>
    <s v="S"/>
    <n v="1"/>
    <n v="30"/>
    <n v="0"/>
    <s v=" "/>
    <s v=" "/>
    <s v=" "/>
    <s v=" "/>
    <s v=" "/>
    <s v=" "/>
    <n v="1"/>
    <n v="1"/>
    <s v="null"/>
    <s v=" "/>
    <n v="1057332"/>
    <s v="FERIA 2020"/>
    <n v="44110"/>
    <n v="0"/>
    <n v="0"/>
    <n v="0"/>
    <s v=" "/>
    <n v="900771349"/>
    <s v="CLINICA DESA SAS"/>
    <n v="0"/>
    <m/>
    <m/>
    <m/>
    <m/>
  </r>
  <r>
    <n v="4716695"/>
    <s v="C"/>
    <x v="635"/>
    <x v="0"/>
    <n v="4"/>
    <n v="1.14418458212038E+18"/>
    <d v="2020-10-26T00:00:00"/>
    <d v="2025-10-30T00:00:00"/>
    <n v="0"/>
    <n v="1"/>
    <n v="12"/>
    <n v="30"/>
    <n v="2"/>
    <n v="18"/>
    <n v="19562"/>
    <n v="7000000"/>
    <n v="180047"/>
    <n v="6064328"/>
    <n v="0"/>
    <n v="0"/>
    <n v="0"/>
    <m/>
    <n v="0"/>
    <n v="0"/>
    <n v="0"/>
    <m/>
    <m/>
    <d v="2021-10-30T00:00:00"/>
    <n v="1"/>
    <s v="S"/>
    <n v="1"/>
    <n v="30"/>
    <n v="0"/>
    <s v=" "/>
    <s v=" "/>
    <s v=" "/>
    <s v=" "/>
    <s v=" "/>
    <s v=" "/>
    <n v="1"/>
    <n v="1"/>
    <s v="null"/>
    <s v=" "/>
    <n v="1347633"/>
    <s v="LIBRE INVERSION 20"/>
    <n v="44130"/>
    <n v="0"/>
    <n v="0"/>
    <n v="0"/>
    <s v=" "/>
    <n v="900771349"/>
    <s v="CLINICA DESA SAS"/>
    <n v="0"/>
    <m/>
    <m/>
    <m/>
    <m/>
  </r>
  <r>
    <n v="4471043"/>
    <s v="C"/>
    <x v="636"/>
    <x v="0"/>
    <n v="4"/>
    <n v="1.11351853312038E+18"/>
    <d v="2020-12-02T00:00:00"/>
    <d v="2024-11-30T00:00:00"/>
    <n v="0"/>
    <n v="1"/>
    <n v="11"/>
    <n v="30"/>
    <n v="2"/>
    <n v="18"/>
    <n v="19562"/>
    <n v="7000000"/>
    <n v="207826"/>
    <n v="5818676"/>
    <n v="0"/>
    <n v="0"/>
    <n v="0"/>
    <m/>
    <n v="0"/>
    <n v="0"/>
    <n v="0"/>
    <m/>
    <m/>
    <d v="2021-10-30T00:00:00"/>
    <n v="1"/>
    <s v="S"/>
    <n v="1"/>
    <n v="30"/>
    <n v="0"/>
    <s v=" "/>
    <s v=" "/>
    <s v=" "/>
    <s v=" "/>
    <s v=" "/>
    <s v=" "/>
    <n v="1"/>
    <n v="1"/>
    <s v="null"/>
    <s v=" "/>
    <n v="1347633"/>
    <s v="LIBRE INVERSION 20"/>
    <n v="44167"/>
    <n v="0"/>
    <n v="0"/>
    <n v="0"/>
    <s v=" "/>
    <n v="900771349"/>
    <s v="CLINICA DESA SAS"/>
    <n v="0"/>
    <m/>
    <m/>
    <m/>
    <m/>
  </r>
  <r>
    <n v="1873038"/>
    <s v="C"/>
    <x v="637"/>
    <x v="0"/>
    <n v="4"/>
    <n v="6.67737412103888E+16"/>
    <d v="2021-02-02T00:00:00"/>
    <d v="2024-01-31T00:00:00"/>
    <n v="0"/>
    <n v="1"/>
    <n v="9"/>
    <n v="30"/>
    <n v="2"/>
    <n v="18"/>
    <n v="19562"/>
    <n v="4000000"/>
    <n v="150700"/>
    <n v="3220671"/>
    <n v="0"/>
    <n v="0"/>
    <n v="0"/>
    <m/>
    <n v="0"/>
    <n v="0"/>
    <n v="0"/>
    <m/>
    <m/>
    <d v="2021-10-30T00:00:00"/>
    <n v="1"/>
    <s v="S"/>
    <n v="1"/>
    <n v="30"/>
    <n v="0"/>
    <s v=" "/>
    <s v=" "/>
    <s v=" "/>
    <s v=" "/>
    <s v=" "/>
    <s v=" "/>
    <n v="1"/>
    <n v="1"/>
    <s v="null"/>
    <s v=" "/>
    <n v="1347633"/>
    <s v="LIBRE INVERSION 20 SIN CODEUDO"/>
    <n v="44229"/>
    <n v="0"/>
    <n v="0"/>
    <n v="0"/>
    <s v=" "/>
    <n v="900771349"/>
    <s v="CLINICA DESA SAS"/>
    <n v="0"/>
    <m/>
    <m/>
    <m/>
    <m/>
  </r>
  <r>
    <n v="288134"/>
    <s v="C"/>
    <x v="638"/>
    <x v="0"/>
    <n v="4"/>
    <n v="1.1124671161246799E+18"/>
    <d v="2020-03-04T00:00:00"/>
    <d v="2022-02-28T00:00:00"/>
    <n v="0"/>
    <n v="1"/>
    <n v="17"/>
    <n v="30"/>
    <n v="2"/>
    <n v="21.6"/>
    <n v="23872"/>
    <n v="1000000"/>
    <n v="51823"/>
    <n v="337674"/>
    <n v="0"/>
    <n v="0"/>
    <n v="0"/>
    <m/>
    <n v="0"/>
    <n v="0"/>
    <n v="0"/>
    <m/>
    <m/>
    <d v="2021-10-30T00:00:00"/>
    <n v="1"/>
    <s v="S"/>
    <n v="1"/>
    <n v="30"/>
    <n v="0"/>
    <s v=" "/>
    <s v=" "/>
    <s v=" "/>
    <s v=" "/>
    <s v=" "/>
    <s v=" "/>
    <n v="1"/>
    <n v="1"/>
    <s v="null"/>
    <s v=" "/>
    <n v="49540"/>
    <s v="CREDIYA 20"/>
    <n v="43894"/>
    <n v="0"/>
    <n v="0"/>
    <n v="0"/>
    <s v=" "/>
    <n v="0"/>
    <n v="0"/>
    <n v="0"/>
    <m/>
    <m/>
    <m/>
    <m/>
  </r>
  <r>
    <n v="5599854"/>
    <s v="C"/>
    <x v="638"/>
    <x v="0"/>
    <n v="4"/>
    <n v="1.11246711612555E+16"/>
    <d v="2021-03-02T00:00:00"/>
    <d v="2025-02-28T00:00:00"/>
    <n v="0"/>
    <n v="1"/>
    <n v="19"/>
    <n v="30"/>
    <n v="2"/>
    <n v="10.199999999999999"/>
    <n v="10691"/>
    <n v="10000000"/>
    <n v="257485"/>
    <n v="6562659"/>
    <n v="0"/>
    <n v="0"/>
    <n v="0"/>
    <m/>
    <n v="0"/>
    <n v="0"/>
    <n v="0"/>
    <m/>
    <m/>
    <d v="2021-10-30T00:00:00"/>
    <n v="1"/>
    <s v="S"/>
    <n v="1"/>
    <n v="30"/>
    <n v="0"/>
    <s v=" "/>
    <s v=" "/>
    <s v=" "/>
    <s v=" "/>
    <s v=" "/>
    <s v=" "/>
    <n v="1"/>
    <n v="1"/>
    <s v="null"/>
    <s v=" "/>
    <n v="962805"/>
    <s v="COMPRA CARTERA 20"/>
    <n v="44257"/>
    <n v="0"/>
    <n v="0"/>
    <n v="0"/>
    <s v=" "/>
    <n v="0"/>
    <n v="0"/>
    <n v="0"/>
    <m/>
    <m/>
    <m/>
    <m/>
  </r>
  <r>
    <n v="1333859"/>
    <s v="C"/>
    <x v="638"/>
    <x v="0"/>
    <n v="4"/>
    <n v="1.11246711621038E+18"/>
    <d v="2020-12-10T00:00:00"/>
    <d v="2023-12-30T00:00:00"/>
    <n v="0"/>
    <n v="1"/>
    <n v="10"/>
    <n v="30"/>
    <n v="2"/>
    <n v="18"/>
    <n v="19562"/>
    <n v="2000000"/>
    <n v="75350"/>
    <n v="1563195"/>
    <n v="0"/>
    <n v="0"/>
    <n v="0"/>
    <m/>
    <n v="0"/>
    <n v="0"/>
    <n v="0"/>
    <m/>
    <m/>
    <d v="2021-10-30T00:00:00"/>
    <n v="1"/>
    <s v="S"/>
    <n v="1"/>
    <n v="30"/>
    <n v="0"/>
    <s v=" "/>
    <s v=" "/>
    <s v=" "/>
    <s v=" "/>
    <s v=" "/>
    <s v=" "/>
    <n v="1"/>
    <n v="1"/>
    <s v="null"/>
    <s v=" "/>
    <n v="229336"/>
    <s v="LIBRE INVERSION 20 SIN CODEUDO"/>
    <n v="44175"/>
    <n v="0"/>
    <n v="0"/>
    <n v="0"/>
    <s v=" "/>
    <n v="0"/>
    <n v="0"/>
    <n v="0"/>
    <m/>
    <m/>
    <m/>
    <m/>
  </r>
  <r>
    <n v="4982182"/>
    <s v="C"/>
    <x v="639"/>
    <x v="0"/>
    <n v="4"/>
    <n v="1.14402598721048E+18"/>
    <d v="2020-10-23T00:00:00"/>
    <d v="2025-10-30T00:00:00"/>
    <n v="0"/>
    <n v="1"/>
    <n v="12"/>
    <n v="30"/>
    <n v="2"/>
    <n v="11.4"/>
    <n v="12015"/>
    <n v="10000000"/>
    <n v="234761"/>
    <n v="8528241"/>
    <n v="0"/>
    <n v="0"/>
    <n v="0"/>
    <m/>
    <n v="0"/>
    <n v="0"/>
    <n v="0"/>
    <m/>
    <m/>
    <d v="2021-10-30T00:00:00"/>
    <n v="1"/>
    <s v="S"/>
    <n v="1"/>
    <n v="30"/>
    <n v="0"/>
    <s v=" "/>
    <s v=" "/>
    <s v=" "/>
    <s v=" "/>
    <s v=" "/>
    <s v=" "/>
    <n v="1"/>
    <n v="1"/>
    <s v="null"/>
    <s v=" "/>
    <n v="3546059"/>
    <s v="SOCIAL V,E,C,I, 20 SIN CODEUOR"/>
    <n v="44127"/>
    <n v="0"/>
    <n v="0"/>
    <n v="0"/>
    <s v=" "/>
    <n v="0"/>
    <n v="0"/>
    <n v="0"/>
    <m/>
    <m/>
    <m/>
    <m/>
  </r>
  <r>
    <n v="2053380"/>
    <s v="C"/>
    <x v="640"/>
    <x v="1"/>
    <n v="4"/>
    <n v="1.15194854710498E+18"/>
    <d v="2020-02-28T00:00:00"/>
    <d v="2024-05-30T00:00:00"/>
    <n v="0"/>
    <n v="1"/>
    <n v="20"/>
    <n v="30"/>
    <n v="2"/>
    <n v="18"/>
    <n v="19562"/>
    <n v="2973816"/>
    <n v="84299"/>
    <n v="2053380"/>
    <n v="0"/>
    <n v="0"/>
    <n v="0"/>
    <m/>
    <n v="0"/>
    <n v="0"/>
    <n v="0"/>
    <m/>
    <m/>
    <d v="2021-10-31T00:00:00"/>
    <n v="1"/>
    <s v="S"/>
    <n v="1"/>
    <n v="30"/>
    <n v="0"/>
    <s v=" "/>
    <s v=" "/>
    <s v=" "/>
    <s v=" "/>
    <s v=" "/>
    <s v=" "/>
    <n v="1"/>
    <n v="1"/>
    <s v="null"/>
    <s v=" "/>
    <n v="0"/>
    <s v="EX ASOCIADOS"/>
    <n v="43896"/>
    <n v="0"/>
    <n v="0"/>
    <n v="0"/>
    <s v=" "/>
    <n v="1"/>
    <s v="SARA SOFIA URIBE "/>
    <n v="0"/>
    <m/>
    <m/>
    <m/>
    <m/>
  </r>
  <r>
    <n v="2326327"/>
    <s v="C"/>
    <x v="641"/>
    <x v="1"/>
    <n v="4"/>
    <n v="6625852104987540"/>
    <d v="2020-02-28T00:00:00"/>
    <d v="2026-02-28T00:00:00"/>
    <n v="0"/>
    <n v="1"/>
    <n v="48"/>
    <n v="30"/>
    <n v="2"/>
    <n v="18"/>
    <n v="19562"/>
    <n v="5135854"/>
    <n v="117975"/>
    <n v="2326327"/>
    <n v="0"/>
    <n v="0"/>
    <n v="0"/>
    <m/>
    <n v="0"/>
    <n v="0"/>
    <n v="0"/>
    <m/>
    <m/>
    <d v="2021-10-23T00:00:00"/>
    <n v="1"/>
    <s v="S"/>
    <n v="1"/>
    <n v="30"/>
    <n v="0"/>
    <s v=" "/>
    <s v=" "/>
    <s v=" "/>
    <s v=" "/>
    <s v=" "/>
    <s v=" "/>
    <n v="1"/>
    <n v="1"/>
    <s v="null"/>
    <s v=" "/>
    <n v="0"/>
    <s v="EX ASOCIADOS"/>
    <n v="43899"/>
    <n v="0"/>
    <n v="0"/>
    <n v="0"/>
    <s v=" "/>
    <n v="1"/>
    <s v="SARA SOFIA URIBE "/>
    <n v="0"/>
    <m/>
    <m/>
    <m/>
    <m/>
  </r>
  <r>
    <n v="216978"/>
    <s v="C"/>
    <x v="642"/>
    <x v="1"/>
    <n v="4"/>
    <n v="9.45428411049864E+16"/>
    <d v="2020-02-28T00:00:00"/>
    <d v="2021-11-30T00:00:00"/>
    <n v="30"/>
    <n v="1"/>
    <n v="18"/>
    <n v="30"/>
    <n v="2"/>
    <n v="18"/>
    <n v="19562"/>
    <n v="1334640"/>
    <n v="74745"/>
    <n v="216978"/>
    <n v="4928"/>
    <n v="0"/>
    <n v="0"/>
    <m/>
    <n v="0"/>
    <n v="0"/>
    <n v="0"/>
    <m/>
    <m/>
    <d v="2021-09-29T00:00:00"/>
    <n v="1"/>
    <s v="S"/>
    <n v="1"/>
    <n v="30"/>
    <n v="71438"/>
    <s v=" "/>
    <s v=" "/>
    <s v=" "/>
    <s v=" "/>
    <s v=" "/>
    <s v=" "/>
    <n v="1"/>
    <n v="1"/>
    <s v="null"/>
    <s v=" "/>
    <n v="0"/>
    <s v="EX ASOCIADOS"/>
    <n v="43899"/>
    <n v="0"/>
    <n v="0"/>
    <n v="0"/>
    <s v=" "/>
    <n v="1"/>
    <s v="SARA SOFIA URIBE "/>
    <n v="0"/>
    <m/>
    <m/>
    <m/>
    <m/>
  </r>
  <r>
    <n v="3987220"/>
    <s v="C"/>
    <x v="643"/>
    <x v="8"/>
    <n v="4"/>
    <n v="1.13060613010498E+18"/>
    <d v="2020-02-28T00:00:00"/>
    <d v="2024-06-30T00:00:00"/>
    <n v="90"/>
    <n v="1"/>
    <n v="16"/>
    <n v="30"/>
    <n v="2"/>
    <n v="18"/>
    <n v="19562"/>
    <n v="5171385"/>
    <n v="144725"/>
    <n v="3987220"/>
    <n v="175627"/>
    <n v="0"/>
    <n v="0"/>
    <m/>
    <n v="398722"/>
    <n v="175627"/>
    <n v="55972"/>
    <m/>
    <m/>
    <d v="2021-06-30T00:00:00"/>
    <n v="1"/>
    <s v="S"/>
    <n v="1"/>
    <n v="30"/>
    <n v="255738"/>
    <s v=" "/>
    <s v=" "/>
    <s v=" "/>
    <s v=" "/>
    <s v=" "/>
    <s v=" "/>
    <n v="1"/>
    <n v="1"/>
    <s v="null"/>
    <s v=" "/>
    <n v="0"/>
    <s v="EX ASOCIADOS"/>
    <n v="43899"/>
    <n v="0"/>
    <n v="0"/>
    <n v="0"/>
    <s v=" "/>
    <n v="1"/>
    <s v="SARA SOFIA URIBE "/>
    <n v="0"/>
    <m/>
    <m/>
    <m/>
    <m/>
  </r>
  <r>
    <n v="380254"/>
    <s v="C"/>
    <x v="644"/>
    <x v="9"/>
    <n v="4"/>
    <n v="1.08897267010498E+18"/>
    <d v="2020-02-28T00:00:00"/>
    <d v="2022-01-30T00:00:00"/>
    <n v="60"/>
    <n v="1"/>
    <n v="18"/>
    <n v="30"/>
    <n v="2"/>
    <n v="20.399999999999999"/>
    <n v="22.42"/>
    <n v="1397145"/>
    <n v="74098"/>
    <n v="380254"/>
    <n v="15516"/>
    <n v="0"/>
    <n v="0"/>
    <m/>
    <n v="3803"/>
    <n v="0"/>
    <n v="0"/>
    <m/>
    <m/>
    <d v="2021-08-02T00:00:00"/>
    <n v="1"/>
    <s v="S"/>
    <n v="1"/>
    <n v="30"/>
    <n v="136250"/>
    <s v=" "/>
    <s v=" "/>
    <s v=" "/>
    <s v=" "/>
    <s v=" "/>
    <s v=" "/>
    <n v="1"/>
    <n v="1"/>
    <s v="null"/>
    <s v=" "/>
    <n v="0"/>
    <s v="EX ASOCIADOS"/>
    <n v="43899"/>
    <n v="0"/>
    <n v="0"/>
    <n v="0"/>
    <s v=" "/>
    <n v="1"/>
    <s v="SARA SOFIA URIBE "/>
    <n v="0"/>
    <m/>
    <m/>
    <m/>
    <m/>
  </r>
  <r>
    <n v="6636175"/>
    <s v="C"/>
    <x v="645"/>
    <x v="7"/>
    <n v="4"/>
    <n v="1.04300195310494E+16"/>
    <d v="2020-02-28T00:00:00"/>
    <d v="2022-03-30T00:00:00"/>
    <n v="180"/>
    <n v="1"/>
    <n v="11"/>
    <n v="30"/>
    <n v="2"/>
    <n v="20.399999999999999"/>
    <n v="22.42"/>
    <n v="10715693"/>
    <n v="531240"/>
    <n v="6636175"/>
    <n v="215865"/>
    <n v="0"/>
    <n v="0"/>
    <m/>
    <n v="1327235"/>
    <n v="215865"/>
    <n v="343937"/>
    <m/>
    <m/>
    <d v="2021-10-26T00:00:00"/>
    <n v="1"/>
    <s v="S"/>
    <n v="1"/>
    <n v="30"/>
    <n v="2242386"/>
    <s v=" "/>
    <s v=" "/>
    <s v=" "/>
    <s v=" "/>
    <s v=" "/>
    <s v=" "/>
    <n v="1"/>
    <n v="1"/>
    <s v="null"/>
    <s v=" "/>
    <n v="0"/>
    <s v="EX ASOCIADOS"/>
    <n v="43899"/>
    <n v="0"/>
    <n v="0"/>
    <n v="0"/>
    <s v=" "/>
    <n v="1"/>
    <s v="SARA SOFIA URIBE "/>
    <n v="0"/>
    <m/>
    <m/>
    <m/>
    <m/>
  </r>
  <r>
    <n v="6171375"/>
    <s v="C"/>
    <x v="645"/>
    <x v="7"/>
    <n v="4"/>
    <n v="1.04300195310498E+18"/>
    <d v="2020-02-28T00:00:00"/>
    <d v="2025-02-28T00:00:00"/>
    <n v="180"/>
    <n v="1"/>
    <n v="12"/>
    <n v="30"/>
    <n v="2"/>
    <n v="18"/>
    <n v="19562"/>
    <n v="7143796"/>
    <n v="182527"/>
    <n v="6171375"/>
    <n v="273711"/>
    <n v="0"/>
    <n v="0"/>
    <m/>
    <n v="1234275"/>
    <n v="273711"/>
    <n v="345696"/>
    <m/>
    <m/>
    <d v="2021-10-26T00:00:00"/>
    <n v="1"/>
    <s v="S"/>
    <n v="1"/>
    <n v="30"/>
    <n v="551492"/>
    <s v=" "/>
    <s v=" "/>
    <s v=" "/>
    <s v=" "/>
    <s v=" "/>
    <s v=" "/>
    <n v="1"/>
    <n v="1"/>
    <s v="null"/>
    <s v=" "/>
    <n v="0"/>
    <s v="EX ASOCIADOS"/>
    <n v="43899"/>
    <n v="0"/>
    <n v="0"/>
    <n v="0"/>
    <s v=" "/>
    <n v="1"/>
    <s v="SARA SOFIA URIBE "/>
    <n v="0"/>
    <m/>
    <m/>
    <m/>
    <m/>
  </r>
  <r>
    <n v="6458094"/>
    <s v="C"/>
    <x v="646"/>
    <x v="8"/>
    <n v="4"/>
    <n v="1.14403874610494E+16"/>
    <d v="2020-02-28T00:00:00"/>
    <d v="2023-02-28T00:00:00"/>
    <n v="90"/>
    <n v="1"/>
    <n v="17"/>
    <n v="30"/>
    <n v="2"/>
    <n v="11.4"/>
    <n v="12015"/>
    <n v="13327157"/>
    <n v="368664"/>
    <n v="6458094"/>
    <n v="118049"/>
    <n v="0"/>
    <n v="0"/>
    <m/>
    <n v="645809"/>
    <n v="118049"/>
    <n v="54626"/>
    <m/>
    <m/>
    <d v="2021-10-12T00:00:00"/>
    <n v="1"/>
    <s v="S"/>
    <n v="1"/>
    <n v="30"/>
    <n v="707977"/>
    <s v=" "/>
    <s v=" "/>
    <s v=" "/>
    <s v=" "/>
    <s v=" "/>
    <s v=" "/>
    <n v="1"/>
    <n v="1"/>
    <s v="null"/>
    <s v=" "/>
    <n v="0"/>
    <s v="EX ASOCIADOS"/>
    <n v="43899"/>
    <n v="0"/>
    <n v="0"/>
    <n v="0"/>
    <s v=" "/>
    <n v="1"/>
    <s v="SARA SOFIA URIBE "/>
    <n v="0"/>
    <m/>
    <m/>
    <m/>
    <m/>
  </r>
  <r>
    <n v="8084244"/>
    <s v="C"/>
    <x v="647"/>
    <x v="0"/>
    <n v="4"/>
    <n v="3.19305941203894E+16"/>
    <d v="2021-08-31T00:00:00"/>
    <d v="2027-08-30T00:00:00"/>
    <n v="0"/>
    <n v="1"/>
    <n v="2"/>
    <n v="30"/>
    <n v="2"/>
    <n v="15.6"/>
    <n v="16765"/>
    <n v="20000000"/>
    <n v="436042"/>
    <n v="19665577"/>
    <n v="0"/>
    <n v="0"/>
    <n v="0"/>
    <m/>
    <n v="0"/>
    <n v="0"/>
    <n v="0"/>
    <m/>
    <m/>
    <d v="2021-10-14T00:00:00"/>
    <n v="1"/>
    <s v="S"/>
    <n v="1"/>
    <n v="30"/>
    <n v="0"/>
    <s v=" "/>
    <s v=" "/>
    <s v=" "/>
    <s v=" "/>
    <s v=" "/>
    <s v=" "/>
    <n v="1"/>
    <n v="1"/>
    <s v="null"/>
    <s v=" "/>
    <n v="11581333"/>
    <s v="LIBRE INVERSION 20"/>
    <n v="44439"/>
    <n v="0"/>
    <n v="0"/>
    <n v="0"/>
    <s v=" "/>
    <s v=" "/>
    <d v="1899-12-30T00:00:00"/>
    <n v="0"/>
    <m/>
    <m/>
    <m/>
    <m/>
  </r>
  <r>
    <n v="117086"/>
    <s v="C"/>
    <x v="648"/>
    <x v="0"/>
    <n v="4"/>
    <n v="9.4552968120488992E+16"/>
    <d v="2021-04-15T00:00:00"/>
    <d v="2022-03-30T00:00:00"/>
    <n v="0"/>
    <n v="1"/>
    <n v="7"/>
    <n v="30"/>
    <n v="2"/>
    <n v="9"/>
    <n v="9381"/>
    <n v="700000"/>
    <n v="61411"/>
    <n v="299819"/>
    <n v="0"/>
    <n v="0"/>
    <n v="0"/>
    <m/>
    <n v="0"/>
    <n v="0"/>
    <n v="0"/>
    <m/>
    <m/>
    <d v="2021-10-30T00:00:00"/>
    <n v="1"/>
    <s v="S"/>
    <n v="1"/>
    <n v="30"/>
    <n v="0"/>
    <s v=" "/>
    <s v=" "/>
    <s v=" "/>
    <s v=" "/>
    <s v=" "/>
    <s v=" "/>
    <n v="1"/>
    <n v="1"/>
    <s v="null"/>
    <s v=" "/>
    <n v="182733"/>
    <s v="SOCIAL V,E,C,I, 20"/>
    <n v="44301"/>
    <n v="0"/>
    <n v="0"/>
    <n v="0"/>
    <s v=" "/>
    <n v="800087565"/>
    <s v="SYNLAB COLOMBIA S A S"/>
    <n v="0"/>
    <m/>
    <m/>
    <m/>
    <m/>
  </r>
  <r>
    <n v="35787"/>
    <s v="C"/>
    <x v="648"/>
    <x v="0"/>
    <n v="4"/>
    <n v="9.4552968120488496E+16"/>
    <d v="2020-10-08T00:00:00"/>
    <d v="2021-12-30T00:00:00"/>
    <n v="0"/>
    <n v="1"/>
    <n v="13"/>
    <n v="30"/>
    <n v="2"/>
    <n v="11.4"/>
    <n v="12015"/>
    <n v="644800"/>
    <n v="46505"/>
    <n v="91638"/>
    <n v="0"/>
    <n v="0"/>
    <n v="0"/>
    <m/>
    <n v="0"/>
    <n v="0"/>
    <n v="0"/>
    <m/>
    <m/>
    <d v="2021-10-30T00:00:00"/>
    <n v="1"/>
    <s v="S"/>
    <n v="1"/>
    <n v="30"/>
    <n v="0"/>
    <s v=" "/>
    <s v=" "/>
    <s v=" "/>
    <s v=" "/>
    <s v=" "/>
    <s v=" "/>
    <n v="1"/>
    <n v="1"/>
    <s v="null"/>
    <s v=" "/>
    <n v="55851"/>
    <s v="SOCIAL V,E,C,I, 20"/>
    <n v="44112"/>
    <n v="0"/>
    <n v="0"/>
    <n v="0"/>
    <s v=" "/>
    <n v="800087565"/>
    <s v="SYNLAB COLOMBIA S A S"/>
    <n v="0"/>
    <m/>
    <m/>
    <m/>
    <m/>
  </r>
  <r>
    <n v="427416"/>
    <s v="C"/>
    <x v="648"/>
    <x v="0"/>
    <n v="4"/>
    <n v="9.4552968124688192E+16"/>
    <d v="2020-08-04T00:00:00"/>
    <d v="2022-07-30T00:00:00"/>
    <n v="0"/>
    <n v="1"/>
    <n v="6"/>
    <n v="30"/>
    <n v="2"/>
    <n v="21.6"/>
    <n v="23872"/>
    <n v="1390000"/>
    <n v="72034"/>
    <n v="1094473"/>
    <n v="0"/>
    <n v="0"/>
    <n v="0"/>
    <m/>
    <n v="0"/>
    <n v="0"/>
    <n v="0"/>
    <m/>
    <m/>
    <d v="2021-10-30T00:00:00"/>
    <n v="1"/>
    <s v="S"/>
    <n v="1"/>
    <n v="30"/>
    <n v="0"/>
    <s v=" "/>
    <s v=" "/>
    <s v=" "/>
    <s v=" "/>
    <s v=" "/>
    <s v=" "/>
    <n v="1"/>
    <n v="1"/>
    <s v="null"/>
    <s v=" "/>
    <n v="667057"/>
    <s v="CREDIYA 20"/>
    <n v="44047"/>
    <n v="0"/>
    <n v="0"/>
    <n v="0"/>
    <s v=" "/>
    <n v="800087565"/>
    <s v="SYNLAB COLOMBIA S A S"/>
    <n v="0"/>
    <m/>
    <m/>
    <m/>
    <m/>
  </r>
  <r>
    <n v="2464763"/>
    <s v="C"/>
    <x v="649"/>
    <x v="0"/>
    <n v="4"/>
    <n v="2.99403591083895E+16"/>
    <d v="2021-10-06T00:00:00"/>
    <d v="2021-12-30T00:00:00"/>
    <n v="0"/>
    <n v="2"/>
    <n v="0"/>
    <n v="30"/>
    <n v="2"/>
    <n v="19.2"/>
    <n v="20983"/>
    <n v="2570000"/>
    <n v="0"/>
    <n v="2570000"/>
    <n v="0"/>
    <n v="0"/>
    <n v="0"/>
    <m/>
    <n v="0"/>
    <n v="0"/>
    <n v="0"/>
    <n v="2570000"/>
    <n v="12"/>
    <d v="2021-10-06T00:00:00"/>
    <n v="1"/>
    <s v="S"/>
    <n v="1"/>
    <n v="30"/>
    <n v="0"/>
    <s v=" "/>
    <s v=" "/>
    <s v=" "/>
    <s v=" "/>
    <s v=" "/>
    <s v=" "/>
    <n v="1"/>
    <n v="1"/>
    <s v="null"/>
    <s v=" "/>
    <n v="105237"/>
    <s v="CREDIYA CUOTA UNICA"/>
    <n v="44475"/>
    <n v="0"/>
    <n v="0"/>
    <n v="0"/>
    <s v=" "/>
    <n v="890308665"/>
    <s v="B ALTMAN &amp; COMPA?IA  SAS"/>
    <n v="0"/>
    <m/>
    <m/>
    <m/>
    <m/>
  </r>
  <r>
    <n v="32062682"/>
    <s v="C"/>
    <x v="649"/>
    <x v="0"/>
    <n v="4"/>
    <n v="299403591203578"/>
    <d v="2021-08-18T00:00:00"/>
    <d v="2027-08-30T00:00:00"/>
    <n v="0"/>
    <n v="1"/>
    <n v="2"/>
    <n v="30"/>
    <n v="2"/>
    <n v="15.6"/>
    <n v="16765"/>
    <n v="34000000"/>
    <n v="741272"/>
    <n v="33431645"/>
    <n v="0"/>
    <n v="0"/>
    <n v="0"/>
    <m/>
    <n v="0"/>
    <n v="0"/>
    <n v="0"/>
    <m/>
    <m/>
    <d v="2021-10-30T00:00:00"/>
    <n v="1"/>
    <s v="S"/>
    <n v="1"/>
    <n v="30"/>
    <n v="0"/>
    <s v=" "/>
    <s v=" "/>
    <s v=" "/>
    <s v=" "/>
    <s v=" "/>
    <s v=" "/>
    <n v="1"/>
    <n v="1"/>
    <s v="null"/>
    <s v=" "/>
    <n v="1368963"/>
    <s v="LIBRE INVERSION 20"/>
    <n v="44426"/>
    <n v="0"/>
    <n v="0"/>
    <n v="0"/>
    <s v=" "/>
    <n v="890308665"/>
    <s v="B ALTMAN &amp; COMPA?IA  SAS"/>
    <n v="0"/>
    <m/>
    <m/>
    <m/>
    <m/>
  </r>
  <r>
    <n v="326343"/>
    <s v="C"/>
    <x v="650"/>
    <x v="9"/>
    <n v="4"/>
    <n v="1.10708307221498E+18"/>
    <d v="2021-07-30T00:00:00"/>
    <d v="2022-04-30T00:00:00"/>
    <n v="60"/>
    <n v="1"/>
    <n v="0"/>
    <n v="30"/>
    <n v="2"/>
    <n v="15.6"/>
    <n v="16765"/>
    <n v="326343"/>
    <n v="39128"/>
    <n v="326343"/>
    <n v="11392"/>
    <n v="0"/>
    <n v="0"/>
    <m/>
    <n v="3263"/>
    <n v="0"/>
    <n v="0"/>
    <m/>
    <m/>
    <d v="2021-07-30T00:00:00"/>
    <n v="1"/>
    <s v="S"/>
    <n v="1"/>
    <n v="30"/>
    <n v="68667"/>
    <s v=" "/>
    <s v=" "/>
    <s v=" "/>
    <s v=" "/>
    <s v=" "/>
    <s v=" "/>
    <n v="1"/>
    <n v="1"/>
    <s v="null"/>
    <s v=" "/>
    <n v="0"/>
    <s v="EXASOCIADOS SI CODEUDOR"/>
    <n v="44413"/>
    <n v="0"/>
    <n v="0"/>
    <n v="0"/>
    <s v=" "/>
    <n v="1"/>
    <s v="SARA SOFIA URIBE "/>
    <n v="0"/>
    <m/>
    <m/>
    <m/>
    <m/>
  </r>
  <r>
    <n v="1260725"/>
    <s v="C"/>
    <x v="651"/>
    <x v="1"/>
    <n v="4"/>
    <n v="1.10752238210498E+18"/>
    <d v="2021-07-30T00:00:00"/>
    <d v="2023-07-30T00:00:00"/>
    <n v="0"/>
    <n v="1"/>
    <n v="13"/>
    <n v="30"/>
    <n v="2"/>
    <n v="18"/>
    <n v="19562"/>
    <n v="2568755"/>
    <n v="128989"/>
    <n v="1260725"/>
    <n v="0"/>
    <n v="0"/>
    <n v="0"/>
    <m/>
    <n v="0"/>
    <n v="0"/>
    <n v="0"/>
    <m/>
    <m/>
    <d v="2021-10-27T00:00:00"/>
    <n v="1"/>
    <s v="S"/>
    <n v="1"/>
    <n v="30"/>
    <n v="0"/>
    <s v=" "/>
    <s v=" "/>
    <s v=" "/>
    <s v=" "/>
    <s v=" "/>
    <s v=" "/>
    <n v="1"/>
    <n v="1"/>
    <s v="null"/>
    <s v=" "/>
    <n v="0"/>
    <s v="EX ASOCIADOS"/>
    <n v="44413"/>
    <n v="0"/>
    <n v="0"/>
    <n v="0"/>
    <s v=" "/>
    <n v="1"/>
    <s v="SARA SOFIA URIBE "/>
    <n v="0"/>
    <m/>
    <m/>
    <m/>
    <m/>
  </r>
  <r>
    <n v="1960353"/>
    <s v="C"/>
    <x v="651"/>
    <x v="1"/>
    <n v="4"/>
    <n v="1.10752238210498E+18"/>
    <d v="2021-07-30T00:00:00"/>
    <d v="2025-03-06T00:00:00"/>
    <n v="0"/>
    <n v="1"/>
    <n v="3"/>
    <n v="30"/>
    <n v="2"/>
    <n v="15.6"/>
    <n v="16765"/>
    <n v="2065819"/>
    <n v="62574"/>
    <n v="1960353"/>
    <n v="0"/>
    <n v="0"/>
    <n v="0"/>
    <m/>
    <n v="0"/>
    <n v="0"/>
    <n v="0"/>
    <m/>
    <m/>
    <d v="2021-10-27T00:00:00"/>
    <n v="1"/>
    <s v="S"/>
    <n v="1"/>
    <n v="30"/>
    <n v="0"/>
    <s v=" "/>
    <s v=" "/>
    <s v=" "/>
    <s v=" "/>
    <s v=" "/>
    <s v=" "/>
    <n v="1"/>
    <n v="1"/>
    <s v="null"/>
    <s v=" "/>
    <n v="0"/>
    <s v="EX ASOCIADOS"/>
    <n v="44413"/>
    <n v="0"/>
    <n v="0"/>
    <n v="0"/>
    <s v=" "/>
    <n v="1"/>
    <s v="SARA SOFIA URIBE "/>
    <n v="0"/>
    <m/>
    <m/>
    <m/>
    <m/>
  </r>
  <r>
    <n v="2044791"/>
    <s v="C"/>
    <x v="652"/>
    <x v="1"/>
    <n v="4"/>
    <n v="1.14407515410498E+18"/>
    <d v="2021-07-30T00:00:00"/>
    <d v="2027-07-30T00:00:00"/>
    <n v="0"/>
    <n v="1"/>
    <n v="3"/>
    <n v="30"/>
    <n v="2"/>
    <n v="18"/>
    <n v="19562"/>
    <n v="2098049"/>
    <n v="48566"/>
    <n v="2044791"/>
    <n v="0"/>
    <n v="0"/>
    <n v="0"/>
    <m/>
    <n v="0"/>
    <n v="0"/>
    <n v="0"/>
    <m/>
    <m/>
    <d v="2021-10-14T00:00:00"/>
    <n v="1"/>
    <s v="S"/>
    <n v="1"/>
    <n v="30"/>
    <n v="0"/>
    <s v=" "/>
    <s v=" "/>
    <s v=" "/>
    <s v=" "/>
    <s v=" "/>
    <s v=" "/>
    <n v="1"/>
    <n v="1"/>
    <s v="null"/>
    <s v=" "/>
    <n v="0"/>
    <s v="EX ASOCIADOS"/>
    <n v="44413"/>
    <n v="0"/>
    <n v="0"/>
    <n v="0"/>
    <s v=" "/>
    <n v="1"/>
    <s v="SARA SOFIA URIBE "/>
    <n v="0"/>
    <m/>
    <m/>
    <m/>
    <m/>
  </r>
  <r>
    <n v="2313650"/>
    <s v="C"/>
    <x v="653"/>
    <x v="0"/>
    <n v="4"/>
    <n v="3.02386731177884E+16"/>
    <d v="2020-09-28T00:00:00"/>
    <d v="2023-09-30T00:00:00"/>
    <n v="0"/>
    <n v="1"/>
    <n v="13"/>
    <n v="30"/>
    <n v="2"/>
    <n v="18"/>
    <n v="19562"/>
    <n v="5000000"/>
    <n v="182270"/>
    <n v="3503838"/>
    <n v="0"/>
    <n v="0"/>
    <n v="0"/>
    <m/>
    <n v="0"/>
    <n v="0"/>
    <n v="0"/>
    <m/>
    <m/>
    <d v="2021-10-30T00:00:00"/>
    <n v="1"/>
    <s v="S"/>
    <n v="1"/>
    <n v="30"/>
    <n v="0"/>
    <s v=" "/>
    <s v=" "/>
    <s v=" "/>
    <s v=" "/>
    <s v=" "/>
    <s v=" "/>
    <n v="1"/>
    <n v="1"/>
    <s v="null"/>
    <s v=" "/>
    <n v="1190188"/>
    <s v="FERIA 2020"/>
    <n v="44102"/>
    <n v="0"/>
    <n v="0"/>
    <n v="0"/>
    <s v=" "/>
    <n v="0"/>
    <s v="ARIZABALETA LUCIANA"/>
    <n v="0"/>
    <m/>
    <m/>
    <m/>
    <m/>
  </r>
  <r>
    <n v="821606"/>
    <s v="C"/>
    <x v="653"/>
    <x v="0"/>
    <n v="4"/>
    <n v="3.02386731246888E+16"/>
    <d v="2021-02-03T00:00:00"/>
    <d v="2023-01-31T00:00:00"/>
    <n v="0"/>
    <n v="1"/>
    <n v="3"/>
    <n v="30"/>
    <n v="2"/>
    <n v="21.6"/>
    <n v="23872"/>
    <n v="1400000"/>
    <n v="72768"/>
    <n v="1244256"/>
    <n v="0"/>
    <n v="0"/>
    <n v="0"/>
    <m/>
    <n v="0"/>
    <n v="0"/>
    <n v="0"/>
    <m/>
    <m/>
    <d v="2021-10-31T00:00:00"/>
    <n v="1"/>
    <s v="S"/>
    <n v="1"/>
    <n v="30"/>
    <n v="0"/>
    <s v=" "/>
    <s v=" "/>
    <s v=" "/>
    <s v=" "/>
    <s v=" "/>
    <s v=" "/>
    <n v="1"/>
    <n v="1"/>
    <s v="null"/>
    <s v=" "/>
    <n v="422650"/>
    <s v="CREDIYA 20"/>
    <n v="44230"/>
    <n v="0"/>
    <n v="0"/>
    <n v="0"/>
    <s v=" "/>
    <n v="0"/>
    <s v="ARIZABALETA LUCIANA"/>
    <n v="0"/>
    <m/>
    <m/>
    <m/>
    <m/>
  </r>
  <r>
    <n v="1173340"/>
    <s v="C"/>
    <x v="654"/>
    <x v="5"/>
    <n v="4"/>
    <n v="6.7022671104984704E+16"/>
    <d v="2019-07-30T00:00:00"/>
    <d v="2021-08-30T00:00:00"/>
    <n v="420"/>
    <n v="1"/>
    <n v="13"/>
    <n v="30"/>
    <n v="2"/>
    <n v="20.399999999999999"/>
    <n v="22.42"/>
    <n v="2196248"/>
    <n v="108907"/>
    <n v="1173340"/>
    <n v="55293"/>
    <n v="0"/>
    <n v="0"/>
    <m/>
    <n v="1173340"/>
    <n v="55293"/>
    <n v="78688"/>
    <m/>
    <m/>
    <d v="2020-07-22T00:00:00"/>
    <n v="1"/>
    <s v="S"/>
    <n v="1"/>
    <n v="30"/>
    <n v="1173340"/>
    <s v=" "/>
    <s v=" "/>
    <s v=" "/>
    <s v=" "/>
    <s v=" "/>
    <s v=" "/>
    <n v="1"/>
    <n v="1"/>
    <s v="null"/>
    <s v=" "/>
    <n v="0"/>
    <s v="EX ASOCIADOS"/>
    <n v="43683"/>
    <n v="0"/>
    <n v="0"/>
    <n v="0"/>
    <s v=" "/>
    <n v="1"/>
    <s v="SARA SOFIA URIBE "/>
    <n v="0"/>
    <m/>
    <m/>
    <m/>
    <m/>
  </r>
  <r>
    <n v="660922"/>
    <s v="C"/>
    <x v="655"/>
    <x v="8"/>
    <n v="4"/>
    <n v="4.2150262104980704E+16"/>
    <d v="2019-07-30T00:00:00"/>
    <d v="2022-05-30T00:00:00"/>
    <n v="90"/>
    <n v="1"/>
    <n v="23"/>
    <n v="30"/>
    <n v="2"/>
    <n v="15.6"/>
    <n v="16765"/>
    <n v="1768577"/>
    <n v="64959"/>
    <n v="660922"/>
    <n v="23574"/>
    <n v="0"/>
    <n v="0"/>
    <m/>
    <n v="66092"/>
    <n v="23574"/>
    <n v="6371"/>
    <m/>
    <m/>
    <d v="2021-10-31T00:00:00"/>
    <n v="1"/>
    <s v="S"/>
    <n v="1"/>
    <n v="30"/>
    <n v="170832"/>
    <s v=" "/>
    <s v=" "/>
    <s v=" "/>
    <s v=" "/>
    <s v=" "/>
    <s v=" "/>
    <n v="1"/>
    <n v="1"/>
    <s v="null"/>
    <s v=" "/>
    <n v="0"/>
    <s v="EX ASOCIADOS"/>
    <n v="43683"/>
    <n v="0"/>
    <n v="0"/>
    <n v="0"/>
    <s v=" "/>
    <n v="1"/>
    <s v="SARA SOFIA URIBE "/>
    <n v="0"/>
    <m/>
    <m/>
    <m/>
    <m/>
  </r>
  <r>
    <n v="675658"/>
    <s v="C"/>
    <x v="656"/>
    <x v="1"/>
    <n v="4"/>
    <n v="1.47972001049859E+16"/>
    <d v="2019-07-30T00:00:00"/>
    <d v="2022-05-30T00:00:00"/>
    <n v="0"/>
    <n v="1"/>
    <n v="27"/>
    <n v="30"/>
    <n v="2"/>
    <n v="20.399999999999999"/>
    <n v="22.42"/>
    <n v="2782928"/>
    <n v="108888"/>
    <n v="675658"/>
    <n v="11486"/>
    <n v="0"/>
    <n v="0"/>
    <m/>
    <n v="0"/>
    <n v="0"/>
    <n v="0"/>
    <m/>
    <m/>
    <d v="2021-09-28T00:00:00"/>
    <n v="1"/>
    <s v="S"/>
    <n v="1"/>
    <n v="30"/>
    <n v="0"/>
    <s v=" "/>
    <s v=" "/>
    <s v=" "/>
    <s v=" "/>
    <s v=" "/>
    <s v=" "/>
    <n v="1"/>
    <n v="1"/>
    <s v="null"/>
    <s v=" "/>
    <n v="0"/>
    <s v="EX ASOCIADOS"/>
    <n v="43683"/>
    <n v="0"/>
    <n v="0"/>
    <n v="0"/>
    <s v=" "/>
    <n v="1"/>
    <s v="SARA SOFIA URIBE "/>
    <n v="0"/>
    <m/>
    <m/>
    <m/>
    <m/>
  </r>
  <r>
    <n v="290700"/>
    <s v="C"/>
    <x v="657"/>
    <x v="0"/>
    <n v="4"/>
    <n v="1.1438725321246799E+18"/>
    <d v="2021-05-21T00:00:00"/>
    <d v="2022-01-30T00:00:00"/>
    <n v="0"/>
    <n v="1"/>
    <n v="2"/>
    <n v="30"/>
    <n v="2"/>
    <n v="19.2"/>
    <n v="20983"/>
    <n v="600000"/>
    <n v="80675"/>
    <n v="437554"/>
    <n v="0"/>
    <n v="0"/>
    <n v="0"/>
    <m/>
    <n v="0"/>
    <n v="0"/>
    <n v="0"/>
    <m/>
    <m/>
    <d v="2021-10-30T00:00:00"/>
    <n v="1"/>
    <s v="S"/>
    <n v="1"/>
    <n v="30"/>
    <n v="0"/>
    <s v=" "/>
    <s v=" "/>
    <s v=" "/>
    <s v=" "/>
    <s v=" "/>
    <s v=" "/>
    <n v="1"/>
    <n v="1"/>
    <s v="null"/>
    <s v=" "/>
    <n v="146854"/>
    <s v="CREDIYA 20"/>
    <n v="44336"/>
    <n v="0"/>
    <n v="0"/>
    <n v="0"/>
    <s v=" "/>
    <n v="900771349"/>
    <s v="CLINICA DESA SAS"/>
    <n v="0"/>
    <m/>
    <m/>
    <m/>
    <m/>
  </r>
  <r>
    <n v="2481946"/>
    <s v="C"/>
    <x v="657"/>
    <x v="0"/>
    <n v="4"/>
    <n v="1.14387253221038E+18"/>
    <d v="2020-09-01T00:00:00"/>
    <d v="2026-08-30T00:00:00"/>
    <n v="0"/>
    <n v="1"/>
    <n v="14"/>
    <n v="30"/>
    <n v="2"/>
    <n v="18"/>
    <n v="19562"/>
    <n v="4200000"/>
    <n v="103051"/>
    <n v="3735766"/>
    <n v="0"/>
    <n v="0"/>
    <n v="0"/>
    <m/>
    <n v="0"/>
    <n v="0"/>
    <n v="0"/>
    <m/>
    <m/>
    <d v="2021-10-30T00:00:00"/>
    <n v="1"/>
    <s v="S"/>
    <n v="1"/>
    <n v="30"/>
    <n v="0"/>
    <s v=" "/>
    <s v=" "/>
    <s v=" "/>
    <s v=" "/>
    <s v=" "/>
    <s v=" "/>
    <n v="1"/>
    <n v="1"/>
    <s v="null"/>
    <s v=" "/>
    <n v="1253820"/>
    <s v="LIBRE INVERSION 20 SIN CODEUDO"/>
    <n v="44075"/>
    <n v="0"/>
    <n v="0"/>
    <n v="0"/>
    <s v=" "/>
    <n v="900771349"/>
    <s v="CLINICA DESA SAS"/>
    <n v="0"/>
    <m/>
    <m/>
    <m/>
    <m/>
  </r>
  <r>
    <n v="0"/>
    <s v="C"/>
    <x v="658"/>
    <x v="0"/>
    <n v="4"/>
    <n v="1.11351742212038E+18"/>
    <d v="2020-05-20T00:00:00"/>
    <d v="2023-05-30T00:00:00"/>
    <n v="30"/>
    <n v="1"/>
    <n v="14"/>
    <n v="30"/>
    <n v="2"/>
    <n v="18"/>
    <n v="19562"/>
    <n v="1500000"/>
    <n v="54446"/>
    <n v="1011205"/>
    <n v="29751"/>
    <n v="0"/>
    <n v="0"/>
    <m/>
    <n v="0"/>
    <n v="0"/>
    <n v="0"/>
    <m/>
    <m/>
    <d v="2021-10-30T00:00:00"/>
    <n v="1"/>
    <s v="S"/>
    <n v="1"/>
    <n v="30"/>
    <n v="39035"/>
    <s v=" "/>
    <s v=" "/>
    <s v=" "/>
    <s v=" "/>
    <s v=" "/>
    <s v=" "/>
    <n v="1"/>
    <n v="1"/>
    <s v="null"/>
    <s v=" "/>
    <n v="1255653"/>
    <s v="LIBRE INVERSION 20"/>
    <n v="43971"/>
    <n v="0"/>
    <n v="0"/>
    <n v="0"/>
    <s v=" "/>
    <n v="900771349"/>
    <s v="CLINICA DESA SAS"/>
    <n v="0"/>
    <m/>
    <m/>
    <m/>
    <m/>
  </r>
  <r>
    <n v="1307235"/>
    <s v="C"/>
    <x v="659"/>
    <x v="0"/>
    <n v="4"/>
    <n v="6.7029116120389296E+16"/>
    <d v="2021-07-15T00:00:00"/>
    <d v="2024-06-30T00:00:00"/>
    <n v="0"/>
    <n v="1"/>
    <n v="4"/>
    <n v="30"/>
    <n v="2"/>
    <n v="15.6"/>
    <n v="16765"/>
    <n v="2000000"/>
    <n v="70512"/>
    <n v="1822395"/>
    <n v="0"/>
    <n v="0"/>
    <n v="0"/>
    <m/>
    <n v="0"/>
    <n v="0"/>
    <n v="0"/>
    <m/>
    <m/>
    <d v="2021-10-30T00:00:00"/>
    <n v="1"/>
    <s v="S"/>
    <n v="1"/>
    <n v="30"/>
    <n v="0"/>
    <s v=" "/>
    <s v=" "/>
    <s v=" "/>
    <s v=" "/>
    <s v=" "/>
    <s v=" "/>
    <n v="1"/>
    <n v="1"/>
    <s v="null"/>
    <s v=" "/>
    <n v="515160"/>
    <s v="LIBRE INVERSION 20"/>
    <n v="44392"/>
    <n v="0"/>
    <n v="0"/>
    <n v="0"/>
    <s v=" "/>
    <n v="900891513"/>
    <s v="CLINICA NUEVA RAFAEL URIBE"/>
    <n v="0"/>
    <m/>
    <m/>
    <m/>
    <m/>
  </r>
  <r>
    <n v="814405"/>
    <s v="C"/>
    <x v="660"/>
    <x v="1"/>
    <n v="4"/>
    <n v="1.14419343510498E+18"/>
    <d v="2019-11-28T00:00:00"/>
    <d v="2022-09-30T00:00:00"/>
    <n v="30"/>
    <n v="1"/>
    <n v="21"/>
    <n v="30"/>
    <n v="2"/>
    <n v="20.399999999999999"/>
    <n v="22.42"/>
    <n v="1801179"/>
    <n v="70475"/>
    <n v="814405"/>
    <n v="26731"/>
    <n v="0"/>
    <n v="0"/>
    <m/>
    <n v="0"/>
    <n v="0"/>
    <n v="0"/>
    <m/>
    <m/>
    <d v="2021-10-31T00:00:00"/>
    <n v="1"/>
    <s v="S"/>
    <n v="1"/>
    <n v="30"/>
    <n v="56418"/>
    <s v=" "/>
    <s v=" "/>
    <s v=" "/>
    <s v=" "/>
    <s v=" "/>
    <s v=" "/>
    <n v="1"/>
    <n v="1"/>
    <s v="null"/>
    <s v=" "/>
    <n v="0"/>
    <s v="EX ASOCIADOS"/>
    <n v="43804"/>
    <n v="0"/>
    <n v="0"/>
    <n v="0"/>
    <s v=" "/>
    <n v="1"/>
    <s v="SARA SOFIA URIBE "/>
    <n v="0"/>
    <m/>
    <m/>
    <m/>
    <m/>
  </r>
  <r>
    <n v="5109440"/>
    <s v="C"/>
    <x v="661"/>
    <x v="1"/>
    <n v="4"/>
    <n v="3.16291591049869E+16"/>
    <d v="2019-11-28T00:00:00"/>
    <d v="2025-10-30T00:00:00"/>
    <n v="30"/>
    <n v="1"/>
    <n v="21"/>
    <n v="30"/>
    <n v="2"/>
    <n v="18"/>
    <n v="19562"/>
    <n v="6377709"/>
    <n v="147730"/>
    <n v="5109440"/>
    <n v="76075"/>
    <n v="0"/>
    <n v="0"/>
    <m/>
    <n v="0"/>
    <n v="0"/>
    <n v="0"/>
    <m/>
    <m/>
    <d v="2021-10-31T00:00:00"/>
    <n v="1"/>
    <s v="S"/>
    <n v="1"/>
    <n v="30"/>
    <n v="37778"/>
    <s v=" "/>
    <s v=" "/>
    <s v=" "/>
    <s v=" "/>
    <s v=" "/>
    <s v=" "/>
    <n v="1"/>
    <n v="1"/>
    <s v="null"/>
    <s v=" "/>
    <n v="0"/>
    <s v="EX ASOCIADOS"/>
    <n v="43804"/>
    <n v="0"/>
    <n v="0"/>
    <n v="0"/>
    <s v=" "/>
    <n v="1"/>
    <s v="SARA SOFIA URIBE "/>
    <n v="0"/>
    <m/>
    <m/>
    <m/>
    <m/>
  </r>
  <r>
    <n v="424345"/>
    <s v="C"/>
    <x v="661"/>
    <x v="1"/>
    <n v="4"/>
    <n v="3.16291591049858E+16"/>
    <d v="2019-11-28T00:00:00"/>
    <d v="2022-04-30T00:00:00"/>
    <n v="0"/>
    <n v="1"/>
    <n v="24"/>
    <n v="30"/>
    <n v="2"/>
    <n v="19.8"/>
    <n v="21699"/>
    <n v="2240817"/>
    <n v="98196"/>
    <n v="424345"/>
    <n v="7002"/>
    <n v="0"/>
    <n v="0"/>
    <m/>
    <n v="0"/>
    <n v="0"/>
    <n v="0"/>
    <m/>
    <m/>
    <d v="2021-10-31T00:00:00"/>
    <n v="1"/>
    <s v="S"/>
    <n v="1"/>
    <n v="30"/>
    <n v="0"/>
    <s v=" "/>
    <s v=" "/>
    <s v=" "/>
    <s v=" "/>
    <s v=" "/>
    <s v=" "/>
    <n v="1"/>
    <n v="1"/>
    <s v="null"/>
    <s v=" "/>
    <n v="0"/>
    <s v="EX ASOCIADOS"/>
    <n v="43804"/>
    <n v="0"/>
    <n v="0"/>
    <n v="0"/>
    <s v=" "/>
    <n v="1"/>
    <s v="SARA SOFIA URIBE "/>
    <n v="0"/>
    <m/>
    <m/>
    <m/>
    <m/>
  </r>
  <r>
    <n v="4573428"/>
    <s v="C"/>
    <x v="662"/>
    <x v="0"/>
    <n v="4"/>
    <n v="5.22877451203894E+16"/>
    <d v="2021-09-02T00:00:00"/>
    <d v="2026-08-30T00:00:00"/>
    <n v="0"/>
    <n v="1"/>
    <n v="2"/>
    <n v="30"/>
    <n v="2"/>
    <n v="15.6"/>
    <n v="16765"/>
    <n v="6000000"/>
    <n v="146547"/>
    <n v="5868021"/>
    <n v="0"/>
    <n v="0"/>
    <n v="0"/>
    <m/>
    <n v="0"/>
    <n v="0"/>
    <n v="0"/>
    <m/>
    <m/>
    <d v="2021-10-30T00:00:00"/>
    <n v="1"/>
    <s v="S"/>
    <n v="1"/>
    <n v="30"/>
    <n v="0"/>
    <s v=" "/>
    <s v=" "/>
    <s v=" "/>
    <s v=" "/>
    <s v=" "/>
    <s v=" "/>
    <n v="1"/>
    <n v="1"/>
    <s v="null"/>
    <s v=" "/>
    <n v="1294593"/>
    <s v="LIBRE INVERSION 20"/>
    <n v="44441"/>
    <n v="0"/>
    <n v="0"/>
    <n v="0"/>
    <s v=" "/>
    <n v="900771349"/>
    <s v="CLINICA DESA SAS"/>
    <n v="0"/>
    <m/>
    <m/>
    <m/>
    <m/>
  </r>
  <r>
    <n v="5133023"/>
    <s v="C"/>
    <x v="663"/>
    <x v="1"/>
    <n v="4"/>
    <n v="6.6941653104987904E+16"/>
    <d v="2020-11-30T00:00:00"/>
    <d v="2027-07-30T00:00:00"/>
    <n v="0"/>
    <n v="1"/>
    <n v="30"/>
    <n v="30"/>
    <n v="2"/>
    <n v="18"/>
    <n v="19562"/>
    <n v="6773000"/>
    <n v="148310"/>
    <n v="5133023"/>
    <n v="0"/>
    <n v="0"/>
    <n v="0"/>
    <m/>
    <n v="0"/>
    <n v="0"/>
    <n v="0"/>
    <m/>
    <m/>
    <d v="2021-10-27T00:00:00"/>
    <n v="1"/>
    <s v="S"/>
    <n v="1"/>
    <n v="30"/>
    <n v="0"/>
    <s v=" "/>
    <s v=" "/>
    <s v=" "/>
    <s v=" "/>
    <s v=" "/>
    <s v=" "/>
    <n v="1"/>
    <n v="1"/>
    <s v="null"/>
    <s v=" "/>
    <n v="0"/>
    <s v="EX ASOCIADOS"/>
    <n v="44171"/>
    <n v="0"/>
    <n v="0"/>
    <n v="0"/>
    <s v=" "/>
    <n v="1"/>
    <s v="SARA SOFIA URIBE "/>
    <n v="0"/>
    <m/>
    <m/>
    <m/>
    <m/>
  </r>
  <r>
    <n v="3915988"/>
    <s v="C"/>
    <x v="664"/>
    <x v="7"/>
    <n v="4"/>
    <n v="1.09377805710498E+18"/>
    <d v="2020-11-30T00:00:00"/>
    <d v="2026-11-30T00:00:00"/>
    <n v="180"/>
    <n v="1"/>
    <n v="4"/>
    <n v="30"/>
    <n v="2"/>
    <n v="18"/>
    <n v="19562"/>
    <n v="4042569"/>
    <n v="93579"/>
    <n v="3915988"/>
    <n v="174733"/>
    <n v="0"/>
    <n v="0"/>
    <m/>
    <n v="783198"/>
    <n v="174733"/>
    <n v="225817"/>
    <m/>
    <m/>
    <d v="2021-10-31T00:00:00"/>
    <n v="1"/>
    <s v="S"/>
    <n v="1"/>
    <n v="30"/>
    <n v="205090"/>
    <s v=" "/>
    <s v=" "/>
    <s v=" "/>
    <s v=" "/>
    <s v=" "/>
    <s v=" "/>
    <n v="1"/>
    <n v="1"/>
    <s v="null"/>
    <s v=" "/>
    <n v="0"/>
    <s v="EX ASOCIADOS"/>
    <n v="44171"/>
    <n v="0"/>
    <n v="0"/>
    <n v="0"/>
    <s v=" "/>
    <n v="1"/>
    <s v="SARA SOFIA URIBE "/>
    <n v="0"/>
    <m/>
    <m/>
    <m/>
    <m/>
  </r>
  <r>
    <n v="1056923"/>
    <s v="C"/>
    <x v="665"/>
    <x v="1"/>
    <n v="4"/>
    <n v="1.11691904510498E+18"/>
    <d v="2020-11-30T00:00:00"/>
    <d v="2023-07-30T00:00:00"/>
    <n v="0"/>
    <n v="1"/>
    <n v="10"/>
    <n v="30"/>
    <n v="2"/>
    <n v="18"/>
    <n v="19562"/>
    <n v="1431247"/>
    <n v="57071"/>
    <n v="1056923"/>
    <n v="15854"/>
    <n v="0"/>
    <n v="0"/>
    <m/>
    <n v="0"/>
    <n v="0"/>
    <n v="0"/>
    <m/>
    <m/>
    <d v="2021-09-15T00:00:00"/>
    <n v="1"/>
    <s v="S"/>
    <n v="1"/>
    <n v="30"/>
    <n v="0"/>
    <s v=" "/>
    <s v=" "/>
    <s v=" "/>
    <s v=" "/>
    <s v=" "/>
    <s v=" "/>
    <n v="1"/>
    <n v="1"/>
    <s v="null"/>
    <s v=" "/>
    <n v="0"/>
    <s v="EX ASOCIADOS"/>
    <n v="44172"/>
    <n v="0"/>
    <n v="0"/>
    <n v="0"/>
    <s v=" "/>
    <n v="1"/>
    <s v="SARA SOFIA URIBE "/>
    <n v="0"/>
    <m/>
    <m/>
    <m/>
    <m/>
  </r>
  <r>
    <n v="257266"/>
    <s v="C"/>
    <x v="666"/>
    <x v="5"/>
    <n v="4"/>
    <n v="1.14385324010498E+18"/>
    <d v="2020-11-30T00:00:00"/>
    <d v="2021-02-28T00:00:00"/>
    <n v="300"/>
    <n v="1"/>
    <n v="0"/>
    <n v="30"/>
    <n v="2"/>
    <n v="18"/>
    <n v="19562"/>
    <n v="257266"/>
    <n v="88427"/>
    <n v="257266"/>
    <n v="7757"/>
    <n v="0"/>
    <n v="0"/>
    <m/>
    <n v="128633"/>
    <n v="7757"/>
    <n v="0"/>
    <m/>
    <m/>
    <d v="2020-11-30T00:00:00"/>
    <n v="1"/>
    <s v="S"/>
    <n v="1"/>
    <n v="30"/>
    <n v="257266"/>
    <s v=" "/>
    <s v=" "/>
    <s v=" "/>
    <s v=" "/>
    <s v=" "/>
    <s v=" "/>
    <n v="1"/>
    <n v="1"/>
    <s v="null"/>
    <s v=" "/>
    <n v="0"/>
    <s v="EX ASOCIADOS"/>
    <n v="44172"/>
    <n v="0"/>
    <n v="0"/>
    <n v="0"/>
    <s v=" "/>
    <n v="1"/>
    <s v="SARA SOFIA URIBE "/>
    <n v="0"/>
    <m/>
    <m/>
    <m/>
    <m/>
  </r>
  <r>
    <n v="15156889"/>
    <s v="C"/>
    <x v="667"/>
    <x v="1"/>
    <n v="4"/>
    <n v="3.19170721049843E+16"/>
    <d v="2021-03-31T00:00:00"/>
    <d v="2024-07-30T00:00:00"/>
    <n v="0"/>
    <n v="1"/>
    <n v="12"/>
    <n v="30"/>
    <n v="2"/>
    <n v="18"/>
    <n v="19562"/>
    <n v="19830656"/>
    <n v="668947"/>
    <n v="15156889"/>
    <n v="0"/>
    <n v="0"/>
    <n v="0"/>
    <m/>
    <n v="0"/>
    <n v="0"/>
    <n v="0"/>
    <m/>
    <m/>
    <d v="2021-10-29T00:00:00"/>
    <n v="1"/>
    <s v="S"/>
    <n v="1"/>
    <n v="30"/>
    <n v="0"/>
    <s v=" "/>
    <s v=" "/>
    <s v=" "/>
    <s v=" "/>
    <s v=" "/>
    <s v=" "/>
    <n v="1"/>
    <n v="1"/>
    <s v="null"/>
    <s v=" "/>
    <n v="0"/>
    <s v="EX ASOCIADOS"/>
    <n v="44297"/>
    <n v="0"/>
    <n v="0"/>
    <n v="0"/>
    <s v=" "/>
    <n v="1"/>
    <s v="SARA SOFIA URIBE "/>
    <n v="0"/>
    <m/>
    <m/>
    <m/>
    <m/>
  </r>
  <r>
    <n v="0"/>
    <s v="C"/>
    <x v="668"/>
    <x v="0"/>
    <n v="4"/>
    <n v="1.11831111121038E+18"/>
    <d v="2021-01-07T00:00:00"/>
    <d v="2022-12-30T00:00:00"/>
    <n v="0"/>
    <n v="1"/>
    <n v="10"/>
    <n v="30"/>
    <n v="2"/>
    <n v="18"/>
    <n v="19562"/>
    <n v="2200000"/>
    <n v="113048"/>
    <n v="1392988"/>
    <n v="0"/>
    <n v="0"/>
    <n v="0"/>
    <m/>
    <n v="0"/>
    <n v="0"/>
    <n v="0"/>
    <m/>
    <m/>
    <d v="2021-10-29T00:00:00"/>
    <n v="1"/>
    <s v="S"/>
    <n v="1"/>
    <n v="30"/>
    <n v="0"/>
    <s v=" "/>
    <s v=" "/>
    <s v=" "/>
    <s v=" "/>
    <s v=" "/>
    <s v=" "/>
    <n v="1"/>
    <n v="1"/>
    <s v="null"/>
    <s v=" "/>
    <n v="1718982"/>
    <s v="LIBRE INVERSION 20 SIN CODEUDO"/>
    <n v="44203"/>
    <n v="0"/>
    <n v="0"/>
    <n v="0"/>
    <s v=" "/>
    <n v="890303093000"/>
    <n v="0"/>
    <n v="0"/>
    <m/>
    <m/>
    <m/>
    <m/>
  </r>
  <r>
    <n v="134753"/>
    <s v="C"/>
    <x v="669"/>
    <x v="0"/>
    <n v="4"/>
    <n v="1.14421292921038E+18"/>
    <d v="2021-10-20T00:00:00"/>
    <d v="2022-07-30T00:00:00"/>
    <n v="0"/>
    <n v="1"/>
    <n v="0"/>
    <n v="30"/>
    <n v="2"/>
    <n v="15.6"/>
    <n v="16765"/>
    <n v="600000"/>
    <n v="71939"/>
    <n v="600000"/>
    <n v="0"/>
    <n v="0"/>
    <n v="0"/>
    <m/>
    <n v="0"/>
    <n v="0"/>
    <n v="0"/>
    <m/>
    <m/>
    <d v="2021-10-20T00:00:00"/>
    <n v="1"/>
    <s v="S"/>
    <n v="1"/>
    <n v="30"/>
    <n v="0"/>
    <s v=" "/>
    <s v=" "/>
    <s v=" "/>
    <s v=" "/>
    <s v=" "/>
    <s v=" "/>
    <n v="1"/>
    <n v="1"/>
    <s v="null"/>
    <s v=" "/>
    <n v="465247"/>
    <s v="LIBRE INVERSION 20 SIN CODEUDO"/>
    <n v="44489"/>
    <n v="0"/>
    <n v="0"/>
    <n v="0"/>
    <s v=" "/>
    <n v="890303093000"/>
    <n v="0"/>
    <n v="0"/>
    <m/>
    <m/>
    <m/>
    <m/>
  </r>
  <r>
    <n v="363129"/>
    <s v="C"/>
    <x v="669"/>
    <x v="0"/>
    <n v="4"/>
    <n v="1.14421292921038E+18"/>
    <d v="2021-02-10T00:00:00"/>
    <d v="2022-07-31T00:00:00"/>
    <n v="0"/>
    <n v="1"/>
    <n v="9"/>
    <n v="30"/>
    <n v="2"/>
    <n v="18"/>
    <n v="19562"/>
    <n v="3000000"/>
    <n v="195735"/>
    <n v="1616864"/>
    <n v="0"/>
    <n v="0"/>
    <n v="0"/>
    <m/>
    <n v="0"/>
    <n v="0"/>
    <n v="0"/>
    <m/>
    <m/>
    <d v="2021-10-29T00:00:00"/>
    <n v="1"/>
    <s v="S"/>
    <n v="1"/>
    <n v="30"/>
    <n v="0"/>
    <s v=" "/>
    <s v=" "/>
    <s v=" "/>
    <s v=" "/>
    <s v=" "/>
    <s v=" "/>
    <n v="1"/>
    <n v="1"/>
    <s v="null"/>
    <s v=" "/>
    <n v="1253735"/>
    <s v="LIBRE INVERSION 20 SIN CODEUDO"/>
    <n v="44237"/>
    <n v="0"/>
    <n v="0"/>
    <n v="0"/>
    <s v=" "/>
    <n v="890303093000"/>
    <n v="0"/>
    <n v="0"/>
    <m/>
    <m/>
    <m/>
    <m/>
  </r>
  <r>
    <n v="1071922"/>
    <s v="C"/>
    <x v="670"/>
    <x v="0"/>
    <n v="4"/>
    <n v="793925841203595"/>
    <d v="2021-10-21T00:00:00"/>
    <d v="2023-10-30T00:00:00"/>
    <n v="0"/>
    <n v="1"/>
    <n v="0"/>
    <n v="30"/>
    <n v="2"/>
    <n v="15.6"/>
    <n v="16765"/>
    <n v="1500000"/>
    <n v="73588"/>
    <n v="1500000"/>
    <n v="0"/>
    <n v="0"/>
    <n v="0"/>
    <m/>
    <n v="0"/>
    <n v="0"/>
    <n v="0"/>
    <m/>
    <m/>
    <d v="2021-10-21T00:00:00"/>
    <n v="1"/>
    <s v="S"/>
    <n v="1"/>
    <n v="30"/>
    <n v="0"/>
    <s v=" "/>
    <s v=" "/>
    <s v=" "/>
    <s v=" "/>
    <s v=" "/>
    <s v=" "/>
    <n v="1"/>
    <n v="1"/>
    <s v="null"/>
    <s v=" "/>
    <n v="428078"/>
    <s v="LIBRE INVERSION 20"/>
    <n v="44490"/>
    <n v="0"/>
    <n v="0"/>
    <n v="0"/>
    <s v=" "/>
    <n v="890303093000"/>
    <n v="0"/>
    <n v="0"/>
    <m/>
    <m/>
    <m/>
    <m/>
  </r>
  <r>
    <n v="493084"/>
    <s v="C"/>
    <x v="670"/>
    <x v="0"/>
    <n v="4"/>
    <n v="7.93925841083892E+16"/>
    <d v="2021-07-01T00:00:00"/>
    <d v="2021-12-30T00:00:00"/>
    <n v="0"/>
    <n v="2"/>
    <n v="0"/>
    <n v="30"/>
    <n v="2"/>
    <n v="19.2"/>
    <n v="20983"/>
    <n v="690000"/>
    <n v="0"/>
    <n v="690000"/>
    <n v="0"/>
    <n v="0"/>
    <n v="0"/>
    <m/>
    <n v="0"/>
    <n v="0"/>
    <n v="0"/>
    <n v="690000"/>
    <n v="12"/>
    <d v="2021-07-01T00:00:00"/>
    <n v="1"/>
    <s v="S"/>
    <n v="1"/>
    <n v="30"/>
    <n v="0"/>
    <s v=" "/>
    <s v=" "/>
    <s v=" "/>
    <s v=" "/>
    <s v=" "/>
    <s v=" "/>
    <n v="1"/>
    <n v="1"/>
    <s v="null"/>
    <s v=" "/>
    <n v="196916"/>
    <s v="CREDIYA CUOTA UNICA"/>
    <n v="44378"/>
    <n v="0"/>
    <n v="0"/>
    <n v="0"/>
    <s v=" "/>
    <n v="890303093000"/>
    <n v="0"/>
    <n v="0"/>
    <m/>
    <m/>
    <m/>
    <m/>
  </r>
  <r>
    <n v="2872197"/>
    <s v="C"/>
    <x v="670"/>
    <x v="0"/>
    <n v="4"/>
    <n v="7.9392584117788096E+16"/>
    <d v="2020-06-30T00:00:00"/>
    <d v="2027-06-30T00:00:00"/>
    <n v="0"/>
    <n v="1"/>
    <n v="16"/>
    <n v="30"/>
    <n v="2"/>
    <n v="18"/>
    <n v="19562"/>
    <n v="4500000"/>
    <n v="95341"/>
    <n v="4019225"/>
    <n v="0"/>
    <n v="0"/>
    <n v="0"/>
    <m/>
    <n v="0"/>
    <n v="0"/>
    <n v="0"/>
    <m/>
    <m/>
    <d v="2021-10-29T00:00:00"/>
    <n v="1"/>
    <s v="S"/>
    <n v="1"/>
    <n v="30"/>
    <n v="0"/>
    <s v=" "/>
    <s v=" "/>
    <s v=" "/>
    <s v=" "/>
    <s v=" "/>
    <s v=" "/>
    <n v="1"/>
    <n v="1"/>
    <s v="null"/>
    <s v=" "/>
    <n v="1147028"/>
    <s v="FERIA 2020"/>
    <n v="44012"/>
    <n v="0"/>
    <n v="0"/>
    <n v="0"/>
    <s v=" "/>
    <n v="890303093000"/>
    <n v="0"/>
    <n v="0"/>
    <m/>
    <m/>
    <m/>
    <m/>
  </r>
  <r>
    <n v="415834"/>
    <s v="C"/>
    <x v="671"/>
    <x v="0"/>
    <n v="4"/>
    <n v="9.8476498124689504E+16"/>
    <d v="2021-09-23T00:00:00"/>
    <d v="2023-08-30T00:00:00"/>
    <n v="0"/>
    <n v="1"/>
    <n v="1"/>
    <n v="30"/>
    <n v="2"/>
    <n v="19.2"/>
    <n v="20983"/>
    <n v="1600000"/>
    <n v="81277"/>
    <n v="1545123"/>
    <n v="0"/>
    <n v="0"/>
    <n v="0"/>
    <m/>
    <n v="0"/>
    <n v="0"/>
    <n v="0"/>
    <m/>
    <m/>
    <d v="2021-10-30T00:00:00"/>
    <n v="1"/>
    <s v="S"/>
    <n v="1"/>
    <n v="30"/>
    <n v="0"/>
    <s v=" "/>
    <s v=" "/>
    <s v=" "/>
    <s v=" "/>
    <s v=" "/>
    <s v=" "/>
    <n v="1"/>
    <n v="1"/>
    <s v="null"/>
    <s v=" "/>
    <n v="1129289"/>
    <s v="CREDIYA 20"/>
    <n v="44462"/>
    <n v="0"/>
    <n v="0"/>
    <n v="0"/>
    <s v=" "/>
    <n v="900166251"/>
    <s v="HEALTHY AMERICA COLOMBIA SAS"/>
    <n v="0"/>
    <m/>
    <m/>
    <m/>
    <m/>
  </r>
  <r>
    <n v="1491680"/>
    <s v="C"/>
    <x v="672"/>
    <x v="0"/>
    <n v="4"/>
    <n v="2.52964952103885E+16"/>
    <d v="2020-10-23T00:00:00"/>
    <d v="2025-10-30T00:00:00"/>
    <n v="0"/>
    <n v="1"/>
    <n v="12"/>
    <n v="30"/>
    <n v="2"/>
    <n v="18"/>
    <n v="19562"/>
    <n v="3000000"/>
    <n v="81160"/>
    <n v="2620969"/>
    <n v="0"/>
    <n v="0"/>
    <n v="0"/>
    <m/>
    <n v="0"/>
    <n v="0"/>
    <n v="0"/>
    <m/>
    <m/>
    <d v="2021-10-30T00:00:00"/>
    <n v="1"/>
    <s v="S"/>
    <n v="1"/>
    <n v="30"/>
    <n v="0"/>
    <s v=" "/>
    <s v=" "/>
    <s v=" "/>
    <s v=" "/>
    <s v=" "/>
    <s v=" "/>
    <n v="1"/>
    <n v="1"/>
    <s v="null"/>
    <s v=" "/>
    <n v="1129289"/>
    <s v="LIBRE INVERSION 20 SIN CODEUDO"/>
    <n v="44127"/>
    <n v="0"/>
    <n v="0"/>
    <n v="0"/>
    <s v=" "/>
    <n v="0"/>
    <s v="ARIZABALETA LUCIANA"/>
    <n v="0"/>
    <m/>
    <m/>
    <m/>
    <m/>
  </r>
  <r>
    <n v="1441310"/>
    <s v="C"/>
    <x v="673"/>
    <x v="0"/>
    <n v="4"/>
    <n v="1.46394972103881E+16"/>
    <d v="2020-07-02T00:00:00"/>
    <d v="2026-06-30T00:00:00"/>
    <n v="0"/>
    <n v="1"/>
    <n v="16"/>
    <n v="30"/>
    <n v="2"/>
    <n v="18"/>
    <n v="19562"/>
    <n v="2000000"/>
    <n v="48707"/>
    <n v="1740432"/>
    <n v="0"/>
    <n v="0"/>
    <n v="0"/>
    <m/>
    <n v="0"/>
    <n v="0"/>
    <n v="0"/>
    <m/>
    <m/>
    <d v="2021-10-30T00:00:00"/>
    <n v="1"/>
    <s v="S"/>
    <n v="1"/>
    <n v="30"/>
    <n v="0"/>
    <s v=" "/>
    <s v=" "/>
    <s v=" "/>
    <s v=" "/>
    <s v=" "/>
    <s v=" "/>
    <n v="1"/>
    <n v="1"/>
    <s v="null"/>
    <s v=" "/>
    <n v="299122"/>
    <s v="LIBRE INVERSION 20 SIN CODEUDO"/>
    <n v="44014"/>
    <n v="0"/>
    <n v="0"/>
    <n v="0"/>
    <s v=" "/>
    <n v="0"/>
    <n v="0"/>
    <n v="0"/>
    <m/>
    <m/>
    <m/>
    <m/>
  </r>
  <r>
    <n v="4000349"/>
    <s v="C"/>
    <x v="673"/>
    <x v="0"/>
    <n v="4"/>
    <n v="1.46394971203892E+16"/>
    <d v="2021-06-17T00:00:00"/>
    <d v="2027-06-30T00:00:00"/>
    <n v="0"/>
    <n v="1"/>
    <n v="4"/>
    <n v="30"/>
    <n v="2"/>
    <n v="15.6"/>
    <n v="16765"/>
    <n v="5000000"/>
    <n v="109011"/>
    <n v="4830562"/>
    <n v="0"/>
    <n v="0"/>
    <n v="0"/>
    <m/>
    <n v="0"/>
    <n v="0"/>
    <n v="0"/>
    <m/>
    <m/>
    <d v="2021-10-30T00:00:00"/>
    <n v="1"/>
    <s v="S"/>
    <n v="1"/>
    <n v="30"/>
    <n v="0"/>
    <s v=" "/>
    <s v=" "/>
    <s v=" "/>
    <s v=" "/>
    <s v=" "/>
    <s v=" "/>
    <n v="1"/>
    <n v="1"/>
    <s v="null"/>
    <s v=" "/>
    <n v="830213"/>
    <s v="LIBRE INVERSION 20"/>
    <n v="44364"/>
    <n v="0"/>
    <n v="0"/>
    <n v="0"/>
    <s v=" "/>
    <n v="0"/>
    <n v="0"/>
    <n v="0"/>
    <m/>
    <m/>
    <m/>
    <m/>
  </r>
  <r>
    <n v="13415233"/>
    <s v="C"/>
    <x v="674"/>
    <x v="0"/>
    <n v="4"/>
    <n v="3.86034121203886E+16"/>
    <d v="2020-11-24T00:00:00"/>
    <d v="2026-11-30T00:00:00"/>
    <n v="0"/>
    <n v="1"/>
    <n v="11"/>
    <n v="30"/>
    <n v="2"/>
    <n v="18"/>
    <n v="19562"/>
    <n v="16000000"/>
    <n v="370373"/>
    <n v="14544568"/>
    <n v="0"/>
    <n v="0"/>
    <n v="0"/>
    <m/>
    <n v="0"/>
    <n v="0"/>
    <n v="0"/>
    <m/>
    <m/>
    <d v="2021-10-30T00:00:00"/>
    <n v="1"/>
    <s v="S"/>
    <n v="1"/>
    <n v="30"/>
    <n v="0"/>
    <s v=" "/>
    <s v=" "/>
    <s v=" "/>
    <s v=" "/>
    <s v=" "/>
    <s v=" "/>
    <n v="1"/>
    <n v="1"/>
    <s v="null"/>
    <s v=" "/>
    <n v="1129335"/>
    <s v="LIBRE INVERSION 20"/>
    <n v="44159"/>
    <n v="0"/>
    <n v="0"/>
    <n v="0"/>
    <s v=" "/>
    <n v="0"/>
    <n v="0"/>
    <n v="0"/>
    <m/>
    <m/>
    <m/>
    <m/>
  </r>
  <r>
    <n v="4675938"/>
    <s v="C"/>
    <x v="675"/>
    <x v="0"/>
    <n v="4"/>
    <n v="1.16852631203884E+16"/>
    <d v="2020-09-24T00:00:00"/>
    <d v="2024-09-30T00:00:00"/>
    <n v="0"/>
    <n v="1"/>
    <n v="13"/>
    <n v="30"/>
    <n v="2"/>
    <n v="18"/>
    <n v="19562"/>
    <n v="7000000"/>
    <n v="207826"/>
    <n v="5581580"/>
    <n v="0"/>
    <n v="0"/>
    <n v="0"/>
    <m/>
    <n v="0"/>
    <n v="0"/>
    <n v="0"/>
    <m/>
    <m/>
    <d v="2021-10-30T00:00:00"/>
    <n v="1"/>
    <s v="S"/>
    <n v="1"/>
    <n v="30"/>
    <n v="0"/>
    <s v=" "/>
    <s v=" "/>
    <s v=" "/>
    <s v=" "/>
    <s v=" "/>
    <s v=" "/>
    <n v="1"/>
    <n v="1"/>
    <s v="null"/>
    <s v=" "/>
    <n v="905642"/>
    <s v="LIBRE INVERSION 20"/>
    <n v="44098"/>
    <n v="0"/>
    <n v="0"/>
    <n v="0"/>
    <s v=" "/>
    <n v="800087565"/>
    <s v="SYNLAB COLOMBIA S A S"/>
    <n v="0"/>
    <m/>
    <m/>
    <m/>
    <m/>
  </r>
  <r>
    <n v="73337"/>
    <s v="C"/>
    <x v="676"/>
    <x v="0"/>
    <n v="4"/>
    <n v="3.28847141246886E+16"/>
    <d v="2020-11-25T00:00:00"/>
    <d v="2022-05-30T00:00:00"/>
    <n v="0"/>
    <n v="1"/>
    <n v="12"/>
    <n v="30"/>
    <n v="2"/>
    <n v="21.6"/>
    <n v="23872"/>
    <n v="4800000"/>
    <n v="315963"/>
    <n v="1778839"/>
    <n v="0"/>
    <n v="0"/>
    <n v="0"/>
    <m/>
    <n v="0"/>
    <n v="0"/>
    <n v="0"/>
    <m/>
    <m/>
    <d v="2021-10-31T00:00:00"/>
    <n v="1"/>
    <s v="S"/>
    <n v="1"/>
    <n v="30"/>
    <n v="0"/>
    <s v=" "/>
    <s v=" "/>
    <s v=" "/>
    <s v=" "/>
    <s v=" "/>
    <s v=" "/>
    <n v="1"/>
    <n v="1"/>
    <s v="null"/>
    <s v=" "/>
    <n v="1705502"/>
    <s v="CREDIYA 20"/>
    <n v="44160"/>
    <n v="0"/>
    <n v="0"/>
    <n v="0"/>
    <s v=" "/>
    <n v="890303093000"/>
    <n v="0"/>
    <n v="0"/>
    <m/>
    <m/>
    <m/>
    <m/>
  </r>
  <r>
    <n v="0"/>
    <s v="C"/>
    <x v="677"/>
    <x v="0"/>
    <n v="4"/>
    <n v="9.4540275124688496E+16"/>
    <d v="2020-10-27T00:00:00"/>
    <d v="2022-10-30T00:00:00"/>
    <n v="0"/>
    <n v="1"/>
    <n v="3"/>
    <n v="30"/>
    <n v="2"/>
    <n v="21.6"/>
    <n v="23872"/>
    <n v="2250000"/>
    <n v="116948"/>
    <n v="2005498"/>
    <n v="0"/>
    <n v="0"/>
    <n v="0"/>
    <m/>
    <n v="0"/>
    <n v="0"/>
    <n v="0"/>
    <m/>
    <m/>
    <d v="2021-10-29T00:00:00"/>
    <n v="1"/>
    <s v="S"/>
    <n v="1"/>
    <n v="30"/>
    <n v="0"/>
    <s v=" "/>
    <s v=" "/>
    <s v=" "/>
    <s v=" "/>
    <s v=" "/>
    <s v=" "/>
    <n v="1"/>
    <n v="1"/>
    <s v="null"/>
    <s v=" "/>
    <n v="2110143"/>
    <s v="CREDIYA 20"/>
    <n v="44131"/>
    <n v="0"/>
    <n v="0"/>
    <n v="0"/>
    <s v=" "/>
    <n v="890303093000"/>
    <n v="0"/>
    <n v="0"/>
    <m/>
    <m/>
    <m/>
    <m/>
  </r>
  <r>
    <n v="3137416"/>
    <s v="C"/>
    <x v="678"/>
    <x v="0"/>
    <n v="4"/>
    <n v="1.46363081203887E+16"/>
    <d v="2020-12-28T00:00:00"/>
    <d v="2023-12-30T00:00:00"/>
    <n v="0"/>
    <n v="1"/>
    <n v="10"/>
    <n v="30"/>
    <n v="2"/>
    <n v="18"/>
    <n v="19562"/>
    <n v="5000000"/>
    <n v="182270"/>
    <n v="3876119"/>
    <n v="0"/>
    <n v="0"/>
    <n v="0"/>
    <m/>
    <n v="0"/>
    <n v="0"/>
    <n v="0"/>
    <m/>
    <m/>
    <d v="2021-10-29T00:00:00"/>
    <n v="1"/>
    <s v="S"/>
    <n v="1"/>
    <n v="30"/>
    <n v="0"/>
    <s v=" "/>
    <s v=" "/>
    <s v=" "/>
    <s v=" "/>
    <s v=" "/>
    <s v=" "/>
    <n v="1"/>
    <n v="1"/>
    <s v="null"/>
    <s v=" "/>
    <n v="738703"/>
    <s v="LIBRE INVERSION 20"/>
    <n v="44193"/>
    <n v="0"/>
    <n v="0"/>
    <n v="0"/>
    <s v=" "/>
    <n v="890303093000"/>
    <n v="0"/>
    <n v="0"/>
    <m/>
    <m/>
    <m/>
    <m/>
  </r>
  <r>
    <n v="11168090"/>
    <s v="C"/>
    <x v="679"/>
    <x v="0"/>
    <n v="4"/>
    <n v="5.22855502103886E+16"/>
    <d v="2020-11-18T00:00:00"/>
    <d v="2025-11-30T00:00:00"/>
    <n v="0"/>
    <n v="1"/>
    <n v="11"/>
    <n v="30"/>
    <n v="2"/>
    <n v="18"/>
    <n v="19562"/>
    <n v="15000000"/>
    <n v="405800"/>
    <n v="13278268"/>
    <n v="0"/>
    <n v="0"/>
    <n v="0"/>
    <m/>
    <n v="0"/>
    <n v="0"/>
    <n v="0"/>
    <m/>
    <m/>
    <d v="2021-10-30T00:00:00"/>
    <n v="1"/>
    <s v="S"/>
    <n v="1"/>
    <n v="30"/>
    <n v="0"/>
    <s v=" "/>
    <s v=" "/>
    <s v=" "/>
    <s v=" "/>
    <s v=" "/>
    <s v=" "/>
    <n v="1"/>
    <n v="1"/>
    <s v="null"/>
    <s v=" "/>
    <n v="2110178"/>
    <s v="LIBRE INVERSION 20 SIN CODEUDO"/>
    <n v="44153"/>
    <n v="0"/>
    <n v="0"/>
    <n v="0"/>
    <s v=" "/>
    <n v="0"/>
    <n v="0"/>
    <n v="0"/>
    <m/>
    <m/>
    <m/>
    <m/>
  </r>
  <r>
    <n v="1385520"/>
    <s v="C"/>
    <x v="680"/>
    <x v="0"/>
    <n v="4"/>
    <n v="1.0046112311246799E+18"/>
    <d v="2021-10-25T00:00:00"/>
    <d v="2023-10-30T00:00:00"/>
    <n v="0"/>
    <n v="1"/>
    <n v="0"/>
    <n v="30"/>
    <n v="2"/>
    <n v="19.2"/>
    <n v="20983"/>
    <n v="1500000"/>
    <n v="76197"/>
    <n v="1500000"/>
    <n v="0"/>
    <n v="0"/>
    <n v="0"/>
    <m/>
    <n v="0"/>
    <n v="0"/>
    <n v="0"/>
    <m/>
    <m/>
    <d v="2021-10-25T00:00:00"/>
    <n v="1"/>
    <s v="S"/>
    <n v="1"/>
    <n v="30"/>
    <n v="0"/>
    <s v=" "/>
    <s v=" "/>
    <s v=" "/>
    <s v=" "/>
    <s v=" "/>
    <s v=" "/>
    <n v="1"/>
    <n v="1"/>
    <s v="null"/>
    <s v=" "/>
    <n v="114480"/>
    <s v="CREDIYA 20"/>
    <n v="44494"/>
    <n v="0"/>
    <n v="0"/>
    <n v="0"/>
    <s v=" "/>
    <n v="900347805"/>
    <s v="CAMPOFERT SAS "/>
    <n v="0"/>
    <m/>
    <m/>
    <m/>
    <m/>
  </r>
  <r>
    <n v="1149822"/>
    <s v="C"/>
    <x v="681"/>
    <x v="0"/>
    <n v="4"/>
    <n v="1.1440743841246799E+18"/>
    <d v="2021-10-28T00:00:00"/>
    <d v="2023-10-30T00:00:00"/>
    <n v="0"/>
    <n v="1"/>
    <n v="0"/>
    <n v="30"/>
    <n v="2"/>
    <n v="19.2"/>
    <n v="20983"/>
    <n v="1300000"/>
    <n v="66038"/>
    <n v="1300000"/>
    <n v="0"/>
    <n v="0"/>
    <n v="0"/>
    <m/>
    <n v="0"/>
    <n v="0"/>
    <n v="0"/>
    <m/>
    <m/>
    <d v="2021-10-28T00:00:00"/>
    <n v="1"/>
    <s v="S"/>
    <n v="1"/>
    <n v="30"/>
    <n v="0"/>
    <s v=" "/>
    <s v=" "/>
    <s v=" "/>
    <s v=" "/>
    <s v=" "/>
    <s v=" "/>
    <n v="1"/>
    <n v="1"/>
    <s v="null"/>
    <s v=" "/>
    <n v="150178"/>
    <s v="CREDIYA 20"/>
    <n v="44497"/>
    <n v="0"/>
    <n v="0"/>
    <n v="0"/>
    <s v=" "/>
    <n v="900166251"/>
    <s v="HEALTHY AMERICA COLOMBIA SAS"/>
    <n v="0"/>
    <m/>
    <m/>
    <m/>
    <m/>
  </r>
  <r>
    <n v="4836470"/>
    <s v="C"/>
    <x v="682"/>
    <x v="0"/>
    <n v="4"/>
    <n v="1.46052001246896E+16"/>
    <d v="2021-10-28T00:00:00"/>
    <d v="2023-10-30T00:00:00"/>
    <n v="0"/>
    <n v="1"/>
    <n v="0"/>
    <n v="30"/>
    <n v="2"/>
    <n v="19.2"/>
    <n v="20983"/>
    <n v="5000000"/>
    <n v="253991"/>
    <n v="5000000"/>
    <n v="0"/>
    <n v="0"/>
    <n v="0"/>
    <m/>
    <n v="0"/>
    <n v="0"/>
    <n v="0"/>
    <m/>
    <m/>
    <d v="2021-10-28T00:00:00"/>
    <n v="1"/>
    <s v="S"/>
    <n v="1"/>
    <n v="30"/>
    <n v="0"/>
    <s v=" "/>
    <s v=" "/>
    <s v=" "/>
    <s v=" "/>
    <s v=" "/>
    <s v=" "/>
    <n v="1"/>
    <n v="1"/>
    <s v="null"/>
    <s v=" "/>
    <n v="163530"/>
    <s v="CREDIYA 20"/>
    <n v="44497"/>
    <n v="0"/>
    <n v="0"/>
    <n v="0"/>
    <s v=" "/>
    <n v="890303093000"/>
    <n v="0"/>
    <n v="0"/>
    <m/>
    <m/>
    <m/>
    <m/>
  </r>
  <r>
    <n v="3424956"/>
    <s v="C"/>
    <x v="683"/>
    <x v="0"/>
    <n v="4"/>
    <n v="1.14382930412038E+18"/>
    <d v="2020-11-30T00:00:00"/>
    <d v="2024-11-30T00:00:00"/>
    <n v="0"/>
    <n v="1"/>
    <n v="11"/>
    <n v="30"/>
    <n v="2"/>
    <n v="18"/>
    <n v="19562"/>
    <n v="6500000"/>
    <n v="192981"/>
    <n v="5403059"/>
    <n v="0"/>
    <n v="0"/>
    <n v="0"/>
    <m/>
    <n v="0"/>
    <n v="0"/>
    <n v="0"/>
    <m/>
    <m/>
    <d v="2021-10-30T00:00:00"/>
    <n v="1"/>
    <s v="S"/>
    <n v="1"/>
    <n v="30"/>
    <n v="0"/>
    <s v=" "/>
    <s v=" "/>
    <s v=" "/>
    <s v=" "/>
    <s v=" "/>
    <s v=" "/>
    <n v="1"/>
    <n v="1"/>
    <s v="null"/>
    <s v=" "/>
    <n v="1978103"/>
    <s v="LIBRE INVERSION 20"/>
    <n v="44165"/>
    <n v="0"/>
    <n v="0"/>
    <n v="0"/>
    <s v=" "/>
    <n v="800087565"/>
    <s v="SYNLAB COLOMBIA S A S"/>
    <n v="0"/>
    <m/>
    <m/>
    <m/>
    <m/>
  </r>
  <r>
    <n v="3610007"/>
    <s v="C"/>
    <x v="684"/>
    <x v="5"/>
    <n v="4"/>
    <n v="1.11363910510498E+18"/>
    <d v="2019-08-30T00:00:00"/>
    <d v="2024-04-30T00:00:00"/>
    <n v="150"/>
    <n v="1"/>
    <n v="20"/>
    <n v="30"/>
    <n v="2"/>
    <n v="18"/>
    <n v="19562"/>
    <n v="4912856"/>
    <n v="131118"/>
    <n v="3610007"/>
    <n v="159012"/>
    <n v="0"/>
    <n v="0"/>
    <m/>
    <n v="1805004"/>
    <n v="159012"/>
    <n v="148430"/>
    <m/>
    <m/>
    <d v="2021-10-31T00:00:00"/>
    <n v="1"/>
    <s v="S"/>
    <n v="1"/>
    <n v="30"/>
    <n v="391926"/>
    <s v=" "/>
    <s v=" "/>
    <s v=" "/>
    <s v=" "/>
    <s v=" "/>
    <s v=" "/>
    <n v="1"/>
    <n v="1"/>
    <s v="null"/>
    <s v=" "/>
    <n v="0"/>
    <s v="EX ASOCIADOS"/>
    <n v="43712"/>
    <n v="0"/>
    <n v="0"/>
    <n v="0"/>
    <s v=" "/>
    <n v="1"/>
    <s v="SARA SOFIA URIBE "/>
    <n v="0"/>
    <m/>
    <m/>
    <m/>
    <m/>
  </r>
  <r>
    <n v="1302080"/>
    <s v="C"/>
    <x v="685"/>
    <x v="5"/>
    <n v="4"/>
    <n v="1.67769211049859E+16"/>
    <d v="2019-08-30T00:00:00"/>
    <d v="2022-06-30T00:00:00"/>
    <n v="750"/>
    <n v="1"/>
    <n v="0"/>
    <n v="30"/>
    <n v="2"/>
    <n v="18"/>
    <n v="19562"/>
    <n v="1302080"/>
    <n v="49372"/>
    <n v="1302080"/>
    <n v="57259"/>
    <n v="0"/>
    <n v="0"/>
    <m/>
    <n v="1302080"/>
    <n v="57259"/>
    <n v="287521"/>
    <m/>
    <m/>
    <d v="2019-08-30T00:00:00"/>
    <n v="1"/>
    <s v="S"/>
    <n v="1"/>
    <n v="30"/>
    <n v="889836"/>
    <s v=" "/>
    <s v=" "/>
    <s v=" "/>
    <s v=" "/>
    <s v=" "/>
    <s v=" "/>
    <n v="1"/>
    <n v="1"/>
    <s v="null"/>
    <s v=" "/>
    <n v="0"/>
    <s v="EX ASOCIADOS"/>
    <n v="43713"/>
    <n v="0"/>
    <n v="0"/>
    <n v="0"/>
    <s v=" "/>
    <n v="1"/>
    <s v="SARA SOFIA URIBE "/>
    <n v="0"/>
    <m/>
    <m/>
    <m/>
    <m/>
  </r>
  <r>
    <n v="1176251"/>
    <s v="C"/>
    <x v="686"/>
    <x v="5"/>
    <n v="4"/>
    <n v="5.52216161049852E+16"/>
    <d v="2019-08-30T00:00:00"/>
    <d v="2022-01-30T00:00:00"/>
    <n v="360"/>
    <n v="1"/>
    <n v="11"/>
    <n v="30"/>
    <n v="2"/>
    <n v="20.399999999999999"/>
    <n v="22.42"/>
    <n v="1739752"/>
    <n v="76759"/>
    <n v="1176251"/>
    <n v="38996"/>
    <n v="0"/>
    <n v="0"/>
    <m/>
    <n v="588126"/>
    <n v="38996"/>
    <n v="133585"/>
    <m/>
    <m/>
    <d v="2020-11-25T00:00:00"/>
    <n v="1"/>
    <s v="S"/>
    <n v="1"/>
    <n v="30"/>
    <n v="678769"/>
    <s v=" "/>
    <s v=" "/>
    <s v=" "/>
    <s v=" "/>
    <s v=" "/>
    <s v=" "/>
    <n v="1"/>
    <n v="1"/>
    <s v="null"/>
    <s v=" "/>
    <n v="0"/>
    <s v="EX ASOCIADOS"/>
    <n v="43714"/>
    <n v="0"/>
    <n v="0"/>
    <n v="0"/>
    <s v=" "/>
    <n v="1"/>
    <s v="SARA SOFIA URIBE "/>
    <n v="0"/>
    <m/>
    <m/>
    <m/>
    <m/>
  </r>
  <r>
    <n v="2576499"/>
    <s v="C"/>
    <x v="687"/>
    <x v="5"/>
    <n v="4"/>
    <n v="1.11246311910498E+18"/>
    <d v="2019-08-30T00:00:00"/>
    <d v="2022-07-30T00:00:00"/>
    <n v="600"/>
    <n v="1"/>
    <n v="6"/>
    <n v="30"/>
    <n v="2"/>
    <n v="20.399999999999999"/>
    <n v="22.42"/>
    <n v="2932009"/>
    <n v="112307"/>
    <n v="2576499"/>
    <n v="85383"/>
    <n v="0"/>
    <n v="0"/>
    <m/>
    <n v="2576499"/>
    <n v="85383"/>
    <n v="534586"/>
    <m/>
    <m/>
    <d v="2021-10-31T00:00:00"/>
    <n v="1"/>
    <s v="S"/>
    <n v="1"/>
    <n v="30"/>
    <n v="1553089"/>
    <s v=" "/>
    <s v=" "/>
    <s v=" "/>
    <s v=" "/>
    <s v=" "/>
    <s v=" "/>
    <n v="1"/>
    <n v="1"/>
    <s v="null"/>
    <s v=" "/>
    <n v="0"/>
    <s v="EX ASOCIADOS"/>
    <n v="43714"/>
    <n v="0"/>
    <n v="0"/>
    <n v="0"/>
    <s v=" "/>
    <n v="1"/>
    <s v="SARA SOFIA URIBE "/>
    <n v="0"/>
    <m/>
    <m/>
    <m/>
    <m/>
  </r>
  <r>
    <n v="3318859"/>
    <s v="C"/>
    <x v="688"/>
    <x v="1"/>
    <n v="4"/>
    <n v="3.18929521049856E+16"/>
    <d v="2019-08-30T00:00:00"/>
    <d v="2024-08-30T00:00:00"/>
    <n v="0"/>
    <n v="1"/>
    <n v="26"/>
    <n v="30"/>
    <n v="2"/>
    <n v="17.399999999999999"/>
    <n v="18857"/>
    <n v="4958179"/>
    <n v="125130"/>
    <n v="3318859"/>
    <n v="0"/>
    <n v="0"/>
    <n v="0"/>
    <m/>
    <n v="0"/>
    <n v="0"/>
    <n v="0"/>
    <m/>
    <m/>
    <d v="2021-10-31T00:00:00"/>
    <n v="1"/>
    <s v="S"/>
    <n v="1"/>
    <n v="30"/>
    <n v="0"/>
    <s v=" "/>
    <s v=" "/>
    <s v=" "/>
    <s v=" "/>
    <s v=" "/>
    <s v=" "/>
    <n v="1"/>
    <n v="1"/>
    <s v="null"/>
    <s v=" "/>
    <n v="0"/>
    <s v="EX ASOCIADOS"/>
    <n v="43714"/>
    <n v="0"/>
    <n v="0"/>
    <n v="0"/>
    <s v=" "/>
    <n v="1"/>
    <s v="SARA SOFIA URIBE "/>
    <n v="0"/>
    <m/>
    <m/>
    <m/>
    <m/>
  </r>
  <r>
    <n v="1953397"/>
    <s v="C"/>
    <x v="689"/>
    <x v="1"/>
    <n v="4"/>
    <n v="1.14393167710498E+18"/>
    <d v="2019-08-30T00:00:00"/>
    <d v="2024-03-30T00:00:00"/>
    <n v="0"/>
    <n v="1"/>
    <n v="25"/>
    <n v="30"/>
    <n v="2"/>
    <n v="18"/>
    <n v="19562"/>
    <n v="3024695"/>
    <n v="81659"/>
    <n v="1953397"/>
    <n v="29278"/>
    <n v="0"/>
    <n v="0"/>
    <m/>
    <n v="0"/>
    <n v="0"/>
    <n v="0"/>
    <m/>
    <m/>
    <d v="2021-10-31T00:00:00"/>
    <n v="1"/>
    <s v="S"/>
    <n v="1"/>
    <n v="30"/>
    <n v="0"/>
    <s v=" "/>
    <s v=" "/>
    <s v=" "/>
    <s v=" "/>
    <s v=" "/>
    <s v=" "/>
    <n v="1"/>
    <n v="1"/>
    <s v="null"/>
    <s v=" "/>
    <n v="0"/>
    <s v="EX ASOCIADOS"/>
    <n v="43717"/>
    <n v="0"/>
    <n v="0"/>
    <n v="0"/>
    <s v=" "/>
    <n v="1"/>
    <s v="SARA SOFIA URIBE "/>
    <n v="0"/>
    <m/>
    <m/>
    <m/>
    <m/>
  </r>
  <r>
    <n v="892786"/>
    <s v="C"/>
    <x v="690"/>
    <x v="5"/>
    <n v="4"/>
    <n v="2.9706974104986E+16"/>
    <d v="2019-08-30T00:00:00"/>
    <d v="2022-06-30T00:00:00"/>
    <n v="90"/>
    <n v="1"/>
    <n v="22"/>
    <n v="30"/>
    <n v="2"/>
    <n v="18"/>
    <n v="19562"/>
    <n v="2162222"/>
    <n v="81986"/>
    <n v="892786"/>
    <n v="27041"/>
    <n v="0"/>
    <n v="0"/>
    <m/>
    <n v="446393"/>
    <n v="27041"/>
    <n v="10268"/>
    <m/>
    <m/>
    <d v="2021-10-31T00:00:00"/>
    <n v="1"/>
    <s v="S"/>
    <n v="1"/>
    <n v="30"/>
    <n v="208233"/>
    <s v=" "/>
    <s v=" "/>
    <s v=" "/>
    <s v=" "/>
    <s v=" "/>
    <s v=" "/>
    <n v="1"/>
    <n v="1"/>
    <s v="null"/>
    <s v=" "/>
    <n v="0"/>
    <s v="EX ASOCIADOS"/>
    <n v="43717"/>
    <n v="0"/>
    <n v="0"/>
    <n v="0"/>
    <s v=" "/>
    <n v="1"/>
    <s v="SARA SOFIA URIBE "/>
    <n v="0"/>
    <m/>
    <m/>
    <m/>
    <m/>
  </r>
  <r>
    <n v="0"/>
    <s v="C"/>
    <x v="691"/>
    <x v="0"/>
    <n v="4"/>
    <n v="1.0623197311246799E+18"/>
    <d v="2020-03-12T00:00:00"/>
    <d v="2021-02-28T00:00:00"/>
    <n v="0"/>
    <n v="1"/>
    <n v="9"/>
    <n v="30"/>
    <n v="2"/>
    <n v="21.6"/>
    <n v="23872"/>
    <n v="1200000"/>
    <n v="112249"/>
    <n v="308574"/>
    <n v="0"/>
    <n v="0"/>
    <n v="0"/>
    <m/>
    <n v="0"/>
    <n v="0"/>
    <n v="0"/>
    <m/>
    <m/>
    <d v="2021-10-30T00:00:00"/>
    <n v="1"/>
    <s v="S"/>
    <n v="1"/>
    <n v="30"/>
    <n v="0"/>
    <s v=" "/>
    <s v=" "/>
    <s v=" "/>
    <s v=" "/>
    <s v=" "/>
    <s v=" "/>
    <n v="1"/>
    <n v="1"/>
    <s v="null"/>
    <s v=" "/>
    <n v="1347636"/>
    <s v="CREDIYA 20"/>
    <n v="43902"/>
    <n v="0"/>
    <n v="0"/>
    <n v="0"/>
    <s v=" "/>
    <n v="0"/>
    <s v="ARIZABALETA LUCIANA"/>
    <n v="0"/>
    <m/>
    <m/>
    <m/>
    <m/>
  </r>
  <r>
    <n v="2661531"/>
    <s v="C"/>
    <x v="692"/>
    <x v="0"/>
    <n v="4"/>
    <n v="1.14341573412038E+18"/>
    <d v="2021-08-11T00:00:00"/>
    <d v="2025-07-30T00:00:00"/>
    <n v="0"/>
    <n v="1"/>
    <n v="3"/>
    <n v="30"/>
    <n v="2"/>
    <n v="15.6"/>
    <n v="16765"/>
    <n v="4200000"/>
    <n v="119460"/>
    <n v="4009167"/>
    <n v="0"/>
    <n v="0"/>
    <n v="0"/>
    <m/>
    <n v="0"/>
    <n v="0"/>
    <n v="0"/>
    <m/>
    <m/>
    <d v="2021-10-30T00:00:00"/>
    <n v="1"/>
    <s v="S"/>
    <n v="1"/>
    <n v="30"/>
    <n v="0"/>
    <s v=" "/>
    <s v=" "/>
    <s v=" "/>
    <s v=" "/>
    <s v=" "/>
    <s v=" "/>
    <n v="1"/>
    <n v="1"/>
    <s v="null"/>
    <s v=" "/>
    <n v="1347636"/>
    <s v="LIBRE INVERSION 20"/>
    <n v="44419"/>
    <n v="0"/>
    <n v="0"/>
    <n v="0"/>
    <s v=" "/>
    <n v="0"/>
    <s v="ARIZABALETA LUCIANA"/>
    <n v="0"/>
    <m/>
    <m/>
    <m/>
    <m/>
  </r>
  <r>
    <n v="439277"/>
    <s v="C"/>
    <x v="693"/>
    <x v="0"/>
    <n v="4"/>
    <n v="7.92764761246892E+16"/>
    <d v="2021-07-07T00:00:00"/>
    <d v="2023-06-30T00:00:00"/>
    <n v="0"/>
    <n v="1"/>
    <n v="4"/>
    <n v="30"/>
    <n v="2"/>
    <n v="19.2"/>
    <n v="20983"/>
    <n v="5000000"/>
    <n v="253991"/>
    <n v="4288266"/>
    <n v="0"/>
    <n v="0"/>
    <n v="0"/>
    <m/>
    <n v="0"/>
    <n v="0"/>
    <n v="0"/>
    <m/>
    <m/>
    <d v="2021-10-30T00:00:00"/>
    <n v="1"/>
    <s v="S"/>
    <n v="1"/>
    <n v="30"/>
    <n v="0"/>
    <s v=" "/>
    <s v=" "/>
    <s v=" "/>
    <s v=" "/>
    <s v=" "/>
    <s v=" "/>
    <n v="1"/>
    <n v="1"/>
    <s v="null"/>
    <s v=" "/>
    <n v="3848989"/>
    <s v="CREDIYA 20"/>
    <n v="44384"/>
    <n v="0"/>
    <n v="0"/>
    <n v="0"/>
    <s v=" "/>
    <n v="0"/>
    <s v="ARIZABALETA LUCIANA"/>
    <n v="0"/>
    <m/>
    <m/>
    <m/>
    <m/>
  </r>
  <r>
    <n v="2091611"/>
    <s v="C"/>
    <x v="694"/>
    <x v="9"/>
    <n v="4"/>
    <n v="4.2118760104989E+16"/>
    <d v="2021-07-30T00:00:00"/>
    <d v="2023-04-30T00:00:00"/>
    <n v="60"/>
    <n v="1"/>
    <n v="0"/>
    <n v="30"/>
    <n v="2"/>
    <n v="19.2"/>
    <n v="20983"/>
    <n v="2091611"/>
    <n v="118662"/>
    <n v="2091611"/>
    <n v="96336"/>
    <n v="0"/>
    <n v="0"/>
    <m/>
    <n v="20916"/>
    <n v="0"/>
    <n v="0"/>
    <m/>
    <m/>
    <d v="2021-07-30T00:00:00"/>
    <n v="1"/>
    <s v="S"/>
    <n v="1"/>
    <n v="30"/>
    <n v="169689"/>
    <s v=" "/>
    <s v=" "/>
    <s v=" "/>
    <s v=" "/>
    <s v=" "/>
    <s v=" "/>
    <n v="1"/>
    <n v="1"/>
    <s v="null"/>
    <s v=" "/>
    <n v="0"/>
    <s v="EX ASOCIADOS"/>
    <n v="44414"/>
    <n v="0"/>
    <n v="0"/>
    <n v="0"/>
    <s v=" "/>
    <n v="1"/>
    <s v="SARA SOFIA URIBE "/>
    <n v="0"/>
    <m/>
    <m/>
    <m/>
    <m/>
  </r>
  <r>
    <n v="335868"/>
    <s v="C"/>
    <x v="695"/>
    <x v="1"/>
    <n v="4"/>
    <n v="1.13061455210498E+18"/>
    <d v="2021-07-30T00:00:00"/>
    <d v="2023-05-30T00:00:00"/>
    <n v="0"/>
    <n v="1"/>
    <n v="2"/>
    <n v="30"/>
    <n v="2"/>
    <n v="19.2"/>
    <n v="20983"/>
    <n v="364082"/>
    <n v="19869"/>
    <n v="335868"/>
    <n v="5374"/>
    <n v="0"/>
    <n v="0"/>
    <m/>
    <n v="0"/>
    <n v="0"/>
    <n v="0"/>
    <m/>
    <m/>
    <d v="2021-10-31T00:00:00"/>
    <n v="1"/>
    <s v="S"/>
    <n v="1"/>
    <n v="30"/>
    <n v="0"/>
    <s v=" "/>
    <s v=" "/>
    <s v=" "/>
    <s v=" "/>
    <s v=" "/>
    <s v=" "/>
    <n v="1"/>
    <n v="1"/>
    <s v="null"/>
    <s v=" "/>
    <n v="0"/>
    <s v="EX ASOCIADOS"/>
    <n v="44414"/>
    <n v="0"/>
    <n v="0"/>
    <n v="0"/>
    <s v=" "/>
    <n v="1"/>
    <s v="SARA SOFIA URIBE "/>
    <n v="0"/>
    <m/>
    <m/>
    <m/>
    <m/>
  </r>
  <r>
    <n v="6840491"/>
    <s v="C"/>
    <x v="696"/>
    <x v="1"/>
    <n v="4"/>
    <n v="3.8466049104988304E+16"/>
    <d v="2021-07-30T00:00:00"/>
    <d v="2027-08-30T00:00:00"/>
    <n v="0"/>
    <n v="1"/>
    <n v="3"/>
    <n v="30"/>
    <n v="2"/>
    <n v="18"/>
    <n v="19562"/>
    <n v="6999914"/>
    <n v="160825"/>
    <n v="6840491"/>
    <n v="0"/>
    <n v="0"/>
    <n v="0"/>
    <m/>
    <n v="0"/>
    <n v="0"/>
    <n v="0"/>
    <m/>
    <m/>
    <d v="2021-10-31T00:00:00"/>
    <n v="1"/>
    <s v="S"/>
    <n v="1"/>
    <n v="30"/>
    <n v="0"/>
    <s v=" "/>
    <s v=" "/>
    <s v=" "/>
    <s v=" "/>
    <s v=" "/>
    <s v=" "/>
    <n v="1"/>
    <n v="1"/>
    <s v="null"/>
    <s v=" "/>
    <n v="0"/>
    <s v="EX ASOCIADOS"/>
    <n v="44414"/>
    <n v="0"/>
    <n v="0"/>
    <n v="0"/>
    <s v=" "/>
    <n v="1"/>
    <s v="SARA SOFIA URIBE "/>
    <n v="0"/>
    <m/>
    <m/>
    <m/>
    <m/>
  </r>
  <r>
    <n v="4178106"/>
    <s v="C"/>
    <x v="696"/>
    <x v="1"/>
    <n v="4"/>
    <n v="3.8466049104989104E+16"/>
    <d v="2021-07-30T00:00:00"/>
    <d v="2024-07-30T00:00:00"/>
    <n v="0"/>
    <n v="1"/>
    <n v="3"/>
    <n v="30"/>
    <n v="2"/>
    <n v="15.6"/>
    <n v="16765"/>
    <n v="4475355"/>
    <n v="157782"/>
    <n v="4178106"/>
    <n v="0"/>
    <n v="0"/>
    <n v="0"/>
    <m/>
    <n v="0"/>
    <n v="0"/>
    <n v="0"/>
    <m/>
    <m/>
    <d v="2021-10-31T00:00:00"/>
    <n v="1"/>
    <s v="S"/>
    <n v="1"/>
    <n v="30"/>
    <n v="0"/>
    <s v=" "/>
    <s v=" "/>
    <s v=" "/>
    <s v=" "/>
    <s v=" "/>
    <s v=" "/>
    <n v="1"/>
    <n v="1"/>
    <s v="null"/>
    <s v=" "/>
    <n v="0"/>
    <s v="EX ASOCIADOS"/>
    <n v="44414"/>
    <n v="0"/>
    <n v="0"/>
    <n v="0"/>
    <s v=" "/>
    <n v="1"/>
    <s v="SARA SOFIA URIBE "/>
    <n v="0"/>
    <m/>
    <m/>
    <m/>
    <m/>
  </r>
  <r>
    <n v="1734329"/>
    <s v="C"/>
    <x v="697"/>
    <x v="1"/>
    <n v="4"/>
    <n v="1.15195797910498E+18"/>
    <d v="2021-07-30T00:00:00"/>
    <d v="2027-07-30T00:00:00"/>
    <n v="0"/>
    <n v="1"/>
    <n v="2"/>
    <n v="30"/>
    <n v="2"/>
    <n v="18"/>
    <n v="19562"/>
    <n v="1761918"/>
    <n v="40785"/>
    <n v="1734329"/>
    <n v="26015"/>
    <n v="0"/>
    <n v="0"/>
    <m/>
    <n v="0"/>
    <n v="0"/>
    <n v="0"/>
    <m/>
    <m/>
    <d v="2021-09-07T00:00:00"/>
    <n v="1"/>
    <s v="S"/>
    <n v="1"/>
    <n v="30"/>
    <n v="0"/>
    <s v=" "/>
    <s v=" "/>
    <s v=" "/>
    <s v=" "/>
    <s v=" "/>
    <s v=" "/>
    <n v="1"/>
    <n v="1"/>
    <s v="null"/>
    <s v=" "/>
    <n v="0"/>
    <s v="EX ASOCIADOS"/>
    <n v="44414"/>
    <n v="0"/>
    <n v="0"/>
    <n v="0"/>
    <s v=" "/>
    <n v="1"/>
    <s v="SARA SOFIA URIBE "/>
    <n v="0"/>
    <m/>
    <m/>
    <m/>
    <m/>
  </r>
  <r>
    <n v="853559"/>
    <s v="C"/>
    <x v="698"/>
    <x v="1"/>
    <n v="4"/>
    <n v="1.14417573710498E+18"/>
    <d v="2021-07-30T00:00:00"/>
    <d v="2023-07-30T00:00:00"/>
    <n v="0"/>
    <n v="1"/>
    <n v="1"/>
    <n v="30"/>
    <n v="2"/>
    <n v="18"/>
    <n v="19562"/>
    <n v="892670"/>
    <n v="44825"/>
    <n v="853559"/>
    <n v="0"/>
    <n v="0"/>
    <n v="0"/>
    <m/>
    <n v="0"/>
    <n v="0"/>
    <n v="0"/>
    <m/>
    <m/>
    <d v="2021-10-05T00:00:00"/>
    <n v="1"/>
    <s v="S"/>
    <n v="1"/>
    <n v="30"/>
    <n v="0"/>
    <s v=" "/>
    <s v=" "/>
    <s v=" "/>
    <s v=" "/>
    <s v=" "/>
    <s v=" "/>
    <n v="1"/>
    <n v="1"/>
    <s v="null"/>
    <s v=" "/>
    <n v="0"/>
    <s v="EX ASOCIADOS"/>
    <n v="44414"/>
    <n v="0"/>
    <n v="0"/>
    <n v="0"/>
    <s v=" "/>
    <n v="1"/>
    <s v="SARA SOFIA URIBE "/>
    <n v="0"/>
    <m/>
    <m/>
    <m/>
    <m/>
  </r>
  <r>
    <n v="774712"/>
    <s v="C"/>
    <x v="698"/>
    <x v="1"/>
    <n v="4"/>
    <n v="1.14417573710498E+18"/>
    <d v="2021-07-30T00:00:00"/>
    <d v="2022-08-30T00:00:00"/>
    <n v="0"/>
    <n v="1"/>
    <n v="3"/>
    <n v="30"/>
    <n v="2"/>
    <n v="18"/>
    <n v="19562"/>
    <n v="984923"/>
    <n v="84236"/>
    <n v="774712"/>
    <n v="0"/>
    <n v="0"/>
    <n v="0"/>
    <m/>
    <n v="0"/>
    <n v="0"/>
    <n v="0"/>
    <m/>
    <m/>
    <d v="2021-10-05T00:00:00"/>
    <n v="1"/>
    <s v="S"/>
    <n v="1"/>
    <n v="30"/>
    <n v="0"/>
    <s v=" "/>
    <s v=" "/>
    <s v=" "/>
    <s v=" "/>
    <s v=" "/>
    <s v=" "/>
    <n v="1"/>
    <n v="1"/>
    <s v="null"/>
    <s v=" "/>
    <n v="0"/>
    <s v="EX ASOCIADOS"/>
    <n v="44414"/>
    <n v="0"/>
    <n v="0"/>
    <n v="0"/>
    <s v=" "/>
    <n v="1"/>
    <s v="SARA SOFIA URIBE "/>
    <n v="0"/>
    <m/>
    <m/>
    <m/>
    <m/>
  </r>
  <r>
    <n v="753796"/>
    <s v="C"/>
    <x v="699"/>
    <x v="1"/>
    <n v="4"/>
    <n v="1.11489281210498E+18"/>
    <d v="2021-07-30T00:00:00"/>
    <d v="2023-07-30T00:00:00"/>
    <n v="0"/>
    <n v="1"/>
    <n v="3"/>
    <n v="30"/>
    <n v="2"/>
    <n v="15.6"/>
    <n v="16765"/>
    <n v="845284"/>
    <n v="41469"/>
    <n v="753796"/>
    <n v="0"/>
    <n v="0"/>
    <n v="0"/>
    <m/>
    <n v="0"/>
    <n v="0"/>
    <n v="0"/>
    <m/>
    <m/>
    <d v="2021-10-14T00:00:00"/>
    <n v="1"/>
    <s v="S"/>
    <n v="1"/>
    <n v="30"/>
    <n v="0"/>
    <s v=" "/>
    <s v=" "/>
    <s v=" "/>
    <s v=" "/>
    <s v=" "/>
    <s v=" "/>
    <n v="1"/>
    <n v="1"/>
    <s v="null"/>
    <s v=" "/>
    <n v="0"/>
    <s v="EX ASOCIADOS"/>
    <n v="44414"/>
    <n v="0"/>
    <n v="0"/>
    <n v="0"/>
    <s v=" "/>
    <n v="1"/>
    <s v="SARA SOFIA URIBE "/>
    <n v="0"/>
    <m/>
    <m/>
    <m/>
    <m/>
  </r>
  <r>
    <n v="348026"/>
    <s v="C"/>
    <x v="700"/>
    <x v="0"/>
    <n v="4"/>
    <n v="1.1519353151246799E+18"/>
    <d v="2021-04-14T00:00:00"/>
    <d v="2023-03-30T00:00:00"/>
    <n v="0"/>
    <n v="1"/>
    <n v="6"/>
    <n v="30"/>
    <n v="2"/>
    <n v="19.2"/>
    <n v="20983"/>
    <n v="600000"/>
    <n v="30479"/>
    <n v="471320"/>
    <n v="7541"/>
    <n v="0"/>
    <n v="0"/>
    <m/>
    <n v="0"/>
    <n v="0"/>
    <n v="0"/>
    <m/>
    <m/>
    <d v="2021-10-30T00:00:00"/>
    <n v="1"/>
    <s v="S"/>
    <n v="1"/>
    <n v="30"/>
    <n v="0"/>
    <s v=" "/>
    <s v=" "/>
    <s v=" "/>
    <s v=" "/>
    <s v=" "/>
    <s v=" "/>
    <n v="1"/>
    <n v="1"/>
    <s v="null"/>
    <s v=" "/>
    <n v="123294"/>
    <s v="CREDIYA 20"/>
    <n v="44300"/>
    <n v="0"/>
    <n v="0"/>
    <n v="0"/>
    <s v=" "/>
    <n v="0"/>
    <s v="ARIZABALETA LUCIANA"/>
    <n v="0"/>
    <m/>
    <m/>
    <m/>
    <m/>
  </r>
  <r>
    <n v="4641866"/>
    <s v="C"/>
    <x v="700"/>
    <x v="0"/>
    <n v="4"/>
    <n v="1.15193531511778E+18"/>
    <d v="2020-05-22T00:00:00"/>
    <d v="2027-05-30T00:00:00"/>
    <n v="0"/>
    <n v="1"/>
    <n v="15"/>
    <n v="30"/>
    <n v="2"/>
    <n v="18"/>
    <n v="19562"/>
    <n v="6980000"/>
    <n v="147885"/>
    <n v="6286331"/>
    <n v="94295"/>
    <n v="0"/>
    <n v="0"/>
    <m/>
    <n v="0"/>
    <n v="0"/>
    <n v="0"/>
    <m/>
    <m/>
    <d v="2021-10-30T00:00:00"/>
    <n v="1"/>
    <s v="S"/>
    <n v="1"/>
    <n v="30"/>
    <n v="0"/>
    <s v=" "/>
    <s v=" "/>
    <s v=" "/>
    <s v=" "/>
    <s v=" "/>
    <s v=" "/>
    <n v="1"/>
    <n v="1"/>
    <s v="null"/>
    <s v=" "/>
    <n v="1644465"/>
    <s v="FERIA 2020"/>
    <n v="43973"/>
    <n v="0"/>
    <n v="0"/>
    <n v="0"/>
    <s v=" "/>
    <n v="0"/>
    <s v="ARIZABALETA LUCIANA"/>
    <n v="0"/>
    <m/>
    <m/>
    <m/>
    <m/>
  </r>
  <r>
    <n v="0"/>
    <s v="C"/>
    <x v="701"/>
    <x v="0"/>
    <n v="4"/>
    <n v="1.46072431246885E+16"/>
    <d v="2020-10-23T00:00:00"/>
    <d v="2021-10-30T00:00:00"/>
    <n v="0"/>
    <n v="1"/>
    <n v="9"/>
    <n v="30"/>
    <n v="2"/>
    <n v="21.6"/>
    <n v="23872"/>
    <n v="1200000"/>
    <n v="112429"/>
    <n v="319271"/>
    <n v="0"/>
    <n v="0"/>
    <n v="0"/>
    <m/>
    <n v="0"/>
    <n v="0"/>
    <n v="0"/>
    <m/>
    <m/>
    <d v="2021-10-30T00:00:00"/>
    <n v="1"/>
    <s v="S"/>
    <n v="1"/>
    <n v="30"/>
    <n v="0"/>
    <s v=" "/>
    <s v=" "/>
    <s v=" "/>
    <s v=" "/>
    <s v=" "/>
    <s v=" "/>
    <n v="1"/>
    <n v="1"/>
    <s v="null"/>
    <s v=" "/>
    <n v="794265"/>
    <s v="CREDIYA 20"/>
    <n v="44127"/>
    <n v="0"/>
    <n v="0"/>
    <n v="0"/>
    <s v=" "/>
    <n v="900166251"/>
    <s v="HEALTHY AMERICA COLOMBIA SAS"/>
    <n v="0"/>
    <m/>
    <m/>
    <m/>
    <m/>
  </r>
  <r>
    <n v="16534264"/>
    <s v="C"/>
    <x v="702"/>
    <x v="0"/>
    <n v="4"/>
    <n v="3.8557225120388704E+16"/>
    <d v="2020-12-15T00:00:00"/>
    <d v="2026-12-30T00:00:00"/>
    <n v="0"/>
    <n v="1"/>
    <n v="10"/>
    <n v="30"/>
    <n v="2"/>
    <n v="18"/>
    <n v="19562"/>
    <n v="20000000"/>
    <n v="462966"/>
    <n v="18359114"/>
    <n v="0"/>
    <n v="0"/>
    <n v="0"/>
    <m/>
    <n v="0"/>
    <n v="0"/>
    <n v="0"/>
    <m/>
    <m/>
    <d v="2021-10-29T00:00:00"/>
    <n v="1"/>
    <s v="S"/>
    <n v="1"/>
    <n v="30"/>
    <n v="0"/>
    <s v=" "/>
    <s v=" "/>
    <s v=" "/>
    <s v=" "/>
    <s v=" "/>
    <s v=" "/>
    <n v="1"/>
    <n v="1"/>
    <s v="null"/>
    <s v=" "/>
    <n v="1824850"/>
    <s v="LIBRE INVERSION 20"/>
    <n v="44180"/>
    <n v="0"/>
    <n v="0"/>
    <n v="0"/>
    <s v=" "/>
    <n v="890303093000"/>
    <n v="0"/>
    <n v="0"/>
    <m/>
    <m/>
    <m/>
    <m/>
  </r>
  <r>
    <n v="4023037"/>
    <s v="C"/>
    <x v="702"/>
    <x v="0"/>
    <n v="4"/>
    <n v="3.8557225124688496E+16"/>
    <d v="2020-10-09T00:00:00"/>
    <d v="2022-09-30T00:00:00"/>
    <n v="0"/>
    <n v="1"/>
    <n v="3"/>
    <n v="30"/>
    <n v="2"/>
    <n v="21.6"/>
    <n v="23872"/>
    <n v="5000000"/>
    <n v="259885"/>
    <n v="4467051"/>
    <n v="0"/>
    <n v="0"/>
    <n v="0"/>
    <m/>
    <n v="0"/>
    <n v="0"/>
    <n v="0"/>
    <m/>
    <m/>
    <d v="2021-10-29T00:00:00"/>
    <n v="1"/>
    <s v="S"/>
    <n v="1"/>
    <n v="30"/>
    <n v="0"/>
    <s v=" "/>
    <s v=" "/>
    <s v=" "/>
    <s v=" "/>
    <s v=" "/>
    <s v=" "/>
    <n v="1"/>
    <n v="1"/>
    <s v="null"/>
    <s v=" "/>
    <n v="444014"/>
    <s v="CREDIYA 20"/>
    <n v="44113"/>
    <n v="0"/>
    <n v="0"/>
    <n v="0"/>
    <s v=" "/>
    <n v="890303093000"/>
    <n v="0"/>
    <n v="0"/>
    <m/>
    <m/>
    <m/>
    <m/>
  </r>
  <r>
    <n v="1785519"/>
    <s v="C"/>
    <x v="703"/>
    <x v="0"/>
    <n v="4"/>
    <n v="1.66504651049851E+16"/>
    <d v="2020-05-31T00:00:00"/>
    <d v="2025-05-30T00:00:00"/>
    <n v="0"/>
    <n v="1"/>
    <n v="16"/>
    <n v="30"/>
    <n v="2"/>
    <n v="17.399999999999999"/>
    <n v="18857"/>
    <n v="3504366"/>
    <n v="88394"/>
    <n v="2846855"/>
    <n v="0"/>
    <n v="0"/>
    <n v="0"/>
    <m/>
    <n v="0"/>
    <n v="0"/>
    <n v="0"/>
    <m/>
    <m/>
    <d v="2021-10-29T00:00:00"/>
    <n v="1"/>
    <s v="S"/>
    <n v="1"/>
    <n v="30"/>
    <n v="0"/>
    <s v=" "/>
    <s v=" "/>
    <s v=" "/>
    <s v=" "/>
    <s v=" "/>
    <s v=" "/>
    <n v="1"/>
    <n v="1"/>
    <s v="null"/>
    <s v=" "/>
    <n v="1061336"/>
    <s v="EX ASOCIADOS"/>
    <n v="43991"/>
    <n v="0"/>
    <n v="0"/>
    <n v="0"/>
    <s v=" "/>
    <n v="890303093000"/>
    <n v="0"/>
    <n v="0"/>
    <m/>
    <m/>
    <m/>
    <m/>
  </r>
  <r>
    <n v="815330"/>
    <s v="C"/>
    <x v="704"/>
    <x v="0"/>
    <n v="4"/>
    <n v="3.15683982103893E+16"/>
    <d v="2021-07-15T00:00:00"/>
    <d v="2023-07-30T00:00:00"/>
    <n v="0"/>
    <n v="1"/>
    <n v="3"/>
    <n v="30"/>
    <n v="2"/>
    <n v="15.6"/>
    <n v="16765"/>
    <n v="1800000"/>
    <n v="90386"/>
    <n v="1609622"/>
    <n v="0"/>
    <n v="0"/>
    <n v="0"/>
    <m/>
    <n v="0"/>
    <n v="0"/>
    <n v="0"/>
    <m/>
    <m/>
    <d v="2021-10-29T00:00:00"/>
    <n v="1"/>
    <s v="S"/>
    <n v="1"/>
    <n v="30"/>
    <n v="0"/>
    <s v=" "/>
    <s v=" "/>
    <s v=" "/>
    <s v=" "/>
    <s v=" "/>
    <s v=" "/>
    <n v="1"/>
    <n v="1"/>
    <s v="null"/>
    <s v=" "/>
    <n v="794292"/>
    <s v="LIBRE INVERSION 20 SIN CODEUDO"/>
    <n v="44392"/>
    <n v="0"/>
    <n v="0"/>
    <n v="0"/>
    <s v=" "/>
    <n v="890303093000"/>
    <n v="0"/>
    <n v="0"/>
    <m/>
    <m/>
    <m/>
    <m/>
  </r>
  <r>
    <n v="0"/>
    <s v="C"/>
    <x v="705"/>
    <x v="0"/>
    <n v="4"/>
    <n v="6.6975799115489504E+16"/>
    <d v="2021-10-19T00:00:00"/>
    <d v="2022-10-30T00:00:00"/>
    <n v="0"/>
    <n v="1"/>
    <n v="0"/>
    <n v="30"/>
    <n v="2"/>
    <n v="9"/>
    <n v="9381"/>
    <n v="740000"/>
    <n v="64813"/>
    <n v="740000"/>
    <n v="0"/>
    <n v="0"/>
    <n v="0"/>
    <m/>
    <n v="0"/>
    <n v="0"/>
    <n v="0"/>
    <m/>
    <m/>
    <d v="2021-10-19T00:00:00"/>
    <n v="1"/>
    <s v="S"/>
    <n v="1"/>
    <n v="30"/>
    <n v="0"/>
    <s v=" "/>
    <s v=" "/>
    <s v=" "/>
    <s v=" "/>
    <s v=" "/>
    <s v=" "/>
    <n v="1"/>
    <n v="1"/>
    <s v="null"/>
    <s v=" "/>
    <n v="794263"/>
    <s v="SOBRE APORTES"/>
    <n v="44488"/>
    <n v="0"/>
    <n v="0"/>
    <n v="0"/>
    <s v=" "/>
    <n v="830514823"/>
    <s v="BRILLANTEX MULTISERVICIOS SAS BRILLANTEX"/>
    <n v="0"/>
    <m/>
    <m/>
    <m/>
    <m/>
  </r>
  <r>
    <n v="91890"/>
    <s v="C"/>
    <x v="706"/>
    <x v="0"/>
    <n v="4"/>
    <n v="1.1124852981246799E+18"/>
    <d v="2021-06-03T00:00:00"/>
    <d v="2022-05-30T00:00:00"/>
    <n v="0"/>
    <n v="1"/>
    <n v="5"/>
    <n v="30"/>
    <n v="2"/>
    <n v="19.2"/>
    <n v="20983"/>
    <n v="1000000"/>
    <n v="92539"/>
    <n v="607050"/>
    <n v="0"/>
    <n v="0"/>
    <n v="0"/>
    <m/>
    <n v="0"/>
    <n v="0"/>
    <n v="0"/>
    <m/>
    <m/>
    <d v="2021-10-31T00:00:00"/>
    <n v="1"/>
    <s v="S"/>
    <n v="1"/>
    <n v="30"/>
    <n v="0"/>
    <s v=" "/>
    <s v=" "/>
    <s v=" "/>
    <s v=" "/>
    <s v=" "/>
    <s v=" "/>
    <n v="1"/>
    <n v="1"/>
    <s v="null"/>
    <s v=" "/>
    <n v="515160"/>
    <s v="CREDIYA 20"/>
    <n v="44350"/>
    <n v="0"/>
    <n v="0"/>
    <n v="0"/>
    <s v=" "/>
    <n v="0"/>
    <s v="ARIZABALETA LUCIANA"/>
    <n v="0"/>
    <m/>
    <m/>
    <m/>
    <m/>
  </r>
  <r>
    <n v="162003"/>
    <s v="C"/>
    <x v="707"/>
    <x v="0"/>
    <n v="4"/>
    <n v="1.1306157991246799E+18"/>
    <d v="2021-03-25T00:00:00"/>
    <d v="2023-03-30T00:00:00"/>
    <n v="0"/>
    <n v="1"/>
    <n v="7"/>
    <n v="30"/>
    <n v="2"/>
    <n v="19.2"/>
    <n v="20983"/>
    <n v="1300000"/>
    <n v="66038"/>
    <n v="972003"/>
    <n v="0"/>
    <n v="0"/>
    <n v="0"/>
    <m/>
    <n v="0"/>
    <n v="0"/>
    <n v="0"/>
    <m/>
    <m/>
    <d v="2021-10-30T00:00:00"/>
    <n v="1"/>
    <s v="S"/>
    <n v="1"/>
    <n v="30"/>
    <n v="0"/>
    <s v=" "/>
    <s v=" "/>
    <s v=" "/>
    <s v=" "/>
    <s v=" "/>
    <s v=" "/>
    <n v="1"/>
    <n v="1"/>
    <s v="null"/>
    <s v=" "/>
    <n v="810000"/>
    <s v="CREDIYA 20"/>
    <n v="44280"/>
    <n v="0"/>
    <n v="0"/>
    <n v="0"/>
    <s v=" "/>
    <n v="0"/>
    <s v="ARIZABALETA LUCIANA"/>
    <n v="0"/>
    <m/>
    <m/>
    <m/>
    <m/>
  </r>
  <r>
    <n v="3370444"/>
    <s v="C"/>
    <x v="708"/>
    <x v="0"/>
    <n v="4"/>
    <n v="1.23419368521038E+18"/>
    <d v="2021-09-08T00:00:00"/>
    <d v="2025-08-30T00:00:00"/>
    <n v="0"/>
    <n v="1"/>
    <n v="2"/>
    <n v="30"/>
    <n v="2"/>
    <n v="15.6"/>
    <n v="16765"/>
    <n v="4000000"/>
    <n v="118758"/>
    <n v="3885604"/>
    <n v="0"/>
    <n v="0"/>
    <n v="0"/>
    <m/>
    <n v="0"/>
    <n v="0"/>
    <n v="0"/>
    <m/>
    <m/>
    <d v="2021-10-30T00:00:00"/>
    <n v="1"/>
    <s v="S"/>
    <n v="1"/>
    <n v="30"/>
    <n v="0"/>
    <s v=" "/>
    <s v=" "/>
    <s v=" "/>
    <s v=" "/>
    <s v=" "/>
    <s v=" "/>
    <n v="1"/>
    <n v="1"/>
    <s v="null"/>
    <s v=" "/>
    <n v="515160"/>
    <s v="LIBRE INVERSION 20 SIN CODEUDO"/>
    <n v="44447"/>
    <n v="0"/>
    <n v="0"/>
    <n v="0"/>
    <s v=" "/>
    <n v="0"/>
    <s v="ARIZABALETA LUCIANA"/>
    <n v="0"/>
    <m/>
    <m/>
    <m/>
    <m/>
  </r>
  <r>
    <n v="773903"/>
    <s v="C"/>
    <x v="709"/>
    <x v="0"/>
    <n v="4"/>
    <n v="6.70027421246892E+16"/>
    <d v="2021-06-21T00:00:00"/>
    <d v="2023-06-30T00:00:00"/>
    <n v="0"/>
    <n v="1"/>
    <n v="4"/>
    <n v="30"/>
    <n v="2"/>
    <n v="19.2"/>
    <n v="20983"/>
    <n v="1500000"/>
    <n v="76197"/>
    <n v="1289063"/>
    <n v="0"/>
    <n v="0"/>
    <n v="0"/>
    <m/>
    <n v="0"/>
    <n v="0"/>
    <n v="0"/>
    <m/>
    <m/>
    <d v="2021-10-30T00:00:00"/>
    <n v="1"/>
    <s v="S"/>
    <n v="1"/>
    <n v="30"/>
    <n v="0"/>
    <s v=" "/>
    <s v=" "/>
    <s v=" "/>
    <s v=" "/>
    <s v=" "/>
    <s v=" "/>
    <n v="1"/>
    <n v="1"/>
    <s v="null"/>
    <s v=" "/>
    <n v="515160"/>
    <s v="CREDIYA 20"/>
    <n v="44368"/>
    <n v="0"/>
    <n v="0"/>
    <n v="0"/>
    <s v=" "/>
    <n v="0"/>
    <s v="ARIZABALETA LUCIANA"/>
    <n v="0"/>
    <m/>
    <m/>
    <m/>
    <m/>
  </r>
  <r>
    <n v="4607137"/>
    <s v="C"/>
    <x v="710"/>
    <x v="0"/>
    <n v="4"/>
    <n v="1.11179356012035E+16"/>
    <d v="2021-09-29T00:00:00"/>
    <d v="2025-09-30T00:00:00"/>
    <n v="0"/>
    <n v="1"/>
    <n v="1"/>
    <n v="30"/>
    <n v="2"/>
    <n v="15.6"/>
    <n v="16765"/>
    <n v="5200000"/>
    <n v="147903"/>
    <n v="5122297"/>
    <n v="0"/>
    <n v="0"/>
    <n v="0"/>
    <m/>
    <n v="0"/>
    <n v="0"/>
    <n v="0"/>
    <m/>
    <m/>
    <d v="2021-10-30T00:00:00"/>
    <n v="1"/>
    <s v="S"/>
    <n v="1"/>
    <n v="30"/>
    <n v="0"/>
    <s v=" "/>
    <s v=" "/>
    <s v=" "/>
    <s v=" "/>
    <s v=" "/>
    <s v=" "/>
    <n v="1"/>
    <n v="1"/>
    <s v="null"/>
    <s v=" "/>
    <n v="515160"/>
    <s v="LIBRE INVERSION 20"/>
    <n v="44468"/>
    <n v="0"/>
    <n v="0"/>
    <n v="0"/>
    <s v=" "/>
    <n v="0"/>
    <s v="ARIZABALETA LUCIANA"/>
    <n v="0"/>
    <m/>
    <m/>
    <m/>
    <m/>
  </r>
  <r>
    <n v="2239139"/>
    <s v="C"/>
    <x v="711"/>
    <x v="0"/>
    <n v="4"/>
    <n v="1.14385471912038E+18"/>
    <d v="2021-08-25T00:00:00"/>
    <d v="2025-08-30T00:00:00"/>
    <n v="0"/>
    <n v="1"/>
    <n v="2"/>
    <n v="30"/>
    <n v="2"/>
    <n v="15.6"/>
    <n v="16765"/>
    <n v="2500000"/>
    <n v="71107"/>
    <n v="2424781"/>
    <n v="0"/>
    <n v="0"/>
    <n v="0"/>
    <m/>
    <n v="0"/>
    <n v="0"/>
    <n v="0"/>
    <m/>
    <m/>
    <d v="2021-10-30T00:00:00"/>
    <n v="1"/>
    <s v="S"/>
    <n v="1"/>
    <n v="30"/>
    <n v="0"/>
    <s v=" "/>
    <s v=" "/>
    <s v=" "/>
    <s v=" "/>
    <s v=" "/>
    <s v=" "/>
    <n v="1"/>
    <n v="1"/>
    <s v="null"/>
    <s v=" "/>
    <n v="185642"/>
    <s v="LIBRE INVERSION 20"/>
    <n v="44433"/>
    <n v="0"/>
    <n v="0"/>
    <n v="0"/>
    <s v=" "/>
    <n v="0"/>
    <s v="ARIZABALETA LUCIANA"/>
    <n v="0"/>
    <m/>
    <m/>
    <m/>
    <m/>
  </r>
  <r>
    <n v="2795650"/>
    <s v="C"/>
    <x v="711"/>
    <x v="0"/>
    <n v="4"/>
    <n v="1.14385471912038E+18"/>
    <d v="2021-05-06T00:00:00"/>
    <d v="2024-04-30T00:00:00"/>
    <n v="0"/>
    <n v="1"/>
    <n v="6"/>
    <n v="30"/>
    <n v="2"/>
    <n v="15.6"/>
    <n v="16765"/>
    <n v="3500000"/>
    <n v="123395"/>
    <n v="3027430"/>
    <n v="0"/>
    <n v="0"/>
    <n v="0"/>
    <m/>
    <n v="0"/>
    <n v="0"/>
    <n v="0"/>
    <m/>
    <m/>
    <d v="2021-10-30T00:00:00"/>
    <n v="1"/>
    <s v="S"/>
    <n v="1"/>
    <n v="30"/>
    <n v="0"/>
    <s v=" "/>
    <s v=" "/>
    <s v=" "/>
    <s v=" "/>
    <s v=" "/>
    <s v=" "/>
    <n v="1"/>
    <n v="1"/>
    <s v="null"/>
    <s v=" "/>
    <n v="231780"/>
    <s v="LIBRE INVERSION 20"/>
    <n v="44322"/>
    <n v="0"/>
    <n v="0"/>
    <n v="0"/>
    <s v=" "/>
    <n v="0"/>
    <s v="ARIZABALETA LUCIANA"/>
    <n v="0"/>
    <m/>
    <m/>
    <m/>
    <m/>
  </r>
  <r>
    <n v="1178881"/>
    <s v="C"/>
    <x v="711"/>
    <x v="0"/>
    <n v="4"/>
    <n v="1.1438547191246799E+18"/>
    <d v="2021-03-09T00:00:00"/>
    <d v="2023-02-28T00:00:00"/>
    <n v="0"/>
    <n v="1"/>
    <n v="8"/>
    <n v="30"/>
    <n v="2"/>
    <n v="19.2"/>
    <n v="20983"/>
    <n v="1800000"/>
    <n v="91437"/>
    <n v="1276619"/>
    <n v="0"/>
    <n v="0"/>
    <n v="0"/>
    <m/>
    <n v="0"/>
    <n v="0"/>
    <n v="0"/>
    <m/>
    <m/>
    <d v="2021-10-30T00:00:00"/>
    <n v="1"/>
    <s v="S"/>
    <n v="1"/>
    <n v="30"/>
    <n v="0"/>
    <s v=" "/>
    <s v=" "/>
    <s v=" "/>
    <s v=" "/>
    <s v=" "/>
    <s v=" "/>
    <n v="1"/>
    <n v="1"/>
    <s v="null"/>
    <s v=" "/>
    <n v="97738"/>
    <s v="CREDIYA 20"/>
    <n v="44264"/>
    <n v="0"/>
    <n v="0"/>
    <n v="0"/>
    <s v=" "/>
    <n v="0"/>
    <s v="ARIZABALETA LUCIANA"/>
    <n v="0"/>
    <m/>
    <m/>
    <m/>
    <m/>
  </r>
  <r>
    <n v="1521615"/>
    <s v="C"/>
    <x v="712"/>
    <x v="0"/>
    <n v="4"/>
    <n v="1.1305886631246799E+18"/>
    <d v="2021-09-14T00:00:00"/>
    <d v="2022-08-30T00:00:00"/>
    <n v="0"/>
    <n v="1"/>
    <n v="2"/>
    <n v="30"/>
    <n v="2"/>
    <n v="19.2"/>
    <n v="20983"/>
    <n v="2000000"/>
    <n v="185078"/>
    <n v="1693335"/>
    <n v="0"/>
    <n v="0"/>
    <n v="0"/>
    <m/>
    <n v="0"/>
    <n v="0"/>
    <n v="0"/>
    <m/>
    <m/>
    <d v="2021-10-30T00:00:00"/>
    <n v="1"/>
    <s v="S"/>
    <n v="1"/>
    <n v="30"/>
    <n v="0"/>
    <s v=" "/>
    <s v=" "/>
    <s v=" "/>
    <s v=" "/>
    <s v=" "/>
    <s v=" "/>
    <n v="1"/>
    <n v="1"/>
    <s v="null"/>
    <s v=" "/>
    <n v="171720"/>
    <s v="CREDIYA 20"/>
    <n v="44453"/>
    <n v="0"/>
    <n v="0"/>
    <n v="0"/>
    <s v=" "/>
    <n v="0"/>
    <s v="ARIZABALETA LUCIANA"/>
    <n v="0"/>
    <m/>
    <m/>
    <m/>
    <m/>
  </r>
  <r>
    <n v="9943361"/>
    <s v="C"/>
    <x v="713"/>
    <x v="0"/>
    <n v="4"/>
    <n v="1.13066437312038E+18"/>
    <d v="2020-11-10T00:00:00"/>
    <d v="2026-10-30T00:00:00"/>
    <n v="0"/>
    <n v="1"/>
    <n v="13"/>
    <n v="30"/>
    <n v="2"/>
    <n v="18"/>
    <n v="19562"/>
    <n v="15000000"/>
    <n v="347224"/>
    <n v="13361689"/>
    <n v="0"/>
    <n v="0"/>
    <n v="0"/>
    <m/>
    <n v="0"/>
    <n v="0"/>
    <n v="0"/>
    <m/>
    <m/>
    <d v="2021-10-30T00:00:00"/>
    <n v="1"/>
    <s v="S"/>
    <n v="1"/>
    <n v="30"/>
    <n v="0"/>
    <s v=" "/>
    <s v=" "/>
    <s v=" "/>
    <s v=" "/>
    <s v=" "/>
    <s v=" "/>
    <n v="1"/>
    <n v="1"/>
    <s v="null"/>
    <s v=" "/>
    <n v="3418328"/>
    <s v="LIBRE INVERSION 20"/>
    <n v="44145"/>
    <n v="0"/>
    <n v="0"/>
    <n v="0"/>
    <s v=" "/>
    <n v="0"/>
    <n v="0"/>
    <n v="0"/>
    <m/>
    <m/>
    <m/>
    <m/>
  </r>
  <r>
    <n v="793382"/>
    <s v="C"/>
    <x v="713"/>
    <x v="0"/>
    <n v="4"/>
    <n v="1.1306643731246799E+18"/>
    <d v="2021-03-24T00:00:00"/>
    <d v="2022-03-30T00:00:00"/>
    <n v="0"/>
    <n v="1"/>
    <n v="8"/>
    <n v="30"/>
    <n v="2"/>
    <n v="19.2"/>
    <n v="20983"/>
    <n v="3000000"/>
    <n v="277616"/>
    <n v="1066131"/>
    <n v="0"/>
    <n v="0"/>
    <n v="0"/>
    <m/>
    <n v="0"/>
    <n v="0"/>
    <n v="0"/>
    <m/>
    <m/>
    <d v="2021-10-30T00:00:00"/>
    <n v="1"/>
    <s v="S"/>
    <n v="1"/>
    <n v="30"/>
    <n v="0"/>
    <s v=" "/>
    <s v=" "/>
    <s v=" "/>
    <s v=" "/>
    <s v=" "/>
    <s v=" "/>
    <n v="1"/>
    <n v="1"/>
    <s v="null"/>
    <s v=" "/>
    <n v="272749"/>
    <s v="CREDIYA 20"/>
    <n v="44279"/>
    <n v="0"/>
    <n v="0"/>
    <n v="0"/>
    <s v=" "/>
    <n v="0"/>
    <n v="0"/>
    <n v="0"/>
    <m/>
    <m/>
    <m/>
    <m/>
  </r>
  <r>
    <n v="0"/>
    <s v="C"/>
    <x v="714"/>
    <x v="0"/>
    <n v="4"/>
    <n v="1.0874203041246799E+18"/>
    <d v="2021-01-15T00:00:00"/>
    <d v="2021-12-30T00:00:00"/>
    <n v="0"/>
    <n v="1"/>
    <n v="10"/>
    <n v="30"/>
    <n v="2"/>
    <n v="21.6"/>
    <n v="23872"/>
    <n v="1200000"/>
    <n v="112429"/>
    <n v="218765"/>
    <n v="0"/>
    <n v="0"/>
    <n v="0"/>
    <m/>
    <n v="0"/>
    <n v="0"/>
    <n v="0"/>
    <m/>
    <m/>
    <d v="2021-10-30T00:00:00"/>
    <n v="1"/>
    <s v="S"/>
    <n v="1"/>
    <n v="30"/>
    <n v="0"/>
    <s v=" "/>
    <s v=" "/>
    <s v=" "/>
    <s v=" "/>
    <s v=" "/>
    <s v=" "/>
    <n v="1"/>
    <n v="1"/>
    <s v="null"/>
    <s v=" "/>
    <n v="1868283"/>
    <s v="CREDIYA 20"/>
    <n v="44211"/>
    <n v="0"/>
    <n v="0"/>
    <n v="0"/>
    <s v=" "/>
    <n v="0"/>
    <s v="ARIZABALETA LUCIANA"/>
    <n v="0"/>
    <m/>
    <m/>
    <m/>
    <m/>
  </r>
  <r>
    <n v="2531114"/>
    <s v="C"/>
    <x v="715"/>
    <x v="1"/>
    <n v="4"/>
    <n v="1.1441966191049099E+19"/>
    <d v="2020-06-29T00:00:00"/>
    <d v="2027-06-30T00:00:00"/>
    <n v="0"/>
    <n v="1"/>
    <n v="54"/>
    <n v="30"/>
    <n v="2"/>
    <n v="18"/>
    <n v="19562"/>
    <n v="4943130"/>
    <n v="104730"/>
    <n v="2531114"/>
    <n v="0"/>
    <n v="0"/>
    <n v="0"/>
    <m/>
    <n v="0"/>
    <n v="0"/>
    <n v="0"/>
    <m/>
    <m/>
    <d v="2021-10-31T00:00:00"/>
    <n v="1"/>
    <s v="S"/>
    <n v="1"/>
    <n v="30"/>
    <n v="0"/>
    <s v=" "/>
    <s v=" "/>
    <s v=" "/>
    <s v=" "/>
    <s v=" "/>
    <s v=" "/>
    <n v="1"/>
    <n v="1"/>
    <s v="null"/>
    <s v=" "/>
    <n v="0"/>
    <s v="EX ASOCIADOS"/>
    <n v="44023"/>
    <n v="0"/>
    <n v="0"/>
    <n v="0"/>
    <s v=" "/>
    <n v="1"/>
    <s v="SARA SOFIA URIBE "/>
    <n v="0"/>
    <m/>
    <m/>
    <m/>
    <m/>
  </r>
  <r>
    <n v="1204886"/>
    <s v="C"/>
    <x v="716"/>
    <x v="0"/>
    <n v="4"/>
    <n v="6.70244741246894E+16"/>
    <d v="2021-09-01T00:00:00"/>
    <d v="2022-06-30T00:00:00"/>
    <n v="0"/>
    <n v="1"/>
    <n v="2"/>
    <n v="30"/>
    <n v="2"/>
    <n v="19.2"/>
    <n v="20983"/>
    <n v="2000000"/>
    <n v="218595"/>
    <n v="1625747"/>
    <n v="0"/>
    <n v="0"/>
    <n v="0"/>
    <m/>
    <n v="0"/>
    <n v="0"/>
    <n v="0"/>
    <m/>
    <m/>
    <d v="2021-10-30T00:00:00"/>
    <n v="1"/>
    <s v="S"/>
    <n v="1"/>
    <n v="30"/>
    <n v="0"/>
    <s v=" "/>
    <s v=" "/>
    <s v=" "/>
    <s v=" "/>
    <s v=" "/>
    <s v=" "/>
    <n v="1"/>
    <n v="1"/>
    <s v="null"/>
    <s v=" "/>
    <n v="420861"/>
    <s v="CREDIYA 20"/>
    <n v="44440"/>
    <n v="0"/>
    <n v="0"/>
    <n v="0"/>
    <s v=" "/>
    <n v="0"/>
    <s v="ARIZABALETA LUCIANA"/>
    <n v="0"/>
    <m/>
    <m/>
    <m/>
    <m/>
  </r>
  <r>
    <n v="5509170"/>
    <s v="C"/>
    <x v="716"/>
    <x v="0"/>
    <n v="4"/>
    <n v="6.7024474117788096E+16"/>
    <d v="2020-06-30T00:00:00"/>
    <d v="2024-06-30T00:00:00"/>
    <n v="0"/>
    <n v="1"/>
    <n v="16"/>
    <n v="30"/>
    <n v="2"/>
    <n v="18"/>
    <n v="19562"/>
    <n v="10000000"/>
    <n v="295257"/>
    <n v="7433498"/>
    <n v="0"/>
    <n v="0"/>
    <n v="0"/>
    <m/>
    <n v="0"/>
    <n v="0"/>
    <n v="0"/>
    <m/>
    <m/>
    <d v="2021-10-30T00:00:00"/>
    <n v="1"/>
    <s v="S"/>
    <n v="1"/>
    <n v="30"/>
    <n v="0"/>
    <s v=" "/>
    <s v=" "/>
    <s v=" "/>
    <s v=" "/>
    <s v=" "/>
    <s v=" "/>
    <n v="1"/>
    <n v="1"/>
    <s v="null"/>
    <s v=" "/>
    <n v="1924328"/>
    <s v="FERIA 2020"/>
    <n v="44012"/>
    <n v="0"/>
    <n v="0"/>
    <n v="0"/>
    <s v=" "/>
    <n v="0"/>
    <s v="ARIZABALETA LUCIANA"/>
    <n v="0"/>
    <m/>
    <m/>
    <m/>
    <m/>
  </r>
  <r>
    <n v="0"/>
    <s v="C"/>
    <x v="717"/>
    <x v="0"/>
    <n v="4"/>
    <n v="4.55014452103892E+16"/>
    <d v="2021-06-23T00:00:00"/>
    <d v="2022-12-30T00:00:00"/>
    <n v="0"/>
    <n v="1"/>
    <n v="4"/>
    <n v="30"/>
    <n v="2"/>
    <n v="15.6"/>
    <n v="16765"/>
    <n v="2000000"/>
    <n v="128184"/>
    <n v="1602133"/>
    <n v="0"/>
    <n v="0"/>
    <n v="0"/>
    <m/>
    <n v="0"/>
    <n v="0"/>
    <n v="0"/>
    <m/>
    <m/>
    <d v="2021-10-30T00:00:00"/>
    <n v="1"/>
    <s v="S"/>
    <n v="1"/>
    <n v="30"/>
    <n v="0"/>
    <s v=" "/>
    <s v=" "/>
    <s v=" "/>
    <s v=" "/>
    <s v=" "/>
    <s v=" "/>
    <n v="1"/>
    <n v="1"/>
    <s v="null"/>
    <s v=" "/>
    <n v="1624511"/>
    <s v="LIBRE INVERSION 20 SIN CODEUDO"/>
    <n v="44370"/>
    <n v="0"/>
    <n v="0"/>
    <n v="0"/>
    <s v=" "/>
    <n v="0"/>
    <s v="ARIZABALETA LUCIANA"/>
    <n v="0"/>
    <m/>
    <m/>
    <m/>
    <m/>
  </r>
  <r>
    <n v="0"/>
    <s v="C"/>
    <x v="717"/>
    <x v="0"/>
    <n v="4"/>
    <n v="4.5501445124688896E+16"/>
    <d v="2021-03-12T00:00:00"/>
    <d v="2022-02-28T00:00:00"/>
    <n v="0"/>
    <n v="1"/>
    <n v="8"/>
    <n v="30"/>
    <n v="2"/>
    <n v="19.2"/>
    <n v="20983"/>
    <n v="2000000"/>
    <n v="185078"/>
    <n v="710750"/>
    <n v="0"/>
    <n v="0"/>
    <n v="0"/>
    <m/>
    <n v="0"/>
    <n v="0"/>
    <n v="0"/>
    <m/>
    <m/>
    <d v="2021-10-30T00:00:00"/>
    <n v="1"/>
    <s v="S"/>
    <n v="1"/>
    <n v="30"/>
    <n v="0"/>
    <s v=" "/>
    <s v=" "/>
    <s v=" "/>
    <s v=" "/>
    <s v=" "/>
    <s v=" "/>
    <n v="1"/>
    <n v="1"/>
    <s v="null"/>
    <s v=" "/>
    <n v="720678"/>
    <s v="CREDIYA 20"/>
    <n v="44267"/>
    <n v="0"/>
    <n v="0"/>
    <n v="0"/>
    <s v=" "/>
    <n v="0"/>
    <s v="ARIZABALETA LUCIANA"/>
    <n v="0"/>
    <m/>
    <m/>
    <m/>
    <m/>
  </r>
  <r>
    <n v="2161969"/>
    <s v="C"/>
    <x v="718"/>
    <x v="0"/>
    <n v="4"/>
    <n v="3.14805702103889E+16"/>
    <d v="2021-02-23T00:00:00"/>
    <d v="2023-02-28T00:00:00"/>
    <n v="0"/>
    <n v="1"/>
    <n v="8"/>
    <n v="30"/>
    <n v="2"/>
    <n v="15.6"/>
    <n v="16765"/>
    <n v="5000000"/>
    <n v="251072"/>
    <n v="3533714"/>
    <n v="0"/>
    <n v="0"/>
    <n v="0"/>
    <m/>
    <n v="0"/>
    <n v="0"/>
    <n v="0"/>
    <m/>
    <m/>
    <d v="2021-10-30T00:00:00"/>
    <n v="1"/>
    <s v="S"/>
    <n v="1"/>
    <n v="30"/>
    <n v="0"/>
    <s v=" "/>
    <s v=" "/>
    <s v=" "/>
    <s v=" "/>
    <s v=" "/>
    <s v=" "/>
    <n v="1"/>
    <n v="1"/>
    <s v="null"/>
    <s v=" "/>
    <n v="1371745"/>
    <s v="LIBRE INVERSION 20 SIN CODEUDO"/>
    <n v="44250"/>
    <n v="0"/>
    <n v="0"/>
    <n v="0"/>
    <s v=" "/>
    <n v="0"/>
    <n v="0"/>
    <n v="0"/>
    <m/>
    <m/>
    <m/>
    <m/>
  </r>
  <r>
    <n v="547016"/>
    <s v="C"/>
    <x v="718"/>
    <x v="0"/>
    <n v="4"/>
    <n v="3.14805701246883E+16"/>
    <d v="2020-08-25T00:00:00"/>
    <d v="2022-08-30T00:00:00"/>
    <n v="0"/>
    <n v="1"/>
    <n v="14"/>
    <n v="30"/>
    <n v="2"/>
    <n v="21.6"/>
    <n v="23872"/>
    <n v="1900000"/>
    <n v="98756"/>
    <n v="894092"/>
    <n v="0"/>
    <n v="0"/>
    <n v="0"/>
    <m/>
    <n v="0"/>
    <n v="0"/>
    <n v="0"/>
    <m/>
    <m/>
    <d v="2021-10-30T00:00:00"/>
    <n v="1"/>
    <s v="S"/>
    <n v="1"/>
    <n v="30"/>
    <n v="0"/>
    <s v=" "/>
    <s v=" "/>
    <s v=" "/>
    <s v=" "/>
    <s v=" "/>
    <s v=" "/>
    <n v="1"/>
    <n v="1"/>
    <s v="null"/>
    <s v=" "/>
    <n v="347076"/>
    <s v="CREDIYA 20"/>
    <n v="44068"/>
    <n v="0"/>
    <n v="0"/>
    <n v="0"/>
    <s v=" "/>
    <n v="0"/>
    <n v="0"/>
    <n v="0"/>
    <m/>
    <m/>
    <m/>
    <m/>
  </r>
  <r>
    <n v="1822201"/>
    <s v="C"/>
    <x v="719"/>
    <x v="0"/>
    <n v="4"/>
    <n v="4.2134649124689E+16"/>
    <d v="2021-03-30T00:00:00"/>
    <d v="2023-03-30T00:00:00"/>
    <n v="0"/>
    <n v="1"/>
    <n v="7"/>
    <n v="30"/>
    <n v="2"/>
    <n v="19.2"/>
    <n v="20983"/>
    <n v="3100000"/>
    <n v="157474"/>
    <n v="2317862"/>
    <n v="0"/>
    <n v="0"/>
    <n v="0"/>
    <m/>
    <n v="0"/>
    <n v="0"/>
    <n v="0"/>
    <m/>
    <m/>
    <d v="2021-10-29T00:00:00"/>
    <n v="1"/>
    <s v="S"/>
    <n v="1"/>
    <n v="30"/>
    <n v="0"/>
    <s v=" "/>
    <s v=" "/>
    <s v=" "/>
    <s v=" "/>
    <s v=" "/>
    <s v=" "/>
    <n v="1"/>
    <n v="1"/>
    <s v="null"/>
    <s v=" "/>
    <n v="495661"/>
    <s v="CREDIYA 20"/>
    <n v="44285"/>
    <n v="0"/>
    <n v="0"/>
    <n v="0"/>
    <s v=" "/>
    <n v="890303093000"/>
    <n v="0"/>
    <n v="0"/>
    <m/>
    <m/>
    <m/>
    <m/>
  </r>
  <r>
    <n v="5773876"/>
    <s v="C"/>
    <x v="719"/>
    <x v="0"/>
    <n v="4"/>
    <n v="4.2134649117788096E+16"/>
    <d v="2020-06-24T00:00:00"/>
    <d v="2027-06-30T00:00:00"/>
    <n v="0"/>
    <n v="1"/>
    <n v="16"/>
    <n v="30"/>
    <n v="2"/>
    <n v="18"/>
    <n v="19562"/>
    <n v="8223000"/>
    <n v="174221"/>
    <n v="7344439"/>
    <n v="0"/>
    <n v="0"/>
    <n v="0"/>
    <m/>
    <n v="0"/>
    <n v="0"/>
    <n v="0"/>
    <m/>
    <m/>
    <d v="2021-10-29T00:00:00"/>
    <n v="1"/>
    <s v="S"/>
    <n v="1"/>
    <n v="30"/>
    <n v="0"/>
    <s v=" "/>
    <s v=" "/>
    <s v=" "/>
    <s v=" "/>
    <s v=" "/>
    <s v=" "/>
    <n v="1"/>
    <n v="1"/>
    <s v="null"/>
    <s v=" "/>
    <n v="1570563"/>
    <s v="FERIA 2020"/>
    <n v="44006"/>
    <n v="0"/>
    <n v="0"/>
    <n v="0"/>
    <s v=" "/>
    <n v="890303093000"/>
    <n v="0"/>
    <n v="0"/>
    <m/>
    <m/>
    <m/>
    <m/>
  </r>
  <r>
    <n v="314197"/>
    <s v="C"/>
    <x v="720"/>
    <x v="0"/>
    <n v="4"/>
    <n v="1.1439709991246799E+18"/>
    <d v="2020-10-26T00:00:00"/>
    <d v="2022-10-30T00:00:00"/>
    <n v="0"/>
    <n v="1"/>
    <n v="12"/>
    <n v="30"/>
    <n v="2"/>
    <n v="21.6"/>
    <n v="23872"/>
    <n v="1000000"/>
    <n v="51977"/>
    <n v="554772"/>
    <n v="0"/>
    <n v="0"/>
    <n v="0"/>
    <m/>
    <n v="0"/>
    <n v="0"/>
    <n v="0"/>
    <m/>
    <m/>
    <d v="2021-10-30T00:00:00"/>
    <n v="1"/>
    <s v="S"/>
    <n v="1"/>
    <n v="30"/>
    <n v="0"/>
    <s v=" "/>
    <s v=" "/>
    <s v=" "/>
    <s v=" "/>
    <s v=" "/>
    <s v=" "/>
    <n v="1"/>
    <n v="1"/>
    <s v="null"/>
    <s v=" "/>
    <n v="240575"/>
    <s v="CREDIYA 20"/>
    <n v="44130"/>
    <n v="0"/>
    <n v="0"/>
    <n v="0"/>
    <s v=" "/>
    <n v="800087565"/>
    <s v="SYNLAB COLOMBIA S A S"/>
    <n v="0"/>
    <m/>
    <m/>
    <m/>
    <m/>
  </r>
  <r>
    <n v="1792207"/>
    <s v="C"/>
    <x v="720"/>
    <x v="0"/>
    <n v="4"/>
    <n v="1.14397099911778E+18"/>
    <d v="2020-04-16T00:00:00"/>
    <d v="2027-03-30T00:00:00"/>
    <n v="0"/>
    <n v="1"/>
    <n v="16"/>
    <n v="30"/>
    <n v="2"/>
    <n v="18"/>
    <n v="19562"/>
    <n v="3543000"/>
    <n v="75065"/>
    <n v="3164472"/>
    <n v="0"/>
    <n v="0"/>
    <n v="0"/>
    <m/>
    <n v="0"/>
    <n v="0"/>
    <n v="0"/>
    <m/>
    <m/>
    <d v="2021-10-30T00:00:00"/>
    <n v="1"/>
    <s v="S"/>
    <n v="1"/>
    <n v="30"/>
    <n v="0"/>
    <s v=" "/>
    <s v=" "/>
    <s v=" "/>
    <s v=" "/>
    <s v=" "/>
    <s v=" "/>
    <n v="1"/>
    <n v="1"/>
    <s v="null"/>
    <s v=" "/>
    <n v="1372265"/>
    <s v="FERIA 2020"/>
    <n v="43937"/>
    <n v="0"/>
    <n v="0"/>
    <n v="0"/>
    <s v=" "/>
    <n v="800087565"/>
    <s v="SYNLAB COLOMBIA S A S"/>
    <n v="0"/>
    <m/>
    <m/>
    <m/>
    <m/>
  </r>
  <r>
    <n v="147174"/>
    <s v="C"/>
    <x v="721"/>
    <x v="0"/>
    <n v="4"/>
    <n v="1.13065722812048E+18"/>
    <d v="2021-02-18T00:00:00"/>
    <d v="2022-01-30T00:00:00"/>
    <n v="0"/>
    <n v="1"/>
    <n v="8"/>
    <n v="30"/>
    <n v="2"/>
    <n v="9"/>
    <n v="9381"/>
    <n v="700000"/>
    <n v="66731"/>
    <n v="197040"/>
    <n v="0"/>
    <n v="0"/>
    <n v="0"/>
    <m/>
    <n v="0"/>
    <n v="0"/>
    <n v="0"/>
    <m/>
    <m/>
    <d v="2021-10-30T00:00:00"/>
    <n v="1"/>
    <s v="S"/>
    <n v="1"/>
    <n v="30"/>
    <n v="0"/>
    <s v=" "/>
    <s v=" "/>
    <s v=" "/>
    <s v=" "/>
    <s v=" "/>
    <s v=" "/>
    <n v="1"/>
    <n v="1"/>
    <s v="null"/>
    <s v=" "/>
    <n v="49866"/>
    <s v="SOCIAL V,E,C,I, 20"/>
    <n v="44245"/>
    <n v="0"/>
    <n v="0"/>
    <n v="0"/>
    <s v=" "/>
    <n v="800087565"/>
    <s v="SYNLAB COLOMBIA S A S"/>
    <n v="0"/>
    <m/>
    <m/>
    <m/>
    <m/>
  </r>
  <r>
    <n v="249287"/>
    <s v="C"/>
    <x v="721"/>
    <x v="0"/>
    <n v="4"/>
    <n v="1.13065722826718E+18"/>
    <d v="2020-12-03T00:00:00"/>
    <d v="2022-03-30T00:00:00"/>
    <n v="0"/>
    <n v="1"/>
    <n v="11"/>
    <n v="30"/>
    <n v="2"/>
    <n v="11.76"/>
    <n v="12415"/>
    <n v="1000000"/>
    <n v="69234"/>
    <n v="333752"/>
    <n v="0"/>
    <n v="0"/>
    <n v="0"/>
    <m/>
    <n v="0"/>
    <n v="0"/>
    <n v="0"/>
    <m/>
    <m/>
    <d v="2021-10-30T00:00:00"/>
    <n v="1"/>
    <s v="S"/>
    <n v="1"/>
    <n v="30"/>
    <n v="0"/>
    <s v=" "/>
    <s v=" "/>
    <s v=" "/>
    <s v=" "/>
    <s v=" "/>
    <s v=" "/>
    <n v="1"/>
    <n v="1"/>
    <s v="null"/>
    <s v=" "/>
    <n v="84465"/>
    <s v="CREDITO MADRUGON DATACREDITO"/>
    <n v="44168"/>
    <n v="0"/>
    <n v="0"/>
    <n v="0"/>
    <s v=" "/>
    <n v="800087565"/>
    <s v="SYNLAB COLOMBIA S A S"/>
    <n v="0"/>
    <m/>
    <m/>
    <m/>
    <m/>
  </r>
  <r>
    <n v="829227"/>
    <s v="C"/>
    <x v="721"/>
    <x v="0"/>
    <n v="4"/>
    <n v="1.1306572281246799E+18"/>
    <d v="2020-08-12T00:00:00"/>
    <d v="2022-07-30T00:00:00"/>
    <n v="0"/>
    <n v="1"/>
    <n v="5"/>
    <n v="30"/>
    <n v="2"/>
    <n v="21.6"/>
    <n v="23872"/>
    <n v="1350000"/>
    <n v="70169"/>
    <n v="1110190"/>
    <n v="0"/>
    <n v="0"/>
    <n v="0"/>
    <m/>
    <n v="0"/>
    <n v="0"/>
    <n v="0"/>
    <m/>
    <m/>
    <d v="2021-10-30T00:00:00"/>
    <n v="1"/>
    <s v="S"/>
    <n v="1"/>
    <n v="30"/>
    <n v="0"/>
    <s v=" "/>
    <s v=" "/>
    <s v=" "/>
    <s v=" "/>
    <s v=" "/>
    <s v=" "/>
    <n v="1"/>
    <n v="1"/>
    <s v="null"/>
    <s v=" "/>
    <n v="280963"/>
    <s v="CREDIYA 20"/>
    <n v="44055"/>
    <n v="0"/>
    <n v="0"/>
    <n v="0"/>
    <s v=" "/>
    <n v="800087565"/>
    <s v="SYNLAB COLOMBIA S A S"/>
    <n v="0"/>
    <m/>
    <m/>
    <m/>
    <m/>
  </r>
  <r>
    <n v="3534405"/>
    <s v="C"/>
    <x v="721"/>
    <x v="0"/>
    <n v="4"/>
    <n v="1.13065722811778E+18"/>
    <d v="2020-04-16T00:00:00"/>
    <d v="2027-03-30T00:00:00"/>
    <n v="0"/>
    <n v="1"/>
    <n v="16"/>
    <n v="30"/>
    <n v="2"/>
    <n v="18"/>
    <n v="19562"/>
    <n v="5298000"/>
    <n v="112249"/>
    <n v="4731951"/>
    <n v="0"/>
    <n v="0"/>
    <n v="0"/>
    <m/>
    <n v="0"/>
    <n v="0"/>
    <n v="0"/>
    <m/>
    <m/>
    <d v="2021-10-30T00:00:00"/>
    <n v="1"/>
    <s v="S"/>
    <n v="1"/>
    <n v="30"/>
    <n v="0"/>
    <s v=" "/>
    <s v=" "/>
    <s v=" "/>
    <s v=" "/>
    <s v=" "/>
    <s v=" "/>
    <n v="1"/>
    <n v="1"/>
    <s v="null"/>
    <s v=" "/>
    <n v="1197546"/>
    <s v="FERIA 2020"/>
    <n v="43937"/>
    <n v="0"/>
    <n v="0"/>
    <n v="0"/>
    <s v=" "/>
    <n v="800087565"/>
    <s v="SYNLAB COLOMBIA S A S"/>
    <n v="0"/>
    <m/>
    <m/>
    <m/>
    <m/>
  </r>
  <r>
    <n v="1421959"/>
    <s v="C"/>
    <x v="722"/>
    <x v="0"/>
    <n v="4"/>
    <n v="1.1440342471246799E+18"/>
    <d v="2020-12-22T00:00:00"/>
    <d v="2022-06-30T00:00:00"/>
    <n v="0"/>
    <n v="1"/>
    <n v="1"/>
    <n v="30"/>
    <n v="2"/>
    <n v="21.6"/>
    <n v="23872"/>
    <n v="2000000"/>
    <n v="131651"/>
    <n v="1904590"/>
    <n v="0"/>
    <n v="0"/>
    <n v="0"/>
    <m/>
    <n v="0"/>
    <n v="0"/>
    <n v="0"/>
    <m/>
    <m/>
    <d v="2021-10-31T00:00:00"/>
    <n v="1"/>
    <s v="S"/>
    <n v="1"/>
    <n v="30"/>
    <n v="0"/>
    <s v=" "/>
    <s v=" "/>
    <s v=" "/>
    <s v=" "/>
    <s v=" "/>
    <s v=" "/>
    <n v="1"/>
    <n v="1"/>
    <s v="null"/>
    <s v=" "/>
    <n v="482631"/>
    <s v="CREDIYA 20"/>
    <n v="44187"/>
    <n v="0"/>
    <n v="0"/>
    <n v="0"/>
    <s v=" "/>
    <n v="0"/>
    <s v="ARIZABALETA LUCIANA"/>
    <n v="0"/>
    <m/>
    <m/>
    <m/>
    <m/>
  </r>
  <r>
    <n v="3329895"/>
    <s v="C"/>
    <x v="722"/>
    <x v="0"/>
    <n v="4"/>
    <n v="1.14403424711778E+18"/>
    <d v="2020-05-01T00:00:00"/>
    <d v="2024-04-30T00:00:00"/>
    <n v="0"/>
    <n v="1"/>
    <n v="16"/>
    <n v="30"/>
    <n v="2"/>
    <n v="18"/>
    <n v="19562"/>
    <n v="6000000"/>
    <n v="177154"/>
    <n v="4460102"/>
    <n v="0"/>
    <n v="0"/>
    <n v="0"/>
    <m/>
    <n v="0"/>
    <n v="0"/>
    <n v="0"/>
    <m/>
    <m/>
    <d v="2021-10-30T00:00:00"/>
    <n v="1"/>
    <s v="S"/>
    <n v="1"/>
    <n v="30"/>
    <n v="0"/>
    <s v=" "/>
    <s v=" "/>
    <s v=" "/>
    <s v=" "/>
    <s v=" "/>
    <s v=" "/>
    <n v="1"/>
    <n v="1"/>
    <s v="null"/>
    <s v=" "/>
    <n v="1130207"/>
    <s v="FERIA 2020"/>
    <n v="43952"/>
    <n v="0"/>
    <n v="0"/>
    <n v="0"/>
    <s v=" "/>
    <n v="0"/>
    <s v="ARIZABALETA LUCIANA"/>
    <n v="0"/>
    <m/>
    <m/>
    <m/>
    <m/>
  </r>
  <r>
    <n v="0"/>
    <s v="C"/>
    <x v="723"/>
    <x v="0"/>
    <n v="4"/>
    <n v="2.99737661246893E+16"/>
    <d v="2021-07-26T00:00:00"/>
    <d v="2022-03-30T00:00:00"/>
    <n v="0"/>
    <n v="1"/>
    <n v="3"/>
    <n v="30"/>
    <n v="2"/>
    <n v="19.2"/>
    <n v="20983"/>
    <n v="2000000"/>
    <n v="268917"/>
    <n v="1280506"/>
    <n v="0"/>
    <n v="0"/>
    <n v="0"/>
    <m/>
    <n v="0"/>
    <n v="0"/>
    <n v="0"/>
    <m/>
    <m/>
    <d v="2021-10-30T00:00:00"/>
    <n v="1"/>
    <s v="S"/>
    <n v="1"/>
    <n v="30"/>
    <n v="0"/>
    <s v=" "/>
    <s v=" "/>
    <s v=" "/>
    <s v=" "/>
    <s v=" "/>
    <s v=" "/>
    <n v="1"/>
    <n v="1"/>
    <s v="null"/>
    <s v=" "/>
    <n v="3273110"/>
    <s v="CREDIYA 20"/>
    <n v="44403"/>
    <n v="0"/>
    <n v="0"/>
    <n v="0"/>
    <s v=" "/>
    <n v="0"/>
    <s v="ARIZABALETA LUCIANA"/>
    <n v="0"/>
    <m/>
    <m/>
    <m/>
    <m/>
  </r>
  <r>
    <n v="259535"/>
    <s v="C"/>
    <x v="724"/>
    <x v="0"/>
    <n v="4"/>
    <n v="3.13079741246895E+16"/>
    <d v="2021-10-14T00:00:00"/>
    <d v="2022-02-28T00:00:00"/>
    <n v="0"/>
    <n v="1"/>
    <n v="0"/>
    <n v="30"/>
    <n v="2"/>
    <n v="19.2"/>
    <n v="20983"/>
    <n v="300000"/>
    <n v="78119"/>
    <n v="300000"/>
    <n v="0"/>
    <n v="0"/>
    <n v="0"/>
    <m/>
    <n v="0"/>
    <n v="0"/>
    <n v="0"/>
    <m/>
    <m/>
    <d v="2021-10-14T00:00:00"/>
    <n v="1"/>
    <s v="S"/>
    <n v="1"/>
    <n v="30"/>
    <n v="0"/>
    <s v=" "/>
    <s v=" "/>
    <s v=" "/>
    <s v=" "/>
    <s v=" "/>
    <s v=" "/>
    <n v="1"/>
    <n v="1"/>
    <s v="null"/>
    <s v=" "/>
    <n v="40465"/>
    <s v="CREDIYA 20"/>
    <n v="44483"/>
    <n v="0"/>
    <n v="0"/>
    <n v="0"/>
    <s v=" "/>
    <n v="0"/>
    <n v="0"/>
    <n v="0"/>
    <m/>
    <m/>
    <m/>
    <m/>
  </r>
  <r>
    <n v="5191622"/>
    <s v="C"/>
    <x v="724"/>
    <x v="0"/>
    <n v="4"/>
    <n v="3.13079741182891E+16"/>
    <d v="2021-05-27T00:00:00"/>
    <d v="2025-05-30T00:00:00"/>
    <n v="0"/>
    <n v="1"/>
    <n v="5"/>
    <n v="30"/>
    <n v="2"/>
    <n v="15.6"/>
    <n v="16765"/>
    <n v="6500000"/>
    <n v="184878"/>
    <n v="6001069"/>
    <n v="0"/>
    <n v="0"/>
    <n v="0"/>
    <m/>
    <n v="0"/>
    <n v="0"/>
    <n v="0"/>
    <m/>
    <m/>
    <d v="2021-10-30T00:00:00"/>
    <n v="1"/>
    <s v="S"/>
    <n v="1"/>
    <n v="30"/>
    <n v="0"/>
    <s v=" "/>
    <s v=" "/>
    <s v=" "/>
    <s v=" "/>
    <s v=" "/>
    <s v=" "/>
    <n v="1"/>
    <n v="1"/>
    <s v="null"/>
    <s v=" "/>
    <n v="809447"/>
    <s v="FERIA 2021"/>
    <n v="44343"/>
    <n v="0"/>
    <n v="0"/>
    <n v="0"/>
    <s v=" "/>
    <n v="0"/>
    <n v="0"/>
    <n v="0"/>
    <m/>
    <m/>
    <m/>
    <m/>
  </r>
  <r>
    <n v="956869"/>
    <s v="C"/>
    <x v="725"/>
    <x v="0"/>
    <n v="4"/>
    <n v="1.48970781246892E+16"/>
    <d v="2021-06-16T00:00:00"/>
    <d v="2023-05-30T00:00:00"/>
    <n v="0"/>
    <n v="1"/>
    <n v="5"/>
    <n v="30"/>
    <n v="2"/>
    <n v="19.2"/>
    <n v="20983"/>
    <n v="1650000"/>
    <n v="83817"/>
    <n v="1357549"/>
    <n v="0"/>
    <n v="0"/>
    <n v="0"/>
    <m/>
    <n v="0"/>
    <n v="0"/>
    <n v="0"/>
    <m/>
    <m/>
    <d v="2021-10-30T00:00:00"/>
    <n v="1"/>
    <s v="S"/>
    <n v="1"/>
    <n v="30"/>
    <n v="0"/>
    <s v=" "/>
    <s v=" "/>
    <s v=" "/>
    <s v=" "/>
    <s v=" "/>
    <s v=" "/>
    <n v="1"/>
    <n v="1"/>
    <s v="null"/>
    <s v=" "/>
    <n v="400680"/>
    <s v="CREDIYA 20"/>
    <n v="44363"/>
    <n v="0"/>
    <n v="0"/>
    <n v="0"/>
    <s v=" "/>
    <n v="900771349"/>
    <s v="CLINICA DESA SAS"/>
    <n v="0"/>
    <m/>
    <m/>
    <m/>
    <m/>
  </r>
  <r>
    <n v="0"/>
    <s v="C"/>
    <x v="726"/>
    <x v="0"/>
    <n v="4"/>
    <n v="3.56965331175869E+16"/>
    <d v="2019-09-18T00:00:00"/>
    <d v="2021-09-30T00:00:00"/>
    <n v="0"/>
    <n v="1"/>
    <n v="21"/>
    <n v="30"/>
    <n v="2"/>
    <n v="18"/>
    <n v="19562"/>
    <n v="4000000"/>
    <n v="200253"/>
    <n v="582915"/>
    <n v="8744"/>
    <n v="0"/>
    <n v="0"/>
    <m/>
    <n v="0"/>
    <n v="0"/>
    <n v="0"/>
    <m/>
    <m/>
    <d v="2021-10-30T00:00:00"/>
    <n v="1"/>
    <s v="S"/>
    <n v="1"/>
    <n v="30"/>
    <n v="0"/>
    <s v=" "/>
    <s v=" "/>
    <s v=" "/>
    <s v=" "/>
    <s v=" "/>
    <s v=" "/>
    <n v="1"/>
    <n v="1"/>
    <s v="null"/>
    <s v=" "/>
    <n v="3672802"/>
    <s v="FERIA 2019"/>
    <n v="43726"/>
    <n v="0"/>
    <n v="0"/>
    <n v="0"/>
    <s v=" "/>
    <n v="800087565"/>
    <s v="SYNLAB COLOMBIA S A S"/>
    <n v="0"/>
    <m/>
    <m/>
    <m/>
    <m/>
  </r>
  <r>
    <n v="2867787"/>
    <s v="C"/>
    <x v="727"/>
    <x v="0"/>
    <n v="4"/>
    <n v="1.00596886512038E+18"/>
    <d v="2021-07-30T00:00:00"/>
    <d v="2024-07-30T00:00:00"/>
    <n v="0"/>
    <n v="1"/>
    <n v="3"/>
    <n v="30"/>
    <n v="2"/>
    <n v="15.6"/>
    <n v="16765"/>
    <n v="3500000"/>
    <n v="123395"/>
    <n v="3268467"/>
    <n v="0"/>
    <n v="0"/>
    <n v="0"/>
    <m/>
    <n v="0"/>
    <n v="0"/>
    <n v="0"/>
    <m/>
    <m/>
    <d v="2021-10-30T00:00:00"/>
    <n v="1"/>
    <s v="S"/>
    <n v="1"/>
    <n v="30"/>
    <n v="0"/>
    <s v=" "/>
    <s v=" "/>
    <s v=" "/>
    <s v=" "/>
    <s v=" "/>
    <s v=" "/>
    <n v="1"/>
    <n v="1"/>
    <s v="null"/>
    <s v=" "/>
    <n v="400680"/>
    <s v="LIBRE INVERSION 20"/>
    <n v="44407"/>
    <n v="0"/>
    <n v="0"/>
    <n v="0"/>
    <s v=" "/>
    <n v="0"/>
    <s v="ARIZABALETA LUCIANA"/>
    <n v="0"/>
    <m/>
    <m/>
    <m/>
    <m/>
  </r>
  <r>
    <n v="5910885"/>
    <s v="C"/>
    <x v="728"/>
    <x v="1"/>
    <n v="4"/>
    <n v="1.11421201321498E+18"/>
    <d v="2021-08-27T00:00:00"/>
    <d v="2025-06-30T00:00:00"/>
    <n v="0"/>
    <n v="1"/>
    <n v="2"/>
    <n v="30"/>
    <n v="2"/>
    <n v="15.6"/>
    <n v="16765"/>
    <n v="6114581"/>
    <n v="186883"/>
    <n v="5910885"/>
    <n v="0"/>
    <n v="0"/>
    <n v="0"/>
    <m/>
    <n v="0"/>
    <n v="0"/>
    <n v="0"/>
    <m/>
    <m/>
    <d v="2021-10-19T00:00:00"/>
    <n v="1"/>
    <s v="S"/>
    <n v="1"/>
    <n v="30"/>
    <n v="0"/>
    <s v=" "/>
    <s v=" "/>
    <s v=" "/>
    <s v=" "/>
    <s v=" "/>
    <s v=" "/>
    <n v="1"/>
    <n v="1"/>
    <s v="null"/>
    <s v=" "/>
    <n v="0"/>
    <s v="EXASOCIADOS SI CODEUDOR"/>
    <n v="44446"/>
    <n v="0"/>
    <n v="0"/>
    <n v="0"/>
    <s v=" "/>
    <n v="1"/>
    <s v="SARA SOFIA URIBE "/>
    <n v="0"/>
    <m/>
    <m/>
    <m/>
    <m/>
  </r>
  <r>
    <n v="2289594"/>
    <s v="C"/>
    <x v="729"/>
    <x v="1"/>
    <n v="4"/>
    <n v="1.10706636110498E+18"/>
    <d v="2021-08-27T00:00:00"/>
    <d v="2025-06-30T00:00:00"/>
    <n v="0"/>
    <n v="1"/>
    <n v="2"/>
    <n v="30"/>
    <n v="2"/>
    <n v="18"/>
    <n v="19562"/>
    <n v="2372967"/>
    <n v="72526"/>
    <n v="2289594"/>
    <n v="0"/>
    <n v="0"/>
    <n v="0"/>
    <m/>
    <n v="0"/>
    <n v="0"/>
    <n v="0"/>
    <m/>
    <m/>
    <d v="2021-10-13T00:00:00"/>
    <n v="1"/>
    <s v="S"/>
    <n v="1"/>
    <n v="30"/>
    <n v="0"/>
    <s v=" "/>
    <s v=" "/>
    <s v=" "/>
    <s v=" "/>
    <s v=" "/>
    <s v=" "/>
    <n v="1"/>
    <n v="1"/>
    <s v="null"/>
    <s v=" "/>
    <n v="0"/>
    <s v="EX ASOCIADOS"/>
    <n v="44446"/>
    <n v="0"/>
    <n v="0"/>
    <n v="0"/>
    <s v=" "/>
    <n v="1"/>
    <s v="SARA SOFIA URIBE "/>
    <n v="0"/>
    <m/>
    <m/>
    <m/>
    <m/>
  </r>
  <r>
    <n v="607076"/>
    <s v="C"/>
    <x v="730"/>
    <x v="1"/>
    <n v="4"/>
    <n v="1.14412633210498E+18"/>
    <d v="2021-08-27T00:00:00"/>
    <d v="2023-05-30T00:00:00"/>
    <n v="30"/>
    <n v="1"/>
    <n v="1"/>
    <n v="30"/>
    <n v="2"/>
    <n v="19.2"/>
    <n v="20983"/>
    <n v="631611"/>
    <n v="35833"/>
    <n v="607076"/>
    <n v="9699"/>
    <n v="0"/>
    <n v="0"/>
    <m/>
    <n v="0"/>
    <n v="0"/>
    <n v="0"/>
    <m/>
    <m/>
    <d v="2021-10-14T00:00:00"/>
    <n v="1"/>
    <s v="S"/>
    <n v="1"/>
    <n v="30"/>
    <n v="876"/>
    <s v=" "/>
    <s v=" "/>
    <s v=" "/>
    <s v=" "/>
    <s v=" "/>
    <s v=" "/>
    <n v="1"/>
    <n v="1"/>
    <s v="null"/>
    <s v=" "/>
    <n v="0"/>
    <s v="EX ASOCIADOS"/>
    <n v="44446"/>
    <n v="0"/>
    <n v="0"/>
    <n v="0"/>
    <s v=" "/>
    <n v="1"/>
    <s v="SARA SOFIA URIBE "/>
    <n v="0"/>
    <m/>
    <m/>
    <m/>
    <m/>
  </r>
  <r>
    <n v="8853914"/>
    <s v="C"/>
    <x v="731"/>
    <x v="1"/>
    <n v="4"/>
    <n v="1.08636176410498E+18"/>
    <d v="2021-08-27T00:00:00"/>
    <d v="2026-12-30T00:00:00"/>
    <n v="0"/>
    <n v="1"/>
    <n v="2"/>
    <n v="30"/>
    <n v="2"/>
    <n v="18"/>
    <n v="19562"/>
    <n v="9009933"/>
    <n v="222971"/>
    <n v="8853914"/>
    <n v="0"/>
    <n v="0"/>
    <n v="0"/>
    <m/>
    <n v="0"/>
    <n v="0"/>
    <n v="0"/>
    <m/>
    <m/>
    <d v="2021-10-31T00:00:00"/>
    <n v="1"/>
    <s v="S"/>
    <n v="1"/>
    <n v="30"/>
    <n v="0"/>
    <s v=" "/>
    <s v=" "/>
    <s v=" "/>
    <s v=" "/>
    <s v=" "/>
    <s v=" "/>
    <n v="1"/>
    <n v="1"/>
    <s v="null"/>
    <s v=" "/>
    <n v="0"/>
    <s v="EX ASOCIADOS"/>
    <n v="44446"/>
    <n v="0"/>
    <n v="0"/>
    <n v="0"/>
    <s v=" "/>
    <n v="1"/>
    <s v="SARA SOFIA URIBE "/>
    <n v="0"/>
    <m/>
    <m/>
    <m/>
    <m/>
  </r>
  <r>
    <n v="14322159"/>
    <s v="C"/>
    <x v="732"/>
    <x v="1"/>
    <n v="4"/>
    <n v="1.44673871049879E+16"/>
    <d v="2021-08-27T00:00:00"/>
    <d v="2027-07-30T00:00:00"/>
    <n v="0"/>
    <n v="1"/>
    <n v="2"/>
    <n v="30"/>
    <n v="2"/>
    <n v="18"/>
    <n v="19562"/>
    <n v="14528236"/>
    <n v="338896"/>
    <n v="14322159"/>
    <n v="0"/>
    <n v="0"/>
    <n v="0"/>
    <m/>
    <n v="0"/>
    <n v="0"/>
    <n v="0"/>
    <m/>
    <m/>
    <d v="2021-10-29T00:00:00"/>
    <n v="1"/>
    <s v="S"/>
    <n v="1"/>
    <n v="30"/>
    <n v="0"/>
    <s v=" "/>
    <s v=" "/>
    <s v=" "/>
    <s v=" "/>
    <s v=" "/>
    <s v=" "/>
    <n v="1"/>
    <n v="1"/>
    <s v="null"/>
    <s v=" "/>
    <n v="0"/>
    <s v="EX ASOCIADOS"/>
    <n v="44446"/>
    <n v="0"/>
    <n v="0"/>
    <n v="0"/>
    <s v=" "/>
    <n v="1"/>
    <s v="SARA SOFIA URIBE "/>
    <n v="0"/>
    <m/>
    <m/>
    <m/>
    <m/>
  </r>
  <r>
    <n v="18690928"/>
    <s v="C"/>
    <x v="732"/>
    <x v="1"/>
    <n v="4"/>
    <n v="144673871049557"/>
    <d v="2021-08-27T00:00:00"/>
    <d v="2026-02-28T00:00:00"/>
    <n v="0"/>
    <n v="1"/>
    <n v="2"/>
    <n v="30"/>
    <n v="2"/>
    <n v="9.6"/>
    <n v="10034"/>
    <n v="19258359"/>
    <n v="446211"/>
    <n v="18690928"/>
    <n v="0"/>
    <n v="0"/>
    <n v="0"/>
    <m/>
    <n v="0"/>
    <n v="0"/>
    <n v="0"/>
    <m/>
    <m/>
    <d v="2021-10-29T00:00:00"/>
    <n v="1"/>
    <s v="S"/>
    <n v="1"/>
    <n v="30"/>
    <n v="0"/>
    <s v=" "/>
    <s v=" "/>
    <s v=" "/>
    <s v=" "/>
    <s v=" "/>
    <s v=" "/>
    <n v="1"/>
    <n v="1"/>
    <s v="null"/>
    <s v=" "/>
    <n v="0"/>
    <s v="EX ASOCIADOS"/>
    <n v="44446"/>
    <n v="0"/>
    <n v="0"/>
    <n v="0"/>
    <s v=" "/>
    <n v="1"/>
    <s v="SARA SOFIA URIBE "/>
    <n v="0"/>
    <m/>
    <m/>
    <m/>
    <m/>
  </r>
  <r>
    <n v="3883776"/>
    <s v="C"/>
    <x v="733"/>
    <x v="0"/>
    <n v="4"/>
    <n v="1.14385761512038E+18"/>
    <d v="2021-05-07T00:00:00"/>
    <d v="2025-04-30T00:00:00"/>
    <n v="0"/>
    <n v="1"/>
    <n v="6"/>
    <n v="30"/>
    <n v="2"/>
    <n v="15.6"/>
    <n v="16765"/>
    <n v="6000000"/>
    <n v="170657"/>
    <n v="5443573"/>
    <n v="0"/>
    <n v="0"/>
    <n v="0"/>
    <m/>
    <n v="0"/>
    <n v="0"/>
    <n v="0"/>
    <m/>
    <m/>
    <d v="2021-10-30T00:00:00"/>
    <n v="1"/>
    <s v="S"/>
    <n v="1"/>
    <n v="30"/>
    <n v="0"/>
    <s v=" "/>
    <s v=" "/>
    <s v=" "/>
    <s v=" "/>
    <s v=" "/>
    <s v=" "/>
    <n v="1"/>
    <n v="1"/>
    <s v="null"/>
    <s v=" "/>
    <n v="1559797"/>
    <s v="LIBRE INVERSION 20"/>
    <n v="44323"/>
    <n v="0"/>
    <n v="0"/>
    <n v="0"/>
    <s v=" "/>
    <n v="0"/>
    <s v="ARIZABALETA LUCIANA"/>
    <n v="0"/>
    <m/>
    <m/>
    <m/>
    <m/>
  </r>
  <r>
    <n v="2364913"/>
    <s v="C"/>
    <x v="734"/>
    <x v="0"/>
    <n v="4"/>
    <n v="669200472555560"/>
    <d v="2021-03-10T00:00:00"/>
    <d v="2024-02-29T00:00:00"/>
    <n v="0"/>
    <n v="1"/>
    <n v="8"/>
    <n v="30"/>
    <n v="2"/>
    <n v="10.199999999999999"/>
    <n v="10691"/>
    <n v="3288577"/>
    <n v="111122"/>
    <n v="2665400"/>
    <n v="0"/>
    <n v="0"/>
    <n v="0"/>
    <m/>
    <n v="0"/>
    <n v="0"/>
    <n v="0"/>
    <m/>
    <m/>
    <d v="2021-10-30T00:00:00"/>
    <n v="1"/>
    <s v="S"/>
    <n v="1"/>
    <n v="30"/>
    <n v="0"/>
    <s v=" "/>
    <s v=" "/>
    <s v=" "/>
    <s v=" "/>
    <s v=" "/>
    <s v=" "/>
    <n v="1"/>
    <n v="1"/>
    <s v="null"/>
    <s v=" "/>
    <n v="300487"/>
    <s v="COMPRA CARTERA 20 SIN CODEUDOR"/>
    <n v="44265"/>
    <n v="0"/>
    <n v="0"/>
    <n v="0"/>
    <s v=" "/>
    <n v="0"/>
    <n v="0"/>
    <n v="0"/>
    <m/>
    <m/>
    <m/>
    <m/>
  </r>
  <r>
    <n v="7736703"/>
    <s v="C"/>
    <x v="734"/>
    <x v="0"/>
    <n v="4"/>
    <n v="6.6920047210389296E+16"/>
    <d v="2021-08-05T00:00:00"/>
    <d v="2026-07-30T00:00:00"/>
    <n v="0"/>
    <n v="1"/>
    <n v="3"/>
    <n v="30"/>
    <n v="2"/>
    <n v="15.6"/>
    <n v="16765"/>
    <n v="9000000"/>
    <n v="231489"/>
    <n v="8719733"/>
    <n v="0"/>
    <n v="0"/>
    <n v="0"/>
    <m/>
    <n v="0"/>
    <n v="0"/>
    <n v="0"/>
    <m/>
    <m/>
    <d v="2021-10-30T00:00:00"/>
    <n v="1"/>
    <s v="S"/>
    <n v="1"/>
    <n v="30"/>
    <n v="0"/>
    <s v=" "/>
    <s v=" "/>
    <s v=" "/>
    <s v=" "/>
    <s v=" "/>
    <s v=" "/>
    <n v="1"/>
    <n v="1"/>
    <s v="null"/>
    <s v=" "/>
    <n v="983030"/>
    <s v="LIBRE INVERSION 20 SIN CODEUDO"/>
    <n v="44413"/>
    <n v="0"/>
    <n v="0"/>
    <n v="0"/>
    <s v=" "/>
    <n v="0"/>
    <n v="0"/>
    <n v="0"/>
    <m/>
    <m/>
    <m/>
    <m/>
  </r>
  <r>
    <n v="505340"/>
    <s v="C"/>
    <x v="734"/>
    <x v="0"/>
    <n v="4"/>
    <n v="6.6920047124687696E+16"/>
    <d v="2020-03-04T00:00:00"/>
    <d v="2021-08-30T00:00:00"/>
    <n v="0"/>
    <n v="1"/>
    <n v="11"/>
    <n v="30"/>
    <n v="2"/>
    <n v="21.6"/>
    <n v="23872"/>
    <n v="1400000"/>
    <n v="91944"/>
    <n v="569549"/>
    <n v="0"/>
    <n v="0"/>
    <n v="0"/>
    <m/>
    <n v="0"/>
    <n v="0"/>
    <n v="0"/>
    <m/>
    <m/>
    <d v="2021-10-31T00:00:00"/>
    <n v="1"/>
    <s v="S"/>
    <n v="1"/>
    <n v="30"/>
    <n v="0"/>
    <s v=" "/>
    <s v=" "/>
    <s v=" "/>
    <s v=" "/>
    <s v=" "/>
    <s v=" "/>
    <n v="1"/>
    <n v="1"/>
    <s v="null"/>
    <s v=" "/>
    <n v="64209"/>
    <s v="CREDIYA 20"/>
    <n v="43894"/>
    <n v="0"/>
    <n v="0"/>
    <n v="0"/>
    <s v=" "/>
    <n v="0"/>
    <n v="0"/>
    <n v="0"/>
    <m/>
    <m/>
    <m/>
    <m/>
  </r>
  <r>
    <n v="5128911"/>
    <s v="C"/>
    <x v="735"/>
    <x v="0"/>
    <n v="4"/>
    <n v="9.4403892267188608E+16"/>
    <d v="2020-11-27T00:00:00"/>
    <d v="2023-11-30T00:00:00"/>
    <n v="0"/>
    <n v="1"/>
    <n v="11"/>
    <n v="30"/>
    <n v="2"/>
    <n v="11.76"/>
    <n v="12415"/>
    <n v="8500000"/>
    <n v="293657"/>
    <n v="6287055"/>
    <n v="0"/>
    <n v="0"/>
    <n v="0"/>
    <m/>
    <n v="0"/>
    <n v="0"/>
    <n v="0"/>
    <m/>
    <m/>
    <d v="2021-10-29T00:00:00"/>
    <n v="1"/>
    <s v="S"/>
    <n v="1"/>
    <n v="30"/>
    <n v="0"/>
    <s v=" "/>
    <s v=" "/>
    <s v=" "/>
    <s v=" "/>
    <s v=" "/>
    <s v=" "/>
    <n v="1"/>
    <n v="1"/>
    <s v="null"/>
    <s v=" "/>
    <n v="1158144"/>
    <s v="CREDITO MADRUGON DATACREDITO"/>
    <n v="44161"/>
    <n v="0"/>
    <n v="0"/>
    <n v="0"/>
    <s v=" "/>
    <n v="890303093000"/>
    <n v="0"/>
    <n v="0"/>
    <m/>
    <m/>
    <m/>
    <m/>
  </r>
  <r>
    <n v="817279"/>
    <s v="C"/>
    <x v="735"/>
    <x v="0"/>
    <n v="4"/>
    <n v="9.4403892124687504E+16"/>
    <d v="2020-01-14T00:00:00"/>
    <d v="2022-01-31T00:00:00"/>
    <n v="0"/>
    <n v="1"/>
    <n v="9"/>
    <n v="30"/>
    <n v="2"/>
    <n v="21.6"/>
    <n v="23872"/>
    <n v="1500000"/>
    <n v="77734"/>
    <n v="1001826"/>
    <n v="0"/>
    <n v="0"/>
    <n v="0"/>
    <m/>
    <n v="0"/>
    <n v="0"/>
    <n v="0"/>
    <m/>
    <m/>
    <d v="2021-10-29T00:00:00"/>
    <n v="1"/>
    <s v="S"/>
    <n v="1"/>
    <n v="30"/>
    <n v="0"/>
    <s v=" "/>
    <s v=" "/>
    <s v=" "/>
    <s v=" "/>
    <s v=" "/>
    <s v=" "/>
    <n v="1"/>
    <n v="1"/>
    <s v="null"/>
    <s v=" "/>
    <n v="184547"/>
    <s v="CREDIYA 20"/>
    <n v="43844"/>
    <n v="0"/>
    <n v="0"/>
    <n v="0"/>
    <s v=" "/>
    <n v="890303093000"/>
    <n v="0"/>
    <n v="0"/>
    <m/>
    <m/>
    <m/>
    <m/>
  </r>
  <r>
    <n v="1558581"/>
    <s v="C"/>
    <x v="736"/>
    <x v="0"/>
    <n v="4"/>
    <n v="1.10708876621038E+18"/>
    <d v="2020-12-29T00:00:00"/>
    <d v="2023-01-31T00:00:00"/>
    <n v="0"/>
    <n v="1"/>
    <n v="11"/>
    <n v="30"/>
    <n v="2"/>
    <n v="18"/>
    <n v="19562"/>
    <n v="5000000"/>
    <n v="256928"/>
    <n v="2904380"/>
    <n v="0"/>
    <n v="0"/>
    <n v="0"/>
    <m/>
    <n v="0"/>
    <n v="0"/>
    <n v="0"/>
    <m/>
    <m/>
    <d v="2021-10-30T00:00:00"/>
    <n v="1"/>
    <s v="S"/>
    <n v="1"/>
    <n v="30"/>
    <n v="0"/>
    <s v=" "/>
    <s v=" "/>
    <s v=" "/>
    <s v=" "/>
    <s v=" "/>
    <s v=" "/>
    <n v="1"/>
    <n v="1"/>
    <s v="null"/>
    <s v=" "/>
    <n v="1345799"/>
    <s v="LIBRE INVERSION 20 SIN CODEUDO"/>
    <n v="44194"/>
    <n v="0"/>
    <n v="0"/>
    <n v="0"/>
    <s v=" "/>
    <n v="0"/>
    <n v="0"/>
    <n v="0"/>
    <m/>
    <m/>
    <m/>
    <m/>
  </r>
  <r>
    <n v="0"/>
    <s v="C"/>
    <x v="737"/>
    <x v="0"/>
    <n v="4"/>
    <n v="6387273113014180"/>
    <d v="2021-10-15T00:00:00"/>
    <d v="2022-09-30T00:00:00"/>
    <n v="0"/>
    <n v="1"/>
    <n v="0"/>
    <n v="30"/>
    <n v="2"/>
    <n v="19.8"/>
    <n v="21699"/>
    <n v="290000"/>
    <n v="29085"/>
    <n v="290000"/>
    <n v="0"/>
    <n v="0"/>
    <n v="0"/>
    <m/>
    <n v="0"/>
    <n v="0"/>
    <n v="0"/>
    <m/>
    <m/>
    <d v="2021-10-15T00:00:00"/>
    <n v="1"/>
    <s v="S"/>
    <n v="1"/>
    <n v="30"/>
    <n v="0"/>
    <s v=" "/>
    <s v=" "/>
    <s v=" "/>
    <s v=" "/>
    <s v=" "/>
    <s v=" "/>
    <n v="1"/>
    <n v="1"/>
    <s v="null"/>
    <s v=" "/>
    <n v="362017"/>
    <s v="ORDENES AL COMERCIO"/>
    <n v="44484"/>
    <n v="0"/>
    <n v="0"/>
    <n v="0"/>
    <s v=" "/>
    <n v="890303093000"/>
    <n v="0"/>
    <n v="0"/>
    <m/>
    <m/>
    <m/>
    <m/>
  </r>
  <r>
    <n v="0"/>
    <s v="C"/>
    <x v="737"/>
    <x v="0"/>
    <n v="4"/>
    <n v="63872732555551"/>
    <d v="2021-03-02T00:00:00"/>
    <d v="2022-02-28T00:00:00"/>
    <n v="0"/>
    <n v="1"/>
    <n v="8"/>
    <n v="30"/>
    <n v="2"/>
    <n v="10.199999999999999"/>
    <n v="10691"/>
    <n v="1895363"/>
    <n v="169467"/>
    <n v="659624"/>
    <n v="0"/>
    <n v="0"/>
    <n v="0"/>
    <m/>
    <n v="0"/>
    <n v="0"/>
    <n v="0"/>
    <m/>
    <m/>
    <d v="2021-10-29T00:00:00"/>
    <n v="1"/>
    <s v="S"/>
    <n v="1"/>
    <n v="30"/>
    <n v="0"/>
    <s v=" "/>
    <s v=" "/>
    <s v=" "/>
    <s v=" "/>
    <s v=" "/>
    <s v=" "/>
    <n v="1"/>
    <n v="1"/>
    <s v="null"/>
    <s v=" "/>
    <n v="823433"/>
    <s v="COMPRA CARTERA 20 SIN CODEUDOR"/>
    <n v="44257"/>
    <n v="0"/>
    <n v="0"/>
    <n v="0"/>
    <s v=" "/>
    <n v="890303093000"/>
    <n v="0"/>
    <n v="0"/>
    <m/>
    <m/>
    <m/>
    <m/>
  </r>
  <r>
    <n v="0"/>
    <s v="C"/>
    <x v="738"/>
    <x v="0"/>
    <n v="4"/>
    <n v="1.1441987371154801E+18"/>
    <d v="2021-09-09T00:00:00"/>
    <d v="2021-12-30T00:00:00"/>
    <n v="0"/>
    <n v="1"/>
    <n v="3"/>
    <n v="30"/>
    <n v="2"/>
    <n v="9"/>
    <n v="9381"/>
    <n v="700000"/>
    <n v="178399"/>
    <n v="177030"/>
    <n v="0"/>
    <n v="0"/>
    <n v="0"/>
    <m/>
    <n v="0"/>
    <n v="0"/>
    <n v="0"/>
    <m/>
    <m/>
    <d v="2021-10-30T00:00:00"/>
    <n v="1"/>
    <s v="S"/>
    <n v="1"/>
    <n v="30"/>
    <n v="0"/>
    <s v=" "/>
    <s v=" "/>
    <s v=" "/>
    <s v=" "/>
    <s v=" "/>
    <s v=" "/>
    <n v="1"/>
    <n v="1"/>
    <s v="null"/>
    <s v=" "/>
    <n v="1018712"/>
    <s v="SOBRE APORTES"/>
    <n v="44448"/>
    <n v="0"/>
    <n v="0"/>
    <n v="0"/>
    <s v=" "/>
    <n v="0"/>
    <n v="0"/>
    <n v="0"/>
    <m/>
    <m/>
    <m/>
    <m/>
  </r>
  <r>
    <n v="4227114"/>
    <s v="C"/>
    <x v="739"/>
    <x v="1"/>
    <n v="4"/>
    <n v="1.10707312021498E+18"/>
    <d v="2021-09-16T00:00:00"/>
    <d v="2024-08-30T00:00:00"/>
    <n v="0"/>
    <n v="1"/>
    <n v="1"/>
    <n v="30"/>
    <n v="2"/>
    <n v="15.6"/>
    <n v="16765"/>
    <n v="4322877"/>
    <n v="160959"/>
    <n v="4227114"/>
    <n v="0"/>
    <n v="0"/>
    <n v="0"/>
    <m/>
    <n v="0"/>
    <n v="0"/>
    <n v="0"/>
    <m/>
    <m/>
    <d v="2021-10-21T00:00:00"/>
    <n v="1"/>
    <s v="S"/>
    <n v="1"/>
    <n v="30"/>
    <n v="0"/>
    <s v=" "/>
    <s v=" "/>
    <s v=" "/>
    <s v=" "/>
    <s v=" "/>
    <s v=" "/>
    <n v="1"/>
    <n v="1"/>
    <s v="null"/>
    <s v=" "/>
    <n v="0"/>
    <s v="EXASOCIADOS SI CODEUDOR"/>
    <n v="44476"/>
    <n v="0"/>
    <n v="0"/>
    <n v="0"/>
    <s v=" "/>
    <n v="1"/>
    <s v="SARA SOFIA URIBE "/>
    <n v="0"/>
    <m/>
    <m/>
    <m/>
    <m/>
  </r>
  <r>
    <n v="12010649"/>
    <s v="C"/>
    <x v="740"/>
    <x v="1"/>
    <n v="4"/>
    <n v="2.91801911049891E+16"/>
    <d v="2021-09-16T00:00:00"/>
    <d v="2027-05-30T00:00:00"/>
    <n v="0"/>
    <n v="1"/>
    <n v="1"/>
    <n v="30"/>
    <n v="2"/>
    <n v="15.6"/>
    <n v="16765"/>
    <n v="12077514"/>
    <n v="272551"/>
    <n v="12010649"/>
    <n v="0"/>
    <n v="0"/>
    <n v="0"/>
    <m/>
    <n v="0"/>
    <n v="0"/>
    <n v="0"/>
    <m/>
    <m/>
    <d v="2021-10-06T00:00:00"/>
    <n v="1"/>
    <s v="S"/>
    <n v="1"/>
    <n v="30"/>
    <n v="0"/>
    <s v=" "/>
    <s v=" "/>
    <s v=" "/>
    <s v=" "/>
    <s v=" "/>
    <s v=" "/>
    <n v="1"/>
    <n v="1"/>
    <s v="null"/>
    <s v=" "/>
    <n v="0"/>
    <s v="EX ASOCIADOS"/>
    <n v="44476"/>
    <n v="0"/>
    <n v="0"/>
    <n v="0"/>
    <s v=" "/>
    <n v="1"/>
    <s v="SARA SOFIA URIBE "/>
    <n v="0"/>
    <m/>
    <m/>
    <m/>
    <m/>
  </r>
  <r>
    <n v="2763515"/>
    <s v="C"/>
    <x v="741"/>
    <x v="0"/>
    <n v="4"/>
    <n v="1.11362645111778E+18"/>
    <d v="2020-10-02T00:00:00"/>
    <d v="2025-09-30T00:00:00"/>
    <n v="0"/>
    <n v="1"/>
    <n v="13"/>
    <n v="30"/>
    <n v="2"/>
    <n v="18"/>
    <n v="19562"/>
    <n v="5000000"/>
    <n v="128605"/>
    <n v="4270196"/>
    <n v="0"/>
    <n v="0"/>
    <n v="0"/>
    <m/>
    <n v="0"/>
    <n v="0"/>
    <n v="0"/>
    <m/>
    <m/>
    <d v="2021-10-30T00:00:00"/>
    <n v="1"/>
    <s v="S"/>
    <n v="1"/>
    <n v="30"/>
    <n v="0"/>
    <s v=" "/>
    <s v=" "/>
    <s v=" "/>
    <s v=" "/>
    <s v=" "/>
    <s v=" "/>
    <n v="1"/>
    <n v="1"/>
    <s v="null"/>
    <s v=" "/>
    <n v="1506681"/>
    <s v="FERIA 2020"/>
    <n v="44106"/>
    <n v="0"/>
    <n v="0"/>
    <n v="0"/>
    <s v=" "/>
    <n v="0"/>
    <s v="ARIZABALETA LUCIANA"/>
    <n v="0"/>
    <m/>
    <m/>
    <m/>
    <m/>
  </r>
  <r>
    <n v="567530"/>
    <s v="C"/>
    <x v="742"/>
    <x v="0"/>
    <n v="4"/>
    <n v="2.91129311246885E+16"/>
    <d v="2020-10-01T00:00:00"/>
    <d v="2022-09-30T00:00:00"/>
    <n v="0"/>
    <n v="1"/>
    <n v="13"/>
    <n v="30"/>
    <n v="2"/>
    <n v="21.6"/>
    <n v="23872"/>
    <n v="1400000"/>
    <n v="72768"/>
    <n v="718279"/>
    <n v="0"/>
    <n v="0"/>
    <n v="0"/>
    <m/>
    <n v="0"/>
    <n v="0"/>
    <n v="0"/>
    <m/>
    <m/>
    <d v="2021-10-31T00:00:00"/>
    <n v="1"/>
    <s v="S"/>
    <n v="1"/>
    <n v="30"/>
    <n v="0"/>
    <s v=" "/>
    <s v=" "/>
    <s v=" "/>
    <s v=" "/>
    <s v=" "/>
    <s v=" "/>
    <n v="1"/>
    <n v="1"/>
    <s v="null"/>
    <s v=" "/>
    <n v="150749"/>
    <s v="CREDIYA 20"/>
    <n v="44105"/>
    <n v="0"/>
    <n v="0"/>
    <n v="0"/>
    <s v=" "/>
    <n v="0"/>
    <n v="0"/>
    <n v="0"/>
    <m/>
    <m/>
    <m/>
    <m/>
  </r>
  <r>
    <n v="4705821"/>
    <s v="C"/>
    <x v="742"/>
    <x v="0"/>
    <n v="4"/>
    <n v="2.91129311177882E+16"/>
    <d v="2020-08-05T00:00:00"/>
    <d v="2027-07-30T00:00:00"/>
    <n v="0"/>
    <n v="1"/>
    <n v="15"/>
    <n v="30"/>
    <n v="2"/>
    <n v="18"/>
    <n v="19562"/>
    <n v="6613000"/>
    <n v="140110"/>
    <n v="5955794"/>
    <n v="0"/>
    <n v="0"/>
    <n v="0"/>
    <m/>
    <n v="0"/>
    <n v="0"/>
    <n v="0"/>
    <m/>
    <m/>
    <d v="2021-10-30T00:00:00"/>
    <n v="1"/>
    <s v="S"/>
    <n v="1"/>
    <n v="30"/>
    <n v="0"/>
    <s v=" "/>
    <s v=" "/>
    <s v=" "/>
    <s v=" "/>
    <s v=" "/>
    <s v=" "/>
    <n v="1"/>
    <n v="1"/>
    <s v="null"/>
    <s v=" "/>
    <n v="1249973"/>
    <s v="FERIA 2020"/>
    <n v="44048"/>
    <n v="0"/>
    <n v="0"/>
    <n v="0"/>
    <s v=" "/>
    <n v="0"/>
    <n v="0"/>
    <n v="0"/>
    <m/>
    <m/>
    <m/>
    <m/>
  </r>
  <r>
    <n v="2757791"/>
    <s v="C"/>
    <x v="743"/>
    <x v="0"/>
    <n v="4"/>
    <n v="1.14408434312555E+16"/>
    <d v="2020-11-06T00:00:00"/>
    <d v="2025-10-30T00:00:00"/>
    <n v="0"/>
    <n v="1"/>
    <n v="12"/>
    <n v="30"/>
    <n v="2"/>
    <n v="13.2"/>
    <n v="14029"/>
    <n v="4887595"/>
    <n v="113220"/>
    <n v="4158467"/>
    <n v="0"/>
    <n v="0"/>
    <n v="0"/>
    <m/>
    <n v="0"/>
    <n v="0"/>
    <n v="0"/>
    <m/>
    <m/>
    <d v="2021-10-30T00:00:00"/>
    <n v="1"/>
    <s v="S"/>
    <n v="1"/>
    <n v="30"/>
    <n v="0"/>
    <s v=" "/>
    <s v=" "/>
    <s v=" "/>
    <s v=" "/>
    <s v=" "/>
    <s v=" "/>
    <n v="1"/>
    <n v="1"/>
    <s v="null"/>
    <s v=" "/>
    <n v="1400676"/>
    <s v="COMPRA CARTERA 20"/>
    <n v="44141"/>
    <n v="0"/>
    <n v="0"/>
    <n v="0"/>
    <s v=" "/>
    <n v="900347805"/>
    <s v="CAMPOFERT SAS "/>
    <n v="0"/>
    <m/>
    <m/>
    <m/>
    <m/>
  </r>
  <r>
    <n v="2714257"/>
    <s v="C"/>
    <x v="744"/>
    <x v="0"/>
    <n v="4"/>
    <n v="1.13065023212038E+18"/>
    <d v="2021-03-10T00:00:00"/>
    <d v="2024-02-29T00:00:00"/>
    <n v="0"/>
    <n v="1"/>
    <n v="8"/>
    <n v="30"/>
    <n v="2"/>
    <n v="18"/>
    <n v="19562"/>
    <n v="5000000"/>
    <n v="182270"/>
    <n v="4114933"/>
    <n v="0"/>
    <n v="0"/>
    <n v="0"/>
    <m/>
    <n v="0"/>
    <n v="0"/>
    <n v="0"/>
    <m/>
    <m/>
    <d v="2021-10-30T00:00:00"/>
    <n v="1"/>
    <s v="S"/>
    <n v="1"/>
    <n v="30"/>
    <n v="0"/>
    <s v=" "/>
    <s v=" "/>
    <s v=" "/>
    <s v=" "/>
    <s v=" "/>
    <s v=" "/>
    <n v="1"/>
    <n v="1"/>
    <s v="null"/>
    <s v=" "/>
    <n v="1400676"/>
    <s v="LIBRE INVERSION 20"/>
    <n v="44265"/>
    <n v="0"/>
    <n v="0"/>
    <n v="0"/>
    <s v=" "/>
    <n v="0"/>
    <s v="ARIZABALETA LUCIANA"/>
    <n v="0"/>
    <m/>
    <m/>
    <m/>
    <m/>
  </r>
  <r>
    <n v="0"/>
    <s v="C"/>
    <x v="745"/>
    <x v="0"/>
    <n v="4"/>
    <n v="1.0860509491246799E+18"/>
    <d v="2020-08-19T00:00:00"/>
    <d v="2021-08-30T00:00:00"/>
    <n v="0"/>
    <n v="1"/>
    <n v="8"/>
    <n v="30"/>
    <n v="2"/>
    <n v="21.6"/>
    <n v="23872"/>
    <n v="700000"/>
    <n v="65583"/>
    <n v="230690"/>
    <n v="0"/>
    <n v="0"/>
    <n v="0"/>
    <m/>
    <n v="0"/>
    <n v="0"/>
    <n v="0"/>
    <m/>
    <m/>
    <d v="2021-10-30T00:00:00"/>
    <n v="1"/>
    <s v="S"/>
    <n v="1"/>
    <n v="30"/>
    <n v="0"/>
    <s v=" "/>
    <s v=" "/>
    <s v=" "/>
    <s v=" "/>
    <s v=" "/>
    <s v=" "/>
    <n v="1"/>
    <n v="1"/>
    <s v="null"/>
    <s v=" "/>
    <n v="1185387"/>
    <s v="CREDIYA 20"/>
    <n v="44062"/>
    <n v="0"/>
    <n v="0"/>
    <n v="0"/>
    <s v=" "/>
    <n v="900347805"/>
    <s v="CAMPOFERT SAS "/>
    <n v="0"/>
    <m/>
    <m/>
    <m/>
    <m/>
  </r>
  <r>
    <n v="0"/>
    <s v="C"/>
    <x v="746"/>
    <x v="0"/>
    <n v="4"/>
    <n v="1.11830621521038E+18"/>
    <d v="2021-05-04T00:00:00"/>
    <d v="2022-04-30T00:00:00"/>
    <n v="0"/>
    <n v="1"/>
    <n v="6"/>
    <n v="30"/>
    <n v="2"/>
    <n v="15.6"/>
    <n v="16765"/>
    <n v="1200000"/>
    <n v="110359"/>
    <n v="627666"/>
    <n v="0"/>
    <n v="0"/>
    <n v="0"/>
    <m/>
    <n v="0"/>
    <n v="0"/>
    <n v="0"/>
    <m/>
    <m/>
    <d v="2021-10-29T00:00:00"/>
    <n v="1"/>
    <s v="S"/>
    <n v="1"/>
    <n v="30"/>
    <n v="0"/>
    <s v=" "/>
    <s v=" "/>
    <s v=" "/>
    <s v=" "/>
    <s v=" "/>
    <s v=" "/>
    <n v="1"/>
    <n v="1"/>
    <s v="null"/>
    <s v=" "/>
    <n v="690430"/>
    <s v="LIBRE INVERSION 20 SIN CODEUDO"/>
    <n v="44320"/>
    <n v="0"/>
    <n v="0"/>
    <n v="0"/>
    <s v=" "/>
    <n v="890303093000"/>
    <n v="0"/>
    <n v="0"/>
    <m/>
    <m/>
    <m/>
    <m/>
  </r>
  <r>
    <n v="0"/>
    <s v="C"/>
    <x v="746"/>
    <x v="0"/>
    <n v="4"/>
    <n v="1.1183062151246799E+18"/>
    <d v="2020-02-25T00:00:00"/>
    <d v="2021-02-28T00:00:00"/>
    <n v="0"/>
    <n v="1"/>
    <n v="8"/>
    <n v="30"/>
    <n v="2"/>
    <n v="21.6"/>
    <n v="23872"/>
    <n v="1400000"/>
    <n v="130957"/>
    <n v="450020"/>
    <n v="0"/>
    <n v="0"/>
    <n v="0"/>
    <m/>
    <n v="0"/>
    <n v="0"/>
    <n v="0"/>
    <m/>
    <m/>
    <d v="2021-10-29T00:00:00"/>
    <n v="1"/>
    <s v="S"/>
    <n v="1"/>
    <n v="30"/>
    <n v="0"/>
    <s v=" "/>
    <s v=" "/>
    <s v=" "/>
    <s v=" "/>
    <s v=" "/>
    <s v=" "/>
    <n v="1"/>
    <n v="1"/>
    <s v="null"/>
    <s v=" "/>
    <n v="495020"/>
    <s v="CREDIYA 20"/>
    <n v="43886"/>
    <n v="0"/>
    <n v="0"/>
    <n v="0"/>
    <s v=" "/>
    <n v="890303093000"/>
    <n v="0"/>
    <n v="0"/>
    <m/>
    <m/>
    <m/>
    <m/>
  </r>
  <r>
    <n v="1307291"/>
    <s v="C"/>
    <x v="747"/>
    <x v="0"/>
    <n v="4"/>
    <n v="1.1144873211246799E+18"/>
    <d v="2021-08-12T00:00:00"/>
    <d v="2023-07-30T00:00:00"/>
    <n v="0"/>
    <n v="1"/>
    <n v="3"/>
    <n v="30"/>
    <n v="2"/>
    <n v="19.2"/>
    <n v="20983"/>
    <n v="1600000"/>
    <n v="81277"/>
    <n v="1432638"/>
    <n v="0"/>
    <n v="0"/>
    <n v="0"/>
    <m/>
    <n v="0"/>
    <n v="0"/>
    <n v="0"/>
    <m/>
    <m/>
    <d v="2021-10-30T00:00:00"/>
    <n v="1"/>
    <s v="S"/>
    <n v="1"/>
    <n v="30"/>
    <n v="0"/>
    <s v=" "/>
    <s v=" "/>
    <s v=" "/>
    <s v=" "/>
    <s v=" "/>
    <s v=" "/>
    <n v="1"/>
    <n v="1"/>
    <s v="null"/>
    <s v=" "/>
    <n v="125347"/>
    <s v="CREDIYA 20"/>
    <n v="44420"/>
    <n v="0"/>
    <n v="0"/>
    <n v="0"/>
    <s v=" "/>
    <n v="900771349"/>
    <s v="CLINICA DESA SAS"/>
    <n v="0"/>
    <m/>
    <m/>
    <m/>
    <m/>
  </r>
  <r>
    <n v="4065525"/>
    <s v="C"/>
    <x v="747"/>
    <x v="0"/>
    <n v="4"/>
    <n v="1.11448732112038E+18"/>
    <d v="2021-04-07T00:00:00"/>
    <d v="2025-03-30T00:00:00"/>
    <n v="0"/>
    <n v="1"/>
    <n v="7"/>
    <n v="30"/>
    <n v="2"/>
    <n v="15.6"/>
    <n v="16765"/>
    <n v="5000000"/>
    <n v="142214"/>
    <n v="4455338"/>
    <n v="0"/>
    <n v="0"/>
    <n v="0"/>
    <m/>
    <n v="0"/>
    <n v="0"/>
    <n v="0"/>
    <m/>
    <m/>
    <d v="2021-10-30T00:00:00"/>
    <n v="1"/>
    <s v="S"/>
    <n v="1"/>
    <n v="30"/>
    <n v="0"/>
    <s v=" "/>
    <s v=" "/>
    <s v=" "/>
    <s v=" "/>
    <s v=" "/>
    <s v=" "/>
    <n v="1"/>
    <n v="1"/>
    <s v="null"/>
    <s v=" "/>
    <n v="389813"/>
    <s v="LIBRE INVERSION 20"/>
    <n v="44293"/>
    <n v="0"/>
    <n v="0"/>
    <n v="0"/>
    <s v=" "/>
    <n v="900771349"/>
    <s v="CLINICA DESA SAS"/>
    <n v="0"/>
    <m/>
    <m/>
    <m/>
    <m/>
  </r>
  <r>
    <n v="2778439"/>
    <s v="C"/>
    <x v="748"/>
    <x v="1"/>
    <n v="4"/>
    <n v="1.08554671210498E+18"/>
    <d v="2021-06-30T00:00:00"/>
    <d v="2024-05-30T00:00:00"/>
    <n v="0"/>
    <n v="1"/>
    <n v="4"/>
    <n v="30"/>
    <n v="2"/>
    <n v="18"/>
    <n v="19562"/>
    <n v="3051513"/>
    <n v="113621"/>
    <n v="2778439"/>
    <n v="0"/>
    <n v="0"/>
    <n v="0"/>
    <m/>
    <n v="0"/>
    <n v="0"/>
    <n v="0"/>
    <m/>
    <m/>
    <d v="2021-10-31T00:00:00"/>
    <n v="1"/>
    <s v="S"/>
    <n v="1"/>
    <n v="30"/>
    <n v="0"/>
    <s v=" "/>
    <s v=" "/>
    <s v=" "/>
    <s v=" "/>
    <s v=" "/>
    <s v=" "/>
    <n v="1"/>
    <n v="1"/>
    <s v="null"/>
    <s v=" "/>
    <n v="0"/>
    <s v="EX ASOCIADOS"/>
    <n v="44385"/>
    <n v="0"/>
    <n v="0"/>
    <n v="0"/>
    <s v=" "/>
    <n v="1"/>
    <s v="SARA SOFIA URIBE "/>
    <n v="0"/>
    <m/>
    <m/>
    <m/>
    <m/>
  </r>
  <r>
    <n v="1827739"/>
    <s v="C"/>
    <x v="749"/>
    <x v="1"/>
    <n v="4"/>
    <n v="1.11481513710498E+18"/>
    <d v="2021-06-30T00:00:00"/>
    <d v="2024-07-30T00:00:00"/>
    <n v="0"/>
    <n v="1"/>
    <n v="4"/>
    <n v="30"/>
    <n v="2"/>
    <n v="16.8"/>
    <n v="18156"/>
    <n v="1983337"/>
    <n v="69641"/>
    <n v="1827739"/>
    <n v="25229"/>
    <n v="0"/>
    <n v="0"/>
    <m/>
    <n v="0"/>
    <n v="0"/>
    <n v="0"/>
    <m/>
    <m/>
    <d v="2021-10-01T00:00:00"/>
    <n v="1"/>
    <s v="S"/>
    <n v="1"/>
    <n v="30"/>
    <n v="0"/>
    <s v=" "/>
    <s v=" "/>
    <s v=" "/>
    <s v=" "/>
    <s v=" "/>
    <s v=" "/>
    <n v="1"/>
    <n v="1"/>
    <s v="null"/>
    <s v=" "/>
    <n v="0"/>
    <s v="EX ASOCIADOS"/>
    <n v="44385"/>
    <n v="0"/>
    <n v="0"/>
    <n v="0"/>
    <s v=" "/>
    <n v="1"/>
    <s v="SARA SOFIA URIBE "/>
    <n v="0"/>
    <m/>
    <m/>
    <m/>
    <m/>
  </r>
  <r>
    <n v="0"/>
    <s v="C"/>
    <x v="750"/>
    <x v="1"/>
    <n v="4"/>
    <n v="6.68776101154894E+16"/>
    <d v="2021-08-31T00:00:00"/>
    <d v="2022-08-30T00:00:00"/>
    <n v="0"/>
    <n v="1"/>
    <n v="1"/>
    <n v="30"/>
    <n v="2"/>
    <n v="9"/>
    <n v="9381"/>
    <n v="2500000"/>
    <n v="218963"/>
    <n v="2300387"/>
    <n v="17253"/>
    <n v="0"/>
    <n v="0"/>
    <m/>
    <n v="0"/>
    <n v="0"/>
    <n v="0"/>
    <m/>
    <m/>
    <d v="2021-10-31T00:00:00"/>
    <n v="1"/>
    <s v="S"/>
    <n v="1"/>
    <n v="30"/>
    <n v="0"/>
    <s v=" "/>
    <s v=" "/>
    <s v=" "/>
    <s v=" "/>
    <s v=" "/>
    <s v=" "/>
    <n v="1"/>
    <n v="1"/>
    <s v="null"/>
    <s v=" "/>
    <n v="11965684"/>
    <s v="SOBRE APORTES"/>
    <n v="44439"/>
    <n v="0"/>
    <n v="0"/>
    <n v="0"/>
    <s v=" "/>
    <s v=" "/>
    <n v="0"/>
    <n v="0"/>
    <m/>
    <m/>
    <m/>
    <m/>
  </r>
  <r>
    <n v="1331022"/>
    <s v="C"/>
    <x v="751"/>
    <x v="0"/>
    <n v="4"/>
    <n v="1.10708869012038E+18"/>
    <d v="2020-04-14T00:00:00"/>
    <d v="2025-04-30T00:00:00"/>
    <n v="0"/>
    <n v="1"/>
    <n v="16"/>
    <n v="30"/>
    <n v="2"/>
    <n v="18"/>
    <n v="19562"/>
    <n v="4000000"/>
    <n v="102201"/>
    <n v="3259081"/>
    <n v="0"/>
    <n v="0"/>
    <n v="0"/>
    <m/>
    <n v="0"/>
    <n v="0"/>
    <n v="0"/>
    <m/>
    <m/>
    <d v="2021-10-30T00:00:00"/>
    <n v="1"/>
    <s v="S"/>
    <n v="1"/>
    <n v="30"/>
    <n v="0"/>
    <s v=" "/>
    <s v=" "/>
    <s v=" "/>
    <s v=" "/>
    <s v=" "/>
    <s v=" "/>
    <n v="1"/>
    <n v="1"/>
    <s v="null"/>
    <s v=" "/>
    <n v="1928059"/>
    <s v="LIBRE INVERSION 20"/>
    <n v="43935"/>
    <n v="0"/>
    <n v="0"/>
    <n v="0"/>
    <s v=" "/>
    <n v="0"/>
    <n v="0"/>
    <n v="0"/>
    <m/>
    <m/>
    <m/>
    <m/>
  </r>
  <r>
    <n v="1946090"/>
    <s v="C"/>
    <x v="752"/>
    <x v="0"/>
    <n v="4"/>
    <n v="1.14398261511778E+18"/>
    <d v="2020-08-06T00:00:00"/>
    <d v="2027-07-30T00:00:00"/>
    <n v="0"/>
    <n v="1"/>
    <n v="15"/>
    <n v="30"/>
    <n v="2"/>
    <n v="18"/>
    <n v="19562"/>
    <n v="3800000"/>
    <n v="80511"/>
    <n v="3422351"/>
    <n v="0"/>
    <n v="0"/>
    <n v="0"/>
    <m/>
    <n v="0"/>
    <n v="0"/>
    <n v="0"/>
    <m/>
    <m/>
    <d v="2021-10-30T00:00:00"/>
    <n v="1"/>
    <s v="S"/>
    <n v="1"/>
    <n v="30"/>
    <n v="0"/>
    <s v=" "/>
    <s v=" "/>
    <s v=" "/>
    <s v=" "/>
    <s v=" "/>
    <s v=" "/>
    <n v="1"/>
    <n v="1"/>
    <s v="null"/>
    <s v=" "/>
    <n v="1476261"/>
    <s v="FERIA 2020"/>
    <n v="44049"/>
    <n v="0"/>
    <n v="0"/>
    <n v="0"/>
    <s v=" "/>
    <n v="0"/>
    <s v="ARIZABALETA LUCIANA"/>
    <n v="0"/>
    <m/>
    <m/>
    <m/>
    <m/>
  </r>
  <r>
    <n v="26157"/>
    <s v="C"/>
    <x v="752"/>
    <x v="0"/>
    <n v="4"/>
    <n v="1.1439826151246799E+18"/>
    <d v="2020-11-25T00:00:00"/>
    <d v="2021-11-30T00:00:00"/>
    <n v="0"/>
    <n v="1"/>
    <n v="11"/>
    <n v="30"/>
    <n v="2"/>
    <n v="21.6"/>
    <n v="23872"/>
    <n v="500000"/>
    <n v="46845"/>
    <n v="46000"/>
    <n v="0"/>
    <n v="0"/>
    <n v="0"/>
    <m/>
    <n v="0"/>
    <n v="0"/>
    <n v="0"/>
    <m/>
    <m/>
    <d v="2021-10-30T00:00:00"/>
    <n v="1"/>
    <s v="S"/>
    <n v="1"/>
    <n v="30"/>
    <n v="0"/>
    <s v=" "/>
    <s v=" "/>
    <s v=" "/>
    <s v=" "/>
    <s v=" "/>
    <s v=" "/>
    <n v="1"/>
    <n v="1"/>
    <s v="null"/>
    <s v=" "/>
    <n v="19843"/>
    <s v="CREDIYA 20"/>
    <n v="44160"/>
    <n v="0"/>
    <n v="0"/>
    <n v="0"/>
    <s v=" "/>
    <n v="0"/>
    <s v="ARIZABALETA LUCIANA"/>
    <n v="0"/>
    <m/>
    <m/>
    <m/>
    <m/>
  </r>
  <r>
    <n v="363648"/>
    <s v="C"/>
    <x v="752"/>
    <x v="0"/>
    <n v="4"/>
    <n v="1.14398261512038E+18"/>
    <d v="2021-03-23T00:00:00"/>
    <d v="2022-09-30T00:00:00"/>
    <n v="0"/>
    <n v="1"/>
    <n v="7"/>
    <n v="30"/>
    <n v="2"/>
    <n v="15.6"/>
    <n v="16765"/>
    <n v="1000000"/>
    <n v="62951"/>
    <n v="639504"/>
    <n v="0"/>
    <n v="0"/>
    <n v="0"/>
    <m/>
    <n v="0"/>
    <n v="0"/>
    <n v="0"/>
    <m/>
    <m/>
    <d v="2021-10-30T00:00:00"/>
    <n v="1"/>
    <s v="S"/>
    <n v="1"/>
    <n v="30"/>
    <n v="0"/>
    <s v=" "/>
    <s v=" "/>
    <s v=" "/>
    <s v=" "/>
    <s v=" "/>
    <s v=" "/>
    <n v="1"/>
    <n v="1"/>
    <s v="null"/>
    <s v=" "/>
    <n v="275856"/>
    <s v="LIBRE INVERSION 20"/>
    <n v="44278"/>
    <n v="0"/>
    <n v="0"/>
    <n v="0"/>
    <s v=" "/>
    <n v="0"/>
    <s v="ARIZABALETA LUCIANA"/>
    <n v="0"/>
    <m/>
    <m/>
    <m/>
    <m/>
  </r>
  <r>
    <n v="895556"/>
    <s v="C"/>
    <x v="753"/>
    <x v="0"/>
    <n v="4"/>
    <n v="2.91105952677879E+16"/>
    <d v="2020-04-28T00:00:00"/>
    <d v="2027-04-30T00:00:00"/>
    <n v="0"/>
    <n v="1"/>
    <n v="16"/>
    <n v="30"/>
    <n v="2"/>
    <n v="18"/>
    <n v="19562"/>
    <n v="2958000"/>
    <n v="66917"/>
    <n v="2667517"/>
    <n v="0"/>
    <n v="0"/>
    <n v="0"/>
    <m/>
    <n v="0"/>
    <n v="0"/>
    <n v="0"/>
    <m/>
    <m/>
    <d v="2021-10-30T00:00:00"/>
    <n v="1"/>
    <s v="S"/>
    <n v="1"/>
    <n v="30"/>
    <n v="0"/>
    <s v=" "/>
    <s v=" "/>
    <s v=" "/>
    <s v=" "/>
    <s v=" "/>
    <s v=" "/>
    <n v="1"/>
    <n v="1"/>
    <s v="null"/>
    <s v=" "/>
    <n v="1771961"/>
    <s v="FERIA 2020 SIN CODEUDOR"/>
    <n v="43949"/>
    <n v="0"/>
    <n v="0"/>
    <n v="0"/>
    <s v=" "/>
    <n v="800087565"/>
    <s v="SYNLAB COLOMBIA S A S"/>
    <n v="0"/>
    <m/>
    <m/>
    <m/>
    <m/>
  </r>
  <r>
    <n v="0"/>
    <s v="C"/>
    <x v="754"/>
    <x v="0"/>
    <n v="4"/>
    <n v="9.4542405124687504E+16"/>
    <d v="2020-01-22T00:00:00"/>
    <d v="2022-01-31T00:00:00"/>
    <n v="0"/>
    <n v="1"/>
    <n v="20"/>
    <n v="30"/>
    <n v="2"/>
    <n v="21.6"/>
    <n v="23872"/>
    <n v="1200000"/>
    <n v="62187"/>
    <n v="214455"/>
    <n v="0"/>
    <n v="0"/>
    <n v="0"/>
    <m/>
    <n v="0"/>
    <n v="0"/>
    <n v="0"/>
    <m/>
    <m/>
    <d v="2021-10-30T00:00:00"/>
    <n v="1"/>
    <s v="S"/>
    <n v="1"/>
    <n v="30"/>
    <n v="0"/>
    <s v=" "/>
    <s v=" "/>
    <s v=" "/>
    <s v=" "/>
    <s v=" "/>
    <s v=" "/>
    <n v="1"/>
    <n v="1"/>
    <s v="null"/>
    <s v=" "/>
    <n v="1506842"/>
    <s v="CREDIYA 20"/>
    <n v="43852"/>
    <n v="0"/>
    <n v="0"/>
    <n v="0"/>
    <s v=" "/>
    <n v="0"/>
    <n v="0"/>
    <n v="0"/>
    <m/>
    <m/>
    <m/>
    <m/>
  </r>
  <r>
    <n v="0"/>
    <s v="C"/>
    <x v="755"/>
    <x v="0"/>
    <n v="4"/>
    <n v="2.91228732103883E+16"/>
    <d v="2020-08-21T00:00:00"/>
    <d v="2022-02-28T00:00:00"/>
    <n v="0"/>
    <n v="1"/>
    <n v="14"/>
    <n v="30"/>
    <n v="2"/>
    <n v="18"/>
    <n v="19562"/>
    <n v="2400000"/>
    <n v="156588"/>
    <n v="599875"/>
    <n v="0"/>
    <n v="0"/>
    <n v="0"/>
    <m/>
    <n v="0"/>
    <n v="0"/>
    <n v="0"/>
    <m/>
    <m/>
    <d v="2021-10-30T00:00:00"/>
    <n v="1"/>
    <s v="S"/>
    <n v="1"/>
    <n v="30"/>
    <n v="0"/>
    <s v=" "/>
    <s v=" "/>
    <s v=" "/>
    <s v=" "/>
    <s v=" "/>
    <s v=" "/>
    <n v="1"/>
    <n v="1"/>
    <s v="null"/>
    <s v=" "/>
    <n v="1400674"/>
    <s v="LIBRE INVERSION 20 SIN CODEUDO"/>
    <n v="44064"/>
    <n v="0"/>
    <n v="0"/>
    <n v="0"/>
    <s v=" "/>
    <n v="900771349"/>
    <s v="CLINICA DESA SAS"/>
    <n v="0"/>
    <m/>
    <m/>
    <m/>
    <m/>
  </r>
  <r>
    <n v="6686185"/>
    <s v="C"/>
    <x v="756"/>
    <x v="0"/>
    <n v="4"/>
    <n v="1.14413431911778E+18"/>
    <d v="2020-09-23T00:00:00"/>
    <d v="2027-09-30T00:00:00"/>
    <n v="0"/>
    <n v="1"/>
    <n v="13"/>
    <n v="30"/>
    <n v="2"/>
    <n v="18"/>
    <n v="19562"/>
    <n v="8836000"/>
    <n v="187208"/>
    <n v="8086795"/>
    <n v="0"/>
    <n v="0"/>
    <n v="0"/>
    <m/>
    <n v="0"/>
    <n v="0"/>
    <n v="0"/>
    <m/>
    <m/>
    <d v="2021-10-30T00:00:00"/>
    <n v="1"/>
    <s v="S"/>
    <n v="1"/>
    <n v="30"/>
    <n v="0"/>
    <s v=" "/>
    <s v=" "/>
    <s v=" "/>
    <s v=" "/>
    <s v=" "/>
    <s v=" "/>
    <n v="1"/>
    <n v="1"/>
    <s v="null"/>
    <s v=" "/>
    <n v="1400610"/>
    <s v="FERIA 2020"/>
    <n v="44097"/>
    <n v="0"/>
    <n v="0"/>
    <n v="0"/>
    <s v=" "/>
    <n v="900771349"/>
    <s v="CLINICA DESA SAS"/>
    <n v="0"/>
    <m/>
    <m/>
    <m/>
    <m/>
  </r>
  <r>
    <n v="5928359"/>
    <s v="C"/>
    <x v="757"/>
    <x v="0"/>
    <n v="4"/>
    <n v="1.1147274292682801E+18"/>
    <d v="2021-06-09T00:00:00"/>
    <d v="2027-05-30T00:00:00"/>
    <n v="0"/>
    <n v="1"/>
    <n v="5"/>
    <n v="30"/>
    <n v="2"/>
    <n v="15.6"/>
    <n v="16765"/>
    <n v="7630000"/>
    <n v="176621"/>
    <n v="7329033"/>
    <n v="0"/>
    <n v="0"/>
    <n v="0"/>
    <m/>
    <n v="0"/>
    <n v="0"/>
    <n v="0"/>
    <m/>
    <m/>
    <d v="2021-10-30T00:00:00"/>
    <n v="1"/>
    <s v="S"/>
    <n v="1"/>
    <n v="30"/>
    <n v="0"/>
    <s v=" "/>
    <s v=" "/>
    <s v=" "/>
    <s v=" "/>
    <s v=" "/>
    <s v=" "/>
    <n v="1"/>
    <n v="1"/>
    <s v="null"/>
    <s v=" "/>
    <n v="1400674"/>
    <s v="FERIA 2021 SIN CODEUDOR"/>
    <n v="44356"/>
    <n v="0"/>
    <n v="0"/>
    <n v="0"/>
    <s v=" "/>
    <n v="900771349"/>
    <s v="CLINICA DESA SAS"/>
    <n v="0"/>
    <m/>
    <m/>
    <m/>
    <m/>
  </r>
  <r>
    <n v="6377"/>
    <s v="C"/>
    <x v="758"/>
    <x v="0"/>
    <n v="4"/>
    <n v="3.86424381203886E+16"/>
    <d v="2020-11-18T00:00:00"/>
    <d v="2022-10-30T00:00:00"/>
    <n v="0"/>
    <n v="1"/>
    <n v="12"/>
    <n v="30"/>
    <n v="2"/>
    <n v="18"/>
    <n v="19562"/>
    <n v="1000000"/>
    <n v="50214"/>
    <n v="546019"/>
    <n v="0"/>
    <n v="0"/>
    <n v="0"/>
    <m/>
    <n v="0"/>
    <n v="0"/>
    <n v="0"/>
    <m/>
    <m/>
    <d v="2021-10-30T00:00:00"/>
    <n v="1"/>
    <s v="S"/>
    <n v="1"/>
    <n v="30"/>
    <n v="0"/>
    <s v=" "/>
    <s v=" "/>
    <s v=" "/>
    <s v=" "/>
    <s v=" "/>
    <s v=" "/>
    <n v="1"/>
    <n v="1"/>
    <s v="null"/>
    <s v=" "/>
    <n v="539642"/>
    <s v="LIBRE INVERSION 20"/>
    <n v="44153"/>
    <n v="0"/>
    <n v="0"/>
    <n v="0"/>
    <s v=" "/>
    <n v="900771349"/>
    <s v="CLINICA DESA SAS"/>
    <n v="0"/>
    <m/>
    <m/>
    <m/>
    <m/>
  </r>
  <r>
    <n v="9177"/>
    <s v="C"/>
    <x v="758"/>
    <x v="0"/>
    <n v="4"/>
    <n v="3.8642438124687504E+16"/>
    <d v="2020-01-20T00:00:00"/>
    <d v="2021-07-31T00:00:00"/>
    <n v="0"/>
    <n v="1"/>
    <n v="9"/>
    <n v="30"/>
    <n v="2"/>
    <n v="21.6"/>
    <n v="23872"/>
    <n v="1500000"/>
    <n v="98512"/>
    <n v="785787"/>
    <n v="0"/>
    <n v="0"/>
    <n v="0"/>
    <m/>
    <n v="0"/>
    <n v="0"/>
    <n v="0"/>
    <m/>
    <m/>
    <d v="2021-10-30T00:00:00"/>
    <n v="1"/>
    <s v="S"/>
    <n v="1"/>
    <n v="30"/>
    <n v="0"/>
    <s v=" "/>
    <s v=" "/>
    <s v=" "/>
    <s v=" "/>
    <s v=" "/>
    <s v=" "/>
    <n v="1"/>
    <n v="1"/>
    <s v="null"/>
    <s v=" "/>
    <n v="776610"/>
    <s v="CREDIYA 20"/>
    <n v="43850"/>
    <n v="0"/>
    <n v="0"/>
    <n v="0"/>
    <s v=" "/>
    <n v="900771349"/>
    <s v="CLINICA DESA SAS"/>
    <n v="0"/>
    <m/>
    <m/>
    <m/>
    <m/>
  </r>
  <r>
    <n v="998"/>
    <s v="C"/>
    <x v="758"/>
    <x v="0"/>
    <n v="4"/>
    <n v="3.8642438210489104E+16"/>
    <d v="2021-05-20T00:00:00"/>
    <d v="2021-11-30T00:00:00"/>
    <n v="0"/>
    <n v="1"/>
    <n v="5"/>
    <n v="30"/>
    <n v="2"/>
    <n v="9"/>
    <n v="9381"/>
    <n v="500000"/>
    <n v="86274"/>
    <n v="85419"/>
    <n v="0"/>
    <n v="0"/>
    <n v="0"/>
    <m/>
    <n v="0"/>
    <n v="0"/>
    <n v="0"/>
    <m/>
    <m/>
    <d v="2021-10-30T00:00:00"/>
    <n v="1"/>
    <s v="S"/>
    <n v="1"/>
    <n v="30"/>
    <n v="0"/>
    <s v=" "/>
    <s v=" "/>
    <s v=" "/>
    <s v=" "/>
    <s v=" "/>
    <s v=" "/>
    <n v="1"/>
    <n v="1"/>
    <s v="null"/>
    <s v=" "/>
    <n v="84421"/>
    <s v="SOCIAL V,E,C,I, 20 SIN CODEUOR"/>
    <n v="44336"/>
    <n v="0"/>
    <n v="0"/>
    <n v="0"/>
    <s v=" "/>
    <n v="900771349"/>
    <s v="CLINICA DESA SAS"/>
    <n v="0"/>
    <m/>
    <m/>
    <m/>
    <m/>
  </r>
  <r>
    <n v="1047744"/>
    <s v="C"/>
    <x v="759"/>
    <x v="0"/>
    <n v="4"/>
    <n v="1.13060065812038E+18"/>
    <d v="2020-08-14T00:00:00"/>
    <d v="2026-07-30T00:00:00"/>
    <n v="0"/>
    <n v="1"/>
    <n v="15"/>
    <n v="30"/>
    <n v="2"/>
    <n v="18"/>
    <n v="19562"/>
    <n v="2500000"/>
    <n v="57427"/>
    <n v="2177031"/>
    <n v="0"/>
    <n v="0"/>
    <n v="0"/>
    <m/>
    <n v="0"/>
    <n v="0"/>
    <n v="0"/>
    <m/>
    <m/>
    <d v="2021-10-30T00:00:00"/>
    <n v="1"/>
    <s v="S"/>
    <n v="1"/>
    <n v="30"/>
    <n v="0"/>
    <s v=" "/>
    <s v=" "/>
    <s v=" "/>
    <s v=" "/>
    <s v=" "/>
    <s v=" "/>
    <n v="1"/>
    <n v="1"/>
    <s v="null"/>
    <s v=" "/>
    <n v="1129287"/>
    <s v="LIBRE INVERSION 20"/>
    <n v="44057"/>
    <n v="0"/>
    <n v="0"/>
    <n v="0"/>
    <s v=" "/>
    <s v=" "/>
    <n v="0"/>
    <n v="0"/>
    <m/>
    <m/>
    <m/>
    <m/>
  </r>
  <r>
    <n v="1939070"/>
    <s v="C"/>
    <x v="760"/>
    <x v="1"/>
    <n v="4"/>
    <n v="2.96728721049836E+16"/>
    <d v="2019-03-29T00:00:00"/>
    <d v="2023-02-28T00:00:00"/>
    <n v="0"/>
    <n v="1"/>
    <n v="32"/>
    <n v="30"/>
    <n v="2"/>
    <n v="19.2"/>
    <n v="20983"/>
    <n v="4804769"/>
    <n v="147010"/>
    <n v="1939070"/>
    <n v="29065"/>
    <n v="0"/>
    <n v="0"/>
    <m/>
    <n v="0"/>
    <n v="0"/>
    <n v="0"/>
    <m/>
    <m/>
    <d v="2021-10-06T00:00:00"/>
    <n v="1"/>
    <s v="S"/>
    <n v="1"/>
    <n v="30"/>
    <n v="0"/>
    <s v=" "/>
    <s v=" "/>
    <s v=" "/>
    <s v=" "/>
    <s v=" "/>
    <s v=" "/>
    <n v="1"/>
    <n v="1"/>
    <s v="null"/>
    <s v=" "/>
    <n v="0"/>
    <s v="EX ASOCIADOS"/>
    <n v="43564"/>
    <n v="0"/>
    <n v="0"/>
    <n v="0"/>
    <s v=" "/>
    <n v="1"/>
    <s v="SARA SOFIA URIBE "/>
    <n v="0"/>
    <m/>
    <m/>
    <m/>
    <m/>
  </r>
  <r>
    <n v="1109938"/>
    <s v="C"/>
    <x v="761"/>
    <x v="5"/>
    <n v="4"/>
    <n v="1.14413894910498E+18"/>
    <d v="2019-03-29T00:00:00"/>
    <d v="2021-06-30T00:00:00"/>
    <n v="510"/>
    <n v="1"/>
    <n v="9"/>
    <n v="30"/>
    <n v="2"/>
    <n v="18"/>
    <n v="19562"/>
    <n v="1539888"/>
    <n v="70015"/>
    <n v="1109938"/>
    <n v="29773"/>
    <n v="0"/>
    <n v="0"/>
    <m/>
    <n v="1109938"/>
    <n v="29773"/>
    <n v="100969"/>
    <m/>
    <m/>
    <d v="2020-09-29T00:00:00"/>
    <n v="1"/>
    <s v="S"/>
    <n v="1"/>
    <n v="30"/>
    <n v="1058038"/>
    <s v=" "/>
    <s v=" "/>
    <s v=" "/>
    <s v=" "/>
    <s v=" "/>
    <s v=" "/>
    <n v="1"/>
    <n v="1"/>
    <s v="null"/>
    <s v=" "/>
    <n v="0"/>
    <s v="EX ASOCIADOS"/>
    <n v="43564"/>
    <n v="0"/>
    <n v="0"/>
    <n v="0"/>
    <s v=" "/>
    <n v="1"/>
    <s v="SARA SOFIA URIBE "/>
    <n v="0"/>
    <m/>
    <m/>
    <m/>
    <m/>
  </r>
  <r>
    <n v="4949948"/>
    <s v="C"/>
    <x v="762"/>
    <x v="0"/>
    <n v="4"/>
    <n v="1.14419247421038E+18"/>
    <d v="2021-07-19T00:00:00"/>
    <d v="2026-07-30T00:00:00"/>
    <n v="0"/>
    <n v="1"/>
    <n v="3"/>
    <n v="30"/>
    <n v="2"/>
    <n v="15.6"/>
    <n v="16765"/>
    <n v="6500000"/>
    <n v="167186"/>
    <n v="6297586"/>
    <n v="0"/>
    <n v="0"/>
    <n v="0"/>
    <m/>
    <n v="0"/>
    <n v="0"/>
    <n v="0"/>
    <m/>
    <m/>
    <d v="2021-10-30T00:00:00"/>
    <n v="1"/>
    <s v="S"/>
    <n v="1"/>
    <n v="30"/>
    <n v="0"/>
    <s v=" "/>
    <s v=" "/>
    <s v=" "/>
    <s v=" "/>
    <s v=" "/>
    <s v=" "/>
    <n v="1"/>
    <n v="1"/>
    <s v="null"/>
    <s v=" "/>
    <n v="1347638"/>
    <s v="LIBRE INVERSION 20 SIN CODEUDO"/>
    <n v="44396"/>
    <n v="0"/>
    <n v="0"/>
    <n v="0"/>
    <s v=" "/>
    <n v="800087565"/>
    <s v="SYNLAB COLOMBIA S A S"/>
    <n v="0"/>
    <m/>
    <m/>
    <m/>
    <m/>
  </r>
  <r>
    <n v="462659"/>
    <s v="C"/>
    <x v="763"/>
    <x v="0"/>
    <n v="4"/>
    <n v="1.08897515121038E+18"/>
    <d v="2020-02-26T00:00:00"/>
    <d v="2023-02-28T00:00:00"/>
    <n v="0"/>
    <n v="1"/>
    <n v="17"/>
    <n v="30"/>
    <n v="2"/>
    <n v="18"/>
    <n v="19562"/>
    <n v="3000000"/>
    <n v="112545"/>
    <n v="1810292"/>
    <n v="0"/>
    <n v="0"/>
    <n v="0"/>
    <m/>
    <n v="0"/>
    <n v="0"/>
    <n v="0"/>
    <m/>
    <m/>
    <d v="2021-10-30T00:00:00"/>
    <n v="1"/>
    <s v="S"/>
    <n v="1"/>
    <n v="30"/>
    <n v="0"/>
    <s v=" "/>
    <s v=" "/>
    <s v=" "/>
    <s v=" "/>
    <s v=" "/>
    <s v=" "/>
    <n v="1"/>
    <n v="1"/>
    <s v="null"/>
    <s v=" "/>
    <n v="1347633"/>
    <s v="LIBRE INVERSION 20 SIN CODEUDO"/>
    <n v="43887"/>
    <n v="0"/>
    <n v="0"/>
    <n v="0"/>
    <s v=" "/>
    <s v=" "/>
    <n v="0"/>
    <n v="0"/>
    <m/>
    <m/>
    <m/>
    <m/>
  </r>
  <r>
    <n v="9008873"/>
    <s v="C"/>
    <x v="764"/>
    <x v="0"/>
    <n v="4"/>
    <n v="1.14402716012038E+18"/>
    <d v="2021-08-04T00:00:00"/>
    <d v="2027-07-30T00:00:00"/>
    <n v="0"/>
    <n v="1"/>
    <n v="3"/>
    <n v="30"/>
    <n v="2"/>
    <n v="15.6"/>
    <n v="16765"/>
    <n v="10000000"/>
    <n v="218021"/>
    <n v="9747559"/>
    <n v="0"/>
    <n v="0"/>
    <n v="0"/>
    <m/>
    <n v="0"/>
    <n v="0"/>
    <n v="0"/>
    <m/>
    <m/>
    <d v="2021-10-30T00:00:00"/>
    <n v="1"/>
    <s v="S"/>
    <n v="1"/>
    <n v="30"/>
    <n v="0"/>
    <s v=" "/>
    <s v=" "/>
    <s v=" "/>
    <s v=" "/>
    <s v=" "/>
    <s v=" "/>
    <n v="1"/>
    <n v="1"/>
    <s v="null"/>
    <s v=" "/>
    <n v="738686"/>
    <s v="LIBRE INVERSION 20"/>
    <n v="44412"/>
    <n v="0"/>
    <n v="0"/>
    <n v="0"/>
    <s v=" "/>
    <n v="900771349"/>
    <s v="CLINICA DESA SAS"/>
    <n v="0"/>
    <m/>
    <m/>
    <m/>
    <m/>
  </r>
  <r>
    <n v="926754"/>
    <s v="C"/>
    <x v="765"/>
    <x v="0"/>
    <n v="4"/>
    <n v="1.1070878271246799E+18"/>
    <d v="2021-08-06T00:00:00"/>
    <d v="2023-07-30T00:00:00"/>
    <n v="0"/>
    <n v="1"/>
    <n v="3"/>
    <n v="30"/>
    <n v="2"/>
    <n v="19.2"/>
    <n v="20983"/>
    <n v="1860000"/>
    <n v="94485"/>
    <n v="1665440"/>
    <n v="0"/>
    <n v="0"/>
    <n v="0"/>
    <m/>
    <n v="0"/>
    <n v="0"/>
    <n v="0"/>
    <m/>
    <m/>
    <d v="2021-10-30T00:00:00"/>
    <n v="1"/>
    <s v="S"/>
    <n v="1"/>
    <n v="30"/>
    <n v="0"/>
    <s v=" "/>
    <s v=" "/>
    <s v=" "/>
    <s v=" "/>
    <s v=" "/>
    <s v=" "/>
    <n v="1"/>
    <n v="1"/>
    <s v="null"/>
    <s v=" "/>
    <n v="738686"/>
    <s v="CREDIYA 20"/>
    <n v="44414"/>
    <n v="0"/>
    <n v="0"/>
    <n v="0"/>
    <s v=" "/>
    <n v="900771349"/>
    <s v="CLINICA DESA SAS"/>
    <n v="0"/>
    <m/>
    <m/>
    <m/>
    <m/>
  </r>
  <r>
    <n v="5999820"/>
    <s v="C"/>
    <x v="766"/>
    <x v="0"/>
    <n v="4"/>
    <n v="1.14407370912038E+18"/>
    <d v="2021-03-25T00:00:00"/>
    <d v="2025-03-30T00:00:00"/>
    <n v="0"/>
    <n v="1"/>
    <n v="7"/>
    <n v="30"/>
    <n v="2"/>
    <n v="15.6"/>
    <n v="16765"/>
    <n v="7500000"/>
    <n v="213321"/>
    <n v="6683005"/>
    <n v="0"/>
    <n v="0"/>
    <n v="0"/>
    <m/>
    <n v="0"/>
    <n v="0"/>
    <n v="0"/>
    <m/>
    <m/>
    <d v="2021-10-30T00:00:00"/>
    <n v="1"/>
    <s v="S"/>
    <n v="1"/>
    <n v="30"/>
    <n v="0"/>
    <s v=" "/>
    <s v=" "/>
    <s v=" "/>
    <s v=" "/>
    <s v=" "/>
    <s v=" "/>
    <n v="1"/>
    <n v="1"/>
    <s v="null"/>
    <s v=" "/>
    <n v="683185"/>
    <s v="LIBRE INVERSION 20"/>
    <n v="44280"/>
    <n v="0"/>
    <n v="0"/>
    <n v="0"/>
    <s v=" "/>
    <n v="0"/>
    <s v="ARIZABALETA LUCIANA"/>
    <n v="0"/>
    <m/>
    <m/>
    <m/>
    <m/>
  </r>
  <r>
    <n v="4564738"/>
    <s v="C"/>
    <x v="767"/>
    <x v="0"/>
    <n v="4"/>
    <n v="1.10707705312038E+18"/>
    <d v="2021-02-25T00:00:00"/>
    <d v="2025-02-28T00:00:00"/>
    <n v="0"/>
    <n v="1"/>
    <n v="8"/>
    <n v="30"/>
    <n v="2"/>
    <n v="15.6"/>
    <n v="16765"/>
    <n v="6000000"/>
    <n v="170657"/>
    <n v="5247923"/>
    <n v="0"/>
    <n v="0"/>
    <n v="0"/>
    <m/>
    <n v="0"/>
    <n v="0"/>
    <n v="0"/>
    <m/>
    <m/>
    <d v="2021-10-30T00:00:00"/>
    <n v="1"/>
    <s v="S"/>
    <n v="1"/>
    <n v="30"/>
    <n v="0"/>
    <s v=" "/>
    <s v=" "/>
    <s v=" "/>
    <s v=" "/>
    <s v=" "/>
    <s v=" "/>
    <n v="1"/>
    <n v="1"/>
    <s v="null"/>
    <s v=" "/>
    <n v="683185"/>
    <s v="LIBRE INVERSION 20"/>
    <n v="44252"/>
    <n v="0"/>
    <n v="0"/>
    <n v="0"/>
    <s v=" "/>
    <n v="0"/>
    <s v="ARIZABALETA LUCIANA"/>
    <n v="0"/>
    <m/>
    <m/>
    <m/>
    <m/>
  </r>
  <r>
    <n v="0"/>
    <s v="C"/>
    <x v="768"/>
    <x v="0"/>
    <n v="4"/>
    <n v="6.68282971246886E+16"/>
    <d v="2020-11-20T00:00:00"/>
    <d v="2022-06-30T00:00:00"/>
    <n v="0"/>
    <n v="1"/>
    <n v="12"/>
    <n v="30"/>
    <n v="2"/>
    <n v="21.6"/>
    <n v="23872"/>
    <n v="1000000"/>
    <n v="60275"/>
    <n v="444412"/>
    <n v="0"/>
    <n v="0"/>
    <n v="0"/>
    <m/>
    <n v="0"/>
    <n v="0"/>
    <n v="0"/>
    <m/>
    <m/>
    <d v="2021-10-30T00:00:00"/>
    <n v="1"/>
    <s v="S"/>
    <n v="1"/>
    <n v="30"/>
    <n v="0"/>
    <s v=" "/>
    <s v=" "/>
    <s v=" "/>
    <s v=" "/>
    <s v=" "/>
    <s v=" "/>
    <n v="1"/>
    <n v="1"/>
    <s v="null"/>
    <s v=" "/>
    <n v="1559795"/>
    <s v="CREDIYA 20"/>
    <n v="44154"/>
    <n v="0"/>
    <n v="0"/>
    <n v="0"/>
    <s v=" "/>
    <s v=" "/>
    <n v="0"/>
    <n v="0"/>
    <m/>
    <m/>
    <m/>
    <m/>
  </r>
  <r>
    <n v="2164701"/>
    <s v="C"/>
    <x v="769"/>
    <x v="7"/>
    <n v="4"/>
    <n v="6.6908508104988E+16"/>
    <d v="2020-08-31T00:00:00"/>
    <d v="2024-07-30T00:00:00"/>
    <n v="180"/>
    <n v="1"/>
    <n v="7"/>
    <n v="30"/>
    <n v="2"/>
    <n v="16.8"/>
    <n v="18156"/>
    <n v="2446265"/>
    <n v="72145"/>
    <n v="2164701"/>
    <n v="59275"/>
    <n v="0"/>
    <n v="0"/>
    <m/>
    <n v="432940"/>
    <n v="59275"/>
    <n v="111468"/>
    <m/>
    <m/>
    <d v="2021-10-30T00:00:00"/>
    <n v="1"/>
    <s v="S"/>
    <n v="1"/>
    <n v="30"/>
    <n v="238967"/>
    <s v=" "/>
    <s v=" "/>
    <s v=" "/>
    <s v=" "/>
    <s v=" "/>
    <s v=" "/>
    <n v="1"/>
    <n v="1"/>
    <s v="null"/>
    <s v=" "/>
    <n v="0"/>
    <s v="EX ASOCIADOS"/>
    <n v="44081"/>
    <n v="0"/>
    <n v="0"/>
    <n v="0"/>
    <s v=" "/>
    <n v="1"/>
    <s v="SARA SOFIA URIBE "/>
    <n v="0"/>
    <m/>
    <m/>
    <m/>
    <m/>
  </r>
  <r>
    <n v="2723047"/>
    <s v="C"/>
    <x v="770"/>
    <x v="1"/>
    <n v="4"/>
    <n v="1.15194405210498E+18"/>
    <d v="2020-08-31T00:00:00"/>
    <d v="2025-08-30T00:00:00"/>
    <n v="0"/>
    <n v="1"/>
    <n v="26"/>
    <n v="30"/>
    <n v="2"/>
    <n v="18"/>
    <n v="19562"/>
    <n v="4000000"/>
    <n v="102884"/>
    <n v="2723047"/>
    <n v="0"/>
    <n v="0"/>
    <n v="0"/>
    <m/>
    <n v="0"/>
    <n v="0"/>
    <n v="0"/>
    <m/>
    <m/>
    <d v="2021-10-27T00:00:00"/>
    <n v="1"/>
    <s v="S"/>
    <n v="1"/>
    <n v="30"/>
    <n v="0"/>
    <s v=" "/>
    <s v=" "/>
    <s v=" "/>
    <s v=" "/>
    <s v=" "/>
    <s v=" "/>
    <n v="1"/>
    <n v="1"/>
    <s v="null"/>
    <s v=" "/>
    <n v="0"/>
    <s v="EX ASOCIADOS"/>
    <n v="44081"/>
    <n v="0"/>
    <n v="0"/>
    <n v="0"/>
    <s v=" "/>
    <n v="1"/>
    <s v="SARA SOFIA URIBE "/>
    <n v="0"/>
    <m/>
    <m/>
    <m/>
    <m/>
  </r>
  <r>
    <n v="232953"/>
    <s v="C"/>
    <x v="771"/>
    <x v="5"/>
    <n v="4"/>
    <n v="1.13058963810498E+18"/>
    <d v="2020-08-31T00:00:00"/>
    <d v="2021-06-30T00:00:00"/>
    <n v="390"/>
    <n v="1"/>
    <n v="0"/>
    <n v="30"/>
    <n v="2"/>
    <n v="21.6"/>
    <n v="23872"/>
    <n v="232953"/>
    <n v="25731"/>
    <n v="232953"/>
    <n v="11416"/>
    <n v="0"/>
    <n v="0"/>
    <m/>
    <n v="232953"/>
    <n v="11416"/>
    <n v="12281"/>
    <m/>
    <m/>
    <d v="2020-08-31T00:00:00"/>
    <n v="1"/>
    <s v="S"/>
    <n v="1"/>
    <n v="30"/>
    <n v="232953"/>
    <s v=" "/>
    <s v=" "/>
    <s v=" "/>
    <s v=" "/>
    <s v=" "/>
    <s v=" "/>
    <n v="1"/>
    <n v="1"/>
    <s v="null"/>
    <s v=" "/>
    <n v="0"/>
    <s v="EX ASOCIADOS"/>
    <n v="44081"/>
    <n v="0"/>
    <n v="0"/>
    <n v="0"/>
    <s v=" "/>
    <n v="1"/>
    <s v="SARA SOFIA URIBE "/>
    <n v="0"/>
    <m/>
    <m/>
    <m/>
    <m/>
  </r>
  <r>
    <n v="17781364"/>
    <s v="C"/>
    <x v="772"/>
    <x v="0"/>
    <n v="4"/>
    <n v="6.7012952210389104E+16"/>
    <d v="2021-05-20T00:00:00"/>
    <d v="2026-05-30T00:00:00"/>
    <n v="0"/>
    <n v="1"/>
    <n v="5"/>
    <n v="30"/>
    <n v="2"/>
    <n v="15.6"/>
    <n v="16765"/>
    <n v="20500000"/>
    <n v="527280"/>
    <n v="19419364"/>
    <n v="0"/>
    <n v="0"/>
    <n v="0"/>
    <m/>
    <n v="0"/>
    <n v="0"/>
    <n v="0"/>
    <m/>
    <m/>
    <d v="2021-10-30T00:00:00"/>
    <n v="1"/>
    <s v="S"/>
    <n v="1"/>
    <n v="30"/>
    <n v="0"/>
    <s v=" "/>
    <s v=" "/>
    <s v=" "/>
    <s v=" "/>
    <s v=" "/>
    <s v=" "/>
    <n v="1"/>
    <n v="1"/>
    <s v="null"/>
    <s v=" "/>
    <n v="1638000"/>
    <s v="LIBRE INVERSION 20 SIN CODEUDO"/>
    <n v="44336"/>
    <n v="0"/>
    <n v="0"/>
    <n v="0"/>
    <s v=" "/>
    <n v="900771349"/>
    <s v="CLINICA DESA SAS"/>
    <n v="0"/>
    <m/>
    <m/>
    <m/>
    <m/>
  </r>
  <r>
    <n v="1440190"/>
    <s v="C"/>
    <x v="773"/>
    <x v="0"/>
    <n v="4"/>
    <n v="1.14397630621038E+18"/>
    <d v="2021-04-05T00:00:00"/>
    <d v="2023-03-30T00:00:00"/>
    <n v="0"/>
    <n v="1"/>
    <n v="7"/>
    <n v="30"/>
    <n v="2"/>
    <n v="15.6"/>
    <n v="16765"/>
    <n v="2700000"/>
    <n v="135579"/>
    <n v="2012590"/>
    <n v="0"/>
    <n v="0"/>
    <n v="0"/>
    <m/>
    <n v="0"/>
    <n v="0"/>
    <n v="0"/>
    <m/>
    <m/>
    <d v="2021-10-30T00:00:00"/>
    <n v="1"/>
    <s v="S"/>
    <n v="1"/>
    <n v="30"/>
    <n v="0"/>
    <s v=" "/>
    <s v=" "/>
    <s v=" "/>
    <s v=" "/>
    <s v=" "/>
    <s v=" "/>
    <n v="1"/>
    <n v="1"/>
    <s v="null"/>
    <s v=" "/>
    <n v="572400"/>
    <s v="LIBRE INVERSION 20 SIN CODEUDO"/>
    <n v="44291"/>
    <n v="0"/>
    <n v="0"/>
    <n v="0"/>
    <s v=" "/>
    <n v="0"/>
    <n v="0"/>
    <n v="0"/>
    <m/>
    <m/>
    <m/>
    <m/>
  </r>
  <r>
    <n v="2288302"/>
    <s v="C"/>
    <x v="774"/>
    <x v="0"/>
    <n v="4"/>
    <n v="1.14397145821038E+18"/>
    <d v="2021-08-26T00:00:00"/>
    <d v="2024-08-30T00:00:00"/>
    <n v="0"/>
    <n v="1"/>
    <n v="2"/>
    <n v="30"/>
    <n v="2"/>
    <n v="15.6"/>
    <n v="16765"/>
    <n v="3000000"/>
    <n v="109362"/>
    <n v="2873302"/>
    <n v="0"/>
    <n v="0"/>
    <n v="0"/>
    <m/>
    <n v="0"/>
    <n v="0"/>
    <n v="0"/>
    <m/>
    <m/>
    <d v="2021-10-30T00:00:00"/>
    <n v="1"/>
    <s v="S"/>
    <n v="1"/>
    <n v="30"/>
    <n v="0"/>
    <s v=" "/>
    <s v=" "/>
    <s v=" "/>
    <s v=" "/>
    <s v=" "/>
    <s v=" "/>
    <n v="1"/>
    <n v="1"/>
    <s v="null"/>
    <s v=" "/>
    <n v="585000"/>
    <s v="LIBRE INVERSION 20 SIN CODEUDO"/>
    <n v="44434"/>
    <n v="0"/>
    <n v="0"/>
    <n v="0"/>
    <s v=" "/>
    <n v="900771349"/>
    <s v="CLINICA DESA SAS"/>
    <n v="0"/>
    <m/>
    <m/>
    <m/>
    <m/>
  </r>
  <r>
    <n v="828482"/>
    <s v="C"/>
    <x v="775"/>
    <x v="0"/>
    <n v="4"/>
    <n v="1.14383138221038E+18"/>
    <d v="2021-03-02T00:00:00"/>
    <d v="2023-02-28T00:00:00"/>
    <n v="0"/>
    <n v="1"/>
    <n v="8"/>
    <n v="30"/>
    <n v="2"/>
    <n v="15.6"/>
    <n v="16765"/>
    <n v="2000000"/>
    <n v="100429"/>
    <n v="1413482"/>
    <n v="0"/>
    <n v="0"/>
    <n v="0"/>
    <m/>
    <n v="0"/>
    <n v="0"/>
    <n v="0"/>
    <m/>
    <m/>
    <d v="2021-10-30T00:00:00"/>
    <n v="1"/>
    <s v="S"/>
    <n v="1"/>
    <n v="30"/>
    <n v="0"/>
    <s v=" "/>
    <s v=" "/>
    <s v=" "/>
    <s v=" "/>
    <s v=" "/>
    <s v=" "/>
    <n v="1"/>
    <n v="1"/>
    <s v="null"/>
    <s v=" "/>
    <n v="585000"/>
    <s v="LIBRE INVERSION 20 SIN CODEUDO"/>
    <n v="44257"/>
    <n v="0"/>
    <n v="0"/>
    <n v="0"/>
    <s v=" "/>
    <n v="900771349"/>
    <s v="CLINICA DESA SAS"/>
    <n v="0"/>
    <m/>
    <m/>
    <m/>
    <m/>
  </r>
  <r>
    <n v="9178979"/>
    <s v="C"/>
    <x v="776"/>
    <x v="0"/>
    <n v="4"/>
    <n v="1.11623598012038E+18"/>
    <d v="2021-10-19T00:00:00"/>
    <d v="2027-09-30T00:00:00"/>
    <n v="0"/>
    <n v="1"/>
    <n v="1"/>
    <n v="30"/>
    <n v="2"/>
    <n v="15.6"/>
    <n v="16765"/>
    <n v="10000000"/>
    <n v="218021"/>
    <n v="9916979"/>
    <n v="0"/>
    <n v="0"/>
    <n v="0"/>
    <m/>
    <n v="0"/>
    <n v="0"/>
    <n v="0"/>
    <m/>
    <m/>
    <d v="2021-10-30T00:00:00"/>
    <n v="1"/>
    <s v="S"/>
    <n v="1"/>
    <n v="30"/>
    <n v="0"/>
    <s v=" "/>
    <s v=" "/>
    <s v=" "/>
    <s v=" "/>
    <s v=" "/>
    <s v=" "/>
    <n v="1"/>
    <n v="1"/>
    <s v="null"/>
    <s v=" "/>
    <n v="738000"/>
    <s v="LIBRE INVERSION 20"/>
    <n v="44488"/>
    <n v="0"/>
    <n v="0"/>
    <n v="0"/>
    <s v=" "/>
    <n v="900771349"/>
    <s v="CLINICA DESA SAS"/>
    <n v="0"/>
    <m/>
    <m/>
    <m/>
    <m/>
  </r>
  <r>
    <n v="906510"/>
    <s v="C"/>
    <x v="777"/>
    <x v="1"/>
    <n v="4"/>
    <n v="6.6970120104988496E+16"/>
    <d v="2021-03-31T00:00:00"/>
    <d v="2023-10-30T00:00:00"/>
    <n v="0"/>
    <n v="1"/>
    <n v="7"/>
    <n v="30"/>
    <n v="2"/>
    <n v="18"/>
    <n v="19562"/>
    <n v="1117188"/>
    <n v="45661"/>
    <n v="906510"/>
    <n v="0"/>
    <n v="0"/>
    <n v="0"/>
    <m/>
    <n v="0"/>
    <n v="0"/>
    <n v="0"/>
    <m/>
    <m/>
    <d v="2021-10-31T00:00:00"/>
    <n v="1"/>
    <s v="S"/>
    <n v="1"/>
    <n v="30"/>
    <n v="0"/>
    <s v=" "/>
    <s v=" "/>
    <s v=" "/>
    <s v=" "/>
    <s v=" "/>
    <s v=" "/>
    <n v="1"/>
    <n v="1"/>
    <s v="null"/>
    <s v=" "/>
    <n v="0"/>
    <s v="EX ASOCIADOS"/>
    <n v="44297"/>
    <n v="0"/>
    <n v="0"/>
    <n v="0"/>
    <s v=" "/>
    <n v="1"/>
    <s v="SARA SOFIA URIBE "/>
    <n v="0"/>
    <m/>
    <m/>
    <m/>
    <m/>
  </r>
  <r>
    <n v="3905557"/>
    <s v="C"/>
    <x v="778"/>
    <x v="1"/>
    <n v="4"/>
    <n v="1.09488607121498E+18"/>
    <d v="2021-06-30T00:00:00"/>
    <d v="2025-06-30T00:00:00"/>
    <n v="0"/>
    <n v="1"/>
    <n v="3"/>
    <n v="30"/>
    <n v="2"/>
    <n v="18"/>
    <n v="19562"/>
    <n v="4073742"/>
    <n v="126146"/>
    <n v="3905557"/>
    <n v="57729"/>
    <n v="0"/>
    <n v="0"/>
    <m/>
    <n v="0"/>
    <n v="0"/>
    <n v="0"/>
    <m/>
    <m/>
    <d v="2021-10-31T00:00:00"/>
    <n v="1"/>
    <s v="S"/>
    <n v="1"/>
    <n v="30"/>
    <n v="0"/>
    <s v=" "/>
    <s v=" "/>
    <s v=" "/>
    <s v=" "/>
    <s v=" "/>
    <s v=" "/>
    <n v="1"/>
    <n v="1"/>
    <s v="null"/>
    <s v=" "/>
    <n v="0"/>
    <s v="EXASOCIADOS SI CODEUDOR"/>
    <n v="44385"/>
    <n v="0"/>
    <n v="0"/>
    <n v="0"/>
    <s v=" "/>
    <n v="1"/>
    <s v="SARA SOFIA URIBE "/>
    <n v="0"/>
    <m/>
    <m/>
    <m/>
    <m/>
  </r>
  <r>
    <n v="1685520"/>
    <s v="C"/>
    <x v="779"/>
    <x v="0"/>
    <n v="4"/>
    <n v="1.0905271581246799E+18"/>
    <d v="2021-10-11T00:00:00"/>
    <d v="2023-10-30T00:00:00"/>
    <n v="0"/>
    <n v="1"/>
    <n v="0"/>
    <n v="30"/>
    <n v="2"/>
    <n v="19.2"/>
    <n v="20983"/>
    <n v="1800000"/>
    <n v="91437"/>
    <n v="1800000"/>
    <n v="0"/>
    <n v="0"/>
    <n v="0"/>
    <m/>
    <n v="0"/>
    <n v="0"/>
    <n v="0"/>
    <m/>
    <m/>
    <d v="2021-10-11T00:00:00"/>
    <n v="1"/>
    <s v="S"/>
    <n v="1"/>
    <n v="30"/>
    <n v="0"/>
    <s v=" "/>
    <s v=" "/>
    <s v=" "/>
    <s v=" "/>
    <s v=" "/>
    <s v=" "/>
    <n v="1"/>
    <n v="1"/>
    <s v="null"/>
    <s v=" "/>
    <n v="114480"/>
    <s v="CREDIYA 20"/>
    <n v="44480"/>
    <n v="0"/>
    <n v="0"/>
    <n v="0"/>
    <s v=" "/>
    <n v="0"/>
    <n v="0"/>
    <n v="0"/>
    <m/>
    <m/>
    <m/>
    <m/>
  </r>
  <r>
    <n v="80219"/>
    <s v="C"/>
    <x v="780"/>
    <x v="8"/>
    <n v="4"/>
    <n v="1.14393361221498E+18"/>
    <d v="2021-06-30T00:00:00"/>
    <d v="2021-07-30T00:00:00"/>
    <n v="90"/>
    <n v="1"/>
    <n v="0"/>
    <n v="30"/>
    <n v="2"/>
    <n v="18"/>
    <n v="19562"/>
    <n v="177468"/>
    <n v="180574"/>
    <n v="80219"/>
    <n v="0"/>
    <n v="0"/>
    <n v="0"/>
    <m/>
    <n v="8022"/>
    <n v="0"/>
    <n v="0"/>
    <m/>
    <m/>
    <d v="2021-10-31T00:00:00"/>
    <n v="1"/>
    <s v="S"/>
    <n v="1"/>
    <n v="30"/>
    <n v="80219"/>
    <s v=" "/>
    <s v=" "/>
    <s v=" "/>
    <s v=" "/>
    <s v=" "/>
    <s v=" "/>
    <n v="1"/>
    <n v="1"/>
    <s v="null"/>
    <s v=" "/>
    <n v="0"/>
    <s v="EXASOCIADOS SI CODEUDOR"/>
    <n v="44385"/>
    <n v="0"/>
    <n v="0"/>
    <n v="0"/>
    <s v=" "/>
    <n v="1"/>
    <s v="SARA SOFIA URIBE "/>
    <n v="0"/>
    <m/>
    <m/>
    <m/>
    <m/>
  </r>
  <r>
    <n v="1407544"/>
    <s v="C"/>
    <x v="781"/>
    <x v="8"/>
    <n v="4"/>
    <n v="1.09379418021498E+18"/>
    <d v="2021-06-30T00:00:00"/>
    <d v="2027-08-30T00:00:00"/>
    <n v="90"/>
    <n v="1"/>
    <n v="73"/>
    <n v="30"/>
    <n v="2"/>
    <n v="18"/>
    <n v="19562"/>
    <n v="1407544"/>
    <n v="20858"/>
    <n v="1407544"/>
    <n v="0"/>
    <n v="0"/>
    <n v="0"/>
    <m/>
    <n v="140754"/>
    <n v="0"/>
    <n v="0"/>
    <m/>
    <m/>
    <d v="2021-06-30T00:00:00"/>
    <n v="1"/>
    <s v="S"/>
    <n v="1"/>
    <n v="30"/>
    <n v="52148"/>
    <s v=" "/>
    <s v=" "/>
    <s v=" "/>
    <s v=" "/>
    <s v=" "/>
    <s v=" "/>
    <n v="1"/>
    <n v="1"/>
    <s v="null"/>
    <s v=" "/>
    <n v="0"/>
    <s v="EXASOCIADOS SI CODEUDOR"/>
    <n v="44385"/>
    <n v="0"/>
    <n v="0"/>
    <n v="0"/>
    <s v=" "/>
    <n v="1"/>
    <s v="SARA SOFIA URIBE "/>
    <n v="0"/>
    <m/>
    <m/>
    <m/>
    <m/>
  </r>
  <r>
    <n v="2831720"/>
    <s v="C"/>
    <x v="781"/>
    <x v="8"/>
    <n v="4"/>
    <n v="1.09379418010498E+18"/>
    <d v="2021-06-30T00:00:00"/>
    <d v="2026-11-30T00:00:00"/>
    <n v="90"/>
    <n v="1"/>
    <n v="0"/>
    <n v="30"/>
    <n v="2"/>
    <n v="18"/>
    <n v="19562"/>
    <n v="2831720"/>
    <n v="69445"/>
    <n v="2831720"/>
    <n v="126272"/>
    <n v="0"/>
    <n v="0"/>
    <m/>
    <n v="283172"/>
    <n v="126272"/>
    <n v="41308"/>
    <m/>
    <m/>
    <d v="2021-06-30T00:00:00"/>
    <n v="1"/>
    <s v="S"/>
    <n v="1"/>
    <n v="30"/>
    <n v="77854"/>
    <s v=" "/>
    <s v=" "/>
    <s v=" "/>
    <s v=" "/>
    <s v=" "/>
    <s v=" "/>
    <n v="1"/>
    <n v="1"/>
    <s v="null"/>
    <s v=" "/>
    <n v="0"/>
    <s v="EX ASOCIADOS"/>
    <n v="44385"/>
    <n v="0"/>
    <n v="0"/>
    <n v="0"/>
    <s v=" "/>
    <n v="1"/>
    <s v="SARA SOFIA URIBE "/>
    <n v="0"/>
    <m/>
    <m/>
    <m/>
    <m/>
  </r>
  <r>
    <n v="1887814"/>
    <s v="C"/>
    <x v="781"/>
    <x v="8"/>
    <n v="4"/>
    <n v="1.09379418010498E+18"/>
    <d v="2021-06-30T00:00:00"/>
    <d v="2027-02-28T00:00:00"/>
    <n v="0"/>
    <n v="1"/>
    <n v="3"/>
    <n v="30"/>
    <n v="2"/>
    <n v="18"/>
    <n v="19562"/>
    <n v="1937376"/>
    <n v="46297"/>
    <n v="1887814"/>
    <n v="28317"/>
    <n v="0"/>
    <n v="0"/>
    <m/>
    <n v="188781"/>
    <n v="28317"/>
    <n v="0"/>
    <m/>
    <m/>
    <d v="2021-10-31T00:00:00"/>
    <n v="1"/>
    <s v="S"/>
    <n v="1"/>
    <n v="30"/>
    <n v="0"/>
    <s v=" "/>
    <s v=" "/>
    <s v=" "/>
    <s v=" "/>
    <s v=" "/>
    <s v=" "/>
    <n v="1"/>
    <n v="1"/>
    <s v="null"/>
    <s v=" "/>
    <n v="0"/>
    <s v="EX ASOCIADOS"/>
    <n v="44385"/>
    <n v="0"/>
    <n v="0"/>
    <n v="0"/>
    <s v=" "/>
    <n v="1"/>
    <s v="SARA SOFIA URIBE "/>
    <n v="0"/>
    <m/>
    <m/>
    <m/>
    <m/>
  </r>
  <r>
    <n v="329407"/>
    <s v="C"/>
    <x v="782"/>
    <x v="1"/>
    <n v="4"/>
    <n v="1.14408312021498E+18"/>
    <d v="2021-06-30T00:00:00"/>
    <d v="2022-07-30T00:00:00"/>
    <n v="30"/>
    <n v="1"/>
    <n v="2"/>
    <n v="30"/>
    <n v="2"/>
    <n v="18"/>
    <n v="19562"/>
    <n v="382853"/>
    <n v="33183"/>
    <n v="329407"/>
    <n v="9471"/>
    <n v="0"/>
    <n v="0"/>
    <m/>
    <n v="0"/>
    <n v="0"/>
    <n v="0"/>
    <m/>
    <m/>
    <d v="2021-08-30T00:00:00"/>
    <n v="1"/>
    <s v="S"/>
    <n v="1"/>
    <n v="30"/>
    <n v="27418"/>
    <s v=" "/>
    <s v=" "/>
    <s v=" "/>
    <s v=" "/>
    <s v=" "/>
    <s v=" "/>
    <n v="1"/>
    <n v="1"/>
    <s v="null"/>
    <s v=" "/>
    <n v="0"/>
    <s v="EXASOCIADOS SI CODEUDOR"/>
    <n v="44385"/>
    <n v="0"/>
    <n v="0"/>
    <n v="0"/>
    <s v=" "/>
    <n v="1"/>
    <s v="SARA SOFIA URIBE "/>
    <n v="0"/>
    <m/>
    <m/>
    <m/>
    <m/>
  </r>
  <r>
    <n v="9206861"/>
    <s v="C"/>
    <x v="783"/>
    <x v="1"/>
    <n v="4"/>
    <n v="1.08831414210495E+16"/>
    <d v="2021-06-30T00:00:00"/>
    <d v="2025-11-30T00:00:00"/>
    <n v="0"/>
    <n v="1"/>
    <n v="13"/>
    <n v="30"/>
    <n v="2"/>
    <n v="13.2"/>
    <n v="14029"/>
    <n v="11320240"/>
    <n v="286441"/>
    <n v="9206861"/>
    <n v="0"/>
    <n v="0"/>
    <n v="0"/>
    <m/>
    <n v="0"/>
    <n v="0"/>
    <n v="0"/>
    <m/>
    <m/>
    <d v="2021-10-31T00:00:00"/>
    <n v="1"/>
    <s v="S"/>
    <n v="1"/>
    <n v="30"/>
    <n v="0"/>
    <s v=" "/>
    <s v=" "/>
    <s v=" "/>
    <s v=" "/>
    <s v=" "/>
    <s v=" "/>
    <n v="1"/>
    <n v="1"/>
    <s v="null"/>
    <s v=" "/>
    <n v="0"/>
    <s v="EX ASOCIADOS"/>
    <n v="44386"/>
    <n v="0"/>
    <n v="0"/>
    <n v="0"/>
    <s v=" "/>
    <n v="1"/>
    <s v="SARA SOFIA URIBE "/>
    <n v="0"/>
    <m/>
    <m/>
    <m/>
    <m/>
  </r>
  <r>
    <n v="451756"/>
    <s v="C"/>
    <x v="784"/>
    <x v="8"/>
    <n v="4"/>
    <n v="9.4538460214988992E+16"/>
    <d v="2021-06-30T00:00:00"/>
    <d v="2022-07-30T00:00:00"/>
    <n v="90"/>
    <n v="1"/>
    <n v="0"/>
    <n v="30"/>
    <n v="2"/>
    <n v="14.4"/>
    <n v="15389"/>
    <n v="451756"/>
    <n v="38379"/>
    <n v="451756"/>
    <n v="15112"/>
    <n v="0"/>
    <n v="0"/>
    <m/>
    <n v="45176"/>
    <n v="15112"/>
    <n v="4259"/>
    <m/>
    <m/>
    <d v="2021-06-30T00:00:00"/>
    <n v="1"/>
    <s v="S"/>
    <n v="1"/>
    <n v="30"/>
    <n v="96876"/>
    <s v=" "/>
    <s v=" "/>
    <s v=" "/>
    <s v=" "/>
    <s v=" "/>
    <s v=" "/>
    <n v="1"/>
    <n v="1"/>
    <s v="null"/>
    <s v=" "/>
    <n v="0"/>
    <s v="EXASOCIADOS SI CODEUDOR"/>
    <n v="44386"/>
    <n v="0"/>
    <n v="0"/>
    <n v="0"/>
    <s v=" "/>
    <n v="1"/>
    <s v="SARA SOFIA URIBE "/>
    <n v="0"/>
    <m/>
    <m/>
    <m/>
    <m/>
  </r>
  <r>
    <n v="8418756"/>
    <s v="C"/>
    <x v="784"/>
    <x v="8"/>
    <n v="4"/>
    <n v="9.4538460214987808E+16"/>
    <d v="2021-06-30T00:00:00"/>
    <d v="2027-07-30T00:00:00"/>
    <n v="90"/>
    <n v="1"/>
    <n v="0"/>
    <n v="30"/>
    <n v="2"/>
    <n v="18"/>
    <n v="19562"/>
    <n v="8418756"/>
    <n v="205144"/>
    <n v="8418756"/>
    <n v="376227"/>
    <n v="0"/>
    <n v="0"/>
    <m/>
    <n v="841876"/>
    <n v="376227"/>
    <n v="123634"/>
    <m/>
    <m/>
    <d v="2021-06-30T00:00:00"/>
    <n v="1"/>
    <s v="S"/>
    <n v="1"/>
    <n v="30"/>
    <n v="176501"/>
    <s v=" "/>
    <s v=" "/>
    <s v=" "/>
    <s v=" "/>
    <s v=" "/>
    <s v=" "/>
    <n v="1"/>
    <n v="1"/>
    <s v="null"/>
    <s v=" "/>
    <n v="0"/>
    <s v="EXASOCIADOS SI CODEUDOR"/>
    <n v="44386"/>
    <n v="0"/>
    <n v="0"/>
    <n v="0"/>
    <s v=" "/>
    <n v="1"/>
    <s v="SARA SOFIA URIBE "/>
    <n v="0"/>
    <m/>
    <m/>
    <m/>
    <m/>
  </r>
  <r>
    <n v="1385520"/>
    <s v="C"/>
    <x v="785"/>
    <x v="0"/>
    <n v="4"/>
    <n v="1.64632901246896E+16"/>
    <d v="2021-10-28T00:00:00"/>
    <d v="2022-06-30T00:00:00"/>
    <n v="0"/>
    <n v="1"/>
    <n v="0"/>
    <n v="30"/>
    <n v="2"/>
    <n v="19.2"/>
    <n v="20983"/>
    <n v="1500000"/>
    <n v="201688"/>
    <n v="1500000"/>
    <n v="0"/>
    <n v="0"/>
    <n v="0"/>
    <m/>
    <n v="0"/>
    <n v="0"/>
    <n v="0"/>
    <m/>
    <m/>
    <d v="2021-10-28T00:00:00"/>
    <n v="1"/>
    <s v="S"/>
    <n v="1"/>
    <n v="30"/>
    <n v="0"/>
    <s v=" "/>
    <s v=" "/>
    <s v=" "/>
    <s v=" "/>
    <s v=" "/>
    <s v=" "/>
    <n v="1"/>
    <n v="1"/>
    <s v="null"/>
    <s v=" "/>
    <n v="114480"/>
    <s v="CREDIYA 20"/>
    <n v="44497"/>
    <n v="0"/>
    <n v="0"/>
    <n v="0"/>
    <s v=" "/>
    <n v="0"/>
    <n v="0"/>
    <n v="0"/>
    <m/>
    <m/>
    <m/>
    <m/>
  </r>
  <r>
    <n v="3869666"/>
    <s v="C"/>
    <x v="786"/>
    <x v="0"/>
    <n v="4"/>
    <n v="1.14413610311778E+18"/>
    <d v="2020-05-01T00:00:00"/>
    <d v="2025-04-30T00:00:00"/>
    <n v="0"/>
    <n v="1"/>
    <n v="16"/>
    <n v="30"/>
    <n v="2"/>
    <n v="18"/>
    <n v="19562"/>
    <n v="6794000"/>
    <n v="173589"/>
    <n v="5535544"/>
    <n v="0"/>
    <n v="0"/>
    <n v="0"/>
    <m/>
    <n v="0"/>
    <n v="0"/>
    <n v="0"/>
    <m/>
    <m/>
    <d v="2021-10-30T00:00:00"/>
    <n v="1"/>
    <s v="S"/>
    <n v="1"/>
    <n v="30"/>
    <n v="0"/>
    <s v=" "/>
    <s v=" "/>
    <s v=" "/>
    <s v=" "/>
    <s v=" "/>
    <s v=" "/>
    <n v="1"/>
    <n v="1"/>
    <s v="null"/>
    <s v=" "/>
    <n v="1665878"/>
    <s v="FERIA 2020"/>
    <n v="43952"/>
    <n v="0"/>
    <n v="0"/>
    <n v="0"/>
    <s v=" "/>
    <n v="0"/>
    <s v="ARIZABALETA LUCIANA"/>
    <n v="0"/>
    <m/>
    <m/>
    <m/>
    <m/>
  </r>
  <r>
    <n v="506723"/>
    <s v="C"/>
    <x v="787"/>
    <x v="0"/>
    <n v="4"/>
    <n v="1.11362022812038E+18"/>
    <d v="2021-03-19T00:00:00"/>
    <d v="2022-09-30T00:00:00"/>
    <n v="0"/>
    <n v="1"/>
    <n v="7"/>
    <n v="30"/>
    <n v="2"/>
    <n v="15.6"/>
    <n v="16765"/>
    <n v="900000"/>
    <n v="56656"/>
    <n v="575552"/>
    <n v="0"/>
    <n v="0"/>
    <n v="0"/>
    <m/>
    <n v="0"/>
    <n v="0"/>
    <n v="0"/>
    <m/>
    <m/>
    <d v="2021-10-30T00:00:00"/>
    <n v="1"/>
    <s v="S"/>
    <n v="1"/>
    <n v="30"/>
    <n v="0"/>
    <s v=" "/>
    <s v=" "/>
    <s v=" "/>
    <s v=" "/>
    <s v=" "/>
    <s v=" "/>
    <n v="1"/>
    <n v="1"/>
    <s v="null"/>
    <s v=" "/>
    <n v="68829"/>
    <s v="LIBRE INVERSION 20"/>
    <n v="44274"/>
    <n v="0"/>
    <n v="0"/>
    <n v="0"/>
    <s v=" "/>
    <n v="0"/>
    <n v="0"/>
    <n v="0"/>
    <m/>
    <m/>
    <m/>
    <m/>
  </r>
  <r>
    <n v="15236276"/>
    <s v="C"/>
    <x v="787"/>
    <x v="0"/>
    <n v="4"/>
    <n v="1.11362022811778E+18"/>
    <d v="2020-04-16T00:00:00"/>
    <d v="2027-04-30T00:00:00"/>
    <n v="0"/>
    <n v="1"/>
    <n v="16"/>
    <n v="30"/>
    <n v="2"/>
    <n v="18"/>
    <n v="19562"/>
    <n v="19376000"/>
    <n v="410519"/>
    <n v="17305853"/>
    <n v="0"/>
    <n v="0"/>
    <n v="0"/>
    <m/>
    <n v="0"/>
    <n v="0"/>
    <n v="0"/>
    <m/>
    <m/>
    <d v="2021-10-30T00:00:00"/>
    <n v="1"/>
    <s v="S"/>
    <n v="1"/>
    <n v="30"/>
    <n v="0"/>
    <s v=" "/>
    <s v=" "/>
    <s v=" "/>
    <s v=" "/>
    <s v=" "/>
    <s v=" "/>
    <n v="1"/>
    <n v="1"/>
    <s v="null"/>
    <s v=" "/>
    <n v="2069577"/>
    <s v="FERIA 2020"/>
    <n v="43937"/>
    <n v="0"/>
    <n v="0"/>
    <n v="0"/>
    <s v=" "/>
    <n v="0"/>
    <n v="0"/>
    <n v="0"/>
    <m/>
    <m/>
    <m/>
    <m/>
  </r>
  <r>
    <n v="0"/>
    <s v="C"/>
    <x v="788"/>
    <x v="0"/>
    <n v="4"/>
    <n v="1.14394315711528E+18"/>
    <d v="2019-12-12T00:00:00"/>
    <d v="2022-12-30T00:00:00"/>
    <n v="0"/>
    <n v="1"/>
    <n v="22"/>
    <n v="30"/>
    <n v="2"/>
    <n v="20.399999999999999"/>
    <n v="22.42"/>
    <n v="2000000"/>
    <n v="75030"/>
    <n v="904073"/>
    <n v="0"/>
    <n v="0"/>
    <n v="0"/>
    <m/>
    <n v="0"/>
    <n v="0"/>
    <n v="0"/>
    <m/>
    <m/>
    <d v="2021-10-30T00:00:00"/>
    <n v="1"/>
    <s v="S"/>
    <n v="1"/>
    <n v="30"/>
    <n v="0"/>
    <s v=" "/>
    <s v=" "/>
    <s v=" "/>
    <s v=" "/>
    <s v=" "/>
    <s v=" "/>
    <n v="1"/>
    <n v="1"/>
    <s v="null"/>
    <s v=" "/>
    <n v="1665924"/>
    <s v="ESPECIAL"/>
    <n v="43811"/>
    <n v="0"/>
    <n v="0"/>
    <n v="0"/>
    <s v=" "/>
    <n v="0"/>
    <n v="0"/>
    <n v="0"/>
    <m/>
    <m/>
    <m/>
    <m/>
  </r>
  <r>
    <n v="609239"/>
    <s v="C"/>
    <x v="789"/>
    <x v="0"/>
    <n v="4"/>
    <n v="4652624124688440"/>
    <d v="2020-09-11T00:00:00"/>
    <d v="2022-08-30T00:00:00"/>
    <n v="0"/>
    <n v="1"/>
    <n v="1"/>
    <n v="30"/>
    <n v="2"/>
    <n v="21.6"/>
    <n v="23872"/>
    <n v="1600000"/>
    <n v="83163"/>
    <n v="1539931"/>
    <n v="0"/>
    <n v="0"/>
    <n v="0"/>
    <m/>
    <n v="0"/>
    <n v="0"/>
    <n v="0"/>
    <m/>
    <m/>
    <d v="2021-10-29T00:00:00"/>
    <n v="1"/>
    <s v="S"/>
    <n v="1"/>
    <n v="30"/>
    <n v="0"/>
    <s v=" "/>
    <s v=" "/>
    <s v=" "/>
    <s v=" "/>
    <s v=" "/>
    <s v=" "/>
    <n v="1"/>
    <n v="1"/>
    <s v="null"/>
    <s v=" "/>
    <n v="930692"/>
    <s v="CREDIYA 20"/>
    <n v="44085"/>
    <n v="0"/>
    <n v="0"/>
    <n v="0"/>
    <s v=" "/>
    <n v="890303093000"/>
    <n v="0"/>
    <n v="0"/>
    <m/>
    <m/>
    <m/>
    <m/>
  </r>
  <r>
    <n v="334655"/>
    <s v="C"/>
    <x v="789"/>
    <x v="0"/>
    <n v="4"/>
    <n v="4652624210389430"/>
    <d v="2021-08-25T00:00:00"/>
    <d v="2022-08-30T00:00:00"/>
    <n v="0"/>
    <n v="1"/>
    <n v="2"/>
    <n v="30"/>
    <n v="2"/>
    <n v="15.6"/>
    <n v="16765"/>
    <n v="1000000"/>
    <n v="91966"/>
    <n v="845883"/>
    <n v="0"/>
    <n v="0"/>
    <n v="0"/>
    <m/>
    <n v="0"/>
    <n v="0"/>
    <n v="0"/>
    <m/>
    <m/>
    <d v="2021-10-29T00:00:00"/>
    <n v="1"/>
    <s v="S"/>
    <n v="1"/>
    <n v="30"/>
    <n v="0"/>
    <s v=" "/>
    <s v=" "/>
    <s v=" "/>
    <s v=" "/>
    <s v=" "/>
    <s v=" "/>
    <n v="1"/>
    <n v="1"/>
    <s v="null"/>
    <s v=" "/>
    <n v="511228"/>
    <s v="LIBRE INVERSION 20 SIN CODEUDO"/>
    <n v="44432"/>
    <n v="0"/>
    <n v="0"/>
    <n v="0"/>
    <s v=" "/>
    <n v="890303093000"/>
    <n v="0"/>
    <n v="0"/>
    <m/>
    <m/>
    <m/>
    <m/>
  </r>
  <r>
    <n v="1372776"/>
    <s v="C"/>
    <x v="790"/>
    <x v="0"/>
    <n v="4"/>
    <n v="1.03242664312038E+18"/>
    <d v="2021-03-19T00:00:00"/>
    <d v="2026-03-30T00:00:00"/>
    <n v="0"/>
    <n v="1"/>
    <n v="7"/>
    <n v="30"/>
    <n v="2"/>
    <n v="15.6"/>
    <n v="16765"/>
    <n v="2000000"/>
    <n v="48849"/>
    <n v="1840721"/>
    <n v="0"/>
    <n v="0"/>
    <n v="0"/>
    <m/>
    <n v="0"/>
    <n v="0"/>
    <n v="0"/>
    <m/>
    <m/>
    <d v="2021-10-30T00:00:00"/>
    <n v="1"/>
    <s v="S"/>
    <n v="1"/>
    <n v="30"/>
    <n v="0"/>
    <s v=" "/>
    <s v=" "/>
    <s v=" "/>
    <s v=" "/>
    <s v=" "/>
    <s v=" "/>
    <n v="1"/>
    <n v="1"/>
    <s v="null"/>
    <s v=" "/>
    <n v="467945"/>
    <s v="LIBRE INVERSION 20"/>
    <n v="44274"/>
    <n v="0"/>
    <n v="0"/>
    <n v="0"/>
    <s v=" "/>
    <n v="900771349"/>
    <s v="CLINICA DESA SAS"/>
    <n v="0"/>
    <m/>
    <m/>
    <m/>
    <m/>
  </r>
  <r>
    <n v="631429"/>
    <s v="C"/>
    <x v="790"/>
    <x v="0"/>
    <n v="4"/>
    <n v="1.0324266431246799E+18"/>
    <d v="2021-08-19T00:00:00"/>
    <d v="2022-08-30T00:00:00"/>
    <n v="0"/>
    <n v="1"/>
    <n v="2"/>
    <n v="30"/>
    <n v="2"/>
    <n v="19.2"/>
    <n v="20983"/>
    <n v="1000000"/>
    <n v="92539"/>
    <n v="846667"/>
    <n v="0"/>
    <n v="0"/>
    <n v="0"/>
    <m/>
    <n v="0"/>
    <n v="0"/>
    <n v="0"/>
    <m/>
    <m/>
    <d v="2021-10-30T00:00:00"/>
    <n v="1"/>
    <s v="S"/>
    <n v="1"/>
    <n v="30"/>
    <n v="0"/>
    <s v=" "/>
    <s v=" "/>
    <s v=" "/>
    <s v=" "/>
    <s v=" "/>
    <s v=" "/>
    <n v="1"/>
    <n v="1"/>
    <s v="null"/>
    <s v=" "/>
    <n v="215238"/>
    <s v="CREDIYA 20"/>
    <n v="44427"/>
    <n v="0"/>
    <n v="0"/>
    <n v="0"/>
    <s v=" "/>
    <n v="900771349"/>
    <s v="CLINICA DESA SAS"/>
    <n v="0"/>
    <m/>
    <m/>
    <m/>
    <m/>
  </r>
  <r>
    <n v="0"/>
    <s v="C"/>
    <x v="791"/>
    <x v="0"/>
    <n v="4"/>
    <n v="6.6922582124688704E+16"/>
    <d v="2020-12-15T00:00:00"/>
    <d v="2021-11-30T00:00:00"/>
    <n v="0"/>
    <n v="1"/>
    <n v="11"/>
    <n v="30"/>
    <n v="2"/>
    <n v="21.6"/>
    <n v="23872"/>
    <n v="1000000"/>
    <n v="93691"/>
    <n v="91984"/>
    <n v="0"/>
    <n v="0"/>
    <n v="0"/>
    <m/>
    <n v="0"/>
    <n v="0"/>
    <n v="0"/>
    <m/>
    <m/>
    <d v="2021-10-30T00:00:00"/>
    <n v="1"/>
    <s v="S"/>
    <n v="1"/>
    <n v="30"/>
    <n v="0"/>
    <s v=" "/>
    <s v=" "/>
    <s v=" "/>
    <s v=" "/>
    <s v=" "/>
    <s v=" "/>
    <n v="1"/>
    <n v="1"/>
    <s v="null"/>
    <s v=" "/>
    <n v="683183"/>
    <s v="CREDIYA 20"/>
    <n v="44180"/>
    <n v="0"/>
    <n v="0"/>
    <n v="0"/>
    <s v=" "/>
    <n v="900771349"/>
    <s v="CLINICA DESA SAS"/>
    <n v="0"/>
    <m/>
    <m/>
    <m/>
    <m/>
  </r>
  <r>
    <n v="4155635"/>
    <s v="C"/>
    <x v="792"/>
    <x v="0"/>
    <n v="4"/>
    <n v="1.10706421512048E+18"/>
    <d v="2021-09-27T00:00:00"/>
    <d v="2023-03-30T00:00:00"/>
    <n v="0"/>
    <n v="1"/>
    <n v="1"/>
    <n v="30"/>
    <n v="2"/>
    <n v="9"/>
    <n v="9381"/>
    <n v="5000000"/>
    <n v="299365"/>
    <n v="4740635"/>
    <n v="0"/>
    <n v="0"/>
    <n v="0"/>
    <m/>
    <n v="0"/>
    <n v="0"/>
    <n v="0"/>
    <m/>
    <m/>
    <d v="2021-10-30T00:00:00"/>
    <n v="1"/>
    <s v="S"/>
    <n v="1"/>
    <n v="30"/>
    <n v="0"/>
    <s v=" "/>
    <s v=" "/>
    <s v=" "/>
    <s v=" "/>
    <s v=" "/>
    <s v=" "/>
    <n v="1"/>
    <n v="1"/>
    <s v="null"/>
    <s v=" "/>
    <n v="585000"/>
    <s v="SOCIAL V,E,C,I, 20"/>
    <n v="44466"/>
    <n v="0"/>
    <n v="0"/>
    <n v="0"/>
    <s v=" "/>
    <n v="900891513"/>
    <s v="CLINICA NUEVA RAFAEL URIBE"/>
    <n v="0"/>
    <m/>
    <m/>
    <m/>
    <m/>
  </r>
  <r>
    <n v="466901"/>
    <s v="C"/>
    <x v="793"/>
    <x v="0"/>
    <n v="4"/>
    <n v="3.8665737124689E+16"/>
    <d v="2021-03-26T00:00:00"/>
    <d v="2023-03-30T00:00:00"/>
    <n v="0"/>
    <n v="1"/>
    <n v="7"/>
    <n v="30"/>
    <n v="2"/>
    <n v="19.2"/>
    <n v="20983"/>
    <n v="1390000"/>
    <n v="70609"/>
    <n v="1039301"/>
    <n v="0"/>
    <n v="0"/>
    <n v="0"/>
    <m/>
    <n v="0"/>
    <n v="0"/>
    <n v="0"/>
    <m/>
    <m/>
    <d v="2021-10-30T00:00:00"/>
    <n v="1"/>
    <s v="S"/>
    <n v="1"/>
    <n v="30"/>
    <n v="0"/>
    <s v=" "/>
    <s v=" "/>
    <s v=" "/>
    <s v=" "/>
    <s v=" "/>
    <s v=" "/>
    <n v="1"/>
    <n v="1"/>
    <s v="null"/>
    <s v=" "/>
    <n v="572400"/>
    <s v="CREDIYA 20"/>
    <n v="44281"/>
    <n v="0"/>
    <n v="0"/>
    <n v="0"/>
    <s v=" "/>
    <n v="900771349"/>
    <s v="CLINICA DESA SAS"/>
    <n v="0"/>
    <m/>
    <m/>
    <m/>
    <m/>
  </r>
  <r>
    <n v="159509"/>
    <s v="C"/>
    <x v="794"/>
    <x v="0"/>
    <n v="4"/>
    <n v="1.0376030931246799E+18"/>
    <d v="2021-10-13T00:00:00"/>
    <d v="2022-05-30T00:00:00"/>
    <n v="0"/>
    <n v="1"/>
    <n v="1"/>
    <n v="30"/>
    <n v="2"/>
    <n v="19.2"/>
    <n v="20983"/>
    <n v="700000"/>
    <n v="94121"/>
    <n v="617429"/>
    <n v="0"/>
    <n v="0"/>
    <n v="0"/>
    <m/>
    <n v="0"/>
    <n v="0"/>
    <n v="0"/>
    <m/>
    <m/>
    <d v="2021-10-30T00:00:00"/>
    <n v="1"/>
    <s v="S"/>
    <n v="1"/>
    <n v="30"/>
    <n v="0"/>
    <s v=" "/>
    <s v=" "/>
    <s v=" "/>
    <s v=" "/>
    <s v=" "/>
    <s v=" "/>
    <n v="1"/>
    <n v="1"/>
    <s v="null"/>
    <s v=" "/>
    <n v="457920"/>
    <s v="CREDIYA 20"/>
    <n v="44482"/>
    <n v="0"/>
    <n v="0"/>
    <n v="0"/>
    <s v=" "/>
    <n v="0"/>
    <s v="ARIZABALETA LUCIANA"/>
    <n v="0"/>
    <m/>
    <m/>
    <m/>
    <m/>
  </r>
  <r>
    <n v="1317621"/>
    <s v="C"/>
    <x v="795"/>
    <x v="0"/>
    <n v="4"/>
    <n v="1.1441905431246799E+18"/>
    <d v="2021-09-07T00:00:00"/>
    <d v="2023-08-30T00:00:00"/>
    <n v="0"/>
    <n v="1"/>
    <n v="2"/>
    <n v="30"/>
    <n v="2"/>
    <n v="19.2"/>
    <n v="20983"/>
    <n v="1600000"/>
    <n v="81277"/>
    <n v="1489341"/>
    <n v="0"/>
    <n v="0"/>
    <n v="0"/>
    <m/>
    <n v="0"/>
    <n v="0"/>
    <n v="0"/>
    <m/>
    <m/>
    <d v="2021-10-30T00:00:00"/>
    <n v="1"/>
    <s v="S"/>
    <n v="1"/>
    <n v="30"/>
    <n v="0"/>
    <s v=" "/>
    <s v=" "/>
    <s v=" "/>
    <s v=" "/>
    <s v=" "/>
    <s v=" "/>
    <n v="1"/>
    <n v="1"/>
    <s v="null"/>
    <s v=" "/>
    <n v="171720"/>
    <s v="CREDIYA 20"/>
    <n v="44446"/>
    <n v="0"/>
    <n v="0"/>
    <n v="0"/>
    <s v=" "/>
    <n v="0"/>
    <s v="ARIZABALETA LUCIANA"/>
    <n v="0"/>
    <m/>
    <m/>
    <m/>
    <m/>
  </r>
  <r>
    <n v="1885182"/>
    <s v="C"/>
    <x v="796"/>
    <x v="0"/>
    <n v="4"/>
    <n v="3.1655907117788E+16"/>
    <d v="2020-05-20T00:00:00"/>
    <d v="2027-04-30T00:00:00"/>
    <n v="0"/>
    <n v="1"/>
    <n v="16"/>
    <n v="30"/>
    <n v="2"/>
    <n v="18"/>
    <n v="19562"/>
    <n v="4154000"/>
    <n v="88011"/>
    <n v="3710179"/>
    <n v="0"/>
    <n v="0"/>
    <n v="0"/>
    <m/>
    <n v="0"/>
    <n v="0"/>
    <n v="0"/>
    <m/>
    <m/>
    <d v="2021-10-30T00:00:00"/>
    <n v="1"/>
    <s v="S"/>
    <n v="1"/>
    <n v="30"/>
    <n v="0"/>
    <s v=" "/>
    <s v=" "/>
    <s v=" "/>
    <s v=" "/>
    <s v=" "/>
    <s v=" "/>
    <n v="1"/>
    <n v="1"/>
    <s v="null"/>
    <s v=" "/>
    <n v="1824997"/>
    <s v="FERIA 2020"/>
    <n v="43971"/>
    <n v="0"/>
    <n v="0"/>
    <n v="0"/>
    <s v=" "/>
    <s v=" "/>
    <n v="0"/>
    <n v="0"/>
    <m/>
    <m/>
    <m/>
    <m/>
  </r>
  <r>
    <n v="5716064"/>
    <s v="C"/>
    <x v="797"/>
    <x v="0"/>
    <n v="4"/>
    <n v="319554611203591"/>
    <d v="2021-09-30T00:00:00"/>
    <d v="2027-09-30T00:00:00"/>
    <n v="0"/>
    <n v="1"/>
    <n v="1"/>
    <n v="30"/>
    <n v="2"/>
    <n v="15.6"/>
    <n v="16765"/>
    <n v="7110000"/>
    <n v="155013"/>
    <n v="7050972"/>
    <n v="0"/>
    <n v="0"/>
    <n v="0"/>
    <m/>
    <n v="0"/>
    <n v="0"/>
    <n v="0"/>
    <m/>
    <m/>
    <d v="2021-10-30T00:00:00"/>
    <n v="1"/>
    <s v="S"/>
    <n v="1"/>
    <n v="30"/>
    <n v="0"/>
    <s v=" "/>
    <s v=" "/>
    <s v=" "/>
    <s v=" "/>
    <s v=" "/>
    <s v=" "/>
    <n v="1"/>
    <n v="1"/>
    <s v="null"/>
    <s v=" "/>
    <n v="1334908"/>
    <s v="LIBRE INVERSION 20"/>
    <n v="44469"/>
    <n v="0"/>
    <n v="0"/>
    <n v="0"/>
    <s v=" "/>
    <s v=" "/>
    <n v="0"/>
    <n v="0"/>
    <m/>
    <m/>
    <m/>
    <m/>
  </r>
  <r>
    <n v="16604929"/>
    <s v="C"/>
    <x v="797"/>
    <x v="0"/>
    <n v="4"/>
    <n v="3.1955461210389E+16"/>
    <d v="2021-04-07T00:00:00"/>
    <d v="2027-03-30T00:00:00"/>
    <n v="0"/>
    <n v="1"/>
    <n v="7"/>
    <n v="30"/>
    <n v="2"/>
    <n v="15.6"/>
    <n v="16765"/>
    <n v="21700000"/>
    <n v="502318"/>
    <n v="20482782"/>
    <n v="0"/>
    <n v="0"/>
    <n v="0"/>
    <m/>
    <n v="0"/>
    <n v="0"/>
    <n v="0"/>
    <m/>
    <m/>
    <d v="2021-10-30T00:00:00"/>
    <n v="1"/>
    <s v="S"/>
    <n v="1"/>
    <n v="30"/>
    <n v="0"/>
    <s v=" "/>
    <s v=" "/>
    <s v=" "/>
    <s v=" "/>
    <s v=" "/>
    <s v=" "/>
    <n v="1"/>
    <n v="1"/>
    <s v="null"/>
    <s v=" "/>
    <n v="3877853"/>
    <s v="LIBRE INVERSION 20 SIN CODEUDO"/>
    <n v="44293"/>
    <n v="0"/>
    <n v="0"/>
    <n v="0"/>
    <s v=" "/>
    <s v=" "/>
    <n v="0"/>
    <n v="0"/>
    <m/>
    <m/>
    <m/>
    <m/>
  </r>
  <r>
    <n v="5391776"/>
    <s v="C"/>
    <x v="798"/>
    <x v="0"/>
    <n v="4"/>
    <n v="1.11247208512038E+18"/>
    <d v="2021-01-25T00:00:00"/>
    <d v="2026-01-31T00:00:00"/>
    <n v="0"/>
    <n v="1"/>
    <n v="9"/>
    <n v="30"/>
    <n v="2"/>
    <n v="18"/>
    <n v="19562"/>
    <n v="8000000"/>
    <n v="205768"/>
    <n v="7216773"/>
    <n v="0"/>
    <n v="0"/>
    <n v="0"/>
    <m/>
    <n v="0"/>
    <n v="0"/>
    <n v="0"/>
    <m/>
    <m/>
    <d v="2021-10-30T00:00:00"/>
    <n v="1"/>
    <s v="S"/>
    <n v="1"/>
    <n v="30"/>
    <n v="0"/>
    <s v=" "/>
    <s v=" "/>
    <s v=" "/>
    <s v=" "/>
    <s v=" "/>
    <s v=" "/>
    <n v="1"/>
    <n v="1"/>
    <s v="null"/>
    <s v=" "/>
    <n v="1824997"/>
    <s v="LIBRE INVERSION 20"/>
    <n v="44221"/>
    <n v="0"/>
    <n v="0"/>
    <n v="0"/>
    <s v=" "/>
    <s v=" "/>
    <n v="0"/>
    <n v="0"/>
    <m/>
    <m/>
    <m/>
    <m/>
  </r>
  <r>
    <n v="241341"/>
    <s v="C"/>
    <x v="799"/>
    <x v="0"/>
    <n v="4"/>
    <n v="1.1439452271246799E+18"/>
    <d v="2021-02-24T00:00:00"/>
    <d v="2022-08-30T00:00:00"/>
    <n v="0"/>
    <n v="1"/>
    <n v="8"/>
    <n v="30"/>
    <n v="2"/>
    <n v="19.2"/>
    <n v="20983"/>
    <n v="600000"/>
    <n v="38800"/>
    <n v="355001"/>
    <n v="0"/>
    <n v="0"/>
    <n v="0"/>
    <m/>
    <n v="0"/>
    <n v="0"/>
    <n v="0"/>
    <m/>
    <m/>
    <d v="2021-10-30T00:00:00"/>
    <n v="1"/>
    <s v="S"/>
    <n v="1"/>
    <n v="30"/>
    <n v="0"/>
    <s v=" "/>
    <s v=" "/>
    <s v=" "/>
    <s v=" "/>
    <s v=" "/>
    <s v=" "/>
    <n v="1"/>
    <n v="1"/>
    <s v="null"/>
    <s v=" "/>
    <n v="113660"/>
    <s v="CREDIYA 20"/>
    <n v="44251"/>
    <n v="0"/>
    <n v="0"/>
    <n v="0"/>
    <s v=" "/>
    <n v="0"/>
    <s v="ARIZABALETA LUCIANA"/>
    <n v="0"/>
    <m/>
    <m/>
    <m/>
    <m/>
  </r>
  <r>
    <n v="2845417"/>
    <s v="C"/>
    <x v="799"/>
    <x v="0"/>
    <n v="4"/>
    <n v="1.14394522711778E+18"/>
    <d v="2020-05-14T00:00:00"/>
    <d v="2025-04-30T00:00:00"/>
    <n v="0"/>
    <n v="1"/>
    <n v="16"/>
    <n v="30"/>
    <n v="2"/>
    <n v="18"/>
    <n v="19562"/>
    <n v="5137000"/>
    <n v="131252"/>
    <n v="4185473"/>
    <n v="0"/>
    <n v="0"/>
    <n v="0"/>
    <m/>
    <n v="0"/>
    <n v="0"/>
    <n v="0"/>
    <m/>
    <m/>
    <d v="2021-10-30T00:00:00"/>
    <n v="1"/>
    <s v="S"/>
    <n v="1"/>
    <n v="30"/>
    <n v="0"/>
    <s v=" "/>
    <s v=" "/>
    <s v=" "/>
    <s v=" "/>
    <s v=" "/>
    <s v=" "/>
    <n v="1"/>
    <n v="1"/>
    <s v="null"/>
    <s v=" "/>
    <n v="1340056"/>
    <s v="FERIA 2020"/>
    <n v="43965"/>
    <n v="0"/>
    <n v="0"/>
    <n v="0"/>
    <s v=" "/>
    <n v="0"/>
    <s v="ARIZABALETA LUCIANA"/>
    <n v="0"/>
    <m/>
    <m/>
    <m/>
    <m/>
  </r>
  <r>
    <n v="9484118"/>
    <s v="C"/>
    <x v="800"/>
    <x v="0"/>
    <n v="4"/>
    <n v="1.1519668521182799E+18"/>
    <d v="2021-06-29T00:00:00"/>
    <d v="2027-06-30T00:00:00"/>
    <n v="0"/>
    <n v="1"/>
    <n v="4"/>
    <n v="30"/>
    <n v="2"/>
    <n v="15.6"/>
    <n v="16765"/>
    <n v="11100000"/>
    <n v="242003"/>
    <n v="10723856"/>
    <n v="0"/>
    <n v="0"/>
    <n v="0"/>
    <m/>
    <n v="0"/>
    <n v="0"/>
    <n v="0"/>
    <m/>
    <m/>
    <d v="2021-10-29T00:00:00"/>
    <n v="1"/>
    <s v="S"/>
    <n v="1"/>
    <n v="30"/>
    <n v="0"/>
    <s v=" "/>
    <s v=" "/>
    <s v=" "/>
    <s v=" "/>
    <s v=" "/>
    <s v=" "/>
    <n v="1"/>
    <n v="1"/>
    <s v="null"/>
    <s v=" "/>
    <n v="1239738"/>
    <s v="FERIA 2021"/>
    <n v="44376"/>
    <n v="0"/>
    <n v="0"/>
    <n v="0"/>
    <s v=" "/>
    <n v="890303093000"/>
    <n v="0"/>
    <n v="0"/>
    <m/>
    <m/>
    <m/>
    <m/>
  </r>
  <r>
    <n v="0"/>
    <s v="C"/>
    <x v="801"/>
    <x v="0"/>
    <n v="4"/>
    <n v="1.1162831391246799E+18"/>
    <d v="2021-08-19T00:00:00"/>
    <d v="2022-02-28T00:00:00"/>
    <n v="0"/>
    <n v="1"/>
    <n v="2"/>
    <n v="30"/>
    <n v="2"/>
    <n v="19.2"/>
    <n v="20983"/>
    <n v="600000"/>
    <n v="105854"/>
    <n v="406509"/>
    <n v="0"/>
    <n v="0"/>
    <n v="0"/>
    <m/>
    <n v="0"/>
    <n v="0"/>
    <n v="0"/>
    <m/>
    <m/>
    <d v="2021-10-29T00:00:00"/>
    <n v="1"/>
    <s v="S"/>
    <n v="1"/>
    <n v="30"/>
    <n v="0"/>
    <s v=" "/>
    <s v=" "/>
    <s v=" "/>
    <s v=" "/>
    <s v=" "/>
    <s v=" "/>
    <n v="1"/>
    <n v="1"/>
    <s v="null"/>
    <s v=" "/>
    <n v="1129348"/>
    <s v="CREDIYA 20"/>
    <n v="44427"/>
    <n v="0"/>
    <n v="0"/>
    <n v="0"/>
    <s v=" "/>
    <n v="890303093000"/>
    <n v="0"/>
    <n v="0"/>
    <m/>
    <m/>
    <m/>
    <m/>
  </r>
  <r>
    <n v="11946937"/>
    <s v="C"/>
    <x v="802"/>
    <x v="0"/>
    <n v="4"/>
    <n v="180084022555527"/>
    <d v="2021-01-19T00:00:00"/>
    <d v="2026-01-31T00:00:00"/>
    <n v="0"/>
    <n v="1"/>
    <n v="9"/>
    <n v="30"/>
    <n v="2"/>
    <n v="12"/>
    <n v="12683"/>
    <n v="16000000"/>
    <n v="380639"/>
    <n v="14290548"/>
    <n v="0"/>
    <n v="0"/>
    <n v="0"/>
    <m/>
    <n v="0"/>
    <n v="0"/>
    <n v="0"/>
    <m/>
    <m/>
    <d v="2021-10-29T00:00:00"/>
    <n v="1"/>
    <s v="S"/>
    <n v="1"/>
    <n v="30"/>
    <n v="0"/>
    <s v=" "/>
    <s v=" "/>
    <s v=" "/>
    <s v=" "/>
    <s v=" "/>
    <s v=" "/>
    <n v="1"/>
    <n v="1"/>
    <s v="null"/>
    <s v=" "/>
    <n v="2343611"/>
    <s v="COMPRA CARTERA 20 SIN CODEUDOR"/>
    <n v="44215"/>
    <n v="0"/>
    <n v="0"/>
    <n v="0"/>
    <s v=" "/>
    <n v="890303093000"/>
    <n v="0"/>
    <n v="0"/>
    <m/>
    <m/>
    <m/>
    <m/>
  </r>
  <r>
    <n v="386260"/>
    <s v="C"/>
    <x v="802"/>
    <x v="0"/>
    <n v="4"/>
    <n v="1.80084021130141E+16"/>
    <d v="2021-09-24T00:00:00"/>
    <d v="2022-09-30T00:00:00"/>
    <n v="0"/>
    <n v="1"/>
    <n v="1"/>
    <n v="30"/>
    <n v="2"/>
    <n v="19.8"/>
    <n v="21699"/>
    <n v="500000"/>
    <n v="46338"/>
    <n v="462032"/>
    <n v="0"/>
    <n v="0"/>
    <n v="0"/>
    <m/>
    <n v="0"/>
    <n v="0"/>
    <n v="0"/>
    <m/>
    <m/>
    <d v="2021-10-29T00:00:00"/>
    <n v="1"/>
    <s v="S"/>
    <n v="1"/>
    <n v="30"/>
    <n v="0"/>
    <s v=" "/>
    <s v=" "/>
    <s v=" "/>
    <s v=" "/>
    <s v=" "/>
    <s v=" "/>
    <n v="1"/>
    <n v="1"/>
    <s v="null"/>
    <s v=" "/>
    <n v="75772"/>
    <s v="ORDENES AL COMERCIO"/>
    <n v="44463"/>
    <n v="0"/>
    <n v="0"/>
    <n v="0"/>
    <s v=" "/>
    <n v="890303093000"/>
    <n v="0"/>
    <n v="0"/>
    <m/>
    <m/>
    <m/>
    <m/>
  </r>
  <r>
    <n v="0"/>
    <s v="C"/>
    <x v="803"/>
    <x v="0"/>
    <n v="4"/>
    <n v="1.10518941130141E+16"/>
    <d v="2021-10-15T00:00:00"/>
    <d v="2022-04-30T00:00:00"/>
    <n v="0"/>
    <n v="1"/>
    <n v="0"/>
    <n v="30"/>
    <n v="2"/>
    <n v="19.8"/>
    <n v="21699"/>
    <n v="510000"/>
    <n v="90049"/>
    <n v="510000"/>
    <n v="0"/>
    <n v="0"/>
    <n v="0"/>
    <m/>
    <n v="0"/>
    <n v="0"/>
    <n v="0"/>
    <m/>
    <m/>
    <d v="2021-10-15T00:00:00"/>
    <n v="1"/>
    <s v="S"/>
    <n v="1"/>
    <n v="30"/>
    <n v="0"/>
    <s v=" "/>
    <s v=" "/>
    <s v=" "/>
    <s v=" "/>
    <s v=" "/>
    <s v=" "/>
    <n v="1"/>
    <n v="1"/>
    <s v="null"/>
    <s v=" "/>
    <n v="1129348"/>
    <s v="ORDENES AL COMERCIO"/>
    <n v="44484"/>
    <n v="0"/>
    <n v="0"/>
    <n v="0"/>
    <s v=" "/>
    <n v="890303093000"/>
    <n v="0"/>
    <n v="0"/>
    <m/>
    <m/>
    <m/>
    <m/>
  </r>
  <r>
    <n v="3854920"/>
    <s v="C"/>
    <x v="804"/>
    <x v="0"/>
    <n v="4"/>
    <n v="1.69479662103883E+16"/>
    <d v="2020-08-28T00:00:00"/>
    <d v="2022-08-30T00:00:00"/>
    <n v="0"/>
    <n v="1"/>
    <n v="14"/>
    <n v="30"/>
    <n v="2"/>
    <n v="18"/>
    <n v="19562"/>
    <n v="20000000"/>
    <n v="1027713"/>
    <n v="9353444"/>
    <n v="0"/>
    <n v="0"/>
    <n v="0"/>
    <m/>
    <n v="0"/>
    <n v="0"/>
    <n v="0"/>
    <m/>
    <m/>
    <d v="2021-10-29T00:00:00"/>
    <n v="1"/>
    <s v="S"/>
    <n v="1"/>
    <n v="30"/>
    <n v="0"/>
    <s v=" "/>
    <s v=" "/>
    <s v=" "/>
    <s v=" "/>
    <s v=" "/>
    <s v=" "/>
    <n v="1"/>
    <n v="1"/>
    <s v="null"/>
    <s v=" "/>
    <n v="5498524"/>
    <s v="LIBRE INVERSION 20 SIN CODEUDO"/>
    <n v="44071"/>
    <n v="0"/>
    <n v="0"/>
    <n v="0"/>
    <s v=" "/>
    <n v="890303093000"/>
    <n v="0"/>
    <n v="0"/>
    <m/>
    <m/>
    <m/>
    <m/>
  </r>
  <r>
    <n v="33482071"/>
    <s v="C"/>
    <x v="805"/>
    <x v="0"/>
    <n v="4"/>
    <n v="6389138268289130"/>
    <d v="2021-05-20T00:00:00"/>
    <d v="2027-05-30T00:00:00"/>
    <n v="0"/>
    <n v="1"/>
    <n v="5"/>
    <n v="30"/>
    <n v="2"/>
    <n v="15.6"/>
    <n v="16765"/>
    <n v="40000000"/>
    <n v="925931"/>
    <n v="38422186"/>
    <n v="0"/>
    <n v="0"/>
    <n v="0"/>
    <m/>
    <n v="0"/>
    <n v="0"/>
    <n v="0"/>
    <m/>
    <m/>
    <d v="2021-10-30T00:00:00"/>
    <n v="1"/>
    <s v="S"/>
    <n v="1"/>
    <n v="30"/>
    <n v="0"/>
    <s v=" "/>
    <s v=" "/>
    <s v=" "/>
    <s v=" "/>
    <s v=" "/>
    <s v=" "/>
    <n v="1"/>
    <n v="1"/>
    <s v="null"/>
    <s v=" "/>
    <n v="4940115"/>
    <s v="FERIA 2021 SIN CODEUDOR"/>
    <n v="44336"/>
    <n v="0"/>
    <n v="0"/>
    <n v="0"/>
    <s v=" "/>
    <n v="0"/>
    <n v="0"/>
    <n v="0"/>
    <m/>
    <m/>
    <m/>
    <m/>
  </r>
  <r>
    <n v="3275277"/>
    <s v="C"/>
    <x v="806"/>
    <x v="0"/>
    <n v="4"/>
    <n v="1.13060361111718E+18"/>
    <d v="2020-11-27T00:00:00"/>
    <d v="2025-11-30T00:00:00"/>
    <n v="0"/>
    <n v="1"/>
    <n v="11"/>
    <n v="30"/>
    <n v="2"/>
    <n v="11.76"/>
    <n v="12415"/>
    <n v="5000000"/>
    <n v="112134"/>
    <n v="4297593"/>
    <n v="0"/>
    <n v="0"/>
    <n v="0"/>
    <m/>
    <n v="0"/>
    <n v="0"/>
    <n v="0"/>
    <m/>
    <m/>
    <d v="2021-10-30T00:00:00"/>
    <n v="1"/>
    <s v="S"/>
    <n v="1"/>
    <n v="30"/>
    <n v="0"/>
    <s v=" "/>
    <s v=" "/>
    <s v=" "/>
    <s v=" "/>
    <s v=" "/>
    <s v=" "/>
    <n v="1"/>
    <n v="1"/>
    <s v="null"/>
    <s v=" "/>
    <n v="1022316"/>
    <s v="CREDITO MADRUGON"/>
    <n v="44161"/>
    <n v="0"/>
    <n v="0"/>
    <n v="0"/>
    <s v=" "/>
    <n v="0"/>
    <n v="0"/>
    <n v="0"/>
    <m/>
    <m/>
    <m/>
    <m/>
  </r>
  <r>
    <n v="71238"/>
    <s v="C"/>
    <x v="806"/>
    <x v="0"/>
    <n v="4"/>
    <n v="1.13060361121048E+18"/>
    <d v="2021-03-11T00:00:00"/>
    <d v="2022-02-28T00:00:00"/>
    <n v="0"/>
    <n v="1"/>
    <n v="7"/>
    <n v="30"/>
    <n v="2"/>
    <n v="9"/>
    <n v="9381"/>
    <n v="248350"/>
    <n v="23954"/>
    <n v="93474"/>
    <n v="0"/>
    <n v="0"/>
    <n v="0"/>
    <m/>
    <n v="0"/>
    <n v="0"/>
    <n v="0"/>
    <m/>
    <m/>
    <d v="2021-10-30T00:00:00"/>
    <n v="1"/>
    <s v="S"/>
    <n v="1"/>
    <n v="30"/>
    <n v="0"/>
    <s v=" "/>
    <s v=" "/>
    <s v=" "/>
    <s v=" "/>
    <s v=" "/>
    <s v=" "/>
    <n v="1"/>
    <n v="1"/>
    <s v="null"/>
    <s v=" "/>
    <n v="22236"/>
    <s v="SOCIAL V,E,C,I, 20 SIN CODEUOR"/>
    <n v="44266"/>
    <n v="0"/>
    <n v="0"/>
    <n v="0"/>
    <s v=" "/>
    <n v="0"/>
    <n v="0"/>
    <n v="0"/>
    <m/>
    <m/>
    <m/>
    <m/>
  </r>
  <r>
    <n v="2160672"/>
    <s v="C"/>
    <x v="806"/>
    <x v="0"/>
    <n v="4"/>
    <n v="1.13060361126778E+18"/>
    <d v="2020-04-01T00:00:00"/>
    <d v="2025-03-30T00:00:00"/>
    <n v="0"/>
    <n v="1"/>
    <n v="16"/>
    <n v="30"/>
    <n v="2"/>
    <n v="18"/>
    <n v="19562"/>
    <n v="3440000"/>
    <n v="92461"/>
    <n v="2835085"/>
    <n v="0"/>
    <n v="0"/>
    <n v="0"/>
    <m/>
    <n v="0"/>
    <n v="0"/>
    <n v="0"/>
    <m/>
    <m/>
    <d v="2021-10-30T00:00:00"/>
    <n v="1"/>
    <s v="S"/>
    <n v="1"/>
    <n v="30"/>
    <n v="0"/>
    <s v=" "/>
    <s v=" "/>
    <s v=" "/>
    <s v=" "/>
    <s v=" "/>
    <s v=" "/>
    <n v="1"/>
    <n v="1"/>
    <s v="null"/>
    <s v=" "/>
    <n v="674413"/>
    <s v="FERIA 2020 SIN CODEUDOR"/>
    <n v="43922"/>
    <n v="0"/>
    <n v="0"/>
    <n v="0"/>
    <s v=" "/>
    <n v="0"/>
    <n v="0"/>
    <n v="0"/>
    <m/>
    <m/>
    <m/>
    <m/>
  </r>
  <r>
    <n v="3717062"/>
    <s v="C"/>
    <x v="807"/>
    <x v="0"/>
    <n v="4"/>
    <n v="1.63778631177881E+16"/>
    <d v="2020-06-12T00:00:00"/>
    <d v="2027-06-30T00:00:00"/>
    <n v="0"/>
    <n v="1"/>
    <n v="16"/>
    <n v="30"/>
    <n v="2"/>
    <n v="18"/>
    <n v="19562"/>
    <n v="5740000"/>
    <n v="121613"/>
    <n v="5126741"/>
    <n v="0"/>
    <n v="0"/>
    <n v="0"/>
    <m/>
    <n v="0"/>
    <n v="0"/>
    <n v="0"/>
    <m/>
    <m/>
    <d v="2021-10-29T00:00:00"/>
    <n v="1"/>
    <s v="S"/>
    <n v="1"/>
    <n v="30"/>
    <n v="0"/>
    <s v=" "/>
    <s v=" "/>
    <s v=" "/>
    <s v=" "/>
    <s v=" "/>
    <s v=" "/>
    <n v="1"/>
    <n v="1"/>
    <s v="null"/>
    <s v=" "/>
    <n v="1409679"/>
    <s v="FERIA 2020"/>
    <n v="43994"/>
    <n v="0"/>
    <n v="0"/>
    <n v="0"/>
    <s v=" "/>
    <n v="890303093000"/>
    <n v="0"/>
    <n v="0"/>
    <m/>
    <m/>
    <m/>
    <m/>
  </r>
  <r>
    <n v="242938"/>
    <s v="C"/>
    <x v="807"/>
    <x v="0"/>
    <n v="4"/>
    <n v="1.63778631246889E+16"/>
    <d v="2021-02-11T00:00:00"/>
    <d v="2023-01-31T00:00:00"/>
    <n v="0"/>
    <n v="1"/>
    <n v="9"/>
    <n v="30"/>
    <n v="2"/>
    <n v="19.2"/>
    <n v="20983"/>
    <n v="500000"/>
    <n v="25399"/>
    <n v="335071"/>
    <n v="0"/>
    <n v="0"/>
    <n v="0"/>
    <m/>
    <n v="0"/>
    <n v="0"/>
    <n v="0"/>
    <m/>
    <m/>
    <d v="2021-10-29T00:00:00"/>
    <n v="1"/>
    <s v="S"/>
    <n v="1"/>
    <n v="30"/>
    <n v="0"/>
    <s v=" "/>
    <s v=" "/>
    <s v=" "/>
    <s v=" "/>
    <s v=" "/>
    <s v=" "/>
    <n v="1"/>
    <n v="1"/>
    <s v="null"/>
    <s v=" "/>
    <n v="92133"/>
    <s v="CREDIYA 20"/>
    <n v="44238"/>
    <n v="0"/>
    <n v="0"/>
    <n v="0"/>
    <s v=" "/>
    <n v="890303093000"/>
    <n v="0"/>
    <n v="0"/>
    <m/>
    <m/>
    <m/>
    <m/>
  </r>
  <r>
    <n v="0"/>
    <s v="C"/>
    <x v="808"/>
    <x v="0"/>
    <n v="4"/>
    <n v="1.1439394961246799E+18"/>
    <d v="2020-02-26T00:00:00"/>
    <d v="2022-02-28T00:00:00"/>
    <n v="0"/>
    <n v="1"/>
    <n v="17"/>
    <n v="30"/>
    <n v="2"/>
    <n v="21.6"/>
    <n v="23872"/>
    <n v="1400000"/>
    <n v="72552"/>
    <n v="472750"/>
    <n v="0"/>
    <n v="0"/>
    <n v="0"/>
    <m/>
    <n v="0"/>
    <n v="0"/>
    <n v="0"/>
    <m/>
    <m/>
    <d v="2021-10-29T00:00:00"/>
    <n v="1"/>
    <s v="S"/>
    <n v="1"/>
    <n v="30"/>
    <n v="0"/>
    <s v=" "/>
    <s v=" "/>
    <s v=" "/>
    <s v=" "/>
    <s v=" "/>
    <s v=" "/>
    <n v="1"/>
    <n v="1"/>
    <s v="null"/>
    <s v=" "/>
    <n v="1501812"/>
    <s v="CREDIYA 20"/>
    <n v="43887"/>
    <n v="0"/>
    <n v="0"/>
    <n v="0"/>
    <s v=" "/>
    <n v="890303093000"/>
    <n v="0"/>
    <n v="0"/>
    <m/>
    <m/>
    <m/>
    <m/>
  </r>
  <r>
    <n v="1571376"/>
    <s v="C"/>
    <x v="809"/>
    <x v="0"/>
    <n v="4"/>
    <n v="1.14416526511778E+18"/>
    <d v="2020-07-27T00:00:00"/>
    <d v="2027-07-30T00:00:00"/>
    <n v="0"/>
    <n v="1"/>
    <n v="15"/>
    <n v="30"/>
    <n v="2"/>
    <n v="18"/>
    <n v="19562"/>
    <n v="3300000"/>
    <n v="69917"/>
    <n v="2972052"/>
    <n v="0"/>
    <n v="0"/>
    <n v="0"/>
    <m/>
    <n v="0"/>
    <n v="0"/>
    <n v="0"/>
    <m/>
    <m/>
    <d v="2021-10-30T00:00:00"/>
    <n v="1"/>
    <s v="S"/>
    <n v="1"/>
    <n v="30"/>
    <n v="0"/>
    <s v=" "/>
    <s v=" "/>
    <s v=" "/>
    <s v=" "/>
    <s v=" "/>
    <s v=" "/>
    <n v="1"/>
    <n v="1"/>
    <s v="null"/>
    <s v=" "/>
    <n v="1400676"/>
    <s v="FERIA 2020"/>
    <n v="44039"/>
    <n v="0"/>
    <n v="0"/>
    <n v="0"/>
    <s v=" "/>
    <n v="0"/>
    <s v="ARIZABALETA LUCIANA"/>
    <n v="0"/>
    <m/>
    <m/>
    <m/>
    <m/>
  </r>
  <r>
    <n v="1211296"/>
    <s v="C"/>
    <x v="810"/>
    <x v="10"/>
    <n v="4"/>
    <n v="1.0305583111246799E+18"/>
    <d v="2020-09-25T00:00:00"/>
    <d v="2021-09-30T00:00:00"/>
    <n v="330"/>
    <n v="1"/>
    <n v="1"/>
    <n v="30"/>
    <n v="2"/>
    <n v="21.6"/>
    <n v="23872"/>
    <n v="1500000"/>
    <n v="140536"/>
    <n v="1387214"/>
    <n v="68668"/>
    <n v="0"/>
    <n v="0"/>
    <m/>
    <n v="693607"/>
    <n v="68668"/>
    <n v="85725"/>
    <m/>
    <m/>
    <d v="2021-10-30T00:00:00"/>
    <n v="1"/>
    <s v="S"/>
    <n v="1"/>
    <n v="30"/>
    <n v="1387214"/>
    <s v=" "/>
    <s v=" "/>
    <s v=" "/>
    <s v=" "/>
    <s v=" "/>
    <s v=" "/>
    <n v="1"/>
    <n v="1"/>
    <s v="null"/>
    <s v=" "/>
    <n v="175918"/>
    <s v="CREDIYA 20"/>
    <n v="44099"/>
    <n v="0"/>
    <n v="0"/>
    <n v="0"/>
    <s v=" "/>
    <n v="0"/>
    <s v="ARIZABALETA LUCIANA"/>
    <n v="0"/>
    <m/>
    <m/>
    <m/>
    <m/>
  </r>
  <r>
    <n v="4110685"/>
    <s v="C"/>
    <x v="810"/>
    <x v="10"/>
    <n v="4"/>
    <n v="1.03055831111778E+18"/>
    <d v="2020-05-14T00:00:00"/>
    <d v="2024-04-30T00:00:00"/>
    <n v="330"/>
    <n v="1"/>
    <n v="4"/>
    <n v="30"/>
    <n v="2"/>
    <n v="18"/>
    <n v="19562"/>
    <n v="5000000"/>
    <n v="147629"/>
    <n v="4707686"/>
    <n v="195219"/>
    <n v="0"/>
    <n v="0"/>
    <m/>
    <n v="2353843"/>
    <n v="195219"/>
    <n v="559893"/>
    <m/>
    <m/>
    <d v="2021-10-30T00:00:00"/>
    <n v="1"/>
    <s v="S"/>
    <n v="1"/>
    <n v="30"/>
    <n v="901329"/>
    <s v=" "/>
    <s v=" "/>
    <s v=" "/>
    <s v=" "/>
    <s v=" "/>
    <s v=" "/>
    <n v="1"/>
    <n v="1"/>
    <s v="null"/>
    <s v=" "/>
    <n v="597001"/>
    <s v="FERIA 2020"/>
    <n v="43965"/>
    <n v="0"/>
    <n v="0"/>
    <n v="0"/>
    <s v=" "/>
    <n v="0"/>
    <s v="ARIZABALETA LUCIANA"/>
    <n v="0"/>
    <m/>
    <m/>
    <m/>
    <m/>
  </r>
  <r>
    <n v="2807103"/>
    <s v="C"/>
    <x v="811"/>
    <x v="0"/>
    <n v="4"/>
    <n v="3.43279961203884E+16"/>
    <d v="2020-09-07T00:00:00"/>
    <d v="2025-08-30T00:00:00"/>
    <n v="0"/>
    <n v="1"/>
    <n v="14"/>
    <n v="30"/>
    <n v="2"/>
    <n v="18"/>
    <n v="19562"/>
    <n v="5000000"/>
    <n v="128605"/>
    <n v="4207779"/>
    <n v="0"/>
    <n v="0"/>
    <n v="0"/>
    <m/>
    <n v="0"/>
    <n v="0"/>
    <n v="0"/>
    <m/>
    <m/>
    <d v="2021-10-30T00:00:00"/>
    <n v="1"/>
    <s v="S"/>
    <n v="1"/>
    <n v="30"/>
    <n v="0"/>
    <s v=" "/>
    <s v=" "/>
    <s v=" "/>
    <s v=" "/>
    <s v=" "/>
    <s v=" "/>
    <n v="1"/>
    <n v="1"/>
    <s v="null"/>
    <s v=" "/>
    <n v="1400676"/>
    <s v="LIBRE INVERSION 20"/>
    <n v="44081"/>
    <n v="0"/>
    <n v="0"/>
    <n v="0"/>
    <s v=" "/>
    <n v="0"/>
    <s v="ARIZABALETA LUCIANA"/>
    <n v="0"/>
    <m/>
    <m/>
    <m/>
    <m/>
  </r>
  <r>
    <n v="107118"/>
    <s v="C"/>
    <x v="812"/>
    <x v="0"/>
    <n v="4"/>
    <n v="6.7023491124689296E+16"/>
    <d v="2021-07-29T00:00:00"/>
    <d v="2023-07-30T00:00:00"/>
    <n v="0"/>
    <n v="1"/>
    <n v="3"/>
    <n v="30"/>
    <n v="2"/>
    <n v="19.2"/>
    <n v="20983"/>
    <n v="1000000"/>
    <n v="50798"/>
    <n v="895398"/>
    <n v="0"/>
    <n v="0"/>
    <n v="0"/>
    <m/>
    <n v="0"/>
    <n v="0"/>
    <n v="0"/>
    <m/>
    <m/>
    <d v="2021-10-30T00:00:00"/>
    <n v="1"/>
    <s v="S"/>
    <n v="1"/>
    <n v="30"/>
    <n v="0"/>
    <s v=" "/>
    <s v=" "/>
    <s v=" "/>
    <s v=" "/>
    <s v=" "/>
    <s v=" "/>
    <n v="1"/>
    <n v="1"/>
    <s v="null"/>
    <s v=" "/>
    <n v="788280"/>
    <s v="CREDIYA 20"/>
    <n v="44406"/>
    <n v="0"/>
    <n v="0"/>
    <n v="0"/>
    <s v=" "/>
    <n v="800087565"/>
    <s v="SYNLAB COLOMBIA S A S"/>
    <n v="0"/>
    <m/>
    <m/>
    <m/>
    <m/>
  </r>
  <r>
    <n v="83218"/>
    <s v="C"/>
    <x v="812"/>
    <x v="0"/>
    <n v="4"/>
    <n v="6.7023491115489104E+16"/>
    <d v="2021-05-28T00:00:00"/>
    <d v="2022-05-30T00:00:00"/>
    <n v="0"/>
    <n v="1"/>
    <n v="5"/>
    <n v="30"/>
    <n v="2"/>
    <n v="9"/>
    <n v="9381"/>
    <n v="1170000"/>
    <n v="102475"/>
    <n v="695617"/>
    <n v="0"/>
    <n v="0"/>
    <n v="0"/>
    <m/>
    <n v="0"/>
    <n v="0"/>
    <n v="0"/>
    <m/>
    <m/>
    <d v="2021-10-30T00:00:00"/>
    <n v="1"/>
    <s v="S"/>
    <n v="1"/>
    <n v="30"/>
    <n v="0"/>
    <s v=" "/>
    <s v=" "/>
    <s v=" "/>
    <s v=" "/>
    <s v=" "/>
    <s v=" "/>
    <n v="1"/>
    <n v="1"/>
    <s v="null"/>
    <s v=" "/>
    <n v="612399"/>
    <s v="SOBRE APORTES"/>
    <n v="44344"/>
    <n v="0"/>
    <n v="0"/>
    <n v="0"/>
    <s v=" "/>
    <n v="800087565"/>
    <s v="SYNLAB COLOMBIA S A S"/>
    <n v="0"/>
    <m/>
    <m/>
    <m/>
    <m/>
  </r>
  <r>
    <n v="0"/>
    <s v="C"/>
    <x v="813"/>
    <x v="0"/>
    <n v="4"/>
    <n v="1.1148374871246799E+18"/>
    <d v="2021-02-11T00:00:00"/>
    <d v="2022-07-31T00:00:00"/>
    <n v="0"/>
    <n v="1"/>
    <n v="9"/>
    <n v="30"/>
    <n v="2"/>
    <n v="19.2"/>
    <n v="20983"/>
    <n v="1000000"/>
    <n v="64667"/>
    <n v="536757"/>
    <n v="0"/>
    <n v="0"/>
    <n v="0"/>
    <m/>
    <n v="0"/>
    <n v="0"/>
    <n v="0"/>
    <m/>
    <m/>
    <d v="2021-10-31T00:00:00"/>
    <n v="1"/>
    <s v="S"/>
    <n v="1"/>
    <n v="30"/>
    <n v="0"/>
    <s v=" "/>
    <s v=" "/>
    <s v=" "/>
    <s v=" "/>
    <s v=" "/>
    <s v=" "/>
    <n v="1"/>
    <n v="1"/>
    <s v="null"/>
    <s v=" "/>
    <n v="738689"/>
    <s v="CREDIYA 20"/>
    <n v="44238"/>
    <n v="0"/>
    <n v="0"/>
    <n v="0"/>
    <s v=" "/>
    <n v="0"/>
    <s v="ARIZABALETA LUCIANA"/>
    <n v="0"/>
    <m/>
    <m/>
    <m/>
    <m/>
  </r>
  <r>
    <n v="6218266"/>
    <s v="C"/>
    <x v="814"/>
    <x v="0"/>
    <n v="4"/>
    <n v="1.10833290912038E+18"/>
    <d v="2021-09-02T00:00:00"/>
    <d v="2026-08-30T00:00:00"/>
    <n v="0"/>
    <n v="1"/>
    <n v="2"/>
    <n v="30"/>
    <n v="2"/>
    <n v="15.6"/>
    <n v="16765"/>
    <n v="7000000"/>
    <n v="170971"/>
    <n v="6846026"/>
    <n v="0"/>
    <n v="0"/>
    <n v="0"/>
    <m/>
    <n v="0"/>
    <n v="0"/>
    <n v="0"/>
    <m/>
    <m/>
    <d v="2021-10-29T00:00:00"/>
    <n v="1"/>
    <s v="S"/>
    <n v="1"/>
    <n v="30"/>
    <n v="0"/>
    <s v=" "/>
    <s v=" "/>
    <s v=" "/>
    <s v=" "/>
    <s v=" "/>
    <s v=" "/>
    <n v="1"/>
    <n v="1"/>
    <s v="null"/>
    <s v=" "/>
    <n v="627760"/>
    <s v="LIBRE INVERSION 20"/>
    <n v="44441"/>
    <n v="0"/>
    <n v="0"/>
    <n v="0"/>
    <s v=" "/>
    <n v="890303093000"/>
    <n v="0"/>
    <n v="0"/>
    <m/>
    <m/>
    <m/>
    <m/>
  </r>
  <r>
    <n v="1711715"/>
    <s v="C"/>
    <x v="815"/>
    <x v="1"/>
    <n v="4"/>
    <n v="3.15839561049843E+16"/>
    <d v="2018-12-29T00:00:00"/>
    <d v="2024-06-30T00:00:00"/>
    <n v="0"/>
    <n v="1"/>
    <n v="36"/>
    <n v="30"/>
    <n v="2"/>
    <n v="18"/>
    <n v="19562"/>
    <n v="2935218"/>
    <n v="70877"/>
    <n v="1711715"/>
    <n v="0"/>
    <n v="0"/>
    <n v="0"/>
    <m/>
    <n v="0"/>
    <n v="0"/>
    <n v="0"/>
    <m/>
    <m/>
    <d v="2021-10-31T00:00:00"/>
    <n v="1"/>
    <s v="S"/>
    <n v="1"/>
    <n v="30"/>
    <n v="0"/>
    <s v=" "/>
    <s v=" "/>
    <s v=" "/>
    <s v=" "/>
    <s v=" "/>
    <s v=" "/>
    <n v="1"/>
    <n v="1"/>
    <s v="null"/>
    <s v=" "/>
    <n v="0"/>
    <s v="EX ASOCIADOS"/>
    <n v="43469"/>
    <n v="0"/>
    <n v="0"/>
    <n v="0"/>
    <s v=" "/>
    <n v="1"/>
    <s v="SARA SOFIA URIBE "/>
    <n v="0"/>
    <m/>
    <m/>
    <m/>
    <m/>
  </r>
  <r>
    <n v="1827543"/>
    <s v="C"/>
    <x v="816"/>
    <x v="5"/>
    <n v="4"/>
    <n v="5.24230411049844E+16"/>
    <d v="2018-12-29T00:00:00"/>
    <d v="2024-05-30T00:00:00"/>
    <n v="0"/>
    <n v="1"/>
    <n v="34"/>
    <n v="30"/>
    <n v="2"/>
    <n v="18"/>
    <n v="19562"/>
    <n v="3055734"/>
    <n v="74449"/>
    <n v="1827543"/>
    <n v="0"/>
    <n v="0"/>
    <n v="0"/>
    <m/>
    <n v="913772"/>
    <n v="0"/>
    <n v="0"/>
    <m/>
    <m/>
    <d v="2021-10-04T00:00:00"/>
    <n v="1"/>
    <s v="S"/>
    <n v="1"/>
    <n v="30"/>
    <n v="0"/>
    <s v=" "/>
    <s v=" "/>
    <s v=" "/>
    <s v=" "/>
    <s v=" "/>
    <s v=" "/>
    <n v="1"/>
    <n v="1"/>
    <s v="null"/>
    <s v=" "/>
    <n v="0"/>
    <s v="EX ASOCIADOS"/>
    <n v="43469"/>
    <n v="0"/>
    <n v="0"/>
    <n v="0"/>
    <s v=" "/>
    <n v="1"/>
    <s v="SARA SOFIA URIBE "/>
    <n v="0"/>
    <m/>
    <m/>
    <m/>
    <m/>
  </r>
  <r>
    <n v="11886751"/>
    <s v="C"/>
    <x v="817"/>
    <x v="0"/>
    <n v="4"/>
    <n v="386012262555544"/>
    <d v="2021-02-23T00:00:00"/>
    <d v="2026-02-28T00:00:00"/>
    <n v="0"/>
    <n v="1"/>
    <n v="8"/>
    <n v="30"/>
    <n v="2"/>
    <n v="10.199999999999999"/>
    <n v="10691"/>
    <n v="16209284"/>
    <n v="370473"/>
    <n v="14611409"/>
    <n v="0"/>
    <n v="0"/>
    <n v="0"/>
    <m/>
    <n v="0"/>
    <n v="0"/>
    <n v="0"/>
    <m/>
    <m/>
    <d v="2021-10-29T00:00:00"/>
    <n v="1"/>
    <s v="S"/>
    <n v="1"/>
    <n v="30"/>
    <n v="0"/>
    <s v=" "/>
    <s v=" "/>
    <s v=" "/>
    <s v=" "/>
    <s v=" "/>
    <s v=" "/>
    <n v="1"/>
    <n v="1"/>
    <s v="null"/>
    <s v=" "/>
    <n v="2724658"/>
    <s v="COMPRA CARTERA 20 SIN CODEUDOR"/>
    <n v="44250"/>
    <n v="0"/>
    <n v="0"/>
    <n v="0"/>
    <s v=" "/>
    <n v="890303093000"/>
    <n v="0"/>
    <n v="0"/>
    <m/>
    <m/>
    <m/>
    <m/>
  </r>
  <r>
    <n v="6038222"/>
    <s v="C"/>
    <x v="818"/>
    <x v="0"/>
    <n v="4"/>
    <n v="1.15196217711718E+18"/>
    <d v="2020-12-30T00:00:00"/>
    <d v="2025-12-30T00:00:00"/>
    <n v="0"/>
    <n v="1"/>
    <n v="10"/>
    <n v="30"/>
    <n v="2"/>
    <n v="11.76"/>
    <n v="12415"/>
    <n v="8400000"/>
    <n v="188385"/>
    <n v="7332815"/>
    <n v="0"/>
    <n v="0"/>
    <n v="0"/>
    <m/>
    <n v="0"/>
    <n v="0"/>
    <n v="0"/>
    <m/>
    <m/>
    <d v="2021-10-30T00:00:00"/>
    <n v="1"/>
    <s v="S"/>
    <n v="1"/>
    <n v="30"/>
    <n v="0"/>
    <s v=" "/>
    <s v=" "/>
    <s v=" "/>
    <s v=" "/>
    <s v=" "/>
    <s v=" "/>
    <n v="1"/>
    <n v="1"/>
    <s v="null"/>
    <s v=" "/>
    <n v="1294593"/>
    <s v="CREDITO MADRUGON"/>
    <n v="44195"/>
    <n v="0"/>
    <n v="0"/>
    <n v="0"/>
    <s v=" "/>
    <n v="900771349"/>
    <s v="CLINICA DESA SAS"/>
    <n v="0"/>
    <m/>
    <m/>
    <m/>
    <m/>
  </r>
  <r>
    <n v="6266650"/>
    <s v="C"/>
    <x v="819"/>
    <x v="0"/>
    <n v="4"/>
    <n v="670197991203493"/>
    <d v="2020-05-13T00:00:00"/>
    <d v="2024-04-30T00:00:00"/>
    <n v="0"/>
    <n v="1"/>
    <n v="16"/>
    <n v="30"/>
    <n v="2"/>
    <n v="18"/>
    <n v="19562"/>
    <n v="10000000"/>
    <n v="295257"/>
    <n v="7433498"/>
    <n v="0"/>
    <n v="0"/>
    <n v="0"/>
    <m/>
    <n v="0"/>
    <n v="0"/>
    <n v="0"/>
    <m/>
    <m/>
    <d v="2021-10-30T00:00:00"/>
    <n v="1"/>
    <s v="S"/>
    <n v="1"/>
    <n v="30"/>
    <n v="0"/>
    <s v=" "/>
    <s v=" "/>
    <s v=" "/>
    <s v=" "/>
    <s v=" "/>
    <s v=" "/>
    <n v="1"/>
    <n v="1"/>
    <s v="null"/>
    <s v=" "/>
    <n v="1166848"/>
    <s v="LIBRE INVERSION 20"/>
    <n v="43964"/>
    <n v="0"/>
    <n v="0"/>
    <n v="0"/>
    <s v=" "/>
    <n v="900771349"/>
    <s v="CLINICA DESA SAS"/>
    <n v="0"/>
    <m/>
    <m/>
    <m/>
    <m/>
  </r>
  <r>
    <n v="686065"/>
    <s v="C"/>
    <x v="819"/>
    <x v="0"/>
    <n v="4"/>
    <n v="6.70197991246884E+16"/>
    <d v="2020-09-10T00:00:00"/>
    <d v="2022-08-30T00:00:00"/>
    <n v="0"/>
    <n v="1"/>
    <n v="5"/>
    <n v="30"/>
    <n v="2"/>
    <n v="21.6"/>
    <n v="23872"/>
    <n v="1000000"/>
    <n v="51823"/>
    <n v="813810"/>
    <n v="0"/>
    <n v="0"/>
    <n v="0"/>
    <m/>
    <n v="0"/>
    <n v="0"/>
    <n v="0"/>
    <m/>
    <m/>
    <d v="2021-10-30T00:00:00"/>
    <n v="1"/>
    <s v="S"/>
    <n v="1"/>
    <n v="30"/>
    <n v="0"/>
    <s v=" "/>
    <s v=" "/>
    <s v=" "/>
    <s v=" "/>
    <s v=" "/>
    <s v=" "/>
    <n v="1"/>
    <n v="1"/>
    <s v="null"/>
    <s v=" "/>
    <n v="127745"/>
    <s v="CREDIYA 20"/>
    <n v="44084"/>
    <n v="0"/>
    <n v="0"/>
    <n v="0"/>
    <s v=" "/>
    <n v="900771349"/>
    <s v="CLINICA DESA SAS"/>
    <n v="0"/>
    <m/>
    <m/>
    <m/>
    <m/>
  </r>
  <r>
    <n v="1134980"/>
    <s v="C"/>
    <x v="820"/>
    <x v="0"/>
    <n v="4"/>
    <n v="1.45774941246894E+16"/>
    <d v="2021-09-10T00:00:00"/>
    <d v="2023-08-30T00:00:00"/>
    <n v="0"/>
    <n v="1"/>
    <n v="1"/>
    <n v="30"/>
    <n v="2"/>
    <n v="19.2"/>
    <n v="20983"/>
    <n v="1400000"/>
    <n v="71117"/>
    <n v="1351983"/>
    <n v="21632"/>
    <n v="0"/>
    <n v="0"/>
    <m/>
    <n v="0"/>
    <n v="0"/>
    <n v="0"/>
    <m/>
    <m/>
    <d v="2021-10-30T00:00:00"/>
    <n v="1"/>
    <s v="S"/>
    <n v="0"/>
    <n v="30"/>
    <n v="0"/>
    <s v=" "/>
    <s v=" "/>
    <s v=" "/>
    <s v=" "/>
    <s v=" "/>
    <s v=" "/>
    <n v="1"/>
    <n v="1"/>
    <s v="null"/>
    <s v=" "/>
    <n v="217003"/>
    <s v="CREDIYA 20"/>
    <n v="44449"/>
    <n v="0"/>
    <n v="0"/>
    <n v="0"/>
    <s v=" "/>
    <n v="900771349"/>
    <s v="CLINICA DESA SAS"/>
    <n v="0"/>
    <m/>
    <m/>
    <m/>
    <m/>
  </r>
  <r>
    <n v="5336673"/>
    <s v="C"/>
    <x v="820"/>
    <x v="0"/>
    <n v="4"/>
    <n v="145774941203575"/>
    <d v="2021-07-22T00:00:00"/>
    <d v="2026-07-30T00:00:00"/>
    <n v="0"/>
    <n v="1"/>
    <n v="2"/>
    <n v="30"/>
    <n v="2"/>
    <n v="15.6"/>
    <n v="16765"/>
    <n v="6500000"/>
    <n v="158759"/>
    <n v="6357023"/>
    <n v="82641"/>
    <n v="0"/>
    <n v="0"/>
    <m/>
    <n v="0"/>
    <n v="0"/>
    <n v="0"/>
    <m/>
    <m/>
    <d v="2021-10-30T00:00:00"/>
    <n v="1"/>
    <s v="S"/>
    <n v="0"/>
    <n v="30"/>
    <n v="0"/>
    <s v=" "/>
    <s v=" "/>
    <s v=" "/>
    <s v=" "/>
    <s v=" "/>
    <s v=" "/>
    <n v="1"/>
    <n v="1"/>
    <s v="null"/>
    <s v=" "/>
    <n v="1020350"/>
    <s v="LIBRE INVERSION 20"/>
    <n v="44399"/>
    <n v="0"/>
    <n v="0"/>
    <n v="0"/>
    <s v=" "/>
    <n v="900771349"/>
    <s v="CLINICA DESA SAS"/>
    <n v="0"/>
    <m/>
    <m/>
    <m/>
    <m/>
  </r>
  <r>
    <n v="1025425"/>
    <s v="C"/>
    <x v="821"/>
    <x v="0"/>
    <n v="4"/>
    <n v="1.69351561246875E+16"/>
    <d v="2020-01-10T00:00:00"/>
    <d v="2021-12-30T00:00:00"/>
    <n v="30"/>
    <n v="1"/>
    <n v="2"/>
    <n v="30"/>
    <n v="2"/>
    <n v="21.6"/>
    <n v="23872"/>
    <n v="1700000"/>
    <n v="88099"/>
    <n v="1574423"/>
    <n v="55611"/>
    <n v="0"/>
    <n v="0"/>
    <m/>
    <n v="0"/>
    <n v="0"/>
    <n v="0"/>
    <m/>
    <m/>
    <d v="2021-10-30T00:00:00"/>
    <n v="1"/>
    <s v="S"/>
    <n v="1"/>
    <n v="30"/>
    <n v="59381"/>
    <s v=" "/>
    <s v=" "/>
    <s v=" "/>
    <s v=" "/>
    <s v=" "/>
    <s v=" "/>
    <n v="1"/>
    <n v="1"/>
    <s v="null"/>
    <s v=" "/>
    <n v="548998"/>
    <s v="CREDIYA 20"/>
    <n v="43840"/>
    <n v="0"/>
    <n v="0"/>
    <n v="0"/>
    <s v=" "/>
    <n v="900771349"/>
    <s v="CLINICA DESA SAS"/>
    <n v="0"/>
    <m/>
    <m/>
    <m/>
    <m/>
  </r>
  <r>
    <n v="1285718"/>
    <s v="C"/>
    <x v="821"/>
    <x v="0"/>
    <n v="4"/>
    <n v="1.69351562671887E+16"/>
    <d v="2020-12-07T00:00:00"/>
    <d v="2023-11-30T00:00:00"/>
    <n v="30"/>
    <n v="1"/>
    <n v="9"/>
    <n v="30"/>
    <n v="2"/>
    <n v="11.76"/>
    <n v="12415"/>
    <n v="2500000"/>
    <n v="86370"/>
    <n v="1974073"/>
    <n v="38083"/>
    <n v="0"/>
    <n v="0"/>
    <m/>
    <n v="0"/>
    <n v="0"/>
    <n v="0"/>
    <m/>
    <m/>
    <d v="2021-10-30T00:00:00"/>
    <n v="1"/>
    <s v="S"/>
    <n v="1"/>
    <n v="30"/>
    <n v="62089"/>
    <s v=" "/>
    <s v=" "/>
    <s v=" "/>
    <s v=" "/>
    <s v=" "/>
    <s v=" "/>
    <n v="1"/>
    <n v="1"/>
    <s v="null"/>
    <s v=" "/>
    <n v="688355"/>
    <s v="CREDITO MADRUGON DATACREDITO"/>
    <n v="44172"/>
    <n v="0"/>
    <n v="0"/>
    <n v="0"/>
    <s v=" "/>
    <n v="900771349"/>
    <s v="CLINICA DESA SAS"/>
    <n v="0"/>
    <m/>
    <m/>
    <m/>
    <m/>
  </r>
  <r>
    <n v="5237702"/>
    <s v="C"/>
    <x v="822"/>
    <x v="0"/>
    <n v="4"/>
    <n v="1.14414819612038E+18"/>
    <d v="2021-06-17T00:00:00"/>
    <d v="2023-11-30T00:00:00"/>
    <n v="0"/>
    <n v="1"/>
    <n v="5"/>
    <n v="30"/>
    <n v="2"/>
    <n v="15.6"/>
    <n v="16765"/>
    <n v="7600000"/>
    <n v="309770"/>
    <n v="6532290"/>
    <n v="0"/>
    <n v="0"/>
    <n v="0"/>
    <m/>
    <n v="0"/>
    <n v="0"/>
    <n v="0"/>
    <m/>
    <m/>
    <d v="2021-10-30T00:00:00"/>
    <n v="1"/>
    <s v="S"/>
    <n v="1"/>
    <n v="30"/>
    <n v="0"/>
    <s v=" "/>
    <s v=" "/>
    <s v=" "/>
    <s v=" "/>
    <s v=" "/>
    <s v=" "/>
    <n v="1"/>
    <n v="1"/>
    <s v="null"/>
    <s v=" "/>
    <n v="1294588"/>
    <s v="LIBRE INVERSION 20"/>
    <n v="44364"/>
    <n v="0"/>
    <n v="0"/>
    <n v="0"/>
    <s v=" "/>
    <n v="900891513"/>
    <s v="CLINICA NUEVA RAFAEL URIBE"/>
    <n v="0"/>
    <m/>
    <m/>
    <m/>
    <m/>
  </r>
  <r>
    <n v="0"/>
    <s v="C"/>
    <x v="823"/>
    <x v="0"/>
    <n v="4"/>
    <n v="3.45154152671887E+16"/>
    <d v="2020-12-14T00:00:00"/>
    <d v="2022-05-30T00:00:00"/>
    <n v="0"/>
    <n v="1"/>
    <n v="11"/>
    <n v="30"/>
    <n v="2"/>
    <n v="11.76"/>
    <n v="12415"/>
    <n v="1000000"/>
    <n v="62272"/>
    <n v="415167"/>
    <n v="0"/>
    <n v="0"/>
    <n v="0"/>
    <m/>
    <n v="0"/>
    <n v="0"/>
    <n v="0"/>
    <m/>
    <m/>
    <d v="2021-10-30T00:00:00"/>
    <n v="1"/>
    <s v="S"/>
    <n v="1"/>
    <n v="30"/>
    <n v="0"/>
    <s v=" "/>
    <s v=" "/>
    <s v=" "/>
    <s v=" "/>
    <s v=" "/>
    <s v=" "/>
    <n v="1"/>
    <n v="1"/>
    <s v="null"/>
    <s v=" "/>
    <n v="1294593"/>
    <s v="CREDITO MADRUGON DATACREDITO"/>
    <n v="44179"/>
    <n v="0"/>
    <n v="0"/>
    <n v="0"/>
    <s v=" "/>
    <n v="900771349"/>
    <s v="CLINICA DESA SAS"/>
    <n v="0"/>
    <m/>
    <m/>
    <m/>
    <m/>
  </r>
  <r>
    <n v="6584588"/>
    <s v="C"/>
    <x v="824"/>
    <x v="0"/>
    <n v="4"/>
    <n v="3.1574901120389E+16"/>
    <d v="2021-04-07T00:00:00"/>
    <d v="2026-03-30T00:00:00"/>
    <n v="0"/>
    <n v="1"/>
    <n v="7"/>
    <n v="30"/>
    <n v="2"/>
    <n v="15.6"/>
    <n v="16765"/>
    <n v="8500000"/>
    <n v="207608"/>
    <n v="7823069"/>
    <n v="0"/>
    <n v="0"/>
    <n v="0"/>
    <m/>
    <n v="0"/>
    <n v="0"/>
    <n v="0"/>
    <m/>
    <m/>
    <d v="2021-10-30T00:00:00"/>
    <n v="1"/>
    <s v="S"/>
    <n v="1"/>
    <n v="30"/>
    <n v="0"/>
    <s v=" "/>
    <s v=" "/>
    <s v=" "/>
    <s v=" "/>
    <s v=" "/>
    <s v=" "/>
    <n v="1"/>
    <n v="1"/>
    <s v="null"/>
    <s v=" "/>
    <n v="1238481"/>
    <s v="LIBRE INVERSION 20"/>
    <n v="44293"/>
    <n v="0"/>
    <n v="0"/>
    <n v="0"/>
    <s v=" "/>
    <n v="900771349"/>
    <s v="CLINICA DESA SAS"/>
    <n v="0"/>
    <m/>
    <m/>
    <m/>
    <m/>
  </r>
  <r>
    <n v="5218989"/>
    <s v="C"/>
    <x v="825"/>
    <x v="8"/>
    <n v="4"/>
    <n v="9.43199881049868E+16"/>
    <d v="2019-12-30T00:00:00"/>
    <d v="2023-11-30T00:00:00"/>
    <n v="90"/>
    <n v="1"/>
    <n v="24"/>
    <n v="30"/>
    <n v="2"/>
    <n v="18"/>
    <n v="19562"/>
    <n v="9104175"/>
    <n v="272817"/>
    <n v="5218989"/>
    <n v="150796"/>
    <n v="0"/>
    <n v="0"/>
    <m/>
    <n v="521899"/>
    <n v="150796"/>
    <n v="70974"/>
    <m/>
    <m/>
    <d v="2021-10-31T00:00:00"/>
    <n v="1"/>
    <s v="S"/>
    <n v="1"/>
    <n v="30"/>
    <n v="487378"/>
    <s v=" "/>
    <s v=" "/>
    <s v=" "/>
    <s v=" "/>
    <s v=" "/>
    <s v=" "/>
    <n v="1"/>
    <n v="1"/>
    <s v="null"/>
    <s v=" "/>
    <n v="0"/>
    <s v="EX ASOCIADOS"/>
    <n v="43838"/>
    <n v="0"/>
    <n v="0"/>
    <n v="0"/>
    <s v=" "/>
    <n v="1"/>
    <s v="SARA SOFIA URIBE "/>
    <n v="0"/>
    <m/>
    <m/>
    <m/>
    <m/>
  </r>
  <r>
    <n v="8267369"/>
    <s v="C"/>
    <x v="826"/>
    <x v="5"/>
    <n v="4"/>
    <n v="1.11364011310494E+16"/>
    <d v="2019-12-30T00:00:00"/>
    <d v="2024-06-30T00:00:00"/>
    <n v="540"/>
    <n v="1"/>
    <n v="4"/>
    <n v="30"/>
    <n v="2"/>
    <n v="18"/>
    <n v="19562"/>
    <n v="8660130"/>
    <n v="236578"/>
    <n v="8267369"/>
    <n v="353616"/>
    <n v="0"/>
    <n v="0"/>
    <m/>
    <n v="8267369"/>
    <n v="353616"/>
    <n v="1679884"/>
    <m/>
    <m/>
    <d v="2020-11-17T00:00:00"/>
    <n v="1"/>
    <s v="S"/>
    <n v="1"/>
    <n v="30"/>
    <n v="2267557"/>
    <s v=" "/>
    <s v=" "/>
    <s v=" "/>
    <s v=" "/>
    <s v=" "/>
    <s v=" "/>
    <n v="1"/>
    <n v="1"/>
    <s v="null"/>
    <s v=" "/>
    <n v="0"/>
    <s v="EX ASOCIADOS"/>
    <n v="43838"/>
    <n v="0"/>
    <n v="0"/>
    <n v="0"/>
    <s v=" "/>
    <n v="1"/>
    <s v="SARA SOFIA URIBE "/>
    <n v="0"/>
    <m/>
    <m/>
    <m/>
    <m/>
  </r>
  <r>
    <n v="0"/>
    <s v="C"/>
    <x v="827"/>
    <x v="0"/>
    <n v="4"/>
    <n v="1.1124712921246799E+18"/>
    <d v="2020-10-09T00:00:00"/>
    <d v="2022-09-30T00:00:00"/>
    <n v="0"/>
    <n v="1"/>
    <n v="13"/>
    <n v="30"/>
    <n v="2"/>
    <n v="21.6"/>
    <n v="23872"/>
    <n v="1600000"/>
    <n v="83163"/>
    <n v="820898"/>
    <n v="0"/>
    <n v="0"/>
    <n v="0"/>
    <m/>
    <n v="0"/>
    <n v="0"/>
    <n v="0"/>
    <m/>
    <m/>
    <d v="2021-10-30T00:00:00"/>
    <n v="1"/>
    <s v="S"/>
    <n v="1"/>
    <n v="30"/>
    <n v="0"/>
    <s v=" "/>
    <s v=" "/>
    <s v=" "/>
    <s v=" "/>
    <s v=" "/>
    <s v=" "/>
    <n v="1"/>
    <n v="1"/>
    <s v="null"/>
    <s v=" "/>
    <n v="1184939"/>
    <s v="CREDIYA 20"/>
    <n v="44113"/>
    <n v="0"/>
    <n v="0"/>
    <n v="0"/>
    <s v=" "/>
    <n v="900771349"/>
    <s v="CLINICA DESA SAS"/>
    <n v="0"/>
    <m/>
    <m/>
    <m/>
    <m/>
  </r>
  <r>
    <n v="8962563"/>
    <s v="C"/>
    <x v="828"/>
    <x v="0"/>
    <n v="4"/>
    <n v="3.8889360118289104E+16"/>
    <d v="2021-05-26T00:00:00"/>
    <d v="2027-05-30T00:00:00"/>
    <n v="0"/>
    <n v="1"/>
    <n v="5"/>
    <n v="30"/>
    <n v="2"/>
    <n v="15.6"/>
    <n v="16765"/>
    <n v="10600000"/>
    <n v="231102"/>
    <n v="10147947"/>
    <n v="0"/>
    <n v="0"/>
    <n v="0"/>
    <m/>
    <n v="0"/>
    <n v="0"/>
    <n v="0"/>
    <m/>
    <m/>
    <d v="2021-10-30T00:00:00"/>
    <n v="1"/>
    <s v="S"/>
    <n v="1"/>
    <n v="30"/>
    <n v="0"/>
    <s v=" "/>
    <s v=" "/>
    <s v=" "/>
    <s v=" "/>
    <s v=" "/>
    <s v=" "/>
    <n v="1"/>
    <n v="1"/>
    <s v="null"/>
    <s v=" "/>
    <n v="1185384"/>
    <s v="FERIA 2021"/>
    <n v="44342"/>
    <n v="0"/>
    <n v="0"/>
    <n v="0"/>
    <s v=" "/>
    <n v="900771349"/>
    <s v="CLINICA DESA SAS"/>
    <n v="0"/>
    <m/>
    <m/>
    <m/>
    <m/>
  </r>
  <r>
    <n v="217400"/>
    <s v="C"/>
    <x v="829"/>
    <x v="0"/>
    <n v="4"/>
    <n v="1.14393631712464E+16"/>
    <d v="2020-04-16T00:00:00"/>
    <d v="2022-03-30T00:00:00"/>
    <n v="0"/>
    <n v="1"/>
    <n v="4"/>
    <n v="30"/>
    <n v="2"/>
    <n v="21.6"/>
    <n v="23872"/>
    <n v="1650000"/>
    <n v="85508"/>
    <n v="1402784"/>
    <n v="0"/>
    <n v="0"/>
    <n v="0"/>
    <m/>
    <n v="0"/>
    <n v="0"/>
    <n v="0"/>
    <m/>
    <m/>
    <d v="2021-10-30T00:00:00"/>
    <n v="1"/>
    <s v="S"/>
    <n v="1"/>
    <n v="30"/>
    <n v="0"/>
    <s v=" "/>
    <s v=" "/>
    <s v=" "/>
    <s v=" "/>
    <s v=" "/>
    <s v=" "/>
    <n v="1"/>
    <n v="1"/>
    <s v="null"/>
    <s v=" "/>
    <n v="1185384"/>
    <s v="CREDIYA 20"/>
    <n v="43937"/>
    <n v="0"/>
    <n v="0"/>
    <n v="0"/>
    <s v=" "/>
    <n v="900891513"/>
    <s v="CLINICA NUEVA RAFAEL URIBE"/>
    <n v="0"/>
    <m/>
    <m/>
    <m/>
    <m/>
  </r>
  <r>
    <n v="0"/>
    <s v="C"/>
    <x v="830"/>
    <x v="0"/>
    <n v="4"/>
    <n v="1.11366396621038E+18"/>
    <d v="2021-02-12T00:00:00"/>
    <d v="2022-01-31T00:00:00"/>
    <n v="0"/>
    <n v="1"/>
    <n v="9"/>
    <n v="30"/>
    <n v="2"/>
    <n v="18"/>
    <n v="19562"/>
    <n v="2100000"/>
    <n v="195539"/>
    <n v="566669"/>
    <n v="0"/>
    <n v="0"/>
    <n v="0"/>
    <m/>
    <n v="0"/>
    <n v="0"/>
    <n v="0"/>
    <m/>
    <m/>
    <d v="2021-10-31T00:00:00"/>
    <n v="1"/>
    <s v="S"/>
    <n v="1"/>
    <n v="30"/>
    <n v="0"/>
    <s v=" "/>
    <s v=" "/>
    <s v=" "/>
    <s v=" "/>
    <s v=" "/>
    <s v=" "/>
    <n v="1"/>
    <n v="1"/>
    <s v="null"/>
    <s v=" "/>
    <n v="1185384"/>
    <s v="LIBRE INVERSION 20 SIN CODEUDO"/>
    <n v="44239"/>
    <n v="0"/>
    <n v="0"/>
    <n v="0"/>
    <s v=" "/>
    <n v="900891513"/>
    <s v="CLINICA NUEVA RAFAEL URIBE"/>
    <n v="0"/>
    <m/>
    <m/>
    <m/>
    <m/>
  </r>
  <r>
    <n v="3182826"/>
    <s v="C"/>
    <x v="831"/>
    <x v="0"/>
    <n v="4"/>
    <n v="1.11354066712038E+18"/>
    <d v="2020-08-27T00:00:00"/>
    <d v="2024-08-30T00:00:00"/>
    <n v="0"/>
    <n v="1"/>
    <n v="14"/>
    <n v="30"/>
    <n v="2"/>
    <n v="18"/>
    <n v="19562"/>
    <n v="5600000"/>
    <n v="166261"/>
    <n v="4368210"/>
    <n v="0"/>
    <n v="0"/>
    <n v="0"/>
    <m/>
    <n v="0"/>
    <n v="0"/>
    <n v="0"/>
    <m/>
    <m/>
    <d v="2021-10-30T00:00:00"/>
    <n v="1"/>
    <s v="S"/>
    <n v="1"/>
    <n v="30"/>
    <n v="0"/>
    <s v=" "/>
    <s v=" "/>
    <s v=" "/>
    <s v=" "/>
    <s v=" "/>
    <s v=" "/>
    <n v="1"/>
    <n v="1"/>
    <s v="null"/>
    <s v=" "/>
    <n v="1185384"/>
    <s v="LIBRE INVERSION 20"/>
    <n v="44070"/>
    <n v="0"/>
    <n v="0"/>
    <n v="0"/>
    <s v=" "/>
    <n v="900891513"/>
    <s v="CLINICA NUEVA RAFAEL URIBE"/>
    <n v="0"/>
    <m/>
    <m/>
    <m/>
    <m/>
  </r>
  <r>
    <n v="3619005"/>
    <s v="C"/>
    <x v="832"/>
    <x v="0"/>
    <n v="4"/>
    <n v="6.69015641203888E+16"/>
    <d v="2021-01-29T00:00:00"/>
    <d v="2026-01-31T00:00:00"/>
    <n v="0"/>
    <n v="1"/>
    <n v="9"/>
    <n v="30"/>
    <n v="2"/>
    <n v="18"/>
    <n v="19562"/>
    <n v="6000000"/>
    <n v="154326"/>
    <n v="5412578"/>
    <n v="0"/>
    <n v="0"/>
    <n v="0"/>
    <m/>
    <n v="0"/>
    <n v="0"/>
    <n v="0"/>
    <m/>
    <m/>
    <d v="2021-10-29T00:00:00"/>
    <n v="1"/>
    <s v="S"/>
    <n v="1"/>
    <n v="30"/>
    <n v="0"/>
    <s v=" "/>
    <s v=" "/>
    <s v=" "/>
    <s v=" "/>
    <s v=" "/>
    <s v=" "/>
    <n v="1"/>
    <n v="1"/>
    <s v="null"/>
    <s v=" "/>
    <n v="1793573"/>
    <s v="LIBRE INVERSION 20"/>
    <n v="44225"/>
    <n v="0"/>
    <n v="0"/>
    <n v="0"/>
    <s v=" "/>
    <n v="890303093000"/>
    <n v="0"/>
    <n v="0"/>
    <m/>
    <m/>
    <m/>
    <m/>
  </r>
  <r>
    <n v="2184840"/>
    <s v="C"/>
    <x v="833"/>
    <x v="0"/>
    <n v="4"/>
    <n v="2.93467542103896E+16"/>
    <d v="2021-10-29T00:00:00"/>
    <d v="2024-10-30T00:00:00"/>
    <n v="0"/>
    <n v="1"/>
    <n v="0"/>
    <n v="30"/>
    <n v="2"/>
    <n v="15.6"/>
    <n v="16765"/>
    <n v="2700000"/>
    <n v="98426"/>
    <n v="2700000"/>
    <n v="0"/>
    <n v="0"/>
    <n v="0"/>
    <m/>
    <n v="0"/>
    <n v="0"/>
    <n v="0"/>
    <m/>
    <m/>
    <d v="2021-10-29T00:00:00"/>
    <n v="1"/>
    <s v="S"/>
    <n v="1"/>
    <n v="30"/>
    <n v="0"/>
    <s v=" "/>
    <s v=" "/>
    <s v=" "/>
    <s v=" "/>
    <s v=" "/>
    <s v=" "/>
    <n v="1"/>
    <n v="1"/>
    <s v="null"/>
    <s v=" "/>
    <n v="515160"/>
    <s v="LIBRE INVERSION 20 SIN CODEUDO"/>
    <n v="44498"/>
    <n v="0"/>
    <n v="0"/>
    <n v="0"/>
    <s v=" "/>
    <n v="900891513"/>
    <s v="CLINICA NUEVA RAFAEL URIBE"/>
    <n v="0"/>
    <m/>
    <m/>
    <m/>
    <m/>
  </r>
  <r>
    <n v="0"/>
    <s v="C"/>
    <x v="834"/>
    <x v="0"/>
    <n v="4"/>
    <n v="2.9351606210389E+16"/>
    <d v="2021-04-15T00:00:00"/>
    <d v="2022-10-30T00:00:00"/>
    <n v="0"/>
    <n v="1"/>
    <n v="6"/>
    <n v="30"/>
    <n v="2"/>
    <n v="15.6"/>
    <n v="16765"/>
    <n v="1400000"/>
    <n v="89729"/>
    <n v="975679"/>
    <n v="0"/>
    <n v="0"/>
    <n v="0"/>
    <m/>
    <n v="0"/>
    <n v="0"/>
    <n v="0"/>
    <m/>
    <m/>
    <d v="2021-10-29T00:00:00"/>
    <n v="1"/>
    <s v="S"/>
    <n v="1"/>
    <n v="30"/>
    <n v="0"/>
    <s v=" "/>
    <s v=" "/>
    <s v=" "/>
    <s v=" "/>
    <s v=" "/>
    <s v=" "/>
    <n v="1"/>
    <n v="1"/>
    <s v="null"/>
    <s v=" "/>
    <n v="1188547"/>
    <s v="LIBRE INVERSION 20 SIN CODEUDO"/>
    <n v="44301"/>
    <n v="0"/>
    <n v="0"/>
    <n v="0"/>
    <s v=" "/>
    <n v="890303093000"/>
    <n v="0"/>
    <n v="0"/>
    <m/>
    <m/>
    <m/>
    <m/>
  </r>
  <r>
    <n v="0"/>
    <s v="C"/>
    <x v="834"/>
    <x v="0"/>
    <n v="4"/>
    <n v="2.93516062103893E+16"/>
    <d v="2021-08-05T00:00:00"/>
    <d v="2022-07-30T00:00:00"/>
    <n v="0"/>
    <n v="1"/>
    <n v="3"/>
    <n v="30"/>
    <n v="2"/>
    <n v="15.6"/>
    <n v="16765"/>
    <n v="500000"/>
    <n v="45983"/>
    <n v="383514"/>
    <n v="0"/>
    <n v="0"/>
    <n v="0"/>
    <m/>
    <n v="0"/>
    <n v="0"/>
    <n v="0"/>
    <m/>
    <m/>
    <d v="2021-10-29T00:00:00"/>
    <n v="1"/>
    <s v="S"/>
    <n v="1"/>
    <n v="30"/>
    <n v="0"/>
    <s v=" "/>
    <s v=" "/>
    <s v=" "/>
    <s v=" "/>
    <s v=" "/>
    <s v=" "/>
    <n v="1"/>
    <n v="1"/>
    <s v="null"/>
    <s v=" "/>
    <n v="467187"/>
    <s v="LIBRE INVERSION 20 SIN CODEUDO"/>
    <n v="44413"/>
    <n v="0"/>
    <n v="0"/>
    <n v="0"/>
    <s v=" "/>
    <n v="890303093000"/>
    <n v="0"/>
    <n v="0"/>
    <m/>
    <m/>
    <m/>
    <m/>
  </r>
  <r>
    <n v="0"/>
    <s v="C"/>
    <x v="834"/>
    <x v="0"/>
    <n v="4"/>
    <n v="2.93516062103878E+16"/>
    <d v="2020-03-16T00:00:00"/>
    <d v="2023-03-30T00:00:00"/>
    <n v="0"/>
    <n v="1"/>
    <n v="16"/>
    <n v="30"/>
    <n v="2"/>
    <n v="18"/>
    <n v="19562"/>
    <n v="2300000"/>
    <n v="86285"/>
    <n v="1449181"/>
    <n v="0"/>
    <n v="0"/>
    <n v="0"/>
    <m/>
    <n v="0"/>
    <n v="0"/>
    <n v="0"/>
    <m/>
    <m/>
    <d v="2021-10-29T00:00:00"/>
    <n v="1"/>
    <s v="S"/>
    <n v="1"/>
    <n v="30"/>
    <n v="0"/>
    <s v=" "/>
    <s v=" "/>
    <s v=" "/>
    <s v=" "/>
    <s v=" "/>
    <s v=" "/>
    <n v="1"/>
    <n v="1"/>
    <s v="null"/>
    <s v=" "/>
    <n v="1765355"/>
    <s v="LIBRE INVERSION 20 SIN CODEUDO"/>
    <n v="43906"/>
    <n v="0"/>
    <n v="0"/>
    <n v="0"/>
    <s v=" "/>
    <n v="890303093000"/>
    <n v="0"/>
    <n v="0"/>
    <m/>
    <m/>
    <m/>
    <m/>
  </r>
  <r>
    <n v="832500"/>
    <s v="C"/>
    <x v="835"/>
    <x v="0"/>
    <n v="4"/>
    <n v="3.8602350124689504E+16"/>
    <d v="2021-10-11T00:00:00"/>
    <d v="2023-10-15T00:00:00"/>
    <n v="0"/>
    <n v="1"/>
    <n v="0"/>
    <n v="15"/>
    <n v="2"/>
    <n v="19124"/>
    <n v="20983"/>
    <n v="1000000"/>
    <n v="25315"/>
    <n v="1000000"/>
    <n v="0"/>
    <n v="0"/>
    <n v="0"/>
    <m/>
    <n v="0"/>
    <n v="0"/>
    <n v="0"/>
    <m/>
    <m/>
    <d v="2021-10-11T00:00:00"/>
    <n v="1"/>
    <s v="S"/>
    <n v="1"/>
    <n v="15"/>
    <n v="0"/>
    <s v=" "/>
    <s v=" "/>
    <s v=" "/>
    <s v=" "/>
    <s v=" "/>
    <s v=" "/>
    <n v="1"/>
    <n v="1"/>
    <s v="null"/>
    <s v=" "/>
    <n v="167500"/>
    <s v="CREDIYA 20"/>
    <n v="44480"/>
    <n v="0"/>
    <n v="0"/>
    <n v="0"/>
    <s v=" "/>
    <n v="890303093000"/>
    <n v="0"/>
    <n v="0"/>
    <m/>
    <m/>
    <m/>
    <m/>
  </r>
  <r>
    <n v="19127920"/>
    <s v="C"/>
    <x v="835"/>
    <x v="0"/>
    <n v="4"/>
    <n v="3.8602350118289104E+16"/>
    <d v="2021-05-25T00:00:00"/>
    <d v="2027-05-30T00:00:00"/>
    <n v="0"/>
    <n v="1"/>
    <n v="5"/>
    <n v="30"/>
    <n v="2"/>
    <n v="15.6"/>
    <n v="16765"/>
    <n v="24000000"/>
    <n v="523251"/>
    <n v="22976480"/>
    <n v="0"/>
    <n v="0"/>
    <n v="0"/>
    <m/>
    <n v="0"/>
    <n v="0"/>
    <n v="0"/>
    <m/>
    <m/>
    <d v="2021-10-29T00:00:00"/>
    <n v="1"/>
    <s v="S"/>
    <n v="1"/>
    <n v="30"/>
    <n v="0"/>
    <s v=" "/>
    <s v=" "/>
    <s v=" "/>
    <s v=" "/>
    <s v=" "/>
    <s v=" "/>
    <n v="1"/>
    <n v="1"/>
    <s v="null"/>
    <s v=" "/>
    <n v="3848560"/>
    <s v="FERIA 2021"/>
    <n v="44341"/>
    <n v="0"/>
    <n v="0"/>
    <n v="0"/>
    <s v=" "/>
    <n v="890303093000"/>
    <n v="0"/>
    <n v="0"/>
    <m/>
    <m/>
    <m/>
    <m/>
  </r>
  <r>
    <n v="4595731"/>
    <s v="C"/>
    <x v="836"/>
    <x v="0"/>
    <n v="4"/>
    <n v="1.14417040811778E+18"/>
    <d v="2020-08-10T00:00:00"/>
    <d v="2027-07-30T00:00:00"/>
    <n v="0"/>
    <n v="1"/>
    <n v="15"/>
    <n v="30"/>
    <n v="2"/>
    <n v="18"/>
    <n v="19562"/>
    <n v="7951000"/>
    <n v="168458"/>
    <n v="7160832"/>
    <n v="0"/>
    <n v="0"/>
    <n v="0"/>
    <m/>
    <n v="0"/>
    <n v="0"/>
    <n v="0"/>
    <m/>
    <m/>
    <d v="2021-10-30T00:00:00"/>
    <n v="1"/>
    <s v="S"/>
    <n v="1"/>
    <n v="30"/>
    <n v="0"/>
    <s v=" "/>
    <s v=" "/>
    <s v=" "/>
    <s v=" "/>
    <s v=" "/>
    <s v=" "/>
    <n v="1"/>
    <n v="1"/>
    <s v="null"/>
    <s v=" "/>
    <n v="2565101"/>
    <s v="FERIA 2020"/>
    <n v="44053"/>
    <n v="0"/>
    <n v="0"/>
    <n v="0"/>
    <s v=" "/>
    <n v="0"/>
    <s v="ARIZABALETA LUCIANA"/>
    <n v="0"/>
    <m/>
    <m/>
    <m/>
    <m/>
  </r>
  <r>
    <n v="4968670"/>
    <s v="C"/>
    <x v="837"/>
    <x v="0"/>
    <n v="4"/>
    <n v="1.14402466811524E+16"/>
    <d v="2019-11-27T00:00:00"/>
    <d v="2023-11-30T00:00:00"/>
    <n v="0"/>
    <n v="1"/>
    <n v="21"/>
    <n v="30"/>
    <n v="2"/>
    <n v="20.399999999999999"/>
    <n v="22.42"/>
    <n v="9401708"/>
    <n v="289555"/>
    <n v="6208819"/>
    <n v="0"/>
    <n v="0"/>
    <n v="0"/>
    <m/>
    <n v="0"/>
    <n v="0"/>
    <n v="0"/>
    <m/>
    <m/>
    <d v="2021-10-29T00:00:00"/>
    <n v="1"/>
    <s v="S"/>
    <n v="1"/>
    <n v="30"/>
    <n v="0"/>
    <s v=" "/>
    <s v=" "/>
    <s v=" "/>
    <s v=" "/>
    <s v=" "/>
    <s v=" "/>
    <n v="1"/>
    <n v="1"/>
    <s v="null"/>
    <s v=" "/>
    <n v="1240149"/>
    <s v="ESPECIAL"/>
    <n v="43796"/>
    <n v="0"/>
    <n v="0"/>
    <n v="0"/>
    <s v=" "/>
    <n v="890303093000"/>
    <n v="0"/>
    <n v="0"/>
    <m/>
    <m/>
    <m/>
    <m/>
  </r>
  <r>
    <n v="987630"/>
    <s v="C"/>
    <x v="837"/>
    <x v="0"/>
    <n v="4"/>
    <n v="1.1440246681246799E+18"/>
    <d v="2021-06-11T00:00:00"/>
    <d v="2023-06-30T00:00:00"/>
    <n v="0"/>
    <n v="1"/>
    <n v="5"/>
    <n v="30"/>
    <n v="2"/>
    <n v="19.2"/>
    <n v="20983"/>
    <n v="1500000"/>
    <n v="76197"/>
    <n v="1234136"/>
    <n v="0"/>
    <n v="0"/>
    <n v="0"/>
    <m/>
    <n v="0"/>
    <n v="0"/>
    <n v="0"/>
    <m/>
    <m/>
    <d v="2021-10-29T00:00:00"/>
    <n v="1"/>
    <s v="S"/>
    <n v="1"/>
    <n v="30"/>
    <n v="0"/>
    <s v=" "/>
    <s v=" "/>
    <s v=" "/>
    <s v=" "/>
    <s v=" "/>
    <s v=" "/>
    <n v="1"/>
    <n v="1"/>
    <s v="null"/>
    <s v=" "/>
    <n v="246506"/>
    <s v="CREDIYA 20"/>
    <n v="44358"/>
    <n v="0"/>
    <n v="0"/>
    <n v="0"/>
    <s v=" "/>
    <n v="890303093000"/>
    <n v="0"/>
    <n v="0"/>
    <m/>
    <m/>
    <m/>
    <m/>
  </r>
  <r>
    <n v="97616"/>
    <s v="C"/>
    <x v="837"/>
    <x v="0"/>
    <n v="4"/>
    <n v="1.14402466811301E+18"/>
    <d v="2021-09-24T00:00:00"/>
    <d v="2022-03-30T00:00:00"/>
    <n v="0"/>
    <n v="1"/>
    <n v="2"/>
    <n v="30"/>
    <n v="2"/>
    <n v="19.8"/>
    <n v="21699"/>
    <n v="180000"/>
    <n v="31782"/>
    <n v="121980"/>
    <n v="0"/>
    <n v="0"/>
    <n v="0"/>
    <m/>
    <n v="0"/>
    <n v="0"/>
    <n v="0"/>
    <m/>
    <m/>
    <d v="2021-10-29T00:00:00"/>
    <n v="1"/>
    <s v="S"/>
    <n v="1"/>
    <n v="30"/>
    <n v="0"/>
    <s v=" "/>
    <s v=" "/>
    <s v=" "/>
    <s v=" "/>
    <s v=" "/>
    <s v=" "/>
    <n v="1"/>
    <n v="1"/>
    <s v="null"/>
    <s v=" "/>
    <n v="24364"/>
    <s v="ORDENES AL COMERCIO"/>
    <n v="44463"/>
    <n v="0"/>
    <n v="0"/>
    <n v="0"/>
    <s v=" "/>
    <n v="890303093000"/>
    <n v="0"/>
    <n v="0"/>
    <m/>
    <m/>
    <m/>
    <m/>
  </r>
  <r>
    <n v="1378373"/>
    <s v="C"/>
    <x v="838"/>
    <x v="7"/>
    <n v="4"/>
    <n v="3.8886164104987296E+16"/>
    <d v="2020-06-30T00:00:00"/>
    <d v="2023-02-28T00:00:00"/>
    <n v="180"/>
    <n v="1"/>
    <n v="10"/>
    <n v="30"/>
    <n v="2"/>
    <n v="20.399999999999999"/>
    <n v="22.42"/>
    <n v="1833556"/>
    <n v="75030"/>
    <n v="1378373"/>
    <n v="45503"/>
    <n v="0"/>
    <n v="0"/>
    <m/>
    <n v="275675"/>
    <n v="45503"/>
    <n v="80192"/>
    <m/>
    <m/>
    <d v="2021-10-31T00:00:00"/>
    <n v="1"/>
    <s v="S"/>
    <n v="1"/>
    <n v="30"/>
    <n v="280897"/>
    <s v=" "/>
    <s v=" "/>
    <s v=" "/>
    <s v=" "/>
    <s v=" "/>
    <s v=" "/>
    <n v="1"/>
    <n v="1"/>
    <s v="null"/>
    <s v=" "/>
    <n v="0"/>
    <s v="EX ASOCIADOS"/>
    <n v="44023"/>
    <n v="0"/>
    <n v="0"/>
    <n v="0"/>
    <s v=" "/>
    <n v="1"/>
    <s v="SARA SOFIA URIBE "/>
    <n v="0"/>
    <m/>
    <m/>
    <m/>
    <m/>
  </r>
  <r>
    <n v="679639"/>
    <s v="C"/>
    <x v="838"/>
    <x v="7"/>
    <n v="4"/>
    <n v="3.88861641049878E+16"/>
    <d v="2020-06-30T00:00:00"/>
    <d v="2023-06-30T00:00:00"/>
    <n v="180"/>
    <n v="1"/>
    <n v="10"/>
    <n v="30"/>
    <n v="2"/>
    <n v="18"/>
    <n v="19562"/>
    <n v="884857"/>
    <n v="32118"/>
    <n v="679639"/>
    <n v="29600"/>
    <n v="0"/>
    <n v="0"/>
    <m/>
    <n v="135928"/>
    <n v="29600"/>
    <n v="34731"/>
    <m/>
    <m/>
    <d v="2021-10-31T00:00:00"/>
    <n v="1"/>
    <s v="S"/>
    <n v="1"/>
    <n v="30"/>
    <n v="135638"/>
    <s v=" "/>
    <s v=" "/>
    <s v=" "/>
    <s v=" "/>
    <s v=" "/>
    <s v=" "/>
    <n v="1"/>
    <n v="1"/>
    <s v="null"/>
    <s v=" "/>
    <n v="0"/>
    <s v="EX ASOCIADOS"/>
    <n v="44023"/>
    <n v="0"/>
    <n v="0"/>
    <n v="0"/>
    <s v=" "/>
    <n v="1"/>
    <s v="SARA SOFIA URIBE "/>
    <n v="0"/>
    <m/>
    <m/>
    <m/>
    <m/>
  </r>
  <r>
    <n v="2495638"/>
    <s v="C"/>
    <x v="839"/>
    <x v="5"/>
    <n v="4"/>
    <n v="2.7093337104988E+16"/>
    <d v="2020-06-30T00:00:00"/>
    <d v="2025-06-30T00:00:00"/>
    <n v="300"/>
    <n v="1"/>
    <n v="19"/>
    <n v="30"/>
    <n v="2"/>
    <n v="18.96"/>
    <n v="20698"/>
    <n v="3196574"/>
    <n v="83358"/>
    <n v="2495638"/>
    <n v="87944"/>
    <n v="0"/>
    <n v="0"/>
    <m/>
    <n v="1247819"/>
    <n v="87944"/>
    <n v="277989"/>
    <m/>
    <m/>
    <d v="2021-08-12T00:00:00"/>
    <n v="1"/>
    <s v="S"/>
    <n v="1"/>
    <n v="30"/>
    <n v="465931"/>
    <s v=" "/>
    <s v=" "/>
    <s v=" "/>
    <s v=" "/>
    <s v=" "/>
    <s v=" "/>
    <n v="1"/>
    <n v="1"/>
    <s v="null"/>
    <s v=" "/>
    <n v="0"/>
    <s v="EX ASOCIADOS"/>
    <n v="44023"/>
    <n v="0"/>
    <n v="0"/>
    <n v="0"/>
    <s v=" "/>
    <n v="1"/>
    <s v="SARA SOFIA URIBE "/>
    <n v="0"/>
    <m/>
    <m/>
    <m/>
    <m/>
  </r>
  <r>
    <n v="1657339"/>
    <s v="C"/>
    <x v="840"/>
    <x v="5"/>
    <n v="4"/>
    <n v="6.69905831049864E+16"/>
    <d v="2020-06-30T00:00:00"/>
    <d v="2022-08-30T00:00:00"/>
    <n v="210"/>
    <n v="1"/>
    <n v="9"/>
    <n v="30"/>
    <n v="2"/>
    <n v="18"/>
    <n v="19562"/>
    <n v="2404017"/>
    <n v="112681"/>
    <n v="1657339"/>
    <n v="47643"/>
    <n v="0"/>
    <n v="0"/>
    <m/>
    <n v="828670"/>
    <n v="47643"/>
    <n v="95341"/>
    <m/>
    <m/>
    <d v="2021-05-27T00:00:00"/>
    <n v="1"/>
    <s v="S"/>
    <n v="1"/>
    <n v="30"/>
    <n v="572706"/>
    <s v=" "/>
    <s v=" "/>
    <s v=" "/>
    <s v=" "/>
    <s v=" "/>
    <s v=" "/>
    <n v="1"/>
    <n v="1"/>
    <s v="null"/>
    <s v=" "/>
    <n v="0"/>
    <s v="EX ASOCIADOS"/>
    <n v="44023"/>
    <n v="0"/>
    <n v="0"/>
    <n v="0"/>
    <s v=" "/>
    <n v="1"/>
    <s v="SARA SOFIA URIBE "/>
    <n v="0"/>
    <m/>
    <m/>
    <m/>
    <m/>
  </r>
  <r>
    <n v="838404"/>
    <s v="C"/>
    <x v="841"/>
    <x v="1"/>
    <n v="4"/>
    <n v="6.70296491049878E+16"/>
    <d v="2020-06-30T00:00:00"/>
    <d v="2022-11-30T00:00:00"/>
    <n v="0"/>
    <n v="1"/>
    <n v="21"/>
    <n v="30"/>
    <n v="2"/>
    <n v="18"/>
    <n v="19562"/>
    <n v="2707021"/>
    <n v="116186"/>
    <n v="838404"/>
    <n v="0"/>
    <n v="0"/>
    <n v="0"/>
    <m/>
    <n v="0"/>
    <n v="0"/>
    <n v="0"/>
    <m/>
    <m/>
    <d v="2021-10-26T00:00:00"/>
    <n v="1"/>
    <s v="S"/>
    <n v="1"/>
    <n v="30"/>
    <n v="0"/>
    <s v=" "/>
    <s v=" "/>
    <s v=" "/>
    <s v=" "/>
    <s v=" "/>
    <s v=" "/>
    <n v="1"/>
    <n v="1"/>
    <s v="null"/>
    <s v=" "/>
    <n v="0"/>
    <s v="EX ASOCIADOS"/>
    <n v="44023"/>
    <n v="0"/>
    <n v="0"/>
    <n v="0"/>
    <s v=" "/>
    <n v="1"/>
    <s v="SARA SOFIA URIBE "/>
    <n v="0"/>
    <m/>
    <m/>
    <m/>
    <m/>
  </r>
  <r>
    <n v="1064197"/>
    <s v="C"/>
    <x v="842"/>
    <x v="8"/>
    <n v="4"/>
    <n v="1.14404386010498E+18"/>
    <d v="2020-06-30T00:00:00"/>
    <d v="2025-12-30T00:00:00"/>
    <n v="90"/>
    <n v="1"/>
    <n v="45"/>
    <n v="30"/>
    <n v="2"/>
    <n v="18"/>
    <n v="19562"/>
    <n v="2467895"/>
    <n v="59560"/>
    <n v="1064197"/>
    <n v="43289"/>
    <n v="0"/>
    <n v="0"/>
    <m/>
    <n v="106420"/>
    <n v="43289"/>
    <n v="13983"/>
    <m/>
    <m/>
    <d v="2021-10-29T00:00:00"/>
    <n v="1"/>
    <s v="S"/>
    <n v="1"/>
    <n v="30"/>
    <n v="132017"/>
    <s v=" "/>
    <s v=" "/>
    <s v=" "/>
    <s v=" "/>
    <s v=" "/>
    <s v=" "/>
    <n v="1"/>
    <n v="1"/>
    <s v="null"/>
    <s v=" "/>
    <n v="0"/>
    <s v="EX ASOCIADOS"/>
    <n v="44023"/>
    <n v="0"/>
    <n v="0"/>
    <n v="0"/>
    <s v=" "/>
    <n v="1"/>
    <s v="SARA SOFIA URIBE "/>
    <n v="0"/>
    <m/>
    <m/>
    <m/>
    <m/>
  </r>
  <r>
    <n v="669447"/>
    <s v="C"/>
    <x v="843"/>
    <x v="5"/>
    <n v="4"/>
    <n v="1.11828904510498E+18"/>
    <d v="2020-06-30T00:00:00"/>
    <d v="2021-08-30T00:00:00"/>
    <n v="390"/>
    <n v="1"/>
    <n v="8"/>
    <n v="30"/>
    <n v="2"/>
    <n v="18"/>
    <n v="19562"/>
    <n v="1580528"/>
    <n v="126221"/>
    <n v="669447"/>
    <n v="24099"/>
    <n v="0"/>
    <n v="0"/>
    <m/>
    <n v="669447"/>
    <n v="24099"/>
    <n v="8732"/>
    <m/>
    <m/>
    <d v="2021-07-14T00:00:00"/>
    <n v="1"/>
    <s v="S"/>
    <n v="1"/>
    <n v="30"/>
    <n v="669447"/>
    <s v=" "/>
    <s v=" "/>
    <s v=" "/>
    <s v=" "/>
    <s v=" "/>
    <s v=" "/>
    <n v="1"/>
    <n v="1"/>
    <s v="null"/>
    <s v=" "/>
    <n v="0"/>
    <s v="EX ASOCIADOS"/>
    <n v="44023"/>
    <n v="0"/>
    <n v="0"/>
    <n v="0"/>
    <s v=" "/>
    <n v="1"/>
    <s v="SARA SOFIA URIBE "/>
    <n v="0"/>
    <m/>
    <m/>
    <m/>
    <m/>
  </r>
  <r>
    <n v="237345"/>
    <s v="C"/>
    <x v="844"/>
    <x v="5"/>
    <n v="4"/>
    <n v="1.67420401049869E+16"/>
    <d v="2020-06-30T00:00:00"/>
    <d v="2021-11-30T00:00:00"/>
    <n v="420"/>
    <n v="1"/>
    <n v="1"/>
    <n v="30"/>
    <n v="2"/>
    <n v="18"/>
    <n v="19562"/>
    <n v="1211068"/>
    <n v="16828"/>
    <n v="237345"/>
    <n v="10083"/>
    <n v="0"/>
    <n v="0"/>
    <m/>
    <n v="237345"/>
    <n v="10083"/>
    <n v="21074"/>
    <m/>
    <m/>
    <d v="2020-08-12T00:00:00"/>
    <n v="1"/>
    <s v="S"/>
    <n v="1"/>
    <n v="30"/>
    <n v="204437"/>
    <s v=" "/>
    <s v=" "/>
    <s v=" "/>
    <s v=" "/>
    <s v=" "/>
    <s v=" "/>
    <n v="1"/>
    <n v="1"/>
    <s v="null"/>
    <s v=" "/>
    <n v="0"/>
    <s v="EX ASOCIADOS"/>
    <n v="44023"/>
    <n v="0"/>
    <n v="0"/>
    <n v="0"/>
    <s v=" "/>
    <n v="1"/>
    <s v="SARA SOFIA URIBE "/>
    <n v="0"/>
    <m/>
    <m/>
    <m/>
    <m/>
  </r>
  <r>
    <n v="113704"/>
    <s v="C"/>
    <x v="845"/>
    <x v="5"/>
    <n v="4"/>
    <n v="1.10709919310498E+18"/>
    <d v="2020-06-30T00:00:00"/>
    <d v="2026-02-28T00:00:00"/>
    <n v="420"/>
    <n v="1"/>
    <n v="63"/>
    <n v="30"/>
    <n v="2"/>
    <n v="18"/>
    <n v="19562"/>
    <n v="934371"/>
    <n v="22165"/>
    <n v="113704"/>
    <n v="4193"/>
    <n v="0"/>
    <n v="0"/>
    <m/>
    <n v="113704"/>
    <n v="4193"/>
    <n v="1349"/>
    <m/>
    <m/>
    <d v="2020-07-30T00:00:00"/>
    <n v="1"/>
    <s v="S"/>
    <n v="1"/>
    <n v="30"/>
    <n v="113704"/>
    <s v=" "/>
    <s v=" "/>
    <s v=" "/>
    <s v=" "/>
    <s v=" "/>
    <s v=" "/>
    <n v="1"/>
    <n v="1"/>
    <s v="null"/>
    <s v=" "/>
    <n v="0"/>
    <s v="EX ASOCIADOS"/>
    <n v="44023"/>
    <n v="0"/>
    <n v="0"/>
    <n v="0"/>
    <s v=" "/>
    <n v="1"/>
    <s v="SARA SOFIA URIBE "/>
    <n v="0"/>
    <m/>
    <m/>
    <m/>
    <m/>
  </r>
  <r>
    <n v="4984154"/>
    <s v="C"/>
    <x v="846"/>
    <x v="5"/>
    <n v="4"/>
    <n v="2.97075631049871E+16"/>
    <d v="2020-06-30T00:00:00"/>
    <d v="2026-01-30T00:00:00"/>
    <n v="390"/>
    <n v="1"/>
    <n v="5"/>
    <n v="30"/>
    <n v="2"/>
    <n v="18"/>
    <n v="19562"/>
    <n v="5233744"/>
    <n v="125214"/>
    <n v="4984154"/>
    <n v="222058"/>
    <n v="0"/>
    <n v="0"/>
    <m/>
    <n v="4984154"/>
    <n v="222058"/>
    <n v="753105"/>
    <m/>
    <m/>
    <d v="2020-08-19T00:00:00"/>
    <n v="1"/>
    <s v="S"/>
    <n v="1"/>
    <n v="30"/>
    <n v="702272"/>
    <s v=" "/>
    <s v=" "/>
    <s v=" "/>
    <s v=" "/>
    <s v=" "/>
    <s v=" "/>
    <n v="1"/>
    <n v="1"/>
    <s v="null"/>
    <s v=" "/>
    <n v="0"/>
    <s v="EX ASOCIADOS"/>
    <n v="44023"/>
    <n v="0"/>
    <n v="0"/>
    <n v="0"/>
    <s v=" "/>
    <n v="1"/>
    <s v="SARA SOFIA URIBE "/>
    <n v="0"/>
    <m/>
    <m/>
    <m/>
    <m/>
  </r>
  <r>
    <n v="2015880"/>
    <s v="C"/>
    <x v="847"/>
    <x v="5"/>
    <n v="4"/>
    <n v="8.7246818104986304E+16"/>
    <d v="2020-06-30T00:00:00"/>
    <d v="2023-08-30T00:00:00"/>
    <n v="210"/>
    <n v="1"/>
    <n v="9"/>
    <n v="30"/>
    <n v="2"/>
    <n v="18"/>
    <n v="19562"/>
    <n v="2504922"/>
    <n v="87326"/>
    <n v="2015880"/>
    <n v="58137"/>
    <n v="0"/>
    <n v="0"/>
    <m/>
    <n v="1007940"/>
    <n v="58137"/>
    <n v="129821"/>
    <m/>
    <m/>
    <d v="2021-10-31T00:00:00"/>
    <n v="1"/>
    <s v="S"/>
    <n v="1"/>
    <n v="30"/>
    <n v="406817"/>
    <s v=" "/>
    <s v=" "/>
    <s v=" "/>
    <s v=" "/>
    <s v=" "/>
    <s v=" "/>
    <n v="1"/>
    <n v="1"/>
    <s v="null"/>
    <s v=" "/>
    <n v="0"/>
    <s v="EX ASOCIADOS"/>
    <n v="44023"/>
    <n v="0"/>
    <n v="0"/>
    <n v="0"/>
    <s v=" "/>
    <n v="1"/>
    <s v="SARA SOFIA URIBE "/>
    <n v="0"/>
    <m/>
    <m/>
    <m/>
    <m/>
  </r>
  <r>
    <n v="204320"/>
    <s v="C"/>
    <x v="848"/>
    <x v="1"/>
    <n v="4"/>
    <n v="1.14414979210498E+18"/>
    <d v="2020-06-30T00:00:00"/>
    <d v="2021-12-30T00:00:00"/>
    <n v="0"/>
    <n v="1"/>
    <n v="16"/>
    <n v="30"/>
    <n v="2"/>
    <n v="18"/>
    <n v="19562"/>
    <n v="1884857"/>
    <n v="120524"/>
    <n v="204320"/>
    <n v="3037"/>
    <n v="0"/>
    <n v="0"/>
    <m/>
    <n v="0"/>
    <n v="0"/>
    <n v="0"/>
    <m/>
    <m/>
    <d v="2021-10-31T00:00:00"/>
    <n v="1"/>
    <s v="S"/>
    <n v="1"/>
    <n v="30"/>
    <n v="0"/>
    <s v=" "/>
    <s v=" "/>
    <s v=" "/>
    <s v=" "/>
    <s v=" "/>
    <s v=" "/>
    <n v="1"/>
    <n v="1"/>
    <s v="null"/>
    <s v=" "/>
    <n v="0"/>
    <s v="EX ASOCIADOS"/>
    <n v="44023"/>
    <n v="0"/>
    <n v="0"/>
    <n v="0"/>
    <s v=" "/>
    <n v="1"/>
    <s v="SARA SOFIA URIBE "/>
    <n v="0"/>
    <m/>
    <m/>
    <m/>
    <m/>
  </r>
  <r>
    <n v="4047176"/>
    <s v="C"/>
    <x v="849"/>
    <x v="1"/>
    <n v="4"/>
    <n v="9.3362919104987104E+16"/>
    <d v="2020-06-30T00:00:00"/>
    <d v="2026-01-30T00:00:00"/>
    <n v="0"/>
    <n v="1"/>
    <n v="18"/>
    <n v="30"/>
    <n v="2"/>
    <n v="18"/>
    <n v="19562"/>
    <n v="4952812"/>
    <n v="118493"/>
    <n v="4047176"/>
    <n v="0"/>
    <n v="0"/>
    <n v="0"/>
    <m/>
    <n v="0"/>
    <n v="0"/>
    <n v="0"/>
    <m/>
    <m/>
    <d v="2021-10-26T00:00:00"/>
    <n v="1"/>
    <s v="S"/>
    <n v="1"/>
    <n v="30"/>
    <n v="0"/>
    <s v=" "/>
    <s v=" "/>
    <s v=" "/>
    <s v=" "/>
    <s v=" "/>
    <s v=" "/>
    <n v="1"/>
    <n v="1"/>
    <s v="null"/>
    <s v=" "/>
    <n v="0"/>
    <s v="EX ASOCIADOS"/>
    <n v="44023"/>
    <n v="0"/>
    <n v="0"/>
    <n v="0"/>
    <s v=" "/>
    <n v="1"/>
    <s v="SARA SOFIA URIBE "/>
    <n v="0"/>
    <m/>
    <m/>
    <m/>
    <m/>
  </r>
  <r>
    <n v="1155250"/>
    <s v="C"/>
    <x v="850"/>
    <x v="7"/>
    <n v="4"/>
    <n v="1.13060003110498E+18"/>
    <d v="2020-06-30T00:00:00"/>
    <d v="2026-01-30T00:00:00"/>
    <n v="150"/>
    <n v="1"/>
    <n v="38"/>
    <n v="30"/>
    <n v="2"/>
    <n v="18"/>
    <n v="19562"/>
    <n v="2084098"/>
    <n v="49861"/>
    <n v="1155250"/>
    <n v="50528"/>
    <n v="0"/>
    <n v="0"/>
    <m/>
    <n v="231050"/>
    <n v="50528"/>
    <n v="46039"/>
    <m/>
    <m/>
    <d v="2021-04-26T00:00:00"/>
    <n v="1"/>
    <s v="S"/>
    <n v="1"/>
    <n v="30"/>
    <n v="166264"/>
    <s v=" "/>
    <s v=" "/>
    <s v=" "/>
    <s v=" "/>
    <s v=" "/>
    <s v=" "/>
    <n v="1"/>
    <n v="1"/>
    <s v="null"/>
    <s v=" "/>
    <n v="0"/>
    <s v="EX ASOCIADOS"/>
    <n v="44023"/>
    <n v="0"/>
    <n v="0"/>
    <n v="0"/>
    <s v=" "/>
    <n v="1"/>
    <s v="SARA SOFIA URIBE "/>
    <n v="0"/>
    <m/>
    <m/>
    <m/>
    <m/>
  </r>
  <r>
    <n v="3178155"/>
    <s v="C"/>
    <x v="851"/>
    <x v="5"/>
    <n v="4"/>
    <n v="3.15666241049871E+16"/>
    <d v="2020-06-30T00:00:00"/>
    <d v="2026-01-30T00:00:00"/>
    <n v="360"/>
    <n v="1"/>
    <n v="3"/>
    <n v="30"/>
    <n v="2"/>
    <n v="18"/>
    <n v="19562"/>
    <n v="3264507"/>
    <n v="78101"/>
    <n v="3178155"/>
    <n v="141675"/>
    <n v="0"/>
    <n v="0"/>
    <m/>
    <n v="1589078"/>
    <n v="141675"/>
    <n v="441341"/>
    <m/>
    <m/>
    <d v="2020-12-21T00:00:00"/>
    <n v="1"/>
    <s v="S"/>
    <n v="1"/>
    <n v="30"/>
    <n v="387398"/>
    <s v=" "/>
    <s v=" "/>
    <s v=" "/>
    <s v=" "/>
    <s v=" "/>
    <s v=" "/>
    <n v="1"/>
    <n v="1"/>
    <s v="null"/>
    <s v=" "/>
    <n v="0"/>
    <s v="EX ASOCIADOS"/>
    <n v="44023"/>
    <n v="0"/>
    <n v="0"/>
    <n v="0"/>
    <s v=" "/>
    <n v="1"/>
    <s v="SARA SOFIA URIBE "/>
    <n v="0"/>
    <m/>
    <m/>
    <m/>
    <m/>
  </r>
  <r>
    <n v="263667"/>
    <s v="C"/>
    <x v="851"/>
    <x v="5"/>
    <n v="4"/>
    <n v="3.15666241049879E+16"/>
    <d v="2020-06-30T00:00:00"/>
    <d v="2023-06-30T00:00:00"/>
    <n v="360"/>
    <n v="1"/>
    <n v="27"/>
    <n v="30"/>
    <n v="2"/>
    <n v="18"/>
    <n v="19562"/>
    <n v="895564"/>
    <n v="32506"/>
    <n v="263667"/>
    <n v="10577"/>
    <n v="0"/>
    <n v="0"/>
    <m/>
    <n v="131834"/>
    <n v="10577"/>
    <n v="9073"/>
    <m/>
    <m/>
    <d v="2020-12-21T00:00:00"/>
    <n v="1"/>
    <s v="S"/>
    <n v="1"/>
    <n v="30"/>
    <n v="263667"/>
    <s v=" "/>
    <s v=" "/>
    <s v=" "/>
    <s v=" "/>
    <s v=" "/>
    <s v=" "/>
    <n v="1"/>
    <n v="1"/>
    <s v="null"/>
    <s v=" "/>
    <n v="0"/>
    <s v="EX ASOCIADOS"/>
    <n v="44023"/>
    <n v="0"/>
    <n v="0"/>
    <n v="0"/>
    <s v=" "/>
    <n v="1"/>
    <s v="SARA SOFIA URIBE "/>
    <n v="0"/>
    <m/>
    <m/>
    <m/>
    <m/>
  </r>
  <r>
    <n v="0"/>
    <s v="C"/>
    <x v="852"/>
    <x v="0"/>
    <n v="4"/>
    <n v="1.14419950821038E+18"/>
    <d v="2020-11-12T00:00:00"/>
    <d v="2022-10-30T00:00:00"/>
    <n v="0"/>
    <n v="1"/>
    <n v="18"/>
    <n v="30"/>
    <n v="2"/>
    <n v="18"/>
    <n v="19562"/>
    <n v="2000000"/>
    <n v="102771"/>
    <n v="567791"/>
    <n v="0"/>
    <n v="0"/>
    <n v="0"/>
    <m/>
    <n v="0"/>
    <n v="0"/>
    <n v="0"/>
    <m/>
    <m/>
    <d v="2021-10-30T00:00:00"/>
    <n v="1"/>
    <s v="S"/>
    <n v="1"/>
    <n v="30"/>
    <n v="0"/>
    <s v=" "/>
    <s v=" "/>
    <s v=" "/>
    <s v=" "/>
    <s v=" "/>
    <s v=" "/>
    <n v="1"/>
    <n v="1"/>
    <s v="null"/>
    <s v=" "/>
    <n v="794263"/>
    <s v="LIBRE INVERSION 20 SIN CODEUDO"/>
    <n v="44147"/>
    <n v="0"/>
    <n v="0"/>
    <n v="0"/>
    <s v=" "/>
    <n v="0"/>
    <n v="0"/>
    <n v="0"/>
    <m/>
    <m/>
    <m/>
    <m/>
  </r>
  <r>
    <n v="0"/>
    <s v="C"/>
    <x v="853"/>
    <x v="0"/>
    <n v="4"/>
    <n v="1.1438452971246799E+18"/>
    <d v="2020-12-22T00:00:00"/>
    <d v="2022-06-30T00:00:00"/>
    <n v="0"/>
    <n v="1"/>
    <n v="10"/>
    <n v="30"/>
    <n v="2"/>
    <n v="21.6"/>
    <n v="23872"/>
    <n v="1300000"/>
    <n v="85573"/>
    <n v="630941"/>
    <n v="0"/>
    <n v="0"/>
    <n v="0"/>
    <m/>
    <n v="0"/>
    <n v="0"/>
    <n v="0"/>
    <m/>
    <m/>
    <d v="2021-10-30T00:00:00"/>
    <n v="1"/>
    <s v="S"/>
    <n v="1"/>
    <n v="30"/>
    <n v="0"/>
    <s v=" "/>
    <s v=" "/>
    <s v=" "/>
    <s v=" "/>
    <s v=" "/>
    <s v=" "/>
    <n v="1"/>
    <n v="1"/>
    <s v="null"/>
    <s v=" "/>
    <n v="742580"/>
    <s v="CREDIYA 20"/>
    <n v="44187"/>
    <n v="0"/>
    <n v="0"/>
    <n v="0"/>
    <s v=" "/>
    <n v="0"/>
    <s v="ARIZABALETA LUCIANA"/>
    <n v="0"/>
    <m/>
    <m/>
    <m/>
    <m/>
  </r>
  <r>
    <n v="202970"/>
    <s v="C"/>
    <x v="854"/>
    <x v="0"/>
    <n v="4"/>
    <n v="1.1441338811049099E+19"/>
    <d v="2020-02-28T00:00:00"/>
    <d v="2022-12-30T00:00:00"/>
    <n v="0"/>
    <n v="1"/>
    <n v="31"/>
    <n v="30"/>
    <n v="2"/>
    <n v="20.399999999999999"/>
    <n v="22.42"/>
    <n v="3873280"/>
    <n v="151503"/>
    <n v="431930"/>
    <n v="0"/>
    <n v="0"/>
    <n v="0"/>
    <m/>
    <n v="0"/>
    <n v="0"/>
    <n v="0"/>
    <m/>
    <m/>
    <d v="2021-10-30T00:00:00"/>
    <n v="1"/>
    <s v="S"/>
    <n v="1"/>
    <n v="30"/>
    <n v="0"/>
    <s v=" "/>
    <s v=" "/>
    <s v=" "/>
    <s v=" "/>
    <s v=" "/>
    <s v=" "/>
    <n v="1"/>
    <n v="1"/>
    <s v="null"/>
    <s v=" "/>
    <n v="228960"/>
    <s v="EX ASOCIADOS"/>
    <n v="43899"/>
    <n v="0"/>
    <n v="0"/>
    <n v="0"/>
    <s v=" "/>
    <n v="0"/>
    <n v="0"/>
    <n v="0"/>
    <m/>
    <m/>
    <m/>
    <m/>
  </r>
  <r>
    <n v="1385520"/>
    <s v="C"/>
    <x v="855"/>
    <x v="0"/>
    <n v="4"/>
    <n v="1.1933931721246799E+18"/>
    <d v="2021-10-26T00:00:00"/>
    <d v="2023-10-30T00:00:00"/>
    <n v="0"/>
    <n v="1"/>
    <n v="0"/>
    <n v="30"/>
    <n v="2"/>
    <n v="19.2"/>
    <n v="20983"/>
    <n v="1500000"/>
    <n v="76197"/>
    <n v="1500000"/>
    <n v="0"/>
    <n v="0"/>
    <n v="0"/>
    <m/>
    <n v="0"/>
    <n v="0"/>
    <n v="0"/>
    <m/>
    <m/>
    <d v="2021-10-26T00:00:00"/>
    <n v="1"/>
    <s v="S"/>
    <n v="1"/>
    <n v="30"/>
    <n v="0"/>
    <s v=" "/>
    <s v=" "/>
    <s v=" "/>
    <s v=" "/>
    <s v=" "/>
    <s v=" "/>
    <n v="1"/>
    <n v="1"/>
    <s v="null"/>
    <s v=" "/>
    <n v="114480"/>
    <s v="CREDIYA 20"/>
    <n v="44495"/>
    <n v="0"/>
    <n v="0"/>
    <n v="0"/>
    <s v=" "/>
    <n v="0"/>
    <s v="ARIZABALETA LUCIANA"/>
    <n v="0"/>
    <m/>
    <m/>
    <m/>
    <m/>
  </r>
  <r>
    <n v="1485520"/>
    <s v="C"/>
    <x v="856"/>
    <x v="0"/>
    <n v="4"/>
    <n v="6.6684605124689504E+16"/>
    <d v="2021-10-26T00:00:00"/>
    <d v="2023-04-30T00:00:00"/>
    <n v="0"/>
    <n v="1"/>
    <n v="0"/>
    <n v="30"/>
    <n v="2"/>
    <n v="19.2"/>
    <n v="20983"/>
    <n v="1600000"/>
    <n v="103467"/>
    <n v="1600000"/>
    <n v="0"/>
    <n v="0"/>
    <n v="0"/>
    <m/>
    <n v="0"/>
    <n v="0"/>
    <n v="0"/>
    <m/>
    <m/>
    <d v="2021-10-26T00:00:00"/>
    <n v="1"/>
    <s v="S"/>
    <n v="1"/>
    <n v="30"/>
    <n v="0"/>
    <s v=" "/>
    <s v=" "/>
    <s v=" "/>
    <s v=" "/>
    <s v=" "/>
    <s v=" "/>
    <n v="1"/>
    <n v="1"/>
    <s v="null"/>
    <s v=" "/>
    <n v="114480"/>
    <s v="CREDIYA 20"/>
    <n v="44495"/>
    <n v="0"/>
    <n v="0"/>
    <n v="0"/>
    <s v=" "/>
    <n v="0"/>
    <s v="ARIZABALETA LUCIANA"/>
    <n v="0"/>
    <m/>
    <m/>
    <m/>
    <m/>
  </r>
  <r>
    <n v="685520"/>
    <s v="C"/>
    <x v="857"/>
    <x v="0"/>
    <n v="4"/>
    <n v="1.0853021781246799E+18"/>
    <d v="2021-10-21T00:00:00"/>
    <d v="2022-10-30T00:00:00"/>
    <n v="0"/>
    <n v="1"/>
    <n v="0"/>
    <n v="30"/>
    <n v="2"/>
    <n v="19.2"/>
    <n v="20983"/>
    <n v="800000"/>
    <n v="74031"/>
    <n v="800000"/>
    <n v="0"/>
    <n v="0"/>
    <n v="0"/>
    <m/>
    <n v="0"/>
    <n v="0"/>
    <n v="0"/>
    <m/>
    <m/>
    <d v="2021-10-21T00:00:00"/>
    <n v="1"/>
    <s v="S"/>
    <n v="1"/>
    <n v="30"/>
    <n v="0"/>
    <s v=" "/>
    <s v=" "/>
    <s v=" "/>
    <s v=" "/>
    <s v=" "/>
    <s v=" "/>
    <n v="1"/>
    <n v="1"/>
    <s v="null"/>
    <s v=" "/>
    <n v="114480"/>
    <s v="CREDIYA 20"/>
    <n v="44490"/>
    <n v="0"/>
    <n v="0"/>
    <n v="0"/>
    <s v=" "/>
    <n v="0"/>
    <s v="ARIZABALETA LUCIANA"/>
    <n v="0"/>
    <m/>
    <m/>
    <m/>
    <m/>
  </r>
  <r>
    <n v="33293397"/>
    <s v="C"/>
    <x v="858"/>
    <x v="0"/>
    <n v="4"/>
    <n v="3.1578675117788E+16"/>
    <d v="2020-05-08T00:00:00"/>
    <d v="2027-04-30T00:00:00"/>
    <n v="0"/>
    <n v="1"/>
    <n v="16"/>
    <n v="30"/>
    <n v="2"/>
    <n v="18"/>
    <n v="19562"/>
    <n v="42020000"/>
    <n v="890277"/>
    <n v="37530552"/>
    <n v="0"/>
    <n v="0"/>
    <n v="0"/>
    <m/>
    <n v="0"/>
    <n v="0"/>
    <n v="0"/>
    <m/>
    <m/>
    <d v="2021-10-29T00:00:00"/>
    <n v="1"/>
    <s v="S"/>
    <n v="1"/>
    <n v="30"/>
    <n v="0"/>
    <s v=" "/>
    <s v=" "/>
    <s v=" "/>
    <s v=" "/>
    <s v=" "/>
    <s v=" "/>
    <n v="1"/>
    <n v="1"/>
    <s v="null"/>
    <s v=" "/>
    <n v="4237155"/>
    <s v="FERIA 2020"/>
    <n v="43959"/>
    <n v="0"/>
    <n v="0"/>
    <n v="0"/>
    <s v=" "/>
    <n v="890303093000"/>
    <d v="1899-12-30T00:00:00"/>
    <n v="0"/>
    <m/>
    <m/>
    <m/>
    <m/>
  </r>
  <r>
    <n v="5515272"/>
    <s v="C"/>
    <x v="859"/>
    <x v="0"/>
    <n v="4"/>
    <n v="1.11363361112038E+18"/>
    <d v="2021-01-25T00:00:00"/>
    <d v="2024-01-31T00:00:00"/>
    <n v="0"/>
    <n v="1"/>
    <n v="9"/>
    <n v="30"/>
    <n v="2"/>
    <n v="18"/>
    <n v="19562"/>
    <n v="10000000"/>
    <n v="364541"/>
    <n v="7992880"/>
    <n v="0"/>
    <n v="0"/>
    <n v="0"/>
    <m/>
    <n v="0"/>
    <n v="0"/>
    <n v="0"/>
    <m/>
    <m/>
    <d v="2021-10-30T00:00:00"/>
    <n v="1"/>
    <s v="S"/>
    <n v="1"/>
    <n v="30"/>
    <n v="0"/>
    <s v=" "/>
    <s v=" "/>
    <s v=" "/>
    <s v=" "/>
    <s v=" "/>
    <s v=" "/>
    <n v="1"/>
    <n v="1"/>
    <s v="null"/>
    <s v=" "/>
    <n v="2477608"/>
    <s v="LIBRE INVERSION 20"/>
    <n v="44221"/>
    <n v="0"/>
    <n v="0"/>
    <n v="0"/>
    <s v=" "/>
    <n v="890308665"/>
    <s v="B ALTMAN &amp; COMPA?IA  SAS"/>
    <n v="0"/>
    <m/>
    <m/>
    <m/>
    <m/>
  </r>
  <r>
    <n v="303482"/>
    <s v="C"/>
    <x v="860"/>
    <x v="0"/>
    <n v="4"/>
    <n v="6404095124689400"/>
    <d v="2021-08-12T00:00:00"/>
    <d v="2022-08-30T00:00:00"/>
    <n v="0"/>
    <n v="1"/>
    <n v="2"/>
    <n v="30"/>
    <n v="2"/>
    <n v="19.2"/>
    <n v="20983"/>
    <n v="1700000"/>
    <n v="157316"/>
    <n v="1439335"/>
    <n v="0"/>
    <n v="0"/>
    <n v="0"/>
    <m/>
    <n v="0"/>
    <n v="0"/>
    <n v="0"/>
    <m/>
    <m/>
    <d v="2021-10-30T00:00:00"/>
    <n v="1"/>
    <s v="S"/>
    <n v="1"/>
    <n v="30"/>
    <n v="0"/>
    <s v=" "/>
    <s v=" "/>
    <s v=" "/>
    <s v=" "/>
    <s v=" "/>
    <s v=" "/>
    <n v="1"/>
    <n v="1"/>
    <s v="null"/>
    <s v=" "/>
    <n v="1135853"/>
    <s v="CREDIYA 20"/>
    <n v="44420"/>
    <n v="0"/>
    <n v="0"/>
    <n v="0"/>
    <s v=" "/>
    <n v="890308665"/>
    <s v="B ALTMAN &amp; COMPA?IA  SAS"/>
    <n v="0"/>
    <m/>
    <m/>
    <m/>
    <m/>
  </r>
  <r>
    <n v="211665"/>
    <s v="C"/>
    <x v="860"/>
    <x v="0"/>
    <n v="4"/>
    <n v="6404095117586490"/>
    <d v="2019-06-19T00:00:00"/>
    <d v="2022-06-30T00:00:00"/>
    <n v="0"/>
    <n v="1"/>
    <n v="25"/>
    <n v="30"/>
    <n v="2"/>
    <n v="18"/>
    <n v="19562"/>
    <n v="2750000"/>
    <n v="99817"/>
    <n v="1003875"/>
    <n v="0"/>
    <n v="0"/>
    <n v="0"/>
    <m/>
    <n v="0"/>
    <n v="0"/>
    <n v="0"/>
    <m/>
    <m/>
    <d v="2021-10-30T00:00:00"/>
    <n v="1"/>
    <s v="S"/>
    <n v="1"/>
    <n v="30"/>
    <n v="0"/>
    <s v=" "/>
    <s v=" "/>
    <s v=" "/>
    <s v=" "/>
    <s v=" "/>
    <s v=" "/>
    <n v="1"/>
    <n v="1"/>
    <s v="null"/>
    <s v=" "/>
    <n v="792210"/>
    <s v="FERIA 2019"/>
    <n v="43635"/>
    <n v="0"/>
    <n v="0"/>
    <n v="0"/>
    <s v=" "/>
    <n v="890308665"/>
    <s v="B ALTMAN &amp; COMPA?IA  SAS"/>
    <n v="0"/>
    <m/>
    <m/>
    <m/>
    <m/>
  </r>
  <r>
    <n v="3120913"/>
    <s v="C"/>
    <x v="861"/>
    <x v="0"/>
    <n v="4"/>
    <n v="1.64535301177883E+16"/>
    <d v="2020-09-01T00:00:00"/>
    <d v="2027-08-30T00:00:00"/>
    <n v="0"/>
    <n v="1"/>
    <n v="14"/>
    <n v="30"/>
    <n v="2"/>
    <n v="18"/>
    <n v="19562"/>
    <n v="5140000"/>
    <n v="109847"/>
    <n v="4672202"/>
    <n v="0"/>
    <n v="0"/>
    <n v="0"/>
    <m/>
    <n v="0"/>
    <n v="0"/>
    <n v="0"/>
    <m/>
    <m/>
    <d v="2021-10-30T00:00:00"/>
    <n v="1"/>
    <s v="S"/>
    <n v="1"/>
    <n v="30"/>
    <n v="0"/>
    <s v=" "/>
    <s v=" "/>
    <s v=" "/>
    <s v=" "/>
    <s v=" "/>
    <s v=" "/>
    <n v="1"/>
    <n v="1"/>
    <s v="null"/>
    <s v=" "/>
    <n v="1551289"/>
    <s v="FERIA 2020"/>
    <n v="44075"/>
    <n v="0"/>
    <n v="0"/>
    <n v="0"/>
    <s v=" "/>
    <n v="890308665"/>
    <s v="B ALTMAN &amp; COMPA?IA  SAS"/>
    <n v="0"/>
    <m/>
    <m/>
    <m/>
    <m/>
  </r>
  <r>
    <n v="758002"/>
    <s v="C"/>
    <x v="861"/>
    <x v="0"/>
    <n v="4"/>
    <n v="1.64535301246889E+16"/>
    <d v="2021-02-18T00:00:00"/>
    <d v="2023-02-28T00:00:00"/>
    <n v="0"/>
    <n v="1"/>
    <n v="8"/>
    <n v="30"/>
    <n v="2"/>
    <n v="19.2"/>
    <n v="20983"/>
    <n v="1600000"/>
    <n v="81277"/>
    <n v="1134776"/>
    <n v="0"/>
    <n v="0"/>
    <n v="0"/>
    <m/>
    <n v="0"/>
    <n v="0"/>
    <n v="0"/>
    <m/>
    <m/>
    <d v="2021-10-30T00:00:00"/>
    <n v="1"/>
    <s v="S"/>
    <n v="1"/>
    <n v="30"/>
    <n v="0"/>
    <s v=" "/>
    <s v=" "/>
    <s v=" "/>
    <s v=" "/>
    <s v=" "/>
    <s v=" "/>
    <n v="1"/>
    <n v="1"/>
    <s v="null"/>
    <s v=" "/>
    <n v="376774"/>
    <s v="CREDIYA 20"/>
    <n v="44245"/>
    <n v="0"/>
    <n v="0"/>
    <n v="0"/>
    <s v=" "/>
    <n v="890308665"/>
    <s v="B ALTMAN &amp; COMPA?IA  SAS"/>
    <n v="0"/>
    <m/>
    <m/>
    <m/>
    <m/>
  </r>
  <r>
    <n v="0"/>
    <s v="C"/>
    <x v="862"/>
    <x v="0"/>
    <n v="4"/>
    <n v="1.67738002603875E+16"/>
    <d v="2020-01-14T00:00:00"/>
    <d v="2022-12-30T00:00:00"/>
    <n v="0"/>
    <n v="1"/>
    <n v="19"/>
    <n v="30"/>
    <n v="2"/>
    <n v="18.600000000000001"/>
    <n v="20271"/>
    <n v="2100000"/>
    <n v="79429"/>
    <n v="1156914"/>
    <n v="0"/>
    <n v="0"/>
    <n v="0"/>
    <m/>
    <n v="0"/>
    <n v="0"/>
    <n v="0"/>
    <m/>
    <m/>
    <d v="2021-10-30T00:00:00"/>
    <n v="1"/>
    <s v="S"/>
    <n v="1"/>
    <n v="30"/>
    <n v="0"/>
    <s v=" "/>
    <s v=" "/>
    <s v=" "/>
    <s v=" "/>
    <s v=" "/>
    <s v=" "/>
    <n v="1"/>
    <n v="1"/>
    <s v="null"/>
    <s v=" "/>
    <n v="1824997"/>
    <s v="LIBRE INVERSION SIN CODEUDOR"/>
    <n v="43844"/>
    <n v="0"/>
    <n v="0"/>
    <n v="0"/>
    <s v=" "/>
    <s v=" "/>
    <n v="0"/>
    <n v="0"/>
    <m/>
    <m/>
    <m/>
    <m/>
  </r>
  <r>
    <n v="0"/>
    <s v="C"/>
    <x v="863"/>
    <x v="0"/>
    <n v="4"/>
    <n v="1.13060844711718E+18"/>
    <d v="2020-12-02T00:00:00"/>
    <d v="2023-11-30T00:00:00"/>
    <n v="0"/>
    <n v="1"/>
    <n v="11"/>
    <n v="30"/>
    <n v="2"/>
    <n v="11.76"/>
    <n v="12415"/>
    <n v="3000000"/>
    <n v="100160"/>
    <n v="2197665"/>
    <n v="0"/>
    <n v="0"/>
    <n v="0"/>
    <m/>
    <n v="0"/>
    <n v="0"/>
    <n v="0"/>
    <m/>
    <m/>
    <d v="2021-10-30T00:00:00"/>
    <n v="1"/>
    <s v="S"/>
    <n v="1"/>
    <n v="30"/>
    <n v="0"/>
    <s v=" "/>
    <s v=" "/>
    <s v=" "/>
    <s v=" "/>
    <s v=" "/>
    <s v=" "/>
    <n v="1"/>
    <n v="1"/>
    <s v="null"/>
    <s v=" "/>
    <n v="2353853"/>
    <s v="CREDITO MADRUGON"/>
    <n v="44167"/>
    <n v="0"/>
    <n v="0"/>
    <n v="0"/>
    <s v=" "/>
    <n v="890308665"/>
    <s v="B ALTMAN &amp; COMPA?IA  SAS"/>
    <n v="0"/>
    <m/>
    <m/>
    <m/>
    <m/>
  </r>
  <r>
    <n v="3219285"/>
    <s v="C"/>
    <x v="864"/>
    <x v="0"/>
    <n v="4"/>
    <n v="1.01013228812038E+18"/>
    <d v="2020-09-03T00:00:00"/>
    <d v="2023-08-30T00:00:00"/>
    <n v="0"/>
    <n v="1"/>
    <n v="14"/>
    <n v="30"/>
    <n v="2"/>
    <n v="18"/>
    <n v="19562"/>
    <n v="6000000"/>
    <n v="218725"/>
    <n v="4051037"/>
    <n v="0"/>
    <n v="0"/>
    <n v="0"/>
    <m/>
    <n v="0"/>
    <n v="0"/>
    <n v="0"/>
    <m/>
    <m/>
    <d v="2021-10-30T00:00:00"/>
    <n v="1"/>
    <s v="S"/>
    <n v="1"/>
    <n v="30"/>
    <n v="0"/>
    <s v=" "/>
    <s v=" "/>
    <s v=" "/>
    <s v=" "/>
    <s v=" "/>
    <s v=" "/>
    <n v="1"/>
    <n v="1"/>
    <s v="null"/>
    <s v=" "/>
    <n v="831752"/>
    <s v="LIBRE INVERSION 20"/>
    <n v="44077"/>
    <n v="0"/>
    <n v="0"/>
    <n v="0"/>
    <s v=" "/>
    <n v="900771349"/>
    <s v="CLINICA DESA SAS"/>
    <n v="0"/>
    <m/>
    <m/>
    <m/>
    <m/>
  </r>
  <r>
    <n v="2407295"/>
    <s v="C"/>
    <x v="864"/>
    <x v="0"/>
    <n v="4"/>
    <n v="1.01013228812038E+18"/>
    <d v="2020-12-28T00:00:00"/>
    <d v="2026-12-30T00:00:00"/>
    <n v="0"/>
    <n v="1"/>
    <n v="10"/>
    <n v="30"/>
    <n v="2"/>
    <n v="18"/>
    <n v="19562"/>
    <n v="3300000"/>
    <n v="76389"/>
    <n v="3029257"/>
    <n v="0"/>
    <n v="0"/>
    <n v="0"/>
    <m/>
    <n v="0"/>
    <n v="0"/>
    <n v="0"/>
    <m/>
    <m/>
    <d v="2021-10-30T00:00:00"/>
    <n v="1"/>
    <s v="S"/>
    <n v="1"/>
    <n v="30"/>
    <n v="0"/>
    <s v=" "/>
    <s v=" "/>
    <s v=" "/>
    <s v=" "/>
    <s v=" "/>
    <s v=" "/>
    <n v="1"/>
    <n v="1"/>
    <s v="null"/>
    <s v=" "/>
    <n v="621962"/>
    <s v="LIBRE INVERSION 20"/>
    <n v="44193"/>
    <n v="0"/>
    <n v="0"/>
    <n v="0"/>
    <s v=" "/>
    <n v="900771349"/>
    <s v="CLINICA DESA SAS"/>
    <n v="0"/>
    <m/>
    <m/>
    <m/>
    <m/>
  </r>
  <r>
    <n v="3316915"/>
    <s v="C"/>
    <x v="865"/>
    <x v="0"/>
    <n v="4"/>
    <n v="2.91190912103885E+16"/>
    <d v="2020-10-28T00:00:00"/>
    <d v="2023-10-30T00:00:00"/>
    <n v="0"/>
    <n v="1"/>
    <n v="12"/>
    <n v="30"/>
    <n v="2"/>
    <n v="18"/>
    <n v="19562"/>
    <n v="5600000"/>
    <n v="210980"/>
    <n v="4105826"/>
    <n v="0"/>
    <n v="0"/>
    <n v="0"/>
    <m/>
    <n v="0"/>
    <n v="0"/>
    <n v="0"/>
    <m/>
    <m/>
    <d v="2021-10-30T00:00:00"/>
    <n v="1"/>
    <s v="S"/>
    <n v="1"/>
    <n v="30"/>
    <n v="0"/>
    <s v=" "/>
    <s v=" "/>
    <s v=" "/>
    <s v=" "/>
    <s v=" "/>
    <s v=" "/>
    <n v="1"/>
    <n v="1"/>
    <s v="null"/>
    <s v=" "/>
    <n v="788911"/>
    <s v="LIBRE INVERSION 20 SIN CODEUDO"/>
    <n v="44132"/>
    <n v="0"/>
    <n v="0"/>
    <n v="0"/>
    <s v=" "/>
    <n v="900771349"/>
    <s v="CLINICA DESA SAS"/>
    <n v="0"/>
    <m/>
    <m/>
    <m/>
    <m/>
  </r>
  <r>
    <n v="2795115"/>
    <s v="C"/>
    <x v="865"/>
    <x v="0"/>
    <n v="4"/>
    <n v="2.9119091120389E+16"/>
    <d v="2021-04-21T00:00:00"/>
    <d v="2024-04-30T00:00:00"/>
    <n v="0"/>
    <n v="1"/>
    <n v="6"/>
    <n v="30"/>
    <n v="2"/>
    <n v="15.6"/>
    <n v="16765"/>
    <n v="4000000"/>
    <n v="141023"/>
    <n v="3459918"/>
    <n v="0"/>
    <n v="0"/>
    <n v="0"/>
    <m/>
    <n v="0"/>
    <n v="0"/>
    <n v="0"/>
    <m/>
    <m/>
    <d v="2021-10-30T00:00:00"/>
    <n v="1"/>
    <s v="S"/>
    <n v="1"/>
    <n v="30"/>
    <n v="0"/>
    <s v=" "/>
    <s v=" "/>
    <s v=" "/>
    <s v=" "/>
    <s v=" "/>
    <s v=" "/>
    <n v="1"/>
    <n v="1"/>
    <s v="null"/>
    <s v=" "/>
    <n v="664803"/>
    <s v="LIBRE INVERSION 20"/>
    <n v="44307"/>
    <n v="0"/>
    <n v="0"/>
    <n v="0"/>
    <s v=" "/>
    <n v="900771349"/>
    <s v="CLINICA DESA SAS"/>
    <n v="0"/>
    <m/>
    <m/>
    <m/>
    <m/>
  </r>
  <r>
    <n v="2357942"/>
    <s v="C"/>
    <x v="866"/>
    <x v="0"/>
    <n v="4"/>
    <n v="6.68193671203888E+16"/>
    <d v="2021-01-22T00:00:00"/>
    <d v="2027-01-31T00:00:00"/>
    <n v="0"/>
    <n v="1"/>
    <n v="9"/>
    <n v="30"/>
    <n v="2"/>
    <n v="18"/>
    <n v="19562"/>
    <n v="3000000"/>
    <n v="69445"/>
    <n v="2780218"/>
    <n v="0"/>
    <n v="0"/>
    <n v="0"/>
    <m/>
    <n v="0"/>
    <n v="0"/>
    <n v="0"/>
    <m/>
    <m/>
    <d v="2021-10-30T00:00:00"/>
    <n v="1"/>
    <s v="S"/>
    <n v="1"/>
    <n v="30"/>
    <n v="0"/>
    <s v=" "/>
    <s v=" "/>
    <s v=" "/>
    <s v=" "/>
    <s v=" "/>
    <s v=" "/>
    <n v="1"/>
    <n v="1"/>
    <s v="null"/>
    <s v=" "/>
    <n v="422276"/>
    <s v="LIBRE INVERSION 20"/>
    <n v="44218"/>
    <n v="0"/>
    <n v="0"/>
    <n v="0"/>
    <s v=" "/>
    <n v="900771349"/>
    <s v="CLINICA DESA SAS"/>
    <n v="0"/>
    <m/>
    <m/>
    <m/>
    <m/>
  </r>
  <r>
    <n v="732844"/>
    <s v="C"/>
    <x v="866"/>
    <x v="0"/>
    <n v="4"/>
    <n v="6.6819367124689E+16"/>
    <d v="2021-04-27T00:00:00"/>
    <d v="2023-04-30T00:00:00"/>
    <n v="0"/>
    <n v="1"/>
    <n v="6"/>
    <n v="30"/>
    <n v="2"/>
    <n v="19.2"/>
    <n v="20983"/>
    <n v="1100000"/>
    <n v="55878"/>
    <n v="864086"/>
    <n v="0"/>
    <n v="0"/>
    <n v="0"/>
    <m/>
    <n v="0"/>
    <n v="0"/>
    <n v="0"/>
    <m/>
    <m/>
    <d v="2021-10-30T00:00:00"/>
    <n v="1"/>
    <s v="S"/>
    <n v="1"/>
    <n v="30"/>
    <n v="0"/>
    <s v=" "/>
    <s v=" "/>
    <s v=" "/>
    <s v=" "/>
    <s v=" "/>
    <s v=" "/>
    <n v="1"/>
    <n v="1"/>
    <s v="null"/>
    <s v=" "/>
    <n v="131242"/>
    <s v="CREDIYA 20"/>
    <n v="44313"/>
    <n v="0"/>
    <n v="0"/>
    <n v="0"/>
    <s v=" "/>
    <n v="900771349"/>
    <s v="CLINICA DESA SAS"/>
    <n v="0"/>
    <m/>
    <m/>
    <m/>
    <m/>
  </r>
  <r>
    <n v="4713360"/>
    <s v="C"/>
    <x v="866"/>
    <x v="0"/>
    <n v="4"/>
    <n v="6.6819367120387904E+16"/>
    <d v="2020-04-17T00:00:00"/>
    <d v="2025-03-30T00:00:00"/>
    <n v="0"/>
    <n v="1"/>
    <n v="21"/>
    <n v="30"/>
    <n v="2"/>
    <n v="18"/>
    <n v="19562"/>
    <n v="7500000"/>
    <n v="191628"/>
    <n v="5557459"/>
    <n v="0"/>
    <n v="0"/>
    <n v="0"/>
    <m/>
    <n v="0"/>
    <n v="0"/>
    <n v="0"/>
    <m/>
    <m/>
    <d v="2021-10-30T00:00:00"/>
    <n v="1"/>
    <s v="S"/>
    <n v="1"/>
    <n v="30"/>
    <n v="0"/>
    <s v=" "/>
    <s v=" "/>
    <s v=" "/>
    <s v=" "/>
    <s v=" "/>
    <s v=" "/>
    <n v="1"/>
    <n v="1"/>
    <s v="null"/>
    <s v=" "/>
    <n v="844099"/>
    <s v="LIBRE INVERSION 20"/>
    <n v="43938"/>
    <n v="0"/>
    <n v="0"/>
    <n v="0"/>
    <s v=" "/>
    <n v="900771349"/>
    <s v="CLINICA DESA SAS"/>
    <n v="0"/>
    <m/>
    <m/>
    <m/>
    <m/>
  </r>
  <r>
    <n v="3037067"/>
    <s v="C"/>
    <x v="867"/>
    <x v="0"/>
    <n v="4"/>
    <n v="1.14387713712038E+18"/>
    <d v="2020-10-23T00:00:00"/>
    <d v="2025-10-30T00:00:00"/>
    <n v="0"/>
    <n v="1"/>
    <n v="12"/>
    <n v="30"/>
    <n v="2"/>
    <n v="18"/>
    <n v="19562"/>
    <n v="5000000"/>
    <n v="128605"/>
    <n v="4331660"/>
    <n v="0"/>
    <n v="0"/>
    <n v="0"/>
    <m/>
    <n v="0"/>
    <n v="0"/>
    <n v="0"/>
    <m/>
    <m/>
    <d v="2021-10-30T00:00:00"/>
    <n v="1"/>
    <s v="S"/>
    <n v="1"/>
    <n v="30"/>
    <n v="0"/>
    <s v=" "/>
    <s v=" "/>
    <s v=" "/>
    <s v=" "/>
    <s v=" "/>
    <s v=" "/>
    <n v="1"/>
    <n v="1"/>
    <s v="null"/>
    <s v=" "/>
    <n v="1294593"/>
    <s v="LIBRE INVERSION 20"/>
    <n v="44127"/>
    <n v="0"/>
    <n v="0"/>
    <n v="0"/>
    <s v=" "/>
    <n v="900891513"/>
    <s v="CLINICA NUEVA RAFAEL URIBE"/>
    <n v="0"/>
    <m/>
    <m/>
    <m/>
    <m/>
  </r>
  <r>
    <n v="1448053"/>
    <s v="C"/>
    <x v="868"/>
    <x v="0"/>
    <n v="4"/>
    <n v="1.10706363721038E+18"/>
    <d v="2021-06-23T00:00:00"/>
    <d v="2024-06-30T00:00:00"/>
    <n v="0"/>
    <n v="1"/>
    <n v="4"/>
    <n v="30"/>
    <n v="2"/>
    <n v="15.6"/>
    <n v="16765"/>
    <n v="3000000"/>
    <n v="109362"/>
    <n v="2742646"/>
    <n v="0"/>
    <n v="0"/>
    <n v="0"/>
    <m/>
    <n v="0"/>
    <n v="0"/>
    <n v="0"/>
    <m/>
    <m/>
    <d v="2021-10-30T00:00:00"/>
    <n v="1"/>
    <s v="S"/>
    <n v="1"/>
    <n v="30"/>
    <n v="0"/>
    <s v=" "/>
    <s v=" "/>
    <s v=" "/>
    <s v=" "/>
    <s v=" "/>
    <s v=" "/>
    <n v="1"/>
    <n v="1"/>
    <s v="null"/>
    <s v=" "/>
    <n v="1294593"/>
    <s v="LIBRE INVERSION 20 SIN CODEUDO"/>
    <n v="44370"/>
    <n v="0"/>
    <n v="0"/>
    <n v="0"/>
    <s v=" "/>
    <n v="900771349"/>
    <s v="CLINICA DESA SAS"/>
    <n v="0"/>
    <m/>
    <m/>
    <m/>
    <m/>
  </r>
  <r>
    <n v="4647552"/>
    <s v="C"/>
    <x v="869"/>
    <x v="0"/>
    <n v="4"/>
    <n v="9.44578771246892E+16"/>
    <d v="2021-06-21T00:00:00"/>
    <d v="2022-06-30T00:00:00"/>
    <n v="0"/>
    <n v="1"/>
    <n v="4"/>
    <n v="30"/>
    <n v="2"/>
    <n v="19.2"/>
    <n v="20983"/>
    <n v="7900000"/>
    <n v="731057"/>
    <n v="5437046"/>
    <n v="0"/>
    <n v="0"/>
    <n v="0"/>
    <m/>
    <n v="0"/>
    <n v="0"/>
    <n v="0"/>
    <m/>
    <m/>
    <d v="2021-10-30T00:00:00"/>
    <n v="1"/>
    <s v="S"/>
    <n v="1"/>
    <n v="30"/>
    <n v="0"/>
    <s v=" "/>
    <s v=" "/>
    <s v=" "/>
    <s v=" "/>
    <s v=" "/>
    <s v=" "/>
    <n v="1"/>
    <n v="1"/>
    <s v="null"/>
    <s v=" "/>
    <n v="789494"/>
    <s v="CREDIYA 20"/>
    <n v="44368"/>
    <n v="0"/>
    <n v="0"/>
    <n v="0"/>
    <s v=" "/>
    <n v="900771349"/>
    <s v="CLINICA DESA SAS"/>
    <n v="0"/>
    <m/>
    <m/>
    <m/>
    <m/>
  </r>
  <r>
    <n v="9483760"/>
    <s v="C"/>
    <x v="869"/>
    <x v="0"/>
    <n v="4"/>
    <n v="9.4457877267188704E+16"/>
    <d v="2020-12-17T00:00:00"/>
    <d v="2023-11-30T00:00:00"/>
    <n v="0"/>
    <n v="1"/>
    <n v="11"/>
    <n v="30"/>
    <n v="2"/>
    <n v="11.76"/>
    <n v="12415"/>
    <n v="15000000"/>
    <n v="518219"/>
    <n v="11094794"/>
    <n v="0"/>
    <n v="0"/>
    <n v="0"/>
    <m/>
    <n v="0"/>
    <n v="0"/>
    <n v="0"/>
    <m/>
    <m/>
    <d v="2021-10-30T00:00:00"/>
    <n v="1"/>
    <s v="S"/>
    <n v="1"/>
    <n v="30"/>
    <n v="0"/>
    <s v=" "/>
    <s v=" "/>
    <s v=" "/>
    <s v=" "/>
    <s v=" "/>
    <s v=" "/>
    <n v="1"/>
    <n v="1"/>
    <s v="null"/>
    <s v=" "/>
    <n v="1611034"/>
    <s v="CREDITO MADRUGON DATACREDITO"/>
    <n v="44182"/>
    <n v="0"/>
    <n v="0"/>
    <n v="0"/>
    <s v=" "/>
    <n v="900771349"/>
    <s v="CLINICA DESA SAS"/>
    <n v="0"/>
    <m/>
    <m/>
    <m/>
    <m/>
  </r>
  <r>
    <n v="7634664"/>
    <s v="C"/>
    <x v="869"/>
    <x v="0"/>
    <n v="4"/>
    <n v="9.4457877117787904E+16"/>
    <d v="2020-04-17T00:00:00"/>
    <d v="2027-03-30T00:00:00"/>
    <n v="0"/>
    <n v="1"/>
    <n v="16"/>
    <n v="30"/>
    <n v="2"/>
    <n v="18"/>
    <n v="19562"/>
    <n v="10000000"/>
    <n v="211870"/>
    <n v="8931587"/>
    <n v="0"/>
    <n v="0"/>
    <n v="0"/>
    <m/>
    <n v="0"/>
    <n v="0"/>
    <n v="0"/>
    <m/>
    <m/>
    <d v="2021-10-30T00:00:00"/>
    <n v="1"/>
    <s v="S"/>
    <n v="1"/>
    <n v="30"/>
    <n v="0"/>
    <s v=" "/>
    <s v=" "/>
    <s v=" "/>
    <s v=" "/>
    <s v=" "/>
    <s v=" "/>
    <n v="1"/>
    <n v="1"/>
    <s v="null"/>
    <s v=" "/>
    <n v="1296923"/>
    <s v="FERIA 2020"/>
    <n v="43938"/>
    <n v="0"/>
    <n v="0"/>
    <n v="0"/>
    <s v=" "/>
    <n v="900771349"/>
    <s v="CLINICA DESA SAS"/>
    <n v="0"/>
    <m/>
    <m/>
    <m/>
    <m/>
  </r>
  <r>
    <n v="233306"/>
    <s v="C"/>
    <x v="870"/>
    <x v="5"/>
    <n v="4"/>
    <n v="1.6734300104986E+16"/>
    <d v="2020-04-30T00:00:00"/>
    <d v="2020-10-30T00:00:00"/>
    <n v="510"/>
    <n v="1"/>
    <n v="24"/>
    <n v="30"/>
    <n v="2"/>
    <n v="18"/>
    <n v="19562"/>
    <n v="56160"/>
    <n v="9866"/>
    <n v="233306"/>
    <n v="2119"/>
    <n v="0"/>
    <n v="0"/>
    <m/>
    <n v="233306"/>
    <n v="2119"/>
    <n v="25284"/>
    <m/>
    <m/>
    <d v="2020-10-31T00:00:00"/>
    <n v="1"/>
    <s v="S"/>
    <n v="1"/>
    <n v="30"/>
    <n v="141279"/>
    <s v=" "/>
    <s v=" "/>
    <s v=" "/>
    <s v=" "/>
    <s v=" "/>
    <s v=" "/>
    <n v="1"/>
    <n v="1"/>
    <s v="null"/>
    <s v=" "/>
    <n v="0"/>
    <s v="EX ASOCIADOS"/>
    <n v="43960"/>
    <n v="0"/>
    <n v="0"/>
    <n v="0"/>
    <s v=" "/>
    <n v="1"/>
    <s v="SARA SOFIA URIBE "/>
    <n v="0"/>
    <m/>
    <m/>
    <m/>
    <m/>
  </r>
  <r>
    <n v="1797210"/>
    <s v="C"/>
    <x v="871"/>
    <x v="1"/>
    <n v="4"/>
    <n v="2.56197921049871E+16"/>
    <d v="2020-04-30T00:00:00"/>
    <d v="2025-11-30T00:00:00"/>
    <n v="0"/>
    <n v="1"/>
    <n v="19"/>
    <n v="30"/>
    <n v="2"/>
    <n v="18"/>
    <n v="19562"/>
    <n v="2214441"/>
    <n v="52979"/>
    <n v="1797210"/>
    <n v="26958"/>
    <n v="0"/>
    <n v="0"/>
    <m/>
    <n v="0"/>
    <n v="0"/>
    <n v="0"/>
    <m/>
    <m/>
    <d v="2021-09-30T00:00:00"/>
    <n v="1"/>
    <s v="S"/>
    <n v="1"/>
    <n v="30"/>
    <n v="0"/>
    <s v=" "/>
    <s v=" "/>
    <s v=" "/>
    <s v=" "/>
    <s v=" "/>
    <s v=" "/>
    <n v="1"/>
    <n v="1"/>
    <s v="null"/>
    <s v=" "/>
    <n v="0"/>
    <s v="EX ASOCIADOS"/>
    <n v="43960"/>
    <n v="0"/>
    <n v="0"/>
    <n v="0"/>
    <s v=" "/>
    <n v="1"/>
    <s v="SARA SOFIA URIBE "/>
    <n v="0"/>
    <m/>
    <m/>
    <m/>
    <m/>
  </r>
  <r>
    <n v="1717212"/>
    <s v="C"/>
    <x v="872"/>
    <x v="5"/>
    <n v="4"/>
    <n v="1.13058592710498E+18"/>
    <d v="2020-04-30T00:00:00"/>
    <d v="2023-11-30T00:00:00"/>
    <n v="270"/>
    <n v="1"/>
    <n v="24"/>
    <n v="30"/>
    <n v="2"/>
    <n v="18"/>
    <n v="19562"/>
    <n v="3236180"/>
    <n v="103146"/>
    <n v="1717212"/>
    <n v="73793"/>
    <n v="0"/>
    <n v="0"/>
    <m/>
    <n v="858606"/>
    <n v="73793"/>
    <n v="129661"/>
    <m/>
    <m/>
    <d v="2020-12-31T00:00:00"/>
    <n v="1"/>
    <s v="S"/>
    <n v="1"/>
    <n v="30"/>
    <n v="736549"/>
    <s v=" "/>
    <s v=" "/>
    <s v=" "/>
    <s v=" "/>
    <s v=" "/>
    <s v=" "/>
    <n v="1"/>
    <n v="1"/>
    <s v="null"/>
    <s v=" "/>
    <n v="0"/>
    <s v="EX ASOCIADOS"/>
    <n v="43960"/>
    <n v="0"/>
    <n v="0"/>
    <n v="0"/>
    <s v=" "/>
    <n v="1"/>
    <s v="SARA SOFIA URIBE "/>
    <n v="0"/>
    <m/>
    <m/>
    <m/>
    <m/>
  </r>
  <r>
    <n v="2641230"/>
    <s v="C"/>
    <x v="873"/>
    <x v="1"/>
    <n v="4"/>
    <n v="1.11367558310498E+18"/>
    <d v="2020-04-30T00:00:00"/>
    <d v="2024-02-29T00:00:00"/>
    <n v="30"/>
    <n v="1"/>
    <n v="26"/>
    <n v="30"/>
    <n v="2"/>
    <n v="16.8"/>
    <n v="18156"/>
    <n v="5192366"/>
    <n v="154629"/>
    <n v="2641230"/>
    <n v="71574"/>
    <n v="0"/>
    <n v="0"/>
    <m/>
    <n v="0"/>
    <n v="0"/>
    <n v="0"/>
    <m/>
    <m/>
    <d v="2021-10-31T00:00:00"/>
    <n v="1"/>
    <s v="S"/>
    <n v="1"/>
    <n v="30"/>
    <n v="117018"/>
    <s v=" "/>
    <s v=" "/>
    <s v=" "/>
    <s v=" "/>
    <s v=" "/>
    <s v=" "/>
    <n v="1"/>
    <n v="1"/>
    <s v="null"/>
    <s v=" "/>
    <n v="0"/>
    <s v="EX ASOCIADOS"/>
    <n v="43960"/>
    <n v="0"/>
    <n v="0"/>
    <n v="0"/>
    <s v=" "/>
    <n v="1"/>
    <s v="SARA SOFIA URIBE "/>
    <n v="0"/>
    <m/>
    <m/>
    <m/>
    <m/>
  </r>
  <r>
    <n v="5199675"/>
    <s v="C"/>
    <x v="874"/>
    <x v="0"/>
    <n v="4"/>
    <n v="1.10705390912038E+18"/>
    <d v="2020-06-17T00:00:00"/>
    <d v="2023-06-30T00:00:00"/>
    <n v="0"/>
    <n v="1"/>
    <n v="16"/>
    <n v="30"/>
    <n v="2"/>
    <n v="18"/>
    <n v="19562"/>
    <n v="10000000"/>
    <n v="362970"/>
    <n v="6216991"/>
    <n v="0"/>
    <n v="0"/>
    <n v="0"/>
    <m/>
    <n v="0"/>
    <n v="0"/>
    <n v="0"/>
    <m/>
    <m/>
    <d v="2021-10-30T00:00:00"/>
    <n v="1"/>
    <s v="S"/>
    <n v="1"/>
    <n v="30"/>
    <n v="0"/>
    <s v=" "/>
    <s v=" "/>
    <s v=" "/>
    <s v=" "/>
    <s v=" "/>
    <s v=" "/>
    <n v="1"/>
    <n v="1"/>
    <s v="null"/>
    <s v=" "/>
    <n v="1017316"/>
    <s v="LIBRE INVERSION 20"/>
    <n v="43999"/>
    <n v="0"/>
    <n v="0"/>
    <n v="0"/>
    <s v=" "/>
    <n v="0"/>
    <s v="ARIZABALETA LUCIANA"/>
    <n v="0"/>
    <m/>
    <m/>
    <m/>
    <m/>
  </r>
  <r>
    <n v="149927"/>
    <s v="C"/>
    <x v="875"/>
    <x v="0"/>
    <n v="4"/>
    <n v="1.14392947821038E+18"/>
    <d v="2021-08-31T00:00:00"/>
    <d v="2022-11-30T00:00:00"/>
    <n v="0"/>
    <n v="1"/>
    <n v="2"/>
    <n v="30"/>
    <n v="2"/>
    <n v="15.6"/>
    <n v="16765"/>
    <n v="1200000"/>
    <n v="90276"/>
    <n v="1055537"/>
    <n v="0"/>
    <n v="0"/>
    <n v="0"/>
    <m/>
    <n v="0"/>
    <n v="0"/>
    <n v="0"/>
    <m/>
    <m/>
    <d v="2021-10-29T00:00:00"/>
    <n v="1"/>
    <s v="S"/>
    <n v="1"/>
    <n v="30"/>
    <n v="0"/>
    <s v=" "/>
    <s v=" "/>
    <s v=" "/>
    <s v=" "/>
    <s v=" "/>
    <s v=" "/>
    <n v="1"/>
    <n v="1"/>
    <s v="null"/>
    <s v=" "/>
    <n v="905610"/>
    <s v="LIBRE INVERSION 20 SIN CODEUDO"/>
    <n v="44439"/>
    <n v="0"/>
    <n v="0"/>
    <n v="0"/>
    <s v=" "/>
    <n v="890303093000"/>
    <n v="0"/>
    <n v="0"/>
    <m/>
    <m/>
    <m/>
    <m/>
  </r>
  <r>
    <n v="0"/>
    <s v="C"/>
    <x v="876"/>
    <x v="0"/>
    <n v="4"/>
    <n v="1.14396380411301E+18"/>
    <d v="2021-10-15T00:00:00"/>
    <d v="2022-04-30T00:00:00"/>
    <n v="0"/>
    <n v="1"/>
    <n v="0"/>
    <n v="30"/>
    <n v="2"/>
    <n v="19.8"/>
    <n v="21699"/>
    <n v="320000"/>
    <n v="56501"/>
    <n v="320000"/>
    <n v="0"/>
    <n v="0"/>
    <n v="0"/>
    <m/>
    <n v="0"/>
    <n v="0"/>
    <n v="0"/>
    <m/>
    <m/>
    <d v="2021-10-15T00:00:00"/>
    <n v="1"/>
    <s v="S"/>
    <n v="1"/>
    <n v="30"/>
    <n v="0"/>
    <s v=" "/>
    <s v=" "/>
    <s v=" "/>
    <s v=" "/>
    <s v=" "/>
    <s v=" "/>
    <n v="1"/>
    <n v="1"/>
    <s v="null"/>
    <s v=" "/>
    <n v="905681"/>
    <s v="ORDENES AL COMERCIO"/>
    <n v="44484"/>
    <n v="0"/>
    <n v="0"/>
    <n v="0"/>
    <s v=" "/>
    <n v="890303093000"/>
    <n v="0"/>
    <n v="0"/>
    <m/>
    <m/>
    <m/>
    <m/>
  </r>
  <r>
    <n v="3426484"/>
    <s v="C"/>
    <x v="877"/>
    <x v="5"/>
    <n v="4"/>
    <n v="1.65398571049863E+16"/>
    <d v="2020-07-30T00:00:00"/>
    <d v="2025-09-30T00:00:00"/>
    <n v="420"/>
    <n v="1"/>
    <n v="4"/>
    <n v="30"/>
    <n v="2"/>
    <n v="18"/>
    <n v="19562"/>
    <n v="3313695"/>
    <n v="82993"/>
    <n v="3426484"/>
    <n v="147646"/>
    <n v="0"/>
    <n v="0"/>
    <m/>
    <n v="3426484"/>
    <n v="147646"/>
    <n v="565312"/>
    <m/>
    <m/>
    <d v="2020-10-31T00:00:00"/>
    <n v="1"/>
    <s v="S"/>
    <n v="1"/>
    <n v="30"/>
    <n v="482404"/>
    <s v=" "/>
    <s v=" "/>
    <s v=" "/>
    <s v=" "/>
    <s v=" "/>
    <s v=" "/>
    <n v="1"/>
    <n v="1"/>
    <s v="null"/>
    <s v=" "/>
    <n v="0"/>
    <s v="EX ASOCIADOS"/>
    <n v="44052"/>
    <n v="0"/>
    <n v="0"/>
    <n v="0"/>
    <s v=" "/>
    <n v="1"/>
    <s v="SARA SOFIA URIBE "/>
    <n v="0"/>
    <m/>
    <m/>
    <m/>
    <m/>
  </r>
  <r>
    <n v="1207917"/>
    <s v="C"/>
    <x v="878"/>
    <x v="5"/>
    <n v="4"/>
    <n v="6.7008574104986304E+16"/>
    <d v="2020-07-30T00:00:00"/>
    <d v="2022-09-30T00:00:00"/>
    <n v="420"/>
    <n v="1"/>
    <n v="0"/>
    <n v="30"/>
    <n v="2"/>
    <n v="20.399999999999999"/>
    <n v="22.42"/>
    <n v="1207917"/>
    <n v="58039"/>
    <n v="1207917"/>
    <n v="59695"/>
    <n v="0"/>
    <n v="0"/>
    <m/>
    <n v="1207917"/>
    <n v="59695"/>
    <n v="176665"/>
    <m/>
    <m/>
    <d v="2020-07-30T00:00:00"/>
    <n v="1"/>
    <s v="S"/>
    <n v="1"/>
    <n v="30"/>
    <n v="583611"/>
    <s v=" "/>
    <s v=" "/>
    <s v=" "/>
    <s v=" "/>
    <s v=" "/>
    <s v=" "/>
    <n v="1"/>
    <n v="1"/>
    <s v="null"/>
    <s v=" "/>
    <n v="0"/>
    <s v="EX ASOCIADOS"/>
    <n v="44052"/>
    <n v="0"/>
    <n v="0"/>
    <n v="0"/>
    <s v=" "/>
    <n v="1"/>
    <s v="SARA SOFIA URIBE "/>
    <n v="0"/>
    <m/>
    <m/>
    <m/>
    <m/>
  </r>
  <r>
    <n v="2175490"/>
    <s v="C"/>
    <x v="879"/>
    <x v="5"/>
    <n v="4"/>
    <n v="6.6859420104986304E+16"/>
    <d v="2020-07-30T00:00:00"/>
    <d v="2022-09-30T00:00:00"/>
    <n v="420"/>
    <n v="1"/>
    <n v="0"/>
    <n v="30"/>
    <n v="2"/>
    <n v="18"/>
    <n v="19562"/>
    <n v="2175490"/>
    <n v="101970"/>
    <n v="2175490"/>
    <n v="94784"/>
    <n v="0"/>
    <n v="0"/>
    <m/>
    <n v="2175490"/>
    <n v="94784"/>
    <n v="278820"/>
    <m/>
    <m/>
    <d v="2020-07-30T00:00:00"/>
    <n v="1"/>
    <s v="S"/>
    <n v="1"/>
    <n v="30"/>
    <n v="1064923"/>
    <s v=" "/>
    <s v=" "/>
    <s v=" "/>
    <s v=" "/>
    <s v=" "/>
    <s v=" "/>
    <n v="1"/>
    <n v="1"/>
    <s v="null"/>
    <s v=" "/>
    <n v="0"/>
    <s v="EX ASOCIADOS"/>
    <n v="44052"/>
    <n v="0"/>
    <n v="0"/>
    <n v="0"/>
    <s v=" "/>
    <n v="1"/>
    <s v="SARA SOFIA URIBE "/>
    <n v="0"/>
    <m/>
    <m/>
    <m/>
    <m/>
  </r>
  <r>
    <n v="767828"/>
    <s v="C"/>
    <x v="880"/>
    <x v="5"/>
    <n v="4"/>
    <n v="3.89976071049866E+16"/>
    <d v="2020-07-30T00:00:00"/>
    <d v="2022-11-30T00:00:00"/>
    <n v="420"/>
    <n v="1"/>
    <n v="0"/>
    <n v="30"/>
    <n v="2"/>
    <n v="18"/>
    <n v="19562"/>
    <n v="767828"/>
    <n v="33893"/>
    <n v="767828"/>
    <n v="33549"/>
    <n v="0"/>
    <n v="0"/>
    <m/>
    <n v="767828"/>
    <n v="33549"/>
    <n v="101845"/>
    <m/>
    <m/>
    <d v="2020-07-30T00:00:00"/>
    <n v="1"/>
    <s v="S"/>
    <n v="1"/>
    <n v="30"/>
    <n v="343411"/>
    <s v=" "/>
    <s v=" "/>
    <s v=" "/>
    <s v=" "/>
    <s v=" "/>
    <s v=" "/>
    <n v="1"/>
    <n v="1"/>
    <s v="null"/>
    <s v=" "/>
    <n v="0"/>
    <s v="EX ASOCIADOS"/>
    <n v="44052"/>
    <n v="0"/>
    <n v="0"/>
    <n v="0"/>
    <s v=" "/>
    <n v="1"/>
    <s v="SARA SOFIA URIBE "/>
    <n v="0"/>
    <m/>
    <m/>
    <m/>
    <m/>
  </r>
  <r>
    <n v="9960721"/>
    <s v="C"/>
    <x v="881"/>
    <x v="1"/>
    <n v="4"/>
    <n v="1.1519465691049099E+19"/>
    <d v="2020-07-30T00:00:00"/>
    <d v="2027-07-30T00:00:00"/>
    <n v="0"/>
    <n v="1"/>
    <n v="21"/>
    <n v="30"/>
    <n v="2"/>
    <n v="18"/>
    <n v="19562"/>
    <n v="11675000"/>
    <n v="247358"/>
    <n v="9960721"/>
    <n v="0"/>
    <n v="0"/>
    <n v="0"/>
    <m/>
    <n v="0"/>
    <n v="0"/>
    <n v="0"/>
    <m/>
    <m/>
    <d v="2021-10-27T00:00:00"/>
    <n v="1"/>
    <s v="S"/>
    <n v="1"/>
    <n v="30"/>
    <n v="0"/>
    <s v=" "/>
    <s v=" "/>
    <s v=" "/>
    <s v=" "/>
    <s v=" "/>
    <s v=" "/>
    <n v="1"/>
    <n v="1"/>
    <s v="null"/>
    <s v=" "/>
    <n v="0"/>
    <s v="EX ASOCIADOS"/>
    <n v="44053"/>
    <n v="0"/>
    <n v="0"/>
    <n v="0"/>
    <s v=" "/>
    <n v="1"/>
    <s v="SARA SOFIA URIBE "/>
    <n v="0"/>
    <m/>
    <m/>
    <m/>
    <m/>
  </r>
  <r>
    <n v="914344"/>
    <s v="C"/>
    <x v="882"/>
    <x v="5"/>
    <n v="4"/>
    <n v="6.6951320104987904E+16"/>
    <d v="2020-07-30T00:00:00"/>
    <d v="2022-07-30T00:00:00"/>
    <n v="420"/>
    <n v="1"/>
    <n v="0"/>
    <n v="30"/>
    <n v="2"/>
    <n v="18"/>
    <n v="19562"/>
    <n v="914344"/>
    <n v="45775"/>
    <n v="914344"/>
    <n v="39706"/>
    <n v="0"/>
    <n v="0"/>
    <m/>
    <n v="914344"/>
    <n v="39706"/>
    <n v="112404"/>
    <m/>
    <m/>
    <d v="2020-07-30T00:00:00"/>
    <n v="1"/>
    <s v="S"/>
    <n v="1"/>
    <n v="30"/>
    <n v="492732"/>
    <s v=" "/>
    <s v=" "/>
    <s v=" "/>
    <s v=" "/>
    <s v=" "/>
    <s v=" "/>
    <n v="1"/>
    <n v="1"/>
    <s v="null"/>
    <s v=" "/>
    <n v="0"/>
    <s v="EX ASOCIADOS"/>
    <n v="44054"/>
    <n v="0"/>
    <n v="0"/>
    <n v="0"/>
    <s v=" "/>
    <n v="1"/>
    <s v="SARA SOFIA URIBE "/>
    <n v="0"/>
    <m/>
    <m/>
    <m/>
    <m/>
  </r>
  <r>
    <n v="0"/>
    <s v="C"/>
    <x v="883"/>
    <x v="0"/>
    <n v="4"/>
    <n v="1.69438021154893E+16"/>
    <d v="2021-07-19T00:00:00"/>
    <d v="2022-06-30T00:00:00"/>
    <n v="0"/>
    <n v="1"/>
    <n v="3"/>
    <n v="30"/>
    <n v="2"/>
    <n v="9"/>
    <n v="9381"/>
    <n v="500000"/>
    <n v="47593"/>
    <n v="367814"/>
    <n v="0"/>
    <n v="0"/>
    <n v="0"/>
    <m/>
    <n v="0"/>
    <n v="0"/>
    <n v="0"/>
    <m/>
    <m/>
    <d v="2021-10-30T00:00:00"/>
    <n v="1"/>
    <s v="S"/>
    <n v="1"/>
    <n v="30"/>
    <n v="0"/>
    <s v=" "/>
    <s v=" "/>
    <s v=" "/>
    <s v=" "/>
    <s v=" "/>
    <s v=" "/>
    <n v="1"/>
    <n v="1"/>
    <s v="null"/>
    <s v=" "/>
    <n v="794263"/>
    <s v="SOBRE APORTES"/>
    <n v="44396"/>
    <n v="0"/>
    <n v="0"/>
    <n v="0"/>
    <s v=" "/>
    <n v="830514823"/>
    <s v="BRILLANTEX MULTISERVICIOS SAS BRILLANTEX"/>
    <n v="0"/>
    <m/>
    <m/>
    <m/>
    <m/>
  </r>
  <r>
    <n v="13125661"/>
    <s v="C"/>
    <x v="884"/>
    <x v="0"/>
    <n v="4"/>
    <n v="1.1122264441182799E+18"/>
    <d v="2021-05-26T00:00:00"/>
    <d v="2027-05-30T00:00:00"/>
    <n v="0"/>
    <n v="1"/>
    <n v="5"/>
    <n v="30"/>
    <n v="2"/>
    <n v="15.6"/>
    <n v="16765"/>
    <n v="16300000"/>
    <n v="355374"/>
    <n v="15604863"/>
    <n v="0"/>
    <n v="0"/>
    <n v="0"/>
    <m/>
    <n v="0"/>
    <n v="0"/>
    <n v="0"/>
    <m/>
    <m/>
    <d v="2021-10-30T00:00:00"/>
    <n v="1"/>
    <s v="S"/>
    <n v="1"/>
    <n v="30"/>
    <n v="0"/>
    <s v=" "/>
    <s v=" "/>
    <s v=" "/>
    <s v=" "/>
    <s v=" "/>
    <s v=" "/>
    <n v="1"/>
    <n v="1"/>
    <s v="null"/>
    <s v=" "/>
    <n v="2479202"/>
    <s v="FERIA 2021"/>
    <n v="44342"/>
    <n v="0"/>
    <n v="0"/>
    <n v="0"/>
    <s v=" "/>
    <n v="800087565"/>
    <s v="SYNLAB COLOMBIA S A S"/>
    <n v="0"/>
    <m/>
    <m/>
    <m/>
    <m/>
  </r>
  <r>
    <n v="7788874"/>
    <s v="C"/>
    <x v="885"/>
    <x v="0"/>
    <n v="4"/>
    <n v="1.11176281811718E+18"/>
    <d v="2020-12-29T00:00:00"/>
    <d v="2026-12-30T00:00:00"/>
    <n v="0"/>
    <n v="1"/>
    <n v="10"/>
    <n v="30"/>
    <n v="2"/>
    <n v="11.76"/>
    <n v="12415"/>
    <n v="11130000"/>
    <n v="219683"/>
    <n v="10029510"/>
    <n v="0"/>
    <n v="0"/>
    <n v="0"/>
    <m/>
    <n v="0"/>
    <n v="0"/>
    <n v="0"/>
    <m/>
    <m/>
    <d v="2021-10-29T00:00:00"/>
    <n v="1"/>
    <s v="S"/>
    <n v="1"/>
    <n v="30"/>
    <n v="0"/>
    <s v=" "/>
    <s v=" "/>
    <s v=" "/>
    <s v=" "/>
    <s v=" "/>
    <s v=" "/>
    <n v="1"/>
    <n v="1"/>
    <s v="null"/>
    <s v=" "/>
    <n v="2240636"/>
    <s v="CREDITO MADRUGON"/>
    <n v="44194"/>
    <n v="0"/>
    <n v="0"/>
    <n v="0"/>
    <s v=" "/>
    <n v="890303093000"/>
    <n v="0"/>
    <n v="0"/>
    <m/>
    <m/>
    <m/>
    <m/>
  </r>
  <r>
    <n v="4255544"/>
    <s v="C"/>
    <x v="885"/>
    <x v="0"/>
    <n v="4"/>
    <n v="1.11176281811718E+18"/>
    <d v="2019-12-04T00:00:00"/>
    <d v="2024-11-30T00:00:00"/>
    <n v="0"/>
    <n v="1"/>
    <n v="20"/>
    <n v="30"/>
    <n v="2"/>
    <n v="11.76"/>
    <n v="12415"/>
    <n v="7500000"/>
    <n v="167015"/>
    <n v="5479743"/>
    <n v="0"/>
    <n v="0"/>
    <n v="0"/>
    <m/>
    <n v="0"/>
    <n v="0"/>
    <n v="0"/>
    <m/>
    <m/>
    <d v="2021-10-29T00:00:00"/>
    <n v="1"/>
    <s v="S"/>
    <n v="1"/>
    <n v="30"/>
    <n v="0"/>
    <s v=" "/>
    <s v=" "/>
    <s v=" "/>
    <s v=" "/>
    <s v=" "/>
    <s v=" "/>
    <n v="1"/>
    <n v="1"/>
    <s v="null"/>
    <s v=" "/>
    <n v="1224199"/>
    <s v="CREDITO MADRUGON"/>
    <n v="43803"/>
    <n v="0"/>
    <n v="0"/>
    <n v="0"/>
    <s v=" "/>
    <n v="890303093000"/>
    <n v="0"/>
    <n v="0"/>
    <m/>
    <m/>
    <m/>
    <m/>
  </r>
  <r>
    <n v="908106"/>
    <s v="C"/>
    <x v="885"/>
    <x v="0"/>
    <n v="4"/>
    <n v="1.1117628181246799E+18"/>
    <d v="2020-02-05T00:00:00"/>
    <d v="2021-01-31T00:00:00"/>
    <n v="0"/>
    <n v="1"/>
    <n v="3"/>
    <n v="30"/>
    <n v="2"/>
    <n v="21.6"/>
    <n v="23872"/>
    <n v="1533000"/>
    <n v="143398"/>
    <n v="1169342"/>
    <n v="0"/>
    <n v="0"/>
    <n v="0"/>
    <m/>
    <n v="0"/>
    <n v="0"/>
    <n v="0"/>
    <m/>
    <m/>
    <d v="2021-10-29T00:00:00"/>
    <n v="1"/>
    <s v="S"/>
    <n v="1"/>
    <n v="30"/>
    <n v="0"/>
    <s v=" "/>
    <s v=" "/>
    <s v=" "/>
    <s v=" "/>
    <s v=" "/>
    <s v=" "/>
    <n v="1"/>
    <n v="1"/>
    <s v="null"/>
    <s v=" "/>
    <n v="261236"/>
    <s v="CREDIYA 20"/>
    <n v="43866"/>
    <n v="0"/>
    <n v="0"/>
    <n v="0"/>
    <s v=" "/>
    <n v="890303093000"/>
    <n v="0"/>
    <n v="0"/>
    <m/>
    <m/>
    <m/>
    <m/>
  </r>
  <r>
    <n v="386144"/>
    <s v="C"/>
    <x v="886"/>
    <x v="7"/>
    <n v="4"/>
    <n v="1.10705209110498E+18"/>
    <d v="2021-05-31T00:00:00"/>
    <d v="2022-02-28T00:00:00"/>
    <n v="120"/>
    <n v="1"/>
    <n v="0"/>
    <n v="30"/>
    <n v="2"/>
    <n v="21.6"/>
    <n v="23872"/>
    <n v="386144"/>
    <n v="46971"/>
    <n v="386144"/>
    <n v="18689"/>
    <n v="0"/>
    <n v="0"/>
    <m/>
    <n v="77229"/>
    <n v="18689"/>
    <n v="8762"/>
    <m/>
    <m/>
    <d v="2021-05-31T00:00:00"/>
    <n v="1"/>
    <s v="S"/>
    <n v="1"/>
    <n v="30"/>
    <n v="163784"/>
    <s v=" "/>
    <s v=" "/>
    <s v=" "/>
    <s v=" "/>
    <s v=" "/>
    <s v=" "/>
    <n v="1"/>
    <n v="1"/>
    <s v="null"/>
    <s v=" "/>
    <n v="0"/>
    <s v="EX ASOCIADOS"/>
    <n v="44354"/>
    <n v="0"/>
    <n v="0"/>
    <n v="0"/>
    <s v=" "/>
    <n v="1"/>
    <s v="SARA SOFIA URIBE "/>
    <n v="0"/>
    <m/>
    <m/>
    <m/>
    <m/>
  </r>
  <r>
    <n v="1810316"/>
    <s v="C"/>
    <x v="887"/>
    <x v="1"/>
    <n v="4"/>
    <n v="1.08947820910498E+18"/>
    <d v="2021-05-31T00:00:00"/>
    <d v="2023-06-30T00:00:00"/>
    <n v="0"/>
    <n v="1"/>
    <n v="5"/>
    <n v="30"/>
    <n v="2"/>
    <n v="19.8"/>
    <n v="21699"/>
    <n v="2200936"/>
    <n v="108802"/>
    <n v="1810316"/>
    <n v="0"/>
    <n v="0"/>
    <n v="0"/>
    <m/>
    <n v="0"/>
    <n v="0"/>
    <n v="0"/>
    <m/>
    <m/>
    <d v="2021-10-12T00:00:00"/>
    <n v="1"/>
    <s v="S"/>
    <n v="1"/>
    <n v="30"/>
    <n v="0"/>
    <s v=" "/>
    <s v=" "/>
    <s v=" "/>
    <s v=" "/>
    <s v=" "/>
    <s v=" "/>
    <n v="1"/>
    <n v="1"/>
    <s v="null"/>
    <s v=" "/>
    <n v="0"/>
    <s v="EX ASOCIADOS"/>
    <n v="44354"/>
    <n v="0"/>
    <n v="0"/>
    <n v="0"/>
    <s v=" "/>
    <n v="1"/>
    <s v="SARA SOFIA URIBE "/>
    <n v="0"/>
    <m/>
    <m/>
    <m/>
    <m/>
  </r>
  <r>
    <n v="1061230"/>
    <s v="C"/>
    <x v="888"/>
    <x v="1"/>
    <n v="4"/>
    <n v="1.08529311910498E+18"/>
    <d v="2021-05-31T00:00:00"/>
    <d v="2024-10-30T00:00:00"/>
    <n v="0"/>
    <n v="1"/>
    <n v="4"/>
    <n v="30"/>
    <n v="2"/>
    <n v="18"/>
    <n v="19562"/>
    <n v="1143841"/>
    <n v="37905"/>
    <n v="1061230"/>
    <n v="15918"/>
    <n v="0"/>
    <n v="0"/>
    <m/>
    <n v="0"/>
    <n v="0"/>
    <n v="0"/>
    <m/>
    <m/>
    <d v="2021-09-27T00:00:00"/>
    <n v="1"/>
    <s v="S"/>
    <n v="1"/>
    <n v="30"/>
    <n v="0"/>
    <s v=" "/>
    <s v=" "/>
    <s v=" "/>
    <s v=" "/>
    <s v=" "/>
    <s v=" "/>
    <n v="1"/>
    <n v="1"/>
    <s v="null"/>
    <s v=" "/>
    <n v="0"/>
    <s v="EX ASOCIADOS"/>
    <n v="44354"/>
    <n v="0"/>
    <n v="0"/>
    <n v="0"/>
    <s v=" "/>
    <n v="1"/>
    <s v="SARA SOFIA URIBE "/>
    <n v="0"/>
    <m/>
    <m/>
    <m/>
    <m/>
  </r>
  <r>
    <n v="2070677"/>
    <s v="C"/>
    <x v="888"/>
    <x v="1"/>
    <n v="4"/>
    <n v="1.08529311921498E+18"/>
    <d v="2021-05-31T00:00:00"/>
    <d v="2024-01-30T00:00:00"/>
    <n v="0"/>
    <n v="1"/>
    <n v="4"/>
    <n v="30"/>
    <n v="2"/>
    <n v="18"/>
    <n v="19562"/>
    <n v="2292889"/>
    <n v="94188"/>
    <n v="2070677"/>
    <n v="31060"/>
    <n v="0"/>
    <n v="0"/>
    <m/>
    <n v="0"/>
    <n v="0"/>
    <n v="0"/>
    <m/>
    <m/>
    <d v="2021-09-27T00:00:00"/>
    <n v="1"/>
    <s v="S"/>
    <n v="1"/>
    <n v="30"/>
    <n v="0"/>
    <s v=" "/>
    <s v=" "/>
    <s v=" "/>
    <s v=" "/>
    <s v=" "/>
    <s v=" "/>
    <n v="1"/>
    <n v="1"/>
    <s v="null"/>
    <s v=" "/>
    <n v="0"/>
    <s v="EXASOCIADOS SI CODEUDOR"/>
    <n v="44354"/>
    <n v="0"/>
    <n v="0"/>
    <n v="0"/>
    <s v=" "/>
    <n v="1"/>
    <s v="SARA SOFIA URIBE "/>
    <n v="0"/>
    <m/>
    <m/>
    <m/>
    <m/>
  </r>
  <r>
    <n v="0"/>
    <s v="C"/>
    <x v="889"/>
    <x v="0"/>
    <n v="4"/>
    <n v="6.69170631173844E+16"/>
    <d v="2018-05-11T00:00:00"/>
    <d v="2023-04-30T00:00:00"/>
    <n v="0"/>
    <n v="1"/>
    <n v="39"/>
    <n v="30"/>
    <n v="2"/>
    <n v="18"/>
    <n v="19562"/>
    <n v="5200000"/>
    <n v="132862"/>
    <n v="2358388"/>
    <n v="0"/>
    <n v="0"/>
    <n v="0"/>
    <m/>
    <n v="0"/>
    <n v="0"/>
    <n v="0"/>
    <m/>
    <m/>
    <d v="2021-10-30T00:00:00"/>
    <n v="1"/>
    <s v="S"/>
    <n v="1"/>
    <n v="30"/>
    <n v="0"/>
    <s v=" "/>
    <s v=" "/>
    <s v=" "/>
    <s v=" "/>
    <s v=" "/>
    <s v=" "/>
    <n v="1"/>
    <n v="1"/>
    <s v="null"/>
    <s v=" "/>
    <n v="2764016"/>
    <s v="FERIA 2018"/>
    <n v="43231"/>
    <n v="0"/>
    <n v="0"/>
    <n v="0"/>
    <s v=" "/>
    <n v="800087565"/>
    <s v="SYNLAB COLOMBIA S A S"/>
    <n v="0"/>
    <m/>
    <m/>
    <m/>
    <m/>
  </r>
  <r>
    <n v="858480"/>
    <s v="C"/>
    <x v="890"/>
    <x v="0"/>
    <n v="4"/>
    <n v="1.1070982921246799E+18"/>
    <d v="2021-02-25T00:00:00"/>
    <d v="2023-02-28T00:00:00"/>
    <n v="0"/>
    <n v="1"/>
    <n v="8"/>
    <n v="30"/>
    <n v="2"/>
    <n v="19.2"/>
    <n v="20983"/>
    <n v="1600000"/>
    <n v="81277"/>
    <n v="1134776"/>
    <n v="0"/>
    <n v="0"/>
    <n v="0"/>
    <m/>
    <n v="0"/>
    <n v="0"/>
    <n v="0"/>
    <m/>
    <m/>
    <d v="2021-10-29T00:00:00"/>
    <n v="1"/>
    <s v="S"/>
    <n v="1"/>
    <n v="30"/>
    <n v="0"/>
    <s v=" "/>
    <s v=" "/>
    <s v=" "/>
    <s v=" "/>
    <s v=" "/>
    <s v=" "/>
    <n v="1"/>
    <n v="1"/>
    <s v="null"/>
    <s v=" "/>
    <n v="276296"/>
    <s v="CREDIYA 20"/>
    <n v="44252"/>
    <n v="0"/>
    <n v="0"/>
    <n v="0"/>
    <s v=" "/>
    <n v="890303093000"/>
    <n v="0"/>
    <n v="0"/>
    <m/>
    <m/>
    <m/>
    <m/>
  </r>
  <r>
    <n v="3988161"/>
    <s v="C"/>
    <x v="890"/>
    <x v="0"/>
    <n v="4"/>
    <n v="1.10709829211778E+18"/>
    <d v="2020-04-16T00:00:00"/>
    <d v="2025-04-30T00:00:00"/>
    <n v="0"/>
    <n v="1"/>
    <n v="16"/>
    <n v="30"/>
    <n v="2"/>
    <n v="18"/>
    <n v="19562"/>
    <n v="6482000"/>
    <n v="165617"/>
    <n v="5271726"/>
    <n v="0"/>
    <n v="0"/>
    <n v="0"/>
    <m/>
    <n v="0"/>
    <n v="0"/>
    <n v="0"/>
    <m/>
    <m/>
    <d v="2021-10-29T00:00:00"/>
    <n v="1"/>
    <s v="S"/>
    <n v="1"/>
    <n v="30"/>
    <n v="0"/>
    <s v=" "/>
    <s v=" "/>
    <s v=" "/>
    <s v=" "/>
    <s v=" "/>
    <s v=" "/>
    <n v="1"/>
    <n v="1"/>
    <s v="null"/>
    <s v=" "/>
    <n v="1283565"/>
    <s v="FERIA 2020"/>
    <n v="43937"/>
    <n v="0"/>
    <n v="0"/>
    <n v="0"/>
    <s v=" "/>
    <n v="890303093000"/>
    <n v="0"/>
    <n v="0"/>
    <m/>
    <m/>
    <m/>
    <m/>
  </r>
  <r>
    <n v="1395413"/>
    <s v="C"/>
    <x v="891"/>
    <x v="0"/>
    <n v="4"/>
    <n v="1.11370042011778E+18"/>
    <d v="2020-05-20T00:00:00"/>
    <d v="2025-05-30T00:00:00"/>
    <n v="0"/>
    <n v="1"/>
    <n v="17"/>
    <n v="30"/>
    <n v="2"/>
    <n v="18"/>
    <n v="19562"/>
    <n v="2600000"/>
    <n v="66431"/>
    <n v="2084249"/>
    <n v="0"/>
    <n v="0"/>
    <n v="0"/>
    <m/>
    <n v="0"/>
    <n v="0"/>
    <n v="0"/>
    <m/>
    <m/>
    <d v="2021-10-30T00:00:00"/>
    <n v="1"/>
    <s v="S"/>
    <n v="1"/>
    <n v="30"/>
    <n v="0"/>
    <s v=" "/>
    <s v=" "/>
    <s v=" "/>
    <s v=" "/>
    <s v=" "/>
    <s v=" "/>
    <n v="1"/>
    <n v="1"/>
    <s v="null"/>
    <s v=" "/>
    <n v="688836"/>
    <s v="FERIA 2020"/>
    <n v="43971"/>
    <n v="0"/>
    <n v="0"/>
    <n v="0"/>
    <s v=" "/>
    <n v="900347805"/>
    <s v="CAMPOFERT SAS "/>
    <n v="0"/>
    <m/>
    <m/>
    <m/>
    <m/>
  </r>
  <r>
    <n v="1764352"/>
    <s v="C"/>
    <x v="891"/>
    <x v="0"/>
    <n v="4"/>
    <n v="1.11370042012038E+18"/>
    <d v="2020-12-10T00:00:00"/>
    <d v="2025-11-30T00:00:00"/>
    <n v="0"/>
    <n v="1"/>
    <n v="11"/>
    <n v="30"/>
    <n v="2"/>
    <n v="18"/>
    <n v="19562"/>
    <n v="3000000"/>
    <n v="77163"/>
    <n v="2635313"/>
    <n v="0"/>
    <n v="0"/>
    <n v="0"/>
    <m/>
    <n v="0"/>
    <n v="0"/>
    <n v="0"/>
    <m/>
    <m/>
    <d v="2021-10-30T00:00:00"/>
    <n v="1"/>
    <s v="S"/>
    <n v="1"/>
    <n v="30"/>
    <n v="0"/>
    <s v=" "/>
    <s v=" "/>
    <s v=" "/>
    <s v=" "/>
    <s v=" "/>
    <s v=" "/>
    <n v="1"/>
    <n v="1"/>
    <s v="null"/>
    <s v=" "/>
    <n v="870961"/>
    <s v="LIBRE INVERSION 20"/>
    <n v="44175"/>
    <n v="0"/>
    <n v="0"/>
    <n v="0"/>
    <s v=" "/>
    <n v="900347805"/>
    <s v="CAMPOFERT SAS "/>
    <n v="0"/>
    <m/>
    <m/>
    <m/>
    <m/>
  </r>
  <r>
    <n v="0"/>
    <s v="C"/>
    <x v="892"/>
    <x v="0"/>
    <n v="4"/>
    <n v="1.1136424051246799E+18"/>
    <d v="2021-09-16T00:00:00"/>
    <d v="2022-07-30T00:00:00"/>
    <n v="0"/>
    <n v="1"/>
    <n v="1"/>
    <n v="30"/>
    <n v="2"/>
    <n v="19.2"/>
    <n v="20983"/>
    <n v="1000000"/>
    <n v="109298"/>
    <n v="907202"/>
    <n v="0"/>
    <n v="0"/>
    <n v="0"/>
    <m/>
    <n v="0"/>
    <n v="0"/>
    <n v="0"/>
    <m/>
    <m/>
    <d v="2021-10-30T00:00:00"/>
    <n v="1"/>
    <s v="S"/>
    <n v="1"/>
    <n v="30"/>
    <n v="0"/>
    <s v=" "/>
    <s v=" "/>
    <s v=" "/>
    <s v=" "/>
    <s v=" "/>
    <s v=" "/>
    <n v="1"/>
    <n v="1"/>
    <s v="null"/>
    <s v=" "/>
    <n v="1559797"/>
    <s v="CREDIYA 20"/>
    <n v="44455"/>
    <n v="0"/>
    <n v="0"/>
    <n v="0"/>
    <s v=" "/>
    <n v="900347805"/>
    <s v="CAMPOFERT SAS "/>
    <n v="0"/>
    <m/>
    <m/>
    <m/>
    <m/>
  </r>
  <r>
    <n v="884602"/>
    <s v="C"/>
    <x v="893"/>
    <x v="0"/>
    <n v="4"/>
    <n v="1.11825878221038E+18"/>
    <d v="2020-08-25T00:00:00"/>
    <d v="2022-08-30T00:00:00"/>
    <n v="0"/>
    <n v="1"/>
    <n v="14"/>
    <n v="30"/>
    <n v="2"/>
    <n v="18"/>
    <n v="19562"/>
    <n v="5000000"/>
    <n v="256928"/>
    <n v="2338365"/>
    <n v="0"/>
    <n v="0"/>
    <n v="0"/>
    <m/>
    <n v="0"/>
    <n v="0"/>
    <n v="0"/>
    <m/>
    <m/>
    <d v="2021-10-30T00:00:00"/>
    <n v="1"/>
    <s v="S"/>
    <n v="1"/>
    <n v="30"/>
    <n v="0"/>
    <s v=" "/>
    <s v=" "/>
    <s v=" "/>
    <s v=" "/>
    <s v=" "/>
    <s v=" "/>
    <n v="1"/>
    <n v="1"/>
    <s v="null"/>
    <s v=" "/>
    <n v="1453763"/>
    <s v="LIBRE INVERSION 20 SIN CODEUDO"/>
    <n v="44068"/>
    <n v="0"/>
    <n v="0"/>
    <n v="0"/>
    <s v=" "/>
    <n v="0"/>
    <n v="0"/>
    <n v="0"/>
    <m/>
    <m/>
    <m/>
    <m/>
  </r>
  <r>
    <n v="297275"/>
    <s v="C"/>
    <x v="894"/>
    <x v="0"/>
    <n v="4"/>
    <n v="1.11367276926718E+18"/>
    <d v="2021-01-12T00:00:00"/>
    <d v="2023-12-30T00:00:00"/>
    <n v="0"/>
    <n v="1"/>
    <n v="10"/>
    <n v="30"/>
    <n v="2"/>
    <n v="11.76"/>
    <n v="12415"/>
    <n v="1500000"/>
    <n v="51822"/>
    <n v="1147187"/>
    <n v="0"/>
    <n v="0"/>
    <n v="0"/>
    <m/>
    <n v="0"/>
    <n v="0"/>
    <n v="0"/>
    <m/>
    <m/>
    <d v="2021-10-30T00:00:00"/>
    <n v="1"/>
    <s v="S"/>
    <n v="1"/>
    <n v="30"/>
    <n v="0"/>
    <s v=" "/>
    <s v=" "/>
    <s v=" "/>
    <s v=" "/>
    <s v=" "/>
    <s v=" "/>
    <n v="1"/>
    <n v="1"/>
    <s v="null"/>
    <s v=" "/>
    <n v="849912"/>
    <s v="CREDITO MADRUGON DATACREDITO"/>
    <n v="44208"/>
    <n v="0"/>
    <n v="0"/>
    <n v="0"/>
    <s v=" "/>
    <n v="900771349"/>
    <s v="CLINICA DESA SAS"/>
    <n v="0"/>
    <m/>
    <m/>
    <m/>
    <m/>
  </r>
  <r>
    <n v="1166363"/>
    <s v="C"/>
    <x v="895"/>
    <x v="4"/>
    <n v="4"/>
    <n v="1.0496103141246799E+18"/>
    <d v="2021-03-16T00:00:00"/>
    <d v="2023-02-28T00:00:00"/>
    <n v="60"/>
    <n v="1"/>
    <n v="5"/>
    <n v="30"/>
    <n v="2"/>
    <n v="19.2"/>
    <n v="20983"/>
    <n v="1800000"/>
    <n v="91437"/>
    <n v="1480958"/>
    <n v="67852"/>
    <n v="0"/>
    <n v="0"/>
    <m/>
    <n v="14810"/>
    <n v="0"/>
    <n v="0"/>
    <m/>
    <m/>
    <d v="2021-10-30T00:00:00"/>
    <n v="1"/>
    <s v="S"/>
    <n v="1"/>
    <n v="30"/>
    <n v="135109"/>
    <s v=" "/>
    <s v=" "/>
    <s v=" "/>
    <s v=" "/>
    <s v=" "/>
    <s v=" "/>
    <n v="1"/>
    <n v="1"/>
    <s v="null"/>
    <s v=" "/>
    <n v="314595"/>
    <s v="CREDIYA 20"/>
    <n v="44271"/>
    <n v="0"/>
    <n v="0"/>
    <n v="0"/>
    <s v=" "/>
    <n v="900891513"/>
    <s v="CLINICA NUEVA RAFAEL URIBE"/>
    <n v="0"/>
    <m/>
    <m/>
    <m/>
    <m/>
  </r>
  <r>
    <n v="2265324"/>
    <s v="C"/>
    <x v="896"/>
    <x v="0"/>
    <n v="4"/>
    <n v="1.1306176341246799E+18"/>
    <d v="2021-09-06T00:00:00"/>
    <d v="2023-08-30T00:00:00"/>
    <n v="0"/>
    <n v="1"/>
    <n v="2"/>
    <n v="30"/>
    <n v="2"/>
    <n v="19.2"/>
    <n v="20983"/>
    <n v="2750000"/>
    <n v="139695"/>
    <n v="2559804"/>
    <n v="0"/>
    <n v="0"/>
    <n v="0"/>
    <m/>
    <n v="0"/>
    <n v="0"/>
    <n v="0"/>
    <m/>
    <m/>
    <d v="2021-10-30T00:00:00"/>
    <n v="1"/>
    <s v="S"/>
    <n v="1"/>
    <n v="30"/>
    <n v="0"/>
    <s v=" "/>
    <s v=" "/>
    <s v=" "/>
    <s v=" "/>
    <s v=" "/>
    <s v=" "/>
    <n v="1"/>
    <n v="1"/>
    <s v="null"/>
    <s v=" "/>
    <n v="294480"/>
    <s v="CREDIYA 20"/>
    <n v="44445"/>
    <n v="0"/>
    <n v="0"/>
    <n v="0"/>
    <s v=" "/>
    <n v="900771349"/>
    <s v="CLINICA DESA SAS"/>
    <n v="0"/>
    <m/>
    <m/>
    <m/>
    <m/>
  </r>
  <r>
    <n v="692757"/>
    <s v="C"/>
    <x v="897"/>
    <x v="0"/>
    <n v="4"/>
    <n v="1.1124793371246799E+18"/>
    <d v="2021-08-18T00:00:00"/>
    <d v="2022-07-30T00:00:00"/>
    <n v="0"/>
    <n v="1"/>
    <n v="3"/>
    <n v="30"/>
    <n v="2"/>
    <n v="19.2"/>
    <n v="20983"/>
    <n v="1200000"/>
    <n v="111047"/>
    <n v="921717"/>
    <n v="0"/>
    <n v="0"/>
    <n v="0"/>
    <m/>
    <n v="0"/>
    <n v="0"/>
    <n v="0"/>
    <m/>
    <m/>
    <d v="2021-10-30T00:00:00"/>
    <n v="1"/>
    <s v="S"/>
    <n v="1"/>
    <n v="30"/>
    <n v="0"/>
    <s v=" "/>
    <s v=" "/>
    <s v=" "/>
    <s v=" "/>
    <s v=" "/>
    <s v=" "/>
    <n v="1"/>
    <n v="1"/>
    <s v="null"/>
    <s v=" "/>
    <n v="228960"/>
    <s v="CREDIYA 20"/>
    <n v="44426"/>
    <n v="0"/>
    <n v="0"/>
    <n v="0"/>
    <s v=" "/>
    <s v=" "/>
    <n v="0"/>
    <n v="0"/>
    <m/>
    <m/>
    <m/>
    <m/>
  </r>
  <r>
    <n v="1041042"/>
    <s v="C"/>
    <x v="898"/>
    <x v="0"/>
    <n v="4"/>
    <n v="2.91786121246894E+16"/>
    <d v="2021-09-01T00:00:00"/>
    <d v="2022-08-30T00:00:00"/>
    <n v="0"/>
    <n v="1"/>
    <n v="2"/>
    <n v="30"/>
    <n v="2"/>
    <n v="19.2"/>
    <n v="20983"/>
    <n v="1500000"/>
    <n v="138808"/>
    <n v="1270002"/>
    <n v="0"/>
    <n v="0"/>
    <n v="0"/>
    <m/>
    <n v="0"/>
    <n v="0"/>
    <n v="0"/>
    <m/>
    <m/>
    <d v="2021-10-30T00:00:00"/>
    <n v="1"/>
    <s v="S"/>
    <n v="1"/>
    <n v="30"/>
    <n v="0"/>
    <s v=" "/>
    <s v=" "/>
    <s v=" "/>
    <s v=" "/>
    <s v=" "/>
    <s v=" "/>
    <n v="1"/>
    <n v="1"/>
    <s v="null"/>
    <s v=" "/>
    <n v="228960"/>
    <s v="CREDIYA 20"/>
    <n v="44440"/>
    <n v="0"/>
    <n v="0"/>
    <n v="0"/>
    <s v=" "/>
    <s v=" "/>
    <n v="0"/>
    <n v="0"/>
    <m/>
    <m/>
    <m/>
    <m/>
  </r>
  <r>
    <n v="1060550"/>
    <s v="C"/>
    <x v="899"/>
    <x v="0"/>
    <n v="4"/>
    <n v="1.1148964681246799E+18"/>
    <d v="2021-08-26T00:00:00"/>
    <d v="2022-02-28T00:00:00"/>
    <n v="0"/>
    <n v="1"/>
    <n v="2"/>
    <n v="30"/>
    <n v="2"/>
    <n v="19.2"/>
    <n v="20983"/>
    <n v="2000000"/>
    <n v="352846"/>
    <n v="1355030"/>
    <n v="0"/>
    <n v="0"/>
    <n v="0"/>
    <m/>
    <n v="0"/>
    <n v="0"/>
    <n v="0"/>
    <m/>
    <m/>
    <d v="2021-10-30T00:00:00"/>
    <n v="1"/>
    <s v="S"/>
    <n v="1"/>
    <n v="30"/>
    <n v="0"/>
    <s v=" "/>
    <s v=" "/>
    <s v=" "/>
    <s v=" "/>
    <s v=" "/>
    <s v=" "/>
    <n v="1"/>
    <n v="1"/>
    <s v="null"/>
    <s v=" "/>
    <n v="294480"/>
    <s v="CREDIYA 20"/>
    <n v="44434"/>
    <n v="0"/>
    <n v="0"/>
    <n v="0"/>
    <s v=" "/>
    <s v=" "/>
    <n v="0"/>
    <n v="0"/>
    <m/>
    <m/>
    <m/>
    <m/>
  </r>
  <r>
    <n v="0"/>
    <s v="C"/>
    <x v="900"/>
    <x v="0"/>
    <n v="4"/>
    <n v="1.1439684361246799E+18"/>
    <d v="2021-09-10T00:00:00"/>
    <d v="2022-08-30T00:00:00"/>
    <n v="0"/>
    <n v="1"/>
    <n v="2"/>
    <n v="30"/>
    <n v="2"/>
    <n v="19.2"/>
    <n v="20983"/>
    <n v="1500000"/>
    <n v="138808"/>
    <n v="1270002"/>
    <n v="0"/>
    <n v="0"/>
    <n v="0"/>
    <m/>
    <n v="0"/>
    <n v="0"/>
    <n v="0"/>
    <m/>
    <m/>
    <d v="2021-10-30T00:00:00"/>
    <n v="1"/>
    <s v="S"/>
    <n v="1"/>
    <n v="30"/>
    <n v="0"/>
    <s v=" "/>
    <s v=" "/>
    <s v=" "/>
    <s v=" "/>
    <s v=" "/>
    <s v=" "/>
    <n v="1"/>
    <n v="1"/>
    <s v="null"/>
    <s v=" "/>
    <n v="1294593"/>
    <s v="CREDIYA 20"/>
    <n v="44449"/>
    <n v="0"/>
    <n v="0"/>
    <n v="0"/>
    <s v=" "/>
    <n v="900771349"/>
    <s v="CLINICA DESA SAS"/>
    <n v="0"/>
    <m/>
    <m/>
    <m/>
    <m/>
  </r>
  <r>
    <n v="71527"/>
    <s v="C"/>
    <x v="901"/>
    <x v="0"/>
    <n v="4"/>
    <n v="1.15194902821038E+18"/>
    <d v="2020-08-21T00:00:00"/>
    <d v="2023-08-30T00:00:00"/>
    <n v="0"/>
    <n v="1"/>
    <n v="14"/>
    <n v="30"/>
    <n v="2"/>
    <n v="18"/>
    <n v="19562"/>
    <n v="2000000"/>
    <n v="75350"/>
    <n v="1366120"/>
    <n v="0"/>
    <n v="0"/>
    <n v="0"/>
    <m/>
    <n v="0"/>
    <n v="0"/>
    <n v="0"/>
    <m/>
    <m/>
    <d v="2021-10-30T00:00:00"/>
    <n v="1"/>
    <s v="S"/>
    <n v="1"/>
    <n v="30"/>
    <n v="0"/>
    <s v=" "/>
    <s v=" "/>
    <s v=" "/>
    <s v=" "/>
    <s v=" "/>
    <s v=" "/>
    <n v="1"/>
    <n v="1"/>
    <s v="null"/>
    <s v=" "/>
    <n v="1294593"/>
    <s v="LIBRE INVERSION 20 SIN CODEUDO"/>
    <n v="44064"/>
    <n v="0"/>
    <n v="0"/>
    <n v="0"/>
    <s v=" "/>
    <n v="900771349"/>
    <s v="CLINICA DESA SAS"/>
    <n v="0"/>
    <m/>
    <m/>
    <m/>
    <m/>
  </r>
  <r>
    <n v="6910345"/>
    <s v="C"/>
    <x v="902"/>
    <x v="0"/>
    <n v="4"/>
    <n v="6254123125589110"/>
    <d v="2021-05-05T00:00:00"/>
    <d v="2026-04-30T00:00:00"/>
    <n v="0"/>
    <n v="1"/>
    <n v="6"/>
    <n v="30"/>
    <n v="2"/>
    <n v="10.199999999999999"/>
    <n v="10691"/>
    <n v="11500000"/>
    <n v="248892"/>
    <n v="10607783"/>
    <n v="0"/>
    <n v="0"/>
    <n v="0"/>
    <m/>
    <n v="0"/>
    <n v="0"/>
    <n v="0"/>
    <m/>
    <m/>
    <d v="2021-10-30T00:00:00"/>
    <n v="1"/>
    <s v="S"/>
    <n v="1"/>
    <n v="30"/>
    <n v="0"/>
    <s v=" "/>
    <s v=" "/>
    <s v=" "/>
    <s v=" "/>
    <s v=" "/>
    <s v=" "/>
    <n v="1"/>
    <n v="1"/>
    <s v="null"/>
    <s v=" "/>
    <n v="3697438"/>
    <s v="COMPRA CARTERA 20"/>
    <n v="44321"/>
    <n v="0"/>
    <n v="0"/>
    <n v="0"/>
    <s v=" "/>
    <n v="900891513"/>
    <s v="CLINICA NUEVA RAFAEL URIBE"/>
    <n v="0"/>
    <m/>
    <m/>
    <m/>
    <m/>
  </r>
  <r>
    <n v="0"/>
    <s v="C"/>
    <x v="903"/>
    <x v="0"/>
    <n v="4"/>
    <n v="3.45648951246887E+16"/>
    <d v="2020-12-21T00:00:00"/>
    <d v="2022-12-30T00:00:00"/>
    <n v="0"/>
    <n v="1"/>
    <n v="10"/>
    <n v="30"/>
    <n v="2"/>
    <n v="21.6"/>
    <n v="23872"/>
    <n v="2000000"/>
    <n v="103954"/>
    <n v="1271879"/>
    <n v="0"/>
    <n v="0"/>
    <n v="0"/>
    <m/>
    <n v="0"/>
    <n v="0"/>
    <n v="0"/>
    <m/>
    <m/>
    <d v="2021-10-30T00:00:00"/>
    <n v="1"/>
    <s v="S"/>
    <n v="1"/>
    <n v="30"/>
    <n v="0"/>
    <s v=" "/>
    <s v=" "/>
    <s v=" "/>
    <s v=" "/>
    <s v=" "/>
    <s v=" "/>
    <n v="1"/>
    <n v="1"/>
    <s v="null"/>
    <s v=" "/>
    <n v="2773245"/>
    <s v="CREDIYA 20"/>
    <n v="44186"/>
    <n v="0"/>
    <n v="0"/>
    <n v="0"/>
    <s v=" "/>
    <n v="900771349"/>
    <s v="CLINICA DESA SAS"/>
    <n v="0"/>
    <m/>
    <m/>
    <m/>
    <m/>
  </r>
  <r>
    <n v="4968826"/>
    <s v="C"/>
    <x v="904"/>
    <x v="0"/>
    <n v="4"/>
    <n v="1.11367218612558E+18"/>
    <d v="2021-05-27T00:00:00"/>
    <d v="2028-05-30T00:00:00"/>
    <n v="0"/>
    <n v="1"/>
    <n v="5"/>
    <n v="30"/>
    <n v="2"/>
    <n v="10.199999999999999"/>
    <n v="10691"/>
    <n v="6530000"/>
    <n v="111124"/>
    <n v="6263419"/>
    <n v="0"/>
    <n v="0"/>
    <n v="0"/>
    <m/>
    <n v="0"/>
    <n v="0"/>
    <n v="0"/>
    <m/>
    <m/>
    <d v="2021-10-30T00:00:00"/>
    <n v="1"/>
    <s v="S"/>
    <n v="1"/>
    <n v="30"/>
    <n v="0"/>
    <s v=" "/>
    <s v=" "/>
    <s v=" "/>
    <s v=" "/>
    <s v=" "/>
    <s v=" "/>
    <n v="1"/>
    <n v="1"/>
    <s v="null"/>
    <s v=" "/>
    <n v="1294593"/>
    <s v="COMPRA CARTERA 20"/>
    <n v="44343"/>
    <n v="0"/>
    <n v="0"/>
    <n v="0"/>
    <s v=" "/>
    <n v="900891513"/>
    <s v="CLINICA NUEVA RAFAEL URIBE"/>
    <n v="0"/>
    <m/>
    <m/>
    <m/>
    <m/>
  </r>
  <r>
    <n v="0"/>
    <s v="C"/>
    <x v="905"/>
    <x v="0"/>
    <n v="4"/>
    <n v="1.1441605751246799E+18"/>
    <d v="2020-09-09T00:00:00"/>
    <d v="2022-08-30T00:00:00"/>
    <n v="0"/>
    <n v="1"/>
    <n v="14"/>
    <n v="30"/>
    <n v="2"/>
    <n v="21.6"/>
    <n v="23872"/>
    <n v="1800000"/>
    <n v="93559"/>
    <n v="846966"/>
    <n v="0"/>
    <n v="0"/>
    <n v="0"/>
    <m/>
    <n v="0"/>
    <n v="0"/>
    <n v="0"/>
    <m/>
    <m/>
    <d v="2021-10-30T00:00:00"/>
    <n v="1"/>
    <s v="S"/>
    <n v="1"/>
    <n v="30"/>
    <n v="0"/>
    <s v=" "/>
    <s v=" "/>
    <s v=" "/>
    <s v=" "/>
    <s v=" "/>
    <s v=" "/>
    <n v="1"/>
    <n v="1"/>
    <s v="null"/>
    <s v=" "/>
    <n v="961437"/>
    <s v="CREDIYA 20"/>
    <n v="44083"/>
    <n v="0"/>
    <n v="0"/>
    <n v="0"/>
    <s v=" "/>
    <n v="900771349"/>
    <s v="CLINICA DESA SAS"/>
    <n v="0"/>
    <m/>
    <m/>
    <m/>
    <m/>
  </r>
  <r>
    <n v="7739603"/>
    <s v="C"/>
    <x v="906"/>
    <x v="0"/>
    <n v="4"/>
    <n v="1.11247021012038E+18"/>
    <d v="2021-07-27T00:00:00"/>
    <d v="2026-07-30T00:00:00"/>
    <n v="0"/>
    <n v="1"/>
    <n v="3"/>
    <n v="30"/>
    <n v="2"/>
    <n v="15.6"/>
    <n v="16765"/>
    <n v="9000000"/>
    <n v="219820"/>
    <n v="8701040"/>
    <n v="0"/>
    <n v="0"/>
    <n v="0"/>
    <m/>
    <n v="0"/>
    <n v="0"/>
    <n v="0"/>
    <m/>
    <m/>
    <d v="2021-10-30T00:00:00"/>
    <n v="1"/>
    <s v="S"/>
    <n v="1"/>
    <n v="30"/>
    <n v="0"/>
    <s v=" "/>
    <s v=" "/>
    <s v=" "/>
    <s v=" "/>
    <s v=" "/>
    <s v=" "/>
    <n v="1"/>
    <n v="1"/>
    <s v="null"/>
    <s v=" "/>
    <n v="961437"/>
    <s v="LIBRE INVERSION 20"/>
    <n v="44404"/>
    <n v="0"/>
    <n v="0"/>
    <n v="0"/>
    <s v=" "/>
    <n v="900771349"/>
    <s v="CLINICA DESA SAS"/>
    <n v="0"/>
    <m/>
    <m/>
    <m/>
    <m/>
  </r>
  <r>
    <n v="4012605"/>
    <s v="C"/>
    <x v="907"/>
    <x v="0"/>
    <n v="4"/>
    <n v="1.14408166712035E+16"/>
    <d v="2020-10-23T00:00:00"/>
    <d v="2025-10-30T00:00:00"/>
    <n v="0"/>
    <n v="1"/>
    <n v="12"/>
    <n v="30"/>
    <n v="2"/>
    <n v="18"/>
    <n v="19562"/>
    <n v="6000000"/>
    <n v="154326"/>
    <n v="5197992"/>
    <n v="0"/>
    <n v="0"/>
    <n v="0"/>
    <m/>
    <n v="0"/>
    <n v="0"/>
    <n v="0"/>
    <m/>
    <m/>
    <d v="2021-10-30T00:00:00"/>
    <n v="1"/>
    <s v="S"/>
    <n v="1"/>
    <n v="30"/>
    <n v="0"/>
    <s v=" "/>
    <s v=" "/>
    <s v=" "/>
    <s v=" "/>
    <s v=" "/>
    <s v=" "/>
    <n v="1"/>
    <n v="1"/>
    <s v="null"/>
    <s v=" "/>
    <n v="1185387"/>
    <s v="LIBRE INVERSION 20"/>
    <n v="44127"/>
    <n v="0"/>
    <n v="0"/>
    <n v="0"/>
    <s v=" "/>
    <n v="0"/>
    <s v="ARIZABALETA LUCIANA"/>
    <n v="0"/>
    <m/>
    <m/>
    <m/>
    <m/>
  </r>
  <r>
    <n v="0"/>
    <s v="C"/>
    <x v="908"/>
    <x v="0"/>
    <n v="4"/>
    <n v="1.1441293451246799E+18"/>
    <d v="2020-05-29T00:00:00"/>
    <d v="2022-05-30T00:00:00"/>
    <n v="0"/>
    <n v="1"/>
    <n v="16"/>
    <n v="30"/>
    <n v="2"/>
    <n v="21.6"/>
    <n v="23872"/>
    <n v="4650000"/>
    <n v="240976"/>
    <n v="1778741"/>
    <n v="0"/>
    <n v="0"/>
    <n v="0"/>
    <m/>
    <n v="0"/>
    <n v="0"/>
    <n v="0"/>
    <m/>
    <m/>
    <d v="2021-10-30T00:00:00"/>
    <n v="1"/>
    <s v="S"/>
    <n v="1"/>
    <n v="30"/>
    <n v="0"/>
    <s v=" "/>
    <s v=" "/>
    <s v=" "/>
    <s v=" "/>
    <s v=" "/>
    <s v=" "/>
    <n v="1"/>
    <n v="1"/>
    <s v="null"/>
    <s v=" "/>
    <n v="2419253"/>
    <s v="CREDIYA 20"/>
    <n v="43980"/>
    <n v="0"/>
    <n v="0"/>
    <n v="0"/>
    <s v=" "/>
    <n v="900771349"/>
    <s v="CLINICA DESA SAS"/>
    <n v="0"/>
    <m/>
    <m/>
    <m/>
    <m/>
  </r>
  <r>
    <n v="371157"/>
    <s v="C"/>
    <x v="909"/>
    <x v="0"/>
    <n v="4"/>
    <n v="1.1305972641246799E+18"/>
    <d v="2021-07-19T00:00:00"/>
    <d v="2023-01-30T00:00:00"/>
    <n v="0"/>
    <n v="1"/>
    <n v="5"/>
    <n v="30"/>
    <n v="2"/>
    <n v="19.2"/>
    <n v="20983"/>
    <n v="1300000"/>
    <n v="84067"/>
    <n v="998914"/>
    <n v="0"/>
    <n v="0"/>
    <n v="0"/>
    <m/>
    <n v="0"/>
    <n v="0"/>
    <n v="0"/>
    <m/>
    <m/>
    <d v="2021-10-30T00:00:00"/>
    <n v="1"/>
    <s v="S"/>
    <n v="1"/>
    <n v="30"/>
    <n v="0"/>
    <s v=" "/>
    <s v=" "/>
    <s v=" "/>
    <s v=" "/>
    <s v=" "/>
    <s v=" "/>
    <n v="1"/>
    <n v="1"/>
    <s v="null"/>
    <s v=" "/>
    <n v="627757"/>
    <s v="CREDIYA 20"/>
    <n v="44396"/>
    <n v="0"/>
    <n v="0"/>
    <n v="0"/>
    <s v=" "/>
    <n v="0"/>
    <s v="ARIZABALETA LUCIANA"/>
    <n v="0"/>
    <m/>
    <m/>
    <m/>
    <m/>
  </r>
  <r>
    <n v="0"/>
    <s v="C"/>
    <x v="910"/>
    <x v="0"/>
    <n v="4"/>
    <n v="1.14394650821038E+18"/>
    <d v="2021-07-30T00:00:00"/>
    <d v="2022-01-30T00:00:00"/>
    <n v="0"/>
    <n v="1"/>
    <n v="3"/>
    <n v="30"/>
    <n v="2"/>
    <n v="15.6"/>
    <n v="16765"/>
    <n v="1000000"/>
    <n v="175824"/>
    <n v="511534"/>
    <n v="0"/>
    <n v="0"/>
    <n v="0"/>
    <m/>
    <n v="0"/>
    <n v="0"/>
    <n v="0"/>
    <m/>
    <m/>
    <d v="2021-10-30T00:00:00"/>
    <n v="1"/>
    <s v="S"/>
    <n v="1"/>
    <n v="30"/>
    <n v="0"/>
    <s v=" "/>
    <s v=" "/>
    <s v=" "/>
    <s v=" "/>
    <s v=" "/>
    <s v=" "/>
    <n v="1"/>
    <n v="1"/>
    <s v="null"/>
    <s v=" "/>
    <n v="627757"/>
    <s v="LIBRE INVERSION 20 SIN CODEUDO"/>
    <n v="44407"/>
    <n v="0"/>
    <n v="0"/>
    <n v="0"/>
    <s v=" "/>
    <n v="800087565"/>
    <s v="SYNLAB COLOMBIA S A S"/>
    <n v="0"/>
    <m/>
    <m/>
    <m/>
    <m/>
  </r>
  <r>
    <n v="733969"/>
    <s v="C"/>
    <x v="911"/>
    <x v="0"/>
    <n v="4"/>
    <n v="2.91076411246891E+16"/>
    <d v="2021-05-12T00:00:00"/>
    <d v="2022-04-30T00:00:00"/>
    <n v="0"/>
    <n v="1"/>
    <n v="1"/>
    <n v="30"/>
    <n v="2"/>
    <n v="19.2"/>
    <n v="20983"/>
    <n v="1300000"/>
    <n v="120300"/>
    <n v="1191889"/>
    <n v="0"/>
    <n v="0"/>
    <n v="0"/>
    <m/>
    <n v="0"/>
    <n v="0"/>
    <n v="0"/>
    <m/>
    <m/>
    <d v="2021-10-30T00:00:00"/>
    <n v="1"/>
    <s v="S"/>
    <n v="1"/>
    <n v="30"/>
    <n v="0"/>
    <s v=" "/>
    <s v=" "/>
    <s v=" "/>
    <s v=" "/>
    <s v=" "/>
    <s v=" "/>
    <n v="1"/>
    <n v="1"/>
    <s v="null"/>
    <s v=" "/>
    <n v="457920"/>
    <s v="CREDIYA 20"/>
    <n v="44328"/>
    <n v="0"/>
    <n v="0"/>
    <n v="0"/>
    <s v=" "/>
    <n v="900771349"/>
    <s v="CLINICA DESA SAS"/>
    <n v="0"/>
    <m/>
    <m/>
    <m/>
    <m/>
  </r>
  <r>
    <n v="611661"/>
    <s v="C"/>
    <x v="912"/>
    <x v="0"/>
    <n v="4"/>
    <n v="1.69389081246891E+16"/>
    <d v="2021-06-09T00:00:00"/>
    <d v="2023-05-30T00:00:00"/>
    <n v="0"/>
    <n v="1"/>
    <n v="5"/>
    <n v="30"/>
    <n v="2"/>
    <n v="19.2"/>
    <n v="20983"/>
    <n v="1300000"/>
    <n v="66038"/>
    <n v="1069581"/>
    <n v="0"/>
    <n v="0"/>
    <n v="0"/>
    <m/>
    <n v="0"/>
    <n v="0"/>
    <n v="0"/>
    <m/>
    <m/>
    <d v="2021-10-30T00:00:00"/>
    <n v="1"/>
    <s v="S"/>
    <n v="1"/>
    <n v="30"/>
    <n v="0"/>
    <s v=" "/>
    <s v=" "/>
    <s v=" "/>
    <s v=" "/>
    <s v=" "/>
    <s v=" "/>
    <n v="1"/>
    <n v="1"/>
    <s v="null"/>
    <s v=" "/>
    <n v="457920"/>
    <s v="CREDIYA 20"/>
    <n v="44356"/>
    <n v="0"/>
    <n v="0"/>
    <n v="0"/>
    <s v=" "/>
    <n v="900771349"/>
    <s v="CLINICA DESA SAS"/>
    <n v="0"/>
    <m/>
    <m/>
    <m/>
    <m/>
  </r>
  <r>
    <n v="1113148"/>
    <s v="C"/>
    <x v="913"/>
    <x v="0"/>
    <n v="4"/>
    <n v="3.1991081124689E+16"/>
    <d v="2021-04-27T00:00:00"/>
    <d v="2023-04-30T00:00:00"/>
    <n v="0"/>
    <n v="1"/>
    <n v="6"/>
    <n v="30"/>
    <n v="2"/>
    <n v="19.2"/>
    <n v="20983"/>
    <n v="2000000"/>
    <n v="101596"/>
    <n v="1571068"/>
    <n v="0"/>
    <n v="0"/>
    <n v="0"/>
    <m/>
    <n v="0"/>
    <n v="0"/>
    <n v="0"/>
    <m/>
    <m/>
    <d v="2021-10-30T00:00:00"/>
    <n v="1"/>
    <s v="S"/>
    <n v="1"/>
    <n v="30"/>
    <n v="0"/>
    <s v=" "/>
    <s v=" "/>
    <s v=" "/>
    <s v=" "/>
    <s v=" "/>
    <s v=" "/>
    <n v="1"/>
    <n v="1"/>
    <s v="null"/>
    <s v=" "/>
    <n v="457920"/>
    <s v="CREDIYA 20"/>
    <n v="44313"/>
    <n v="0"/>
    <n v="0"/>
    <n v="0"/>
    <s v=" "/>
    <n v="900891513"/>
    <s v="CLINICA NUEVA RAFAEL URIBE"/>
    <n v="0"/>
    <m/>
    <m/>
    <m/>
    <m/>
  </r>
  <r>
    <n v="6378163"/>
    <s v="C"/>
    <x v="914"/>
    <x v="0"/>
    <n v="4"/>
    <n v="6.6956150120389E+16"/>
    <d v="2021-04-14T00:00:00"/>
    <d v="2027-03-30T00:00:00"/>
    <n v="0"/>
    <n v="1"/>
    <n v="23"/>
    <n v="30"/>
    <n v="2"/>
    <n v="15.6"/>
    <n v="16765"/>
    <n v="18000000"/>
    <n v="392438"/>
    <n v="13901265"/>
    <n v="0"/>
    <n v="0"/>
    <n v="0"/>
    <m/>
    <n v="0"/>
    <n v="0"/>
    <n v="0"/>
    <m/>
    <m/>
    <d v="2021-10-30T00:00:00"/>
    <n v="1"/>
    <s v="S"/>
    <n v="1"/>
    <n v="30"/>
    <n v="0"/>
    <s v=" "/>
    <s v=" "/>
    <s v=" "/>
    <s v=" "/>
    <s v=" "/>
    <s v=" "/>
    <n v="1"/>
    <n v="1"/>
    <s v="null"/>
    <s v=" "/>
    <n v="7523102"/>
    <s v="LIBRE INVERSION 20"/>
    <n v="44300"/>
    <n v="0"/>
    <n v="0"/>
    <n v="0"/>
    <s v=" "/>
    <s v=" "/>
    <n v="0"/>
    <n v="0"/>
    <m/>
    <m/>
    <m/>
    <m/>
  </r>
  <r>
    <n v="0"/>
    <s v="C"/>
    <x v="915"/>
    <x v="0"/>
    <n v="4"/>
    <n v="1.66750891083895E+16"/>
    <d v="2021-09-21T00:00:00"/>
    <d v="2021-12-30T00:00:00"/>
    <n v="0"/>
    <n v="2"/>
    <n v="0"/>
    <n v="30"/>
    <n v="2"/>
    <n v="19.2"/>
    <n v="20983"/>
    <n v="300000"/>
    <n v="0"/>
    <n v="300000"/>
    <n v="0"/>
    <n v="0"/>
    <n v="0"/>
    <m/>
    <n v="0"/>
    <n v="0"/>
    <n v="0"/>
    <n v="300000"/>
    <n v="12"/>
    <d v="2021-09-21T00:00:00"/>
    <n v="1"/>
    <s v="S"/>
    <n v="1"/>
    <n v="30"/>
    <n v="0"/>
    <s v=" "/>
    <s v=" "/>
    <s v=" "/>
    <s v=" "/>
    <s v=" "/>
    <s v=" "/>
    <n v="1"/>
    <n v="1"/>
    <s v="null"/>
    <s v=" "/>
    <n v="855765"/>
    <s v="CREDIYA CUOTA UNICA"/>
    <n v="44460"/>
    <n v="0"/>
    <n v="0"/>
    <n v="0"/>
    <s v=" "/>
    <n v="890303093000"/>
    <n v="0"/>
    <n v="0"/>
    <m/>
    <m/>
    <m/>
    <m/>
  </r>
  <r>
    <n v="15673853"/>
    <s v="C"/>
    <x v="916"/>
    <x v="0"/>
    <n v="4"/>
    <n v="3.8640923210389104E+16"/>
    <d v="2021-05-04T00:00:00"/>
    <d v="2027-04-30T00:00:00"/>
    <n v="0"/>
    <n v="1"/>
    <n v="6"/>
    <n v="30"/>
    <n v="2"/>
    <n v="15.6"/>
    <n v="16765"/>
    <n v="17000000"/>
    <n v="393521"/>
    <n v="16189013"/>
    <n v="0"/>
    <n v="0"/>
    <n v="0"/>
    <m/>
    <n v="0"/>
    <n v="0"/>
    <n v="0"/>
    <m/>
    <m/>
    <d v="2021-10-29T00:00:00"/>
    <n v="1"/>
    <s v="S"/>
    <n v="1"/>
    <n v="30"/>
    <n v="0"/>
    <s v=" "/>
    <s v=" "/>
    <s v=" "/>
    <s v=" "/>
    <s v=" "/>
    <s v=" "/>
    <n v="1"/>
    <n v="1"/>
    <s v="null"/>
    <s v=" "/>
    <n v="515160"/>
    <s v="LIBRE INVERSION 20 SIN CODEUDO"/>
    <n v="44320"/>
    <n v="0"/>
    <n v="0"/>
    <n v="0"/>
    <s v=" "/>
    <n v="890303093000"/>
    <n v="0"/>
    <n v="0"/>
    <m/>
    <m/>
    <m/>
    <m/>
  </r>
  <r>
    <n v="350028"/>
    <s v="C"/>
    <x v="917"/>
    <x v="1"/>
    <n v="4"/>
    <n v="6.1343421049187904E+16"/>
    <d v="2021-08-30T00:00:00"/>
    <d v="2021-12-30T00:00:00"/>
    <n v="30"/>
    <n v="1"/>
    <n v="0"/>
    <n v="30"/>
    <n v="2"/>
    <n v="18"/>
    <n v="19562"/>
    <n v="350028"/>
    <n v="90924"/>
    <n v="350028"/>
    <n v="9218"/>
    <n v="0"/>
    <n v="0"/>
    <m/>
    <n v="0"/>
    <n v="0"/>
    <n v="0"/>
    <m/>
    <m/>
    <d v="2021-08-30T00:00:00"/>
    <n v="1"/>
    <s v="S"/>
    <n v="1"/>
    <n v="30"/>
    <n v="85499"/>
    <s v=" "/>
    <s v=" "/>
    <s v=" "/>
    <s v=" "/>
    <s v=" "/>
    <s v=" "/>
    <n v="1"/>
    <n v="1"/>
    <s v="null"/>
    <s v=" "/>
    <n v="0"/>
    <s v="EX ASOCIADOS"/>
    <n v="44447"/>
    <n v="0"/>
    <n v="0"/>
    <n v="0"/>
    <s v=" "/>
    <n v="1"/>
    <s v="SARA SOFIA URIBE "/>
    <n v="0"/>
    <m/>
    <m/>
    <m/>
    <m/>
  </r>
  <r>
    <n v="5871239"/>
    <s v="C"/>
    <x v="918"/>
    <x v="1"/>
    <n v="4"/>
    <n v="3.88721081049884E+16"/>
    <d v="2021-08-30T00:00:00"/>
    <d v="2025-09-30T00:00:00"/>
    <n v="0"/>
    <n v="1"/>
    <n v="22"/>
    <n v="30"/>
    <n v="2"/>
    <n v="16.8"/>
    <n v="18156"/>
    <n v="9278883"/>
    <n v="265851"/>
    <n v="5871239"/>
    <n v="0"/>
    <n v="0"/>
    <n v="0"/>
    <m/>
    <n v="0"/>
    <n v="0"/>
    <n v="0"/>
    <m/>
    <m/>
    <d v="2021-10-31T00:00:00"/>
    <n v="1"/>
    <s v="S"/>
    <n v="1"/>
    <n v="30"/>
    <n v="0"/>
    <s v=" "/>
    <s v=" "/>
    <s v=" "/>
    <s v=" "/>
    <s v=" "/>
    <s v=" "/>
    <n v="1"/>
    <n v="1"/>
    <s v="null"/>
    <s v=" "/>
    <n v="0"/>
    <s v="EX ASOCIADOS"/>
    <n v="44447"/>
    <n v="0"/>
    <n v="0"/>
    <n v="0"/>
    <s v=" "/>
    <n v="1"/>
    <s v="SARA SOFIA URIBE "/>
    <n v="0"/>
    <m/>
    <m/>
    <m/>
    <m/>
  </r>
  <r>
    <n v="5507735"/>
    <s v="C"/>
    <x v="919"/>
    <x v="1"/>
    <n v="4"/>
    <n v="3.88797201049886E+16"/>
    <d v="2021-08-30T00:00:00"/>
    <d v="2026-12-30T00:00:00"/>
    <n v="0"/>
    <n v="1"/>
    <n v="2"/>
    <n v="30"/>
    <n v="2"/>
    <n v="18"/>
    <n v="19562"/>
    <n v="5612337"/>
    <n v="138890"/>
    <n v="5507735"/>
    <n v="0"/>
    <n v="0"/>
    <n v="0"/>
    <m/>
    <n v="0"/>
    <n v="0"/>
    <n v="0"/>
    <m/>
    <m/>
    <d v="2021-10-22T00:00:00"/>
    <n v="1"/>
    <s v="S"/>
    <n v="1"/>
    <n v="30"/>
    <n v="0"/>
    <s v=" "/>
    <s v=" "/>
    <s v=" "/>
    <s v=" "/>
    <s v=" "/>
    <s v=" "/>
    <n v="1"/>
    <n v="1"/>
    <s v="null"/>
    <s v=" "/>
    <n v="0"/>
    <s v="EX ASOCIADOS"/>
    <n v="44447"/>
    <n v="0"/>
    <n v="0"/>
    <n v="0"/>
    <s v=" "/>
    <n v="1"/>
    <s v="SARA SOFIA URIBE "/>
    <n v="0"/>
    <m/>
    <m/>
    <m/>
    <m/>
  </r>
  <r>
    <n v="255088"/>
    <s v="C"/>
    <x v="919"/>
    <x v="1"/>
    <n v="4"/>
    <n v="3.88797201049882E+16"/>
    <d v="2021-08-30T00:00:00"/>
    <d v="2022-12-30T00:00:00"/>
    <n v="0"/>
    <n v="1"/>
    <n v="2"/>
    <n v="30"/>
    <n v="2"/>
    <n v="21.6"/>
    <n v="23872"/>
    <n v="286982"/>
    <n v="20886"/>
    <n v="255088"/>
    <n v="0"/>
    <n v="0"/>
    <n v="0"/>
    <m/>
    <n v="0"/>
    <n v="0"/>
    <n v="0"/>
    <m/>
    <m/>
    <d v="2021-10-22T00:00:00"/>
    <n v="1"/>
    <s v="S"/>
    <n v="1"/>
    <n v="30"/>
    <n v="0"/>
    <s v=" "/>
    <s v=" "/>
    <s v=" "/>
    <s v=" "/>
    <s v=" "/>
    <s v=" "/>
    <n v="1"/>
    <n v="1"/>
    <s v="null"/>
    <s v=" "/>
    <n v="0"/>
    <s v="EX ASOCIADOS"/>
    <n v="44447"/>
    <n v="0"/>
    <n v="0"/>
    <n v="0"/>
    <s v=" "/>
    <n v="1"/>
    <s v="SARA SOFIA URIBE "/>
    <n v="0"/>
    <m/>
    <m/>
    <m/>
    <m/>
  </r>
  <r>
    <n v="2915902"/>
    <s v="C"/>
    <x v="920"/>
    <x v="1"/>
    <n v="4"/>
    <n v="1.08713277710498E+18"/>
    <d v="2020-12-30T00:00:00"/>
    <d v="2027-06-30T00:00:00"/>
    <n v="30"/>
    <n v="1"/>
    <n v="8"/>
    <n v="30"/>
    <n v="2"/>
    <n v="18"/>
    <n v="19562"/>
    <n v="3080668"/>
    <n v="68339"/>
    <n v="2915902"/>
    <n v="87130"/>
    <n v="0"/>
    <n v="0"/>
    <m/>
    <n v="0"/>
    <n v="0"/>
    <n v="0"/>
    <m/>
    <m/>
    <d v="2021-10-31T00:00:00"/>
    <n v="1"/>
    <s v="S"/>
    <n v="1"/>
    <n v="30"/>
    <n v="23142"/>
    <s v=" "/>
    <s v=" "/>
    <s v=" "/>
    <s v=" "/>
    <s v=" "/>
    <s v=" "/>
    <n v="1"/>
    <n v="1"/>
    <s v="null"/>
    <s v=" "/>
    <n v="0"/>
    <s v="EX ASOCIADOS"/>
    <n v="44203"/>
    <n v="0"/>
    <n v="0"/>
    <n v="0"/>
    <s v=" "/>
    <n v="1"/>
    <s v="SARA SOFIA URIBE "/>
    <n v="0"/>
    <m/>
    <m/>
    <m/>
    <m/>
  </r>
  <r>
    <n v="0"/>
    <s v="C"/>
    <x v="921"/>
    <x v="0"/>
    <n v="4"/>
    <n v="1.1440769641246799E+18"/>
    <d v="2021-05-24T00:00:00"/>
    <d v="2021-10-30T00:00:00"/>
    <n v="0"/>
    <n v="1"/>
    <n v="3"/>
    <n v="30"/>
    <n v="2"/>
    <n v="19.2"/>
    <n v="20983"/>
    <n v="1300000"/>
    <n v="273010"/>
    <n v="516637"/>
    <n v="0"/>
    <n v="0"/>
    <n v="0"/>
    <m/>
    <n v="0"/>
    <n v="0"/>
    <n v="0"/>
    <m/>
    <m/>
    <d v="2021-10-30T00:00:00"/>
    <n v="1"/>
    <s v="S"/>
    <n v="1"/>
    <n v="30"/>
    <n v="0"/>
    <s v=" "/>
    <s v=" "/>
    <s v=" "/>
    <s v=" "/>
    <s v=" "/>
    <s v=" "/>
    <n v="1"/>
    <n v="1"/>
    <s v="null"/>
    <s v=" "/>
    <n v="588960"/>
    <s v="CREDIYA 20"/>
    <n v="44340"/>
    <n v="0"/>
    <n v="0"/>
    <n v="0"/>
    <s v=" "/>
    <n v="0"/>
    <n v="0"/>
    <n v="0"/>
    <m/>
    <m/>
    <m/>
    <m/>
  </r>
  <r>
    <n v="1454645"/>
    <s v="C"/>
    <x v="922"/>
    <x v="0"/>
    <n v="4"/>
    <n v="1.1070710181246799E+18"/>
    <d v="2021-07-19T00:00:00"/>
    <d v="2022-07-30T00:00:00"/>
    <n v="0"/>
    <n v="1"/>
    <n v="3"/>
    <n v="30"/>
    <n v="2"/>
    <n v="19.2"/>
    <n v="20983"/>
    <n v="2490000"/>
    <n v="230422"/>
    <n v="1912565"/>
    <n v="0"/>
    <n v="0"/>
    <n v="0"/>
    <m/>
    <n v="0"/>
    <n v="0"/>
    <n v="0"/>
    <m/>
    <m/>
    <d v="2021-10-29T00:00:00"/>
    <n v="1"/>
    <s v="S"/>
    <n v="1"/>
    <n v="30"/>
    <n v="0"/>
    <s v=" "/>
    <s v=" "/>
    <s v=" "/>
    <s v=" "/>
    <s v=" "/>
    <s v=" "/>
    <n v="1"/>
    <n v="1"/>
    <s v="null"/>
    <s v=" "/>
    <n v="457920"/>
    <s v="CREDIYA 20"/>
    <n v="44396"/>
    <n v="0"/>
    <n v="0"/>
    <n v="0"/>
    <s v=" "/>
    <n v="890303093000"/>
    <n v="0"/>
    <n v="0"/>
    <m/>
    <m/>
    <m/>
    <m/>
  </r>
  <r>
    <n v="988614"/>
    <s v="C"/>
    <x v="923"/>
    <x v="0"/>
    <n v="4"/>
    <n v="1.1306296461246799E+18"/>
    <d v="2021-04-09T00:00:00"/>
    <d v="2023-03-30T00:00:00"/>
    <n v="0"/>
    <n v="1"/>
    <n v="1"/>
    <n v="30"/>
    <n v="2"/>
    <n v="19.2"/>
    <n v="20983"/>
    <n v="1500000"/>
    <n v="76197"/>
    <n v="1446534"/>
    <n v="0"/>
    <n v="0"/>
    <n v="0"/>
    <m/>
    <n v="0"/>
    <n v="0"/>
    <n v="0"/>
    <m/>
    <m/>
    <d v="2021-10-29T00:00:00"/>
    <n v="1"/>
    <s v="S"/>
    <n v="1"/>
    <n v="30"/>
    <n v="0"/>
    <s v=" "/>
    <s v=" "/>
    <s v=" "/>
    <s v=" "/>
    <s v=" "/>
    <s v=" "/>
    <n v="1"/>
    <n v="1"/>
    <s v="null"/>
    <s v=" "/>
    <n v="457920"/>
    <s v="CREDIYA 20"/>
    <n v="44295"/>
    <n v="0"/>
    <n v="0"/>
    <n v="0"/>
    <s v=" "/>
    <n v="890303093000"/>
    <n v="0"/>
    <n v="0"/>
    <m/>
    <m/>
    <m/>
    <m/>
  </r>
  <r>
    <n v="7617325"/>
    <s v="C"/>
    <x v="924"/>
    <x v="0"/>
    <n v="4"/>
    <n v="4.55936751203892E+16"/>
    <d v="2021-07-08T00:00:00"/>
    <d v="2026-06-30T00:00:00"/>
    <n v="0"/>
    <n v="1"/>
    <n v="4"/>
    <n v="30"/>
    <n v="2"/>
    <n v="15.6"/>
    <n v="16765"/>
    <n v="9000000"/>
    <n v="219820"/>
    <n v="8598685"/>
    <n v="0"/>
    <n v="0"/>
    <n v="0"/>
    <m/>
    <n v="0"/>
    <n v="0"/>
    <n v="0"/>
    <m/>
    <m/>
    <d v="2021-10-30T00:00:00"/>
    <n v="1"/>
    <s v="S"/>
    <n v="1"/>
    <n v="30"/>
    <n v="0"/>
    <s v=" "/>
    <s v=" "/>
    <s v=" "/>
    <s v=" "/>
    <s v=" "/>
    <s v=" "/>
    <n v="1"/>
    <n v="1"/>
    <s v="null"/>
    <s v=" "/>
    <n v="981360"/>
    <s v="LIBRE INVERSION 20"/>
    <n v="44385"/>
    <n v="0"/>
    <n v="0"/>
    <n v="0"/>
    <s v=" "/>
    <n v="0"/>
    <s v="ARIZABALETA LUCIANA"/>
    <n v="0"/>
    <m/>
    <m/>
    <m/>
    <m/>
  </r>
  <r>
    <n v="854732"/>
    <s v="C"/>
    <x v="925"/>
    <x v="0"/>
    <n v="4"/>
    <n v="9.4418176124689504E+16"/>
    <d v="2021-09-20T00:00:00"/>
    <d v="2023-09-30T00:00:00"/>
    <n v="0"/>
    <n v="1"/>
    <n v="1"/>
    <n v="30"/>
    <n v="2"/>
    <n v="19.2"/>
    <n v="20983"/>
    <n v="1300000"/>
    <n v="66038"/>
    <n v="1255412"/>
    <n v="0"/>
    <n v="0"/>
    <n v="0"/>
    <m/>
    <n v="0"/>
    <n v="0"/>
    <n v="0"/>
    <m/>
    <m/>
    <d v="2021-10-30T00:00:00"/>
    <n v="1"/>
    <s v="S"/>
    <n v="1"/>
    <n v="30"/>
    <n v="0"/>
    <s v=" "/>
    <s v=" "/>
    <s v=" "/>
    <s v=" "/>
    <s v=" "/>
    <s v=" "/>
    <n v="1"/>
    <n v="1"/>
    <s v="null"/>
    <s v=" "/>
    <n v="400680"/>
    <s v="CREDIYA 20"/>
    <n v="44459"/>
    <n v="0"/>
    <n v="0"/>
    <n v="0"/>
    <s v=" "/>
    <n v="800087565"/>
    <s v="SYNLAB COLOMBIA S A S"/>
    <n v="0"/>
    <m/>
    <m/>
    <m/>
    <m/>
  </r>
  <r>
    <n v="1318070"/>
    <s v="C"/>
    <x v="926"/>
    <x v="0"/>
    <n v="4"/>
    <n v="6.70216801246892E+16"/>
    <d v="2021-07-06T00:00:00"/>
    <d v="2023-06-30T00:00:00"/>
    <n v="0"/>
    <n v="1"/>
    <n v="4"/>
    <n v="30"/>
    <n v="2"/>
    <n v="19.2"/>
    <n v="20983"/>
    <n v="2000000"/>
    <n v="101596"/>
    <n v="1718750"/>
    <n v="0"/>
    <n v="0"/>
    <n v="0"/>
    <m/>
    <n v="0"/>
    <n v="0"/>
    <n v="0"/>
    <m/>
    <m/>
    <d v="2021-10-30T00:00:00"/>
    <n v="1"/>
    <s v="S"/>
    <n v="1"/>
    <n v="30"/>
    <n v="0"/>
    <s v=" "/>
    <s v=" "/>
    <s v=" "/>
    <s v=" "/>
    <s v=" "/>
    <s v=" "/>
    <n v="1"/>
    <n v="1"/>
    <s v="null"/>
    <s v=" "/>
    <n v="400680"/>
    <s v="CREDIYA 20"/>
    <n v="44383"/>
    <n v="0"/>
    <n v="0"/>
    <n v="0"/>
    <s v=" "/>
    <n v="800087565"/>
    <s v="SYNLAB COLOMBIA S A S"/>
    <n v="0"/>
    <m/>
    <m/>
    <m/>
    <m/>
  </r>
  <r>
    <n v="4215417"/>
    <s v="C"/>
    <x v="927"/>
    <x v="0"/>
    <n v="4"/>
    <n v="2.85398011203891E+16"/>
    <d v="2021-06-16T00:00:00"/>
    <d v="2026-05-30T00:00:00"/>
    <n v="0"/>
    <n v="1"/>
    <n v="5"/>
    <n v="30"/>
    <n v="2"/>
    <n v="15.6"/>
    <n v="16765"/>
    <n v="5000000"/>
    <n v="122122"/>
    <n v="4719417"/>
    <n v="0"/>
    <n v="0"/>
    <n v="0"/>
    <m/>
    <n v="0"/>
    <n v="0"/>
    <n v="0"/>
    <m/>
    <m/>
    <d v="2021-10-30T00:00:00"/>
    <n v="1"/>
    <s v="S"/>
    <n v="1"/>
    <n v="30"/>
    <n v="0"/>
    <s v=" "/>
    <s v=" "/>
    <s v=" "/>
    <s v=" "/>
    <s v=" "/>
    <s v=" "/>
    <n v="1"/>
    <n v="1"/>
    <s v="null"/>
    <s v=" "/>
    <n v="504000"/>
    <s v="LIBRE INVERSION 20"/>
    <n v="44363"/>
    <n v="0"/>
    <n v="0"/>
    <n v="0"/>
    <s v=" "/>
    <n v="900891513"/>
    <s v="CLINICA NUEVA RAFAEL URIBE"/>
    <n v="0"/>
    <m/>
    <m/>
    <m/>
    <m/>
  </r>
  <r>
    <n v="1385520"/>
    <s v="C"/>
    <x v="928"/>
    <x v="0"/>
    <n v="4"/>
    <n v="1.1136647681246799E+18"/>
    <d v="2021-10-25T00:00:00"/>
    <d v="2023-10-30T00:00:00"/>
    <n v="0"/>
    <n v="1"/>
    <n v="0"/>
    <n v="30"/>
    <n v="2"/>
    <n v="19.2"/>
    <n v="20983"/>
    <n v="1500000"/>
    <n v="76197"/>
    <n v="1500000"/>
    <n v="0"/>
    <n v="0"/>
    <n v="0"/>
    <m/>
    <n v="0"/>
    <n v="0"/>
    <n v="0"/>
    <m/>
    <m/>
    <d v="2021-10-25T00:00:00"/>
    <n v="1"/>
    <s v="S"/>
    <n v="1"/>
    <n v="30"/>
    <n v="0"/>
    <s v=" "/>
    <s v=" "/>
    <s v=" "/>
    <s v=" "/>
    <s v=" "/>
    <s v=" "/>
    <n v="1"/>
    <n v="1"/>
    <s v="null"/>
    <s v=" "/>
    <n v="114480"/>
    <s v="CREDIYA 20"/>
    <n v="44494"/>
    <n v="0"/>
    <n v="0"/>
    <n v="0"/>
    <s v=" "/>
    <n v="900347805"/>
    <s v="CAMPOFERT SAS "/>
    <n v="0"/>
    <m/>
    <m/>
    <m/>
    <m/>
  </r>
  <r>
    <n v="1963000"/>
    <s v="C"/>
    <x v="929"/>
    <x v="1"/>
    <n v="4"/>
    <n v="3.15744271049854E+16"/>
    <d v="2021-10-29T00:00:00"/>
    <d v="2024-03-30T00:00:00"/>
    <n v="0"/>
    <n v="1"/>
    <n v="0"/>
    <n v="30"/>
    <n v="2"/>
    <n v="17.399999999999999"/>
    <n v="18857"/>
    <n v="1963000"/>
    <n v="83975"/>
    <n v="1963000"/>
    <n v="0"/>
    <n v="0"/>
    <n v="0"/>
    <m/>
    <n v="0"/>
    <n v="0"/>
    <n v="0"/>
    <m/>
    <m/>
    <d v="2021-10-29T00:00:00"/>
    <n v="1"/>
    <s v="S"/>
    <n v="1"/>
    <n v="30"/>
    <n v="0"/>
    <s v=" "/>
    <s v=" "/>
    <s v=" "/>
    <s v=" "/>
    <s v=" "/>
    <s v=" "/>
    <n v="1"/>
    <n v="1"/>
    <s v="null"/>
    <s v=" "/>
    <n v="0"/>
    <s v="EX ASOCIADOS"/>
    <n v="44508"/>
    <n v="0"/>
    <n v="0"/>
    <n v="0"/>
    <s v=" "/>
    <n v="1"/>
    <s v="SARA SOFIA URIBE "/>
    <n v="0"/>
    <m/>
    <m/>
    <m/>
    <m/>
  </r>
  <r>
    <n v="925459"/>
    <s v="C"/>
    <x v="929"/>
    <x v="1"/>
    <n v="4"/>
    <n v="3.15744271049878E+16"/>
    <d v="2021-10-29T00:00:00"/>
    <d v="2025-06-30T00:00:00"/>
    <n v="0"/>
    <n v="1"/>
    <n v="0"/>
    <n v="30"/>
    <n v="2"/>
    <n v="15.6"/>
    <n v="16765"/>
    <n v="925459"/>
    <n v="28032"/>
    <n v="925459"/>
    <n v="0"/>
    <n v="0"/>
    <n v="0"/>
    <m/>
    <n v="0"/>
    <n v="0"/>
    <n v="0"/>
    <m/>
    <m/>
    <d v="2021-10-29T00:00:00"/>
    <n v="1"/>
    <s v="S"/>
    <n v="1"/>
    <n v="30"/>
    <n v="0"/>
    <s v=" "/>
    <s v=" "/>
    <s v=" "/>
    <s v=" "/>
    <s v=" "/>
    <s v=" "/>
    <n v="1"/>
    <n v="1"/>
    <s v="null"/>
    <s v=" "/>
    <n v="0"/>
    <s v="EX ASOCIADOS"/>
    <n v="44508"/>
    <n v="0"/>
    <n v="0"/>
    <n v="0"/>
    <s v=" "/>
    <n v="1"/>
    <s v="SARA SOFIA URIBE "/>
    <n v="0"/>
    <m/>
    <m/>
    <m/>
    <m/>
  </r>
  <r>
    <n v="3223678"/>
    <s v="C"/>
    <x v="930"/>
    <x v="1"/>
    <n v="4"/>
    <n v="9.4441633214988608E+16"/>
    <d v="2021-10-29T00:00:00"/>
    <d v="2023-12-30T00:00:00"/>
    <n v="0"/>
    <n v="1"/>
    <n v="0"/>
    <n v="30"/>
    <n v="2"/>
    <n v="11.76"/>
    <n v="12415"/>
    <n v="3223678"/>
    <n v="145623"/>
    <n v="3223678"/>
    <n v="0"/>
    <n v="0"/>
    <n v="0"/>
    <m/>
    <n v="0"/>
    <n v="0"/>
    <n v="0"/>
    <m/>
    <m/>
    <d v="2021-10-29T00:00:00"/>
    <n v="1"/>
    <s v="S"/>
    <n v="1"/>
    <n v="30"/>
    <n v="0"/>
    <s v=" "/>
    <s v=" "/>
    <s v=" "/>
    <s v=" "/>
    <s v=" "/>
    <s v=" "/>
    <n v="1"/>
    <n v="1"/>
    <s v="null"/>
    <s v=" "/>
    <n v="0"/>
    <s v="EXASOCIADOS SI CODEUDOR"/>
    <n v="44508"/>
    <n v="0"/>
    <n v="0"/>
    <n v="0"/>
    <s v=" "/>
    <n v="1"/>
    <s v="SARA SOFIA URIBE "/>
    <n v="0"/>
    <m/>
    <m/>
    <m/>
    <m/>
  </r>
  <r>
    <n v="5324246"/>
    <s v="C"/>
    <x v="931"/>
    <x v="1"/>
    <n v="4"/>
    <n v="1.11367104610498E+18"/>
    <d v="2021-10-29T00:00:00"/>
    <d v="2027-05-30T00:00:00"/>
    <n v="0"/>
    <n v="1"/>
    <n v="0"/>
    <n v="30"/>
    <n v="2"/>
    <n v="15.6"/>
    <n v="16765"/>
    <n v="5324246"/>
    <n v="121251"/>
    <n v="5324246"/>
    <n v="0"/>
    <n v="0"/>
    <n v="0"/>
    <m/>
    <n v="0"/>
    <n v="0"/>
    <n v="0"/>
    <m/>
    <m/>
    <d v="2021-10-29T00:00:00"/>
    <n v="1"/>
    <s v="S"/>
    <n v="1"/>
    <n v="30"/>
    <n v="0"/>
    <s v=" "/>
    <s v=" "/>
    <s v=" "/>
    <s v=" "/>
    <s v=" "/>
    <s v=" "/>
    <n v="1"/>
    <n v="1"/>
    <s v="null"/>
    <s v=" "/>
    <n v="0"/>
    <s v="EX ASOCIADOS"/>
    <n v="44508"/>
    <n v="0"/>
    <n v="0"/>
    <n v="0"/>
    <s v=" "/>
    <n v="1"/>
    <s v="SARA SOFIA URIBE "/>
    <n v="0"/>
    <m/>
    <m/>
    <m/>
    <m/>
  </r>
  <r>
    <n v="3123175"/>
    <s v="C"/>
    <x v="932"/>
    <x v="1"/>
    <n v="4"/>
    <n v="1.14415146821498E+18"/>
    <d v="2021-10-29T00:00:00"/>
    <d v="2026-09-30T00:00:00"/>
    <n v="0"/>
    <n v="1"/>
    <n v="0"/>
    <n v="30"/>
    <n v="2"/>
    <n v="15.6"/>
    <n v="16765"/>
    <n v="3123175"/>
    <n v="81161"/>
    <n v="3123175"/>
    <n v="0"/>
    <n v="0"/>
    <n v="0"/>
    <m/>
    <n v="0"/>
    <n v="0"/>
    <n v="0"/>
    <m/>
    <m/>
    <d v="2021-10-29T00:00:00"/>
    <n v="1"/>
    <s v="S"/>
    <n v="1"/>
    <n v="30"/>
    <n v="0"/>
    <s v=" "/>
    <s v=" "/>
    <s v=" "/>
    <s v=" "/>
    <s v=" "/>
    <s v=" "/>
    <n v="1"/>
    <n v="1"/>
    <s v="null"/>
    <s v=" "/>
    <n v="0"/>
    <s v="EXASOCIADOS SI CODEUDOR"/>
    <n v="44508"/>
    <n v="0"/>
    <n v="0"/>
    <n v="0"/>
    <s v=" "/>
    <n v="1"/>
    <s v="SARA SOFIA URIBE "/>
    <n v="0"/>
    <m/>
    <m/>
    <m/>
    <m/>
  </r>
  <r>
    <n v="2251254"/>
    <s v="C"/>
    <x v="933"/>
    <x v="1"/>
    <n v="4"/>
    <n v="1.10707137110498E+18"/>
    <d v="2021-10-29T00:00:00"/>
    <d v="2026-01-30T00:00:00"/>
    <n v="0"/>
    <n v="1"/>
    <n v="0"/>
    <n v="30"/>
    <n v="2"/>
    <n v="18"/>
    <n v="19562"/>
    <n v="2251254"/>
    <n v="64189"/>
    <n v="2251254"/>
    <n v="0"/>
    <n v="0"/>
    <n v="0"/>
    <m/>
    <n v="0"/>
    <n v="0"/>
    <n v="0"/>
    <m/>
    <m/>
    <d v="2021-10-29T00:00:00"/>
    <n v="1"/>
    <s v="S"/>
    <n v="1"/>
    <n v="30"/>
    <n v="0"/>
    <s v=" "/>
    <s v=" "/>
    <s v=" "/>
    <s v=" "/>
    <s v=" "/>
    <s v=" "/>
    <n v="1"/>
    <n v="1"/>
    <s v="null"/>
    <s v=" "/>
    <n v="0"/>
    <s v="EX ASOCIADOS"/>
    <n v="44508"/>
    <n v="0"/>
    <n v="0"/>
    <n v="0"/>
    <s v=" "/>
    <n v="1"/>
    <s v="SARA SOFIA URIBE "/>
    <n v="0"/>
    <m/>
    <m/>
    <m/>
    <m/>
  </r>
  <r>
    <n v="2241126"/>
    <s v="C"/>
    <x v="933"/>
    <x v="1"/>
    <n v="4"/>
    <n v="1.10707137110495E+16"/>
    <d v="2021-10-29T00:00:00"/>
    <d v="2028-02-29T00:00:00"/>
    <n v="0"/>
    <n v="1"/>
    <n v="0"/>
    <n v="30"/>
    <n v="2"/>
    <n v="10.199999999999999"/>
    <n v="10691"/>
    <n v="2241126"/>
    <n v="40842"/>
    <n v="2241126"/>
    <n v="0"/>
    <n v="0"/>
    <n v="0"/>
    <m/>
    <n v="0"/>
    <n v="0"/>
    <n v="0"/>
    <m/>
    <m/>
    <d v="2021-10-29T00:00:00"/>
    <n v="1"/>
    <s v="S"/>
    <n v="1"/>
    <n v="30"/>
    <n v="0"/>
    <s v=" "/>
    <s v=" "/>
    <s v=" "/>
    <s v=" "/>
    <s v=" "/>
    <s v=" "/>
    <n v="1"/>
    <n v="1"/>
    <s v="null"/>
    <s v=" "/>
    <n v="0"/>
    <s v="EX ASOCIADOS"/>
    <n v="44508"/>
    <n v="0"/>
    <n v="0"/>
    <n v="0"/>
    <s v=" "/>
    <n v="1"/>
    <s v="SARA SOFIA URIBE "/>
    <n v="0"/>
    <m/>
    <m/>
    <m/>
    <m/>
  </r>
  <r>
    <n v="28262097"/>
    <s v="C"/>
    <x v="934"/>
    <x v="1"/>
    <n v="4"/>
    <n v="3.45428861049882E+16"/>
    <d v="2021-10-29T00:00:00"/>
    <d v="2026-07-30T00:00:00"/>
    <n v="0"/>
    <n v="1"/>
    <n v="0"/>
    <n v="30"/>
    <n v="2"/>
    <n v="15.6"/>
    <n v="16765"/>
    <n v="28262097"/>
    <n v="714004"/>
    <n v="28262097"/>
    <n v="0"/>
    <n v="0"/>
    <n v="0"/>
    <m/>
    <n v="0"/>
    <n v="0"/>
    <n v="0"/>
    <m/>
    <m/>
    <d v="2021-10-29T00:00:00"/>
    <n v="1"/>
    <s v="S"/>
    <n v="1"/>
    <n v="30"/>
    <n v="0"/>
    <s v=" "/>
    <s v=" "/>
    <s v=" "/>
    <s v=" "/>
    <s v=" "/>
    <s v=" "/>
    <n v="1"/>
    <n v="1"/>
    <s v="null"/>
    <s v=" "/>
    <n v="0"/>
    <s v="EX ASOCIADOS"/>
    <n v="44508"/>
    <n v="0"/>
    <n v="0"/>
    <n v="0"/>
    <s v=" "/>
    <n v="1"/>
    <s v="SARA SOFIA URIBE "/>
    <n v="0"/>
    <m/>
    <m/>
    <m/>
    <m/>
  </r>
  <r>
    <n v="7664311"/>
    <s v="C"/>
    <x v="935"/>
    <x v="1"/>
    <n v="4"/>
    <n v="3.14868381049891E+16"/>
    <d v="2021-10-29T00:00:00"/>
    <d v="2027-05-30T00:00:00"/>
    <n v="0"/>
    <n v="1"/>
    <n v="0"/>
    <n v="30"/>
    <n v="2"/>
    <n v="15.6"/>
    <n v="16765"/>
    <n v="7664311"/>
    <n v="174542"/>
    <n v="7664311"/>
    <n v="0"/>
    <n v="0"/>
    <n v="0"/>
    <m/>
    <n v="0"/>
    <n v="0"/>
    <n v="0"/>
    <m/>
    <m/>
    <d v="2021-10-29T00:00:00"/>
    <n v="1"/>
    <s v="S"/>
    <n v="1"/>
    <n v="30"/>
    <n v="0"/>
    <s v=" "/>
    <s v=" "/>
    <s v=" "/>
    <s v=" "/>
    <s v=" "/>
    <s v=" "/>
    <n v="1"/>
    <n v="1"/>
    <s v="null"/>
    <s v=" "/>
    <n v="0"/>
    <s v="EX ASOCIADOS"/>
    <n v="44508"/>
    <n v="0"/>
    <n v="0"/>
    <n v="0"/>
    <s v=" "/>
    <n v="1"/>
    <s v="SARA SOFIA URIBE "/>
    <n v="0"/>
    <m/>
    <m/>
    <m/>
    <m/>
  </r>
  <r>
    <n v="0"/>
    <s v="C"/>
    <x v="936"/>
    <x v="0"/>
    <n v="4"/>
    <n v="3.15364481246884E+16"/>
    <d v="2020-09-14T00:00:00"/>
    <d v="2022-02-28T00:00:00"/>
    <n v="0"/>
    <n v="1"/>
    <n v="14"/>
    <n v="30"/>
    <n v="2"/>
    <n v="21.6"/>
    <n v="23872"/>
    <n v="1900000"/>
    <n v="125069"/>
    <n v="477958"/>
    <n v="0"/>
    <n v="0"/>
    <n v="0"/>
    <m/>
    <n v="0"/>
    <n v="0"/>
    <n v="0"/>
    <m/>
    <m/>
    <d v="2021-10-30T00:00:00"/>
    <n v="1"/>
    <s v="S"/>
    <n v="1"/>
    <n v="30"/>
    <n v="0"/>
    <s v=" "/>
    <s v=" "/>
    <s v=" "/>
    <s v=" "/>
    <s v=" "/>
    <s v=" "/>
    <n v="1"/>
    <n v="1"/>
    <s v="null"/>
    <s v=" "/>
    <n v="1928061"/>
    <s v="CREDIYA 20"/>
    <n v="44088"/>
    <n v="0"/>
    <n v="0"/>
    <n v="0"/>
    <s v=" "/>
    <s v=" "/>
    <n v="0"/>
    <n v="0"/>
    <m/>
    <m/>
    <m/>
    <m/>
  </r>
  <r>
    <n v="1719214"/>
    <s v="C"/>
    <x v="937"/>
    <x v="0"/>
    <n v="4"/>
    <n v="1.1440617881246799E+18"/>
    <d v="2021-06-16T00:00:00"/>
    <d v="2023-06-30T00:00:00"/>
    <n v="0"/>
    <n v="1"/>
    <n v="4"/>
    <n v="30"/>
    <n v="2"/>
    <n v="19.2"/>
    <n v="20983"/>
    <n v="2600000"/>
    <n v="132075"/>
    <n v="2234374"/>
    <n v="0"/>
    <n v="0"/>
    <n v="0"/>
    <m/>
    <n v="0"/>
    <n v="0"/>
    <n v="0"/>
    <m/>
    <m/>
    <d v="2021-10-30T00:00:00"/>
    <n v="1"/>
    <s v="S"/>
    <n v="1"/>
    <n v="30"/>
    <n v="0"/>
    <s v=" "/>
    <s v=" "/>
    <s v=" "/>
    <s v=" "/>
    <s v=" "/>
    <s v=" "/>
    <n v="1"/>
    <n v="1"/>
    <s v="null"/>
    <s v=" "/>
    <n v="515160"/>
    <s v="CREDIYA 20"/>
    <n v="44363"/>
    <n v="0"/>
    <n v="0"/>
    <n v="0"/>
    <s v=" "/>
    <n v="890308665"/>
    <s v="B ALTMAN &amp; COMPA?IA  SAS"/>
    <n v="0"/>
    <m/>
    <m/>
    <m/>
    <m/>
  </r>
  <r>
    <n v="13216133"/>
    <s v="C"/>
    <x v="938"/>
    <x v="0"/>
    <n v="4"/>
    <n v="1.14404277312038E+18"/>
    <d v="2021-09-10T00:00:00"/>
    <d v="2026-09-30T00:00:00"/>
    <n v="0"/>
    <n v="1"/>
    <n v="1"/>
    <n v="30"/>
    <n v="2"/>
    <n v="15.6"/>
    <n v="16765"/>
    <n v="15000000"/>
    <n v="366367"/>
    <n v="14836133"/>
    <n v="0"/>
    <n v="0"/>
    <n v="0"/>
    <m/>
    <n v="0"/>
    <n v="0"/>
    <n v="0"/>
    <m/>
    <m/>
    <d v="2021-10-30T00:00:00"/>
    <n v="1"/>
    <s v="S"/>
    <n v="1"/>
    <n v="30"/>
    <n v="0"/>
    <s v=" "/>
    <s v=" "/>
    <s v=" "/>
    <s v=" "/>
    <s v=" "/>
    <s v=" "/>
    <n v="1"/>
    <n v="1"/>
    <s v="null"/>
    <s v=" "/>
    <n v="1620000"/>
    <s v="LIBRE INVERSION 20"/>
    <n v="44449"/>
    <n v="0"/>
    <n v="0"/>
    <n v="0"/>
    <s v=" "/>
    <n v="890308665"/>
    <s v="B ALTMAN &amp; COMPA?IA  SAS"/>
    <n v="0"/>
    <m/>
    <m/>
    <m/>
    <m/>
  </r>
  <r>
    <n v="548222"/>
    <s v="C"/>
    <x v="939"/>
    <x v="5"/>
    <n v="4"/>
    <n v="1.13064572710498E+18"/>
    <d v="2018-10-31T00:00:00"/>
    <d v="2021-10-30T00:00:00"/>
    <n v="390"/>
    <n v="1"/>
    <n v="32"/>
    <n v="30"/>
    <n v="2"/>
    <n v="18.600000000000001"/>
    <n v="20271"/>
    <n v="3917086"/>
    <n v="143411"/>
    <n v="548222"/>
    <n v="14071"/>
    <n v="0"/>
    <n v="0"/>
    <m/>
    <n v="548222"/>
    <n v="14071"/>
    <n v="5556"/>
    <m/>
    <m/>
    <d v="2020-09-29T00:00:00"/>
    <n v="1"/>
    <s v="S"/>
    <n v="1"/>
    <n v="30"/>
    <n v="548222"/>
    <s v=" "/>
    <s v=" "/>
    <s v=" "/>
    <s v=" "/>
    <s v=" "/>
    <s v=" "/>
    <n v="1"/>
    <n v="1"/>
    <s v="null"/>
    <s v=" "/>
    <n v="0"/>
    <s v="EX ASOCIADOS"/>
    <n v="43412"/>
    <n v="0"/>
    <n v="0"/>
    <n v="0"/>
    <s v=" "/>
    <n v="1"/>
    <s v="SARA SOFIA URIBE "/>
    <n v="0"/>
    <m/>
    <m/>
    <m/>
    <m/>
  </r>
  <r>
    <n v="925438"/>
    <s v="C"/>
    <x v="940"/>
    <x v="0"/>
    <n v="4"/>
    <n v="1.14383268111778E+18"/>
    <d v="2020-05-19T00:00:00"/>
    <d v="2023-05-30T00:00:00"/>
    <n v="0"/>
    <n v="1"/>
    <n v="16"/>
    <n v="30"/>
    <n v="2"/>
    <n v="18"/>
    <n v="19562"/>
    <n v="2500000"/>
    <n v="90743"/>
    <n v="1554237"/>
    <n v="0"/>
    <n v="0"/>
    <n v="0"/>
    <m/>
    <n v="0"/>
    <n v="0"/>
    <n v="0"/>
    <m/>
    <m/>
    <d v="2021-10-30T00:00:00"/>
    <n v="1"/>
    <s v="S"/>
    <n v="1"/>
    <n v="30"/>
    <n v="0"/>
    <s v=" "/>
    <s v=" "/>
    <s v=" "/>
    <s v=" "/>
    <s v=" "/>
    <s v=" "/>
    <n v="1"/>
    <n v="1"/>
    <s v="null"/>
    <s v=" "/>
    <n v="628799"/>
    <s v="FERIA 2020"/>
    <n v="43970"/>
    <n v="0"/>
    <n v="0"/>
    <n v="0"/>
    <s v=" "/>
    <n v="0"/>
    <s v="ARIZABALETA LUCIANA"/>
    <n v="0"/>
    <m/>
    <m/>
    <m/>
    <m/>
  </r>
  <r>
    <n v="1525561"/>
    <s v="C"/>
    <x v="940"/>
    <x v="0"/>
    <n v="4"/>
    <n v="1.14383268112038E+18"/>
    <d v="2020-10-15T00:00:00"/>
    <d v="2025-09-30T00:00:00"/>
    <n v="0"/>
    <n v="1"/>
    <n v="13"/>
    <n v="30"/>
    <n v="2"/>
    <n v="18"/>
    <n v="19562"/>
    <n v="3000000"/>
    <n v="77163"/>
    <n v="2562119"/>
    <n v="0"/>
    <n v="0"/>
    <n v="0"/>
    <m/>
    <n v="0"/>
    <n v="0"/>
    <n v="0"/>
    <m/>
    <m/>
    <d v="2021-10-30T00:00:00"/>
    <n v="1"/>
    <s v="S"/>
    <n v="1"/>
    <n v="30"/>
    <n v="0"/>
    <s v=" "/>
    <s v=" "/>
    <s v=" "/>
    <s v=" "/>
    <s v=" "/>
    <s v=" "/>
    <n v="1"/>
    <n v="1"/>
    <s v="null"/>
    <s v=" "/>
    <n v="1036558"/>
    <s v="LIBRE INVERSION 20"/>
    <n v="44119"/>
    <n v="0"/>
    <n v="0"/>
    <n v="0"/>
    <s v=" "/>
    <n v="0"/>
    <s v="ARIZABALETA LUCIANA"/>
    <n v="0"/>
    <m/>
    <m/>
    <m/>
    <m/>
  </r>
  <r>
    <n v="3150983"/>
    <s v="C"/>
    <x v="941"/>
    <x v="0"/>
    <n v="4"/>
    <n v="1.14384028826778E+18"/>
    <d v="2020-07-16T00:00:00"/>
    <d v="2023-06-30T00:00:00"/>
    <n v="0"/>
    <n v="1"/>
    <n v="16"/>
    <n v="30"/>
    <n v="2"/>
    <n v="18"/>
    <n v="19562"/>
    <n v="7500000"/>
    <n v="281363"/>
    <n v="4725617"/>
    <n v="0"/>
    <n v="0"/>
    <n v="0"/>
    <m/>
    <n v="0"/>
    <n v="0"/>
    <n v="0"/>
    <m/>
    <m/>
    <d v="2021-10-30T00:00:00"/>
    <n v="1"/>
    <s v="S"/>
    <n v="1"/>
    <n v="30"/>
    <n v="0"/>
    <s v=" "/>
    <s v=" "/>
    <s v=" "/>
    <s v=" "/>
    <s v=" "/>
    <s v=" "/>
    <n v="1"/>
    <n v="1"/>
    <s v="null"/>
    <s v=" "/>
    <n v="1574634"/>
    <s v="FERIA 2020 SIN CODEUDOR"/>
    <n v="44028"/>
    <n v="0"/>
    <n v="0"/>
    <n v="0"/>
    <s v=" "/>
    <n v="0"/>
    <s v="ARIZABALETA LUCIANA"/>
    <n v="0"/>
    <m/>
    <m/>
    <m/>
    <m/>
  </r>
  <r>
    <n v="6370550"/>
    <s v="C"/>
    <x v="941"/>
    <x v="0"/>
    <n v="4"/>
    <n v="1.14384028812038E+18"/>
    <d v="2021-06-17T00:00:00"/>
    <d v="2026-06-30T00:00:00"/>
    <n v="0"/>
    <n v="1"/>
    <n v="4"/>
    <n v="30"/>
    <n v="2"/>
    <n v="15.6"/>
    <n v="16765"/>
    <n v="10000000"/>
    <n v="244245"/>
    <n v="9554091"/>
    <n v="0"/>
    <n v="0"/>
    <n v="0"/>
    <m/>
    <n v="0"/>
    <n v="0"/>
    <n v="0"/>
    <m/>
    <m/>
    <d v="2021-10-30T00:00:00"/>
    <n v="1"/>
    <s v="S"/>
    <n v="1"/>
    <n v="30"/>
    <n v="0"/>
    <s v=" "/>
    <s v=" "/>
    <s v=" "/>
    <s v=" "/>
    <s v=" "/>
    <s v=" "/>
    <n v="1"/>
    <n v="1"/>
    <s v="null"/>
    <s v=" "/>
    <n v="3183541"/>
    <s v="LIBRE INVERSION 20"/>
    <n v="44364"/>
    <n v="0"/>
    <n v="0"/>
    <n v="0"/>
    <s v=" "/>
    <n v="0"/>
    <s v="ARIZABALETA LUCIANA"/>
    <n v="0"/>
    <m/>
    <m/>
    <m/>
    <m/>
  </r>
  <r>
    <n v="0"/>
    <s v="C"/>
    <x v="942"/>
    <x v="0"/>
    <n v="4"/>
    <n v="1.1306468681246799E+18"/>
    <d v="2020-09-09T00:00:00"/>
    <d v="2021-06-30T00:00:00"/>
    <n v="0"/>
    <n v="1"/>
    <n v="4"/>
    <n v="30"/>
    <n v="2"/>
    <n v="21.6"/>
    <n v="23872"/>
    <n v="1000000"/>
    <n v="110455"/>
    <n v="605359"/>
    <n v="0"/>
    <n v="0"/>
    <n v="0"/>
    <m/>
    <n v="0"/>
    <n v="0"/>
    <n v="0"/>
    <m/>
    <m/>
    <d v="2021-10-30T00:00:00"/>
    <n v="1"/>
    <s v="S"/>
    <n v="1"/>
    <n v="30"/>
    <n v="0"/>
    <s v=" "/>
    <s v=" "/>
    <s v=" "/>
    <s v=" "/>
    <s v=" "/>
    <s v=" "/>
    <n v="1"/>
    <n v="1"/>
    <s v="null"/>
    <s v=" "/>
    <n v="849917"/>
    <s v="CREDIYA 20"/>
    <n v="44083"/>
    <n v="0"/>
    <n v="0"/>
    <n v="0"/>
    <s v=" "/>
    <n v="800087565"/>
    <s v="SYNLAB COLOMBIA S A S"/>
    <n v="0"/>
    <m/>
    <m/>
    <m/>
    <m/>
  </r>
  <r>
    <n v="8630183"/>
    <s v="C"/>
    <x v="943"/>
    <x v="0"/>
    <n v="4"/>
    <n v="9.1535727120389504E+16"/>
    <d v="2021-09-27T00:00:00"/>
    <d v="2023-09-30T00:00:00"/>
    <n v="0"/>
    <n v="1"/>
    <n v="1"/>
    <n v="30"/>
    <n v="2"/>
    <n v="15.6"/>
    <n v="16765"/>
    <n v="10000000"/>
    <n v="490587"/>
    <n v="9644413"/>
    <n v="0"/>
    <n v="0"/>
    <n v="0"/>
    <m/>
    <n v="0"/>
    <n v="0"/>
    <n v="0"/>
    <m/>
    <m/>
    <d v="2021-10-30T00:00:00"/>
    <n v="1"/>
    <s v="S"/>
    <n v="1"/>
    <n v="30"/>
    <n v="0"/>
    <s v=" "/>
    <s v=" "/>
    <s v=" "/>
    <s v=" "/>
    <s v=" "/>
    <s v=" "/>
    <n v="1"/>
    <n v="1"/>
    <s v="null"/>
    <s v=" "/>
    <n v="1014230"/>
    <s v="LIBRE INVERSION 20"/>
    <n v="44466"/>
    <n v="0"/>
    <n v="0"/>
    <n v="0"/>
    <s v=" "/>
    <n v="800087565"/>
    <s v="SYNLAB COLOMBIA S A S"/>
    <n v="0"/>
    <m/>
    <m/>
    <m/>
    <m/>
  </r>
  <r>
    <n v="667586"/>
    <s v="C"/>
    <x v="943"/>
    <x v="0"/>
    <n v="4"/>
    <n v="9.1535727124688896E+16"/>
    <d v="2021-03-12T00:00:00"/>
    <d v="2022-02-28T00:00:00"/>
    <n v="0"/>
    <n v="1"/>
    <n v="8"/>
    <n v="30"/>
    <n v="2"/>
    <n v="19.2"/>
    <n v="20983"/>
    <n v="2099300"/>
    <n v="194267"/>
    <n v="746041"/>
    <n v="0"/>
    <n v="0"/>
    <n v="0"/>
    <m/>
    <n v="0"/>
    <n v="0"/>
    <n v="0"/>
    <m/>
    <m/>
    <d v="2021-10-30T00:00:00"/>
    <n v="1"/>
    <s v="S"/>
    <n v="1"/>
    <n v="30"/>
    <n v="0"/>
    <s v=" "/>
    <s v=" "/>
    <s v=" "/>
    <s v=" "/>
    <s v=" "/>
    <s v=" "/>
    <n v="1"/>
    <n v="1"/>
    <s v="null"/>
    <s v=" "/>
    <n v="78455"/>
    <s v="CREDIYA 20"/>
    <n v="44267"/>
    <n v="0"/>
    <n v="0"/>
    <n v="0"/>
    <s v=" "/>
    <n v="800087565"/>
    <s v="SYNLAB COLOMBIA S A S"/>
    <n v="0"/>
    <m/>
    <m/>
    <m/>
    <m/>
  </r>
  <r>
    <n v="0"/>
    <s v="C"/>
    <x v="944"/>
    <x v="0"/>
    <n v="4"/>
    <n v="1.69181611246885E+16"/>
    <d v="2020-10-20T00:00:00"/>
    <d v="2021-06-30T00:00:00"/>
    <n v="0"/>
    <n v="1"/>
    <n v="2"/>
    <n v="30"/>
    <n v="2"/>
    <n v="21.6"/>
    <n v="23872"/>
    <n v="1000000"/>
    <n v="135629"/>
    <n v="753357"/>
    <n v="0"/>
    <n v="0"/>
    <n v="0"/>
    <m/>
    <n v="0"/>
    <n v="0"/>
    <n v="0"/>
    <m/>
    <m/>
    <d v="2021-10-30T00:00:00"/>
    <n v="1"/>
    <s v="S"/>
    <n v="1"/>
    <n v="30"/>
    <n v="0"/>
    <s v=" "/>
    <s v=" "/>
    <s v=" "/>
    <s v=" "/>
    <s v=" "/>
    <s v=" "/>
    <n v="1"/>
    <n v="1"/>
    <s v="null"/>
    <s v=" "/>
    <n v="849917"/>
    <s v="CREDIYA 20"/>
    <n v="44124"/>
    <n v="0"/>
    <n v="0"/>
    <n v="0"/>
    <s v=" "/>
    <n v="800087565"/>
    <s v="SYNLAB COLOMBIA S A S"/>
    <n v="0"/>
    <m/>
    <m/>
    <m/>
    <m/>
  </r>
  <r>
    <n v="53522"/>
    <s v="C"/>
    <x v="945"/>
    <x v="0"/>
    <n v="4"/>
    <n v="7.63285061246884E+16"/>
    <d v="2020-09-14T00:00:00"/>
    <d v="2022-08-30T00:00:00"/>
    <n v="0"/>
    <n v="1"/>
    <n v="9"/>
    <n v="30"/>
    <n v="2"/>
    <n v="21.6"/>
    <n v="23872"/>
    <n v="1345000"/>
    <n v="69909"/>
    <n v="903439"/>
    <n v="0"/>
    <n v="0"/>
    <n v="0"/>
    <m/>
    <n v="0"/>
    <n v="0"/>
    <n v="0"/>
    <m/>
    <m/>
    <d v="2021-10-30T00:00:00"/>
    <n v="1"/>
    <s v="S"/>
    <n v="1"/>
    <n v="30"/>
    <n v="0"/>
    <s v=" "/>
    <s v=" "/>
    <s v=" "/>
    <s v=" "/>
    <s v=" "/>
    <s v=" "/>
    <n v="1"/>
    <n v="1"/>
    <s v="null"/>
    <s v=" "/>
    <n v="849917"/>
    <s v="CREDIYA 20"/>
    <n v="44088"/>
    <n v="0"/>
    <n v="0"/>
    <n v="0"/>
    <s v=" "/>
    <n v="800087565"/>
    <s v="SYNLAB COLOMBIA S A S"/>
    <n v="0"/>
    <m/>
    <m/>
    <m/>
    <m/>
  </r>
  <r>
    <n v="0"/>
    <s v="C"/>
    <x v="946"/>
    <x v="0"/>
    <n v="4"/>
    <n v="6361836120388770"/>
    <d v="2020-12-28T00:00:00"/>
    <d v="2021-12-30T00:00:00"/>
    <n v="0"/>
    <n v="1"/>
    <n v="10"/>
    <n v="30"/>
    <n v="2"/>
    <n v="18"/>
    <n v="19562"/>
    <n v="1000000"/>
    <n v="91966"/>
    <n v="179740"/>
    <n v="0"/>
    <n v="0"/>
    <n v="0"/>
    <m/>
    <n v="0"/>
    <n v="0"/>
    <n v="0"/>
    <m/>
    <m/>
    <d v="2021-10-30T00:00:00"/>
    <n v="1"/>
    <s v="S"/>
    <n v="1"/>
    <n v="30"/>
    <n v="0"/>
    <s v=" "/>
    <s v=" "/>
    <s v=" "/>
    <s v=" "/>
    <s v=" "/>
    <s v=" "/>
    <n v="1"/>
    <n v="1"/>
    <s v="null"/>
    <s v=" "/>
    <n v="794263"/>
    <s v="LIBRE INVERSION 20"/>
    <n v="44193"/>
    <n v="0"/>
    <n v="0"/>
    <n v="0"/>
    <s v=" "/>
    <n v="830514823"/>
    <s v="BRILLANTEX MULTISERVICIOS SAS BRILLANTEX"/>
    <n v="0"/>
    <m/>
    <m/>
    <m/>
    <m/>
  </r>
  <r>
    <n v="18896217"/>
    <s v="C"/>
    <x v="947"/>
    <x v="0"/>
    <n v="4"/>
    <n v="291185171255596"/>
    <d v="2021-10-27T00:00:00"/>
    <d v="2026-10-30T00:00:00"/>
    <n v="0"/>
    <n v="1"/>
    <n v="0"/>
    <n v="30"/>
    <n v="2"/>
    <n v="10.199999999999999"/>
    <n v="10691"/>
    <n v="19804939"/>
    <n v="428635"/>
    <n v="19804939"/>
    <n v="0"/>
    <n v="0"/>
    <n v="0"/>
    <m/>
    <n v="0"/>
    <n v="0"/>
    <n v="0"/>
    <m/>
    <m/>
    <d v="2021-10-27T00:00:00"/>
    <n v="1"/>
    <s v="S"/>
    <n v="1"/>
    <n v="30"/>
    <n v="0"/>
    <s v=" "/>
    <s v=" "/>
    <s v=" "/>
    <s v=" "/>
    <s v=" "/>
    <s v=" "/>
    <n v="1"/>
    <n v="1"/>
    <s v="null"/>
    <s v=" "/>
    <n v="908722"/>
    <s v="COMPRA CARTERA 20"/>
    <n v="44496"/>
    <n v="0"/>
    <n v="0"/>
    <n v="0"/>
    <s v=" "/>
    <n v="830514823"/>
    <s v="BRILLANTEX MULTISERVICIOS SAS BRILLANTEX"/>
    <n v="0"/>
    <m/>
    <m/>
    <m/>
    <m/>
  </r>
  <r>
    <n v="2338773"/>
    <s v="C"/>
    <x v="947"/>
    <x v="0"/>
    <n v="4"/>
    <n v="291185172104589"/>
    <d v="2021-09-30T00:00:00"/>
    <d v="2023-09-30T00:00:00"/>
    <n v="0"/>
    <n v="1"/>
    <n v="1"/>
    <n v="30"/>
    <n v="2"/>
    <n v="9"/>
    <n v="9381"/>
    <n v="2545620"/>
    <n v="119831"/>
    <n v="2451245"/>
    <n v="0"/>
    <n v="0"/>
    <n v="0"/>
    <m/>
    <n v="0"/>
    <n v="0"/>
    <n v="0"/>
    <m/>
    <m/>
    <d v="2021-10-30T00:00:00"/>
    <n v="1"/>
    <s v="S"/>
    <n v="1"/>
    <n v="30"/>
    <n v="0"/>
    <s v=" "/>
    <s v=" "/>
    <s v=" "/>
    <s v=" "/>
    <s v=" "/>
    <s v=" "/>
    <n v="1"/>
    <n v="1"/>
    <s v="null"/>
    <s v=" "/>
    <n v="112472"/>
    <s v="SOCIAL V,E,C,I, 20 SIN CODEUOR"/>
    <n v="44469"/>
    <n v="0"/>
    <n v="0"/>
    <n v="0"/>
    <s v=" "/>
    <n v="830514823"/>
    <s v="BRILLANTEX MULTISERVICIOS SAS BRILLANTEX"/>
    <n v="0"/>
    <m/>
    <m/>
    <m/>
    <m/>
  </r>
  <r>
    <n v="2168851"/>
    <s v="C"/>
    <x v="948"/>
    <x v="0"/>
    <n v="4"/>
    <n v="1.11483429812038E+18"/>
    <d v="2021-04-15T00:00:00"/>
    <d v="2023-03-30T00:00:00"/>
    <n v="0"/>
    <n v="1"/>
    <n v="7"/>
    <n v="30"/>
    <n v="2"/>
    <n v="15.6"/>
    <n v="16765"/>
    <n v="4000000"/>
    <n v="196235"/>
    <n v="2963114"/>
    <n v="0"/>
    <n v="0"/>
    <n v="0"/>
    <m/>
    <n v="0"/>
    <n v="0"/>
    <n v="0"/>
    <m/>
    <m/>
    <d v="2021-10-30T00:00:00"/>
    <n v="1"/>
    <s v="S"/>
    <n v="1"/>
    <n v="30"/>
    <n v="0"/>
    <s v=" "/>
    <s v=" "/>
    <s v=" "/>
    <s v=" "/>
    <s v=" "/>
    <s v=" "/>
    <n v="1"/>
    <n v="1"/>
    <s v="null"/>
    <s v=" "/>
    <n v="794263"/>
    <s v="LIBRE INVERSION 20"/>
    <n v="44301"/>
    <n v="0"/>
    <n v="0"/>
    <n v="0"/>
    <s v=" "/>
    <n v="830514823"/>
    <s v="BRILLANTEX MULTISERVICIOS SAS BRILLANTEX"/>
    <n v="0"/>
    <m/>
    <m/>
    <m/>
    <m/>
  </r>
  <r>
    <n v="0"/>
    <s v="C"/>
    <x v="949"/>
    <x v="0"/>
    <n v="4"/>
    <n v="1.1438396161154801E+18"/>
    <d v="2021-07-14T00:00:00"/>
    <d v="2021-11-30T00:00:00"/>
    <n v="0"/>
    <n v="1"/>
    <n v="4"/>
    <n v="30"/>
    <n v="2"/>
    <n v="9"/>
    <n v="9381"/>
    <n v="300000"/>
    <n v="61400"/>
    <n v="60930"/>
    <n v="0"/>
    <n v="0"/>
    <n v="0"/>
    <m/>
    <n v="0"/>
    <n v="0"/>
    <n v="0"/>
    <m/>
    <m/>
    <d v="2021-10-30T00:00:00"/>
    <n v="1"/>
    <s v="S"/>
    <n v="1"/>
    <n v="30"/>
    <n v="0"/>
    <s v=" "/>
    <s v=" "/>
    <s v=" "/>
    <s v=" "/>
    <s v=" "/>
    <s v=" "/>
    <n v="1"/>
    <n v="1"/>
    <s v="null"/>
    <s v=" "/>
    <n v="585000"/>
    <s v="SOBRE APORTES"/>
    <n v="44391"/>
    <n v="0"/>
    <n v="0"/>
    <n v="0"/>
    <s v=" "/>
    <n v="830514823"/>
    <s v="BRILLANTEX MULTISERVICIOS SAS BRILLANTEX"/>
    <n v="0"/>
    <m/>
    <m/>
    <m/>
    <m/>
  </r>
  <r>
    <n v="335520"/>
    <s v="C"/>
    <x v="950"/>
    <x v="0"/>
    <n v="4"/>
    <n v="1.45766011246895E+16"/>
    <d v="2021-10-22T00:00:00"/>
    <d v="2023-10-30T00:00:00"/>
    <n v="0"/>
    <n v="1"/>
    <n v="0"/>
    <n v="30"/>
    <n v="2"/>
    <n v="19.2"/>
    <n v="20983"/>
    <n v="450000"/>
    <n v="22859"/>
    <n v="450000"/>
    <n v="0"/>
    <n v="0"/>
    <n v="0"/>
    <m/>
    <n v="0"/>
    <n v="0"/>
    <n v="0"/>
    <m/>
    <m/>
    <d v="2021-10-22T00:00:00"/>
    <n v="1"/>
    <s v="S"/>
    <n v="1"/>
    <n v="30"/>
    <n v="0"/>
    <s v=" "/>
    <s v=" "/>
    <s v=" "/>
    <s v=" "/>
    <s v=" "/>
    <s v=" "/>
    <n v="1"/>
    <n v="1"/>
    <s v="null"/>
    <s v=" "/>
    <n v="114480"/>
    <s v="CREDIYA 20"/>
    <n v="44491"/>
    <n v="0"/>
    <n v="0"/>
    <n v="0"/>
    <s v=" "/>
    <n v="800087565"/>
    <s v="SYNLAB COLOMBIA S A S"/>
    <n v="0"/>
    <m/>
    <m/>
    <m/>
    <m/>
  </r>
  <r>
    <n v="742170"/>
    <s v="C"/>
    <x v="951"/>
    <x v="0"/>
    <n v="4"/>
    <n v="1.0223845171246799E+18"/>
    <d v="2021-09-30T00:00:00"/>
    <d v="2023-03-30T00:00:00"/>
    <n v="0"/>
    <n v="1"/>
    <n v="1"/>
    <n v="30"/>
    <n v="2"/>
    <n v="19.2"/>
    <n v="20983"/>
    <n v="900000"/>
    <n v="58200"/>
    <n v="856650"/>
    <n v="0"/>
    <n v="0"/>
    <n v="0"/>
    <m/>
    <n v="0"/>
    <n v="0"/>
    <n v="0"/>
    <m/>
    <m/>
    <d v="2021-10-30T00:00:00"/>
    <n v="1"/>
    <s v="S"/>
    <n v="1"/>
    <n v="30"/>
    <n v="0"/>
    <s v=" "/>
    <s v=" "/>
    <s v=" "/>
    <s v=" "/>
    <s v=" "/>
    <s v=" "/>
    <n v="1"/>
    <n v="1"/>
    <s v="null"/>
    <s v=" "/>
    <n v="114480"/>
    <s v="CREDIYA 20"/>
    <n v="44469"/>
    <n v="0"/>
    <n v="0"/>
    <n v="0"/>
    <s v=" "/>
    <n v="0"/>
    <n v="0"/>
    <n v="0"/>
    <m/>
    <m/>
    <m/>
    <m/>
  </r>
  <r>
    <n v="4907947"/>
    <s v="C"/>
    <x v="952"/>
    <x v="0"/>
    <n v="4"/>
    <n v="4428014120388220"/>
    <d v="2020-07-16T00:00:00"/>
    <d v="2025-07-30T00:00:00"/>
    <n v="0"/>
    <n v="1"/>
    <n v="15"/>
    <n v="30"/>
    <n v="2"/>
    <n v="18"/>
    <n v="19562"/>
    <n v="8000000"/>
    <n v="204403"/>
    <n v="6621639"/>
    <n v="0"/>
    <n v="0"/>
    <n v="0"/>
    <m/>
    <n v="0"/>
    <n v="0"/>
    <n v="0"/>
    <m/>
    <m/>
    <d v="2021-10-31T00:00:00"/>
    <n v="1"/>
    <s v="S"/>
    <n v="1"/>
    <n v="30"/>
    <n v="0"/>
    <s v=" "/>
    <s v=" "/>
    <s v=" "/>
    <s v=" "/>
    <s v=" "/>
    <s v=" "/>
    <n v="1"/>
    <n v="1"/>
    <s v="null"/>
    <s v=" "/>
    <n v="1713692"/>
    <s v="LIBRE INVERSION 20"/>
    <n v="44028"/>
    <n v="0"/>
    <n v="0"/>
    <n v="0"/>
    <s v=" "/>
    <n v="890308665"/>
    <s v="B ALTMAN &amp; COMPA?IA  SAS"/>
    <n v="0"/>
    <m/>
    <m/>
    <m/>
    <m/>
  </r>
  <r>
    <n v="613951"/>
    <s v="C"/>
    <x v="952"/>
    <x v="0"/>
    <n v="4"/>
    <n v="4428014124688920"/>
    <d v="2021-02-18T00:00:00"/>
    <d v="2022-08-30T00:00:00"/>
    <n v="0"/>
    <n v="1"/>
    <n v="8"/>
    <n v="30"/>
    <n v="2"/>
    <n v="19.2"/>
    <n v="20983"/>
    <n v="1400000"/>
    <n v="90534"/>
    <n v="828322"/>
    <n v="0"/>
    <n v="0"/>
    <n v="0"/>
    <m/>
    <n v="0"/>
    <n v="0"/>
    <n v="0"/>
    <m/>
    <m/>
    <d v="2021-10-31T00:00:00"/>
    <n v="1"/>
    <s v="S"/>
    <n v="1"/>
    <n v="30"/>
    <n v="0"/>
    <s v=" "/>
    <s v=" "/>
    <s v=" "/>
    <s v=" "/>
    <s v=" "/>
    <s v=" "/>
    <n v="1"/>
    <n v="1"/>
    <s v="null"/>
    <s v=" "/>
    <n v="214371"/>
    <s v="CREDIYA 20"/>
    <n v="44245"/>
    <n v="0"/>
    <n v="0"/>
    <n v="0"/>
    <s v=" "/>
    <n v="890308665"/>
    <s v="B ALTMAN &amp; COMPA?IA  SAS"/>
    <n v="0"/>
    <m/>
    <m/>
    <m/>
    <m/>
  </r>
  <r>
    <n v="296299"/>
    <s v="C"/>
    <x v="953"/>
    <x v="1"/>
    <n v="4"/>
    <n v="1.14413524610491E+18"/>
    <d v="2019-04-30T00:00:00"/>
    <d v="2022-04-30T00:00:00"/>
    <n v="0"/>
    <n v="1"/>
    <n v="31"/>
    <n v="30"/>
    <n v="2"/>
    <n v="18"/>
    <n v="19562"/>
    <n v="1613447"/>
    <n v="58583"/>
    <n v="296299"/>
    <n v="0"/>
    <n v="0"/>
    <n v="0"/>
    <m/>
    <n v="0"/>
    <n v="0"/>
    <n v="0"/>
    <m/>
    <m/>
    <d v="2021-10-02T00:00:00"/>
    <n v="1"/>
    <s v="S"/>
    <n v="1"/>
    <n v="30"/>
    <n v="0"/>
    <s v=" "/>
    <s v=" "/>
    <s v=" "/>
    <s v=" "/>
    <s v=" "/>
    <s v=" "/>
    <n v="1"/>
    <n v="1"/>
    <s v="null"/>
    <s v=" "/>
    <n v="0"/>
    <s v="EX ASOCIADOS"/>
    <n v="43588"/>
    <n v="0"/>
    <n v="0"/>
    <n v="0"/>
    <s v=" "/>
    <n v="1"/>
    <s v="SARA SOFIA URIBE "/>
    <n v="0"/>
    <m/>
    <m/>
    <m/>
    <m/>
  </r>
  <r>
    <n v="2138879"/>
    <s v="C"/>
    <x v="954"/>
    <x v="6"/>
    <n v="4"/>
    <n v="1.11506257010498E+18"/>
    <d v="2019-05-30T00:00:00"/>
    <d v="2025-04-30T00:00:00"/>
    <n v="180"/>
    <n v="1"/>
    <n v="43"/>
    <n v="30"/>
    <n v="2"/>
    <n v="18"/>
    <n v="19562"/>
    <n v="4101264"/>
    <n v="94999"/>
    <n v="2138879"/>
    <n v="93429"/>
    <n v="0"/>
    <n v="0"/>
    <m/>
    <n v="427776"/>
    <n v="93429"/>
    <n v="111002"/>
    <m/>
    <m/>
    <d v="2021-06-30T00:00:00"/>
    <n v="1"/>
    <s v="S"/>
    <n v="1"/>
    <n v="30"/>
    <n v="388726"/>
    <s v=" "/>
    <s v=" "/>
    <s v=" "/>
    <s v=" "/>
    <s v=" "/>
    <s v=" "/>
    <n v="1"/>
    <n v="1"/>
    <s v="null"/>
    <s v=" "/>
    <n v="0"/>
    <s v="EX ASOCIADOS"/>
    <n v="43624"/>
    <n v="0"/>
    <n v="0"/>
    <n v="0"/>
    <s v=" "/>
    <n v="1"/>
    <s v="SARA SOFIA URIBE "/>
    <n v="0"/>
    <m/>
    <m/>
    <m/>
    <m/>
  </r>
  <r>
    <n v="2989007"/>
    <s v="C"/>
    <x v="955"/>
    <x v="0"/>
    <n v="4"/>
    <n v="9.4506227120389504E+16"/>
    <d v="2021-10-26T00:00:00"/>
    <d v="2024-10-30T00:00:00"/>
    <n v="0"/>
    <n v="1"/>
    <n v="0"/>
    <n v="30"/>
    <n v="2"/>
    <n v="15.6"/>
    <n v="16765"/>
    <n v="4000000"/>
    <n v="141023"/>
    <n v="4000000"/>
    <n v="0"/>
    <n v="0"/>
    <n v="0"/>
    <m/>
    <n v="0"/>
    <n v="0"/>
    <n v="0"/>
    <m/>
    <m/>
    <d v="2021-10-26T00:00:00"/>
    <n v="1"/>
    <s v="S"/>
    <n v="1"/>
    <n v="30"/>
    <n v="0"/>
    <s v=" "/>
    <s v=" "/>
    <s v=" "/>
    <s v=" "/>
    <s v=" "/>
    <s v=" "/>
    <n v="1"/>
    <n v="1"/>
    <s v="null"/>
    <s v=" "/>
    <n v="1010993"/>
    <s v="LIBRE INVERSION 20"/>
    <n v="44495"/>
    <n v="0"/>
    <n v="0"/>
    <n v="0"/>
    <s v=" "/>
    <n v="800087565"/>
    <s v="SYNLAB COLOMBIA S A S"/>
    <n v="0"/>
    <m/>
    <m/>
    <m/>
    <m/>
  </r>
  <r>
    <n v="4623852"/>
    <s v="C"/>
    <x v="955"/>
    <x v="0"/>
    <n v="4"/>
    <n v="9.4506227124688896E+16"/>
    <d v="2021-03-01T00:00:00"/>
    <d v="2022-02-28T00:00:00"/>
    <n v="0"/>
    <n v="1"/>
    <n v="4"/>
    <n v="30"/>
    <n v="2"/>
    <n v="19.2"/>
    <n v="20983"/>
    <n v="9000000"/>
    <n v="832849"/>
    <n v="6187811"/>
    <n v="0"/>
    <n v="0"/>
    <n v="0"/>
    <m/>
    <n v="0"/>
    <n v="0"/>
    <n v="0"/>
    <m/>
    <m/>
    <d v="2021-10-30T00:00:00"/>
    <n v="1"/>
    <s v="S"/>
    <n v="1"/>
    <n v="30"/>
    <n v="0"/>
    <s v=" "/>
    <s v=" "/>
    <s v=" "/>
    <s v=" "/>
    <s v=" "/>
    <s v=" "/>
    <n v="1"/>
    <n v="1"/>
    <s v="null"/>
    <s v=" "/>
    <n v="1563959"/>
    <s v="CREDIYA 20"/>
    <n v="44256"/>
    <n v="0"/>
    <n v="0"/>
    <n v="0"/>
    <s v=" "/>
    <n v="800087565"/>
    <s v="SYNLAB COLOMBIA S A S"/>
    <n v="0"/>
    <m/>
    <m/>
    <m/>
    <m/>
  </r>
  <r>
    <n v="6006731"/>
    <s v="C"/>
    <x v="955"/>
    <x v="0"/>
    <n v="4"/>
    <n v="9.4506227117787904E+16"/>
    <d v="2020-04-14T00:00:00"/>
    <d v="2027-03-30T00:00:00"/>
    <n v="0"/>
    <n v="1"/>
    <n v="16"/>
    <n v="30"/>
    <n v="2"/>
    <n v="18"/>
    <n v="19562"/>
    <n v="9000000"/>
    <n v="190683"/>
    <n v="8038430"/>
    <n v="0"/>
    <n v="0"/>
    <n v="0"/>
    <m/>
    <n v="0"/>
    <n v="0"/>
    <n v="0"/>
    <m/>
    <m/>
    <d v="2021-10-30T00:00:00"/>
    <n v="1"/>
    <s v="S"/>
    <n v="1"/>
    <n v="30"/>
    <n v="0"/>
    <s v=" "/>
    <s v=" "/>
    <s v=" "/>
    <s v=" "/>
    <s v=" "/>
    <s v=" "/>
    <n v="1"/>
    <n v="1"/>
    <s v="null"/>
    <s v=" "/>
    <n v="2031699"/>
    <s v="FERIA 2020"/>
    <n v="43935"/>
    <n v="0"/>
    <n v="0"/>
    <n v="0"/>
    <s v=" "/>
    <n v="800087565"/>
    <s v="SYNLAB COLOMBIA S A S"/>
    <n v="0"/>
    <m/>
    <m/>
    <m/>
    <m/>
  </r>
  <r>
    <n v="921741"/>
    <s v="C"/>
    <x v="956"/>
    <x v="0"/>
    <n v="4"/>
    <n v="1.14410397412038E+18"/>
    <d v="2021-10-29T00:00:00"/>
    <d v="2024-10-30T00:00:00"/>
    <n v="0"/>
    <n v="1"/>
    <n v="0"/>
    <n v="30"/>
    <n v="2"/>
    <n v="15.6"/>
    <n v="16765"/>
    <n v="3000000"/>
    <n v="105768"/>
    <n v="3000000"/>
    <n v="0"/>
    <n v="0"/>
    <n v="0"/>
    <m/>
    <n v="0"/>
    <n v="0"/>
    <n v="0"/>
    <m/>
    <m/>
    <d v="2021-10-29T00:00:00"/>
    <n v="1"/>
    <s v="S"/>
    <n v="1"/>
    <n v="30"/>
    <n v="0"/>
    <s v=" "/>
    <s v=" "/>
    <s v=" "/>
    <s v=" "/>
    <s v=" "/>
    <s v=" "/>
    <n v="1"/>
    <n v="1"/>
    <s v="null"/>
    <s v=" "/>
    <n v="2078259"/>
    <s v="LIBRE INVERSION 20"/>
    <n v="44498"/>
    <n v="0"/>
    <n v="0"/>
    <n v="0"/>
    <s v=" "/>
    <n v="0"/>
    <n v="0"/>
    <n v="0"/>
    <m/>
    <m/>
    <m/>
    <m/>
  </r>
  <r>
    <n v="0"/>
    <s v="C"/>
    <x v="957"/>
    <x v="0"/>
    <n v="4"/>
    <n v="1.1070631431246799E+18"/>
    <d v="2021-07-15T00:00:00"/>
    <d v="2023-01-30T00:00:00"/>
    <n v="0"/>
    <n v="1"/>
    <n v="3"/>
    <n v="30"/>
    <n v="2"/>
    <n v="19.2"/>
    <n v="20983"/>
    <n v="1200000"/>
    <n v="77601"/>
    <n v="1023720"/>
    <n v="0"/>
    <n v="0"/>
    <n v="0"/>
    <m/>
    <n v="0"/>
    <n v="0"/>
    <n v="0"/>
    <m/>
    <m/>
    <d v="2021-10-29T00:00:00"/>
    <n v="1"/>
    <s v="S"/>
    <n v="1"/>
    <n v="30"/>
    <n v="0"/>
    <s v=" "/>
    <s v=" "/>
    <s v=" "/>
    <s v=" "/>
    <s v=" "/>
    <s v=" "/>
    <n v="1"/>
    <n v="1"/>
    <s v="null"/>
    <s v=" "/>
    <n v="1027727"/>
    <s v="CREDIYA 20"/>
    <n v="44392"/>
    <n v="0"/>
    <n v="0"/>
    <n v="0"/>
    <s v=" "/>
    <n v="890303093000"/>
    <n v="0"/>
    <n v="0"/>
    <m/>
    <m/>
    <m/>
    <m/>
  </r>
  <r>
    <n v="0"/>
    <s v="C"/>
    <x v="957"/>
    <x v="0"/>
    <n v="4"/>
    <n v="1.1070631431246799E+18"/>
    <d v="2020-10-07T00:00:00"/>
    <d v="2022-09-30T00:00:00"/>
    <n v="0"/>
    <n v="1"/>
    <n v="13"/>
    <n v="30"/>
    <n v="2"/>
    <n v="21.6"/>
    <n v="23872"/>
    <n v="1500000"/>
    <n v="77965"/>
    <n v="769595"/>
    <n v="0"/>
    <n v="0"/>
    <n v="0"/>
    <m/>
    <n v="0"/>
    <n v="0"/>
    <n v="0"/>
    <m/>
    <m/>
    <d v="2021-10-29T00:00:00"/>
    <n v="1"/>
    <s v="S"/>
    <n v="1"/>
    <n v="30"/>
    <n v="0"/>
    <s v=" "/>
    <s v=" "/>
    <s v=" "/>
    <s v=" "/>
    <s v=" "/>
    <s v=" "/>
    <n v="1"/>
    <n v="1"/>
    <s v="null"/>
    <s v=" "/>
    <n v="772608"/>
    <s v="CREDIYA 20"/>
    <n v="44111"/>
    <n v="0"/>
    <n v="0"/>
    <n v="0"/>
    <s v=" "/>
    <n v="890303093000"/>
    <n v="0"/>
    <n v="0"/>
    <m/>
    <m/>
    <m/>
    <m/>
  </r>
  <r>
    <n v="0"/>
    <s v="C"/>
    <x v="958"/>
    <x v="0"/>
    <n v="4"/>
    <n v="1.1441573411246799E+18"/>
    <d v="2021-08-20T00:00:00"/>
    <d v="2022-02-28T00:00:00"/>
    <n v="0"/>
    <n v="1"/>
    <n v="2"/>
    <n v="30"/>
    <n v="2"/>
    <n v="19.2"/>
    <n v="20983"/>
    <n v="300000"/>
    <n v="52927"/>
    <n v="203254"/>
    <n v="0"/>
    <n v="0"/>
    <n v="0"/>
    <m/>
    <n v="0"/>
    <n v="0"/>
    <n v="0"/>
    <m/>
    <m/>
    <d v="2021-10-30T00:00:00"/>
    <n v="1"/>
    <s v="S"/>
    <n v="1"/>
    <n v="30"/>
    <n v="0"/>
    <s v=" "/>
    <s v=" "/>
    <s v=" "/>
    <s v=" "/>
    <s v=" "/>
    <s v=" "/>
    <n v="1"/>
    <n v="1"/>
    <s v="null"/>
    <s v=" "/>
    <n v="1400676"/>
    <s v="CREDIYA 20"/>
    <n v="44428"/>
    <n v="0"/>
    <n v="0"/>
    <n v="0"/>
    <s v=" "/>
    <n v="0"/>
    <s v="ARIZABALETA LUCIANA"/>
    <n v="0"/>
    <m/>
    <m/>
    <m/>
    <m/>
  </r>
  <r>
    <n v="1507429"/>
    <s v="C"/>
    <x v="959"/>
    <x v="0"/>
    <n v="4"/>
    <n v="1.66966161203884E+16"/>
    <d v="2020-09-14T00:00:00"/>
    <d v="2025-08-30T00:00:00"/>
    <n v="0"/>
    <n v="1"/>
    <n v="14"/>
    <n v="30"/>
    <n v="2"/>
    <n v="18"/>
    <n v="19562"/>
    <n v="3000000"/>
    <n v="77163"/>
    <n v="2524669"/>
    <n v="0"/>
    <n v="0"/>
    <n v="0"/>
    <m/>
    <n v="0"/>
    <n v="0"/>
    <n v="0"/>
    <m/>
    <m/>
    <d v="2021-10-30T00:00:00"/>
    <n v="1"/>
    <s v="S"/>
    <n v="1"/>
    <n v="30"/>
    <n v="0"/>
    <s v=" "/>
    <s v=" "/>
    <s v=" "/>
    <s v=" "/>
    <s v=" "/>
    <s v=" "/>
    <n v="1"/>
    <n v="1"/>
    <s v="null"/>
    <s v=" "/>
    <n v="1017240"/>
    <s v="LIBRE INVERSION 20"/>
    <n v="44088"/>
    <n v="0"/>
    <n v="0"/>
    <n v="0"/>
    <s v=" "/>
    <n v="900891513"/>
    <s v="CLINICA NUEVA RAFAEL URIBE"/>
    <n v="0"/>
    <m/>
    <m/>
    <m/>
    <m/>
  </r>
  <r>
    <n v="740085"/>
    <s v="C"/>
    <x v="960"/>
    <x v="0"/>
    <n v="4"/>
    <n v="1.1118104381154801E+18"/>
    <d v="2021-10-29T00:00:00"/>
    <d v="2023-04-30T00:00:00"/>
    <n v="0"/>
    <n v="1"/>
    <n v="0"/>
    <n v="30"/>
    <n v="2"/>
    <n v="9"/>
    <n v="9381"/>
    <n v="1590000"/>
    <n v="94970"/>
    <n v="1590000"/>
    <n v="0"/>
    <n v="0"/>
    <n v="0"/>
    <m/>
    <n v="0"/>
    <n v="0"/>
    <n v="0"/>
    <m/>
    <m/>
    <d v="2021-10-29T00:00:00"/>
    <n v="1"/>
    <s v="S"/>
    <n v="1"/>
    <n v="30"/>
    <n v="0"/>
    <s v=" "/>
    <s v=" "/>
    <s v=" "/>
    <s v=" "/>
    <s v=" "/>
    <s v=" "/>
    <n v="1"/>
    <n v="1"/>
    <s v="null"/>
    <s v=" "/>
    <n v="849915"/>
    <s v="SOBRE APORTES"/>
    <n v="44498"/>
    <n v="0"/>
    <n v="0"/>
    <n v="0"/>
    <s v=" "/>
    <n v="0"/>
    <s v="ARIZABALETA LUCIANA"/>
    <n v="0"/>
    <m/>
    <m/>
    <m/>
    <m/>
  </r>
  <r>
    <n v="3128280"/>
    <s v="C"/>
    <x v="961"/>
    <x v="0"/>
    <n v="4"/>
    <n v="1.14398963621038E+18"/>
    <d v="2021-10-20T00:00:00"/>
    <d v="2025-10-30T00:00:00"/>
    <n v="0"/>
    <n v="1"/>
    <n v="0"/>
    <n v="30"/>
    <n v="2"/>
    <n v="15.6"/>
    <n v="16765"/>
    <n v="3300000"/>
    <n v="97975"/>
    <n v="3300000"/>
    <n v="0"/>
    <n v="0"/>
    <n v="0"/>
    <m/>
    <n v="0"/>
    <n v="0"/>
    <n v="0"/>
    <m/>
    <m/>
    <d v="2021-10-20T00:00:00"/>
    <n v="1"/>
    <s v="S"/>
    <n v="1"/>
    <n v="30"/>
    <n v="0"/>
    <s v=" "/>
    <s v=" "/>
    <s v=" "/>
    <s v=" "/>
    <s v=" "/>
    <s v=" "/>
    <n v="1"/>
    <n v="1"/>
    <s v="null"/>
    <s v=" "/>
    <n v="171720"/>
    <s v="LIBRE INVERSION 20 SIN CODEUDO"/>
    <n v="44489"/>
    <n v="0"/>
    <n v="0"/>
    <n v="0"/>
    <s v=" "/>
    <n v="890303093000"/>
    <n v="0"/>
    <n v="0"/>
    <m/>
    <m/>
    <m/>
    <m/>
  </r>
  <r>
    <n v="5828280"/>
    <s v="C"/>
    <x v="962"/>
    <x v="0"/>
    <n v="4"/>
    <n v="1.14416452812038E+18"/>
    <d v="2021-10-15T00:00:00"/>
    <d v="2027-10-30T00:00:00"/>
    <n v="0"/>
    <n v="1"/>
    <n v="0"/>
    <n v="30"/>
    <n v="2"/>
    <n v="15.6"/>
    <n v="16765"/>
    <n v="6000000"/>
    <n v="130813"/>
    <n v="6000000"/>
    <n v="0"/>
    <n v="0"/>
    <n v="0"/>
    <m/>
    <n v="0"/>
    <n v="0"/>
    <n v="0"/>
    <m/>
    <m/>
    <d v="2021-10-15T00:00:00"/>
    <n v="1"/>
    <s v="S"/>
    <n v="1"/>
    <n v="30"/>
    <n v="0"/>
    <s v=" "/>
    <s v=" "/>
    <s v=" "/>
    <s v=" "/>
    <s v=" "/>
    <s v=" "/>
    <n v="1"/>
    <n v="1"/>
    <s v="null"/>
    <s v=" "/>
    <n v="171720"/>
    <s v="LIBRE INVERSION 20"/>
    <n v="44484"/>
    <n v="0"/>
    <n v="0"/>
    <n v="0"/>
    <s v=" "/>
    <n v="0"/>
    <n v="0"/>
    <n v="0"/>
    <m/>
    <m/>
    <m/>
    <m/>
  </r>
  <r>
    <n v="2390885"/>
    <s v="C"/>
    <x v="963"/>
    <x v="1"/>
    <n v="4"/>
    <n v="1.14409348810498E+18"/>
    <d v="2021-10-29T00:00:00"/>
    <d v="2024-10-30T00:00:00"/>
    <n v="0"/>
    <n v="1"/>
    <n v="0"/>
    <n v="30"/>
    <n v="2"/>
    <n v="18"/>
    <n v="19562"/>
    <n v="2390885"/>
    <n v="87158"/>
    <n v="2390885"/>
    <n v="0"/>
    <n v="0"/>
    <n v="0"/>
    <m/>
    <n v="0"/>
    <n v="0"/>
    <n v="0"/>
    <m/>
    <m/>
    <d v="2021-10-29T00:00:00"/>
    <n v="1"/>
    <s v="S"/>
    <n v="1"/>
    <n v="30"/>
    <n v="0"/>
    <s v=" "/>
    <s v=" "/>
    <s v=" "/>
    <s v=" "/>
    <s v=" "/>
    <s v=" "/>
    <n v="1"/>
    <n v="1"/>
    <s v="null"/>
    <s v=" "/>
    <n v="0"/>
    <s v="EX ASOCIADOS"/>
    <n v="44508"/>
    <n v="0"/>
    <n v="0"/>
    <n v="0"/>
    <s v=" "/>
    <n v="1"/>
    <s v="SARA SOFIA URIBE "/>
    <n v="0"/>
    <m/>
    <m/>
    <m/>
    <m/>
  </r>
  <r>
    <n v="0"/>
    <s v="C"/>
    <x v="964"/>
    <x v="0"/>
    <n v="4"/>
    <n v="1.06310011246886E+16"/>
    <d v="2020-11-26T00:00:00"/>
    <d v="2022-11-30T00:00:00"/>
    <n v="0"/>
    <n v="1"/>
    <n v="11"/>
    <n v="30"/>
    <n v="2"/>
    <n v="21.6"/>
    <n v="23872"/>
    <n v="500000"/>
    <n v="25988"/>
    <n v="297872"/>
    <n v="0"/>
    <n v="0"/>
    <n v="0"/>
    <m/>
    <n v="0"/>
    <n v="0"/>
    <n v="0"/>
    <m/>
    <m/>
    <d v="2021-10-29T00:00:00"/>
    <n v="1"/>
    <s v="S"/>
    <n v="1"/>
    <n v="30"/>
    <n v="0"/>
    <s v=" "/>
    <s v=" "/>
    <s v=" "/>
    <s v=" "/>
    <s v=" "/>
    <s v=" "/>
    <n v="1"/>
    <n v="1"/>
    <s v="null"/>
    <s v=" "/>
    <n v="1878103"/>
    <s v="CREDIYA 20"/>
    <n v="44161"/>
    <n v="0"/>
    <n v="0"/>
    <n v="0"/>
    <s v=" "/>
    <n v="890303093000"/>
    <n v="0"/>
    <n v="0"/>
    <m/>
    <m/>
    <m/>
    <m/>
  </r>
  <r>
    <n v="9827847"/>
    <s v="C"/>
    <x v="965"/>
    <x v="0"/>
    <n v="4"/>
    <n v="2.92338181203889E+16"/>
    <d v="2021-03-03T00:00:00"/>
    <d v="2026-02-28T00:00:00"/>
    <n v="0"/>
    <n v="1"/>
    <n v="8"/>
    <n v="30"/>
    <n v="2"/>
    <n v="15.6"/>
    <n v="16765"/>
    <n v="13000000"/>
    <n v="317518"/>
    <n v="11808698"/>
    <n v="0"/>
    <n v="0"/>
    <n v="0"/>
    <m/>
    <n v="0"/>
    <n v="0"/>
    <n v="0"/>
    <m/>
    <m/>
    <d v="2021-10-30T00:00:00"/>
    <n v="1"/>
    <s v="S"/>
    <n v="1"/>
    <n v="30"/>
    <n v="0"/>
    <s v=" "/>
    <s v=" "/>
    <s v=" "/>
    <s v=" "/>
    <s v=" "/>
    <s v=" "/>
    <n v="1"/>
    <n v="1"/>
    <s v="null"/>
    <s v=" "/>
    <n v="1980851"/>
    <s v="LIBRE INVERSION 20"/>
    <n v="44258"/>
    <n v="0"/>
    <n v="0"/>
    <n v="0"/>
    <s v=" "/>
    <n v="0"/>
    <s v="ARIZABALETA LUCIANA"/>
    <n v="0"/>
    <m/>
    <m/>
    <m/>
    <m/>
  </r>
  <r>
    <n v="2145657"/>
    <s v="C"/>
    <x v="965"/>
    <x v="0"/>
    <n v="4"/>
    <n v="2.92338181246892E+16"/>
    <d v="2021-06-17T00:00:00"/>
    <d v="2023-06-30T00:00:00"/>
    <n v="0"/>
    <n v="1"/>
    <n v="4"/>
    <n v="30"/>
    <n v="2"/>
    <n v="19.2"/>
    <n v="20983"/>
    <n v="3000000"/>
    <n v="152394"/>
    <n v="2578125"/>
    <n v="0"/>
    <n v="0"/>
    <n v="0"/>
    <m/>
    <n v="0"/>
    <n v="0"/>
    <n v="0"/>
    <m/>
    <m/>
    <d v="2021-10-30T00:00:00"/>
    <n v="1"/>
    <s v="S"/>
    <n v="1"/>
    <n v="30"/>
    <n v="0"/>
    <s v=" "/>
    <s v=" "/>
    <s v=" "/>
    <s v=" "/>
    <s v=" "/>
    <s v=" "/>
    <n v="1"/>
    <n v="1"/>
    <s v="null"/>
    <s v=" "/>
    <n v="432468"/>
    <s v="CREDIYA 20"/>
    <n v="44364"/>
    <n v="0"/>
    <n v="0"/>
    <n v="0"/>
    <s v=" "/>
    <n v="0"/>
    <s v="ARIZABALETA LUCIANA"/>
    <n v="0"/>
    <m/>
    <m/>
    <m/>
    <m/>
  </r>
  <r>
    <n v="709867"/>
    <s v="C"/>
    <x v="966"/>
    <x v="0"/>
    <n v="4"/>
    <n v="2.95814471246895E+16"/>
    <d v="2021-10-04T00:00:00"/>
    <d v="2023-09-30T00:00:00"/>
    <n v="0"/>
    <n v="1"/>
    <n v="1"/>
    <n v="30"/>
    <n v="2"/>
    <n v="19.2"/>
    <n v="20983"/>
    <n v="1500000"/>
    <n v="76197"/>
    <n v="1448553"/>
    <n v="0"/>
    <n v="0"/>
    <n v="0"/>
    <m/>
    <n v="0"/>
    <n v="0"/>
    <n v="0"/>
    <m/>
    <m/>
    <d v="2021-10-30T00:00:00"/>
    <n v="1"/>
    <s v="S"/>
    <n v="1"/>
    <n v="30"/>
    <n v="0"/>
    <s v=" "/>
    <s v=" "/>
    <s v=" "/>
    <s v=" "/>
    <s v=" "/>
    <s v=" "/>
    <n v="1"/>
    <n v="1"/>
    <s v="null"/>
    <s v=" "/>
    <n v="738686"/>
    <s v="CREDIYA 20"/>
    <n v="44473"/>
    <n v="0"/>
    <n v="0"/>
    <n v="0"/>
    <s v=" "/>
    <n v="0"/>
    <n v="0"/>
    <n v="0"/>
    <m/>
    <m/>
    <m/>
    <m/>
  </r>
  <r>
    <n v="194076"/>
    <s v="C"/>
    <x v="967"/>
    <x v="0"/>
    <n v="4"/>
    <n v="1.1438483581246799E+18"/>
    <d v="2021-03-18T00:00:00"/>
    <d v="2023-02-28T00:00:00"/>
    <n v="0"/>
    <n v="1"/>
    <n v="8"/>
    <n v="30"/>
    <n v="2"/>
    <n v="19.2"/>
    <n v="20983"/>
    <n v="1000000"/>
    <n v="50798"/>
    <n v="709236"/>
    <n v="0"/>
    <n v="0"/>
    <n v="0"/>
    <m/>
    <n v="0"/>
    <n v="0"/>
    <n v="0"/>
    <m/>
    <m/>
    <d v="2021-10-30T00:00:00"/>
    <n v="1"/>
    <s v="S"/>
    <n v="1"/>
    <n v="30"/>
    <n v="0"/>
    <s v=" "/>
    <s v=" "/>
    <s v=" "/>
    <s v=" "/>
    <s v=" "/>
    <s v=" "/>
    <n v="1"/>
    <n v="1"/>
    <s v="null"/>
    <s v=" "/>
    <n v="515160"/>
    <s v="CREDIYA 20"/>
    <n v="44273"/>
    <n v="0"/>
    <n v="0"/>
    <n v="0"/>
    <s v=" "/>
    <n v="900771349"/>
    <s v="CLINICA DESA SAS"/>
    <n v="0"/>
    <m/>
    <m/>
    <m/>
    <m/>
  </r>
  <r>
    <n v="602025"/>
    <s v="C"/>
    <x v="968"/>
    <x v="0"/>
    <n v="4"/>
    <n v="9.44895021246892E+16"/>
    <d v="2021-06-22T00:00:00"/>
    <d v="2023-06-30T00:00:00"/>
    <n v="0"/>
    <n v="1"/>
    <n v="4"/>
    <n v="30"/>
    <n v="2"/>
    <n v="19.2"/>
    <n v="20983"/>
    <n v="1300000"/>
    <n v="66038"/>
    <n v="1117185"/>
    <n v="0"/>
    <n v="0"/>
    <n v="0"/>
    <m/>
    <n v="0"/>
    <n v="0"/>
    <n v="0"/>
    <m/>
    <m/>
    <d v="2021-10-30T00:00:00"/>
    <n v="1"/>
    <s v="S"/>
    <n v="1"/>
    <n v="30"/>
    <n v="0"/>
    <s v=" "/>
    <s v=" "/>
    <s v=" "/>
    <s v=" "/>
    <s v=" "/>
    <s v=" "/>
    <n v="1"/>
    <n v="1"/>
    <s v="null"/>
    <s v=" "/>
    <n v="515160"/>
    <s v="CREDIYA 20"/>
    <n v="44369"/>
    <n v="0"/>
    <n v="0"/>
    <n v="0"/>
    <s v=" "/>
    <n v="900771349"/>
    <s v="CLINICA DESA SAS"/>
    <n v="0"/>
    <m/>
    <m/>
    <m/>
    <m/>
  </r>
  <r>
    <n v="700413"/>
    <s v="C"/>
    <x v="969"/>
    <x v="0"/>
    <n v="4"/>
    <n v="1.1305924101246799E+18"/>
    <d v="2021-03-24T00:00:00"/>
    <d v="2022-03-30T00:00:00"/>
    <n v="0"/>
    <n v="1"/>
    <n v="7"/>
    <n v="30"/>
    <n v="2"/>
    <n v="19.2"/>
    <n v="20983"/>
    <n v="4095000"/>
    <n v="378946"/>
    <n v="1804443"/>
    <n v="0"/>
    <n v="0"/>
    <n v="0"/>
    <m/>
    <n v="0"/>
    <n v="0"/>
    <n v="0"/>
    <m/>
    <m/>
    <d v="2021-10-30T00:00:00"/>
    <n v="1"/>
    <s v="S"/>
    <n v="1"/>
    <n v="30"/>
    <n v="0"/>
    <s v=" "/>
    <s v=" "/>
    <s v=" "/>
    <s v=" "/>
    <s v=" "/>
    <s v=" "/>
    <n v="1"/>
    <n v="1"/>
    <s v="null"/>
    <s v=" "/>
    <n v="1104030"/>
    <s v="CREDIYA 20"/>
    <n v="44279"/>
    <n v="0"/>
    <n v="0"/>
    <n v="0"/>
    <s v=" "/>
    <n v="900771349"/>
    <s v="CLINICA DESA SAS"/>
    <n v="0"/>
    <m/>
    <m/>
    <m/>
    <m/>
  </r>
  <r>
    <n v="1496318"/>
    <s v="E"/>
    <x v="970"/>
    <x v="0"/>
    <n v="4"/>
    <n v="8351500124689410"/>
    <d v="2021-08-18T00:00:00"/>
    <d v="2023-07-30T00:00:00"/>
    <n v="0"/>
    <n v="1"/>
    <n v="3"/>
    <n v="30"/>
    <n v="2"/>
    <n v="19.2"/>
    <n v="20983"/>
    <n v="2000000"/>
    <n v="101596"/>
    <n v="1790798"/>
    <n v="0"/>
    <n v="0"/>
    <n v="0"/>
    <m/>
    <n v="0"/>
    <n v="0"/>
    <n v="0"/>
    <m/>
    <m/>
    <d v="2021-10-30T00:00:00"/>
    <n v="1"/>
    <s v="S"/>
    <n v="1"/>
    <n v="30"/>
    <n v="0"/>
    <s v=" "/>
    <s v=" "/>
    <s v=" "/>
    <s v=" "/>
    <s v=" "/>
    <s v=" "/>
    <n v="1"/>
    <n v="1"/>
    <s v="null"/>
    <s v=" "/>
    <n v="294480"/>
    <s v="CREDIYA 20"/>
    <n v="44426"/>
    <n v="0"/>
    <n v="0"/>
    <n v="0"/>
    <s v=" "/>
    <s v=" "/>
    <n v="0"/>
    <n v="0"/>
    <m/>
    <m/>
    <m/>
    <m/>
  </r>
  <r>
    <n v="92293"/>
    <s v="C"/>
    <x v="971"/>
    <x v="1"/>
    <n v="4"/>
    <n v="9.45212321049836E+16"/>
    <d v="2019-04-30T00:00:00"/>
    <d v="2022-12-30T00:00:00"/>
    <n v="0"/>
    <n v="1"/>
    <n v="43"/>
    <n v="30"/>
    <n v="2"/>
    <n v="11.76"/>
    <n v="12415"/>
    <n v="23419428"/>
    <n v="661351"/>
    <n v="92293"/>
    <n v="0"/>
    <n v="0"/>
    <n v="0"/>
    <m/>
    <n v="0"/>
    <n v="0"/>
    <n v="0"/>
    <m/>
    <m/>
    <d v="2021-10-19T00:00:00"/>
    <n v="1"/>
    <s v="S"/>
    <n v="1"/>
    <n v="30"/>
    <n v="0"/>
    <s v=" "/>
    <s v=" "/>
    <s v=" "/>
    <s v=" "/>
    <s v=" "/>
    <s v=" "/>
    <n v="1"/>
    <n v="1"/>
    <s v="null"/>
    <s v=" "/>
    <n v="0"/>
    <s v="EX ASOCIADOS"/>
    <n v="43593"/>
    <n v="0"/>
    <n v="0"/>
    <n v="0"/>
    <s v=" "/>
    <n v="1"/>
    <s v="SARA SOFIA URIBE "/>
    <n v="0"/>
    <m/>
    <m/>
    <m/>
    <m/>
  </r>
  <r>
    <n v="836573"/>
    <s v="C"/>
    <x v="972"/>
    <x v="0"/>
    <n v="4"/>
    <n v="1.03894391246895E+16"/>
    <d v="2021-10-01T00:00:00"/>
    <d v="2023-03-30T00:00:00"/>
    <n v="0"/>
    <n v="1"/>
    <n v="1"/>
    <n v="30"/>
    <n v="2"/>
    <n v="19.2"/>
    <n v="20983"/>
    <n v="1360000"/>
    <n v="87947"/>
    <n v="1294493"/>
    <n v="0"/>
    <n v="0"/>
    <n v="0"/>
    <m/>
    <n v="0"/>
    <n v="0"/>
    <n v="0"/>
    <m/>
    <m/>
    <d v="2021-10-30T00:00:00"/>
    <n v="1"/>
    <s v="S"/>
    <n v="1"/>
    <n v="30"/>
    <n v="0"/>
    <s v=" "/>
    <s v=" "/>
    <s v=" "/>
    <s v=" "/>
    <s v=" "/>
    <s v=" "/>
    <n v="1"/>
    <n v="1"/>
    <s v="null"/>
    <s v=" "/>
    <n v="457920"/>
    <s v="CREDIYA 20"/>
    <n v="44470"/>
    <n v="0"/>
    <n v="0"/>
    <n v="0"/>
    <s v=" "/>
    <n v="900347805"/>
    <s v="CAMPOFERT SAS "/>
    <n v="0"/>
    <m/>
    <m/>
    <m/>
    <m/>
  </r>
  <r>
    <n v="6899390"/>
    <s v="C"/>
    <x v="973"/>
    <x v="0"/>
    <n v="4"/>
    <n v="2.97861822103892E+16"/>
    <d v="2021-06-18T00:00:00"/>
    <d v="2025-06-30T00:00:00"/>
    <n v="0"/>
    <n v="1"/>
    <n v="5"/>
    <n v="30"/>
    <n v="2"/>
    <n v="15.6"/>
    <n v="16765"/>
    <n v="8000000"/>
    <n v="237516"/>
    <n v="7414550"/>
    <n v="0"/>
    <n v="0"/>
    <n v="0"/>
    <m/>
    <n v="0"/>
    <n v="0"/>
    <n v="0"/>
    <m/>
    <m/>
    <d v="2021-10-29T00:00:00"/>
    <n v="1"/>
    <s v="S"/>
    <n v="1"/>
    <n v="30"/>
    <n v="0"/>
    <s v=" "/>
    <s v=" "/>
    <s v=" "/>
    <s v=" "/>
    <s v=" "/>
    <s v=" "/>
    <n v="1"/>
    <n v="1"/>
    <s v="null"/>
    <s v=" "/>
    <n v="515160"/>
    <s v="LIBRE INVERSION 20 SIN CODEUDO"/>
    <n v="44365"/>
    <n v="0"/>
    <n v="0"/>
    <n v="0"/>
    <s v=" "/>
    <n v="890303093000"/>
    <n v="0"/>
    <n v="0"/>
    <m/>
    <m/>
    <m/>
    <m/>
  </r>
  <r>
    <n v="0"/>
    <s v="C"/>
    <x v="974"/>
    <x v="0"/>
    <n v="4"/>
    <n v="3.14471131246891E+16"/>
    <d v="2021-05-27T00:00:00"/>
    <d v="2021-11-30T00:00:00"/>
    <n v="0"/>
    <n v="1"/>
    <n v="5"/>
    <n v="30"/>
    <n v="2"/>
    <n v="19.2"/>
    <n v="20983"/>
    <n v="500000"/>
    <n v="88211"/>
    <n v="86781"/>
    <n v="0"/>
    <n v="0"/>
    <n v="0"/>
    <m/>
    <n v="0"/>
    <n v="0"/>
    <n v="0"/>
    <m/>
    <m/>
    <d v="2021-10-30T00:00:00"/>
    <n v="1"/>
    <s v="S"/>
    <n v="1"/>
    <n v="30"/>
    <n v="0"/>
    <s v=" "/>
    <s v=" "/>
    <s v=" "/>
    <s v=" "/>
    <s v=" "/>
    <s v=" "/>
    <n v="1"/>
    <n v="1"/>
    <s v="null"/>
    <s v=" "/>
    <n v="457920"/>
    <s v="CREDIYA 20"/>
    <n v="44343"/>
    <n v="0"/>
    <n v="0"/>
    <n v="0"/>
    <s v=" "/>
    <n v="0"/>
    <s v="ARIZABALETA LUCIANA"/>
    <n v="0"/>
    <m/>
    <m/>
    <m/>
    <m/>
  </r>
  <r>
    <n v="0"/>
    <s v="C"/>
    <x v="975"/>
    <x v="0"/>
    <n v="4"/>
    <n v="1.1124698041246799E+18"/>
    <d v="2021-07-28T00:00:00"/>
    <d v="2022-01-30T00:00:00"/>
    <n v="0"/>
    <n v="1"/>
    <n v="3"/>
    <n v="30"/>
    <n v="2"/>
    <n v="19.2"/>
    <n v="20983"/>
    <n v="600000"/>
    <n v="105854"/>
    <n v="306253"/>
    <n v="0"/>
    <n v="0"/>
    <n v="0"/>
    <m/>
    <n v="0"/>
    <n v="0"/>
    <n v="0"/>
    <m/>
    <m/>
    <d v="2021-10-30T00:00:00"/>
    <n v="1"/>
    <s v="S"/>
    <n v="1"/>
    <n v="30"/>
    <n v="0"/>
    <s v=" "/>
    <s v=" "/>
    <s v=" "/>
    <s v=" "/>
    <s v=" "/>
    <s v=" "/>
    <n v="1"/>
    <n v="1"/>
    <s v="null"/>
    <s v=" "/>
    <n v="504000"/>
    <s v="CREDIYA 20"/>
    <n v="44405"/>
    <n v="0"/>
    <n v="0"/>
    <n v="0"/>
    <s v=" "/>
    <n v="900891513"/>
    <s v="CLINICA NUEVA RAFAEL URIBE"/>
    <n v="0"/>
    <m/>
    <m/>
    <m/>
    <m/>
  </r>
  <r>
    <n v="1344943"/>
    <s v="C"/>
    <x v="976"/>
    <x v="0"/>
    <n v="4"/>
    <n v="1.1075111771246799E+18"/>
    <d v="2021-10-14T00:00:00"/>
    <d v="2022-10-30T00:00:00"/>
    <n v="0"/>
    <n v="1"/>
    <n v="0"/>
    <n v="30"/>
    <n v="2"/>
    <n v="19.2"/>
    <n v="20983"/>
    <n v="1500000"/>
    <n v="138808"/>
    <n v="1500000"/>
    <n v="0"/>
    <n v="0"/>
    <n v="0"/>
    <m/>
    <n v="0"/>
    <n v="0"/>
    <n v="0"/>
    <m/>
    <m/>
    <d v="2021-10-14T00:00:00"/>
    <n v="1"/>
    <s v="S"/>
    <n v="1"/>
    <n v="30"/>
    <n v="0"/>
    <s v=" "/>
    <s v=" "/>
    <s v=" "/>
    <s v=" "/>
    <s v=" "/>
    <s v=" "/>
    <n v="1"/>
    <n v="1"/>
    <s v="null"/>
    <s v=" "/>
    <n v="155057"/>
    <s v="CREDIYA 20"/>
    <n v="44483"/>
    <n v="0"/>
    <n v="0"/>
    <n v="0"/>
    <s v=" "/>
    <n v="0"/>
    <s v="ARIZABALETA LUCIANA"/>
    <n v="0"/>
    <m/>
    <m/>
    <m/>
    <m/>
  </r>
  <r>
    <n v="1634012"/>
    <s v="C"/>
    <x v="976"/>
    <x v="0"/>
    <n v="4"/>
    <n v="1.10751117712038E+18"/>
    <d v="2021-07-06T00:00:00"/>
    <d v="2024-06-30T00:00:00"/>
    <n v="0"/>
    <n v="1"/>
    <n v="4"/>
    <n v="30"/>
    <n v="2"/>
    <n v="15.6"/>
    <n v="16765"/>
    <n v="2000000"/>
    <n v="70512"/>
    <n v="1822395"/>
    <n v="0"/>
    <n v="0"/>
    <n v="0"/>
    <m/>
    <n v="0"/>
    <n v="0"/>
    <n v="0"/>
    <m/>
    <m/>
    <d v="2021-10-30T00:00:00"/>
    <n v="1"/>
    <s v="S"/>
    <n v="1"/>
    <n v="30"/>
    <n v="0"/>
    <s v=" "/>
    <s v=" "/>
    <s v=" "/>
    <s v=" "/>
    <s v=" "/>
    <s v=" "/>
    <n v="1"/>
    <n v="1"/>
    <s v="null"/>
    <s v=" "/>
    <n v="188383"/>
    <s v="LIBRE INVERSION 20"/>
    <n v="44383"/>
    <n v="0"/>
    <n v="0"/>
    <n v="0"/>
    <s v=" "/>
    <n v="0"/>
    <s v="ARIZABALETA LUCIANA"/>
    <n v="0"/>
    <m/>
    <m/>
    <m/>
    <m/>
  </r>
  <r>
    <n v="2845961"/>
    <s v="C"/>
    <x v="977"/>
    <x v="0"/>
    <n v="4"/>
    <n v="6.69994781246892E+16"/>
    <d v="2021-07-06T00:00:00"/>
    <d v="2023-06-30T00:00:00"/>
    <n v="0"/>
    <n v="1"/>
    <n v="4"/>
    <n v="30"/>
    <n v="2"/>
    <n v="19.2"/>
    <n v="20983"/>
    <n v="3740000"/>
    <n v="189985"/>
    <n v="3214061"/>
    <n v="0"/>
    <n v="0"/>
    <n v="0"/>
    <m/>
    <n v="0"/>
    <n v="0"/>
    <n v="0"/>
    <m/>
    <m/>
    <d v="2021-10-29T00:00:00"/>
    <n v="1"/>
    <s v="S"/>
    <n v="1"/>
    <n v="30"/>
    <n v="0"/>
    <s v=" "/>
    <s v=" "/>
    <s v=" "/>
    <s v=" "/>
    <s v=" "/>
    <s v=" "/>
    <n v="1"/>
    <n v="1"/>
    <s v="null"/>
    <s v=" "/>
    <n v="368100"/>
    <s v="CREDIYA 20"/>
    <n v="44383"/>
    <n v="0"/>
    <n v="0"/>
    <n v="0"/>
    <s v=" "/>
    <n v="890303093000"/>
    <n v="0"/>
    <n v="0"/>
    <m/>
    <m/>
    <m/>
    <m/>
  </r>
  <r>
    <n v="5582092"/>
    <s v="C"/>
    <x v="978"/>
    <x v="0"/>
    <n v="4"/>
    <n v="6.69695751203892E+16"/>
    <d v="2021-07-14T00:00:00"/>
    <d v="2026-07-30T00:00:00"/>
    <n v="0"/>
    <n v="1"/>
    <n v="3"/>
    <n v="30"/>
    <n v="2"/>
    <n v="15.6"/>
    <n v="16765"/>
    <n v="7000000"/>
    <n v="170971"/>
    <n v="6767476"/>
    <n v="0"/>
    <n v="0"/>
    <n v="0"/>
    <m/>
    <n v="0"/>
    <n v="0"/>
    <n v="0"/>
    <m/>
    <m/>
    <d v="2021-10-30T00:00:00"/>
    <n v="1"/>
    <s v="S"/>
    <n v="1"/>
    <n v="30"/>
    <n v="0"/>
    <s v=" "/>
    <s v=" "/>
    <s v=" "/>
    <s v=" "/>
    <s v=" "/>
    <s v=" "/>
    <n v="1"/>
    <n v="1"/>
    <s v="null"/>
    <s v=" "/>
    <n v="1185384"/>
    <s v="LIBRE INVERSION 20"/>
    <n v="44391"/>
    <n v="0"/>
    <n v="0"/>
    <n v="0"/>
    <s v=" "/>
    <n v="900891513"/>
    <s v="CLINICA NUEVA RAFAEL URIBE"/>
    <n v="0"/>
    <m/>
    <m/>
    <m/>
    <m/>
  </r>
  <r>
    <n v="4069370"/>
    <s v="C"/>
    <x v="979"/>
    <x v="0"/>
    <n v="4"/>
    <n v="1.13067153712038E+18"/>
    <d v="2021-07-19T00:00:00"/>
    <d v="2026-06-30T00:00:00"/>
    <n v="0"/>
    <n v="1"/>
    <n v="4"/>
    <n v="30"/>
    <n v="2"/>
    <n v="15.6"/>
    <n v="16765"/>
    <n v="5500000"/>
    <n v="134334"/>
    <n v="5254754"/>
    <n v="0"/>
    <n v="0"/>
    <n v="0"/>
    <m/>
    <n v="0"/>
    <n v="0"/>
    <n v="0"/>
    <m/>
    <m/>
    <d v="2021-10-30T00:00:00"/>
    <n v="1"/>
    <s v="S"/>
    <n v="1"/>
    <n v="30"/>
    <n v="0"/>
    <s v=" "/>
    <s v=" "/>
    <s v=" "/>
    <s v=" "/>
    <s v=" "/>
    <s v=" "/>
    <n v="1"/>
    <n v="1"/>
    <s v="null"/>
    <s v=" "/>
    <n v="1185384"/>
    <s v="LIBRE INVERSION 20"/>
    <n v="44396"/>
    <n v="0"/>
    <n v="0"/>
    <n v="0"/>
    <s v=" "/>
    <n v="900891513"/>
    <s v="CLINICA NUEVA RAFAEL URIBE"/>
    <n v="0"/>
    <m/>
    <m/>
    <m/>
    <m/>
  </r>
  <r>
    <n v="8097973"/>
    <s v="C"/>
    <x v="980"/>
    <x v="0"/>
    <n v="4"/>
    <n v="2.97076751203886E+16"/>
    <d v="2020-11-04T00:00:00"/>
    <d v="2026-10-30T00:00:00"/>
    <n v="0"/>
    <n v="1"/>
    <n v="13"/>
    <n v="30"/>
    <n v="2"/>
    <n v="18"/>
    <n v="19562"/>
    <n v="12000000"/>
    <n v="277779"/>
    <n v="10689353"/>
    <n v="0"/>
    <n v="0"/>
    <n v="0"/>
    <m/>
    <n v="0"/>
    <n v="0"/>
    <n v="0"/>
    <m/>
    <m/>
    <d v="2021-10-30T00:00:00"/>
    <n v="1"/>
    <s v="S"/>
    <n v="1"/>
    <n v="30"/>
    <n v="0"/>
    <s v=" "/>
    <s v=" "/>
    <s v=" "/>
    <s v=" "/>
    <s v=" "/>
    <s v=" "/>
    <n v="1"/>
    <n v="1"/>
    <s v="null"/>
    <s v=" "/>
    <n v="2591380"/>
    <s v="LIBRE INVERSION 20"/>
    <n v="44139"/>
    <n v="0"/>
    <n v="0"/>
    <n v="0"/>
    <s v=" "/>
    <n v="0"/>
    <n v="0"/>
    <n v="0"/>
    <m/>
    <m/>
    <m/>
    <m/>
  </r>
  <r>
    <n v="4614103"/>
    <s v="C"/>
    <x v="981"/>
    <x v="8"/>
    <n v="4"/>
    <n v="1.06227858210498E+18"/>
    <d v="2020-08-31T00:00:00"/>
    <d v="2026-07-30T00:00:00"/>
    <n v="90"/>
    <n v="1"/>
    <n v="10"/>
    <n v="30"/>
    <n v="2"/>
    <n v="18"/>
    <n v="19562"/>
    <n v="5037395"/>
    <n v="117506"/>
    <n v="4614103"/>
    <n v="200567"/>
    <n v="0"/>
    <n v="0"/>
    <m/>
    <n v="461410"/>
    <n v="200567"/>
    <n v="67110"/>
    <m/>
    <m/>
    <d v="2021-08-30T00:00:00"/>
    <n v="1"/>
    <s v="S"/>
    <n v="1"/>
    <n v="30"/>
    <n v="140111"/>
    <s v=" "/>
    <s v=" "/>
    <s v=" "/>
    <s v=" "/>
    <s v=" "/>
    <s v=" "/>
    <n v="1"/>
    <n v="1"/>
    <s v="null"/>
    <s v=" "/>
    <n v="0"/>
    <s v="EX ASOCIADOS"/>
    <n v="44081"/>
    <n v="0"/>
    <n v="0"/>
    <n v="0"/>
    <s v=" "/>
    <n v="1"/>
    <s v="SARA SOFIA URIBE "/>
    <n v="0"/>
    <m/>
    <m/>
    <m/>
    <m/>
  </r>
  <r>
    <n v="2275114"/>
    <s v="C"/>
    <x v="982"/>
    <x v="0"/>
    <n v="4"/>
    <n v="1.06232962721038E+18"/>
    <d v="2021-03-29T00:00:00"/>
    <d v="2024-03-30T00:00:00"/>
    <n v="30"/>
    <n v="1"/>
    <n v="5"/>
    <n v="30"/>
    <n v="2"/>
    <n v="15.6"/>
    <n v="16765"/>
    <n v="3000000"/>
    <n v="109362"/>
    <n v="2675794"/>
    <n v="68688"/>
    <n v="0"/>
    <n v="0"/>
    <m/>
    <n v="0"/>
    <n v="0"/>
    <n v="0"/>
    <m/>
    <m/>
    <d v="2021-10-30T00:00:00"/>
    <n v="1"/>
    <s v="S"/>
    <n v="1"/>
    <n v="30"/>
    <n v="67887"/>
    <s v=" "/>
    <s v=" "/>
    <s v=" "/>
    <s v=" "/>
    <s v=" "/>
    <s v=" "/>
    <n v="1"/>
    <n v="1"/>
    <s v="null"/>
    <s v=" "/>
    <n v="400680"/>
    <s v="LIBRE INVERSION 20 SIN CODEUDO"/>
    <n v="44284"/>
    <n v="0"/>
    <n v="0"/>
    <n v="0"/>
    <s v=" "/>
    <n v="0"/>
    <s v="ARIZABALETA LUCIANA"/>
    <n v="0"/>
    <m/>
    <m/>
    <m/>
    <m/>
  </r>
  <r>
    <n v="5291421"/>
    <s v="C"/>
    <x v="983"/>
    <x v="8"/>
    <n v="4"/>
    <n v="6.68474451049888E+16"/>
    <d v="2021-03-31T00:00:00"/>
    <d v="2023-02-28T00:00:00"/>
    <n v="90"/>
    <n v="1"/>
    <n v="3"/>
    <n v="30"/>
    <n v="2"/>
    <n v="21.6"/>
    <n v="23872"/>
    <n v="5930767"/>
    <n v="318940"/>
    <n v="5291421"/>
    <n v="273547"/>
    <n v="0"/>
    <n v="0"/>
    <m/>
    <n v="529142"/>
    <n v="273547"/>
    <n v="83087"/>
    <m/>
    <m/>
    <d v="2021-10-31T00:00:00"/>
    <n v="1"/>
    <s v="S"/>
    <n v="1"/>
    <n v="30"/>
    <n v="675489"/>
    <s v=" "/>
    <s v=" "/>
    <s v=" "/>
    <s v=" "/>
    <s v=" "/>
    <s v=" "/>
    <n v="1"/>
    <n v="1"/>
    <s v="null"/>
    <s v=" "/>
    <n v="0"/>
    <s v="EX ASOCIADOS"/>
    <n v="44296"/>
    <n v="0"/>
    <n v="0"/>
    <n v="0"/>
    <s v=" "/>
    <n v="1"/>
    <s v="SARA SOFIA URIBE "/>
    <n v="0"/>
    <m/>
    <m/>
    <m/>
    <m/>
  </r>
  <r>
    <n v="2828280"/>
    <s v="C"/>
    <x v="984"/>
    <x v="0"/>
    <n v="4"/>
    <n v="1.14385052321038E+18"/>
    <d v="2021-10-20T00:00:00"/>
    <d v="2023-10-30T00:00:00"/>
    <n v="0"/>
    <n v="1"/>
    <n v="0"/>
    <n v="30"/>
    <n v="2"/>
    <n v="15.6"/>
    <n v="16765"/>
    <n v="3000000"/>
    <n v="150643"/>
    <n v="3000000"/>
    <n v="0"/>
    <n v="0"/>
    <n v="0"/>
    <m/>
    <n v="0"/>
    <n v="0"/>
    <n v="0"/>
    <m/>
    <m/>
    <d v="2021-10-20T00:00:00"/>
    <n v="1"/>
    <s v="S"/>
    <n v="1"/>
    <n v="30"/>
    <n v="0"/>
    <s v=" "/>
    <s v=" "/>
    <s v=" "/>
    <s v=" "/>
    <s v=" "/>
    <s v=" "/>
    <n v="1"/>
    <n v="1"/>
    <s v="null"/>
    <s v=" "/>
    <n v="171720"/>
    <s v="LIBRE INVERSION 20 SIN CODEUDO"/>
    <n v="44489"/>
    <n v="0"/>
    <n v="0"/>
    <n v="0"/>
    <s v=" "/>
    <n v="900771349"/>
    <s v="CLINICA DESA SAS"/>
    <n v="0"/>
    <m/>
    <m/>
    <m/>
    <m/>
  </r>
  <r>
    <n v="540474"/>
    <s v="C"/>
    <x v="985"/>
    <x v="0"/>
    <n v="4"/>
    <n v="6105854117188680"/>
    <d v="2020-12-03T00:00:00"/>
    <d v="2022-05-30T00:00:00"/>
    <n v="0"/>
    <n v="1"/>
    <n v="11"/>
    <n v="30"/>
    <n v="2"/>
    <n v="11.76"/>
    <n v="12415"/>
    <n v="2000000"/>
    <n v="122299"/>
    <n v="821879"/>
    <n v="0"/>
    <n v="0"/>
    <n v="0"/>
    <m/>
    <n v="0"/>
    <n v="0"/>
    <n v="0"/>
    <m/>
    <m/>
    <d v="2021-10-31T00:00:00"/>
    <n v="1"/>
    <s v="S"/>
    <n v="1"/>
    <n v="30"/>
    <n v="0"/>
    <s v=" "/>
    <s v=" "/>
    <s v=" "/>
    <s v=" "/>
    <s v=" "/>
    <s v=" "/>
    <n v="1"/>
    <n v="1"/>
    <s v="null"/>
    <s v=" "/>
    <n v="281405"/>
    <s v="CREDITO MADRUGON"/>
    <n v="44168"/>
    <n v="0"/>
    <n v="0"/>
    <n v="0"/>
    <s v=" "/>
    <n v="800087565"/>
    <s v="SYNLAB COLOMBIA S A S"/>
    <n v="0"/>
    <m/>
    <m/>
    <m/>
    <m/>
  </r>
  <r>
    <n v="1955329"/>
    <s v="C"/>
    <x v="985"/>
    <x v="0"/>
    <n v="4"/>
    <n v="6105854120387870"/>
    <d v="2020-03-18T00:00:00"/>
    <d v="2024-03-30T00:00:00"/>
    <n v="0"/>
    <n v="1"/>
    <n v="16"/>
    <n v="30"/>
    <n v="2"/>
    <n v="18"/>
    <n v="19562"/>
    <n v="4000000"/>
    <n v="118103"/>
    <n v="2973394"/>
    <n v="0"/>
    <n v="0"/>
    <n v="0"/>
    <m/>
    <n v="0"/>
    <n v="0"/>
    <n v="0"/>
    <m/>
    <m/>
    <d v="2021-10-31T00:00:00"/>
    <n v="1"/>
    <s v="S"/>
    <n v="1"/>
    <n v="30"/>
    <n v="0"/>
    <s v=" "/>
    <s v=" "/>
    <s v=" "/>
    <s v=" "/>
    <s v=" "/>
    <s v=" "/>
    <n v="1"/>
    <n v="1"/>
    <s v="null"/>
    <s v=" "/>
    <n v="1018065"/>
    <s v="LIBRE INVERSION 20"/>
    <n v="43908"/>
    <n v="0"/>
    <n v="0"/>
    <n v="0"/>
    <s v=" "/>
    <n v="800087565"/>
    <s v="SYNLAB COLOMBIA S A S"/>
    <n v="0"/>
    <m/>
    <m/>
    <m/>
    <m/>
  </r>
  <r>
    <n v="601869"/>
    <s v="C"/>
    <x v="985"/>
    <x v="0"/>
    <n v="4"/>
    <n v="6105854124687630"/>
    <d v="2020-01-31T00:00:00"/>
    <d v="2021-01-31T00:00:00"/>
    <n v="0"/>
    <n v="1"/>
    <n v="3"/>
    <n v="30"/>
    <n v="2"/>
    <n v="21.6"/>
    <n v="23872"/>
    <n v="1200000"/>
    <n v="112249"/>
    <n v="915239"/>
    <n v="0"/>
    <n v="0"/>
    <n v="0"/>
    <m/>
    <n v="0"/>
    <n v="0"/>
    <n v="0"/>
    <m/>
    <m/>
    <d v="2021-10-31T00:00:00"/>
    <n v="1"/>
    <s v="S"/>
    <n v="1"/>
    <n v="30"/>
    <n v="0"/>
    <s v=" "/>
    <s v=" "/>
    <s v=" "/>
    <s v=" "/>
    <s v=" "/>
    <s v=" "/>
    <n v="1"/>
    <n v="1"/>
    <s v="null"/>
    <s v=" "/>
    <n v="313370"/>
    <s v="CREDIYA 20"/>
    <n v="43861"/>
    <n v="0"/>
    <n v="0"/>
    <n v="0"/>
    <s v=" "/>
    <n v="800087565"/>
    <s v="SYNLAB COLOMBIA S A S"/>
    <n v="0"/>
    <m/>
    <m/>
    <m/>
    <m/>
  </r>
  <r>
    <n v="0"/>
    <s v="C"/>
    <x v="986"/>
    <x v="0"/>
    <n v="4"/>
    <n v="1.0649967441246799E+18"/>
    <d v="2021-05-27T00:00:00"/>
    <d v="2023-05-30T00:00:00"/>
    <n v="0"/>
    <n v="1"/>
    <n v="5"/>
    <n v="30"/>
    <n v="2"/>
    <n v="19.2"/>
    <n v="20983"/>
    <n v="4000000"/>
    <n v="203193"/>
    <n v="3291022"/>
    <n v="0"/>
    <n v="0"/>
    <n v="0"/>
    <m/>
    <n v="0"/>
    <n v="0"/>
    <n v="0"/>
    <m/>
    <m/>
    <d v="2021-10-30T00:00:00"/>
    <n v="1"/>
    <s v="S"/>
    <n v="1"/>
    <n v="30"/>
    <n v="0"/>
    <s v=" "/>
    <s v=" "/>
    <s v=" "/>
    <s v=" "/>
    <s v=" "/>
    <s v=" "/>
    <n v="1"/>
    <n v="1"/>
    <s v="null"/>
    <s v=" "/>
    <n v="3454733"/>
    <s v="CREDIYA 20"/>
    <n v="44343"/>
    <n v="0"/>
    <n v="0"/>
    <n v="0"/>
    <s v=" "/>
    <n v="800087565"/>
    <s v="SYNLAB COLOMBIA S A S"/>
    <n v="0"/>
    <m/>
    <m/>
    <m/>
    <m/>
  </r>
  <r>
    <n v="221337"/>
    <s v="C"/>
    <x v="987"/>
    <x v="0"/>
    <n v="4"/>
    <n v="1.00728208012038E+18"/>
    <d v="2020-05-29T00:00:00"/>
    <d v="2022-05-30T00:00:00"/>
    <n v="0"/>
    <n v="1"/>
    <n v="15"/>
    <n v="30"/>
    <n v="2"/>
    <n v="18"/>
    <n v="19562"/>
    <n v="4000000"/>
    <n v="200253"/>
    <n v="1672293"/>
    <n v="0"/>
    <n v="0"/>
    <n v="0"/>
    <m/>
    <n v="0"/>
    <n v="0"/>
    <n v="0"/>
    <m/>
    <m/>
    <d v="2021-10-30T00:00:00"/>
    <n v="1"/>
    <s v="S"/>
    <n v="1"/>
    <n v="30"/>
    <n v="0"/>
    <s v=" "/>
    <s v=" "/>
    <s v=" "/>
    <s v=" "/>
    <s v=" "/>
    <s v=" "/>
    <n v="1"/>
    <n v="1"/>
    <s v="null"/>
    <s v=" "/>
    <n v="1450956"/>
    <s v="LIBRE INVERSION 20"/>
    <n v="43980"/>
    <n v="0"/>
    <n v="0"/>
    <n v="0"/>
    <s v=" "/>
    <s v=" "/>
    <n v="0"/>
    <n v="0"/>
    <m/>
    <m/>
    <m/>
    <m/>
  </r>
  <r>
    <n v="9489504"/>
    <s v="C"/>
    <x v="988"/>
    <x v="0"/>
    <n v="4"/>
    <n v="1.1441970271182799E+18"/>
    <d v="2021-05-25T00:00:00"/>
    <d v="2027-05-30T00:00:00"/>
    <n v="0"/>
    <n v="1"/>
    <n v="5"/>
    <n v="30"/>
    <n v="2"/>
    <n v="15.6"/>
    <n v="16765"/>
    <n v="10800000"/>
    <n v="235463"/>
    <n v="10339416"/>
    <n v="0"/>
    <n v="0"/>
    <n v="0"/>
    <m/>
    <n v="0"/>
    <n v="0"/>
    <n v="0"/>
    <m/>
    <m/>
    <d v="2021-10-30T00:00:00"/>
    <n v="1"/>
    <s v="S"/>
    <n v="1"/>
    <n v="30"/>
    <n v="0"/>
    <s v=" "/>
    <s v=" "/>
    <s v=" "/>
    <s v=" "/>
    <s v=" "/>
    <s v=" "/>
    <n v="1"/>
    <n v="1"/>
    <s v="null"/>
    <s v=" "/>
    <n v="849912"/>
    <s v="FERIA 2021"/>
    <n v="44341"/>
    <n v="0"/>
    <n v="0"/>
    <n v="0"/>
    <s v=" "/>
    <n v="900771349"/>
    <s v="CLINICA DESA SAS"/>
    <n v="0"/>
    <m/>
    <m/>
    <m/>
    <m/>
  </r>
  <r>
    <n v="0"/>
    <s v="C"/>
    <x v="989"/>
    <x v="0"/>
    <n v="4"/>
    <n v="1.1306444261154801E+18"/>
    <d v="2021-05-28T00:00:00"/>
    <d v="2021-11-30T00:00:00"/>
    <n v="0"/>
    <n v="1"/>
    <n v="5"/>
    <n v="30"/>
    <n v="2"/>
    <n v="9"/>
    <n v="9381"/>
    <n v="400000"/>
    <n v="68484"/>
    <n v="67958"/>
    <n v="0"/>
    <n v="0"/>
    <n v="0"/>
    <m/>
    <n v="0"/>
    <n v="0"/>
    <n v="0"/>
    <m/>
    <m/>
    <d v="2021-10-30T00:00:00"/>
    <n v="1"/>
    <s v="S"/>
    <n v="1"/>
    <n v="30"/>
    <n v="0"/>
    <s v=" "/>
    <s v=" "/>
    <s v=" "/>
    <s v=" "/>
    <s v=" "/>
    <s v=" "/>
    <n v="1"/>
    <n v="1"/>
    <s v="null"/>
    <s v=" "/>
    <n v="738686"/>
    <s v="SOBRE APORTES"/>
    <n v="44344"/>
    <n v="0"/>
    <n v="0"/>
    <n v="0"/>
    <s v=" "/>
    <n v="830514823"/>
    <s v="BRILLANTEX MULTISERVICIOS SAS BRILLANTEX"/>
    <n v="0"/>
    <m/>
    <m/>
    <m/>
    <m/>
  </r>
  <r>
    <n v="2829089"/>
    <s v="C"/>
    <x v="990"/>
    <x v="5"/>
    <n v="4"/>
    <n v="1.11247122510498E+18"/>
    <d v="2020-12-30T00:00:00"/>
    <d v="2025-10-30T00:00:00"/>
    <n v="270"/>
    <n v="1"/>
    <n v="0"/>
    <n v="30"/>
    <n v="2"/>
    <n v="18"/>
    <n v="19562"/>
    <n v="2829089"/>
    <n v="74297"/>
    <n v="2829089"/>
    <n v="125932"/>
    <n v="0"/>
    <n v="0"/>
    <m/>
    <n v="1414544"/>
    <n v="125932"/>
    <n v="277008"/>
    <m/>
    <m/>
    <d v="2020-12-30T00:00:00"/>
    <n v="1"/>
    <s v="S"/>
    <n v="1"/>
    <n v="30"/>
    <n v="291632"/>
    <s v=" "/>
    <s v=" "/>
    <s v=" "/>
    <s v=" "/>
    <s v=" "/>
    <s v=" "/>
    <n v="1"/>
    <n v="1"/>
    <s v="null"/>
    <s v=" "/>
    <n v="0"/>
    <s v="EX ASOCIADOS"/>
    <n v="44203"/>
    <n v="0"/>
    <n v="0"/>
    <n v="0"/>
    <s v=" "/>
    <n v="1"/>
    <s v="SARA SOFIA URIBE "/>
    <n v="0"/>
    <m/>
    <m/>
    <m/>
    <m/>
  </r>
  <r>
    <n v="3809924"/>
    <s v="C"/>
    <x v="991"/>
    <x v="1"/>
    <n v="4"/>
    <n v="1.10750820910498E+18"/>
    <d v="2020-12-30T00:00:00"/>
    <d v="2024-06-30T00:00:00"/>
    <n v="0"/>
    <n v="1"/>
    <n v="9"/>
    <n v="30"/>
    <n v="2"/>
    <n v="18"/>
    <n v="19562"/>
    <n v="4554762"/>
    <n v="148359"/>
    <n v="3809924"/>
    <n v="50749"/>
    <n v="0"/>
    <n v="0"/>
    <m/>
    <n v="0"/>
    <n v="0"/>
    <n v="0"/>
    <m/>
    <m/>
    <d v="2021-10-01T00:00:00"/>
    <n v="1"/>
    <s v="S"/>
    <n v="1"/>
    <n v="30"/>
    <n v="0"/>
    <s v=" "/>
    <s v=" "/>
    <s v=" "/>
    <s v=" "/>
    <s v=" "/>
    <s v=" "/>
    <n v="1"/>
    <n v="1"/>
    <s v="null"/>
    <s v=" "/>
    <n v="0"/>
    <s v="EX ASOCIADOS"/>
    <n v="44203"/>
    <n v="0"/>
    <n v="0"/>
    <n v="0"/>
    <s v=" "/>
    <n v="1"/>
    <s v="SARA SOFIA URIBE "/>
    <n v="0"/>
    <m/>
    <m/>
    <m/>
    <m/>
  </r>
  <r>
    <n v="344032"/>
    <s v="C"/>
    <x v="991"/>
    <x v="1"/>
    <n v="4"/>
    <n v="1.10750820910498E+18"/>
    <d v="2020-12-30T00:00:00"/>
    <d v="2023-11-30T00:00:00"/>
    <n v="0"/>
    <n v="1"/>
    <n v="9"/>
    <n v="30"/>
    <n v="2"/>
    <n v="11.76"/>
    <n v="12415"/>
    <n v="2246901"/>
    <n v="15241"/>
    <n v="344032"/>
    <n v="3372"/>
    <n v="0"/>
    <n v="0"/>
    <m/>
    <n v="0"/>
    <n v="0"/>
    <n v="0"/>
    <m/>
    <m/>
    <d v="2021-10-01T00:00:00"/>
    <n v="1"/>
    <s v="S"/>
    <n v="1"/>
    <n v="30"/>
    <n v="0"/>
    <s v=" "/>
    <s v=" "/>
    <s v=" "/>
    <s v=" "/>
    <s v=" "/>
    <s v=" "/>
    <n v="1"/>
    <n v="1"/>
    <s v="null"/>
    <s v=" "/>
    <n v="0"/>
    <s v="EX ASOCIADOS"/>
    <n v="44203"/>
    <n v="0"/>
    <n v="0"/>
    <n v="0"/>
    <s v=" "/>
    <n v="1"/>
    <s v="SARA SOFIA URIBE "/>
    <n v="0"/>
    <m/>
    <m/>
    <m/>
    <m/>
  </r>
  <r>
    <n v="3056067"/>
    <s v="C"/>
    <x v="992"/>
    <x v="1"/>
    <n v="4"/>
    <n v="1.14415236010498E+18"/>
    <d v="2020-12-30T00:00:00"/>
    <d v="2027-06-30T00:00:00"/>
    <n v="0"/>
    <n v="1"/>
    <n v="17"/>
    <n v="30"/>
    <n v="2"/>
    <n v="18"/>
    <n v="19562"/>
    <n v="3494698"/>
    <n v="77524"/>
    <n v="3056067"/>
    <n v="45841"/>
    <n v="0"/>
    <n v="0"/>
    <m/>
    <n v="0"/>
    <n v="0"/>
    <n v="0"/>
    <m/>
    <m/>
    <d v="2021-10-31T00:00:00"/>
    <n v="1"/>
    <s v="S"/>
    <n v="1"/>
    <n v="30"/>
    <n v="0"/>
    <s v=" "/>
    <s v=" "/>
    <s v=" "/>
    <s v=" "/>
    <s v=" "/>
    <s v=" "/>
    <n v="1"/>
    <n v="1"/>
    <s v="null"/>
    <s v=" "/>
    <n v="0"/>
    <s v="EX ASOCIADOS"/>
    <n v="44203"/>
    <n v="0"/>
    <n v="0"/>
    <n v="0"/>
    <s v=" "/>
    <n v="1"/>
    <s v="SARA SOFIA URIBE "/>
    <n v="0"/>
    <m/>
    <m/>
    <m/>
    <m/>
  </r>
  <r>
    <n v="1966685"/>
    <s v="C"/>
    <x v="993"/>
    <x v="7"/>
    <n v="4"/>
    <n v="1.14392984510498E+18"/>
    <d v="2020-12-30T00:00:00"/>
    <d v="2023-11-30T00:00:00"/>
    <n v="120"/>
    <n v="1"/>
    <n v="5"/>
    <n v="30"/>
    <n v="2"/>
    <n v="11.76"/>
    <n v="12415"/>
    <n v="2243430"/>
    <n v="76670"/>
    <n v="1966685"/>
    <n v="36979"/>
    <n v="0"/>
    <n v="0"/>
    <m/>
    <n v="393337"/>
    <n v="36979"/>
    <n v="34754"/>
    <m/>
    <m/>
    <d v="2021-08-31T00:00:00"/>
    <n v="1"/>
    <s v="S"/>
    <n v="1"/>
    <n v="30"/>
    <n v="222591"/>
    <s v=" "/>
    <s v=" "/>
    <s v=" "/>
    <s v=" "/>
    <s v=" "/>
    <s v=" "/>
    <n v="1"/>
    <n v="1"/>
    <s v="null"/>
    <s v=" "/>
    <n v="0"/>
    <s v="EX ASOCIADOS"/>
    <n v="44203"/>
    <n v="0"/>
    <n v="0"/>
    <n v="0"/>
    <s v=" "/>
    <n v="1"/>
    <s v="SARA SOFIA URIBE "/>
    <n v="0"/>
    <m/>
    <m/>
    <m/>
    <m/>
  </r>
  <r>
    <n v="3023429"/>
    <s v="C"/>
    <x v="994"/>
    <x v="7"/>
    <n v="4"/>
    <n v="2.47386821049883E+16"/>
    <d v="2020-12-30T00:00:00"/>
    <d v="2024-08-30T00:00:00"/>
    <n v="180"/>
    <n v="1"/>
    <n v="3"/>
    <n v="30"/>
    <n v="2"/>
    <n v="18"/>
    <n v="19562"/>
    <n v="3178575"/>
    <n v="100190"/>
    <n v="3023429"/>
    <n v="133642"/>
    <n v="0"/>
    <n v="0"/>
    <m/>
    <n v="604686"/>
    <n v="133642"/>
    <n v="166579"/>
    <m/>
    <m/>
    <d v="2021-10-31T00:00:00"/>
    <n v="1"/>
    <s v="S"/>
    <n v="1"/>
    <n v="30"/>
    <n v="332619"/>
    <s v=" "/>
    <s v=" "/>
    <s v=" "/>
    <s v=" "/>
    <s v=" "/>
    <s v=" "/>
    <n v="1"/>
    <n v="1"/>
    <s v="null"/>
    <s v=" "/>
    <n v="0"/>
    <s v="EX ASOCIADOS"/>
    <n v="44203"/>
    <n v="0"/>
    <n v="0"/>
    <n v="0"/>
    <s v=" "/>
    <n v="1"/>
    <s v="SARA SOFIA URIBE "/>
    <n v="0"/>
    <m/>
    <m/>
    <m/>
    <m/>
  </r>
  <r>
    <n v="1241635"/>
    <s v="C"/>
    <x v="995"/>
    <x v="0"/>
    <n v="4"/>
    <n v="3.19576081246875E+16"/>
    <d v="2020-01-13T00:00:00"/>
    <d v="2021-12-30T00:00:00"/>
    <n v="0"/>
    <n v="1"/>
    <n v="2"/>
    <n v="30"/>
    <n v="2"/>
    <n v="21.6"/>
    <n v="23872"/>
    <n v="2000000"/>
    <n v="103646"/>
    <n v="1891031"/>
    <n v="0"/>
    <n v="0"/>
    <n v="0"/>
    <m/>
    <n v="0"/>
    <n v="0"/>
    <n v="0"/>
    <m/>
    <m/>
    <d v="2021-10-30T00:00:00"/>
    <n v="1"/>
    <s v="S"/>
    <n v="1"/>
    <n v="30"/>
    <n v="0"/>
    <s v=" "/>
    <s v=" "/>
    <s v=" "/>
    <s v=" "/>
    <s v=" "/>
    <s v=" "/>
    <n v="1"/>
    <n v="1"/>
    <s v="null"/>
    <s v=" "/>
    <n v="649396"/>
    <s v="CREDIYA 20"/>
    <n v="43843"/>
    <n v="0"/>
    <n v="0"/>
    <n v="0"/>
    <s v=" "/>
    <n v="0"/>
    <n v="0"/>
    <n v="0"/>
    <m/>
    <m/>
    <m/>
    <m/>
  </r>
  <r>
    <n v="2545821"/>
    <s v="C"/>
    <x v="995"/>
    <x v="0"/>
    <n v="4"/>
    <n v="3.19576082103893E+16"/>
    <d v="2021-08-05T00:00:00"/>
    <d v="2025-07-30T00:00:00"/>
    <n v="0"/>
    <n v="1"/>
    <n v="44"/>
    <n v="30"/>
    <n v="2"/>
    <n v="15.6"/>
    <n v="16765"/>
    <n v="4000000"/>
    <n v="102263"/>
    <n v="3877329"/>
    <n v="0"/>
    <n v="0"/>
    <n v="0"/>
    <m/>
    <n v="0"/>
    <n v="0"/>
    <n v="0"/>
    <n v="600000"/>
    <n v="12"/>
    <d v="2021-10-30T00:00:00"/>
    <n v="1"/>
    <s v="S"/>
    <n v="1"/>
    <n v="30"/>
    <n v="0"/>
    <s v=" "/>
    <s v=" "/>
    <s v=" "/>
    <s v=" "/>
    <s v=" "/>
    <s v=" "/>
    <n v="1"/>
    <n v="1"/>
    <s v="null"/>
    <s v=" "/>
    <n v="1331508"/>
    <s v="LIBRE INVERSION 20 SIN CODEUDO"/>
    <n v="44413"/>
    <n v="0"/>
    <n v="0"/>
    <n v="0"/>
    <s v=" "/>
    <n v="0"/>
    <n v="0"/>
    <n v="0"/>
    <m/>
    <m/>
    <m/>
    <m/>
  </r>
  <r>
    <n v="274222"/>
    <s v="C"/>
    <x v="996"/>
    <x v="5"/>
    <n v="4"/>
    <n v="1.14414967810498E+18"/>
    <d v="2019-02-28T00:00:00"/>
    <d v="2019-11-30T00:00:00"/>
    <n v="930"/>
    <n v="1"/>
    <n v="0"/>
    <n v="30"/>
    <n v="2"/>
    <n v="22.2"/>
    <n v="24604"/>
    <n v="274222"/>
    <n v="33398"/>
    <n v="274222"/>
    <n v="13501"/>
    <n v="0"/>
    <n v="0"/>
    <m/>
    <n v="274222"/>
    <n v="13501"/>
    <n v="12352"/>
    <m/>
    <m/>
    <d v="2019-02-28T00:00:00"/>
    <n v="1"/>
    <s v="S"/>
    <n v="1"/>
    <n v="30"/>
    <n v="274222"/>
    <s v=" "/>
    <s v=" "/>
    <s v=" "/>
    <s v=" "/>
    <s v=" "/>
    <s v=" "/>
    <n v="1"/>
    <n v="1"/>
    <s v="null"/>
    <s v=" "/>
    <n v="0"/>
    <s v="EX ASOCIADOS"/>
    <n v="43529"/>
    <n v="0"/>
    <n v="0"/>
    <n v="0"/>
    <s v=" "/>
    <n v="1"/>
    <s v="SARA SOFIA URIBE "/>
    <n v="0"/>
    <m/>
    <m/>
    <m/>
    <m/>
  </r>
  <r>
    <n v="995438"/>
    <s v="C"/>
    <x v="997"/>
    <x v="9"/>
    <n v="4"/>
    <n v="1.11488441610498E+18"/>
    <d v="2019-02-28T00:00:00"/>
    <d v="2024-04-30T00:00:00"/>
    <n v="60"/>
    <n v="1"/>
    <n v="49"/>
    <n v="30"/>
    <n v="2"/>
    <n v="18"/>
    <n v="19562"/>
    <n v="3510226"/>
    <n v="87962"/>
    <n v="995438"/>
    <n v="41504"/>
    <n v="0"/>
    <n v="0"/>
    <m/>
    <n v="9954"/>
    <n v="0"/>
    <n v="0"/>
    <m/>
    <m/>
    <d v="2021-08-01T00:00:00"/>
    <n v="1"/>
    <s v="S"/>
    <n v="1"/>
    <n v="30"/>
    <n v="146653"/>
    <s v=" "/>
    <s v=" "/>
    <s v=" "/>
    <s v=" "/>
    <s v=" "/>
    <s v=" "/>
    <n v="1"/>
    <n v="1"/>
    <s v="null"/>
    <s v=" "/>
    <n v="0"/>
    <s v="EX ASOCIADOS"/>
    <n v="43530"/>
    <n v="0"/>
    <n v="0"/>
    <n v="0"/>
    <s v=" "/>
    <n v="1"/>
    <s v="SARA SOFIA URIBE "/>
    <n v="0"/>
    <m/>
    <m/>
    <m/>
    <m/>
  </r>
  <r>
    <n v="1160480"/>
    <s v="C"/>
    <x v="998"/>
    <x v="0"/>
    <n v="4"/>
    <n v="1.1441006321246799E+18"/>
    <d v="2021-08-31T00:00:00"/>
    <d v="2023-08-30T00:00:00"/>
    <n v="0"/>
    <n v="1"/>
    <n v="2"/>
    <n v="30"/>
    <n v="2"/>
    <n v="19.2"/>
    <n v="20983"/>
    <n v="2100000"/>
    <n v="106676"/>
    <n v="1954760"/>
    <n v="0"/>
    <n v="0"/>
    <n v="0"/>
    <m/>
    <n v="0"/>
    <n v="0"/>
    <n v="0"/>
    <m/>
    <m/>
    <d v="2021-10-30T00:00:00"/>
    <n v="1"/>
    <s v="S"/>
    <n v="1"/>
    <n v="30"/>
    <n v="0"/>
    <s v=" "/>
    <s v=" "/>
    <s v=" "/>
    <s v=" "/>
    <s v=" "/>
    <s v=" "/>
    <n v="1"/>
    <n v="1"/>
    <s v="null"/>
    <s v=" "/>
    <n v="794280"/>
    <s v="CREDIYA 20"/>
    <n v="44439"/>
    <n v="0"/>
    <n v="0"/>
    <n v="0"/>
    <s v=" "/>
    <n v="0"/>
    <n v="0"/>
    <n v="0"/>
    <m/>
    <m/>
    <m/>
    <m/>
  </r>
  <r>
    <n v="0"/>
    <s v="C"/>
    <x v="999"/>
    <x v="0"/>
    <n v="4"/>
    <n v="4.86049251246892E+16"/>
    <d v="2021-06-30T00:00:00"/>
    <d v="2022-06-30T00:00:00"/>
    <n v="0"/>
    <n v="1"/>
    <n v="4"/>
    <n v="30"/>
    <n v="2"/>
    <n v="19.2"/>
    <n v="20983"/>
    <n v="3000000"/>
    <n v="277616"/>
    <n v="2064703"/>
    <n v="0"/>
    <n v="0"/>
    <n v="0"/>
    <m/>
    <n v="0"/>
    <n v="0"/>
    <n v="0"/>
    <m/>
    <m/>
    <d v="2021-10-30T00:00:00"/>
    <n v="1"/>
    <s v="S"/>
    <n v="1"/>
    <n v="30"/>
    <n v="0"/>
    <s v=" "/>
    <s v=" "/>
    <s v=" "/>
    <s v=" "/>
    <s v=" "/>
    <s v=" "/>
    <n v="1"/>
    <n v="1"/>
    <s v="null"/>
    <s v=" "/>
    <n v="2268788"/>
    <s v="CREDIYA 20"/>
    <n v="44377"/>
    <n v="0"/>
    <n v="0"/>
    <n v="0"/>
    <s v=" "/>
    <n v="900347805"/>
    <s v="CAMPOFERT SAS "/>
    <n v="0"/>
    <m/>
    <m/>
    <m/>
    <m/>
  </r>
  <r>
    <n v="0"/>
    <s v="C"/>
    <x v="1000"/>
    <x v="0"/>
    <n v="4"/>
    <n v="6.6745226113014096E+16"/>
    <d v="2021-10-15T00:00:00"/>
    <d v="2022-04-30T00:00:00"/>
    <n v="0"/>
    <n v="1"/>
    <n v="0"/>
    <n v="30"/>
    <n v="2"/>
    <n v="19.8"/>
    <n v="21699"/>
    <n v="180000"/>
    <n v="31782"/>
    <n v="180000"/>
    <n v="0"/>
    <n v="0"/>
    <n v="0"/>
    <m/>
    <n v="0"/>
    <n v="0"/>
    <n v="0"/>
    <m/>
    <m/>
    <d v="2021-10-15T00:00:00"/>
    <n v="1"/>
    <s v="S"/>
    <n v="1"/>
    <n v="30"/>
    <n v="0"/>
    <s v=" "/>
    <s v=" "/>
    <s v=" "/>
    <s v=" "/>
    <s v=" "/>
    <s v=" "/>
    <n v="1"/>
    <n v="1"/>
    <s v="null"/>
    <s v=" "/>
    <n v="627755"/>
    <s v="ORDENES AL COMERCIO"/>
    <n v="44484"/>
    <n v="0"/>
    <n v="0"/>
    <n v="0"/>
    <s v=" "/>
    <n v="830514823"/>
    <s v="BRILLANTEX MULTISERVICIOS SAS BRILLANTEX"/>
    <n v="0"/>
    <m/>
    <m/>
    <m/>
    <m/>
  </r>
  <r>
    <n v="1095811"/>
    <s v="C"/>
    <x v="1001"/>
    <x v="0"/>
    <n v="4"/>
    <n v="1.1148273691246799E+18"/>
    <d v="2021-04-08T00:00:00"/>
    <d v="2023-03-30T00:00:00"/>
    <n v="0"/>
    <n v="1"/>
    <n v="7"/>
    <n v="30"/>
    <n v="2"/>
    <n v="19.2"/>
    <n v="20983"/>
    <n v="2000000"/>
    <n v="101596"/>
    <n v="1495395"/>
    <n v="0"/>
    <n v="0"/>
    <n v="0"/>
    <m/>
    <n v="0"/>
    <n v="0"/>
    <n v="0"/>
    <m/>
    <m/>
    <d v="2021-10-30T00:00:00"/>
    <n v="1"/>
    <s v="S"/>
    <n v="1"/>
    <n v="30"/>
    <n v="0"/>
    <s v=" "/>
    <s v=" "/>
    <s v=" "/>
    <s v=" "/>
    <s v=" "/>
    <s v=" "/>
    <n v="1"/>
    <n v="1"/>
    <s v="null"/>
    <s v=" "/>
    <n v="399584"/>
    <s v="CREDIYA 20"/>
    <n v="44294"/>
    <n v="0"/>
    <n v="0"/>
    <n v="0"/>
    <s v=" "/>
    <n v="0"/>
    <s v="ARIZABALETA LUCIANA"/>
    <n v="0"/>
    <m/>
    <m/>
    <m/>
    <m/>
  </r>
  <r>
    <n v="9001307"/>
    <s v="C"/>
    <x v="1001"/>
    <x v="0"/>
    <n v="4"/>
    <n v="1.11482736911778E+18"/>
    <d v="2020-05-13T00:00:00"/>
    <d v="2027-04-30T00:00:00"/>
    <n v="0"/>
    <n v="1"/>
    <n v="16"/>
    <n v="30"/>
    <n v="2"/>
    <n v="18"/>
    <n v="19562"/>
    <n v="13753000"/>
    <n v="291385"/>
    <n v="12283610"/>
    <n v="0"/>
    <n v="0"/>
    <n v="0"/>
    <m/>
    <n v="0"/>
    <n v="0"/>
    <n v="0"/>
    <m/>
    <m/>
    <d v="2021-10-30T00:00:00"/>
    <n v="1"/>
    <s v="S"/>
    <n v="1"/>
    <n v="30"/>
    <n v="0"/>
    <s v=" "/>
    <s v=" "/>
    <s v=" "/>
    <s v=" "/>
    <s v=" "/>
    <s v=" "/>
    <n v="1"/>
    <n v="1"/>
    <s v="null"/>
    <s v=" "/>
    <n v="3282303"/>
    <s v="FERIA 2020"/>
    <n v="43964"/>
    <n v="0"/>
    <n v="0"/>
    <n v="0"/>
    <s v=" "/>
    <n v="0"/>
    <s v="ARIZABALETA LUCIANA"/>
    <n v="0"/>
    <m/>
    <m/>
    <m/>
    <m/>
  </r>
  <r>
    <n v="4222893"/>
    <s v="C"/>
    <x v="1002"/>
    <x v="5"/>
    <n v="4"/>
    <n v="1.15144682610498E+18"/>
    <d v="2020-03-30T00:00:00"/>
    <d v="2024-07-30T00:00:00"/>
    <n v="90"/>
    <n v="1"/>
    <n v="14"/>
    <n v="30"/>
    <n v="2"/>
    <n v="18"/>
    <n v="19562"/>
    <n v="5260456"/>
    <n v="147217"/>
    <n v="4222893"/>
    <n v="150892"/>
    <n v="0"/>
    <n v="0"/>
    <m/>
    <n v="2111446"/>
    <n v="150892"/>
    <n v="59558"/>
    <m/>
    <m/>
    <d v="2021-10-31T00:00:00"/>
    <n v="1"/>
    <s v="S"/>
    <n v="1"/>
    <n v="30"/>
    <n v="252389"/>
    <s v=" "/>
    <s v=" "/>
    <s v=" "/>
    <s v=" "/>
    <s v=" "/>
    <s v=" "/>
    <n v="1"/>
    <n v="1"/>
    <s v="null"/>
    <s v=" "/>
    <n v="0"/>
    <s v="EX ASOCIADOS"/>
    <n v="43930"/>
    <n v="0"/>
    <n v="0"/>
    <n v="0"/>
    <s v=" "/>
    <n v="1"/>
    <s v="SARA SOFIA URIBE "/>
    <n v="0"/>
    <m/>
    <m/>
    <m/>
    <m/>
  </r>
  <r>
    <n v="165109"/>
    <s v="C"/>
    <x v="1003"/>
    <x v="1"/>
    <n v="4"/>
    <n v="1.11366481410498E+18"/>
    <d v="2020-03-30T00:00:00"/>
    <d v="2023-12-30T00:00:00"/>
    <n v="0"/>
    <n v="1"/>
    <n v="43"/>
    <n v="30"/>
    <n v="2"/>
    <n v="18"/>
    <n v="19562"/>
    <n v="3142681"/>
    <n v="97011"/>
    <n v="165109"/>
    <n v="0"/>
    <n v="0"/>
    <n v="0"/>
    <m/>
    <n v="0"/>
    <n v="0"/>
    <n v="0"/>
    <m/>
    <m/>
    <d v="2021-10-31T00:00:00"/>
    <n v="1"/>
    <s v="S"/>
    <n v="1"/>
    <n v="30"/>
    <n v="0"/>
    <s v=" "/>
    <s v=" "/>
    <s v=" "/>
    <s v=" "/>
    <s v=" "/>
    <s v=" "/>
    <n v="1"/>
    <n v="1"/>
    <s v="null"/>
    <s v=" "/>
    <n v="0"/>
    <s v="EX ASOCIADOS"/>
    <n v="43930"/>
    <n v="0"/>
    <n v="0"/>
    <n v="0"/>
    <s v=" "/>
    <n v="1"/>
    <s v="SARA SOFIA URIBE "/>
    <n v="0"/>
    <m/>
    <m/>
    <m/>
    <m/>
  </r>
  <r>
    <n v="2354111"/>
    <s v="C"/>
    <x v="1004"/>
    <x v="1"/>
    <n v="4"/>
    <n v="1.14415264810498E+18"/>
    <d v="2020-03-30T00:00:00"/>
    <d v="2024-05-30T00:00:00"/>
    <n v="0"/>
    <n v="1"/>
    <n v="17"/>
    <n v="30"/>
    <n v="2"/>
    <n v="18"/>
    <n v="19562"/>
    <n v="3178539"/>
    <n v="91299"/>
    <n v="2354111"/>
    <n v="35312"/>
    <n v="0"/>
    <n v="0"/>
    <m/>
    <n v="0"/>
    <n v="0"/>
    <n v="0"/>
    <m/>
    <m/>
    <d v="2021-09-30T00:00:00"/>
    <n v="1"/>
    <s v="S"/>
    <n v="1"/>
    <n v="30"/>
    <n v="0"/>
    <s v=" "/>
    <s v=" "/>
    <s v=" "/>
    <s v=" "/>
    <s v=" "/>
    <s v=" "/>
    <n v="1"/>
    <n v="1"/>
    <s v="null"/>
    <s v=" "/>
    <n v="0"/>
    <s v="EX ASOCIADOS"/>
    <n v="43930"/>
    <n v="0"/>
    <n v="0"/>
    <n v="0"/>
    <s v=" "/>
    <n v="1"/>
    <s v="SARA SOFIA URIBE "/>
    <n v="0"/>
    <m/>
    <m/>
    <m/>
    <m/>
  </r>
  <r>
    <n v="79639"/>
    <s v="C"/>
    <x v="1005"/>
    <x v="1"/>
    <n v="4"/>
    <n v="1.13060068910498E+18"/>
    <d v="2020-03-30T00:00:00"/>
    <d v="2022-07-30T00:00:00"/>
    <n v="0"/>
    <n v="1"/>
    <n v="22"/>
    <n v="30"/>
    <n v="2"/>
    <n v="18"/>
    <n v="19562"/>
    <n v="328594"/>
    <n v="14505"/>
    <n v="79639"/>
    <n v="0"/>
    <n v="0"/>
    <n v="0"/>
    <m/>
    <n v="0"/>
    <n v="0"/>
    <n v="0"/>
    <m/>
    <m/>
    <d v="2021-10-31T00:00:00"/>
    <n v="1"/>
    <s v="S"/>
    <n v="1"/>
    <n v="30"/>
    <n v="0"/>
    <s v=" "/>
    <s v=" "/>
    <s v=" "/>
    <s v=" "/>
    <s v=" "/>
    <s v=" "/>
    <n v="1"/>
    <n v="1"/>
    <s v="null"/>
    <s v=" "/>
    <n v="0"/>
    <s v="EX ASOCIADOS"/>
    <n v="43930"/>
    <n v="0"/>
    <n v="0"/>
    <n v="0"/>
    <s v=" "/>
    <n v="1"/>
    <s v="SARA SOFIA URIBE "/>
    <n v="0"/>
    <m/>
    <m/>
    <m/>
    <m/>
  </r>
  <r>
    <n v="2602931"/>
    <s v="C"/>
    <x v="1006"/>
    <x v="0"/>
    <n v="4"/>
    <n v="1.14415975312038E+18"/>
    <d v="2021-03-10T00:00:00"/>
    <d v="2023-02-28T00:00:00"/>
    <n v="0"/>
    <n v="1"/>
    <n v="8"/>
    <n v="30"/>
    <n v="2"/>
    <n v="15.6"/>
    <n v="16765"/>
    <n v="5000000"/>
    <n v="245294"/>
    <n v="3508597"/>
    <n v="0"/>
    <n v="0"/>
    <n v="0"/>
    <m/>
    <n v="0"/>
    <n v="0"/>
    <n v="0"/>
    <m/>
    <m/>
    <d v="2021-10-30T00:00:00"/>
    <n v="1"/>
    <s v="S"/>
    <n v="1"/>
    <n v="30"/>
    <n v="0"/>
    <s v=" "/>
    <s v=" "/>
    <s v=" "/>
    <s v=" "/>
    <s v=" "/>
    <s v=" "/>
    <n v="1"/>
    <n v="1"/>
    <s v="null"/>
    <s v=" "/>
    <n v="905666"/>
    <s v="LIBRE INVERSION 20"/>
    <n v="44265"/>
    <n v="0"/>
    <n v="0"/>
    <n v="0"/>
    <s v=" "/>
    <n v="0"/>
    <n v="0"/>
    <n v="0"/>
    <m/>
    <m/>
    <m/>
    <m/>
  </r>
  <r>
    <n v="27942"/>
    <s v="C"/>
    <x v="1007"/>
    <x v="0"/>
    <n v="4"/>
    <n v="5.20749392103894E+16"/>
    <d v="2021-08-25T00:00:00"/>
    <d v="2022-02-28T00:00:00"/>
    <n v="0"/>
    <n v="1"/>
    <n v="2"/>
    <n v="30"/>
    <n v="2"/>
    <n v="15.6"/>
    <n v="16765"/>
    <n v="500000"/>
    <n v="87912"/>
    <n v="338434"/>
    <n v="0"/>
    <n v="0"/>
    <n v="0"/>
    <m/>
    <n v="0"/>
    <n v="0"/>
    <n v="0"/>
    <m/>
    <m/>
    <d v="2021-10-30T00:00:00"/>
    <n v="1"/>
    <s v="S"/>
    <n v="1"/>
    <n v="30"/>
    <n v="0"/>
    <s v=" "/>
    <s v=" "/>
    <s v=" "/>
    <s v=" "/>
    <s v=" "/>
    <s v=" "/>
    <n v="1"/>
    <n v="1"/>
    <s v="null"/>
    <s v=" "/>
    <n v="310492"/>
    <s v="LIBRE INVERSION 20 SIN CODEUDO"/>
    <n v="44433"/>
    <n v="0"/>
    <n v="0"/>
    <n v="0"/>
    <s v=" "/>
    <n v="0"/>
    <s v="ARIZABALETA LUCIANA"/>
    <n v="0"/>
    <m/>
    <m/>
    <m/>
    <m/>
  </r>
  <r>
    <n v="25060"/>
    <s v="C"/>
    <x v="1007"/>
    <x v="0"/>
    <n v="4"/>
    <n v="5.2074939124689104E+16"/>
    <d v="2021-06-08T00:00:00"/>
    <d v="2022-05-30T00:00:00"/>
    <n v="0"/>
    <n v="1"/>
    <n v="5"/>
    <n v="30"/>
    <n v="2"/>
    <n v="19.2"/>
    <n v="20983"/>
    <n v="500000"/>
    <n v="46269"/>
    <n v="303528"/>
    <n v="0"/>
    <n v="0"/>
    <n v="0"/>
    <m/>
    <n v="0"/>
    <n v="0"/>
    <n v="0"/>
    <m/>
    <m/>
    <d v="2021-10-30T00:00:00"/>
    <n v="1"/>
    <s v="S"/>
    <n v="1"/>
    <n v="30"/>
    <n v="0"/>
    <s v=" "/>
    <s v=" "/>
    <s v=" "/>
    <s v=" "/>
    <s v=" "/>
    <s v=" "/>
    <n v="1"/>
    <n v="1"/>
    <s v="null"/>
    <s v=" "/>
    <n v="278468"/>
    <s v="CREDIYA 20"/>
    <n v="44355"/>
    <n v="0"/>
    <n v="0"/>
    <n v="0"/>
    <s v=" "/>
    <n v="0"/>
    <s v="ARIZABALETA LUCIANA"/>
    <n v="0"/>
    <m/>
    <m/>
    <m/>
    <m/>
  </r>
  <r>
    <n v="831143"/>
    <s v="C"/>
    <x v="1008"/>
    <x v="0"/>
    <n v="4"/>
    <n v="1.0060542991246799E+18"/>
    <d v="2021-06-18T00:00:00"/>
    <d v="2023-06-30T00:00:00"/>
    <n v="0"/>
    <n v="1"/>
    <n v="4"/>
    <n v="30"/>
    <n v="2"/>
    <n v="19.2"/>
    <n v="20983"/>
    <n v="1500000"/>
    <n v="76197"/>
    <n v="1289063"/>
    <n v="0"/>
    <n v="0"/>
    <n v="0"/>
    <m/>
    <n v="0"/>
    <n v="0"/>
    <n v="0"/>
    <m/>
    <m/>
    <d v="2021-10-30T00:00:00"/>
    <n v="1"/>
    <s v="S"/>
    <n v="1"/>
    <n v="30"/>
    <n v="0"/>
    <s v=" "/>
    <s v=" "/>
    <s v=" "/>
    <s v=" "/>
    <s v=" "/>
    <s v=" "/>
    <n v="1"/>
    <n v="1"/>
    <s v="null"/>
    <s v=" "/>
    <n v="457920"/>
    <s v="CREDIYA 20"/>
    <n v="44365"/>
    <n v="0"/>
    <n v="0"/>
    <n v="0"/>
    <s v=" "/>
    <n v="0"/>
    <s v="ARIZABALETA LUCIANA"/>
    <n v="0"/>
    <m/>
    <m/>
    <m/>
    <m/>
  </r>
  <r>
    <n v="1432550"/>
    <s v="C"/>
    <x v="1009"/>
    <x v="0"/>
    <n v="4"/>
    <n v="1.1161603441246799E+18"/>
    <d v="2021-07-07T00:00:00"/>
    <d v="2023-06-30T00:00:00"/>
    <n v="0"/>
    <n v="1"/>
    <n v="4"/>
    <n v="30"/>
    <n v="2"/>
    <n v="19.2"/>
    <n v="20983"/>
    <n v="2000000"/>
    <n v="101596"/>
    <n v="1718750"/>
    <n v="0"/>
    <n v="0"/>
    <n v="0"/>
    <m/>
    <n v="0"/>
    <n v="0"/>
    <n v="0"/>
    <m/>
    <m/>
    <d v="2021-10-30T00:00:00"/>
    <n v="1"/>
    <s v="S"/>
    <n v="1"/>
    <n v="30"/>
    <n v="0"/>
    <s v=" "/>
    <s v=" "/>
    <s v=" "/>
    <s v=" "/>
    <s v=" "/>
    <s v=" "/>
    <n v="1"/>
    <n v="1"/>
    <s v="null"/>
    <s v=" "/>
    <n v="286200"/>
    <s v="CREDIYA 20"/>
    <n v="44384"/>
    <n v="0"/>
    <n v="0"/>
    <n v="0"/>
    <s v=" "/>
    <n v="0"/>
    <n v="0"/>
    <n v="0"/>
    <m/>
    <m/>
    <m/>
    <m/>
  </r>
  <r>
    <n v="0"/>
    <s v="C"/>
    <x v="1010"/>
    <x v="0"/>
    <n v="4"/>
    <n v="6134697124688810"/>
    <d v="2021-01-08T00:00:00"/>
    <d v="2022-06-30T00:00:00"/>
    <n v="0"/>
    <n v="1"/>
    <n v="10"/>
    <n v="30"/>
    <n v="2"/>
    <n v="21.6"/>
    <n v="23872"/>
    <n v="1560000"/>
    <n v="102688"/>
    <n v="757125"/>
    <n v="0"/>
    <n v="0"/>
    <n v="0"/>
    <m/>
    <n v="0"/>
    <n v="0"/>
    <n v="0"/>
    <m/>
    <m/>
    <d v="2021-10-30T00:00:00"/>
    <n v="1"/>
    <s v="S"/>
    <n v="1"/>
    <n v="30"/>
    <n v="0"/>
    <s v=" "/>
    <s v=" "/>
    <s v=" "/>
    <s v=" "/>
    <s v=" "/>
    <s v=" "/>
    <n v="1"/>
    <n v="1"/>
    <s v="null"/>
    <s v=" "/>
    <n v="1978098"/>
    <s v="CREDIYA 20"/>
    <n v="44204"/>
    <n v="0"/>
    <n v="0"/>
    <n v="0"/>
    <s v=" "/>
    <n v="800157786"/>
    <s v="SOLUCIONES INTEGRALES DE OFICINA S A S EN REORGANIZACION"/>
    <n v="0"/>
    <m/>
    <m/>
    <m/>
    <m/>
  </r>
  <r>
    <n v="443433"/>
    <s v="C"/>
    <x v="1011"/>
    <x v="0"/>
    <n v="4"/>
    <n v="1.11482121221038E+18"/>
    <d v="2020-12-29T00:00:00"/>
    <d v="2022-12-30T00:00:00"/>
    <n v="30"/>
    <n v="1"/>
    <n v="8"/>
    <n v="30"/>
    <n v="2"/>
    <n v="18"/>
    <n v="19562"/>
    <n v="1800000"/>
    <n v="92494"/>
    <n v="1281092"/>
    <n v="37381"/>
    <n v="0"/>
    <n v="0"/>
    <m/>
    <n v="0"/>
    <n v="0"/>
    <n v="0"/>
    <m/>
    <m/>
    <d v="2021-10-30T00:00:00"/>
    <n v="1"/>
    <s v="S"/>
    <n v="1"/>
    <n v="30"/>
    <n v="70075"/>
    <s v=" "/>
    <s v=" "/>
    <s v=" "/>
    <s v=" "/>
    <s v=" "/>
    <s v=" "/>
    <n v="1"/>
    <n v="1"/>
    <s v="null"/>
    <s v=" "/>
    <n v="837659"/>
    <s v="LIBRE INVERSION 20 SIN CODEUDO"/>
    <n v="44194"/>
    <n v="0"/>
    <n v="0"/>
    <n v="0"/>
    <s v=" "/>
    <n v="0"/>
    <s v="ARIZABALETA LUCIANA"/>
    <n v="0"/>
    <m/>
    <m/>
    <m/>
    <m/>
  </r>
  <r>
    <n v="720101"/>
    <s v="C"/>
    <x v="1011"/>
    <x v="0"/>
    <n v="4"/>
    <n v="1.1148212121246799E+18"/>
    <d v="2020-08-19T00:00:00"/>
    <d v="2022-08-30T00:00:00"/>
    <n v="30"/>
    <n v="1"/>
    <n v="12"/>
    <n v="30"/>
    <n v="2"/>
    <n v="21.6"/>
    <n v="23872"/>
    <n v="3750000"/>
    <n v="194914"/>
    <n v="2080391"/>
    <n v="72078"/>
    <n v="0"/>
    <n v="0"/>
    <m/>
    <n v="0"/>
    <n v="0"/>
    <n v="0"/>
    <m/>
    <m/>
    <d v="2021-10-30T00:00:00"/>
    <n v="1"/>
    <s v="S"/>
    <n v="1"/>
    <n v="30"/>
    <n v="156427"/>
    <s v=" "/>
    <s v=" "/>
    <s v=" "/>
    <s v=" "/>
    <s v=" "/>
    <s v=" "/>
    <n v="1"/>
    <n v="1"/>
    <s v="null"/>
    <s v=" "/>
    <n v="1360290"/>
    <s v="CREDIYA 20"/>
    <n v="44062"/>
    <n v="0"/>
    <n v="0"/>
    <n v="0"/>
    <s v=" "/>
    <n v="0"/>
    <s v="ARIZABALETA LUCIANA"/>
    <n v="0"/>
    <m/>
    <m/>
    <m/>
    <m/>
  </r>
  <r>
    <n v="0"/>
    <s v="C"/>
    <x v="1012"/>
    <x v="0"/>
    <n v="4"/>
    <n v="1.05483571246888E+16"/>
    <d v="2021-01-15T00:00:00"/>
    <d v="2022-06-30T00:00:00"/>
    <n v="0"/>
    <n v="1"/>
    <n v="10"/>
    <n v="30"/>
    <n v="2"/>
    <n v="21.6"/>
    <n v="23872"/>
    <n v="2500000"/>
    <n v="164564"/>
    <n v="1213342"/>
    <n v="0"/>
    <n v="0"/>
    <n v="0"/>
    <m/>
    <n v="0"/>
    <n v="0"/>
    <n v="0"/>
    <m/>
    <m/>
    <d v="2021-10-30T00:00:00"/>
    <n v="1"/>
    <s v="S"/>
    <n v="1"/>
    <n v="30"/>
    <n v="0"/>
    <s v=" "/>
    <s v=" "/>
    <s v=" "/>
    <s v=" "/>
    <s v=" "/>
    <s v=" "/>
    <n v="1"/>
    <n v="1"/>
    <s v="null"/>
    <s v=" "/>
    <n v="2345186"/>
    <s v="CREDIYA 20"/>
    <n v="44211"/>
    <n v="0"/>
    <n v="0"/>
    <n v="0"/>
    <s v=" "/>
    <s v=" "/>
    <n v="0"/>
    <n v="0"/>
    <m/>
    <m/>
    <m/>
    <m/>
  </r>
  <r>
    <n v="6935152"/>
    <s v="C"/>
    <x v="1013"/>
    <x v="0"/>
    <n v="4"/>
    <n v="1.1182992771182799E+18"/>
    <d v="2021-06-09T00:00:00"/>
    <d v="2026-05-30T00:00:00"/>
    <n v="0"/>
    <n v="1"/>
    <n v="5"/>
    <n v="30"/>
    <n v="2"/>
    <n v="15.6"/>
    <n v="16765"/>
    <n v="9000000"/>
    <n v="219820"/>
    <n v="8494947"/>
    <n v="0"/>
    <n v="0"/>
    <n v="0"/>
    <m/>
    <n v="0"/>
    <n v="0"/>
    <n v="0"/>
    <m/>
    <m/>
    <d v="2021-10-30T00:00:00"/>
    <n v="1"/>
    <s v="S"/>
    <n v="1"/>
    <n v="30"/>
    <n v="0"/>
    <s v=" "/>
    <s v=" "/>
    <s v=" "/>
    <s v=" "/>
    <s v=" "/>
    <s v=" "/>
    <n v="1"/>
    <n v="1"/>
    <s v="null"/>
    <s v=" "/>
    <n v="1559795"/>
    <s v="FERIA 2021"/>
    <n v="44356"/>
    <n v="0"/>
    <n v="0"/>
    <n v="0"/>
    <s v=" "/>
    <s v=" "/>
    <n v="0"/>
    <n v="0"/>
    <m/>
    <m/>
    <m/>
    <m/>
  </r>
  <r>
    <n v="0"/>
    <s v="C"/>
    <x v="1014"/>
    <x v="0"/>
    <n v="4"/>
    <n v="1.64465841154893E+16"/>
    <d v="2021-07-16T00:00:00"/>
    <d v="2022-02-28T00:00:00"/>
    <n v="0"/>
    <n v="1"/>
    <n v="4"/>
    <n v="30"/>
    <n v="2"/>
    <n v="9"/>
    <n v="9381"/>
    <n v="300000"/>
    <n v="38818"/>
    <n v="152311"/>
    <n v="0"/>
    <n v="0"/>
    <n v="0"/>
    <m/>
    <n v="0"/>
    <n v="0"/>
    <n v="0"/>
    <m/>
    <m/>
    <d v="2021-10-30T00:00:00"/>
    <n v="1"/>
    <s v="S"/>
    <n v="1"/>
    <n v="30"/>
    <n v="0"/>
    <s v=" "/>
    <s v=" "/>
    <s v=" "/>
    <s v=" "/>
    <s v=" "/>
    <s v=" "/>
    <n v="1"/>
    <n v="1"/>
    <s v="null"/>
    <s v=" "/>
    <n v="515160"/>
    <s v="SOBRE APORTES"/>
    <n v="44393"/>
    <n v="0"/>
    <n v="0"/>
    <n v="0"/>
    <s v=" "/>
    <n v="830514823"/>
    <s v="BRILLANTEX MULTISERVICIOS SAS BRILLANTEX"/>
    <n v="0"/>
    <m/>
    <m/>
    <m/>
    <m/>
  </r>
  <r>
    <n v="2137015"/>
    <s v="C"/>
    <x v="1015"/>
    <x v="0"/>
    <n v="4"/>
    <n v="1.14416325712038E+18"/>
    <d v="2021-05-14T00:00:00"/>
    <d v="2024-04-30T00:00:00"/>
    <n v="0"/>
    <n v="1"/>
    <n v="6"/>
    <n v="30"/>
    <n v="2"/>
    <n v="15.6"/>
    <n v="16765"/>
    <n v="3000000"/>
    <n v="105768"/>
    <n v="2594935"/>
    <n v="0"/>
    <n v="0"/>
    <n v="0"/>
    <m/>
    <n v="0"/>
    <n v="0"/>
    <n v="0"/>
    <m/>
    <m/>
    <d v="2021-10-30T00:00:00"/>
    <n v="1"/>
    <s v="S"/>
    <n v="1"/>
    <n v="30"/>
    <n v="0"/>
    <s v=" "/>
    <s v=" "/>
    <s v=" "/>
    <s v=" "/>
    <s v=" "/>
    <s v=" "/>
    <n v="1"/>
    <n v="1"/>
    <s v="null"/>
    <s v=" "/>
    <n v="457920"/>
    <s v="LIBRE INVERSION 20"/>
    <n v="44330"/>
    <n v="0"/>
    <n v="0"/>
    <n v="0"/>
    <s v=" "/>
    <n v="0"/>
    <s v="ARIZABALETA LUCIANA"/>
    <n v="0"/>
    <m/>
    <m/>
    <m/>
    <m/>
  </r>
  <r>
    <n v="846032"/>
    <s v="C"/>
    <x v="1016"/>
    <x v="0"/>
    <n v="4"/>
    <n v="1.12691047821038E+18"/>
    <d v="2021-04-26T00:00:00"/>
    <d v="2024-04-30T00:00:00"/>
    <n v="0"/>
    <n v="1"/>
    <n v="6"/>
    <n v="30"/>
    <n v="2"/>
    <n v="15.6"/>
    <n v="16765"/>
    <n v="1500000"/>
    <n v="54681"/>
    <n v="1303952"/>
    <n v="0"/>
    <n v="0"/>
    <n v="0"/>
    <m/>
    <n v="0"/>
    <n v="0"/>
    <n v="0"/>
    <m/>
    <m/>
    <d v="2021-10-30T00:00:00"/>
    <n v="1"/>
    <s v="S"/>
    <n v="1"/>
    <n v="30"/>
    <n v="0"/>
    <s v=" "/>
    <s v=" "/>
    <s v=" "/>
    <s v=" "/>
    <s v=" "/>
    <s v=" "/>
    <n v="1"/>
    <n v="1"/>
    <s v="null"/>
    <s v=" "/>
    <n v="457920"/>
    <s v="LIBRE INVERSION 20 SIN CODEUDO"/>
    <n v="44312"/>
    <n v="0"/>
    <n v="0"/>
    <n v="0"/>
    <s v=" "/>
    <n v="0"/>
    <n v="0"/>
    <n v="0"/>
    <m/>
    <m/>
    <m/>
    <m/>
  </r>
  <r>
    <n v="71801"/>
    <s v="C"/>
    <x v="1017"/>
    <x v="0"/>
    <n v="4"/>
    <n v="3.19591722103895E+16"/>
    <d v="2021-10-26T00:00:00"/>
    <d v="2022-03-30T00:00:00"/>
    <n v="0"/>
    <n v="1"/>
    <n v="0"/>
    <n v="30"/>
    <n v="2"/>
    <n v="15.6"/>
    <n v="16765"/>
    <n v="110000"/>
    <n v="23033"/>
    <n v="110000"/>
    <n v="0"/>
    <n v="0"/>
    <n v="0"/>
    <m/>
    <n v="0"/>
    <n v="0"/>
    <n v="0"/>
    <m/>
    <m/>
    <d v="2021-10-26T00:00:00"/>
    <n v="1"/>
    <s v="S"/>
    <n v="1"/>
    <n v="30"/>
    <n v="0"/>
    <s v=" "/>
    <s v=" "/>
    <s v=" "/>
    <s v=" "/>
    <s v=" "/>
    <s v=" "/>
    <n v="1"/>
    <n v="1"/>
    <s v="null"/>
    <s v=" "/>
    <n v="38199"/>
    <s v="LIBRE INVERSION 20 SIN CODEUDO"/>
    <n v="44495"/>
    <n v="0"/>
    <n v="0"/>
    <n v="0"/>
    <s v=" "/>
    <n v="890303093000"/>
    <n v="0"/>
    <n v="0"/>
    <m/>
    <m/>
    <m/>
    <m/>
  </r>
  <r>
    <n v="620099"/>
    <s v="C"/>
    <x v="1017"/>
    <x v="0"/>
    <n v="4"/>
    <n v="3.19591721083893E+16"/>
    <d v="2021-07-27T00:00:00"/>
    <d v="2021-12-30T00:00:00"/>
    <n v="0"/>
    <n v="2"/>
    <n v="0"/>
    <n v="30"/>
    <n v="2"/>
    <n v="19.2"/>
    <n v="20983"/>
    <n v="950000"/>
    <n v="0"/>
    <n v="950000"/>
    <n v="0"/>
    <n v="0"/>
    <n v="0"/>
    <m/>
    <n v="0"/>
    <n v="0"/>
    <n v="0"/>
    <n v="950000"/>
    <n v="12"/>
    <d v="2021-07-27T00:00:00"/>
    <n v="1"/>
    <s v="S"/>
    <n v="1"/>
    <n v="30"/>
    <n v="0"/>
    <s v=" "/>
    <s v=" "/>
    <s v=" "/>
    <s v=" "/>
    <s v=" "/>
    <s v=" "/>
    <n v="1"/>
    <n v="1"/>
    <s v="null"/>
    <s v=" "/>
    <n v="329901"/>
    <s v="CREDIYA CUOTA UNICA"/>
    <n v="44404"/>
    <n v="0"/>
    <n v="0"/>
    <n v="0"/>
    <s v=" "/>
    <n v="890303093000"/>
    <n v="0"/>
    <n v="0"/>
    <m/>
    <m/>
    <m/>
    <m/>
  </r>
  <r>
    <n v="5450968"/>
    <s v="C"/>
    <x v="1018"/>
    <x v="0"/>
    <n v="4"/>
    <n v="1.14387921512038E+18"/>
    <d v="2021-08-18T00:00:00"/>
    <d v="2024-08-30T00:00:00"/>
    <n v="0"/>
    <n v="1"/>
    <n v="2"/>
    <n v="30"/>
    <n v="2"/>
    <n v="15.6"/>
    <n v="16765"/>
    <n v="6000000"/>
    <n v="211535"/>
    <n v="5737168"/>
    <n v="0"/>
    <n v="0"/>
    <n v="0"/>
    <m/>
    <n v="0"/>
    <n v="0"/>
    <n v="0"/>
    <m/>
    <m/>
    <d v="2021-10-29T00:00:00"/>
    <n v="1"/>
    <s v="S"/>
    <n v="1"/>
    <n v="30"/>
    <n v="0"/>
    <s v=" "/>
    <s v=" "/>
    <s v=" "/>
    <s v=" "/>
    <s v=" "/>
    <s v=" "/>
    <n v="1"/>
    <n v="1"/>
    <s v="null"/>
    <s v=" "/>
    <n v="286200"/>
    <s v="LIBRE INVERSION 20"/>
    <n v="44426"/>
    <n v="0"/>
    <n v="0"/>
    <n v="0"/>
    <s v=" "/>
    <n v="890303093000"/>
    <n v="0"/>
    <n v="0"/>
    <m/>
    <m/>
    <m/>
    <m/>
  </r>
  <r>
    <n v="6324646"/>
    <s v="C"/>
    <x v="1019"/>
    <x v="1"/>
    <n v="4"/>
    <n v="1.08800838710498E+18"/>
    <d v="2021-04-30T00:00:00"/>
    <d v="2024-11-30T00:00:00"/>
    <n v="0"/>
    <n v="1"/>
    <n v="6"/>
    <n v="30"/>
    <n v="2"/>
    <n v="18"/>
    <n v="19562"/>
    <n v="7052465"/>
    <n v="225917"/>
    <n v="6324646"/>
    <n v="0"/>
    <n v="0"/>
    <n v="0"/>
    <m/>
    <n v="0"/>
    <n v="0"/>
    <n v="0"/>
    <m/>
    <m/>
    <d v="2021-10-31T00:00:00"/>
    <n v="1"/>
    <s v="S"/>
    <n v="1"/>
    <n v="30"/>
    <n v="0"/>
    <s v=" "/>
    <s v=" "/>
    <s v=" "/>
    <s v=" "/>
    <s v=" "/>
    <s v=" "/>
    <n v="1"/>
    <n v="1"/>
    <s v="null"/>
    <s v=" "/>
    <n v="0"/>
    <s v="EX ASOCIADOS"/>
    <n v="44322"/>
    <n v="0"/>
    <n v="0"/>
    <n v="0"/>
    <s v=" "/>
    <n v="1"/>
    <s v="SARA SOFIA URIBE "/>
    <n v="0"/>
    <m/>
    <m/>
    <m/>
    <m/>
  </r>
  <r>
    <n v="10794404"/>
    <s v="C"/>
    <x v="1020"/>
    <x v="1"/>
    <n v="4"/>
    <n v="1.14416202110498E+18"/>
    <d v="2021-04-30T00:00:00"/>
    <d v="2027-06-30T00:00:00"/>
    <n v="0"/>
    <n v="1"/>
    <n v="24"/>
    <n v="30"/>
    <n v="2"/>
    <n v="18"/>
    <n v="19562"/>
    <n v="13607406"/>
    <n v="310349"/>
    <n v="10794404"/>
    <n v="0"/>
    <n v="0"/>
    <n v="0"/>
    <m/>
    <n v="0"/>
    <n v="0"/>
    <n v="0"/>
    <m/>
    <m/>
    <d v="2021-10-27T00:00:00"/>
    <n v="1"/>
    <s v="S"/>
    <n v="1"/>
    <n v="30"/>
    <n v="0"/>
    <s v=" "/>
    <s v=" "/>
    <s v=" "/>
    <s v=" "/>
    <s v=" "/>
    <s v=" "/>
    <n v="1"/>
    <n v="1"/>
    <s v="null"/>
    <s v=" "/>
    <n v="0"/>
    <s v="EX ASOCIADOS"/>
    <n v="44323"/>
    <n v="0"/>
    <n v="0"/>
    <n v="0"/>
    <s v=" "/>
    <n v="1"/>
    <s v="SARA SOFIA URIBE "/>
    <n v="0"/>
    <m/>
    <m/>
    <m/>
    <m/>
  </r>
  <r>
    <n v="3300880"/>
    <s v="C"/>
    <x v="1021"/>
    <x v="0"/>
    <n v="4"/>
    <n v="1.1136192731246799E+18"/>
    <d v="2021-08-23T00:00:00"/>
    <d v="2023-08-30T00:00:00"/>
    <n v="0"/>
    <n v="1"/>
    <n v="2"/>
    <n v="30"/>
    <n v="2"/>
    <n v="19.2"/>
    <n v="20983"/>
    <n v="3862500"/>
    <n v="196208"/>
    <n v="3595360"/>
    <n v="0"/>
    <n v="0"/>
    <n v="0"/>
    <m/>
    <n v="0"/>
    <n v="0"/>
    <n v="0"/>
    <m/>
    <m/>
    <d v="2021-10-30T00:00:00"/>
    <n v="1"/>
    <s v="S"/>
    <n v="1"/>
    <n v="30"/>
    <n v="0"/>
    <s v=" "/>
    <s v=" "/>
    <s v=" "/>
    <s v=" "/>
    <s v=" "/>
    <s v=" "/>
    <n v="1"/>
    <n v="1"/>
    <s v="null"/>
    <s v=" "/>
    <n v="294480"/>
    <s v="CREDIYA 20"/>
    <n v="44431"/>
    <n v="0"/>
    <n v="0"/>
    <n v="0"/>
    <s v=" "/>
    <n v="0"/>
    <s v="ARIZABALETA LUCIANA"/>
    <n v="0"/>
    <m/>
    <m/>
    <m/>
    <m/>
  </r>
  <r>
    <n v="500733"/>
    <s v="C"/>
    <x v="1022"/>
    <x v="0"/>
    <n v="4"/>
    <n v="1.1306339961246799E+18"/>
    <d v="2021-08-06T00:00:00"/>
    <d v="2022-07-30T00:00:00"/>
    <n v="0"/>
    <n v="1"/>
    <n v="3"/>
    <n v="30"/>
    <n v="2"/>
    <n v="19.2"/>
    <n v="20983"/>
    <n v="950000"/>
    <n v="87912"/>
    <n v="729693"/>
    <n v="0"/>
    <n v="0"/>
    <n v="0"/>
    <m/>
    <n v="0"/>
    <n v="0"/>
    <n v="0"/>
    <m/>
    <m/>
    <d v="2021-10-31T00:00:00"/>
    <n v="1"/>
    <s v="S"/>
    <n v="1"/>
    <n v="30"/>
    <n v="0"/>
    <s v=" "/>
    <s v=" "/>
    <s v=" "/>
    <s v=" "/>
    <s v=" "/>
    <s v=" "/>
    <n v="1"/>
    <n v="1"/>
    <s v="null"/>
    <s v=" "/>
    <n v="228960"/>
    <s v="CREDIYA 20"/>
    <n v="44414"/>
    <n v="0"/>
    <n v="0"/>
    <n v="0"/>
    <s v=" "/>
    <n v="0"/>
    <s v="ARIZABALETA LUCIANA"/>
    <n v="0"/>
    <m/>
    <m/>
    <m/>
    <m/>
  </r>
  <r>
    <n v="0"/>
    <s v="C"/>
    <x v="1023"/>
    <x v="0"/>
    <n v="4"/>
    <n v="6.70414851152872E+16"/>
    <d v="2019-11-08T00:00:00"/>
    <d v="2021-10-30T00:00:00"/>
    <n v="0"/>
    <n v="1"/>
    <n v="21"/>
    <n v="30"/>
    <n v="2"/>
    <n v="20.399999999999999"/>
    <n v="22.42"/>
    <n v="4000000"/>
    <n v="204930"/>
    <n v="594187"/>
    <n v="0"/>
    <n v="0"/>
    <n v="0"/>
    <m/>
    <n v="0"/>
    <n v="0"/>
    <n v="0"/>
    <m/>
    <m/>
    <d v="2021-10-30T00:00:00"/>
    <n v="1"/>
    <s v="S"/>
    <n v="0"/>
    <n v="30"/>
    <n v="0"/>
    <s v=" "/>
    <s v=" "/>
    <s v=" "/>
    <s v=" "/>
    <s v=" "/>
    <s v=" "/>
    <n v="1"/>
    <n v="1"/>
    <s v="null"/>
    <s v=" "/>
    <n v="1928061"/>
    <s v="ESPECIAL"/>
    <n v="43777"/>
    <n v="0"/>
    <n v="0"/>
    <n v="0"/>
    <s v=" "/>
    <n v="0"/>
    <n v="0"/>
    <n v="0"/>
    <m/>
    <m/>
    <m/>
    <m/>
  </r>
  <r>
    <n v="780437"/>
    <s v="C"/>
    <x v="1024"/>
    <x v="0"/>
    <n v="4"/>
    <n v="3.15314571246895E+16"/>
    <d v="2021-09-27T00:00:00"/>
    <d v="2022-09-30T00:00:00"/>
    <n v="0"/>
    <n v="1"/>
    <n v="1"/>
    <n v="30"/>
    <n v="2"/>
    <n v="19.2"/>
    <n v="20983"/>
    <n v="1000000"/>
    <n v="92539"/>
    <n v="923961"/>
    <n v="0"/>
    <n v="0"/>
    <n v="0"/>
    <m/>
    <n v="0"/>
    <n v="0"/>
    <n v="0"/>
    <m/>
    <m/>
    <d v="2021-10-30T00:00:00"/>
    <n v="1"/>
    <s v="S"/>
    <n v="1"/>
    <n v="30"/>
    <n v="0"/>
    <s v=" "/>
    <s v=" "/>
    <s v=" "/>
    <s v=" "/>
    <s v=" "/>
    <s v=" "/>
    <n v="1"/>
    <n v="1"/>
    <s v="null"/>
    <s v=" "/>
    <n v="143524"/>
    <s v="CREDIYA 20"/>
    <n v="44466"/>
    <n v="0"/>
    <n v="0"/>
    <n v="0"/>
    <s v=" "/>
    <s v=" "/>
    <n v="0"/>
    <n v="0"/>
    <m/>
    <m/>
    <m/>
    <m/>
  </r>
  <r>
    <n v="9703707"/>
    <s v="C"/>
    <x v="1024"/>
    <x v="0"/>
    <n v="4"/>
    <n v="3.15314571182891E+16"/>
    <d v="2021-05-28T00:00:00"/>
    <d v="2027-05-30T00:00:00"/>
    <n v="0"/>
    <n v="1"/>
    <n v="5"/>
    <n v="30"/>
    <n v="2"/>
    <n v="15.6"/>
    <n v="16765"/>
    <n v="12000000"/>
    <n v="261625"/>
    <n v="11488244"/>
    <n v="0"/>
    <n v="0"/>
    <n v="0"/>
    <m/>
    <n v="0"/>
    <n v="0"/>
    <n v="0"/>
    <m/>
    <m/>
    <d v="2021-10-30T00:00:00"/>
    <n v="1"/>
    <s v="S"/>
    <n v="1"/>
    <n v="30"/>
    <n v="0"/>
    <s v=" "/>
    <s v=" "/>
    <s v=" "/>
    <s v=" "/>
    <s v=" "/>
    <s v=" "/>
    <n v="1"/>
    <n v="1"/>
    <s v="null"/>
    <s v=" "/>
    <n v="1784537"/>
    <s v="FERIA 2021"/>
    <n v="44344"/>
    <n v="0"/>
    <n v="0"/>
    <n v="0"/>
    <s v=" "/>
    <s v=" "/>
    <n v="0"/>
    <n v="0"/>
    <m/>
    <m/>
    <m/>
    <m/>
  </r>
  <r>
    <n v="1934229"/>
    <s v="C"/>
    <x v="1025"/>
    <x v="0"/>
    <n v="4"/>
    <n v="2.52848821171873E+16"/>
    <d v="2019-12-10T00:00:00"/>
    <d v="2024-11-30T00:00:00"/>
    <n v="0"/>
    <n v="1"/>
    <n v="20"/>
    <n v="30"/>
    <n v="2"/>
    <n v="11.76"/>
    <n v="12415"/>
    <n v="5000000"/>
    <n v="111344"/>
    <n v="3653145"/>
    <n v="0"/>
    <n v="0"/>
    <n v="0"/>
    <m/>
    <n v="0"/>
    <n v="0"/>
    <n v="0"/>
    <m/>
    <m/>
    <d v="2021-10-30T00:00:00"/>
    <n v="1"/>
    <s v="S"/>
    <n v="1"/>
    <n v="30"/>
    <n v="0"/>
    <s v=" "/>
    <s v=" "/>
    <s v=" "/>
    <s v=" "/>
    <s v=" "/>
    <s v=" "/>
    <n v="1"/>
    <n v="1"/>
    <s v="null"/>
    <s v=" "/>
    <n v="1718916"/>
    <s v="CREDITO MADRUGON"/>
    <n v="43809"/>
    <n v="0"/>
    <n v="0"/>
    <n v="0"/>
    <s v=" "/>
    <s v=" "/>
    <n v="0"/>
    <n v="0"/>
    <m/>
    <m/>
    <m/>
    <m/>
  </r>
  <r>
    <n v="538613"/>
    <s v="C"/>
    <x v="1026"/>
    <x v="0"/>
    <n v="4"/>
    <n v="1.01232648621038E+18"/>
    <d v="2021-01-26T00:00:00"/>
    <d v="2023-07-31T00:00:00"/>
    <n v="0"/>
    <n v="1"/>
    <n v="9"/>
    <n v="30"/>
    <n v="2"/>
    <n v="18"/>
    <n v="19562"/>
    <n v="3000000"/>
    <n v="129389"/>
    <n v="2257529"/>
    <n v="0"/>
    <n v="0"/>
    <n v="0"/>
    <m/>
    <n v="0"/>
    <n v="0"/>
    <n v="0"/>
    <m/>
    <m/>
    <d v="2021-10-30T00:00:00"/>
    <n v="1"/>
    <s v="S"/>
    <n v="1"/>
    <n v="30"/>
    <n v="0"/>
    <s v=" "/>
    <s v=" "/>
    <s v=" "/>
    <s v=" "/>
    <s v=" "/>
    <s v=" "/>
    <n v="1"/>
    <n v="1"/>
    <s v="null"/>
    <s v=" "/>
    <n v="1718916"/>
    <s v="LIBRE INVERSION 20 SIN CODEUDO"/>
    <n v="44222"/>
    <n v="0"/>
    <n v="0"/>
    <n v="0"/>
    <s v=" "/>
    <s v=" "/>
    <n v="0"/>
    <n v="0"/>
    <m/>
    <m/>
    <m/>
    <m/>
  </r>
  <r>
    <n v="235451"/>
    <s v="C"/>
    <x v="1027"/>
    <x v="0"/>
    <n v="4"/>
    <n v="1.1070909331246799E+18"/>
    <d v="2021-03-19T00:00:00"/>
    <d v="2023-02-28T00:00:00"/>
    <n v="0"/>
    <n v="1"/>
    <n v="2"/>
    <n v="30"/>
    <n v="2"/>
    <n v="19.2"/>
    <n v="20983"/>
    <n v="2100000"/>
    <n v="106676"/>
    <n v="1954367"/>
    <n v="0"/>
    <n v="0"/>
    <n v="0"/>
    <m/>
    <n v="0"/>
    <n v="0"/>
    <n v="0"/>
    <m/>
    <m/>
    <d v="2021-10-30T00:00:00"/>
    <n v="1"/>
    <s v="S"/>
    <n v="1"/>
    <n v="30"/>
    <n v="0"/>
    <s v=" "/>
    <s v=" "/>
    <s v=" "/>
    <s v=" "/>
    <s v=" "/>
    <s v=" "/>
    <n v="1"/>
    <n v="1"/>
    <s v="null"/>
    <s v=" "/>
    <n v="1718916"/>
    <s v="CREDIYA 20"/>
    <n v="44274"/>
    <n v="0"/>
    <n v="0"/>
    <n v="0"/>
    <s v=" "/>
    <s v=" "/>
    <n v="0"/>
    <n v="0"/>
    <m/>
    <m/>
    <m/>
    <m/>
  </r>
  <r>
    <n v="10054017"/>
    <s v="C"/>
    <x v="1028"/>
    <x v="1"/>
    <n v="4"/>
    <n v="6.6763603104987904E+16"/>
    <d v="2021-02-26T00:00:00"/>
    <d v="2025-07-30T00:00:00"/>
    <n v="0"/>
    <n v="1"/>
    <n v="7"/>
    <n v="30"/>
    <n v="2"/>
    <n v="18"/>
    <n v="19562"/>
    <n v="11051369"/>
    <n v="307286"/>
    <n v="10054017"/>
    <n v="122743"/>
    <n v="0"/>
    <n v="0"/>
    <m/>
    <n v="0"/>
    <n v="0"/>
    <n v="0"/>
    <m/>
    <m/>
    <d v="2021-10-27T00:00:00"/>
    <n v="1"/>
    <s v="S"/>
    <n v="1"/>
    <n v="30"/>
    <n v="0"/>
    <s v=" "/>
    <s v=" "/>
    <s v=" "/>
    <s v=" "/>
    <s v=" "/>
    <s v=" "/>
    <n v="1"/>
    <n v="1"/>
    <s v="null"/>
    <s v=" "/>
    <n v="0"/>
    <s v="EX ASOCIADOS"/>
    <n v="44260"/>
    <n v="0"/>
    <n v="0"/>
    <n v="0"/>
    <s v=" "/>
    <n v="1"/>
    <s v="SARA SOFIA URIBE "/>
    <n v="0"/>
    <m/>
    <m/>
    <m/>
    <m/>
  </r>
  <r>
    <n v="3422864"/>
    <s v="C"/>
    <x v="1029"/>
    <x v="1"/>
    <n v="4"/>
    <n v="7.5107722104987808E+16"/>
    <d v="2021-02-26T00:00:00"/>
    <d v="2026-06-30T00:00:00"/>
    <n v="0"/>
    <n v="1"/>
    <n v="35"/>
    <n v="30"/>
    <n v="2"/>
    <n v="18"/>
    <n v="19562"/>
    <n v="6015051"/>
    <n v="148856"/>
    <n v="3422864"/>
    <n v="0"/>
    <n v="0"/>
    <n v="0"/>
    <m/>
    <n v="0"/>
    <n v="0"/>
    <n v="0"/>
    <m/>
    <m/>
    <d v="2021-10-31T00:00:00"/>
    <n v="1"/>
    <s v="S"/>
    <n v="1"/>
    <n v="30"/>
    <n v="0"/>
    <s v=" "/>
    <s v=" "/>
    <s v=" "/>
    <s v=" "/>
    <s v=" "/>
    <s v=" "/>
    <n v="1"/>
    <n v="1"/>
    <s v="null"/>
    <s v=" "/>
    <n v="0"/>
    <s v="EX ASOCIADOS"/>
    <n v="44261"/>
    <n v="0"/>
    <n v="0"/>
    <n v="0"/>
    <s v=" "/>
    <n v="1"/>
    <s v="SARA SOFIA URIBE "/>
    <n v="0"/>
    <m/>
    <m/>
    <m/>
    <m/>
  </r>
  <r>
    <n v="858550"/>
    <s v="C"/>
    <x v="1030"/>
    <x v="5"/>
    <n v="4"/>
    <n v="1.11296730710498E+18"/>
    <d v="2021-02-26T00:00:00"/>
    <d v="2022-02-28T00:00:00"/>
    <n v="210"/>
    <n v="1"/>
    <n v="0"/>
    <n v="30"/>
    <n v="2"/>
    <n v="18"/>
    <n v="19562"/>
    <n v="858550"/>
    <n v="78957"/>
    <n v="858550"/>
    <n v="37382"/>
    <n v="0"/>
    <n v="0"/>
    <m/>
    <n v="429275"/>
    <n v="37382"/>
    <n v="38917"/>
    <m/>
    <m/>
    <d v="2021-02-26T00:00:00"/>
    <n v="1"/>
    <s v="S"/>
    <n v="1"/>
    <n v="30"/>
    <n v="481476"/>
    <s v=" "/>
    <s v=" "/>
    <s v=" "/>
    <s v=" "/>
    <s v=" "/>
    <s v=" "/>
    <n v="1"/>
    <n v="1"/>
    <s v="null"/>
    <s v=" "/>
    <n v="0"/>
    <s v="EX ASOCIADOS"/>
    <n v="44261"/>
    <n v="0"/>
    <n v="0"/>
    <n v="0"/>
    <s v=" "/>
    <n v="1"/>
    <s v="SARA SOFIA URIBE "/>
    <n v="0"/>
    <m/>
    <m/>
    <m/>
    <m/>
  </r>
  <r>
    <n v="4014193"/>
    <s v="E"/>
    <x v="1031"/>
    <x v="7"/>
    <n v="4"/>
    <n v="560727104988416"/>
    <d v="2021-02-26T00:00:00"/>
    <d v="2025-09-30T00:00:00"/>
    <n v="120"/>
    <n v="1"/>
    <n v="4"/>
    <n v="30"/>
    <n v="2"/>
    <n v="18"/>
    <n v="19562"/>
    <n v="4202454"/>
    <n v="114106"/>
    <n v="4014193"/>
    <n v="119279"/>
    <n v="0"/>
    <n v="0"/>
    <m/>
    <n v="802839"/>
    <n v="119279"/>
    <n v="116105"/>
    <m/>
    <m/>
    <d v="2021-07-02T00:00:00"/>
    <n v="1"/>
    <s v="S"/>
    <n v="1"/>
    <n v="30"/>
    <n v="170871"/>
    <s v=" "/>
    <s v=" "/>
    <s v=" "/>
    <s v=" "/>
    <s v=" "/>
    <s v=" "/>
    <n v="1"/>
    <n v="1"/>
    <s v="null"/>
    <s v=" "/>
    <n v="0"/>
    <s v="EX ASOCIADOS"/>
    <n v="44261"/>
    <n v="0"/>
    <n v="0"/>
    <n v="0"/>
    <s v=" "/>
    <n v="1"/>
    <s v="SARA SOFIA URIBE "/>
    <n v="0"/>
    <m/>
    <m/>
    <m/>
    <m/>
  </r>
  <r>
    <n v="378280"/>
    <s v="C"/>
    <x v="1032"/>
    <x v="0"/>
    <n v="4"/>
    <n v="1.1124689541246799E+18"/>
    <d v="2021-10-29T00:00:00"/>
    <d v="2022-04-30T00:00:00"/>
    <n v="0"/>
    <n v="1"/>
    <n v="0"/>
    <n v="30"/>
    <n v="2"/>
    <n v="19.2"/>
    <n v="20983"/>
    <n v="550000"/>
    <n v="97033"/>
    <n v="550000"/>
    <n v="0"/>
    <n v="0"/>
    <n v="0"/>
    <m/>
    <n v="0"/>
    <n v="0"/>
    <n v="0"/>
    <m/>
    <m/>
    <d v="2021-10-29T00:00:00"/>
    <n v="1"/>
    <s v="S"/>
    <n v="1"/>
    <n v="30"/>
    <n v="0"/>
    <s v=" "/>
    <s v=" "/>
    <s v=" "/>
    <s v=" "/>
    <s v=" "/>
    <s v=" "/>
    <n v="1"/>
    <n v="1"/>
    <s v="null"/>
    <s v=" "/>
    <n v="171720"/>
    <s v="CREDIYA 20"/>
    <n v="44498"/>
    <n v="0"/>
    <n v="0"/>
    <n v="0"/>
    <s v=" "/>
    <n v="0"/>
    <n v="0"/>
    <n v="0"/>
    <m/>
    <m/>
    <m/>
    <m/>
  </r>
  <r>
    <n v="9070921"/>
    <s v="C"/>
    <x v="1033"/>
    <x v="0"/>
    <n v="4"/>
    <n v="1.1148315241182799E+18"/>
    <d v="2021-06-21T00:00:00"/>
    <d v="2027-06-30T00:00:00"/>
    <n v="0"/>
    <n v="1"/>
    <n v="4"/>
    <n v="30"/>
    <n v="2"/>
    <n v="15.6"/>
    <n v="16765"/>
    <n v="10500000"/>
    <n v="228922"/>
    <n v="10144186"/>
    <n v="0"/>
    <n v="0"/>
    <n v="0"/>
    <m/>
    <n v="0"/>
    <n v="0"/>
    <n v="0"/>
    <m/>
    <m/>
    <d v="2021-10-30T00:00:00"/>
    <n v="1"/>
    <s v="S"/>
    <n v="1"/>
    <n v="30"/>
    <n v="0"/>
    <s v=" "/>
    <s v=" "/>
    <s v=" "/>
    <s v=" "/>
    <s v=" "/>
    <s v=" "/>
    <n v="1"/>
    <n v="1"/>
    <s v="null"/>
    <s v=" "/>
    <n v="1073265"/>
    <s v="FERIA 2021"/>
    <n v="44368"/>
    <n v="0"/>
    <n v="0"/>
    <n v="0"/>
    <s v=" "/>
    <n v="0"/>
    <s v="ARIZABALETA LUCIANA"/>
    <n v="0"/>
    <m/>
    <m/>
    <m/>
    <m/>
  </r>
  <r>
    <n v="1524522"/>
    <s v="C"/>
    <x v="1034"/>
    <x v="0"/>
    <n v="4"/>
    <n v="6393491124689400"/>
    <d v="2021-08-13T00:00:00"/>
    <d v="2022-08-30T00:00:00"/>
    <n v="0"/>
    <n v="1"/>
    <n v="2"/>
    <n v="30"/>
    <n v="2"/>
    <n v="19.2"/>
    <n v="20983"/>
    <n v="3000000"/>
    <n v="277616"/>
    <n v="2540004"/>
    <n v="0"/>
    <n v="0"/>
    <n v="0"/>
    <m/>
    <n v="0"/>
    <n v="0"/>
    <n v="0"/>
    <m/>
    <m/>
    <d v="2021-10-29T00:00:00"/>
    <n v="1"/>
    <s v="S"/>
    <n v="1"/>
    <n v="30"/>
    <n v="0"/>
    <s v=" "/>
    <s v=" "/>
    <s v=" "/>
    <s v=" "/>
    <s v=" "/>
    <s v=" "/>
    <n v="1"/>
    <n v="1"/>
    <s v="null"/>
    <s v=" "/>
    <n v="1015482"/>
    <s v="CREDIYA 20"/>
    <n v="44421"/>
    <n v="0"/>
    <n v="0"/>
    <n v="0"/>
    <s v=" "/>
    <n v="890303093000"/>
    <n v="0"/>
    <n v="0"/>
    <m/>
    <m/>
    <m/>
    <m/>
  </r>
  <r>
    <n v="842748"/>
    <s v="C"/>
    <x v="1035"/>
    <x v="0"/>
    <n v="4"/>
    <n v="1.0046398921246799E+18"/>
    <d v="2020-07-03T00:00:00"/>
    <d v="2021-06-30T00:00:00"/>
    <n v="0"/>
    <n v="1"/>
    <n v="2"/>
    <n v="30"/>
    <n v="2"/>
    <n v="21.6"/>
    <n v="23872"/>
    <n v="2200000"/>
    <n v="205789"/>
    <n v="1860100"/>
    <n v="0"/>
    <n v="0"/>
    <n v="0"/>
    <m/>
    <n v="0"/>
    <n v="0"/>
    <n v="0"/>
    <m/>
    <m/>
    <d v="2021-10-30T00:00:00"/>
    <n v="1"/>
    <s v="S"/>
    <n v="1"/>
    <n v="30"/>
    <n v="0"/>
    <s v=" "/>
    <s v=" "/>
    <s v=" "/>
    <s v=" "/>
    <s v=" "/>
    <s v=" "/>
    <n v="1"/>
    <n v="1"/>
    <s v="null"/>
    <s v=" "/>
    <n v="1017352"/>
    <s v="CREDIYA 20"/>
    <n v="44015"/>
    <n v="0"/>
    <n v="0"/>
    <n v="0"/>
    <s v=" "/>
    <n v="0"/>
    <n v="0"/>
    <n v="0"/>
    <m/>
    <m/>
    <m/>
    <m/>
  </r>
  <r>
    <n v="1138365"/>
    <s v="C"/>
    <x v="1036"/>
    <x v="1"/>
    <n v="4"/>
    <n v="1.13063944410498E+18"/>
    <d v="2020-07-30T00:00:00"/>
    <d v="2023-06-30T00:00:00"/>
    <n v="0"/>
    <n v="1"/>
    <n v="15"/>
    <n v="30"/>
    <n v="2"/>
    <n v="18"/>
    <n v="19562"/>
    <n v="1792495"/>
    <n v="66462"/>
    <n v="1138365"/>
    <n v="0"/>
    <n v="0"/>
    <n v="0"/>
    <m/>
    <n v="0"/>
    <n v="0"/>
    <n v="0"/>
    <m/>
    <m/>
    <d v="2021-10-13T00:00:00"/>
    <n v="1"/>
    <s v="S"/>
    <n v="1"/>
    <n v="30"/>
    <n v="0"/>
    <s v=" "/>
    <s v=" "/>
    <s v=" "/>
    <s v=" "/>
    <s v=" "/>
    <s v=" "/>
    <n v="1"/>
    <n v="1"/>
    <s v="null"/>
    <s v=" "/>
    <n v="0"/>
    <s v="EX ASOCIADOS"/>
    <n v="44049"/>
    <n v="0"/>
    <n v="0"/>
    <n v="0"/>
    <s v=" "/>
    <n v="1"/>
    <s v="SARA SOFIA URIBE "/>
    <n v="0"/>
    <m/>
    <m/>
    <m/>
    <m/>
  </r>
  <r>
    <n v="2576204"/>
    <s v="C"/>
    <x v="1037"/>
    <x v="1"/>
    <n v="4"/>
    <n v="1.11222410010498E+18"/>
    <d v="2020-07-30T00:00:00"/>
    <d v="2026-02-28T00:00:00"/>
    <n v="30"/>
    <n v="1"/>
    <n v="13"/>
    <n v="30"/>
    <n v="2"/>
    <n v="18"/>
    <n v="19562"/>
    <n v="2942435"/>
    <n v="70396"/>
    <n v="2576204"/>
    <n v="76819"/>
    <n v="0"/>
    <n v="0"/>
    <m/>
    <n v="0"/>
    <n v="0"/>
    <n v="0"/>
    <m/>
    <m/>
    <d v="2021-09-01T00:00:00"/>
    <n v="1"/>
    <s v="S"/>
    <n v="1"/>
    <n v="30"/>
    <n v="31135"/>
    <s v=" "/>
    <s v=" "/>
    <s v=" "/>
    <s v=" "/>
    <s v=" "/>
    <s v=" "/>
    <n v="1"/>
    <n v="1"/>
    <s v="null"/>
    <s v=" "/>
    <n v="0"/>
    <s v="EX ASOCIADOS"/>
    <n v="44049"/>
    <n v="0"/>
    <n v="0"/>
    <n v="0"/>
    <s v=" "/>
    <n v="1"/>
    <s v="SARA SOFIA URIBE "/>
    <n v="0"/>
    <m/>
    <m/>
    <m/>
    <m/>
  </r>
  <r>
    <n v="1023371"/>
    <s v="C"/>
    <x v="1038"/>
    <x v="5"/>
    <n v="4"/>
    <n v="2.91083331049863E+16"/>
    <d v="2020-07-30T00:00:00"/>
    <d v="2022-09-30T00:00:00"/>
    <n v="420"/>
    <n v="1"/>
    <n v="0"/>
    <n v="30"/>
    <n v="2"/>
    <n v="18"/>
    <n v="19562"/>
    <n v="1023371"/>
    <n v="47967"/>
    <n v="1023371"/>
    <n v="44588"/>
    <n v="0"/>
    <n v="0"/>
    <m/>
    <n v="1023371"/>
    <n v="44588"/>
    <n v="131160"/>
    <m/>
    <m/>
    <d v="2020-07-30T00:00:00"/>
    <n v="1"/>
    <s v="S"/>
    <n v="1"/>
    <n v="30"/>
    <n v="500939"/>
    <s v=" "/>
    <s v=" "/>
    <s v=" "/>
    <s v=" "/>
    <s v=" "/>
    <s v=" "/>
    <n v="1"/>
    <n v="1"/>
    <s v="null"/>
    <s v=" "/>
    <n v="0"/>
    <s v="EX ASOCIADOS"/>
    <n v="44052"/>
    <n v="0"/>
    <n v="0"/>
    <n v="0"/>
    <s v=" "/>
    <n v="1"/>
    <s v="SARA SOFIA URIBE "/>
    <n v="0"/>
    <m/>
    <m/>
    <m/>
    <m/>
  </r>
  <r>
    <n v="841211"/>
    <s v="C"/>
    <x v="1039"/>
    <x v="0"/>
    <n v="4"/>
    <n v="1.1136415911246799E+18"/>
    <d v="2021-06-22T00:00:00"/>
    <d v="2023-06-30T00:00:00"/>
    <n v="0"/>
    <n v="1"/>
    <n v="4"/>
    <n v="30"/>
    <n v="2"/>
    <n v="19.2"/>
    <n v="20983"/>
    <n v="1800000"/>
    <n v="91437"/>
    <n v="1546872"/>
    <n v="0"/>
    <n v="0"/>
    <n v="0"/>
    <m/>
    <n v="0"/>
    <n v="0"/>
    <n v="0"/>
    <m/>
    <m/>
    <d v="2021-10-29T00:00:00"/>
    <n v="1"/>
    <s v="S"/>
    <n v="1"/>
    <n v="30"/>
    <n v="0"/>
    <s v=" "/>
    <s v=" "/>
    <s v=" "/>
    <s v=" "/>
    <s v=" "/>
    <s v=" "/>
    <n v="1"/>
    <n v="1"/>
    <s v="null"/>
    <s v=" "/>
    <n v="705661"/>
    <s v="CREDIYA 20"/>
    <n v="44369"/>
    <n v="0"/>
    <n v="0"/>
    <n v="0"/>
    <s v=" "/>
    <n v="890303093000"/>
    <n v="0"/>
    <n v="0"/>
    <m/>
    <m/>
    <m/>
    <m/>
  </r>
  <r>
    <n v="177566"/>
    <s v="C"/>
    <x v="1040"/>
    <x v="0"/>
    <n v="4"/>
    <n v="1.1360599881246799E+18"/>
    <d v="2020-08-11T00:00:00"/>
    <d v="2022-07-30T00:00:00"/>
    <n v="0"/>
    <n v="1"/>
    <n v="9"/>
    <n v="30"/>
    <n v="2"/>
    <n v="21.6"/>
    <n v="23872"/>
    <n v="2000000"/>
    <n v="103954"/>
    <n v="1341830"/>
    <n v="0"/>
    <n v="0"/>
    <n v="0"/>
    <m/>
    <n v="0"/>
    <n v="0"/>
    <n v="0"/>
    <m/>
    <m/>
    <d v="2021-10-30T00:00:00"/>
    <n v="1"/>
    <s v="S"/>
    <n v="1"/>
    <n v="30"/>
    <n v="0"/>
    <s v=" "/>
    <s v=" "/>
    <s v=" "/>
    <s v=" "/>
    <s v=" "/>
    <s v=" "/>
    <n v="1"/>
    <n v="1"/>
    <s v="null"/>
    <s v=" "/>
    <n v="1164264"/>
    <s v="CREDIYA 20"/>
    <n v="44054"/>
    <n v="0"/>
    <n v="0"/>
    <n v="0"/>
    <s v=" "/>
    <n v="0"/>
    <s v="ARIZABALETA LUCIANA"/>
    <n v="0"/>
    <m/>
    <m/>
    <m/>
    <m/>
  </r>
  <r>
    <n v="2293840"/>
    <s v="C"/>
    <x v="1041"/>
    <x v="0"/>
    <n v="4"/>
    <n v="1.14416399111718E+18"/>
    <d v="2020-12-17T00:00:00"/>
    <d v="2023-12-30T00:00:00"/>
    <n v="0"/>
    <n v="1"/>
    <n v="10"/>
    <n v="30"/>
    <n v="2"/>
    <n v="11.76"/>
    <n v="12415"/>
    <n v="4000000"/>
    <n v="133546"/>
    <n v="3032541"/>
    <n v="0"/>
    <n v="0"/>
    <n v="0"/>
    <m/>
    <n v="0"/>
    <n v="0"/>
    <n v="0"/>
    <m/>
    <m/>
    <d v="2021-10-30T00:00:00"/>
    <n v="1"/>
    <s v="S"/>
    <n v="1"/>
    <n v="30"/>
    <n v="0"/>
    <s v=" "/>
    <s v=" "/>
    <s v=" "/>
    <s v=" "/>
    <s v=" "/>
    <s v=" "/>
    <n v="1"/>
    <n v="1"/>
    <s v="null"/>
    <s v=" "/>
    <n v="738701"/>
    <s v="CREDITO MADRUGON"/>
    <n v="44182"/>
    <n v="0"/>
    <n v="0"/>
    <n v="0"/>
    <s v=" "/>
    <n v="0"/>
    <n v="0"/>
    <n v="0"/>
    <m/>
    <m/>
    <m/>
    <m/>
  </r>
  <r>
    <n v="517461"/>
    <s v="C"/>
    <x v="1042"/>
    <x v="0"/>
    <n v="4"/>
    <n v="3.8556996124688704E+16"/>
    <d v="2020-12-10T00:00:00"/>
    <d v="2022-12-30T00:00:00"/>
    <n v="0"/>
    <n v="1"/>
    <n v="11"/>
    <n v="30"/>
    <n v="2"/>
    <n v="21.6"/>
    <n v="23872"/>
    <n v="2000000"/>
    <n v="103954"/>
    <n v="1200673"/>
    <n v="0"/>
    <n v="0"/>
    <n v="0"/>
    <m/>
    <n v="0"/>
    <n v="0"/>
    <n v="0"/>
    <m/>
    <m/>
    <d v="2021-10-30T00:00:00"/>
    <n v="1"/>
    <s v="S"/>
    <n v="1"/>
    <n v="30"/>
    <n v="0"/>
    <s v=" "/>
    <s v=" "/>
    <s v=" "/>
    <s v=" "/>
    <s v=" "/>
    <s v=" "/>
    <n v="1"/>
    <n v="1"/>
    <s v="null"/>
    <s v=" "/>
    <n v="683212"/>
    <s v="CREDIYA 20"/>
    <n v="44175"/>
    <n v="0"/>
    <n v="0"/>
    <n v="0"/>
    <s v=" "/>
    <n v="0"/>
    <n v="0"/>
    <n v="0"/>
    <m/>
    <m/>
    <m/>
    <m/>
  </r>
  <r>
    <n v="2591292"/>
    <s v="C"/>
    <x v="1043"/>
    <x v="0"/>
    <n v="4"/>
    <n v="1.14414776212038E+18"/>
    <d v="2021-09-20T00:00:00"/>
    <d v="2024-09-30T00:00:00"/>
    <n v="0"/>
    <n v="1"/>
    <n v="1"/>
    <n v="30"/>
    <n v="2"/>
    <n v="15.6"/>
    <n v="16765"/>
    <n v="3000000"/>
    <n v="105768"/>
    <n v="2934732"/>
    <n v="0"/>
    <n v="0"/>
    <n v="0"/>
    <m/>
    <n v="0"/>
    <n v="0"/>
    <n v="0"/>
    <m/>
    <m/>
    <d v="2021-10-30T00:00:00"/>
    <n v="1"/>
    <s v="S"/>
    <n v="1"/>
    <n v="30"/>
    <n v="0"/>
    <s v=" "/>
    <s v=" "/>
    <s v=" "/>
    <s v=" "/>
    <s v=" "/>
    <s v=" "/>
    <n v="1"/>
    <n v="1"/>
    <s v="null"/>
    <s v=" "/>
    <n v="343440"/>
    <s v="LIBRE INVERSION 20"/>
    <n v="44459"/>
    <n v="0"/>
    <n v="0"/>
    <n v="0"/>
    <s v=" "/>
    <n v="900891513"/>
    <s v="CLINICA NUEVA RAFAEL URIBE"/>
    <n v="0"/>
    <m/>
    <m/>
    <m/>
    <m/>
  </r>
  <r>
    <n v="516215"/>
    <s v="C"/>
    <x v="1044"/>
    <x v="0"/>
    <n v="4"/>
    <n v="1.0058610651246799E+18"/>
    <d v="2021-09-03T00:00:00"/>
    <d v="2022-09-30T00:00:00"/>
    <n v="0"/>
    <n v="1"/>
    <n v="2"/>
    <n v="30"/>
    <n v="2"/>
    <n v="19.2"/>
    <n v="20983"/>
    <n v="1000000"/>
    <n v="86098"/>
    <n v="859655"/>
    <n v="0"/>
    <n v="0"/>
    <n v="0"/>
    <m/>
    <n v="0"/>
    <n v="0"/>
    <n v="0"/>
    <m/>
    <m/>
    <d v="2021-10-30T00:00:00"/>
    <n v="1"/>
    <s v="S"/>
    <n v="1"/>
    <n v="30"/>
    <n v="0"/>
    <s v=" "/>
    <s v=" "/>
    <s v=" "/>
    <s v=" "/>
    <s v=" "/>
    <s v=" "/>
    <n v="1"/>
    <n v="1"/>
    <s v="null"/>
    <s v=" "/>
    <n v="343440"/>
    <s v="CREDIYA 20"/>
    <n v="44442"/>
    <n v="0"/>
    <n v="0"/>
    <n v="0"/>
    <s v=" "/>
    <n v="900891513"/>
    <s v="CLINICA NUEVA RAFAEL URIBE"/>
    <n v="0"/>
    <m/>
    <m/>
    <m/>
    <m/>
  </r>
  <r>
    <n v="815402"/>
    <s v="C"/>
    <x v="1045"/>
    <x v="0"/>
    <n v="4"/>
    <n v="1.1070759661246799E+18"/>
    <d v="2021-09-27T00:00:00"/>
    <d v="2023-09-30T00:00:00"/>
    <n v="0"/>
    <n v="1"/>
    <n v="1"/>
    <n v="30"/>
    <n v="2"/>
    <n v="19.2"/>
    <n v="20983"/>
    <n v="1200000"/>
    <n v="60958"/>
    <n v="1158842"/>
    <n v="0"/>
    <n v="0"/>
    <n v="0"/>
    <m/>
    <n v="0"/>
    <n v="0"/>
    <n v="0"/>
    <m/>
    <m/>
    <d v="2021-10-30T00:00:00"/>
    <n v="1"/>
    <s v="S"/>
    <n v="1"/>
    <n v="30"/>
    <n v="0"/>
    <s v=" "/>
    <s v=" "/>
    <s v=" "/>
    <s v=" "/>
    <s v=" "/>
    <s v=" "/>
    <n v="1"/>
    <n v="1"/>
    <s v="null"/>
    <s v=" "/>
    <n v="343440"/>
    <s v="CREDIYA 20"/>
    <n v="44466"/>
    <n v="0"/>
    <n v="0"/>
    <n v="0"/>
    <s v=" "/>
    <n v="900891513"/>
    <s v="CLINICA NUEVA RAFAEL URIBE"/>
    <n v="0"/>
    <m/>
    <m/>
    <m/>
    <m/>
  </r>
  <r>
    <n v="512648"/>
    <s v="C"/>
    <x v="1046"/>
    <x v="1"/>
    <n v="4"/>
    <n v="3.87574311049874E+16"/>
    <d v="2020-01-31T00:00:00"/>
    <d v="2025-01-31T00:00:00"/>
    <n v="0"/>
    <n v="1"/>
    <n v="57"/>
    <n v="30"/>
    <n v="2"/>
    <n v="17.399999999999999"/>
    <n v="18857"/>
    <n v="7000000"/>
    <n v="176659"/>
    <n v="512648"/>
    <n v="0"/>
    <n v="0"/>
    <n v="0"/>
    <m/>
    <n v="0"/>
    <n v="0"/>
    <n v="0"/>
    <m/>
    <m/>
    <d v="2021-10-04T00:00:00"/>
    <n v="1"/>
    <s v="S"/>
    <n v="1"/>
    <n v="30"/>
    <n v="0"/>
    <s v=" "/>
    <s v=" "/>
    <s v=" "/>
    <s v=" "/>
    <s v=" "/>
    <s v=" "/>
    <n v="1"/>
    <n v="1"/>
    <s v="null"/>
    <s v=" "/>
    <n v="0"/>
    <s v="EX ASOCIADOS"/>
    <n v="43866"/>
    <n v="0"/>
    <n v="0"/>
    <n v="0"/>
    <s v=" "/>
    <n v="1"/>
    <s v="SARA SOFIA URIBE "/>
    <n v="0"/>
    <m/>
    <m/>
    <m/>
    <m/>
  </r>
  <r>
    <n v="3048511"/>
    <s v="C"/>
    <x v="1047"/>
    <x v="7"/>
    <n v="4"/>
    <n v="1.1441720531049099E+19"/>
    <d v="2020-01-31T00:00:00"/>
    <d v="2025-11-30T00:00:00"/>
    <n v="120"/>
    <n v="1"/>
    <n v="16"/>
    <n v="30"/>
    <n v="2"/>
    <n v="18"/>
    <n v="19562"/>
    <n v="3566884"/>
    <n v="83280"/>
    <n v="3048511"/>
    <n v="98703"/>
    <n v="0"/>
    <n v="0"/>
    <m/>
    <n v="609702"/>
    <n v="98703"/>
    <n v="87519"/>
    <m/>
    <m/>
    <d v="2021-10-27T00:00:00"/>
    <n v="1"/>
    <s v="S"/>
    <n v="1"/>
    <n v="30"/>
    <n v="150439"/>
    <s v=" "/>
    <s v=" "/>
    <s v=" "/>
    <s v=" "/>
    <s v=" "/>
    <s v=" "/>
    <n v="1"/>
    <n v="1"/>
    <s v="null"/>
    <s v=" "/>
    <n v="0"/>
    <s v="EX ASOCIADOS"/>
    <n v="43867"/>
    <n v="0"/>
    <n v="0"/>
    <n v="0"/>
    <s v=" "/>
    <n v="1"/>
    <s v="SARA SOFIA URIBE "/>
    <n v="0"/>
    <m/>
    <m/>
    <m/>
    <m/>
  </r>
  <r>
    <n v="840060"/>
    <s v="C"/>
    <x v="1048"/>
    <x v="5"/>
    <n v="4"/>
    <n v="1.11829943410498E+18"/>
    <d v="2020-01-31T00:00:00"/>
    <d v="2020-11-30T00:00:00"/>
    <n v="600"/>
    <n v="1"/>
    <n v="0"/>
    <n v="30"/>
    <n v="2"/>
    <n v="22.2"/>
    <n v="24604"/>
    <n v="840060"/>
    <n v="92915"/>
    <n v="840060"/>
    <n v="42315"/>
    <n v="0"/>
    <n v="0"/>
    <m/>
    <n v="840060"/>
    <n v="42315"/>
    <n v="45543"/>
    <m/>
    <m/>
    <d v="2020-01-31T00:00:00"/>
    <n v="1"/>
    <s v="S"/>
    <n v="1"/>
    <n v="30"/>
    <n v="840060"/>
    <s v=" "/>
    <s v=" "/>
    <s v=" "/>
    <s v=" "/>
    <s v=" "/>
    <s v=" "/>
    <n v="1"/>
    <n v="1"/>
    <s v="null"/>
    <s v=" "/>
    <n v="0"/>
    <s v="EX ASOCIADOS"/>
    <n v="43867"/>
    <n v="0"/>
    <n v="0"/>
    <n v="0"/>
    <s v=" "/>
    <n v="1"/>
    <s v="SARA SOFIA URIBE "/>
    <n v="0"/>
    <m/>
    <m/>
    <m/>
    <m/>
  </r>
  <r>
    <n v="1782287"/>
    <s v="C"/>
    <x v="1049"/>
    <x v="1"/>
    <n v="4"/>
    <n v="3.15813671049866E+16"/>
    <d v="2020-01-31T00:00:00"/>
    <d v="2024-08-31T00:00:00"/>
    <n v="0"/>
    <n v="1"/>
    <n v="21"/>
    <n v="30"/>
    <n v="2"/>
    <n v="18"/>
    <n v="19562"/>
    <n v="2476333"/>
    <n v="66855"/>
    <n v="1782287"/>
    <n v="23994"/>
    <n v="0"/>
    <n v="0"/>
    <m/>
    <n v="0"/>
    <n v="0"/>
    <n v="0"/>
    <m/>
    <m/>
    <d v="2021-10-12T00:00:00"/>
    <n v="1"/>
    <s v="S"/>
    <n v="1"/>
    <n v="30"/>
    <n v="0"/>
    <s v=" "/>
    <s v=" "/>
    <s v=" "/>
    <s v=" "/>
    <s v=" "/>
    <s v=" "/>
    <n v="1"/>
    <n v="1"/>
    <s v="null"/>
    <s v=" "/>
    <n v="0"/>
    <s v="EX ASOCIADOS"/>
    <n v="43867"/>
    <n v="0"/>
    <n v="0"/>
    <n v="0"/>
    <s v=" "/>
    <n v="1"/>
    <s v="SARA SOFIA URIBE "/>
    <n v="0"/>
    <m/>
    <m/>
    <m/>
    <m/>
  </r>
  <r>
    <n v="3944298"/>
    <s v="C"/>
    <x v="1050"/>
    <x v="5"/>
    <n v="4"/>
    <n v="1.13067055810498E+18"/>
    <d v="2020-01-31T00:00:00"/>
    <d v="2023-12-31T00:00:00"/>
    <n v="510"/>
    <n v="1"/>
    <n v="4"/>
    <n v="30"/>
    <n v="2"/>
    <n v="17.399999999999999"/>
    <n v="18857"/>
    <n v="4179189"/>
    <n v="123928"/>
    <n v="3944298"/>
    <n v="168705"/>
    <n v="0"/>
    <n v="0"/>
    <m/>
    <n v="3944298"/>
    <n v="168705"/>
    <n v="702841"/>
    <m/>
    <m/>
    <d v="2020-04-30T00:00:00"/>
    <n v="1"/>
    <s v="S"/>
    <n v="1"/>
    <n v="30"/>
    <n v="1259232"/>
    <s v=" "/>
    <s v=" "/>
    <s v=" "/>
    <s v=" "/>
    <s v=" "/>
    <s v=" "/>
    <n v="1"/>
    <n v="1"/>
    <s v="null"/>
    <s v=" "/>
    <n v="0"/>
    <s v="EX ASOCIADOS"/>
    <n v="43867"/>
    <n v="0"/>
    <n v="0"/>
    <n v="0"/>
    <s v=" "/>
    <n v="1"/>
    <s v="SARA SOFIA URIBE "/>
    <n v="0"/>
    <m/>
    <m/>
    <m/>
    <m/>
  </r>
  <r>
    <n v="4923004"/>
    <s v="C"/>
    <x v="1051"/>
    <x v="1"/>
    <n v="4"/>
    <n v="1.13068015710498E+18"/>
    <d v="2020-01-31T00:00:00"/>
    <d v="2025-06-30T00:00:00"/>
    <n v="30"/>
    <n v="1"/>
    <n v="19"/>
    <n v="30"/>
    <n v="2"/>
    <n v="18"/>
    <n v="19562"/>
    <n v="6146889"/>
    <n v="149761"/>
    <n v="4923004"/>
    <n v="146571"/>
    <n v="0"/>
    <n v="0"/>
    <m/>
    <n v="0"/>
    <n v="0"/>
    <n v="0"/>
    <m/>
    <m/>
    <d v="2021-10-31T00:00:00"/>
    <n v="1"/>
    <s v="S"/>
    <n v="1"/>
    <n v="30"/>
    <n v="74636"/>
    <s v=" "/>
    <s v=" "/>
    <s v=" "/>
    <s v=" "/>
    <s v=" "/>
    <s v=" "/>
    <n v="1"/>
    <n v="1"/>
    <s v="null"/>
    <s v=" "/>
    <n v="0"/>
    <s v="EX ASOCIADOS"/>
    <n v="43867"/>
    <n v="0"/>
    <n v="0"/>
    <n v="0"/>
    <s v=" "/>
    <n v="1"/>
    <s v="SARA SOFIA URIBE "/>
    <n v="0"/>
    <m/>
    <m/>
    <m/>
    <m/>
  </r>
  <r>
    <n v="4395382"/>
    <s v="C"/>
    <x v="1052"/>
    <x v="1"/>
    <n v="4"/>
    <n v="6.6970580104986304E+16"/>
    <d v="2020-02-10T00:00:00"/>
    <d v="2024-06-30T00:00:00"/>
    <n v="0"/>
    <n v="1"/>
    <n v="22"/>
    <n v="30"/>
    <n v="2"/>
    <n v="18"/>
    <n v="19562"/>
    <n v="6454613"/>
    <n v="178397"/>
    <n v="4395382"/>
    <n v="0"/>
    <n v="0"/>
    <n v="0"/>
    <m/>
    <n v="0"/>
    <n v="0"/>
    <n v="0"/>
    <m/>
    <m/>
    <d v="2021-10-31T00:00:00"/>
    <n v="1"/>
    <s v="S"/>
    <n v="1"/>
    <n v="30"/>
    <n v="0"/>
    <s v=" "/>
    <s v=" "/>
    <s v=" "/>
    <s v=" "/>
    <s v=" "/>
    <s v=" "/>
    <n v="1"/>
    <n v="1"/>
    <s v="null"/>
    <s v=" "/>
    <n v="0"/>
    <s v="EX ASOCIADOS"/>
    <n v="43871"/>
    <n v="0"/>
    <n v="0"/>
    <n v="0"/>
    <s v=" "/>
    <n v="1"/>
    <s v="SARA SOFIA URIBE "/>
    <n v="0"/>
    <m/>
    <m/>
    <m/>
    <m/>
  </r>
  <r>
    <n v="5719229"/>
    <s v="C"/>
    <x v="1053"/>
    <x v="0"/>
    <n v="4"/>
    <n v="6342860210489400"/>
    <d v="2021-08-17T00:00:00"/>
    <d v="2026-08-30T00:00:00"/>
    <n v="0"/>
    <n v="1"/>
    <n v="2"/>
    <n v="30"/>
    <n v="2"/>
    <n v="9"/>
    <n v="9381"/>
    <n v="7000000"/>
    <n v="155711"/>
    <n v="6827721"/>
    <n v="0"/>
    <n v="0"/>
    <n v="0"/>
    <m/>
    <n v="0"/>
    <n v="0"/>
    <n v="0"/>
    <m/>
    <m/>
    <d v="2021-10-29T00:00:00"/>
    <n v="1"/>
    <s v="S"/>
    <n v="1"/>
    <n v="30"/>
    <n v="0"/>
    <s v=" "/>
    <s v=" "/>
    <s v=" "/>
    <s v=" "/>
    <s v=" "/>
    <s v=" "/>
    <n v="1"/>
    <n v="1"/>
    <s v="null"/>
    <s v=" "/>
    <n v="1108492"/>
    <s v="SOCIAL V,E,C,I, 20 SIN CODEUOR"/>
    <n v="44425"/>
    <n v="0"/>
    <n v="0"/>
    <n v="0"/>
    <s v=" "/>
    <n v="890303093000"/>
    <n v="0"/>
    <n v="0"/>
    <m/>
    <m/>
    <m/>
    <m/>
  </r>
  <r>
    <n v="848653"/>
    <s v="C"/>
    <x v="1053"/>
    <x v="0"/>
    <n v="4"/>
    <n v="6342860124688880"/>
    <d v="2021-02-03T00:00:00"/>
    <d v="2023-01-31T00:00:00"/>
    <n v="0"/>
    <n v="1"/>
    <n v="9"/>
    <n v="30"/>
    <n v="2"/>
    <n v="21.6"/>
    <n v="23872"/>
    <n v="1500000"/>
    <n v="77965"/>
    <n v="1013138"/>
    <n v="0"/>
    <n v="0"/>
    <n v="0"/>
    <m/>
    <n v="0"/>
    <n v="0"/>
    <n v="0"/>
    <m/>
    <m/>
    <d v="2021-10-31T00:00:00"/>
    <n v="1"/>
    <s v="S"/>
    <n v="1"/>
    <n v="30"/>
    <n v="0"/>
    <s v=" "/>
    <s v=" "/>
    <s v=" "/>
    <s v=" "/>
    <s v=" "/>
    <s v=" "/>
    <n v="1"/>
    <n v="1"/>
    <s v="null"/>
    <s v=" "/>
    <n v="164485"/>
    <s v="CREDIYA 20"/>
    <n v="44230"/>
    <n v="0"/>
    <n v="0"/>
    <n v="0"/>
    <s v=" "/>
    <n v="890303093000"/>
    <n v="0"/>
    <n v="0"/>
    <m/>
    <m/>
    <m/>
    <m/>
  </r>
  <r>
    <n v="372898"/>
    <s v="C"/>
    <x v="1053"/>
    <x v="0"/>
    <n v="4"/>
    <n v="6342860210389180"/>
    <d v="2021-06-04T00:00:00"/>
    <d v="2021-12-30T00:00:00"/>
    <n v="0"/>
    <n v="1"/>
    <n v="5"/>
    <n v="30"/>
    <n v="2"/>
    <n v="15.6"/>
    <n v="16765"/>
    <n v="1500000"/>
    <n v="227776"/>
    <n v="445173"/>
    <n v="0"/>
    <n v="0"/>
    <n v="0"/>
    <m/>
    <n v="0"/>
    <n v="0"/>
    <n v="0"/>
    <m/>
    <m/>
    <d v="2021-10-29T00:00:00"/>
    <n v="1"/>
    <s v="S"/>
    <n v="1"/>
    <n v="30"/>
    <n v="0"/>
    <s v=" "/>
    <s v=" "/>
    <s v=" "/>
    <s v=" "/>
    <s v=" "/>
    <s v=" "/>
    <n v="1"/>
    <n v="1"/>
    <s v="null"/>
    <s v=" "/>
    <n v="72275"/>
    <s v="LIBRE INVERSION 20 SIN CODEUDO"/>
    <n v="44351"/>
    <n v="0"/>
    <n v="0"/>
    <n v="0"/>
    <s v=" "/>
    <n v="890303093000"/>
    <n v="0"/>
    <n v="0"/>
    <m/>
    <m/>
    <m/>
    <m/>
  </r>
  <r>
    <n v="5373627"/>
    <s v="C"/>
    <x v="1054"/>
    <x v="1"/>
    <n v="4"/>
    <n v="1.14414122410498E+18"/>
    <d v="2021-09-30T00:00:00"/>
    <d v="2027-06-30T00:00:00"/>
    <n v="0"/>
    <n v="1"/>
    <n v="0"/>
    <n v="30"/>
    <n v="2"/>
    <n v="18"/>
    <n v="19562"/>
    <n v="5373627"/>
    <n v="127358"/>
    <n v="5373627"/>
    <n v="80604"/>
    <n v="0"/>
    <n v="0"/>
    <m/>
    <n v="0"/>
    <n v="0"/>
    <n v="0"/>
    <m/>
    <m/>
    <d v="2021-10-31T00:00:00"/>
    <n v="1"/>
    <s v="S"/>
    <n v="1"/>
    <n v="30"/>
    <n v="0"/>
    <s v=" "/>
    <s v=" "/>
    <s v=" "/>
    <s v=" "/>
    <s v=" "/>
    <s v=" "/>
    <n v="1"/>
    <n v="1"/>
    <s v="null"/>
    <s v=" "/>
    <n v="0"/>
    <s v="EX ASOCIADOS"/>
    <n v="44477"/>
    <n v="0"/>
    <n v="0"/>
    <n v="0"/>
    <s v=" "/>
    <n v="1"/>
    <s v="SARA SOFIA URIBE "/>
    <n v="0"/>
    <m/>
    <m/>
    <m/>
    <m/>
  </r>
  <r>
    <n v="15250004"/>
    <s v="C"/>
    <x v="1055"/>
    <x v="1"/>
    <n v="4"/>
    <n v="945272541049529"/>
    <d v="2021-09-30T00:00:00"/>
    <d v="2028-01-30T00:00:00"/>
    <n v="0"/>
    <n v="1"/>
    <n v="1"/>
    <n v="30"/>
    <n v="2"/>
    <n v="9"/>
    <n v="9381"/>
    <n v="15398006"/>
    <n v="271186"/>
    <n v="15250004"/>
    <n v="0"/>
    <n v="0"/>
    <n v="0"/>
    <m/>
    <n v="0"/>
    <n v="0"/>
    <n v="0"/>
    <m/>
    <m/>
    <d v="2021-10-31T00:00:00"/>
    <n v="1"/>
    <s v="S"/>
    <n v="1"/>
    <n v="30"/>
    <n v="0"/>
    <s v=" "/>
    <s v=" "/>
    <s v=" "/>
    <s v=" "/>
    <s v=" "/>
    <s v=" "/>
    <n v="1"/>
    <n v="1"/>
    <s v="null"/>
    <s v=" "/>
    <n v="0"/>
    <s v="EX ASOCIADOS"/>
    <n v="44477"/>
    <n v="0"/>
    <n v="0"/>
    <n v="0"/>
    <s v=" "/>
    <n v="1"/>
    <s v="SARA SOFIA URIBE "/>
    <n v="0"/>
    <m/>
    <m/>
    <m/>
    <m/>
  </r>
  <r>
    <n v="5482340"/>
    <s v="C"/>
    <x v="1055"/>
    <x v="1"/>
    <n v="4"/>
    <n v="9.4527254104988304E+16"/>
    <d v="2021-09-30T00:00:00"/>
    <d v="2023-08-30T00:00:00"/>
    <n v="0"/>
    <n v="1"/>
    <n v="1"/>
    <n v="30"/>
    <n v="2"/>
    <n v="15.6"/>
    <n v="16765"/>
    <n v="5695153"/>
    <n v="289698"/>
    <n v="5482340"/>
    <n v="0"/>
    <n v="0"/>
    <n v="0"/>
    <m/>
    <n v="0"/>
    <n v="0"/>
    <n v="0"/>
    <m/>
    <m/>
    <d v="2021-10-31T00:00:00"/>
    <n v="1"/>
    <s v="S"/>
    <n v="1"/>
    <n v="30"/>
    <n v="0"/>
    <s v=" "/>
    <s v=" "/>
    <s v=" "/>
    <s v=" "/>
    <s v=" "/>
    <s v=" "/>
    <n v="1"/>
    <n v="1"/>
    <s v="null"/>
    <s v=" "/>
    <n v="0"/>
    <s v="EX ASOCIADOS"/>
    <n v="44477"/>
    <n v="0"/>
    <n v="0"/>
    <n v="0"/>
    <s v=" "/>
    <n v="1"/>
    <s v="SARA SOFIA URIBE "/>
    <n v="0"/>
    <m/>
    <m/>
    <m/>
    <m/>
  </r>
  <r>
    <n v="5486341"/>
    <s v="C"/>
    <x v="1056"/>
    <x v="0"/>
    <n v="4"/>
    <n v="6.6917966210387504E+16"/>
    <d v="2020-01-15T00:00:00"/>
    <d v="2023-01-31T00:00:00"/>
    <n v="0"/>
    <n v="1"/>
    <n v="18"/>
    <n v="30"/>
    <n v="2"/>
    <n v="18"/>
    <n v="19562"/>
    <n v="12000000"/>
    <n v="450181"/>
    <n v="6915808"/>
    <n v="0"/>
    <n v="0"/>
    <n v="0"/>
    <m/>
    <n v="0"/>
    <n v="0"/>
    <n v="0"/>
    <m/>
    <m/>
    <d v="2021-10-29T00:00:00"/>
    <n v="1"/>
    <s v="S"/>
    <n v="1"/>
    <n v="30"/>
    <n v="0"/>
    <s v=" "/>
    <s v=" "/>
    <s v=" "/>
    <s v=" "/>
    <s v=" "/>
    <s v=" "/>
    <n v="1"/>
    <n v="1"/>
    <s v="null"/>
    <s v=" "/>
    <n v="1429467"/>
    <s v="LIBRE INVERSION 20 SIN CODEUDO"/>
    <n v="43845"/>
    <n v="0"/>
    <n v="0"/>
    <n v="0"/>
    <s v=" "/>
    <n v="890303093000"/>
    <n v="0"/>
    <n v="0"/>
    <m/>
    <m/>
    <m/>
    <m/>
  </r>
  <r>
    <n v="11592263"/>
    <s v="C"/>
    <x v="1056"/>
    <x v="0"/>
    <n v="4"/>
    <n v="6.69179661171872E+16"/>
    <d v="2019-11-19T00:00:00"/>
    <d v="2024-11-30T00:00:00"/>
    <n v="0"/>
    <n v="1"/>
    <n v="20"/>
    <n v="30"/>
    <n v="2"/>
    <n v="11.76"/>
    <n v="12415"/>
    <n v="20000000"/>
    <n v="445374"/>
    <n v="14612628"/>
    <n v="0"/>
    <n v="0"/>
    <n v="0"/>
    <m/>
    <n v="0"/>
    <n v="0"/>
    <n v="0"/>
    <m/>
    <m/>
    <d v="2021-10-31T00:00:00"/>
    <n v="1"/>
    <s v="S"/>
    <n v="1"/>
    <n v="30"/>
    <n v="0"/>
    <s v=" "/>
    <s v=" "/>
    <s v=" "/>
    <s v=" "/>
    <s v=" "/>
    <s v=" "/>
    <n v="1"/>
    <n v="1"/>
    <s v="null"/>
    <s v=" "/>
    <n v="3020365"/>
    <s v="CREDITO MADRUGON"/>
    <n v="43788"/>
    <n v="0"/>
    <n v="0"/>
    <n v="0"/>
    <s v=" "/>
    <n v="890303093000"/>
    <n v="0"/>
    <n v="0"/>
    <m/>
    <m/>
    <m/>
    <m/>
  </r>
  <r>
    <n v="4467978"/>
    <s v="C"/>
    <x v="1057"/>
    <x v="0"/>
    <n v="4"/>
    <n v="1.14416551212038E+18"/>
    <d v="2020-05-18T00:00:00"/>
    <d v="2026-05-30T00:00:00"/>
    <n v="0"/>
    <n v="1"/>
    <n v="16"/>
    <n v="30"/>
    <n v="2"/>
    <n v="18"/>
    <n v="19562"/>
    <n v="7000000"/>
    <n v="160796"/>
    <n v="6027775"/>
    <n v="0"/>
    <n v="0"/>
    <n v="0"/>
    <m/>
    <n v="0"/>
    <n v="0"/>
    <n v="0"/>
    <m/>
    <m/>
    <d v="2021-10-30T00:00:00"/>
    <n v="1"/>
    <s v="S"/>
    <n v="1"/>
    <n v="30"/>
    <n v="0"/>
    <s v=" "/>
    <s v=" "/>
    <s v=" "/>
    <s v=" "/>
    <s v=" "/>
    <s v=" "/>
    <n v="1"/>
    <n v="1"/>
    <s v="null"/>
    <s v=" "/>
    <n v="1559797"/>
    <s v="LIBRE INVERSION 20"/>
    <n v="43969"/>
    <n v="0"/>
    <n v="0"/>
    <n v="0"/>
    <s v=" "/>
    <n v="0"/>
    <s v="ARIZABALETA LUCIANA"/>
    <n v="0"/>
    <m/>
    <m/>
    <m/>
    <m/>
  </r>
  <r>
    <n v="0"/>
    <s v="C"/>
    <x v="1058"/>
    <x v="0"/>
    <n v="4"/>
    <n v="9.4402849115489296E+16"/>
    <d v="2021-08-04T00:00:00"/>
    <d v="2022-04-30T00:00:00"/>
    <n v="0"/>
    <n v="1"/>
    <n v="3"/>
    <n v="30"/>
    <n v="2"/>
    <n v="9"/>
    <n v="9381"/>
    <n v="900000"/>
    <n v="103910"/>
    <n v="606911"/>
    <n v="0"/>
    <n v="0"/>
    <n v="0"/>
    <m/>
    <n v="0"/>
    <n v="0"/>
    <n v="0"/>
    <m/>
    <m/>
    <d v="2021-10-30T00:00:00"/>
    <n v="1"/>
    <s v="S"/>
    <n v="1"/>
    <n v="30"/>
    <n v="0"/>
    <s v=" "/>
    <s v=" "/>
    <s v=" "/>
    <s v=" "/>
    <s v=" "/>
    <s v=" "/>
    <n v="1"/>
    <n v="1"/>
    <s v="null"/>
    <s v=" "/>
    <n v="1220820"/>
    <s v="SOBRE APORTES"/>
    <n v="44412"/>
    <n v="0"/>
    <n v="0"/>
    <n v="0"/>
    <s v=" "/>
    <n v="900347805"/>
    <s v="CAMPOFERT SAS "/>
    <n v="0"/>
    <m/>
    <m/>
    <m/>
    <m/>
  </r>
  <r>
    <n v="0"/>
    <s v="C"/>
    <x v="1058"/>
    <x v="0"/>
    <n v="4"/>
    <n v="9.4402849124688E+16"/>
    <d v="2020-06-08T00:00:00"/>
    <d v="2021-05-30T00:00:00"/>
    <n v="0"/>
    <n v="1"/>
    <n v="10"/>
    <n v="30"/>
    <n v="2"/>
    <n v="21.6"/>
    <n v="23872"/>
    <n v="1000000"/>
    <n v="93540"/>
    <n v="168517"/>
    <n v="0"/>
    <n v="0"/>
    <n v="0"/>
    <m/>
    <n v="0"/>
    <n v="0"/>
    <n v="0"/>
    <m/>
    <m/>
    <d v="2021-10-30T00:00:00"/>
    <n v="1"/>
    <s v="S"/>
    <n v="1"/>
    <n v="30"/>
    <n v="0"/>
    <s v=" "/>
    <s v=" "/>
    <s v=" "/>
    <s v=" "/>
    <s v=" "/>
    <s v=" "/>
    <n v="1"/>
    <n v="1"/>
    <s v="null"/>
    <s v=" "/>
    <n v="338977"/>
    <s v="CREDIYA 20"/>
    <n v="43990"/>
    <n v="0"/>
    <n v="0"/>
    <n v="0"/>
    <s v=" "/>
    <n v="900347805"/>
    <s v="CAMPOFERT SAS "/>
    <n v="0"/>
    <m/>
    <m/>
    <m/>
    <m/>
  </r>
  <r>
    <n v="0"/>
    <s v="C"/>
    <x v="1059"/>
    <x v="0"/>
    <n v="4"/>
    <n v="1.1440507191246799E+18"/>
    <d v="2021-03-11T00:00:00"/>
    <d v="2022-06-30T00:00:00"/>
    <n v="0"/>
    <n v="1"/>
    <n v="7"/>
    <n v="30"/>
    <n v="2"/>
    <n v="19.2"/>
    <n v="20983"/>
    <n v="1800000"/>
    <n v="136444"/>
    <n v="1014769"/>
    <n v="0"/>
    <n v="0"/>
    <n v="0"/>
    <m/>
    <n v="0"/>
    <n v="0"/>
    <n v="0"/>
    <m/>
    <m/>
    <d v="2021-10-30T00:00:00"/>
    <n v="1"/>
    <s v="S"/>
    <n v="1"/>
    <n v="30"/>
    <n v="0"/>
    <s v=" "/>
    <s v=" "/>
    <s v=" "/>
    <s v=" "/>
    <s v=" "/>
    <s v=" "/>
    <n v="1"/>
    <n v="1"/>
    <s v="null"/>
    <s v=" "/>
    <n v="1294595"/>
    <s v="CREDIYA 20"/>
    <n v="44266"/>
    <n v="0"/>
    <n v="0"/>
    <n v="0"/>
    <s v=" "/>
    <n v="900166251"/>
    <s v="HEALTHY AMERICA COLOMBIA SAS"/>
    <n v="0"/>
    <m/>
    <m/>
    <m/>
    <m/>
  </r>
  <r>
    <n v="0"/>
    <s v="C"/>
    <x v="1060"/>
    <x v="0"/>
    <n v="4"/>
    <n v="1.1070940081246799E+18"/>
    <d v="2020-12-10T00:00:00"/>
    <d v="2021-11-30T00:00:00"/>
    <n v="0"/>
    <n v="1"/>
    <n v="4"/>
    <n v="30"/>
    <n v="2"/>
    <n v="21.6"/>
    <n v="23872"/>
    <n v="1500000"/>
    <n v="140536"/>
    <n v="1014906"/>
    <n v="0"/>
    <n v="0"/>
    <n v="0"/>
    <m/>
    <n v="0"/>
    <n v="0"/>
    <n v="0"/>
    <m/>
    <m/>
    <d v="2021-10-30T00:00:00"/>
    <n v="1"/>
    <s v="S"/>
    <n v="1"/>
    <n v="30"/>
    <n v="0"/>
    <s v=" "/>
    <s v=" "/>
    <s v=" "/>
    <s v=" "/>
    <s v=" "/>
    <s v=" "/>
    <n v="1"/>
    <n v="1"/>
    <s v="null"/>
    <s v=" "/>
    <n v="1294595"/>
    <s v="CREDIYA 20"/>
    <n v="44175"/>
    <n v="0"/>
    <n v="0"/>
    <n v="0"/>
    <s v=" "/>
    <n v="900166251"/>
    <s v="HEALTHY AMERICA COLOMBIA SAS"/>
    <n v="0"/>
    <m/>
    <m/>
    <m/>
    <m/>
  </r>
  <r>
    <n v="0"/>
    <s v="C"/>
    <x v="1061"/>
    <x v="0"/>
    <n v="4"/>
    <n v="1.0787515091154801E+18"/>
    <d v="2021-09-30T00:00:00"/>
    <d v="2022-12-30T00:00:00"/>
    <n v="0"/>
    <n v="1"/>
    <n v="1"/>
    <n v="30"/>
    <n v="2"/>
    <n v="9"/>
    <n v="9381"/>
    <n v="1200000"/>
    <n v="85043"/>
    <n v="1124245"/>
    <n v="0"/>
    <n v="0"/>
    <n v="0"/>
    <m/>
    <n v="0"/>
    <n v="0"/>
    <n v="0"/>
    <m/>
    <m/>
    <d v="2021-10-30T00:00:00"/>
    <n v="1"/>
    <s v="S"/>
    <n v="1"/>
    <n v="30"/>
    <n v="0"/>
    <s v=" "/>
    <s v=" "/>
    <s v=" "/>
    <s v=" "/>
    <s v=" "/>
    <s v=" "/>
    <n v="1"/>
    <n v="1"/>
    <s v="null"/>
    <s v=" "/>
    <n v="1294595"/>
    <s v="SOBRE APORTES"/>
    <n v="44469"/>
    <n v="0"/>
    <n v="0"/>
    <n v="0"/>
    <s v=" "/>
    <n v="900347805"/>
    <s v="CAMPOFERT SAS "/>
    <n v="0"/>
    <m/>
    <m/>
    <m/>
    <m/>
  </r>
  <r>
    <n v="3241907"/>
    <s v="C"/>
    <x v="1062"/>
    <x v="0"/>
    <n v="4"/>
    <n v="1.4622691125589E+16"/>
    <d v="2021-03-18T00:00:00"/>
    <d v="2024-03-30T00:00:00"/>
    <n v="0"/>
    <n v="1"/>
    <n v="7"/>
    <n v="30"/>
    <n v="2"/>
    <n v="10.199999999999999"/>
    <n v="10691"/>
    <n v="4200000"/>
    <n v="137105"/>
    <n v="3485812"/>
    <n v="0"/>
    <n v="0"/>
    <n v="0"/>
    <m/>
    <n v="0"/>
    <n v="0"/>
    <n v="0"/>
    <m/>
    <m/>
    <d v="2021-10-30T00:00:00"/>
    <n v="1"/>
    <s v="S"/>
    <n v="1"/>
    <n v="30"/>
    <n v="0"/>
    <s v=" "/>
    <s v=" "/>
    <s v=" "/>
    <s v=" "/>
    <s v=" "/>
    <s v=" "/>
    <n v="1"/>
    <n v="1"/>
    <s v="null"/>
    <s v=" "/>
    <n v="243905"/>
    <s v="COMPRA CARTERA 20"/>
    <n v="44273"/>
    <n v="0"/>
    <n v="0"/>
    <n v="0"/>
    <s v=" "/>
    <n v="0"/>
    <n v="0"/>
    <n v="0"/>
    <m/>
    <m/>
    <m/>
    <m/>
  </r>
  <r>
    <n v="1853934"/>
    <s v="C"/>
    <x v="1062"/>
    <x v="0"/>
    <n v="4"/>
    <n v="1.46226911203885E+16"/>
    <d v="2020-10-02T00:00:00"/>
    <d v="2024-09-30T00:00:00"/>
    <n v="0"/>
    <n v="1"/>
    <n v="13"/>
    <n v="30"/>
    <n v="2"/>
    <n v="18"/>
    <n v="19562"/>
    <n v="2500000"/>
    <n v="74224"/>
    <n v="1993415"/>
    <n v="0"/>
    <n v="0"/>
    <n v="0"/>
    <m/>
    <n v="0"/>
    <n v="0"/>
    <n v="0"/>
    <m/>
    <m/>
    <d v="2021-10-30T00:00:00"/>
    <n v="1"/>
    <s v="S"/>
    <n v="1"/>
    <n v="30"/>
    <n v="0"/>
    <s v=" "/>
    <s v=" "/>
    <s v=" "/>
    <s v=" "/>
    <s v=" "/>
    <s v=" "/>
    <n v="1"/>
    <n v="1"/>
    <s v="null"/>
    <s v=" "/>
    <n v="139481"/>
    <s v="LIBRE INVERSION 20"/>
    <n v="44106"/>
    <n v="0"/>
    <n v="0"/>
    <n v="0"/>
    <s v=" "/>
    <n v="0"/>
    <n v="0"/>
    <n v="0"/>
    <m/>
    <m/>
    <m/>
    <m/>
  </r>
  <r>
    <n v="3295181"/>
    <s v="C"/>
    <x v="1062"/>
    <x v="0"/>
    <n v="4"/>
    <n v="1.4622691124688E+16"/>
    <d v="2020-05-28T00:00:00"/>
    <d v="2021-11-30T00:00:00"/>
    <n v="0"/>
    <n v="1"/>
    <n v="1"/>
    <n v="30"/>
    <n v="2"/>
    <n v="21.6"/>
    <n v="23872"/>
    <n v="3800000"/>
    <n v="249563"/>
    <n v="3543094"/>
    <n v="0"/>
    <n v="0"/>
    <n v="0"/>
    <m/>
    <n v="0"/>
    <n v="0"/>
    <n v="0"/>
    <m/>
    <m/>
    <d v="2021-10-30T00:00:00"/>
    <n v="1"/>
    <s v="S"/>
    <n v="1"/>
    <n v="30"/>
    <n v="0"/>
    <s v=" "/>
    <s v=" "/>
    <s v=" "/>
    <s v=" "/>
    <s v=" "/>
    <s v=" "/>
    <n v="1"/>
    <n v="1"/>
    <s v="null"/>
    <s v=" "/>
    <n v="247913"/>
    <s v="CREDIYA 20"/>
    <n v="43979"/>
    <n v="0"/>
    <n v="0"/>
    <n v="0"/>
    <s v=" "/>
    <n v="0"/>
    <n v="0"/>
    <n v="0"/>
    <m/>
    <m/>
    <m/>
    <m/>
  </r>
  <r>
    <n v="8991354"/>
    <s v="C"/>
    <x v="1062"/>
    <x v="0"/>
    <n v="4"/>
    <n v="1.46226911203893E+16"/>
    <d v="2021-08-03T00:00:00"/>
    <d v="2026-07-30T00:00:00"/>
    <n v="0"/>
    <n v="1"/>
    <n v="3"/>
    <n v="30"/>
    <n v="2"/>
    <n v="15.6"/>
    <n v="16765"/>
    <n v="10000000"/>
    <n v="244245"/>
    <n v="9667820"/>
    <n v="0"/>
    <n v="0"/>
    <n v="0"/>
    <m/>
    <n v="0"/>
    <n v="0"/>
    <n v="0"/>
    <m/>
    <m/>
    <d v="2021-10-30T00:00:00"/>
    <n v="1"/>
    <s v="S"/>
    <n v="1"/>
    <n v="30"/>
    <n v="0"/>
    <s v=" "/>
    <s v=" "/>
    <s v=" "/>
    <s v=" "/>
    <s v=" "/>
    <s v=" "/>
    <n v="1"/>
    <n v="1"/>
    <s v="null"/>
    <s v=" "/>
    <n v="676466"/>
    <s v="LIBRE INVERSION 20"/>
    <n v="44411"/>
    <n v="0"/>
    <n v="0"/>
    <n v="0"/>
    <s v=" "/>
    <n v="0"/>
    <n v="0"/>
    <n v="0"/>
    <m/>
    <m/>
    <m/>
    <m/>
  </r>
  <r>
    <n v="34641"/>
    <s v="C"/>
    <x v="1063"/>
    <x v="0"/>
    <n v="4"/>
    <n v="2.97608901246887E+16"/>
    <d v="2020-12-16T00:00:00"/>
    <d v="2021-11-30T00:00:00"/>
    <n v="0"/>
    <n v="1"/>
    <n v="11"/>
    <n v="30"/>
    <n v="2"/>
    <n v="21.6"/>
    <n v="23872"/>
    <n v="500000"/>
    <n v="46845"/>
    <n v="46000"/>
    <n v="0"/>
    <n v="0"/>
    <n v="0"/>
    <m/>
    <n v="0"/>
    <n v="0"/>
    <n v="0"/>
    <m/>
    <m/>
    <d v="2021-10-30T00:00:00"/>
    <n v="1"/>
    <s v="S"/>
    <n v="1"/>
    <n v="30"/>
    <n v="0"/>
    <s v=" "/>
    <s v=" "/>
    <s v=" "/>
    <s v=" "/>
    <s v=" "/>
    <s v=" "/>
    <n v="1"/>
    <n v="1"/>
    <s v="null"/>
    <s v=" "/>
    <n v="11359"/>
    <s v="CREDIYA 20"/>
    <n v="44181"/>
    <n v="0"/>
    <n v="0"/>
    <n v="0"/>
    <s v=" "/>
    <s v=" "/>
    <n v="0"/>
    <n v="0"/>
    <m/>
    <m/>
    <m/>
    <m/>
  </r>
  <r>
    <n v="3067887"/>
    <s v="C"/>
    <x v="1063"/>
    <x v="0"/>
    <n v="4"/>
    <n v="2.97608901203881E+16"/>
    <d v="2020-06-19T00:00:00"/>
    <d v="2025-05-30T00:00:00"/>
    <n v="0"/>
    <n v="1"/>
    <n v="16"/>
    <n v="30"/>
    <n v="2"/>
    <n v="18"/>
    <n v="19562"/>
    <n v="5000000"/>
    <n v="127752"/>
    <n v="4073841"/>
    <n v="0"/>
    <n v="0"/>
    <n v="0"/>
    <m/>
    <n v="0"/>
    <n v="0"/>
    <n v="0"/>
    <m/>
    <m/>
    <d v="2021-10-30T00:00:00"/>
    <n v="1"/>
    <s v="S"/>
    <n v="1"/>
    <n v="30"/>
    <n v="0"/>
    <s v=" "/>
    <s v=" "/>
    <s v=" "/>
    <s v=" "/>
    <s v=" "/>
    <s v=" "/>
    <n v="1"/>
    <n v="1"/>
    <s v="null"/>
    <s v=" "/>
    <n v="1005954"/>
    <s v="LIBRE INVERSION 20"/>
    <n v="44001"/>
    <n v="0"/>
    <n v="0"/>
    <n v="0"/>
    <s v=" "/>
    <s v=" "/>
    <n v="0"/>
    <n v="0"/>
    <m/>
    <m/>
    <m/>
    <m/>
  </r>
  <r>
    <n v="1409926"/>
    <s v="C"/>
    <x v="1064"/>
    <x v="0"/>
    <n v="4"/>
    <n v="6.7017284267586096E+16"/>
    <d v="2019-05-02T00:00:00"/>
    <d v="2025-04-30T00:00:00"/>
    <n v="0"/>
    <n v="1"/>
    <n v="27"/>
    <n v="30"/>
    <n v="2"/>
    <n v="18"/>
    <n v="19562"/>
    <n v="9000000"/>
    <n v="219180"/>
    <n v="6822158"/>
    <n v="0"/>
    <n v="0"/>
    <n v="0"/>
    <m/>
    <n v="0"/>
    <n v="0"/>
    <n v="0"/>
    <m/>
    <m/>
    <d v="2021-10-30T00:00:00"/>
    <n v="1"/>
    <s v="S"/>
    <n v="1"/>
    <n v="30"/>
    <n v="0"/>
    <s v=" "/>
    <s v=" "/>
    <s v=" "/>
    <s v=" "/>
    <s v=" "/>
    <s v=" "/>
    <n v="1"/>
    <n v="1"/>
    <s v="null"/>
    <s v=" "/>
    <n v="5412232"/>
    <s v="FERIA 2019 SIN CODEUDOR"/>
    <n v="43587"/>
    <n v="0"/>
    <n v="0"/>
    <n v="0"/>
    <s v=" "/>
    <n v="800087565"/>
    <s v="SYNLAB COLOMBIA S A S"/>
    <n v="0"/>
    <m/>
    <m/>
    <m/>
    <m/>
  </r>
  <r>
    <n v="0"/>
    <s v="C"/>
    <x v="1065"/>
    <x v="0"/>
    <n v="4"/>
    <n v="1.14416641521038E+18"/>
    <d v="2020-11-05T00:00:00"/>
    <d v="2022-04-30T00:00:00"/>
    <n v="0"/>
    <n v="1"/>
    <n v="12"/>
    <n v="30"/>
    <n v="2"/>
    <n v="18"/>
    <n v="19562"/>
    <n v="1000000"/>
    <n v="65245"/>
    <n v="368567"/>
    <n v="0"/>
    <n v="0"/>
    <n v="0"/>
    <m/>
    <n v="0"/>
    <n v="0"/>
    <n v="0"/>
    <m/>
    <m/>
    <d v="2021-10-30T00:00:00"/>
    <n v="1"/>
    <s v="S"/>
    <n v="1"/>
    <n v="30"/>
    <n v="0"/>
    <s v=" "/>
    <s v=" "/>
    <s v=" "/>
    <s v=" "/>
    <s v=" "/>
    <s v=" "/>
    <n v="1"/>
    <n v="1"/>
    <s v="null"/>
    <s v=" "/>
    <n v="787660"/>
    <s v="LIBRE INVERSION 20 SIN CODEUDO"/>
    <n v="44140"/>
    <n v="0"/>
    <n v="0"/>
    <n v="0"/>
    <s v=" "/>
    <n v="0"/>
    <n v="0"/>
    <n v="0"/>
    <m/>
    <m/>
    <m/>
    <m/>
  </r>
  <r>
    <n v="0"/>
    <s v="C"/>
    <x v="1065"/>
    <x v="0"/>
    <n v="4"/>
    <n v="1.1441664151246799E+18"/>
    <d v="2020-01-21T00:00:00"/>
    <d v="2022-01-31T00:00:00"/>
    <n v="0"/>
    <n v="1"/>
    <n v="19"/>
    <n v="30"/>
    <n v="2"/>
    <n v="21.6"/>
    <n v="23872"/>
    <n v="1490000"/>
    <n v="77216"/>
    <n v="365819"/>
    <n v="0"/>
    <n v="0"/>
    <n v="0"/>
    <m/>
    <n v="0"/>
    <n v="0"/>
    <n v="0"/>
    <m/>
    <m/>
    <d v="2021-10-30T00:00:00"/>
    <n v="1"/>
    <s v="S"/>
    <n v="1"/>
    <n v="30"/>
    <n v="0"/>
    <s v=" "/>
    <s v=" "/>
    <s v=" "/>
    <s v=" "/>
    <s v=" "/>
    <s v=" "/>
    <n v="1"/>
    <n v="1"/>
    <s v="null"/>
    <s v=" "/>
    <n v="781788"/>
    <s v="CREDIYA 20"/>
    <n v="43851"/>
    <n v="0"/>
    <n v="0"/>
    <n v="0"/>
    <s v=" "/>
    <n v="0"/>
    <n v="0"/>
    <n v="0"/>
    <m/>
    <m/>
    <m/>
    <m/>
  </r>
  <r>
    <n v="4011989"/>
    <s v="C"/>
    <x v="1066"/>
    <x v="0"/>
    <n v="4"/>
    <n v="6.7014036120388704E+16"/>
    <d v="2020-12-15T00:00:00"/>
    <d v="2026-01-31T00:00:00"/>
    <n v="0"/>
    <n v="1"/>
    <n v="9"/>
    <n v="30"/>
    <n v="2"/>
    <n v="18"/>
    <n v="19562"/>
    <n v="6000000"/>
    <n v="154326"/>
    <n v="5412578"/>
    <n v="0"/>
    <n v="0"/>
    <n v="0"/>
    <m/>
    <n v="0"/>
    <n v="0"/>
    <n v="0"/>
    <m/>
    <m/>
    <d v="2021-10-29T00:00:00"/>
    <n v="1"/>
    <s v="S"/>
    <n v="1"/>
    <n v="30"/>
    <n v="0"/>
    <s v=" "/>
    <s v=" "/>
    <s v=" "/>
    <s v=" "/>
    <s v=" "/>
    <s v=" "/>
    <n v="1"/>
    <n v="1"/>
    <s v="null"/>
    <s v=" "/>
    <n v="1400589"/>
    <s v="LIBRE INVERSION 20"/>
    <n v="44180"/>
    <n v="0"/>
    <n v="0"/>
    <n v="0"/>
    <s v=" "/>
    <n v="890303093000"/>
    <n v="0"/>
    <n v="0"/>
    <m/>
    <m/>
    <m/>
    <m/>
  </r>
  <r>
    <n v="298913"/>
    <s v="C"/>
    <x v="1066"/>
    <x v="0"/>
    <n v="4"/>
    <n v="6.7014036124689504E+16"/>
    <d v="2021-09-15T00:00:00"/>
    <d v="2021-12-30T00:00:00"/>
    <n v="0"/>
    <n v="1"/>
    <n v="1"/>
    <n v="30"/>
    <n v="2"/>
    <n v="19.2"/>
    <n v="20983"/>
    <n v="600000"/>
    <n v="206636"/>
    <n v="403264"/>
    <n v="0"/>
    <n v="0"/>
    <n v="0"/>
    <m/>
    <n v="0"/>
    <n v="0"/>
    <n v="0"/>
    <m/>
    <m/>
    <d v="2021-10-29T00:00:00"/>
    <n v="1"/>
    <s v="S"/>
    <n v="1"/>
    <n v="30"/>
    <n v="0"/>
    <s v=" "/>
    <s v=" "/>
    <s v=" "/>
    <s v=" "/>
    <s v=" "/>
    <s v=" "/>
    <n v="1"/>
    <n v="1"/>
    <s v="null"/>
    <s v=" "/>
    <n v="104351"/>
    <s v="CREDIYA 20"/>
    <n v="44454"/>
    <n v="0"/>
    <n v="0"/>
    <n v="0"/>
    <s v=" "/>
    <n v="890303093000"/>
    <n v="0"/>
    <n v="0"/>
    <m/>
    <m/>
    <m/>
    <m/>
  </r>
  <r>
    <n v="6275191"/>
    <s v="C"/>
    <x v="1067"/>
    <x v="0"/>
    <n v="4"/>
    <n v="1.29950661203892E+16"/>
    <d v="2021-06-21T00:00:00"/>
    <d v="2027-06-30T00:00:00"/>
    <n v="0"/>
    <n v="1"/>
    <n v="4"/>
    <n v="30"/>
    <n v="2"/>
    <n v="15.6"/>
    <n v="16765"/>
    <n v="8000000"/>
    <n v="174417"/>
    <n v="7728905"/>
    <n v="0"/>
    <n v="0"/>
    <n v="0"/>
    <m/>
    <n v="0"/>
    <n v="0"/>
    <n v="0"/>
    <m/>
    <m/>
    <d v="2021-10-30T00:00:00"/>
    <n v="1"/>
    <s v="S"/>
    <n v="1"/>
    <n v="30"/>
    <n v="0"/>
    <s v=" "/>
    <s v=" "/>
    <s v=" "/>
    <s v=" "/>
    <s v=" "/>
    <s v=" "/>
    <n v="1"/>
    <n v="1"/>
    <s v="null"/>
    <s v=" "/>
    <n v="1453714"/>
    <s v="LIBRE INVERSION 20"/>
    <n v="44368"/>
    <n v="0"/>
    <n v="0"/>
    <n v="0"/>
    <s v=" "/>
    <n v="900891513"/>
    <s v="CLINICA NUEVA RAFAEL URIBE"/>
    <n v="0"/>
    <m/>
    <m/>
    <m/>
    <m/>
  </r>
  <r>
    <n v="3383528"/>
    <s v="C"/>
    <x v="1068"/>
    <x v="0"/>
    <n v="4"/>
    <n v="1.65371361203884E+16"/>
    <d v="2020-09-21T00:00:00"/>
    <d v="2024-09-30T00:00:00"/>
    <n v="0"/>
    <n v="1"/>
    <n v="13"/>
    <n v="30"/>
    <n v="2"/>
    <n v="18"/>
    <n v="19562"/>
    <n v="6000000"/>
    <n v="178137"/>
    <n v="4784204"/>
    <n v="0"/>
    <n v="0"/>
    <n v="0"/>
    <m/>
    <n v="0"/>
    <n v="0"/>
    <n v="0"/>
    <m/>
    <m/>
    <d v="2021-10-31T00:00:00"/>
    <n v="1"/>
    <s v="S"/>
    <n v="1"/>
    <n v="30"/>
    <n v="0"/>
    <s v=" "/>
    <s v=" "/>
    <s v=" "/>
    <s v=" "/>
    <s v=" "/>
    <s v=" "/>
    <n v="1"/>
    <n v="1"/>
    <s v="null"/>
    <s v=" "/>
    <n v="1400676"/>
    <s v="LIBRE INVERSION 20"/>
    <n v="44095"/>
    <n v="0"/>
    <n v="0"/>
    <n v="0"/>
    <s v=" "/>
    <n v="0"/>
    <s v="ARIZABALETA LUCIANA"/>
    <n v="0"/>
    <m/>
    <m/>
    <m/>
    <m/>
  </r>
  <r>
    <n v="3520885"/>
    <s v="C"/>
    <x v="1069"/>
    <x v="0"/>
    <n v="4"/>
    <n v="1.10709909011778E+18"/>
    <d v="2020-05-29T00:00:00"/>
    <d v="2027-05-30T00:00:00"/>
    <n v="0"/>
    <n v="1"/>
    <n v="33"/>
    <n v="30"/>
    <n v="2"/>
    <n v="18"/>
    <n v="19562"/>
    <n v="6623000"/>
    <n v="140321"/>
    <n v="4921561"/>
    <n v="0"/>
    <n v="0"/>
    <n v="0"/>
    <m/>
    <n v="0"/>
    <n v="0"/>
    <n v="0"/>
    <m/>
    <m/>
    <d v="2021-10-30T00:00:00"/>
    <n v="1"/>
    <s v="S"/>
    <n v="1"/>
    <n v="30"/>
    <n v="0"/>
    <s v=" "/>
    <s v=" "/>
    <s v=" "/>
    <s v=" "/>
    <s v=" "/>
    <s v=" "/>
    <n v="1"/>
    <n v="1"/>
    <s v="null"/>
    <s v=" "/>
    <n v="1400676"/>
    <s v="FERIA 2020"/>
    <n v="43980"/>
    <n v="0"/>
    <n v="0"/>
    <n v="0"/>
    <s v=" "/>
    <n v="0"/>
    <s v="ARIZABALETA LUCIANA"/>
    <n v="0"/>
    <m/>
    <m/>
    <m/>
    <m/>
  </r>
  <r>
    <n v="357792"/>
    <s v="C"/>
    <x v="1070"/>
    <x v="0"/>
    <n v="4"/>
    <n v="1.14383757521038E+18"/>
    <d v="2020-12-18T00:00:00"/>
    <d v="2023-12-30T00:00:00"/>
    <n v="0"/>
    <n v="1"/>
    <n v="10"/>
    <n v="30"/>
    <n v="2"/>
    <n v="18"/>
    <n v="19562"/>
    <n v="2250000"/>
    <n v="84769"/>
    <n v="1758592"/>
    <n v="0"/>
    <n v="0"/>
    <n v="0"/>
    <m/>
    <n v="0"/>
    <n v="0"/>
    <n v="0"/>
    <m/>
    <m/>
    <d v="2021-10-30T00:00:00"/>
    <n v="1"/>
    <s v="S"/>
    <n v="1"/>
    <n v="30"/>
    <n v="0"/>
    <s v=" "/>
    <s v=" "/>
    <s v=" "/>
    <s v=" "/>
    <s v=" "/>
    <s v=" "/>
    <n v="1"/>
    <n v="1"/>
    <s v="null"/>
    <s v=" "/>
    <n v="1400800"/>
    <s v="LIBRE INVERSION 20 SIN CODEUDO"/>
    <n v="44183"/>
    <n v="0"/>
    <n v="0"/>
    <n v="0"/>
    <s v=" "/>
    <n v="0"/>
    <n v="0"/>
    <n v="0"/>
    <m/>
    <m/>
    <m/>
    <m/>
  </r>
  <r>
    <n v="3440450"/>
    <s v="C"/>
    <x v="1071"/>
    <x v="0"/>
    <n v="4"/>
    <n v="1.14420310012038E+18"/>
    <d v="2020-08-31T00:00:00"/>
    <d v="2026-08-30T00:00:00"/>
    <n v="0"/>
    <n v="1"/>
    <n v="14"/>
    <n v="30"/>
    <n v="2"/>
    <n v="18"/>
    <n v="19562"/>
    <n v="5000000"/>
    <n v="114855"/>
    <n v="4401814"/>
    <n v="0"/>
    <n v="0"/>
    <n v="0"/>
    <m/>
    <n v="0"/>
    <n v="0"/>
    <n v="0"/>
    <m/>
    <m/>
    <d v="2021-10-30T00:00:00"/>
    <n v="1"/>
    <s v="S"/>
    <n v="1"/>
    <n v="30"/>
    <n v="0"/>
    <s v=" "/>
    <s v=" "/>
    <s v=" "/>
    <s v=" "/>
    <s v=" "/>
    <s v=" "/>
    <n v="1"/>
    <n v="1"/>
    <s v="null"/>
    <s v=" "/>
    <n v="961364"/>
    <s v="LIBRE INVERSION 20"/>
    <n v="44074"/>
    <n v="0"/>
    <n v="0"/>
    <n v="0"/>
    <s v=" "/>
    <n v="0"/>
    <n v="0"/>
    <n v="0"/>
    <m/>
    <m/>
    <m/>
    <m/>
  </r>
  <r>
    <n v="0"/>
    <s v="C"/>
    <x v="1072"/>
    <x v="1"/>
    <n v="4"/>
    <n v="3.19069011154895E+16"/>
    <d v="2021-09-23T00:00:00"/>
    <d v="2024-09-30T00:00:00"/>
    <n v="0"/>
    <n v="1"/>
    <n v="1"/>
    <n v="30"/>
    <n v="2"/>
    <n v="9"/>
    <n v="9381"/>
    <n v="5000000"/>
    <n v="159670"/>
    <n v="4878737"/>
    <n v="0"/>
    <n v="0"/>
    <n v="0"/>
    <m/>
    <n v="0"/>
    <n v="0"/>
    <n v="0"/>
    <m/>
    <m/>
    <d v="2021-10-31T00:00:00"/>
    <n v="1"/>
    <s v="S"/>
    <n v="1"/>
    <n v="30"/>
    <n v="0"/>
    <s v=" "/>
    <s v=" "/>
    <s v=" "/>
    <s v=" "/>
    <s v=" "/>
    <s v=" "/>
    <n v="1"/>
    <n v="1"/>
    <s v="null"/>
    <s v=" "/>
    <n v="9314475"/>
    <s v="SOBRE APORTES"/>
    <n v="44462"/>
    <n v="0"/>
    <n v="0"/>
    <n v="0"/>
    <s v=" "/>
    <s v=" "/>
    <d v="1899-12-30T00:00:00"/>
    <n v="0"/>
    <m/>
    <m/>
    <m/>
    <m/>
  </r>
  <r>
    <n v="277799"/>
    <s v="C"/>
    <x v="1073"/>
    <x v="1"/>
    <n v="4"/>
    <n v="1.13063372010498E+18"/>
    <d v="2019-06-28T00:00:00"/>
    <d v="2022-05-30T00:00:00"/>
    <n v="0"/>
    <n v="1"/>
    <n v="28"/>
    <n v="30"/>
    <n v="2"/>
    <n v="18"/>
    <n v="19562"/>
    <n v="1129988"/>
    <n v="41911"/>
    <n v="277799"/>
    <n v="0"/>
    <n v="0"/>
    <n v="0"/>
    <m/>
    <n v="0"/>
    <n v="0"/>
    <n v="0"/>
    <m/>
    <m/>
    <d v="2021-10-31T00:00:00"/>
    <n v="1"/>
    <s v="S"/>
    <n v="1"/>
    <n v="30"/>
    <n v="0"/>
    <s v=" "/>
    <s v=" "/>
    <s v=" "/>
    <s v=" "/>
    <s v=" "/>
    <s v=" "/>
    <n v="1"/>
    <n v="1"/>
    <s v="null"/>
    <s v=" "/>
    <n v="0"/>
    <s v="EX ASOCIADOS"/>
    <n v="43651"/>
    <n v="0"/>
    <n v="0"/>
    <n v="0"/>
    <s v=" "/>
    <n v="1"/>
    <s v="SARA SOFIA URIBE "/>
    <n v="0"/>
    <m/>
    <m/>
    <m/>
    <m/>
  </r>
  <r>
    <n v="2647830"/>
    <s v="C"/>
    <x v="1074"/>
    <x v="0"/>
    <n v="4"/>
    <n v="1.11353471512038E+18"/>
    <d v="2021-06-16T00:00:00"/>
    <d v="2025-05-30T00:00:00"/>
    <n v="0"/>
    <n v="1"/>
    <n v="5"/>
    <n v="30"/>
    <n v="2"/>
    <n v="15.6"/>
    <n v="16765"/>
    <n v="4500000"/>
    <n v="127993"/>
    <n v="4154584"/>
    <n v="0"/>
    <n v="0"/>
    <n v="0"/>
    <m/>
    <n v="0"/>
    <n v="0"/>
    <n v="0"/>
    <m/>
    <m/>
    <d v="2021-10-30T00:00:00"/>
    <n v="1"/>
    <s v="S"/>
    <n v="1"/>
    <n v="30"/>
    <n v="0"/>
    <s v=" "/>
    <s v=" "/>
    <s v=" "/>
    <s v=" "/>
    <s v=" "/>
    <s v=" "/>
    <n v="1"/>
    <n v="1"/>
    <s v="null"/>
    <s v=" "/>
    <n v="1506754"/>
    <s v="LIBRE INVERSION 20"/>
    <n v="44363"/>
    <n v="0"/>
    <n v="0"/>
    <n v="0"/>
    <s v=" "/>
    <s v=" "/>
    <n v="0"/>
    <n v="0"/>
    <m/>
    <m/>
    <m/>
    <m/>
  </r>
  <r>
    <n v="8351668"/>
    <s v="C"/>
    <x v="1075"/>
    <x v="0"/>
    <n v="4"/>
    <n v="2.85374911203886E+16"/>
    <d v="2020-12-02T00:00:00"/>
    <d v="2026-11-30T00:00:00"/>
    <n v="0"/>
    <n v="1"/>
    <n v="11"/>
    <n v="30"/>
    <n v="2"/>
    <n v="18"/>
    <n v="19562"/>
    <n v="10000000"/>
    <n v="231483"/>
    <n v="9090357"/>
    <n v="0"/>
    <n v="0"/>
    <n v="0"/>
    <m/>
    <n v="0"/>
    <n v="0"/>
    <n v="0"/>
    <m/>
    <m/>
    <d v="2021-10-30T00:00:00"/>
    <n v="1"/>
    <s v="S"/>
    <n v="1"/>
    <n v="30"/>
    <n v="0"/>
    <s v=" "/>
    <s v=" "/>
    <s v=" "/>
    <s v=" "/>
    <s v=" "/>
    <s v=" "/>
    <n v="1"/>
    <n v="1"/>
    <s v="null"/>
    <s v=" "/>
    <n v="738689"/>
    <s v="LIBRE INVERSION 20"/>
    <n v="44167"/>
    <n v="0"/>
    <n v="0"/>
    <n v="0"/>
    <s v=" "/>
    <n v="800087565"/>
    <s v="SYNLAB COLOMBIA S A S"/>
    <n v="0"/>
    <m/>
    <m/>
    <m/>
    <m/>
  </r>
  <r>
    <n v="1072641"/>
    <s v="C"/>
    <x v="1076"/>
    <x v="0"/>
    <n v="4"/>
    <n v="1.05960131426718E+18"/>
    <d v="2020-12-21T00:00:00"/>
    <d v="2023-12-30T00:00:00"/>
    <n v="0"/>
    <n v="1"/>
    <n v="10"/>
    <n v="30"/>
    <n v="2"/>
    <n v="11.76"/>
    <n v="12415"/>
    <n v="2000000"/>
    <n v="69096"/>
    <n v="1529587"/>
    <n v="0"/>
    <n v="0"/>
    <n v="0"/>
    <m/>
    <n v="0"/>
    <n v="0"/>
    <n v="0"/>
    <m/>
    <m/>
    <d v="2021-10-30T00:00:00"/>
    <n v="1"/>
    <s v="S"/>
    <n v="1"/>
    <n v="30"/>
    <n v="0"/>
    <s v=" "/>
    <s v=" "/>
    <s v=" "/>
    <s v=" "/>
    <s v=" "/>
    <s v=" "/>
    <n v="1"/>
    <n v="1"/>
    <s v="null"/>
    <s v=" "/>
    <n v="456946"/>
    <s v="CREDITO MADRUGON DATACREDITO"/>
    <n v="44186"/>
    <n v="0"/>
    <n v="0"/>
    <n v="0"/>
    <s v=" "/>
    <n v="800087565"/>
    <s v="SYNLAB COLOMBIA S A S"/>
    <n v="0"/>
    <m/>
    <m/>
    <m/>
    <m/>
  </r>
  <r>
    <n v="661368"/>
    <s v="C"/>
    <x v="1076"/>
    <x v="0"/>
    <n v="4"/>
    <n v="1.0596013141246799E+18"/>
    <d v="2020-11-10T00:00:00"/>
    <d v="2022-10-30T00:00:00"/>
    <n v="0"/>
    <n v="1"/>
    <n v="12"/>
    <n v="30"/>
    <n v="2"/>
    <n v="21.6"/>
    <n v="23872"/>
    <n v="1700000"/>
    <n v="88361"/>
    <n v="943111"/>
    <n v="0"/>
    <n v="0"/>
    <n v="0"/>
    <m/>
    <n v="0"/>
    <n v="0"/>
    <n v="0"/>
    <m/>
    <m/>
    <d v="2021-10-30T00:00:00"/>
    <n v="1"/>
    <s v="S"/>
    <n v="1"/>
    <n v="30"/>
    <n v="0"/>
    <s v=" "/>
    <s v=" "/>
    <s v=" "/>
    <s v=" "/>
    <s v=" "/>
    <s v=" "/>
    <n v="1"/>
    <n v="1"/>
    <s v="null"/>
    <s v=" "/>
    <n v="281743"/>
    <s v="CREDIYA 20"/>
    <n v="44145"/>
    <n v="0"/>
    <n v="0"/>
    <n v="0"/>
    <s v=" "/>
    <n v="800087565"/>
    <s v="SYNLAB COLOMBIA S A S"/>
    <n v="0"/>
    <m/>
    <m/>
    <m/>
    <m/>
  </r>
  <r>
    <n v="3416950"/>
    <s v="C"/>
    <x v="1077"/>
    <x v="1"/>
    <n v="4"/>
    <n v="1.14386794210498E+18"/>
    <d v="2021-08-31T00:00:00"/>
    <d v="2027-06-30T00:00:00"/>
    <n v="0"/>
    <n v="1"/>
    <n v="35"/>
    <n v="30"/>
    <n v="2"/>
    <n v="18"/>
    <n v="19562"/>
    <n v="5438734"/>
    <n v="127868"/>
    <n v="3416950"/>
    <n v="0"/>
    <n v="0"/>
    <n v="0"/>
    <m/>
    <n v="0"/>
    <n v="0"/>
    <n v="0"/>
    <m/>
    <m/>
    <d v="2021-10-27T00:00:00"/>
    <n v="1"/>
    <s v="S"/>
    <n v="1"/>
    <n v="30"/>
    <n v="0"/>
    <s v=" "/>
    <s v=" "/>
    <s v=" "/>
    <s v=" "/>
    <s v=" "/>
    <s v=" "/>
    <n v="1"/>
    <n v="1"/>
    <s v="null"/>
    <s v=" "/>
    <n v="0"/>
    <s v="EX ASOCIADOS"/>
    <n v="44447"/>
    <n v="0"/>
    <n v="0"/>
    <n v="0"/>
    <s v=" "/>
    <n v="1"/>
    <s v="SARA SOFIA URIBE "/>
    <n v="0"/>
    <m/>
    <m/>
    <m/>
    <m/>
  </r>
  <r>
    <n v="484736"/>
    <s v="C"/>
    <x v="1078"/>
    <x v="0"/>
    <n v="4"/>
    <n v="1.14398222710598E+18"/>
    <d v="2021-07-28T00:00:00"/>
    <d v="2021-12-30T00:00:00"/>
    <n v="0"/>
    <n v="2"/>
    <n v="0"/>
    <n v="30"/>
    <n v="2"/>
    <n v="18.600000000000001"/>
    <n v="20271"/>
    <n v="600000"/>
    <n v="0"/>
    <n v="600000"/>
    <n v="0"/>
    <n v="0"/>
    <n v="0"/>
    <m/>
    <n v="0"/>
    <n v="0"/>
    <n v="0"/>
    <n v="600000"/>
    <n v="12"/>
    <d v="2021-07-28T00:00:00"/>
    <n v="1"/>
    <s v="S"/>
    <n v="1"/>
    <n v="30"/>
    <n v="0"/>
    <s v=" "/>
    <s v=" "/>
    <s v=" "/>
    <s v=" "/>
    <s v=" "/>
    <s v=" "/>
    <n v="1"/>
    <n v="1"/>
    <s v="null"/>
    <s v=" "/>
    <n v="115264"/>
    <s v="CUOTA UNICA"/>
    <n v="44405"/>
    <n v="0"/>
    <n v="0"/>
    <n v="0"/>
    <s v=" "/>
    <n v="0"/>
    <n v="0"/>
    <n v="0"/>
    <m/>
    <m/>
    <m/>
    <m/>
  </r>
  <r>
    <n v="5697586"/>
    <s v="C"/>
    <x v="1078"/>
    <x v="0"/>
    <n v="4"/>
    <n v="1.14398222711778E+18"/>
    <d v="2020-04-17T00:00:00"/>
    <d v="2027-04-30T00:00:00"/>
    <n v="0"/>
    <n v="1"/>
    <n v="16"/>
    <n v="30"/>
    <n v="2"/>
    <n v="18"/>
    <n v="19562"/>
    <n v="7896000"/>
    <n v="167292"/>
    <n v="7052394"/>
    <n v="0"/>
    <n v="0"/>
    <n v="0"/>
    <m/>
    <n v="0"/>
    <n v="0"/>
    <n v="0"/>
    <m/>
    <m/>
    <d v="2021-10-30T00:00:00"/>
    <n v="1"/>
    <s v="S"/>
    <n v="1"/>
    <n v="30"/>
    <n v="0"/>
    <s v=" "/>
    <s v=" "/>
    <s v=" "/>
    <s v=" "/>
    <s v=" "/>
    <s v=" "/>
    <n v="1"/>
    <n v="1"/>
    <s v="null"/>
    <s v=" "/>
    <n v="1354808"/>
    <s v="FERIA 2020"/>
    <n v="43938"/>
    <n v="0"/>
    <n v="0"/>
    <n v="0"/>
    <s v=" "/>
    <n v="0"/>
    <n v="0"/>
    <n v="0"/>
    <m/>
    <m/>
    <m/>
    <m/>
  </r>
  <r>
    <n v="1493524"/>
    <s v="C"/>
    <x v="1078"/>
    <x v="0"/>
    <n v="4"/>
    <n v="1.1439822271246799E+18"/>
    <d v="2020-05-29T00:00:00"/>
    <d v="2021-05-30T00:00:00"/>
    <n v="0"/>
    <n v="1"/>
    <n v="1"/>
    <n v="30"/>
    <n v="2"/>
    <n v="21.6"/>
    <n v="23872"/>
    <n v="2000000"/>
    <n v="187081"/>
    <n v="1848664"/>
    <n v="0"/>
    <n v="0"/>
    <n v="0"/>
    <m/>
    <n v="0"/>
    <n v="0"/>
    <n v="0"/>
    <m/>
    <m/>
    <d v="2021-10-30T00:00:00"/>
    <n v="1"/>
    <s v="S"/>
    <n v="1"/>
    <n v="30"/>
    <n v="0"/>
    <s v=" "/>
    <s v=" "/>
    <s v=" "/>
    <s v=" "/>
    <s v=" "/>
    <s v=" "/>
    <n v="1"/>
    <n v="1"/>
    <s v="null"/>
    <s v=" "/>
    <n v="355140"/>
    <s v="CREDIYA 20"/>
    <n v="43980"/>
    <n v="0"/>
    <n v="0"/>
    <n v="0"/>
    <s v=" "/>
    <n v="0"/>
    <n v="0"/>
    <n v="0"/>
    <m/>
    <m/>
    <m/>
    <m/>
  </r>
  <r>
    <n v="3323562"/>
    <s v="C"/>
    <x v="1079"/>
    <x v="0"/>
    <n v="4"/>
    <n v="1.11352756312038E+18"/>
    <d v="2021-09-23T00:00:00"/>
    <d v="2025-09-30T00:00:00"/>
    <n v="0"/>
    <n v="1"/>
    <n v="1"/>
    <n v="30"/>
    <n v="2"/>
    <n v="15.6"/>
    <n v="16765"/>
    <n v="4000000"/>
    <n v="113771"/>
    <n v="3940229"/>
    <n v="0"/>
    <n v="0"/>
    <n v="0"/>
    <m/>
    <n v="0"/>
    <n v="0"/>
    <n v="0"/>
    <m/>
    <m/>
    <d v="2021-10-30T00:00:00"/>
    <n v="1"/>
    <s v="S"/>
    <n v="1"/>
    <n v="30"/>
    <n v="0"/>
    <s v=" "/>
    <s v=" "/>
    <s v=" "/>
    <s v=" "/>
    <s v=" "/>
    <s v=" "/>
    <n v="1"/>
    <n v="1"/>
    <s v="null"/>
    <s v=" "/>
    <n v="616667"/>
    <s v="LIBRE INVERSION 20"/>
    <n v="44462"/>
    <n v="0"/>
    <n v="0"/>
    <n v="0"/>
    <s v=" "/>
    <n v="0"/>
    <s v="ARIZABALETA LUCIANA"/>
    <n v="0"/>
    <m/>
    <m/>
    <m/>
    <m/>
  </r>
  <r>
    <n v="957178"/>
    <s v="C"/>
    <x v="1079"/>
    <x v="0"/>
    <n v="4"/>
    <n v="1.1135275631246799E+18"/>
    <d v="2021-03-03T00:00:00"/>
    <d v="2023-02-28T00:00:00"/>
    <n v="0"/>
    <n v="1"/>
    <n v="8"/>
    <n v="30"/>
    <n v="2"/>
    <n v="19.2"/>
    <n v="20983"/>
    <n v="1600000"/>
    <n v="81277"/>
    <n v="1134776"/>
    <n v="0"/>
    <n v="0"/>
    <n v="0"/>
    <m/>
    <n v="0"/>
    <n v="0"/>
    <n v="0"/>
    <m/>
    <m/>
    <d v="2021-10-30T00:00:00"/>
    <n v="1"/>
    <s v="S"/>
    <n v="1"/>
    <n v="30"/>
    <n v="0"/>
    <s v=" "/>
    <s v=" "/>
    <s v=" "/>
    <s v=" "/>
    <s v=" "/>
    <s v=" "/>
    <n v="1"/>
    <n v="1"/>
    <s v="null"/>
    <s v=" "/>
    <n v="177598"/>
    <s v="CREDIYA 20"/>
    <n v="44258"/>
    <n v="0"/>
    <n v="0"/>
    <n v="0"/>
    <s v=" "/>
    <n v="0"/>
    <s v="ARIZABALETA LUCIANA"/>
    <n v="0"/>
    <m/>
    <m/>
    <m/>
    <m/>
  </r>
  <r>
    <n v="99333"/>
    <s v="C"/>
    <x v="1080"/>
    <x v="0"/>
    <n v="4"/>
    <n v="1.1306464561246799E+18"/>
    <d v="2020-11-26T00:00:00"/>
    <d v="2022-11-30T00:00:00"/>
    <n v="0"/>
    <n v="1"/>
    <n v="11"/>
    <n v="30"/>
    <n v="2"/>
    <n v="21.6"/>
    <n v="23872"/>
    <n v="1500000"/>
    <n v="77965"/>
    <n v="893598"/>
    <n v="0"/>
    <n v="0"/>
    <n v="0"/>
    <m/>
    <n v="0"/>
    <n v="0"/>
    <n v="0"/>
    <m/>
    <m/>
    <d v="2021-10-30T00:00:00"/>
    <n v="1"/>
    <s v="S"/>
    <n v="1"/>
    <n v="30"/>
    <n v="0"/>
    <s v=" "/>
    <s v=" "/>
    <s v=" "/>
    <s v=" "/>
    <s v=" "/>
    <s v=" "/>
    <n v="1"/>
    <n v="1"/>
    <s v="null"/>
    <s v=" "/>
    <n v="794265"/>
    <s v="CREDIYA 20"/>
    <n v="44161"/>
    <n v="0"/>
    <n v="0"/>
    <n v="0"/>
    <s v=" "/>
    <n v="0"/>
    <s v="ARIZABALETA LUCIANA"/>
    <n v="0"/>
    <m/>
    <m/>
    <m/>
    <m/>
  </r>
  <r>
    <n v="4432892"/>
    <s v="C"/>
    <x v="1081"/>
    <x v="1"/>
    <n v="4"/>
    <n v="1.14417200410498E+18"/>
    <d v="2021-01-29T00:00:00"/>
    <d v="2027-07-31T00:00:00"/>
    <n v="0"/>
    <n v="1"/>
    <n v="41"/>
    <n v="30"/>
    <n v="2"/>
    <n v="18"/>
    <n v="19562"/>
    <n v="7196935"/>
    <n v="159652"/>
    <n v="4432892"/>
    <n v="0"/>
    <n v="0"/>
    <n v="0"/>
    <m/>
    <n v="0"/>
    <n v="0"/>
    <n v="0"/>
    <m/>
    <m/>
    <d v="2021-10-27T00:00:00"/>
    <n v="1"/>
    <s v="S"/>
    <n v="1"/>
    <n v="30"/>
    <n v="0"/>
    <s v=" "/>
    <s v=" "/>
    <s v=" "/>
    <s v=" "/>
    <s v=" "/>
    <s v=" "/>
    <n v="1"/>
    <n v="1"/>
    <s v="null"/>
    <s v=" "/>
    <n v="0"/>
    <s v="EX ASOCIADOS"/>
    <n v="44233"/>
    <n v="0"/>
    <n v="0"/>
    <n v="0"/>
    <s v=" "/>
    <n v="1"/>
    <s v="SARA SOFIA URIBE "/>
    <n v="0"/>
    <m/>
    <m/>
    <m/>
    <m/>
  </r>
  <r>
    <n v="834588"/>
    <s v="C"/>
    <x v="1082"/>
    <x v="1"/>
    <n v="4"/>
    <n v="1.14382795610498E+18"/>
    <d v="2021-01-29T00:00:00"/>
    <d v="2022-09-30T00:00:00"/>
    <n v="0"/>
    <n v="1"/>
    <n v="10"/>
    <n v="30"/>
    <n v="2"/>
    <n v="18"/>
    <n v="19562"/>
    <n v="1607559"/>
    <n v="94096"/>
    <n v="834588"/>
    <n v="0"/>
    <n v="0"/>
    <n v="0"/>
    <m/>
    <n v="0"/>
    <n v="0"/>
    <n v="0"/>
    <m/>
    <m/>
    <d v="2021-10-23T00:00:00"/>
    <n v="1"/>
    <s v="S"/>
    <n v="1"/>
    <n v="30"/>
    <n v="0"/>
    <s v=" "/>
    <s v=" "/>
    <s v=" "/>
    <s v=" "/>
    <s v=" "/>
    <s v=" "/>
    <n v="1"/>
    <n v="1"/>
    <s v="null"/>
    <s v=" "/>
    <n v="0"/>
    <s v="EX ASOCIADOS"/>
    <n v="44233"/>
    <n v="0"/>
    <n v="0"/>
    <n v="0"/>
    <s v=" "/>
    <n v="1"/>
    <s v="SARA SOFIA URIBE "/>
    <n v="0"/>
    <m/>
    <m/>
    <m/>
    <m/>
  </r>
  <r>
    <n v="1307795"/>
    <s v="C"/>
    <x v="1083"/>
    <x v="0"/>
    <n v="4"/>
    <n v="1.14406023821038E+18"/>
    <d v="2021-08-23T00:00:00"/>
    <d v="2023-04-30T00:00:00"/>
    <n v="0"/>
    <n v="1"/>
    <n v="2"/>
    <n v="30"/>
    <n v="2"/>
    <n v="15.6"/>
    <n v="16765"/>
    <n v="4000000"/>
    <n v="234133"/>
    <n v="3653066"/>
    <n v="0"/>
    <n v="0"/>
    <n v="0"/>
    <m/>
    <n v="0"/>
    <n v="0"/>
    <n v="0"/>
    <m/>
    <m/>
    <d v="2021-10-29T00:00:00"/>
    <n v="1"/>
    <s v="S"/>
    <n v="1"/>
    <n v="30"/>
    <n v="0"/>
    <s v=" "/>
    <s v=" "/>
    <s v=" "/>
    <s v=" "/>
    <s v=" "/>
    <s v=" "/>
    <n v="1"/>
    <n v="1"/>
    <s v="null"/>
    <s v=" "/>
    <n v="2345271"/>
    <s v="LIBRE INVERSION 20 SIN CODEUDO"/>
    <n v="44431"/>
    <n v="0"/>
    <n v="0"/>
    <n v="0"/>
    <s v=" "/>
    <n v="890303093000"/>
    <n v="0"/>
    <n v="0"/>
    <m/>
    <m/>
    <m/>
    <m/>
  </r>
  <r>
    <n v="987262"/>
    <s v="C"/>
    <x v="1084"/>
    <x v="1"/>
    <n v="4"/>
    <n v="1.11519006210498E+18"/>
    <d v="2020-05-29T00:00:00"/>
    <d v="2024-03-30T00:00:00"/>
    <n v="0"/>
    <n v="1"/>
    <n v="20"/>
    <n v="30"/>
    <n v="2"/>
    <n v="19.8"/>
    <n v="21699"/>
    <n v="1514824"/>
    <n v="47483"/>
    <n v="987262"/>
    <n v="16290"/>
    <n v="0"/>
    <n v="0"/>
    <m/>
    <n v="0"/>
    <n v="0"/>
    <n v="0"/>
    <m/>
    <m/>
    <d v="2021-09-14T00:00:00"/>
    <n v="1"/>
    <s v="S"/>
    <n v="1"/>
    <n v="30"/>
    <n v="0"/>
    <s v=" "/>
    <s v=" "/>
    <s v=" "/>
    <s v=" "/>
    <s v=" "/>
    <s v=" "/>
    <n v="1"/>
    <n v="1"/>
    <s v="null"/>
    <s v=" "/>
    <n v="0"/>
    <s v="EX ASOCIADOS"/>
    <n v="43991"/>
    <n v="0"/>
    <n v="0"/>
    <n v="0"/>
    <s v=" "/>
    <n v="1"/>
    <s v="SARA SOFIA URIBE "/>
    <n v="0"/>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r>
    <n v="0"/>
    <m/>
    <x v="1085"/>
    <x v="11"/>
    <m/>
    <m/>
    <m/>
    <m/>
    <m/>
    <m/>
    <m/>
    <m/>
    <m/>
    <m/>
    <m/>
    <m/>
    <m/>
    <m/>
    <m/>
    <m/>
    <m/>
    <m/>
    <m/>
    <m/>
    <m/>
    <m/>
    <m/>
    <m/>
    <m/>
    <m/>
    <m/>
    <m/>
    <m/>
    <m/>
    <m/>
    <m/>
    <m/>
    <m/>
    <m/>
    <m/>
    <m/>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172F77C-A694-4CB6-AB67-0FF47C7F8FA6}" name="TablaDinámica3" cacheId="9"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E1:F14" firstHeaderRow="1" firstDataRow="1" firstDataCol="1"/>
  <pivotFields count="57">
    <pivotField dataField="1" numFmtId="42" showAll="0"/>
    <pivotField showAll="0"/>
    <pivotField showAll="0"/>
    <pivotField axis="axisRow" showAll="0" sortType="ascending">
      <items count="13">
        <item x="3"/>
        <item x="2"/>
        <item x="0"/>
        <item x="4"/>
        <item x="6"/>
        <item x="10"/>
        <item x="1"/>
        <item x="9"/>
        <item x="8"/>
        <item x="7"/>
        <item x="5"/>
        <item x="1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13">
    <i>
      <x/>
    </i>
    <i>
      <x v="1"/>
    </i>
    <i>
      <x v="2"/>
    </i>
    <i>
      <x v="3"/>
    </i>
    <i>
      <x v="4"/>
    </i>
    <i>
      <x v="5"/>
    </i>
    <i>
      <x v="6"/>
    </i>
    <i>
      <x v="7"/>
    </i>
    <i>
      <x v="8"/>
    </i>
    <i>
      <x v="9"/>
    </i>
    <i>
      <x v="10"/>
    </i>
    <i>
      <x v="11"/>
    </i>
    <i t="grand">
      <x/>
    </i>
  </rowItems>
  <colItems count="1">
    <i/>
  </colItems>
  <dataFields count="1">
    <dataField name="Suma de CARTERA NETA" fld="0" baseField="0" baseItem="0"/>
  </dataFields>
  <formats count="1">
    <format dxfId="0">
      <pivotArea collapsedLevelsAreSubtotals="1" fieldPosition="0">
        <references count="1">
          <reference field="3"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87AF5E6-2D84-43F4-B810-C291E59B601D}" name="TablaDinámica4" cacheId="9" applyNumberFormats="0" applyBorderFormats="0" applyFontFormats="0" applyPatternFormats="0" applyAlignmentFormats="0" applyWidthHeightFormats="1" dataCaption="Valores" updatedVersion="7" minRefreshableVersion="3" useAutoFormatting="1" rowGrandTotals="0" colGrandTotals="0" itemPrintTitles="1" createdVersion="7" indent="0" outline="1" outlineData="1" multipleFieldFilters="0">
  <location ref="E33:Q1120" firstHeaderRow="1" firstDataRow="2" firstDataCol="1"/>
  <pivotFields count="57">
    <pivotField dataField="1" numFmtId="42" showAll="0" defaultSubtotal="0"/>
    <pivotField showAll="0" defaultSubtotal="0"/>
    <pivotField axis="axisRow" showAll="0" defaultSubtotal="0">
      <items count="1086">
        <item x="108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s>
    </pivotField>
    <pivotField axis="axisCol" showAll="0" defaultSubtotal="0">
      <items count="12">
        <item x="3"/>
        <item x="2"/>
        <item x="0"/>
        <item x="6"/>
        <item x="10"/>
        <item x="1"/>
        <item x="9"/>
        <item x="8"/>
        <item x="7"/>
        <item x="5"/>
        <item x="11"/>
        <item x="4"/>
      </items>
    </pivotField>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 showAll="0" defaultSubtotal="0"/>
  </pivotFields>
  <rowFields count="1">
    <field x="2"/>
  </rowFields>
  <rowItems count="1086">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x v="233"/>
    </i>
    <i>
      <x v="234"/>
    </i>
    <i>
      <x v="235"/>
    </i>
    <i>
      <x v="236"/>
    </i>
    <i>
      <x v="237"/>
    </i>
    <i>
      <x v="238"/>
    </i>
    <i>
      <x v="239"/>
    </i>
    <i>
      <x v="240"/>
    </i>
    <i>
      <x v="241"/>
    </i>
    <i>
      <x v="242"/>
    </i>
    <i>
      <x v="243"/>
    </i>
    <i>
      <x v="244"/>
    </i>
    <i>
      <x v="245"/>
    </i>
    <i>
      <x v="246"/>
    </i>
    <i>
      <x v="247"/>
    </i>
    <i>
      <x v="248"/>
    </i>
    <i>
      <x v="249"/>
    </i>
    <i>
      <x v="250"/>
    </i>
    <i>
      <x v="251"/>
    </i>
    <i>
      <x v="252"/>
    </i>
    <i>
      <x v="253"/>
    </i>
    <i>
      <x v="254"/>
    </i>
    <i>
      <x v="255"/>
    </i>
    <i>
      <x v="256"/>
    </i>
    <i>
      <x v="257"/>
    </i>
    <i>
      <x v="258"/>
    </i>
    <i>
      <x v="259"/>
    </i>
    <i>
      <x v="260"/>
    </i>
    <i>
      <x v="261"/>
    </i>
    <i>
      <x v="262"/>
    </i>
    <i>
      <x v="263"/>
    </i>
    <i>
      <x v="264"/>
    </i>
    <i>
      <x v="265"/>
    </i>
    <i>
      <x v="266"/>
    </i>
    <i>
      <x v="267"/>
    </i>
    <i>
      <x v="268"/>
    </i>
    <i>
      <x v="269"/>
    </i>
    <i>
      <x v="270"/>
    </i>
    <i>
      <x v="271"/>
    </i>
    <i>
      <x v="272"/>
    </i>
    <i>
      <x v="273"/>
    </i>
    <i>
      <x v="274"/>
    </i>
    <i>
      <x v="275"/>
    </i>
    <i>
      <x v="276"/>
    </i>
    <i>
      <x v="277"/>
    </i>
    <i>
      <x v="278"/>
    </i>
    <i>
      <x v="279"/>
    </i>
    <i>
      <x v="280"/>
    </i>
    <i>
      <x v="281"/>
    </i>
    <i>
      <x v="282"/>
    </i>
    <i>
      <x v="283"/>
    </i>
    <i>
      <x v="284"/>
    </i>
    <i>
      <x v="285"/>
    </i>
    <i>
      <x v="286"/>
    </i>
    <i>
      <x v="287"/>
    </i>
    <i>
      <x v="288"/>
    </i>
    <i>
      <x v="289"/>
    </i>
    <i>
      <x v="290"/>
    </i>
    <i>
      <x v="291"/>
    </i>
    <i>
      <x v="292"/>
    </i>
    <i>
      <x v="293"/>
    </i>
    <i>
      <x v="294"/>
    </i>
    <i>
      <x v="295"/>
    </i>
    <i>
      <x v="296"/>
    </i>
    <i>
      <x v="297"/>
    </i>
    <i>
      <x v="298"/>
    </i>
    <i>
      <x v="299"/>
    </i>
    <i>
      <x v="300"/>
    </i>
    <i>
      <x v="301"/>
    </i>
    <i>
      <x v="302"/>
    </i>
    <i>
      <x v="303"/>
    </i>
    <i>
      <x v="304"/>
    </i>
    <i>
      <x v="305"/>
    </i>
    <i>
      <x v="306"/>
    </i>
    <i>
      <x v="307"/>
    </i>
    <i>
      <x v="308"/>
    </i>
    <i>
      <x v="309"/>
    </i>
    <i>
      <x v="310"/>
    </i>
    <i>
      <x v="311"/>
    </i>
    <i>
      <x v="312"/>
    </i>
    <i>
      <x v="313"/>
    </i>
    <i>
      <x v="314"/>
    </i>
    <i>
      <x v="315"/>
    </i>
    <i>
      <x v="316"/>
    </i>
    <i>
      <x v="317"/>
    </i>
    <i>
      <x v="318"/>
    </i>
    <i>
      <x v="319"/>
    </i>
    <i>
      <x v="320"/>
    </i>
    <i>
      <x v="321"/>
    </i>
    <i>
      <x v="322"/>
    </i>
    <i>
      <x v="323"/>
    </i>
    <i>
      <x v="324"/>
    </i>
    <i>
      <x v="325"/>
    </i>
    <i>
      <x v="326"/>
    </i>
    <i>
      <x v="327"/>
    </i>
    <i>
      <x v="328"/>
    </i>
    <i>
      <x v="329"/>
    </i>
    <i>
      <x v="330"/>
    </i>
    <i>
      <x v="331"/>
    </i>
    <i>
      <x v="332"/>
    </i>
    <i>
      <x v="333"/>
    </i>
    <i>
      <x v="334"/>
    </i>
    <i>
      <x v="335"/>
    </i>
    <i>
      <x v="336"/>
    </i>
    <i>
      <x v="337"/>
    </i>
    <i>
      <x v="338"/>
    </i>
    <i>
      <x v="339"/>
    </i>
    <i>
      <x v="340"/>
    </i>
    <i>
      <x v="341"/>
    </i>
    <i>
      <x v="342"/>
    </i>
    <i>
      <x v="343"/>
    </i>
    <i>
      <x v="344"/>
    </i>
    <i>
      <x v="345"/>
    </i>
    <i>
      <x v="346"/>
    </i>
    <i>
      <x v="347"/>
    </i>
    <i>
      <x v="348"/>
    </i>
    <i>
      <x v="349"/>
    </i>
    <i>
      <x v="350"/>
    </i>
    <i>
      <x v="351"/>
    </i>
    <i>
      <x v="352"/>
    </i>
    <i>
      <x v="353"/>
    </i>
    <i>
      <x v="354"/>
    </i>
    <i>
      <x v="355"/>
    </i>
    <i>
      <x v="356"/>
    </i>
    <i>
      <x v="357"/>
    </i>
    <i>
      <x v="358"/>
    </i>
    <i>
      <x v="359"/>
    </i>
    <i>
      <x v="360"/>
    </i>
    <i>
      <x v="361"/>
    </i>
    <i>
      <x v="362"/>
    </i>
    <i>
      <x v="363"/>
    </i>
    <i>
      <x v="364"/>
    </i>
    <i>
      <x v="365"/>
    </i>
    <i>
      <x v="366"/>
    </i>
    <i>
      <x v="367"/>
    </i>
    <i>
      <x v="368"/>
    </i>
    <i>
      <x v="369"/>
    </i>
    <i>
      <x v="370"/>
    </i>
    <i>
      <x v="371"/>
    </i>
    <i>
      <x v="372"/>
    </i>
    <i>
      <x v="373"/>
    </i>
    <i>
      <x v="374"/>
    </i>
    <i>
      <x v="375"/>
    </i>
    <i>
      <x v="376"/>
    </i>
    <i>
      <x v="377"/>
    </i>
    <i>
      <x v="378"/>
    </i>
    <i>
      <x v="379"/>
    </i>
    <i>
      <x v="380"/>
    </i>
    <i>
      <x v="381"/>
    </i>
    <i>
      <x v="382"/>
    </i>
    <i>
      <x v="383"/>
    </i>
    <i>
      <x v="384"/>
    </i>
    <i>
      <x v="385"/>
    </i>
    <i>
      <x v="386"/>
    </i>
    <i>
      <x v="387"/>
    </i>
    <i>
      <x v="388"/>
    </i>
    <i>
      <x v="389"/>
    </i>
    <i>
      <x v="390"/>
    </i>
    <i>
      <x v="391"/>
    </i>
    <i>
      <x v="392"/>
    </i>
    <i>
      <x v="393"/>
    </i>
    <i>
      <x v="394"/>
    </i>
    <i>
      <x v="395"/>
    </i>
    <i>
      <x v="396"/>
    </i>
    <i>
      <x v="397"/>
    </i>
    <i>
      <x v="398"/>
    </i>
    <i>
      <x v="399"/>
    </i>
    <i>
      <x v="400"/>
    </i>
    <i>
      <x v="401"/>
    </i>
    <i>
      <x v="402"/>
    </i>
    <i>
      <x v="403"/>
    </i>
    <i>
      <x v="404"/>
    </i>
    <i>
      <x v="405"/>
    </i>
    <i>
      <x v="406"/>
    </i>
    <i>
      <x v="407"/>
    </i>
    <i>
      <x v="408"/>
    </i>
    <i>
      <x v="409"/>
    </i>
    <i>
      <x v="410"/>
    </i>
    <i>
      <x v="411"/>
    </i>
    <i>
      <x v="412"/>
    </i>
    <i>
      <x v="413"/>
    </i>
    <i>
      <x v="414"/>
    </i>
    <i>
      <x v="415"/>
    </i>
    <i>
      <x v="416"/>
    </i>
    <i>
      <x v="417"/>
    </i>
    <i>
      <x v="418"/>
    </i>
    <i>
      <x v="419"/>
    </i>
    <i>
      <x v="420"/>
    </i>
    <i>
      <x v="421"/>
    </i>
    <i>
      <x v="422"/>
    </i>
    <i>
      <x v="423"/>
    </i>
    <i>
      <x v="424"/>
    </i>
    <i>
      <x v="425"/>
    </i>
    <i>
      <x v="426"/>
    </i>
    <i>
      <x v="427"/>
    </i>
    <i>
      <x v="428"/>
    </i>
    <i>
      <x v="429"/>
    </i>
    <i>
      <x v="430"/>
    </i>
    <i>
      <x v="431"/>
    </i>
    <i>
      <x v="432"/>
    </i>
    <i>
      <x v="433"/>
    </i>
    <i>
      <x v="434"/>
    </i>
    <i>
      <x v="435"/>
    </i>
    <i>
      <x v="436"/>
    </i>
    <i>
      <x v="437"/>
    </i>
    <i>
      <x v="438"/>
    </i>
    <i>
      <x v="439"/>
    </i>
    <i>
      <x v="440"/>
    </i>
    <i>
      <x v="441"/>
    </i>
    <i>
      <x v="442"/>
    </i>
    <i>
      <x v="443"/>
    </i>
    <i>
      <x v="444"/>
    </i>
    <i>
      <x v="445"/>
    </i>
    <i>
      <x v="446"/>
    </i>
    <i>
      <x v="447"/>
    </i>
    <i>
      <x v="448"/>
    </i>
    <i>
      <x v="449"/>
    </i>
    <i>
      <x v="450"/>
    </i>
    <i>
      <x v="451"/>
    </i>
    <i>
      <x v="452"/>
    </i>
    <i>
      <x v="453"/>
    </i>
    <i>
      <x v="454"/>
    </i>
    <i>
      <x v="455"/>
    </i>
    <i>
      <x v="456"/>
    </i>
    <i>
      <x v="457"/>
    </i>
    <i>
      <x v="458"/>
    </i>
    <i>
      <x v="459"/>
    </i>
    <i>
      <x v="460"/>
    </i>
    <i>
      <x v="461"/>
    </i>
    <i>
      <x v="462"/>
    </i>
    <i>
      <x v="463"/>
    </i>
    <i>
      <x v="464"/>
    </i>
    <i>
      <x v="465"/>
    </i>
    <i>
      <x v="466"/>
    </i>
    <i>
      <x v="467"/>
    </i>
    <i>
      <x v="468"/>
    </i>
    <i>
      <x v="469"/>
    </i>
    <i>
      <x v="470"/>
    </i>
    <i>
      <x v="471"/>
    </i>
    <i>
      <x v="472"/>
    </i>
    <i>
      <x v="473"/>
    </i>
    <i>
      <x v="474"/>
    </i>
    <i>
      <x v="475"/>
    </i>
    <i>
      <x v="476"/>
    </i>
    <i>
      <x v="477"/>
    </i>
    <i>
      <x v="478"/>
    </i>
    <i>
      <x v="479"/>
    </i>
    <i>
      <x v="480"/>
    </i>
    <i>
      <x v="481"/>
    </i>
    <i>
      <x v="482"/>
    </i>
    <i>
      <x v="483"/>
    </i>
    <i>
      <x v="484"/>
    </i>
    <i>
      <x v="485"/>
    </i>
    <i>
      <x v="486"/>
    </i>
    <i>
      <x v="487"/>
    </i>
    <i>
      <x v="488"/>
    </i>
    <i>
      <x v="489"/>
    </i>
    <i>
      <x v="490"/>
    </i>
    <i>
      <x v="491"/>
    </i>
    <i>
      <x v="492"/>
    </i>
    <i>
      <x v="493"/>
    </i>
    <i>
      <x v="494"/>
    </i>
    <i>
      <x v="495"/>
    </i>
    <i>
      <x v="496"/>
    </i>
    <i>
      <x v="497"/>
    </i>
    <i>
      <x v="498"/>
    </i>
    <i>
      <x v="499"/>
    </i>
    <i>
      <x v="500"/>
    </i>
    <i>
      <x v="501"/>
    </i>
    <i>
      <x v="502"/>
    </i>
    <i>
      <x v="503"/>
    </i>
    <i>
      <x v="504"/>
    </i>
    <i>
      <x v="505"/>
    </i>
    <i>
      <x v="506"/>
    </i>
    <i>
      <x v="507"/>
    </i>
    <i>
      <x v="508"/>
    </i>
    <i>
      <x v="509"/>
    </i>
    <i>
      <x v="510"/>
    </i>
    <i>
      <x v="511"/>
    </i>
    <i>
      <x v="512"/>
    </i>
    <i>
      <x v="513"/>
    </i>
    <i>
      <x v="514"/>
    </i>
    <i>
      <x v="515"/>
    </i>
    <i>
      <x v="516"/>
    </i>
    <i>
      <x v="517"/>
    </i>
    <i>
      <x v="518"/>
    </i>
    <i>
      <x v="519"/>
    </i>
    <i>
      <x v="520"/>
    </i>
    <i>
      <x v="521"/>
    </i>
    <i>
      <x v="522"/>
    </i>
    <i>
      <x v="523"/>
    </i>
    <i>
      <x v="524"/>
    </i>
    <i>
      <x v="525"/>
    </i>
    <i>
      <x v="526"/>
    </i>
    <i>
      <x v="527"/>
    </i>
    <i>
      <x v="528"/>
    </i>
    <i>
      <x v="529"/>
    </i>
    <i>
      <x v="530"/>
    </i>
    <i>
      <x v="531"/>
    </i>
    <i>
      <x v="532"/>
    </i>
    <i>
      <x v="533"/>
    </i>
    <i>
      <x v="534"/>
    </i>
    <i>
      <x v="535"/>
    </i>
    <i>
      <x v="536"/>
    </i>
    <i>
      <x v="537"/>
    </i>
    <i>
      <x v="538"/>
    </i>
    <i>
      <x v="539"/>
    </i>
    <i>
      <x v="540"/>
    </i>
    <i>
      <x v="541"/>
    </i>
    <i>
      <x v="542"/>
    </i>
    <i>
      <x v="543"/>
    </i>
    <i>
      <x v="544"/>
    </i>
    <i>
      <x v="545"/>
    </i>
    <i>
      <x v="546"/>
    </i>
    <i>
      <x v="547"/>
    </i>
    <i>
      <x v="548"/>
    </i>
    <i>
      <x v="549"/>
    </i>
    <i>
      <x v="550"/>
    </i>
    <i>
      <x v="551"/>
    </i>
    <i>
      <x v="552"/>
    </i>
    <i>
      <x v="553"/>
    </i>
    <i>
      <x v="554"/>
    </i>
    <i>
      <x v="555"/>
    </i>
    <i>
      <x v="556"/>
    </i>
    <i>
      <x v="557"/>
    </i>
    <i>
      <x v="558"/>
    </i>
    <i>
      <x v="559"/>
    </i>
    <i>
      <x v="560"/>
    </i>
    <i>
      <x v="561"/>
    </i>
    <i>
      <x v="562"/>
    </i>
    <i>
      <x v="563"/>
    </i>
    <i>
      <x v="564"/>
    </i>
    <i>
      <x v="565"/>
    </i>
    <i>
      <x v="566"/>
    </i>
    <i>
      <x v="567"/>
    </i>
    <i>
      <x v="568"/>
    </i>
    <i>
      <x v="569"/>
    </i>
    <i>
      <x v="570"/>
    </i>
    <i>
      <x v="571"/>
    </i>
    <i>
      <x v="572"/>
    </i>
    <i>
      <x v="573"/>
    </i>
    <i>
      <x v="574"/>
    </i>
    <i>
      <x v="575"/>
    </i>
    <i>
      <x v="576"/>
    </i>
    <i>
      <x v="577"/>
    </i>
    <i>
      <x v="578"/>
    </i>
    <i>
      <x v="579"/>
    </i>
    <i>
      <x v="580"/>
    </i>
    <i>
      <x v="581"/>
    </i>
    <i>
      <x v="582"/>
    </i>
    <i>
      <x v="583"/>
    </i>
    <i>
      <x v="584"/>
    </i>
    <i>
      <x v="585"/>
    </i>
    <i>
      <x v="586"/>
    </i>
    <i>
      <x v="587"/>
    </i>
    <i>
      <x v="588"/>
    </i>
    <i>
      <x v="589"/>
    </i>
    <i>
      <x v="590"/>
    </i>
    <i>
      <x v="591"/>
    </i>
    <i>
      <x v="592"/>
    </i>
    <i>
      <x v="593"/>
    </i>
    <i>
      <x v="594"/>
    </i>
    <i>
      <x v="595"/>
    </i>
    <i>
      <x v="596"/>
    </i>
    <i>
      <x v="597"/>
    </i>
    <i>
      <x v="598"/>
    </i>
    <i>
      <x v="599"/>
    </i>
    <i>
      <x v="600"/>
    </i>
    <i>
      <x v="601"/>
    </i>
    <i>
      <x v="602"/>
    </i>
    <i>
      <x v="603"/>
    </i>
    <i>
      <x v="604"/>
    </i>
    <i>
      <x v="605"/>
    </i>
    <i>
      <x v="606"/>
    </i>
    <i>
      <x v="607"/>
    </i>
    <i>
      <x v="608"/>
    </i>
    <i>
      <x v="609"/>
    </i>
    <i>
      <x v="610"/>
    </i>
    <i>
      <x v="611"/>
    </i>
    <i>
      <x v="612"/>
    </i>
    <i>
      <x v="613"/>
    </i>
    <i>
      <x v="614"/>
    </i>
    <i>
      <x v="615"/>
    </i>
    <i>
      <x v="616"/>
    </i>
    <i>
      <x v="617"/>
    </i>
    <i>
      <x v="618"/>
    </i>
    <i>
      <x v="619"/>
    </i>
    <i>
      <x v="620"/>
    </i>
    <i>
      <x v="621"/>
    </i>
    <i>
      <x v="622"/>
    </i>
    <i>
      <x v="623"/>
    </i>
    <i>
      <x v="624"/>
    </i>
    <i>
      <x v="625"/>
    </i>
    <i>
      <x v="626"/>
    </i>
    <i>
      <x v="627"/>
    </i>
    <i>
      <x v="628"/>
    </i>
    <i>
      <x v="629"/>
    </i>
    <i>
      <x v="630"/>
    </i>
    <i>
      <x v="631"/>
    </i>
    <i>
      <x v="632"/>
    </i>
    <i>
      <x v="633"/>
    </i>
    <i>
      <x v="634"/>
    </i>
    <i>
      <x v="635"/>
    </i>
    <i>
      <x v="636"/>
    </i>
    <i>
      <x v="637"/>
    </i>
    <i>
      <x v="638"/>
    </i>
    <i>
      <x v="639"/>
    </i>
    <i>
      <x v="640"/>
    </i>
    <i>
      <x v="641"/>
    </i>
    <i>
      <x v="642"/>
    </i>
    <i>
      <x v="643"/>
    </i>
    <i>
      <x v="644"/>
    </i>
    <i>
      <x v="645"/>
    </i>
    <i>
      <x v="646"/>
    </i>
    <i>
      <x v="647"/>
    </i>
    <i>
      <x v="648"/>
    </i>
    <i>
      <x v="649"/>
    </i>
    <i>
      <x v="650"/>
    </i>
    <i>
      <x v="651"/>
    </i>
    <i>
      <x v="652"/>
    </i>
    <i>
      <x v="653"/>
    </i>
    <i>
      <x v="654"/>
    </i>
    <i>
      <x v="655"/>
    </i>
    <i>
      <x v="656"/>
    </i>
    <i>
      <x v="657"/>
    </i>
    <i>
      <x v="658"/>
    </i>
    <i>
      <x v="659"/>
    </i>
    <i>
      <x v="660"/>
    </i>
    <i>
      <x v="661"/>
    </i>
    <i>
      <x v="662"/>
    </i>
    <i>
      <x v="663"/>
    </i>
    <i>
      <x v="664"/>
    </i>
    <i>
      <x v="665"/>
    </i>
    <i>
      <x v="666"/>
    </i>
    <i>
      <x v="667"/>
    </i>
    <i>
      <x v="668"/>
    </i>
    <i>
      <x v="669"/>
    </i>
    <i>
      <x v="670"/>
    </i>
    <i>
      <x v="671"/>
    </i>
    <i>
      <x v="672"/>
    </i>
    <i>
      <x v="673"/>
    </i>
    <i>
      <x v="674"/>
    </i>
    <i>
      <x v="675"/>
    </i>
    <i>
      <x v="676"/>
    </i>
    <i>
      <x v="677"/>
    </i>
    <i>
      <x v="678"/>
    </i>
    <i>
      <x v="679"/>
    </i>
    <i>
      <x v="680"/>
    </i>
    <i>
      <x v="681"/>
    </i>
    <i>
      <x v="682"/>
    </i>
    <i>
      <x v="683"/>
    </i>
    <i>
      <x v="684"/>
    </i>
    <i>
      <x v="685"/>
    </i>
    <i>
      <x v="686"/>
    </i>
    <i>
      <x v="687"/>
    </i>
    <i>
      <x v="688"/>
    </i>
    <i>
      <x v="689"/>
    </i>
    <i>
      <x v="690"/>
    </i>
    <i>
      <x v="691"/>
    </i>
    <i>
      <x v="692"/>
    </i>
    <i>
      <x v="693"/>
    </i>
    <i>
      <x v="694"/>
    </i>
    <i>
      <x v="695"/>
    </i>
    <i>
      <x v="696"/>
    </i>
    <i>
      <x v="697"/>
    </i>
    <i>
      <x v="698"/>
    </i>
    <i>
      <x v="699"/>
    </i>
    <i>
      <x v="700"/>
    </i>
    <i>
      <x v="701"/>
    </i>
    <i>
      <x v="702"/>
    </i>
    <i>
      <x v="703"/>
    </i>
    <i>
      <x v="704"/>
    </i>
    <i>
      <x v="705"/>
    </i>
    <i>
      <x v="706"/>
    </i>
    <i>
      <x v="707"/>
    </i>
    <i>
      <x v="708"/>
    </i>
    <i>
      <x v="709"/>
    </i>
    <i>
      <x v="710"/>
    </i>
    <i>
      <x v="711"/>
    </i>
    <i>
      <x v="712"/>
    </i>
    <i>
      <x v="713"/>
    </i>
    <i>
      <x v="714"/>
    </i>
    <i>
      <x v="715"/>
    </i>
    <i>
      <x v="716"/>
    </i>
    <i>
      <x v="717"/>
    </i>
    <i>
      <x v="718"/>
    </i>
    <i>
      <x v="719"/>
    </i>
    <i>
      <x v="720"/>
    </i>
    <i>
      <x v="721"/>
    </i>
    <i>
      <x v="722"/>
    </i>
    <i>
      <x v="723"/>
    </i>
    <i>
      <x v="724"/>
    </i>
    <i>
      <x v="725"/>
    </i>
    <i>
      <x v="726"/>
    </i>
    <i>
      <x v="727"/>
    </i>
    <i>
      <x v="728"/>
    </i>
    <i>
      <x v="729"/>
    </i>
    <i>
      <x v="730"/>
    </i>
    <i>
      <x v="731"/>
    </i>
    <i>
      <x v="732"/>
    </i>
    <i>
      <x v="733"/>
    </i>
    <i>
      <x v="734"/>
    </i>
    <i>
      <x v="735"/>
    </i>
    <i>
      <x v="736"/>
    </i>
    <i>
      <x v="737"/>
    </i>
    <i>
      <x v="738"/>
    </i>
    <i>
      <x v="739"/>
    </i>
    <i>
      <x v="740"/>
    </i>
    <i>
      <x v="741"/>
    </i>
    <i>
      <x v="742"/>
    </i>
    <i>
      <x v="743"/>
    </i>
    <i>
      <x v="744"/>
    </i>
    <i>
      <x v="745"/>
    </i>
    <i>
      <x v="746"/>
    </i>
    <i>
      <x v="747"/>
    </i>
    <i>
      <x v="748"/>
    </i>
    <i>
      <x v="749"/>
    </i>
    <i>
      <x v="750"/>
    </i>
    <i>
      <x v="751"/>
    </i>
    <i>
      <x v="752"/>
    </i>
    <i>
      <x v="753"/>
    </i>
    <i>
      <x v="754"/>
    </i>
    <i>
      <x v="755"/>
    </i>
    <i>
      <x v="756"/>
    </i>
    <i>
      <x v="757"/>
    </i>
    <i>
      <x v="758"/>
    </i>
    <i>
      <x v="759"/>
    </i>
    <i>
      <x v="760"/>
    </i>
    <i>
      <x v="761"/>
    </i>
    <i>
      <x v="762"/>
    </i>
    <i>
      <x v="763"/>
    </i>
    <i>
      <x v="764"/>
    </i>
    <i>
      <x v="765"/>
    </i>
    <i>
      <x v="766"/>
    </i>
    <i>
      <x v="767"/>
    </i>
    <i>
      <x v="768"/>
    </i>
    <i>
      <x v="769"/>
    </i>
    <i>
      <x v="770"/>
    </i>
    <i>
      <x v="771"/>
    </i>
    <i>
      <x v="772"/>
    </i>
    <i>
      <x v="773"/>
    </i>
    <i>
      <x v="774"/>
    </i>
    <i>
      <x v="775"/>
    </i>
    <i>
      <x v="776"/>
    </i>
    <i>
      <x v="777"/>
    </i>
    <i>
      <x v="778"/>
    </i>
    <i>
      <x v="779"/>
    </i>
    <i>
      <x v="780"/>
    </i>
    <i>
      <x v="781"/>
    </i>
    <i>
      <x v="782"/>
    </i>
    <i>
      <x v="783"/>
    </i>
    <i>
      <x v="784"/>
    </i>
    <i>
      <x v="785"/>
    </i>
    <i>
      <x v="786"/>
    </i>
    <i>
      <x v="787"/>
    </i>
    <i>
      <x v="788"/>
    </i>
    <i>
      <x v="789"/>
    </i>
    <i>
      <x v="790"/>
    </i>
    <i>
      <x v="791"/>
    </i>
    <i>
      <x v="792"/>
    </i>
    <i>
      <x v="793"/>
    </i>
    <i>
      <x v="794"/>
    </i>
    <i>
      <x v="795"/>
    </i>
    <i>
      <x v="796"/>
    </i>
    <i>
      <x v="797"/>
    </i>
    <i>
      <x v="798"/>
    </i>
    <i>
      <x v="799"/>
    </i>
    <i>
      <x v="800"/>
    </i>
    <i>
      <x v="801"/>
    </i>
    <i>
      <x v="802"/>
    </i>
    <i>
      <x v="803"/>
    </i>
    <i>
      <x v="804"/>
    </i>
    <i>
      <x v="805"/>
    </i>
    <i>
      <x v="806"/>
    </i>
    <i>
      <x v="807"/>
    </i>
    <i>
      <x v="808"/>
    </i>
    <i>
      <x v="809"/>
    </i>
    <i>
      <x v="810"/>
    </i>
    <i>
      <x v="811"/>
    </i>
    <i>
      <x v="812"/>
    </i>
    <i>
      <x v="813"/>
    </i>
    <i>
      <x v="814"/>
    </i>
    <i>
      <x v="815"/>
    </i>
    <i>
      <x v="816"/>
    </i>
    <i>
      <x v="817"/>
    </i>
    <i>
      <x v="818"/>
    </i>
    <i>
      <x v="819"/>
    </i>
    <i>
      <x v="820"/>
    </i>
    <i>
      <x v="821"/>
    </i>
    <i>
      <x v="822"/>
    </i>
    <i>
      <x v="823"/>
    </i>
    <i>
      <x v="824"/>
    </i>
    <i>
      <x v="825"/>
    </i>
    <i>
      <x v="826"/>
    </i>
    <i>
      <x v="827"/>
    </i>
    <i>
      <x v="828"/>
    </i>
    <i>
      <x v="829"/>
    </i>
    <i>
      <x v="830"/>
    </i>
    <i>
      <x v="831"/>
    </i>
    <i>
      <x v="832"/>
    </i>
    <i>
      <x v="833"/>
    </i>
    <i>
      <x v="834"/>
    </i>
    <i>
      <x v="835"/>
    </i>
    <i>
      <x v="836"/>
    </i>
    <i>
      <x v="837"/>
    </i>
    <i>
      <x v="838"/>
    </i>
    <i>
      <x v="839"/>
    </i>
    <i>
      <x v="840"/>
    </i>
    <i>
      <x v="841"/>
    </i>
    <i>
      <x v="842"/>
    </i>
    <i>
      <x v="843"/>
    </i>
    <i>
      <x v="844"/>
    </i>
    <i>
      <x v="845"/>
    </i>
    <i>
      <x v="846"/>
    </i>
    <i>
      <x v="847"/>
    </i>
    <i>
      <x v="848"/>
    </i>
    <i>
      <x v="849"/>
    </i>
    <i>
      <x v="850"/>
    </i>
    <i>
      <x v="851"/>
    </i>
    <i>
      <x v="852"/>
    </i>
    <i>
      <x v="853"/>
    </i>
    <i>
      <x v="854"/>
    </i>
    <i>
      <x v="855"/>
    </i>
    <i>
      <x v="856"/>
    </i>
    <i>
      <x v="857"/>
    </i>
    <i>
      <x v="858"/>
    </i>
    <i>
      <x v="859"/>
    </i>
    <i>
      <x v="860"/>
    </i>
    <i>
      <x v="861"/>
    </i>
    <i>
      <x v="862"/>
    </i>
    <i>
      <x v="863"/>
    </i>
    <i>
      <x v="864"/>
    </i>
    <i>
      <x v="865"/>
    </i>
    <i>
      <x v="866"/>
    </i>
    <i>
      <x v="867"/>
    </i>
    <i>
      <x v="868"/>
    </i>
    <i>
      <x v="869"/>
    </i>
    <i>
      <x v="870"/>
    </i>
    <i>
      <x v="871"/>
    </i>
    <i>
      <x v="872"/>
    </i>
    <i>
      <x v="873"/>
    </i>
    <i>
      <x v="874"/>
    </i>
    <i>
      <x v="875"/>
    </i>
    <i>
      <x v="876"/>
    </i>
    <i>
      <x v="877"/>
    </i>
    <i>
      <x v="878"/>
    </i>
    <i>
      <x v="879"/>
    </i>
    <i>
      <x v="880"/>
    </i>
    <i>
      <x v="881"/>
    </i>
    <i>
      <x v="882"/>
    </i>
    <i>
      <x v="883"/>
    </i>
    <i>
      <x v="884"/>
    </i>
    <i>
      <x v="885"/>
    </i>
    <i>
      <x v="886"/>
    </i>
    <i>
      <x v="887"/>
    </i>
    <i>
      <x v="888"/>
    </i>
    <i>
      <x v="889"/>
    </i>
    <i>
      <x v="890"/>
    </i>
    <i>
      <x v="891"/>
    </i>
    <i>
      <x v="892"/>
    </i>
    <i>
      <x v="893"/>
    </i>
    <i>
      <x v="894"/>
    </i>
    <i>
      <x v="895"/>
    </i>
    <i>
      <x v="896"/>
    </i>
    <i>
      <x v="897"/>
    </i>
    <i>
      <x v="898"/>
    </i>
    <i>
      <x v="899"/>
    </i>
    <i>
      <x v="900"/>
    </i>
    <i>
      <x v="901"/>
    </i>
    <i>
      <x v="902"/>
    </i>
    <i>
      <x v="903"/>
    </i>
    <i>
      <x v="904"/>
    </i>
    <i>
      <x v="905"/>
    </i>
    <i>
      <x v="906"/>
    </i>
    <i>
      <x v="907"/>
    </i>
    <i>
      <x v="908"/>
    </i>
    <i>
      <x v="909"/>
    </i>
    <i>
      <x v="910"/>
    </i>
    <i>
      <x v="911"/>
    </i>
    <i>
      <x v="912"/>
    </i>
    <i>
      <x v="913"/>
    </i>
    <i>
      <x v="914"/>
    </i>
    <i>
      <x v="915"/>
    </i>
    <i>
      <x v="916"/>
    </i>
    <i>
      <x v="917"/>
    </i>
    <i>
      <x v="918"/>
    </i>
    <i>
      <x v="919"/>
    </i>
    <i>
      <x v="920"/>
    </i>
    <i>
      <x v="921"/>
    </i>
    <i>
      <x v="922"/>
    </i>
    <i>
      <x v="923"/>
    </i>
    <i>
      <x v="924"/>
    </i>
    <i>
      <x v="925"/>
    </i>
    <i>
      <x v="926"/>
    </i>
    <i>
      <x v="927"/>
    </i>
    <i>
      <x v="928"/>
    </i>
    <i>
      <x v="929"/>
    </i>
    <i>
      <x v="930"/>
    </i>
    <i>
      <x v="931"/>
    </i>
    <i>
      <x v="932"/>
    </i>
    <i>
      <x v="933"/>
    </i>
    <i>
      <x v="934"/>
    </i>
    <i>
      <x v="935"/>
    </i>
    <i>
      <x v="936"/>
    </i>
    <i>
      <x v="937"/>
    </i>
    <i>
      <x v="938"/>
    </i>
    <i>
      <x v="939"/>
    </i>
    <i>
      <x v="940"/>
    </i>
    <i>
      <x v="941"/>
    </i>
    <i>
      <x v="942"/>
    </i>
    <i>
      <x v="943"/>
    </i>
    <i>
      <x v="944"/>
    </i>
    <i>
      <x v="945"/>
    </i>
    <i>
      <x v="946"/>
    </i>
    <i>
      <x v="947"/>
    </i>
    <i>
      <x v="948"/>
    </i>
    <i>
      <x v="949"/>
    </i>
    <i>
      <x v="950"/>
    </i>
    <i>
      <x v="951"/>
    </i>
    <i>
      <x v="952"/>
    </i>
    <i>
      <x v="953"/>
    </i>
    <i>
      <x v="954"/>
    </i>
    <i>
      <x v="955"/>
    </i>
    <i>
      <x v="956"/>
    </i>
    <i>
      <x v="957"/>
    </i>
    <i>
      <x v="958"/>
    </i>
    <i>
      <x v="959"/>
    </i>
    <i>
      <x v="960"/>
    </i>
    <i>
      <x v="961"/>
    </i>
    <i>
      <x v="962"/>
    </i>
    <i>
      <x v="963"/>
    </i>
    <i>
      <x v="964"/>
    </i>
    <i>
      <x v="965"/>
    </i>
    <i>
      <x v="966"/>
    </i>
    <i>
      <x v="967"/>
    </i>
    <i>
      <x v="968"/>
    </i>
    <i>
      <x v="969"/>
    </i>
    <i>
      <x v="970"/>
    </i>
    <i>
      <x v="971"/>
    </i>
    <i>
      <x v="972"/>
    </i>
    <i>
      <x v="973"/>
    </i>
    <i>
      <x v="974"/>
    </i>
    <i>
      <x v="975"/>
    </i>
    <i>
      <x v="976"/>
    </i>
    <i>
      <x v="977"/>
    </i>
    <i>
      <x v="978"/>
    </i>
    <i>
      <x v="979"/>
    </i>
    <i>
      <x v="980"/>
    </i>
    <i>
      <x v="981"/>
    </i>
    <i>
      <x v="982"/>
    </i>
    <i>
      <x v="983"/>
    </i>
    <i>
      <x v="984"/>
    </i>
    <i>
      <x v="985"/>
    </i>
    <i>
      <x v="986"/>
    </i>
    <i>
      <x v="987"/>
    </i>
    <i>
      <x v="988"/>
    </i>
    <i>
      <x v="989"/>
    </i>
    <i>
      <x v="990"/>
    </i>
    <i>
      <x v="991"/>
    </i>
    <i>
      <x v="992"/>
    </i>
    <i>
      <x v="993"/>
    </i>
    <i>
      <x v="994"/>
    </i>
    <i>
      <x v="995"/>
    </i>
    <i>
      <x v="996"/>
    </i>
    <i>
      <x v="997"/>
    </i>
    <i>
      <x v="998"/>
    </i>
    <i>
      <x v="999"/>
    </i>
    <i>
      <x v="1000"/>
    </i>
    <i>
      <x v="1001"/>
    </i>
    <i>
      <x v="1002"/>
    </i>
    <i>
      <x v="1003"/>
    </i>
    <i>
      <x v="1004"/>
    </i>
    <i>
      <x v="1005"/>
    </i>
    <i>
      <x v="1006"/>
    </i>
    <i>
      <x v="1007"/>
    </i>
    <i>
      <x v="1008"/>
    </i>
    <i>
      <x v="1009"/>
    </i>
    <i>
      <x v="1010"/>
    </i>
    <i>
      <x v="1011"/>
    </i>
    <i>
      <x v="1012"/>
    </i>
    <i>
      <x v="1013"/>
    </i>
    <i>
      <x v="1014"/>
    </i>
    <i>
      <x v="1015"/>
    </i>
    <i>
      <x v="1016"/>
    </i>
    <i>
      <x v="1017"/>
    </i>
    <i>
      <x v="1018"/>
    </i>
    <i>
      <x v="1019"/>
    </i>
    <i>
      <x v="1020"/>
    </i>
    <i>
      <x v="1021"/>
    </i>
    <i>
      <x v="1022"/>
    </i>
    <i>
      <x v="1023"/>
    </i>
    <i>
      <x v="1024"/>
    </i>
    <i>
      <x v="1025"/>
    </i>
    <i>
      <x v="1026"/>
    </i>
    <i>
      <x v="1027"/>
    </i>
    <i>
      <x v="1028"/>
    </i>
    <i>
      <x v="1029"/>
    </i>
    <i>
      <x v="1030"/>
    </i>
    <i>
      <x v="1031"/>
    </i>
    <i>
      <x v="1032"/>
    </i>
    <i>
      <x v="1033"/>
    </i>
    <i>
      <x v="1034"/>
    </i>
    <i>
      <x v="1035"/>
    </i>
    <i>
      <x v="1036"/>
    </i>
    <i>
      <x v="1037"/>
    </i>
    <i>
      <x v="1038"/>
    </i>
    <i>
      <x v="1039"/>
    </i>
    <i>
      <x v="1040"/>
    </i>
    <i>
      <x v="1041"/>
    </i>
    <i>
      <x v="1042"/>
    </i>
    <i>
      <x v="1043"/>
    </i>
    <i>
      <x v="1044"/>
    </i>
    <i>
      <x v="1045"/>
    </i>
    <i>
      <x v="1046"/>
    </i>
    <i>
      <x v="1047"/>
    </i>
    <i>
      <x v="1048"/>
    </i>
    <i>
      <x v="1049"/>
    </i>
    <i>
      <x v="1050"/>
    </i>
    <i>
      <x v="1051"/>
    </i>
    <i>
      <x v="1052"/>
    </i>
    <i>
      <x v="1053"/>
    </i>
    <i>
      <x v="1054"/>
    </i>
    <i>
      <x v="1055"/>
    </i>
    <i>
      <x v="1056"/>
    </i>
    <i>
      <x v="1057"/>
    </i>
    <i>
      <x v="1058"/>
    </i>
    <i>
      <x v="1059"/>
    </i>
    <i>
      <x v="1060"/>
    </i>
    <i>
      <x v="1061"/>
    </i>
    <i>
      <x v="1062"/>
    </i>
    <i>
      <x v="1063"/>
    </i>
    <i>
      <x v="1064"/>
    </i>
    <i>
      <x v="1065"/>
    </i>
    <i>
      <x v="1066"/>
    </i>
    <i>
      <x v="1067"/>
    </i>
    <i>
      <x v="1068"/>
    </i>
    <i>
      <x v="1069"/>
    </i>
    <i>
      <x v="1070"/>
    </i>
    <i>
      <x v="1071"/>
    </i>
    <i>
      <x v="1072"/>
    </i>
    <i>
      <x v="1073"/>
    </i>
    <i>
      <x v="1074"/>
    </i>
    <i>
      <x v="1075"/>
    </i>
    <i>
      <x v="1076"/>
    </i>
    <i>
      <x v="1077"/>
    </i>
    <i>
      <x v="1078"/>
    </i>
    <i>
      <x v="1079"/>
    </i>
    <i>
      <x v="1080"/>
    </i>
    <i>
      <x v="1081"/>
    </i>
    <i>
      <x v="1082"/>
    </i>
    <i>
      <x v="1083"/>
    </i>
    <i>
      <x v="1084"/>
    </i>
    <i>
      <x v="1085"/>
    </i>
  </rowItems>
  <colFields count="1">
    <field x="3"/>
  </colFields>
  <colItems count="12">
    <i>
      <x/>
    </i>
    <i>
      <x v="1"/>
    </i>
    <i>
      <x v="2"/>
    </i>
    <i>
      <x v="3"/>
    </i>
    <i>
      <x v="4"/>
    </i>
    <i>
      <x v="5"/>
    </i>
    <i>
      <x v="6"/>
    </i>
    <i>
      <x v="7"/>
    </i>
    <i>
      <x v="8"/>
    </i>
    <i>
      <x v="9"/>
    </i>
    <i>
      <x v="10"/>
    </i>
    <i>
      <x v="11"/>
    </i>
  </colItems>
  <dataFields count="1">
    <dataField name="Suma de CARTERA NETA" fld="0"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Tema de Office">
  <a:themeElements>
    <a:clrScheme name="Verde azulado">
      <a:dk1>
        <a:sysClr val="windowText" lastClr="000000"/>
      </a:dk1>
      <a:lt1>
        <a:sysClr val="window" lastClr="FFFFFF"/>
      </a:lt1>
      <a:dk2>
        <a:srgbClr val="373545"/>
      </a:dk2>
      <a:lt2>
        <a:srgbClr val="CEDBE6"/>
      </a:lt2>
      <a:accent1>
        <a:srgbClr val="3494BA"/>
      </a:accent1>
      <a:accent2>
        <a:srgbClr val="58B6C0"/>
      </a:accent2>
      <a:accent3>
        <a:srgbClr val="75BDA7"/>
      </a:accent3>
      <a:accent4>
        <a:srgbClr val="7A8C8E"/>
      </a:accent4>
      <a:accent5>
        <a:srgbClr val="84ACB6"/>
      </a:accent5>
      <a:accent6>
        <a:srgbClr val="2683C6"/>
      </a:accent6>
      <a:hlink>
        <a:srgbClr val="6B9F25"/>
      </a:hlink>
      <a:folHlink>
        <a:srgbClr val="9F6715"/>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hyperlink" Target="https://www.superfinanciera.gov.co/inicio/simulador-y-tarifas-de-servicios-financieros/tasas-de-interes-61295" TargetMode="External"/><Relationship Id="rId2" Type="http://schemas.openxmlformats.org/officeDocument/2006/relationships/hyperlink" Target="https://www.superfinanciera.gov.co/inicio/informes-y-cifras/cifras/establecimientos-de-credito/informacion-periodica/mensual/tasa-de-interes-y-desembolsos-por-modalidad-de-credito-60955" TargetMode="External"/><Relationship Id="rId1" Type="http://schemas.openxmlformats.org/officeDocument/2006/relationships/hyperlink" Target="https://www.superfinanciera.gov.co/inicio/informes-y-cifras/cifras/establecimientos-de-credito/informacion-periodica/semanal/tasas-y-desembolsos-a-traves-de-libranza-10081990" TargetMode="External"/><Relationship Id="rId5" Type="http://schemas.openxmlformats.org/officeDocument/2006/relationships/printerSettings" Target="../printerSettings/printerSettings2.bin"/><Relationship Id="rId4" Type="http://schemas.openxmlformats.org/officeDocument/2006/relationships/hyperlink" Target="https://www.banrep.gov.co/es/catalogo-estadisticas-disponibles" TargetMode="External"/></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48.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4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C55E7-11AD-4701-8D8A-812778D528DB}">
  <dimension ref="A1:I24"/>
  <sheetViews>
    <sheetView showGridLines="0" zoomScale="160" zoomScaleNormal="160" workbookViewId="0">
      <pane xSplit="1" ySplit="4" topLeftCell="B5" activePane="bottomRight" state="frozen"/>
      <selection activeCell="C22" sqref="C22:H22"/>
      <selection pane="topRight" activeCell="C22" sqref="C22:H22"/>
      <selection pane="bottomLeft" activeCell="C22" sqref="C22:H22"/>
      <selection pane="bottomRight" activeCell="F24" sqref="F24"/>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55.2" thickBot="1" x14ac:dyDescent="0.3">
      <c r="A2" s="32" t="s">
        <v>0</v>
      </c>
      <c r="B2" s="24" t="str">
        <f>+Indicadores!E28</f>
        <v>Gasto Administrativo / Ingresos por venta de bienes y servicios y recuperaciones</v>
      </c>
      <c r="C2" s="24" t="str">
        <f>+Indicadores!B28</f>
        <v>Riesgo Operativo</v>
      </c>
      <c r="D2" s="18" t="str">
        <f>+Indicadores!C28</f>
        <v>Indicador de relación entre el Gasto Administrativo y los Ingresos por venta de bienes y servicios y recuperaciones</v>
      </c>
      <c r="E2" s="62" t="str">
        <f>+Indicadores!D28</f>
        <v>Estructura Gastos de Administración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510500</v>
      </c>
      <c r="B5" s="22" t="str">
        <f>PROPER(VLOOKUP($A5,cuc!$A$2:$AA$2088,B$3,FALSE))</f>
        <v xml:space="preserve">      Beneficio A Empleados</v>
      </c>
      <c r="C5" s="28">
        <f>VLOOKUP($A5,cuc!$A$2:$AA$2088,C$3,FALSE)</f>
        <v>420653326</v>
      </c>
      <c r="D5" s="28">
        <f>VLOOKUP($A5,cuc!$A$2:$AA$2088,D$3,FALSE)</f>
        <v>499861517</v>
      </c>
      <c r="E5" s="28">
        <f>VLOOKUP($A5,cuc!$A$2:$AA$2088,E$3,FALSE)</f>
        <v>571002831</v>
      </c>
      <c r="F5" s="28">
        <f>VLOOKUP($A5,cuc!$A$2:$AA$2088,F$3,FALSE)</f>
        <v>618680814</v>
      </c>
      <c r="G5" s="29">
        <f>VLOOKUP($A5,cuc!$A$2:$AA$2088,G$3,FALSE)</f>
        <v>636866962</v>
      </c>
      <c r="H5" s="29">
        <f>VLOOKUP($A5,cuc!$A$2:$AA$2088,H$3,FALSE)</f>
        <v>549789899</v>
      </c>
    </row>
    <row r="6" spans="1:9" x14ac:dyDescent="0.25">
      <c r="A6" s="14">
        <v>510700</v>
      </c>
      <c r="B6" s="22" t="str">
        <f>PROPER(VLOOKUP($A6,cuc!$A$2:$AA$2088,B$3,FALSE))</f>
        <v xml:space="preserve">      Gastos Por Obligaciones De Organizaciones Solidarias De Trabajo Asociado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511000</v>
      </c>
      <c r="B7" s="22" t="str">
        <f>PROPER(VLOOKUP($A7,cuc!$A$2:$AA$2088,B$3,FALSE))</f>
        <v xml:space="preserve">      Gastos  Generales</v>
      </c>
      <c r="C7" s="28">
        <f>VLOOKUP($A7,cuc!$A$2:$AA$2088,C$3,FALSE)</f>
        <v>313557327.17000002</v>
      </c>
      <c r="D7" s="28">
        <f>VLOOKUP($A7,cuc!$A$2:$AA$2088,D$3,FALSE)</f>
        <v>378430566.24000001</v>
      </c>
      <c r="E7" s="28">
        <f>VLOOKUP($A7,cuc!$A$2:$AA$2088,E$3,FALSE)</f>
        <v>401022346.82999998</v>
      </c>
      <c r="F7" s="28">
        <f>VLOOKUP($A7,cuc!$A$2:$AA$2088,F$3,FALSE)</f>
        <v>372122762.51999998</v>
      </c>
      <c r="G7" s="29">
        <f>VLOOKUP($A7,cuc!$A$2:$AA$2088,G$3,FALSE)</f>
        <v>302435249.75</v>
      </c>
      <c r="H7" s="29">
        <f>VLOOKUP($A7,cuc!$A$2:$AA$2088,H$3,FALSE)</f>
        <v>193519110.13999999</v>
      </c>
    </row>
    <row r="8" spans="1:9" x14ac:dyDescent="0.25">
      <c r="A8" s="14">
        <v>540000</v>
      </c>
      <c r="B8" s="22" t="str">
        <f>PROPER(VLOOKUP($A8,cuc!$A$2:$AA$2088,B$3,FALSE))</f>
        <v xml:space="preserve">   Gastos De Ventas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511095</v>
      </c>
      <c r="B9" s="22" t="str">
        <f>PROPER(VLOOKUP($A9,cuc!$A$2:$AA$2088,B$3,FALSE))</f>
        <v xml:space="preserve">         Otros</v>
      </c>
      <c r="C9" s="462">
        <f>-VLOOKUP($A9,cuc!$A$2:$AA$2088,C$3,FALSE)</f>
        <v>-162006868.03</v>
      </c>
      <c r="D9" s="462">
        <f>-VLOOKUP($A9,cuc!$A$2:$AA$2088,D$3,FALSE)</f>
        <v>-187246258.93000001</v>
      </c>
      <c r="E9" s="462">
        <f>-VLOOKUP($A9,cuc!$A$2:$AA$2088,E$3,FALSE)</f>
        <v>-196425359.55000001</v>
      </c>
      <c r="F9" s="462">
        <f>-VLOOKUP($A9,cuc!$A$2:$AA$2088,F$3,FALSE)</f>
        <v>-178249619.47999999</v>
      </c>
      <c r="G9" s="462">
        <f>-VLOOKUP($A9,cuc!$A$2:$AA$2088,G$3,FALSE)</f>
        <v>-115516833.22</v>
      </c>
      <c r="H9" s="462">
        <f>-VLOOKUP($A9,cuc!$A$2:$AA$2088,H$3,FALSE)</f>
        <v>-43422713.18</v>
      </c>
    </row>
    <row r="10" spans="1:9" ht="14.4" thickBot="1" x14ac:dyDescent="0.3">
      <c r="A10" s="15"/>
      <c r="B10" s="21" t="s">
        <v>3113</v>
      </c>
      <c r="C10" s="30">
        <f>+SUM(C5:C9)</f>
        <v>572203785.1400001</v>
      </c>
      <c r="D10" s="30">
        <f t="shared" ref="D10:H10" si="0">+SUM(D5:D9)</f>
        <v>691045824.30999994</v>
      </c>
      <c r="E10" s="30">
        <f t="shared" si="0"/>
        <v>775599818.27999997</v>
      </c>
      <c r="F10" s="30">
        <f t="shared" si="0"/>
        <v>812553957.03999996</v>
      </c>
      <c r="G10" s="30">
        <f t="shared" si="0"/>
        <v>823785378.52999997</v>
      </c>
      <c r="H10" s="30">
        <f t="shared" si="0"/>
        <v>699886295.96000004</v>
      </c>
    </row>
    <row r="11" spans="1:9" ht="14.4" thickBot="1" x14ac:dyDescent="0.3"/>
    <row r="12" spans="1:9" x14ac:dyDescent="0.25">
      <c r="A12" s="11" t="s">
        <v>139</v>
      </c>
      <c r="B12" s="50" t="s">
        <v>1410</v>
      </c>
      <c r="C12" s="12" t="str">
        <f>+C$4</f>
        <v>Año 16</v>
      </c>
      <c r="D12" s="12" t="str">
        <f t="shared" ref="D12:H12" si="1">+D$4</f>
        <v>Año 17</v>
      </c>
      <c r="E12" s="12" t="str">
        <f t="shared" si="1"/>
        <v>Año 18</v>
      </c>
      <c r="F12" s="12" t="str">
        <f t="shared" si="1"/>
        <v>Año 19</v>
      </c>
      <c r="G12" s="12" t="str">
        <f t="shared" si="1"/>
        <v>Año 20</v>
      </c>
      <c r="H12" s="12" t="str">
        <f t="shared" si="1"/>
        <v>Año 21</v>
      </c>
    </row>
    <row r="13" spans="1:9" x14ac:dyDescent="0.25">
      <c r="A13" s="14">
        <v>410000</v>
      </c>
      <c r="B13" s="49" t="str">
        <f>PROPER(VLOOKUP($A13,cuc!$A$2:$AA$2088,B$3,FALSE))</f>
        <v xml:space="preserve">   Ingresos Por Venta De Bienes Y Servicios</v>
      </c>
      <c r="C13" s="28">
        <f>VLOOKUP($A13,cuc!$A$2:$AA$2088,C$3,FALSE)</f>
        <v>1000970561</v>
      </c>
      <c r="D13" s="28">
        <f>VLOOKUP($A13,cuc!$A$2:$AA$2088,D$3,FALSE)</f>
        <v>1113153461</v>
      </c>
      <c r="E13" s="28">
        <f>VLOOKUP($A13,cuc!$A$2:$AA$2088,E$3,FALSE)</f>
        <v>1214617633</v>
      </c>
      <c r="F13" s="28">
        <f>VLOOKUP($A13,cuc!$A$2:$AA$2088,F$3,FALSE)</f>
        <v>1314447748</v>
      </c>
      <c r="G13" s="29">
        <f>VLOOKUP($A13,cuc!$A$2:$AA$2088,G$3,FALSE)</f>
        <v>1411311466</v>
      </c>
      <c r="H13" s="29">
        <f>VLOOKUP($A13,cuc!$A$2:$AA$2088,H$3,FALSE)</f>
        <v>1274007689</v>
      </c>
    </row>
    <row r="14" spans="1:9" x14ac:dyDescent="0.25">
      <c r="A14" s="14">
        <v>420500</v>
      </c>
      <c r="B14" s="49" t="str">
        <f>PROPER(VLOOKUP($A14,cuc!$A$2:$AA$2088,B$3,FALSE))</f>
        <v xml:space="preserve">      Ingresos Por Utilidad En Venta De Inversiones Y Otros Activos</v>
      </c>
      <c r="C14" s="28">
        <f>VLOOKUP($A14,cuc!$A$2:$AA$2088,C$3,FALSE)</f>
        <v>245599.85</v>
      </c>
      <c r="D14" s="28">
        <f>VLOOKUP($A14,cuc!$A$2:$AA$2088,D$3,FALSE)</f>
        <v>38598.47</v>
      </c>
      <c r="E14" s="28">
        <f>VLOOKUP($A14,cuc!$A$2:$AA$2088,E$3,FALSE)</f>
        <v>163984.03</v>
      </c>
      <c r="F14" s="28">
        <f>VLOOKUP($A14,cuc!$A$2:$AA$2088,F$3,FALSE)</f>
        <v>44105.94</v>
      </c>
      <c r="G14" s="29">
        <f>VLOOKUP($A14,cuc!$A$2:$AA$2088,G$3,FALSE)</f>
        <v>1567320.14</v>
      </c>
      <c r="H14" s="29">
        <f>VLOOKUP($A14,cuc!$A$2:$AA$2088,H$3,FALSE)</f>
        <v>65434.3</v>
      </c>
    </row>
    <row r="15" spans="1:9" x14ac:dyDescent="0.25">
      <c r="A15" s="14">
        <v>421000</v>
      </c>
      <c r="B15" s="49" t="str">
        <f>PROPER(VLOOKUP($A15,cuc!$A$2:$AA$2088,B$3,FALSE))</f>
        <v xml:space="preserve">      Ingresos Por Valoración Inversiones</v>
      </c>
      <c r="C15" s="28">
        <f>VLOOKUP($A15,cuc!$A$2:$AA$2088,C$3,FALSE)</f>
        <v>27404450.420000002</v>
      </c>
      <c r="D15" s="28">
        <f>VLOOKUP($A15,cuc!$A$2:$AA$2088,D$3,FALSE)</f>
        <v>40805287.600000001</v>
      </c>
      <c r="E15" s="28">
        <f>VLOOKUP($A15,cuc!$A$2:$AA$2088,E$3,FALSE)</f>
        <v>60979550.649999999</v>
      </c>
      <c r="F15" s="28">
        <f>VLOOKUP($A15,cuc!$A$2:$AA$2088,F$3,FALSE)</f>
        <v>6279522.7699999996</v>
      </c>
      <c r="G15" s="29">
        <f>VLOOKUP($A15,cuc!$A$2:$AA$2088,G$3,FALSE)</f>
        <v>7717368.4500000002</v>
      </c>
      <c r="H15" s="29">
        <f>VLOOKUP($A15,cuc!$A$2:$AA$2088,H$3,FALSE)</f>
        <v>3700938.45</v>
      </c>
    </row>
    <row r="16" spans="1:9" x14ac:dyDescent="0.25">
      <c r="A16" s="14">
        <v>422004</v>
      </c>
      <c r="B16" s="49" t="str">
        <f>PROPER(VLOOKUP($A16,cuc!$A$2:$AA$2088,B$3,FALSE))</f>
        <v xml:space="preserve">         Intereses De Bancos Y Otras Entidades Con Actividad Financiera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422005</v>
      </c>
      <c r="B17" s="49" t="str">
        <f>PROPER(VLOOKUP($A17,cuc!$A$2:$AA$2088,B$3,FALSE))</f>
        <v xml:space="preserve">         Dividendos, Participaciones Y Retornos</v>
      </c>
      <c r="C17" s="28">
        <f>VLOOKUP($A17,cuc!$A$2:$AA$2088,C$3,FALSE)</f>
        <v>5971143</v>
      </c>
      <c r="D17" s="28">
        <f>VLOOKUP($A17,cuc!$A$2:$AA$2088,D$3,FALSE)</f>
        <v>8369587.9400000004</v>
      </c>
      <c r="E17" s="28">
        <f>VLOOKUP($A17,cuc!$A$2:$AA$2088,E$3,FALSE)</f>
        <v>10374629</v>
      </c>
      <c r="F17" s="28">
        <f>VLOOKUP($A17,cuc!$A$2:$AA$2088,F$3,FALSE)</f>
        <v>11862555</v>
      </c>
      <c r="G17" s="29">
        <f>VLOOKUP($A17,cuc!$A$2:$AA$2088,G$3,FALSE)</f>
        <v>6881924</v>
      </c>
      <c r="H17" s="29">
        <f>VLOOKUP($A17,cuc!$A$2:$AA$2088,H$3,FALSE)</f>
        <v>5443853</v>
      </c>
    </row>
    <row r="18" spans="1:8" x14ac:dyDescent="0.25">
      <c r="A18" s="14">
        <v>422010</v>
      </c>
      <c r="B18" s="49" t="str">
        <f>PROPER(VLOOKUP($A18,cuc!$A$2:$AA$2088,B$3,FALSE))</f>
        <v xml:space="preserve">         Comisiones Y/O Honorarios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423000</v>
      </c>
      <c r="B19" s="49" t="str">
        <f>PROPER(VLOOKUP($A19,cuc!$A$2:$AA$2088,B$3,FALSE))</f>
        <v xml:space="preserve">      Administrativos Y Sociales</v>
      </c>
      <c r="C19" s="28">
        <f>VLOOKUP($A19,cuc!$A$2:$AA$2088,C$3,FALSE)</f>
        <v>0</v>
      </c>
      <c r="D19" s="28">
        <f>VLOOKUP($A19,cuc!$A$2:$AA$2088,D$3,FALSE)</f>
        <v>0</v>
      </c>
      <c r="E19" s="28">
        <f>VLOOKUP($A19,cuc!$A$2:$AA$2088,E$3,FALSE)</f>
        <v>3761417</v>
      </c>
      <c r="F19" s="28">
        <f>VLOOKUP($A19,cuc!$A$2:$AA$2088,F$3,FALSE)</f>
        <v>0</v>
      </c>
      <c r="G19" s="29">
        <f>VLOOKUP($A19,cuc!$A$2:$AA$2088,G$3,FALSE)</f>
        <v>0</v>
      </c>
      <c r="H19" s="29">
        <f>VLOOKUP($A19,cuc!$A$2:$AA$2088,H$3,FALSE)</f>
        <v>970589.71</v>
      </c>
    </row>
    <row r="20" spans="1:8" ht="14.4" thickBot="1" x14ac:dyDescent="0.3">
      <c r="A20" s="15"/>
      <c r="B20" s="19" t="s">
        <v>1505</v>
      </c>
      <c r="C20" s="31">
        <f>SUM(C13:C19)</f>
        <v>1034591754.27</v>
      </c>
      <c r="D20" s="31">
        <f t="shared" ref="D20:H20" si="2">SUM(D13:D19)</f>
        <v>1162366935.01</v>
      </c>
      <c r="E20" s="31">
        <f t="shared" si="2"/>
        <v>1289897213.6800001</v>
      </c>
      <c r="F20" s="31">
        <f t="shared" si="2"/>
        <v>1332633931.71</v>
      </c>
      <c r="G20" s="31">
        <f t="shared" si="2"/>
        <v>1427478078.5900002</v>
      </c>
      <c r="H20" s="31">
        <f t="shared" si="2"/>
        <v>1284188504.46</v>
      </c>
    </row>
    <row r="22" spans="1:8" ht="14.4" thickBot="1" x14ac:dyDescent="0.3"/>
    <row r="23" spans="1:8" ht="15.6" customHeight="1" x14ac:dyDescent="0.25">
      <c r="B23" s="20" t="s">
        <v>1408</v>
      </c>
      <c r="C23" s="12" t="str">
        <f t="shared" ref="C23:H23" si="3">+C4</f>
        <v>Año 16</v>
      </c>
      <c r="D23" s="12" t="str">
        <f t="shared" si="3"/>
        <v>Año 17</v>
      </c>
      <c r="E23" s="12" t="str">
        <f t="shared" si="3"/>
        <v>Año 18</v>
      </c>
      <c r="F23" s="12" t="str">
        <f t="shared" si="3"/>
        <v>Año 19</v>
      </c>
      <c r="G23" s="12" t="str">
        <f t="shared" si="3"/>
        <v>Año 20</v>
      </c>
      <c r="H23" s="12" t="str">
        <f t="shared" si="3"/>
        <v>Año 21</v>
      </c>
    </row>
    <row r="24" spans="1:8" x14ac:dyDescent="0.25">
      <c r="B24" s="10" t="s">
        <v>1506</v>
      </c>
      <c r="C24" s="27">
        <f>+C10/C20</f>
        <v>0.55307205260276093</v>
      </c>
      <c r="D24" s="27">
        <f t="shared" ref="D24:H24" si="4">+D10/D20</f>
        <v>0.59451607190121492</v>
      </c>
      <c r="E24" s="27">
        <f t="shared" si="4"/>
        <v>0.60128807943329055</v>
      </c>
      <c r="F24" s="27">
        <f t="shared" si="4"/>
        <v>0.60973530517668306</v>
      </c>
      <c r="G24" s="27">
        <f t="shared" si="4"/>
        <v>0.57709143901088755</v>
      </c>
      <c r="H24" s="27">
        <f t="shared" si="4"/>
        <v>0.54500277298020317</v>
      </c>
    </row>
  </sheetData>
  <conditionalFormatting sqref="C24:H24">
    <cfRule type="colorScale" priority="1">
      <colorScale>
        <cfvo type="min"/>
        <cfvo type="percentile" val="50"/>
        <cfvo type="max"/>
        <color rgb="FF63BE7B"/>
        <color rgb="FFFFEB84"/>
        <color rgb="FFF8696B"/>
      </colorScale>
    </cfRule>
  </conditionalFormatting>
  <conditionalFormatting sqref="H24">
    <cfRule type="colorScale" priority="5">
      <colorScale>
        <cfvo type="min"/>
        <cfvo type="percentile" val="50"/>
        <cfvo type="max"/>
        <color rgb="FF63BE7B"/>
        <color rgb="FFFFEB84"/>
        <color rgb="FFF8696B"/>
      </colorScale>
    </cfRule>
  </conditionalFormatting>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C4765-5B22-4E89-9584-76276288436A}">
  <dimension ref="A1:O35"/>
  <sheetViews>
    <sheetView showGridLines="0" zoomScale="190" zoomScaleNormal="190" workbookViewId="0">
      <pane xSplit="1" ySplit="1" topLeftCell="B2" activePane="bottomRight" state="frozen"/>
      <selection pane="topRight" activeCell="B1" sqref="B1"/>
      <selection pane="bottomLeft" activeCell="A2" sqref="A2"/>
      <selection pane="bottomRight" activeCell="B3" sqref="B3"/>
    </sheetView>
  </sheetViews>
  <sheetFormatPr baseColWidth="10" defaultColWidth="4.77734375" defaultRowHeight="18" x14ac:dyDescent="0.3"/>
  <cols>
    <col min="1" max="1" width="7" style="365" customWidth="1"/>
    <col min="2" max="2" width="49.44140625" style="310" customWidth="1"/>
    <col min="3" max="4" width="3.21875" style="339" bestFit="1" customWidth="1"/>
    <col min="5" max="5" width="3.44140625" style="339" bestFit="1" customWidth="1"/>
    <col min="6" max="7" width="3.33203125" style="339" bestFit="1" customWidth="1"/>
    <col min="8" max="8" width="3.21875" style="339" bestFit="1" customWidth="1"/>
    <col min="9" max="9" width="3.109375" style="339" bestFit="1" customWidth="1"/>
    <col min="10" max="10" width="3.33203125" style="339" bestFit="1" customWidth="1"/>
    <col min="11" max="12" width="3.21875" style="339" bestFit="1" customWidth="1"/>
    <col min="13" max="13" width="3.33203125" style="339" bestFit="1" customWidth="1"/>
    <col min="14" max="14" width="3" style="339" bestFit="1" customWidth="1"/>
    <col min="15" max="15" width="8.21875" style="364" bestFit="1" customWidth="1"/>
    <col min="16" max="16384" width="4.77734375" style="310"/>
  </cols>
  <sheetData>
    <row r="1" spans="1:15" s="368" customFormat="1" ht="10.199999999999999" x14ac:dyDescent="0.3">
      <c r="A1" s="369" t="s">
        <v>0</v>
      </c>
      <c r="B1" s="369" t="s">
        <v>2709</v>
      </c>
      <c r="C1" s="369" t="s">
        <v>3002</v>
      </c>
      <c r="D1" s="369" t="s">
        <v>3001</v>
      </c>
      <c r="E1" s="369" t="s">
        <v>3000</v>
      </c>
      <c r="F1" s="369" t="s">
        <v>2999</v>
      </c>
      <c r="G1" s="369" t="s">
        <v>2998</v>
      </c>
      <c r="H1" s="369" t="s">
        <v>2997</v>
      </c>
      <c r="I1" s="369" t="s">
        <v>2996</v>
      </c>
      <c r="J1" s="369" t="s">
        <v>2995</v>
      </c>
      <c r="K1" s="369" t="s">
        <v>2994</v>
      </c>
      <c r="L1" s="369" t="s">
        <v>2993</v>
      </c>
      <c r="M1" s="369" t="s">
        <v>2992</v>
      </c>
      <c r="N1" s="369" t="s">
        <v>2991</v>
      </c>
      <c r="O1" s="317"/>
    </row>
    <row r="2" spans="1:15" ht="27.6" x14ac:dyDescent="0.3">
      <c r="A2" s="408" t="s">
        <v>2990</v>
      </c>
      <c r="B2" s="314" t="s">
        <v>2989</v>
      </c>
      <c r="C2" s="315"/>
      <c r="D2" s="315"/>
      <c r="E2" s="315"/>
      <c r="F2" s="315"/>
      <c r="G2" s="315"/>
      <c r="H2" s="315"/>
      <c r="I2" s="315"/>
      <c r="J2" s="315"/>
      <c r="K2" s="315"/>
      <c r="L2" s="315"/>
      <c r="M2" s="315"/>
      <c r="N2" s="315" t="s">
        <v>2962</v>
      </c>
    </row>
    <row r="3" spans="1:15" ht="13.8" x14ac:dyDescent="0.3">
      <c r="A3" s="408"/>
      <c r="B3" s="314" t="s">
        <v>2988</v>
      </c>
      <c r="C3" s="315"/>
      <c r="D3" s="315"/>
      <c r="E3" s="315"/>
      <c r="F3" s="315" t="s">
        <v>2962</v>
      </c>
      <c r="G3" s="315"/>
      <c r="H3" s="315"/>
      <c r="I3" s="315"/>
      <c r="J3" s="315"/>
      <c r="K3" s="315" t="s">
        <v>2962</v>
      </c>
      <c r="L3" s="315"/>
      <c r="M3" s="315"/>
      <c r="N3" s="315"/>
    </row>
    <row r="4" spans="1:15" ht="13.8" x14ac:dyDescent="0.3">
      <c r="A4" s="408"/>
      <c r="B4" s="314" t="s">
        <v>2987</v>
      </c>
      <c r="C4" s="315" t="s">
        <v>2962</v>
      </c>
      <c r="D4" s="315"/>
      <c r="E4" s="315"/>
      <c r="F4" s="315" t="s">
        <v>2962</v>
      </c>
      <c r="G4" s="315"/>
      <c r="H4" s="315"/>
      <c r="I4" s="315" t="s">
        <v>2962</v>
      </c>
      <c r="J4" s="315"/>
      <c r="K4" s="315"/>
      <c r="L4" s="315" t="s">
        <v>2962</v>
      </c>
      <c r="M4" s="315"/>
      <c r="N4" s="315"/>
    </row>
    <row r="5" spans="1:15" ht="13.8" x14ac:dyDescent="0.3">
      <c r="A5" s="408"/>
      <c r="B5" s="314" t="s">
        <v>2986</v>
      </c>
      <c r="C5" s="315" t="s">
        <v>2962</v>
      </c>
      <c r="D5" s="315"/>
      <c r="E5" s="315"/>
      <c r="F5" s="315" t="s">
        <v>2962</v>
      </c>
      <c r="G5" s="315"/>
      <c r="H5" s="315"/>
      <c r="I5" s="315" t="s">
        <v>2962</v>
      </c>
      <c r="J5" s="315"/>
      <c r="K5" s="315"/>
      <c r="L5" s="315" t="s">
        <v>2962</v>
      </c>
      <c r="M5" s="315"/>
      <c r="N5" s="315"/>
    </row>
    <row r="6" spans="1:15" ht="41.4" x14ac:dyDescent="0.3">
      <c r="A6" s="413" t="s">
        <v>2850</v>
      </c>
      <c r="B6" s="326" t="s">
        <v>3007</v>
      </c>
      <c r="C6" s="327" t="s">
        <v>2962</v>
      </c>
      <c r="D6" s="327" t="s">
        <v>2962</v>
      </c>
      <c r="E6" s="327" t="s">
        <v>2962</v>
      </c>
      <c r="F6" s="327" t="s">
        <v>2962</v>
      </c>
      <c r="G6" s="327" t="s">
        <v>2962</v>
      </c>
      <c r="H6" s="327" t="s">
        <v>2962</v>
      </c>
      <c r="I6" s="327" t="s">
        <v>2962</v>
      </c>
      <c r="J6" s="327" t="s">
        <v>2962</v>
      </c>
      <c r="K6" s="327" t="s">
        <v>2962</v>
      </c>
      <c r="L6" s="327" t="s">
        <v>2962</v>
      </c>
      <c r="M6" s="327" t="s">
        <v>2962</v>
      </c>
      <c r="N6" s="327" t="s">
        <v>2962</v>
      </c>
    </row>
    <row r="7" spans="1:15" ht="27.6" x14ac:dyDescent="0.3">
      <c r="A7" s="413"/>
      <c r="B7" s="326" t="s">
        <v>2985</v>
      </c>
      <c r="C7" s="327" t="s">
        <v>2962</v>
      </c>
      <c r="D7" s="327"/>
      <c r="E7" s="327"/>
      <c r="F7" s="327" t="s">
        <v>2962</v>
      </c>
      <c r="G7" s="327"/>
      <c r="H7" s="327"/>
      <c r="I7" s="327" t="s">
        <v>2962</v>
      </c>
      <c r="J7" s="327"/>
      <c r="K7" s="327"/>
      <c r="L7" s="327" t="s">
        <v>2962</v>
      </c>
      <c r="M7" s="327"/>
      <c r="N7" s="327"/>
    </row>
    <row r="8" spans="1:15" ht="13.8" x14ac:dyDescent="0.3">
      <c r="A8" s="413"/>
      <c r="B8" s="326" t="s">
        <v>3003</v>
      </c>
      <c r="C8" s="327"/>
      <c r="D8" s="327"/>
      <c r="E8" s="327"/>
      <c r="F8" s="327"/>
      <c r="G8" s="327"/>
      <c r="H8" s="327"/>
      <c r="I8" s="327"/>
      <c r="J8" s="327"/>
      <c r="K8" s="327"/>
      <c r="L8" s="327"/>
      <c r="M8" s="327"/>
      <c r="N8" s="327" t="s">
        <v>2962</v>
      </c>
    </row>
    <row r="9" spans="1:15" ht="27.6" x14ac:dyDescent="0.3">
      <c r="A9" s="413"/>
      <c r="B9" s="326" t="s">
        <v>2984</v>
      </c>
      <c r="C9" s="327"/>
      <c r="D9" s="327" t="s">
        <v>2962</v>
      </c>
      <c r="E9" s="327"/>
      <c r="F9" s="327"/>
      <c r="G9" s="327" t="s">
        <v>2962</v>
      </c>
      <c r="H9" s="327"/>
      <c r="I9" s="327"/>
      <c r="J9" s="327" t="s">
        <v>2962</v>
      </c>
      <c r="K9" s="327"/>
      <c r="L9" s="327"/>
      <c r="M9" s="327" t="s">
        <v>2962</v>
      </c>
      <c r="N9" s="327"/>
    </row>
    <row r="10" spans="1:15" ht="13.8" x14ac:dyDescent="0.3">
      <c r="A10" s="413"/>
      <c r="B10" s="326" t="s">
        <v>2983</v>
      </c>
      <c r="C10" s="327"/>
      <c r="D10" s="327"/>
      <c r="E10" s="327" t="s">
        <v>2962</v>
      </c>
      <c r="F10" s="327"/>
      <c r="G10" s="327"/>
      <c r="H10" s="327" t="s">
        <v>2962</v>
      </c>
      <c r="I10" s="327"/>
      <c r="J10" s="327"/>
      <c r="K10" s="327" t="s">
        <v>2962</v>
      </c>
      <c r="L10" s="327"/>
      <c r="M10" s="327"/>
      <c r="N10" s="327" t="s">
        <v>2962</v>
      </c>
    </row>
    <row r="11" spans="1:15" ht="41.4" x14ac:dyDescent="0.3">
      <c r="A11" s="412" t="s">
        <v>2982</v>
      </c>
      <c r="B11" s="322" t="s">
        <v>2981</v>
      </c>
      <c r="C11" s="323"/>
      <c r="D11" s="323" t="s">
        <v>2962</v>
      </c>
      <c r="E11" s="323"/>
      <c r="F11" s="323"/>
      <c r="G11" s="323"/>
      <c r="H11" s="323"/>
      <c r="I11" s="323"/>
      <c r="J11" s="323" t="s">
        <v>2962</v>
      </c>
      <c r="K11" s="323"/>
      <c r="L11" s="323"/>
      <c r="M11" s="323"/>
      <c r="N11" s="323"/>
    </row>
    <row r="12" spans="1:15" ht="15.6" customHeight="1" x14ac:dyDescent="0.3">
      <c r="A12" s="412"/>
      <c r="B12" s="322" t="s">
        <v>2980</v>
      </c>
      <c r="C12" s="323"/>
      <c r="D12" s="323" t="s">
        <v>2962</v>
      </c>
      <c r="E12" s="323"/>
      <c r="F12" s="323"/>
      <c r="G12" s="323"/>
      <c r="H12" s="323"/>
      <c r="I12" s="323"/>
      <c r="J12" s="323" t="s">
        <v>2962</v>
      </c>
      <c r="K12" s="323"/>
      <c r="L12" s="323"/>
      <c r="M12" s="323"/>
      <c r="N12" s="323"/>
    </row>
    <row r="13" spans="1:15" ht="13.8" x14ac:dyDescent="0.3">
      <c r="A13" s="412"/>
      <c r="B13" s="322" t="s">
        <v>2979</v>
      </c>
      <c r="C13" s="323"/>
      <c r="D13" s="323" t="s">
        <v>2962</v>
      </c>
      <c r="E13" s="323"/>
      <c r="F13" s="323"/>
      <c r="G13" s="323"/>
      <c r="H13" s="323"/>
      <c r="I13" s="323"/>
      <c r="J13" s="323" t="s">
        <v>2962</v>
      </c>
      <c r="K13" s="323"/>
      <c r="L13" s="323"/>
      <c r="M13" s="323"/>
      <c r="N13" s="323"/>
    </row>
    <row r="14" spans="1:15" ht="27.6" x14ac:dyDescent="0.3">
      <c r="A14" s="412"/>
      <c r="B14" s="322" t="s">
        <v>2758</v>
      </c>
      <c r="C14" s="323"/>
      <c r="D14" s="323" t="s">
        <v>2962</v>
      </c>
      <c r="E14" s="323"/>
      <c r="F14" s="323"/>
      <c r="G14" s="323"/>
      <c r="H14" s="323"/>
      <c r="I14" s="323"/>
      <c r="J14" s="323" t="s">
        <v>2962</v>
      </c>
      <c r="K14" s="323"/>
      <c r="L14" s="323"/>
      <c r="M14" s="323"/>
      <c r="N14" s="323"/>
    </row>
    <row r="15" spans="1:15" ht="27.6" x14ac:dyDescent="0.3">
      <c r="A15" s="412"/>
      <c r="B15" s="322" t="s">
        <v>2759</v>
      </c>
      <c r="C15" s="323"/>
      <c r="D15" s="323" t="s">
        <v>2962</v>
      </c>
      <c r="E15" s="323"/>
      <c r="F15" s="323"/>
      <c r="G15" s="323"/>
      <c r="H15" s="323"/>
      <c r="I15" s="323"/>
      <c r="J15" s="323" t="s">
        <v>2962</v>
      </c>
      <c r="K15" s="323"/>
      <c r="L15" s="323"/>
      <c r="M15" s="323"/>
      <c r="N15" s="323"/>
    </row>
    <row r="16" spans="1:15" ht="13.8" x14ac:dyDescent="0.3">
      <c r="A16" s="409" t="s">
        <v>2978</v>
      </c>
      <c r="B16" s="367" t="s">
        <v>2977</v>
      </c>
      <c r="C16" s="366" t="s">
        <v>2962</v>
      </c>
      <c r="D16" s="366" t="s">
        <v>2962</v>
      </c>
      <c r="E16" s="366" t="s">
        <v>2962</v>
      </c>
      <c r="F16" s="366" t="s">
        <v>2962</v>
      </c>
      <c r="G16" s="366" t="s">
        <v>2962</v>
      </c>
      <c r="H16" s="366" t="s">
        <v>2962</v>
      </c>
      <c r="I16" s="366" t="s">
        <v>2962</v>
      </c>
      <c r="J16" s="366" t="s">
        <v>2962</v>
      </c>
      <c r="K16" s="366" t="s">
        <v>2962</v>
      </c>
      <c r="L16" s="366" t="s">
        <v>2962</v>
      </c>
      <c r="M16" s="366" t="s">
        <v>2962</v>
      </c>
      <c r="N16" s="366" t="s">
        <v>2962</v>
      </c>
    </row>
    <row r="17" spans="1:15" ht="13.8" x14ac:dyDescent="0.3">
      <c r="A17" s="410"/>
      <c r="B17" s="367" t="s">
        <v>3004</v>
      </c>
      <c r="C17" s="366" t="s">
        <v>2962</v>
      </c>
      <c r="D17" s="366" t="s">
        <v>2962</v>
      </c>
      <c r="E17" s="366" t="s">
        <v>2962</v>
      </c>
      <c r="F17" s="366" t="s">
        <v>2962</v>
      </c>
      <c r="G17" s="366" t="s">
        <v>2962</v>
      </c>
      <c r="H17" s="366" t="s">
        <v>2962</v>
      </c>
      <c r="I17" s="366" t="s">
        <v>2962</v>
      </c>
      <c r="J17" s="366" t="s">
        <v>2962</v>
      </c>
      <c r="K17" s="366" t="s">
        <v>2962</v>
      </c>
      <c r="L17" s="366" t="s">
        <v>2962</v>
      </c>
      <c r="M17" s="366" t="s">
        <v>2962</v>
      </c>
      <c r="N17" s="366" t="s">
        <v>2962</v>
      </c>
    </row>
    <row r="18" spans="1:15" ht="27.6" x14ac:dyDescent="0.3">
      <c r="A18" s="410"/>
      <c r="B18" s="367" t="s">
        <v>3005</v>
      </c>
      <c r="C18" s="366"/>
      <c r="D18" s="366"/>
      <c r="E18" s="366"/>
      <c r="F18" s="366"/>
      <c r="G18" s="366"/>
      <c r="H18" s="366"/>
      <c r="I18" s="366"/>
      <c r="J18" s="366"/>
      <c r="K18" s="366"/>
      <c r="L18" s="366"/>
      <c r="M18" s="366"/>
      <c r="N18" s="366" t="s">
        <v>2962</v>
      </c>
    </row>
    <row r="19" spans="1:15" ht="27.6" x14ac:dyDescent="0.3">
      <c r="A19" s="410"/>
      <c r="B19" s="367" t="s">
        <v>2976</v>
      </c>
      <c r="C19" s="366" t="s">
        <v>2962</v>
      </c>
      <c r="D19" s="366"/>
      <c r="E19" s="366"/>
      <c r="F19" s="366" t="s">
        <v>2962</v>
      </c>
      <c r="G19" s="366"/>
      <c r="H19" s="366"/>
      <c r="I19" s="366" t="s">
        <v>2962</v>
      </c>
      <c r="J19" s="366"/>
      <c r="K19" s="366"/>
      <c r="L19" s="366" t="s">
        <v>2962</v>
      </c>
      <c r="M19" s="366"/>
      <c r="N19" s="366"/>
    </row>
    <row r="20" spans="1:15" ht="27.6" x14ac:dyDescent="0.3">
      <c r="A20" s="410"/>
      <c r="B20" s="367" t="s">
        <v>2975</v>
      </c>
      <c r="C20" s="366" t="s">
        <v>2962</v>
      </c>
      <c r="D20" s="366"/>
      <c r="E20" s="366"/>
      <c r="F20" s="366"/>
      <c r="G20" s="366"/>
      <c r="H20" s="366"/>
      <c r="I20" s="366" t="s">
        <v>2962</v>
      </c>
      <c r="J20" s="366"/>
      <c r="K20" s="366"/>
      <c r="L20" s="366"/>
      <c r="M20" s="366"/>
      <c r="N20" s="366"/>
    </row>
    <row r="21" spans="1:15" ht="13.8" x14ac:dyDescent="0.3">
      <c r="A21" s="411"/>
      <c r="B21" s="367" t="s">
        <v>2974</v>
      </c>
      <c r="C21" s="366" t="s">
        <v>2962</v>
      </c>
      <c r="D21" s="366"/>
      <c r="E21" s="366"/>
      <c r="F21" s="366" t="s">
        <v>2962</v>
      </c>
      <c r="G21" s="366"/>
      <c r="H21" s="366"/>
      <c r="I21" s="366" t="s">
        <v>2962</v>
      </c>
      <c r="J21" s="366"/>
      <c r="K21" s="366"/>
      <c r="L21" s="366" t="s">
        <v>2962</v>
      </c>
      <c r="M21" s="366"/>
      <c r="N21" s="366"/>
    </row>
    <row r="22" spans="1:15" ht="13.8" x14ac:dyDescent="0.3">
      <c r="A22" s="414" t="s">
        <v>2843</v>
      </c>
      <c r="B22" s="331" t="s">
        <v>2973</v>
      </c>
      <c r="C22" s="332"/>
      <c r="D22" s="332"/>
      <c r="E22" s="332"/>
      <c r="F22" s="332"/>
      <c r="G22" s="332"/>
      <c r="H22" s="332"/>
      <c r="I22" s="332"/>
      <c r="J22" s="332"/>
      <c r="K22" s="332"/>
      <c r="L22" s="332"/>
      <c r="M22" s="332"/>
      <c r="N22" s="332" t="s">
        <v>2962</v>
      </c>
    </row>
    <row r="23" spans="1:15" ht="13.8" x14ac:dyDescent="0.3">
      <c r="A23" s="414"/>
      <c r="B23" s="331" t="s">
        <v>2972</v>
      </c>
      <c r="C23" s="332"/>
      <c r="D23" s="332"/>
      <c r="E23" s="332"/>
      <c r="F23" s="332"/>
      <c r="G23" s="332"/>
      <c r="H23" s="332"/>
      <c r="I23" s="332"/>
      <c r="J23" s="332"/>
      <c r="K23" s="332"/>
      <c r="L23" s="332"/>
      <c r="M23" s="332" t="s">
        <v>2962</v>
      </c>
      <c r="N23" s="332"/>
    </row>
    <row r="24" spans="1:15" ht="13.8" x14ac:dyDescent="0.3">
      <c r="A24" s="414"/>
      <c r="B24" s="331" t="s">
        <v>2971</v>
      </c>
      <c r="C24" s="332" t="s">
        <v>2962</v>
      </c>
      <c r="D24" s="332"/>
      <c r="E24" s="332"/>
      <c r="F24" s="332"/>
      <c r="G24" s="332"/>
      <c r="H24" s="332"/>
      <c r="I24" s="332"/>
      <c r="J24" s="332"/>
      <c r="K24" s="332"/>
      <c r="L24" s="332"/>
      <c r="M24" s="332"/>
      <c r="N24" s="332"/>
    </row>
    <row r="25" spans="1:15" ht="13.8" x14ac:dyDescent="0.3">
      <c r="A25" s="414"/>
      <c r="B25" s="314" t="s">
        <v>2809</v>
      </c>
      <c r="C25" s="315" t="s">
        <v>2962</v>
      </c>
      <c r="D25" s="315"/>
      <c r="E25" s="315"/>
      <c r="F25" s="315" t="s">
        <v>2962</v>
      </c>
      <c r="G25" s="315"/>
      <c r="H25" s="315"/>
      <c r="I25" s="315" t="s">
        <v>2962</v>
      </c>
      <c r="J25" s="315"/>
      <c r="K25" s="315"/>
      <c r="L25" s="315" t="s">
        <v>2962</v>
      </c>
      <c r="M25" s="315"/>
      <c r="N25" s="315"/>
    </row>
    <row r="26" spans="1:15" ht="13.8" x14ac:dyDescent="0.3">
      <c r="A26" s="414"/>
      <c r="B26" s="331" t="s">
        <v>2970</v>
      </c>
      <c r="C26" s="332" t="s">
        <v>2962</v>
      </c>
      <c r="D26" s="332"/>
      <c r="E26" s="332"/>
      <c r="F26" s="332"/>
      <c r="G26" s="332"/>
      <c r="H26" s="332"/>
      <c r="I26" s="332"/>
      <c r="J26" s="332"/>
      <c r="K26" s="332"/>
      <c r="L26" s="332"/>
      <c r="M26" s="332"/>
      <c r="N26" s="332"/>
    </row>
    <row r="27" spans="1:15" ht="13.8" x14ac:dyDescent="0.3">
      <c r="A27" s="414"/>
      <c r="B27" s="331" t="s">
        <v>2969</v>
      </c>
      <c r="C27" s="332" t="s">
        <v>2962</v>
      </c>
      <c r="D27" s="332" t="s">
        <v>2962</v>
      </c>
      <c r="E27" s="332" t="s">
        <v>2962</v>
      </c>
      <c r="F27" s="332" t="s">
        <v>2962</v>
      </c>
      <c r="G27" s="332" t="s">
        <v>2962</v>
      </c>
      <c r="H27" s="332" t="s">
        <v>2962</v>
      </c>
      <c r="I27" s="332" t="s">
        <v>2962</v>
      </c>
      <c r="J27" s="332" t="s">
        <v>2962</v>
      </c>
      <c r="K27" s="332" t="s">
        <v>2962</v>
      </c>
      <c r="L27" s="332" t="s">
        <v>2962</v>
      </c>
      <c r="M27" s="332" t="s">
        <v>2962</v>
      </c>
      <c r="N27" s="332" t="s">
        <v>2962</v>
      </c>
      <c r="O27" s="364" t="s">
        <v>2968</v>
      </c>
    </row>
    <row r="28" spans="1:15" ht="13.8" x14ac:dyDescent="0.3">
      <c r="A28" s="414"/>
      <c r="B28" s="331" t="s">
        <v>2967</v>
      </c>
      <c r="C28" s="332"/>
      <c r="D28" s="332"/>
      <c r="E28" s="332" t="s">
        <v>2962</v>
      </c>
      <c r="F28" s="332"/>
      <c r="G28" s="332"/>
      <c r="H28" s="332"/>
      <c r="I28" s="332"/>
      <c r="J28" s="332"/>
      <c r="K28" s="332"/>
      <c r="L28" s="332"/>
      <c r="M28" s="332"/>
      <c r="N28" s="332"/>
    </row>
    <row r="29" spans="1:15" ht="13.8" x14ac:dyDescent="0.3">
      <c r="A29" s="414"/>
      <c r="B29" s="331" t="s">
        <v>2966</v>
      </c>
      <c r="C29" s="332"/>
      <c r="D29" s="332"/>
      <c r="E29" s="332"/>
      <c r="F29" s="332" t="s">
        <v>2962</v>
      </c>
      <c r="G29" s="332"/>
      <c r="H29" s="332"/>
      <c r="I29" s="332"/>
      <c r="J29" s="332"/>
      <c r="K29" s="332" t="s">
        <v>2962</v>
      </c>
      <c r="L29" s="332"/>
      <c r="M29" s="332"/>
      <c r="N29" s="332"/>
    </row>
    <row r="30" spans="1:15" ht="18.600000000000001" customHeight="1" x14ac:dyDescent="0.3">
      <c r="A30" s="414"/>
      <c r="B30" s="331" t="s">
        <v>3006</v>
      </c>
      <c r="C30" s="332"/>
      <c r="D30" s="332"/>
      <c r="E30" s="332"/>
      <c r="F30" s="332"/>
      <c r="G30" s="332" t="s">
        <v>2962</v>
      </c>
      <c r="H30" s="332"/>
      <c r="I30" s="332"/>
      <c r="J30" s="332"/>
      <c r="K30" s="332"/>
      <c r="L30" s="332" t="s">
        <v>2962</v>
      </c>
      <c r="M30" s="332"/>
      <c r="N30" s="332"/>
    </row>
    <row r="31" spans="1:15" ht="28.8" customHeight="1" x14ac:dyDescent="0.3">
      <c r="A31" s="414"/>
      <c r="B31" s="331" t="s">
        <v>2798</v>
      </c>
      <c r="C31" s="332"/>
      <c r="D31" s="332"/>
      <c r="E31" s="332"/>
      <c r="F31" s="332"/>
      <c r="G31" s="332"/>
      <c r="H31" s="332" t="s">
        <v>2962</v>
      </c>
      <c r="I31" s="332"/>
      <c r="J31" s="332"/>
      <c r="K31" s="332"/>
      <c r="L31" s="332"/>
      <c r="M31" s="332" t="s">
        <v>2962</v>
      </c>
      <c r="N31" s="332"/>
    </row>
    <row r="32" spans="1:15" ht="13.8" x14ac:dyDescent="0.3">
      <c r="A32" s="414"/>
      <c r="B32" s="331" t="s">
        <v>2965</v>
      </c>
      <c r="C32" s="332"/>
      <c r="D32" s="332"/>
      <c r="E32" s="332"/>
      <c r="F32" s="332"/>
      <c r="G32" s="332"/>
      <c r="H32" s="332"/>
      <c r="I32" s="332"/>
      <c r="J32" s="332" t="s">
        <v>2962</v>
      </c>
      <c r="K32" s="332"/>
      <c r="L32" s="332"/>
      <c r="M32" s="332"/>
      <c r="N32" s="332"/>
    </row>
    <row r="33" spans="1:14" ht="13.8" x14ac:dyDescent="0.3">
      <c r="A33" s="414"/>
      <c r="B33" s="331" t="s">
        <v>2964</v>
      </c>
      <c r="C33" s="332"/>
      <c r="D33" s="332"/>
      <c r="E33" s="332"/>
      <c r="F33" s="332"/>
      <c r="G33" s="332"/>
      <c r="H33" s="332"/>
      <c r="I33" s="332"/>
      <c r="J33" s="332"/>
      <c r="K33" s="332" t="s">
        <v>2962</v>
      </c>
      <c r="L33" s="332"/>
      <c r="M33" s="332"/>
      <c r="N33" s="332"/>
    </row>
    <row r="34" spans="1:14" ht="13.8" x14ac:dyDescent="0.3">
      <c r="A34" s="414"/>
      <c r="B34" s="331" t="s">
        <v>3068</v>
      </c>
      <c r="C34" s="332"/>
      <c r="D34" s="332"/>
      <c r="E34" s="332"/>
      <c r="F34" s="332"/>
      <c r="G34" s="332"/>
      <c r="H34" s="332"/>
      <c r="I34" s="332"/>
      <c r="J34" s="332"/>
      <c r="K34" s="332"/>
      <c r="L34" s="332" t="s">
        <v>2962</v>
      </c>
      <c r="M34" s="332"/>
      <c r="N34" s="332"/>
    </row>
    <row r="35" spans="1:14" ht="13.8" x14ac:dyDescent="0.3">
      <c r="A35" s="414"/>
      <c r="B35" s="331" t="s">
        <v>2963</v>
      </c>
      <c r="C35" s="332"/>
      <c r="D35" s="332"/>
      <c r="E35" s="332"/>
      <c r="F35" s="332"/>
      <c r="G35" s="332"/>
      <c r="H35" s="332"/>
      <c r="I35" s="332"/>
      <c r="J35" s="332"/>
      <c r="K35" s="332"/>
      <c r="L35" s="332"/>
      <c r="M35" s="332" t="s">
        <v>2962</v>
      </c>
      <c r="N35" s="332"/>
    </row>
  </sheetData>
  <autoFilter ref="A1:O35" xr:uid="{BFCC4765-5B22-4E89-9584-76276288436A}"/>
  <mergeCells count="5">
    <mergeCell ref="A2:A5"/>
    <mergeCell ref="A16:A21"/>
    <mergeCell ref="A11:A15"/>
    <mergeCell ref="A6:A10"/>
    <mergeCell ref="A22:A35"/>
  </mergeCells>
  <pageMargins left="0.7" right="0.7" top="0.75" bottom="0.75" header="0.3" footer="0.3"/>
  <pageSetup orientation="portrait" horizontalDpi="4294967293"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2EA06-8F75-464E-A44A-012F8A25E115}">
  <dimension ref="A1:BO20"/>
  <sheetViews>
    <sheetView showGridLines="0" zoomScale="180" zoomScaleNormal="180" workbookViewId="0">
      <pane xSplit="1" ySplit="4" topLeftCell="B12" activePane="bottomRight" state="frozen"/>
      <selection activeCell="C22" sqref="C22:H22"/>
      <selection pane="topRight" activeCell="C22" sqref="C22:H22"/>
      <selection pane="bottomLeft" activeCell="C22" sqref="C22:H22"/>
      <selection pane="bottomRight" activeCell="H17" sqref="H17"/>
    </sheetView>
  </sheetViews>
  <sheetFormatPr baseColWidth="10" defaultRowHeight="13.8" x14ac:dyDescent="0.25"/>
  <cols>
    <col min="1" max="1" width="6.77734375" style="1" bestFit="1" customWidth="1"/>
    <col min="2" max="2" width="31.88671875" style="1" customWidth="1"/>
    <col min="3" max="5" width="10.77734375" style="1" customWidth="1"/>
    <col min="6"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10.8" thickBot="1" x14ac:dyDescent="0.25">
      <c r="A2" s="23"/>
      <c r="B2" s="24"/>
      <c r="C2" s="25"/>
      <c r="D2" s="24"/>
      <c r="E2" s="24"/>
    </row>
    <row r="3" spans="1:67" s="9" customFormat="1" ht="8.4" thickBot="1" x14ac:dyDescent="0.2">
      <c r="B3" s="9">
        <v>2</v>
      </c>
      <c r="C3" s="9">
        <v>3</v>
      </c>
      <c r="D3" s="9">
        <v>4</v>
      </c>
      <c r="E3" s="9">
        <v>5</v>
      </c>
      <c r="F3" s="9">
        <v>6</v>
      </c>
      <c r="G3" s="9">
        <v>7</v>
      </c>
      <c r="H3" s="9">
        <v>8</v>
      </c>
    </row>
    <row r="4" spans="1:67" x14ac:dyDescent="0.25">
      <c r="A4" s="11" t="s">
        <v>139</v>
      </c>
      <c r="B4" s="20" t="s">
        <v>1408</v>
      </c>
      <c r="C4" s="12">
        <f>+cuc!C1</f>
        <v>42735</v>
      </c>
      <c r="D4" s="12">
        <f>+cuc!D1</f>
        <v>43100</v>
      </c>
      <c r="E4" s="12">
        <f>+cuc!E1</f>
        <v>43465</v>
      </c>
      <c r="F4" s="12">
        <f>+cuc!F1</f>
        <v>43830</v>
      </c>
      <c r="G4" s="12">
        <f>+cuc!G1</f>
        <v>44196</v>
      </c>
      <c r="H4" s="12">
        <f>+cuc!H1</f>
        <v>44500</v>
      </c>
      <c r="BD4" s="1">
        <v>140400</v>
      </c>
      <c r="BE4" s="1">
        <v>140500</v>
      </c>
      <c r="BF4" s="1">
        <v>141100</v>
      </c>
      <c r="BG4" s="1">
        <v>141200</v>
      </c>
      <c r="BH4" s="1">
        <v>144100</v>
      </c>
      <c r="BI4" s="1">
        <v>144200</v>
      </c>
      <c r="BJ4" s="1">
        <v>144800</v>
      </c>
      <c r="BK4" s="1">
        <v>145400</v>
      </c>
      <c r="BL4" s="1">
        <v>145500</v>
      </c>
      <c r="BM4" s="1">
        <v>146100</v>
      </c>
      <c r="BN4" s="1">
        <v>146200</v>
      </c>
      <c r="BO4" s="1">
        <v>146900</v>
      </c>
    </row>
    <row r="5" spans="1:67" ht="14.4" thickBot="1" x14ac:dyDescent="0.3">
      <c r="A5" s="15">
        <v>110500</v>
      </c>
      <c r="B5" s="22" t="str">
        <f>PROPER(VLOOKUP($A5,cuc!$A$2:$AA$2088,B$3,FALSE))</f>
        <v xml:space="preserve">      Caja</v>
      </c>
      <c r="C5" s="28">
        <f>VLOOKUP($A5,cuc!$A$2:$AA$2088,C$3,FALSE)</f>
        <v>1346100</v>
      </c>
      <c r="D5" s="28">
        <f>VLOOKUP($A5,cuc!$A$2:$AA$2088,D$3,FALSE)</f>
        <v>277600</v>
      </c>
      <c r="E5" s="28">
        <f>VLOOKUP($A5,cuc!$A$2:$AA$2088,E$3,FALSE)</f>
        <v>14407</v>
      </c>
      <c r="F5" s="28">
        <f>VLOOKUP($A5,cuc!$A$2:$AA$2088,F$3,FALSE)</f>
        <v>1098000</v>
      </c>
      <c r="G5" s="29">
        <f>VLOOKUP($A5,cuc!$A$2:$AA$2088,G$3,FALSE)</f>
        <v>1255150</v>
      </c>
      <c r="H5" s="29">
        <f>VLOOKUP($A5,cuc!$A$2:$AA$2088,H$3,FALSE)</f>
        <v>1156800</v>
      </c>
    </row>
    <row r="6" spans="1:67" ht="14.4" thickBot="1" x14ac:dyDescent="0.3">
      <c r="A6" s="15">
        <v>111000</v>
      </c>
      <c r="B6" s="22" t="str">
        <f>PROPER(VLOOKUP($A6,cuc!$A$2:$AA$2088,B$3,FALSE))</f>
        <v xml:space="preserve">      Bancos Y Otras Entidades Con Actividad Financiera</v>
      </c>
      <c r="C6" s="28">
        <f>VLOOKUP($A6,cuc!$A$2:$AA$2088,C$3,FALSE)</f>
        <v>82032386.180000007</v>
      </c>
      <c r="D6" s="28">
        <f>VLOOKUP($A6,cuc!$A$2:$AA$2088,D$3,FALSE)</f>
        <v>260379433.83000001</v>
      </c>
      <c r="E6" s="28">
        <f>VLOOKUP($A6,cuc!$A$2:$AA$2088,E$3,FALSE)</f>
        <v>318553800.24000001</v>
      </c>
      <c r="F6" s="28">
        <f>VLOOKUP($A6,cuc!$A$2:$AA$2088,F$3,FALSE)</f>
        <v>434369802.14999998</v>
      </c>
      <c r="G6" s="29">
        <f>VLOOKUP($A6,cuc!$A$2:$AA$2088,G$3,FALSE)</f>
        <v>569710181.62</v>
      </c>
      <c r="H6" s="29">
        <f>VLOOKUP($A6,cuc!$A$2:$AA$2088,H$3,FALSE)</f>
        <v>1047134673.5599999</v>
      </c>
    </row>
    <row r="7" spans="1:67" ht="14.4" thickBot="1" x14ac:dyDescent="0.3">
      <c r="A7" s="15">
        <v>111500</v>
      </c>
      <c r="B7" s="22" t="str">
        <f>PROPER(VLOOKUP($A7,cuc!$A$2:$AA$2088,B$3,FALSE))</f>
        <v xml:space="preserve">      Equivalentes Al  Efectivo (Compromiso De Pago)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ht="14.4" thickBot="1" x14ac:dyDescent="0.3">
      <c r="A8" s="15">
        <v>112000</v>
      </c>
      <c r="B8" s="22" t="str">
        <f>PROPER(VLOOKUP($A8,cuc!$A$2:$AA$2088,B$3,FALSE))</f>
        <v xml:space="preserve">      Efectivo De Uso Restringido Y/O Con Destinación Específica</v>
      </c>
      <c r="C8" s="28">
        <f>VLOOKUP($A8,cuc!$A$2:$AA$2088,C$3,FALSE)</f>
        <v>39312780.770000003</v>
      </c>
      <c r="D8" s="28">
        <f>VLOOKUP($A8,cuc!$A$2:$AA$2088,D$3,FALSE)</f>
        <v>48355408.060000002</v>
      </c>
      <c r="E8" s="28">
        <f>VLOOKUP($A8,cuc!$A$2:$AA$2088,E$3,FALSE)</f>
        <v>63405918.700000003</v>
      </c>
      <c r="F8" s="28">
        <f>VLOOKUP($A8,cuc!$A$2:$AA$2088,F$3,FALSE)</f>
        <v>68470628.579999998</v>
      </c>
      <c r="G8" s="29">
        <f>VLOOKUP($A8,cuc!$A$2:$AA$2088,G$3,FALSE)</f>
        <v>102447407.15000001</v>
      </c>
      <c r="H8" s="29">
        <f>VLOOKUP($A8,cuc!$A$2:$AA$2088,H$3,FALSE)</f>
        <v>112533126.03</v>
      </c>
    </row>
    <row r="9" spans="1:67" ht="14.4" thickBot="1" x14ac:dyDescent="0.3">
      <c r="A9" s="15">
        <v>122800</v>
      </c>
      <c r="B9" s="22" t="str">
        <f>PROPER(VLOOKUP($A9,cuc!$A$2:$AA$2088,B$3,FALSE))</f>
        <v xml:space="preserve">      Inversiones Contabilizadas A Costo Amortizado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ht="14.4" thickBot="1" x14ac:dyDescent="0.3">
      <c r="A10" s="15">
        <v>165000</v>
      </c>
      <c r="B10" s="22" t="str">
        <f>PROPER(VLOOKUP($A10,cuc!$A$2:$AA$2088,B$3,FALSE))</f>
        <v xml:space="preserve">      Deudores Patronales Y Empresas</v>
      </c>
      <c r="C10" s="28">
        <f>VLOOKUP($A10,cuc!$A$2:$AA$2088,C$3,FALSE)</f>
        <v>163125827</v>
      </c>
      <c r="D10" s="28">
        <f>VLOOKUP($A10,cuc!$A$2:$AA$2088,D$3,FALSE)</f>
        <v>629860856</v>
      </c>
      <c r="E10" s="28">
        <f>VLOOKUP($A10,cuc!$A$2:$AA$2088,E$3,FALSE)</f>
        <v>722719503</v>
      </c>
      <c r="F10" s="28">
        <f>VLOOKUP($A10,cuc!$A$2:$AA$2088,F$3,FALSE)</f>
        <v>718850022</v>
      </c>
      <c r="G10" s="29">
        <f>VLOOKUP($A10,cuc!$A$2:$AA$2088,G$3,FALSE)</f>
        <v>370117103</v>
      </c>
      <c r="H10" s="29">
        <f>VLOOKUP($A10,cuc!$A$2:$AA$2088,H$3,FALSE)</f>
        <v>844825310</v>
      </c>
    </row>
    <row r="11" spans="1:67" ht="14.4" thickBot="1" x14ac:dyDescent="0.3">
      <c r="A11" s="15"/>
      <c r="B11" s="22" t="s">
        <v>3104</v>
      </c>
      <c r="C11" s="30">
        <f t="shared" ref="C11:H11" si="0">+SUM(C5:C10)</f>
        <v>285817093.95000005</v>
      </c>
      <c r="D11" s="30">
        <f t="shared" si="0"/>
        <v>938873297.88999999</v>
      </c>
      <c r="E11" s="30">
        <f t="shared" si="0"/>
        <v>1104693628.9400001</v>
      </c>
      <c r="F11" s="30">
        <f t="shared" si="0"/>
        <v>1222788452.73</v>
      </c>
      <c r="G11" s="30">
        <f t="shared" si="0"/>
        <v>1043529841.77</v>
      </c>
      <c r="H11" s="30">
        <f t="shared" si="0"/>
        <v>2005649909.5899999</v>
      </c>
    </row>
    <row r="12" spans="1:67" ht="14.4" thickBot="1" x14ac:dyDescent="0.3"/>
    <row r="13" spans="1:67" x14ac:dyDescent="0.25">
      <c r="A13" s="11" t="s">
        <v>139</v>
      </c>
      <c r="B13" s="20" t="s">
        <v>1410</v>
      </c>
      <c r="C13" s="12">
        <f>+C$4</f>
        <v>42735</v>
      </c>
      <c r="D13" s="12">
        <f t="shared" ref="D13:H13" si="1">+D$4</f>
        <v>43100</v>
      </c>
      <c r="E13" s="12">
        <f t="shared" si="1"/>
        <v>43465</v>
      </c>
      <c r="F13" s="12">
        <f t="shared" si="1"/>
        <v>43830</v>
      </c>
      <c r="G13" s="12">
        <f t="shared" si="1"/>
        <v>44196</v>
      </c>
      <c r="H13" s="12">
        <f t="shared" si="1"/>
        <v>44500</v>
      </c>
      <c r="BD13" s="1">
        <v>140400</v>
      </c>
      <c r="BE13" s="1">
        <v>140500</v>
      </c>
      <c r="BF13" s="1">
        <v>141100</v>
      </c>
      <c r="BG13" s="1">
        <v>141200</v>
      </c>
      <c r="BH13" s="1">
        <v>144100</v>
      </c>
      <c r="BI13" s="1">
        <v>144200</v>
      </c>
      <c r="BJ13" s="1">
        <v>144800</v>
      </c>
      <c r="BK13" s="1">
        <v>145400</v>
      </c>
      <c r="BL13" s="1">
        <v>145500</v>
      </c>
      <c r="BM13" s="1">
        <v>146100</v>
      </c>
      <c r="BN13" s="1">
        <v>146200</v>
      </c>
      <c r="BO13" s="1">
        <v>146900</v>
      </c>
    </row>
    <row r="14" spans="1:67" ht="14.4" thickBot="1" x14ac:dyDescent="0.3">
      <c r="A14" s="15">
        <v>210500</v>
      </c>
      <c r="B14" s="22" t="str">
        <f>PROPER(VLOOKUP($A14,cuc!$A$2:$AA$2088,B$3,FALSE))</f>
        <v xml:space="preserve">      Depósitos De Ahorro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ht="14.4" thickBot="1" x14ac:dyDescent="0.3">
      <c r="A15" s="15">
        <v>211000</v>
      </c>
      <c r="B15" s="22" t="str">
        <f>PROPER(VLOOKUP($A15,cuc!$A$2:$AA$2088,B$3,FALSE))</f>
        <v xml:space="preserve">      Certificados Depósitos De Ahorro A TÉrmino</v>
      </c>
      <c r="C15" s="28">
        <f>VLOOKUP($A15,cuc!$A$2:$AA$2088,C$3,FALSE)</f>
        <v>566628450.15999997</v>
      </c>
      <c r="D15" s="28">
        <f>VLOOKUP($A15,cuc!$A$2:$AA$2088,D$3,FALSE)</f>
        <v>522804014.16000003</v>
      </c>
      <c r="E15" s="28">
        <f>VLOOKUP($A15,cuc!$A$2:$AA$2088,E$3,FALSE)</f>
        <v>547611446.15999997</v>
      </c>
      <c r="F15" s="28">
        <f>VLOOKUP($A15,cuc!$A$2:$AA$2088,F$3,FALSE)</f>
        <v>602650582.15999997</v>
      </c>
      <c r="G15" s="29">
        <f>VLOOKUP($A15,cuc!$A$2:$AA$2088,G$3,FALSE)</f>
        <v>724754984.15999997</v>
      </c>
      <c r="H15" s="29">
        <f>VLOOKUP($A15,cuc!$A$2:$AA$2088,H$3,FALSE)</f>
        <v>835870201.15999997</v>
      </c>
    </row>
    <row r="16" spans="1:67" ht="14.4" thickBot="1" x14ac:dyDescent="0.3">
      <c r="A16" s="15">
        <v>212500</v>
      </c>
      <c r="B16" s="22" t="str">
        <f>PROPER(VLOOKUP($A16,cuc!$A$2:$AA$2088,B$3,FALSE))</f>
        <v xml:space="preserve">      Depósitos De Ahorro Contractual</v>
      </c>
      <c r="C16" s="28">
        <f>VLOOKUP($A16,cuc!$A$2:$AA$2088,C$3,FALSE)</f>
        <v>370609859</v>
      </c>
      <c r="D16" s="28">
        <f>VLOOKUP($A16,cuc!$A$2:$AA$2088,D$3,FALSE)</f>
        <v>466375197</v>
      </c>
      <c r="E16" s="28">
        <f>VLOOKUP($A16,cuc!$A$2:$AA$2088,E$3,FALSE)</f>
        <v>476409852</v>
      </c>
      <c r="F16" s="28">
        <f>VLOOKUP($A16,cuc!$A$2:$AA$2088,F$3,FALSE)</f>
        <v>558388656</v>
      </c>
      <c r="G16" s="29">
        <f>VLOOKUP($A16,cuc!$A$2:$AA$2088,G$3,FALSE)</f>
        <v>682534619</v>
      </c>
      <c r="H16" s="29">
        <f>VLOOKUP($A16,cuc!$A$2:$AA$2088,H$3,FALSE)</f>
        <v>872122995</v>
      </c>
    </row>
    <row r="17" spans="1:8" ht="14.4" thickBot="1" x14ac:dyDescent="0.3">
      <c r="A17" s="15"/>
      <c r="B17" s="21" t="s">
        <v>3105</v>
      </c>
      <c r="C17" s="31">
        <f>+SUM(C14:C16)</f>
        <v>937238309.15999997</v>
      </c>
      <c r="D17" s="31">
        <f t="shared" ref="D17:H17" si="2">+SUM(D14:D16)</f>
        <v>989179211.16000009</v>
      </c>
      <c r="E17" s="31">
        <f t="shared" si="2"/>
        <v>1024021298.16</v>
      </c>
      <c r="F17" s="31">
        <f t="shared" si="2"/>
        <v>1161039238.1599998</v>
      </c>
      <c r="G17" s="31">
        <f t="shared" si="2"/>
        <v>1407289603.1599998</v>
      </c>
      <c r="H17" s="31">
        <f t="shared" si="2"/>
        <v>1707993196.1599998</v>
      </c>
    </row>
    <row r="18" spans="1:8" ht="14.4" thickBot="1" x14ac:dyDescent="0.3"/>
    <row r="19" spans="1:8" x14ac:dyDescent="0.25">
      <c r="B19" s="20" t="s">
        <v>1408</v>
      </c>
      <c r="C19" s="12" t="s">
        <v>1411</v>
      </c>
      <c r="D19" s="12" t="s">
        <v>1412</v>
      </c>
      <c r="E19" s="12" t="s">
        <v>1413</v>
      </c>
      <c r="F19" s="12" t="s">
        <v>1414</v>
      </c>
      <c r="G19" s="12" t="s">
        <v>1415</v>
      </c>
      <c r="H19" s="12" t="s">
        <v>1891</v>
      </c>
    </row>
    <row r="20" spans="1:8" x14ac:dyDescent="0.25">
      <c r="B20" s="10" t="s">
        <v>3106</v>
      </c>
      <c r="C20" s="27">
        <f>+C11/C17</f>
        <v>0.30495669154429217</v>
      </c>
      <c r="D20" s="27">
        <f t="shared" ref="D20:H20" si="3">+D11/D17</f>
        <v>0.94914378233747265</v>
      </c>
      <c r="E20" s="27">
        <f t="shared" si="3"/>
        <v>1.0787799344847175</v>
      </c>
      <c r="F20" s="27">
        <f t="shared" si="3"/>
        <v>1.0531844338593237</v>
      </c>
      <c r="G20" s="27">
        <f t="shared" si="3"/>
        <v>0.74151748114020377</v>
      </c>
      <c r="H20" s="27">
        <f t="shared" si="3"/>
        <v>1.1742727746803721</v>
      </c>
    </row>
  </sheetData>
  <conditionalFormatting sqref="C20:H20">
    <cfRule type="colorScale" priority="1">
      <colorScale>
        <cfvo type="min"/>
        <cfvo type="percentile" val="50"/>
        <cfvo type="max"/>
        <color rgb="FFF8696B"/>
        <color rgb="FFFFEB84"/>
        <color rgb="FF63BE7B"/>
      </colorScale>
    </cfRule>
  </conditionalFormatting>
  <conditionalFormatting sqref="H20">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2FCDC-ACBF-492B-9933-A083B478ED6F}">
  <dimension ref="A1:D37"/>
  <sheetViews>
    <sheetView showGridLines="0" zoomScale="150" zoomScaleNormal="150" workbookViewId="0">
      <pane xSplit="1" ySplit="1" topLeftCell="B23" activePane="bottomRight" state="frozen"/>
      <selection activeCell="D2" sqref="D2"/>
      <selection pane="topRight" activeCell="D2" sqref="D2"/>
      <selection pane="bottomLeft" activeCell="D2" sqref="D2"/>
      <selection pane="bottomRight" activeCell="D3" sqref="D3"/>
    </sheetView>
  </sheetViews>
  <sheetFormatPr baseColWidth="10" defaultRowHeight="14.4" x14ac:dyDescent="0.3"/>
  <cols>
    <col min="1" max="1" width="34.6640625" style="355" customWidth="1"/>
    <col min="2" max="2" width="35.109375" style="355" customWidth="1"/>
    <col min="3" max="3" width="11.44140625" style="355" bestFit="1" customWidth="1"/>
    <col min="4" max="4" width="44.21875" style="355" bestFit="1" customWidth="1"/>
    <col min="5" max="16384" width="11.5546875" style="355"/>
  </cols>
  <sheetData>
    <row r="1" spans="1:4" ht="15" thickBot="1" x14ac:dyDescent="0.35">
      <c r="A1" s="363" t="s">
        <v>2557</v>
      </c>
      <c r="B1" s="362" t="s">
        <v>2961</v>
      </c>
      <c r="C1" s="362" t="s">
        <v>2960</v>
      </c>
      <c r="D1" s="361" t="s">
        <v>2959</v>
      </c>
    </row>
    <row r="2" spans="1:4" ht="28.2" thickBot="1" x14ac:dyDescent="0.35">
      <c r="A2" s="359" t="s">
        <v>2562</v>
      </c>
      <c r="B2" s="358" t="s">
        <v>2958</v>
      </c>
      <c r="C2" s="358" t="s">
        <v>2850</v>
      </c>
      <c r="D2" s="358" t="s">
        <v>2957</v>
      </c>
    </row>
    <row r="3" spans="1:4" ht="28.2" thickBot="1" x14ac:dyDescent="0.35">
      <c r="A3" s="357" t="s">
        <v>2563</v>
      </c>
      <c r="B3" s="356" t="s">
        <v>2956</v>
      </c>
      <c r="C3" s="356" t="s">
        <v>2850</v>
      </c>
      <c r="D3" s="356" t="s">
        <v>2955</v>
      </c>
    </row>
    <row r="4" spans="1:4" ht="28.2" thickBot="1" x14ac:dyDescent="0.35">
      <c r="A4" s="359" t="s">
        <v>2564</v>
      </c>
      <c r="B4" s="358" t="s">
        <v>2954</v>
      </c>
      <c r="C4" s="358" t="s">
        <v>2850</v>
      </c>
      <c r="D4" s="358" t="s">
        <v>2953</v>
      </c>
    </row>
    <row r="5" spans="1:4" ht="42" thickBot="1" x14ac:dyDescent="0.35">
      <c r="A5" s="357" t="s">
        <v>2565</v>
      </c>
      <c r="B5" s="356" t="s">
        <v>2952</v>
      </c>
      <c r="C5" s="356" t="s">
        <v>2850</v>
      </c>
      <c r="D5" s="356" t="s">
        <v>2951</v>
      </c>
    </row>
    <row r="6" spans="1:4" ht="42" thickBot="1" x14ac:dyDescent="0.35">
      <c r="A6" s="359" t="s">
        <v>2950</v>
      </c>
      <c r="B6" s="358" t="s">
        <v>2566</v>
      </c>
      <c r="C6" s="358" t="s">
        <v>2850</v>
      </c>
      <c r="D6" s="358" t="s">
        <v>2949</v>
      </c>
    </row>
    <row r="7" spans="1:4" ht="28.2" thickBot="1" x14ac:dyDescent="0.35">
      <c r="A7" s="357" t="s">
        <v>2948</v>
      </c>
      <c r="B7" s="356" t="s">
        <v>2947</v>
      </c>
      <c r="C7" s="356" t="s">
        <v>2850</v>
      </c>
      <c r="D7" s="356" t="s">
        <v>2946</v>
      </c>
    </row>
    <row r="8" spans="1:4" ht="28.2" thickBot="1" x14ac:dyDescent="0.35">
      <c r="A8" s="359" t="s">
        <v>2945</v>
      </c>
      <c r="B8" s="358" t="s">
        <v>2944</v>
      </c>
      <c r="C8" s="358" t="s">
        <v>2850</v>
      </c>
      <c r="D8" s="358" t="s">
        <v>2943</v>
      </c>
    </row>
    <row r="9" spans="1:4" ht="42" thickBot="1" x14ac:dyDescent="0.35">
      <c r="A9" s="357" t="s">
        <v>2942</v>
      </c>
      <c r="B9" s="356" t="s">
        <v>2941</v>
      </c>
      <c r="C9" s="356" t="s">
        <v>2917</v>
      </c>
      <c r="D9" s="356" t="s">
        <v>2940</v>
      </c>
    </row>
    <row r="10" spans="1:4" ht="28.2" thickBot="1" x14ac:dyDescent="0.35">
      <c r="A10" s="359" t="s">
        <v>2939</v>
      </c>
      <c r="B10" s="358" t="s">
        <v>2938</v>
      </c>
      <c r="C10" s="358" t="s">
        <v>2917</v>
      </c>
      <c r="D10" s="358" t="s">
        <v>2937</v>
      </c>
    </row>
    <row r="11" spans="1:4" ht="28.2" thickBot="1" x14ac:dyDescent="0.35">
      <c r="A11" s="357" t="s">
        <v>2936</v>
      </c>
      <c r="B11" s="356" t="s">
        <v>2935</v>
      </c>
      <c r="C11" s="356" t="s">
        <v>2917</v>
      </c>
      <c r="D11" s="356" t="s">
        <v>2934</v>
      </c>
    </row>
    <row r="12" spans="1:4" ht="15" thickBot="1" x14ac:dyDescent="0.35">
      <c r="A12" s="359" t="s">
        <v>2572</v>
      </c>
      <c r="B12" s="358" t="s">
        <v>2933</v>
      </c>
      <c r="C12" s="358" t="s">
        <v>2917</v>
      </c>
      <c r="D12" s="358" t="s">
        <v>2932</v>
      </c>
    </row>
    <row r="13" spans="1:4" ht="15" thickBot="1" x14ac:dyDescent="0.35">
      <c r="A13" s="357" t="s">
        <v>2931</v>
      </c>
      <c r="B13" s="356" t="s">
        <v>2604</v>
      </c>
      <c r="C13" s="356" t="s">
        <v>2917</v>
      </c>
      <c r="D13" s="356" t="s">
        <v>2930</v>
      </c>
    </row>
    <row r="14" spans="1:4" ht="28.2" thickBot="1" x14ac:dyDescent="0.35">
      <c r="A14" s="359" t="s">
        <v>2574</v>
      </c>
      <c r="B14" s="358" t="s">
        <v>2929</v>
      </c>
      <c r="C14" s="358" t="s">
        <v>2928</v>
      </c>
      <c r="D14" s="358" t="s">
        <v>2927</v>
      </c>
    </row>
    <row r="15" spans="1:4" ht="15" thickBot="1" x14ac:dyDescent="0.35">
      <c r="A15" s="357" t="s">
        <v>2926</v>
      </c>
      <c r="B15" s="356" t="s">
        <v>2925</v>
      </c>
      <c r="C15" s="356" t="s">
        <v>2917</v>
      </c>
      <c r="D15" s="356" t="s">
        <v>2924</v>
      </c>
    </row>
    <row r="16" spans="1:4" ht="42" thickBot="1" x14ac:dyDescent="0.35">
      <c r="A16" s="359" t="s">
        <v>2923</v>
      </c>
      <c r="B16" s="358" t="s">
        <v>2922</v>
      </c>
      <c r="C16" s="358" t="s">
        <v>2921</v>
      </c>
      <c r="D16" s="358" t="s">
        <v>2920</v>
      </c>
    </row>
    <row r="17" spans="1:4" ht="28.2" thickBot="1" x14ac:dyDescent="0.35">
      <c r="A17" s="357" t="s">
        <v>2919</v>
      </c>
      <c r="B17" s="356" t="s">
        <v>2918</v>
      </c>
      <c r="C17" s="356" t="s">
        <v>2917</v>
      </c>
      <c r="D17" s="356" t="s">
        <v>2916</v>
      </c>
    </row>
    <row r="18" spans="1:4" ht="31.2" thickBot="1" x14ac:dyDescent="0.35">
      <c r="A18" s="359" t="s">
        <v>2915</v>
      </c>
      <c r="B18" s="360" t="s">
        <v>2914</v>
      </c>
      <c r="C18" s="358" t="s">
        <v>2847</v>
      </c>
      <c r="D18" s="358" t="s">
        <v>2913</v>
      </c>
    </row>
    <row r="19" spans="1:4" ht="42" thickBot="1" x14ac:dyDescent="0.35">
      <c r="A19" s="357" t="s">
        <v>2579</v>
      </c>
      <c r="B19" s="356" t="s">
        <v>2912</v>
      </c>
      <c r="C19" s="356" t="s">
        <v>2847</v>
      </c>
      <c r="D19" s="356" t="s">
        <v>2911</v>
      </c>
    </row>
    <row r="20" spans="1:4" ht="42" thickBot="1" x14ac:dyDescent="0.35">
      <c r="A20" s="359" t="s">
        <v>2580</v>
      </c>
      <c r="B20" s="358" t="s">
        <v>2910</v>
      </c>
      <c r="C20" s="358" t="s">
        <v>2847</v>
      </c>
      <c r="D20" s="358" t="s">
        <v>2909</v>
      </c>
    </row>
    <row r="21" spans="1:4" ht="28.2" thickBot="1" x14ac:dyDescent="0.35">
      <c r="A21" s="357" t="s">
        <v>2908</v>
      </c>
      <c r="B21" s="356" t="s">
        <v>2581</v>
      </c>
      <c r="C21" s="356" t="s">
        <v>2847</v>
      </c>
      <c r="D21" s="356" t="s">
        <v>2907</v>
      </c>
    </row>
    <row r="22" spans="1:4" ht="28.2" thickBot="1" x14ac:dyDescent="0.35">
      <c r="A22" s="359" t="s">
        <v>2582</v>
      </c>
      <c r="B22" s="358" t="s">
        <v>2906</v>
      </c>
      <c r="C22" s="358" t="s">
        <v>2847</v>
      </c>
      <c r="D22" s="358" t="s">
        <v>2905</v>
      </c>
    </row>
    <row r="23" spans="1:4" ht="28.2" thickBot="1" x14ac:dyDescent="0.35">
      <c r="A23" s="357" t="s">
        <v>2904</v>
      </c>
      <c r="B23" s="356" t="s">
        <v>2583</v>
      </c>
      <c r="C23" s="356" t="s">
        <v>2847</v>
      </c>
      <c r="D23" s="356" t="s">
        <v>2903</v>
      </c>
    </row>
    <row r="24" spans="1:4" ht="28.2" thickBot="1" x14ac:dyDescent="0.35">
      <c r="A24" s="359" t="s">
        <v>2584</v>
      </c>
      <c r="B24" s="358" t="s">
        <v>2902</v>
      </c>
      <c r="C24" s="358" t="s">
        <v>2847</v>
      </c>
      <c r="D24" s="358" t="s">
        <v>2901</v>
      </c>
    </row>
    <row r="25" spans="1:4" ht="28.2" thickBot="1" x14ac:dyDescent="0.35">
      <c r="A25" s="357" t="s">
        <v>2900</v>
      </c>
      <c r="B25" s="356" t="s">
        <v>2899</v>
      </c>
      <c r="C25" s="356" t="s">
        <v>2847</v>
      </c>
      <c r="D25" s="356" t="s">
        <v>2898</v>
      </c>
    </row>
    <row r="26" spans="1:4" ht="28.2" thickBot="1" x14ac:dyDescent="0.35">
      <c r="A26" s="359" t="s">
        <v>2586</v>
      </c>
      <c r="B26" s="358" t="s">
        <v>2897</v>
      </c>
      <c r="C26" s="358" t="s">
        <v>2847</v>
      </c>
      <c r="D26" s="358" t="s">
        <v>2896</v>
      </c>
    </row>
    <row r="27" spans="1:4" ht="28.2" thickBot="1" x14ac:dyDescent="0.35">
      <c r="A27" s="357" t="s">
        <v>2587</v>
      </c>
      <c r="B27" s="356" t="s">
        <v>2895</v>
      </c>
      <c r="C27" s="356" t="s">
        <v>2847</v>
      </c>
      <c r="D27" s="356" t="s">
        <v>2894</v>
      </c>
    </row>
    <row r="28" spans="1:4" ht="28.2" thickBot="1" x14ac:dyDescent="0.35">
      <c r="A28" s="359" t="s">
        <v>2893</v>
      </c>
      <c r="B28" s="358" t="s">
        <v>2892</v>
      </c>
      <c r="C28" s="358" t="s">
        <v>2847</v>
      </c>
      <c r="D28" s="358" t="s">
        <v>2891</v>
      </c>
    </row>
    <row r="29" spans="1:4" ht="28.2" thickBot="1" x14ac:dyDescent="0.35">
      <c r="A29" s="357" t="s">
        <v>2589</v>
      </c>
      <c r="B29" s="356" t="s">
        <v>2890</v>
      </c>
      <c r="C29" s="356" t="s">
        <v>2847</v>
      </c>
      <c r="D29" s="356" t="s">
        <v>2889</v>
      </c>
    </row>
    <row r="30" spans="1:4" ht="42" thickBot="1" x14ac:dyDescent="0.35">
      <c r="A30" s="359" t="s">
        <v>2888</v>
      </c>
      <c r="B30" s="358" t="s">
        <v>2887</v>
      </c>
      <c r="C30" s="358" t="s">
        <v>2847</v>
      </c>
      <c r="D30" s="358" t="s">
        <v>2886</v>
      </c>
    </row>
    <row r="31" spans="1:4" ht="42" thickBot="1" x14ac:dyDescent="0.35">
      <c r="A31" s="357" t="s">
        <v>2885</v>
      </c>
      <c r="B31" s="356" t="s">
        <v>2884</v>
      </c>
      <c r="C31" s="356" t="s">
        <v>2843</v>
      </c>
      <c r="D31" s="356" t="s">
        <v>2883</v>
      </c>
    </row>
    <row r="32" spans="1:4" ht="55.8" thickBot="1" x14ac:dyDescent="0.35">
      <c r="A32" s="359" t="s">
        <v>2882</v>
      </c>
      <c r="B32" s="358" t="s">
        <v>2881</v>
      </c>
      <c r="C32" s="358" t="s">
        <v>2843</v>
      </c>
      <c r="D32" s="358" t="s">
        <v>2880</v>
      </c>
    </row>
    <row r="33" spans="1:4" ht="42" thickBot="1" x14ac:dyDescent="0.35">
      <c r="A33" s="357" t="s">
        <v>2879</v>
      </c>
      <c r="B33" s="356" t="s">
        <v>2593</v>
      </c>
      <c r="C33" s="356" t="s">
        <v>2843</v>
      </c>
      <c r="D33" s="356" t="s">
        <v>2878</v>
      </c>
    </row>
    <row r="34" spans="1:4" ht="42" thickBot="1" x14ac:dyDescent="0.35">
      <c r="A34" s="359" t="s">
        <v>2877</v>
      </c>
      <c r="B34" s="358" t="s">
        <v>2876</v>
      </c>
      <c r="C34" s="358" t="s">
        <v>2850</v>
      </c>
      <c r="D34" s="358" t="s">
        <v>2875</v>
      </c>
    </row>
    <row r="35" spans="1:4" ht="28.2" thickBot="1" x14ac:dyDescent="0.35">
      <c r="A35" s="357" t="s">
        <v>2874</v>
      </c>
      <c r="B35" s="356" t="s">
        <v>2873</v>
      </c>
      <c r="C35" s="356" t="s">
        <v>2847</v>
      </c>
      <c r="D35" s="356" t="s">
        <v>2872</v>
      </c>
    </row>
    <row r="36" spans="1:4" ht="28.2" thickBot="1" x14ac:dyDescent="0.35">
      <c r="A36" s="359" t="s">
        <v>2871</v>
      </c>
      <c r="B36" s="358" t="s">
        <v>2870</v>
      </c>
      <c r="C36" s="358" t="s">
        <v>2847</v>
      </c>
      <c r="D36" s="358" t="s">
        <v>2869</v>
      </c>
    </row>
    <row r="37" spans="1:4" ht="28.2" thickBot="1" x14ac:dyDescent="0.35">
      <c r="A37" s="357" t="s">
        <v>2868</v>
      </c>
      <c r="B37" s="356" t="s">
        <v>2867</v>
      </c>
      <c r="C37" s="356" t="s">
        <v>2847</v>
      </c>
      <c r="D37" s="356" t="s">
        <v>2866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7F43C-8064-41D4-824F-53089C32FE85}">
  <dimension ref="A1:E96"/>
  <sheetViews>
    <sheetView showGridLines="0" zoomScale="190" zoomScaleNormal="190" workbookViewId="0">
      <pane xSplit="1" ySplit="2" topLeftCell="B93" activePane="bottomRight" state="frozen"/>
      <selection pane="topRight" activeCell="B1" sqref="B1"/>
      <selection pane="bottomLeft" activeCell="A2" sqref="A2"/>
      <selection pane="bottomRight" activeCell="B103" sqref="B103"/>
    </sheetView>
  </sheetViews>
  <sheetFormatPr baseColWidth="10" defaultRowHeight="13.8" x14ac:dyDescent="0.3"/>
  <cols>
    <col min="1" max="1" width="2.5546875" style="310" bestFit="1" customWidth="1"/>
    <col min="2" max="2" width="68.44140625" style="310" customWidth="1"/>
    <col min="3" max="3" width="10" style="339" customWidth="1"/>
    <col min="4" max="4" width="11.6640625" style="310" customWidth="1"/>
    <col min="5" max="16384" width="11.5546875" style="310"/>
  </cols>
  <sheetData>
    <row r="1" spans="1:5" ht="24" thickBot="1" x14ac:dyDescent="0.35">
      <c r="A1" s="418" t="s">
        <v>2707</v>
      </c>
      <c r="B1" s="418"/>
      <c r="C1" s="418"/>
      <c r="D1" s="418"/>
    </row>
    <row r="2" spans="1:5" ht="18" x14ac:dyDescent="0.3">
      <c r="A2" s="311" t="s">
        <v>2708</v>
      </c>
      <c r="B2" s="312" t="s">
        <v>2709</v>
      </c>
      <c r="C2" s="312" t="s">
        <v>2710</v>
      </c>
      <c r="D2" s="313" t="s">
        <v>2711</v>
      </c>
    </row>
    <row r="3" spans="1:5" ht="25.2" x14ac:dyDescent="0.3">
      <c r="A3" s="419" t="s">
        <v>2712</v>
      </c>
      <c r="B3" s="420"/>
      <c r="C3" s="420"/>
      <c r="D3" s="421"/>
    </row>
    <row r="4" spans="1:5" x14ac:dyDescent="0.3">
      <c r="A4" s="314">
        <v>1</v>
      </c>
      <c r="B4" s="314" t="s">
        <v>2713</v>
      </c>
      <c r="C4" s="315">
        <v>44348</v>
      </c>
      <c r="D4" s="316"/>
    </row>
    <row r="5" spans="1:5" ht="27.6" x14ac:dyDescent="0.3">
      <c r="A5" s="314">
        <v>2</v>
      </c>
      <c r="B5" s="314" t="s">
        <v>2714</v>
      </c>
      <c r="C5" s="315">
        <v>44348</v>
      </c>
      <c r="D5" s="316"/>
    </row>
    <row r="6" spans="1:5" x14ac:dyDescent="0.3">
      <c r="A6" s="314">
        <v>3</v>
      </c>
      <c r="B6" s="314" t="s">
        <v>2715</v>
      </c>
      <c r="C6" s="315">
        <v>44348</v>
      </c>
      <c r="D6" s="422" t="s">
        <v>2716</v>
      </c>
    </row>
    <row r="7" spans="1:5" x14ac:dyDescent="0.3">
      <c r="A7" s="314">
        <v>4</v>
      </c>
      <c r="B7" s="314" t="s">
        <v>2717</v>
      </c>
      <c r="C7" s="315">
        <v>44378</v>
      </c>
      <c r="D7" s="422"/>
    </row>
    <row r="8" spans="1:5" x14ac:dyDescent="0.3">
      <c r="A8" s="314">
        <v>5</v>
      </c>
      <c r="B8" s="314" t="s">
        <v>2718</v>
      </c>
      <c r="C8" s="315">
        <v>44378</v>
      </c>
      <c r="D8" s="422"/>
      <c r="E8" s="317"/>
    </row>
    <row r="9" spans="1:5" x14ac:dyDescent="0.3">
      <c r="A9" s="314">
        <v>6</v>
      </c>
      <c r="B9" s="314" t="s">
        <v>2719</v>
      </c>
      <c r="C9" s="315">
        <v>44378</v>
      </c>
      <c r="D9" s="422"/>
    </row>
    <row r="10" spans="1:5" x14ac:dyDescent="0.3">
      <c r="A10" s="314">
        <v>7</v>
      </c>
      <c r="B10" s="314" t="s">
        <v>2720</v>
      </c>
      <c r="C10" s="423" t="s">
        <v>2721</v>
      </c>
      <c r="D10" s="426" t="s">
        <v>2722</v>
      </c>
    </row>
    <row r="11" spans="1:5" ht="27.6" x14ac:dyDescent="0.3">
      <c r="A11" s="314"/>
      <c r="B11" s="314" t="s">
        <v>2855</v>
      </c>
      <c r="C11" s="424"/>
      <c r="D11" s="427"/>
    </row>
    <row r="12" spans="1:5" ht="27.6" x14ac:dyDescent="0.3">
      <c r="A12" s="314" t="s">
        <v>2723</v>
      </c>
      <c r="B12" s="314" t="s">
        <v>2854</v>
      </c>
      <c r="C12" s="424"/>
      <c r="D12" s="427"/>
    </row>
    <row r="13" spans="1:5" ht="41.4" x14ac:dyDescent="0.3">
      <c r="A13" s="314" t="s">
        <v>2723</v>
      </c>
      <c r="B13" s="314" t="s">
        <v>2724</v>
      </c>
      <c r="C13" s="424"/>
      <c r="D13" s="427"/>
    </row>
    <row r="14" spans="1:5" x14ac:dyDescent="0.3">
      <c r="A14" s="314" t="s">
        <v>2723</v>
      </c>
      <c r="B14" s="314" t="s">
        <v>2725</v>
      </c>
      <c r="C14" s="424"/>
      <c r="D14" s="427"/>
    </row>
    <row r="15" spans="1:5" x14ac:dyDescent="0.3">
      <c r="A15" s="314" t="s">
        <v>2723</v>
      </c>
      <c r="B15" s="314" t="s">
        <v>2726</v>
      </c>
      <c r="C15" s="424"/>
      <c r="D15" s="427"/>
    </row>
    <row r="16" spans="1:5" x14ac:dyDescent="0.3">
      <c r="A16" s="314" t="s">
        <v>2723</v>
      </c>
      <c r="B16" s="314" t="s">
        <v>2727</v>
      </c>
      <c r="C16" s="424"/>
      <c r="D16" s="427"/>
    </row>
    <row r="17" spans="1:4" x14ac:dyDescent="0.3">
      <c r="A17" s="314" t="s">
        <v>2728</v>
      </c>
      <c r="B17" s="314" t="s">
        <v>2729</v>
      </c>
      <c r="C17" s="425"/>
      <c r="D17" s="428"/>
    </row>
    <row r="18" spans="1:4" ht="25.2" x14ac:dyDescent="0.3">
      <c r="A18" s="429" t="s">
        <v>2730</v>
      </c>
      <c r="B18" s="430"/>
      <c r="C18" s="430"/>
      <c r="D18" s="431"/>
    </row>
    <row r="19" spans="1:4" ht="27.6" x14ac:dyDescent="0.3">
      <c r="A19" s="318">
        <v>0</v>
      </c>
      <c r="B19" s="318" t="s">
        <v>2731</v>
      </c>
      <c r="C19" s="319" t="s">
        <v>2732</v>
      </c>
      <c r="D19" s="319"/>
    </row>
    <row r="20" spans="1:4" x14ac:dyDescent="0.3">
      <c r="A20" s="318">
        <v>1</v>
      </c>
      <c r="B20" s="318" t="s">
        <v>2733</v>
      </c>
      <c r="C20" s="319">
        <v>44348</v>
      </c>
      <c r="D20" s="432" t="s">
        <v>2834</v>
      </c>
    </row>
    <row r="21" spans="1:4" x14ac:dyDescent="0.3">
      <c r="A21" s="318"/>
      <c r="B21" s="318" t="s">
        <v>2734</v>
      </c>
      <c r="C21" s="319">
        <v>44378</v>
      </c>
      <c r="D21" s="432"/>
    </row>
    <row r="22" spans="1:4" x14ac:dyDescent="0.3">
      <c r="A22" s="318"/>
      <c r="B22" s="318" t="s">
        <v>2735</v>
      </c>
      <c r="C22" s="319">
        <v>44378</v>
      </c>
      <c r="D22" s="432"/>
    </row>
    <row r="23" spans="1:4" ht="27.6" x14ac:dyDescent="0.3">
      <c r="A23" s="318"/>
      <c r="B23" s="318" t="s">
        <v>2736</v>
      </c>
      <c r="C23" s="319">
        <v>44378</v>
      </c>
      <c r="D23" s="432"/>
    </row>
    <row r="24" spans="1:4" ht="55.2" x14ac:dyDescent="0.3">
      <c r="A24" s="318"/>
      <c r="B24" s="318" t="s">
        <v>2737</v>
      </c>
      <c r="C24" s="319">
        <v>44378</v>
      </c>
      <c r="D24" s="432"/>
    </row>
    <row r="25" spans="1:4" ht="27.6" x14ac:dyDescent="0.3">
      <c r="A25" s="318"/>
      <c r="B25" s="318" t="s">
        <v>2738</v>
      </c>
      <c r="C25" s="319">
        <v>44378</v>
      </c>
      <c r="D25" s="432"/>
    </row>
    <row r="26" spans="1:4" x14ac:dyDescent="0.3">
      <c r="A26" s="318"/>
      <c r="B26" s="318" t="s">
        <v>2739</v>
      </c>
      <c r="C26" s="319">
        <v>44378</v>
      </c>
      <c r="D26" s="432"/>
    </row>
    <row r="27" spans="1:4" x14ac:dyDescent="0.3">
      <c r="A27" s="318"/>
      <c r="B27" s="318" t="s">
        <v>2740</v>
      </c>
      <c r="C27" s="319">
        <v>44378</v>
      </c>
      <c r="D27" s="432"/>
    </row>
    <row r="28" spans="1:4" x14ac:dyDescent="0.3">
      <c r="A28" s="318">
        <v>2</v>
      </c>
      <c r="B28" s="318" t="s">
        <v>2741</v>
      </c>
      <c r="C28" s="319">
        <v>44378</v>
      </c>
      <c r="D28" s="432"/>
    </row>
    <row r="29" spans="1:4" x14ac:dyDescent="0.3">
      <c r="A29" s="318"/>
      <c r="B29" s="318" t="s">
        <v>2742</v>
      </c>
      <c r="C29" s="319">
        <v>44378</v>
      </c>
      <c r="D29" s="432"/>
    </row>
    <row r="30" spans="1:4" x14ac:dyDescent="0.3">
      <c r="A30" s="318"/>
      <c r="B30" s="318" t="s">
        <v>2743</v>
      </c>
      <c r="C30" s="319">
        <v>44378</v>
      </c>
      <c r="D30" s="432"/>
    </row>
    <row r="31" spans="1:4" x14ac:dyDescent="0.3">
      <c r="A31" s="318"/>
      <c r="B31" s="318" t="s">
        <v>2744</v>
      </c>
      <c r="C31" s="319">
        <v>44378</v>
      </c>
      <c r="D31" s="432"/>
    </row>
    <row r="32" spans="1:4" x14ac:dyDescent="0.3">
      <c r="A32" s="318"/>
      <c r="B32" s="318" t="s">
        <v>2745</v>
      </c>
      <c r="C32" s="319">
        <v>44378</v>
      </c>
      <c r="D32" s="432"/>
    </row>
    <row r="33" spans="1:4" x14ac:dyDescent="0.3">
      <c r="A33" s="318"/>
      <c r="B33" s="318" t="s">
        <v>2746</v>
      </c>
      <c r="C33" s="319">
        <v>44378</v>
      </c>
      <c r="D33" s="432"/>
    </row>
    <row r="34" spans="1:4" x14ac:dyDescent="0.3">
      <c r="A34" s="318"/>
      <c r="B34" s="318" t="s">
        <v>2747</v>
      </c>
      <c r="C34" s="319">
        <v>44378</v>
      </c>
      <c r="D34" s="432"/>
    </row>
    <row r="35" spans="1:4" x14ac:dyDescent="0.3">
      <c r="A35" s="318">
        <v>3</v>
      </c>
      <c r="B35" s="318" t="s">
        <v>2748</v>
      </c>
      <c r="C35" s="319">
        <v>44378</v>
      </c>
      <c r="D35" s="319"/>
    </row>
    <row r="36" spans="1:4" x14ac:dyDescent="0.3">
      <c r="A36" s="318">
        <v>4</v>
      </c>
      <c r="B36" s="318" t="s">
        <v>2749</v>
      </c>
      <c r="C36" s="319">
        <v>44378</v>
      </c>
      <c r="D36" s="319"/>
    </row>
    <row r="37" spans="1:4" ht="27.6" x14ac:dyDescent="0.3">
      <c r="A37" s="318">
        <v>5</v>
      </c>
      <c r="B37" s="318" t="s">
        <v>2750</v>
      </c>
      <c r="C37" s="319">
        <v>44501</v>
      </c>
      <c r="D37" s="320" t="s">
        <v>2751</v>
      </c>
    </row>
    <row r="38" spans="1:4" ht="41.4" x14ac:dyDescent="0.3">
      <c r="A38" s="318">
        <v>6</v>
      </c>
      <c r="B38" s="318" t="s">
        <v>2752</v>
      </c>
      <c r="C38" s="319">
        <v>44501</v>
      </c>
      <c r="D38" s="320" t="s">
        <v>2751</v>
      </c>
    </row>
    <row r="39" spans="1:4" ht="25.2" x14ac:dyDescent="0.3">
      <c r="A39" s="433" t="s">
        <v>2753</v>
      </c>
      <c r="B39" s="434"/>
      <c r="C39" s="434"/>
      <c r="D39" s="435"/>
    </row>
    <row r="40" spans="1:4" x14ac:dyDescent="0.3">
      <c r="A40" s="321">
        <v>1</v>
      </c>
      <c r="B40" s="322" t="s">
        <v>2754</v>
      </c>
      <c r="C40" s="323">
        <v>44348</v>
      </c>
      <c r="D40" s="324"/>
    </row>
    <row r="41" spans="1:4" x14ac:dyDescent="0.3">
      <c r="A41" s="321">
        <v>2</v>
      </c>
      <c r="B41" s="322" t="s">
        <v>2755</v>
      </c>
      <c r="C41" s="323">
        <v>44348</v>
      </c>
      <c r="D41" s="324"/>
    </row>
    <row r="42" spans="1:4" ht="27.6" x14ac:dyDescent="0.3">
      <c r="A42" s="321">
        <v>3</v>
      </c>
      <c r="B42" s="322" t="s">
        <v>2756</v>
      </c>
      <c r="C42" s="323">
        <v>44348</v>
      </c>
      <c r="D42" s="324"/>
    </row>
    <row r="43" spans="1:4" ht="41.4" x14ac:dyDescent="0.3">
      <c r="A43" s="321">
        <v>4</v>
      </c>
      <c r="B43" s="322" t="s">
        <v>2757</v>
      </c>
      <c r="C43" s="323">
        <v>44378</v>
      </c>
      <c r="D43" s="324"/>
    </row>
    <row r="44" spans="1:4" x14ac:dyDescent="0.3">
      <c r="A44" s="321">
        <v>5</v>
      </c>
      <c r="B44" s="322" t="s">
        <v>2758</v>
      </c>
      <c r="C44" s="323">
        <v>44378</v>
      </c>
      <c r="D44" s="324"/>
    </row>
    <row r="45" spans="1:4" x14ac:dyDescent="0.3">
      <c r="A45" s="321">
        <v>6</v>
      </c>
      <c r="B45" s="322" t="s">
        <v>2759</v>
      </c>
      <c r="C45" s="323" t="s">
        <v>2760</v>
      </c>
      <c r="D45" s="324"/>
    </row>
    <row r="46" spans="1:4" ht="82.8" x14ac:dyDescent="0.3">
      <c r="A46" s="321">
        <v>7</v>
      </c>
      <c r="B46" s="322" t="s">
        <v>2761</v>
      </c>
      <c r="C46" s="323">
        <v>44378</v>
      </c>
      <c r="D46" s="324"/>
    </row>
    <row r="47" spans="1:4" x14ac:dyDescent="0.3">
      <c r="A47" s="321">
        <v>8</v>
      </c>
      <c r="B47" s="322" t="s">
        <v>2762</v>
      </c>
      <c r="C47" s="323">
        <v>44440</v>
      </c>
      <c r="D47" s="324" t="s">
        <v>2763</v>
      </c>
    </row>
    <row r="48" spans="1:4" ht="25.2" x14ac:dyDescent="0.3">
      <c r="A48" s="436" t="s">
        <v>2764</v>
      </c>
      <c r="B48" s="437"/>
      <c r="C48" s="437"/>
      <c r="D48" s="438"/>
    </row>
    <row r="49" spans="1:4" x14ac:dyDescent="0.3">
      <c r="A49" s="325">
        <v>1</v>
      </c>
      <c r="B49" s="326" t="s">
        <v>2765</v>
      </c>
      <c r="C49" s="327">
        <v>44348</v>
      </c>
      <c r="D49" s="328" t="s">
        <v>2766</v>
      </c>
    </row>
    <row r="50" spans="1:4" ht="27.6" x14ac:dyDescent="0.3">
      <c r="A50" s="325">
        <v>2</v>
      </c>
      <c r="B50" s="326" t="s">
        <v>2767</v>
      </c>
      <c r="C50" s="327">
        <v>44348</v>
      </c>
      <c r="D50" s="328" t="s">
        <v>2766</v>
      </c>
    </row>
    <row r="51" spans="1:4" x14ac:dyDescent="0.3">
      <c r="A51" s="325">
        <v>3</v>
      </c>
      <c r="B51" s="326" t="s">
        <v>2768</v>
      </c>
      <c r="C51" s="327">
        <v>44348</v>
      </c>
      <c r="D51" s="328" t="s">
        <v>2766</v>
      </c>
    </row>
    <row r="52" spans="1:4" x14ac:dyDescent="0.3">
      <c r="A52" s="325">
        <v>4</v>
      </c>
      <c r="B52" s="326" t="s">
        <v>2769</v>
      </c>
      <c r="C52" s="327">
        <v>44348</v>
      </c>
      <c r="D52" s="328" t="s">
        <v>2766</v>
      </c>
    </row>
    <row r="53" spans="1:4" ht="31.2" x14ac:dyDescent="0.3">
      <c r="A53" s="325">
        <v>5</v>
      </c>
      <c r="B53" s="326" t="s">
        <v>2770</v>
      </c>
      <c r="C53" s="327">
        <v>44348</v>
      </c>
      <c r="D53" s="340" t="s">
        <v>2833</v>
      </c>
    </row>
    <row r="54" spans="1:4" ht="82.8" x14ac:dyDescent="0.3">
      <c r="A54" s="325">
        <v>6</v>
      </c>
      <c r="B54" s="326" t="s">
        <v>2772</v>
      </c>
      <c r="C54" s="327">
        <v>44348</v>
      </c>
      <c r="D54" s="328" t="s">
        <v>2771</v>
      </c>
    </row>
    <row r="55" spans="1:4" x14ac:dyDescent="0.3">
      <c r="A55" s="325">
        <v>7</v>
      </c>
      <c r="B55" s="326" t="s">
        <v>2773</v>
      </c>
      <c r="C55" s="327">
        <v>44378</v>
      </c>
      <c r="D55" s="328"/>
    </row>
    <row r="56" spans="1:4" ht="27.6" x14ac:dyDescent="0.3">
      <c r="A56" s="325">
        <v>8</v>
      </c>
      <c r="B56" s="326" t="s">
        <v>2774</v>
      </c>
      <c r="C56" s="327">
        <v>44378</v>
      </c>
      <c r="D56" s="328"/>
    </row>
    <row r="57" spans="1:4" ht="69" x14ac:dyDescent="0.3">
      <c r="A57" s="325">
        <v>9</v>
      </c>
      <c r="B57" s="326" t="s">
        <v>2775</v>
      </c>
      <c r="C57" s="327" t="s">
        <v>2776</v>
      </c>
      <c r="D57" s="340" t="s">
        <v>2833</v>
      </c>
    </row>
    <row r="58" spans="1:4" ht="27.6" x14ac:dyDescent="0.3">
      <c r="A58" s="325">
        <v>10</v>
      </c>
      <c r="B58" s="326" t="s">
        <v>2777</v>
      </c>
      <c r="C58" s="327" t="s">
        <v>2778</v>
      </c>
      <c r="D58" s="328"/>
    </row>
    <row r="59" spans="1:4" ht="27.6" x14ac:dyDescent="0.3">
      <c r="A59" s="325">
        <v>11</v>
      </c>
      <c r="B59" s="326" t="s">
        <v>2779</v>
      </c>
      <c r="C59" s="327" t="s">
        <v>2778</v>
      </c>
      <c r="D59" s="328"/>
    </row>
    <row r="60" spans="1:4" ht="41.4" x14ac:dyDescent="0.3">
      <c r="A60" s="325">
        <v>12</v>
      </c>
      <c r="B60" s="326" t="s">
        <v>2780</v>
      </c>
      <c r="C60" s="327" t="s">
        <v>2778</v>
      </c>
      <c r="D60" s="328"/>
    </row>
    <row r="61" spans="1:4" x14ac:dyDescent="0.3">
      <c r="A61" s="325">
        <v>13</v>
      </c>
      <c r="B61" s="326" t="s">
        <v>2781</v>
      </c>
      <c r="C61" s="327">
        <v>44440</v>
      </c>
      <c r="D61" s="439" t="s">
        <v>2782</v>
      </c>
    </row>
    <row r="62" spans="1:4" x14ac:dyDescent="0.3">
      <c r="A62" s="325">
        <v>14</v>
      </c>
      <c r="B62" s="326" t="s">
        <v>2783</v>
      </c>
      <c r="C62" s="327">
        <v>44440</v>
      </c>
      <c r="D62" s="440"/>
    </row>
    <row r="63" spans="1:4" ht="27.6" x14ac:dyDescent="0.3">
      <c r="A63" s="325">
        <v>15</v>
      </c>
      <c r="B63" s="326" t="s">
        <v>2784</v>
      </c>
      <c r="C63" s="327">
        <v>44378</v>
      </c>
      <c r="D63" s="329"/>
    </row>
    <row r="64" spans="1:4" ht="25.2" x14ac:dyDescent="0.3">
      <c r="A64" s="441" t="s">
        <v>2785</v>
      </c>
      <c r="B64" s="442"/>
      <c r="C64" s="442"/>
      <c r="D64" s="443"/>
    </row>
    <row r="65" spans="1:4" x14ac:dyDescent="0.3">
      <c r="A65" s="330">
        <v>1</v>
      </c>
      <c r="B65" s="331" t="s">
        <v>2786</v>
      </c>
      <c r="C65" s="332" t="s">
        <v>2787</v>
      </c>
      <c r="D65" s="333"/>
    </row>
    <row r="66" spans="1:4" ht="27.6" x14ac:dyDescent="0.3">
      <c r="A66" s="330">
        <v>2</v>
      </c>
      <c r="B66" s="331" t="s">
        <v>2788</v>
      </c>
      <c r="C66" s="332" t="s">
        <v>2787</v>
      </c>
      <c r="D66" s="333"/>
    </row>
    <row r="67" spans="1:4" ht="27.6" x14ac:dyDescent="0.3">
      <c r="A67" s="330">
        <v>3</v>
      </c>
      <c r="B67" s="331" t="s">
        <v>2789</v>
      </c>
      <c r="C67" s="332" t="s">
        <v>2787</v>
      </c>
      <c r="D67" s="333"/>
    </row>
    <row r="68" spans="1:4" x14ac:dyDescent="0.3">
      <c r="A68" s="330">
        <v>4</v>
      </c>
      <c r="B68" s="331" t="s">
        <v>2790</v>
      </c>
      <c r="C68" s="332" t="s">
        <v>2787</v>
      </c>
      <c r="D68" s="333"/>
    </row>
    <row r="69" spans="1:4" ht="27.6" x14ac:dyDescent="0.3">
      <c r="A69" s="330">
        <v>5</v>
      </c>
      <c r="B69" s="331" t="s">
        <v>2791</v>
      </c>
      <c r="C69" s="332" t="s">
        <v>2787</v>
      </c>
      <c r="D69" s="333"/>
    </row>
    <row r="70" spans="1:4" x14ac:dyDescent="0.3">
      <c r="A70" s="330">
        <v>6</v>
      </c>
      <c r="B70" s="331" t="s">
        <v>2792</v>
      </c>
      <c r="C70" s="332" t="s">
        <v>2793</v>
      </c>
      <c r="D70" s="333"/>
    </row>
    <row r="71" spans="1:4" x14ac:dyDescent="0.3">
      <c r="A71" s="330">
        <v>7</v>
      </c>
      <c r="B71" s="331" t="s">
        <v>2794</v>
      </c>
      <c r="C71" s="332" t="s">
        <v>2793</v>
      </c>
      <c r="D71" s="333"/>
    </row>
    <row r="72" spans="1:4" ht="41.4" x14ac:dyDescent="0.3">
      <c r="A72" s="330">
        <v>8</v>
      </c>
      <c r="B72" s="331" t="s">
        <v>2795</v>
      </c>
      <c r="C72" s="332" t="s">
        <v>2760</v>
      </c>
      <c r="D72" s="333"/>
    </row>
    <row r="73" spans="1:4" ht="27.6" x14ac:dyDescent="0.3">
      <c r="A73" s="330">
        <v>9</v>
      </c>
      <c r="B73" s="331" t="s">
        <v>2796</v>
      </c>
      <c r="C73" s="332" t="s">
        <v>2721</v>
      </c>
      <c r="D73" s="333"/>
    </row>
    <row r="74" spans="1:4" x14ac:dyDescent="0.3">
      <c r="A74" s="330">
        <v>10</v>
      </c>
      <c r="B74" s="331" t="s">
        <v>2797</v>
      </c>
      <c r="C74" s="332" t="s">
        <v>2721</v>
      </c>
      <c r="D74" s="333"/>
    </row>
    <row r="75" spans="1:4" ht="27.6" x14ac:dyDescent="0.3">
      <c r="A75" s="330">
        <v>11</v>
      </c>
      <c r="B75" s="331" t="s">
        <v>2798</v>
      </c>
      <c r="C75" s="332" t="s">
        <v>2721</v>
      </c>
      <c r="D75" s="333"/>
    </row>
    <row r="76" spans="1:4" x14ac:dyDescent="0.3">
      <c r="A76" s="330">
        <v>12</v>
      </c>
      <c r="B76" s="331" t="s">
        <v>2799</v>
      </c>
      <c r="C76" s="332" t="s">
        <v>2760</v>
      </c>
      <c r="D76" s="333" t="s">
        <v>2800</v>
      </c>
    </row>
    <row r="77" spans="1:4" x14ac:dyDescent="0.3">
      <c r="A77" s="330">
        <v>13</v>
      </c>
      <c r="B77" s="331" t="s">
        <v>2801</v>
      </c>
      <c r="C77" s="332" t="s">
        <v>2760</v>
      </c>
      <c r="D77" s="333" t="s">
        <v>2800</v>
      </c>
    </row>
    <row r="78" spans="1:4" ht="27.6" x14ac:dyDescent="0.3">
      <c r="A78" s="330">
        <v>14</v>
      </c>
      <c r="B78" s="331" t="s">
        <v>2802</v>
      </c>
      <c r="C78" s="332" t="s">
        <v>2778</v>
      </c>
      <c r="D78" s="333"/>
    </row>
    <row r="79" spans="1:4" ht="27.6" x14ac:dyDescent="0.3">
      <c r="A79" s="330">
        <v>15</v>
      </c>
      <c r="B79" s="331" t="s">
        <v>2803</v>
      </c>
      <c r="C79" s="332" t="s">
        <v>2760</v>
      </c>
      <c r="D79" s="333"/>
    </row>
    <row r="80" spans="1:4" ht="27.6" x14ac:dyDescent="0.3">
      <c r="A80" s="330">
        <v>16</v>
      </c>
      <c r="B80" s="331" t="s">
        <v>2804</v>
      </c>
      <c r="C80" s="332" t="s">
        <v>2760</v>
      </c>
      <c r="D80" s="333" t="s">
        <v>2805</v>
      </c>
    </row>
    <row r="81" spans="1:5" x14ac:dyDescent="0.3">
      <c r="A81" s="330">
        <v>17</v>
      </c>
      <c r="B81" s="331" t="s">
        <v>2806</v>
      </c>
      <c r="C81" s="332" t="s">
        <v>2760</v>
      </c>
      <c r="D81" s="333" t="s">
        <v>2805</v>
      </c>
    </row>
    <row r="82" spans="1:5" x14ac:dyDescent="0.3">
      <c r="A82" s="330">
        <v>18</v>
      </c>
      <c r="B82" s="331" t="s">
        <v>2807</v>
      </c>
      <c r="C82" s="332" t="s">
        <v>2760</v>
      </c>
      <c r="D82" s="333" t="s">
        <v>2808</v>
      </c>
    </row>
    <row r="83" spans="1:5" x14ac:dyDescent="0.3">
      <c r="A83" s="330">
        <v>19</v>
      </c>
      <c r="B83" s="331" t="s">
        <v>2809</v>
      </c>
      <c r="C83" s="332" t="s">
        <v>2721</v>
      </c>
      <c r="D83" s="333"/>
    </row>
    <row r="84" spans="1:5" ht="27.6" x14ac:dyDescent="0.3">
      <c r="A84" s="330">
        <v>20</v>
      </c>
      <c r="B84" s="331" t="s">
        <v>2810</v>
      </c>
      <c r="C84" s="332" t="s">
        <v>2760</v>
      </c>
      <c r="D84" s="333" t="s">
        <v>2811</v>
      </c>
    </row>
    <row r="85" spans="1:5" ht="25.2" x14ac:dyDescent="0.3">
      <c r="A85" s="415" t="s">
        <v>2812</v>
      </c>
      <c r="B85" s="416"/>
      <c r="C85" s="416"/>
      <c r="D85" s="417"/>
    </row>
    <row r="86" spans="1:5" x14ac:dyDescent="0.3">
      <c r="A86" s="334">
        <v>1</v>
      </c>
      <c r="B86" s="334" t="s">
        <v>2813</v>
      </c>
      <c r="C86" s="335" t="s">
        <v>2793</v>
      </c>
      <c r="D86" s="335"/>
    </row>
    <row r="87" spans="1:5" ht="27.6" x14ac:dyDescent="0.3">
      <c r="A87" s="334"/>
      <c r="B87" s="334" t="s">
        <v>2829</v>
      </c>
      <c r="C87" s="335"/>
      <c r="D87" s="335" t="s">
        <v>2814</v>
      </c>
    </row>
    <row r="88" spans="1:5" ht="41.4" x14ac:dyDescent="0.3">
      <c r="A88" s="334"/>
      <c r="B88" s="334" t="s">
        <v>2832</v>
      </c>
      <c r="C88" s="335"/>
      <c r="D88" s="335" t="s">
        <v>2815</v>
      </c>
    </row>
    <row r="89" spans="1:5" ht="27.6" x14ac:dyDescent="0.3">
      <c r="A89" s="334"/>
      <c r="B89" s="334" t="s">
        <v>2830</v>
      </c>
      <c r="C89" s="335"/>
      <c r="D89" s="335" t="s">
        <v>2816</v>
      </c>
    </row>
    <row r="90" spans="1:5" ht="27.6" x14ac:dyDescent="0.3">
      <c r="A90" s="334"/>
      <c r="B90" s="334" t="s">
        <v>2831</v>
      </c>
      <c r="C90" s="335"/>
      <c r="D90" s="335" t="s">
        <v>2817</v>
      </c>
    </row>
    <row r="91" spans="1:5" ht="39" x14ac:dyDescent="0.3">
      <c r="A91" s="334">
        <v>2</v>
      </c>
      <c r="B91" s="334" t="s">
        <v>2818</v>
      </c>
      <c r="C91" s="335" t="s">
        <v>2721</v>
      </c>
      <c r="D91" s="336" t="s">
        <v>2819</v>
      </c>
      <c r="E91" s="317"/>
    </row>
    <row r="92" spans="1:5" ht="30.6" x14ac:dyDescent="0.3">
      <c r="A92" s="334"/>
      <c r="B92" s="337" t="s">
        <v>2820</v>
      </c>
      <c r="C92" s="335" t="s">
        <v>2721</v>
      </c>
      <c r="D92" s="338" t="s">
        <v>2821</v>
      </c>
    </row>
    <row r="93" spans="1:5" ht="30.6" x14ac:dyDescent="0.3">
      <c r="A93" s="334"/>
      <c r="B93" s="337" t="s">
        <v>2822</v>
      </c>
      <c r="C93" s="335" t="s">
        <v>2721</v>
      </c>
      <c r="D93" s="338" t="s">
        <v>2823</v>
      </c>
    </row>
    <row r="94" spans="1:5" ht="20.399999999999999" x14ac:dyDescent="0.3">
      <c r="A94" s="334"/>
      <c r="B94" s="337" t="s">
        <v>2824</v>
      </c>
      <c r="C94" s="335" t="s">
        <v>2721</v>
      </c>
      <c r="D94" s="338" t="s">
        <v>2825</v>
      </c>
    </row>
    <row r="95" spans="1:5" x14ac:dyDescent="0.3">
      <c r="A95" s="334"/>
      <c r="B95" s="337" t="s">
        <v>2826</v>
      </c>
      <c r="C95" s="335" t="s">
        <v>2721</v>
      </c>
      <c r="D95" s="338" t="s">
        <v>2827</v>
      </c>
    </row>
    <row r="96" spans="1:5" ht="20.399999999999999" customHeight="1" x14ac:dyDescent="0.3">
      <c r="A96" s="334">
        <v>3</v>
      </c>
      <c r="B96" s="334" t="s">
        <v>2828</v>
      </c>
      <c r="C96" s="335" t="s">
        <v>2721</v>
      </c>
      <c r="D96" s="335"/>
      <c r="E96" s="317"/>
    </row>
  </sheetData>
  <mergeCells count="12">
    <mergeCell ref="A85:D85"/>
    <mergeCell ref="A1:D1"/>
    <mergeCell ref="A3:D3"/>
    <mergeCell ref="D6:D9"/>
    <mergeCell ref="C10:C17"/>
    <mergeCell ref="D10:D17"/>
    <mergeCell ref="A18:D18"/>
    <mergeCell ref="D20:D34"/>
    <mergeCell ref="A39:D39"/>
    <mergeCell ref="A48:D48"/>
    <mergeCell ref="D61:D62"/>
    <mergeCell ref="A64:D64"/>
  </mergeCells>
  <hyperlinks>
    <hyperlink ref="B92" r:id="rId1" display="https://www.superfinanciera.gov.co/inicio/informes-y-cifras/cifras/establecimientos-de-credito/informacion-periodica/semanal/tasas-y-desembolsos-a-traves-de-libranza-10081990" xr:uid="{C2EB2383-6AC3-4E27-8F0D-3B4FF48D6952}"/>
    <hyperlink ref="B93" r:id="rId2" display="https://www.superfinanciera.gov.co/inicio/informes-y-cifras/cifras/establecimientos-de-credito/informacion-periodica/mensual/tasa-de-interes-y-desembolsos-por-modalidad-de-credito-60955" xr:uid="{F1CAFEC6-9151-4CAA-B00F-2CBE24E41DDE}"/>
    <hyperlink ref="B94" r:id="rId3" display="https://www.superfinanciera.gov.co/inicio/simulador-y-tarifas-de-servicios-financieros/tasas-de-interes-61295" xr:uid="{CC56028E-6B4D-4D93-9BEC-21DF7DBF2830}"/>
    <hyperlink ref="B95" r:id="rId4" display="https://www.banrep.gov.co/es/catalogo-estadisticas-disponibles" xr:uid="{2D8D03ED-BA09-4D2D-B019-1924BC3F8E54}"/>
  </hyperlinks>
  <pageMargins left="0.7" right="0.7" top="0.75" bottom="0.75" header="0.3" footer="0.3"/>
  <pageSetup orientation="portrait" horizontalDpi="4294967293" verticalDpi="0"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1F468-467D-4A64-9B9A-D6B52A815974}">
  <dimension ref="A1:J12"/>
  <sheetViews>
    <sheetView showGridLines="0" tabSelected="1" zoomScale="220" zoomScaleNormal="220" workbookViewId="0">
      <pane xSplit="2" ySplit="1" topLeftCell="C4" activePane="bottomRight" state="frozen"/>
      <selection pane="topRight" activeCell="C1" sqref="C1"/>
      <selection pane="bottomLeft" activeCell="A2" sqref="A2"/>
      <selection pane="bottomRight" activeCell="F8" sqref="F8"/>
    </sheetView>
  </sheetViews>
  <sheetFormatPr baseColWidth="10" defaultRowHeight="13.8" x14ac:dyDescent="0.3"/>
  <cols>
    <col min="1" max="1" width="6.21875" style="56" bestFit="1" customWidth="1"/>
    <col min="2" max="2" width="25.109375" style="56" customWidth="1"/>
    <col min="3" max="3" width="5.5546875" style="287" bestFit="1" customWidth="1"/>
    <col min="4" max="4" width="7" style="56" bestFit="1" customWidth="1"/>
    <col min="5" max="5" width="6.109375" style="56" bestFit="1" customWidth="1"/>
    <col min="6" max="7" width="6.44140625" style="56" bestFit="1" customWidth="1"/>
    <col min="8" max="8" width="7" style="56" bestFit="1" customWidth="1"/>
    <col min="9" max="9" width="6.109375" style="56" bestFit="1" customWidth="1"/>
    <col min="10" max="10" width="10.44140625" style="94" bestFit="1" customWidth="1"/>
    <col min="11" max="16384" width="11.5546875" style="56"/>
  </cols>
  <sheetData>
    <row r="1" spans="1:10" s="155" customFormat="1" ht="20.399999999999999" x14ac:dyDescent="0.3">
      <c r="A1" s="341" t="s">
        <v>2835</v>
      </c>
      <c r="B1" s="341" t="s">
        <v>2836</v>
      </c>
      <c r="C1" s="341" t="s">
        <v>0</v>
      </c>
      <c r="D1" s="341" t="s">
        <v>2837</v>
      </c>
      <c r="E1" s="341" t="s">
        <v>2838</v>
      </c>
      <c r="F1" s="341" t="s">
        <v>2839</v>
      </c>
      <c r="G1" s="341" t="s">
        <v>2840</v>
      </c>
      <c r="H1" s="341" t="s">
        <v>2841</v>
      </c>
      <c r="I1" s="341" t="s">
        <v>2842</v>
      </c>
      <c r="J1" s="341" t="s">
        <v>3011</v>
      </c>
    </row>
    <row r="2" spans="1:10" x14ac:dyDescent="0.3">
      <c r="A2" s="342">
        <v>100000</v>
      </c>
      <c r="B2" s="343" t="s">
        <v>42</v>
      </c>
      <c r="C2" s="344" t="s">
        <v>2843</v>
      </c>
      <c r="D2" s="345">
        <f>VLOOKUP(A2,cuc!$A$2:$H$2088,8,FALSE)</f>
        <v>11489700353.799999</v>
      </c>
      <c r="E2" s="346">
        <v>0.05</v>
      </c>
      <c r="F2" s="345">
        <f t="shared" ref="F2:F8" si="0">+D2*E2</f>
        <v>574485017.68999994</v>
      </c>
      <c r="G2" s="345">
        <v>0</v>
      </c>
      <c r="H2" s="345">
        <v>0</v>
      </c>
      <c r="I2" s="345">
        <f>IF(+F2+G2+H2&gt;0,+F2+G2+H2,0)</f>
        <v>574485017.68999994</v>
      </c>
      <c r="J2" s="347" t="s">
        <v>2844</v>
      </c>
    </row>
    <row r="3" spans="1:10" x14ac:dyDescent="0.3">
      <c r="A3" s="342">
        <v>110500</v>
      </c>
      <c r="B3" s="343" t="s">
        <v>3070</v>
      </c>
      <c r="C3" s="344" t="s">
        <v>2843</v>
      </c>
      <c r="D3" s="345">
        <f>VLOOKUP(A3,cuc!$A$2:$H$2088,8,FALSE)</f>
        <v>1156800</v>
      </c>
      <c r="E3" s="348">
        <v>1</v>
      </c>
      <c r="F3" s="345">
        <f t="shared" si="0"/>
        <v>1156800</v>
      </c>
      <c r="G3" s="345">
        <f>-F3</f>
        <v>-1156800</v>
      </c>
      <c r="H3" s="345">
        <f t="shared" ref="H3" si="1">-G3*10%</f>
        <v>115680</v>
      </c>
      <c r="I3" s="345">
        <f t="shared" ref="I3:I10" si="2">IF(+F3+G3+H3&gt;0,+F3+G3+H3,0)</f>
        <v>115680</v>
      </c>
      <c r="J3" s="349" t="s">
        <v>2845</v>
      </c>
    </row>
    <row r="4" spans="1:10" x14ac:dyDescent="0.3">
      <c r="A4" s="342">
        <v>111000</v>
      </c>
      <c r="B4" s="343" t="s">
        <v>3071</v>
      </c>
      <c r="C4" s="344" t="s">
        <v>2843</v>
      </c>
      <c r="D4" s="345">
        <f>VLOOKUP(A4,cuc!$A$2:$H$2088,8,FALSE)</f>
        <v>1047134673.5599999</v>
      </c>
      <c r="E4" s="348">
        <v>0.5</v>
      </c>
      <c r="F4" s="345">
        <f t="shared" si="0"/>
        <v>523567336.77999997</v>
      </c>
      <c r="G4" s="345">
        <f>-F4</f>
        <v>-523567336.77999997</v>
      </c>
      <c r="H4" s="345">
        <f>-G4*10%</f>
        <v>52356733.678000003</v>
      </c>
      <c r="I4" s="345">
        <f t="shared" si="2"/>
        <v>52356733.678000003</v>
      </c>
      <c r="J4" s="349" t="s">
        <v>2846</v>
      </c>
    </row>
    <row r="5" spans="1:10" x14ac:dyDescent="0.3">
      <c r="A5" s="342">
        <v>111500</v>
      </c>
      <c r="B5" s="343" t="s">
        <v>3072</v>
      </c>
      <c r="C5" s="344" t="s">
        <v>2847</v>
      </c>
      <c r="D5" s="345">
        <f>VLOOKUP(A5,cuc!$A$2:$H$2088,8,FALSE)</f>
        <v>0</v>
      </c>
      <c r="E5" s="348">
        <v>0.5</v>
      </c>
      <c r="F5" s="345">
        <f t="shared" si="0"/>
        <v>0</v>
      </c>
      <c r="G5" s="345">
        <v>0</v>
      </c>
      <c r="H5" s="345">
        <f>+G5*-10%</f>
        <v>0</v>
      </c>
      <c r="I5" s="345">
        <f t="shared" si="2"/>
        <v>0</v>
      </c>
      <c r="J5" s="349" t="s">
        <v>2848</v>
      </c>
    </row>
    <row r="6" spans="1:10" x14ac:dyDescent="0.3">
      <c r="A6" s="342">
        <v>112000</v>
      </c>
      <c r="B6" s="343" t="s">
        <v>3073</v>
      </c>
      <c r="C6" s="344" t="s">
        <v>2847</v>
      </c>
      <c r="D6" s="345">
        <f>VLOOKUP(A6,cuc!$A$2:$H$2088,8,FALSE)</f>
        <v>112533126.03</v>
      </c>
      <c r="E6" s="348">
        <v>0.5</v>
      </c>
      <c r="F6" s="345">
        <f t="shared" si="0"/>
        <v>56266563.015000001</v>
      </c>
      <c r="G6" s="345">
        <v>0</v>
      </c>
      <c r="H6" s="345">
        <f>+G6*-10%</f>
        <v>0</v>
      </c>
      <c r="I6" s="345">
        <f t="shared" si="2"/>
        <v>56266563.015000001</v>
      </c>
      <c r="J6" s="349" t="s">
        <v>2848</v>
      </c>
    </row>
    <row r="7" spans="1:10" x14ac:dyDescent="0.3">
      <c r="A7" s="342">
        <v>120000</v>
      </c>
      <c r="B7" s="343" t="s">
        <v>3074</v>
      </c>
      <c r="C7" s="344" t="s">
        <v>2843</v>
      </c>
      <c r="D7" s="345">
        <f>VLOOKUP(A7,cuc!$A$2:$H$2088,8,FALSE)</f>
        <v>171038252.65000001</v>
      </c>
      <c r="E7" s="348">
        <v>0.5</v>
      </c>
      <c r="F7" s="345">
        <f t="shared" si="0"/>
        <v>85519126.325000003</v>
      </c>
      <c r="G7" s="345">
        <v>0</v>
      </c>
      <c r="H7" s="345">
        <f>-G7*10%</f>
        <v>0</v>
      </c>
      <c r="I7" s="345">
        <f t="shared" si="2"/>
        <v>85519126.325000003</v>
      </c>
      <c r="J7" s="349" t="s">
        <v>2848</v>
      </c>
    </row>
    <row r="8" spans="1:10" x14ac:dyDescent="0.3">
      <c r="A8" s="342">
        <v>140000</v>
      </c>
      <c r="B8" s="343" t="s">
        <v>3075</v>
      </c>
      <c r="C8" s="344" t="s">
        <v>2850</v>
      </c>
      <c r="D8" s="345">
        <f>VLOOKUP(A8,cuc!$A$2:$H$2088,8,FALSE)</f>
        <v>9264950899</v>
      </c>
      <c r="E8" s="348">
        <v>0.08</v>
      </c>
      <c r="F8" s="345">
        <f t="shared" si="0"/>
        <v>741196071.91999996</v>
      </c>
      <c r="G8" s="345">
        <f>-D8*1%</f>
        <v>-92649508.989999995</v>
      </c>
      <c r="H8" s="345">
        <v>0</v>
      </c>
      <c r="I8" s="345">
        <f t="shared" si="2"/>
        <v>648546562.92999995</v>
      </c>
      <c r="J8" s="349" t="s">
        <v>2851</v>
      </c>
    </row>
    <row r="9" spans="1:10" x14ac:dyDescent="0.3">
      <c r="A9" s="342">
        <v>170000</v>
      </c>
      <c r="B9" s="343" t="s">
        <v>3076</v>
      </c>
      <c r="C9" s="344" t="s">
        <v>2843</v>
      </c>
      <c r="D9" s="345">
        <f>VLOOKUP(A9,cuc!$A$2:$H$2088,8,FALSE)</f>
        <v>45433657</v>
      </c>
      <c r="E9" s="350">
        <v>1</v>
      </c>
      <c r="F9" s="345">
        <f>+SUM(D9:D9)</f>
        <v>45433657</v>
      </c>
      <c r="G9" s="345">
        <f>-F9</f>
        <v>-45433657</v>
      </c>
      <c r="H9" s="345">
        <f>-G9*10%</f>
        <v>4543365.7</v>
      </c>
      <c r="I9" s="345">
        <f t="shared" si="2"/>
        <v>4543365.7</v>
      </c>
      <c r="J9" s="349" t="s">
        <v>2849</v>
      </c>
    </row>
    <row r="10" spans="1:10" x14ac:dyDescent="0.3">
      <c r="A10" s="342">
        <v>190000</v>
      </c>
      <c r="B10" s="343" t="s">
        <v>3077</v>
      </c>
      <c r="C10" s="344" t="s">
        <v>2843</v>
      </c>
      <c r="D10" s="345">
        <f>VLOOKUP(A10,cuc!$A$2:$H$2088,8,FALSE)</f>
        <v>374488</v>
      </c>
      <c r="E10" s="350">
        <v>1</v>
      </c>
      <c r="F10" s="345">
        <f>+SUM(D10:D15)</f>
        <v>374488</v>
      </c>
      <c r="G10" s="345"/>
      <c r="H10" s="345"/>
      <c r="I10" s="345">
        <f t="shared" si="2"/>
        <v>374488</v>
      </c>
      <c r="J10" s="349"/>
    </row>
    <row r="11" spans="1:10" x14ac:dyDescent="0.3">
      <c r="A11" s="73"/>
      <c r="B11" s="73" t="s">
        <v>2852</v>
      </c>
      <c r="C11" s="73"/>
      <c r="D11" s="73"/>
      <c r="E11" s="73"/>
      <c r="F11" s="73"/>
      <c r="G11" s="73"/>
      <c r="H11" s="73"/>
      <c r="I11" s="351">
        <f>+SUM(I2:I10)</f>
        <v>1422207537.3380001</v>
      </c>
      <c r="J11" s="71"/>
    </row>
    <row r="12" spans="1:10" x14ac:dyDescent="0.3">
      <c r="A12" s="73"/>
      <c r="B12" s="73" t="s">
        <v>2853</v>
      </c>
      <c r="C12" s="73"/>
      <c r="D12" s="73"/>
      <c r="E12" s="73"/>
      <c r="F12" s="73"/>
      <c r="G12" s="73"/>
      <c r="H12" s="352">
        <f>+I12/I11</f>
        <v>1.083894675762531</v>
      </c>
      <c r="I12" s="351">
        <f>cuc!H1068-cuc!H1069+cuc!H1075</f>
        <v>1541523177.5499992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0AD4E-86CA-4775-85BE-613EC693773B}">
  <dimension ref="A1:Q2168"/>
  <sheetViews>
    <sheetView showGridLines="0" zoomScale="200" zoomScaleNormal="200" workbookViewId="0">
      <pane xSplit="2" ySplit="2" topLeftCell="C2044" activePane="bottomRight" state="frozen"/>
      <selection activeCell="C22" sqref="C22:H22"/>
      <selection pane="topRight" activeCell="C22" sqref="C22:H22"/>
      <selection pane="bottomLeft" activeCell="C22" sqref="C22:H22"/>
      <selection pane="bottomRight" activeCell="I2047" sqref="I2047"/>
    </sheetView>
  </sheetViews>
  <sheetFormatPr baseColWidth="10" defaultColWidth="11.88671875" defaultRowHeight="13.8" x14ac:dyDescent="0.3"/>
  <cols>
    <col min="1" max="1" width="4.6640625" style="159" bestFit="1" customWidth="1"/>
    <col min="2" max="2" width="27.5546875" style="160" customWidth="1"/>
    <col min="3" max="3" width="9.88671875" style="161" bestFit="1" customWidth="1"/>
    <col min="4" max="8" width="8.77734375" style="161" bestFit="1" customWidth="1"/>
    <col min="9" max="11" width="7.109375" style="161" customWidth="1"/>
    <col min="12" max="12" width="11.88671875" style="161"/>
    <col min="13" max="13" width="13.33203125" style="161" bestFit="1" customWidth="1"/>
    <col min="14" max="14" width="14.33203125" style="161" bestFit="1" customWidth="1"/>
    <col min="15" max="15" width="13.33203125" style="161" bestFit="1" customWidth="1"/>
    <col min="16" max="16384" width="11.88671875" style="161"/>
  </cols>
  <sheetData>
    <row r="1" spans="1:10" x14ac:dyDescent="0.3">
      <c r="H1" s="373">
        <v>10</v>
      </c>
      <c r="I1" s="161" t="s">
        <v>3069</v>
      </c>
    </row>
    <row r="2" spans="1:10" s="166" customFormat="1" x14ac:dyDescent="0.3">
      <c r="A2" s="162" t="s">
        <v>1915</v>
      </c>
      <c r="B2" s="163" t="s">
        <v>1916</v>
      </c>
      <c r="C2" s="164">
        <v>42705</v>
      </c>
      <c r="D2" s="164">
        <v>43070</v>
      </c>
      <c r="E2" s="164">
        <v>43435</v>
      </c>
      <c r="F2" s="164">
        <v>43800</v>
      </c>
      <c r="G2" s="164">
        <v>44166</v>
      </c>
      <c r="H2" s="164">
        <f>EOMONTH(G2,H1)</f>
        <v>44500</v>
      </c>
      <c r="I2" s="165"/>
      <c r="J2" s="165"/>
    </row>
    <row r="3" spans="1:10" x14ac:dyDescent="0.3">
      <c r="A3" s="167">
        <v>100000</v>
      </c>
      <c r="B3" s="168" t="s">
        <v>1402</v>
      </c>
      <c r="C3" s="169">
        <v>7889195846.6599998</v>
      </c>
      <c r="D3" s="169">
        <v>8607080577.4599991</v>
      </c>
      <c r="E3" s="169">
        <v>9040165740.4599991</v>
      </c>
      <c r="F3" s="169">
        <v>9238110019.3799992</v>
      </c>
      <c r="G3" s="169">
        <v>10368670608.280001</v>
      </c>
      <c r="H3" s="169">
        <v>11489700353.799999</v>
      </c>
      <c r="I3" s="119"/>
    </row>
    <row r="4" spans="1:10" x14ac:dyDescent="0.3">
      <c r="A4" s="171">
        <v>110000</v>
      </c>
      <c r="B4" s="172" t="s">
        <v>1401</v>
      </c>
      <c r="C4" s="173">
        <v>122691266.95</v>
      </c>
      <c r="D4" s="173">
        <v>309012441.88999999</v>
      </c>
      <c r="E4" s="173">
        <v>381974125.94</v>
      </c>
      <c r="F4" s="173">
        <v>503938430.73000002</v>
      </c>
      <c r="G4" s="173">
        <v>673412738.76999998</v>
      </c>
      <c r="H4" s="174">
        <v>1160824599.5899999</v>
      </c>
      <c r="I4" s="170"/>
    </row>
    <row r="5" spans="1:10" x14ac:dyDescent="0.3">
      <c r="A5" s="175">
        <v>110500</v>
      </c>
      <c r="B5" s="176" t="s">
        <v>1400</v>
      </c>
      <c r="C5" s="177">
        <v>1346100</v>
      </c>
      <c r="D5" s="177">
        <v>277600</v>
      </c>
      <c r="E5" s="177">
        <v>14407</v>
      </c>
      <c r="F5" s="177">
        <v>1098000</v>
      </c>
      <c r="G5" s="177">
        <v>1255150</v>
      </c>
      <c r="H5" s="178">
        <v>1156800</v>
      </c>
      <c r="I5" s="170"/>
    </row>
    <row r="6" spans="1:10" x14ac:dyDescent="0.3">
      <c r="A6" s="179">
        <v>110505</v>
      </c>
      <c r="B6" s="180" t="s">
        <v>1399</v>
      </c>
      <c r="C6" s="181">
        <v>1126100</v>
      </c>
      <c r="D6" s="181">
        <v>57600</v>
      </c>
      <c r="E6" s="181">
        <v>14407</v>
      </c>
      <c r="F6" s="181">
        <v>684000</v>
      </c>
      <c r="G6" s="181">
        <v>841150</v>
      </c>
      <c r="H6" s="182">
        <v>742800</v>
      </c>
      <c r="I6" s="170"/>
    </row>
    <row r="7" spans="1:10" x14ac:dyDescent="0.3">
      <c r="A7" s="179">
        <v>110510</v>
      </c>
      <c r="B7" s="180" t="s">
        <v>1398</v>
      </c>
      <c r="C7" s="181">
        <v>220000</v>
      </c>
      <c r="D7" s="181">
        <v>220000</v>
      </c>
      <c r="E7" s="181">
        <v>0</v>
      </c>
      <c r="F7" s="181">
        <v>414000</v>
      </c>
      <c r="G7" s="181">
        <v>414000</v>
      </c>
      <c r="H7" s="182">
        <v>414000</v>
      </c>
      <c r="I7" s="170"/>
    </row>
    <row r="8" spans="1:10" x14ac:dyDescent="0.3">
      <c r="A8" s="175">
        <v>111000</v>
      </c>
      <c r="B8" s="176" t="s">
        <v>1397</v>
      </c>
      <c r="C8" s="177">
        <v>82032386.180000007</v>
      </c>
      <c r="D8" s="177">
        <v>260379433.83000001</v>
      </c>
      <c r="E8" s="177">
        <v>318553800.24000001</v>
      </c>
      <c r="F8" s="177">
        <v>434369802.14999998</v>
      </c>
      <c r="G8" s="177">
        <v>569710181.62</v>
      </c>
      <c r="H8" s="178">
        <v>1047134673.5599999</v>
      </c>
      <c r="I8" s="170"/>
    </row>
    <row r="9" spans="1:10" x14ac:dyDescent="0.3">
      <c r="A9" s="179">
        <v>111005</v>
      </c>
      <c r="B9" s="180" t="s">
        <v>1014</v>
      </c>
      <c r="C9" s="181">
        <v>82032386.180000007</v>
      </c>
      <c r="D9" s="181">
        <v>260379433.83000001</v>
      </c>
      <c r="E9" s="181">
        <v>318553800.24000001</v>
      </c>
      <c r="F9" s="181">
        <v>434369802.14999998</v>
      </c>
      <c r="G9" s="181">
        <v>569710181.62</v>
      </c>
      <c r="H9" s="182">
        <v>1047134673.5599999</v>
      </c>
      <c r="I9" s="170"/>
    </row>
    <row r="10" spans="1:10" x14ac:dyDescent="0.3">
      <c r="A10" s="179">
        <v>111010</v>
      </c>
      <c r="B10" s="180" t="s">
        <v>1013</v>
      </c>
      <c r="C10" s="181">
        <v>0</v>
      </c>
      <c r="D10" s="181">
        <v>0</v>
      </c>
      <c r="E10" s="181">
        <v>0</v>
      </c>
      <c r="F10" s="181">
        <v>0</v>
      </c>
      <c r="G10" s="181">
        <v>0</v>
      </c>
      <c r="H10" s="182">
        <v>0</v>
      </c>
      <c r="I10" s="170"/>
    </row>
    <row r="11" spans="1:10" x14ac:dyDescent="0.3">
      <c r="A11" s="179">
        <v>111015</v>
      </c>
      <c r="B11" s="180" t="s">
        <v>1396</v>
      </c>
      <c r="C11" s="181">
        <v>0</v>
      </c>
      <c r="D11" s="181">
        <v>0</v>
      </c>
      <c r="E11" s="181">
        <v>0</v>
      </c>
      <c r="F11" s="181">
        <v>0</v>
      </c>
      <c r="G11" s="181">
        <v>0</v>
      </c>
      <c r="H11" s="182">
        <v>0</v>
      </c>
      <c r="I11" s="170"/>
    </row>
    <row r="12" spans="1:10" x14ac:dyDescent="0.3">
      <c r="A12" s="179">
        <v>111020</v>
      </c>
      <c r="B12" s="180" t="s">
        <v>1011</v>
      </c>
      <c r="C12" s="181">
        <v>0</v>
      </c>
      <c r="D12" s="181">
        <v>0</v>
      </c>
      <c r="E12" s="181">
        <v>0</v>
      </c>
      <c r="F12" s="181">
        <v>0</v>
      </c>
      <c r="G12" s="181">
        <v>0</v>
      </c>
      <c r="H12" s="182">
        <v>0</v>
      </c>
      <c r="I12" s="170"/>
    </row>
    <row r="13" spans="1:10" x14ac:dyDescent="0.3">
      <c r="A13" s="179">
        <v>111025</v>
      </c>
      <c r="B13" s="180" t="s">
        <v>1010</v>
      </c>
      <c r="C13" s="181">
        <v>0</v>
      </c>
      <c r="D13" s="181">
        <v>0</v>
      </c>
      <c r="E13" s="181">
        <v>0</v>
      </c>
      <c r="F13" s="181">
        <v>0</v>
      </c>
      <c r="G13" s="181">
        <v>0</v>
      </c>
      <c r="H13" s="182">
        <v>0</v>
      </c>
      <c r="I13" s="170"/>
    </row>
    <row r="14" spans="1:10" x14ac:dyDescent="0.3">
      <c r="A14" s="175">
        <v>111500</v>
      </c>
      <c r="B14" s="176" t="s">
        <v>1395</v>
      </c>
      <c r="C14" s="177">
        <v>0</v>
      </c>
      <c r="D14" s="177">
        <v>0</v>
      </c>
      <c r="E14" s="177">
        <v>0</v>
      </c>
      <c r="F14" s="177">
        <v>0</v>
      </c>
      <c r="G14" s="177">
        <v>0</v>
      </c>
      <c r="H14" s="178">
        <v>0</v>
      </c>
      <c r="I14" s="170"/>
    </row>
    <row r="15" spans="1:10" x14ac:dyDescent="0.3">
      <c r="A15" s="179">
        <v>111505</v>
      </c>
      <c r="B15" s="180" t="s">
        <v>1917</v>
      </c>
      <c r="C15" s="181">
        <v>0</v>
      </c>
      <c r="D15" s="181">
        <v>0</v>
      </c>
      <c r="E15" s="181">
        <v>0</v>
      </c>
      <c r="F15" s="181">
        <v>0</v>
      </c>
      <c r="G15" s="181">
        <v>0</v>
      </c>
      <c r="H15" s="182">
        <v>0</v>
      </c>
      <c r="I15" s="170"/>
    </row>
    <row r="16" spans="1:10" x14ac:dyDescent="0.3">
      <c r="A16" s="179">
        <v>111510</v>
      </c>
      <c r="B16" s="180" t="s">
        <v>1393</v>
      </c>
      <c r="C16" s="181">
        <v>0</v>
      </c>
      <c r="D16" s="181">
        <v>0</v>
      </c>
      <c r="E16" s="181">
        <v>0</v>
      </c>
      <c r="F16" s="181">
        <v>0</v>
      </c>
      <c r="G16" s="181">
        <v>0</v>
      </c>
      <c r="H16" s="182">
        <v>0</v>
      </c>
      <c r="I16" s="170"/>
    </row>
    <row r="17" spans="1:9" x14ac:dyDescent="0.3">
      <c r="A17" s="179">
        <v>111515</v>
      </c>
      <c r="B17" s="180" t="s">
        <v>1392</v>
      </c>
      <c r="C17" s="181">
        <v>0</v>
      </c>
      <c r="D17" s="181">
        <v>0</v>
      </c>
      <c r="E17" s="181">
        <v>0</v>
      </c>
      <c r="F17" s="181">
        <v>0</v>
      </c>
      <c r="G17" s="181">
        <v>0</v>
      </c>
      <c r="H17" s="182">
        <v>0</v>
      </c>
      <c r="I17" s="170"/>
    </row>
    <row r="18" spans="1:9" x14ac:dyDescent="0.3">
      <c r="A18" s="175">
        <v>112000</v>
      </c>
      <c r="B18" s="176" t="s">
        <v>1918</v>
      </c>
      <c r="C18" s="177">
        <v>39312780.770000003</v>
      </c>
      <c r="D18" s="177">
        <v>48355408.060000002</v>
      </c>
      <c r="E18" s="177">
        <v>63405918.700000003</v>
      </c>
      <c r="F18" s="177">
        <v>68470628.579999998</v>
      </c>
      <c r="G18" s="177">
        <v>102447407.15000001</v>
      </c>
      <c r="H18" s="178">
        <v>112533126.03</v>
      </c>
      <c r="I18" s="170"/>
    </row>
    <row r="19" spans="1:9" x14ac:dyDescent="0.3">
      <c r="A19" s="179">
        <v>112003</v>
      </c>
      <c r="B19" s="180" t="s">
        <v>1919</v>
      </c>
      <c r="C19" s="181">
        <v>0</v>
      </c>
      <c r="D19" s="181">
        <v>0</v>
      </c>
      <c r="E19" s="181">
        <v>0</v>
      </c>
      <c r="F19" s="181">
        <v>0</v>
      </c>
      <c r="G19" s="181">
        <v>0</v>
      </c>
      <c r="H19" s="182">
        <v>0</v>
      </c>
      <c r="I19" s="170"/>
    </row>
    <row r="20" spans="1:9" x14ac:dyDescent="0.3">
      <c r="A20" s="179">
        <v>112005</v>
      </c>
      <c r="B20" s="180" t="s">
        <v>1389</v>
      </c>
      <c r="C20" s="181">
        <v>39312780.770000003</v>
      </c>
      <c r="D20" s="181">
        <v>48355408.060000002</v>
      </c>
      <c r="E20" s="181">
        <v>63405918.700000003</v>
      </c>
      <c r="F20" s="181">
        <v>68470628.579999998</v>
      </c>
      <c r="G20" s="181">
        <v>102447407.15000001</v>
      </c>
      <c r="H20" s="182">
        <v>112533126.03</v>
      </c>
      <c r="I20" s="170"/>
    </row>
    <row r="21" spans="1:9" x14ac:dyDescent="0.3">
      <c r="A21" s="179">
        <v>112006</v>
      </c>
      <c r="B21" s="180" t="s">
        <v>1920</v>
      </c>
      <c r="C21" s="181">
        <v>0</v>
      </c>
      <c r="D21" s="181">
        <v>0</v>
      </c>
      <c r="E21" s="181">
        <v>0</v>
      </c>
      <c r="F21" s="181">
        <v>0</v>
      </c>
      <c r="G21" s="181">
        <v>0</v>
      </c>
      <c r="H21" s="182">
        <v>0</v>
      </c>
      <c r="I21" s="170"/>
    </row>
    <row r="22" spans="1:9" x14ac:dyDescent="0.3">
      <c r="A22" s="179">
        <v>112007</v>
      </c>
      <c r="B22" s="180" t="s">
        <v>1921</v>
      </c>
      <c r="C22" s="181">
        <v>0</v>
      </c>
      <c r="D22" s="181">
        <v>0</v>
      </c>
      <c r="E22" s="181">
        <v>0</v>
      </c>
      <c r="F22" s="181">
        <v>0</v>
      </c>
      <c r="G22" s="181">
        <v>0</v>
      </c>
      <c r="H22" s="182">
        <v>0</v>
      </c>
      <c r="I22" s="170"/>
    </row>
    <row r="23" spans="1:9" x14ac:dyDescent="0.3">
      <c r="A23" s="179">
        <v>112008</v>
      </c>
      <c r="B23" s="180" t="s">
        <v>1922</v>
      </c>
      <c r="C23" s="181">
        <v>0</v>
      </c>
      <c r="D23" s="181">
        <v>0</v>
      </c>
      <c r="E23" s="181">
        <v>0</v>
      </c>
      <c r="F23" s="181">
        <v>0</v>
      </c>
      <c r="G23" s="181">
        <v>0</v>
      </c>
      <c r="H23" s="182">
        <v>0</v>
      </c>
      <c r="I23" s="170"/>
    </row>
    <row r="24" spans="1:9" x14ac:dyDescent="0.3">
      <c r="A24" s="179">
        <v>112010</v>
      </c>
      <c r="B24" s="180" t="s">
        <v>1386</v>
      </c>
      <c r="C24" s="181">
        <v>0</v>
      </c>
      <c r="D24" s="181">
        <v>0</v>
      </c>
      <c r="E24" s="181">
        <v>0</v>
      </c>
      <c r="F24" s="181">
        <v>0</v>
      </c>
      <c r="G24" s="181">
        <v>0</v>
      </c>
      <c r="H24" s="182">
        <v>0</v>
      </c>
      <c r="I24" s="170"/>
    </row>
    <row r="25" spans="1:9" x14ac:dyDescent="0.3">
      <c r="A25" s="179">
        <v>112015</v>
      </c>
      <c r="B25" s="180" t="s">
        <v>1385</v>
      </c>
      <c r="C25" s="181">
        <v>0</v>
      </c>
      <c r="D25" s="181">
        <v>0</v>
      </c>
      <c r="E25" s="181">
        <v>0</v>
      </c>
      <c r="F25" s="181">
        <v>0</v>
      </c>
      <c r="G25" s="181">
        <v>0</v>
      </c>
      <c r="H25" s="182">
        <v>0</v>
      </c>
      <c r="I25" s="170"/>
    </row>
    <row r="26" spans="1:9" x14ac:dyDescent="0.3">
      <c r="A26" s="179">
        <v>112020</v>
      </c>
      <c r="B26" s="180" t="s">
        <v>1923</v>
      </c>
      <c r="C26" s="181">
        <v>0</v>
      </c>
      <c r="D26" s="181">
        <v>0</v>
      </c>
      <c r="E26" s="181">
        <v>0</v>
      </c>
      <c r="F26" s="181">
        <v>0</v>
      </c>
      <c r="G26" s="181">
        <v>0</v>
      </c>
      <c r="H26" s="182">
        <v>0</v>
      </c>
      <c r="I26" s="170"/>
    </row>
    <row r="27" spans="1:9" x14ac:dyDescent="0.3">
      <c r="A27" s="179">
        <v>112025</v>
      </c>
      <c r="B27" s="180" t="s">
        <v>1924</v>
      </c>
      <c r="C27" s="181">
        <v>0</v>
      </c>
      <c r="D27" s="181">
        <v>0</v>
      </c>
      <c r="E27" s="181">
        <v>0</v>
      </c>
      <c r="F27" s="181">
        <v>0</v>
      </c>
      <c r="G27" s="181">
        <v>0</v>
      </c>
      <c r="H27" s="182">
        <v>0</v>
      </c>
      <c r="I27" s="170"/>
    </row>
    <row r="28" spans="1:9" x14ac:dyDescent="0.3">
      <c r="A28" s="179">
        <v>112030</v>
      </c>
      <c r="B28" s="180" t="s">
        <v>1382</v>
      </c>
      <c r="C28" s="181">
        <v>0</v>
      </c>
      <c r="D28" s="181">
        <v>0</v>
      </c>
      <c r="E28" s="181">
        <v>0</v>
      </c>
      <c r="F28" s="181">
        <v>0</v>
      </c>
      <c r="G28" s="181">
        <v>0</v>
      </c>
      <c r="H28" s="182">
        <v>0</v>
      </c>
      <c r="I28" s="170"/>
    </row>
    <row r="29" spans="1:9" x14ac:dyDescent="0.3">
      <c r="A29" s="179">
        <v>112035</v>
      </c>
      <c r="B29" s="180" t="s">
        <v>1381</v>
      </c>
      <c r="C29" s="181">
        <v>0</v>
      </c>
      <c r="D29" s="181">
        <v>0</v>
      </c>
      <c r="E29" s="181">
        <v>0</v>
      </c>
      <c r="F29" s="181">
        <v>0</v>
      </c>
      <c r="G29" s="181">
        <v>0</v>
      </c>
      <c r="H29" s="182">
        <v>0</v>
      </c>
      <c r="I29" s="170"/>
    </row>
    <row r="30" spans="1:9" x14ac:dyDescent="0.3">
      <c r="A30" s="179">
        <v>112040</v>
      </c>
      <c r="B30" s="180" t="s">
        <v>1925</v>
      </c>
      <c r="C30" s="181">
        <v>0</v>
      </c>
      <c r="D30" s="181">
        <v>0</v>
      </c>
      <c r="E30" s="181">
        <v>0</v>
      </c>
      <c r="F30" s="181">
        <v>0</v>
      </c>
      <c r="G30" s="181">
        <v>0</v>
      </c>
      <c r="H30" s="182">
        <v>0</v>
      </c>
      <c r="I30" s="170"/>
    </row>
    <row r="31" spans="1:9" x14ac:dyDescent="0.3">
      <c r="A31" s="179">
        <v>112045</v>
      </c>
      <c r="B31" s="180" t="s">
        <v>1926</v>
      </c>
      <c r="C31" s="181">
        <v>0</v>
      </c>
      <c r="D31" s="181">
        <v>0</v>
      </c>
      <c r="E31" s="181">
        <v>0</v>
      </c>
      <c r="F31" s="181">
        <v>0</v>
      </c>
      <c r="G31" s="181">
        <v>0</v>
      </c>
      <c r="H31" s="182">
        <v>0</v>
      </c>
      <c r="I31" s="170"/>
    </row>
    <row r="32" spans="1:9" x14ac:dyDescent="0.3">
      <c r="A32" s="171">
        <v>120000</v>
      </c>
      <c r="B32" s="172" t="s">
        <v>1378</v>
      </c>
      <c r="C32" s="173">
        <v>186180679.71000001</v>
      </c>
      <c r="D32" s="173">
        <v>216881577.65000001</v>
      </c>
      <c r="E32" s="173">
        <v>145673420.65000001</v>
      </c>
      <c r="F32" s="173">
        <v>157908627.65000001</v>
      </c>
      <c r="G32" s="173">
        <v>165185562.65000001</v>
      </c>
      <c r="H32" s="174">
        <v>171038252.65000001</v>
      </c>
      <c r="I32" s="170"/>
    </row>
    <row r="33" spans="1:9" x14ac:dyDescent="0.3">
      <c r="A33" s="175">
        <v>120300</v>
      </c>
      <c r="B33" s="176" t="s">
        <v>1377</v>
      </c>
      <c r="C33" s="177">
        <v>93515265</v>
      </c>
      <c r="D33" s="177">
        <v>86487357</v>
      </c>
      <c r="E33" s="177">
        <v>86487357</v>
      </c>
      <c r="F33" s="177">
        <v>86487357</v>
      </c>
      <c r="G33" s="177">
        <v>86487357</v>
      </c>
      <c r="H33" s="178">
        <v>86487357</v>
      </c>
      <c r="I33" s="170"/>
    </row>
    <row r="34" spans="1:9" x14ac:dyDescent="0.3">
      <c r="A34" s="179">
        <v>120305</v>
      </c>
      <c r="B34" s="180" t="s">
        <v>1927</v>
      </c>
      <c r="C34" s="181">
        <v>0</v>
      </c>
      <c r="D34" s="181">
        <v>0</v>
      </c>
      <c r="E34" s="181">
        <v>0</v>
      </c>
      <c r="F34" s="181">
        <v>0</v>
      </c>
      <c r="G34" s="181">
        <v>0</v>
      </c>
      <c r="H34" s="182">
        <v>0</v>
      </c>
      <c r="I34" s="170"/>
    </row>
    <row r="35" spans="1:9" x14ac:dyDescent="0.3">
      <c r="A35" s="179">
        <v>120310</v>
      </c>
      <c r="B35" s="180" t="s">
        <v>1928</v>
      </c>
      <c r="C35" s="181">
        <v>93515265</v>
      </c>
      <c r="D35" s="181">
        <v>86487357</v>
      </c>
      <c r="E35" s="181">
        <v>86487357</v>
      </c>
      <c r="F35" s="181">
        <v>86487357</v>
      </c>
      <c r="G35" s="181">
        <v>86487357</v>
      </c>
      <c r="H35" s="182">
        <v>86487357</v>
      </c>
      <c r="I35" s="170"/>
    </row>
    <row r="36" spans="1:9" x14ac:dyDescent="0.3">
      <c r="A36" s="179">
        <v>120315</v>
      </c>
      <c r="B36" s="180" t="s">
        <v>1929</v>
      </c>
      <c r="C36" s="181">
        <v>0</v>
      </c>
      <c r="D36" s="181">
        <v>0</v>
      </c>
      <c r="E36" s="181">
        <v>0</v>
      </c>
      <c r="F36" s="181">
        <v>0</v>
      </c>
      <c r="G36" s="181">
        <v>0</v>
      </c>
      <c r="H36" s="182">
        <v>0</v>
      </c>
      <c r="I36" s="170"/>
    </row>
    <row r="37" spans="1:9" x14ac:dyDescent="0.3">
      <c r="A37" s="179">
        <v>120320</v>
      </c>
      <c r="B37" s="180" t="s">
        <v>1930</v>
      </c>
      <c r="C37" s="181">
        <v>0</v>
      </c>
      <c r="D37" s="181">
        <v>0</v>
      </c>
      <c r="E37" s="181">
        <v>0</v>
      </c>
      <c r="F37" s="181">
        <v>0</v>
      </c>
      <c r="G37" s="181">
        <v>0</v>
      </c>
      <c r="H37" s="182">
        <v>0</v>
      </c>
      <c r="I37" s="170"/>
    </row>
    <row r="38" spans="1:9" x14ac:dyDescent="0.3">
      <c r="A38" s="179">
        <v>120399</v>
      </c>
      <c r="B38" s="180" t="s">
        <v>1370</v>
      </c>
      <c r="C38" s="181">
        <v>0</v>
      </c>
      <c r="D38" s="181">
        <v>0</v>
      </c>
      <c r="E38" s="181">
        <v>0</v>
      </c>
      <c r="F38" s="181">
        <v>0</v>
      </c>
      <c r="G38" s="181">
        <v>0</v>
      </c>
      <c r="H38" s="182">
        <v>0</v>
      </c>
      <c r="I38" s="170"/>
    </row>
    <row r="39" spans="1:9" x14ac:dyDescent="0.3">
      <c r="A39" s="175">
        <v>120400</v>
      </c>
      <c r="B39" s="176" t="s">
        <v>1931</v>
      </c>
      <c r="C39" s="177">
        <v>0</v>
      </c>
      <c r="D39" s="177">
        <v>0</v>
      </c>
      <c r="E39" s="177">
        <v>0</v>
      </c>
      <c r="F39" s="177">
        <v>0</v>
      </c>
      <c r="G39" s="177">
        <v>0</v>
      </c>
      <c r="H39" s="178">
        <v>0</v>
      </c>
      <c r="I39" s="170"/>
    </row>
    <row r="40" spans="1:9" x14ac:dyDescent="0.3">
      <c r="A40" s="179">
        <v>120401</v>
      </c>
      <c r="B40" s="180" t="s">
        <v>1932</v>
      </c>
      <c r="C40" s="181">
        <v>0</v>
      </c>
      <c r="D40" s="181">
        <v>0</v>
      </c>
      <c r="E40" s="181">
        <v>0</v>
      </c>
      <c r="F40" s="181">
        <v>0</v>
      </c>
      <c r="G40" s="181">
        <v>0</v>
      </c>
      <c r="H40" s="182">
        <v>0</v>
      </c>
      <c r="I40" s="170"/>
    </row>
    <row r="41" spans="1:9" x14ac:dyDescent="0.3">
      <c r="A41" s="179">
        <v>120402</v>
      </c>
      <c r="B41" s="180" t="s">
        <v>1933</v>
      </c>
      <c r="C41" s="181">
        <v>0</v>
      </c>
      <c r="D41" s="181">
        <v>0</v>
      </c>
      <c r="E41" s="181">
        <v>0</v>
      </c>
      <c r="F41" s="181">
        <v>0</v>
      </c>
      <c r="G41" s="181">
        <v>0</v>
      </c>
      <c r="H41" s="182">
        <v>0</v>
      </c>
      <c r="I41" s="170"/>
    </row>
    <row r="42" spans="1:9" x14ac:dyDescent="0.3">
      <c r="A42" s="179">
        <v>120403</v>
      </c>
      <c r="B42" s="180" t="s">
        <v>1934</v>
      </c>
      <c r="C42" s="181">
        <v>0</v>
      </c>
      <c r="D42" s="181">
        <v>0</v>
      </c>
      <c r="E42" s="181">
        <v>0</v>
      </c>
      <c r="F42" s="181">
        <v>0</v>
      </c>
      <c r="G42" s="181">
        <v>0</v>
      </c>
      <c r="H42" s="182">
        <v>0</v>
      </c>
      <c r="I42" s="170"/>
    </row>
    <row r="43" spans="1:9" x14ac:dyDescent="0.3">
      <c r="A43" s="179">
        <v>120404</v>
      </c>
      <c r="B43" s="180" t="s">
        <v>1935</v>
      </c>
      <c r="C43" s="181">
        <v>0</v>
      </c>
      <c r="D43" s="181">
        <v>0</v>
      </c>
      <c r="E43" s="181">
        <v>0</v>
      </c>
      <c r="F43" s="181">
        <v>0</v>
      </c>
      <c r="G43" s="181">
        <v>0</v>
      </c>
      <c r="H43" s="182">
        <v>0</v>
      </c>
      <c r="I43" s="170"/>
    </row>
    <row r="44" spans="1:9" x14ac:dyDescent="0.3">
      <c r="A44" s="179">
        <v>120405</v>
      </c>
      <c r="B44" s="180" t="s">
        <v>1936</v>
      </c>
      <c r="C44" s="181">
        <v>0</v>
      </c>
      <c r="D44" s="181">
        <v>0</v>
      </c>
      <c r="E44" s="181">
        <v>0</v>
      </c>
      <c r="F44" s="181">
        <v>0</v>
      </c>
      <c r="G44" s="181">
        <v>0</v>
      </c>
      <c r="H44" s="182">
        <v>0</v>
      </c>
      <c r="I44" s="170"/>
    </row>
    <row r="45" spans="1:9" x14ac:dyDescent="0.3">
      <c r="A45" s="179">
        <v>120406</v>
      </c>
      <c r="B45" s="180" t="s">
        <v>1937</v>
      </c>
      <c r="C45" s="181">
        <v>0</v>
      </c>
      <c r="D45" s="181">
        <v>0</v>
      </c>
      <c r="E45" s="181">
        <v>0</v>
      </c>
      <c r="F45" s="181">
        <v>0</v>
      </c>
      <c r="G45" s="181">
        <v>0</v>
      </c>
      <c r="H45" s="182">
        <v>0</v>
      </c>
      <c r="I45" s="170"/>
    </row>
    <row r="46" spans="1:9" x14ac:dyDescent="0.3">
      <c r="A46" s="179">
        <v>120407</v>
      </c>
      <c r="B46" s="180" t="s">
        <v>1322</v>
      </c>
      <c r="C46" s="181">
        <v>0</v>
      </c>
      <c r="D46" s="181">
        <v>0</v>
      </c>
      <c r="E46" s="181">
        <v>0</v>
      </c>
      <c r="F46" s="181">
        <v>0</v>
      </c>
      <c r="G46" s="181">
        <v>0</v>
      </c>
      <c r="H46" s="182">
        <v>0</v>
      </c>
      <c r="I46" s="170"/>
    </row>
    <row r="47" spans="1:9" x14ac:dyDescent="0.3">
      <c r="A47" s="179">
        <v>120408</v>
      </c>
      <c r="B47" s="180" t="s">
        <v>1938</v>
      </c>
      <c r="C47" s="181">
        <v>0</v>
      </c>
      <c r="D47" s="181">
        <v>0</v>
      </c>
      <c r="E47" s="181">
        <v>0</v>
      </c>
      <c r="F47" s="181">
        <v>0</v>
      </c>
      <c r="G47" s="181">
        <v>0</v>
      </c>
      <c r="H47" s="182">
        <v>0</v>
      </c>
      <c r="I47" s="170"/>
    </row>
    <row r="48" spans="1:9" x14ac:dyDescent="0.3">
      <c r="A48" s="179">
        <v>120409</v>
      </c>
      <c r="B48" s="180" t="s">
        <v>1939</v>
      </c>
      <c r="C48" s="181">
        <v>0</v>
      </c>
      <c r="D48" s="181">
        <v>0</v>
      </c>
      <c r="E48" s="181">
        <v>0</v>
      </c>
      <c r="F48" s="181">
        <v>0</v>
      </c>
      <c r="G48" s="181">
        <v>0</v>
      </c>
      <c r="H48" s="182">
        <v>0</v>
      </c>
      <c r="I48" s="170"/>
    </row>
    <row r="49" spans="1:9" x14ac:dyDescent="0.3">
      <c r="A49" s="179">
        <v>120410</v>
      </c>
      <c r="B49" s="180" t="s">
        <v>1940</v>
      </c>
      <c r="C49" s="181">
        <v>0</v>
      </c>
      <c r="D49" s="181">
        <v>0</v>
      </c>
      <c r="E49" s="181">
        <v>0</v>
      </c>
      <c r="F49" s="181">
        <v>0</v>
      </c>
      <c r="G49" s="181">
        <v>0</v>
      </c>
      <c r="H49" s="182">
        <v>0</v>
      </c>
      <c r="I49" s="170"/>
    </row>
    <row r="50" spans="1:9" x14ac:dyDescent="0.3">
      <c r="A50" s="179">
        <v>120411</v>
      </c>
      <c r="B50" s="180" t="s">
        <v>1941</v>
      </c>
      <c r="C50" s="181">
        <v>0</v>
      </c>
      <c r="D50" s="181">
        <v>0</v>
      </c>
      <c r="E50" s="181">
        <v>0</v>
      </c>
      <c r="F50" s="181">
        <v>0</v>
      </c>
      <c r="G50" s="181">
        <v>0</v>
      </c>
      <c r="H50" s="182">
        <v>0</v>
      </c>
      <c r="I50" s="170"/>
    </row>
    <row r="51" spans="1:9" x14ac:dyDescent="0.3">
      <c r="A51" s="179">
        <v>120414</v>
      </c>
      <c r="B51" s="180" t="s">
        <v>1942</v>
      </c>
      <c r="C51" s="181">
        <v>0</v>
      </c>
      <c r="D51" s="181">
        <v>0</v>
      </c>
      <c r="E51" s="181">
        <v>0</v>
      </c>
      <c r="F51" s="181">
        <v>0</v>
      </c>
      <c r="G51" s="181">
        <v>0</v>
      </c>
      <c r="H51" s="182">
        <v>0</v>
      </c>
      <c r="I51" s="170"/>
    </row>
    <row r="52" spans="1:9" x14ac:dyDescent="0.3">
      <c r="A52" s="179">
        <v>120415</v>
      </c>
      <c r="B52" s="180" t="s">
        <v>1943</v>
      </c>
      <c r="C52" s="181">
        <v>0</v>
      </c>
      <c r="D52" s="181">
        <v>0</v>
      </c>
      <c r="E52" s="181">
        <v>0</v>
      </c>
      <c r="F52" s="181">
        <v>0</v>
      </c>
      <c r="G52" s="181">
        <v>0</v>
      </c>
      <c r="H52" s="182">
        <v>0</v>
      </c>
      <c r="I52" s="170"/>
    </row>
    <row r="53" spans="1:9" x14ac:dyDescent="0.3">
      <c r="A53" s="179">
        <v>120416</v>
      </c>
      <c r="B53" s="180" t="s">
        <v>1944</v>
      </c>
      <c r="C53" s="181">
        <v>0</v>
      </c>
      <c r="D53" s="181">
        <v>0</v>
      </c>
      <c r="E53" s="181">
        <v>0</v>
      </c>
      <c r="F53" s="181">
        <v>0</v>
      </c>
      <c r="G53" s="181">
        <v>0</v>
      </c>
      <c r="H53" s="182">
        <v>0</v>
      </c>
      <c r="I53" s="170"/>
    </row>
    <row r="54" spans="1:9" x14ac:dyDescent="0.3">
      <c r="A54" s="179">
        <v>120417</v>
      </c>
      <c r="B54" s="180" t="s">
        <v>1945</v>
      </c>
      <c r="C54" s="181">
        <v>0</v>
      </c>
      <c r="D54" s="181">
        <v>0</v>
      </c>
      <c r="E54" s="181">
        <v>0</v>
      </c>
      <c r="F54" s="181">
        <v>0</v>
      </c>
      <c r="G54" s="181">
        <v>0</v>
      </c>
      <c r="H54" s="182">
        <v>0</v>
      </c>
      <c r="I54" s="170"/>
    </row>
    <row r="55" spans="1:9" x14ac:dyDescent="0.3">
      <c r="A55" s="179">
        <v>120418</v>
      </c>
      <c r="B55" s="180" t="s">
        <v>1946</v>
      </c>
      <c r="C55" s="181">
        <v>0</v>
      </c>
      <c r="D55" s="181">
        <v>0</v>
      </c>
      <c r="E55" s="181">
        <v>0</v>
      </c>
      <c r="F55" s="181">
        <v>0</v>
      </c>
      <c r="G55" s="181">
        <v>0</v>
      </c>
      <c r="H55" s="182">
        <v>0</v>
      </c>
      <c r="I55" s="170"/>
    </row>
    <row r="56" spans="1:9" x14ac:dyDescent="0.3">
      <c r="A56" s="179">
        <v>120442</v>
      </c>
      <c r="B56" s="180" t="s">
        <v>1947</v>
      </c>
      <c r="C56" s="181">
        <v>0</v>
      </c>
      <c r="D56" s="181">
        <v>0</v>
      </c>
      <c r="E56" s="181">
        <v>0</v>
      </c>
      <c r="F56" s="181">
        <v>0</v>
      </c>
      <c r="G56" s="181">
        <v>0</v>
      </c>
      <c r="H56" s="182">
        <v>0</v>
      </c>
      <c r="I56" s="170"/>
    </row>
    <row r="57" spans="1:9" x14ac:dyDescent="0.3">
      <c r="A57" s="179">
        <v>120495</v>
      </c>
      <c r="B57" s="180" t="s">
        <v>1948</v>
      </c>
      <c r="C57" s="181">
        <v>0</v>
      </c>
      <c r="D57" s="181">
        <v>0</v>
      </c>
      <c r="E57" s="181">
        <v>0</v>
      </c>
      <c r="F57" s="181">
        <v>0</v>
      </c>
      <c r="G57" s="181">
        <v>0</v>
      </c>
      <c r="H57" s="182">
        <v>0</v>
      </c>
      <c r="I57" s="170"/>
    </row>
    <row r="58" spans="1:9" x14ac:dyDescent="0.3">
      <c r="A58" s="179">
        <v>120499</v>
      </c>
      <c r="B58" s="180" t="s">
        <v>1949</v>
      </c>
      <c r="C58" s="181">
        <v>0</v>
      </c>
      <c r="D58" s="181">
        <v>0</v>
      </c>
      <c r="E58" s="181">
        <v>0</v>
      </c>
      <c r="F58" s="181">
        <v>0</v>
      </c>
      <c r="G58" s="181">
        <v>0</v>
      </c>
      <c r="H58" s="182">
        <v>0</v>
      </c>
      <c r="I58" s="170"/>
    </row>
    <row r="59" spans="1:9" x14ac:dyDescent="0.3">
      <c r="A59" s="175">
        <v>120600</v>
      </c>
      <c r="B59" s="176" t="s">
        <v>1950</v>
      </c>
      <c r="C59" s="177">
        <v>0</v>
      </c>
      <c r="D59" s="177">
        <v>0</v>
      </c>
      <c r="E59" s="177">
        <v>0</v>
      </c>
      <c r="F59" s="177">
        <v>0</v>
      </c>
      <c r="G59" s="177">
        <v>0</v>
      </c>
      <c r="H59" s="178">
        <v>0</v>
      </c>
      <c r="I59" s="170"/>
    </row>
    <row r="60" spans="1:9" x14ac:dyDescent="0.3">
      <c r="A60" s="179">
        <v>120601</v>
      </c>
      <c r="B60" s="180" t="s">
        <v>1951</v>
      </c>
      <c r="C60" s="181">
        <v>0</v>
      </c>
      <c r="D60" s="181">
        <v>0</v>
      </c>
      <c r="E60" s="181">
        <v>0</v>
      </c>
      <c r="F60" s="181">
        <v>0</v>
      </c>
      <c r="G60" s="181">
        <v>0</v>
      </c>
      <c r="H60" s="182">
        <v>0</v>
      </c>
      <c r="I60" s="170"/>
    </row>
    <row r="61" spans="1:9" x14ac:dyDescent="0.3">
      <c r="A61" s="179">
        <v>120602</v>
      </c>
      <c r="B61" s="180" t="s">
        <v>1952</v>
      </c>
      <c r="C61" s="181">
        <v>0</v>
      </c>
      <c r="D61" s="181">
        <v>0</v>
      </c>
      <c r="E61" s="181">
        <v>0</v>
      </c>
      <c r="F61" s="181">
        <v>0</v>
      </c>
      <c r="G61" s="181">
        <v>0</v>
      </c>
      <c r="H61" s="182">
        <v>0</v>
      </c>
      <c r="I61" s="170"/>
    </row>
    <row r="62" spans="1:9" x14ac:dyDescent="0.3">
      <c r="A62" s="179">
        <v>120605</v>
      </c>
      <c r="B62" s="180" t="s">
        <v>1308</v>
      </c>
      <c r="C62" s="181">
        <v>0</v>
      </c>
      <c r="D62" s="181">
        <v>0</v>
      </c>
      <c r="E62" s="181">
        <v>0</v>
      </c>
      <c r="F62" s="181">
        <v>0</v>
      </c>
      <c r="G62" s="181">
        <v>0</v>
      </c>
      <c r="H62" s="182">
        <v>0</v>
      </c>
      <c r="I62" s="170"/>
    </row>
    <row r="63" spans="1:9" x14ac:dyDescent="0.3">
      <c r="A63" s="179">
        <v>120606</v>
      </c>
      <c r="B63" s="180" t="s">
        <v>1307</v>
      </c>
      <c r="C63" s="181">
        <v>0</v>
      </c>
      <c r="D63" s="181">
        <v>0</v>
      </c>
      <c r="E63" s="181">
        <v>0</v>
      </c>
      <c r="F63" s="181">
        <v>0</v>
      </c>
      <c r="G63" s="181">
        <v>0</v>
      </c>
      <c r="H63" s="182">
        <v>0</v>
      </c>
      <c r="I63" s="170"/>
    </row>
    <row r="64" spans="1:9" x14ac:dyDescent="0.3">
      <c r="A64" s="179">
        <v>120607</v>
      </c>
      <c r="B64" s="180" t="s">
        <v>1306</v>
      </c>
      <c r="C64" s="181">
        <v>0</v>
      </c>
      <c r="D64" s="181">
        <v>0</v>
      </c>
      <c r="E64" s="181">
        <v>0</v>
      </c>
      <c r="F64" s="181">
        <v>0</v>
      </c>
      <c r="G64" s="181">
        <v>0</v>
      </c>
      <c r="H64" s="182">
        <v>0</v>
      </c>
      <c r="I64" s="170"/>
    </row>
    <row r="65" spans="1:9" x14ac:dyDescent="0.3">
      <c r="A65" s="179">
        <v>120608</v>
      </c>
      <c r="B65" s="180" t="s">
        <v>1953</v>
      </c>
      <c r="C65" s="181">
        <v>0</v>
      </c>
      <c r="D65" s="181">
        <v>0</v>
      </c>
      <c r="E65" s="181">
        <v>0</v>
      </c>
      <c r="F65" s="181">
        <v>0</v>
      </c>
      <c r="G65" s="181">
        <v>0</v>
      </c>
      <c r="H65" s="182">
        <v>0</v>
      </c>
      <c r="I65" s="170"/>
    </row>
    <row r="66" spans="1:9" x14ac:dyDescent="0.3">
      <c r="A66" s="179">
        <v>120609</v>
      </c>
      <c r="B66" s="180" t="s">
        <v>1954</v>
      </c>
      <c r="C66" s="181">
        <v>0</v>
      </c>
      <c r="D66" s="181">
        <v>0</v>
      </c>
      <c r="E66" s="181">
        <v>0</v>
      </c>
      <c r="F66" s="181">
        <v>0</v>
      </c>
      <c r="G66" s="181">
        <v>0</v>
      </c>
      <c r="H66" s="182">
        <v>0</v>
      </c>
      <c r="I66" s="170"/>
    </row>
    <row r="67" spans="1:9" x14ac:dyDescent="0.3">
      <c r="A67" s="179">
        <v>120610</v>
      </c>
      <c r="B67" s="180" t="s">
        <v>1955</v>
      </c>
      <c r="C67" s="181">
        <v>0</v>
      </c>
      <c r="D67" s="181">
        <v>0</v>
      </c>
      <c r="E67" s="181">
        <v>0</v>
      </c>
      <c r="F67" s="181">
        <v>0</v>
      </c>
      <c r="G67" s="181">
        <v>0</v>
      </c>
      <c r="H67" s="182">
        <v>0</v>
      </c>
      <c r="I67" s="170"/>
    </row>
    <row r="68" spans="1:9" x14ac:dyDescent="0.3">
      <c r="A68" s="179">
        <v>120611</v>
      </c>
      <c r="B68" s="180" t="s">
        <v>1956</v>
      </c>
      <c r="C68" s="181">
        <v>0</v>
      </c>
      <c r="D68" s="181">
        <v>0</v>
      </c>
      <c r="E68" s="181">
        <v>0</v>
      </c>
      <c r="F68" s="181">
        <v>0</v>
      </c>
      <c r="G68" s="181">
        <v>0</v>
      </c>
      <c r="H68" s="182">
        <v>0</v>
      </c>
      <c r="I68" s="170"/>
    </row>
    <row r="69" spans="1:9" x14ac:dyDescent="0.3">
      <c r="A69" s="179">
        <v>120612</v>
      </c>
      <c r="B69" s="180" t="s">
        <v>1957</v>
      </c>
      <c r="C69" s="181">
        <v>0</v>
      </c>
      <c r="D69" s="181">
        <v>0</v>
      </c>
      <c r="E69" s="181">
        <v>0</v>
      </c>
      <c r="F69" s="181">
        <v>0</v>
      </c>
      <c r="G69" s="181">
        <v>0</v>
      </c>
      <c r="H69" s="182">
        <v>0</v>
      </c>
      <c r="I69" s="170"/>
    </row>
    <row r="70" spans="1:9" x14ac:dyDescent="0.3">
      <c r="A70" s="179">
        <v>120613</v>
      </c>
      <c r="B70" s="180" t="s">
        <v>1958</v>
      </c>
      <c r="C70" s="181">
        <v>0</v>
      </c>
      <c r="D70" s="181">
        <v>0</v>
      </c>
      <c r="E70" s="181">
        <v>0</v>
      </c>
      <c r="F70" s="181">
        <v>0</v>
      </c>
      <c r="G70" s="181">
        <v>0</v>
      </c>
      <c r="H70" s="182">
        <v>0</v>
      </c>
      <c r="I70" s="170"/>
    </row>
    <row r="71" spans="1:9" x14ac:dyDescent="0.3">
      <c r="A71" s="179">
        <v>120614</v>
      </c>
      <c r="B71" s="180" t="s">
        <v>1959</v>
      </c>
      <c r="C71" s="181">
        <v>0</v>
      </c>
      <c r="D71" s="181">
        <v>0</v>
      </c>
      <c r="E71" s="181">
        <v>0</v>
      </c>
      <c r="F71" s="181">
        <v>0</v>
      </c>
      <c r="G71" s="181">
        <v>0</v>
      </c>
      <c r="H71" s="182">
        <v>0</v>
      </c>
      <c r="I71" s="170"/>
    </row>
    <row r="72" spans="1:9" x14ac:dyDescent="0.3">
      <c r="A72" s="179">
        <v>120699</v>
      </c>
      <c r="B72" s="180" t="s">
        <v>1960</v>
      </c>
      <c r="C72" s="181">
        <v>0</v>
      </c>
      <c r="D72" s="181">
        <v>0</v>
      </c>
      <c r="E72" s="181">
        <v>0</v>
      </c>
      <c r="F72" s="181">
        <v>0</v>
      </c>
      <c r="G72" s="181">
        <v>0</v>
      </c>
      <c r="H72" s="182">
        <v>0</v>
      </c>
      <c r="I72" s="170"/>
    </row>
    <row r="73" spans="1:9" x14ac:dyDescent="0.3">
      <c r="A73" s="175">
        <v>120800</v>
      </c>
      <c r="B73" s="176" t="s">
        <v>1365</v>
      </c>
      <c r="C73" s="177">
        <v>0</v>
      </c>
      <c r="D73" s="177">
        <v>0</v>
      </c>
      <c r="E73" s="177">
        <v>0</v>
      </c>
      <c r="F73" s="177">
        <v>0</v>
      </c>
      <c r="G73" s="177">
        <v>0</v>
      </c>
      <c r="H73" s="178">
        <v>0</v>
      </c>
      <c r="I73" s="170"/>
    </row>
    <row r="74" spans="1:9" x14ac:dyDescent="0.3">
      <c r="A74" s="179">
        <v>120801</v>
      </c>
      <c r="B74" s="180" t="s">
        <v>1961</v>
      </c>
      <c r="C74" s="181">
        <v>0</v>
      </c>
      <c r="D74" s="181">
        <v>0</v>
      </c>
      <c r="E74" s="181">
        <v>0</v>
      </c>
      <c r="F74" s="181">
        <v>0</v>
      </c>
      <c r="G74" s="181">
        <v>0</v>
      </c>
      <c r="H74" s="182">
        <v>0</v>
      </c>
      <c r="I74" s="170"/>
    </row>
    <row r="75" spans="1:9" x14ac:dyDescent="0.3">
      <c r="A75" s="179">
        <v>120802</v>
      </c>
      <c r="B75" s="180" t="s">
        <v>1962</v>
      </c>
      <c r="C75" s="181">
        <v>0</v>
      </c>
      <c r="D75" s="181">
        <v>0</v>
      </c>
      <c r="E75" s="181">
        <v>0</v>
      </c>
      <c r="F75" s="181">
        <v>0</v>
      </c>
      <c r="G75" s="181">
        <v>0</v>
      </c>
      <c r="H75" s="182">
        <v>0</v>
      </c>
      <c r="I75" s="170"/>
    </row>
    <row r="76" spans="1:9" x14ac:dyDescent="0.3">
      <c r="A76" s="179">
        <v>120803</v>
      </c>
      <c r="B76" s="180" t="s">
        <v>1934</v>
      </c>
      <c r="C76" s="181">
        <v>0</v>
      </c>
      <c r="D76" s="181">
        <v>0</v>
      </c>
      <c r="E76" s="181">
        <v>0</v>
      </c>
      <c r="F76" s="181">
        <v>0</v>
      </c>
      <c r="G76" s="181">
        <v>0</v>
      </c>
      <c r="H76" s="182">
        <v>0</v>
      </c>
      <c r="I76" s="170"/>
    </row>
    <row r="77" spans="1:9" x14ac:dyDescent="0.3">
      <c r="A77" s="179">
        <v>120804</v>
      </c>
      <c r="B77" s="180" t="s">
        <v>1935</v>
      </c>
      <c r="C77" s="181">
        <v>0</v>
      </c>
      <c r="D77" s="181">
        <v>0</v>
      </c>
      <c r="E77" s="181">
        <v>0</v>
      </c>
      <c r="F77" s="181">
        <v>0</v>
      </c>
      <c r="G77" s="181">
        <v>0</v>
      </c>
      <c r="H77" s="182">
        <v>0</v>
      </c>
      <c r="I77" s="170"/>
    </row>
    <row r="78" spans="1:9" x14ac:dyDescent="0.3">
      <c r="A78" s="179">
        <v>120805</v>
      </c>
      <c r="B78" s="180" t="s">
        <v>1936</v>
      </c>
      <c r="C78" s="181">
        <v>0</v>
      </c>
      <c r="D78" s="181">
        <v>0</v>
      </c>
      <c r="E78" s="181">
        <v>0</v>
      </c>
      <c r="F78" s="181">
        <v>0</v>
      </c>
      <c r="G78" s="181">
        <v>0</v>
      </c>
      <c r="H78" s="182">
        <v>0</v>
      </c>
      <c r="I78" s="170"/>
    </row>
    <row r="79" spans="1:9" x14ac:dyDescent="0.3">
      <c r="A79" s="179">
        <v>120806</v>
      </c>
      <c r="B79" s="180" t="s">
        <v>1937</v>
      </c>
      <c r="C79" s="181">
        <v>0</v>
      </c>
      <c r="D79" s="181">
        <v>0</v>
      </c>
      <c r="E79" s="181">
        <v>0</v>
      </c>
      <c r="F79" s="181">
        <v>0</v>
      </c>
      <c r="G79" s="181">
        <v>0</v>
      </c>
      <c r="H79" s="182">
        <v>0</v>
      </c>
      <c r="I79" s="170"/>
    </row>
    <row r="80" spans="1:9" x14ac:dyDescent="0.3">
      <c r="A80" s="179">
        <v>120807</v>
      </c>
      <c r="B80" s="180" t="s">
        <v>1322</v>
      </c>
      <c r="C80" s="181">
        <v>0</v>
      </c>
      <c r="D80" s="181">
        <v>0</v>
      </c>
      <c r="E80" s="181">
        <v>0</v>
      </c>
      <c r="F80" s="181">
        <v>0</v>
      </c>
      <c r="G80" s="181">
        <v>0</v>
      </c>
      <c r="H80" s="182">
        <v>0</v>
      </c>
      <c r="I80" s="170"/>
    </row>
    <row r="81" spans="1:9" x14ac:dyDescent="0.3">
      <c r="A81" s="179">
        <v>120808</v>
      </c>
      <c r="B81" s="180" t="s">
        <v>1938</v>
      </c>
      <c r="C81" s="181">
        <v>0</v>
      </c>
      <c r="D81" s="181">
        <v>0</v>
      </c>
      <c r="E81" s="181">
        <v>0</v>
      </c>
      <c r="F81" s="181">
        <v>0</v>
      </c>
      <c r="G81" s="181">
        <v>0</v>
      </c>
      <c r="H81" s="182">
        <v>0</v>
      </c>
      <c r="I81" s="170"/>
    </row>
    <row r="82" spans="1:9" x14ac:dyDescent="0.3">
      <c r="A82" s="179">
        <v>120809</v>
      </c>
      <c r="B82" s="180" t="s">
        <v>1939</v>
      </c>
      <c r="C82" s="181">
        <v>0</v>
      </c>
      <c r="D82" s="181">
        <v>0</v>
      </c>
      <c r="E82" s="181">
        <v>0</v>
      </c>
      <c r="F82" s="181">
        <v>0</v>
      </c>
      <c r="G82" s="181">
        <v>0</v>
      </c>
      <c r="H82" s="182">
        <v>0</v>
      </c>
      <c r="I82" s="170"/>
    </row>
    <row r="83" spans="1:9" x14ac:dyDescent="0.3">
      <c r="A83" s="179">
        <v>120810</v>
      </c>
      <c r="B83" s="180" t="s">
        <v>1940</v>
      </c>
      <c r="C83" s="181">
        <v>0</v>
      </c>
      <c r="D83" s="181">
        <v>0</v>
      </c>
      <c r="E83" s="181">
        <v>0</v>
      </c>
      <c r="F83" s="181">
        <v>0</v>
      </c>
      <c r="G83" s="181">
        <v>0</v>
      </c>
      <c r="H83" s="182">
        <v>0</v>
      </c>
      <c r="I83" s="170"/>
    </row>
    <row r="84" spans="1:9" x14ac:dyDescent="0.3">
      <c r="A84" s="179">
        <v>120811</v>
      </c>
      <c r="B84" s="180" t="s">
        <v>1963</v>
      </c>
      <c r="C84" s="181">
        <v>0</v>
      </c>
      <c r="D84" s="181">
        <v>0</v>
      </c>
      <c r="E84" s="181">
        <v>0</v>
      </c>
      <c r="F84" s="181">
        <v>0</v>
      </c>
      <c r="G84" s="181">
        <v>0</v>
      </c>
      <c r="H84" s="182">
        <v>0</v>
      </c>
      <c r="I84" s="170"/>
    </row>
    <row r="85" spans="1:9" x14ac:dyDescent="0.3">
      <c r="A85" s="179">
        <v>120814</v>
      </c>
      <c r="B85" s="180" t="s">
        <v>1942</v>
      </c>
      <c r="C85" s="181">
        <v>0</v>
      </c>
      <c r="D85" s="181">
        <v>0</v>
      </c>
      <c r="E85" s="181">
        <v>0</v>
      </c>
      <c r="F85" s="181">
        <v>0</v>
      </c>
      <c r="G85" s="181">
        <v>0</v>
      </c>
      <c r="H85" s="182">
        <v>0</v>
      </c>
      <c r="I85" s="170"/>
    </row>
    <row r="86" spans="1:9" x14ac:dyDescent="0.3">
      <c r="A86" s="179">
        <v>120815</v>
      </c>
      <c r="B86" s="180" t="s">
        <v>1943</v>
      </c>
      <c r="C86" s="181">
        <v>0</v>
      </c>
      <c r="D86" s="181">
        <v>0</v>
      </c>
      <c r="E86" s="181">
        <v>0</v>
      </c>
      <c r="F86" s="181">
        <v>0</v>
      </c>
      <c r="G86" s="181">
        <v>0</v>
      </c>
      <c r="H86" s="182">
        <v>0</v>
      </c>
      <c r="I86" s="170"/>
    </row>
    <row r="87" spans="1:9" x14ac:dyDescent="0.3">
      <c r="A87" s="179">
        <v>120816</v>
      </c>
      <c r="B87" s="180" t="s">
        <v>1944</v>
      </c>
      <c r="C87" s="181">
        <v>0</v>
      </c>
      <c r="D87" s="181">
        <v>0</v>
      </c>
      <c r="E87" s="181">
        <v>0</v>
      </c>
      <c r="F87" s="181">
        <v>0</v>
      </c>
      <c r="G87" s="181">
        <v>0</v>
      </c>
      <c r="H87" s="182">
        <v>0</v>
      </c>
      <c r="I87" s="170"/>
    </row>
    <row r="88" spans="1:9" x14ac:dyDescent="0.3">
      <c r="A88" s="179">
        <v>120817</v>
      </c>
      <c r="B88" s="180" t="s">
        <v>1945</v>
      </c>
      <c r="C88" s="181">
        <v>0</v>
      </c>
      <c r="D88" s="181">
        <v>0</v>
      </c>
      <c r="E88" s="181">
        <v>0</v>
      </c>
      <c r="F88" s="181">
        <v>0</v>
      </c>
      <c r="G88" s="181">
        <v>0</v>
      </c>
      <c r="H88" s="182">
        <v>0</v>
      </c>
      <c r="I88" s="170"/>
    </row>
    <row r="89" spans="1:9" x14ac:dyDescent="0.3">
      <c r="A89" s="179">
        <v>120818</v>
      </c>
      <c r="B89" s="180" t="s">
        <v>1946</v>
      </c>
      <c r="C89" s="181">
        <v>0</v>
      </c>
      <c r="D89" s="181">
        <v>0</v>
      </c>
      <c r="E89" s="181">
        <v>0</v>
      </c>
      <c r="F89" s="181">
        <v>0</v>
      </c>
      <c r="G89" s="181">
        <v>0</v>
      </c>
      <c r="H89" s="182">
        <v>0</v>
      </c>
      <c r="I89" s="170"/>
    </row>
    <row r="90" spans="1:9" x14ac:dyDescent="0.3">
      <c r="A90" s="179">
        <v>120842</v>
      </c>
      <c r="B90" s="180" t="s">
        <v>1947</v>
      </c>
      <c r="C90" s="181">
        <v>0</v>
      </c>
      <c r="D90" s="181">
        <v>0</v>
      </c>
      <c r="E90" s="181">
        <v>0</v>
      </c>
      <c r="F90" s="181">
        <v>0</v>
      </c>
      <c r="G90" s="181">
        <v>0</v>
      </c>
      <c r="H90" s="182">
        <v>0</v>
      </c>
      <c r="I90" s="170"/>
    </row>
    <row r="91" spans="1:9" x14ac:dyDescent="0.3">
      <c r="A91" s="179">
        <v>120895</v>
      </c>
      <c r="B91" s="180" t="s">
        <v>1948</v>
      </c>
      <c r="C91" s="181">
        <v>0</v>
      </c>
      <c r="D91" s="181">
        <v>0</v>
      </c>
      <c r="E91" s="181">
        <v>0</v>
      </c>
      <c r="F91" s="181">
        <v>0</v>
      </c>
      <c r="G91" s="181">
        <v>0</v>
      </c>
      <c r="H91" s="182">
        <v>0</v>
      </c>
      <c r="I91" s="170"/>
    </row>
    <row r="92" spans="1:9" x14ac:dyDescent="0.3">
      <c r="A92" s="179">
        <v>120899</v>
      </c>
      <c r="B92" s="180" t="s">
        <v>1361</v>
      </c>
      <c r="C92" s="181">
        <v>0</v>
      </c>
      <c r="D92" s="181">
        <v>0</v>
      </c>
      <c r="E92" s="181">
        <v>0</v>
      </c>
      <c r="F92" s="181">
        <v>0</v>
      </c>
      <c r="G92" s="181">
        <v>0</v>
      </c>
      <c r="H92" s="182">
        <v>0</v>
      </c>
      <c r="I92" s="170"/>
    </row>
    <row r="93" spans="1:9" x14ac:dyDescent="0.3">
      <c r="A93" s="175">
        <v>121300</v>
      </c>
      <c r="B93" s="176" t="s">
        <v>1964</v>
      </c>
      <c r="C93" s="177">
        <v>0</v>
      </c>
      <c r="D93" s="177">
        <v>0</v>
      </c>
      <c r="E93" s="177">
        <v>0</v>
      </c>
      <c r="F93" s="177">
        <v>0</v>
      </c>
      <c r="G93" s="177">
        <v>0</v>
      </c>
      <c r="H93" s="178">
        <v>0</v>
      </c>
      <c r="I93" s="170"/>
    </row>
    <row r="94" spans="1:9" x14ac:dyDescent="0.3">
      <c r="A94" s="179">
        <v>121301</v>
      </c>
      <c r="B94" s="180" t="s">
        <v>1932</v>
      </c>
      <c r="C94" s="181">
        <v>0</v>
      </c>
      <c r="D94" s="181">
        <v>0</v>
      </c>
      <c r="E94" s="181">
        <v>0</v>
      </c>
      <c r="F94" s="181">
        <v>0</v>
      </c>
      <c r="G94" s="181">
        <v>0</v>
      </c>
      <c r="H94" s="182">
        <v>0</v>
      </c>
      <c r="I94" s="170"/>
    </row>
    <row r="95" spans="1:9" x14ac:dyDescent="0.3">
      <c r="A95" s="179">
        <v>121302</v>
      </c>
      <c r="B95" s="180" t="s">
        <v>1933</v>
      </c>
      <c r="C95" s="181">
        <v>0</v>
      </c>
      <c r="D95" s="181">
        <v>0</v>
      </c>
      <c r="E95" s="181">
        <v>0</v>
      </c>
      <c r="F95" s="181">
        <v>0</v>
      </c>
      <c r="G95" s="181">
        <v>0</v>
      </c>
      <c r="H95" s="182">
        <v>0</v>
      </c>
      <c r="I95" s="170"/>
    </row>
    <row r="96" spans="1:9" x14ac:dyDescent="0.3">
      <c r="A96" s="179">
        <v>121303</v>
      </c>
      <c r="B96" s="180" t="s">
        <v>1934</v>
      </c>
      <c r="C96" s="181">
        <v>0</v>
      </c>
      <c r="D96" s="181">
        <v>0</v>
      </c>
      <c r="E96" s="181">
        <v>0</v>
      </c>
      <c r="F96" s="181">
        <v>0</v>
      </c>
      <c r="G96" s="181">
        <v>0</v>
      </c>
      <c r="H96" s="182">
        <v>0</v>
      </c>
      <c r="I96" s="170"/>
    </row>
    <row r="97" spans="1:9" x14ac:dyDescent="0.3">
      <c r="A97" s="179">
        <v>121304</v>
      </c>
      <c r="B97" s="180" t="s">
        <v>1935</v>
      </c>
      <c r="C97" s="181">
        <v>0</v>
      </c>
      <c r="D97" s="181">
        <v>0</v>
      </c>
      <c r="E97" s="181">
        <v>0</v>
      </c>
      <c r="F97" s="181">
        <v>0</v>
      </c>
      <c r="G97" s="181">
        <v>0</v>
      </c>
      <c r="H97" s="182">
        <v>0</v>
      </c>
      <c r="I97" s="170"/>
    </row>
    <row r="98" spans="1:9" x14ac:dyDescent="0.3">
      <c r="A98" s="179">
        <v>121305</v>
      </c>
      <c r="B98" s="180" t="s">
        <v>1936</v>
      </c>
      <c r="C98" s="181">
        <v>0</v>
      </c>
      <c r="D98" s="181">
        <v>0</v>
      </c>
      <c r="E98" s="181">
        <v>0</v>
      </c>
      <c r="F98" s="181">
        <v>0</v>
      </c>
      <c r="G98" s="181">
        <v>0</v>
      </c>
      <c r="H98" s="182">
        <v>0</v>
      </c>
      <c r="I98" s="170"/>
    </row>
    <row r="99" spans="1:9" x14ac:dyDescent="0.3">
      <c r="A99" s="179">
        <v>121306</v>
      </c>
      <c r="B99" s="180" t="s">
        <v>1937</v>
      </c>
      <c r="C99" s="181">
        <v>0</v>
      </c>
      <c r="D99" s="181">
        <v>0</v>
      </c>
      <c r="E99" s="181">
        <v>0</v>
      </c>
      <c r="F99" s="181">
        <v>0</v>
      </c>
      <c r="G99" s="181">
        <v>0</v>
      </c>
      <c r="H99" s="182">
        <v>0</v>
      </c>
      <c r="I99" s="170"/>
    </row>
    <row r="100" spans="1:9" x14ac:dyDescent="0.3">
      <c r="A100" s="179">
        <v>121307</v>
      </c>
      <c r="B100" s="180" t="s">
        <v>1322</v>
      </c>
      <c r="C100" s="181">
        <v>0</v>
      </c>
      <c r="D100" s="181">
        <v>0</v>
      </c>
      <c r="E100" s="181">
        <v>0</v>
      </c>
      <c r="F100" s="181">
        <v>0</v>
      </c>
      <c r="G100" s="181">
        <v>0</v>
      </c>
      <c r="H100" s="182">
        <v>0</v>
      </c>
      <c r="I100" s="170"/>
    </row>
    <row r="101" spans="1:9" x14ac:dyDescent="0.3">
      <c r="A101" s="179">
        <v>121308</v>
      </c>
      <c r="B101" s="180" t="s">
        <v>1938</v>
      </c>
      <c r="C101" s="181">
        <v>0</v>
      </c>
      <c r="D101" s="181">
        <v>0</v>
      </c>
      <c r="E101" s="181">
        <v>0</v>
      </c>
      <c r="F101" s="181">
        <v>0</v>
      </c>
      <c r="G101" s="181">
        <v>0</v>
      </c>
      <c r="H101" s="182">
        <v>0</v>
      </c>
      <c r="I101" s="170"/>
    </row>
    <row r="102" spans="1:9" x14ac:dyDescent="0.3">
      <c r="A102" s="179">
        <v>121309</v>
      </c>
      <c r="B102" s="180" t="s">
        <v>1939</v>
      </c>
      <c r="C102" s="181">
        <v>0</v>
      </c>
      <c r="D102" s="181">
        <v>0</v>
      </c>
      <c r="E102" s="181">
        <v>0</v>
      </c>
      <c r="F102" s="181">
        <v>0</v>
      </c>
      <c r="G102" s="181">
        <v>0</v>
      </c>
      <c r="H102" s="182">
        <v>0</v>
      </c>
      <c r="I102" s="170"/>
    </row>
    <row r="103" spans="1:9" x14ac:dyDescent="0.3">
      <c r="A103" s="179">
        <v>121310</v>
      </c>
      <c r="B103" s="180" t="s">
        <v>1940</v>
      </c>
      <c r="C103" s="181">
        <v>0</v>
      </c>
      <c r="D103" s="181">
        <v>0</v>
      </c>
      <c r="E103" s="181">
        <v>0</v>
      </c>
      <c r="F103" s="181">
        <v>0</v>
      </c>
      <c r="G103" s="181">
        <v>0</v>
      </c>
      <c r="H103" s="182">
        <v>0</v>
      </c>
      <c r="I103" s="170"/>
    </row>
    <row r="104" spans="1:9" x14ac:dyDescent="0.3">
      <c r="A104" s="179">
        <v>121311</v>
      </c>
      <c r="B104" s="180" t="s">
        <v>1941</v>
      </c>
      <c r="C104" s="181">
        <v>0</v>
      </c>
      <c r="D104" s="181">
        <v>0</v>
      </c>
      <c r="E104" s="181">
        <v>0</v>
      </c>
      <c r="F104" s="181">
        <v>0</v>
      </c>
      <c r="G104" s="181">
        <v>0</v>
      </c>
      <c r="H104" s="182">
        <v>0</v>
      </c>
      <c r="I104" s="170"/>
    </row>
    <row r="105" spans="1:9" x14ac:dyDescent="0.3">
      <c r="A105" s="179">
        <v>121314</v>
      </c>
      <c r="B105" s="180" t="s">
        <v>1942</v>
      </c>
      <c r="C105" s="181">
        <v>0</v>
      </c>
      <c r="D105" s="181">
        <v>0</v>
      </c>
      <c r="E105" s="181">
        <v>0</v>
      </c>
      <c r="F105" s="181">
        <v>0</v>
      </c>
      <c r="G105" s="181">
        <v>0</v>
      </c>
      <c r="H105" s="182">
        <v>0</v>
      </c>
      <c r="I105" s="170"/>
    </row>
    <row r="106" spans="1:9" x14ac:dyDescent="0.3">
      <c r="A106" s="179">
        <v>121315</v>
      </c>
      <c r="B106" s="180" t="s">
        <v>1943</v>
      </c>
      <c r="C106" s="181">
        <v>0</v>
      </c>
      <c r="D106" s="181">
        <v>0</v>
      </c>
      <c r="E106" s="181">
        <v>0</v>
      </c>
      <c r="F106" s="181">
        <v>0</v>
      </c>
      <c r="G106" s="181">
        <v>0</v>
      </c>
      <c r="H106" s="182">
        <v>0</v>
      </c>
      <c r="I106" s="170"/>
    </row>
    <row r="107" spans="1:9" x14ac:dyDescent="0.3">
      <c r="A107" s="179">
        <v>121316</v>
      </c>
      <c r="B107" s="180" t="s">
        <v>1944</v>
      </c>
      <c r="C107" s="181">
        <v>0</v>
      </c>
      <c r="D107" s="181">
        <v>0</v>
      </c>
      <c r="E107" s="181">
        <v>0</v>
      </c>
      <c r="F107" s="181">
        <v>0</v>
      </c>
      <c r="G107" s="181">
        <v>0</v>
      </c>
      <c r="H107" s="182">
        <v>0</v>
      </c>
      <c r="I107" s="170"/>
    </row>
    <row r="108" spans="1:9" x14ac:dyDescent="0.3">
      <c r="A108" s="179">
        <v>121317</v>
      </c>
      <c r="B108" s="180" t="s">
        <v>1945</v>
      </c>
      <c r="C108" s="181">
        <v>0</v>
      </c>
      <c r="D108" s="181">
        <v>0</v>
      </c>
      <c r="E108" s="181">
        <v>0</v>
      </c>
      <c r="F108" s="181">
        <v>0</v>
      </c>
      <c r="G108" s="181">
        <v>0</v>
      </c>
      <c r="H108" s="182">
        <v>0</v>
      </c>
      <c r="I108" s="170"/>
    </row>
    <row r="109" spans="1:9" x14ac:dyDescent="0.3">
      <c r="A109" s="179">
        <v>121318</v>
      </c>
      <c r="B109" s="180" t="s">
        <v>1946</v>
      </c>
      <c r="C109" s="181">
        <v>0</v>
      </c>
      <c r="D109" s="181">
        <v>0</v>
      </c>
      <c r="E109" s="181">
        <v>0</v>
      </c>
      <c r="F109" s="181">
        <v>0</v>
      </c>
      <c r="G109" s="181">
        <v>0</v>
      </c>
      <c r="H109" s="182">
        <v>0</v>
      </c>
      <c r="I109" s="170"/>
    </row>
    <row r="110" spans="1:9" x14ac:dyDescent="0.3">
      <c r="A110" s="179">
        <v>121342</v>
      </c>
      <c r="B110" s="180" t="s">
        <v>1947</v>
      </c>
      <c r="C110" s="181">
        <v>0</v>
      </c>
      <c r="D110" s="181">
        <v>0</v>
      </c>
      <c r="E110" s="181">
        <v>0</v>
      </c>
      <c r="F110" s="181">
        <v>0</v>
      </c>
      <c r="G110" s="181">
        <v>0</v>
      </c>
      <c r="H110" s="182">
        <v>0</v>
      </c>
      <c r="I110" s="170"/>
    </row>
    <row r="111" spans="1:9" x14ac:dyDescent="0.3">
      <c r="A111" s="179">
        <v>121395</v>
      </c>
      <c r="B111" s="180" t="s">
        <v>1948</v>
      </c>
      <c r="C111" s="181">
        <v>0</v>
      </c>
      <c r="D111" s="181">
        <v>0</v>
      </c>
      <c r="E111" s="181">
        <v>0</v>
      </c>
      <c r="F111" s="181">
        <v>0</v>
      </c>
      <c r="G111" s="181">
        <v>0</v>
      </c>
      <c r="H111" s="182">
        <v>0</v>
      </c>
      <c r="I111" s="170"/>
    </row>
    <row r="112" spans="1:9" x14ac:dyDescent="0.3">
      <c r="A112" s="179">
        <v>121399</v>
      </c>
      <c r="B112" s="180" t="s">
        <v>1965</v>
      </c>
      <c r="C112" s="181">
        <v>0</v>
      </c>
      <c r="D112" s="181">
        <v>0</v>
      </c>
      <c r="E112" s="181">
        <v>0</v>
      </c>
      <c r="F112" s="181">
        <v>0</v>
      </c>
      <c r="G112" s="181">
        <v>0</v>
      </c>
      <c r="H112" s="182">
        <v>0</v>
      </c>
      <c r="I112" s="170"/>
    </row>
    <row r="113" spans="1:9" x14ac:dyDescent="0.3">
      <c r="A113" s="175">
        <v>121600</v>
      </c>
      <c r="B113" s="176" t="s">
        <v>1966</v>
      </c>
      <c r="C113" s="177">
        <v>0</v>
      </c>
      <c r="D113" s="177">
        <v>0</v>
      </c>
      <c r="E113" s="177">
        <v>0</v>
      </c>
      <c r="F113" s="177">
        <v>0</v>
      </c>
      <c r="G113" s="177">
        <v>0</v>
      </c>
      <c r="H113" s="178">
        <v>0</v>
      </c>
      <c r="I113" s="170"/>
    </row>
    <row r="114" spans="1:9" x14ac:dyDescent="0.3">
      <c r="A114" s="179">
        <v>121601</v>
      </c>
      <c r="B114" s="180" t="s">
        <v>1951</v>
      </c>
      <c r="C114" s="181">
        <v>0</v>
      </c>
      <c r="D114" s="181">
        <v>0</v>
      </c>
      <c r="E114" s="181">
        <v>0</v>
      </c>
      <c r="F114" s="181">
        <v>0</v>
      </c>
      <c r="G114" s="181">
        <v>0</v>
      </c>
      <c r="H114" s="182">
        <v>0</v>
      </c>
      <c r="I114" s="170"/>
    </row>
    <row r="115" spans="1:9" x14ac:dyDescent="0.3">
      <c r="A115" s="179">
        <v>121602</v>
      </c>
      <c r="B115" s="180" t="s">
        <v>1952</v>
      </c>
      <c r="C115" s="181">
        <v>0</v>
      </c>
      <c r="D115" s="181">
        <v>0</v>
      </c>
      <c r="E115" s="181">
        <v>0</v>
      </c>
      <c r="F115" s="181">
        <v>0</v>
      </c>
      <c r="G115" s="181">
        <v>0</v>
      </c>
      <c r="H115" s="182">
        <v>0</v>
      </c>
      <c r="I115" s="170"/>
    </row>
    <row r="116" spans="1:9" x14ac:dyDescent="0.3">
      <c r="A116" s="179">
        <v>121604</v>
      </c>
      <c r="B116" s="180" t="s">
        <v>1967</v>
      </c>
      <c r="C116" s="181">
        <v>0</v>
      </c>
      <c r="D116" s="181">
        <v>0</v>
      </c>
      <c r="E116" s="181">
        <v>0</v>
      </c>
      <c r="F116" s="181">
        <v>0</v>
      </c>
      <c r="G116" s="181">
        <v>0</v>
      </c>
      <c r="H116" s="182">
        <v>0</v>
      </c>
      <c r="I116" s="170"/>
    </row>
    <row r="117" spans="1:9" x14ac:dyDescent="0.3">
      <c r="A117" s="179">
        <v>121608</v>
      </c>
      <c r="B117" s="180" t="s">
        <v>1953</v>
      </c>
      <c r="C117" s="181">
        <v>0</v>
      </c>
      <c r="D117" s="181">
        <v>0</v>
      </c>
      <c r="E117" s="181">
        <v>0</v>
      </c>
      <c r="F117" s="181">
        <v>0</v>
      </c>
      <c r="G117" s="181">
        <v>0</v>
      </c>
      <c r="H117" s="182">
        <v>0</v>
      </c>
      <c r="I117" s="170"/>
    </row>
    <row r="118" spans="1:9" x14ac:dyDescent="0.3">
      <c r="A118" s="179">
        <v>121609</v>
      </c>
      <c r="B118" s="180" t="s">
        <v>1954</v>
      </c>
      <c r="C118" s="181">
        <v>0</v>
      </c>
      <c r="D118" s="181">
        <v>0</v>
      </c>
      <c r="E118" s="181">
        <v>0</v>
      </c>
      <c r="F118" s="181">
        <v>0</v>
      </c>
      <c r="G118" s="181">
        <v>0</v>
      </c>
      <c r="H118" s="182">
        <v>0</v>
      </c>
      <c r="I118" s="170"/>
    </row>
    <row r="119" spans="1:9" x14ac:dyDescent="0.3">
      <c r="A119" s="179">
        <v>121610</v>
      </c>
      <c r="B119" s="180" t="s">
        <v>1968</v>
      </c>
      <c r="C119" s="181">
        <v>0</v>
      </c>
      <c r="D119" s="181">
        <v>0</v>
      </c>
      <c r="E119" s="181">
        <v>0</v>
      </c>
      <c r="F119" s="181">
        <v>0</v>
      </c>
      <c r="G119" s="181">
        <v>0</v>
      </c>
      <c r="H119" s="182">
        <v>0</v>
      </c>
      <c r="I119" s="170"/>
    </row>
    <row r="120" spans="1:9" x14ac:dyDescent="0.3">
      <c r="A120" s="179">
        <v>121695</v>
      </c>
      <c r="B120" s="180" t="s">
        <v>1969</v>
      </c>
      <c r="C120" s="181">
        <v>0</v>
      </c>
      <c r="D120" s="181">
        <v>0</v>
      </c>
      <c r="E120" s="181">
        <v>0</v>
      </c>
      <c r="F120" s="181">
        <v>0</v>
      </c>
      <c r="G120" s="181">
        <v>0</v>
      </c>
      <c r="H120" s="182">
        <v>0</v>
      </c>
      <c r="I120" s="170"/>
    </row>
    <row r="121" spans="1:9" x14ac:dyDescent="0.3">
      <c r="A121" s="179">
        <v>121699</v>
      </c>
      <c r="B121" s="180" t="s">
        <v>1970</v>
      </c>
      <c r="C121" s="181">
        <v>0</v>
      </c>
      <c r="D121" s="181">
        <v>0</v>
      </c>
      <c r="E121" s="181">
        <v>0</v>
      </c>
      <c r="F121" s="181">
        <v>0</v>
      </c>
      <c r="G121" s="181">
        <v>0</v>
      </c>
      <c r="H121" s="182">
        <v>0</v>
      </c>
      <c r="I121" s="170"/>
    </row>
    <row r="122" spans="1:9" x14ac:dyDescent="0.3">
      <c r="A122" s="175">
        <v>121800</v>
      </c>
      <c r="B122" s="176" t="s">
        <v>1353</v>
      </c>
      <c r="C122" s="177">
        <v>0</v>
      </c>
      <c r="D122" s="177">
        <v>0</v>
      </c>
      <c r="E122" s="177">
        <v>0</v>
      </c>
      <c r="F122" s="177">
        <v>0</v>
      </c>
      <c r="G122" s="177">
        <v>0</v>
      </c>
      <c r="H122" s="178">
        <v>0</v>
      </c>
      <c r="I122" s="170"/>
    </row>
    <row r="123" spans="1:9" x14ac:dyDescent="0.3">
      <c r="A123" s="179">
        <v>121801</v>
      </c>
      <c r="B123" s="180" t="s">
        <v>1350</v>
      </c>
      <c r="C123" s="181">
        <v>0</v>
      </c>
      <c r="D123" s="181">
        <v>0</v>
      </c>
      <c r="E123" s="181">
        <v>0</v>
      </c>
      <c r="F123" s="181">
        <v>0</v>
      </c>
      <c r="G123" s="181">
        <v>0</v>
      </c>
      <c r="H123" s="182">
        <v>0</v>
      </c>
      <c r="I123" s="170"/>
    </row>
    <row r="124" spans="1:9" x14ac:dyDescent="0.3">
      <c r="A124" s="179">
        <v>121802</v>
      </c>
      <c r="B124" s="180" t="s">
        <v>1349</v>
      </c>
      <c r="C124" s="181">
        <v>0</v>
      </c>
      <c r="D124" s="181">
        <v>0</v>
      </c>
      <c r="E124" s="181">
        <v>0</v>
      </c>
      <c r="F124" s="181">
        <v>0</v>
      </c>
      <c r="G124" s="181">
        <v>0</v>
      </c>
      <c r="H124" s="182">
        <v>0</v>
      </c>
      <c r="I124" s="170"/>
    </row>
    <row r="125" spans="1:9" x14ac:dyDescent="0.3">
      <c r="A125" s="179">
        <v>121803</v>
      </c>
      <c r="B125" s="180" t="s">
        <v>1971</v>
      </c>
      <c r="C125" s="181">
        <v>0</v>
      </c>
      <c r="D125" s="181">
        <v>0</v>
      </c>
      <c r="E125" s="181">
        <v>0</v>
      </c>
      <c r="F125" s="181">
        <v>0</v>
      </c>
      <c r="G125" s="181">
        <v>0</v>
      </c>
      <c r="H125" s="182">
        <v>0</v>
      </c>
      <c r="I125" s="170"/>
    </row>
    <row r="126" spans="1:9" x14ac:dyDescent="0.3">
      <c r="A126" s="179">
        <v>121899</v>
      </c>
      <c r="B126" s="180" t="s">
        <v>1352</v>
      </c>
      <c r="C126" s="181">
        <v>0</v>
      </c>
      <c r="D126" s="181">
        <v>0</v>
      </c>
      <c r="E126" s="181">
        <v>0</v>
      </c>
      <c r="F126" s="181">
        <v>0</v>
      </c>
      <c r="G126" s="181">
        <v>0</v>
      </c>
      <c r="H126" s="182">
        <v>0</v>
      </c>
      <c r="I126" s="170"/>
    </row>
    <row r="127" spans="1:9" x14ac:dyDescent="0.3">
      <c r="A127" s="175">
        <v>122000</v>
      </c>
      <c r="B127" s="176" t="s">
        <v>1351</v>
      </c>
      <c r="C127" s="177">
        <v>0</v>
      </c>
      <c r="D127" s="177">
        <v>0</v>
      </c>
      <c r="E127" s="177">
        <v>0</v>
      </c>
      <c r="F127" s="177">
        <v>0</v>
      </c>
      <c r="G127" s="177">
        <v>0</v>
      </c>
      <c r="H127" s="178">
        <v>0</v>
      </c>
      <c r="I127" s="170"/>
    </row>
    <row r="128" spans="1:9" x14ac:dyDescent="0.3">
      <c r="A128" s="179">
        <v>122001</v>
      </c>
      <c r="B128" s="180" t="s">
        <v>1350</v>
      </c>
      <c r="C128" s="181">
        <v>0</v>
      </c>
      <c r="D128" s="181">
        <v>0</v>
      </c>
      <c r="E128" s="181">
        <v>0</v>
      </c>
      <c r="F128" s="181">
        <v>0</v>
      </c>
      <c r="G128" s="181">
        <v>0</v>
      </c>
      <c r="H128" s="182">
        <v>0</v>
      </c>
      <c r="I128" s="170"/>
    </row>
    <row r="129" spans="1:9" x14ac:dyDescent="0.3">
      <c r="A129" s="179">
        <v>122002</v>
      </c>
      <c r="B129" s="180" t="s">
        <v>1349</v>
      </c>
      <c r="C129" s="181">
        <v>0</v>
      </c>
      <c r="D129" s="181">
        <v>0</v>
      </c>
      <c r="E129" s="181">
        <v>0</v>
      </c>
      <c r="F129" s="181">
        <v>0</v>
      </c>
      <c r="G129" s="181">
        <v>0</v>
      </c>
      <c r="H129" s="182">
        <v>0</v>
      </c>
      <c r="I129" s="170"/>
    </row>
    <row r="130" spans="1:9" x14ac:dyDescent="0.3">
      <c r="A130" s="179">
        <v>122003</v>
      </c>
      <c r="B130" s="180" t="s">
        <v>1971</v>
      </c>
      <c r="C130" s="181">
        <v>0</v>
      </c>
      <c r="D130" s="181">
        <v>0</v>
      </c>
      <c r="E130" s="181">
        <v>0</v>
      </c>
      <c r="F130" s="181">
        <v>0</v>
      </c>
      <c r="G130" s="181">
        <v>0</v>
      </c>
      <c r="H130" s="182">
        <v>0</v>
      </c>
      <c r="I130" s="170"/>
    </row>
    <row r="131" spans="1:9" x14ac:dyDescent="0.3">
      <c r="A131" s="179">
        <v>122099</v>
      </c>
      <c r="B131" s="180" t="s">
        <v>1347</v>
      </c>
      <c r="C131" s="181">
        <v>0</v>
      </c>
      <c r="D131" s="181">
        <v>0</v>
      </c>
      <c r="E131" s="181">
        <v>0</v>
      </c>
      <c r="F131" s="181">
        <v>0</v>
      </c>
      <c r="G131" s="181">
        <v>0</v>
      </c>
      <c r="H131" s="182">
        <v>0</v>
      </c>
      <c r="I131" s="170"/>
    </row>
    <row r="132" spans="1:9" x14ac:dyDescent="0.3">
      <c r="A132" s="175">
        <v>122200</v>
      </c>
      <c r="B132" s="176" t="s">
        <v>1346</v>
      </c>
      <c r="C132" s="177">
        <v>0</v>
      </c>
      <c r="D132" s="177">
        <v>0</v>
      </c>
      <c r="E132" s="177">
        <v>0</v>
      </c>
      <c r="F132" s="177">
        <v>0</v>
      </c>
      <c r="G132" s="177">
        <v>0</v>
      </c>
      <c r="H132" s="178">
        <v>0</v>
      </c>
      <c r="I132" s="170"/>
    </row>
    <row r="133" spans="1:9" x14ac:dyDescent="0.3">
      <c r="A133" s="179">
        <v>122201</v>
      </c>
      <c r="B133" s="180" t="s">
        <v>1345</v>
      </c>
      <c r="C133" s="181">
        <v>0</v>
      </c>
      <c r="D133" s="181">
        <v>0</v>
      </c>
      <c r="E133" s="181">
        <v>0</v>
      </c>
      <c r="F133" s="181">
        <v>0</v>
      </c>
      <c r="G133" s="181">
        <v>0</v>
      </c>
      <c r="H133" s="182">
        <v>0</v>
      </c>
      <c r="I133" s="170"/>
    </row>
    <row r="134" spans="1:9" x14ac:dyDescent="0.3">
      <c r="A134" s="179">
        <v>122202</v>
      </c>
      <c r="B134" s="180" t="s">
        <v>1344</v>
      </c>
      <c r="C134" s="181">
        <v>0</v>
      </c>
      <c r="D134" s="181">
        <v>0</v>
      </c>
      <c r="E134" s="181">
        <v>0</v>
      </c>
      <c r="F134" s="181">
        <v>0</v>
      </c>
      <c r="G134" s="181">
        <v>0</v>
      </c>
      <c r="H134" s="182">
        <v>0</v>
      </c>
      <c r="I134" s="170"/>
    </row>
    <row r="135" spans="1:9" x14ac:dyDescent="0.3">
      <c r="A135" s="179">
        <v>122203</v>
      </c>
      <c r="B135" s="180" t="s">
        <v>1343</v>
      </c>
      <c r="C135" s="181">
        <v>0</v>
      </c>
      <c r="D135" s="181">
        <v>0</v>
      </c>
      <c r="E135" s="181">
        <v>0</v>
      </c>
      <c r="F135" s="181">
        <v>0</v>
      </c>
      <c r="G135" s="181">
        <v>0</v>
      </c>
      <c r="H135" s="182">
        <v>0</v>
      </c>
      <c r="I135" s="170"/>
    </row>
    <row r="136" spans="1:9" x14ac:dyDescent="0.3">
      <c r="A136" s="179">
        <v>122299</v>
      </c>
      <c r="B136" s="180" t="s">
        <v>1342</v>
      </c>
      <c r="C136" s="181">
        <v>0</v>
      </c>
      <c r="D136" s="181">
        <v>0</v>
      </c>
      <c r="E136" s="181">
        <v>0</v>
      </c>
      <c r="F136" s="181">
        <v>0</v>
      </c>
      <c r="G136" s="181">
        <v>0</v>
      </c>
      <c r="H136" s="182">
        <v>0</v>
      </c>
      <c r="I136" s="170"/>
    </row>
    <row r="137" spans="1:9" x14ac:dyDescent="0.3">
      <c r="A137" s="175">
        <v>122400</v>
      </c>
      <c r="B137" s="176" t="s">
        <v>1341</v>
      </c>
      <c r="C137" s="177">
        <v>0</v>
      </c>
      <c r="D137" s="177">
        <v>0</v>
      </c>
      <c r="E137" s="177">
        <v>0</v>
      </c>
      <c r="F137" s="177">
        <v>0</v>
      </c>
      <c r="G137" s="177">
        <v>0</v>
      </c>
      <c r="H137" s="178">
        <v>0</v>
      </c>
      <c r="I137" s="170"/>
    </row>
    <row r="138" spans="1:9" x14ac:dyDescent="0.3">
      <c r="A138" s="179">
        <v>122401</v>
      </c>
      <c r="B138" s="180" t="s">
        <v>1340</v>
      </c>
      <c r="C138" s="181">
        <v>0</v>
      </c>
      <c r="D138" s="181">
        <v>0</v>
      </c>
      <c r="E138" s="181">
        <v>0</v>
      </c>
      <c r="F138" s="181">
        <v>0</v>
      </c>
      <c r="G138" s="181">
        <v>0</v>
      </c>
      <c r="H138" s="182">
        <v>0</v>
      </c>
      <c r="I138" s="170"/>
    </row>
    <row r="139" spans="1:9" x14ac:dyDescent="0.3">
      <c r="A139" s="179">
        <v>122402</v>
      </c>
      <c r="B139" s="180" t="s">
        <v>1339</v>
      </c>
      <c r="C139" s="181">
        <v>0</v>
      </c>
      <c r="D139" s="181">
        <v>0</v>
      </c>
      <c r="E139" s="181">
        <v>0</v>
      </c>
      <c r="F139" s="181">
        <v>0</v>
      </c>
      <c r="G139" s="181">
        <v>0</v>
      </c>
      <c r="H139" s="182">
        <v>0</v>
      </c>
      <c r="I139" s="170"/>
    </row>
    <row r="140" spans="1:9" x14ac:dyDescent="0.3">
      <c r="A140" s="179">
        <v>122403</v>
      </c>
      <c r="B140" s="180" t="s">
        <v>1338</v>
      </c>
      <c r="C140" s="181">
        <v>0</v>
      </c>
      <c r="D140" s="181">
        <v>0</v>
      </c>
      <c r="E140" s="181">
        <v>0</v>
      </c>
      <c r="F140" s="181">
        <v>0</v>
      </c>
      <c r="G140" s="181">
        <v>0</v>
      </c>
      <c r="H140" s="182">
        <v>0</v>
      </c>
      <c r="I140" s="170"/>
    </row>
    <row r="141" spans="1:9" x14ac:dyDescent="0.3">
      <c r="A141" s="179">
        <v>122404</v>
      </c>
      <c r="B141" s="180" t="s">
        <v>1972</v>
      </c>
      <c r="C141" s="181">
        <v>0</v>
      </c>
      <c r="D141" s="181">
        <v>0</v>
      </c>
      <c r="E141" s="181">
        <v>0</v>
      </c>
      <c r="F141" s="181">
        <v>0</v>
      </c>
      <c r="G141" s="181">
        <v>0</v>
      </c>
      <c r="H141" s="182">
        <v>0</v>
      </c>
      <c r="I141" s="170"/>
    </row>
    <row r="142" spans="1:9" x14ac:dyDescent="0.3">
      <c r="A142" s="179">
        <v>122499</v>
      </c>
      <c r="B142" s="180" t="s">
        <v>1336</v>
      </c>
      <c r="C142" s="181">
        <v>0</v>
      </c>
      <c r="D142" s="181">
        <v>0</v>
      </c>
      <c r="E142" s="181">
        <v>0</v>
      </c>
      <c r="F142" s="181">
        <v>0</v>
      </c>
      <c r="G142" s="181">
        <v>0</v>
      </c>
      <c r="H142" s="182">
        <v>0</v>
      </c>
      <c r="I142" s="170"/>
    </row>
    <row r="143" spans="1:9" x14ac:dyDescent="0.3">
      <c r="A143" s="175">
        <v>122600</v>
      </c>
      <c r="B143" s="176" t="s">
        <v>1335</v>
      </c>
      <c r="C143" s="177">
        <v>43201524.710000001</v>
      </c>
      <c r="D143" s="177">
        <v>51466280.649999999</v>
      </c>
      <c r="E143" s="177">
        <v>59186063.649999999</v>
      </c>
      <c r="F143" s="177">
        <v>71421270.650000006</v>
      </c>
      <c r="G143" s="177">
        <v>78698205.650000006</v>
      </c>
      <c r="H143" s="178">
        <v>84550895.650000006</v>
      </c>
      <c r="I143" s="170"/>
    </row>
    <row r="144" spans="1:9" x14ac:dyDescent="0.3">
      <c r="A144" s="179">
        <v>122601</v>
      </c>
      <c r="B144" s="180" t="s">
        <v>1334</v>
      </c>
      <c r="C144" s="181">
        <v>0</v>
      </c>
      <c r="D144" s="181">
        <v>0</v>
      </c>
      <c r="E144" s="181">
        <v>0</v>
      </c>
      <c r="F144" s="181">
        <v>0</v>
      </c>
      <c r="G144" s="181">
        <v>0</v>
      </c>
      <c r="H144" s="182">
        <v>0</v>
      </c>
      <c r="I144" s="170"/>
    </row>
    <row r="145" spans="1:9" x14ac:dyDescent="0.3">
      <c r="A145" s="179">
        <v>122602</v>
      </c>
      <c r="B145" s="180" t="s">
        <v>1973</v>
      </c>
      <c r="C145" s="181">
        <v>43201524.710000001</v>
      </c>
      <c r="D145" s="181">
        <v>51466280.649999999</v>
      </c>
      <c r="E145" s="181">
        <v>59186063.649999999</v>
      </c>
      <c r="F145" s="181">
        <v>71421270.650000006</v>
      </c>
      <c r="G145" s="181">
        <v>78698205.650000006</v>
      </c>
      <c r="H145" s="182">
        <v>84550895.650000006</v>
      </c>
      <c r="I145" s="170"/>
    </row>
    <row r="146" spans="1:9" x14ac:dyDescent="0.3">
      <c r="A146" s="179">
        <v>122603</v>
      </c>
      <c r="B146" s="180" t="s">
        <v>1332</v>
      </c>
      <c r="C146" s="181">
        <v>0</v>
      </c>
      <c r="D146" s="181">
        <v>0</v>
      </c>
      <c r="E146" s="181">
        <v>0</v>
      </c>
      <c r="F146" s="181">
        <v>0</v>
      </c>
      <c r="G146" s="181">
        <v>0</v>
      </c>
      <c r="H146" s="182">
        <v>0</v>
      </c>
      <c r="I146" s="170"/>
    </row>
    <row r="147" spans="1:9" x14ac:dyDescent="0.3">
      <c r="A147" s="179">
        <v>122604</v>
      </c>
      <c r="B147" s="180" t="s">
        <v>1331</v>
      </c>
      <c r="C147" s="181">
        <v>0</v>
      </c>
      <c r="D147" s="181">
        <v>0</v>
      </c>
      <c r="E147" s="181">
        <v>0</v>
      </c>
      <c r="F147" s="181">
        <v>0</v>
      </c>
      <c r="G147" s="181">
        <v>0</v>
      </c>
      <c r="H147" s="182">
        <v>0</v>
      </c>
      <c r="I147" s="170"/>
    </row>
    <row r="148" spans="1:9" x14ac:dyDescent="0.3">
      <c r="A148" s="179">
        <v>122699</v>
      </c>
      <c r="B148" s="180" t="s">
        <v>1330</v>
      </c>
      <c r="C148" s="181">
        <v>0</v>
      </c>
      <c r="D148" s="181">
        <v>0</v>
      </c>
      <c r="E148" s="181">
        <v>0</v>
      </c>
      <c r="F148" s="181">
        <v>0</v>
      </c>
      <c r="G148" s="181">
        <v>0</v>
      </c>
      <c r="H148" s="182">
        <v>0</v>
      </c>
      <c r="I148" s="170"/>
    </row>
    <row r="149" spans="1:9" x14ac:dyDescent="0.3">
      <c r="A149" s="175">
        <v>122800</v>
      </c>
      <c r="B149" s="176" t="s">
        <v>1329</v>
      </c>
      <c r="C149" s="177">
        <v>0</v>
      </c>
      <c r="D149" s="177">
        <v>0</v>
      </c>
      <c r="E149" s="177">
        <v>0</v>
      </c>
      <c r="F149" s="177">
        <v>0</v>
      </c>
      <c r="G149" s="177">
        <v>0</v>
      </c>
      <c r="H149" s="178">
        <v>0</v>
      </c>
      <c r="I149" s="170"/>
    </row>
    <row r="150" spans="1:9" x14ac:dyDescent="0.3">
      <c r="A150" s="179">
        <v>122801</v>
      </c>
      <c r="B150" s="180" t="s">
        <v>1932</v>
      </c>
      <c r="C150" s="181">
        <v>0</v>
      </c>
      <c r="D150" s="181">
        <v>0</v>
      </c>
      <c r="E150" s="181">
        <v>0</v>
      </c>
      <c r="F150" s="181">
        <v>0</v>
      </c>
      <c r="G150" s="181">
        <v>0</v>
      </c>
      <c r="H150" s="182">
        <v>0</v>
      </c>
      <c r="I150" s="170"/>
    </row>
    <row r="151" spans="1:9" x14ac:dyDescent="0.3">
      <c r="A151" s="179">
        <v>122802</v>
      </c>
      <c r="B151" s="180" t="s">
        <v>1933</v>
      </c>
      <c r="C151" s="181">
        <v>0</v>
      </c>
      <c r="D151" s="181">
        <v>0</v>
      </c>
      <c r="E151" s="181">
        <v>0</v>
      </c>
      <c r="F151" s="181">
        <v>0</v>
      </c>
      <c r="G151" s="181">
        <v>0</v>
      </c>
      <c r="H151" s="182">
        <v>0</v>
      </c>
      <c r="I151" s="170"/>
    </row>
    <row r="152" spans="1:9" x14ac:dyDescent="0.3">
      <c r="A152" s="179">
        <v>122803</v>
      </c>
      <c r="B152" s="180" t="s">
        <v>1934</v>
      </c>
      <c r="C152" s="181">
        <v>0</v>
      </c>
      <c r="D152" s="181">
        <v>0</v>
      </c>
      <c r="E152" s="181">
        <v>0</v>
      </c>
      <c r="F152" s="181">
        <v>0</v>
      </c>
      <c r="G152" s="181">
        <v>0</v>
      </c>
      <c r="H152" s="182">
        <v>0</v>
      </c>
      <c r="I152" s="170"/>
    </row>
    <row r="153" spans="1:9" x14ac:dyDescent="0.3">
      <c r="A153" s="179">
        <v>122804</v>
      </c>
      <c r="B153" s="180" t="s">
        <v>1935</v>
      </c>
      <c r="C153" s="181">
        <v>0</v>
      </c>
      <c r="D153" s="181">
        <v>0</v>
      </c>
      <c r="E153" s="181">
        <v>0</v>
      </c>
      <c r="F153" s="181">
        <v>0</v>
      </c>
      <c r="G153" s="181">
        <v>0</v>
      </c>
      <c r="H153" s="182">
        <v>0</v>
      </c>
      <c r="I153" s="170"/>
    </row>
    <row r="154" spans="1:9" x14ac:dyDescent="0.3">
      <c r="A154" s="179">
        <v>122805</v>
      </c>
      <c r="B154" s="180" t="s">
        <v>1936</v>
      </c>
      <c r="C154" s="181">
        <v>0</v>
      </c>
      <c r="D154" s="181">
        <v>0</v>
      </c>
      <c r="E154" s="181">
        <v>0</v>
      </c>
      <c r="F154" s="181">
        <v>0</v>
      </c>
      <c r="G154" s="181">
        <v>0</v>
      </c>
      <c r="H154" s="182">
        <v>0</v>
      </c>
      <c r="I154" s="170"/>
    </row>
    <row r="155" spans="1:9" x14ac:dyDescent="0.3">
      <c r="A155" s="179">
        <v>122806</v>
      </c>
      <c r="B155" s="180" t="s">
        <v>1937</v>
      </c>
      <c r="C155" s="181">
        <v>0</v>
      </c>
      <c r="D155" s="181">
        <v>0</v>
      </c>
      <c r="E155" s="181">
        <v>0</v>
      </c>
      <c r="F155" s="181">
        <v>0</v>
      </c>
      <c r="G155" s="181">
        <v>0</v>
      </c>
      <c r="H155" s="182">
        <v>0</v>
      </c>
      <c r="I155" s="170"/>
    </row>
    <row r="156" spans="1:9" x14ac:dyDescent="0.3">
      <c r="A156" s="179">
        <v>122807</v>
      </c>
      <c r="B156" s="180" t="s">
        <v>1322</v>
      </c>
      <c r="C156" s="181">
        <v>0</v>
      </c>
      <c r="D156" s="181">
        <v>0</v>
      </c>
      <c r="E156" s="181">
        <v>0</v>
      </c>
      <c r="F156" s="181">
        <v>0</v>
      </c>
      <c r="G156" s="181">
        <v>0</v>
      </c>
      <c r="H156" s="182">
        <v>0</v>
      </c>
      <c r="I156" s="170"/>
    </row>
    <row r="157" spans="1:9" x14ac:dyDescent="0.3">
      <c r="A157" s="179">
        <v>122808</v>
      </c>
      <c r="B157" s="180" t="s">
        <v>1938</v>
      </c>
      <c r="C157" s="181">
        <v>0</v>
      </c>
      <c r="D157" s="181">
        <v>0</v>
      </c>
      <c r="E157" s="181">
        <v>0</v>
      </c>
      <c r="F157" s="181">
        <v>0</v>
      </c>
      <c r="G157" s="181">
        <v>0</v>
      </c>
      <c r="H157" s="182">
        <v>0</v>
      </c>
      <c r="I157" s="170"/>
    </row>
    <row r="158" spans="1:9" x14ac:dyDescent="0.3">
      <c r="A158" s="179">
        <v>122809</v>
      </c>
      <c r="B158" s="180" t="s">
        <v>1939</v>
      </c>
      <c r="C158" s="181">
        <v>0</v>
      </c>
      <c r="D158" s="181">
        <v>0</v>
      </c>
      <c r="E158" s="181">
        <v>0</v>
      </c>
      <c r="F158" s="181">
        <v>0</v>
      </c>
      <c r="G158" s="181">
        <v>0</v>
      </c>
      <c r="H158" s="182">
        <v>0</v>
      </c>
      <c r="I158" s="170"/>
    </row>
    <row r="159" spans="1:9" x14ac:dyDescent="0.3">
      <c r="A159" s="179">
        <v>122810</v>
      </c>
      <c r="B159" s="180" t="s">
        <v>1940</v>
      </c>
      <c r="C159" s="181">
        <v>0</v>
      </c>
      <c r="D159" s="181">
        <v>0</v>
      </c>
      <c r="E159" s="181">
        <v>0</v>
      </c>
      <c r="F159" s="181">
        <v>0</v>
      </c>
      <c r="G159" s="181">
        <v>0</v>
      </c>
      <c r="H159" s="182">
        <v>0</v>
      </c>
      <c r="I159" s="170"/>
    </row>
    <row r="160" spans="1:9" x14ac:dyDescent="0.3">
      <c r="A160" s="179">
        <v>122811</v>
      </c>
      <c r="B160" s="180" t="s">
        <v>1941</v>
      </c>
      <c r="C160" s="181">
        <v>0</v>
      </c>
      <c r="D160" s="181">
        <v>0</v>
      </c>
      <c r="E160" s="181">
        <v>0</v>
      </c>
      <c r="F160" s="181">
        <v>0</v>
      </c>
      <c r="G160" s="181">
        <v>0</v>
      </c>
      <c r="H160" s="182">
        <v>0</v>
      </c>
      <c r="I160" s="170"/>
    </row>
    <row r="161" spans="1:9" x14ac:dyDescent="0.3">
      <c r="A161" s="179">
        <v>122814</v>
      </c>
      <c r="B161" s="180" t="s">
        <v>1942</v>
      </c>
      <c r="C161" s="181">
        <v>0</v>
      </c>
      <c r="D161" s="181">
        <v>0</v>
      </c>
      <c r="E161" s="181">
        <v>0</v>
      </c>
      <c r="F161" s="181">
        <v>0</v>
      </c>
      <c r="G161" s="181">
        <v>0</v>
      </c>
      <c r="H161" s="182">
        <v>0</v>
      </c>
      <c r="I161" s="170"/>
    </row>
    <row r="162" spans="1:9" x14ac:dyDescent="0.3">
      <c r="A162" s="179">
        <v>122815</v>
      </c>
      <c r="B162" s="180" t="s">
        <v>1943</v>
      </c>
      <c r="C162" s="181">
        <v>0</v>
      </c>
      <c r="D162" s="181">
        <v>0</v>
      </c>
      <c r="E162" s="181">
        <v>0</v>
      </c>
      <c r="F162" s="181">
        <v>0</v>
      </c>
      <c r="G162" s="181">
        <v>0</v>
      </c>
      <c r="H162" s="182">
        <v>0</v>
      </c>
      <c r="I162" s="170"/>
    </row>
    <row r="163" spans="1:9" x14ac:dyDescent="0.3">
      <c r="A163" s="179">
        <v>122816</v>
      </c>
      <c r="B163" s="180" t="s">
        <v>1944</v>
      </c>
      <c r="C163" s="181">
        <v>0</v>
      </c>
      <c r="D163" s="181">
        <v>0</v>
      </c>
      <c r="E163" s="181">
        <v>0</v>
      </c>
      <c r="F163" s="181">
        <v>0</v>
      </c>
      <c r="G163" s="181">
        <v>0</v>
      </c>
      <c r="H163" s="182">
        <v>0</v>
      </c>
      <c r="I163" s="170"/>
    </row>
    <row r="164" spans="1:9" x14ac:dyDescent="0.3">
      <c r="A164" s="179">
        <v>122817</v>
      </c>
      <c r="B164" s="180" t="s">
        <v>1945</v>
      </c>
      <c r="C164" s="181">
        <v>0</v>
      </c>
      <c r="D164" s="181">
        <v>0</v>
      </c>
      <c r="E164" s="181">
        <v>0</v>
      </c>
      <c r="F164" s="181">
        <v>0</v>
      </c>
      <c r="G164" s="181">
        <v>0</v>
      </c>
      <c r="H164" s="182">
        <v>0</v>
      </c>
      <c r="I164" s="170"/>
    </row>
    <row r="165" spans="1:9" x14ac:dyDescent="0.3">
      <c r="A165" s="179">
        <v>122818</v>
      </c>
      <c r="B165" s="180" t="s">
        <v>1946</v>
      </c>
      <c r="C165" s="181">
        <v>0</v>
      </c>
      <c r="D165" s="181">
        <v>0</v>
      </c>
      <c r="E165" s="181">
        <v>0</v>
      </c>
      <c r="F165" s="181">
        <v>0</v>
      </c>
      <c r="G165" s="181">
        <v>0</v>
      </c>
      <c r="H165" s="182">
        <v>0</v>
      </c>
      <c r="I165" s="170"/>
    </row>
    <row r="166" spans="1:9" x14ac:dyDescent="0.3">
      <c r="A166" s="179">
        <v>122842</v>
      </c>
      <c r="B166" s="180" t="s">
        <v>1947</v>
      </c>
      <c r="C166" s="181">
        <v>0</v>
      </c>
      <c r="D166" s="181">
        <v>0</v>
      </c>
      <c r="E166" s="181">
        <v>0</v>
      </c>
      <c r="F166" s="181">
        <v>0</v>
      </c>
      <c r="G166" s="181">
        <v>0</v>
      </c>
      <c r="H166" s="182">
        <v>0</v>
      </c>
      <c r="I166" s="170"/>
    </row>
    <row r="167" spans="1:9" x14ac:dyDescent="0.3">
      <c r="A167" s="179">
        <v>122895</v>
      </c>
      <c r="B167" s="180" t="s">
        <v>1948</v>
      </c>
      <c r="C167" s="181">
        <v>0</v>
      </c>
      <c r="D167" s="181">
        <v>0</v>
      </c>
      <c r="E167" s="181">
        <v>0</v>
      </c>
      <c r="F167" s="181">
        <v>0</v>
      </c>
      <c r="G167" s="181">
        <v>0</v>
      </c>
      <c r="H167" s="182">
        <v>0</v>
      </c>
      <c r="I167" s="170"/>
    </row>
    <row r="168" spans="1:9" x14ac:dyDescent="0.3">
      <c r="A168" s="179">
        <v>122899</v>
      </c>
      <c r="B168" s="180" t="s">
        <v>1310</v>
      </c>
      <c r="C168" s="181">
        <v>0</v>
      </c>
      <c r="D168" s="181">
        <v>0</v>
      </c>
      <c r="E168" s="181">
        <v>0</v>
      </c>
      <c r="F168" s="181">
        <v>0</v>
      </c>
      <c r="G168" s="181">
        <v>0</v>
      </c>
      <c r="H168" s="182">
        <v>0</v>
      </c>
      <c r="I168" s="170"/>
    </row>
    <row r="169" spans="1:9" x14ac:dyDescent="0.3">
      <c r="A169" s="175">
        <v>123000</v>
      </c>
      <c r="B169" s="176" t="s">
        <v>1309</v>
      </c>
      <c r="C169" s="177">
        <v>49463890</v>
      </c>
      <c r="D169" s="177">
        <v>78927940</v>
      </c>
      <c r="E169" s="177">
        <v>0</v>
      </c>
      <c r="F169" s="177">
        <v>0</v>
      </c>
      <c r="G169" s="177">
        <v>0</v>
      </c>
      <c r="H169" s="178">
        <v>0</v>
      </c>
      <c r="I169" s="170"/>
    </row>
    <row r="170" spans="1:9" x14ac:dyDescent="0.3">
      <c r="A170" s="179">
        <v>123001</v>
      </c>
      <c r="B170" s="180" t="s">
        <v>1951</v>
      </c>
      <c r="C170" s="181">
        <v>49463890</v>
      </c>
      <c r="D170" s="181">
        <v>78927940</v>
      </c>
      <c r="E170" s="181">
        <v>0</v>
      </c>
      <c r="F170" s="181">
        <v>0</v>
      </c>
      <c r="G170" s="181">
        <v>0</v>
      </c>
      <c r="H170" s="182">
        <v>0</v>
      </c>
      <c r="I170" s="170"/>
    </row>
    <row r="171" spans="1:9" x14ac:dyDescent="0.3">
      <c r="A171" s="179">
        <v>123002</v>
      </c>
      <c r="B171" s="180" t="s">
        <v>1952</v>
      </c>
      <c r="C171" s="181">
        <v>0</v>
      </c>
      <c r="D171" s="181">
        <v>0</v>
      </c>
      <c r="E171" s="181">
        <v>0</v>
      </c>
      <c r="F171" s="181">
        <v>0</v>
      </c>
      <c r="G171" s="181">
        <v>0</v>
      </c>
      <c r="H171" s="182">
        <v>0</v>
      </c>
      <c r="I171" s="170"/>
    </row>
    <row r="172" spans="1:9" x14ac:dyDescent="0.3">
      <c r="A172" s="179">
        <v>123003</v>
      </c>
      <c r="B172" s="180" t="s">
        <v>1974</v>
      </c>
      <c r="C172" s="181">
        <v>0</v>
      </c>
      <c r="D172" s="181">
        <v>0</v>
      </c>
      <c r="E172" s="181">
        <v>0</v>
      </c>
      <c r="F172" s="181">
        <v>0</v>
      </c>
      <c r="G172" s="181">
        <v>0</v>
      </c>
      <c r="H172" s="182">
        <v>0</v>
      </c>
      <c r="I172" s="170"/>
    </row>
    <row r="173" spans="1:9" x14ac:dyDescent="0.3">
      <c r="A173" s="179">
        <v>123005</v>
      </c>
      <c r="B173" s="180" t="s">
        <v>1308</v>
      </c>
      <c r="C173" s="181">
        <v>0</v>
      </c>
      <c r="D173" s="181">
        <v>0</v>
      </c>
      <c r="E173" s="181">
        <v>0</v>
      </c>
      <c r="F173" s="181">
        <v>0</v>
      </c>
      <c r="G173" s="181">
        <v>0</v>
      </c>
      <c r="H173" s="182">
        <v>0</v>
      </c>
      <c r="I173" s="170"/>
    </row>
    <row r="174" spans="1:9" x14ac:dyDescent="0.3">
      <c r="A174" s="179">
        <v>123006</v>
      </c>
      <c r="B174" s="180" t="s">
        <v>1307</v>
      </c>
      <c r="C174" s="181">
        <v>0</v>
      </c>
      <c r="D174" s="181">
        <v>0</v>
      </c>
      <c r="E174" s="181">
        <v>0</v>
      </c>
      <c r="F174" s="181">
        <v>0</v>
      </c>
      <c r="G174" s="181">
        <v>0</v>
      </c>
      <c r="H174" s="182">
        <v>0</v>
      </c>
      <c r="I174" s="170"/>
    </row>
    <row r="175" spans="1:9" x14ac:dyDescent="0.3">
      <c r="A175" s="179">
        <v>123007</v>
      </c>
      <c r="B175" s="180" t="s">
        <v>1306</v>
      </c>
      <c r="C175" s="181">
        <v>0</v>
      </c>
      <c r="D175" s="181">
        <v>0</v>
      </c>
      <c r="E175" s="181">
        <v>0</v>
      </c>
      <c r="F175" s="181">
        <v>0</v>
      </c>
      <c r="G175" s="181">
        <v>0</v>
      </c>
      <c r="H175" s="182">
        <v>0</v>
      </c>
      <c r="I175" s="170"/>
    </row>
    <row r="176" spans="1:9" x14ac:dyDescent="0.3">
      <c r="A176" s="179">
        <v>123008</v>
      </c>
      <c r="B176" s="180" t="s">
        <v>1953</v>
      </c>
      <c r="C176" s="181">
        <v>0</v>
      </c>
      <c r="D176" s="181">
        <v>0</v>
      </c>
      <c r="E176" s="181">
        <v>0</v>
      </c>
      <c r="F176" s="181">
        <v>0</v>
      </c>
      <c r="G176" s="181">
        <v>0</v>
      </c>
      <c r="H176" s="182">
        <v>0</v>
      </c>
      <c r="I176" s="170"/>
    </row>
    <row r="177" spans="1:9" x14ac:dyDescent="0.3">
      <c r="A177" s="179">
        <v>123009</v>
      </c>
      <c r="B177" s="180" t="s">
        <v>1954</v>
      </c>
      <c r="C177" s="181">
        <v>0</v>
      </c>
      <c r="D177" s="181">
        <v>0</v>
      </c>
      <c r="E177" s="181">
        <v>0</v>
      </c>
      <c r="F177" s="181">
        <v>0</v>
      </c>
      <c r="G177" s="181">
        <v>0</v>
      </c>
      <c r="H177" s="182">
        <v>0</v>
      </c>
      <c r="I177" s="170"/>
    </row>
    <row r="178" spans="1:9" x14ac:dyDescent="0.3">
      <c r="A178" s="179">
        <v>123010</v>
      </c>
      <c r="B178" s="180" t="s">
        <v>1955</v>
      </c>
      <c r="C178" s="181">
        <v>0</v>
      </c>
      <c r="D178" s="181">
        <v>0</v>
      </c>
      <c r="E178" s="181">
        <v>0</v>
      </c>
      <c r="F178" s="181">
        <v>0</v>
      </c>
      <c r="G178" s="181">
        <v>0</v>
      </c>
      <c r="H178" s="182">
        <v>0</v>
      </c>
      <c r="I178" s="170"/>
    </row>
    <row r="179" spans="1:9" x14ac:dyDescent="0.3">
      <c r="A179" s="179">
        <v>123011</v>
      </c>
      <c r="B179" s="180" t="s">
        <v>1956</v>
      </c>
      <c r="C179" s="181">
        <v>0</v>
      </c>
      <c r="D179" s="181">
        <v>0</v>
      </c>
      <c r="E179" s="181">
        <v>0</v>
      </c>
      <c r="F179" s="181">
        <v>0</v>
      </c>
      <c r="G179" s="181">
        <v>0</v>
      </c>
      <c r="H179" s="182">
        <v>0</v>
      </c>
      <c r="I179" s="170"/>
    </row>
    <row r="180" spans="1:9" x14ac:dyDescent="0.3">
      <c r="A180" s="179">
        <v>123012</v>
      </c>
      <c r="B180" s="180" t="s">
        <v>1957</v>
      </c>
      <c r="C180" s="181">
        <v>0</v>
      </c>
      <c r="D180" s="181">
        <v>0</v>
      </c>
      <c r="E180" s="181">
        <v>0</v>
      </c>
      <c r="F180" s="181">
        <v>0</v>
      </c>
      <c r="G180" s="181">
        <v>0</v>
      </c>
      <c r="H180" s="182">
        <v>0</v>
      </c>
      <c r="I180" s="170"/>
    </row>
    <row r="181" spans="1:9" x14ac:dyDescent="0.3">
      <c r="A181" s="179">
        <v>123013</v>
      </c>
      <c r="B181" s="180" t="s">
        <v>1958</v>
      </c>
      <c r="C181" s="181">
        <v>0</v>
      </c>
      <c r="D181" s="181">
        <v>0</v>
      </c>
      <c r="E181" s="181">
        <v>0</v>
      </c>
      <c r="F181" s="181">
        <v>0</v>
      </c>
      <c r="G181" s="181">
        <v>0</v>
      </c>
      <c r="H181" s="182">
        <v>0</v>
      </c>
      <c r="I181" s="170"/>
    </row>
    <row r="182" spans="1:9" x14ac:dyDescent="0.3">
      <c r="A182" s="179">
        <v>123014</v>
      </c>
      <c r="B182" s="180" t="s">
        <v>1959</v>
      </c>
      <c r="C182" s="181">
        <v>0</v>
      </c>
      <c r="D182" s="181">
        <v>0</v>
      </c>
      <c r="E182" s="181">
        <v>0</v>
      </c>
      <c r="F182" s="181">
        <v>0</v>
      </c>
      <c r="G182" s="181">
        <v>0</v>
      </c>
      <c r="H182" s="182">
        <v>0</v>
      </c>
      <c r="I182" s="170"/>
    </row>
    <row r="183" spans="1:9" x14ac:dyDescent="0.3">
      <c r="A183" s="179">
        <v>123099</v>
      </c>
      <c r="B183" s="180" t="s">
        <v>1296</v>
      </c>
      <c r="C183" s="181">
        <v>0</v>
      </c>
      <c r="D183" s="181">
        <v>0</v>
      </c>
      <c r="E183" s="181">
        <v>0</v>
      </c>
      <c r="F183" s="181">
        <v>0</v>
      </c>
      <c r="G183" s="181">
        <v>0</v>
      </c>
      <c r="H183" s="182">
        <v>0</v>
      </c>
      <c r="I183" s="170"/>
    </row>
    <row r="184" spans="1:9" x14ac:dyDescent="0.3">
      <c r="A184" s="175">
        <v>123200</v>
      </c>
      <c r="B184" s="176" t="s">
        <v>1295</v>
      </c>
      <c r="C184" s="177">
        <v>0</v>
      </c>
      <c r="D184" s="177">
        <v>0</v>
      </c>
      <c r="E184" s="177">
        <v>0</v>
      </c>
      <c r="F184" s="177">
        <v>0</v>
      </c>
      <c r="G184" s="177">
        <v>0</v>
      </c>
      <c r="H184" s="178">
        <v>0</v>
      </c>
      <c r="I184" s="170"/>
    </row>
    <row r="185" spans="1:9" x14ac:dyDescent="0.3">
      <c r="A185" s="179">
        <v>123201</v>
      </c>
      <c r="B185" s="180" t="s">
        <v>1951</v>
      </c>
      <c r="C185" s="181">
        <v>0</v>
      </c>
      <c r="D185" s="181">
        <v>0</v>
      </c>
      <c r="E185" s="181">
        <v>0</v>
      </c>
      <c r="F185" s="181">
        <v>0</v>
      </c>
      <c r="G185" s="181">
        <v>0</v>
      </c>
      <c r="H185" s="182">
        <v>0</v>
      </c>
      <c r="I185" s="170"/>
    </row>
    <row r="186" spans="1:9" x14ac:dyDescent="0.3">
      <c r="A186" s="179">
        <v>123202</v>
      </c>
      <c r="B186" s="180" t="s">
        <v>1952</v>
      </c>
      <c r="C186" s="181">
        <v>0</v>
      </c>
      <c r="D186" s="181">
        <v>0</v>
      </c>
      <c r="E186" s="181">
        <v>0</v>
      </c>
      <c r="F186" s="181">
        <v>0</v>
      </c>
      <c r="G186" s="181">
        <v>0</v>
      </c>
      <c r="H186" s="182">
        <v>0</v>
      </c>
      <c r="I186" s="170"/>
    </row>
    <row r="187" spans="1:9" x14ac:dyDescent="0.3">
      <c r="A187" s="179">
        <v>123204</v>
      </c>
      <c r="B187" s="180" t="s">
        <v>1967</v>
      </c>
      <c r="C187" s="181">
        <v>0</v>
      </c>
      <c r="D187" s="181">
        <v>0</v>
      </c>
      <c r="E187" s="181">
        <v>0</v>
      </c>
      <c r="F187" s="181">
        <v>0</v>
      </c>
      <c r="G187" s="181">
        <v>0</v>
      </c>
      <c r="H187" s="182">
        <v>0</v>
      </c>
      <c r="I187" s="170"/>
    </row>
    <row r="188" spans="1:9" x14ac:dyDescent="0.3">
      <c r="A188" s="179">
        <v>123295</v>
      </c>
      <c r="B188" s="180" t="s">
        <v>1291</v>
      </c>
      <c r="C188" s="181">
        <v>0</v>
      </c>
      <c r="D188" s="181">
        <v>0</v>
      </c>
      <c r="E188" s="181">
        <v>0</v>
      </c>
      <c r="F188" s="181">
        <v>0</v>
      </c>
      <c r="G188" s="181">
        <v>0</v>
      </c>
      <c r="H188" s="182">
        <v>0</v>
      </c>
      <c r="I188" s="170"/>
    </row>
    <row r="189" spans="1:9" x14ac:dyDescent="0.3">
      <c r="A189" s="179">
        <v>123299</v>
      </c>
      <c r="B189" s="180" t="s">
        <v>1290</v>
      </c>
      <c r="C189" s="181">
        <v>0</v>
      </c>
      <c r="D189" s="181">
        <v>0</v>
      </c>
      <c r="E189" s="181">
        <v>0</v>
      </c>
      <c r="F189" s="181">
        <v>0</v>
      </c>
      <c r="G189" s="181">
        <v>0</v>
      </c>
      <c r="H189" s="182">
        <v>0</v>
      </c>
      <c r="I189" s="170"/>
    </row>
    <row r="190" spans="1:9" x14ac:dyDescent="0.3">
      <c r="A190" s="175">
        <v>123400</v>
      </c>
      <c r="B190" s="176" t="s">
        <v>1289</v>
      </c>
      <c r="C190" s="177">
        <v>0</v>
      </c>
      <c r="D190" s="177">
        <v>0</v>
      </c>
      <c r="E190" s="177">
        <v>0</v>
      </c>
      <c r="F190" s="177">
        <v>0</v>
      </c>
      <c r="G190" s="177">
        <v>0</v>
      </c>
      <c r="H190" s="178">
        <v>0</v>
      </c>
      <c r="I190" s="170"/>
    </row>
    <row r="191" spans="1:9" x14ac:dyDescent="0.3">
      <c r="A191" s="175">
        <v>123600</v>
      </c>
      <c r="B191" s="176" t="s">
        <v>1975</v>
      </c>
      <c r="C191" s="177">
        <v>0</v>
      </c>
      <c r="D191" s="177">
        <v>0</v>
      </c>
      <c r="E191" s="177">
        <v>0</v>
      </c>
      <c r="F191" s="177">
        <v>0</v>
      </c>
      <c r="G191" s="177">
        <v>0</v>
      </c>
      <c r="H191" s="178">
        <v>0</v>
      </c>
      <c r="I191" s="170"/>
    </row>
    <row r="192" spans="1:9" x14ac:dyDescent="0.3">
      <c r="A192" s="179">
        <v>123601</v>
      </c>
      <c r="B192" s="180" t="s">
        <v>1285</v>
      </c>
      <c r="C192" s="181">
        <v>0</v>
      </c>
      <c r="D192" s="181">
        <v>0</v>
      </c>
      <c r="E192" s="181">
        <v>0</v>
      </c>
      <c r="F192" s="181">
        <v>0</v>
      </c>
      <c r="G192" s="181">
        <v>0</v>
      </c>
      <c r="H192" s="182">
        <v>0</v>
      </c>
      <c r="I192" s="170"/>
    </row>
    <row r="193" spans="1:9" x14ac:dyDescent="0.3">
      <c r="A193" s="179">
        <v>123602</v>
      </c>
      <c r="B193" s="180" t="s">
        <v>1284</v>
      </c>
      <c r="C193" s="181">
        <v>0</v>
      </c>
      <c r="D193" s="181">
        <v>0</v>
      </c>
      <c r="E193" s="181">
        <v>0</v>
      </c>
      <c r="F193" s="181">
        <v>0</v>
      </c>
      <c r="G193" s="181">
        <v>0</v>
      </c>
      <c r="H193" s="182">
        <v>0</v>
      </c>
      <c r="I193" s="170"/>
    </row>
    <row r="194" spans="1:9" x14ac:dyDescent="0.3">
      <c r="A194" s="179">
        <v>123603</v>
      </c>
      <c r="B194" s="180" t="s">
        <v>1283</v>
      </c>
      <c r="C194" s="181">
        <v>0</v>
      </c>
      <c r="D194" s="181">
        <v>0</v>
      </c>
      <c r="E194" s="181">
        <v>0</v>
      </c>
      <c r="F194" s="181">
        <v>0</v>
      </c>
      <c r="G194" s="181">
        <v>0</v>
      </c>
      <c r="H194" s="182">
        <v>0</v>
      </c>
      <c r="I194" s="170"/>
    </row>
    <row r="195" spans="1:9" x14ac:dyDescent="0.3">
      <c r="A195" s="179">
        <v>123604</v>
      </c>
      <c r="B195" s="180" t="s">
        <v>1282</v>
      </c>
      <c r="C195" s="181">
        <v>0</v>
      </c>
      <c r="D195" s="181">
        <v>0</v>
      </c>
      <c r="E195" s="181">
        <v>0</v>
      </c>
      <c r="F195" s="181">
        <v>0</v>
      </c>
      <c r="G195" s="181">
        <v>0</v>
      </c>
      <c r="H195" s="182">
        <v>0</v>
      </c>
      <c r="I195" s="170"/>
    </row>
    <row r="196" spans="1:9" x14ac:dyDescent="0.3">
      <c r="A196" s="179">
        <v>123605</v>
      </c>
      <c r="B196" s="180" t="s">
        <v>1281</v>
      </c>
      <c r="C196" s="181">
        <v>0</v>
      </c>
      <c r="D196" s="181">
        <v>0</v>
      </c>
      <c r="E196" s="181">
        <v>0</v>
      </c>
      <c r="F196" s="181">
        <v>0</v>
      </c>
      <c r="G196" s="181">
        <v>0</v>
      </c>
      <c r="H196" s="182">
        <v>0</v>
      </c>
      <c r="I196" s="170"/>
    </row>
    <row r="197" spans="1:9" x14ac:dyDescent="0.3">
      <c r="A197" s="179">
        <v>123606</v>
      </c>
      <c r="B197" s="180" t="s">
        <v>1280</v>
      </c>
      <c r="C197" s="181">
        <v>0</v>
      </c>
      <c r="D197" s="181">
        <v>0</v>
      </c>
      <c r="E197" s="181">
        <v>0</v>
      </c>
      <c r="F197" s="181">
        <v>0</v>
      </c>
      <c r="G197" s="181">
        <v>0</v>
      </c>
      <c r="H197" s="182">
        <v>0</v>
      </c>
      <c r="I197" s="170"/>
    </row>
    <row r="198" spans="1:9" x14ac:dyDescent="0.3">
      <c r="A198" s="179">
        <v>123607</v>
      </c>
      <c r="B198" s="180" t="s">
        <v>1279</v>
      </c>
      <c r="C198" s="181">
        <v>0</v>
      </c>
      <c r="D198" s="181">
        <v>0</v>
      </c>
      <c r="E198" s="181">
        <v>0</v>
      </c>
      <c r="F198" s="181">
        <v>0</v>
      </c>
      <c r="G198" s="181">
        <v>0</v>
      </c>
      <c r="H198" s="182">
        <v>0</v>
      </c>
      <c r="I198" s="170"/>
    </row>
    <row r="199" spans="1:9" x14ac:dyDescent="0.3">
      <c r="A199" s="179">
        <v>123608</v>
      </c>
      <c r="B199" s="180" t="s">
        <v>1278</v>
      </c>
      <c r="C199" s="181">
        <v>0</v>
      </c>
      <c r="D199" s="181">
        <v>0</v>
      </c>
      <c r="E199" s="181">
        <v>0</v>
      </c>
      <c r="F199" s="181">
        <v>0</v>
      </c>
      <c r="G199" s="181">
        <v>0</v>
      </c>
      <c r="H199" s="182">
        <v>0</v>
      </c>
      <c r="I199" s="170"/>
    </row>
    <row r="200" spans="1:9" x14ac:dyDescent="0.3">
      <c r="A200" s="179">
        <v>123609</v>
      </c>
      <c r="B200" s="180" t="s">
        <v>1277</v>
      </c>
      <c r="C200" s="181">
        <v>0</v>
      </c>
      <c r="D200" s="181">
        <v>0</v>
      </c>
      <c r="E200" s="181">
        <v>0</v>
      </c>
      <c r="F200" s="181">
        <v>0</v>
      </c>
      <c r="G200" s="181">
        <v>0</v>
      </c>
      <c r="H200" s="182">
        <v>0</v>
      </c>
      <c r="I200" s="170"/>
    </row>
    <row r="201" spans="1:9" x14ac:dyDescent="0.3">
      <c r="A201" s="179">
        <v>123610</v>
      </c>
      <c r="B201" s="180" t="s">
        <v>1976</v>
      </c>
      <c r="C201" s="181">
        <v>0</v>
      </c>
      <c r="D201" s="181">
        <v>0</v>
      </c>
      <c r="E201" s="181">
        <v>0</v>
      </c>
      <c r="F201" s="181">
        <v>0</v>
      </c>
      <c r="G201" s="181">
        <v>0</v>
      </c>
      <c r="H201" s="182">
        <v>0</v>
      </c>
      <c r="I201" s="170"/>
    </row>
    <row r="202" spans="1:9" x14ac:dyDescent="0.3">
      <c r="A202" s="175">
        <v>123800</v>
      </c>
      <c r="B202" s="176" t="s">
        <v>1287</v>
      </c>
      <c r="C202" s="177">
        <v>0</v>
      </c>
      <c r="D202" s="177">
        <v>0</v>
      </c>
      <c r="E202" s="177">
        <v>0</v>
      </c>
      <c r="F202" s="177">
        <v>0</v>
      </c>
      <c r="G202" s="177">
        <v>0</v>
      </c>
      <c r="H202" s="178">
        <v>0</v>
      </c>
      <c r="I202" s="170"/>
    </row>
    <row r="203" spans="1:9" x14ac:dyDescent="0.3">
      <c r="A203" s="179">
        <v>123801</v>
      </c>
      <c r="B203" s="180" t="s">
        <v>1285</v>
      </c>
      <c r="C203" s="181">
        <v>0</v>
      </c>
      <c r="D203" s="181">
        <v>0</v>
      </c>
      <c r="E203" s="181">
        <v>0</v>
      </c>
      <c r="F203" s="181">
        <v>0</v>
      </c>
      <c r="G203" s="181">
        <v>0</v>
      </c>
      <c r="H203" s="182">
        <v>0</v>
      </c>
      <c r="I203" s="170"/>
    </row>
    <row r="204" spans="1:9" x14ac:dyDescent="0.3">
      <c r="A204" s="179">
        <v>123802</v>
      </c>
      <c r="B204" s="180" t="s">
        <v>1284</v>
      </c>
      <c r="C204" s="181">
        <v>0</v>
      </c>
      <c r="D204" s="181">
        <v>0</v>
      </c>
      <c r="E204" s="181">
        <v>0</v>
      </c>
      <c r="F204" s="181">
        <v>0</v>
      </c>
      <c r="G204" s="181">
        <v>0</v>
      </c>
      <c r="H204" s="182">
        <v>0</v>
      </c>
      <c r="I204" s="170"/>
    </row>
    <row r="205" spans="1:9" x14ac:dyDescent="0.3">
      <c r="A205" s="179">
        <v>123803</v>
      </c>
      <c r="B205" s="180" t="s">
        <v>1283</v>
      </c>
      <c r="C205" s="181">
        <v>0</v>
      </c>
      <c r="D205" s="181">
        <v>0</v>
      </c>
      <c r="E205" s="181">
        <v>0</v>
      </c>
      <c r="F205" s="181">
        <v>0</v>
      </c>
      <c r="G205" s="181">
        <v>0</v>
      </c>
      <c r="H205" s="182">
        <v>0</v>
      </c>
      <c r="I205" s="170"/>
    </row>
    <row r="206" spans="1:9" x14ac:dyDescent="0.3">
      <c r="A206" s="179">
        <v>123804</v>
      </c>
      <c r="B206" s="180" t="s">
        <v>1282</v>
      </c>
      <c r="C206" s="181">
        <v>0</v>
      </c>
      <c r="D206" s="181">
        <v>0</v>
      </c>
      <c r="E206" s="181">
        <v>0</v>
      </c>
      <c r="F206" s="181">
        <v>0</v>
      </c>
      <c r="G206" s="181">
        <v>0</v>
      </c>
      <c r="H206" s="182">
        <v>0</v>
      </c>
      <c r="I206" s="170"/>
    </row>
    <row r="207" spans="1:9" x14ac:dyDescent="0.3">
      <c r="A207" s="179">
        <v>123805</v>
      </c>
      <c r="B207" s="180" t="s">
        <v>1281</v>
      </c>
      <c r="C207" s="181">
        <v>0</v>
      </c>
      <c r="D207" s="181">
        <v>0</v>
      </c>
      <c r="E207" s="181">
        <v>0</v>
      </c>
      <c r="F207" s="181">
        <v>0</v>
      </c>
      <c r="G207" s="181">
        <v>0</v>
      </c>
      <c r="H207" s="182">
        <v>0</v>
      </c>
      <c r="I207" s="170"/>
    </row>
    <row r="208" spans="1:9" x14ac:dyDescent="0.3">
      <c r="A208" s="179">
        <v>123806</v>
      </c>
      <c r="B208" s="180" t="s">
        <v>1280</v>
      </c>
      <c r="C208" s="181">
        <v>0</v>
      </c>
      <c r="D208" s="181">
        <v>0</v>
      </c>
      <c r="E208" s="181">
        <v>0</v>
      </c>
      <c r="F208" s="181">
        <v>0</v>
      </c>
      <c r="G208" s="181">
        <v>0</v>
      </c>
      <c r="H208" s="182">
        <v>0</v>
      </c>
      <c r="I208" s="170"/>
    </row>
    <row r="209" spans="1:9" x14ac:dyDescent="0.3">
      <c r="A209" s="179">
        <v>123807</v>
      </c>
      <c r="B209" s="180" t="s">
        <v>1279</v>
      </c>
      <c r="C209" s="181">
        <v>0</v>
      </c>
      <c r="D209" s="181">
        <v>0</v>
      </c>
      <c r="E209" s="181">
        <v>0</v>
      </c>
      <c r="F209" s="181">
        <v>0</v>
      </c>
      <c r="G209" s="181">
        <v>0</v>
      </c>
      <c r="H209" s="182">
        <v>0</v>
      </c>
      <c r="I209" s="170"/>
    </row>
    <row r="210" spans="1:9" x14ac:dyDescent="0.3">
      <c r="A210" s="179">
        <v>123808</v>
      </c>
      <c r="B210" s="180" t="s">
        <v>1278</v>
      </c>
      <c r="C210" s="181">
        <v>0</v>
      </c>
      <c r="D210" s="181">
        <v>0</v>
      </c>
      <c r="E210" s="181">
        <v>0</v>
      </c>
      <c r="F210" s="181">
        <v>0</v>
      </c>
      <c r="G210" s="181">
        <v>0</v>
      </c>
      <c r="H210" s="182">
        <v>0</v>
      </c>
      <c r="I210" s="170"/>
    </row>
    <row r="211" spans="1:9" x14ac:dyDescent="0.3">
      <c r="A211" s="179">
        <v>123809</v>
      </c>
      <c r="B211" s="180" t="s">
        <v>1277</v>
      </c>
      <c r="C211" s="181">
        <v>0</v>
      </c>
      <c r="D211" s="181">
        <v>0</v>
      </c>
      <c r="E211" s="181">
        <v>0</v>
      </c>
      <c r="F211" s="181">
        <v>0</v>
      </c>
      <c r="G211" s="181">
        <v>0</v>
      </c>
      <c r="H211" s="182">
        <v>0</v>
      </c>
      <c r="I211" s="170"/>
    </row>
    <row r="212" spans="1:9" x14ac:dyDescent="0.3">
      <c r="A212" s="179">
        <v>123810</v>
      </c>
      <c r="B212" s="180" t="s">
        <v>1976</v>
      </c>
      <c r="C212" s="181">
        <v>0</v>
      </c>
      <c r="D212" s="181">
        <v>0</v>
      </c>
      <c r="E212" s="181">
        <v>0</v>
      </c>
      <c r="F212" s="181">
        <v>0</v>
      </c>
      <c r="G212" s="181">
        <v>0</v>
      </c>
      <c r="H212" s="182">
        <v>0</v>
      </c>
      <c r="I212" s="170"/>
    </row>
    <row r="213" spans="1:9" x14ac:dyDescent="0.3">
      <c r="A213" s="175">
        <v>124000</v>
      </c>
      <c r="B213" s="176" t="s">
        <v>1286</v>
      </c>
      <c r="C213" s="177">
        <v>0</v>
      </c>
      <c r="D213" s="177">
        <v>0</v>
      </c>
      <c r="E213" s="177">
        <v>0</v>
      </c>
      <c r="F213" s="177">
        <v>0</v>
      </c>
      <c r="G213" s="177">
        <v>0</v>
      </c>
      <c r="H213" s="178">
        <v>0</v>
      </c>
      <c r="I213" s="170"/>
    </row>
    <row r="214" spans="1:9" x14ac:dyDescent="0.3">
      <c r="A214" s="179">
        <v>124001</v>
      </c>
      <c r="B214" s="180" t="s">
        <v>1285</v>
      </c>
      <c r="C214" s="181">
        <v>0</v>
      </c>
      <c r="D214" s="181">
        <v>0</v>
      </c>
      <c r="E214" s="181">
        <v>0</v>
      </c>
      <c r="F214" s="181">
        <v>0</v>
      </c>
      <c r="G214" s="181">
        <v>0</v>
      </c>
      <c r="H214" s="182">
        <v>0</v>
      </c>
      <c r="I214" s="170"/>
    </row>
    <row r="215" spans="1:9" x14ac:dyDescent="0.3">
      <c r="A215" s="179">
        <v>124002</v>
      </c>
      <c r="B215" s="180" t="s">
        <v>1284</v>
      </c>
      <c r="C215" s="181">
        <v>0</v>
      </c>
      <c r="D215" s="181">
        <v>0</v>
      </c>
      <c r="E215" s="181">
        <v>0</v>
      </c>
      <c r="F215" s="181">
        <v>0</v>
      </c>
      <c r="G215" s="181">
        <v>0</v>
      </c>
      <c r="H215" s="182">
        <v>0</v>
      </c>
      <c r="I215" s="170"/>
    </row>
    <row r="216" spans="1:9" x14ac:dyDescent="0.3">
      <c r="A216" s="179">
        <v>124003</v>
      </c>
      <c r="B216" s="180" t="s">
        <v>1283</v>
      </c>
      <c r="C216" s="181">
        <v>0</v>
      </c>
      <c r="D216" s="181">
        <v>0</v>
      </c>
      <c r="E216" s="181">
        <v>0</v>
      </c>
      <c r="F216" s="181">
        <v>0</v>
      </c>
      <c r="G216" s="181">
        <v>0</v>
      </c>
      <c r="H216" s="182">
        <v>0</v>
      </c>
      <c r="I216" s="170"/>
    </row>
    <row r="217" spans="1:9" x14ac:dyDescent="0.3">
      <c r="A217" s="179">
        <v>124004</v>
      </c>
      <c r="B217" s="180" t="s">
        <v>1282</v>
      </c>
      <c r="C217" s="181">
        <v>0</v>
      </c>
      <c r="D217" s="181">
        <v>0</v>
      </c>
      <c r="E217" s="181">
        <v>0</v>
      </c>
      <c r="F217" s="181">
        <v>0</v>
      </c>
      <c r="G217" s="181">
        <v>0</v>
      </c>
      <c r="H217" s="182">
        <v>0</v>
      </c>
      <c r="I217" s="170"/>
    </row>
    <row r="218" spans="1:9" x14ac:dyDescent="0.3">
      <c r="A218" s="179">
        <v>124005</v>
      </c>
      <c r="B218" s="180" t="s">
        <v>1281</v>
      </c>
      <c r="C218" s="181">
        <v>0</v>
      </c>
      <c r="D218" s="181">
        <v>0</v>
      </c>
      <c r="E218" s="181">
        <v>0</v>
      </c>
      <c r="F218" s="181">
        <v>0</v>
      </c>
      <c r="G218" s="181">
        <v>0</v>
      </c>
      <c r="H218" s="182">
        <v>0</v>
      </c>
      <c r="I218" s="170"/>
    </row>
    <row r="219" spans="1:9" x14ac:dyDescent="0.3">
      <c r="A219" s="179">
        <v>124006</v>
      </c>
      <c r="B219" s="180" t="s">
        <v>1280</v>
      </c>
      <c r="C219" s="181">
        <v>0</v>
      </c>
      <c r="D219" s="181">
        <v>0</v>
      </c>
      <c r="E219" s="181">
        <v>0</v>
      </c>
      <c r="F219" s="181">
        <v>0</v>
      </c>
      <c r="G219" s="181">
        <v>0</v>
      </c>
      <c r="H219" s="182">
        <v>0</v>
      </c>
      <c r="I219" s="170"/>
    </row>
    <row r="220" spans="1:9" x14ac:dyDescent="0.3">
      <c r="A220" s="179">
        <v>124007</v>
      </c>
      <c r="B220" s="180" t="s">
        <v>1279</v>
      </c>
      <c r="C220" s="181">
        <v>0</v>
      </c>
      <c r="D220" s="181">
        <v>0</v>
      </c>
      <c r="E220" s="181">
        <v>0</v>
      </c>
      <c r="F220" s="181">
        <v>0</v>
      </c>
      <c r="G220" s="181">
        <v>0</v>
      </c>
      <c r="H220" s="182">
        <v>0</v>
      </c>
      <c r="I220" s="170"/>
    </row>
    <row r="221" spans="1:9" x14ac:dyDescent="0.3">
      <c r="A221" s="179">
        <v>124008</v>
      </c>
      <c r="B221" s="180" t="s">
        <v>1278</v>
      </c>
      <c r="C221" s="181">
        <v>0</v>
      </c>
      <c r="D221" s="181">
        <v>0</v>
      </c>
      <c r="E221" s="181">
        <v>0</v>
      </c>
      <c r="F221" s="181">
        <v>0</v>
      </c>
      <c r="G221" s="181">
        <v>0</v>
      </c>
      <c r="H221" s="182">
        <v>0</v>
      </c>
      <c r="I221" s="170"/>
    </row>
    <row r="222" spans="1:9" x14ac:dyDescent="0.3">
      <c r="A222" s="179">
        <v>124009</v>
      </c>
      <c r="B222" s="180" t="s">
        <v>1277</v>
      </c>
      <c r="C222" s="181">
        <v>0</v>
      </c>
      <c r="D222" s="181">
        <v>0</v>
      </c>
      <c r="E222" s="181">
        <v>0</v>
      </c>
      <c r="F222" s="181">
        <v>0</v>
      </c>
      <c r="G222" s="181">
        <v>0</v>
      </c>
      <c r="H222" s="182">
        <v>0</v>
      </c>
      <c r="I222" s="170"/>
    </row>
    <row r="223" spans="1:9" x14ac:dyDescent="0.3">
      <c r="A223" s="179">
        <v>124010</v>
      </c>
      <c r="B223" s="180" t="s">
        <v>1976</v>
      </c>
      <c r="C223" s="181">
        <v>0</v>
      </c>
      <c r="D223" s="181">
        <v>0</v>
      </c>
      <c r="E223" s="181">
        <v>0</v>
      </c>
      <c r="F223" s="181">
        <v>0</v>
      </c>
      <c r="G223" s="181">
        <v>0</v>
      </c>
      <c r="H223" s="182">
        <v>0</v>
      </c>
      <c r="I223" s="170"/>
    </row>
    <row r="224" spans="1:9" x14ac:dyDescent="0.3">
      <c r="A224" s="171">
        <v>130000</v>
      </c>
      <c r="B224" s="172" t="s">
        <v>1275</v>
      </c>
      <c r="C224" s="173">
        <v>0</v>
      </c>
      <c r="D224" s="173">
        <v>0</v>
      </c>
      <c r="E224" s="173">
        <v>0</v>
      </c>
      <c r="F224" s="173">
        <v>0</v>
      </c>
      <c r="G224" s="173">
        <v>0</v>
      </c>
      <c r="H224" s="174">
        <v>0</v>
      </c>
      <c r="I224" s="170"/>
    </row>
    <row r="225" spans="1:9" x14ac:dyDescent="0.3">
      <c r="A225" s="175">
        <v>130500</v>
      </c>
      <c r="B225" s="176" t="s">
        <v>1274</v>
      </c>
      <c r="C225" s="177">
        <v>0</v>
      </c>
      <c r="D225" s="177">
        <v>0</v>
      </c>
      <c r="E225" s="177">
        <v>0</v>
      </c>
      <c r="F225" s="177">
        <v>0</v>
      </c>
      <c r="G225" s="177">
        <v>0</v>
      </c>
      <c r="H225" s="178">
        <v>0</v>
      </c>
      <c r="I225" s="170"/>
    </row>
    <row r="226" spans="1:9" x14ac:dyDescent="0.3">
      <c r="A226" s="179">
        <v>130510</v>
      </c>
      <c r="B226" s="180" t="s">
        <v>1273</v>
      </c>
      <c r="C226" s="181">
        <v>0</v>
      </c>
      <c r="D226" s="181">
        <v>0</v>
      </c>
      <c r="E226" s="181">
        <v>0</v>
      </c>
      <c r="F226" s="181">
        <v>0</v>
      </c>
      <c r="G226" s="181">
        <v>0</v>
      </c>
      <c r="H226" s="182">
        <v>0</v>
      </c>
      <c r="I226" s="170"/>
    </row>
    <row r="227" spans="1:9" x14ac:dyDescent="0.3">
      <c r="A227" s="179">
        <v>130515</v>
      </c>
      <c r="B227" s="180" t="s">
        <v>1977</v>
      </c>
      <c r="C227" s="181">
        <v>0</v>
      </c>
      <c r="D227" s="181">
        <v>0</v>
      </c>
      <c r="E227" s="181">
        <v>0</v>
      </c>
      <c r="F227" s="181">
        <v>0</v>
      </c>
      <c r="G227" s="181">
        <v>0</v>
      </c>
      <c r="H227" s="182">
        <v>0</v>
      </c>
      <c r="I227" s="170"/>
    </row>
    <row r="228" spans="1:9" x14ac:dyDescent="0.3">
      <c r="A228" s="179">
        <v>130520</v>
      </c>
      <c r="B228" s="180" t="s">
        <v>1978</v>
      </c>
      <c r="C228" s="181">
        <v>0</v>
      </c>
      <c r="D228" s="181">
        <v>0</v>
      </c>
      <c r="E228" s="181">
        <v>0</v>
      </c>
      <c r="F228" s="181">
        <v>0</v>
      </c>
      <c r="G228" s="181">
        <v>0</v>
      </c>
      <c r="H228" s="182">
        <v>0</v>
      </c>
      <c r="I228" s="170"/>
    </row>
    <row r="229" spans="1:9" x14ac:dyDescent="0.3">
      <c r="A229" s="179">
        <v>130525</v>
      </c>
      <c r="B229" s="180" t="s">
        <v>555</v>
      </c>
      <c r="C229" s="181">
        <v>0</v>
      </c>
      <c r="D229" s="181">
        <v>0</v>
      </c>
      <c r="E229" s="181">
        <v>0</v>
      </c>
      <c r="F229" s="181">
        <v>0</v>
      </c>
      <c r="G229" s="181">
        <v>0</v>
      </c>
      <c r="H229" s="182">
        <v>0</v>
      </c>
      <c r="I229" s="170"/>
    </row>
    <row r="230" spans="1:9" x14ac:dyDescent="0.3">
      <c r="A230" s="179">
        <v>130530</v>
      </c>
      <c r="B230" s="180" t="s">
        <v>1979</v>
      </c>
      <c r="C230" s="181">
        <v>0</v>
      </c>
      <c r="D230" s="181">
        <v>0</v>
      </c>
      <c r="E230" s="181">
        <v>0</v>
      </c>
      <c r="F230" s="181">
        <v>0</v>
      </c>
      <c r="G230" s="181">
        <v>0</v>
      </c>
      <c r="H230" s="182">
        <v>0</v>
      </c>
      <c r="I230" s="170"/>
    </row>
    <row r="231" spans="1:9" x14ac:dyDescent="0.3">
      <c r="A231" s="179">
        <v>130535</v>
      </c>
      <c r="B231" s="180" t="s">
        <v>558</v>
      </c>
      <c r="C231" s="181">
        <v>0</v>
      </c>
      <c r="D231" s="181">
        <v>0</v>
      </c>
      <c r="E231" s="181">
        <v>0</v>
      </c>
      <c r="F231" s="181">
        <v>0</v>
      </c>
      <c r="G231" s="181">
        <v>0</v>
      </c>
      <c r="H231" s="182">
        <v>0</v>
      </c>
      <c r="I231" s="170"/>
    </row>
    <row r="232" spans="1:9" x14ac:dyDescent="0.3">
      <c r="A232" s="179">
        <v>130540</v>
      </c>
      <c r="B232" s="180" t="s">
        <v>1980</v>
      </c>
      <c r="C232" s="181">
        <v>0</v>
      </c>
      <c r="D232" s="181">
        <v>0</v>
      </c>
      <c r="E232" s="181">
        <v>0</v>
      </c>
      <c r="F232" s="181">
        <v>0</v>
      </c>
      <c r="G232" s="181">
        <v>0</v>
      </c>
      <c r="H232" s="182">
        <v>0</v>
      </c>
      <c r="I232" s="170"/>
    </row>
    <row r="233" spans="1:9" x14ac:dyDescent="0.3">
      <c r="A233" s="179">
        <v>130599</v>
      </c>
      <c r="B233" s="180" t="s">
        <v>1268</v>
      </c>
      <c r="C233" s="181">
        <v>0</v>
      </c>
      <c r="D233" s="181">
        <v>0</v>
      </c>
      <c r="E233" s="181">
        <v>0</v>
      </c>
      <c r="F233" s="181">
        <v>0</v>
      </c>
      <c r="G233" s="181">
        <v>0</v>
      </c>
      <c r="H233" s="182">
        <v>0</v>
      </c>
      <c r="I233" s="170"/>
    </row>
    <row r="234" spans="1:9" x14ac:dyDescent="0.3">
      <c r="A234" s="175">
        <v>131000</v>
      </c>
      <c r="B234" s="176" t="s">
        <v>1981</v>
      </c>
      <c r="C234" s="177">
        <v>0</v>
      </c>
      <c r="D234" s="177">
        <v>0</v>
      </c>
      <c r="E234" s="177">
        <v>0</v>
      </c>
      <c r="F234" s="177">
        <v>0</v>
      </c>
      <c r="G234" s="177">
        <v>0</v>
      </c>
      <c r="H234" s="178">
        <v>0</v>
      </c>
      <c r="I234" s="170"/>
    </row>
    <row r="235" spans="1:9" x14ac:dyDescent="0.3">
      <c r="A235" s="179">
        <v>131005</v>
      </c>
      <c r="B235" s="180" t="s">
        <v>1266</v>
      </c>
      <c r="C235" s="181">
        <v>0</v>
      </c>
      <c r="D235" s="181">
        <v>0</v>
      </c>
      <c r="E235" s="181">
        <v>0</v>
      </c>
      <c r="F235" s="181">
        <v>0</v>
      </c>
      <c r="G235" s="181">
        <v>0</v>
      </c>
      <c r="H235" s="182">
        <v>0</v>
      </c>
      <c r="I235" s="170"/>
    </row>
    <row r="236" spans="1:9" x14ac:dyDescent="0.3">
      <c r="A236" s="179">
        <v>131010</v>
      </c>
      <c r="B236" s="180" t="s">
        <v>1265</v>
      </c>
      <c r="C236" s="181">
        <v>0</v>
      </c>
      <c r="D236" s="181">
        <v>0</v>
      </c>
      <c r="E236" s="181">
        <v>0</v>
      </c>
      <c r="F236" s="181">
        <v>0</v>
      </c>
      <c r="G236" s="181">
        <v>0</v>
      </c>
      <c r="H236" s="182">
        <v>0</v>
      </c>
      <c r="I236" s="170"/>
    </row>
    <row r="237" spans="1:9" x14ac:dyDescent="0.3">
      <c r="A237" s="179">
        <v>131015</v>
      </c>
      <c r="B237" s="180" t="s">
        <v>1264</v>
      </c>
      <c r="C237" s="181">
        <v>0</v>
      </c>
      <c r="D237" s="181">
        <v>0</v>
      </c>
      <c r="E237" s="181">
        <v>0</v>
      </c>
      <c r="F237" s="181">
        <v>0</v>
      </c>
      <c r="G237" s="181">
        <v>0</v>
      </c>
      <c r="H237" s="182">
        <v>0</v>
      </c>
      <c r="I237" s="170"/>
    </row>
    <row r="238" spans="1:9" x14ac:dyDescent="0.3">
      <c r="A238" s="179">
        <v>131020</v>
      </c>
      <c r="B238" s="180" t="s">
        <v>1982</v>
      </c>
      <c r="C238" s="181">
        <v>0</v>
      </c>
      <c r="D238" s="181">
        <v>0</v>
      </c>
      <c r="E238" s="181">
        <v>0</v>
      </c>
      <c r="F238" s="181">
        <v>0</v>
      </c>
      <c r="G238" s="181">
        <v>0</v>
      </c>
      <c r="H238" s="182">
        <v>0</v>
      </c>
      <c r="I238" s="170"/>
    </row>
    <row r="239" spans="1:9" x14ac:dyDescent="0.3">
      <c r="A239" s="179">
        <v>131025</v>
      </c>
      <c r="B239" s="180" t="s">
        <v>1262</v>
      </c>
      <c r="C239" s="181">
        <v>0</v>
      </c>
      <c r="D239" s="181">
        <v>0</v>
      </c>
      <c r="E239" s="181">
        <v>0</v>
      </c>
      <c r="F239" s="181">
        <v>0</v>
      </c>
      <c r="G239" s="181">
        <v>0</v>
      </c>
      <c r="H239" s="182">
        <v>0</v>
      </c>
      <c r="I239" s="170"/>
    </row>
    <row r="240" spans="1:9" x14ac:dyDescent="0.3">
      <c r="A240" s="179">
        <v>131030</v>
      </c>
      <c r="B240" s="180" t="s">
        <v>1983</v>
      </c>
      <c r="C240" s="181">
        <v>0</v>
      </c>
      <c r="D240" s="181">
        <v>0</v>
      </c>
      <c r="E240" s="181">
        <v>0</v>
      </c>
      <c r="F240" s="181">
        <v>0</v>
      </c>
      <c r="G240" s="181">
        <v>0</v>
      </c>
      <c r="H240" s="182">
        <v>0</v>
      </c>
      <c r="I240" s="170"/>
    </row>
    <row r="241" spans="1:11" x14ac:dyDescent="0.3">
      <c r="A241" s="179">
        <v>131040</v>
      </c>
      <c r="B241" s="180" t="s">
        <v>1260</v>
      </c>
      <c r="C241" s="181">
        <v>0</v>
      </c>
      <c r="D241" s="181">
        <v>0</v>
      </c>
      <c r="E241" s="181">
        <v>0</v>
      </c>
      <c r="F241" s="181">
        <v>0</v>
      </c>
      <c r="G241" s="181">
        <v>0</v>
      </c>
      <c r="H241" s="182">
        <v>0</v>
      </c>
      <c r="I241" s="170"/>
    </row>
    <row r="242" spans="1:11" x14ac:dyDescent="0.3">
      <c r="A242" s="179">
        <v>131099</v>
      </c>
      <c r="B242" s="180" t="s">
        <v>1259</v>
      </c>
      <c r="C242" s="181">
        <v>0</v>
      </c>
      <c r="D242" s="181">
        <v>0</v>
      </c>
      <c r="E242" s="181">
        <v>0</v>
      </c>
      <c r="F242" s="181">
        <v>0</v>
      </c>
      <c r="G242" s="181">
        <v>0</v>
      </c>
      <c r="H242" s="182">
        <v>0</v>
      </c>
      <c r="I242" s="170"/>
    </row>
    <row r="243" spans="1:11" x14ac:dyDescent="0.3">
      <c r="A243" s="175">
        <v>131500</v>
      </c>
      <c r="B243" s="176" t="s">
        <v>1258</v>
      </c>
      <c r="C243" s="177">
        <v>0</v>
      </c>
      <c r="D243" s="177">
        <v>0</v>
      </c>
      <c r="E243" s="177">
        <v>0</v>
      </c>
      <c r="F243" s="177">
        <v>0</v>
      </c>
      <c r="G243" s="177">
        <v>0</v>
      </c>
      <c r="H243" s="178">
        <v>0</v>
      </c>
      <c r="I243" s="170"/>
    </row>
    <row r="244" spans="1:11" x14ac:dyDescent="0.3">
      <c r="A244" s="179">
        <v>131501</v>
      </c>
      <c r="B244" s="180" t="s">
        <v>1984</v>
      </c>
      <c r="C244" s="181">
        <v>0</v>
      </c>
      <c r="D244" s="181">
        <v>0</v>
      </c>
      <c r="E244" s="181">
        <v>0</v>
      </c>
      <c r="F244" s="181">
        <v>0</v>
      </c>
      <c r="G244" s="181">
        <v>0</v>
      </c>
      <c r="H244" s="182">
        <v>0</v>
      </c>
      <c r="I244" s="170"/>
    </row>
    <row r="245" spans="1:11" x14ac:dyDescent="0.3">
      <c r="A245" s="179">
        <v>131502</v>
      </c>
      <c r="B245" s="180" t="s">
        <v>1985</v>
      </c>
      <c r="C245" s="181">
        <v>0</v>
      </c>
      <c r="D245" s="181">
        <v>0</v>
      </c>
      <c r="E245" s="181">
        <v>0</v>
      </c>
      <c r="F245" s="181">
        <v>0</v>
      </c>
      <c r="G245" s="181">
        <v>0</v>
      </c>
      <c r="H245" s="182">
        <v>0</v>
      </c>
      <c r="I245" s="170"/>
    </row>
    <row r="246" spans="1:11" x14ac:dyDescent="0.3">
      <c r="A246" s="179">
        <v>131503</v>
      </c>
      <c r="B246" s="180" t="s">
        <v>1255</v>
      </c>
      <c r="C246" s="181">
        <v>0</v>
      </c>
      <c r="D246" s="181">
        <v>0</v>
      </c>
      <c r="E246" s="181">
        <v>0</v>
      </c>
      <c r="F246" s="181">
        <v>0</v>
      </c>
      <c r="G246" s="181">
        <v>0</v>
      </c>
      <c r="H246" s="182">
        <v>0</v>
      </c>
      <c r="I246" s="170"/>
    </row>
    <row r="247" spans="1:11" x14ac:dyDescent="0.3">
      <c r="A247" s="179">
        <v>131599</v>
      </c>
      <c r="B247" s="180" t="s">
        <v>1254</v>
      </c>
      <c r="C247" s="181">
        <v>0</v>
      </c>
      <c r="D247" s="181">
        <v>0</v>
      </c>
      <c r="E247" s="181">
        <v>0</v>
      </c>
      <c r="F247" s="181">
        <v>0</v>
      </c>
      <c r="G247" s="181">
        <v>0</v>
      </c>
      <c r="H247" s="182">
        <v>0</v>
      </c>
      <c r="I247" s="170"/>
    </row>
    <row r="248" spans="1:11" x14ac:dyDescent="0.3">
      <c r="A248" s="171">
        <v>140000</v>
      </c>
      <c r="B248" s="172" t="s">
        <v>1986</v>
      </c>
      <c r="C248" s="173">
        <v>7405860974</v>
      </c>
      <c r="D248" s="173">
        <v>7424037945</v>
      </c>
      <c r="E248" s="173">
        <v>7722783586</v>
      </c>
      <c r="F248" s="173">
        <v>7798716269</v>
      </c>
      <c r="G248" s="173">
        <v>9113565492</v>
      </c>
      <c r="H248" s="174">
        <v>9264950899</v>
      </c>
      <c r="I248" s="239"/>
      <c r="K248" s="183"/>
    </row>
    <row r="249" spans="1:11" x14ac:dyDescent="0.3">
      <c r="A249" s="175">
        <v>140400</v>
      </c>
      <c r="B249" s="176" t="s">
        <v>1987</v>
      </c>
      <c r="C249" s="177">
        <v>0</v>
      </c>
      <c r="D249" s="177">
        <v>0</v>
      </c>
      <c r="E249" s="177">
        <v>0</v>
      </c>
      <c r="F249" s="177">
        <v>0</v>
      </c>
      <c r="G249" s="177">
        <v>0</v>
      </c>
      <c r="H249" s="178">
        <v>0</v>
      </c>
      <c r="I249" s="170"/>
    </row>
    <row r="250" spans="1:11" x14ac:dyDescent="0.3">
      <c r="A250" s="179">
        <v>140405</v>
      </c>
      <c r="B250" s="180" t="s">
        <v>1988</v>
      </c>
      <c r="C250" s="181">
        <v>0</v>
      </c>
      <c r="D250" s="181">
        <v>0</v>
      </c>
      <c r="E250" s="181">
        <v>0</v>
      </c>
      <c r="F250" s="181">
        <v>0</v>
      </c>
      <c r="G250" s="181">
        <v>0</v>
      </c>
      <c r="H250" s="182">
        <v>0</v>
      </c>
      <c r="I250" s="170"/>
    </row>
    <row r="251" spans="1:11" x14ac:dyDescent="0.3">
      <c r="A251" s="179">
        <v>140410</v>
      </c>
      <c r="B251" s="180" t="s">
        <v>1989</v>
      </c>
      <c r="C251" s="181">
        <v>0</v>
      </c>
      <c r="D251" s="181">
        <v>0</v>
      </c>
      <c r="E251" s="181">
        <v>0</v>
      </c>
      <c r="F251" s="181">
        <v>0</v>
      </c>
      <c r="G251" s="181">
        <v>0</v>
      </c>
      <c r="H251" s="182">
        <v>0</v>
      </c>
      <c r="I251" s="170"/>
    </row>
    <row r="252" spans="1:11" x14ac:dyDescent="0.3">
      <c r="A252" s="179">
        <v>140415</v>
      </c>
      <c r="B252" s="180" t="s">
        <v>1990</v>
      </c>
      <c r="C252" s="181">
        <v>0</v>
      </c>
      <c r="D252" s="181">
        <v>0</v>
      </c>
      <c r="E252" s="181">
        <v>0</v>
      </c>
      <c r="F252" s="181">
        <v>0</v>
      </c>
      <c r="G252" s="181">
        <v>0</v>
      </c>
      <c r="H252" s="182">
        <v>0</v>
      </c>
      <c r="I252" s="170"/>
    </row>
    <row r="253" spans="1:11" x14ac:dyDescent="0.3">
      <c r="A253" s="179">
        <v>140420</v>
      </c>
      <c r="B253" s="180" t="s">
        <v>1991</v>
      </c>
      <c r="C253" s="181">
        <v>0</v>
      </c>
      <c r="D253" s="181">
        <v>0</v>
      </c>
      <c r="E253" s="181">
        <v>0</v>
      </c>
      <c r="F253" s="181">
        <v>0</v>
      </c>
      <c r="G253" s="181">
        <v>0</v>
      </c>
      <c r="H253" s="182">
        <v>0</v>
      </c>
      <c r="I253" s="170"/>
    </row>
    <row r="254" spans="1:11" x14ac:dyDescent="0.3">
      <c r="A254" s="179">
        <v>140425</v>
      </c>
      <c r="B254" s="180" t="s">
        <v>1992</v>
      </c>
      <c r="C254" s="181">
        <v>0</v>
      </c>
      <c r="D254" s="181">
        <v>0</v>
      </c>
      <c r="E254" s="181">
        <v>0</v>
      </c>
      <c r="F254" s="181">
        <v>0</v>
      </c>
      <c r="G254" s="181">
        <v>0</v>
      </c>
      <c r="H254" s="182">
        <v>0</v>
      </c>
      <c r="I254" s="170"/>
    </row>
    <row r="255" spans="1:11" x14ac:dyDescent="0.3">
      <c r="A255" s="175">
        <v>140500</v>
      </c>
      <c r="B255" s="176" t="s">
        <v>1993</v>
      </c>
      <c r="C255" s="177">
        <v>0</v>
      </c>
      <c r="D255" s="177">
        <v>0</v>
      </c>
      <c r="E255" s="177">
        <v>0</v>
      </c>
      <c r="F255" s="177">
        <v>0</v>
      </c>
      <c r="G255" s="177">
        <v>0</v>
      </c>
      <c r="H255" s="178">
        <v>0</v>
      </c>
      <c r="I255" s="170"/>
    </row>
    <row r="256" spans="1:11" x14ac:dyDescent="0.3">
      <c r="A256" s="179">
        <v>140505</v>
      </c>
      <c r="B256" s="180" t="s">
        <v>1988</v>
      </c>
      <c r="C256" s="181">
        <v>0</v>
      </c>
      <c r="D256" s="181">
        <v>0</v>
      </c>
      <c r="E256" s="181">
        <v>0</v>
      </c>
      <c r="F256" s="181">
        <v>0</v>
      </c>
      <c r="G256" s="181">
        <v>0</v>
      </c>
      <c r="H256" s="182">
        <v>0</v>
      </c>
      <c r="I256" s="170"/>
    </row>
    <row r="257" spans="1:9" x14ac:dyDescent="0.3">
      <c r="A257" s="179">
        <v>140510</v>
      </c>
      <c r="B257" s="180" t="s">
        <v>1989</v>
      </c>
      <c r="C257" s="181">
        <v>0</v>
      </c>
      <c r="D257" s="181">
        <v>0</v>
      </c>
      <c r="E257" s="181">
        <v>0</v>
      </c>
      <c r="F257" s="181">
        <v>0</v>
      </c>
      <c r="G257" s="181">
        <v>0</v>
      </c>
      <c r="H257" s="182">
        <v>0</v>
      </c>
      <c r="I257" s="170"/>
    </row>
    <row r="258" spans="1:9" x14ac:dyDescent="0.3">
      <c r="A258" s="179">
        <v>140515</v>
      </c>
      <c r="B258" s="180" t="s">
        <v>1990</v>
      </c>
      <c r="C258" s="181">
        <v>0</v>
      </c>
      <c r="D258" s="181">
        <v>0</v>
      </c>
      <c r="E258" s="181">
        <v>0</v>
      </c>
      <c r="F258" s="181">
        <v>0</v>
      </c>
      <c r="G258" s="181">
        <v>0</v>
      </c>
      <c r="H258" s="182">
        <v>0</v>
      </c>
      <c r="I258" s="170"/>
    </row>
    <row r="259" spans="1:9" x14ac:dyDescent="0.3">
      <c r="A259" s="179">
        <v>140520</v>
      </c>
      <c r="B259" s="180" t="s">
        <v>1991</v>
      </c>
      <c r="C259" s="181">
        <v>0</v>
      </c>
      <c r="D259" s="181">
        <v>0</v>
      </c>
      <c r="E259" s="181">
        <v>0</v>
      </c>
      <c r="F259" s="181">
        <v>0</v>
      </c>
      <c r="G259" s="181">
        <v>0</v>
      </c>
      <c r="H259" s="182">
        <v>0</v>
      </c>
      <c r="I259" s="170"/>
    </row>
    <row r="260" spans="1:9" x14ac:dyDescent="0.3">
      <c r="A260" s="179">
        <v>140525</v>
      </c>
      <c r="B260" s="180" t="s">
        <v>1992</v>
      </c>
      <c r="C260" s="181">
        <v>0</v>
      </c>
      <c r="D260" s="181">
        <v>0</v>
      </c>
      <c r="E260" s="181">
        <v>0</v>
      </c>
      <c r="F260" s="181">
        <v>0</v>
      </c>
      <c r="G260" s="181">
        <v>0</v>
      </c>
      <c r="H260" s="182">
        <v>0</v>
      </c>
      <c r="I260" s="170"/>
    </row>
    <row r="261" spans="1:9" x14ac:dyDescent="0.3">
      <c r="A261" s="175">
        <v>140600</v>
      </c>
      <c r="B261" s="176" t="s">
        <v>1994</v>
      </c>
      <c r="C261" s="177">
        <v>0</v>
      </c>
      <c r="D261" s="177">
        <v>0</v>
      </c>
      <c r="E261" s="177">
        <v>0</v>
      </c>
      <c r="F261" s="177">
        <v>0</v>
      </c>
      <c r="G261" s="177">
        <v>0</v>
      </c>
      <c r="H261" s="178">
        <v>0</v>
      </c>
      <c r="I261" s="170"/>
    </row>
    <row r="262" spans="1:9" x14ac:dyDescent="0.3">
      <c r="A262" s="179">
        <v>140605</v>
      </c>
      <c r="B262" s="180" t="s">
        <v>1988</v>
      </c>
      <c r="C262" s="181">
        <v>0</v>
      </c>
      <c r="D262" s="181">
        <v>0</v>
      </c>
      <c r="E262" s="181">
        <v>0</v>
      </c>
      <c r="F262" s="181">
        <v>0</v>
      </c>
      <c r="G262" s="181">
        <v>0</v>
      </c>
      <c r="H262" s="182">
        <v>0</v>
      </c>
      <c r="I262" s="170"/>
    </row>
    <row r="263" spans="1:9" x14ac:dyDescent="0.3">
      <c r="A263" s="179">
        <v>140610</v>
      </c>
      <c r="B263" s="180" t="s">
        <v>1989</v>
      </c>
      <c r="C263" s="181">
        <v>0</v>
      </c>
      <c r="D263" s="181">
        <v>0</v>
      </c>
      <c r="E263" s="181">
        <v>0</v>
      </c>
      <c r="F263" s="181">
        <v>0</v>
      </c>
      <c r="G263" s="181">
        <v>0</v>
      </c>
      <c r="H263" s="182">
        <v>0</v>
      </c>
      <c r="I263" s="170"/>
    </row>
    <row r="264" spans="1:9" x14ac:dyDescent="0.3">
      <c r="A264" s="179">
        <v>140615</v>
      </c>
      <c r="B264" s="180" t="s">
        <v>1990</v>
      </c>
      <c r="C264" s="181">
        <v>0</v>
      </c>
      <c r="D264" s="181">
        <v>0</v>
      </c>
      <c r="E264" s="181">
        <v>0</v>
      </c>
      <c r="F264" s="181">
        <v>0</v>
      </c>
      <c r="G264" s="181">
        <v>0</v>
      </c>
      <c r="H264" s="182">
        <v>0</v>
      </c>
      <c r="I264" s="170"/>
    </row>
    <row r="265" spans="1:9" x14ac:dyDescent="0.3">
      <c r="A265" s="179">
        <v>140620</v>
      </c>
      <c r="B265" s="180" t="s">
        <v>1991</v>
      </c>
      <c r="C265" s="181">
        <v>0</v>
      </c>
      <c r="D265" s="181">
        <v>0</v>
      </c>
      <c r="E265" s="181">
        <v>0</v>
      </c>
      <c r="F265" s="181">
        <v>0</v>
      </c>
      <c r="G265" s="181">
        <v>0</v>
      </c>
      <c r="H265" s="182">
        <v>0</v>
      </c>
      <c r="I265" s="170"/>
    </row>
    <row r="266" spans="1:9" x14ac:dyDescent="0.3">
      <c r="A266" s="179">
        <v>140625</v>
      </c>
      <c r="B266" s="180" t="s">
        <v>1992</v>
      </c>
      <c r="C266" s="181">
        <v>0</v>
      </c>
      <c r="D266" s="181">
        <v>0</v>
      </c>
      <c r="E266" s="181">
        <v>0</v>
      </c>
      <c r="F266" s="181">
        <v>0</v>
      </c>
      <c r="G266" s="181">
        <v>0</v>
      </c>
      <c r="H266" s="182">
        <v>0</v>
      </c>
      <c r="I266" s="170"/>
    </row>
    <row r="267" spans="1:9" x14ac:dyDescent="0.3">
      <c r="A267" s="175">
        <v>140700</v>
      </c>
      <c r="B267" s="176" t="s">
        <v>1995</v>
      </c>
      <c r="C267" s="177">
        <v>0</v>
      </c>
      <c r="D267" s="177">
        <v>0</v>
      </c>
      <c r="E267" s="177">
        <v>0</v>
      </c>
      <c r="F267" s="177">
        <v>0</v>
      </c>
      <c r="G267" s="177">
        <v>0</v>
      </c>
      <c r="H267" s="178">
        <v>0</v>
      </c>
      <c r="I267" s="170"/>
    </row>
    <row r="268" spans="1:9" x14ac:dyDescent="0.3">
      <c r="A268" s="179">
        <v>140705</v>
      </c>
      <c r="B268" s="180" t="s">
        <v>1988</v>
      </c>
      <c r="C268" s="181">
        <v>0</v>
      </c>
      <c r="D268" s="181">
        <v>0</v>
      </c>
      <c r="E268" s="181">
        <v>0</v>
      </c>
      <c r="F268" s="181">
        <v>0</v>
      </c>
      <c r="G268" s="181">
        <v>0</v>
      </c>
      <c r="H268" s="182">
        <v>0</v>
      </c>
      <c r="I268" s="170"/>
    </row>
    <row r="269" spans="1:9" x14ac:dyDescent="0.3">
      <c r="A269" s="179">
        <v>140710</v>
      </c>
      <c r="B269" s="180" t="s">
        <v>1989</v>
      </c>
      <c r="C269" s="181">
        <v>0</v>
      </c>
      <c r="D269" s="181">
        <v>0</v>
      </c>
      <c r="E269" s="181">
        <v>0</v>
      </c>
      <c r="F269" s="181">
        <v>0</v>
      </c>
      <c r="G269" s="181">
        <v>0</v>
      </c>
      <c r="H269" s="182">
        <v>0</v>
      </c>
      <c r="I269" s="170"/>
    </row>
    <row r="270" spans="1:9" x14ac:dyDescent="0.3">
      <c r="A270" s="179">
        <v>140715</v>
      </c>
      <c r="B270" s="180" t="s">
        <v>1990</v>
      </c>
      <c r="C270" s="181">
        <v>0</v>
      </c>
      <c r="D270" s="181">
        <v>0</v>
      </c>
      <c r="E270" s="181">
        <v>0</v>
      </c>
      <c r="F270" s="181">
        <v>0</v>
      </c>
      <c r="G270" s="181">
        <v>0</v>
      </c>
      <c r="H270" s="182">
        <v>0</v>
      </c>
      <c r="I270" s="170"/>
    </row>
    <row r="271" spans="1:9" x14ac:dyDescent="0.3">
      <c r="A271" s="179">
        <v>140720</v>
      </c>
      <c r="B271" s="180" t="s">
        <v>1991</v>
      </c>
      <c r="C271" s="181">
        <v>0</v>
      </c>
      <c r="D271" s="181">
        <v>0</v>
      </c>
      <c r="E271" s="181">
        <v>0</v>
      </c>
      <c r="F271" s="181">
        <v>0</v>
      </c>
      <c r="G271" s="181">
        <v>0</v>
      </c>
      <c r="H271" s="182">
        <v>0</v>
      </c>
      <c r="I271" s="170"/>
    </row>
    <row r="272" spans="1:9" x14ac:dyDescent="0.3">
      <c r="A272" s="179">
        <v>140725</v>
      </c>
      <c r="B272" s="180" t="s">
        <v>1992</v>
      </c>
      <c r="C272" s="181">
        <v>0</v>
      </c>
      <c r="D272" s="181">
        <v>0</v>
      </c>
      <c r="E272" s="181">
        <v>0</v>
      </c>
      <c r="F272" s="181">
        <v>0</v>
      </c>
      <c r="G272" s="181">
        <v>0</v>
      </c>
      <c r="H272" s="182">
        <v>0</v>
      </c>
      <c r="I272" s="170"/>
    </row>
    <row r="273" spans="1:9" x14ac:dyDescent="0.3">
      <c r="A273" s="175">
        <v>140800</v>
      </c>
      <c r="B273" s="176" t="s">
        <v>1996</v>
      </c>
      <c r="C273" s="177">
        <v>0</v>
      </c>
      <c r="D273" s="177">
        <v>0</v>
      </c>
      <c r="E273" s="177">
        <v>0</v>
      </c>
      <c r="F273" s="177">
        <v>0</v>
      </c>
      <c r="G273" s="177">
        <v>0</v>
      </c>
      <c r="H273" s="178">
        <v>0</v>
      </c>
      <c r="I273" s="170"/>
    </row>
    <row r="274" spans="1:9" x14ac:dyDescent="0.3">
      <c r="A274" s="179">
        <v>140805</v>
      </c>
      <c r="B274" s="180" t="s">
        <v>1988</v>
      </c>
      <c r="C274" s="181">
        <v>0</v>
      </c>
      <c r="D274" s="181">
        <v>0</v>
      </c>
      <c r="E274" s="181">
        <v>0</v>
      </c>
      <c r="F274" s="181">
        <v>0</v>
      </c>
      <c r="G274" s="181">
        <v>0</v>
      </c>
      <c r="H274" s="182">
        <v>0</v>
      </c>
      <c r="I274" s="170"/>
    </row>
    <row r="275" spans="1:9" x14ac:dyDescent="0.3">
      <c r="A275" s="179">
        <v>140810</v>
      </c>
      <c r="B275" s="180" t="s">
        <v>1989</v>
      </c>
      <c r="C275" s="181">
        <v>0</v>
      </c>
      <c r="D275" s="181">
        <v>0</v>
      </c>
      <c r="E275" s="181">
        <v>0</v>
      </c>
      <c r="F275" s="181">
        <v>0</v>
      </c>
      <c r="G275" s="181">
        <v>0</v>
      </c>
      <c r="H275" s="182">
        <v>0</v>
      </c>
      <c r="I275" s="170"/>
    </row>
    <row r="276" spans="1:9" x14ac:dyDescent="0.3">
      <c r="A276" s="179">
        <v>140815</v>
      </c>
      <c r="B276" s="180" t="s">
        <v>1990</v>
      </c>
      <c r="C276" s="181">
        <v>0</v>
      </c>
      <c r="D276" s="181">
        <v>0</v>
      </c>
      <c r="E276" s="181">
        <v>0</v>
      </c>
      <c r="F276" s="181">
        <v>0</v>
      </c>
      <c r="G276" s="181">
        <v>0</v>
      </c>
      <c r="H276" s="182">
        <v>0</v>
      </c>
      <c r="I276" s="170"/>
    </row>
    <row r="277" spans="1:9" x14ac:dyDescent="0.3">
      <c r="A277" s="179">
        <v>140820</v>
      </c>
      <c r="B277" s="180" t="s">
        <v>1991</v>
      </c>
      <c r="C277" s="181">
        <v>0</v>
      </c>
      <c r="D277" s="181">
        <v>0</v>
      </c>
      <c r="E277" s="181">
        <v>0</v>
      </c>
      <c r="F277" s="181">
        <v>0</v>
      </c>
      <c r="G277" s="181">
        <v>0</v>
      </c>
      <c r="H277" s="182">
        <v>0</v>
      </c>
      <c r="I277" s="170"/>
    </row>
    <row r="278" spans="1:9" x14ac:dyDescent="0.3">
      <c r="A278" s="179">
        <v>140825</v>
      </c>
      <c r="B278" s="180" t="s">
        <v>1992</v>
      </c>
      <c r="C278" s="181">
        <v>0</v>
      </c>
      <c r="D278" s="181">
        <v>0</v>
      </c>
      <c r="E278" s="181">
        <v>0</v>
      </c>
      <c r="F278" s="181">
        <v>0</v>
      </c>
      <c r="G278" s="181">
        <v>0</v>
      </c>
      <c r="H278" s="182">
        <v>0</v>
      </c>
      <c r="I278" s="170"/>
    </row>
    <row r="279" spans="1:9" x14ac:dyDescent="0.3">
      <c r="A279" s="175">
        <v>140900</v>
      </c>
      <c r="B279" s="176" t="s">
        <v>1997</v>
      </c>
      <c r="C279" s="177">
        <v>0</v>
      </c>
      <c r="D279" s="177">
        <v>0</v>
      </c>
      <c r="E279" s="177">
        <v>0</v>
      </c>
      <c r="F279" s="177">
        <v>0</v>
      </c>
      <c r="G279" s="177">
        <v>0</v>
      </c>
      <c r="H279" s="178">
        <v>0</v>
      </c>
      <c r="I279" s="170"/>
    </row>
    <row r="280" spans="1:9" x14ac:dyDescent="0.3">
      <c r="A280" s="179">
        <v>140905</v>
      </c>
      <c r="B280" s="180" t="s">
        <v>1988</v>
      </c>
      <c r="C280" s="181">
        <v>0</v>
      </c>
      <c r="D280" s="181">
        <v>0</v>
      </c>
      <c r="E280" s="181">
        <v>0</v>
      </c>
      <c r="F280" s="181">
        <v>0</v>
      </c>
      <c r="G280" s="181">
        <v>0</v>
      </c>
      <c r="H280" s="182">
        <v>0</v>
      </c>
      <c r="I280" s="170"/>
    </row>
    <row r="281" spans="1:9" x14ac:dyDescent="0.3">
      <c r="A281" s="179">
        <v>140910</v>
      </c>
      <c r="B281" s="180" t="s">
        <v>1989</v>
      </c>
      <c r="C281" s="181">
        <v>0</v>
      </c>
      <c r="D281" s="181">
        <v>0</v>
      </c>
      <c r="E281" s="181">
        <v>0</v>
      </c>
      <c r="F281" s="181">
        <v>0</v>
      </c>
      <c r="G281" s="181">
        <v>0</v>
      </c>
      <c r="H281" s="182">
        <v>0</v>
      </c>
      <c r="I281" s="170"/>
    </row>
    <row r="282" spans="1:9" x14ac:dyDescent="0.3">
      <c r="A282" s="179">
        <v>140915</v>
      </c>
      <c r="B282" s="180" t="s">
        <v>1990</v>
      </c>
      <c r="C282" s="181">
        <v>0</v>
      </c>
      <c r="D282" s="181">
        <v>0</v>
      </c>
      <c r="E282" s="181">
        <v>0</v>
      </c>
      <c r="F282" s="181">
        <v>0</v>
      </c>
      <c r="G282" s="181">
        <v>0</v>
      </c>
      <c r="H282" s="182">
        <v>0</v>
      </c>
      <c r="I282" s="170"/>
    </row>
    <row r="283" spans="1:9" x14ac:dyDescent="0.3">
      <c r="A283" s="179">
        <v>140920</v>
      </c>
      <c r="B283" s="180" t="s">
        <v>1991</v>
      </c>
      <c r="C283" s="181">
        <v>0</v>
      </c>
      <c r="D283" s="181">
        <v>0</v>
      </c>
      <c r="E283" s="181">
        <v>0</v>
      </c>
      <c r="F283" s="181">
        <v>0</v>
      </c>
      <c r="G283" s="181">
        <v>0</v>
      </c>
      <c r="H283" s="182">
        <v>0</v>
      </c>
      <c r="I283" s="170"/>
    </row>
    <row r="284" spans="1:9" x14ac:dyDescent="0.3">
      <c r="A284" s="179">
        <v>140925</v>
      </c>
      <c r="B284" s="180" t="s">
        <v>1992</v>
      </c>
      <c r="C284" s="181">
        <v>0</v>
      </c>
      <c r="D284" s="181">
        <v>0</v>
      </c>
      <c r="E284" s="181">
        <v>0</v>
      </c>
      <c r="F284" s="181">
        <v>0</v>
      </c>
      <c r="G284" s="181">
        <v>0</v>
      </c>
      <c r="H284" s="182">
        <v>0</v>
      </c>
      <c r="I284" s="170"/>
    </row>
    <row r="285" spans="1:9" x14ac:dyDescent="0.3">
      <c r="A285" s="175">
        <v>141000</v>
      </c>
      <c r="B285" s="176" t="s">
        <v>1998</v>
      </c>
      <c r="C285" s="177">
        <v>0</v>
      </c>
      <c r="D285" s="177">
        <v>0</v>
      </c>
      <c r="E285" s="177">
        <v>0</v>
      </c>
      <c r="F285" s="177">
        <v>0</v>
      </c>
      <c r="G285" s="177">
        <v>0</v>
      </c>
      <c r="H285" s="178">
        <v>0</v>
      </c>
      <c r="I285" s="170"/>
    </row>
    <row r="286" spans="1:9" x14ac:dyDescent="0.3">
      <c r="A286" s="179">
        <v>141005</v>
      </c>
      <c r="B286" s="180" t="s">
        <v>1988</v>
      </c>
      <c r="C286" s="181">
        <v>0</v>
      </c>
      <c r="D286" s="181">
        <v>0</v>
      </c>
      <c r="E286" s="181">
        <v>0</v>
      </c>
      <c r="F286" s="181">
        <v>0</v>
      </c>
      <c r="G286" s="181">
        <v>0</v>
      </c>
      <c r="H286" s="182">
        <v>0</v>
      </c>
      <c r="I286" s="170"/>
    </row>
    <row r="287" spans="1:9" x14ac:dyDescent="0.3">
      <c r="A287" s="179">
        <v>141010</v>
      </c>
      <c r="B287" s="180" t="s">
        <v>1989</v>
      </c>
      <c r="C287" s="181">
        <v>0</v>
      </c>
      <c r="D287" s="181">
        <v>0</v>
      </c>
      <c r="E287" s="181">
        <v>0</v>
      </c>
      <c r="F287" s="181">
        <v>0</v>
      </c>
      <c r="G287" s="181">
        <v>0</v>
      </c>
      <c r="H287" s="182">
        <v>0</v>
      </c>
      <c r="I287" s="170"/>
    </row>
    <row r="288" spans="1:9" x14ac:dyDescent="0.3">
      <c r="A288" s="179">
        <v>141015</v>
      </c>
      <c r="B288" s="180" t="s">
        <v>1990</v>
      </c>
      <c r="C288" s="181">
        <v>0</v>
      </c>
      <c r="D288" s="181">
        <v>0</v>
      </c>
      <c r="E288" s="181">
        <v>0</v>
      </c>
      <c r="F288" s="181">
        <v>0</v>
      </c>
      <c r="G288" s="181">
        <v>0</v>
      </c>
      <c r="H288" s="182">
        <v>0</v>
      </c>
      <c r="I288" s="170"/>
    </row>
    <row r="289" spans="1:9" x14ac:dyDescent="0.3">
      <c r="A289" s="179">
        <v>141020</v>
      </c>
      <c r="B289" s="180" t="s">
        <v>1991</v>
      </c>
      <c r="C289" s="181">
        <v>0</v>
      </c>
      <c r="D289" s="181">
        <v>0</v>
      </c>
      <c r="E289" s="181">
        <v>0</v>
      </c>
      <c r="F289" s="181">
        <v>0</v>
      </c>
      <c r="G289" s="181">
        <v>0</v>
      </c>
      <c r="H289" s="182">
        <v>0</v>
      </c>
      <c r="I289" s="170"/>
    </row>
    <row r="290" spans="1:9" x14ac:dyDescent="0.3">
      <c r="A290" s="179">
        <v>141025</v>
      </c>
      <c r="B290" s="180" t="s">
        <v>1992</v>
      </c>
      <c r="C290" s="181">
        <v>0</v>
      </c>
      <c r="D290" s="181">
        <v>0</v>
      </c>
      <c r="E290" s="181">
        <v>0</v>
      </c>
      <c r="F290" s="181">
        <v>0</v>
      </c>
      <c r="G290" s="181">
        <v>0</v>
      </c>
      <c r="H290" s="182">
        <v>0</v>
      </c>
      <c r="I290" s="170"/>
    </row>
    <row r="291" spans="1:9" x14ac:dyDescent="0.3">
      <c r="A291" s="175">
        <v>141100</v>
      </c>
      <c r="B291" s="176" t="s">
        <v>1999</v>
      </c>
      <c r="C291" s="177">
        <v>161540530</v>
      </c>
      <c r="D291" s="177">
        <v>241509145</v>
      </c>
      <c r="E291" s="177">
        <v>203397009</v>
      </c>
      <c r="F291" s="177">
        <v>204551039</v>
      </c>
      <c r="G291" s="177">
        <v>180033115</v>
      </c>
      <c r="H291" s="178">
        <v>81927467</v>
      </c>
      <c r="I291" s="170"/>
    </row>
    <row r="292" spans="1:9" x14ac:dyDescent="0.3">
      <c r="A292" s="179">
        <v>141105</v>
      </c>
      <c r="B292" s="180" t="s">
        <v>1988</v>
      </c>
      <c r="C292" s="181">
        <v>161540530</v>
      </c>
      <c r="D292" s="181">
        <v>241509145</v>
      </c>
      <c r="E292" s="181">
        <v>203397009</v>
      </c>
      <c r="F292" s="181">
        <v>204551039</v>
      </c>
      <c r="G292" s="181">
        <v>180033115</v>
      </c>
      <c r="H292" s="182">
        <v>81927467</v>
      </c>
      <c r="I292" s="170"/>
    </row>
    <row r="293" spans="1:9" x14ac:dyDescent="0.3">
      <c r="A293" s="179">
        <v>141110</v>
      </c>
      <c r="B293" s="180" t="s">
        <v>1989</v>
      </c>
      <c r="C293" s="181">
        <v>0</v>
      </c>
      <c r="D293" s="181">
        <v>0</v>
      </c>
      <c r="E293" s="181">
        <v>0</v>
      </c>
      <c r="F293" s="181">
        <v>0</v>
      </c>
      <c r="G293" s="181">
        <v>0</v>
      </c>
      <c r="H293" s="182">
        <v>0</v>
      </c>
      <c r="I293" s="170"/>
    </row>
    <row r="294" spans="1:9" x14ac:dyDescent="0.3">
      <c r="A294" s="179">
        <v>141115</v>
      </c>
      <c r="B294" s="180" t="s">
        <v>1990</v>
      </c>
      <c r="C294" s="181">
        <v>0</v>
      </c>
      <c r="D294" s="181">
        <v>0</v>
      </c>
      <c r="E294" s="181">
        <v>0</v>
      </c>
      <c r="F294" s="181">
        <v>0</v>
      </c>
      <c r="G294" s="181">
        <v>0</v>
      </c>
      <c r="H294" s="182">
        <v>0</v>
      </c>
      <c r="I294" s="170"/>
    </row>
    <row r="295" spans="1:9" x14ac:dyDescent="0.3">
      <c r="A295" s="179">
        <v>141120</v>
      </c>
      <c r="B295" s="180" t="s">
        <v>1991</v>
      </c>
      <c r="C295" s="181">
        <v>0</v>
      </c>
      <c r="D295" s="181">
        <v>0</v>
      </c>
      <c r="E295" s="181">
        <v>0</v>
      </c>
      <c r="F295" s="181">
        <v>0</v>
      </c>
      <c r="G295" s="181">
        <v>0</v>
      </c>
      <c r="H295" s="182">
        <v>0</v>
      </c>
      <c r="I295" s="170"/>
    </row>
    <row r="296" spans="1:9" x14ac:dyDescent="0.3">
      <c r="A296" s="179">
        <v>141125</v>
      </c>
      <c r="B296" s="180" t="s">
        <v>1992</v>
      </c>
      <c r="C296" s="181">
        <v>0</v>
      </c>
      <c r="D296" s="181">
        <v>0</v>
      </c>
      <c r="E296" s="181">
        <v>0</v>
      </c>
      <c r="F296" s="181">
        <v>0</v>
      </c>
      <c r="G296" s="181">
        <v>0</v>
      </c>
      <c r="H296" s="182">
        <v>0</v>
      </c>
      <c r="I296" s="170"/>
    </row>
    <row r="297" spans="1:9" x14ac:dyDescent="0.3">
      <c r="A297" s="175">
        <v>141200</v>
      </c>
      <c r="B297" s="176" t="s">
        <v>2000</v>
      </c>
      <c r="C297" s="177">
        <v>0</v>
      </c>
      <c r="D297" s="177">
        <v>131627603</v>
      </c>
      <c r="E297" s="177">
        <v>104765869</v>
      </c>
      <c r="F297" s="177">
        <v>68763468</v>
      </c>
      <c r="G297" s="177">
        <v>43975760</v>
      </c>
      <c r="H297" s="178">
        <v>52652671</v>
      </c>
      <c r="I297" s="170"/>
    </row>
    <row r="298" spans="1:9" x14ac:dyDescent="0.3">
      <c r="A298" s="179">
        <v>141205</v>
      </c>
      <c r="B298" s="180" t="s">
        <v>1988</v>
      </c>
      <c r="C298" s="181">
        <v>0</v>
      </c>
      <c r="D298" s="181">
        <v>131627603</v>
      </c>
      <c r="E298" s="181">
        <v>104765869</v>
      </c>
      <c r="F298" s="181">
        <v>55994366</v>
      </c>
      <c r="G298" s="181">
        <v>43975760</v>
      </c>
      <c r="H298" s="182">
        <v>52652671</v>
      </c>
      <c r="I298" s="170"/>
    </row>
    <row r="299" spans="1:9" x14ac:dyDescent="0.3">
      <c r="A299" s="179">
        <v>141210</v>
      </c>
      <c r="B299" s="180" t="s">
        <v>1989</v>
      </c>
      <c r="C299" s="181">
        <v>0</v>
      </c>
      <c r="D299" s="181">
        <v>0</v>
      </c>
      <c r="E299" s="181">
        <v>0</v>
      </c>
      <c r="F299" s="181">
        <v>0</v>
      </c>
      <c r="G299" s="181">
        <v>0</v>
      </c>
      <c r="H299" s="182">
        <v>0</v>
      </c>
      <c r="I299" s="170"/>
    </row>
    <row r="300" spans="1:9" x14ac:dyDescent="0.3">
      <c r="A300" s="179">
        <v>141215</v>
      </c>
      <c r="B300" s="180" t="s">
        <v>1990</v>
      </c>
      <c r="C300" s="181">
        <v>0</v>
      </c>
      <c r="D300" s="181">
        <v>0</v>
      </c>
      <c r="E300" s="181">
        <v>0</v>
      </c>
      <c r="F300" s="181">
        <v>12769102</v>
      </c>
      <c r="G300" s="181">
        <v>0</v>
      </c>
      <c r="H300" s="182">
        <v>0</v>
      </c>
      <c r="I300" s="170"/>
    </row>
    <row r="301" spans="1:9" x14ac:dyDescent="0.3">
      <c r="A301" s="179">
        <v>141220</v>
      </c>
      <c r="B301" s="180" t="s">
        <v>1991</v>
      </c>
      <c r="C301" s="181">
        <v>0</v>
      </c>
      <c r="D301" s="181">
        <v>0</v>
      </c>
      <c r="E301" s="181">
        <v>0</v>
      </c>
      <c r="F301" s="181">
        <v>0</v>
      </c>
      <c r="G301" s="181">
        <v>0</v>
      </c>
      <c r="H301" s="182">
        <v>0</v>
      </c>
      <c r="I301" s="170"/>
    </row>
    <row r="302" spans="1:9" x14ac:dyDescent="0.3">
      <c r="A302" s="179">
        <v>141225</v>
      </c>
      <c r="B302" s="180" t="s">
        <v>1992</v>
      </c>
      <c r="C302" s="181">
        <v>0</v>
      </c>
      <c r="D302" s="181">
        <v>0</v>
      </c>
      <c r="E302" s="181">
        <v>0</v>
      </c>
      <c r="F302" s="181">
        <v>0</v>
      </c>
      <c r="G302" s="181">
        <v>0</v>
      </c>
      <c r="H302" s="182">
        <v>0</v>
      </c>
      <c r="I302" s="170"/>
    </row>
    <row r="303" spans="1:9" x14ac:dyDescent="0.3">
      <c r="A303" s="175">
        <v>144100</v>
      </c>
      <c r="B303" s="176" t="s">
        <v>2001</v>
      </c>
      <c r="C303" s="177">
        <v>7148865534</v>
      </c>
      <c r="D303" s="177">
        <v>6884978581</v>
      </c>
      <c r="E303" s="177">
        <v>7227878534</v>
      </c>
      <c r="F303" s="177">
        <v>7234200875</v>
      </c>
      <c r="G303" s="177">
        <v>8426521593</v>
      </c>
      <c r="H303" s="178">
        <v>8598664247</v>
      </c>
      <c r="I303" s="170"/>
    </row>
    <row r="304" spans="1:9" x14ac:dyDescent="0.3">
      <c r="A304" s="179">
        <v>144105</v>
      </c>
      <c r="B304" s="180" t="s">
        <v>1988</v>
      </c>
      <c r="C304" s="181">
        <v>7145341370</v>
      </c>
      <c r="D304" s="181">
        <v>6879524406</v>
      </c>
      <c r="E304" s="181">
        <v>7175384661</v>
      </c>
      <c r="F304" s="181">
        <v>6943355729</v>
      </c>
      <c r="G304" s="181">
        <v>8415256336</v>
      </c>
      <c r="H304" s="182">
        <v>8562257723</v>
      </c>
      <c r="I304" s="170"/>
    </row>
    <row r="305" spans="1:9" x14ac:dyDescent="0.3">
      <c r="A305" s="179">
        <v>144110</v>
      </c>
      <c r="B305" s="180" t="s">
        <v>1989</v>
      </c>
      <c r="C305" s="181">
        <v>0</v>
      </c>
      <c r="D305" s="181">
        <v>0</v>
      </c>
      <c r="E305" s="181">
        <v>12800111</v>
      </c>
      <c r="F305" s="181">
        <v>256307909</v>
      </c>
      <c r="G305" s="181">
        <v>975812</v>
      </c>
      <c r="H305" s="184">
        <v>14209685</v>
      </c>
      <c r="I305" s="170"/>
    </row>
    <row r="306" spans="1:9" x14ac:dyDescent="0.3">
      <c r="A306" s="179">
        <v>144115</v>
      </c>
      <c r="B306" s="180" t="s">
        <v>1990</v>
      </c>
      <c r="C306" s="181">
        <v>0</v>
      </c>
      <c r="D306" s="181">
        <v>0</v>
      </c>
      <c r="E306" s="181">
        <v>6740845</v>
      </c>
      <c r="F306" s="181">
        <v>34537237</v>
      </c>
      <c r="G306" s="181">
        <v>0</v>
      </c>
      <c r="H306" s="182">
        <v>0</v>
      </c>
      <c r="I306" s="170"/>
    </row>
    <row r="307" spans="1:9" x14ac:dyDescent="0.3">
      <c r="A307" s="179">
        <v>144120</v>
      </c>
      <c r="B307" s="180" t="s">
        <v>1991</v>
      </c>
      <c r="C307" s="181">
        <v>112615</v>
      </c>
      <c r="D307" s="181">
        <v>2042626</v>
      </c>
      <c r="E307" s="181">
        <v>27224362</v>
      </c>
      <c r="F307" s="181">
        <v>0</v>
      </c>
      <c r="G307" s="181">
        <v>0</v>
      </c>
      <c r="H307" s="182">
        <v>16101939</v>
      </c>
      <c r="I307" s="170"/>
    </row>
    <row r="308" spans="1:9" x14ac:dyDescent="0.3">
      <c r="A308" s="179">
        <v>144125</v>
      </c>
      <c r="B308" s="180" t="s">
        <v>1992</v>
      </c>
      <c r="C308" s="181">
        <v>3411549</v>
      </c>
      <c r="D308" s="181">
        <v>3411549</v>
      </c>
      <c r="E308" s="181">
        <v>5728555</v>
      </c>
      <c r="F308" s="181">
        <v>0</v>
      </c>
      <c r="G308" s="181">
        <v>10289445</v>
      </c>
      <c r="H308" s="182">
        <v>6094900</v>
      </c>
      <c r="I308" s="170"/>
    </row>
    <row r="309" spans="1:9" x14ac:dyDescent="0.3">
      <c r="A309" s="175">
        <v>144200</v>
      </c>
      <c r="B309" s="176" t="s">
        <v>2002</v>
      </c>
      <c r="C309" s="177">
        <v>238559889</v>
      </c>
      <c r="D309" s="177">
        <v>291597228</v>
      </c>
      <c r="E309" s="177">
        <v>347116907</v>
      </c>
      <c r="F309" s="177">
        <v>426027974</v>
      </c>
      <c r="G309" s="177">
        <v>680802495</v>
      </c>
      <c r="H309" s="178">
        <v>821675980</v>
      </c>
      <c r="I309" s="170"/>
    </row>
    <row r="310" spans="1:9" x14ac:dyDescent="0.3">
      <c r="A310" s="179">
        <v>144205</v>
      </c>
      <c r="B310" s="180" t="s">
        <v>1988</v>
      </c>
      <c r="C310" s="181">
        <v>143149932</v>
      </c>
      <c r="D310" s="181">
        <v>219330573</v>
      </c>
      <c r="E310" s="181">
        <v>242863158</v>
      </c>
      <c r="F310" s="181">
        <v>349246218</v>
      </c>
      <c r="G310" s="181">
        <v>505321141</v>
      </c>
      <c r="H310" s="182">
        <v>660508228</v>
      </c>
      <c r="I310" s="170"/>
    </row>
    <row r="311" spans="1:9" x14ac:dyDescent="0.3">
      <c r="A311" s="179">
        <v>144210</v>
      </c>
      <c r="B311" s="180" t="s">
        <v>1989</v>
      </c>
      <c r="C311" s="181">
        <v>13522352</v>
      </c>
      <c r="D311" s="181">
        <v>2627395</v>
      </c>
      <c r="E311" s="181">
        <v>11869180</v>
      </c>
      <c r="F311" s="181">
        <v>36265480</v>
      </c>
      <c r="G311" s="181">
        <v>35188175</v>
      </c>
      <c r="H311" s="182">
        <v>6984170</v>
      </c>
      <c r="I311" s="170"/>
    </row>
    <row r="312" spans="1:9" x14ac:dyDescent="0.3">
      <c r="A312" s="179">
        <v>144215</v>
      </c>
      <c r="B312" s="180" t="s">
        <v>1990</v>
      </c>
      <c r="C312" s="181">
        <v>2931814</v>
      </c>
      <c r="D312" s="181">
        <v>5561914</v>
      </c>
      <c r="E312" s="181">
        <v>13916762</v>
      </c>
      <c r="F312" s="181">
        <v>8680530</v>
      </c>
      <c r="G312" s="181">
        <v>32449057</v>
      </c>
      <c r="H312" s="182">
        <v>44069683</v>
      </c>
      <c r="I312" s="170"/>
    </row>
    <row r="313" spans="1:9" x14ac:dyDescent="0.3">
      <c r="A313" s="179">
        <v>144220</v>
      </c>
      <c r="B313" s="180" t="s">
        <v>1991</v>
      </c>
      <c r="C313" s="181">
        <v>7670180</v>
      </c>
      <c r="D313" s="181">
        <v>8404650</v>
      </c>
      <c r="E313" s="181">
        <v>12993585</v>
      </c>
      <c r="F313" s="181">
        <v>12159429</v>
      </c>
      <c r="G313" s="181">
        <v>41206350</v>
      </c>
      <c r="H313" s="182">
        <v>35273002</v>
      </c>
      <c r="I313" s="170"/>
    </row>
    <row r="314" spans="1:9" x14ac:dyDescent="0.3">
      <c r="A314" s="179">
        <v>144225</v>
      </c>
      <c r="B314" s="180" t="s">
        <v>1992</v>
      </c>
      <c r="C314" s="181">
        <v>71285611</v>
      </c>
      <c r="D314" s="181">
        <v>55672696</v>
      </c>
      <c r="E314" s="181">
        <v>65474222</v>
      </c>
      <c r="F314" s="181">
        <v>19676317</v>
      </c>
      <c r="G314" s="181">
        <v>66637772</v>
      </c>
      <c r="H314" s="184">
        <v>74840897</v>
      </c>
      <c r="I314" s="170"/>
    </row>
    <row r="315" spans="1:9" x14ac:dyDescent="0.3">
      <c r="A315" s="175">
        <v>144300</v>
      </c>
      <c r="B315" s="176" t="s">
        <v>2003</v>
      </c>
      <c r="C315" s="177">
        <v>5078199</v>
      </c>
      <c r="D315" s="177">
        <v>8960179</v>
      </c>
      <c r="E315" s="177">
        <v>10933511</v>
      </c>
      <c r="F315" s="177">
        <v>6921933</v>
      </c>
      <c r="G315" s="177">
        <v>10326809</v>
      </c>
      <c r="H315" s="178">
        <v>10691504</v>
      </c>
      <c r="I315" s="170"/>
    </row>
    <row r="316" spans="1:9" x14ac:dyDescent="0.3">
      <c r="A316" s="179">
        <v>144305</v>
      </c>
      <c r="B316" s="180" t="s">
        <v>1988</v>
      </c>
      <c r="C316" s="181">
        <v>1693599</v>
      </c>
      <c r="D316" s="181">
        <v>6007287</v>
      </c>
      <c r="E316" s="181">
        <v>4989164</v>
      </c>
      <c r="F316" s="181">
        <v>3527285</v>
      </c>
      <c r="G316" s="181">
        <v>3289684</v>
      </c>
      <c r="H316" s="182">
        <v>3325736</v>
      </c>
      <c r="I316" s="170"/>
    </row>
    <row r="317" spans="1:9" x14ac:dyDescent="0.3">
      <c r="A317" s="179">
        <v>144310</v>
      </c>
      <c r="B317" s="180" t="s">
        <v>1989</v>
      </c>
      <c r="C317" s="181">
        <v>315351</v>
      </c>
      <c r="D317" s="181">
        <v>62263</v>
      </c>
      <c r="E317" s="181">
        <v>665907</v>
      </c>
      <c r="F317" s="181">
        <v>1479590</v>
      </c>
      <c r="G317" s="181">
        <v>1532858</v>
      </c>
      <c r="H317" s="182">
        <v>894177</v>
      </c>
      <c r="I317" s="170"/>
    </row>
    <row r="318" spans="1:9" x14ac:dyDescent="0.3">
      <c r="A318" s="179">
        <v>144315</v>
      </c>
      <c r="B318" s="180" t="s">
        <v>1990</v>
      </c>
      <c r="C318" s="181">
        <v>92428</v>
      </c>
      <c r="D318" s="181">
        <v>213840</v>
      </c>
      <c r="E318" s="181">
        <v>816810</v>
      </c>
      <c r="F318" s="181">
        <v>865566</v>
      </c>
      <c r="G318" s="181">
        <v>1223501</v>
      </c>
      <c r="H318" s="182">
        <v>1578605</v>
      </c>
      <c r="I318" s="170"/>
    </row>
    <row r="319" spans="1:9" x14ac:dyDescent="0.3">
      <c r="A319" s="179">
        <v>144320</v>
      </c>
      <c r="B319" s="180" t="s">
        <v>1991</v>
      </c>
      <c r="C319" s="181">
        <v>186053</v>
      </c>
      <c r="D319" s="181">
        <v>338433</v>
      </c>
      <c r="E319" s="181">
        <v>1720006</v>
      </c>
      <c r="F319" s="181">
        <v>387412</v>
      </c>
      <c r="G319" s="181">
        <v>1642510</v>
      </c>
      <c r="H319" s="182">
        <v>1888207</v>
      </c>
      <c r="I319" s="170"/>
    </row>
    <row r="320" spans="1:9" x14ac:dyDescent="0.3">
      <c r="A320" s="179">
        <v>144325</v>
      </c>
      <c r="B320" s="180" t="s">
        <v>1992</v>
      </c>
      <c r="C320" s="181">
        <v>2790768</v>
      </c>
      <c r="D320" s="181">
        <v>2338356</v>
      </c>
      <c r="E320" s="181">
        <v>2741624</v>
      </c>
      <c r="F320" s="181">
        <v>662080</v>
      </c>
      <c r="G320" s="181">
        <v>2638256</v>
      </c>
      <c r="H320" s="182">
        <v>3004779</v>
      </c>
      <c r="I320" s="170"/>
    </row>
    <row r="321" spans="1:9" x14ac:dyDescent="0.3">
      <c r="A321" s="175">
        <v>144400</v>
      </c>
      <c r="B321" s="176" t="s">
        <v>2004</v>
      </c>
      <c r="C321" s="177">
        <v>3357766</v>
      </c>
      <c r="D321" s="177">
        <v>3278445</v>
      </c>
      <c r="E321" s="177">
        <v>3146545</v>
      </c>
      <c r="F321" s="177">
        <v>81200</v>
      </c>
      <c r="G321" s="177">
        <v>0</v>
      </c>
      <c r="H321" s="178">
        <v>0</v>
      </c>
      <c r="I321" s="170"/>
    </row>
    <row r="322" spans="1:9" x14ac:dyDescent="0.3">
      <c r="A322" s="179">
        <v>144405</v>
      </c>
      <c r="B322" s="180" t="s">
        <v>1988</v>
      </c>
      <c r="C322" s="181">
        <v>3357766</v>
      </c>
      <c r="D322" s="181">
        <v>3278445</v>
      </c>
      <c r="E322" s="181">
        <v>3146545</v>
      </c>
      <c r="F322" s="181">
        <v>81200</v>
      </c>
      <c r="G322" s="181">
        <v>0</v>
      </c>
      <c r="H322" s="182">
        <v>0</v>
      </c>
      <c r="I322" s="170"/>
    </row>
    <row r="323" spans="1:9" x14ac:dyDescent="0.3">
      <c r="A323" s="179">
        <v>144410</v>
      </c>
      <c r="B323" s="180" t="s">
        <v>1989</v>
      </c>
      <c r="C323" s="181">
        <v>0</v>
      </c>
      <c r="D323" s="181">
        <v>0</v>
      </c>
      <c r="E323" s="181">
        <v>0</v>
      </c>
      <c r="F323" s="181">
        <v>0</v>
      </c>
      <c r="G323" s="181">
        <v>0</v>
      </c>
      <c r="H323" s="182">
        <v>0</v>
      </c>
      <c r="I323" s="170"/>
    </row>
    <row r="324" spans="1:9" x14ac:dyDescent="0.3">
      <c r="A324" s="179">
        <v>144415</v>
      </c>
      <c r="B324" s="180" t="s">
        <v>1990</v>
      </c>
      <c r="C324" s="181">
        <v>0</v>
      </c>
      <c r="D324" s="181">
        <v>0</v>
      </c>
      <c r="E324" s="181">
        <v>0</v>
      </c>
      <c r="F324" s="181">
        <v>0</v>
      </c>
      <c r="G324" s="181">
        <v>0</v>
      </c>
      <c r="H324" s="182">
        <v>0</v>
      </c>
      <c r="I324" s="170"/>
    </row>
    <row r="325" spans="1:9" x14ac:dyDescent="0.3">
      <c r="A325" s="179">
        <v>144420</v>
      </c>
      <c r="B325" s="180" t="s">
        <v>1991</v>
      </c>
      <c r="C325" s="181">
        <v>0</v>
      </c>
      <c r="D325" s="181">
        <v>0</v>
      </c>
      <c r="E325" s="181">
        <v>0</v>
      </c>
      <c r="F325" s="181">
        <v>0</v>
      </c>
      <c r="G325" s="181">
        <v>0</v>
      </c>
      <c r="H325" s="182">
        <v>0</v>
      </c>
      <c r="I325" s="170"/>
    </row>
    <row r="326" spans="1:9" x14ac:dyDescent="0.3">
      <c r="A326" s="179">
        <v>144425</v>
      </c>
      <c r="B326" s="180" t="s">
        <v>1992</v>
      </c>
      <c r="C326" s="181">
        <v>0</v>
      </c>
      <c r="D326" s="181">
        <v>0</v>
      </c>
      <c r="E326" s="181">
        <v>0</v>
      </c>
      <c r="F326" s="181">
        <v>0</v>
      </c>
      <c r="G326" s="181">
        <v>0</v>
      </c>
      <c r="H326" s="182">
        <v>0</v>
      </c>
      <c r="I326" s="170"/>
    </row>
    <row r="327" spans="1:9" x14ac:dyDescent="0.3">
      <c r="A327" s="175">
        <v>144500</v>
      </c>
      <c r="B327" s="176" t="s">
        <v>2005</v>
      </c>
      <c r="C327" s="177">
        <v>75396485</v>
      </c>
      <c r="D327" s="177">
        <v>61944525</v>
      </c>
      <c r="E327" s="177">
        <v>82298108</v>
      </c>
      <c r="F327" s="177">
        <v>27580188</v>
      </c>
      <c r="G327" s="177">
        <v>55093045</v>
      </c>
      <c r="H327" s="178">
        <v>76020760</v>
      </c>
      <c r="I327" s="170"/>
    </row>
    <row r="328" spans="1:9" x14ac:dyDescent="0.3">
      <c r="A328" s="179">
        <v>144505</v>
      </c>
      <c r="B328" s="180" t="s">
        <v>2006</v>
      </c>
      <c r="C328" s="181">
        <v>0</v>
      </c>
      <c r="D328" s="181">
        <v>0</v>
      </c>
      <c r="E328" s="181">
        <v>0</v>
      </c>
      <c r="F328" s="181">
        <v>0</v>
      </c>
      <c r="G328" s="181">
        <v>0</v>
      </c>
      <c r="H328" s="182">
        <v>0</v>
      </c>
      <c r="I328" s="170"/>
    </row>
    <row r="329" spans="1:9" x14ac:dyDescent="0.3">
      <c r="A329" s="179">
        <v>144510</v>
      </c>
      <c r="B329" s="180" t="s">
        <v>2007</v>
      </c>
      <c r="C329" s="181">
        <v>0</v>
      </c>
      <c r="D329" s="181">
        <v>0</v>
      </c>
      <c r="E329" s="181">
        <v>0</v>
      </c>
      <c r="F329" s="181">
        <v>0</v>
      </c>
      <c r="G329" s="181">
        <v>0</v>
      </c>
      <c r="H329" s="182">
        <v>0</v>
      </c>
      <c r="I329" s="170"/>
    </row>
    <row r="330" spans="1:9" x14ac:dyDescent="0.3">
      <c r="A330" s="179">
        <v>144515</v>
      </c>
      <c r="B330" s="180" t="s">
        <v>2008</v>
      </c>
      <c r="C330" s="181">
        <v>405670</v>
      </c>
      <c r="D330" s="181">
        <v>0</v>
      </c>
      <c r="E330" s="181">
        <v>0</v>
      </c>
      <c r="F330" s="181">
        <v>0</v>
      </c>
      <c r="G330" s="181">
        <v>0</v>
      </c>
      <c r="H330" s="182">
        <v>211938</v>
      </c>
      <c r="I330" s="170"/>
    </row>
    <row r="331" spans="1:9" x14ac:dyDescent="0.3">
      <c r="A331" s="179">
        <v>144520</v>
      </c>
      <c r="B331" s="180" t="s">
        <v>2009</v>
      </c>
      <c r="C331" s="181">
        <v>0</v>
      </c>
      <c r="D331" s="181">
        <v>78823</v>
      </c>
      <c r="E331" s="181">
        <v>740078</v>
      </c>
      <c r="F331" s="181">
        <v>2925730</v>
      </c>
      <c r="G331" s="181">
        <v>361643</v>
      </c>
      <c r="H331" s="182">
        <v>0</v>
      </c>
      <c r="I331" s="170"/>
    </row>
    <row r="332" spans="1:9" x14ac:dyDescent="0.3">
      <c r="A332" s="179">
        <v>144525</v>
      </c>
      <c r="B332" s="180" t="s">
        <v>2010</v>
      </c>
      <c r="C332" s="181">
        <v>381136</v>
      </c>
      <c r="D332" s="181">
        <v>0</v>
      </c>
      <c r="E332" s="181">
        <v>0</v>
      </c>
      <c r="F332" s="181">
        <v>1659983</v>
      </c>
      <c r="G332" s="181">
        <v>0</v>
      </c>
      <c r="H332" s="182">
        <v>0</v>
      </c>
      <c r="I332" s="170"/>
    </row>
    <row r="333" spans="1:9" x14ac:dyDescent="0.3">
      <c r="A333" s="179">
        <v>144530</v>
      </c>
      <c r="B333" s="180" t="s">
        <v>2011</v>
      </c>
      <c r="C333" s="181">
        <v>0</v>
      </c>
      <c r="D333" s="181">
        <v>723049</v>
      </c>
      <c r="E333" s="181">
        <v>2685489</v>
      </c>
      <c r="F333" s="181">
        <v>5618309</v>
      </c>
      <c r="G333" s="181">
        <v>3244905</v>
      </c>
      <c r="H333" s="182">
        <v>4406968</v>
      </c>
      <c r="I333" s="170"/>
    </row>
    <row r="334" spans="1:9" x14ac:dyDescent="0.3">
      <c r="A334" s="179">
        <v>144535</v>
      </c>
      <c r="B334" s="180" t="s">
        <v>2012</v>
      </c>
      <c r="C334" s="181">
        <v>1945699</v>
      </c>
      <c r="D334" s="181">
        <v>0</v>
      </c>
      <c r="E334" s="181">
        <v>0</v>
      </c>
      <c r="F334" s="181">
        <v>0</v>
      </c>
      <c r="G334" s="181">
        <v>0</v>
      </c>
      <c r="H334" s="182">
        <v>10274991</v>
      </c>
      <c r="I334" s="170"/>
    </row>
    <row r="335" spans="1:9" x14ac:dyDescent="0.3">
      <c r="A335" s="179">
        <v>144540</v>
      </c>
      <c r="B335" s="180" t="s">
        <v>2013</v>
      </c>
      <c r="C335" s="181">
        <v>0</v>
      </c>
      <c r="D335" s="181">
        <v>2611818</v>
      </c>
      <c r="E335" s="181">
        <v>10504487</v>
      </c>
      <c r="F335" s="181">
        <v>3039857</v>
      </c>
      <c r="G335" s="181">
        <v>8241269</v>
      </c>
      <c r="H335" s="182">
        <v>0</v>
      </c>
      <c r="I335" s="170"/>
    </row>
    <row r="336" spans="1:9" x14ac:dyDescent="0.3">
      <c r="A336" s="179">
        <v>144545</v>
      </c>
      <c r="B336" s="180" t="s">
        <v>2014</v>
      </c>
      <c r="C336" s="181">
        <v>72663980</v>
      </c>
      <c r="D336" s="181">
        <v>0</v>
      </c>
      <c r="E336" s="181">
        <v>0</v>
      </c>
      <c r="F336" s="181">
        <v>0</v>
      </c>
      <c r="G336" s="181">
        <v>0</v>
      </c>
      <c r="H336" s="182">
        <v>61126863</v>
      </c>
      <c r="I336" s="170"/>
    </row>
    <row r="337" spans="1:9" x14ac:dyDescent="0.3">
      <c r="A337" s="179">
        <v>144550</v>
      </c>
      <c r="B337" s="180" t="s">
        <v>2015</v>
      </c>
      <c r="C337" s="181">
        <v>0</v>
      </c>
      <c r="D337" s="181">
        <v>58530835</v>
      </c>
      <c r="E337" s="181">
        <v>68368054</v>
      </c>
      <c r="F337" s="181">
        <v>14336309</v>
      </c>
      <c r="G337" s="181">
        <v>43245228</v>
      </c>
      <c r="H337" s="182">
        <v>0</v>
      </c>
      <c r="I337" s="170"/>
    </row>
    <row r="338" spans="1:9" x14ac:dyDescent="0.3">
      <c r="A338" s="175">
        <v>144600</v>
      </c>
      <c r="B338" s="176" t="s">
        <v>2016</v>
      </c>
      <c r="C338" s="177">
        <v>3069249</v>
      </c>
      <c r="D338" s="177">
        <v>2890629</v>
      </c>
      <c r="E338" s="177">
        <v>5278440</v>
      </c>
      <c r="F338" s="177">
        <v>1915058</v>
      </c>
      <c r="G338" s="177">
        <v>5618806</v>
      </c>
      <c r="H338" s="178">
        <v>6471591</v>
      </c>
      <c r="I338" s="170"/>
    </row>
    <row r="339" spans="1:9" x14ac:dyDescent="0.3">
      <c r="A339" s="179">
        <v>144605</v>
      </c>
      <c r="B339" s="180" t="s">
        <v>1988</v>
      </c>
      <c r="C339" s="181">
        <v>0</v>
      </c>
      <c r="D339" s="181">
        <v>0</v>
      </c>
      <c r="E339" s="181">
        <v>0</v>
      </c>
      <c r="F339" s="181">
        <v>0</v>
      </c>
      <c r="G339" s="181">
        <v>0</v>
      </c>
      <c r="H339" s="182">
        <v>0</v>
      </c>
      <c r="I339" s="170"/>
    </row>
    <row r="340" spans="1:9" x14ac:dyDescent="0.3">
      <c r="A340" s="179">
        <v>144610</v>
      </c>
      <c r="B340" s="180" t="s">
        <v>1989</v>
      </c>
      <c r="C340" s="181">
        <v>0</v>
      </c>
      <c r="D340" s="181">
        <v>0</v>
      </c>
      <c r="E340" s="181">
        <v>0</v>
      </c>
      <c r="F340" s="181">
        <v>0</v>
      </c>
      <c r="G340" s="181">
        <v>0</v>
      </c>
      <c r="H340" s="182">
        <v>0</v>
      </c>
      <c r="I340" s="170"/>
    </row>
    <row r="341" spans="1:9" x14ac:dyDescent="0.3">
      <c r="A341" s="179">
        <v>144615</v>
      </c>
      <c r="B341" s="180" t="s">
        <v>1990</v>
      </c>
      <c r="C341" s="181">
        <v>92428</v>
      </c>
      <c r="D341" s="181">
        <v>213840</v>
      </c>
      <c r="E341" s="181">
        <v>816810</v>
      </c>
      <c r="F341" s="181">
        <v>865566</v>
      </c>
      <c r="G341" s="181">
        <v>1223501</v>
      </c>
      <c r="H341" s="182">
        <v>1578605</v>
      </c>
      <c r="I341" s="170"/>
    </row>
    <row r="342" spans="1:9" x14ac:dyDescent="0.3">
      <c r="A342" s="179">
        <v>144620</v>
      </c>
      <c r="B342" s="180" t="s">
        <v>1991</v>
      </c>
      <c r="C342" s="181">
        <v>186053</v>
      </c>
      <c r="D342" s="181">
        <v>338433</v>
      </c>
      <c r="E342" s="181">
        <v>1720006</v>
      </c>
      <c r="F342" s="181">
        <v>387412</v>
      </c>
      <c r="G342" s="181">
        <v>1642510</v>
      </c>
      <c r="H342" s="182">
        <v>1888207</v>
      </c>
      <c r="I342" s="170"/>
    </row>
    <row r="343" spans="1:9" x14ac:dyDescent="0.3">
      <c r="A343" s="179">
        <v>144625</v>
      </c>
      <c r="B343" s="180" t="s">
        <v>1992</v>
      </c>
      <c r="C343" s="181">
        <v>2790768</v>
      </c>
      <c r="D343" s="181">
        <v>2338356</v>
      </c>
      <c r="E343" s="181">
        <v>2741624</v>
      </c>
      <c r="F343" s="181">
        <v>662080</v>
      </c>
      <c r="G343" s="181">
        <v>2752795</v>
      </c>
      <c r="H343" s="182">
        <v>3004779</v>
      </c>
      <c r="I343" s="170"/>
    </row>
    <row r="344" spans="1:9" x14ac:dyDescent="0.3">
      <c r="A344" s="175">
        <v>144700</v>
      </c>
      <c r="B344" s="176" t="s">
        <v>2017</v>
      </c>
      <c r="C344" s="177">
        <v>0</v>
      </c>
      <c r="D344" s="177">
        <v>0</v>
      </c>
      <c r="E344" s="177">
        <v>0</v>
      </c>
      <c r="F344" s="177">
        <v>0</v>
      </c>
      <c r="G344" s="177">
        <v>0</v>
      </c>
      <c r="H344" s="178">
        <v>0</v>
      </c>
      <c r="I344" s="170"/>
    </row>
    <row r="345" spans="1:9" x14ac:dyDescent="0.3">
      <c r="A345" s="179">
        <v>144705</v>
      </c>
      <c r="B345" s="180" t="s">
        <v>1988</v>
      </c>
      <c r="C345" s="181">
        <v>0</v>
      </c>
      <c r="D345" s="181">
        <v>0</v>
      </c>
      <c r="E345" s="181">
        <v>0</v>
      </c>
      <c r="F345" s="181">
        <v>0</v>
      </c>
      <c r="G345" s="181">
        <v>0</v>
      </c>
      <c r="H345" s="182">
        <v>0</v>
      </c>
      <c r="I345" s="170"/>
    </row>
    <row r="346" spans="1:9" x14ac:dyDescent="0.3">
      <c r="A346" s="179">
        <v>144710</v>
      </c>
      <c r="B346" s="180" t="s">
        <v>1989</v>
      </c>
      <c r="C346" s="181">
        <v>0</v>
      </c>
      <c r="D346" s="181">
        <v>0</v>
      </c>
      <c r="E346" s="181">
        <v>0</v>
      </c>
      <c r="F346" s="181">
        <v>0</v>
      </c>
      <c r="G346" s="181">
        <v>0</v>
      </c>
      <c r="H346" s="182">
        <v>0</v>
      </c>
      <c r="I346" s="170"/>
    </row>
    <row r="347" spans="1:9" x14ac:dyDescent="0.3">
      <c r="A347" s="179">
        <v>144715</v>
      </c>
      <c r="B347" s="180" t="s">
        <v>1990</v>
      </c>
      <c r="C347" s="181">
        <v>0</v>
      </c>
      <c r="D347" s="181">
        <v>0</v>
      </c>
      <c r="E347" s="181">
        <v>0</v>
      </c>
      <c r="F347" s="181">
        <v>0</v>
      </c>
      <c r="G347" s="181">
        <v>0</v>
      </c>
      <c r="H347" s="182">
        <v>0</v>
      </c>
      <c r="I347" s="170"/>
    </row>
    <row r="348" spans="1:9" x14ac:dyDescent="0.3">
      <c r="A348" s="179">
        <v>144720</v>
      </c>
      <c r="B348" s="180" t="s">
        <v>1991</v>
      </c>
      <c r="C348" s="181">
        <v>0</v>
      </c>
      <c r="D348" s="181">
        <v>0</v>
      </c>
      <c r="E348" s="181">
        <v>0</v>
      </c>
      <c r="F348" s="181">
        <v>0</v>
      </c>
      <c r="G348" s="181">
        <v>0</v>
      </c>
      <c r="H348" s="182">
        <v>0</v>
      </c>
      <c r="I348" s="170"/>
    </row>
    <row r="349" spans="1:9" x14ac:dyDescent="0.3">
      <c r="A349" s="179">
        <v>144725</v>
      </c>
      <c r="B349" s="180" t="s">
        <v>1992</v>
      </c>
      <c r="C349" s="181">
        <v>0</v>
      </c>
      <c r="D349" s="181">
        <v>0</v>
      </c>
      <c r="E349" s="181">
        <v>0</v>
      </c>
      <c r="F349" s="181">
        <v>0</v>
      </c>
      <c r="G349" s="181">
        <v>0</v>
      </c>
      <c r="H349" s="182">
        <v>0</v>
      </c>
      <c r="I349" s="170"/>
    </row>
    <row r="350" spans="1:9" x14ac:dyDescent="0.3">
      <c r="A350" s="175">
        <v>144800</v>
      </c>
      <c r="B350" s="176" t="s">
        <v>2018</v>
      </c>
      <c r="C350" s="177">
        <v>0</v>
      </c>
      <c r="D350" s="177">
        <v>0</v>
      </c>
      <c r="E350" s="177">
        <v>0</v>
      </c>
      <c r="F350" s="177">
        <v>0</v>
      </c>
      <c r="G350" s="177">
        <v>0</v>
      </c>
      <c r="H350" s="178">
        <v>0</v>
      </c>
      <c r="I350" s="170"/>
    </row>
    <row r="351" spans="1:9" x14ac:dyDescent="0.3">
      <c r="A351" s="179">
        <v>144805</v>
      </c>
      <c r="B351" s="180" t="s">
        <v>1988</v>
      </c>
      <c r="C351" s="181">
        <v>0</v>
      </c>
      <c r="D351" s="181">
        <v>0</v>
      </c>
      <c r="E351" s="181">
        <v>0</v>
      </c>
      <c r="F351" s="181">
        <v>0</v>
      </c>
      <c r="G351" s="181">
        <v>0</v>
      </c>
      <c r="H351" s="182">
        <v>0</v>
      </c>
      <c r="I351" s="170"/>
    </row>
    <row r="352" spans="1:9" x14ac:dyDescent="0.3">
      <c r="A352" s="179">
        <v>144810</v>
      </c>
      <c r="B352" s="180" t="s">
        <v>1989</v>
      </c>
      <c r="C352" s="181">
        <v>0</v>
      </c>
      <c r="D352" s="181">
        <v>0</v>
      </c>
      <c r="E352" s="181">
        <v>0</v>
      </c>
      <c r="F352" s="181">
        <v>0</v>
      </c>
      <c r="G352" s="181">
        <v>0</v>
      </c>
      <c r="H352" s="182">
        <v>0</v>
      </c>
      <c r="I352" s="170"/>
    </row>
    <row r="353" spans="1:9" x14ac:dyDescent="0.3">
      <c r="A353" s="179">
        <v>144815</v>
      </c>
      <c r="B353" s="180" t="s">
        <v>1990</v>
      </c>
      <c r="C353" s="181">
        <v>0</v>
      </c>
      <c r="D353" s="181">
        <v>0</v>
      </c>
      <c r="E353" s="181">
        <v>0</v>
      </c>
      <c r="F353" s="181">
        <v>0</v>
      </c>
      <c r="G353" s="181">
        <v>0</v>
      </c>
      <c r="H353" s="182">
        <v>0</v>
      </c>
      <c r="I353" s="170"/>
    </row>
    <row r="354" spans="1:9" x14ac:dyDescent="0.3">
      <c r="A354" s="179">
        <v>144820</v>
      </c>
      <c r="B354" s="180" t="s">
        <v>1991</v>
      </c>
      <c r="C354" s="181">
        <v>0</v>
      </c>
      <c r="D354" s="181">
        <v>0</v>
      </c>
      <c r="E354" s="181">
        <v>0</v>
      </c>
      <c r="F354" s="181">
        <v>0</v>
      </c>
      <c r="G354" s="181">
        <v>0</v>
      </c>
      <c r="H354" s="182">
        <v>0</v>
      </c>
      <c r="I354" s="170"/>
    </row>
    <row r="355" spans="1:9" x14ac:dyDescent="0.3">
      <c r="A355" s="179">
        <v>144825</v>
      </c>
      <c r="B355" s="180" t="s">
        <v>1992</v>
      </c>
      <c r="C355" s="181">
        <v>0</v>
      </c>
      <c r="D355" s="181">
        <v>0</v>
      </c>
      <c r="E355" s="181">
        <v>0</v>
      </c>
      <c r="F355" s="181">
        <v>0</v>
      </c>
      <c r="G355" s="181">
        <v>0</v>
      </c>
      <c r="H355" s="182">
        <v>0</v>
      </c>
      <c r="I355" s="170"/>
    </row>
    <row r="356" spans="1:9" x14ac:dyDescent="0.3">
      <c r="A356" s="175">
        <v>144900</v>
      </c>
      <c r="B356" s="176" t="s">
        <v>2019</v>
      </c>
      <c r="C356" s="177">
        <v>0</v>
      </c>
      <c r="D356" s="177">
        <v>0</v>
      </c>
      <c r="E356" s="177">
        <v>0</v>
      </c>
      <c r="F356" s="177">
        <v>0</v>
      </c>
      <c r="G356" s="177">
        <v>0</v>
      </c>
      <c r="H356" s="178">
        <v>0</v>
      </c>
      <c r="I356" s="170"/>
    </row>
    <row r="357" spans="1:9" x14ac:dyDescent="0.3">
      <c r="A357" s="179">
        <v>144905</v>
      </c>
      <c r="B357" s="180" t="s">
        <v>1988</v>
      </c>
      <c r="C357" s="181">
        <v>0</v>
      </c>
      <c r="D357" s="181">
        <v>0</v>
      </c>
      <c r="E357" s="181">
        <v>0</v>
      </c>
      <c r="F357" s="181">
        <v>0</v>
      </c>
      <c r="G357" s="181">
        <v>0</v>
      </c>
      <c r="H357" s="182">
        <v>0</v>
      </c>
      <c r="I357" s="170"/>
    </row>
    <row r="358" spans="1:9" x14ac:dyDescent="0.3">
      <c r="A358" s="179">
        <v>144910</v>
      </c>
      <c r="B358" s="180" t="s">
        <v>1989</v>
      </c>
      <c r="C358" s="181">
        <v>0</v>
      </c>
      <c r="D358" s="181">
        <v>0</v>
      </c>
      <c r="E358" s="181">
        <v>0</v>
      </c>
      <c r="F358" s="181">
        <v>0</v>
      </c>
      <c r="G358" s="181">
        <v>0</v>
      </c>
      <c r="H358" s="182">
        <v>0</v>
      </c>
      <c r="I358" s="170"/>
    </row>
    <row r="359" spans="1:9" x14ac:dyDescent="0.3">
      <c r="A359" s="179">
        <v>144915</v>
      </c>
      <c r="B359" s="180" t="s">
        <v>1990</v>
      </c>
      <c r="C359" s="181">
        <v>0</v>
      </c>
      <c r="D359" s="181">
        <v>0</v>
      </c>
      <c r="E359" s="181">
        <v>0</v>
      </c>
      <c r="F359" s="181">
        <v>0</v>
      </c>
      <c r="G359" s="181">
        <v>0</v>
      </c>
      <c r="H359" s="182">
        <v>0</v>
      </c>
      <c r="I359" s="170"/>
    </row>
    <row r="360" spans="1:9" x14ac:dyDescent="0.3">
      <c r="A360" s="179">
        <v>144920</v>
      </c>
      <c r="B360" s="180" t="s">
        <v>1991</v>
      </c>
      <c r="C360" s="181">
        <v>0</v>
      </c>
      <c r="D360" s="181">
        <v>0</v>
      </c>
      <c r="E360" s="181">
        <v>0</v>
      </c>
      <c r="F360" s="181">
        <v>0</v>
      </c>
      <c r="G360" s="181">
        <v>0</v>
      </c>
      <c r="H360" s="182">
        <v>0</v>
      </c>
      <c r="I360" s="170"/>
    </row>
    <row r="361" spans="1:9" x14ac:dyDescent="0.3">
      <c r="A361" s="179">
        <v>144925</v>
      </c>
      <c r="B361" s="180" t="s">
        <v>1992</v>
      </c>
      <c r="C361" s="181">
        <v>0</v>
      </c>
      <c r="D361" s="181">
        <v>0</v>
      </c>
      <c r="E361" s="181">
        <v>0</v>
      </c>
      <c r="F361" s="181">
        <v>0</v>
      </c>
      <c r="G361" s="181">
        <v>0</v>
      </c>
      <c r="H361" s="182">
        <v>0</v>
      </c>
      <c r="I361" s="170"/>
    </row>
    <row r="362" spans="1:9" x14ac:dyDescent="0.3">
      <c r="A362" s="175">
        <v>145000</v>
      </c>
      <c r="B362" s="176" t="s">
        <v>2020</v>
      </c>
      <c r="C362" s="177">
        <v>0</v>
      </c>
      <c r="D362" s="177">
        <v>0</v>
      </c>
      <c r="E362" s="177">
        <v>0</v>
      </c>
      <c r="F362" s="177">
        <v>0</v>
      </c>
      <c r="G362" s="177">
        <v>0</v>
      </c>
      <c r="H362" s="178">
        <v>0</v>
      </c>
      <c r="I362" s="170"/>
    </row>
    <row r="363" spans="1:9" x14ac:dyDescent="0.3">
      <c r="A363" s="179">
        <v>145005</v>
      </c>
      <c r="B363" s="180" t="s">
        <v>1988</v>
      </c>
      <c r="C363" s="181">
        <v>0</v>
      </c>
      <c r="D363" s="181">
        <v>0</v>
      </c>
      <c r="E363" s="181">
        <v>0</v>
      </c>
      <c r="F363" s="181">
        <v>0</v>
      </c>
      <c r="G363" s="181">
        <v>0</v>
      </c>
      <c r="H363" s="182">
        <v>0</v>
      </c>
      <c r="I363" s="170"/>
    </row>
    <row r="364" spans="1:9" x14ac:dyDescent="0.3">
      <c r="A364" s="179">
        <v>145010</v>
      </c>
      <c r="B364" s="180" t="s">
        <v>1989</v>
      </c>
      <c r="C364" s="181">
        <v>0</v>
      </c>
      <c r="D364" s="181">
        <v>0</v>
      </c>
      <c r="E364" s="181">
        <v>0</v>
      </c>
      <c r="F364" s="181">
        <v>0</v>
      </c>
      <c r="G364" s="181">
        <v>0</v>
      </c>
      <c r="H364" s="182">
        <v>0</v>
      </c>
      <c r="I364" s="170"/>
    </row>
    <row r="365" spans="1:9" x14ac:dyDescent="0.3">
      <c r="A365" s="179">
        <v>145015</v>
      </c>
      <c r="B365" s="180" t="s">
        <v>1990</v>
      </c>
      <c r="C365" s="181">
        <v>0</v>
      </c>
      <c r="D365" s="181">
        <v>0</v>
      </c>
      <c r="E365" s="181">
        <v>0</v>
      </c>
      <c r="F365" s="181">
        <v>0</v>
      </c>
      <c r="G365" s="181">
        <v>0</v>
      </c>
      <c r="H365" s="182">
        <v>0</v>
      </c>
      <c r="I365" s="170"/>
    </row>
    <row r="366" spans="1:9" x14ac:dyDescent="0.3">
      <c r="A366" s="179">
        <v>145020</v>
      </c>
      <c r="B366" s="180" t="s">
        <v>1991</v>
      </c>
      <c r="C366" s="181">
        <v>0</v>
      </c>
      <c r="D366" s="181">
        <v>0</v>
      </c>
      <c r="E366" s="181">
        <v>0</v>
      </c>
      <c r="F366" s="181">
        <v>0</v>
      </c>
      <c r="G366" s="181">
        <v>0</v>
      </c>
      <c r="H366" s="182">
        <v>0</v>
      </c>
      <c r="I366" s="170"/>
    </row>
    <row r="367" spans="1:9" x14ac:dyDescent="0.3">
      <c r="A367" s="179">
        <v>145025</v>
      </c>
      <c r="B367" s="180" t="s">
        <v>1992</v>
      </c>
      <c r="C367" s="181">
        <v>0</v>
      </c>
      <c r="D367" s="181">
        <v>0</v>
      </c>
      <c r="E367" s="181">
        <v>0</v>
      </c>
      <c r="F367" s="181">
        <v>0</v>
      </c>
      <c r="G367" s="181">
        <v>0</v>
      </c>
      <c r="H367" s="182">
        <v>0</v>
      </c>
      <c r="I367" s="170"/>
    </row>
    <row r="368" spans="1:9" x14ac:dyDescent="0.3">
      <c r="A368" s="175">
        <v>145100</v>
      </c>
      <c r="B368" s="176" t="s">
        <v>2021</v>
      </c>
      <c r="C368" s="177">
        <v>0</v>
      </c>
      <c r="D368" s="177">
        <v>0</v>
      </c>
      <c r="E368" s="177">
        <v>0</v>
      </c>
      <c r="F368" s="177">
        <v>0</v>
      </c>
      <c r="G368" s="177">
        <v>0</v>
      </c>
      <c r="H368" s="178">
        <v>0</v>
      </c>
      <c r="I368" s="170"/>
    </row>
    <row r="369" spans="1:9" x14ac:dyDescent="0.3">
      <c r="A369" s="179">
        <v>145105</v>
      </c>
      <c r="B369" s="180" t="s">
        <v>1988</v>
      </c>
      <c r="C369" s="181">
        <v>0</v>
      </c>
      <c r="D369" s="181">
        <v>0</v>
      </c>
      <c r="E369" s="181">
        <v>0</v>
      </c>
      <c r="F369" s="181">
        <v>0</v>
      </c>
      <c r="G369" s="181">
        <v>0</v>
      </c>
      <c r="H369" s="182">
        <v>0</v>
      </c>
      <c r="I369" s="170"/>
    </row>
    <row r="370" spans="1:9" x14ac:dyDescent="0.3">
      <c r="A370" s="179">
        <v>145110</v>
      </c>
      <c r="B370" s="180" t="s">
        <v>1989</v>
      </c>
      <c r="C370" s="181">
        <v>0</v>
      </c>
      <c r="D370" s="181">
        <v>0</v>
      </c>
      <c r="E370" s="181">
        <v>0</v>
      </c>
      <c r="F370" s="181">
        <v>0</v>
      </c>
      <c r="G370" s="181">
        <v>0</v>
      </c>
      <c r="H370" s="182">
        <v>0</v>
      </c>
      <c r="I370" s="170"/>
    </row>
    <row r="371" spans="1:9" x14ac:dyDescent="0.3">
      <c r="A371" s="179">
        <v>145115</v>
      </c>
      <c r="B371" s="180" t="s">
        <v>1990</v>
      </c>
      <c r="C371" s="181">
        <v>0</v>
      </c>
      <c r="D371" s="181">
        <v>0</v>
      </c>
      <c r="E371" s="181">
        <v>0</v>
      </c>
      <c r="F371" s="181">
        <v>0</v>
      </c>
      <c r="G371" s="181">
        <v>0</v>
      </c>
      <c r="H371" s="182">
        <v>0</v>
      </c>
      <c r="I371" s="170"/>
    </row>
    <row r="372" spans="1:9" x14ac:dyDescent="0.3">
      <c r="A372" s="179">
        <v>145120</v>
      </c>
      <c r="B372" s="180" t="s">
        <v>1991</v>
      </c>
      <c r="C372" s="181">
        <v>0</v>
      </c>
      <c r="D372" s="181">
        <v>0</v>
      </c>
      <c r="E372" s="181">
        <v>0</v>
      </c>
      <c r="F372" s="181">
        <v>0</v>
      </c>
      <c r="G372" s="181">
        <v>0</v>
      </c>
      <c r="H372" s="182">
        <v>0</v>
      </c>
      <c r="I372" s="170"/>
    </row>
    <row r="373" spans="1:9" x14ac:dyDescent="0.3">
      <c r="A373" s="179">
        <v>145125</v>
      </c>
      <c r="B373" s="180" t="s">
        <v>1992</v>
      </c>
      <c r="C373" s="181">
        <v>0</v>
      </c>
      <c r="D373" s="181">
        <v>0</v>
      </c>
      <c r="E373" s="181">
        <v>0</v>
      </c>
      <c r="F373" s="181">
        <v>0</v>
      </c>
      <c r="G373" s="181">
        <v>0</v>
      </c>
      <c r="H373" s="182">
        <v>0</v>
      </c>
      <c r="I373" s="170"/>
    </row>
    <row r="374" spans="1:9" x14ac:dyDescent="0.3">
      <c r="A374" s="175">
        <v>145200</v>
      </c>
      <c r="B374" s="176" t="s">
        <v>2022</v>
      </c>
      <c r="C374" s="177">
        <v>0</v>
      </c>
      <c r="D374" s="177">
        <v>0</v>
      </c>
      <c r="E374" s="177">
        <v>0</v>
      </c>
      <c r="F374" s="177">
        <v>0</v>
      </c>
      <c r="G374" s="177">
        <v>0</v>
      </c>
      <c r="H374" s="178">
        <v>0</v>
      </c>
      <c r="I374" s="170"/>
    </row>
    <row r="375" spans="1:9" x14ac:dyDescent="0.3">
      <c r="A375" s="179">
        <v>145205</v>
      </c>
      <c r="B375" s="180" t="s">
        <v>1988</v>
      </c>
      <c r="C375" s="181">
        <v>0</v>
      </c>
      <c r="D375" s="181">
        <v>0</v>
      </c>
      <c r="E375" s="181">
        <v>0</v>
      </c>
      <c r="F375" s="181">
        <v>0</v>
      </c>
      <c r="G375" s="181">
        <v>0</v>
      </c>
      <c r="H375" s="182">
        <v>0</v>
      </c>
      <c r="I375" s="170"/>
    </row>
    <row r="376" spans="1:9" x14ac:dyDescent="0.3">
      <c r="A376" s="179">
        <v>145210</v>
      </c>
      <c r="B376" s="180" t="s">
        <v>1989</v>
      </c>
      <c r="C376" s="181">
        <v>0</v>
      </c>
      <c r="D376" s="181">
        <v>0</v>
      </c>
      <c r="E376" s="181">
        <v>0</v>
      </c>
      <c r="F376" s="181">
        <v>0</v>
      </c>
      <c r="G376" s="181">
        <v>0</v>
      </c>
      <c r="H376" s="182">
        <v>0</v>
      </c>
      <c r="I376" s="170"/>
    </row>
    <row r="377" spans="1:9" x14ac:dyDescent="0.3">
      <c r="A377" s="179">
        <v>145215</v>
      </c>
      <c r="B377" s="180" t="s">
        <v>1990</v>
      </c>
      <c r="C377" s="181">
        <v>0</v>
      </c>
      <c r="D377" s="181">
        <v>0</v>
      </c>
      <c r="E377" s="181">
        <v>0</v>
      </c>
      <c r="F377" s="181">
        <v>0</v>
      </c>
      <c r="G377" s="181">
        <v>0</v>
      </c>
      <c r="H377" s="182">
        <v>0</v>
      </c>
      <c r="I377" s="170"/>
    </row>
    <row r="378" spans="1:9" x14ac:dyDescent="0.3">
      <c r="A378" s="179">
        <v>145220</v>
      </c>
      <c r="B378" s="180" t="s">
        <v>1991</v>
      </c>
      <c r="C378" s="181">
        <v>0</v>
      </c>
      <c r="D378" s="181">
        <v>0</v>
      </c>
      <c r="E378" s="181">
        <v>0</v>
      </c>
      <c r="F378" s="181">
        <v>0</v>
      </c>
      <c r="G378" s="181">
        <v>0</v>
      </c>
      <c r="H378" s="182">
        <v>0</v>
      </c>
      <c r="I378" s="170"/>
    </row>
    <row r="379" spans="1:9" x14ac:dyDescent="0.3">
      <c r="A379" s="179">
        <v>145225</v>
      </c>
      <c r="B379" s="180" t="s">
        <v>1992</v>
      </c>
      <c r="C379" s="181">
        <v>0</v>
      </c>
      <c r="D379" s="181">
        <v>0</v>
      </c>
      <c r="E379" s="181">
        <v>0</v>
      </c>
      <c r="F379" s="181">
        <v>0</v>
      </c>
      <c r="G379" s="181">
        <v>0</v>
      </c>
      <c r="H379" s="182">
        <v>0</v>
      </c>
      <c r="I379" s="170"/>
    </row>
    <row r="380" spans="1:9" x14ac:dyDescent="0.3">
      <c r="A380" s="175">
        <v>145300</v>
      </c>
      <c r="B380" s="176" t="s">
        <v>2023</v>
      </c>
      <c r="C380" s="177">
        <v>0</v>
      </c>
      <c r="D380" s="177">
        <v>0</v>
      </c>
      <c r="E380" s="177">
        <v>0</v>
      </c>
      <c r="F380" s="177">
        <v>0</v>
      </c>
      <c r="G380" s="177">
        <v>0</v>
      </c>
      <c r="H380" s="178">
        <v>0</v>
      </c>
      <c r="I380" s="170"/>
    </row>
    <row r="381" spans="1:9" x14ac:dyDescent="0.3">
      <c r="A381" s="179">
        <v>145305</v>
      </c>
      <c r="B381" s="180" t="s">
        <v>1988</v>
      </c>
      <c r="C381" s="181">
        <v>0</v>
      </c>
      <c r="D381" s="181">
        <v>0</v>
      </c>
      <c r="E381" s="181">
        <v>0</v>
      </c>
      <c r="F381" s="181">
        <v>0</v>
      </c>
      <c r="G381" s="181">
        <v>0</v>
      </c>
      <c r="H381" s="182">
        <v>0</v>
      </c>
      <c r="I381" s="170"/>
    </row>
    <row r="382" spans="1:9" x14ac:dyDescent="0.3">
      <c r="A382" s="179">
        <v>145310</v>
      </c>
      <c r="B382" s="180" t="s">
        <v>1989</v>
      </c>
      <c r="C382" s="181">
        <v>0</v>
      </c>
      <c r="D382" s="181">
        <v>0</v>
      </c>
      <c r="E382" s="181">
        <v>0</v>
      </c>
      <c r="F382" s="181">
        <v>0</v>
      </c>
      <c r="G382" s="181">
        <v>0</v>
      </c>
      <c r="H382" s="182">
        <v>0</v>
      </c>
      <c r="I382" s="170"/>
    </row>
    <row r="383" spans="1:9" x14ac:dyDescent="0.3">
      <c r="A383" s="179">
        <v>145315</v>
      </c>
      <c r="B383" s="180" t="s">
        <v>1990</v>
      </c>
      <c r="C383" s="181">
        <v>0</v>
      </c>
      <c r="D383" s="181">
        <v>0</v>
      </c>
      <c r="E383" s="181">
        <v>0</v>
      </c>
      <c r="F383" s="181">
        <v>0</v>
      </c>
      <c r="G383" s="181">
        <v>0</v>
      </c>
      <c r="H383" s="182">
        <v>0</v>
      </c>
      <c r="I383" s="170"/>
    </row>
    <row r="384" spans="1:9" x14ac:dyDescent="0.3">
      <c r="A384" s="179">
        <v>145320</v>
      </c>
      <c r="B384" s="180" t="s">
        <v>1991</v>
      </c>
      <c r="C384" s="181">
        <v>0</v>
      </c>
      <c r="D384" s="181">
        <v>0</v>
      </c>
      <c r="E384" s="181">
        <v>0</v>
      </c>
      <c r="F384" s="181">
        <v>0</v>
      </c>
      <c r="G384" s="181">
        <v>0</v>
      </c>
      <c r="H384" s="182">
        <v>0</v>
      </c>
      <c r="I384" s="170"/>
    </row>
    <row r="385" spans="1:9" x14ac:dyDescent="0.3">
      <c r="A385" s="179">
        <v>145325</v>
      </c>
      <c r="B385" s="180" t="s">
        <v>1992</v>
      </c>
      <c r="C385" s="181">
        <v>0</v>
      </c>
      <c r="D385" s="181">
        <v>0</v>
      </c>
      <c r="E385" s="181">
        <v>0</v>
      </c>
      <c r="F385" s="181">
        <v>0</v>
      </c>
      <c r="G385" s="181">
        <v>0</v>
      </c>
      <c r="H385" s="182">
        <v>0</v>
      </c>
      <c r="I385" s="170"/>
    </row>
    <row r="386" spans="1:9" x14ac:dyDescent="0.3">
      <c r="A386" s="175">
        <v>145400</v>
      </c>
      <c r="B386" s="176" t="s">
        <v>2024</v>
      </c>
      <c r="C386" s="177">
        <v>0</v>
      </c>
      <c r="D386" s="177">
        <v>0</v>
      </c>
      <c r="E386" s="177">
        <v>0</v>
      </c>
      <c r="F386" s="177">
        <v>0</v>
      </c>
      <c r="G386" s="177">
        <v>0</v>
      </c>
      <c r="H386" s="178">
        <v>0</v>
      </c>
      <c r="I386" s="170"/>
    </row>
    <row r="387" spans="1:9" x14ac:dyDescent="0.3">
      <c r="A387" s="179">
        <v>145405</v>
      </c>
      <c r="B387" s="180" t="s">
        <v>1988</v>
      </c>
      <c r="C387" s="181">
        <v>0</v>
      </c>
      <c r="D387" s="181">
        <v>0</v>
      </c>
      <c r="E387" s="181">
        <v>0</v>
      </c>
      <c r="F387" s="181">
        <v>0</v>
      </c>
      <c r="G387" s="181">
        <v>0</v>
      </c>
      <c r="H387" s="182">
        <v>0</v>
      </c>
      <c r="I387" s="170"/>
    </row>
    <row r="388" spans="1:9" x14ac:dyDescent="0.3">
      <c r="A388" s="179">
        <v>145410</v>
      </c>
      <c r="B388" s="180" t="s">
        <v>1989</v>
      </c>
      <c r="C388" s="181">
        <v>0</v>
      </c>
      <c r="D388" s="181">
        <v>0</v>
      </c>
      <c r="E388" s="181">
        <v>0</v>
      </c>
      <c r="F388" s="181">
        <v>0</v>
      </c>
      <c r="G388" s="181">
        <v>0</v>
      </c>
      <c r="H388" s="182">
        <v>0</v>
      </c>
      <c r="I388" s="170"/>
    </row>
    <row r="389" spans="1:9" x14ac:dyDescent="0.3">
      <c r="A389" s="179">
        <v>145415</v>
      </c>
      <c r="B389" s="180" t="s">
        <v>1990</v>
      </c>
      <c r="C389" s="181">
        <v>0</v>
      </c>
      <c r="D389" s="181">
        <v>0</v>
      </c>
      <c r="E389" s="181">
        <v>0</v>
      </c>
      <c r="F389" s="181">
        <v>0</v>
      </c>
      <c r="G389" s="181">
        <v>0</v>
      </c>
      <c r="H389" s="182">
        <v>0</v>
      </c>
      <c r="I389" s="170"/>
    </row>
    <row r="390" spans="1:9" x14ac:dyDescent="0.3">
      <c r="A390" s="179">
        <v>145420</v>
      </c>
      <c r="B390" s="180" t="s">
        <v>1991</v>
      </c>
      <c r="C390" s="181">
        <v>0</v>
      </c>
      <c r="D390" s="181">
        <v>0</v>
      </c>
      <c r="E390" s="181">
        <v>0</v>
      </c>
      <c r="F390" s="181">
        <v>0</v>
      </c>
      <c r="G390" s="181">
        <v>0</v>
      </c>
      <c r="H390" s="182">
        <v>0</v>
      </c>
      <c r="I390" s="170"/>
    </row>
    <row r="391" spans="1:9" x14ac:dyDescent="0.3">
      <c r="A391" s="179">
        <v>145425</v>
      </c>
      <c r="B391" s="180" t="s">
        <v>1992</v>
      </c>
      <c r="C391" s="181">
        <v>0</v>
      </c>
      <c r="D391" s="181">
        <v>0</v>
      </c>
      <c r="E391" s="181">
        <v>0</v>
      </c>
      <c r="F391" s="181">
        <v>0</v>
      </c>
      <c r="G391" s="181">
        <v>0</v>
      </c>
      <c r="H391" s="182">
        <v>0</v>
      </c>
      <c r="I391" s="170"/>
    </row>
    <row r="392" spans="1:9" x14ac:dyDescent="0.3">
      <c r="A392" s="175">
        <v>145500</v>
      </c>
      <c r="B392" s="176" t="s">
        <v>2025</v>
      </c>
      <c r="C392" s="177">
        <v>0</v>
      </c>
      <c r="D392" s="177">
        <v>0</v>
      </c>
      <c r="E392" s="177">
        <v>0</v>
      </c>
      <c r="F392" s="177">
        <v>0</v>
      </c>
      <c r="G392" s="177">
        <v>0</v>
      </c>
      <c r="H392" s="178">
        <v>0</v>
      </c>
      <c r="I392" s="170"/>
    </row>
    <row r="393" spans="1:9" x14ac:dyDescent="0.3">
      <c r="A393" s="179">
        <v>145505</v>
      </c>
      <c r="B393" s="180" t="s">
        <v>1988</v>
      </c>
      <c r="C393" s="181">
        <v>0</v>
      </c>
      <c r="D393" s="181">
        <v>0</v>
      </c>
      <c r="E393" s="181">
        <v>0</v>
      </c>
      <c r="F393" s="181">
        <v>0</v>
      </c>
      <c r="G393" s="181">
        <v>0</v>
      </c>
      <c r="H393" s="182">
        <v>0</v>
      </c>
      <c r="I393" s="170"/>
    </row>
    <row r="394" spans="1:9" x14ac:dyDescent="0.3">
      <c r="A394" s="179">
        <v>145510</v>
      </c>
      <c r="B394" s="180" t="s">
        <v>1989</v>
      </c>
      <c r="C394" s="181">
        <v>0</v>
      </c>
      <c r="D394" s="181">
        <v>0</v>
      </c>
      <c r="E394" s="181">
        <v>0</v>
      </c>
      <c r="F394" s="181">
        <v>0</v>
      </c>
      <c r="G394" s="181">
        <v>0</v>
      </c>
      <c r="H394" s="182">
        <v>0</v>
      </c>
      <c r="I394" s="170"/>
    </row>
    <row r="395" spans="1:9" x14ac:dyDescent="0.3">
      <c r="A395" s="179">
        <v>145515</v>
      </c>
      <c r="B395" s="180" t="s">
        <v>1990</v>
      </c>
      <c r="C395" s="181">
        <v>0</v>
      </c>
      <c r="D395" s="181">
        <v>0</v>
      </c>
      <c r="E395" s="181">
        <v>0</v>
      </c>
      <c r="F395" s="181">
        <v>0</v>
      </c>
      <c r="G395" s="181">
        <v>0</v>
      </c>
      <c r="H395" s="182">
        <v>0</v>
      </c>
      <c r="I395" s="170"/>
    </row>
    <row r="396" spans="1:9" x14ac:dyDescent="0.3">
      <c r="A396" s="179">
        <v>145520</v>
      </c>
      <c r="B396" s="180" t="s">
        <v>1991</v>
      </c>
      <c r="C396" s="181">
        <v>0</v>
      </c>
      <c r="D396" s="181">
        <v>0</v>
      </c>
      <c r="E396" s="181">
        <v>0</v>
      </c>
      <c r="F396" s="181">
        <v>0</v>
      </c>
      <c r="G396" s="181">
        <v>0</v>
      </c>
      <c r="H396" s="182">
        <v>0</v>
      </c>
      <c r="I396" s="170"/>
    </row>
    <row r="397" spans="1:9" x14ac:dyDescent="0.3">
      <c r="A397" s="179">
        <v>145525</v>
      </c>
      <c r="B397" s="180" t="s">
        <v>1992</v>
      </c>
      <c r="C397" s="181">
        <v>0</v>
      </c>
      <c r="D397" s="181">
        <v>0</v>
      </c>
      <c r="E397" s="181">
        <v>0</v>
      </c>
      <c r="F397" s="181">
        <v>0</v>
      </c>
      <c r="G397" s="181">
        <v>0</v>
      </c>
      <c r="H397" s="182">
        <v>0</v>
      </c>
      <c r="I397" s="170"/>
    </row>
    <row r="398" spans="1:9" x14ac:dyDescent="0.3">
      <c r="A398" s="175">
        <v>145600</v>
      </c>
      <c r="B398" s="176" t="s">
        <v>2026</v>
      </c>
      <c r="C398" s="177">
        <v>0</v>
      </c>
      <c r="D398" s="177">
        <v>0</v>
      </c>
      <c r="E398" s="177">
        <v>0</v>
      </c>
      <c r="F398" s="177">
        <v>0</v>
      </c>
      <c r="G398" s="177">
        <v>0</v>
      </c>
      <c r="H398" s="178">
        <v>0</v>
      </c>
      <c r="I398" s="170"/>
    </row>
    <row r="399" spans="1:9" x14ac:dyDescent="0.3">
      <c r="A399" s="179">
        <v>145605</v>
      </c>
      <c r="B399" s="180" t="s">
        <v>1988</v>
      </c>
      <c r="C399" s="181">
        <v>0</v>
      </c>
      <c r="D399" s="181">
        <v>0</v>
      </c>
      <c r="E399" s="181">
        <v>0</v>
      </c>
      <c r="F399" s="181">
        <v>0</v>
      </c>
      <c r="G399" s="181">
        <v>0</v>
      </c>
      <c r="H399" s="182">
        <v>0</v>
      </c>
      <c r="I399" s="170"/>
    </row>
    <row r="400" spans="1:9" x14ac:dyDescent="0.3">
      <c r="A400" s="179">
        <v>145610</v>
      </c>
      <c r="B400" s="180" t="s">
        <v>1989</v>
      </c>
      <c r="C400" s="181">
        <v>0</v>
      </c>
      <c r="D400" s="181">
        <v>0</v>
      </c>
      <c r="E400" s="181">
        <v>0</v>
      </c>
      <c r="F400" s="181">
        <v>0</v>
      </c>
      <c r="G400" s="181">
        <v>0</v>
      </c>
      <c r="H400" s="182">
        <v>0</v>
      </c>
      <c r="I400" s="170"/>
    </row>
    <row r="401" spans="1:9" x14ac:dyDescent="0.3">
      <c r="A401" s="179">
        <v>145615</v>
      </c>
      <c r="B401" s="180" t="s">
        <v>1990</v>
      </c>
      <c r="C401" s="181">
        <v>0</v>
      </c>
      <c r="D401" s="181">
        <v>0</v>
      </c>
      <c r="E401" s="181">
        <v>0</v>
      </c>
      <c r="F401" s="181">
        <v>0</v>
      </c>
      <c r="G401" s="181">
        <v>0</v>
      </c>
      <c r="H401" s="182">
        <v>0</v>
      </c>
      <c r="I401" s="170"/>
    </row>
    <row r="402" spans="1:9" x14ac:dyDescent="0.3">
      <c r="A402" s="179">
        <v>145620</v>
      </c>
      <c r="B402" s="180" t="s">
        <v>1991</v>
      </c>
      <c r="C402" s="181">
        <v>0</v>
      </c>
      <c r="D402" s="181">
        <v>0</v>
      </c>
      <c r="E402" s="181">
        <v>0</v>
      </c>
      <c r="F402" s="181">
        <v>0</v>
      </c>
      <c r="G402" s="181">
        <v>0</v>
      </c>
      <c r="H402" s="182">
        <v>0</v>
      </c>
      <c r="I402" s="170"/>
    </row>
    <row r="403" spans="1:9" x14ac:dyDescent="0.3">
      <c r="A403" s="179">
        <v>145625</v>
      </c>
      <c r="B403" s="180" t="s">
        <v>1992</v>
      </c>
      <c r="C403" s="181">
        <v>0</v>
      </c>
      <c r="D403" s="181">
        <v>0</v>
      </c>
      <c r="E403" s="181">
        <v>0</v>
      </c>
      <c r="F403" s="181">
        <v>0</v>
      </c>
      <c r="G403" s="181">
        <v>0</v>
      </c>
      <c r="H403" s="182">
        <v>0</v>
      </c>
      <c r="I403" s="170"/>
    </row>
    <row r="404" spans="1:9" x14ac:dyDescent="0.3">
      <c r="A404" s="175">
        <v>145700</v>
      </c>
      <c r="B404" s="176" t="s">
        <v>2027</v>
      </c>
      <c r="C404" s="177">
        <v>0</v>
      </c>
      <c r="D404" s="177">
        <v>0</v>
      </c>
      <c r="E404" s="177">
        <v>0</v>
      </c>
      <c r="F404" s="177">
        <v>0</v>
      </c>
      <c r="G404" s="177">
        <v>0</v>
      </c>
      <c r="H404" s="178">
        <v>0</v>
      </c>
      <c r="I404" s="170"/>
    </row>
    <row r="405" spans="1:9" x14ac:dyDescent="0.3">
      <c r="A405" s="179">
        <v>145705</v>
      </c>
      <c r="B405" s="180" t="s">
        <v>1988</v>
      </c>
      <c r="C405" s="181">
        <v>0</v>
      </c>
      <c r="D405" s="181">
        <v>0</v>
      </c>
      <c r="E405" s="181">
        <v>0</v>
      </c>
      <c r="F405" s="181">
        <v>0</v>
      </c>
      <c r="G405" s="181">
        <v>0</v>
      </c>
      <c r="H405" s="182">
        <v>0</v>
      </c>
      <c r="I405" s="170"/>
    </row>
    <row r="406" spans="1:9" x14ac:dyDescent="0.3">
      <c r="A406" s="179">
        <v>145710</v>
      </c>
      <c r="B406" s="180" t="s">
        <v>1989</v>
      </c>
      <c r="C406" s="181">
        <v>0</v>
      </c>
      <c r="D406" s="181">
        <v>0</v>
      </c>
      <c r="E406" s="181">
        <v>0</v>
      </c>
      <c r="F406" s="181">
        <v>0</v>
      </c>
      <c r="G406" s="181">
        <v>0</v>
      </c>
      <c r="H406" s="182">
        <v>0</v>
      </c>
      <c r="I406" s="170"/>
    </row>
    <row r="407" spans="1:9" x14ac:dyDescent="0.3">
      <c r="A407" s="179">
        <v>145715</v>
      </c>
      <c r="B407" s="180" t="s">
        <v>1990</v>
      </c>
      <c r="C407" s="181">
        <v>0</v>
      </c>
      <c r="D407" s="181">
        <v>0</v>
      </c>
      <c r="E407" s="181">
        <v>0</v>
      </c>
      <c r="F407" s="181">
        <v>0</v>
      </c>
      <c r="G407" s="181">
        <v>0</v>
      </c>
      <c r="H407" s="182">
        <v>0</v>
      </c>
      <c r="I407" s="170"/>
    </row>
    <row r="408" spans="1:9" x14ac:dyDescent="0.3">
      <c r="A408" s="179">
        <v>145720</v>
      </c>
      <c r="B408" s="180" t="s">
        <v>1991</v>
      </c>
      <c r="C408" s="181">
        <v>0</v>
      </c>
      <c r="D408" s="181">
        <v>0</v>
      </c>
      <c r="E408" s="181">
        <v>0</v>
      </c>
      <c r="F408" s="181">
        <v>0</v>
      </c>
      <c r="G408" s="181">
        <v>0</v>
      </c>
      <c r="H408" s="182">
        <v>0</v>
      </c>
      <c r="I408" s="170"/>
    </row>
    <row r="409" spans="1:9" x14ac:dyDescent="0.3">
      <c r="A409" s="179">
        <v>145725</v>
      </c>
      <c r="B409" s="180" t="s">
        <v>1992</v>
      </c>
      <c r="C409" s="181">
        <v>0</v>
      </c>
      <c r="D409" s="181">
        <v>0</v>
      </c>
      <c r="E409" s="181">
        <v>0</v>
      </c>
      <c r="F409" s="181">
        <v>0</v>
      </c>
      <c r="G409" s="181">
        <v>0</v>
      </c>
      <c r="H409" s="182">
        <v>0</v>
      </c>
      <c r="I409" s="170"/>
    </row>
    <row r="410" spans="1:9" x14ac:dyDescent="0.3">
      <c r="A410" s="175">
        <v>145800</v>
      </c>
      <c r="B410" s="176" t="s">
        <v>2028</v>
      </c>
      <c r="C410" s="177">
        <v>0</v>
      </c>
      <c r="D410" s="177">
        <v>0</v>
      </c>
      <c r="E410" s="177">
        <v>0</v>
      </c>
      <c r="F410" s="177">
        <v>0</v>
      </c>
      <c r="G410" s="177">
        <v>0</v>
      </c>
      <c r="H410" s="178">
        <v>0</v>
      </c>
      <c r="I410" s="170"/>
    </row>
    <row r="411" spans="1:9" x14ac:dyDescent="0.3">
      <c r="A411" s="179">
        <v>145805</v>
      </c>
      <c r="B411" s="180" t="s">
        <v>2006</v>
      </c>
      <c r="C411" s="181">
        <v>0</v>
      </c>
      <c r="D411" s="181">
        <v>0</v>
      </c>
      <c r="E411" s="181">
        <v>0</v>
      </c>
      <c r="F411" s="181">
        <v>0</v>
      </c>
      <c r="G411" s="181">
        <v>0</v>
      </c>
      <c r="H411" s="182">
        <v>0</v>
      </c>
      <c r="I411" s="170"/>
    </row>
    <row r="412" spans="1:9" x14ac:dyDescent="0.3">
      <c r="A412" s="179">
        <v>145810</v>
      </c>
      <c r="B412" s="180" t="s">
        <v>2007</v>
      </c>
      <c r="C412" s="181">
        <v>0</v>
      </c>
      <c r="D412" s="181">
        <v>0</v>
      </c>
      <c r="E412" s="181">
        <v>0</v>
      </c>
      <c r="F412" s="181">
        <v>0</v>
      </c>
      <c r="G412" s="181">
        <v>0</v>
      </c>
      <c r="H412" s="182">
        <v>0</v>
      </c>
      <c r="I412" s="170"/>
    </row>
    <row r="413" spans="1:9" x14ac:dyDescent="0.3">
      <c r="A413" s="179">
        <v>145815</v>
      </c>
      <c r="B413" s="180" t="s">
        <v>2008</v>
      </c>
      <c r="C413" s="181">
        <v>0</v>
      </c>
      <c r="D413" s="181">
        <v>0</v>
      </c>
      <c r="E413" s="181">
        <v>0</v>
      </c>
      <c r="F413" s="181">
        <v>0</v>
      </c>
      <c r="G413" s="181">
        <v>0</v>
      </c>
      <c r="H413" s="182">
        <v>0</v>
      </c>
      <c r="I413" s="170"/>
    </row>
    <row r="414" spans="1:9" x14ac:dyDescent="0.3">
      <c r="A414" s="179">
        <v>145820</v>
      </c>
      <c r="B414" s="180" t="s">
        <v>2009</v>
      </c>
      <c r="C414" s="181">
        <v>0</v>
      </c>
      <c r="D414" s="181">
        <v>0</v>
      </c>
      <c r="E414" s="181">
        <v>0</v>
      </c>
      <c r="F414" s="181">
        <v>0</v>
      </c>
      <c r="G414" s="181">
        <v>0</v>
      </c>
      <c r="H414" s="182">
        <v>0</v>
      </c>
      <c r="I414" s="170"/>
    </row>
    <row r="415" spans="1:9" x14ac:dyDescent="0.3">
      <c r="A415" s="179">
        <v>145825</v>
      </c>
      <c r="B415" s="180" t="s">
        <v>2010</v>
      </c>
      <c r="C415" s="181">
        <v>0</v>
      </c>
      <c r="D415" s="181">
        <v>0</v>
      </c>
      <c r="E415" s="181">
        <v>0</v>
      </c>
      <c r="F415" s="181">
        <v>0</v>
      </c>
      <c r="G415" s="181">
        <v>0</v>
      </c>
      <c r="H415" s="182">
        <v>0</v>
      </c>
      <c r="I415" s="170"/>
    </row>
    <row r="416" spans="1:9" x14ac:dyDescent="0.3">
      <c r="A416" s="179">
        <v>145830</v>
      </c>
      <c r="B416" s="180" t="s">
        <v>2011</v>
      </c>
      <c r="C416" s="181">
        <v>0</v>
      </c>
      <c r="D416" s="181">
        <v>0</v>
      </c>
      <c r="E416" s="181">
        <v>0</v>
      </c>
      <c r="F416" s="181">
        <v>0</v>
      </c>
      <c r="G416" s="181">
        <v>0</v>
      </c>
      <c r="H416" s="182">
        <v>0</v>
      </c>
      <c r="I416" s="170"/>
    </row>
    <row r="417" spans="1:9" x14ac:dyDescent="0.3">
      <c r="A417" s="179">
        <v>145835</v>
      </c>
      <c r="B417" s="180" t="s">
        <v>2012</v>
      </c>
      <c r="C417" s="181">
        <v>0</v>
      </c>
      <c r="D417" s="181">
        <v>0</v>
      </c>
      <c r="E417" s="181">
        <v>0</v>
      </c>
      <c r="F417" s="181">
        <v>0</v>
      </c>
      <c r="G417" s="181">
        <v>0</v>
      </c>
      <c r="H417" s="182">
        <v>0</v>
      </c>
      <c r="I417" s="170"/>
    </row>
    <row r="418" spans="1:9" x14ac:dyDescent="0.3">
      <c r="A418" s="179">
        <v>145840</v>
      </c>
      <c r="B418" s="180" t="s">
        <v>2013</v>
      </c>
      <c r="C418" s="181">
        <v>0</v>
      </c>
      <c r="D418" s="181">
        <v>0</v>
      </c>
      <c r="E418" s="181">
        <v>0</v>
      </c>
      <c r="F418" s="181">
        <v>0</v>
      </c>
      <c r="G418" s="181">
        <v>0</v>
      </c>
      <c r="H418" s="182">
        <v>0</v>
      </c>
      <c r="I418" s="170"/>
    </row>
    <row r="419" spans="1:9" x14ac:dyDescent="0.3">
      <c r="A419" s="179">
        <v>145845</v>
      </c>
      <c r="B419" s="180" t="s">
        <v>2014</v>
      </c>
      <c r="C419" s="181">
        <v>0</v>
      </c>
      <c r="D419" s="181">
        <v>0</v>
      </c>
      <c r="E419" s="181">
        <v>0</v>
      </c>
      <c r="F419" s="181">
        <v>0</v>
      </c>
      <c r="G419" s="181">
        <v>0</v>
      </c>
      <c r="H419" s="182">
        <v>0</v>
      </c>
      <c r="I419" s="170"/>
    </row>
    <row r="420" spans="1:9" x14ac:dyDescent="0.3">
      <c r="A420" s="179">
        <v>145850</v>
      </c>
      <c r="B420" s="180" t="s">
        <v>2015</v>
      </c>
      <c r="C420" s="181">
        <v>0</v>
      </c>
      <c r="D420" s="181">
        <v>0</v>
      </c>
      <c r="E420" s="181">
        <v>0</v>
      </c>
      <c r="F420" s="181">
        <v>0</v>
      </c>
      <c r="G420" s="181">
        <v>0</v>
      </c>
      <c r="H420" s="182">
        <v>0</v>
      </c>
      <c r="I420" s="170"/>
    </row>
    <row r="421" spans="1:9" x14ac:dyDescent="0.3">
      <c r="A421" s="175">
        <v>145900</v>
      </c>
      <c r="B421" s="176" t="s">
        <v>2029</v>
      </c>
      <c r="C421" s="177">
        <v>0</v>
      </c>
      <c r="D421" s="177">
        <v>0</v>
      </c>
      <c r="E421" s="177">
        <v>0</v>
      </c>
      <c r="F421" s="177">
        <v>0</v>
      </c>
      <c r="G421" s="177">
        <v>0</v>
      </c>
      <c r="H421" s="178">
        <v>0</v>
      </c>
      <c r="I421" s="170"/>
    </row>
    <row r="422" spans="1:9" x14ac:dyDescent="0.3">
      <c r="A422" s="179">
        <v>145905</v>
      </c>
      <c r="B422" s="180" t="s">
        <v>1988</v>
      </c>
      <c r="C422" s="181">
        <v>0</v>
      </c>
      <c r="D422" s="181">
        <v>0</v>
      </c>
      <c r="E422" s="181">
        <v>0</v>
      </c>
      <c r="F422" s="181">
        <v>0</v>
      </c>
      <c r="G422" s="181">
        <v>0</v>
      </c>
      <c r="H422" s="182">
        <v>0</v>
      </c>
      <c r="I422" s="170"/>
    </row>
    <row r="423" spans="1:9" x14ac:dyDescent="0.3">
      <c r="A423" s="179">
        <v>145910</v>
      </c>
      <c r="B423" s="180" t="s">
        <v>1989</v>
      </c>
      <c r="C423" s="181">
        <v>0</v>
      </c>
      <c r="D423" s="181">
        <v>0</v>
      </c>
      <c r="E423" s="181">
        <v>0</v>
      </c>
      <c r="F423" s="181">
        <v>0</v>
      </c>
      <c r="G423" s="181">
        <v>0</v>
      </c>
      <c r="H423" s="182">
        <v>0</v>
      </c>
      <c r="I423" s="170"/>
    </row>
    <row r="424" spans="1:9" x14ac:dyDescent="0.3">
      <c r="A424" s="179">
        <v>145915</v>
      </c>
      <c r="B424" s="180" t="s">
        <v>1990</v>
      </c>
      <c r="C424" s="181">
        <v>0</v>
      </c>
      <c r="D424" s="181">
        <v>0</v>
      </c>
      <c r="E424" s="181">
        <v>0</v>
      </c>
      <c r="F424" s="181">
        <v>0</v>
      </c>
      <c r="G424" s="181">
        <v>0</v>
      </c>
      <c r="H424" s="182">
        <v>0</v>
      </c>
      <c r="I424" s="170"/>
    </row>
    <row r="425" spans="1:9" x14ac:dyDescent="0.3">
      <c r="A425" s="179">
        <v>145920</v>
      </c>
      <c r="B425" s="180" t="s">
        <v>1991</v>
      </c>
      <c r="C425" s="181">
        <v>0</v>
      </c>
      <c r="D425" s="181">
        <v>0</v>
      </c>
      <c r="E425" s="181">
        <v>0</v>
      </c>
      <c r="F425" s="181">
        <v>0</v>
      </c>
      <c r="G425" s="181">
        <v>0</v>
      </c>
      <c r="H425" s="182">
        <v>0</v>
      </c>
      <c r="I425" s="170"/>
    </row>
    <row r="426" spans="1:9" x14ac:dyDescent="0.3">
      <c r="A426" s="179">
        <v>145925</v>
      </c>
      <c r="B426" s="180" t="s">
        <v>1992</v>
      </c>
      <c r="C426" s="181">
        <v>0</v>
      </c>
      <c r="D426" s="181">
        <v>0</v>
      </c>
      <c r="E426" s="181">
        <v>0</v>
      </c>
      <c r="F426" s="181">
        <v>0</v>
      </c>
      <c r="G426" s="181">
        <v>0</v>
      </c>
      <c r="H426" s="182">
        <v>0</v>
      </c>
      <c r="I426" s="170"/>
    </row>
    <row r="427" spans="1:9" x14ac:dyDescent="0.3">
      <c r="A427" s="175">
        <v>146000</v>
      </c>
      <c r="B427" s="176" t="s">
        <v>2030</v>
      </c>
      <c r="C427" s="177">
        <v>0</v>
      </c>
      <c r="D427" s="177">
        <v>0</v>
      </c>
      <c r="E427" s="177">
        <v>0</v>
      </c>
      <c r="F427" s="177">
        <v>0</v>
      </c>
      <c r="G427" s="177">
        <v>0</v>
      </c>
      <c r="H427" s="178">
        <v>0</v>
      </c>
      <c r="I427" s="170"/>
    </row>
    <row r="428" spans="1:9" x14ac:dyDescent="0.3">
      <c r="A428" s="179">
        <v>146005</v>
      </c>
      <c r="B428" s="180" t="s">
        <v>1988</v>
      </c>
      <c r="C428" s="181">
        <v>0</v>
      </c>
      <c r="D428" s="181">
        <v>0</v>
      </c>
      <c r="E428" s="181">
        <v>0</v>
      </c>
      <c r="F428" s="181">
        <v>0</v>
      </c>
      <c r="G428" s="181">
        <v>0</v>
      </c>
      <c r="H428" s="182">
        <v>0</v>
      </c>
      <c r="I428" s="170"/>
    </row>
    <row r="429" spans="1:9" x14ac:dyDescent="0.3">
      <c r="A429" s="179">
        <v>146010</v>
      </c>
      <c r="B429" s="180" t="s">
        <v>1989</v>
      </c>
      <c r="C429" s="181">
        <v>0</v>
      </c>
      <c r="D429" s="181">
        <v>0</v>
      </c>
      <c r="E429" s="181">
        <v>0</v>
      </c>
      <c r="F429" s="181">
        <v>0</v>
      </c>
      <c r="G429" s="181">
        <v>0</v>
      </c>
      <c r="H429" s="182">
        <v>0</v>
      </c>
      <c r="I429" s="170"/>
    </row>
    <row r="430" spans="1:9" x14ac:dyDescent="0.3">
      <c r="A430" s="179">
        <v>146015</v>
      </c>
      <c r="B430" s="180" t="s">
        <v>1990</v>
      </c>
      <c r="C430" s="181">
        <v>0</v>
      </c>
      <c r="D430" s="181">
        <v>0</v>
      </c>
      <c r="E430" s="181">
        <v>0</v>
      </c>
      <c r="F430" s="181">
        <v>0</v>
      </c>
      <c r="G430" s="181">
        <v>0</v>
      </c>
      <c r="H430" s="182">
        <v>0</v>
      </c>
      <c r="I430" s="170"/>
    </row>
    <row r="431" spans="1:9" x14ac:dyDescent="0.3">
      <c r="A431" s="179">
        <v>146020</v>
      </c>
      <c r="B431" s="180" t="s">
        <v>1991</v>
      </c>
      <c r="C431" s="181">
        <v>0</v>
      </c>
      <c r="D431" s="181">
        <v>0</v>
      </c>
      <c r="E431" s="181">
        <v>0</v>
      </c>
      <c r="F431" s="181">
        <v>0</v>
      </c>
      <c r="G431" s="181">
        <v>0</v>
      </c>
      <c r="H431" s="182">
        <v>0</v>
      </c>
      <c r="I431" s="170"/>
    </row>
    <row r="432" spans="1:9" x14ac:dyDescent="0.3">
      <c r="A432" s="179">
        <v>146025</v>
      </c>
      <c r="B432" s="180" t="s">
        <v>1992</v>
      </c>
      <c r="C432" s="181">
        <v>0</v>
      </c>
      <c r="D432" s="181">
        <v>0</v>
      </c>
      <c r="E432" s="181">
        <v>0</v>
      </c>
      <c r="F432" s="181">
        <v>0</v>
      </c>
      <c r="G432" s="181">
        <v>0</v>
      </c>
      <c r="H432" s="182">
        <v>0</v>
      </c>
      <c r="I432" s="170"/>
    </row>
    <row r="433" spans="1:9" x14ac:dyDescent="0.3">
      <c r="A433" s="175">
        <v>146100</v>
      </c>
      <c r="B433" s="176" t="s">
        <v>2031</v>
      </c>
      <c r="C433" s="177">
        <v>0</v>
      </c>
      <c r="D433" s="177">
        <v>0</v>
      </c>
      <c r="E433" s="177">
        <v>0</v>
      </c>
      <c r="F433" s="177">
        <v>0</v>
      </c>
      <c r="G433" s="177">
        <v>0</v>
      </c>
      <c r="H433" s="178">
        <v>0</v>
      </c>
      <c r="I433" s="170"/>
    </row>
    <row r="434" spans="1:9" x14ac:dyDescent="0.3">
      <c r="A434" s="179">
        <v>146105</v>
      </c>
      <c r="B434" s="180" t="s">
        <v>1988</v>
      </c>
      <c r="C434" s="181">
        <v>0</v>
      </c>
      <c r="D434" s="181">
        <v>0</v>
      </c>
      <c r="E434" s="181">
        <v>0</v>
      </c>
      <c r="F434" s="181">
        <v>0</v>
      </c>
      <c r="G434" s="181">
        <v>0</v>
      </c>
      <c r="H434" s="182">
        <v>0</v>
      </c>
      <c r="I434" s="170"/>
    </row>
    <row r="435" spans="1:9" x14ac:dyDescent="0.3">
      <c r="A435" s="179">
        <v>146110</v>
      </c>
      <c r="B435" s="180" t="s">
        <v>1989</v>
      </c>
      <c r="C435" s="181">
        <v>0</v>
      </c>
      <c r="D435" s="181">
        <v>0</v>
      </c>
      <c r="E435" s="181">
        <v>0</v>
      </c>
      <c r="F435" s="181">
        <v>0</v>
      </c>
      <c r="G435" s="181">
        <v>0</v>
      </c>
      <c r="H435" s="182">
        <v>0</v>
      </c>
      <c r="I435" s="170"/>
    </row>
    <row r="436" spans="1:9" x14ac:dyDescent="0.3">
      <c r="A436" s="179">
        <v>146115</v>
      </c>
      <c r="B436" s="180" t="s">
        <v>1990</v>
      </c>
      <c r="C436" s="181">
        <v>0</v>
      </c>
      <c r="D436" s="181">
        <v>0</v>
      </c>
      <c r="E436" s="181">
        <v>0</v>
      </c>
      <c r="F436" s="181">
        <v>0</v>
      </c>
      <c r="G436" s="181">
        <v>0</v>
      </c>
      <c r="H436" s="182">
        <v>0</v>
      </c>
      <c r="I436" s="170"/>
    </row>
    <row r="437" spans="1:9" x14ac:dyDescent="0.3">
      <c r="A437" s="179">
        <v>146120</v>
      </c>
      <c r="B437" s="180" t="s">
        <v>1991</v>
      </c>
      <c r="C437" s="181">
        <v>0</v>
      </c>
      <c r="D437" s="181">
        <v>0</v>
      </c>
      <c r="E437" s="181">
        <v>0</v>
      </c>
      <c r="F437" s="181">
        <v>0</v>
      </c>
      <c r="G437" s="181">
        <v>0</v>
      </c>
      <c r="H437" s="182">
        <v>0</v>
      </c>
      <c r="I437" s="170"/>
    </row>
    <row r="438" spans="1:9" x14ac:dyDescent="0.3">
      <c r="A438" s="179">
        <v>146125</v>
      </c>
      <c r="B438" s="180" t="s">
        <v>1992</v>
      </c>
      <c r="C438" s="181">
        <v>0</v>
      </c>
      <c r="D438" s="181">
        <v>0</v>
      </c>
      <c r="E438" s="181">
        <v>0</v>
      </c>
      <c r="F438" s="181">
        <v>0</v>
      </c>
      <c r="G438" s="181">
        <v>0</v>
      </c>
      <c r="H438" s="182">
        <v>0</v>
      </c>
      <c r="I438" s="170"/>
    </row>
    <row r="439" spans="1:9" x14ac:dyDescent="0.3">
      <c r="A439" s="175">
        <v>146200</v>
      </c>
      <c r="B439" s="176" t="s">
        <v>2032</v>
      </c>
      <c r="C439" s="177">
        <v>0</v>
      </c>
      <c r="D439" s="177">
        <v>0</v>
      </c>
      <c r="E439" s="177">
        <v>0</v>
      </c>
      <c r="F439" s="177">
        <v>0</v>
      </c>
      <c r="G439" s="177">
        <v>0</v>
      </c>
      <c r="H439" s="178">
        <v>0</v>
      </c>
      <c r="I439" s="170"/>
    </row>
    <row r="440" spans="1:9" x14ac:dyDescent="0.3">
      <c r="A440" s="179">
        <v>146205</v>
      </c>
      <c r="B440" s="180" t="s">
        <v>1988</v>
      </c>
      <c r="C440" s="181">
        <v>0</v>
      </c>
      <c r="D440" s="181">
        <v>0</v>
      </c>
      <c r="E440" s="181">
        <v>0</v>
      </c>
      <c r="F440" s="181">
        <v>0</v>
      </c>
      <c r="G440" s="181">
        <v>0</v>
      </c>
      <c r="H440" s="182">
        <v>0</v>
      </c>
      <c r="I440" s="170"/>
    </row>
    <row r="441" spans="1:9" x14ac:dyDescent="0.3">
      <c r="A441" s="179">
        <v>146210</v>
      </c>
      <c r="B441" s="180" t="s">
        <v>1989</v>
      </c>
      <c r="C441" s="181">
        <v>0</v>
      </c>
      <c r="D441" s="181">
        <v>0</v>
      </c>
      <c r="E441" s="181">
        <v>0</v>
      </c>
      <c r="F441" s="181">
        <v>0</v>
      </c>
      <c r="G441" s="181">
        <v>0</v>
      </c>
      <c r="H441" s="182">
        <v>0</v>
      </c>
      <c r="I441" s="170"/>
    </row>
    <row r="442" spans="1:9" x14ac:dyDescent="0.3">
      <c r="A442" s="179">
        <v>146215</v>
      </c>
      <c r="B442" s="180" t="s">
        <v>1990</v>
      </c>
      <c r="C442" s="181">
        <v>0</v>
      </c>
      <c r="D442" s="181">
        <v>0</v>
      </c>
      <c r="E442" s="181">
        <v>0</v>
      </c>
      <c r="F442" s="181">
        <v>0</v>
      </c>
      <c r="G442" s="181">
        <v>0</v>
      </c>
      <c r="H442" s="182">
        <v>0</v>
      </c>
      <c r="I442" s="170"/>
    </row>
    <row r="443" spans="1:9" x14ac:dyDescent="0.3">
      <c r="A443" s="179">
        <v>146220</v>
      </c>
      <c r="B443" s="180" t="s">
        <v>1991</v>
      </c>
      <c r="C443" s="181">
        <v>0</v>
      </c>
      <c r="D443" s="181">
        <v>0</v>
      </c>
      <c r="E443" s="181">
        <v>0</v>
      </c>
      <c r="F443" s="181">
        <v>0</v>
      </c>
      <c r="G443" s="181">
        <v>0</v>
      </c>
      <c r="H443" s="182">
        <v>0</v>
      </c>
      <c r="I443" s="170"/>
    </row>
    <row r="444" spans="1:9" x14ac:dyDescent="0.3">
      <c r="A444" s="179">
        <v>146225</v>
      </c>
      <c r="B444" s="180" t="s">
        <v>1992</v>
      </c>
      <c r="C444" s="181">
        <v>0</v>
      </c>
      <c r="D444" s="181">
        <v>0</v>
      </c>
      <c r="E444" s="181">
        <v>0</v>
      </c>
      <c r="F444" s="181">
        <v>0</v>
      </c>
      <c r="G444" s="181">
        <v>0</v>
      </c>
      <c r="H444" s="182">
        <v>0</v>
      </c>
      <c r="I444" s="170"/>
    </row>
    <row r="445" spans="1:9" x14ac:dyDescent="0.3">
      <c r="A445" s="175">
        <v>146300</v>
      </c>
      <c r="B445" s="176" t="s">
        <v>2033</v>
      </c>
      <c r="C445" s="177">
        <v>0</v>
      </c>
      <c r="D445" s="177">
        <v>0</v>
      </c>
      <c r="E445" s="177">
        <v>0</v>
      </c>
      <c r="F445" s="177">
        <v>0</v>
      </c>
      <c r="G445" s="177">
        <v>0</v>
      </c>
      <c r="H445" s="178">
        <v>0</v>
      </c>
      <c r="I445" s="170"/>
    </row>
    <row r="446" spans="1:9" x14ac:dyDescent="0.3">
      <c r="A446" s="179">
        <v>146305</v>
      </c>
      <c r="B446" s="180" t="s">
        <v>1988</v>
      </c>
      <c r="C446" s="181">
        <v>0</v>
      </c>
      <c r="D446" s="181">
        <v>0</v>
      </c>
      <c r="E446" s="181">
        <v>0</v>
      </c>
      <c r="F446" s="181">
        <v>0</v>
      </c>
      <c r="G446" s="181">
        <v>0</v>
      </c>
      <c r="H446" s="182">
        <v>0</v>
      </c>
      <c r="I446" s="170"/>
    </row>
    <row r="447" spans="1:9" x14ac:dyDescent="0.3">
      <c r="A447" s="179">
        <v>146310</v>
      </c>
      <c r="B447" s="180" t="s">
        <v>1989</v>
      </c>
      <c r="C447" s="181">
        <v>0</v>
      </c>
      <c r="D447" s="181">
        <v>0</v>
      </c>
      <c r="E447" s="181">
        <v>0</v>
      </c>
      <c r="F447" s="181">
        <v>0</v>
      </c>
      <c r="G447" s="181">
        <v>0</v>
      </c>
      <c r="H447" s="182">
        <v>0</v>
      </c>
      <c r="I447" s="170"/>
    </row>
    <row r="448" spans="1:9" x14ac:dyDescent="0.3">
      <c r="A448" s="179">
        <v>146315</v>
      </c>
      <c r="B448" s="180" t="s">
        <v>1990</v>
      </c>
      <c r="C448" s="181">
        <v>0</v>
      </c>
      <c r="D448" s="181">
        <v>0</v>
      </c>
      <c r="E448" s="181">
        <v>0</v>
      </c>
      <c r="F448" s="181">
        <v>0</v>
      </c>
      <c r="G448" s="181">
        <v>0</v>
      </c>
      <c r="H448" s="182">
        <v>0</v>
      </c>
      <c r="I448" s="170"/>
    </row>
    <row r="449" spans="1:9" x14ac:dyDescent="0.3">
      <c r="A449" s="179">
        <v>146320</v>
      </c>
      <c r="B449" s="180" t="s">
        <v>1991</v>
      </c>
      <c r="C449" s="181">
        <v>0</v>
      </c>
      <c r="D449" s="181">
        <v>0</v>
      </c>
      <c r="E449" s="181">
        <v>0</v>
      </c>
      <c r="F449" s="181">
        <v>0</v>
      </c>
      <c r="G449" s="181">
        <v>0</v>
      </c>
      <c r="H449" s="182">
        <v>0</v>
      </c>
      <c r="I449" s="170"/>
    </row>
    <row r="450" spans="1:9" x14ac:dyDescent="0.3">
      <c r="A450" s="179">
        <v>146325</v>
      </c>
      <c r="B450" s="180" t="s">
        <v>1992</v>
      </c>
      <c r="C450" s="181">
        <v>0</v>
      </c>
      <c r="D450" s="181">
        <v>0</v>
      </c>
      <c r="E450" s="181">
        <v>0</v>
      </c>
      <c r="F450" s="181">
        <v>0</v>
      </c>
      <c r="G450" s="181">
        <v>0</v>
      </c>
      <c r="H450" s="182">
        <v>0</v>
      </c>
      <c r="I450" s="170"/>
    </row>
    <row r="451" spans="1:9" x14ac:dyDescent="0.3">
      <c r="A451" s="175">
        <v>146400</v>
      </c>
      <c r="B451" s="176" t="s">
        <v>1220</v>
      </c>
      <c r="C451" s="177">
        <v>0</v>
      </c>
      <c r="D451" s="177">
        <v>0</v>
      </c>
      <c r="E451" s="177">
        <v>0</v>
      </c>
      <c r="F451" s="177">
        <v>0</v>
      </c>
      <c r="G451" s="177">
        <v>0</v>
      </c>
      <c r="H451" s="178">
        <v>0</v>
      </c>
      <c r="I451" s="170"/>
    </row>
    <row r="452" spans="1:9" x14ac:dyDescent="0.3">
      <c r="A452" s="179">
        <v>146405</v>
      </c>
      <c r="B452" s="180" t="s">
        <v>1988</v>
      </c>
      <c r="C452" s="181">
        <v>0</v>
      </c>
      <c r="D452" s="181">
        <v>0</v>
      </c>
      <c r="E452" s="181">
        <v>0</v>
      </c>
      <c r="F452" s="181">
        <v>0</v>
      </c>
      <c r="G452" s="181">
        <v>0</v>
      </c>
      <c r="H452" s="182">
        <v>0</v>
      </c>
      <c r="I452" s="170"/>
    </row>
    <row r="453" spans="1:9" x14ac:dyDescent="0.3">
      <c r="A453" s="179">
        <v>146410</v>
      </c>
      <c r="B453" s="180" t="s">
        <v>1989</v>
      </c>
      <c r="C453" s="181">
        <v>0</v>
      </c>
      <c r="D453" s="181">
        <v>0</v>
      </c>
      <c r="E453" s="181">
        <v>0</v>
      </c>
      <c r="F453" s="181">
        <v>0</v>
      </c>
      <c r="G453" s="181">
        <v>0</v>
      </c>
      <c r="H453" s="182">
        <v>0</v>
      </c>
      <c r="I453" s="170"/>
    </row>
    <row r="454" spans="1:9" x14ac:dyDescent="0.3">
      <c r="A454" s="179">
        <v>146415</v>
      </c>
      <c r="B454" s="180" t="s">
        <v>1990</v>
      </c>
      <c r="C454" s="181">
        <v>0</v>
      </c>
      <c r="D454" s="181">
        <v>0</v>
      </c>
      <c r="E454" s="181">
        <v>0</v>
      </c>
      <c r="F454" s="181">
        <v>0</v>
      </c>
      <c r="G454" s="181">
        <v>0</v>
      </c>
      <c r="H454" s="182">
        <v>0</v>
      </c>
      <c r="I454" s="170"/>
    </row>
    <row r="455" spans="1:9" x14ac:dyDescent="0.3">
      <c r="A455" s="179">
        <v>146420</v>
      </c>
      <c r="B455" s="180" t="s">
        <v>1991</v>
      </c>
      <c r="C455" s="181">
        <v>0</v>
      </c>
      <c r="D455" s="181">
        <v>0</v>
      </c>
      <c r="E455" s="181">
        <v>0</v>
      </c>
      <c r="F455" s="181">
        <v>0</v>
      </c>
      <c r="G455" s="181">
        <v>0</v>
      </c>
      <c r="H455" s="182">
        <v>0</v>
      </c>
      <c r="I455" s="170"/>
    </row>
    <row r="456" spans="1:9" x14ac:dyDescent="0.3">
      <c r="A456" s="179">
        <v>146425</v>
      </c>
      <c r="B456" s="180" t="s">
        <v>1992</v>
      </c>
      <c r="C456" s="181">
        <v>0</v>
      </c>
      <c r="D456" s="181">
        <v>0</v>
      </c>
      <c r="E456" s="181">
        <v>0</v>
      </c>
      <c r="F456" s="181">
        <v>0</v>
      </c>
      <c r="G456" s="181">
        <v>0</v>
      </c>
      <c r="H456" s="182">
        <v>0</v>
      </c>
      <c r="I456" s="170"/>
    </row>
    <row r="457" spans="1:9" x14ac:dyDescent="0.3">
      <c r="A457" s="175">
        <v>146500</v>
      </c>
      <c r="B457" s="176" t="s">
        <v>2034</v>
      </c>
      <c r="C457" s="177">
        <v>0</v>
      </c>
      <c r="D457" s="177">
        <v>0</v>
      </c>
      <c r="E457" s="177">
        <v>0</v>
      </c>
      <c r="F457" s="177">
        <v>0</v>
      </c>
      <c r="G457" s="177">
        <v>0</v>
      </c>
      <c r="H457" s="178">
        <v>0</v>
      </c>
      <c r="I457" s="170"/>
    </row>
    <row r="458" spans="1:9" x14ac:dyDescent="0.3">
      <c r="A458" s="179">
        <v>146505</v>
      </c>
      <c r="B458" s="180" t="s">
        <v>2006</v>
      </c>
      <c r="C458" s="181">
        <v>0</v>
      </c>
      <c r="D458" s="181">
        <v>0</v>
      </c>
      <c r="E458" s="181">
        <v>0</v>
      </c>
      <c r="F458" s="181">
        <v>0</v>
      </c>
      <c r="G458" s="181">
        <v>0</v>
      </c>
      <c r="H458" s="182">
        <v>0</v>
      </c>
      <c r="I458" s="170"/>
    </row>
    <row r="459" spans="1:9" x14ac:dyDescent="0.3">
      <c r="A459" s="179">
        <v>146510</v>
      </c>
      <c r="B459" s="180" t="s">
        <v>2007</v>
      </c>
      <c r="C459" s="181">
        <v>0</v>
      </c>
      <c r="D459" s="181">
        <v>0</v>
      </c>
      <c r="E459" s="181">
        <v>0</v>
      </c>
      <c r="F459" s="181">
        <v>0</v>
      </c>
      <c r="G459" s="181">
        <v>0</v>
      </c>
      <c r="H459" s="182">
        <v>0</v>
      </c>
      <c r="I459" s="170"/>
    </row>
    <row r="460" spans="1:9" x14ac:dyDescent="0.3">
      <c r="A460" s="179">
        <v>146515</v>
      </c>
      <c r="B460" s="180" t="s">
        <v>2008</v>
      </c>
      <c r="C460" s="181">
        <v>0</v>
      </c>
      <c r="D460" s="181">
        <v>0</v>
      </c>
      <c r="E460" s="181">
        <v>0</v>
      </c>
      <c r="F460" s="181">
        <v>0</v>
      </c>
      <c r="G460" s="181">
        <v>0</v>
      </c>
      <c r="H460" s="182">
        <v>0</v>
      </c>
      <c r="I460" s="170"/>
    </row>
    <row r="461" spans="1:9" x14ac:dyDescent="0.3">
      <c r="A461" s="179">
        <v>146520</v>
      </c>
      <c r="B461" s="180" t="s">
        <v>2009</v>
      </c>
      <c r="C461" s="181">
        <v>0</v>
      </c>
      <c r="D461" s="181">
        <v>0</v>
      </c>
      <c r="E461" s="181">
        <v>0</v>
      </c>
      <c r="F461" s="181">
        <v>0</v>
      </c>
      <c r="G461" s="181">
        <v>0</v>
      </c>
      <c r="H461" s="182">
        <v>0</v>
      </c>
      <c r="I461" s="170"/>
    </row>
    <row r="462" spans="1:9" x14ac:dyDescent="0.3">
      <c r="A462" s="179">
        <v>146525</v>
      </c>
      <c r="B462" s="180" t="s">
        <v>2010</v>
      </c>
      <c r="C462" s="181">
        <v>0</v>
      </c>
      <c r="D462" s="181">
        <v>0</v>
      </c>
      <c r="E462" s="181">
        <v>0</v>
      </c>
      <c r="F462" s="181">
        <v>0</v>
      </c>
      <c r="G462" s="181">
        <v>0</v>
      </c>
      <c r="H462" s="182">
        <v>0</v>
      </c>
      <c r="I462" s="170"/>
    </row>
    <row r="463" spans="1:9" x14ac:dyDescent="0.3">
      <c r="A463" s="179">
        <v>146530</v>
      </c>
      <c r="B463" s="180" t="s">
        <v>2011</v>
      </c>
      <c r="C463" s="181">
        <v>0</v>
      </c>
      <c r="D463" s="181">
        <v>0</v>
      </c>
      <c r="E463" s="181">
        <v>0</v>
      </c>
      <c r="F463" s="181">
        <v>0</v>
      </c>
      <c r="G463" s="181">
        <v>0</v>
      </c>
      <c r="H463" s="182">
        <v>0</v>
      </c>
      <c r="I463" s="170"/>
    </row>
    <row r="464" spans="1:9" x14ac:dyDescent="0.3">
      <c r="A464" s="179">
        <v>146535</v>
      </c>
      <c r="B464" s="180" t="s">
        <v>2012</v>
      </c>
      <c r="C464" s="181">
        <v>0</v>
      </c>
      <c r="D464" s="181">
        <v>0</v>
      </c>
      <c r="E464" s="181">
        <v>0</v>
      </c>
      <c r="F464" s="181">
        <v>0</v>
      </c>
      <c r="G464" s="181">
        <v>0</v>
      </c>
      <c r="H464" s="182">
        <v>0</v>
      </c>
      <c r="I464" s="170"/>
    </row>
    <row r="465" spans="1:9" x14ac:dyDescent="0.3">
      <c r="A465" s="179">
        <v>146540</v>
      </c>
      <c r="B465" s="180" t="s">
        <v>2013</v>
      </c>
      <c r="C465" s="181">
        <v>0</v>
      </c>
      <c r="D465" s="181">
        <v>0</v>
      </c>
      <c r="E465" s="181">
        <v>0</v>
      </c>
      <c r="F465" s="181">
        <v>0</v>
      </c>
      <c r="G465" s="181">
        <v>0</v>
      </c>
      <c r="H465" s="182">
        <v>0</v>
      </c>
      <c r="I465" s="170"/>
    </row>
    <row r="466" spans="1:9" x14ac:dyDescent="0.3">
      <c r="A466" s="179">
        <v>146545</v>
      </c>
      <c r="B466" s="180" t="s">
        <v>2014</v>
      </c>
      <c r="C466" s="181">
        <v>0</v>
      </c>
      <c r="D466" s="181">
        <v>0</v>
      </c>
      <c r="E466" s="181">
        <v>0</v>
      </c>
      <c r="F466" s="181">
        <v>0</v>
      </c>
      <c r="G466" s="181">
        <v>0</v>
      </c>
      <c r="H466" s="182">
        <v>0</v>
      </c>
      <c r="I466" s="170"/>
    </row>
    <row r="467" spans="1:9" x14ac:dyDescent="0.3">
      <c r="A467" s="179">
        <v>146550</v>
      </c>
      <c r="B467" s="180" t="s">
        <v>2015</v>
      </c>
      <c r="C467" s="181">
        <v>0</v>
      </c>
      <c r="D467" s="181">
        <v>0</v>
      </c>
      <c r="E467" s="181">
        <v>0</v>
      </c>
      <c r="F467" s="181">
        <v>0</v>
      </c>
      <c r="G467" s="181">
        <v>0</v>
      </c>
      <c r="H467" s="182">
        <v>0</v>
      </c>
      <c r="I467" s="170"/>
    </row>
    <row r="468" spans="1:9" x14ac:dyDescent="0.3">
      <c r="A468" s="175">
        <v>146600</v>
      </c>
      <c r="B468" s="176" t="s">
        <v>2035</v>
      </c>
      <c r="C468" s="177">
        <v>0</v>
      </c>
      <c r="D468" s="177">
        <v>0</v>
      </c>
      <c r="E468" s="177">
        <v>0</v>
      </c>
      <c r="F468" s="177">
        <v>0</v>
      </c>
      <c r="G468" s="177">
        <v>0</v>
      </c>
      <c r="H468" s="178">
        <v>0</v>
      </c>
      <c r="I468" s="170"/>
    </row>
    <row r="469" spans="1:9" x14ac:dyDescent="0.3">
      <c r="A469" s="179">
        <v>146605</v>
      </c>
      <c r="B469" s="180" t="s">
        <v>1988</v>
      </c>
      <c r="C469" s="181">
        <v>0</v>
      </c>
      <c r="D469" s="181">
        <v>0</v>
      </c>
      <c r="E469" s="181">
        <v>0</v>
      </c>
      <c r="F469" s="181">
        <v>0</v>
      </c>
      <c r="G469" s="181">
        <v>0</v>
      </c>
      <c r="H469" s="182">
        <v>0</v>
      </c>
      <c r="I469" s="170"/>
    </row>
    <row r="470" spans="1:9" x14ac:dyDescent="0.3">
      <c r="A470" s="179">
        <v>146610</v>
      </c>
      <c r="B470" s="180" t="s">
        <v>1989</v>
      </c>
      <c r="C470" s="181">
        <v>0</v>
      </c>
      <c r="D470" s="181">
        <v>0</v>
      </c>
      <c r="E470" s="181">
        <v>0</v>
      </c>
      <c r="F470" s="181">
        <v>0</v>
      </c>
      <c r="G470" s="181">
        <v>0</v>
      </c>
      <c r="H470" s="182">
        <v>0</v>
      </c>
      <c r="I470" s="170"/>
    </row>
    <row r="471" spans="1:9" x14ac:dyDescent="0.3">
      <c r="A471" s="179">
        <v>146615</v>
      </c>
      <c r="B471" s="180" t="s">
        <v>1990</v>
      </c>
      <c r="C471" s="181">
        <v>0</v>
      </c>
      <c r="D471" s="181">
        <v>0</v>
      </c>
      <c r="E471" s="181">
        <v>0</v>
      </c>
      <c r="F471" s="181">
        <v>0</v>
      </c>
      <c r="G471" s="181">
        <v>0</v>
      </c>
      <c r="H471" s="182">
        <v>0</v>
      </c>
      <c r="I471" s="170"/>
    </row>
    <row r="472" spans="1:9" x14ac:dyDescent="0.3">
      <c r="A472" s="179">
        <v>146620</v>
      </c>
      <c r="B472" s="180" t="s">
        <v>1991</v>
      </c>
      <c r="C472" s="181">
        <v>0</v>
      </c>
      <c r="D472" s="181">
        <v>0</v>
      </c>
      <c r="E472" s="181">
        <v>0</v>
      </c>
      <c r="F472" s="181">
        <v>0</v>
      </c>
      <c r="G472" s="181">
        <v>0</v>
      </c>
      <c r="H472" s="182">
        <v>0</v>
      </c>
      <c r="I472" s="170"/>
    </row>
    <row r="473" spans="1:9" x14ac:dyDescent="0.3">
      <c r="A473" s="179">
        <v>146625</v>
      </c>
      <c r="B473" s="180" t="s">
        <v>1992</v>
      </c>
      <c r="C473" s="181">
        <v>0</v>
      </c>
      <c r="D473" s="181">
        <v>0</v>
      </c>
      <c r="E473" s="181">
        <v>0</v>
      </c>
      <c r="F473" s="181">
        <v>0</v>
      </c>
      <c r="G473" s="181">
        <v>0</v>
      </c>
      <c r="H473" s="182">
        <v>0</v>
      </c>
      <c r="I473" s="170"/>
    </row>
    <row r="474" spans="1:9" x14ac:dyDescent="0.3">
      <c r="A474" s="175">
        <v>146700</v>
      </c>
      <c r="B474" s="176" t="s">
        <v>2036</v>
      </c>
      <c r="C474" s="177">
        <v>0</v>
      </c>
      <c r="D474" s="177">
        <v>0</v>
      </c>
      <c r="E474" s="177">
        <v>0</v>
      </c>
      <c r="F474" s="177">
        <v>0</v>
      </c>
      <c r="G474" s="177">
        <v>0</v>
      </c>
      <c r="H474" s="178">
        <v>0</v>
      </c>
      <c r="I474" s="170"/>
    </row>
    <row r="475" spans="1:9" x14ac:dyDescent="0.3">
      <c r="A475" s="179">
        <v>146705</v>
      </c>
      <c r="B475" s="180" t="s">
        <v>1988</v>
      </c>
      <c r="C475" s="181">
        <v>0</v>
      </c>
      <c r="D475" s="181">
        <v>0</v>
      </c>
      <c r="E475" s="181">
        <v>0</v>
      </c>
      <c r="F475" s="181">
        <v>0</v>
      </c>
      <c r="G475" s="181">
        <v>0</v>
      </c>
      <c r="H475" s="182">
        <v>0</v>
      </c>
      <c r="I475" s="170"/>
    </row>
    <row r="476" spans="1:9" x14ac:dyDescent="0.3">
      <c r="A476" s="179">
        <v>146710</v>
      </c>
      <c r="B476" s="180" t="s">
        <v>1989</v>
      </c>
      <c r="C476" s="181">
        <v>0</v>
      </c>
      <c r="D476" s="181">
        <v>0</v>
      </c>
      <c r="E476" s="181">
        <v>0</v>
      </c>
      <c r="F476" s="181">
        <v>0</v>
      </c>
      <c r="G476" s="181">
        <v>0</v>
      </c>
      <c r="H476" s="182">
        <v>0</v>
      </c>
      <c r="I476" s="170"/>
    </row>
    <row r="477" spans="1:9" x14ac:dyDescent="0.3">
      <c r="A477" s="179">
        <v>146715</v>
      </c>
      <c r="B477" s="180" t="s">
        <v>1990</v>
      </c>
      <c r="C477" s="181">
        <v>0</v>
      </c>
      <c r="D477" s="181">
        <v>0</v>
      </c>
      <c r="E477" s="181">
        <v>0</v>
      </c>
      <c r="F477" s="181">
        <v>0</v>
      </c>
      <c r="G477" s="181">
        <v>0</v>
      </c>
      <c r="H477" s="182">
        <v>0</v>
      </c>
      <c r="I477" s="170"/>
    </row>
    <row r="478" spans="1:9" x14ac:dyDescent="0.3">
      <c r="A478" s="179">
        <v>146720</v>
      </c>
      <c r="B478" s="180" t="s">
        <v>1991</v>
      </c>
      <c r="C478" s="181">
        <v>0</v>
      </c>
      <c r="D478" s="181">
        <v>0</v>
      </c>
      <c r="E478" s="181">
        <v>0</v>
      </c>
      <c r="F478" s="181">
        <v>0</v>
      </c>
      <c r="G478" s="181">
        <v>0</v>
      </c>
      <c r="H478" s="182">
        <v>0</v>
      </c>
      <c r="I478" s="170"/>
    </row>
    <row r="479" spans="1:9" x14ac:dyDescent="0.3">
      <c r="A479" s="179">
        <v>146725</v>
      </c>
      <c r="B479" s="180" t="s">
        <v>1992</v>
      </c>
      <c r="C479" s="181">
        <v>0</v>
      </c>
      <c r="D479" s="181">
        <v>0</v>
      </c>
      <c r="E479" s="181">
        <v>0</v>
      </c>
      <c r="F479" s="181">
        <v>0</v>
      </c>
      <c r="G479" s="181">
        <v>0</v>
      </c>
      <c r="H479" s="182">
        <v>0</v>
      </c>
      <c r="I479" s="170"/>
    </row>
    <row r="480" spans="1:9" x14ac:dyDescent="0.3">
      <c r="A480" s="175">
        <v>146800</v>
      </c>
      <c r="B480" s="176" t="s">
        <v>2037</v>
      </c>
      <c r="C480" s="177">
        <v>73399377</v>
      </c>
      <c r="D480" s="177">
        <v>73406843</v>
      </c>
      <c r="E480" s="177">
        <v>87846180</v>
      </c>
      <c r="F480" s="177">
        <v>112767819</v>
      </c>
      <c r="G480" s="177">
        <v>168999080</v>
      </c>
      <c r="H480" s="178">
        <v>218230552</v>
      </c>
      <c r="I480" s="170"/>
    </row>
    <row r="481" spans="1:9" x14ac:dyDescent="0.3">
      <c r="A481" s="175">
        <v>146900</v>
      </c>
      <c r="B481" s="176" t="s">
        <v>2038</v>
      </c>
      <c r="C481" s="177">
        <v>0</v>
      </c>
      <c r="D481" s="177">
        <v>0</v>
      </c>
      <c r="E481" s="177">
        <v>0</v>
      </c>
      <c r="F481" s="177">
        <v>0</v>
      </c>
      <c r="G481" s="177">
        <v>0</v>
      </c>
      <c r="H481" s="178">
        <v>0</v>
      </c>
      <c r="I481" s="170"/>
    </row>
    <row r="482" spans="1:9" x14ac:dyDescent="0.3">
      <c r="A482" s="179">
        <v>146905</v>
      </c>
      <c r="B482" s="180" t="s">
        <v>2039</v>
      </c>
      <c r="C482" s="181">
        <v>0</v>
      </c>
      <c r="D482" s="181">
        <v>0</v>
      </c>
      <c r="E482" s="181">
        <v>0</v>
      </c>
      <c r="F482" s="181">
        <v>0</v>
      </c>
      <c r="G482" s="181">
        <v>0</v>
      </c>
      <c r="H482" s="182">
        <v>0</v>
      </c>
      <c r="I482" s="170"/>
    </row>
    <row r="483" spans="1:9" x14ac:dyDescent="0.3">
      <c r="A483" s="179">
        <v>146910</v>
      </c>
      <c r="B483" s="180" t="s">
        <v>2040</v>
      </c>
      <c r="C483" s="181">
        <v>0</v>
      </c>
      <c r="D483" s="181">
        <v>0</v>
      </c>
      <c r="E483" s="181">
        <v>0</v>
      </c>
      <c r="F483" s="181">
        <v>0</v>
      </c>
      <c r="G483" s="181">
        <v>0</v>
      </c>
      <c r="H483" s="182">
        <v>0</v>
      </c>
      <c r="I483" s="170"/>
    </row>
    <row r="484" spans="1:9" x14ac:dyDescent="0.3">
      <c r="A484" s="179">
        <v>146915</v>
      </c>
      <c r="B484" s="180" t="s">
        <v>2041</v>
      </c>
      <c r="C484" s="181">
        <v>0</v>
      </c>
      <c r="D484" s="181">
        <v>0</v>
      </c>
      <c r="E484" s="181">
        <v>0</v>
      </c>
      <c r="F484" s="181">
        <v>0</v>
      </c>
      <c r="G484" s="181">
        <v>0</v>
      </c>
      <c r="H484" s="182">
        <v>0</v>
      </c>
      <c r="I484" s="170"/>
    </row>
    <row r="485" spans="1:9" x14ac:dyDescent="0.3">
      <c r="A485" s="179">
        <v>146920</v>
      </c>
      <c r="B485" s="180" t="s">
        <v>2042</v>
      </c>
      <c r="C485" s="181">
        <v>0</v>
      </c>
      <c r="D485" s="181">
        <v>0</v>
      </c>
      <c r="E485" s="181">
        <v>0</v>
      </c>
      <c r="F485" s="181">
        <v>0</v>
      </c>
      <c r="G485" s="181">
        <v>0</v>
      </c>
      <c r="H485" s="182">
        <v>0</v>
      </c>
      <c r="I485" s="170"/>
    </row>
    <row r="486" spans="1:9" x14ac:dyDescent="0.3">
      <c r="A486" s="179">
        <v>146925</v>
      </c>
      <c r="B486" s="180" t="s">
        <v>2043</v>
      </c>
      <c r="C486" s="181">
        <v>0</v>
      </c>
      <c r="D486" s="181">
        <v>0</v>
      </c>
      <c r="E486" s="181">
        <v>0</v>
      </c>
      <c r="F486" s="181">
        <v>0</v>
      </c>
      <c r="G486" s="181">
        <v>0</v>
      </c>
      <c r="H486" s="182">
        <v>0</v>
      </c>
      <c r="I486" s="170"/>
    </row>
    <row r="487" spans="1:9" x14ac:dyDescent="0.3">
      <c r="A487" s="179">
        <v>146930</v>
      </c>
      <c r="B487" s="180" t="s">
        <v>2044</v>
      </c>
      <c r="C487" s="181">
        <v>0</v>
      </c>
      <c r="D487" s="181">
        <v>0</v>
      </c>
      <c r="E487" s="181">
        <v>0</v>
      </c>
      <c r="F487" s="181">
        <v>0</v>
      </c>
      <c r="G487" s="181">
        <v>0</v>
      </c>
      <c r="H487" s="182">
        <v>0</v>
      </c>
      <c r="I487" s="170"/>
    </row>
    <row r="488" spans="1:9" x14ac:dyDescent="0.3">
      <c r="A488" s="179">
        <v>146935</v>
      </c>
      <c r="B488" s="180" t="s">
        <v>2045</v>
      </c>
      <c r="C488" s="181">
        <v>0</v>
      </c>
      <c r="D488" s="181">
        <v>0</v>
      </c>
      <c r="E488" s="181">
        <v>0</v>
      </c>
      <c r="F488" s="181">
        <v>0</v>
      </c>
      <c r="G488" s="181">
        <v>0</v>
      </c>
      <c r="H488" s="182">
        <v>0</v>
      </c>
      <c r="I488" s="170"/>
    </row>
    <row r="489" spans="1:9" x14ac:dyDescent="0.3">
      <c r="A489" s="179">
        <v>146940</v>
      </c>
      <c r="B489" s="180" t="s">
        <v>2046</v>
      </c>
      <c r="C489" s="181">
        <v>0</v>
      </c>
      <c r="D489" s="181">
        <v>0</v>
      </c>
      <c r="E489" s="181">
        <v>0</v>
      </c>
      <c r="F489" s="181">
        <v>0</v>
      </c>
      <c r="G489" s="181">
        <v>0</v>
      </c>
      <c r="H489" s="182">
        <v>0</v>
      </c>
      <c r="I489" s="170"/>
    </row>
    <row r="490" spans="1:9" x14ac:dyDescent="0.3">
      <c r="A490" s="179">
        <v>146945</v>
      </c>
      <c r="B490" s="180" t="s">
        <v>2047</v>
      </c>
      <c r="C490" s="181">
        <v>0</v>
      </c>
      <c r="D490" s="181">
        <v>0</v>
      </c>
      <c r="E490" s="181">
        <v>0</v>
      </c>
      <c r="F490" s="181">
        <v>0</v>
      </c>
      <c r="G490" s="181">
        <v>0</v>
      </c>
      <c r="H490" s="182">
        <v>0</v>
      </c>
      <c r="I490" s="170"/>
    </row>
    <row r="491" spans="1:9" x14ac:dyDescent="0.3">
      <c r="A491" s="179">
        <v>146950</v>
      </c>
      <c r="B491" s="180" t="s">
        <v>2048</v>
      </c>
      <c r="C491" s="181">
        <v>0</v>
      </c>
      <c r="D491" s="181">
        <v>0</v>
      </c>
      <c r="E491" s="181">
        <v>0</v>
      </c>
      <c r="F491" s="181">
        <v>0</v>
      </c>
      <c r="G491" s="181">
        <v>0</v>
      </c>
      <c r="H491" s="182">
        <v>0</v>
      </c>
      <c r="I491" s="170"/>
    </row>
    <row r="492" spans="1:9" x14ac:dyDescent="0.3">
      <c r="A492" s="175">
        <v>147000</v>
      </c>
      <c r="B492" s="176" t="s">
        <v>2049</v>
      </c>
      <c r="C492" s="177">
        <v>0</v>
      </c>
      <c r="D492" s="177">
        <v>0</v>
      </c>
      <c r="E492" s="177">
        <v>0</v>
      </c>
      <c r="F492" s="177">
        <v>0</v>
      </c>
      <c r="G492" s="177">
        <v>0</v>
      </c>
      <c r="H492" s="178">
        <v>0</v>
      </c>
      <c r="I492" s="170"/>
    </row>
    <row r="493" spans="1:9" x14ac:dyDescent="0.3">
      <c r="A493" s="179">
        <v>147005</v>
      </c>
      <c r="B493" s="180" t="s">
        <v>2039</v>
      </c>
      <c r="C493" s="181">
        <v>0</v>
      </c>
      <c r="D493" s="181">
        <v>0</v>
      </c>
      <c r="E493" s="181">
        <v>0</v>
      </c>
      <c r="F493" s="181">
        <v>0</v>
      </c>
      <c r="G493" s="181">
        <v>0</v>
      </c>
      <c r="H493" s="182">
        <v>0</v>
      </c>
      <c r="I493" s="170"/>
    </row>
    <row r="494" spans="1:9" x14ac:dyDescent="0.3">
      <c r="A494" s="179">
        <v>147010</v>
      </c>
      <c r="B494" s="180" t="s">
        <v>2040</v>
      </c>
      <c r="C494" s="181">
        <v>0</v>
      </c>
      <c r="D494" s="181">
        <v>0</v>
      </c>
      <c r="E494" s="181">
        <v>0</v>
      </c>
      <c r="F494" s="181">
        <v>0</v>
      </c>
      <c r="G494" s="181">
        <v>0</v>
      </c>
      <c r="H494" s="182">
        <v>0</v>
      </c>
      <c r="I494" s="170"/>
    </row>
    <row r="495" spans="1:9" x14ac:dyDescent="0.3">
      <c r="A495" s="179">
        <v>147015</v>
      </c>
      <c r="B495" s="180" t="s">
        <v>2041</v>
      </c>
      <c r="C495" s="181">
        <v>0</v>
      </c>
      <c r="D495" s="181">
        <v>0</v>
      </c>
      <c r="E495" s="181">
        <v>0</v>
      </c>
      <c r="F495" s="181">
        <v>0</v>
      </c>
      <c r="G495" s="181">
        <v>0</v>
      </c>
      <c r="H495" s="182">
        <v>0</v>
      </c>
      <c r="I495" s="170"/>
    </row>
    <row r="496" spans="1:9" x14ac:dyDescent="0.3">
      <c r="A496" s="179">
        <v>147020</v>
      </c>
      <c r="B496" s="180" t="s">
        <v>2042</v>
      </c>
      <c r="C496" s="181">
        <v>0</v>
      </c>
      <c r="D496" s="181">
        <v>0</v>
      </c>
      <c r="E496" s="181">
        <v>0</v>
      </c>
      <c r="F496" s="181">
        <v>0</v>
      </c>
      <c r="G496" s="181">
        <v>0</v>
      </c>
      <c r="H496" s="182">
        <v>0</v>
      </c>
      <c r="I496" s="170"/>
    </row>
    <row r="497" spans="1:9" x14ac:dyDescent="0.3">
      <c r="A497" s="179">
        <v>147025</v>
      </c>
      <c r="B497" s="180" t="s">
        <v>2043</v>
      </c>
      <c r="C497" s="181">
        <v>0</v>
      </c>
      <c r="D497" s="181">
        <v>0</v>
      </c>
      <c r="E497" s="181">
        <v>0</v>
      </c>
      <c r="F497" s="181">
        <v>0</v>
      </c>
      <c r="G497" s="181">
        <v>0</v>
      </c>
      <c r="H497" s="182">
        <v>0</v>
      </c>
      <c r="I497" s="170"/>
    </row>
    <row r="498" spans="1:9" x14ac:dyDescent="0.3">
      <c r="A498" s="179">
        <v>147030</v>
      </c>
      <c r="B498" s="180" t="s">
        <v>2044</v>
      </c>
      <c r="C498" s="181">
        <v>0</v>
      </c>
      <c r="D498" s="181">
        <v>0</v>
      </c>
      <c r="E498" s="181">
        <v>0</v>
      </c>
      <c r="F498" s="181">
        <v>0</v>
      </c>
      <c r="G498" s="181">
        <v>0</v>
      </c>
      <c r="H498" s="182">
        <v>0</v>
      </c>
      <c r="I498" s="170"/>
    </row>
    <row r="499" spans="1:9" x14ac:dyDescent="0.3">
      <c r="A499" s="179">
        <v>147035</v>
      </c>
      <c r="B499" s="180" t="s">
        <v>2045</v>
      </c>
      <c r="C499" s="181">
        <v>0</v>
      </c>
      <c r="D499" s="181">
        <v>0</v>
      </c>
      <c r="E499" s="181">
        <v>0</v>
      </c>
      <c r="F499" s="181">
        <v>0</v>
      </c>
      <c r="G499" s="181">
        <v>0</v>
      </c>
      <c r="H499" s="182">
        <v>0</v>
      </c>
      <c r="I499" s="170"/>
    </row>
    <row r="500" spans="1:9" x14ac:dyDescent="0.3">
      <c r="A500" s="179">
        <v>147040</v>
      </c>
      <c r="B500" s="180" t="s">
        <v>2046</v>
      </c>
      <c r="C500" s="181">
        <v>0</v>
      </c>
      <c r="D500" s="181">
        <v>0</v>
      </c>
      <c r="E500" s="181">
        <v>0</v>
      </c>
      <c r="F500" s="181">
        <v>0</v>
      </c>
      <c r="G500" s="181">
        <v>0</v>
      </c>
      <c r="H500" s="182">
        <v>0</v>
      </c>
      <c r="I500" s="170"/>
    </row>
    <row r="501" spans="1:9" x14ac:dyDescent="0.3">
      <c r="A501" s="179">
        <v>147045</v>
      </c>
      <c r="B501" s="180" t="s">
        <v>2047</v>
      </c>
      <c r="C501" s="181">
        <v>0</v>
      </c>
      <c r="D501" s="181">
        <v>0</v>
      </c>
      <c r="E501" s="181">
        <v>0</v>
      </c>
      <c r="F501" s="181">
        <v>0</v>
      </c>
      <c r="G501" s="181">
        <v>0</v>
      </c>
      <c r="H501" s="182">
        <v>0</v>
      </c>
      <c r="I501" s="170"/>
    </row>
    <row r="502" spans="1:9" x14ac:dyDescent="0.3">
      <c r="A502" s="179">
        <v>147050</v>
      </c>
      <c r="B502" s="180" t="s">
        <v>2048</v>
      </c>
      <c r="C502" s="181">
        <v>0</v>
      </c>
      <c r="D502" s="181">
        <v>0</v>
      </c>
      <c r="E502" s="181">
        <v>0</v>
      </c>
      <c r="F502" s="181">
        <v>0</v>
      </c>
      <c r="G502" s="181">
        <v>0</v>
      </c>
      <c r="H502" s="182">
        <v>0</v>
      </c>
      <c r="I502" s="170"/>
    </row>
    <row r="503" spans="1:9" x14ac:dyDescent="0.3">
      <c r="A503" s="175">
        <v>147100</v>
      </c>
      <c r="B503" s="176" t="s">
        <v>2050</v>
      </c>
      <c r="C503" s="177">
        <v>0</v>
      </c>
      <c r="D503" s="177">
        <v>0</v>
      </c>
      <c r="E503" s="177">
        <v>0</v>
      </c>
      <c r="F503" s="177">
        <v>0</v>
      </c>
      <c r="G503" s="177">
        <v>0</v>
      </c>
      <c r="H503" s="178">
        <v>0</v>
      </c>
      <c r="I503" s="170"/>
    </row>
    <row r="504" spans="1:9" x14ac:dyDescent="0.3">
      <c r="A504" s="179">
        <v>147105</v>
      </c>
      <c r="B504" s="180" t="s">
        <v>2039</v>
      </c>
      <c r="C504" s="181">
        <v>0</v>
      </c>
      <c r="D504" s="181">
        <v>0</v>
      </c>
      <c r="E504" s="181">
        <v>0</v>
      </c>
      <c r="F504" s="181">
        <v>0</v>
      </c>
      <c r="G504" s="181">
        <v>0</v>
      </c>
      <c r="H504" s="182">
        <v>0</v>
      </c>
      <c r="I504" s="170"/>
    </row>
    <row r="505" spans="1:9" x14ac:dyDescent="0.3">
      <c r="A505" s="179">
        <v>147110</v>
      </c>
      <c r="B505" s="180" t="s">
        <v>2040</v>
      </c>
      <c r="C505" s="181">
        <v>0</v>
      </c>
      <c r="D505" s="181">
        <v>0</v>
      </c>
      <c r="E505" s="181">
        <v>0</v>
      </c>
      <c r="F505" s="181">
        <v>0</v>
      </c>
      <c r="G505" s="181">
        <v>0</v>
      </c>
      <c r="H505" s="182">
        <v>0</v>
      </c>
      <c r="I505" s="170"/>
    </row>
    <row r="506" spans="1:9" x14ac:dyDescent="0.3">
      <c r="A506" s="179">
        <v>147115</v>
      </c>
      <c r="B506" s="180" t="s">
        <v>2041</v>
      </c>
      <c r="C506" s="181">
        <v>0</v>
      </c>
      <c r="D506" s="181">
        <v>0</v>
      </c>
      <c r="E506" s="181">
        <v>0</v>
      </c>
      <c r="F506" s="181">
        <v>0</v>
      </c>
      <c r="G506" s="181">
        <v>0</v>
      </c>
      <c r="H506" s="182">
        <v>0</v>
      </c>
      <c r="I506" s="170"/>
    </row>
    <row r="507" spans="1:9" x14ac:dyDescent="0.3">
      <c r="A507" s="179">
        <v>147120</v>
      </c>
      <c r="B507" s="180" t="s">
        <v>2042</v>
      </c>
      <c r="C507" s="181">
        <v>0</v>
      </c>
      <c r="D507" s="181">
        <v>0</v>
      </c>
      <c r="E507" s="181">
        <v>0</v>
      </c>
      <c r="F507" s="181">
        <v>0</v>
      </c>
      <c r="G507" s="181">
        <v>0</v>
      </c>
      <c r="H507" s="182">
        <v>0</v>
      </c>
      <c r="I507" s="170"/>
    </row>
    <row r="508" spans="1:9" x14ac:dyDescent="0.3">
      <c r="A508" s="179">
        <v>147125</v>
      </c>
      <c r="B508" s="180" t="s">
        <v>2043</v>
      </c>
      <c r="C508" s="181">
        <v>0</v>
      </c>
      <c r="D508" s="181">
        <v>0</v>
      </c>
      <c r="E508" s="181">
        <v>0</v>
      </c>
      <c r="F508" s="181">
        <v>0</v>
      </c>
      <c r="G508" s="181">
        <v>0</v>
      </c>
      <c r="H508" s="182">
        <v>0</v>
      </c>
      <c r="I508" s="170"/>
    </row>
    <row r="509" spans="1:9" x14ac:dyDescent="0.3">
      <c r="A509" s="179">
        <v>147130</v>
      </c>
      <c r="B509" s="180" t="s">
        <v>2044</v>
      </c>
      <c r="C509" s="181">
        <v>0</v>
      </c>
      <c r="D509" s="181">
        <v>0</v>
      </c>
      <c r="E509" s="181">
        <v>0</v>
      </c>
      <c r="F509" s="181">
        <v>0</v>
      </c>
      <c r="G509" s="181">
        <v>0</v>
      </c>
      <c r="H509" s="182">
        <v>0</v>
      </c>
      <c r="I509" s="170"/>
    </row>
    <row r="510" spans="1:9" x14ac:dyDescent="0.3">
      <c r="A510" s="179">
        <v>147135</v>
      </c>
      <c r="B510" s="180" t="s">
        <v>2045</v>
      </c>
      <c r="C510" s="181">
        <v>0</v>
      </c>
      <c r="D510" s="181">
        <v>0</v>
      </c>
      <c r="E510" s="181">
        <v>0</v>
      </c>
      <c r="F510" s="181">
        <v>0</v>
      </c>
      <c r="G510" s="181">
        <v>0</v>
      </c>
      <c r="H510" s="182">
        <v>0</v>
      </c>
      <c r="I510" s="170"/>
    </row>
    <row r="511" spans="1:9" x14ac:dyDescent="0.3">
      <c r="A511" s="179">
        <v>147140</v>
      </c>
      <c r="B511" s="180" t="s">
        <v>2046</v>
      </c>
      <c r="C511" s="181">
        <v>0</v>
      </c>
      <c r="D511" s="181">
        <v>0</v>
      </c>
      <c r="E511" s="181">
        <v>0</v>
      </c>
      <c r="F511" s="181">
        <v>0</v>
      </c>
      <c r="G511" s="181">
        <v>0</v>
      </c>
      <c r="H511" s="182">
        <v>0</v>
      </c>
      <c r="I511" s="170"/>
    </row>
    <row r="512" spans="1:9" x14ac:dyDescent="0.3">
      <c r="A512" s="179">
        <v>147145</v>
      </c>
      <c r="B512" s="180" t="s">
        <v>2047</v>
      </c>
      <c r="C512" s="181">
        <v>0</v>
      </c>
      <c r="D512" s="181">
        <v>0</v>
      </c>
      <c r="E512" s="181">
        <v>0</v>
      </c>
      <c r="F512" s="181">
        <v>0</v>
      </c>
      <c r="G512" s="181">
        <v>0</v>
      </c>
      <c r="H512" s="182">
        <v>0</v>
      </c>
      <c r="I512" s="170"/>
    </row>
    <row r="513" spans="1:9" x14ac:dyDescent="0.3">
      <c r="A513" s="179">
        <v>147150</v>
      </c>
      <c r="B513" s="180" t="s">
        <v>2048</v>
      </c>
      <c r="C513" s="181">
        <v>0</v>
      </c>
      <c r="D513" s="181">
        <v>0</v>
      </c>
      <c r="E513" s="181">
        <v>0</v>
      </c>
      <c r="F513" s="181">
        <v>0</v>
      </c>
      <c r="G513" s="181">
        <v>0</v>
      </c>
      <c r="H513" s="182">
        <v>0</v>
      </c>
      <c r="I513" s="170"/>
    </row>
    <row r="514" spans="1:9" x14ac:dyDescent="0.3">
      <c r="A514" s="175">
        <v>147200</v>
      </c>
      <c r="B514" s="176" t="s">
        <v>2051</v>
      </c>
      <c r="C514" s="177">
        <v>0</v>
      </c>
      <c r="D514" s="177">
        <v>0</v>
      </c>
      <c r="E514" s="177">
        <v>0</v>
      </c>
      <c r="F514" s="177">
        <v>0</v>
      </c>
      <c r="G514" s="177">
        <v>0</v>
      </c>
      <c r="H514" s="178">
        <v>0</v>
      </c>
      <c r="I514" s="170"/>
    </row>
    <row r="515" spans="1:9" x14ac:dyDescent="0.3">
      <c r="A515" s="179">
        <v>147205</v>
      </c>
      <c r="B515" s="180" t="s">
        <v>2052</v>
      </c>
      <c r="C515" s="181">
        <v>0</v>
      </c>
      <c r="D515" s="181">
        <v>0</v>
      </c>
      <c r="E515" s="181">
        <v>0</v>
      </c>
      <c r="F515" s="181">
        <v>0</v>
      </c>
      <c r="G515" s="181">
        <v>0</v>
      </c>
      <c r="H515" s="182">
        <v>0</v>
      </c>
      <c r="I515" s="170"/>
    </row>
    <row r="516" spans="1:9" x14ac:dyDescent="0.3">
      <c r="A516" s="179">
        <v>147210</v>
      </c>
      <c r="B516" s="180" t="s">
        <v>2053</v>
      </c>
      <c r="C516" s="181">
        <v>0</v>
      </c>
      <c r="D516" s="181">
        <v>0</v>
      </c>
      <c r="E516" s="181">
        <v>0</v>
      </c>
      <c r="F516" s="181">
        <v>0</v>
      </c>
      <c r="G516" s="181">
        <v>0</v>
      </c>
      <c r="H516" s="182">
        <v>0</v>
      </c>
      <c r="I516" s="170"/>
    </row>
    <row r="517" spans="1:9" x14ac:dyDescent="0.3">
      <c r="A517" s="179">
        <v>147215</v>
      </c>
      <c r="B517" s="180" t="s">
        <v>2054</v>
      </c>
      <c r="C517" s="181">
        <v>0</v>
      </c>
      <c r="D517" s="181">
        <v>0</v>
      </c>
      <c r="E517" s="181">
        <v>0</v>
      </c>
      <c r="F517" s="181">
        <v>0</v>
      </c>
      <c r="G517" s="181">
        <v>0</v>
      </c>
      <c r="H517" s="182">
        <v>0</v>
      </c>
      <c r="I517" s="170"/>
    </row>
    <row r="518" spans="1:9" x14ac:dyDescent="0.3">
      <c r="A518" s="179">
        <v>147220</v>
      </c>
      <c r="B518" s="180" t="s">
        <v>2055</v>
      </c>
      <c r="C518" s="181">
        <v>0</v>
      </c>
      <c r="D518" s="181">
        <v>0</v>
      </c>
      <c r="E518" s="181">
        <v>0</v>
      </c>
      <c r="F518" s="181">
        <v>0</v>
      </c>
      <c r="G518" s="181">
        <v>0</v>
      </c>
      <c r="H518" s="182">
        <v>0</v>
      </c>
      <c r="I518" s="170"/>
    </row>
    <row r="519" spans="1:9" x14ac:dyDescent="0.3">
      <c r="A519" s="179">
        <v>147225</v>
      </c>
      <c r="B519" s="180" t="s">
        <v>2056</v>
      </c>
      <c r="C519" s="181">
        <v>0</v>
      </c>
      <c r="D519" s="181">
        <v>0</v>
      </c>
      <c r="E519" s="181">
        <v>0</v>
      </c>
      <c r="F519" s="181">
        <v>0</v>
      </c>
      <c r="G519" s="181">
        <v>0</v>
      </c>
      <c r="H519" s="182">
        <v>0</v>
      </c>
      <c r="I519" s="170"/>
    </row>
    <row r="520" spans="1:9" x14ac:dyDescent="0.3">
      <c r="A520" s="179">
        <v>147230</v>
      </c>
      <c r="B520" s="180" t="s">
        <v>2057</v>
      </c>
      <c r="C520" s="181">
        <v>0</v>
      </c>
      <c r="D520" s="181">
        <v>0</v>
      </c>
      <c r="E520" s="181">
        <v>0</v>
      </c>
      <c r="F520" s="181">
        <v>0</v>
      </c>
      <c r="G520" s="181">
        <v>0</v>
      </c>
      <c r="H520" s="182">
        <v>0</v>
      </c>
      <c r="I520" s="170"/>
    </row>
    <row r="521" spans="1:9" x14ac:dyDescent="0.3">
      <c r="A521" s="179">
        <v>147235</v>
      </c>
      <c r="B521" s="180" t="s">
        <v>2058</v>
      </c>
      <c r="C521" s="181">
        <v>0</v>
      </c>
      <c r="D521" s="181">
        <v>0</v>
      </c>
      <c r="E521" s="181">
        <v>0</v>
      </c>
      <c r="F521" s="181">
        <v>0</v>
      </c>
      <c r="G521" s="181">
        <v>0</v>
      </c>
      <c r="H521" s="182">
        <v>0</v>
      </c>
      <c r="I521" s="170"/>
    </row>
    <row r="522" spans="1:9" x14ac:dyDescent="0.3">
      <c r="A522" s="179">
        <v>147240</v>
      </c>
      <c r="B522" s="180" t="s">
        <v>2059</v>
      </c>
      <c r="C522" s="181">
        <v>0</v>
      </c>
      <c r="D522" s="181">
        <v>0</v>
      </c>
      <c r="E522" s="181">
        <v>0</v>
      </c>
      <c r="F522" s="181">
        <v>0</v>
      </c>
      <c r="G522" s="181">
        <v>0</v>
      </c>
      <c r="H522" s="182">
        <v>0</v>
      </c>
      <c r="I522" s="170"/>
    </row>
    <row r="523" spans="1:9" x14ac:dyDescent="0.3">
      <c r="A523" s="179">
        <v>147245</v>
      </c>
      <c r="B523" s="180" t="s">
        <v>2060</v>
      </c>
      <c r="C523" s="181">
        <v>0</v>
      </c>
      <c r="D523" s="181">
        <v>0</v>
      </c>
      <c r="E523" s="181">
        <v>0</v>
      </c>
      <c r="F523" s="181">
        <v>0</v>
      </c>
      <c r="G523" s="181">
        <v>0</v>
      </c>
      <c r="H523" s="182">
        <v>0</v>
      </c>
      <c r="I523" s="170"/>
    </row>
    <row r="524" spans="1:9" x14ac:dyDescent="0.3">
      <c r="A524" s="179">
        <v>147250</v>
      </c>
      <c r="B524" s="180" t="s">
        <v>2061</v>
      </c>
      <c r="C524" s="181">
        <v>0</v>
      </c>
      <c r="D524" s="181">
        <v>0</v>
      </c>
      <c r="E524" s="181">
        <v>0</v>
      </c>
      <c r="F524" s="181">
        <v>0</v>
      </c>
      <c r="G524" s="181">
        <v>0</v>
      </c>
      <c r="H524" s="182">
        <v>0</v>
      </c>
      <c r="I524" s="170"/>
    </row>
    <row r="525" spans="1:9" x14ac:dyDescent="0.3">
      <c r="A525" s="175">
        <v>147300</v>
      </c>
      <c r="B525" s="176" t="s">
        <v>1183</v>
      </c>
      <c r="C525" s="177">
        <v>324167</v>
      </c>
      <c r="D525" s="177">
        <v>328761</v>
      </c>
      <c r="E525" s="177">
        <v>967939</v>
      </c>
      <c r="F525" s="177">
        <v>432845</v>
      </c>
      <c r="G525" s="177">
        <v>1616651</v>
      </c>
      <c r="H525" s="178">
        <v>61933</v>
      </c>
      <c r="I525" s="170"/>
    </row>
    <row r="526" spans="1:9" x14ac:dyDescent="0.3">
      <c r="A526" s="179">
        <v>147305</v>
      </c>
      <c r="B526" s="180" t="s">
        <v>2062</v>
      </c>
      <c r="C526" s="181">
        <v>0</v>
      </c>
      <c r="D526" s="181">
        <v>0</v>
      </c>
      <c r="E526" s="181">
        <v>0</v>
      </c>
      <c r="F526" s="181">
        <v>0</v>
      </c>
      <c r="G526" s="181">
        <v>0</v>
      </c>
      <c r="H526" s="182">
        <v>0</v>
      </c>
      <c r="I526" s="170"/>
    </row>
    <row r="527" spans="1:9" x14ac:dyDescent="0.3">
      <c r="A527" s="179">
        <v>147310</v>
      </c>
      <c r="B527" s="180" t="s">
        <v>2063</v>
      </c>
      <c r="C527" s="181">
        <v>0</v>
      </c>
      <c r="D527" s="181">
        <v>0</v>
      </c>
      <c r="E527" s="181">
        <v>0</v>
      </c>
      <c r="F527" s="181">
        <v>0</v>
      </c>
      <c r="G527" s="181">
        <v>0</v>
      </c>
      <c r="H527" s="182">
        <v>0</v>
      </c>
      <c r="I527" s="170"/>
    </row>
    <row r="528" spans="1:9" x14ac:dyDescent="0.3">
      <c r="A528" s="179">
        <v>147315</v>
      </c>
      <c r="B528" s="180" t="s">
        <v>1180</v>
      </c>
      <c r="C528" s="181">
        <v>186741</v>
      </c>
      <c r="D528" s="181">
        <v>86176</v>
      </c>
      <c r="E528" s="181">
        <v>0</v>
      </c>
      <c r="F528" s="181">
        <v>30125</v>
      </c>
      <c r="G528" s="181">
        <v>210534</v>
      </c>
      <c r="H528" s="182">
        <v>-255360</v>
      </c>
      <c r="I528" s="170"/>
    </row>
    <row r="529" spans="1:9" x14ac:dyDescent="0.3">
      <c r="A529" s="179">
        <v>147320</v>
      </c>
      <c r="B529" s="180" t="s">
        <v>1179</v>
      </c>
      <c r="C529" s="181">
        <v>0</v>
      </c>
      <c r="D529" s="181">
        <v>88730</v>
      </c>
      <c r="E529" s="181">
        <v>374159</v>
      </c>
      <c r="F529" s="181">
        <v>239998</v>
      </c>
      <c r="G529" s="181">
        <v>665672</v>
      </c>
      <c r="H529" s="182">
        <v>96800</v>
      </c>
      <c r="I529" s="170"/>
    </row>
    <row r="530" spans="1:9" x14ac:dyDescent="0.3">
      <c r="A530" s="179">
        <v>147325</v>
      </c>
      <c r="B530" s="180" t="s">
        <v>2064</v>
      </c>
      <c r="C530" s="181">
        <v>0</v>
      </c>
      <c r="D530" s="181">
        <v>0</v>
      </c>
      <c r="E530" s="181">
        <v>0</v>
      </c>
      <c r="F530" s="181">
        <v>0</v>
      </c>
      <c r="G530" s="181">
        <v>0</v>
      </c>
      <c r="H530" s="182">
        <v>0</v>
      </c>
      <c r="I530" s="170"/>
    </row>
    <row r="531" spans="1:9" x14ac:dyDescent="0.3">
      <c r="A531" s="179">
        <v>147330</v>
      </c>
      <c r="B531" s="180" t="s">
        <v>1177</v>
      </c>
      <c r="C531" s="181">
        <v>0</v>
      </c>
      <c r="D531" s="181">
        <v>0</v>
      </c>
      <c r="E531" s="181">
        <v>0</v>
      </c>
      <c r="F531" s="181">
        <v>0</v>
      </c>
      <c r="G531" s="181">
        <v>0</v>
      </c>
      <c r="H531" s="182">
        <v>0</v>
      </c>
      <c r="I531" s="170"/>
    </row>
    <row r="532" spans="1:9" x14ac:dyDescent="0.3">
      <c r="A532" s="179">
        <v>147395</v>
      </c>
      <c r="B532" s="180" t="s">
        <v>1176</v>
      </c>
      <c r="C532" s="181">
        <v>137426</v>
      </c>
      <c r="D532" s="181">
        <v>153855</v>
      </c>
      <c r="E532" s="181">
        <v>593780</v>
      </c>
      <c r="F532" s="181">
        <v>162722</v>
      </c>
      <c r="G532" s="181">
        <v>740445</v>
      </c>
      <c r="H532" s="182">
        <v>220493</v>
      </c>
      <c r="I532" s="170"/>
    </row>
    <row r="533" spans="1:9" x14ac:dyDescent="0.3">
      <c r="A533" s="179">
        <v>147399</v>
      </c>
      <c r="B533" s="180" t="s">
        <v>1175</v>
      </c>
      <c r="C533" s="181">
        <v>0</v>
      </c>
      <c r="D533" s="181">
        <v>0</v>
      </c>
      <c r="E533" s="181">
        <v>0</v>
      </c>
      <c r="F533" s="181">
        <v>0</v>
      </c>
      <c r="G533" s="181">
        <v>0</v>
      </c>
      <c r="H533" s="182">
        <v>0</v>
      </c>
      <c r="I533" s="170"/>
    </row>
    <row r="534" spans="1:9" x14ac:dyDescent="0.3">
      <c r="A534" s="175">
        <v>147400</v>
      </c>
      <c r="B534" s="176" t="s">
        <v>2065</v>
      </c>
      <c r="C534" s="177">
        <v>0</v>
      </c>
      <c r="D534" s="177">
        <v>0</v>
      </c>
      <c r="E534" s="177">
        <v>0</v>
      </c>
      <c r="F534" s="177">
        <v>0</v>
      </c>
      <c r="G534" s="177">
        <v>0</v>
      </c>
      <c r="H534" s="178">
        <v>0</v>
      </c>
      <c r="I534" s="170"/>
    </row>
    <row r="535" spans="1:9" x14ac:dyDescent="0.3">
      <c r="A535" s="179">
        <v>147405</v>
      </c>
      <c r="B535" s="180" t="s">
        <v>1988</v>
      </c>
      <c r="C535" s="181">
        <v>0</v>
      </c>
      <c r="D535" s="181">
        <v>0</v>
      </c>
      <c r="E535" s="181">
        <v>0</v>
      </c>
      <c r="F535" s="181">
        <v>0</v>
      </c>
      <c r="G535" s="181">
        <v>0</v>
      </c>
      <c r="H535" s="182">
        <v>0</v>
      </c>
      <c r="I535" s="170"/>
    </row>
    <row r="536" spans="1:9" x14ac:dyDescent="0.3">
      <c r="A536" s="179">
        <v>147410</v>
      </c>
      <c r="B536" s="180" t="s">
        <v>1989</v>
      </c>
      <c r="C536" s="181">
        <v>0</v>
      </c>
      <c r="D536" s="181">
        <v>0</v>
      </c>
      <c r="E536" s="181">
        <v>0</v>
      </c>
      <c r="F536" s="181">
        <v>0</v>
      </c>
      <c r="G536" s="181">
        <v>0</v>
      </c>
      <c r="H536" s="182">
        <v>0</v>
      </c>
      <c r="I536" s="170"/>
    </row>
    <row r="537" spans="1:9" x14ac:dyDescent="0.3">
      <c r="A537" s="179">
        <v>147415</v>
      </c>
      <c r="B537" s="180" t="s">
        <v>1990</v>
      </c>
      <c r="C537" s="181">
        <v>0</v>
      </c>
      <c r="D537" s="181">
        <v>0</v>
      </c>
      <c r="E537" s="181">
        <v>0</v>
      </c>
      <c r="F537" s="181">
        <v>0</v>
      </c>
      <c r="G537" s="181">
        <v>0</v>
      </c>
      <c r="H537" s="182">
        <v>0</v>
      </c>
      <c r="I537" s="170"/>
    </row>
    <row r="538" spans="1:9" x14ac:dyDescent="0.3">
      <c r="A538" s="179">
        <v>147420</v>
      </c>
      <c r="B538" s="180" t="s">
        <v>1991</v>
      </c>
      <c r="C538" s="181">
        <v>0</v>
      </c>
      <c r="D538" s="181">
        <v>0</v>
      </c>
      <c r="E538" s="181">
        <v>0</v>
      </c>
      <c r="F538" s="181">
        <v>0</v>
      </c>
      <c r="G538" s="181">
        <v>0</v>
      </c>
      <c r="H538" s="182">
        <v>0</v>
      </c>
      <c r="I538" s="170"/>
    </row>
    <row r="539" spans="1:9" x14ac:dyDescent="0.3">
      <c r="A539" s="179">
        <v>147425</v>
      </c>
      <c r="B539" s="180" t="s">
        <v>1992</v>
      </c>
      <c r="C539" s="181">
        <v>0</v>
      </c>
      <c r="D539" s="181">
        <v>0</v>
      </c>
      <c r="E539" s="181">
        <v>0</v>
      </c>
      <c r="F539" s="181">
        <v>0</v>
      </c>
      <c r="G539" s="181">
        <v>0</v>
      </c>
      <c r="H539" s="182">
        <v>0</v>
      </c>
      <c r="I539" s="170"/>
    </row>
    <row r="540" spans="1:9" x14ac:dyDescent="0.3">
      <c r="A540" s="175">
        <v>147500</v>
      </c>
      <c r="B540" s="176" t="s">
        <v>2066</v>
      </c>
      <c r="C540" s="177">
        <v>0</v>
      </c>
      <c r="D540" s="177">
        <v>0</v>
      </c>
      <c r="E540" s="177">
        <v>0</v>
      </c>
      <c r="F540" s="177">
        <v>0</v>
      </c>
      <c r="G540" s="177">
        <v>0</v>
      </c>
      <c r="H540" s="178">
        <v>0</v>
      </c>
      <c r="I540" s="170"/>
    </row>
    <row r="541" spans="1:9" x14ac:dyDescent="0.3">
      <c r="A541" s="179">
        <v>147505</v>
      </c>
      <c r="B541" s="180" t="s">
        <v>1988</v>
      </c>
      <c r="C541" s="181">
        <v>0</v>
      </c>
      <c r="D541" s="181">
        <v>0</v>
      </c>
      <c r="E541" s="181">
        <v>0</v>
      </c>
      <c r="F541" s="181">
        <v>0</v>
      </c>
      <c r="G541" s="181">
        <v>0</v>
      </c>
      <c r="H541" s="182">
        <v>0</v>
      </c>
      <c r="I541" s="170"/>
    </row>
    <row r="542" spans="1:9" x14ac:dyDescent="0.3">
      <c r="A542" s="179">
        <v>147510</v>
      </c>
      <c r="B542" s="180" t="s">
        <v>1989</v>
      </c>
      <c r="C542" s="181">
        <v>0</v>
      </c>
      <c r="D542" s="181">
        <v>0</v>
      </c>
      <c r="E542" s="181">
        <v>0</v>
      </c>
      <c r="F542" s="181">
        <v>0</v>
      </c>
      <c r="G542" s="181">
        <v>0</v>
      </c>
      <c r="H542" s="182">
        <v>0</v>
      </c>
      <c r="I542" s="170"/>
    </row>
    <row r="543" spans="1:9" x14ac:dyDescent="0.3">
      <c r="A543" s="179">
        <v>147515</v>
      </c>
      <c r="B543" s="180" t="s">
        <v>1990</v>
      </c>
      <c r="C543" s="181">
        <v>0</v>
      </c>
      <c r="D543" s="181">
        <v>0</v>
      </c>
      <c r="E543" s="181">
        <v>0</v>
      </c>
      <c r="F543" s="181">
        <v>0</v>
      </c>
      <c r="G543" s="181">
        <v>0</v>
      </c>
      <c r="H543" s="182">
        <v>0</v>
      </c>
      <c r="I543" s="170"/>
    </row>
    <row r="544" spans="1:9" x14ac:dyDescent="0.3">
      <c r="A544" s="179">
        <v>147520</v>
      </c>
      <c r="B544" s="180" t="s">
        <v>1991</v>
      </c>
      <c r="C544" s="181">
        <v>0</v>
      </c>
      <c r="D544" s="181">
        <v>0</v>
      </c>
      <c r="E544" s="181">
        <v>0</v>
      </c>
      <c r="F544" s="181">
        <v>0</v>
      </c>
      <c r="G544" s="181">
        <v>0</v>
      </c>
      <c r="H544" s="182">
        <v>0</v>
      </c>
      <c r="I544" s="170"/>
    </row>
    <row r="545" spans="1:9" x14ac:dyDescent="0.3">
      <c r="A545" s="179">
        <v>147525</v>
      </c>
      <c r="B545" s="180" t="s">
        <v>1992</v>
      </c>
      <c r="C545" s="181">
        <v>0</v>
      </c>
      <c r="D545" s="181">
        <v>0</v>
      </c>
      <c r="E545" s="181">
        <v>0</v>
      </c>
      <c r="F545" s="181">
        <v>0</v>
      </c>
      <c r="G545" s="181">
        <v>0</v>
      </c>
      <c r="H545" s="182">
        <v>0</v>
      </c>
      <c r="I545" s="170"/>
    </row>
    <row r="546" spans="1:9" x14ac:dyDescent="0.3">
      <c r="A546" s="171">
        <v>150000</v>
      </c>
      <c r="B546" s="172" t="s">
        <v>2067</v>
      </c>
      <c r="C546" s="173">
        <v>0</v>
      </c>
      <c r="D546" s="173">
        <v>0</v>
      </c>
      <c r="E546" s="173">
        <v>0</v>
      </c>
      <c r="F546" s="173">
        <v>0</v>
      </c>
      <c r="G546" s="173">
        <v>0</v>
      </c>
      <c r="H546" s="174">
        <v>0</v>
      </c>
      <c r="I546" s="170"/>
    </row>
    <row r="547" spans="1:9" x14ac:dyDescent="0.3">
      <c r="A547" s="175">
        <v>150500</v>
      </c>
      <c r="B547" s="176" t="s">
        <v>2068</v>
      </c>
      <c r="C547" s="177">
        <v>0</v>
      </c>
      <c r="D547" s="177">
        <v>0</v>
      </c>
      <c r="E547" s="177">
        <v>0</v>
      </c>
      <c r="F547" s="177">
        <v>0</v>
      </c>
      <c r="G547" s="177">
        <v>0</v>
      </c>
      <c r="H547" s="178">
        <v>0</v>
      </c>
      <c r="I547" s="170"/>
    </row>
    <row r="548" spans="1:9" x14ac:dyDescent="0.3">
      <c r="A548" s="179">
        <v>150505</v>
      </c>
      <c r="B548" s="180" t="s">
        <v>2069</v>
      </c>
      <c r="C548" s="181">
        <v>0</v>
      </c>
      <c r="D548" s="181">
        <v>0</v>
      </c>
      <c r="E548" s="181">
        <v>0</v>
      </c>
      <c r="F548" s="181">
        <v>0</v>
      </c>
      <c r="G548" s="181">
        <v>0</v>
      </c>
      <c r="H548" s="182">
        <v>0</v>
      </c>
      <c r="I548" s="170"/>
    </row>
    <row r="549" spans="1:9" x14ac:dyDescent="0.3">
      <c r="A549" s="179">
        <v>150510</v>
      </c>
      <c r="B549" s="180" t="s">
        <v>512</v>
      </c>
      <c r="C549" s="181">
        <v>0</v>
      </c>
      <c r="D549" s="181">
        <v>0</v>
      </c>
      <c r="E549" s="181">
        <v>0</v>
      </c>
      <c r="F549" s="181">
        <v>0</v>
      </c>
      <c r="G549" s="181">
        <v>0</v>
      </c>
      <c r="H549" s="182">
        <v>0</v>
      </c>
      <c r="I549" s="170"/>
    </row>
    <row r="550" spans="1:9" x14ac:dyDescent="0.3">
      <c r="A550" s="179">
        <v>150515</v>
      </c>
      <c r="B550" s="180" t="s">
        <v>510</v>
      </c>
      <c r="C550" s="181">
        <v>0</v>
      </c>
      <c r="D550" s="181">
        <v>0</v>
      </c>
      <c r="E550" s="181">
        <v>0</v>
      </c>
      <c r="F550" s="181">
        <v>0</v>
      </c>
      <c r="G550" s="181">
        <v>0</v>
      </c>
      <c r="H550" s="182">
        <v>0</v>
      </c>
      <c r="I550" s="170"/>
    </row>
    <row r="551" spans="1:9" x14ac:dyDescent="0.3">
      <c r="A551" s="179">
        <v>150520</v>
      </c>
      <c r="B551" s="180" t="s">
        <v>213</v>
      </c>
      <c r="C551" s="181">
        <v>0</v>
      </c>
      <c r="D551" s="181">
        <v>0</v>
      </c>
      <c r="E551" s="181">
        <v>0</v>
      </c>
      <c r="F551" s="181">
        <v>0</v>
      </c>
      <c r="G551" s="181">
        <v>0</v>
      </c>
      <c r="H551" s="182">
        <v>0</v>
      </c>
      <c r="I551" s="170"/>
    </row>
    <row r="552" spans="1:9" x14ac:dyDescent="0.3">
      <c r="A552" s="179">
        <v>150525</v>
      </c>
      <c r="B552" s="180" t="s">
        <v>2070</v>
      </c>
      <c r="C552" s="181">
        <v>0</v>
      </c>
      <c r="D552" s="181">
        <v>0</v>
      </c>
      <c r="E552" s="181">
        <v>0</v>
      </c>
      <c r="F552" s="181">
        <v>0</v>
      </c>
      <c r="G552" s="181">
        <v>0</v>
      </c>
      <c r="H552" s="182">
        <v>0</v>
      </c>
      <c r="I552" s="170"/>
    </row>
    <row r="553" spans="1:9" x14ac:dyDescent="0.3">
      <c r="A553" s="179">
        <v>150599</v>
      </c>
      <c r="B553" s="180" t="s">
        <v>2071</v>
      </c>
      <c r="C553" s="181">
        <v>0</v>
      </c>
      <c r="D553" s="181">
        <v>0</v>
      </c>
      <c r="E553" s="181">
        <v>0</v>
      </c>
      <c r="F553" s="181">
        <v>0</v>
      </c>
      <c r="G553" s="181">
        <v>0</v>
      </c>
      <c r="H553" s="182">
        <v>0</v>
      </c>
      <c r="I553" s="170"/>
    </row>
    <row r="554" spans="1:9" x14ac:dyDescent="0.3">
      <c r="A554" s="175">
        <v>151000</v>
      </c>
      <c r="B554" s="176" t="s">
        <v>2072</v>
      </c>
      <c r="C554" s="177">
        <v>0</v>
      </c>
      <c r="D554" s="177">
        <v>0</v>
      </c>
      <c r="E554" s="177">
        <v>0</v>
      </c>
      <c r="F554" s="177">
        <v>0</v>
      </c>
      <c r="G554" s="177">
        <v>0</v>
      </c>
      <c r="H554" s="178">
        <v>0</v>
      </c>
      <c r="I554" s="170"/>
    </row>
    <row r="555" spans="1:9" x14ac:dyDescent="0.3">
      <c r="A555" s="179">
        <v>151005</v>
      </c>
      <c r="B555" s="180" t="s">
        <v>512</v>
      </c>
      <c r="C555" s="181">
        <v>0</v>
      </c>
      <c r="D555" s="181">
        <v>0</v>
      </c>
      <c r="E555" s="181">
        <v>0</v>
      </c>
      <c r="F555" s="181">
        <v>0</v>
      </c>
      <c r="G555" s="181">
        <v>0</v>
      </c>
      <c r="H555" s="182">
        <v>0</v>
      </c>
      <c r="I555" s="170"/>
    </row>
    <row r="556" spans="1:9" x14ac:dyDescent="0.3">
      <c r="A556" s="179">
        <v>151010</v>
      </c>
      <c r="B556" s="180" t="s">
        <v>2073</v>
      </c>
      <c r="C556" s="181">
        <v>0</v>
      </c>
      <c r="D556" s="181">
        <v>0</v>
      </c>
      <c r="E556" s="181">
        <v>0</v>
      </c>
      <c r="F556" s="181">
        <v>0</v>
      </c>
      <c r="G556" s="181">
        <v>0</v>
      </c>
      <c r="H556" s="182">
        <v>0</v>
      </c>
      <c r="I556" s="170"/>
    </row>
    <row r="557" spans="1:9" x14ac:dyDescent="0.3">
      <c r="A557" s="179">
        <v>151015</v>
      </c>
      <c r="B557" s="180" t="s">
        <v>510</v>
      </c>
      <c r="C557" s="181">
        <v>0</v>
      </c>
      <c r="D557" s="181">
        <v>0</v>
      </c>
      <c r="E557" s="181">
        <v>0</v>
      </c>
      <c r="F557" s="181">
        <v>0</v>
      </c>
      <c r="G557" s="181">
        <v>0</v>
      </c>
      <c r="H557" s="182">
        <v>0</v>
      </c>
      <c r="I557" s="170"/>
    </row>
    <row r="558" spans="1:9" x14ac:dyDescent="0.3">
      <c r="A558" s="179">
        <v>151020</v>
      </c>
      <c r="B558" s="180" t="s">
        <v>213</v>
      </c>
      <c r="C558" s="181">
        <v>0</v>
      </c>
      <c r="D558" s="181">
        <v>0</v>
      </c>
      <c r="E558" s="181">
        <v>0</v>
      </c>
      <c r="F558" s="181">
        <v>0</v>
      </c>
      <c r="G558" s="181">
        <v>0</v>
      </c>
      <c r="H558" s="182">
        <v>0</v>
      </c>
      <c r="I558" s="170"/>
    </row>
    <row r="559" spans="1:9" x14ac:dyDescent="0.3">
      <c r="A559" s="171">
        <v>160000</v>
      </c>
      <c r="B559" s="172" t="s">
        <v>1162</v>
      </c>
      <c r="C559" s="173">
        <v>164020909</v>
      </c>
      <c r="D559" s="173">
        <v>630646700.91999996</v>
      </c>
      <c r="E559" s="173">
        <v>725659040.87</v>
      </c>
      <c r="F559" s="173">
        <v>724343068</v>
      </c>
      <c r="G559" s="173">
        <v>371060324.86000001</v>
      </c>
      <c r="H559" s="174">
        <v>847078457.55999994</v>
      </c>
      <c r="I559" s="170"/>
    </row>
    <row r="560" spans="1:9" x14ac:dyDescent="0.3">
      <c r="A560" s="175">
        <v>160500</v>
      </c>
      <c r="B560" s="176" t="s">
        <v>1161</v>
      </c>
      <c r="C560" s="177">
        <v>0</v>
      </c>
      <c r="D560" s="177">
        <v>0</v>
      </c>
      <c r="E560" s="177">
        <v>0</v>
      </c>
      <c r="F560" s="177">
        <v>0</v>
      </c>
      <c r="G560" s="177">
        <v>0</v>
      </c>
      <c r="H560" s="178">
        <v>0</v>
      </c>
      <c r="I560" s="170"/>
    </row>
    <row r="561" spans="1:9" x14ac:dyDescent="0.3">
      <c r="A561" s="179">
        <v>160505</v>
      </c>
      <c r="B561" s="180" t="s">
        <v>1154</v>
      </c>
      <c r="C561" s="181">
        <v>0</v>
      </c>
      <c r="D561" s="181">
        <v>0</v>
      </c>
      <c r="E561" s="181">
        <v>0</v>
      </c>
      <c r="F561" s="181">
        <v>0</v>
      </c>
      <c r="G561" s="181">
        <v>0</v>
      </c>
      <c r="H561" s="182">
        <v>0</v>
      </c>
      <c r="I561" s="170"/>
    </row>
    <row r="562" spans="1:9" x14ac:dyDescent="0.3">
      <c r="A562" s="179">
        <v>160510</v>
      </c>
      <c r="B562" s="180" t="s">
        <v>2074</v>
      </c>
      <c r="C562" s="181">
        <v>0</v>
      </c>
      <c r="D562" s="181">
        <v>0</v>
      </c>
      <c r="E562" s="181">
        <v>0</v>
      </c>
      <c r="F562" s="181">
        <v>0</v>
      </c>
      <c r="G562" s="181">
        <v>0</v>
      </c>
      <c r="H562" s="182">
        <v>0</v>
      </c>
      <c r="I562" s="170"/>
    </row>
    <row r="563" spans="1:9" x14ac:dyDescent="0.3">
      <c r="A563" s="179">
        <v>160515</v>
      </c>
      <c r="B563" s="180" t="s">
        <v>2075</v>
      </c>
      <c r="C563" s="181">
        <v>0</v>
      </c>
      <c r="D563" s="181">
        <v>0</v>
      </c>
      <c r="E563" s="181">
        <v>0</v>
      </c>
      <c r="F563" s="181">
        <v>0</v>
      </c>
      <c r="G563" s="181">
        <v>0</v>
      </c>
      <c r="H563" s="182">
        <v>0</v>
      </c>
      <c r="I563" s="170"/>
    </row>
    <row r="564" spans="1:9" x14ac:dyDescent="0.3">
      <c r="A564" s="179">
        <v>160520</v>
      </c>
      <c r="B564" s="180" t="s">
        <v>2076</v>
      </c>
      <c r="C564" s="181">
        <v>0</v>
      </c>
      <c r="D564" s="181">
        <v>0</v>
      </c>
      <c r="E564" s="181">
        <v>0</v>
      </c>
      <c r="F564" s="181">
        <v>0</v>
      </c>
      <c r="G564" s="181">
        <v>0</v>
      </c>
      <c r="H564" s="182">
        <v>0</v>
      </c>
      <c r="I564" s="170"/>
    </row>
    <row r="565" spans="1:9" x14ac:dyDescent="0.3">
      <c r="A565" s="179">
        <v>160599</v>
      </c>
      <c r="B565" s="180" t="s">
        <v>1160</v>
      </c>
      <c r="C565" s="181">
        <v>0</v>
      </c>
      <c r="D565" s="181">
        <v>0</v>
      </c>
      <c r="E565" s="181">
        <v>0</v>
      </c>
      <c r="F565" s="181">
        <v>0</v>
      </c>
      <c r="G565" s="181">
        <v>0</v>
      </c>
      <c r="H565" s="182">
        <v>0</v>
      </c>
      <c r="I565" s="170"/>
    </row>
    <row r="566" spans="1:9" x14ac:dyDescent="0.3">
      <c r="A566" s="175">
        <v>161000</v>
      </c>
      <c r="B566" s="176" t="s">
        <v>1159</v>
      </c>
      <c r="C566" s="177">
        <v>0</v>
      </c>
      <c r="D566" s="177">
        <v>0</v>
      </c>
      <c r="E566" s="177">
        <v>0</v>
      </c>
      <c r="F566" s="177">
        <v>0</v>
      </c>
      <c r="G566" s="177">
        <v>0</v>
      </c>
      <c r="H566" s="178">
        <v>0</v>
      </c>
      <c r="I566" s="170"/>
    </row>
    <row r="567" spans="1:9" x14ac:dyDescent="0.3">
      <c r="A567" s="179">
        <v>161005</v>
      </c>
      <c r="B567" s="180" t="s">
        <v>1154</v>
      </c>
      <c r="C567" s="181">
        <v>0</v>
      </c>
      <c r="D567" s="181">
        <v>0</v>
      </c>
      <c r="E567" s="181">
        <v>0</v>
      </c>
      <c r="F567" s="181">
        <v>0</v>
      </c>
      <c r="G567" s="181">
        <v>0</v>
      </c>
      <c r="H567" s="182">
        <v>0</v>
      </c>
      <c r="I567" s="170"/>
    </row>
    <row r="568" spans="1:9" x14ac:dyDescent="0.3">
      <c r="A568" s="179">
        <v>161010</v>
      </c>
      <c r="B568" s="180" t="s">
        <v>2074</v>
      </c>
      <c r="C568" s="181">
        <v>0</v>
      </c>
      <c r="D568" s="181">
        <v>0</v>
      </c>
      <c r="E568" s="181">
        <v>0</v>
      </c>
      <c r="F568" s="181">
        <v>0</v>
      </c>
      <c r="G568" s="181">
        <v>0</v>
      </c>
      <c r="H568" s="182">
        <v>0</v>
      </c>
      <c r="I568" s="170"/>
    </row>
    <row r="569" spans="1:9" x14ac:dyDescent="0.3">
      <c r="A569" s="179">
        <v>161015</v>
      </c>
      <c r="B569" s="180" t="s">
        <v>2075</v>
      </c>
      <c r="C569" s="181">
        <v>0</v>
      </c>
      <c r="D569" s="181">
        <v>0</v>
      </c>
      <c r="E569" s="181">
        <v>0</v>
      </c>
      <c r="F569" s="181">
        <v>0</v>
      </c>
      <c r="G569" s="181">
        <v>0</v>
      </c>
      <c r="H569" s="182">
        <v>0</v>
      </c>
      <c r="I569" s="170"/>
    </row>
    <row r="570" spans="1:9" x14ac:dyDescent="0.3">
      <c r="A570" s="179">
        <v>161020</v>
      </c>
      <c r="B570" s="180" t="s">
        <v>2076</v>
      </c>
      <c r="C570" s="181">
        <v>0</v>
      </c>
      <c r="D570" s="181">
        <v>0</v>
      </c>
      <c r="E570" s="181">
        <v>0</v>
      </c>
      <c r="F570" s="181">
        <v>0</v>
      </c>
      <c r="G570" s="181">
        <v>0</v>
      </c>
      <c r="H570" s="182">
        <v>0</v>
      </c>
      <c r="I570" s="170"/>
    </row>
    <row r="571" spans="1:9" x14ac:dyDescent="0.3">
      <c r="A571" s="179">
        <v>161099</v>
      </c>
      <c r="B571" s="180" t="s">
        <v>1158</v>
      </c>
      <c r="C571" s="181">
        <v>0</v>
      </c>
      <c r="D571" s="181">
        <v>0</v>
      </c>
      <c r="E571" s="181">
        <v>0</v>
      </c>
      <c r="F571" s="181">
        <v>0</v>
      </c>
      <c r="G571" s="181">
        <v>0</v>
      </c>
      <c r="H571" s="182">
        <v>0</v>
      </c>
      <c r="I571" s="170"/>
    </row>
    <row r="572" spans="1:9" x14ac:dyDescent="0.3">
      <c r="A572" s="175">
        <v>161500</v>
      </c>
      <c r="B572" s="176" t="s">
        <v>2077</v>
      </c>
      <c r="C572" s="177">
        <v>0</v>
      </c>
      <c r="D572" s="177">
        <v>0</v>
      </c>
      <c r="E572" s="177">
        <v>0</v>
      </c>
      <c r="F572" s="177">
        <v>0</v>
      </c>
      <c r="G572" s="177">
        <v>0</v>
      </c>
      <c r="H572" s="178">
        <v>0</v>
      </c>
      <c r="I572" s="170"/>
    </row>
    <row r="573" spans="1:9" x14ac:dyDescent="0.3">
      <c r="A573" s="179">
        <v>161505</v>
      </c>
      <c r="B573" s="180" t="s">
        <v>1154</v>
      </c>
      <c r="C573" s="181">
        <v>0</v>
      </c>
      <c r="D573" s="181">
        <v>0</v>
      </c>
      <c r="E573" s="181">
        <v>0</v>
      </c>
      <c r="F573" s="181">
        <v>0</v>
      </c>
      <c r="G573" s="181">
        <v>0</v>
      </c>
      <c r="H573" s="182">
        <v>0</v>
      </c>
      <c r="I573" s="170"/>
    </row>
    <row r="574" spans="1:9" x14ac:dyDescent="0.3">
      <c r="A574" s="179">
        <v>161510</v>
      </c>
      <c r="B574" s="180" t="s">
        <v>2074</v>
      </c>
      <c r="C574" s="181">
        <v>0</v>
      </c>
      <c r="D574" s="181">
        <v>0</v>
      </c>
      <c r="E574" s="181">
        <v>0</v>
      </c>
      <c r="F574" s="181">
        <v>0</v>
      </c>
      <c r="G574" s="181">
        <v>0</v>
      </c>
      <c r="H574" s="182">
        <v>0</v>
      </c>
      <c r="I574" s="170"/>
    </row>
    <row r="575" spans="1:9" x14ac:dyDescent="0.3">
      <c r="A575" s="179">
        <v>161515</v>
      </c>
      <c r="B575" s="180" t="s">
        <v>2075</v>
      </c>
      <c r="C575" s="181">
        <v>0</v>
      </c>
      <c r="D575" s="181">
        <v>0</v>
      </c>
      <c r="E575" s="181">
        <v>0</v>
      </c>
      <c r="F575" s="181">
        <v>0</v>
      </c>
      <c r="G575" s="181">
        <v>0</v>
      </c>
      <c r="H575" s="182">
        <v>0</v>
      </c>
      <c r="I575" s="170"/>
    </row>
    <row r="576" spans="1:9" x14ac:dyDescent="0.3">
      <c r="A576" s="179">
        <v>161520</v>
      </c>
      <c r="B576" s="180" t="s">
        <v>2076</v>
      </c>
      <c r="C576" s="181">
        <v>0</v>
      </c>
      <c r="D576" s="181">
        <v>0</v>
      </c>
      <c r="E576" s="181">
        <v>0</v>
      </c>
      <c r="F576" s="181">
        <v>0</v>
      </c>
      <c r="G576" s="181">
        <v>0</v>
      </c>
      <c r="H576" s="182">
        <v>0</v>
      </c>
      <c r="I576" s="170"/>
    </row>
    <row r="577" spans="1:9" x14ac:dyDescent="0.3">
      <c r="A577" s="179">
        <v>161599</v>
      </c>
      <c r="B577" s="180" t="s">
        <v>2078</v>
      </c>
      <c r="C577" s="181">
        <v>0</v>
      </c>
      <c r="D577" s="181">
        <v>0</v>
      </c>
      <c r="E577" s="181">
        <v>0</v>
      </c>
      <c r="F577" s="181">
        <v>0</v>
      </c>
      <c r="G577" s="181">
        <v>0</v>
      </c>
      <c r="H577" s="182">
        <v>0</v>
      </c>
      <c r="I577" s="170"/>
    </row>
    <row r="578" spans="1:9" x14ac:dyDescent="0.3">
      <c r="A578" s="175">
        <v>162000</v>
      </c>
      <c r="B578" s="176" t="s">
        <v>2079</v>
      </c>
      <c r="C578" s="177">
        <v>0</v>
      </c>
      <c r="D578" s="177">
        <v>0</v>
      </c>
      <c r="E578" s="177">
        <v>0</v>
      </c>
      <c r="F578" s="177">
        <v>0</v>
      </c>
      <c r="G578" s="177">
        <v>0</v>
      </c>
      <c r="H578" s="178">
        <v>0</v>
      </c>
      <c r="I578" s="170"/>
    </row>
    <row r="579" spans="1:9" x14ac:dyDescent="0.3">
      <c r="A579" s="179">
        <v>162005</v>
      </c>
      <c r="B579" s="180" t="s">
        <v>1154</v>
      </c>
      <c r="C579" s="181">
        <v>0</v>
      </c>
      <c r="D579" s="181">
        <v>0</v>
      </c>
      <c r="E579" s="181">
        <v>0</v>
      </c>
      <c r="F579" s="181">
        <v>0</v>
      </c>
      <c r="G579" s="181">
        <v>0</v>
      </c>
      <c r="H579" s="182">
        <v>0</v>
      </c>
      <c r="I579" s="170"/>
    </row>
    <row r="580" spans="1:9" x14ac:dyDescent="0.3">
      <c r="A580" s="179">
        <v>162010</v>
      </c>
      <c r="B580" s="180" t="s">
        <v>2074</v>
      </c>
      <c r="C580" s="181">
        <v>0</v>
      </c>
      <c r="D580" s="181">
        <v>0</v>
      </c>
      <c r="E580" s="181">
        <v>0</v>
      </c>
      <c r="F580" s="181">
        <v>0</v>
      </c>
      <c r="G580" s="181">
        <v>0</v>
      </c>
      <c r="H580" s="182">
        <v>0</v>
      </c>
      <c r="I580" s="170"/>
    </row>
    <row r="581" spans="1:9" x14ac:dyDescent="0.3">
      <c r="A581" s="179">
        <v>162015</v>
      </c>
      <c r="B581" s="180" t="s">
        <v>2075</v>
      </c>
      <c r="C581" s="181">
        <v>0</v>
      </c>
      <c r="D581" s="181">
        <v>0</v>
      </c>
      <c r="E581" s="181">
        <v>0</v>
      </c>
      <c r="F581" s="181">
        <v>0</v>
      </c>
      <c r="G581" s="181">
        <v>0</v>
      </c>
      <c r="H581" s="182">
        <v>0</v>
      </c>
      <c r="I581" s="170"/>
    </row>
    <row r="582" spans="1:9" x14ac:dyDescent="0.3">
      <c r="A582" s="179">
        <v>162020</v>
      </c>
      <c r="B582" s="180" t="s">
        <v>2076</v>
      </c>
      <c r="C582" s="181">
        <v>0</v>
      </c>
      <c r="D582" s="181">
        <v>0</v>
      </c>
      <c r="E582" s="181">
        <v>0</v>
      </c>
      <c r="F582" s="181">
        <v>0</v>
      </c>
      <c r="G582" s="181">
        <v>0</v>
      </c>
      <c r="H582" s="182">
        <v>0</v>
      </c>
      <c r="I582" s="170"/>
    </row>
    <row r="583" spans="1:9" x14ac:dyDescent="0.3">
      <c r="A583" s="179">
        <v>162099</v>
      </c>
      <c r="B583" s="180" t="s">
        <v>2080</v>
      </c>
      <c r="C583" s="181">
        <v>0</v>
      </c>
      <c r="D583" s="181">
        <v>0</v>
      </c>
      <c r="E583" s="181">
        <v>0</v>
      </c>
      <c r="F583" s="181">
        <v>0</v>
      </c>
      <c r="G583" s="181">
        <v>0</v>
      </c>
      <c r="H583" s="182">
        <v>0</v>
      </c>
      <c r="I583" s="170"/>
    </row>
    <row r="584" spans="1:9" x14ac:dyDescent="0.3">
      <c r="A584" s="175">
        <v>162500</v>
      </c>
      <c r="B584" s="176" t="s">
        <v>1149</v>
      </c>
      <c r="C584" s="177">
        <v>0</v>
      </c>
      <c r="D584" s="177">
        <v>0</v>
      </c>
      <c r="E584" s="177">
        <v>0</v>
      </c>
      <c r="F584" s="177">
        <v>0</v>
      </c>
      <c r="G584" s="177">
        <v>0</v>
      </c>
      <c r="H584" s="178">
        <v>0</v>
      </c>
      <c r="I584" s="170"/>
    </row>
    <row r="585" spans="1:9" x14ac:dyDescent="0.3">
      <c r="A585" s="179">
        <v>162505</v>
      </c>
      <c r="B585" s="180" t="s">
        <v>2081</v>
      </c>
      <c r="C585" s="181">
        <v>0</v>
      </c>
      <c r="D585" s="181">
        <v>0</v>
      </c>
      <c r="E585" s="181">
        <v>0</v>
      </c>
      <c r="F585" s="181">
        <v>0</v>
      </c>
      <c r="G585" s="181">
        <v>0</v>
      </c>
      <c r="H585" s="182">
        <v>0</v>
      </c>
      <c r="I585" s="170"/>
    </row>
    <row r="586" spans="1:9" x14ac:dyDescent="0.3">
      <c r="A586" s="179">
        <v>162510</v>
      </c>
      <c r="B586" s="180" t="s">
        <v>1147</v>
      </c>
      <c r="C586" s="181">
        <v>0</v>
      </c>
      <c r="D586" s="181">
        <v>0</v>
      </c>
      <c r="E586" s="181">
        <v>0</v>
      </c>
      <c r="F586" s="181">
        <v>0</v>
      </c>
      <c r="G586" s="181">
        <v>0</v>
      </c>
      <c r="H586" s="182">
        <v>0</v>
      </c>
      <c r="I586" s="170"/>
    </row>
    <row r="587" spans="1:9" x14ac:dyDescent="0.3">
      <c r="A587" s="179">
        <v>162515</v>
      </c>
      <c r="B587" s="180" t="s">
        <v>1146</v>
      </c>
      <c r="C587" s="181">
        <v>0</v>
      </c>
      <c r="D587" s="181">
        <v>0</v>
      </c>
      <c r="E587" s="181">
        <v>0</v>
      </c>
      <c r="F587" s="181">
        <v>0</v>
      </c>
      <c r="G587" s="181">
        <v>0</v>
      </c>
      <c r="H587" s="182">
        <v>0</v>
      </c>
      <c r="I587" s="170"/>
    </row>
    <row r="588" spans="1:9" x14ac:dyDescent="0.3">
      <c r="A588" s="179">
        <v>162595</v>
      </c>
      <c r="B588" s="180" t="s">
        <v>1010</v>
      </c>
      <c r="C588" s="181">
        <v>0</v>
      </c>
      <c r="D588" s="181">
        <v>0</v>
      </c>
      <c r="E588" s="181">
        <v>0</v>
      </c>
      <c r="F588" s="181">
        <v>0</v>
      </c>
      <c r="G588" s="181">
        <v>0</v>
      </c>
      <c r="H588" s="182">
        <v>0</v>
      </c>
      <c r="I588" s="170"/>
    </row>
    <row r="589" spans="1:9" x14ac:dyDescent="0.3">
      <c r="A589" s="179">
        <v>162599</v>
      </c>
      <c r="B589" s="180" t="s">
        <v>1145</v>
      </c>
      <c r="C589" s="181">
        <v>0</v>
      </c>
      <c r="D589" s="181">
        <v>0</v>
      </c>
      <c r="E589" s="181">
        <v>0</v>
      </c>
      <c r="F589" s="181">
        <v>0</v>
      </c>
      <c r="G589" s="181">
        <v>0</v>
      </c>
      <c r="H589" s="182">
        <v>0</v>
      </c>
      <c r="I589" s="170"/>
    </row>
    <row r="590" spans="1:9" x14ac:dyDescent="0.3">
      <c r="A590" s="175">
        <v>163000</v>
      </c>
      <c r="B590" s="176" t="s">
        <v>1144</v>
      </c>
      <c r="C590" s="177">
        <v>0</v>
      </c>
      <c r="D590" s="177">
        <v>229071.2</v>
      </c>
      <c r="E590" s="177">
        <v>1429</v>
      </c>
      <c r="F590" s="177">
        <v>157950</v>
      </c>
      <c r="G590" s="177">
        <v>0</v>
      </c>
      <c r="H590" s="178">
        <v>0</v>
      </c>
      <c r="I590" s="170"/>
    </row>
    <row r="591" spans="1:9" x14ac:dyDescent="0.3">
      <c r="A591" s="179">
        <v>163010</v>
      </c>
      <c r="B591" s="180" t="s">
        <v>1143</v>
      </c>
      <c r="C591" s="181">
        <v>0</v>
      </c>
      <c r="D591" s="181">
        <v>0</v>
      </c>
      <c r="E591" s="181">
        <v>0</v>
      </c>
      <c r="F591" s="181">
        <v>0</v>
      </c>
      <c r="G591" s="181">
        <v>0</v>
      </c>
      <c r="H591" s="182">
        <v>0</v>
      </c>
      <c r="I591" s="170"/>
    </row>
    <row r="592" spans="1:9" x14ac:dyDescent="0.3">
      <c r="A592" s="179">
        <v>163020</v>
      </c>
      <c r="B592" s="180" t="s">
        <v>986</v>
      </c>
      <c r="C592" s="181">
        <v>0</v>
      </c>
      <c r="D592" s="181">
        <v>0</v>
      </c>
      <c r="E592" s="181">
        <v>0</v>
      </c>
      <c r="F592" s="181">
        <v>0</v>
      </c>
      <c r="G592" s="181">
        <v>0</v>
      </c>
      <c r="H592" s="182">
        <v>0</v>
      </c>
      <c r="I592" s="170"/>
    </row>
    <row r="593" spans="1:9" x14ac:dyDescent="0.3">
      <c r="A593" s="179">
        <v>163095</v>
      </c>
      <c r="B593" s="180" t="s">
        <v>213</v>
      </c>
      <c r="C593" s="181">
        <v>0</v>
      </c>
      <c r="D593" s="181">
        <v>229071.2</v>
      </c>
      <c r="E593" s="181">
        <v>1429</v>
      </c>
      <c r="F593" s="181">
        <v>157950</v>
      </c>
      <c r="G593" s="181">
        <v>0</v>
      </c>
      <c r="H593" s="182">
        <v>0</v>
      </c>
      <c r="I593" s="170"/>
    </row>
    <row r="594" spans="1:9" x14ac:dyDescent="0.3">
      <c r="A594" s="179">
        <v>163099</v>
      </c>
      <c r="B594" s="180" t="s">
        <v>1142</v>
      </c>
      <c r="C594" s="181">
        <v>0</v>
      </c>
      <c r="D594" s="181">
        <v>0</v>
      </c>
      <c r="E594" s="181">
        <v>0</v>
      </c>
      <c r="F594" s="181">
        <v>0</v>
      </c>
      <c r="G594" s="181">
        <v>0</v>
      </c>
      <c r="H594" s="182">
        <v>0</v>
      </c>
      <c r="I594" s="170"/>
    </row>
    <row r="595" spans="1:9" x14ac:dyDescent="0.3">
      <c r="A595" s="175">
        <v>163500</v>
      </c>
      <c r="B595" s="176" t="s">
        <v>904</v>
      </c>
      <c r="C595" s="177">
        <v>0</v>
      </c>
      <c r="D595" s="177">
        <v>0</v>
      </c>
      <c r="E595" s="177">
        <v>0</v>
      </c>
      <c r="F595" s="177">
        <v>0</v>
      </c>
      <c r="G595" s="177">
        <v>0</v>
      </c>
      <c r="H595" s="178">
        <v>0</v>
      </c>
      <c r="I595" s="170"/>
    </row>
    <row r="596" spans="1:9" x14ac:dyDescent="0.3">
      <c r="A596" s="179">
        <v>163505</v>
      </c>
      <c r="B596" s="180" t="s">
        <v>1141</v>
      </c>
      <c r="C596" s="181">
        <v>0</v>
      </c>
      <c r="D596" s="181">
        <v>0</v>
      </c>
      <c r="E596" s="181">
        <v>0</v>
      </c>
      <c r="F596" s="181">
        <v>0</v>
      </c>
      <c r="G596" s="181">
        <v>0</v>
      </c>
      <c r="H596" s="182">
        <v>0</v>
      </c>
      <c r="I596" s="170"/>
    </row>
    <row r="597" spans="1:9" x14ac:dyDescent="0.3">
      <c r="A597" s="179">
        <v>163510</v>
      </c>
      <c r="B597" s="180" t="s">
        <v>1140</v>
      </c>
      <c r="C597" s="181">
        <v>0</v>
      </c>
      <c r="D597" s="181">
        <v>0</v>
      </c>
      <c r="E597" s="181">
        <v>0</v>
      </c>
      <c r="F597" s="181">
        <v>0</v>
      </c>
      <c r="G597" s="181">
        <v>0</v>
      </c>
      <c r="H597" s="182">
        <v>0</v>
      </c>
      <c r="I597" s="170"/>
    </row>
    <row r="598" spans="1:9" x14ac:dyDescent="0.3">
      <c r="A598" s="179">
        <v>163599</v>
      </c>
      <c r="B598" s="180" t="s">
        <v>1138</v>
      </c>
      <c r="C598" s="181">
        <v>0</v>
      </c>
      <c r="D598" s="181">
        <v>0</v>
      </c>
      <c r="E598" s="181">
        <v>0</v>
      </c>
      <c r="F598" s="181">
        <v>0</v>
      </c>
      <c r="G598" s="181">
        <v>0</v>
      </c>
      <c r="H598" s="182">
        <v>0</v>
      </c>
      <c r="I598" s="170"/>
    </row>
    <row r="599" spans="1:9" x14ac:dyDescent="0.3">
      <c r="A599" s="175">
        <v>164000</v>
      </c>
      <c r="B599" s="176" t="s">
        <v>1137</v>
      </c>
      <c r="C599" s="177">
        <v>0</v>
      </c>
      <c r="D599" s="177">
        <v>0</v>
      </c>
      <c r="E599" s="177">
        <v>0</v>
      </c>
      <c r="F599" s="177">
        <v>0</v>
      </c>
      <c r="G599" s="177">
        <v>0</v>
      </c>
      <c r="H599" s="178">
        <v>0</v>
      </c>
      <c r="I599" s="170"/>
    </row>
    <row r="600" spans="1:9" x14ac:dyDescent="0.3">
      <c r="A600" s="179">
        <v>164005</v>
      </c>
      <c r="B600" s="180" t="s">
        <v>950</v>
      </c>
      <c r="C600" s="181">
        <v>0</v>
      </c>
      <c r="D600" s="181">
        <v>0</v>
      </c>
      <c r="E600" s="181">
        <v>0</v>
      </c>
      <c r="F600" s="181">
        <v>0</v>
      </c>
      <c r="G600" s="181">
        <v>0</v>
      </c>
      <c r="H600" s="182">
        <v>0</v>
      </c>
      <c r="I600" s="170"/>
    </row>
    <row r="601" spans="1:9" x14ac:dyDescent="0.3">
      <c r="A601" s="179">
        <v>164010</v>
      </c>
      <c r="B601" s="180" t="s">
        <v>2082</v>
      </c>
      <c r="C601" s="181">
        <v>0</v>
      </c>
      <c r="D601" s="181">
        <v>0</v>
      </c>
      <c r="E601" s="181">
        <v>0</v>
      </c>
      <c r="F601" s="181">
        <v>0</v>
      </c>
      <c r="G601" s="181">
        <v>0</v>
      </c>
      <c r="H601" s="182">
        <v>0</v>
      </c>
      <c r="I601" s="170"/>
    </row>
    <row r="602" spans="1:9" x14ac:dyDescent="0.3">
      <c r="A602" s="179">
        <v>164015</v>
      </c>
      <c r="B602" s="180" t="s">
        <v>1135</v>
      </c>
      <c r="C602" s="181">
        <v>0</v>
      </c>
      <c r="D602" s="181">
        <v>0</v>
      </c>
      <c r="E602" s="181">
        <v>0</v>
      </c>
      <c r="F602" s="181">
        <v>0</v>
      </c>
      <c r="G602" s="181">
        <v>0</v>
      </c>
      <c r="H602" s="182">
        <v>0</v>
      </c>
      <c r="I602" s="170"/>
    </row>
    <row r="603" spans="1:9" x14ac:dyDescent="0.3">
      <c r="A603" s="179">
        <v>164020</v>
      </c>
      <c r="B603" s="180" t="s">
        <v>1134</v>
      </c>
      <c r="C603" s="181">
        <v>0</v>
      </c>
      <c r="D603" s="181">
        <v>0</v>
      </c>
      <c r="E603" s="181">
        <v>0</v>
      </c>
      <c r="F603" s="181">
        <v>0</v>
      </c>
      <c r="G603" s="181">
        <v>0</v>
      </c>
      <c r="H603" s="182">
        <v>0</v>
      </c>
      <c r="I603" s="170"/>
    </row>
    <row r="604" spans="1:9" x14ac:dyDescent="0.3">
      <c r="A604" s="179">
        <v>164025</v>
      </c>
      <c r="B604" s="180" t="s">
        <v>2083</v>
      </c>
      <c r="C604" s="181">
        <v>0</v>
      </c>
      <c r="D604" s="181">
        <v>0</v>
      </c>
      <c r="E604" s="181">
        <v>0</v>
      </c>
      <c r="F604" s="181">
        <v>0</v>
      </c>
      <c r="G604" s="181">
        <v>0</v>
      </c>
      <c r="H604" s="182">
        <v>0</v>
      </c>
      <c r="I604" s="170"/>
    </row>
    <row r="605" spans="1:9" x14ac:dyDescent="0.3">
      <c r="A605" s="179">
        <v>164030</v>
      </c>
      <c r="B605" s="180" t="s">
        <v>1132</v>
      </c>
      <c r="C605" s="181">
        <v>0</v>
      </c>
      <c r="D605" s="181">
        <v>0</v>
      </c>
      <c r="E605" s="181">
        <v>0</v>
      </c>
      <c r="F605" s="181">
        <v>0</v>
      </c>
      <c r="G605" s="181">
        <v>0</v>
      </c>
      <c r="H605" s="182">
        <v>0</v>
      </c>
      <c r="I605" s="170"/>
    </row>
    <row r="606" spans="1:9" x14ac:dyDescent="0.3">
      <c r="A606" s="179">
        <v>164035</v>
      </c>
      <c r="B606" s="180" t="s">
        <v>1131</v>
      </c>
      <c r="C606" s="181">
        <v>0</v>
      </c>
      <c r="D606" s="181">
        <v>0</v>
      </c>
      <c r="E606" s="181">
        <v>0</v>
      </c>
      <c r="F606" s="181">
        <v>0</v>
      </c>
      <c r="G606" s="181">
        <v>0</v>
      </c>
      <c r="H606" s="182">
        <v>0</v>
      </c>
      <c r="I606" s="170"/>
    </row>
    <row r="607" spans="1:9" x14ac:dyDescent="0.3">
      <c r="A607" s="179">
        <v>164040</v>
      </c>
      <c r="B607" s="180" t="s">
        <v>1130</v>
      </c>
      <c r="C607" s="181">
        <v>0</v>
      </c>
      <c r="D607" s="181">
        <v>0</v>
      </c>
      <c r="E607" s="181">
        <v>0</v>
      </c>
      <c r="F607" s="181">
        <v>0</v>
      </c>
      <c r="G607" s="181">
        <v>0</v>
      </c>
      <c r="H607" s="182">
        <v>0</v>
      </c>
      <c r="I607" s="170"/>
    </row>
    <row r="608" spans="1:9" x14ac:dyDescent="0.3">
      <c r="A608" s="179">
        <v>164095</v>
      </c>
      <c r="B608" s="180" t="s">
        <v>1129</v>
      </c>
      <c r="C608" s="181">
        <v>0</v>
      </c>
      <c r="D608" s="181">
        <v>0</v>
      </c>
      <c r="E608" s="181">
        <v>0</v>
      </c>
      <c r="F608" s="181">
        <v>0</v>
      </c>
      <c r="G608" s="181">
        <v>0</v>
      </c>
      <c r="H608" s="182">
        <v>0</v>
      </c>
      <c r="I608" s="170"/>
    </row>
    <row r="609" spans="1:9" x14ac:dyDescent="0.3">
      <c r="A609" s="179">
        <v>164099</v>
      </c>
      <c r="B609" s="180" t="s">
        <v>1128</v>
      </c>
      <c r="C609" s="181">
        <v>0</v>
      </c>
      <c r="D609" s="181">
        <v>0</v>
      </c>
      <c r="E609" s="181">
        <v>0</v>
      </c>
      <c r="F609" s="181">
        <v>0</v>
      </c>
      <c r="G609" s="181">
        <v>0</v>
      </c>
      <c r="H609" s="182">
        <v>0</v>
      </c>
      <c r="I609" s="170"/>
    </row>
    <row r="610" spans="1:9" x14ac:dyDescent="0.3">
      <c r="A610" s="175">
        <v>165000</v>
      </c>
      <c r="B610" s="176" t="s">
        <v>1127</v>
      </c>
      <c r="C610" s="177">
        <v>163125827</v>
      </c>
      <c r="D610" s="177">
        <v>629860856</v>
      </c>
      <c r="E610" s="177">
        <v>722719503</v>
      </c>
      <c r="F610" s="177">
        <v>718850022</v>
      </c>
      <c r="G610" s="177">
        <v>370117103</v>
      </c>
      <c r="H610" s="178">
        <v>844825310</v>
      </c>
      <c r="I610" s="170"/>
    </row>
    <row r="611" spans="1:9" x14ac:dyDescent="0.3">
      <c r="A611" s="179">
        <v>165005</v>
      </c>
      <c r="B611" s="180" t="s">
        <v>1126</v>
      </c>
      <c r="C611" s="181">
        <v>156274514</v>
      </c>
      <c r="D611" s="181">
        <v>629549935</v>
      </c>
      <c r="E611" s="181">
        <v>722719503</v>
      </c>
      <c r="F611" s="181">
        <v>712105041</v>
      </c>
      <c r="G611" s="181">
        <v>369852158</v>
      </c>
      <c r="H611" s="182">
        <v>823847623</v>
      </c>
      <c r="I611" s="170"/>
    </row>
    <row r="612" spans="1:9" x14ac:dyDescent="0.3">
      <c r="A612" s="179">
        <v>165010</v>
      </c>
      <c r="B612" s="180" t="s">
        <v>1125</v>
      </c>
      <c r="C612" s="181">
        <v>7166472</v>
      </c>
      <c r="D612" s="181">
        <v>7542692</v>
      </c>
      <c r="E612" s="181">
        <v>0</v>
      </c>
      <c r="F612" s="181">
        <v>8500395</v>
      </c>
      <c r="G612" s="181">
        <v>416500</v>
      </c>
      <c r="H612" s="182">
        <v>21103649</v>
      </c>
      <c r="I612" s="170"/>
    </row>
    <row r="613" spans="1:9" x14ac:dyDescent="0.3">
      <c r="A613" s="179">
        <v>165015</v>
      </c>
      <c r="B613" s="180" t="s">
        <v>2084</v>
      </c>
      <c r="C613" s="181">
        <v>0</v>
      </c>
      <c r="D613" s="181">
        <v>0</v>
      </c>
      <c r="E613" s="181">
        <v>0</v>
      </c>
      <c r="F613" s="181">
        <v>0</v>
      </c>
      <c r="G613" s="181">
        <v>0</v>
      </c>
      <c r="H613" s="182">
        <v>0</v>
      </c>
      <c r="I613" s="170"/>
    </row>
    <row r="614" spans="1:9" x14ac:dyDescent="0.3">
      <c r="A614" s="179">
        <v>165095</v>
      </c>
      <c r="B614" s="180" t="s">
        <v>213</v>
      </c>
      <c r="C614" s="181">
        <v>0</v>
      </c>
      <c r="D614" s="181">
        <v>0</v>
      </c>
      <c r="E614" s="181">
        <v>0</v>
      </c>
      <c r="F614" s="181">
        <v>0</v>
      </c>
      <c r="G614" s="181">
        <v>0</v>
      </c>
      <c r="H614" s="182">
        <v>0</v>
      </c>
      <c r="I614" s="170"/>
    </row>
    <row r="615" spans="1:9" x14ac:dyDescent="0.3">
      <c r="A615" s="179">
        <v>165099</v>
      </c>
      <c r="B615" s="180" t="s">
        <v>1123</v>
      </c>
      <c r="C615" s="181">
        <v>315159</v>
      </c>
      <c r="D615" s="181">
        <v>7231771</v>
      </c>
      <c r="E615" s="181">
        <v>0</v>
      </c>
      <c r="F615" s="181">
        <v>1755414</v>
      </c>
      <c r="G615" s="181">
        <v>151555</v>
      </c>
      <c r="H615" s="182">
        <v>125962</v>
      </c>
      <c r="I615" s="170"/>
    </row>
    <row r="616" spans="1:9" x14ac:dyDescent="0.3">
      <c r="A616" s="175">
        <v>165500</v>
      </c>
      <c r="B616" s="176" t="s">
        <v>1122</v>
      </c>
      <c r="C616" s="177">
        <v>0</v>
      </c>
      <c r="D616" s="177">
        <v>0</v>
      </c>
      <c r="E616" s="177">
        <v>0</v>
      </c>
      <c r="F616" s="177">
        <v>0</v>
      </c>
      <c r="G616" s="177">
        <v>0</v>
      </c>
      <c r="H616" s="178">
        <v>0</v>
      </c>
      <c r="I616" s="170"/>
    </row>
    <row r="617" spans="1:9" x14ac:dyDescent="0.3">
      <c r="A617" s="179">
        <v>165505</v>
      </c>
      <c r="B617" s="180" t="s">
        <v>1121</v>
      </c>
      <c r="C617" s="181">
        <v>0</v>
      </c>
      <c r="D617" s="181">
        <v>0</v>
      </c>
      <c r="E617" s="181">
        <v>0</v>
      </c>
      <c r="F617" s="181">
        <v>0</v>
      </c>
      <c r="G617" s="181">
        <v>0</v>
      </c>
      <c r="H617" s="182">
        <v>0</v>
      </c>
      <c r="I617" s="170"/>
    </row>
    <row r="618" spans="1:9" x14ac:dyDescent="0.3">
      <c r="A618" s="179">
        <v>165510</v>
      </c>
      <c r="B618" s="180" t="s">
        <v>1120</v>
      </c>
      <c r="C618" s="181">
        <v>0</v>
      </c>
      <c r="D618" s="181">
        <v>0</v>
      </c>
      <c r="E618" s="181">
        <v>0</v>
      </c>
      <c r="F618" s="181">
        <v>0</v>
      </c>
      <c r="G618" s="181">
        <v>0</v>
      </c>
      <c r="H618" s="182">
        <v>0</v>
      </c>
      <c r="I618" s="170"/>
    </row>
    <row r="619" spans="1:9" x14ac:dyDescent="0.3">
      <c r="A619" s="179">
        <v>165515</v>
      </c>
      <c r="B619" s="180" t="s">
        <v>1119</v>
      </c>
      <c r="C619" s="181">
        <v>0</v>
      </c>
      <c r="D619" s="181">
        <v>0</v>
      </c>
      <c r="E619" s="181">
        <v>0</v>
      </c>
      <c r="F619" s="181">
        <v>0</v>
      </c>
      <c r="G619" s="181">
        <v>0</v>
      </c>
      <c r="H619" s="182">
        <v>0</v>
      </c>
      <c r="I619" s="170"/>
    </row>
    <row r="620" spans="1:9" x14ac:dyDescent="0.3">
      <c r="A620" s="179">
        <v>165595</v>
      </c>
      <c r="B620" s="180" t="s">
        <v>213</v>
      </c>
      <c r="C620" s="181">
        <v>0</v>
      </c>
      <c r="D620" s="181">
        <v>0</v>
      </c>
      <c r="E620" s="181">
        <v>0</v>
      </c>
      <c r="F620" s="181">
        <v>0</v>
      </c>
      <c r="G620" s="181">
        <v>0</v>
      </c>
      <c r="H620" s="182">
        <v>0</v>
      </c>
      <c r="I620" s="170"/>
    </row>
    <row r="621" spans="1:9" x14ac:dyDescent="0.3">
      <c r="A621" s="179">
        <v>165599</v>
      </c>
      <c r="B621" s="180" t="s">
        <v>1118</v>
      </c>
      <c r="C621" s="181">
        <v>0</v>
      </c>
      <c r="D621" s="181">
        <v>0</v>
      </c>
      <c r="E621" s="181">
        <v>0</v>
      </c>
      <c r="F621" s="181">
        <v>0</v>
      </c>
      <c r="G621" s="181">
        <v>0</v>
      </c>
      <c r="H621" s="182">
        <v>0</v>
      </c>
      <c r="I621" s="170"/>
    </row>
    <row r="622" spans="1:9" x14ac:dyDescent="0.3">
      <c r="A622" s="175">
        <v>166000</v>
      </c>
      <c r="B622" s="176" t="s">
        <v>1117</v>
      </c>
      <c r="C622" s="177">
        <v>895082</v>
      </c>
      <c r="D622" s="177">
        <v>556773.72</v>
      </c>
      <c r="E622" s="177">
        <v>2938108.87</v>
      </c>
      <c r="F622" s="177">
        <v>5335096</v>
      </c>
      <c r="G622" s="177">
        <v>943221.86</v>
      </c>
      <c r="H622" s="178">
        <v>2253147.56</v>
      </c>
      <c r="I622" s="170"/>
    </row>
    <row r="623" spans="1:9" x14ac:dyDescent="0.3">
      <c r="A623" s="179">
        <v>166005</v>
      </c>
      <c r="B623" s="180" t="s">
        <v>453</v>
      </c>
      <c r="C623" s="181">
        <v>0</v>
      </c>
      <c r="D623" s="181">
        <v>0</v>
      </c>
      <c r="E623" s="181">
        <v>0</v>
      </c>
      <c r="F623" s="181">
        <v>0</v>
      </c>
      <c r="G623" s="181">
        <v>0</v>
      </c>
      <c r="H623" s="182">
        <v>0</v>
      </c>
      <c r="I623" s="170"/>
    </row>
    <row r="624" spans="1:9" x14ac:dyDescent="0.3">
      <c r="A624" s="179">
        <v>166010</v>
      </c>
      <c r="B624" s="180" t="s">
        <v>483</v>
      </c>
      <c r="C624" s="181">
        <v>0</v>
      </c>
      <c r="D624" s="181">
        <v>0</v>
      </c>
      <c r="E624" s="181">
        <v>0</v>
      </c>
      <c r="F624" s="181">
        <v>0</v>
      </c>
      <c r="G624" s="181">
        <v>0</v>
      </c>
      <c r="H624" s="182">
        <v>0</v>
      </c>
      <c r="I624" s="170"/>
    </row>
    <row r="625" spans="1:9" x14ac:dyDescent="0.3">
      <c r="A625" s="179">
        <v>166015</v>
      </c>
      <c r="B625" s="180" t="s">
        <v>2085</v>
      </c>
      <c r="C625" s="181">
        <v>0</v>
      </c>
      <c r="D625" s="181">
        <v>0</v>
      </c>
      <c r="E625" s="181">
        <v>0</v>
      </c>
      <c r="F625" s="181">
        <v>0</v>
      </c>
      <c r="G625" s="181">
        <v>0</v>
      </c>
      <c r="H625" s="182">
        <v>0</v>
      </c>
      <c r="I625" s="170"/>
    </row>
    <row r="626" spans="1:9" x14ac:dyDescent="0.3">
      <c r="A626" s="179">
        <v>166020</v>
      </c>
      <c r="B626" s="180" t="s">
        <v>425</v>
      </c>
      <c r="C626" s="181">
        <v>0</v>
      </c>
      <c r="D626" s="181">
        <v>0</v>
      </c>
      <c r="E626" s="181">
        <v>0</v>
      </c>
      <c r="F626" s="181">
        <v>0</v>
      </c>
      <c r="G626" s="181">
        <v>0</v>
      </c>
      <c r="H626" s="182">
        <v>0</v>
      </c>
      <c r="I626" s="170"/>
    </row>
    <row r="627" spans="1:9" x14ac:dyDescent="0.3">
      <c r="A627" s="179">
        <v>166025</v>
      </c>
      <c r="B627" s="180" t="s">
        <v>1115</v>
      </c>
      <c r="C627" s="181">
        <v>0</v>
      </c>
      <c r="D627" s="181">
        <v>0</v>
      </c>
      <c r="E627" s="181">
        <v>0</v>
      </c>
      <c r="F627" s="181">
        <v>0</v>
      </c>
      <c r="G627" s="181">
        <v>0</v>
      </c>
      <c r="H627" s="182">
        <v>0</v>
      </c>
      <c r="I627" s="170"/>
    </row>
    <row r="628" spans="1:9" x14ac:dyDescent="0.3">
      <c r="A628" s="179">
        <v>166030</v>
      </c>
      <c r="B628" s="180" t="s">
        <v>2086</v>
      </c>
      <c r="C628" s="181">
        <v>0</v>
      </c>
      <c r="D628" s="181">
        <v>0</v>
      </c>
      <c r="E628" s="181">
        <v>0</v>
      </c>
      <c r="F628" s="181">
        <v>0</v>
      </c>
      <c r="G628" s="181">
        <v>0</v>
      </c>
      <c r="H628" s="182">
        <v>0</v>
      </c>
      <c r="I628" s="170"/>
    </row>
    <row r="629" spans="1:9" x14ac:dyDescent="0.3">
      <c r="A629" s="179">
        <v>166035</v>
      </c>
      <c r="B629" s="180" t="s">
        <v>1113</v>
      </c>
      <c r="C629" s="181">
        <v>895082</v>
      </c>
      <c r="D629" s="181">
        <v>556773.72</v>
      </c>
      <c r="E629" s="181">
        <v>2938108.87</v>
      </c>
      <c r="F629" s="181">
        <v>5335096</v>
      </c>
      <c r="G629" s="185">
        <v>943221.86</v>
      </c>
      <c r="H629" s="184">
        <v>2253147.56</v>
      </c>
      <c r="I629" s="170"/>
    </row>
    <row r="630" spans="1:9" x14ac:dyDescent="0.3">
      <c r="A630" s="179">
        <v>166040</v>
      </c>
      <c r="B630" s="180" t="s">
        <v>2087</v>
      </c>
      <c r="C630" s="181">
        <v>0</v>
      </c>
      <c r="D630" s="181">
        <v>0</v>
      </c>
      <c r="E630" s="181">
        <v>0</v>
      </c>
      <c r="F630" s="181">
        <v>0</v>
      </c>
      <c r="G630" s="181">
        <v>0</v>
      </c>
      <c r="H630" s="182">
        <v>0</v>
      </c>
      <c r="I630" s="170"/>
    </row>
    <row r="631" spans="1:9" x14ac:dyDescent="0.3">
      <c r="A631" s="179">
        <v>166045</v>
      </c>
      <c r="B631" s="180" t="s">
        <v>1111</v>
      </c>
      <c r="C631" s="181">
        <v>0</v>
      </c>
      <c r="D631" s="181">
        <v>0</v>
      </c>
      <c r="E631" s="181">
        <v>0</v>
      </c>
      <c r="F631" s="181">
        <v>0</v>
      </c>
      <c r="G631" s="181">
        <v>0</v>
      </c>
      <c r="H631" s="182">
        <v>0</v>
      </c>
      <c r="I631" s="170"/>
    </row>
    <row r="632" spans="1:9" x14ac:dyDescent="0.3">
      <c r="A632" s="179">
        <v>166050</v>
      </c>
      <c r="B632" s="180" t="s">
        <v>213</v>
      </c>
      <c r="C632" s="181">
        <v>0</v>
      </c>
      <c r="D632" s="181">
        <v>0</v>
      </c>
      <c r="E632" s="181">
        <v>0</v>
      </c>
      <c r="F632" s="181">
        <v>0</v>
      </c>
      <c r="G632" s="181">
        <v>0</v>
      </c>
      <c r="H632" s="182">
        <v>0</v>
      </c>
      <c r="I632" s="170"/>
    </row>
    <row r="633" spans="1:9" x14ac:dyDescent="0.3">
      <c r="A633" s="179">
        <v>166099</v>
      </c>
      <c r="B633" s="180" t="s">
        <v>1110</v>
      </c>
      <c r="C633" s="181">
        <v>0</v>
      </c>
      <c r="D633" s="181">
        <v>0</v>
      </c>
      <c r="E633" s="181">
        <v>0</v>
      </c>
      <c r="F633" s="181">
        <v>0</v>
      </c>
      <c r="G633" s="181">
        <v>0</v>
      </c>
      <c r="H633" s="182">
        <v>0</v>
      </c>
      <c r="I633" s="170"/>
    </row>
    <row r="634" spans="1:9" x14ac:dyDescent="0.3">
      <c r="A634" s="171">
        <v>170000</v>
      </c>
      <c r="B634" s="172" t="s">
        <v>1109</v>
      </c>
      <c r="C634" s="173">
        <v>10442017</v>
      </c>
      <c r="D634" s="173">
        <v>26501912</v>
      </c>
      <c r="E634" s="173">
        <v>63943446</v>
      </c>
      <c r="F634" s="173">
        <v>53025588</v>
      </c>
      <c r="G634" s="173">
        <v>45258441</v>
      </c>
      <c r="H634" s="174">
        <v>45433657</v>
      </c>
      <c r="I634" s="170"/>
    </row>
    <row r="635" spans="1:9" x14ac:dyDescent="0.3">
      <c r="A635" s="175">
        <v>170500</v>
      </c>
      <c r="B635" s="176" t="s">
        <v>1085</v>
      </c>
      <c r="C635" s="177">
        <v>10442017</v>
      </c>
      <c r="D635" s="177">
        <v>26501912</v>
      </c>
      <c r="E635" s="177">
        <v>63943446</v>
      </c>
      <c r="F635" s="177">
        <v>53025588</v>
      </c>
      <c r="G635" s="177">
        <v>45258441</v>
      </c>
      <c r="H635" s="178">
        <v>45433657</v>
      </c>
      <c r="I635" s="170"/>
    </row>
    <row r="636" spans="1:9" x14ac:dyDescent="0.3">
      <c r="A636" s="179">
        <v>170502</v>
      </c>
      <c r="B636" s="180" t="s">
        <v>508</v>
      </c>
      <c r="C636" s="181">
        <v>0</v>
      </c>
      <c r="D636" s="181">
        <v>0</v>
      </c>
      <c r="E636" s="181">
        <v>0</v>
      </c>
      <c r="F636" s="181">
        <v>0</v>
      </c>
      <c r="G636" s="181">
        <v>0</v>
      </c>
      <c r="H636" s="182">
        <v>0</v>
      </c>
      <c r="I636" s="170"/>
    </row>
    <row r="637" spans="1:9" x14ac:dyDescent="0.3">
      <c r="A637" s="179">
        <v>170503</v>
      </c>
      <c r="B637" s="180" t="s">
        <v>1108</v>
      </c>
      <c r="C637" s="181">
        <v>0</v>
      </c>
      <c r="D637" s="181">
        <v>0</v>
      </c>
      <c r="E637" s="181">
        <v>0</v>
      </c>
      <c r="F637" s="181">
        <v>0</v>
      </c>
      <c r="G637" s="181">
        <v>0</v>
      </c>
      <c r="H637" s="182">
        <v>0</v>
      </c>
      <c r="I637" s="170"/>
    </row>
    <row r="638" spans="1:9" x14ac:dyDescent="0.3">
      <c r="A638" s="179">
        <v>170504</v>
      </c>
      <c r="B638" s="180" t="s">
        <v>571</v>
      </c>
      <c r="C638" s="181">
        <v>0</v>
      </c>
      <c r="D638" s="181">
        <v>0</v>
      </c>
      <c r="E638" s="181">
        <v>0</v>
      </c>
      <c r="F638" s="181">
        <v>0</v>
      </c>
      <c r="G638" s="181">
        <v>0</v>
      </c>
      <c r="H638" s="182">
        <v>0</v>
      </c>
      <c r="I638" s="170"/>
    </row>
    <row r="639" spans="1:9" x14ac:dyDescent="0.3">
      <c r="A639" s="179">
        <v>170505</v>
      </c>
      <c r="B639" s="180" t="s">
        <v>570</v>
      </c>
      <c r="C639" s="181">
        <v>19703384</v>
      </c>
      <c r="D639" s="181">
        <v>22155954</v>
      </c>
      <c r="E639" s="181">
        <v>66284206</v>
      </c>
      <c r="F639" s="181">
        <v>66284206</v>
      </c>
      <c r="G639" s="181">
        <v>66284206</v>
      </c>
      <c r="H639" s="182">
        <v>66284206</v>
      </c>
      <c r="I639" s="170"/>
    </row>
    <row r="640" spans="1:9" x14ac:dyDescent="0.3">
      <c r="A640" s="179">
        <v>170506</v>
      </c>
      <c r="B640" s="180" t="s">
        <v>557</v>
      </c>
      <c r="C640" s="181">
        <v>0</v>
      </c>
      <c r="D640" s="181">
        <v>0</v>
      </c>
      <c r="E640" s="181">
        <v>0</v>
      </c>
      <c r="F640" s="181">
        <v>0</v>
      </c>
      <c r="G640" s="181">
        <v>0</v>
      </c>
      <c r="H640" s="182">
        <v>0</v>
      </c>
      <c r="I640" s="170"/>
    </row>
    <row r="641" spans="1:9" x14ac:dyDescent="0.3">
      <c r="A641" s="179">
        <v>170507</v>
      </c>
      <c r="B641" s="180" t="s">
        <v>2088</v>
      </c>
      <c r="C641" s="181">
        <v>0</v>
      </c>
      <c r="D641" s="181">
        <v>0</v>
      </c>
      <c r="E641" s="181">
        <v>0</v>
      </c>
      <c r="F641" s="181">
        <v>0</v>
      </c>
      <c r="G641" s="181">
        <v>0</v>
      </c>
      <c r="H641" s="182">
        <v>0</v>
      </c>
      <c r="I641" s="170"/>
    </row>
    <row r="642" spans="1:9" x14ac:dyDescent="0.3">
      <c r="A642" s="179">
        <v>170510</v>
      </c>
      <c r="B642" s="180" t="s">
        <v>1106</v>
      </c>
      <c r="C642" s="181">
        <v>0</v>
      </c>
      <c r="D642" s="181">
        <v>0</v>
      </c>
      <c r="E642" s="181">
        <v>0</v>
      </c>
      <c r="F642" s="181">
        <v>0</v>
      </c>
      <c r="G642" s="181">
        <v>0</v>
      </c>
      <c r="H642" s="182">
        <v>0</v>
      </c>
      <c r="I642" s="170"/>
    </row>
    <row r="643" spans="1:9" x14ac:dyDescent="0.3">
      <c r="A643" s="179">
        <v>170515</v>
      </c>
      <c r="B643" s="180" t="s">
        <v>2089</v>
      </c>
      <c r="C643" s="181">
        <v>0</v>
      </c>
      <c r="D643" s="181">
        <v>0</v>
      </c>
      <c r="E643" s="181">
        <v>0</v>
      </c>
      <c r="F643" s="181">
        <v>0</v>
      </c>
      <c r="G643" s="181">
        <v>0</v>
      </c>
      <c r="H643" s="182">
        <v>0</v>
      </c>
      <c r="I643" s="170"/>
    </row>
    <row r="644" spans="1:9" x14ac:dyDescent="0.3">
      <c r="A644" s="179">
        <v>170520</v>
      </c>
      <c r="B644" s="180" t="s">
        <v>2090</v>
      </c>
      <c r="C644" s="181">
        <v>44431412</v>
      </c>
      <c r="D644" s="181">
        <v>58889190</v>
      </c>
      <c r="E644" s="181">
        <v>63311825</v>
      </c>
      <c r="F644" s="181">
        <v>63311825</v>
      </c>
      <c r="G644" s="181">
        <v>65994174</v>
      </c>
      <c r="H644" s="182">
        <v>74675753</v>
      </c>
      <c r="I644" s="170"/>
    </row>
    <row r="645" spans="1:9" x14ac:dyDescent="0.3">
      <c r="A645" s="179">
        <v>170524</v>
      </c>
      <c r="B645" s="180" t="s">
        <v>510</v>
      </c>
      <c r="C645" s="181">
        <v>0</v>
      </c>
      <c r="D645" s="181">
        <v>0</v>
      </c>
      <c r="E645" s="181">
        <v>0</v>
      </c>
      <c r="F645" s="181">
        <v>0</v>
      </c>
      <c r="G645" s="181">
        <v>0</v>
      </c>
      <c r="H645" s="182">
        <v>0</v>
      </c>
      <c r="I645" s="170"/>
    </row>
    <row r="646" spans="1:9" x14ac:dyDescent="0.3">
      <c r="A646" s="179">
        <v>170525</v>
      </c>
      <c r="B646" s="180" t="s">
        <v>2091</v>
      </c>
      <c r="C646" s="181">
        <v>0</v>
      </c>
      <c r="D646" s="181">
        <v>0</v>
      </c>
      <c r="E646" s="181">
        <v>0</v>
      </c>
      <c r="F646" s="181">
        <v>0</v>
      </c>
      <c r="G646" s="181">
        <v>0</v>
      </c>
      <c r="H646" s="182">
        <v>0</v>
      </c>
      <c r="I646" s="170"/>
    </row>
    <row r="647" spans="1:9" x14ac:dyDescent="0.3">
      <c r="A647" s="179">
        <v>170526</v>
      </c>
      <c r="B647" s="180" t="s">
        <v>2092</v>
      </c>
      <c r="C647" s="181">
        <v>0</v>
      </c>
      <c r="D647" s="181">
        <v>0</v>
      </c>
      <c r="E647" s="181">
        <v>0</v>
      </c>
      <c r="F647" s="181">
        <v>0</v>
      </c>
      <c r="G647" s="181">
        <v>0</v>
      </c>
      <c r="H647" s="182">
        <v>0</v>
      </c>
      <c r="I647" s="170"/>
    </row>
    <row r="648" spans="1:9" x14ac:dyDescent="0.3">
      <c r="A648" s="179">
        <v>170528</v>
      </c>
      <c r="B648" s="180" t="s">
        <v>565</v>
      </c>
      <c r="C648" s="181">
        <v>0</v>
      </c>
      <c r="D648" s="181">
        <v>0</v>
      </c>
      <c r="E648" s="181">
        <v>0</v>
      </c>
      <c r="F648" s="181">
        <v>0</v>
      </c>
      <c r="G648" s="181">
        <v>0</v>
      </c>
      <c r="H648" s="182">
        <v>0</v>
      </c>
      <c r="I648" s="170"/>
    </row>
    <row r="649" spans="1:9" x14ac:dyDescent="0.3">
      <c r="A649" s="179">
        <v>170529</v>
      </c>
      <c r="B649" s="180" t="s">
        <v>2093</v>
      </c>
      <c r="C649" s="181">
        <v>0</v>
      </c>
      <c r="D649" s="181">
        <v>0</v>
      </c>
      <c r="E649" s="181">
        <v>0</v>
      </c>
      <c r="F649" s="181">
        <v>0</v>
      </c>
      <c r="G649" s="181">
        <v>0</v>
      </c>
      <c r="H649" s="182">
        <v>0</v>
      </c>
      <c r="I649" s="170"/>
    </row>
    <row r="650" spans="1:9" x14ac:dyDescent="0.3">
      <c r="A650" s="179">
        <v>170530</v>
      </c>
      <c r="B650" s="180" t="s">
        <v>2094</v>
      </c>
      <c r="C650" s="181">
        <v>0</v>
      </c>
      <c r="D650" s="181">
        <v>0</v>
      </c>
      <c r="E650" s="181">
        <v>0</v>
      </c>
      <c r="F650" s="181">
        <v>0</v>
      </c>
      <c r="G650" s="181">
        <v>0</v>
      </c>
      <c r="H650" s="182">
        <v>0</v>
      </c>
      <c r="I650" s="170"/>
    </row>
    <row r="651" spans="1:9" x14ac:dyDescent="0.3">
      <c r="A651" s="179">
        <v>170535</v>
      </c>
      <c r="B651" s="180" t="s">
        <v>561</v>
      </c>
      <c r="C651" s="181">
        <v>0</v>
      </c>
      <c r="D651" s="181">
        <v>0</v>
      </c>
      <c r="E651" s="181">
        <v>0</v>
      </c>
      <c r="F651" s="181">
        <v>0</v>
      </c>
      <c r="G651" s="181">
        <v>0</v>
      </c>
      <c r="H651" s="182">
        <v>0</v>
      </c>
      <c r="I651" s="170"/>
    </row>
    <row r="652" spans="1:9" x14ac:dyDescent="0.3">
      <c r="A652" s="179">
        <v>170540</v>
      </c>
      <c r="B652" s="180" t="s">
        <v>555</v>
      </c>
      <c r="C652" s="181">
        <v>0</v>
      </c>
      <c r="D652" s="181">
        <v>0</v>
      </c>
      <c r="E652" s="181">
        <v>0</v>
      </c>
      <c r="F652" s="181">
        <v>0</v>
      </c>
      <c r="G652" s="181">
        <v>0</v>
      </c>
      <c r="H652" s="182">
        <v>0</v>
      </c>
      <c r="I652" s="170"/>
    </row>
    <row r="653" spans="1:9" x14ac:dyDescent="0.3">
      <c r="A653" s="179">
        <v>170545</v>
      </c>
      <c r="B653" s="180" t="s">
        <v>560</v>
      </c>
      <c r="C653" s="181">
        <v>0</v>
      </c>
      <c r="D653" s="181">
        <v>0</v>
      </c>
      <c r="E653" s="181">
        <v>0</v>
      </c>
      <c r="F653" s="181">
        <v>0</v>
      </c>
      <c r="G653" s="181">
        <v>0</v>
      </c>
      <c r="H653" s="182">
        <v>0</v>
      </c>
      <c r="I653" s="170"/>
    </row>
    <row r="654" spans="1:9" x14ac:dyDescent="0.3">
      <c r="A654" s="179">
        <v>170550</v>
      </c>
      <c r="B654" s="180" t="s">
        <v>1104</v>
      </c>
      <c r="C654" s="181">
        <v>0</v>
      </c>
      <c r="D654" s="181">
        <v>0</v>
      </c>
      <c r="E654" s="181">
        <v>0</v>
      </c>
      <c r="F654" s="181">
        <v>0</v>
      </c>
      <c r="G654" s="181">
        <v>0</v>
      </c>
      <c r="H654" s="182">
        <v>0</v>
      </c>
      <c r="I654" s="170"/>
    </row>
    <row r="655" spans="1:9" x14ac:dyDescent="0.3">
      <c r="A655" s="179">
        <v>170555</v>
      </c>
      <c r="B655" s="180" t="s">
        <v>558</v>
      </c>
      <c r="C655" s="181">
        <v>0</v>
      </c>
      <c r="D655" s="181">
        <v>0</v>
      </c>
      <c r="E655" s="181">
        <v>0</v>
      </c>
      <c r="F655" s="181">
        <v>0</v>
      </c>
      <c r="G655" s="181">
        <v>0</v>
      </c>
      <c r="H655" s="182">
        <v>0</v>
      </c>
      <c r="I655" s="170"/>
    </row>
    <row r="656" spans="1:9" x14ac:dyDescent="0.3">
      <c r="A656" s="179">
        <v>170560</v>
      </c>
      <c r="B656" s="180" t="s">
        <v>562</v>
      </c>
      <c r="C656" s="181">
        <v>0</v>
      </c>
      <c r="D656" s="181">
        <v>0</v>
      </c>
      <c r="E656" s="181">
        <v>0</v>
      </c>
      <c r="F656" s="181">
        <v>0</v>
      </c>
      <c r="G656" s="181">
        <v>0</v>
      </c>
      <c r="H656" s="182">
        <v>0</v>
      </c>
      <c r="I656" s="170"/>
    </row>
    <row r="657" spans="1:9" x14ac:dyDescent="0.3">
      <c r="A657" s="179">
        <v>170565</v>
      </c>
      <c r="B657" s="180" t="s">
        <v>1103</v>
      </c>
      <c r="C657" s="181">
        <v>0</v>
      </c>
      <c r="D657" s="181">
        <v>0</v>
      </c>
      <c r="E657" s="181">
        <v>0</v>
      </c>
      <c r="F657" s="181">
        <v>0</v>
      </c>
      <c r="G657" s="181">
        <v>0</v>
      </c>
      <c r="H657" s="182">
        <v>0</v>
      </c>
      <c r="I657" s="170"/>
    </row>
    <row r="658" spans="1:9" x14ac:dyDescent="0.3">
      <c r="A658" s="179">
        <v>170570</v>
      </c>
      <c r="B658" s="180" t="s">
        <v>1102</v>
      </c>
      <c r="C658" s="181">
        <v>0</v>
      </c>
      <c r="D658" s="181">
        <v>0</v>
      </c>
      <c r="E658" s="181">
        <v>0</v>
      </c>
      <c r="F658" s="181">
        <v>0</v>
      </c>
      <c r="G658" s="181">
        <v>0</v>
      </c>
      <c r="H658" s="182">
        <v>0</v>
      </c>
      <c r="I658" s="170"/>
    </row>
    <row r="659" spans="1:9" x14ac:dyDescent="0.3">
      <c r="A659" s="179">
        <v>170575</v>
      </c>
      <c r="B659" s="180" t="s">
        <v>1101</v>
      </c>
      <c r="C659" s="181">
        <v>0</v>
      </c>
      <c r="D659" s="181">
        <v>0</v>
      </c>
      <c r="E659" s="181">
        <v>0</v>
      </c>
      <c r="F659" s="181">
        <v>0</v>
      </c>
      <c r="G659" s="181">
        <v>0</v>
      </c>
      <c r="H659" s="182">
        <v>0</v>
      </c>
      <c r="I659" s="170"/>
    </row>
    <row r="660" spans="1:9" x14ac:dyDescent="0.3">
      <c r="A660" s="179">
        <v>170580</v>
      </c>
      <c r="B660" s="180" t="s">
        <v>1100</v>
      </c>
      <c r="C660" s="181">
        <v>0</v>
      </c>
      <c r="D660" s="181">
        <v>0</v>
      </c>
      <c r="E660" s="181">
        <v>0</v>
      </c>
      <c r="F660" s="181">
        <v>0</v>
      </c>
      <c r="G660" s="181">
        <v>0</v>
      </c>
      <c r="H660" s="182">
        <v>0</v>
      </c>
      <c r="I660" s="170"/>
    </row>
    <row r="661" spans="1:9" x14ac:dyDescent="0.3">
      <c r="A661" s="179">
        <v>170585</v>
      </c>
      <c r="B661" s="180" t="s">
        <v>1099</v>
      </c>
      <c r="C661" s="181">
        <v>0</v>
      </c>
      <c r="D661" s="181">
        <v>0</v>
      </c>
      <c r="E661" s="181">
        <v>0</v>
      </c>
      <c r="F661" s="181">
        <v>0</v>
      </c>
      <c r="G661" s="181">
        <v>0</v>
      </c>
      <c r="H661" s="182">
        <v>0</v>
      </c>
      <c r="I661" s="170"/>
    </row>
    <row r="662" spans="1:9" x14ac:dyDescent="0.3">
      <c r="A662" s="179">
        <v>170590</v>
      </c>
      <c r="B662" s="180" t="s">
        <v>1098</v>
      </c>
      <c r="C662" s="181">
        <v>0</v>
      </c>
      <c r="D662" s="181">
        <v>0</v>
      </c>
      <c r="E662" s="181">
        <v>0</v>
      </c>
      <c r="F662" s="181">
        <v>0</v>
      </c>
      <c r="G662" s="181">
        <v>0</v>
      </c>
      <c r="H662" s="182">
        <v>0</v>
      </c>
      <c r="I662" s="170"/>
    </row>
    <row r="663" spans="1:9" x14ac:dyDescent="0.3">
      <c r="A663" s="179">
        <v>170591</v>
      </c>
      <c r="B663" s="180" t="s">
        <v>1097</v>
      </c>
      <c r="C663" s="181">
        <v>0</v>
      </c>
      <c r="D663" s="181">
        <v>0</v>
      </c>
      <c r="E663" s="181">
        <v>0</v>
      </c>
      <c r="F663" s="181">
        <v>0</v>
      </c>
      <c r="G663" s="181">
        <v>0</v>
      </c>
      <c r="H663" s="182">
        <v>0</v>
      </c>
      <c r="I663" s="170"/>
    </row>
    <row r="664" spans="1:9" x14ac:dyDescent="0.3">
      <c r="A664" s="179">
        <v>170592</v>
      </c>
      <c r="B664" s="180" t="s">
        <v>447</v>
      </c>
      <c r="C664" s="181">
        <v>0</v>
      </c>
      <c r="D664" s="181">
        <v>0</v>
      </c>
      <c r="E664" s="181">
        <v>0</v>
      </c>
      <c r="F664" s="181">
        <v>0</v>
      </c>
      <c r="G664" s="181">
        <v>0</v>
      </c>
      <c r="H664" s="182">
        <v>0</v>
      </c>
      <c r="I664" s="170"/>
    </row>
    <row r="665" spans="1:9" x14ac:dyDescent="0.3">
      <c r="A665" s="179">
        <v>170595</v>
      </c>
      <c r="B665" s="180" t="s">
        <v>2095</v>
      </c>
      <c r="C665" s="181">
        <v>53692779</v>
      </c>
      <c r="D665" s="181">
        <v>54543232</v>
      </c>
      <c r="E665" s="181">
        <v>65652585</v>
      </c>
      <c r="F665" s="181">
        <v>76570443</v>
      </c>
      <c r="G665" s="181">
        <v>87019939</v>
      </c>
      <c r="H665" s="182">
        <v>95526302</v>
      </c>
      <c r="I665" s="170"/>
    </row>
    <row r="666" spans="1:9" x14ac:dyDescent="0.3">
      <c r="A666" s="179">
        <v>170599</v>
      </c>
      <c r="B666" s="180" t="s">
        <v>1095</v>
      </c>
      <c r="C666" s="181">
        <v>0</v>
      </c>
      <c r="D666" s="181">
        <v>0</v>
      </c>
      <c r="E666" s="181">
        <v>0</v>
      </c>
      <c r="F666" s="181">
        <v>0</v>
      </c>
      <c r="G666" s="181">
        <v>0</v>
      </c>
      <c r="H666" s="182">
        <v>0</v>
      </c>
      <c r="I666" s="170"/>
    </row>
    <row r="667" spans="1:9" x14ac:dyDescent="0.3">
      <c r="A667" s="175">
        <v>171000</v>
      </c>
      <c r="B667" s="176" t="s">
        <v>2096</v>
      </c>
      <c r="C667" s="177">
        <v>0</v>
      </c>
      <c r="D667" s="177">
        <v>0</v>
      </c>
      <c r="E667" s="177">
        <v>0</v>
      </c>
      <c r="F667" s="177">
        <v>0</v>
      </c>
      <c r="G667" s="177">
        <v>0</v>
      </c>
      <c r="H667" s="178">
        <v>0</v>
      </c>
      <c r="I667" s="170"/>
    </row>
    <row r="668" spans="1:9" x14ac:dyDescent="0.3">
      <c r="A668" s="179">
        <v>171005</v>
      </c>
      <c r="B668" s="180" t="s">
        <v>508</v>
      </c>
      <c r="C668" s="181">
        <v>0</v>
      </c>
      <c r="D668" s="181">
        <v>0</v>
      </c>
      <c r="E668" s="181">
        <v>0</v>
      </c>
      <c r="F668" s="181">
        <v>0</v>
      </c>
      <c r="G668" s="181">
        <v>0</v>
      </c>
      <c r="H668" s="182">
        <v>0</v>
      </c>
      <c r="I668" s="170"/>
    </row>
    <row r="669" spans="1:9" x14ac:dyDescent="0.3">
      <c r="A669" s="179">
        <v>171010</v>
      </c>
      <c r="B669" s="180" t="s">
        <v>571</v>
      </c>
      <c r="C669" s="181">
        <v>0</v>
      </c>
      <c r="D669" s="181">
        <v>0</v>
      </c>
      <c r="E669" s="181">
        <v>0</v>
      </c>
      <c r="F669" s="181">
        <v>0</v>
      </c>
      <c r="G669" s="181">
        <v>0</v>
      </c>
      <c r="H669" s="182">
        <v>0</v>
      </c>
      <c r="I669" s="170"/>
    </row>
    <row r="670" spans="1:9" x14ac:dyDescent="0.3">
      <c r="A670" s="179">
        <v>171020</v>
      </c>
      <c r="B670" s="180" t="s">
        <v>2097</v>
      </c>
      <c r="C670" s="181">
        <v>0</v>
      </c>
      <c r="D670" s="181">
        <v>0</v>
      </c>
      <c r="E670" s="181">
        <v>0</v>
      </c>
      <c r="F670" s="181">
        <v>0</v>
      </c>
      <c r="G670" s="181">
        <v>0</v>
      </c>
      <c r="H670" s="182">
        <v>0</v>
      </c>
      <c r="I670" s="170"/>
    </row>
    <row r="671" spans="1:9" x14ac:dyDescent="0.3">
      <c r="A671" s="179">
        <v>171090</v>
      </c>
      <c r="B671" s="180" t="s">
        <v>2098</v>
      </c>
      <c r="C671" s="181">
        <v>0</v>
      </c>
      <c r="D671" s="181">
        <v>0</v>
      </c>
      <c r="E671" s="181">
        <v>0</v>
      </c>
      <c r="F671" s="181">
        <v>0</v>
      </c>
      <c r="G671" s="181">
        <v>0</v>
      </c>
      <c r="H671" s="182">
        <v>0</v>
      </c>
      <c r="I671" s="170"/>
    </row>
    <row r="672" spans="1:9" x14ac:dyDescent="0.3">
      <c r="A672" s="179">
        <v>171099</v>
      </c>
      <c r="B672" s="180" t="s">
        <v>2099</v>
      </c>
      <c r="C672" s="181">
        <v>0</v>
      </c>
      <c r="D672" s="181">
        <v>0</v>
      </c>
      <c r="E672" s="181">
        <v>0</v>
      </c>
      <c r="F672" s="181">
        <v>0</v>
      </c>
      <c r="G672" s="181">
        <v>0</v>
      </c>
      <c r="H672" s="182">
        <v>0</v>
      </c>
      <c r="I672" s="170"/>
    </row>
    <row r="673" spans="1:9" x14ac:dyDescent="0.3">
      <c r="A673" s="175">
        <v>171500</v>
      </c>
      <c r="B673" s="176" t="s">
        <v>2100</v>
      </c>
      <c r="C673" s="177">
        <v>0</v>
      </c>
      <c r="D673" s="177">
        <v>0</v>
      </c>
      <c r="E673" s="177">
        <v>0</v>
      </c>
      <c r="F673" s="177">
        <v>0</v>
      </c>
      <c r="G673" s="177">
        <v>0</v>
      </c>
      <c r="H673" s="178">
        <v>0</v>
      </c>
      <c r="I673" s="170"/>
    </row>
    <row r="674" spans="1:9" x14ac:dyDescent="0.3">
      <c r="A674" s="179">
        <v>171505</v>
      </c>
      <c r="B674" s="180" t="s">
        <v>508</v>
      </c>
      <c r="C674" s="181">
        <v>0</v>
      </c>
      <c r="D674" s="181">
        <v>0</v>
      </c>
      <c r="E674" s="181">
        <v>0</v>
      </c>
      <c r="F674" s="181">
        <v>0</v>
      </c>
      <c r="G674" s="181">
        <v>0</v>
      </c>
      <c r="H674" s="182">
        <v>0</v>
      </c>
      <c r="I674" s="170"/>
    </row>
    <row r="675" spans="1:9" x14ac:dyDescent="0.3">
      <c r="A675" s="179">
        <v>171510</v>
      </c>
      <c r="B675" s="180" t="s">
        <v>571</v>
      </c>
      <c r="C675" s="181">
        <v>0</v>
      </c>
      <c r="D675" s="181">
        <v>0</v>
      </c>
      <c r="E675" s="181">
        <v>0</v>
      </c>
      <c r="F675" s="181">
        <v>0</v>
      </c>
      <c r="G675" s="181">
        <v>0</v>
      </c>
      <c r="H675" s="182">
        <v>0</v>
      </c>
      <c r="I675" s="170"/>
    </row>
    <row r="676" spans="1:9" x14ac:dyDescent="0.3">
      <c r="A676" s="179">
        <v>171599</v>
      </c>
      <c r="B676" s="180" t="s">
        <v>2101</v>
      </c>
      <c r="C676" s="181">
        <v>0</v>
      </c>
      <c r="D676" s="181">
        <v>0</v>
      </c>
      <c r="E676" s="181">
        <v>0</v>
      </c>
      <c r="F676" s="181">
        <v>0</v>
      </c>
      <c r="G676" s="181">
        <v>0</v>
      </c>
      <c r="H676" s="182">
        <v>0</v>
      </c>
      <c r="I676" s="170"/>
    </row>
    <row r="677" spans="1:9" x14ac:dyDescent="0.3">
      <c r="A677" s="171">
        <v>180000</v>
      </c>
      <c r="B677" s="172" t="s">
        <v>1088</v>
      </c>
      <c r="C677" s="173">
        <v>0</v>
      </c>
      <c r="D677" s="173">
        <v>0</v>
      </c>
      <c r="E677" s="173">
        <v>0</v>
      </c>
      <c r="F677" s="173">
        <v>0</v>
      </c>
      <c r="G677" s="173">
        <v>0</v>
      </c>
      <c r="H677" s="174">
        <v>0</v>
      </c>
      <c r="I677" s="170"/>
    </row>
    <row r="678" spans="1:9" x14ac:dyDescent="0.3">
      <c r="A678" s="175">
        <v>180500</v>
      </c>
      <c r="B678" s="176" t="s">
        <v>1087</v>
      </c>
      <c r="C678" s="177">
        <v>0</v>
      </c>
      <c r="D678" s="177">
        <v>0</v>
      </c>
      <c r="E678" s="177">
        <v>0</v>
      </c>
      <c r="F678" s="177">
        <v>0</v>
      </c>
      <c r="G678" s="177">
        <v>0</v>
      </c>
      <c r="H678" s="178">
        <v>0</v>
      </c>
      <c r="I678" s="170"/>
    </row>
    <row r="679" spans="1:9" x14ac:dyDescent="0.3">
      <c r="A679" s="175">
        <v>181000</v>
      </c>
      <c r="B679" s="176" t="s">
        <v>1086</v>
      </c>
      <c r="C679" s="177">
        <v>0</v>
      </c>
      <c r="D679" s="177">
        <v>0</v>
      </c>
      <c r="E679" s="177">
        <v>0</v>
      </c>
      <c r="F679" s="177">
        <v>0</v>
      </c>
      <c r="G679" s="177">
        <v>0</v>
      </c>
      <c r="H679" s="178">
        <v>0</v>
      </c>
      <c r="I679" s="170"/>
    </row>
    <row r="680" spans="1:9" x14ac:dyDescent="0.3">
      <c r="A680" s="175">
        <v>181500</v>
      </c>
      <c r="B680" s="176" t="s">
        <v>1085</v>
      </c>
      <c r="C680" s="177">
        <v>0</v>
      </c>
      <c r="D680" s="177">
        <v>0</v>
      </c>
      <c r="E680" s="177">
        <v>0</v>
      </c>
      <c r="F680" s="177">
        <v>0</v>
      </c>
      <c r="G680" s="177">
        <v>0</v>
      </c>
      <c r="H680" s="178">
        <v>0</v>
      </c>
      <c r="I680" s="170"/>
    </row>
    <row r="681" spans="1:9" x14ac:dyDescent="0.3">
      <c r="A681" s="175">
        <v>182000</v>
      </c>
      <c r="B681" s="176" t="s">
        <v>1084</v>
      </c>
      <c r="C681" s="177">
        <v>0</v>
      </c>
      <c r="D681" s="177">
        <v>0</v>
      </c>
      <c r="E681" s="177">
        <v>0</v>
      </c>
      <c r="F681" s="177">
        <v>0</v>
      </c>
      <c r="G681" s="177">
        <v>0</v>
      </c>
      <c r="H681" s="178">
        <v>0</v>
      </c>
      <c r="I681" s="170"/>
    </row>
    <row r="682" spans="1:9" x14ac:dyDescent="0.3">
      <c r="A682" s="175">
        <v>182100</v>
      </c>
      <c r="B682" s="176" t="s">
        <v>1083</v>
      </c>
      <c r="C682" s="177">
        <v>0</v>
      </c>
      <c r="D682" s="177">
        <v>0</v>
      </c>
      <c r="E682" s="177">
        <v>0</v>
      </c>
      <c r="F682" s="177">
        <v>0</v>
      </c>
      <c r="G682" s="177">
        <v>0</v>
      </c>
      <c r="H682" s="178">
        <v>0</v>
      </c>
      <c r="I682" s="170"/>
    </row>
    <row r="683" spans="1:9" x14ac:dyDescent="0.3">
      <c r="A683" s="175">
        <v>182500</v>
      </c>
      <c r="B683" s="176" t="s">
        <v>1082</v>
      </c>
      <c r="C683" s="177">
        <v>0</v>
      </c>
      <c r="D683" s="177">
        <v>0</v>
      </c>
      <c r="E683" s="177">
        <v>0</v>
      </c>
      <c r="F683" s="177">
        <v>0</v>
      </c>
      <c r="G683" s="177">
        <v>0</v>
      </c>
      <c r="H683" s="178">
        <v>0</v>
      </c>
      <c r="I683" s="170"/>
    </row>
    <row r="684" spans="1:9" x14ac:dyDescent="0.3">
      <c r="A684" s="175">
        <v>189900</v>
      </c>
      <c r="B684" s="176" t="s">
        <v>1081</v>
      </c>
      <c r="C684" s="177">
        <v>0</v>
      </c>
      <c r="D684" s="177">
        <v>0</v>
      </c>
      <c r="E684" s="177">
        <v>0</v>
      </c>
      <c r="F684" s="177">
        <v>0</v>
      </c>
      <c r="G684" s="177">
        <v>0</v>
      </c>
      <c r="H684" s="178">
        <v>0</v>
      </c>
      <c r="I684" s="170"/>
    </row>
    <row r="685" spans="1:9" x14ac:dyDescent="0.3">
      <c r="A685" s="171">
        <v>190000</v>
      </c>
      <c r="B685" s="172" t="s">
        <v>1080</v>
      </c>
      <c r="C685" s="173">
        <v>0</v>
      </c>
      <c r="D685" s="173">
        <v>0</v>
      </c>
      <c r="E685" s="173">
        <v>132121</v>
      </c>
      <c r="F685" s="173">
        <v>178036</v>
      </c>
      <c r="G685" s="173">
        <v>188049</v>
      </c>
      <c r="H685" s="174">
        <v>374488</v>
      </c>
      <c r="I685" s="170"/>
    </row>
    <row r="686" spans="1:9" x14ac:dyDescent="0.3">
      <c r="A686" s="175">
        <v>190400</v>
      </c>
      <c r="B686" s="176" t="s">
        <v>882</v>
      </c>
      <c r="C686" s="177">
        <v>0</v>
      </c>
      <c r="D686" s="177">
        <v>0</v>
      </c>
      <c r="E686" s="177">
        <v>0</v>
      </c>
      <c r="F686" s="177">
        <v>0</v>
      </c>
      <c r="G686" s="177">
        <v>0</v>
      </c>
      <c r="H686" s="178">
        <v>0</v>
      </c>
      <c r="I686" s="170"/>
    </row>
    <row r="687" spans="1:9" x14ac:dyDescent="0.3">
      <c r="A687" s="179">
        <v>190405</v>
      </c>
      <c r="B687" s="180" t="s">
        <v>1079</v>
      </c>
      <c r="C687" s="181">
        <v>0</v>
      </c>
      <c r="D687" s="181">
        <v>0</v>
      </c>
      <c r="E687" s="181">
        <v>0</v>
      </c>
      <c r="F687" s="181">
        <v>0</v>
      </c>
      <c r="G687" s="181">
        <v>0</v>
      </c>
      <c r="H687" s="182">
        <v>0</v>
      </c>
      <c r="I687" s="170"/>
    </row>
    <row r="688" spans="1:9" x14ac:dyDescent="0.3">
      <c r="A688" s="179">
        <v>190410</v>
      </c>
      <c r="B688" s="180" t="s">
        <v>1078</v>
      </c>
      <c r="C688" s="181">
        <v>0</v>
      </c>
      <c r="D688" s="181">
        <v>0</v>
      </c>
      <c r="E688" s="181">
        <v>0</v>
      </c>
      <c r="F688" s="181">
        <v>0</v>
      </c>
      <c r="G688" s="181">
        <v>0</v>
      </c>
      <c r="H688" s="182">
        <v>0</v>
      </c>
      <c r="I688" s="170"/>
    </row>
    <row r="689" spans="1:9" x14ac:dyDescent="0.3">
      <c r="A689" s="179">
        <v>190415</v>
      </c>
      <c r="B689" s="180" t="s">
        <v>2102</v>
      </c>
      <c r="C689" s="181">
        <v>0</v>
      </c>
      <c r="D689" s="181">
        <v>0</v>
      </c>
      <c r="E689" s="181">
        <v>0</v>
      </c>
      <c r="F689" s="181">
        <v>0</v>
      </c>
      <c r="G689" s="181">
        <v>0</v>
      </c>
      <c r="H689" s="182">
        <v>0</v>
      </c>
      <c r="I689" s="170"/>
    </row>
    <row r="690" spans="1:9" x14ac:dyDescent="0.3">
      <c r="A690" s="179">
        <v>190420</v>
      </c>
      <c r="B690" s="180" t="s">
        <v>2103</v>
      </c>
      <c r="C690" s="181">
        <v>0</v>
      </c>
      <c r="D690" s="181">
        <v>0</v>
      </c>
      <c r="E690" s="181">
        <v>0</v>
      </c>
      <c r="F690" s="181">
        <v>0</v>
      </c>
      <c r="G690" s="181">
        <v>0</v>
      </c>
      <c r="H690" s="182">
        <v>0</v>
      </c>
      <c r="I690" s="170"/>
    </row>
    <row r="691" spans="1:9" x14ac:dyDescent="0.3">
      <c r="A691" s="179">
        <v>190425</v>
      </c>
      <c r="B691" s="180" t="s">
        <v>1075</v>
      </c>
      <c r="C691" s="181">
        <v>0</v>
      </c>
      <c r="D691" s="181">
        <v>0</v>
      </c>
      <c r="E691" s="181">
        <v>0</v>
      </c>
      <c r="F691" s="181">
        <v>0</v>
      </c>
      <c r="G691" s="181">
        <v>0</v>
      </c>
      <c r="H691" s="182">
        <v>0</v>
      </c>
      <c r="I691" s="170"/>
    </row>
    <row r="692" spans="1:9" x14ac:dyDescent="0.3">
      <c r="A692" s="179">
        <v>190430</v>
      </c>
      <c r="B692" s="180" t="s">
        <v>1074</v>
      </c>
      <c r="C692" s="181">
        <v>0</v>
      </c>
      <c r="D692" s="181">
        <v>0</v>
      </c>
      <c r="E692" s="181">
        <v>0</v>
      </c>
      <c r="F692" s="181">
        <v>0</v>
      </c>
      <c r="G692" s="181">
        <v>0</v>
      </c>
      <c r="H692" s="182">
        <v>0</v>
      </c>
      <c r="I692" s="170"/>
    </row>
    <row r="693" spans="1:9" x14ac:dyDescent="0.3">
      <c r="A693" s="179">
        <v>190435</v>
      </c>
      <c r="B693" s="180" t="s">
        <v>1073</v>
      </c>
      <c r="C693" s="181">
        <v>0</v>
      </c>
      <c r="D693" s="181">
        <v>0</v>
      </c>
      <c r="E693" s="181">
        <v>0</v>
      </c>
      <c r="F693" s="181">
        <v>0</v>
      </c>
      <c r="G693" s="181">
        <v>0</v>
      </c>
      <c r="H693" s="182">
        <v>0</v>
      </c>
      <c r="I693" s="170"/>
    </row>
    <row r="694" spans="1:9" x14ac:dyDescent="0.3">
      <c r="A694" s="179">
        <v>190440</v>
      </c>
      <c r="B694" s="180" t="s">
        <v>1072</v>
      </c>
      <c r="C694" s="181">
        <v>0</v>
      </c>
      <c r="D694" s="181">
        <v>0</v>
      </c>
      <c r="E694" s="181">
        <v>0</v>
      </c>
      <c r="F694" s="181">
        <v>0</v>
      </c>
      <c r="G694" s="181">
        <v>0</v>
      </c>
      <c r="H694" s="182">
        <v>0</v>
      </c>
      <c r="I694" s="170"/>
    </row>
    <row r="695" spans="1:9" x14ac:dyDescent="0.3">
      <c r="A695" s="179">
        <v>190495</v>
      </c>
      <c r="B695" s="180" t="s">
        <v>873</v>
      </c>
      <c r="C695" s="181">
        <v>0</v>
      </c>
      <c r="D695" s="181">
        <v>0</v>
      </c>
      <c r="E695" s="181">
        <v>0</v>
      </c>
      <c r="F695" s="181">
        <v>0</v>
      </c>
      <c r="G695" s="181">
        <v>0</v>
      </c>
      <c r="H695" s="182">
        <v>0</v>
      </c>
      <c r="I695" s="170"/>
    </row>
    <row r="696" spans="1:9" x14ac:dyDescent="0.3">
      <c r="A696" s="175">
        <v>190500</v>
      </c>
      <c r="B696" s="176" t="s">
        <v>1071</v>
      </c>
      <c r="C696" s="177">
        <v>0</v>
      </c>
      <c r="D696" s="177">
        <v>0</v>
      </c>
      <c r="E696" s="177">
        <v>132121</v>
      </c>
      <c r="F696" s="177">
        <v>178036</v>
      </c>
      <c r="G696" s="177">
        <v>188049</v>
      </c>
      <c r="H696" s="178">
        <v>374488</v>
      </c>
      <c r="I696" s="170"/>
    </row>
    <row r="697" spans="1:9" x14ac:dyDescent="0.3">
      <c r="A697" s="179">
        <v>190505</v>
      </c>
      <c r="B697" s="180" t="s">
        <v>867</v>
      </c>
      <c r="C697" s="181">
        <v>0</v>
      </c>
      <c r="D697" s="181">
        <v>0</v>
      </c>
      <c r="E697" s="181">
        <v>0</v>
      </c>
      <c r="F697" s="181">
        <v>0</v>
      </c>
      <c r="G697" s="181">
        <v>0</v>
      </c>
      <c r="H697" s="182">
        <v>0</v>
      </c>
      <c r="I697" s="170"/>
    </row>
    <row r="698" spans="1:9" x14ac:dyDescent="0.3">
      <c r="A698" s="179">
        <v>190510</v>
      </c>
      <c r="B698" s="180" t="s">
        <v>449</v>
      </c>
      <c r="C698" s="181">
        <v>0</v>
      </c>
      <c r="D698" s="181">
        <v>0</v>
      </c>
      <c r="E698" s="181">
        <v>132121</v>
      </c>
      <c r="F698" s="181">
        <v>178036</v>
      </c>
      <c r="G698" s="181">
        <v>188049</v>
      </c>
      <c r="H698" s="182">
        <v>374488</v>
      </c>
      <c r="I698" s="170"/>
    </row>
    <row r="699" spans="1:9" x14ac:dyDescent="0.3">
      <c r="A699" s="179">
        <v>190515</v>
      </c>
      <c r="B699" s="180" t="s">
        <v>451</v>
      </c>
      <c r="C699" s="181">
        <v>0</v>
      </c>
      <c r="D699" s="181">
        <v>0</v>
      </c>
      <c r="E699" s="181">
        <v>0</v>
      </c>
      <c r="F699" s="181">
        <v>0</v>
      </c>
      <c r="G699" s="181">
        <v>0</v>
      </c>
      <c r="H699" s="182">
        <v>0</v>
      </c>
      <c r="I699" s="170"/>
    </row>
    <row r="700" spans="1:9" x14ac:dyDescent="0.3">
      <c r="A700" s="179">
        <v>190520</v>
      </c>
      <c r="B700" s="180" t="s">
        <v>483</v>
      </c>
      <c r="C700" s="181">
        <v>0</v>
      </c>
      <c r="D700" s="181">
        <v>0</v>
      </c>
      <c r="E700" s="181">
        <v>0</v>
      </c>
      <c r="F700" s="181">
        <v>0</v>
      </c>
      <c r="G700" s="181">
        <v>0</v>
      </c>
      <c r="H700" s="182">
        <v>0</v>
      </c>
      <c r="I700" s="170"/>
    </row>
    <row r="701" spans="1:9" x14ac:dyDescent="0.3">
      <c r="A701" s="179">
        <v>190595</v>
      </c>
      <c r="B701" s="180" t="s">
        <v>2104</v>
      </c>
      <c r="C701" s="181">
        <v>0</v>
      </c>
      <c r="D701" s="181">
        <v>0</v>
      </c>
      <c r="E701" s="181">
        <v>0</v>
      </c>
      <c r="F701" s="181">
        <v>0</v>
      </c>
      <c r="G701" s="181">
        <v>0</v>
      </c>
      <c r="H701" s="182">
        <v>0</v>
      </c>
      <c r="I701" s="170"/>
    </row>
    <row r="702" spans="1:9" x14ac:dyDescent="0.3">
      <c r="A702" s="175">
        <v>191000</v>
      </c>
      <c r="B702" s="176" t="s">
        <v>1070</v>
      </c>
      <c r="C702" s="177">
        <v>0</v>
      </c>
      <c r="D702" s="177">
        <v>0</v>
      </c>
      <c r="E702" s="177">
        <v>0</v>
      </c>
      <c r="F702" s="177">
        <v>0</v>
      </c>
      <c r="G702" s="177">
        <v>0</v>
      </c>
      <c r="H702" s="178">
        <v>0</v>
      </c>
      <c r="I702" s="170"/>
    </row>
    <row r="703" spans="1:9" x14ac:dyDescent="0.3">
      <c r="A703" s="179">
        <v>191005</v>
      </c>
      <c r="B703" s="180" t="s">
        <v>578</v>
      </c>
      <c r="C703" s="181">
        <v>0</v>
      </c>
      <c r="D703" s="181">
        <v>0</v>
      </c>
      <c r="E703" s="181">
        <v>0</v>
      </c>
      <c r="F703" s="181">
        <v>0</v>
      </c>
      <c r="G703" s="181">
        <v>0</v>
      </c>
      <c r="H703" s="182">
        <v>0</v>
      </c>
      <c r="I703" s="170"/>
    </row>
    <row r="704" spans="1:9" x14ac:dyDescent="0.3">
      <c r="A704" s="179">
        <v>191010</v>
      </c>
      <c r="B704" s="180" t="s">
        <v>577</v>
      </c>
      <c r="C704" s="181">
        <v>0</v>
      </c>
      <c r="D704" s="181">
        <v>0</v>
      </c>
      <c r="E704" s="181">
        <v>0</v>
      </c>
      <c r="F704" s="181">
        <v>0</v>
      </c>
      <c r="G704" s="181">
        <v>0</v>
      </c>
      <c r="H704" s="182">
        <v>0</v>
      </c>
      <c r="I704" s="170"/>
    </row>
    <row r="705" spans="1:9" x14ac:dyDescent="0.3">
      <c r="A705" s="179">
        <v>191020</v>
      </c>
      <c r="B705" s="180" t="s">
        <v>1069</v>
      </c>
      <c r="C705" s="181">
        <v>0</v>
      </c>
      <c r="D705" s="181">
        <v>0</v>
      </c>
      <c r="E705" s="181">
        <v>0</v>
      </c>
      <c r="F705" s="181">
        <v>0</v>
      </c>
      <c r="G705" s="181">
        <v>0</v>
      </c>
      <c r="H705" s="182">
        <v>0</v>
      </c>
      <c r="I705" s="170"/>
    </row>
    <row r="706" spans="1:9" x14ac:dyDescent="0.3">
      <c r="A706" s="179">
        <v>191025</v>
      </c>
      <c r="B706" s="180" t="s">
        <v>575</v>
      </c>
      <c r="C706" s="181">
        <v>0</v>
      </c>
      <c r="D706" s="181">
        <v>0</v>
      </c>
      <c r="E706" s="181">
        <v>0</v>
      </c>
      <c r="F706" s="181">
        <v>0</v>
      </c>
      <c r="G706" s="181">
        <v>0</v>
      </c>
      <c r="H706" s="182">
        <v>0</v>
      </c>
      <c r="I706" s="170"/>
    </row>
    <row r="707" spans="1:9" x14ac:dyDescent="0.3">
      <c r="A707" s="179">
        <v>191030</v>
      </c>
      <c r="B707" s="180" t="s">
        <v>2105</v>
      </c>
      <c r="C707" s="181">
        <v>0</v>
      </c>
      <c r="D707" s="181">
        <v>0</v>
      </c>
      <c r="E707" s="181">
        <v>0</v>
      </c>
      <c r="F707" s="181">
        <v>0</v>
      </c>
      <c r="G707" s="181">
        <v>0</v>
      </c>
      <c r="H707" s="182">
        <v>0</v>
      </c>
      <c r="I707" s="170"/>
    </row>
    <row r="708" spans="1:9" x14ac:dyDescent="0.3">
      <c r="A708" s="179">
        <v>191035</v>
      </c>
      <c r="B708" s="180" t="s">
        <v>2106</v>
      </c>
      <c r="C708" s="181">
        <v>0</v>
      </c>
      <c r="D708" s="181">
        <v>0</v>
      </c>
      <c r="E708" s="181">
        <v>0</v>
      </c>
      <c r="F708" s="181">
        <v>0</v>
      </c>
      <c r="G708" s="181">
        <v>0</v>
      </c>
      <c r="H708" s="182">
        <v>0</v>
      </c>
      <c r="I708" s="170"/>
    </row>
    <row r="709" spans="1:9" x14ac:dyDescent="0.3">
      <c r="A709" s="179">
        <v>191040</v>
      </c>
      <c r="B709" s="180" t="s">
        <v>2107</v>
      </c>
      <c r="C709" s="181">
        <v>0</v>
      </c>
      <c r="D709" s="181">
        <v>0</v>
      </c>
      <c r="E709" s="181">
        <v>0</v>
      </c>
      <c r="F709" s="181">
        <v>0</v>
      </c>
      <c r="G709" s="181">
        <v>0</v>
      </c>
      <c r="H709" s="182">
        <v>0</v>
      </c>
      <c r="I709" s="170"/>
    </row>
    <row r="710" spans="1:9" x14ac:dyDescent="0.3">
      <c r="A710" s="179">
        <v>191045</v>
      </c>
      <c r="B710" s="180" t="s">
        <v>573</v>
      </c>
      <c r="C710" s="181">
        <v>0</v>
      </c>
      <c r="D710" s="181">
        <v>0</v>
      </c>
      <c r="E710" s="181">
        <v>0</v>
      </c>
      <c r="F710" s="181">
        <v>0</v>
      </c>
      <c r="G710" s="181">
        <v>0</v>
      </c>
      <c r="H710" s="182">
        <v>0</v>
      </c>
      <c r="I710" s="170"/>
    </row>
    <row r="711" spans="1:9" x14ac:dyDescent="0.3">
      <c r="A711" s="179">
        <v>191095</v>
      </c>
      <c r="B711" s="180" t="s">
        <v>2104</v>
      </c>
      <c r="C711" s="181">
        <v>0</v>
      </c>
      <c r="D711" s="181">
        <v>0</v>
      </c>
      <c r="E711" s="181">
        <v>0</v>
      </c>
      <c r="F711" s="181">
        <v>0</v>
      </c>
      <c r="G711" s="181">
        <v>0</v>
      </c>
      <c r="H711" s="182">
        <v>0</v>
      </c>
      <c r="I711" s="170"/>
    </row>
    <row r="712" spans="1:9" x14ac:dyDescent="0.3">
      <c r="A712" s="179">
        <v>191099</v>
      </c>
      <c r="B712" s="180" t="s">
        <v>1065</v>
      </c>
      <c r="C712" s="181">
        <v>0</v>
      </c>
      <c r="D712" s="181">
        <v>0</v>
      </c>
      <c r="E712" s="181">
        <v>0</v>
      </c>
      <c r="F712" s="181">
        <v>0</v>
      </c>
      <c r="G712" s="181">
        <v>0</v>
      </c>
      <c r="H712" s="182">
        <v>0</v>
      </c>
      <c r="I712" s="170"/>
    </row>
    <row r="713" spans="1:9" x14ac:dyDescent="0.3">
      <c r="A713" s="175">
        <v>191500</v>
      </c>
      <c r="B713" s="176" t="s">
        <v>2108</v>
      </c>
      <c r="C713" s="177">
        <v>0</v>
      </c>
      <c r="D713" s="177">
        <v>0</v>
      </c>
      <c r="E713" s="177">
        <v>0</v>
      </c>
      <c r="F713" s="177">
        <v>0</v>
      </c>
      <c r="G713" s="177">
        <v>0</v>
      </c>
      <c r="H713" s="178">
        <v>0</v>
      </c>
      <c r="I713" s="170"/>
    </row>
    <row r="714" spans="1:9" x14ac:dyDescent="0.3">
      <c r="A714" s="175">
        <v>192000</v>
      </c>
      <c r="B714" s="176" t="s">
        <v>1063</v>
      </c>
      <c r="C714" s="177">
        <v>0</v>
      </c>
      <c r="D714" s="177">
        <v>0</v>
      </c>
      <c r="E714" s="177">
        <v>0</v>
      </c>
      <c r="F714" s="177">
        <v>0</v>
      </c>
      <c r="G714" s="177">
        <v>0</v>
      </c>
      <c r="H714" s="178">
        <v>0</v>
      </c>
      <c r="I714" s="170"/>
    </row>
    <row r="715" spans="1:9" x14ac:dyDescent="0.3">
      <c r="A715" s="175">
        <v>193500</v>
      </c>
      <c r="B715" s="176" t="s">
        <v>1062</v>
      </c>
      <c r="C715" s="177">
        <v>0</v>
      </c>
      <c r="D715" s="177">
        <v>0</v>
      </c>
      <c r="E715" s="177">
        <v>0</v>
      </c>
      <c r="F715" s="177">
        <v>0</v>
      </c>
      <c r="G715" s="177">
        <v>0</v>
      </c>
      <c r="H715" s="178">
        <v>0</v>
      </c>
      <c r="I715" s="170"/>
    </row>
    <row r="716" spans="1:9" x14ac:dyDescent="0.3">
      <c r="A716" s="179">
        <v>193505</v>
      </c>
      <c r="B716" s="180" t="s">
        <v>1059</v>
      </c>
      <c r="C716" s="181">
        <v>0</v>
      </c>
      <c r="D716" s="181">
        <v>0</v>
      </c>
      <c r="E716" s="181">
        <v>0</v>
      </c>
      <c r="F716" s="181">
        <v>0</v>
      </c>
      <c r="G716" s="181">
        <v>0</v>
      </c>
      <c r="H716" s="182">
        <v>0</v>
      </c>
      <c r="I716" s="170"/>
    </row>
    <row r="717" spans="1:9" x14ac:dyDescent="0.3">
      <c r="A717" s="179">
        <v>193510</v>
      </c>
      <c r="B717" s="180" t="s">
        <v>2109</v>
      </c>
      <c r="C717" s="181">
        <v>0</v>
      </c>
      <c r="D717" s="181">
        <v>0</v>
      </c>
      <c r="E717" s="181">
        <v>0</v>
      </c>
      <c r="F717" s="181">
        <v>0</v>
      </c>
      <c r="G717" s="181">
        <v>0</v>
      </c>
      <c r="H717" s="182">
        <v>0</v>
      </c>
      <c r="I717" s="170"/>
    </row>
    <row r="718" spans="1:9" x14ac:dyDescent="0.3">
      <c r="A718" s="179">
        <v>193515</v>
      </c>
      <c r="B718" s="180" t="s">
        <v>169</v>
      </c>
      <c r="C718" s="181">
        <v>0</v>
      </c>
      <c r="D718" s="181">
        <v>0</v>
      </c>
      <c r="E718" s="181">
        <v>0</v>
      </c>
      <c r="F718" s="181">
        <v>0</v>
      </c>
      <c r="G718" s="181">
        <v>0</v>
      </c>
      <c r="H718" s="182">
        <v>0</v>
      </c>
      <c r="I718" s="170"/>
    </row>
    <row r="719" spans="1:9" x14ac:dyDescent="0.3">
      <c r="A719" s="179">
        <v>193520</v>
      </c>
      <c r="B719" s="180" t="s">
        <v>1057</v>
      </c>
      <c r="C719" s="181">
        <v>0</v>
      </c>
      <c r="D719" s="181">
        <v>0</v>
      </c>
      <c r="E719" s="181">
        <v>0</v>
      </c>
      <c r="F719" s="181">
        <v>0</v>
      </c>
      <c r="G719" s="181">
        <v>0</v>
      </c>
      <c r="H719" s="182">
        <v>0</v>
      </c>
      <c r="I719" s="170"/>
    </row>
    <row r="720" spans="1:9" x14ac:dyDescent="0.3">
      <c r="A720" s="179">
        <v>193525</v>
      </c>
      <c r="B720" s="180" t="s">
        <v>1056</v>
      </c>
      <c r="C720" s="181">
        <v>0</v>
      </c>
      <c r="D720" s="181">
        <v>0</v>
      </c>
      <c r="E720" s="181">
        <v>0</v>
      </c>
      <c r="F720" s="181">
        <v>0</v>
      </c>
      <c r="G720" s="181">
        <v>0</v>
      </c>
      <c r="H720" s="182">
        <v>0</v>
      </c>
      <c r="I720" s="170"/>
    </row>
    <row r="721" spans="1:9" x14ac:dyDescent="0.3">
      <c r="A721" s="179">
        <v>193530</v>
      </c>
      <c r="B721" s="180" t="s">
        <v>2110</v>
      </c>
      <c r="C721" s="181">
        <v>0</v>
      </c>
      <c r="D721" s="181">
        <v>0</v>
      </c>
      <c r="E721" s="181">
        <v>0</v>
      </c>
      <c r="F721" s="181">
        <v>0</v>
      </c>
      <c r="G721" s="181">
        <v>0</v>
      </c>
      <c r="H721" s="182">
        <v>0</v>
      </c>
      <c r="I721" s="170"/>
    </row>
    <row r="722" spans="1:9" x14ac:dyDescent="0.3">
      <c r="A722" s="179">
        <v>193535</v>
      </c>
      <c r="B722" s="180" t="s">
        <v>163</v>
      </c>
      <c r="C722" s="181">
        <v>0</v>
      </c>
      <c r="D722" s="181">
        <v>0</v>
      </c>
      <c r="E722" s="181">
        <v>0</v>
      </c>
      <c r="F722" s="181">
        <v>0</v>
      </c>
      <c r="G722" s="181">
        <v>0</v>
      </c>
      <c r="H722" s="182">
        <v>0</v>
      </c>
      <c r="I722" s="170"/>
    </row>
    <row r="723" spans="1:9" x14ac:dyDescent="0.3">
      <c r="A723" s="175">
        <v>194000</v>
      </c>
      <c r="B723" s="176" t="s">
        <v>2111</v>
      </c>
      <c r="C723" s="177">
        <v>0</v>
      </c>
      <c r="D723" s="177">
        <v>0</v>
      </c>
      <c r="E723" s="177">
        <v>0</v>
      </c>
      <c r="F723" s="177">
        <v>0</v>
      </c>
      <c r="G723" s="177">
        <v>0</v>
      </c>
      <c r="H723" s="178">
        <v>0</v>
      </c>
      <c r="I723" s="170"/>
    </row>
    <row r="724" spans="1:9" x14ac:dyDescent="0.3">
      <c r="A724" s="179">
        <v>194005</v>
      </c>
      <c r="B724" s="180" t="s">
        <v>1059</v>
      </c>
      <c r="C724" s="181">
        <v>0</v>
      </c>
      <c r="D724" s="181">
        <v>0</v>
      </c>
      <c r="E724" s="181">
        <v>0</v>
      </c>
      <c r="F724" s="181">
        <v>0</v>
      </c>
      <c r="G724" s="181">
        <v>0</v>
      </c>
      <c r="H724" s="182">
        <v>0</v>
      </c>
      <c r="I724" s="170"/>
    </row>
    <row r="725" spans="1:9" x14ac:dyDescent="0.3">
      <c r="A725" s="179">
        <v>194010</v>
      </c>
      <c r="B725" s="180" t="s">
        <v>2109</v>
      </c>
      <c r="C725" s="181">
        <v>0</v>
      </c>
      <c r="D725" s="181">
        <v>0</v>
      </c>
      <c r="E725" s="181">
        <v>0</v>
      </c>
      <c r="F725" s="181">
        <v>0</v>
      </c>
      <c r="G725" s="181">
        <v>0</v>
      </c>
      <c r="H725" s="182">
        <v>0</v>
      </c>
      <c r="I725" s="170"/>
    </row>
    <row r="726" spans="1:9" x14ac:dyDescent="0.3">
      <c r="A726" s="179">
        <v>194015</v>
      </c>
      <c r="B726" s="180" t="s">
        <v>169</v>
      </c>
      <c r="C726" s="181">
        <v>0</v>
      </c>
      <c r="D726" s="181">
        <v>0</v>
      </c>
      <c r="E726" s="181">
        <v>0</v>
      </c>
      <c r="F726" s="181">
        <v>0</v>
      </c>
      <c r="G726" s="181">
        <v>0</v>
      </c>
      <c r="H726" s="182">
        <v>0</v>
      </c>
      <c r="I726" s="170"/>
    </row>
    <row r="727" spans="1:9" x14ac:dyDescent="0.3">
      <c r="A727" s="179">
        <v>194020</v>
      </c>
      <c r="B727" s="180" t="s">
        <v>1057</v>
      </c>
      <c r="C727" s="181">
        <v>0</v>
      </c>
      <c r="D727" s="181">
        <v>0</v>
      </c>
      <c r="E727" s="181">
        <v>0</v>
      </c>
      <c r="F727" s="181">
        <v>0</v>
      </c>
      <c r="G727" s="181">
        <v>0</v>
      </c>
      <c r="H727" s="182">
        <v>0</v>
      </c>
      <c r="I727" s="170"/>
    </row>
    <row r="728" spans="1:9" x14ac:dyDescent="0.3">
      <c r="A728" s="179">
        <v>194025</v>
      </c>
      <c r="B728" s="180" t="s">
        <v>1056</v>
      </c>
      <c r="C728" s="181">
        <v>0</v>
      </c>
      <c r="D728" s="181">
        <v>0</v>
      </c>
      <c r="E728" s="181">
        <v>0</v>
      </c>
      <c r="F728" s="181">
        <v>0</v>
      </c>
      <c r="G728" s="181">
        <v>0</v>
      </c>
      <c r="H728" s="182">
        <v>0</v>
      </c>
      <c r="I728" s="170"/>
    </row>
    <row r="729" spans="1:9" x14ac:dyDescent="0.3">
      <c r="A729" s="179">
        <v>194030</v>
      </c>
      <c r="B729" s="180" t="s">
        <v>2110</v>
      </c>
      <c r="C729" s="181">
        <v>0</v>
      </c>
      <c r="D729" s="181">
        <v>0</v>
      </c>
      <c r="E729" s="181">
        <v>0</v>
      </c>
      <c r="F729" s="181">
        <v>0</v>
      </c>
      <c r="G729" s="181">
        <v>0</v>
      </c>
      <c r="H729" s="182">
        <v>0</v>
      </c>
      <c r="I729" s="170"/>
    </row>
    <row r="730" spans="1:9" x14ac:dyDescent="0.3">
      <c r="A730" s="179">
        <v>194035</v>
      </c>
      <c r="B730" s="180" t="s">
        <v>163</v>
      </c>
      <c r="C730" s="181">
        <v>0</v>
      </c>
      <c r="D730" s="181">
        <v>0</v>
      </c>
      <c r="E730" s="181">
        <v>0</v>
      </c>
      <c r="F730" s="181">
        <v>0</v>
      </c>
      <c r="G730" s="181">
        <v>0</v>
      </c>
      <c r="H730" s="182">
        <v>0</v>
      </c>
      <c r="I730" s="170"/>
    </row>
    <row r="731" spans="1:9" x14ac:dyDescent="0.3">
      <c r="A731" s="175">
        <v>194500</v>
      </c>
      <c r="B731" s="176" t="s">
        <v>1060</v>
      </c>
      <c r="C731" s="177">
        <v>0</v>
      </c>
      <c r="D731" s="177">
        <v>0</v>
      </c>
      <c r="E731" s="177">
        <v>0</v>
      </c>
      <c r="F731" s="177">
        <v>0</v>
      </c>
      <c r="G731" s="177">
        <v>0</v>
      </c>
      <c r="H731" s="178">
        <v>0</v>
      </c>
      <c r="I731" s="170"/>
    </row>
    <row r="732" spans="1:9" x14ac:dyDescent="0.3">
      <c r="A732" s="179">
        <v>194505</v>
      </c>
      <c r="B732" s="180" t="s">
        <v>1059</v>
      </c>
      <c r="C732" s="181">
        <v>0</v>
      </c>
      <c r="D732" s="181">
        <v>0</v>
      </c>
      <c r="E732" s="181">
        <v>0</v>
      </c>
      <c r="F732" s="181">
        <v>0</v>
      </c>
      <c r="G732" s="181">
        <v>0</v>
      </c>
      <c r="H732" s="182">
        <v>0</v>
      </c>
      <c r="I732" s="170"/>
    </row>
    <row r="733" spans="1:9" x14ac:dyDescent="0.3">
      <c r="A733" s="179">
        <v>194510</v>
      </c>
      <c r="B733" s="180" t="s">
        <v>2109</v>
      </c>
      <c r="C733" s="181">
        <v>0</v>
      </c>
      <c r="D733" s="181">
        <v>0</v>
      </c>
      <c r="E733" s="181">
        <v>0</v>
      </c>
      <c r="F733" s="181">
        <v>0</v>
      </c>
      <c r="G733" s="181">
        <v>0</v>
      </c>
      <c r="H733" s="182">
        <v>0</v>
      </c>
      <c r="I733" s="170"/>
    </row>
    <row r="734" spans="1:9" x14ac:dyDescent="0.3">
      <c r="A734" s="179">
        <v>194515</v>
      </c>
      <c r="B734" s="180" t="s">
        <v>169</v>
      </c>
      <c r="C734" s="181">
        <v>0</v>
      </c>
      <c r="D734" s="181">
        <v>0</v>
      </c>
      <c r="E734" s="181">
        <v>0</v>
      </c>
      <c r="F734" s="181">
        <v>0</v>
      </c>
      <c r="G734" s="181">
        <v>0</v>
      </c>
      <c r="H734" s="182">
        <v>0</v>
      </c>
      <c r="I734" s="170"/>
    </row>
    <row r="735" spans="1:9" x14ac:dyDescent="0.3">
      <c r="A735" s="179">
        <v>194520</v>
      </c>
      <c r="B735" s="180" t="s">
        <v>1057</v>
      </c>
      <c r="C735" s="181">
        <v>0</v>
      </c>
      <c r="D735" s="181">
        <v>0</v>
      </c>
      <c r="E735" s="181">
        <v>0</v>
      </c>
      <c r="F735" s="181">
        <v>0</v>
      </c>
      <c r="G735" s="181">
        <v>0</v>
      </c>
      <c r="H735" s="182">
        <v>0</v>
      </c>
      <c r="I735" s="170"/>
    </row>
    <row r="736" spans="1:9" x14ac:dyDescent="0.3">
      <c r="A736" s="179">
        <v>194525</v>
      </c>
      <c r="B736" s="180" t="s">
        <v>1056</v>
      </c>
      <c r="C736" s="181">
        <v>0</v>
      </c>
      <c r="D736" s="181">
        <v>0</v>
      </c>
      <c r="E736" s="181">
        <v>0</v>
      </c>
      <c r="F736" s="181">
        <v>0</v>
      </c>
      <c r="G736" s="181">
        <v>0</v>
      </c>
      <c r="H736" s="182">
        <v>0</v>
      </c>
      <c r="I736" s="170"/>
    </row>
    <row r="737" spans="1:9" x14ac:dyDescent="0.3">
      <c r="A737" s="179">
        <v>194530</v>
      </c>
      <c r="B737" s="180" t="s">
        <v>2110</v>
      </c>
      <c r="C737" s="181">
        <v>0</v>
      </c>
      <c r="D737" s="181">
        <v>0</v>
      </c>
      <c r="E737" s="181">
        <v>0</v>
      </c>
      <c r="F737" s="181">
        <v>0</v>
      </c>
      <c r="G737" s="181">
        <v>0</v>
      </c>
      <c r="H737" s="182">
        <v>0</v>
      </c>
      <c r="I737" s="170"/>
    </row>
    <row r="738" spans="1:9" x14ac:dyDescent="0.3">
      <c r="A738" s="179">
        <v>194535</v>
      </c>
      <c r="B738" s="180" t="s">
        <v>163</v>
      </c>
      <c r="C738" s="181">
        <v>0</v>
      </c>
      <c r="D738" s="181">
        <v>0</v>
      </c>
      <c r="E738" s="181">
        <v>0</v>
      </c>
      <c r="F738" s="181">
        <v>0</v>
      </c>
      <c r="G738" s="181">
        <v>0</v>
      </c>
      <c r="H738" s="182">
        <v>0</v>
      </c>
      <c r="I738" s="170"/>
    </row>
    <row r="739" spans="1:9" x14ac:dyDescent="0.3">
      <c r="A739" s="167">
        <v>200000</v>
      </c>
      <c r="B739" s="168" t="s">
        <v>1049</v>
      </c>
      <c r="C739" s="169">
        <v>2745541067.4099998</v>
      </c>
      <c r="D739" s="169">
        <v>2989836540.9899998</v>
      </c>
      <c r="E739" s="169">
        <v>2888894267.8000002</v>
      </c>
      <c r="F739" s="169">
        <v>2828192889.6300001</v>
      </c>
      <c r="G739" s="169">
        <v>3194969867.9899998</v>
      </c>
      <c r="H739" s="186">
        <v>3772810157.25</v>
      </c>
      <c r="I739" s="170"/>
    </row>
    <row r="740" spans="1:9" x14ac:dyDescent="0.3">
      <c r="A740" s="171">
        <v>210000</v>
      </c>
      <c r="B740" s="172" t="s">
        <v>2112</v>
      </c>
      <c r="C740" s="173">
        <v>1748208438.1600001</v>
      </c>
      <c r="D740" s="173">
        <v>1855579504.1600001</v>
      </c>
      <c r="E740" s="173">
        <v>1950382906.1600001</v>
      </c>
      <c r="F740" s="173">
        <v>2079898489.1600001</v>
      </c>
      <c r="G740" s="173">
        <v>2401791695.1599998</v>
      </c>
      <c r="H740" s="174">
        <v>2720534158.1599998</v>
      </c>
      <c r="I740" s="170"/>
    </row>
    <row r="741" spans="1:9" x14ac:dyDescent="0.3">
      <c r="A741" s="175">
        <v>210500</v>
      </c>
      <c r="B741" s="176" t="s">
        <v>2113</v>
      </c>
      <c r="C741" s="177">
        <v>0</v>
      </c>
      <c r="D741" s="177">
        <v>0</v>
      </c>
      <c r="E741" s="177">
        <v>0</v>
      </c>
      <c r="F741" s="177">
        <v>0</v>
      </c>
      <c r="G741" s="177">
        <v>0</v>
      </c>
      <c r="H741" s="178">
        <v>0</v>
      </c>
      <c r="I741" s="170"/>
    </row>
    <row r="742" spans="1:9" x14ac:dyDescent="0.3">
      <c r="A742" s="179">
        <v>210505</v>
      </c>
      <c r="B742" s="180" t="s">
        <v>1046</v>
      </c>
      <c r="C742" s="181">
        <v>0</v>
      </c>
      <c r="D742" s="181">
        <v>0</v>
      </c>
      <c r="E742" s="181">
        <v>0</v>
      </c>
      <c r="F742" s="181">
        <v>0</v>
      </c>
      <c r="G742" s="181">
        <v>0</v>
      </c>
      <c r="H742" s="182">
        <v>0</v>
      </c>
      <c r="I742" s="170"/>
    </row>
    <row r="743" spans="1:9" x14ac:dyDescent="0.3">
      <c r="A743" s="179">
        <v>210510</v>
      </c>
      <c r="B743" s="180" t="s">
        <v>1045</v>
      </c>
      <c r="C743" s="181">
        <v>0</v>
      </c>
      <c r="D743" s="181">
        <v>0</v>
      </c>
      <c r="E743" s="181">
        <v>0</v>
      </c>
      <c r="F743" s="181">
        <v>0</v>
      </c>
      <c r="G743" s="181">
        <v>0</v>
      </c>
      <c r="H743" s="182">
        <v>0</v>
      </c>
      <c r="I743" s="170"/>
    </row>
    <row r="744" spans="1:9" x14ac:dyDescent="0.3">
      <c r="A744" s="179">
        <v>210595</v>
      </c>
      <c r="B744" s="180" t="s">
        <v>2114</v>
      </c>
      <c r="C744" s="181">
        <v>0</v>
      </c>
      <c r="D744" s="181">
        <v>0</v>
      </c>
      <c r="E744" s="181">
        <v>0</v>
      </c>
      <c r="F744" s="181">
        <v>0</v>
      </c>
      <c r="G744" s="181">
        <v>0</v>
      </c>
      <c r="H744" s="182">
        <v>0</v>
      </c>
      <c r="I744" s="170"/>
    </row>
    <row r="745" spans="1:9" x14ac:dyDescent="0.3">
      <c r="A745" s="175">
        <v>211000</v>
      </c>
      <c r="B745" s="176" t="s">
        <v>2115</v>
      </c>
      <c r="C745" s="177">
        <v>566628450.15999997</v>
      </c>
      <c r="D745" s="177">
        <v>522804014.16000003</v>
      </c>
      <c r="E745" s="177">
        <v>547611446.15999997</v>
      </c>
      <c r="F745" s="177">
        <v>602650582.15999997</v>
      </c>
      <c r="G745" s="177">
        <v>724754984.15999997</v>
      </c>
      <c r="H745" s="178">
        <v>835870201.15999997</v>
      </c>
      <c r="I745" s="170"/>
    </row>
    <row r="746" spans="1:9" x14ac:dyDescent="0.3">
      <c r="A746" s="179">
        <v>211005</v>
      </c>
      <c r="B746" s="180" t="s">
        <v>1042</v>
      </c>
      <c r="C746" s="181">
        <v>59674005</v>
      </c>
      <c r="D746" s="181">
        <v>138472073</v>
      </c>
      <c r="E746" s="181">
        <v>109180621</v>
      </c>
      <c r="F746" s="181">
        <v>85750950</v>
      </c>
      <c r="G746" s="181">
        <v>90780696</v>
      </c>
      <c r="H746" s="182">
        <v>217777500</v>
      </c>
      <c r="I746" s="170"/>
    </row>
    <row r="747" spans="1:9" x14ac:dyDescent="0.3">
      <c r="A747" s="179">
        <v>211010</v>
      </c>
      <c r="B747" s="180" t="s">
        <v>1041</v>
      </c>
      <c r="C747" s="181">
        <v>488858795.16000003</v>
      </c>
      <c r="D747" s="181">
        <v>362842625.16000003</v>
      </c>
      <c r="E747" s="181">
        <v>417586613.16000003</v>
      </c>
      <c r="F747" s="181">
        <v>496773720.16000003</v>
      </c>
      <c r="G747" s="181">
        <v>607771592.15999997</v>
      </c>
      <c r="H747" s="182">
        <v>599926385.15999997</v>
      </c>
      <c r="I747" s="170"/>
    </row>
    <row r="748" spans="1:9" x14ac:dyDescent="0.3">
      <c r="A748" s="179">
        <v>211015</v>
      </c>
      <c r="B748" s="180" t="s">
        <v>1040</v>
      </c>
      <c r="C748" s="181">
        <v>0</v>
      </c>
      <c r="D748" s="181">
        <v>0</v>
      </c>
      <c r="E748" s="181">
        <v>0</v>
      </c>
      <c r="F748" s="181">
        <v>0</v>
      </c>
      <c r="G748" s="181">
        <v>0</v>
      </c>
      <c r="H748" s="182">
        <v>0</v>
      </c>
      <c r="I748" s="170"/>
    </row>
    <row r="749" spans="1:9" x14ac:dyDescent="0.3">
      <c r="A749" s="179">
        <v>211020</v>
      </c>
      <c r="B749" s="180" t="s">
        <v>1039</v>
      </c>
      <c r="C749" s="181">
        <v>0</v>
      </c>
      <c r="D749" s="181">
        <v>0</v>
      </c>
      <c r="E749" s="181">
        <v>0</v>
      </c>
      <c r="F749" s="181">
        <v>0</v>
      </c>
      <c r="G749" s="181">
        <v>0</v>
      </c>
      <c r="H749" s="182">
        <v>0</v>
      </c>
      <c r="I749" s="170"/>
    </row>
    <row r="750" spans="1:9" x14ac:dyDescent="0.3">
      <c r="A750" s="179">
        <v>211095</v>
      </c>
      <c r="B750" s="180" t="s">
        <v>2116</v>
      </c>
      <c r="C750" s="181">
        <v>18095650</v>
      </c>
      <c r="D750" s="181">
        <v>21489316</v>
      </c>
      <c r="E750" s="181">
        <v>20844212</v>
      </c>
      <c r="F750" s="181">
        <v>20125912</v>
      </c>
      <c r="G750" s="181">
        <v>26202696</v>
      </c>
      <c r="H750" s="182">
        <v>18166316</v>
      </c>
      <c r="I750" s="170"/>
    </row>
    <row r="751" spans="1:9" x14ac:dyDescent="0.3">
      <c r="A751" s="175">
        <v>212500</v>
      </c>
      <c r="B751" s="176" t="s">
        <v>2117</v>
      </c>
      <c r="C751" s="177">
        <v>370609859</v>
      </c>
      <c r="D751" s="177">
        <v>466375197</v>
      </c>
      <c r="E751" s="177">
        <v>476409852</v>
      </c>
      <c r="F751" s="177">
        <v>558388656</v>
      </c>
      <c r="G751" s="177">
        <v>682534619</v>
      </c>
      <c r="H751" s="178">
        <v>872122995</v>
      </c>
      <c r="I751" s="170"/>
    </row>
    <row r="752" spans="1:9" x14ac:dyDescent="0.3">
      <c r="A752" s="179">
        <v>212505</v>
      </c>
      <c r="B752" s="180" t="s">
        <v>2118</v>
      </c>
      <c r="C752" s="181">
        <v>348181650</v>
      </c>
      <c r="D752" s="181">
        <v>437875487</v>
      </c>
      <c r="E752" s="181">
        <v>441912924</v>
      </c>
      <c r="F752" s="181">
        <v>514356245</v>
      </c>
      <c r="G752" s="181">
        <v>631663165</v>
      </c>
      <c r="H752" s="182">
        <v>813651312</v>
      </c>
      <c r="I752" s="170"/>
    </row>
    <row r="753" spans="1:9" x14ac:dyDescent="0.3">
      <c r="A753" s="179">
        <v>212510</v>
      </c>
      <c r="B753" s="180" t="s">
        <v>2119</v>
      </c>
      <c r="C753" s="181">
        <v>0</v>
      </c>
      <c r="D753" s="181">
        <v>0</v>
      </c>
      <c r="E753" s="181">
        <v>0</v>
      </c>
      <c r="F753" s="181">
        <v>0</v>
      </c>
      <c r="G753" s="181">
        <v>0</v>
      </c>
      <c r="H753" s="182">
        <v>0</v>
      </c>
      <c r="I753" s="170"/>
    </row>
    <row r="754" spans="1:9" x14ac:dyDescent="0.3">
      <c r="A754" s="179">
        <v>212515</v>
      </c>
      <c r="B754" s="180" t="s">
        <v>2120</v>
      </c>
      <c r="C754" s="181">
        <v>0</v>
      </c>
      <c r="D754" s="181">
        <v>0</v>
      </c>
      <c r="E754" s="181">
        <v>0</v>
      </c>
      <c r="F754" s="181">
        <v>0</v>
      </c>
      <c r="G754" s="181">
        <v>0</v>
      </c>
      <c r="H754" s="182">
        <v>0</v>
      </c>
      <c r="I754" s="170"/>
    </row>
    <row r="755" spans="1:9" x14ac:dyDescent="0.3">
      <c r="A755" s="179">
        <v>212520</v>
      </c>
      <c r="B755" s="180" t="s">
        <v>2121</v>
      </c>
      <c r="C755" s="181">
        <v>0</v>
      </c>
      <c r="D755" s="181">
        <v>0</v>
      </c>
      <c r="E755" s="181">
        <v>0</v>
      </c>
      <c r="F755" s="181">
        <v>0</v>
      </c>
      <c r="G755" s="181">
        <v>0</v>
      </c>
      <c r="H755" s="182">
        <v>0</v>
      </c>
      <c r="I755" s="170"/>
    </row>
    <row r="756" spans="1:9" x14ac:dyDescent="0.3">
      <c r="A756" s="179">
        <v>212595</v>
      </c>
      <c r="B756" s="180" t="s">
        <v>2122</v>
      </c>
      <c r="C756" s="181">
        <v>22428209</v>
      </c>
      <c r="D756" s="181">
        <v>28499710</v>
      </c>
      <c r="E756" s="181">
        <v>34496928</v>
      </c>
      <c r="F756" s="181">
        <v>44032411</v>
      </c>
      <c r="G756" s="181">
        <v>50871454</v>
      </c>
      <c r="H756" s="182">
        <v>58471683</v>
      </c>
      <c r="I756" s="170"/>
    </row>
    <row r="757" spans="1:9" x14ac:dyDescent="0.3">
      <c r="A757" s="175">
        <v>213000</v>
      </c>
      <c r="B757" s="176" t="s">
        <v>2123</v>
      </c>
      <c r="C757" s="177">
        <v>810970129</v>
      </c>
      <c r="D757" s="177">
        <v>866400293</v>
      </c>
      <c r="E757" s="177">
        <v>926361608</v>
      </c>
      <c r="F757" s="177">
        <v>918859251</v>
      </c>
      <c r="G757" s="177">
        <v>994502092</v>
      </c>
      <c r="H757" s="178">
        <v>1012540962</v>
      </c>
      <c r="I757" s="170"/>
    </row>
    <row r="758" spans="1:9" x14ac:dyDescent="0.3">
      <c r="A758" s="179">
        <v>213005</v>
      </c>
      <c r="B758" s="180" t="s">
        <v>2124</v>
      </c>
      <c r="C758" s="181">
        <v>0</v>
      </c>
      <c r="D758" s="181">
        <v>0</v>
      </c>
      <c r="E758" s="181">
        <v>0</v>
      </c>
      <c r="F758" s="181">
        <v>0</v>
      </c>
      <c r="G758" s="181">
        <v>0</v>
      </c>
      <c r="H758" s="182">
        <v>0</v>
      </c>
      <c r="I758" s="170"/>
    </row>
    <row r="759" spans="1:9" x14ac:dyDescent="0.3">
      <c r="A759" s="179">
        <v>213010</v>
      </c>
      <c r="B759" s="180" t="s">
        <v>2125</v>
      </c>
      <c r="C759" s="181">
        <v>810970129</v>
      </c>
      <c r="D759" s="181">
        <v>866400293</v>
      </c>
      <c r="E759" s="181">
        <v>853591013</v>
      </c>
      <c r="F759" s="181">
        <v>833886927</v>
      </c>
      <c r="G759" s="181">
        <v>898099330</v>
      </c>
      <c r="H759" s="182">
        <v>914400685</v>
      </c>
      <c r="I759" s="170"/>
    </row>
    <row r="760" spans="1:9" x14ac:dyDescent="0.3">
      <c r="A760" s="179">
        <v>213095</v>
      </c>
      <c r="B760" s="180" t="s">
        <v>2126</v>
      </c>
      <c r="C760" s="181">
        <v>0</v>
      </c>
      <c r="D760" s="181">
        <v>0</v>
      </c>
      <c r="E760" s="181">
        <v>72770595</v>
      </c>
      <c r="F760" s="181">
        <v>84972324</v>
      </c>
      <c r="G760" s="181">
        <v>96402762</v>
      </c>
      <c r="H760" s="182">
        <v>98140277</v>
      </c>
      <c r="I760" s="170"/>
    </row>
    <row r="761" spans="1:9" x14ac:dyDescent="0.3">
      <c r="A761" s="171">
        <v>220000</v>
      </c>
      <c r="B761" s="172" t="s">
        <v>2127</v>
      </c>
      <c r="C761" s="173">
        <v>0</v>
      </c>
      <c r="D761" s="173">
        <v>0</v>
      </c>
      <c r="E761" s="173">
        <v>0</v>
      </c>
      <c r="F761" s="173">
        <v>0</v>
      </c>
      <c r="G761" s="173">
        <v>0</v>
      </c>
      <c r="H761" s="174">
        <v>0</v>
      </c>
      <c r="I761" s="170"/>
    </row>
    <row r="762" spans="1:9" x14ac:dyDescent="0.3">
      <c r="A762" s="175">
        <v>220500</v>
      </c>
      <c r="B762" s="176" t="s">
        <v>2128</v>
      </c>
      <c r="C762" s="177">
        <v>0</v>
      </c>
      <c r="D762" s="177">
        <v>0</v>
      </c>
      <c r="E762" s="177">
        <v>0</v>
      </c>
      <c r="F762" s="177">
        <v>0</v>
      </c>
      <c r="G762" s="177">
        <v>0</v>
      </c>
      <c r="H762" s="178">
        <v>0</v>
      </c>
      <c r="I762" s="170"/>
    </row>
    <row r="763" spans="1:9" x14ac:dyDescent="0.3">
      <c r="A763" s="175">
        <v>221000</v>
      </c>
      <c r="B763" s="176" t="s">
        <v>2129</v>
      </c>
      <c r="C763" s="177">
        <v>0</v>
      </c>
      <c r="D763" s="177">
        <v>0</v>
      </c>
      <c r="E763" s="177">
        <v>0</v>
      </c>
      <c r="F763" s="177">
        <v>0</v>
      </c>
      <c r="G763" s="177">
        <v>0</v>
      </c>
      <c r="H763" s="178">
        <v>0</v>
      </c>
      <c r="I763" s="170"/>
    </row>
    <row r="764" spans="1:9" x14ac:dyDescent="0.3">
      <c r="A764" s="175">
        <v>221500</v>
      </c>
      <c r="B764" s="176" t="s">
        <v>1024</v>
      </c>
      <c r="C764" s="177">
        <v>0</v>
      </c>
      <c r="D764" s="177">
        <v>0</v>
      </c>
      <c r="E764" s="177">
        <v>0</v>
      </c>
      <c r="F764" s="177">
        <v>0</v>
      </c>
      <c r="G764" s="177">
        <v>0</v>
      </c>
      <c r="H764" s="178">
        <v>0</v>
      </c>
      <c r="I764" s="170"/>
    </row>
    <row r="765" spans="1:9" x14ac:dyDescent="0.3">
      <c r="A765" s="175">
        <v>222000</v>
      </c>
      <c r="B765" s="176" t="s">
        <v>1023</v>
      </c>
      <c r="C765" s="177">
        <v>0</v>
      </c>
      <c r="D765" s="177">
        <v>0</v>
      </c>
      <c r="E765" s="177">
        <v>0</v>
      </c>
      <c r="F765" s="177">
        <v>0</v>
      </c>
      <c r="G765" s="177">
        <v>0</v>
      </c>
      <c r="H765" s="178">
        <v>0</v>
      </c>
      <c r="I765" s="170"/>
    </row>
    <row r="766" spans="1:9" x14ac:dyDescent="0.3">
      <c r="A766" s="175">
        <v>222500</v>
      </c>
      <c r="B766" s="176" t="s">
        <v>1022</v>
      </c>
      <c r="C766" s="177">
        <v>0</v>
      </c>
      <c r="D766" s="177">
        <v>0</v>
      </c>
      <c r="E766" s="177">
        <v>0</v>
      </c>
      <c r="F766" s="177">
        <v>0</v>
      </c>
      <c r="G766" s="177">
        <v>0</v>
      </c>
      <c r="H766" s="178">
        <v>0</v>
      </c>
      <c r="I766" s="170"/>
    </row>
    <row r="767" spans="1:9" x14ac:dyDescent="0.3">
      <c r="A767" s="175">
        <v>229500</v>
      </c>
      <c r="B767" s="176" t="s">
        <v>2130</v>
      </c>
      <c r="C767" s="177">
        <v>0</v>
      </c>
      <c r="D767" s="177">
        <v>0</v>
      </c>
      <c r="E767" s="177">
        <v>0</v>
      </c>
      <c r="F767" s="177">
        <v>0</v>
      </c>
      <c r="G767" s="177">
        <v>0</v>
      </c>
      <c r="H767" s="178">
        <v>0</v>
      </c>
      <c r="I767" s="170"/>
    </row>
    <row r="768" spans="1:9" x14ac:dyDescent="0.3">
      <c r="A768" s="171">
        <v>230000</v>
      </c>
      <c r="B768" s="172" t="s">
        <v>1020</v>
      </c>
      <c r="C768" s="173">
        <v>354201452</v>
      </c>
      <c r="D768" s="173">
        <v>323600483</v>
      </c>
      <c r="E768" s="173">
        <v>97966587</v>
      </c>
      <c r="F768" s="173">
        <v>0</v>
      </c>
      <c r="G768" s="173">
        <v>0</v>
      </c>
      <c r="H768" s="174">
        <v>0</v>
      </c>
      <c r="I768" s="170"/>
    </row>
    <row r="769" spans="1:9" x14ac:dyDescent="0.3">
      <c r="A769" s="175">
        <v>230500</v>
      </c>
      <c r="B769" s="176" t="s">
        <v>2131</v>
      </c>
      <c r="C769" s="177">
        <v>313522530</v>
      </c>
      <c r="D769" s="177">
        <v>225835212</v>
      </c>
      <c r="E769" s="177">
        <v>97966587</v>
      </c>
      <c r="F769" s="177">
        <v>0</v>
      </c>
      <c r="G769" s="177">
        <v>0</v>
      </c>
      <c r="H769" s="178">
        <v>0</v>
      </c>
      <c r="I769" s="170"/>
    </row>
    <row r="770" spans="1:9" x14ac:dyDescent="0.3">
      <c r="A770" s="179">
        <v>230505</v>
      </c>
      <c r="B770" s="180" t="s">
        <v>1014</v>
      </c>
      <c r="C770" s="181">
        <v>158333333</v>
      </c>
      <c r="D770" s="181">
        <v>0</v>
      </c>
      <c r="E770" s="181">
        <v>0</v>
      </c>
      <c r="F770" s="181">
        <v>0</v>
      </c>
      <c r="G770" s="181">
        <v>0</v>
      </c>
      <c r="H770" s="182">
        <v>0</v>
      </c>
      <c r="I770" s="170"/>
    </row>
    <row r="771" spans="1:9" x14ac:dyDescent="0.3">
      <c r="A771" s="179">
        <v>230510</v>
      </c>
      <c r="B771" s="180" t="s">
        <v>1013</v>
      </c>
      <c r="C771" s="181">
        <v>0</v>
      </c>
      <c r="D771" s="181">
        <v>0</v>
      </c>
      <c r="E771" s="181">
        <v>0</v>
      </c>
      <c r="F771" s="181">
        <v>0</v>
      </c>
      <c r="G771" s="181">
        <v>0</v>
      </c>
      <c r="H771" s="182">
        <v>0</v>
      </c>
      <c r="I771" s="170"/>
    </row>
    <row r="772" spans="1:9" x14ac:dyDescent="0.3">
      <c r="A772" s="179">
        <v>230515</v>
      </c>
      <c r="B772" s="180" t="s">
        <v>1018</v>
      </c>
      <c r="C772" s="181">
        <v>153417481</v>
      </c>
      <c r="D772" s="181">
        <v>225170230</v>
      </c>
      <c r="E772" s="181">
        <v>97765271</v>
      </c>
      <c r="F772" s="181">
        <v>0</v>
      </c>
      <c r="G772" s="181">
        <v>0</v>
      </c>
      <c r="H772" s="182">
        <v>0</v>
      </c>
      <c r="I772" s="170"/>
    </row>
    <row r="773" spans="1:9" x14ac:dyDescent="0.3">
      <c r="A773" s="179">
        <v>230520</v>
      </c>
      <c r="B773" s="180" t="s">
        <v>1011</v>
      </c>
      <c r="C773" s="181">
        <v>0</v>
      </c>
      <c r="D773" s="181">
        <v>0</v>
      </c>
      <c r="E773" s="181">
        <v>0</v>
      </c>
      <c r="F773" s="181">
        <v>0</v>
      </c>
      <c r="G773" s="181">
        <v>0</v>
      </c>
      <c r="H773" s="182">
        <v>0</v>
      </c>
      <c r="I773" s="170"/>
    </row>
    <row r="774" spans="1:9" x14ac:dyDescent="0.3">
      <c r="A774" s="179">
        <v>230525</v>
      </c>
      <c r="B774" s="180" t="s">
        <v>1017</v>
      </c>
      <c r="C774" s="181">
        <v>0</v>
      </c>
      <c r="D774" s="181">
        <v>0</v>
      </c>
      <c r="E774" s="181">
        <v>0</v>
      </c>
      <c r="F774" s="181">
        <v>0</v>
      </c>
      <c r="G774" s="181">
        <v>0</v>
      </c>
      <c r="H774" s="182">
        <v>0</v>
      </c>
      <c r="I774" s="170"/>
    </row>
    <row r="775" spans="1:9" x14ac:dyDescent="0.3">
      <c r="A775" s="179">
        <v>230527</v>
      </c>
      <c r="B775" s="180" t="s">
        <v>2132</v>
      </c>
      <c r="C775" s="181">
        <v>0</v>
      </c>
      <c r="D775" s="181">
        <v>0</v>
      </c>
      <c r="E775" s="181">
        <v>0</v>
      </c>
      <c r="F775" s="181">
        <v>0</v>
      </c>
      <c r="G775" s="181">
        <v>0</v>
      </c>
      <c r="H775" s="182">
        <v>0</v>
      </c>
      <c r="I775" s="170"/>
    </row>
    <row r="776" spans="1:9" x14ac:dyDescent="0.3">
      <c r="A776" s="179">
        <v>230530</v>
      </c>
      <c r="B776" s="180" t="s">
        <v>1010</v>
      </c>
      <c r="C776" s="181">
        <v>0</v>
      </c>
      <c r="D776" s="181">
        <v>0</v>
      </c>
      <c r="E776" s="181">
        <v>0</v>
      </c>
      <c r="F776" s="181">
        <v>0</v>
      </c>
      <c r="G776" s="181">
        <v>0</v>
      </c>
      <c r="H776" s="182">
        <v>0</v>
      </c>
      <c r="I776" s="170"/>
    </row>
    <row r="777" spans="1:9" x14ac:dyDescent="0.3">
      <c r="A777" s="179">
        <v>230535</v>
      </c>
      <c r="B777" s="180" t="s">
        <v>2133</v>
      </c>
      <c r="C777" s="181">
        <v>1771716</v>
      </c>
      <c r="D777" s="181">
        <v>664982</v>
      </c>
      <c r="E777" s="181">
        <v>201316</v>
      </c>
      <c r="F777" s="181">
        <v>0</v>
      </c>
      <c r="G777" s="181">
        <v>0</v>
      </c>
      <c r="H777" s="182">
        <v>0</v>
      </c>
      <c r="I777" s="170"/>
    </row>
    <row r="778" spans="1:9" x14ac:dyDescent="0.3">
      <c r="A778" s="175">
        <v>230800</v>
      </c>
      <c r="B778" s="176" t="s">
        <v>2134</v>
      </c>
      <c r="C778" s="177">
        <v>40678922</v>
      </c>
      <c r="D778" s="177">
        <v>97765271</v>
      </c>
      <c r="E778" s="177">
        <v>0</v>
      </c>
      <c r="F778" s="177">
        <v>0</v>
      </c>
      <c r="G778" s="177">
        <v>0</v>
      </c>
      <c r="H778" s="178">
        <v>0</v>
      </c>
      <c r="I778" s="170"/>
    </row>
    <row r="779" spans="1:9" x14ac:dyDescent="0.3">
      <c r="A779" s="179">
        <v>230805</v>
      </c>
      <c r="B779" s="180" t="s">
        <v>1014</v>
      </c>
      <c r="C779" s="181">
        <v>0</v>
      </c>
      <c r="D779" s="181">
        <v>0</v>
      </c>
      <c r="E779" s="181">
        <v>0</v>
      </c>
      <c r="F779" s="181">
        <v>0</v>
      </c>
      <c r="G779" s="181">
        <v>0</v>
      </c>
      <c r="H779" s="182">
        <v>0</v>
      </c>
      <c r="I779" s="170"/>
    </row>
    <row r="780" spans="1:9" x14ac:dyDescent="0.3">
      <c r="A780" s="179">
        <v>230810</v>
      </c>
      <c r="B780" s="180" t="s">
        <v>1013</v>
      </c>
      <c r="C780" s="181">
        <v>0</v>
      </c>
      <c r="D780" s="181">
        <v>0</v>
      </c>
      <c r="E780" s="181">
        <v>0</v>
      </c>
      <c r="F780" s="181">
        <v>0</v>
      </c>
      <c r="G780" s="181">
        <v>0</v>
      </c>
      <c r="H780" s="182">
        <v>0</v>
      </c>
      <c r="I780" s="170"/>
    </row>
    <row r="781" spans="1:9" x14ac:dyDescent="0.3">
      <c r="A781" s="179">
        <v>230815</v>
      </c>
      <c r="B781" s="180" t="s">
        <v>1012</v>
      </c>
      <c r="C781" s="181">
        <v>40678922</v>
      </c>
      <c r="D781" s="181">
        <v>97765271</v>
      </c>
      <c r="E781" s="181">
        <v>0</v>
      </c>
      <c r="F781" s="181">
        <v>0</v>
      </c>
      <c r="G781" s="181">
        <v>0</v>
      </c>
      <c r="H781" s="182">
        <v>0</v>
      </c>
      <c r="I781" s="170"/>
    </row>
    <row r="782" spans="1:9" x14ac:dyDescent="0.3">
      <c r="A782" s="179">
        <v>230820</v>
      </c>
      <c r="B782" s="180" t="s">
        <v>1011</v>
      </c>
      <c r="C782" s="181">
        <v>0</v>
      </c>
      <c r="D782" s="181">
        <v>0</v>
      </c>
      <c r="E782" s="181">
        <v>0</v>
      </c>
      <c r="F782" s="181">
        <v>0</v>
      </c>
      <c r="G782" s="181">
        <v>0</v>
      </c>
      <c r="H782" s="182">
        <v>0</v>
      </c>
      <c r="I782" s="170"/>
    </row>
    <row r="783" spans="1:9" x14ac:dyDescent="0.3">
      <c r="A783" s="179">
        <v>230825</v>
      </c>
      <c r="B783" s="180" t="s">
        <v>1010</v>
      </c>
      <c r="C783" s="181">
        <v>0</v>
      </c>
      <c r="D783" s="181">
        <v>0</v>
      </c>
      <c r="E783" s="181">
        <v>0</v>
      </c>
      <c r="F783" s="181">
        <v>0</v>
      </c>
      <c r="G783" s="181">
        <v>0</v>
      </c>
      <c r="H783" s="182">
        <v>0</v>
      </c>
      <c r="I783" s="170"/>
    </row>
    <row r="784" spans="1:9" x14ac:dyDescent="0.3">
      <c r="A784" s="179">
        <v>230827</v>
      </c>
      <c r="B784" s="180" t="s">
        <v>2132</v>
      </c>
      <c r="C784" s="181">
        <v>0</v>
      </c>
      <c r="D784" s="181">
        <v>0</v>
      </c>
      <c r="E784" s="181">
        <v>0</v>
      </c>
      <c r="F784" s="181">
        <v>0</v>
      </c>
      <c r="G784" s="181">
        <v>0</v>
      </c>
      <c r="H784" s="182">
        <v>0</v>
      </c>
      <c r="I784" s="170"/>
    </row>
    <row r="785" spans="1:9" x14ac:dyDescent="0.3">
      <c r="A785" s="179">
        <v>230830</v>
      </c>
      <c r="B785" s="180" t="s">
        <v>2135</v>
      </c>
      <c r="C785" s="181">
        <v>0</v>
      </c>
      <c r="D785" s="181">
        <v>0</v>
      </c>
      <c r="E785" s="181">
        <v>0</v>
      </c>
      <c r="F785" s="181">
        <v>0</v>
      </c>
      <c r="G785" s="181">
        <v>0</v>
      </c>
      <c r="H785" s="182">
        <v>0</v>
      </c>
      <c r="I785" s="170"/>
    </row>
    <row r="786" spans="1:9" x14ac:dyDescent="0.3">
      <c r="A786" s="175">
        <v>231000</v>
      </c>
      <c r="B786" s="176" t="s">
        <v>2136</v>
      </c>
      <c r="C786" s="177">
        <v>0</v>
      </c>
      <c r="D786" s="177">
        <v>0</v>
      </c>
      <c r="E786" s="177">
        <v>0</v>
      </c>
      <c r="F786" s="177">
        <v>0</v>
      </c>
      <c r="G786" s="177">
        <v>0</v>
      </c>
      <c r="H786" s="178">
        <v>0</v>
      </c>
      <c r="I786" s="170"/>
    </row>
    <row r="787" spans="1:9" x14ac:dyDescent="0.3">
      <c r="A787" s="179">
        <v>231005</v>
      </c>
      <c r="B787" s="180" t="s">
        <v>1006</v>
      </c>
      <c r="C787" s="181">
        <v>0</v>
      </c>
      <c r="D787" s="181">
        <v>0</v>
      </c>
      <c r="E787" s="181">
        <v>0</v>
      </c>
      <c r="F787" s="181">
        <v>0</v>
      </c>
      <c r="G787" s="181">
        <v>0</v>
      </c>
      <c r="H787" s="182">
        <v>0</v>
      </c>
      <c r="I787" s="170"/>
    </row>
    <row r="788" spans="1:9" x14ac:dyDescent="0.3">
      <c r="A788" s="179">
        <v>231010</v>
      </c>
      <c r="B788" s="180" t="s">
        <v>2137</v>
      </c>
      <c r="C788" s="181">
        <v>0</v>
      </c>
      <c r="D788" s="181">
        <v>0</v>
      </c>
      <c r="E788" s="181">
        <v>0</v>
      </c>
      <c r="F788" s="181">
        <v>0</v>
      </c>
      <c r="G788" s="181">
        <v>0</v>
      </c>
      <c r="H788" s="182">
        <v>0</v>
      </c>
      <c r="I788" s="170"/>
    </row>
    <row r="789" spans="1:9" x14ac:dyDescent="0.3">
      <c r="A789" s="179">
        <v>231095</v>
      </c>
      <c r="B789" s="180" t="s">
        <v>2138</v>
      </c>
      <c r="C789" s="181">
        <v>0</v>
      </c>
      <c r="D789" s="181">
        <v>0</v>
      </c>
      <c r="E789" s="181">
        <v>0</v>
      </c>
      <c r="F789" s="181">
        <v>0</v>
      </c>
      <c r="G789" s="181">
        <v>0</v>
      </c>
      <c r="H789" s="182">
        <v>0</v>
      </c>
      <c r="I789" s="170"/>
    </row>
    <row r="790" spans="1:9" x14ac:dyDescent="0.3">
      <c r="A790" s="175">
        <v>231500</v>
      </c>
      <c r="B790" s="176" t="s">
        <v>1003</v>
      </c>
      <c r="C790" s="177">
        <v>0</v>
      </c>
      <c r="D790" s="177">
        <v>0</v>
      </c>
      <c r="E790" s="177">
        <v>0</v>
      </c>
      <c r="F790" s="177">
        <v>0</v>
      </c>
      <c r="G790" s="177">
        <v>0</v>
      </c>
      <c r="H790" s="178">
        <v>0</v>
      </c>
      <c r="I790" s="170"/>
    </row>
    <row r="791" spans="1:9" x14ac:dyDescent="0.3">
      <c r="A791" s="179">
        <v>231505</v>
      </c>
      <c r="B791" s="180" t="s">
        <v>2139</v>
      </c>
      <c r="C791" s="181">
        <v>0</v>
      </c>
      <c r="D791" s="181">
        <v>0</v>
      </c>
      <c r="E791" s="181">
        <v>0</v>
      </c>
      <c r="F791" s="181">
        <v>0</v>
      </c>
      <c r="G791" s="181">
        <v>0</v>
      </c>
      <c r="H791" s="182">
        <v>0</v>
      </c>
      <c r="I791" s="170"/>
    </row>
    <row r="792" spans="1:9" x14ac:dyDescent="0.3">
      <c r="A792" s="179">
        <v>231510</v>
      </c>
      <c r="B792" s="180" t="s">
        <v>2140</v>
      </c>
      <c r="C792" s="181">
        <v>0</v>
      </c>
      <c r="D792" s="181">
        <v>0</v>
      </c>
      <c r="E792" s="181">
        <v>0</v>
      </c>
      <c r="F792" s="181">
        <v>0</v>
      </c>
      <c r="G792" s="181">
        <v>0</v>
      </c>
      <c r="H792" s="182">
        <v>0</v>
      </c>
      <c r="I792" s="170"/>
    </row>
    <row r="793" spans="1:9" x14ac:dyDescent="0.3">
      <c r="A793" s="179">
        <v>231595</v>
      </c>
      <c r="B793" s="180" t="s">
        <v>1002</v>
      </c>
      <c r="C793" s="181">
        <v>0</v>
      </c>
      <c r="D793" s="181">
        <v>0</v>
      </c>
      <c r="E793" s="181">
        <v>0</v>
      </c>
      <c r="F793" s="181">
        <v>0</v>
      </c>
      <c r="G793" s="181">
        <v>0</v>
      </c>
      <c r="H793" s="182">
        <v>0</v>
      </c>
      <c r="I793" s="170"/>
    </row>
    <row r="794" spans="1:9" x14ac:dyDescent="0.3">
      <c r="A794" s="175">
        <v>231700</v>
      </c>
      <c r="B794" s="176" t="s">
        <v>1001</v>
      </c>
      <c r="C794" s="177">
        <v>0</v>
      </c>
      <c r="D794" s="177">
        <v>0</v>
      </c>
      <c r="E794" s="177">
        <v>0</v>
      </c>
      <c r="F794" s="177">
        <v>0</v>
      </c>
      <c r="G794" s="177">
        <v>0</v>
      </c>
      <c r="H794" s="178">
        <v>0</v>
      </c>
      <c r="I794" s="170"/>
    </row>
    <row r="795" spans="1:9" x14ac:dyDescent="0.3">
      <c r="A795" s="179">
        <v>231705</v>
      </c>
      <c r="B795" s="180" t="s">
        <v>2139</v>
      </c>
      <c r="C795" s="181">
        <v>0</v>
      </c>
      <c r="D795" s="181">
        <v>0</v>
      </c>
      <c r="E795" s="181">
        <v>0</v>
      </c>
      <c r="F795" s="181">
        <v>0</v>
      </c>
      <c r="G795" s="181">
        <v>0</v>
      </c>
      <c r="H795" s="182">
        <v>0</v>
      </c>
      <c r="I795" s="170"/>
    </row>
    <row r="796" spans="1:9" x14ac:dyDescent="0.3">
      <c r="A796" s="179">
        <v>231710</v>
      </c>
      <c r="B796" s="180" t="s">
        <v>2140</v>
      </c>
      <c r="C796" s="181">
        <v>0</v>
      </c>
      <c r="D796" s="181">
        <v>0</v>
      </c>
      <c r="E796" s="181">
        <v>0</v>
      </c>
      <c r="F796" s="181">
        <v>0</v>
      </c>
      <c r="G796" s="181">
        <v>0</v>
      </c>
      <c r="H796" s="182">
        <v>0</v>
      </c>
      <c r="I796" s="170"/>
    </row>
    <row r="797" spans="1:9" x14ac:dyDescent="0.3">
      <c r="A797" s="179">
        <v>231795</v>
      </c>
      <c r="B797" s="180" t="s">
        <v>1000</v>
      </c>
      <c r="C797" s="181">
        <v>0</v>
      </c>
      <c r="D797" s="181">
        <v>0</v>
      </c>
      <c r="E797" s="181">
        <v>0</v>
      </c>
      <c r="F797" s="181">
        <v>0</v>
      </c>
      <c r="G797" s="181">
        <v>0</v>
      </c>
      <c r="H797" s="182">
        <v>0</v>
      </c>
      <c r="I797" s="170"/>
    </row>
    <row r="798" spans="1:9" x14ac:dyDescent="0.3">
      <c r="A798" s="175">
        <v>232500</v>
      </c>
      <c r="B798" s="176" t="s">
        <v>999</v>
      </c>
      <c r="C798" s="177">
        <v>0</v>
      </c>
      <c r="D798" s="177">
        <v>0</v>
      </c>
      <c r="E798" s="177">
        <v>0</v>
      </c>
      <c r="F798" s="177">
        <v>0</v>
      </c>
      <c r="G798" s="177">
        <v>0</v>
      </c>
      <c r="H798" s="178">
        <v>0</v>
      </c>
      <c r="I798" s="170"/>
    </row>
    <row r="799" spans="1:9" x14ac:dyDescent="0.3">
      <c r="A799" s="179">
        <v>232505</v>
      </c>
      <c r="B799" s="180" t="s">
        <v>2139</v>
      </c>
      <c r="C799" s="181">
        <v>0</v>
      </c>
      <c r="D799" s="181">
        <v>0</v>
      </c>
      <c r="E799" s="181">
        <v>0</v>
      </c>
      <c r="F799" s="181">
        <v>0</v>
      </c>
      <c r="G799" s="181">
        <v>0</v>
      </c>
      <c r="H799" s="182">
        <v>0</v>
      </c>
      <c r="I799" s="170"/>
    </row>
    <row r="800" spans="1:9" x14ac:dyDescent="0.3">
      <c r="A800" s="179">
        <v>232510</v>
      </c>
      <c r="B800" s="180" t="s">
        <v>2140</v>
      </c>
      <c r="C800" s="181">
        <v>0</v>
      </c>
      <c r="D800" s="181">
        <v>0</v>
      </c>
      <c r="E800" s="181">
        <v>0</v>
      </c>
      <c r="F800" s="181">
        <v>0</v>
      </c>
      <c r="G800" s="181">
        <v>0</v>
      </c>
      <c r="H800" s="182">
        <v>0</v>
      </c>
      <c r="I800" s="170"/>
    </row>
    <row r="801" spans="1:9" x14ac:dyDescent="0.3">
      <c r="A801" s="179">
        <v>232595</v>
      </c>
      <c r="B801" s="180" t="s">
        <v>998</v>
      </c>
      <c r="C801" s="181">
        <v>0</v>
      </c>
      <c r="D801" s="181">
        <v>0</v>
      </c>
      <c r="E801" s="181">
        <v>0</v>
      </c>
      <c r="F801" s="181">
        <v>0</v>
      </c>
      <c r="G801" s="181">
        <v>0</v>
      </c>
      <c r="H801" s="182">
        <v>0</v>
      </c>
      <c r="I801" s="170"/>
    </row>
    <row r="802" spans="1:9" x14ac:dyDescent="0.3">
      <c r="A802" s="175">
        <v>234500</v>
      </c>
      <c r="B802" s="176" t="s">
        <v>997</v>
      </c>
      <c r="C802" s="177">
        <v>0</v>
      </c>
      <c r="D802" s="177">
        <v>0</v>
      </c>
      <c r="E802" s="177">
        <v>0</v>
      </c>
      <c r="F802" s="177">
        <v>0</v>
      </c>
      <c r="G802" s="177">
        <v>0</v>
      </c>
      <c r="H802" s="178">
        <v>0</v>
      </c>
      <c r="I802" s="170"/>
    </row>
    <row r="803" spans="1:9" x14ac:dyDescent="0.3">
      <c r="A803" s="179">
        <v>234505</v>
      </c>
      <c r="B803" s="180" t="s">
        <v>2139</v>
      </c>
      <c r="C803" s="181">
        <v>0</v>
      </c>
      <c r="D803" s="181">
        <v>0</v>
      </c>
      <c r="E803" s="181">
        <v>0</v>
      </c>
      <c r="F803" s="181">
        <v>0</v>
      </c>
      <c r="G803" s="181">
        <v>0</v>
      </c>
      <c r="H803" s="182">
        <v>0</v>
      </c>
      <c r="I803" s="170"/>
    </row>
    <row r="804" spans="1:9" x14ac:dyDescent="0.3">
      <c r="A804" s="179">
        <v>234510</v>
      </c>
      <c r="B804" s="180" t="s">
        <v>2140</v>
      </c>
      <c r="C804" s="181">
        <v>0</v>
      </c>
      <c r="D804" s="181">
        <v>0</v>
      </c>
      <c r="E804" s="181">
        <v>0</v>
      </c>
      <c r="F804" s="181">
        <v>0</v>
      </c>
      <c r="G804" s="181">
        <v>0</v>
      </c>
      <c r="H804" s="182">
        <v>0</v>
      </c>
      <c r="I804" s="170"/>
    </row>
    <row r="805" spans="1:9" x14ac:dyDescent="0.3">
      <c r="A805" s="179">
        <v>234595</v>
      </c>
      <c r="B805" s="180" t="s">
        <v>996</v>
      </c>
      <c r="C805" s="181">
        <v>0</v>
      </c>
      <c r="D805" s="181">
        <v>0</v>
      </c>
      <c r="E805" s="181">
        <v>0</v>
      </c>
      <c r="F805" s="181">
        <v>0</v>
      </c>
      <c r="G805" s="181">
        <v>0</v>
      </c>
      <c r="H805" s="182">
        <v>0</v>
      </c>
      <c r="I805" s="170"/>
    </row>
    <row r="806" spans="1:9" x14ac:dyDescent="0.3">
      <c r="A806" s="175">
        <v>235000</v>
      </c>
      <c r="B806" s="176" t="s">
        <v>995</v>
      </c>
      <c r="C806" s="177">
        <v>0</v>
      </c>
      <c r="D806" s="177">
        <v>0</v>
      </c>
      <c r="E806" s="177">
        <v>0</v>
      </c>
      <c r="F806" s="177">
        <v>0</v>
      </c>
      <c r="G806" s="177">
        <v>0</v>
      </c>
      <c r="H806" s="178">
        <v>0</v>
      </c>
      <c r="I806" s="170"/>
    </row>
    <row r="807" spans="1:9" x14ac:dyDescent="0.3">
      <c r="A807" s="179">
        <v>235005</v>
      </c>
      <c r="B807" s="180" t="s">
        <v>2139</v>
      </c>
      <c r="C807" s="181">
        <v>0</v>
      </c>
      <c r="D807" s="181">
        <v>0</v>
      </c>
      <c r="E807" s="181">
        <v>0</v>
      </c>
      <c r="F807" s="181">
        <v>0</v>
      </c>
      <c r="G807" s="181">
        <v>0</v>
      </c>
      <c r="H807" s="182">
        <v>0</v>
      </c>
      <c r="I807" s="170"/>
    </row>
    <row r="808" spans="1:9" x14ac:dyDescent="0.3">
      <c r="A808" s="179">
        <v>235010</v>
      </c>
      <c r="B808" s="180" t="s">
        <v>2140</v>
      </c>
      <c r="C808" s="181">
        <v>0</v>
      </c>
      <c r="D808" s="181">
        <v>0</v>
      </c>
      <c r="E808" s="181">
        <v>0</v>
      </c>
      <c r="F808" s="181">
        <v>0</v>
      </c>
      <c r="G808" s="181">
        <v>0</v>
      </c>
      <c r="H808" s="182">
        <v>0</v>
      </c>
      <c r="I808" s="170"/>
    </row>
    <row r="809" spans="1:9" x14ac:dyDescent="0.3">
      <c r="A809" s="179">
        <v>235095</v>
      </c>
      <c r="B809" s="180" t="s">
        <v>992</v>
      </c>
      <c r="C809" s="181">
        <v>0</v>
      </c>
      <c r="D809" s="181">
        <v>0</v>
      </c>
      <c r="E809" s="181">
        <v>0</v>
      </c>
      <c r="F809" s="181">
        <v>0</v>
      </c>
      <c r="G809" s="181">
        <v>0</v>
      </c>
      <c r="H809" s="182">
        <v>0</v>
      </c>
      <c r="I809" s="170"/>
    </row>
    <row r="810" spans="1:9" x14ac:dyDescent="0.3">
      <c r="A810" s="175">
        <v>235500</v>
      </c>
      <c r="B810" s="176" t="s">
        <v>991</v>
      </c>
      <c r="C810" s="177">
        <v>0</v>
      </c>
      <c r="D810" s="177">
        <v>0</v>
      </c>
      <c r="E810" s="177">
        <v>0</v>
      </c>
      <c r="F810" s="177">
        <v>0</v>
      </c>
      <c r="G810" s="177">
        <v>0</v>
      </c>
      <c r="H810" s="178">
        <v>0</v>
      </c>
      <c r="I810" s="170"/>
    </row>
    <row r="811" spans="1:9" x14ac:dyDescent="0.3">
      <c r="A811" s="179">
        <v>235505</v>
      </c>
      <c r="B811" s="180" t="s">
        <v>508</v>
      </c>
      <c r="C811" s="181">
        <v>0</v>
      </c>
      <c r="D811" s="181">
        <v>0</v>
      </c>
      <c r="E811" s="181">
        <v>0</v>
      </c>
      <c r="F811" s="181">
        <v>0</v>
      </c>
      <c r="G811" s="181">
        <v>0</v>
      </c>
      <c r="H811" s="182">
        <v>0</v>
      </c>
      <c r="I811" s="170"/>
    </row>
    <row r="812" spans="1:9" x14ac:dyDescent="0.3">
      <c r="A812" s="179">
        <v>235510</v>
      </c>
      <c r="B812" s="180" t="s">
        <v>571</v>
      </c>
      <c r="C812" s="181">
        <v>0</v>
      </c>
      <c r="D812" s="181">
        <v>0</v>
      </c>
      <c r="E812" s="181">
        <v>0</v>
      </c>
      <c r="F812" s="181">
        <v>0</v>
      </c>
      <c r="G812" s="181">
        <v>0</v>
      </c>
      <c r="H812" s="182">
        <v>0</v>
      </c>
      <c r="I812" s="170"/>
    </row>
    <row r="813" spans="1:9" x14ac:dyDescent="0.3">
      <c r="A813" s="179">
        <v>235515</v>
      </c>
      <c r="B813" s="180" t="s">
        <v>2141</v>
      </c>
      <c r="C813" s="181">
        <v>0</v>
      </c>
      <c r="D813" s="181">
        <v>0</v>
      </c>
      <c r="E813" s="181">
        <v>0</v>
      </c>
      <c r="F813" s="181">
        <v>0</v>
      </c>
      <c r="G813" s="181">
        <v>0</v>
      </c>
      <c r="H813" s="182">
        <v>0</v>
      </c>
      <c r="I813" s="170"/>
    </row>
    <row r="814" spans="1:9" x14ac:dyDescent="0.3">
      <c r="A814" s="179">
        <v>235520</v>
      </c>
      <c r="B814" s="180" t="s">
        <v>990</v>
      </c>
      <c r="C814" s="181">
        <v>0</v>
      </c>
      <c r="D814" s="181">
        <v>0</v>
      </c>
      <c r="E814" s="181">
        <v>0</v>
      </c>
      <c r="F814" s="181">
        <v>0</v>
      </c>
      <c r="G814" s="181">
        <v>0</v>
      </c>
      <c r="H814" s="182">
        <v>0</v>
      </c>
      <c r="I814" s="170"/>
    </row>
    <row r="815" spans="1:9" x14ac:dyDescent="0.3">
      <c r="A815" s="179">
        <v>235525</v>
      </c>
      <c r="B815" s="180" t="s">
        <v>213</v>
      </c>
      <c r="C815" s="181">
        <v>0</v>
      </c>
      <c r="D815" s="181">
        <v>0</v>
      </c>
      <c r="E815" s="181">
        <v>0</v>
      </c>
      <c r="F815" s="181">
        <v>0</v>
      </c>
      <c r="G815" s="181">
        <v>0</v>
      </c>
      <c r="H815" s="182">
        <v>0</v>
      </c>
      <c r="I815" s="170"/>
    </row>
    <row r="816" spans="1:9" x14ac:dyDescent="0.3">
      <c r="A816" s="171">
        <v>240000</v>
      </c>
      <c r="B816" s="172" t="s">
        <v>989</v>
      </c>
      <c r="C816" s="173">
        <v>196799242.30000001</v>
      </c>
      <c r="D816" s="173">
        <v>307411151.66000003</v>
      </c>
      <c r="E816" s="173">
        <v>359132250.66000003</v>
      </c>
      <c r="F816" s="173">
        <v>263798825.66</v>
      </c>
      <c r="G816" s="173">
        <v>241470403.30000001</v>
      </c>
      <c r="H816" s="174">
        <v>327183442.30000001</v>
      </c>
      <c r="I816" s="170"/>
    </row>
    <row r="817" spans="1:9" x14ac:dyDescent="0.3">
      <c r="A817" s="175">
        <v>240500</v>
      </c>
      <c r="B817" s="176" t="s">
        <v>988</v>
      </c>
      <c r="C817" s="177">
        <v>0</v>
      </c>
      <c r="D817" s="177">
        <v>0</v>
      </c>
      <c r="E817" s="177">
        <v>0</v>
      </c>
      <c r="F817" s="177">
        <v>0</v>
      </c>
      <c r="G817" s="177">
        <v>0</v>
      </c>
      <c r="H817" s="178">
        <v>0</v>
      </c>
      <c r="I817" s="170"/>
    </row>
    <row r="818" spans="1:9" x14ac:dyDescent="0.3">
      <c r="A818" s="179">
        <v>240505</v>
      </c>
      <c r="B818" s="180" t="s">
        <v>453</v>
      </c>
      <c r="C818" s="181">
        <v>0</v>
      </c>
      <c r="D818" s="181">
        <v>0</v>
      </c>
      <c r="E818" s="181">
        <v>0</v>
      </c>
      <c r="F818" s="181">
        <v>0</v>
      </c>
      <c r="G818" s="181">
        <v>0</v>
      </c>
      <c r="H818" s="182">
        <v>0</v>
      </c>
      <c r="I818" s="170"/>
    </row>
    <row r="819" spans="1:9" x14ac:dyDescent="0.3">
      <c r="A819" s="179">
        <v>240510</v>
      </c>
      <c r="B819" s="180" t="s">
        <v>483</v>
      </c>
      <c r="C819" s="181">
        <v>0</v>
      </c>
      <c r="D819" s="181">
        <v>0</v>
      </c>
      <c r="E819" s="181">
        <v>0</v>
      </c>
      <c r="F819" s="181">
        <v>0</v>
      </c>
      <c r="G819" s="181">
        <v>0</v>
      </c>
      <c r="H819" s="182">
        <v>0</v>
      </c>
      <c r="I819" s="170"/>
    </row>
    <row r="820" spans="1:9" x14ac:dyDescent="0.3">
      <c r="A820" s="179">
        <v>240595</v>
      </c>
      <c r="B820" s="180" t="s">
        <v>514</v>
      </c>
      <c r="C820" s="181">
        <v>0</v>
      </c>
      <c r="D820" s="181">
        <v>0</v>
      </c>
      <c r="E820" s="181">
        <v>0</v>
      </c>
      <c r="F820" s="181">
        <v>0</v>
      </c>
      <c r="G820" s="181">
        <v>0</v>
      </c>
      <c r="H820" s="182">
        <v>0</v>
      </c>
      <c r="I820" s="170"/>
    </row>
    <row r="821" spans="1:9" x14ac:dyDescent="0.3">
      <c r="A821" s="175">
        <v>241000</v>
      </c>
      <c r="B821" s="176" t="s">
        <v>987</v>
      </c>
      <c r="C821" s="177">
        <v>0</v>
      </c>
      <c r="D821" s="177">
        <v>0</v>
      </c>
      <c r="E821" s="177">
        <v>0</v>
      </c>
      <c r="F821" s="177">
        <v>0</v>
      </c>
      <c r="G821" s="177">
        <v>0</v>
      </c>
      <c r="H821" s="178">
        <v>0</v>
      </c>
      <c r="I821" s="170"/>
    </row>
    <row r="822" spans="1:9" x14ac:dyDescent="0.3">
      <c r="A822" s="179">
        <v>241005</v>
      </c>
      <c r="B822" s="180" t="s">
        <v>2142</v>
      </c>
      <c r="C822" s="181">
        <v>0</v>
      </c>
      <c r="D822" s="181">
        <v>0</v>
      </c>
      <c r="E822" s="181">
        <v>0</v>
      </c>
      <c r="F822" s="181">
        <v>0</v>
      </c>
      <c r="G822" s="181">
        <v>0</v>
      </c>
      <c r="H822" s="182">
        <v>0</v>
      </c>
      <c r="I822" s="170"/>
    </row>
    <row r="823" spans="1:9" x14ac:dyDescent="0.3">
      <c r="A823" s="179">
        <v>241010</v>
      </c>
      <c r="B823" s="180" t="s">
        <v>449</v>
      </c>
      <c r="C823" s="181">
        <v>0</v>
      </c>
      <c r="D823" s="181">
        <v>0</v>
      </c>
      <c r="E823" s="181">
        <v>0</v>
      </c>
      <c r="F823" s="181">
        <v>0</v>
      </c>
      <c r="G823" s="181">
        <v>0</v>
      </c>
      <c r="H823" s="182">
        <v>0</v>
      </c>
      <c r="I823" s="170"/>
    </row>
    <row r="824" spans="1:9" x14ac:dyDescent="0.3">
      <c r="A824" s="179">
        <v>241015</v>
      </c>
      <c r="B824" s="180" t="s">
        <v>986</v>
      </c>
      <c r="C824" s="181">
        <v>0</v>
      </c>
      <c r="D824" s="181">
        <v>0</v>
      </c>
      <c r="E824" s="181">
        <v>0</v>
      </c>
      <c r="F824" s="181">
        <v>0</v>
      </c>
      <c r="G824" s="181">
        <v>0</v>
      </c>
      <c r="H824" s="182">
        <v>0</v>
      </c>
      <c r="I824" s="170"/>
    </row>
    <row r="825" spans="1:9" x14ac:dyDescent="0.3">
      <c r="A825" s="179">
        <v>241020</v>
      </c>
      <c r="B825" s="180" t="s">
        <v>432</v>
      </c>
      <c r="C825" s="181">
        <v>0</v>
      </c>
      <c r="D825" s="181">
        <v>0</v>
      </c>
      <c r="E825" s="181">
        <v>0</v>
      </c>
      <c r="F825" s="181">
        <v>0</v>
      </c>
      <c r="G825" s="181">
        <v>0</v>
      </c>
      <c r="H825" s="182">
        <v>0</v>
      </c>
      <c r="I825" s="170"/>
    </row>
    <row r="826" spans="1:9" x14ac:dyDescent="0.3">
      <c r="A826" s="179">
        <v>241025</v>
      </c>
      <c r="B826" s="180" t="s">
        <v>2143</v>
      </c>
      <c r="C826" s="181">
        <v>0</v>
      </c>
      <c r="D826" s="181">
        <v>0</v>
      </c>
      <c r="E826" s="181">
        <v>0</v>
      </c>
      <c r="F826" s="181">
        <v>0</v>
      </c>
      <c r="G826" s="181">
        <v>0</v>
      </c>
      <c r="H826" s="182">
        <v>0</v>
      </c>
      <c r="I826" s="170"/>
    </row>
    <row r="827" spans="1:9" x14ac:dyDescent="0.3">
      <c r="A827" s="179">
        <v>241030</v>
      </c>
      <c r="B827" s="180" t="s">
        <v>448</v>
      </c>
      <c r="C827" s="181">
        <v>0</v>
      </c>
      <c r="D827" s="181">
        <v>0</v>
      </c>
      <c r="E827" s="181">
        <v>0</v>
      </c>
      <c r="F827" s="181">
        <v>0</v>
      </c>
      <c r="G827" s="181">
        <v>0</v>
      </c>
      <c r="H827" s="182">
        <v>0</v>
      </c>
      <c r="I827" s="170"/>
    </row>
    <row r="828" spans="1:9" x14ac:dyDescent="0.3">
      <c r="A828" s="179">
        <v>241095</v>
      </c>
      <c r="B828" s="180" t="s">
        <v>213</v>
      </c>
      <c r="C828" s="181">
        <v>0</v>
      </c>
      <c r="D828" s="181">
        <v>0</v>
      </c>
      <c r="E828" s="181">
        <v>0</v>
      </c>
      <c r="F828" s="181">
        <v>0</v>
      </c>
      <c r="G828" s="181">
        <v>0</v>
      </c>
      <c r="H828" s="182">
        <v>0</v>
      </c>
      <c r="I828" s="170"/>
    </row>
    <row r="829" spans="1:9" x14ac:dyDescent="0.3">
      <c r="A829" s="175">
        <v>241500</v>
      </c>
      <c r="B829" s="176" t="s">
        <v>984</v>
      </c>
      <c r="C829" s="177">
        <v>0</v>
      </c>
      <c r="D829" s="177">
        <v>0</v>
      </c>
      <c r="E829" s="177">
        <v>0</v>
      </c>
      <c r="F829" s="177">
        <v>0</v>
      </c>
      <c r="G829" s="177">
        <v>0</v>
      </c>
      <c r="H829" s="178">
        <v>0</v>
      </c>
      <c r="I829" s="170"/>
    </row>
    <row r="830" spans="1:9" x14ac:dyDescent="0.3">
      <c r="A830" s="179">
        <v>241505</v>
      </c>
      <c r="B830" s="180" t="s">
        <v>983</v>
      </c>
      <c r="C830" s="181">
        <v>0</v>
      </c>
      <c r="D830" s="181">
        <v>0</v>
      </c>
      <c r="E830" s="181">
        <v>0</v>
      </c>
      <c r="F830" s="181">
        <v>0</v>
      </c>
      <c r="G830" s="181">
        <v>0</v>
      </c>
      <c r="H830" s="182">
        <v>0</v>
      </c>
      <c r="I830" s="170"/>
    </row>
    <row r="831" spans="1:9" x14ac:dyDescent="0.3">
      <c r="A831" s="179">
        <v>241510</v>
      </c>
      <c r="B831" s="180" t="s">
        <v>982</v>
      </c>
      <c r="C831" s="181">
        <v>0</v>
      </c>
      <c r="D831" s="181">
        <v>0</v>
      </c>
      <c r="E831" s="181">
        <v>0</v>
      </c>
      <c r="F831" s="181">
        <v>0</v>
      </c>
      <c r="G831" s="181">
        <v>0</v>
      </c>
      <c r="H831" s="182">
        <v>0</v>
      </c>
      <c r="I831" s="170"/>
    </row>
    <row r="832" spans="1:9" x14ac:dyDescent="0.3">
      <c r="A832" s="175">
        <v>242000</v>
      </c>
      <c r="B832" s="176" t="s">
        <v>981</v>
      </c>
      <c r="C832" s="177">
        <v>74317248</v>
      </c>
      <c r="D832" s="177">
        <v>153479669</v>
      </c>
      <c r="E832" s="177">
        <v>90303802</v>
      </c>
      <c r="F832" s="177">
        <v>6639604</v>
      </c>
      <c r="G832" s="177">
        <v>3812342</v>
      </c>
      <c r="H832" s="178">
        <v>4296512</v>
      </c>
      <c r="I832" s="170"/>
    </row>
    <row r="833" spans="1:9" x14ac:dyDescent="0.3">
      <c r="A833" s="179">
        <v>242005</v>
      </c>
      <c r="B833" s="180" t="s">
        <v>980</v>
      </c>
      <c r="C833" s="181">
        <v>74317248</v>
      </c>
      <c r="D833" s="181">
        <v>153479669</v>
      </c>
      <c r="E833" s="181">
        <v>90303802</v>
      </c>
      <c r="F833" s="181">
        <v>6639604</v>
      </c>
      <c r="G833" s="181">
        <v>3812342</v>
      </c>
      <c r="H833" s="182">
        <v>4296512</v>
      </c>
      <c r="I833" s="170"/>
    </row>
    <row r="834" spans="1:9" x14ac:dyDescent="0.3">
      <c r="A834" s="179">
        <v>242010</v>
      </c>
      <c r="B834" s="180" t="s">
        <v>979</v>
      </c>
      <c r="C834" s="181">
        <v>0</v>
      </c>
      <c r="D834" s="181">
        <v>0</v>
      </c>
      <c r="E834" s="181">
        <v>0</v>
      </c>
      <c r="F834" s="181">
        <v>0</v>
      </c>
      <c r="G834" s="181">
        <v>0</v>
      </c>
      <c r="H834" s="182">
        <v>0</v>
      </c>
      <c r="I834" s="170"/>
    </row>
    <row r="835" spans="1:9" x14ac:dyDescent="0.3">
      <c r="A835" s="175">
        <v>242500</v>
      </c>
      <c r="B835" s="176" t="s">
        <v>978</v>
      </c>
      <c r="C835" s="177">
        <v>0</v>
      </c>
      <c r="D835" s="177">
        <v>0</v>
      </c>
      <c r="E835" s="177">
        <v>0</v>
      </c>
      <c r="F835" s="177">
        <v>0</v>
      </c>
      <c r="G835" s="177">
        <v>0</v>
      </c>
      <c r="H835" s="178">
        <v>0</v>
      </c>
      <c r="I835" s="170"/>
    </row>
    <row r="836" spans="1:9" x14ac:dyDescent="0.3">
      <c r="A836" s="179">
        <v>242505</v>
      </c>
      <c r="B836" s="180" t="s">
        <v>2144</v>
      </c>
      <c r="C836" s="181">
        <v>0</v>
      </c>
      <c r="D836" s="181">
        <v>0</v>
      </c>
      <c r="E836" s="181">
        <v>0</v>
      </c>
      <c r="F836" s="181">
        <v>0</v>
      </c>
      <c r="G836" s="181">
        <v>0</v>
      </c>
      <c r="H836" s="182">
        <v>0</v>
      </c>
      <c r="I836" s="170"/>
    </row>
    <row r="837" spans="1:9" x14ac:dyDescent="0.3">
      <c r="A837" s="179">
        <v>242510</v>
      </c>
      <c r="B837" s="180" t="s">
        <v>2145</v>
      </c>
      <c r="C837" s="181">
        <v>0</v>
      </c>
      <c r="D837" s="181">
        <v>0</v>
      </c>
      <c r="E837" s="181">
        <v>0</v>
      </c>
      <c r="F837" s="181">
        <v>0</v>
      </c>
      <c r="G837" s="181">
        <v>0</v>
      </c>
      <c r="H837" s="182">
        <v>0</v>
      </c>
      <c r="I837" s="170"/>
    </row>
    <row r="838" spans="1:9" x14ac:dyDescent="0.3">
      <c r="A838" s="179">
        <v>242515</v>
      </c>
      <c r="B838" s="180" t="s">
        <v>975</v>
      </c>
      <c r="C838" s="181">
        <v>0</v>
      </c>
      <c r="D838" s="181">
        <v>0</v>
      </c>
      <c r="E838" s="181">
        <v>0</v>
      </c>
      <c r="F838" s="181">
        <v>0</v>
      </c>
      <c r="G838" s="181">
        <v>0</v>
      </c>
      <c r="H838" s="182">
        <v>0</v>
      </c>
      <c r="I838" s="170"/>
    </row>
    <row r="839" spans="1:9" x14ac:dyDescent="0.3">
      <c r="A839" s="179">
        <v>242520</v>
      </c>
      <c r="B839" s="180" t="s">
        <v>974</v>
      </c>
      <c r="C839" s="181">
        <v>0</v>
      </c>
      <c r="D839" s="181">
        <v>0</v>
      </c>
      <c r="E839" s="181">
        <v>0</v>
      </c>
      <c r="F839" s="181">
        <v>0</v>
      </c>
      <c r="G839" s="181">
        <v>0</v>
      </c>
      <c r="H839" s="182">
        <v>0</v>
      </c>
      <c r="I839" s="170"/>
    </row>
    <row r="840" spans="1:9" x14ac:dyDescent="0.3">
      <c r="A840" s="179">
        <v>242525</v>
      </c>
      <c r="B840" s="180" t="s">
        <v>973</v>
      </c>
      <c r="C840" s="181">
        <v>0</v>
      </c>
      <c r="D840" s="181">
        <v>0</v>
      </c>
      <c r="E840" s="181">
        <v>0</v>
      </c>
      <c r="F840" s="181">
        <v>0</v>
      </c>
      <c r="G840" s="181">
        <v>0</v>
      </c>
      <c r="H840" s="182">
        <v>0</v>
      </c>
      <c r="I840" s="170"/>
    </row>
    <row r="841" spans="1:9" x14ac:dyDescent="0.3">
      <c r="A841" s="179">
        <v>242595</v>
      </c>
      <c r="B841" s="180" t="s">
        <v>972</v>
      </c>
      <c r="C841" s="181">
        <v>0</v>
      </c>
      <c r="D841" s="181">
        <v>0</v>
      </c>
      <c r="E841" s="181">
        <v>0</v>
      </c>
      <c r="F841" s="181">
        <v>0</v>
      </c>
      <c r="G841" s="181">
        <v>0</v>
      </c>
      <c r="H841" s="182">
        <v>0</v>
      </c>
      <c r="I841" s="170"/>
    </row>
    <row r="842" spans="1:9" x14ac:dyDescent="0.3">
      <c r="A842" s="175">
        <v>243000</v>
      </c>
      <c r="B842" s="176" t="s">
        <v>971</v>
      </c>
      <c r="C842" s="177">
        <v>550787.80000000005</v>
      </c>
      <c r="D842" s="177">
        <v>260294.8</v>
      </c>
      <c r="E842" s="177">
        <v>1104814.8</v>
      </c>
      <c r="F842" s="177">
        <v>445149.8</v>
      </c>
      <c r="G842" s="177">
        <v>714431.8</v>
      </c>
      <c r="H842" s="178">
        <v>811142.8</v>
      </c>
      <c r="I842" s="170"/>
    </row>
    <row r="843" spans="1:9" x14ac:dyDescent="0.3">
      <c r="A843" s="179">
        <v>243005</v>
      </c>
      <c r="B843" s="180" t="s">
        <v>2146</v>
      </c>
      <c r="C843" s="181">
        <v>0</v>
      </c>
      <c r="D843" s="181">
        <v>0</v>
      </c>
      <c r="E843" s="181">
        <v>0</v>
      </c>
      <c r="F843" s="181">
        <v>0</v>
      </c>
      <c r="G843" s="181">
        <v>0</v>
      </c>
      <c r="H843" s="182">
        <v>0</v>
      </c>
      <c r="I843" s="170"/>
    </row>
    <row r="844" spans="1:9" x14ac:dyDescent="0.3">
      <c r="A844" s="179">
        <v>243010</v>
      </c>
      <c r="B844" s="180" t="s">
        <v>2147</v>
      </c>
      <c r="C844" s="181">
        <v>51986</v>
      </c>
      <c r="D844" s="181">
        <v>12750</v>
      </c>
      <c r="E844" s="181">
        <v>21524</v>
      </c>
      <c r="F844" s="181">
        <v>10062</v>
      </c>
      <c r="G844" s="181">
        <v>116484</v>
      </c>
      <c r="H844" s="182">
        <v>51818</v>
      </c>
      <c r="I844" s="170"/>
    </row>
    <row r="845" spans="1:9" x14ac:dyDescent="0.3">
      <c r="A845" s="179">
        <v>243015</v>
      </c>
      <c r="B845" s="180" t="s">
        <v>2148</v>
      </c>
      <c r="C845" s="181">
        <v>136816</v>
      </c>
      <c r="D845" s="181">
        <v>12443</v>
      </c>
      <c r="E845" s="181">
        <v>212181</v>
      </c>
      <c r="F845" s="181">
        <v>26915</v>
      </c>
      <c r="G845" s="181">
        <v>88065</v>
      </c>
      <c r="H845" s="182">
        <v>110953</v>
      </c>
      <c r="I845" s="170"/>
    </row>
    <row r="846" spans="1:9" x14ac:dyDescent="0.3">
      <c r="A846" s="179">
        <v>243020</v>
      </c>
      <c r="B846" s="180" t="s">
        <v>2149</v>
      </c>
      <c r="C846" s="181">
        <v>130391</v>
      </c>
      <c r="D846" s="181">
        <v>108592</v>
      </c>
      <c r="E846" s="181">
        <v>166370</v>
      </c>
      <c r="F846" s="181">
        <v>128012</v>
      </c>
      <c r="G846" s="181">
        <v>133544</v>
      </c>
      <c r="H846" s="182">
        <v>53828</v>
      </c>
      <c r="I846" s="170"/>
    </row>
    <row r="847" spans="1:9" x14ac:dyDescent="0.3">
      <c r="A847" s="179">
        <v>243095</v>
      </c>
      <c r="B847" s="180" t="s">
        <v>966</v>
      </c>
      <c r="C847" s="181">
        <v>231594.8</v>
      </c>
      <c r="D847" s="181">
        <v>126509.8</v>
      </c>
      <c r="E847" s="181">
        <v>704739.8</v>
      </c>
      <c r="F847" s="181">
        <v>280160.8</v>
      </c>
      <c r="G847" s="181">
        <v>376338.8</v>
      </c>
      <c r="H847" s="182">
        <v>594543.80000000005</v>
      </c>
      <c r="I847" s="170"/>
    </row>
    <row r="848" spans="1:9" x14ac:dyDescent="0.3">
      <c r="A848" s="175">
        <v>243500</v>
      </c>
      <c r="B848" s="176" t="s">
        <v>2150</v>
      </c>
      <c r="C848" s="177">
        <v>3797932.5</v>
      </c>
      <c r="D848" s="177">
        <v>7879233.5</v>
      </c>
      <c r="E848" s="177">
        <v>6665175.5</v>
      </c>
      <c r="F848" s="177">
        <v>8990457.5</v>
      </c>
      <c r="G848" s="177">
        <v>9168292.5</v>
      </c>
      <c r="H848" s="178">
        <v>2263304.5</v>
      </c>
      <c r="I848" s="170"/>
    </row>
    <row r="849" spans="1:9" x14ac:dyDescent="0.3">
      <c r="A849" s="179">
        <v>243505</v>
      </c>
      <c r="B849" s="180" t="s">
        <v>964</v>
      </c>
      <c r="C849" s="181">
        <v>1070000</v>
      </c>
      <c r="D849" s="181">
        <v>3126000</v>
      </c>
      <c r="E849" s="181">
        <v>2217000</v>
      </c>
      <c r="F849" s="181">
        <v>4851000</v>
      </c>
      <c r="G849" s="181">
        <v>4920000</v>
      </c>
      <c r="H849" s="182">
        <v>856000</v>
      </c>
      <c r="I849" s="170"/>
    </row>
    <row r="850" spans="1:9" x14ac:dyDescent="0.3">
      <c r="A850" s="179">
        <v>243510</v>
      </c>
      <c r="B850" s="180" t="s">
        <v>963</v>
      </c>
      <c r="C850" s="181">
        <v>0</v>
      </c>
      <c r="D850" s="181">
        <v>0</v>
      </c>
      <c r="E850" s="181">
        <v>0</v>
      </c>
      <c r="F850" s="181">
        <v>0</v>
      </c>
      <c r="G850" s="181">
        <v>0</v>
      </c>
      <c r="H850" s="182">
        <v>0</v>
      </c>
      <c r="I850" s="170"/>
    </row>
    <row r="851" spans="1:9" x14ac:dyDescent="0.3">
      <c r="A851" s="179">
        <v>243515</v>
      </c>
      <c r="B851" s="180" t="s">
        <v>453</v>
      </c>
      <c r="C851" s="181">
        <v>136160</v>
      </c>
      <c r="D851" s="181">
        <v>61763</v>
      </c>
      <c r="E851" s="181">
        <v>147149</v>
      </c>
      <c r="F851" s="181">
        <v>781989</v>
      </c>
      <c r="G851" s="181">
        <v>119644</v>
      </c>
      <c r="H851" s="182">
        <v>342707</v>
      </c>
      <c r="I851" s="170"/>
    </row>
    <row r="852" spans="1:9" x14ac:dyDescent="0.3">
      <c r="A852" s="179">
        <v>243520</v>
      </c>
      <c r="B852" s="180" t="s">
        <v>483</v>
      </c>
      <c r="C852" s="181">
        <v>0</v>
      </c>
      <c r="D852" s="181">
        <v>0</v>
      </c>
      <c r="E852" s="181">
        <v>0</v>
      </c>
      <c r="F852" s="181">
        <v>0</v>
      </c>
      <c r="G852" s="181">
        <v>0</v>
      </c>
      <c r="H852" s="182">
        <v>0</v>
      </c>
      <c r="I852" s="170"/>
    </row>
    <row r="853" spans="1:9" x14ac:dyDescent="0.3">
      <c r="A853" s="179">
        <v>243525</v>
      </c>
      <c r="B853" s="180" t="s">
        <v>962</v>
      </c>
      <c r="C853" s="181">
        <v>82102</v>
      </c>
      <c r="D853" s="181">
        <v>460364</v>
      </c>
      <c r="E853" s="181">
        <v>101635.5</v>
      </c>
      <c r="F853" s="181">
        <v>17066.5</v>
      </c>
      <c r="G853" s="181">
        <v>58496.5</v>
      </c>
      <c r="H853" s="182">
        <v>211836.5</v>
      </c>
      <c r="I853" s="170"/>
    </row>
    <row r="854" spans="1:9" x14ac:dyDescent="0.3">
      <c r="A854" s="179">
        <v>243530</v>
      </c>
      <c r="B854" s="180" t="s">
        <v>451</v>
      </c>
      <c r="C854" s="181">
        <v>0</v>
      </c>
      <c r="D854" s="181">
        <v>0</v>
      </c>
      <c r="E854" s="181">
        <v>0</v>
      </c>
      <c r="F854" s="181">
        <v>0</v>
      </c>
      <c r="G854" s="181">
        <v>0</v>
      </c>
      <c r="H854" s="182">
        <v>0</v>
      </c>
      <c r="I854" s="170"/>
    </row>
    <row r="855" spans="1:9" x14ac:dyDescent="0.3">
      <c r="A855" s="179">
        <v>243535</v>
      </c>
      <c r="B855" s="180" t="s">
        <v>961</v>
      </c>
      <c r="C855" s="181">
        <v>2278666</v>
      </c>
      <c r="D855" s="181">
        <v>2112639</v>
      </c>
      <c r="E855" s="181">
        <v>2821750</v>
      </c>
      <c r="F855" s="181">
        <v>2242535</v>
      </c>
      <c r="G855" s="181">
        <v>1887136</v>
      </c>
      <c r="H855" s="182">
        <v>399757</v>
      </c>
      <c r="I855" s="170"/>
    </row>
    <row r="856" spans="1:9" x14ac:dyDescent="0.3">
      <c r="A856" s="179">
        <v>243540</v>
      </c>
      <c r="B856" s="180" t="s">
        <v>960</v>
      </c>
      <c r="C856" s="181">
        <v>0</v>
      </c>
      <c r="D856" s="181">
        <v>1301706.5</v>
      </c>
      <c r="E856" s="181">
        <v>0</v>
      </c>
      <c r="F856" s="181">
        <v>0</v>
      </c>
      <c r="G856" s="181">
        <v>925264</v>
      </c>
      <c r="H856" s="182">
        <v>0</v>
      </c>
      <c r="I856" s="170"/>
    </row>
    <row r="857" spans="1:9" x14ac:dyDescent="0.3">
      <c r="A857" s="179">
        <v>243545</v>
      </c>
      <c r="B857" s="180" t="s">
        <v>2151</v>
      </c>
      <c r="C857" s="181">
        <v>0</v>
      </c>
      <c r="D857" s="181">
        <v>0</v>
      </c>
      <c r="E857" s="181">
        <v>400</v>
      </c>
      <c r="F857" s="181">
        <v>400</v>
      </c>
      <c r="G857" s="181">
        <v>400</v>
      </c>
      <c r="H857" s="182">
        <v>400</v>
      </c>
      <c r="I857" s="170"/>
    </row>
    <row r="858" spans="1:9" x14ac:dyDescent="0.3">
      <c r="A858" s="179">
        <v>243550</v>
      </c>
      <c r="B858" s="180" t="s">
        <v>958</v>
      </c>
      <c r="C858" s="181">
        <v>0</v>
      </c>
      <c r="D858" s="181">
        <v>0</v>
      </c>
      <c r="E858" s="181">
        <v>0</v>
      </c>
      <c r="F858" s="181">
        <v>0</v>
      </c>
      <c r="G858" s="181">
        <v>0</v>
      </c>
      <c r="H858" s="182">
        <v>0</v>
      </c>
      <c r="I858" s="170"/>
    </row>
    <row r="859" spans="1:9" x14ac:dyDescent="0.3">
      <c r="A859" s="179">
        <v>243555</v>
      </c>
      <c r="B859" s="180" t="s">
        <v>2152</v>
      </c>
      <c r="C859" s="181">
        <v>0</v>
      </c>
      <c r="D859" s="181">
        <v>0</v>
      </c>
      <c r="E859" s="181">
        <v>0</v>
      </c>
      <c r="F859" s="181">
        <v>0</v>
      </c>
      <c r="G859" s="181">
        <v>0</v>
      </c>
      <c r="H859" s="182">
        <v>0</v>
      </c>
      <c r="I859" s="170"/>
    </row>
    <row r="860" spans="1:9" x14ac:dyDescent="0.3">
      <c r="A860" s="179">
        <v>243560</v>
      </c>
      <c r="B860" s="180" t="s">
        <v>956</v>
      </c>
      <c r="C860" s="181">
        <v>68004.5</v>
      </c>
      <c r="D860" s="181">
        <v>0</v>
      </c>
      <c r="E860" s="181">
        <v>0</v>
      </c>
      <c r="F860" s="181">
        <v>0</v>
      </c>
      <c r="G860" s="181">
        <v>0</v>
      </c>
      <c r="H860" s="182">
        <v>0</v>
      </c>
      <c r="I860" s="170"/>
    </row>
    <row r="861" spans="1:9" x14ac:dyDescent="0.3">
      <c r="A861" s="179">
        <v>243565</v>
      </c>
      <c r="B861" s="180" t="s">
        <v>955</v>
      </c>
      <c r="C861" s="181">
        <v>0</v>
      </c>
      <c r="D861" s="181">
        <v>0</v>
      </c>
      <c r="E861" s="181">
        <v>0</v>
      </c>
      <c r="F861" s="181">
        <v>0</v>
      </c>
      <c r="G861" s="181">
        <v>0</v>
      </c>
      <c r="H861" s="182">
        <v>0</v>
      </c>
      <c r="I861" s="170"/>
    </row>
    <row r="862" spans="1:9" x14ac:dyDescent="0.3">
      <c r="A862" s="179">
        <v>243570</v>
      </c>
      <c r="B862" s="180" t="s">
        <v>954</v>
      </c>
      <c r="C862" s="181">
        <v>0</v>
      </c>
      <c r="D862" s="181">
        <v>0</v>
      </c>
      <c r="E862" s="181">
        <v>0</v>
      </c>
      <c r="F862" s="181">
        <v>0</v>
      </c>
      <c r="G862" s="181">
        <v>0</v>
      </c>
      <c r="H862" s="182">
        <v>0</v>
      </c>
      <c r="I862" s="170"/>
    </row>
    <row r="863" spans="1:9" x14ac:dyDescent="0.3">
      <c r="A863" s="179">
        <v>243575</v>
      </c>
      <c r="B863" s="180" t="s">
        <v>2153</v>
      </c>
      <c r="C863" s="181">
        <v>160067</v>
      </c>
      <c r="D863" s="181">
        <v>813453</v>
      </c>
      <c r="E863" s="181">
        <v>1375575</v>
      </c>
      <c r="F863" s="181">
        <v>1096146</v>
      </c>
      <c r="G863" s="181">
        <v>1256601</v>
      </c>
      <c r="H863" s="182">
        <v>451327</v>
      </c>
      <c r="I863" s="170"/>
    </row>
    <row r="864" spans="1:9" x14ac:dyDescent="0.3">
      <c r="A864" s="179">
        <v>243580</v>
      </c>
      <c r="B864" s="180" t="s">
        <v>2154</v>
      </c>
      <c r="C864" s="181">
        <v>0</v>
      </c>
      <c r="D864" s="181">
        <v>0</v>
      </c>
      <c r="E864" s="181">
        <v>0</v>
      </c>
      <c r="F864" s="181">
        <v>0</v>
      </c>
      <c r="G864" s="181">
        <v>0</v>
      </c>
      <c r="H864" s="182">
        <v>0</v>
      </c>
      <c r="I864" s="170"/>
    </row>
    <row r="865" spans="1:9" x14ac:dyDescent="0.3">
      <c r="A865" s="179">
        <v>243585</v>
      </c>
      <c r="B865" s="180" t="s">
        <v>925</v>
      </c>
      <c r="C865" s="181">
        <v>2933</v>
      </c>
      <c r="D865" s="181">
        <v>3308</v>
      </c>
      <c r="E865" s="181">
        <v>1666</v>
      </c>
      <c r="F865" s="181">
        <v>1321</v>
      </c>
      <c r="G865" s="181">
        <v>751</v>
      </c>
      <c r="H865" s="182">
        <v>1277</v>
      </c>
      <c r="I865" s="170"/>
    </row>
    <row r="866" spans="1:9" x14ac:dyDescent="0.3">
      <c r="A866" s="175">
        <v>244000</v>
      </c>
      <c r="B866" s="176" t="s">
        <v>951</v>
      </c>
      <c r="C866" s="177">
        <v>10521484</v>
      </c>
      <c r="D866" s="177">
        <v>11613413</v>
      </c>
      <c r="E866" s="177">
        <v>13242055</v>
      </c>
      <c r="F866" s="177">
        <v>6878645</v>
      </c>
      <c r="G866" s="177">
        <v>7310645</v>
      </c>
      <c r="H866" s="178">
        <v>6581948</v>
      </c>
      <c r="I866" s="170"/>
    </row>
    <row r="867" spans="1:9" x14ac:dyDescent="0.3">
      <c r="A867" s="179">
        <v>244005</v>
      </c>
      <c r="B867" s="180" t="s">
        <v>950</v>
      </c>
      <c r="C867" s="181">
        <v>0</v>
      </c>
      <c r="D867" s="181">
        <v>0</v>
      </c>
      <c r="E867" s="181">
        <v>0</v>
      </c>
      <c r="F867" s="181">
        <v>0</v>
      </c>
      <c r="G867" s="181">
        <v>0</v>
      </c>
      <c r="H867" s="182">
        <v>0</v>
      </c>
      <c r="I867" s="170"/>
    </row>
    <row r="868" spans="1:9" x14ac:dyDescent="0.3">
      <c r="A868" s="179">
        <v>244010</v>
      </c>
      <c r="B868" s="180" t="s">
        <v>949</v>
      </c>
      <c r="C868" s="181">
        <v>74484</v>
      </c>
      <c r="D868" s="181">
        <v>413</v>
      </c>
      <c r="E868" s="181">
        <v>0</v>
      </c>
      <c r="F868" s="181">
        <v>11645</v>
      </c>
      <c r="G868" s="181">
        <v>1645</v>
      </c>
      <c r="H868" s="182">
        <v>1645</v>
      </c>
      <c r="I868" s="170"/>
    </row>
    <row r="869" spans="1:9" x14ac:dyDescent="0.3">
      <c r="A869" s="179">
        <v>244015</v>
      </c>
      <c r="B869" s="180" t="s">
        <v>948</v>
      </c>
      <c r="C869" s="181">
        <v>10447000</v>
      </c>
      <c r="D869" s="181">
        <v>11613000</v>
      </c>
      <c r="E869" s="181">
        <v>13242055</v>
      </c>
      <c r="F869" s="181">
        <v>6867000</v>
      </c>
      <c r="G869" s="181">
        <v>7309000</v>
      </c>
      <c r="H869" s="182">
        <v>6580303</v>
      </c>
      <c r="I869" s="170"/>
    </row>
    <row r="870" spans="1:9" x14ac:dyDescent="0.3">
      <c r="A870" s="179">
        <v>244020</v>
      </c>
      <c r="B870" s="180" t="s">
        <v>947</v>
      </c>
      <c r="C870" s="181">
        <v>0</v>
      </c>
      <c r="D870" s="181">
        <v>0</v>
      </c>
      <c r="E870" s="181">
        <v>0</v>
      </c>
      <c r="F870" s="181">
        <v>0</v>
      </c>
      <c r="G870" s="181">
        <v>0</v>
      </c>
      <c r="H870" s="182">
        <v>0</v>
      </c>
      <c r="I870" s="170"/>
    </row>
    <row r="871" spans="1:9" x14ac:dyDescent="0.3">
      <c r="A871" s="179">
        <v>244025</v>
      </c>
      <c r="B871" s="180" t="s">
        <v>2155</v>
      </c>
      <c r="C871" s="181">
        <v>0</v>
      </c>
      <c r="D871" s="181">
        <v>0</v>
      </c>
      <c r="E871" s="181">
        <v>0</v>
      </c>
      <c r="F871" s="181">
        <v>0</v>
      </c>
      <c r="G871" s="181">
        <v>0</v>
      </c>
      <c r="H871" s="182">
        <v>0</v>
      </c>
      <c r="I871" s="170"/>
    </row>
    <row r="872" spans="1:9" x14ac:dyDescent="0.3">
      <c r="A872" s="179">
        <v>244030</v>
      </c>
      <c r="B872" s="180" t="s">
        <v>2141</v>
      </c>
      <c r="C872" s="181">
        <v>0</v>
      </c>
      <c r="D872" s="181">
        <v>0</v>
      </c>
      <c r="E872" s="181">
        <v>0</v>
      </c>
      <c r="F872" s="181">
        <v>0</v>
      </c>
      <c r="G872" s="181">
        <v>0</v>
      </c>
      <c r="H872" s="182">
        <v>0</v>
      </c>
      <c r="I872" s="170"/>
    </row>
    <row r="873" spans="1:9" x14ac:dyDescent="0.3">
      <c r="A873" s="179">
        <v>244035</v>
      </c>
      <c r="B873" s="180" t="s">
        <v>944</v>
      </c>
      <c r="C873" s="181">
        <v>0</v>
      </c>
      <c r="D873" s="181">
        <v>0</v>
      </c>
      <c r="E873" s="181">
        <v>0</v>
      </c>
      <c r="F873" s="181">
        <v>0</v>
      </c>
      <c r="G873" s="181">
        <v>0</v>
      </c>
      <c r="H873" s="182">
        <v>0</v>
      </c>
      <c r="I873" s="170"/>
    </row>
    <row r="874" spans="1:9" x14ac:dyDescent="0.3">
      <c r="A874" s="179">
        <v>244040</v>
      </c>
      <c r="B874" s="180" t="s">
        <v>943</v>
      </c>
      <c r="C874" s="181">
        <v>0</v>
      </c>
      <c r="D874" s="181">
        <v>0</v>
      </c>
      <c r="E874" s="181">
        <v>0</v>
      </c>
      <c r="F874" s="181">
        <v>0</v>
      </c>
      <c r="G874" s="181">
        <v>0</v>
      </c>
      <c r="H874" s="182">
        <v>0</v>
      </c>
      <c r="I874" s="170"/>
    </row>
    <row r="875" spans="1:9" x14ac:dyDescent="0.3">
      <c r="A875" s="179">
        <v>244045</v>
      </c>
      <c r="B875" s="180" t="s">
        <v>942</v>
      </c>
      <c r="C875" s="181">
        <v>0</v>
      </c>
      <c r="D875" s="181">
        <v>0</v>
      </c>
      <c r="E875" s="181">
        <v>0</v>
      </c>
      <c r="F875" s="181">
        <v>0</v>
      </c>
      <c r="G875" s="181">
        <v>0</v>
      </c>
      <c r="H875" s="182">
        <v>0</v>
      </c>
      <c r="I875" s="170"/>
    </row>
    <row r="876" spans="1:9" x14ac:dyDescent="0.3">
      <c r="A876" s="179">
        <v>244050</v>
      </c>
      <c r="B876" s="180" t="s">
        <v>941</v>
      </c>
      <c r="C876" s="181">
        <v>0</v>
      </c>
      <c r="D876" s="181">
        <v>0</v>
      </c>
      <c r="E876" s="181">
        <v>0</v>
      </c>
      <c r="F876" s="181">
        <v>0</v>
      </c>
      <c r="G876" s="181">
        <v>0</v>
      </c>
      <c r="H876" s="182">
        <v>0</v>
      </c>
      <c r="I876" s="170"/>
    </row>
    <row r="877" spans="1:9" x14ac:dyDescent="0.3">
      <c r="A877" s="179">
        <v>244055</v>
      </c>
      <c r="B877" s="180" t="s">
        <v>940</v>
      </c>
      <c r="C877" s="181">
        <v>0</v>
      </c>
      <c r="D877" s="181">
        <v>0</v>
      </c>
      <c r="E877" s="181">
        <v>0</v>
      </c>
      <c r="F877" s="181">
        <v>0</v>
      </c>
      <c r="G877" s="181">
        <v>0</v>
      </c>
      <c r="H877" s="182">
        <v>0</v>
      </c>
      <c r="I877" s="170"/>
    </row>
    <row r="878" spans="1:9" x14ac:dyDescent="0.3">
      <c r="A878" s="179">
        <v>244095</v>
      </c>
      <c r="B878" s="180" t="s">
        <v>213</v>
      </c>
      <c r="C878" s="181">
        <v>0</v>
      </c>
      <c r="D878" s="181">
        <v>0</v>
      </c>
      <c r="E878" s="181">
        <v>0</v>
      </c>
      <c r="F878" s="181">
        <v>0</v>
      </c>
      <c r="G878" s="181">
        <v>0</v>
      </c>
      <c r="H878" s="182">
        <v>0</v>
      </c>
      <c r="I878" s="170"/>
    </row>
    <row r="879" spans="1:9" x14ac:dyDescent="0.3">
      <c r="A879" s="175">
        <v>244500</v>
      </c>
      <c r="B879" s="176" t="s">
        <v>939</v>
      </c>
      <c r="C879" s="177">
        <v>86465778</v>
      </c>
      <c r="D879" s="177">
        <v>109116226.36</v>
      </c>
      <c r="E879" s="177">
        <v>223180850.36000001</v>
      </c>
      <c r="F879" s="177">
        <v>214381915.36000001</v>
      </c>
      <c r="G879" s="177">
        <v>194887329</v>
      </c>
      <c r="H879" s="178">
        <v>289211290</v>
      </c>
      <c r="I879" s="170"/>
    </row>
    <row r="880" spans="1:9" x14ac:dyDescent="0.3">
      <c r="A880" s="179">
        <v>244505</v>
      </c>
      <c r="B880" s="180" t="s">
        <v>2156</v>
      </c>
      <c r="C880" s="181">
        <v>0</v>
      </c>
      <c r="D880" s="181">
        <v>0</v>
      </c>
      <c r="E880" s="181">
        <v>0</v>
      </c>
      <c r="F880" s="181">
        <v>0</v>
      </c>
      <c r="G880" s="181">
        <v>0</v>
      </c>
      <c r="H880" s="182">
        <v>0</v>
      </c>
      <c r="I880" s="170"/>
    </row>
    <row r="881" spans="1:9" x14ac:dyDescent="0.3">
      <c r="A881" s="179">
        <v>244510</v>
      </c>
      <c r="B881" s="180" t="s">
        <v>937</v>
      </c>
      <c r="C881" s="181">
        <v>14600</v>
      </c>
      <c r="D881" s="181">
        <v>14600</v>
      </c>
      <c r="E881" s="181">
        <v>14600</v>
      </c>
      <c r="F881" s="181">
        <v>14600</v>
      </c>
      <c r="G881" s="181">
        <v>14600</v>
      </c>
      <c r="H881" s="182">
        <v>14600</v>
      </c>
      <c r="I881" s="170"/>
    </row>
    <row r="882" spans="1:9" x14ac:dyDescent="0.3">
      <c r="A882" s="179">
        <v>244595</v>
      </c>
      <c r="B882" s="180" t="s">
        <v>213</v>
      </c>
      <c r="C882" s="181">
        <v>86451178</v>
      </c>
      <c r="D882" s="181">
        <v>109101626.36</v>
      </c>
      <c r="E882" s="181">
        <v>223166250.36000001</v>
      </c>
      <c r="F882" s="181">
        <v>214367315.36000001</v>
      </c>
      <c r="G882" s="181">
        <v>194872729</v>
      </c>
      <c r="H882" s="182">
        <v>289196690</v>
      </c>
      <c r="I882" s="170"/>
    </row>
    <row r="883" spans="1:9" x14ac:dyDescent="0.3">
      <c r="A883" s="175">
        <v>245000</v>
      </c>
      <c r="B883" s="176" t="s">
        <v>936</v>
      </c>
      <c r="C883" s="177">
        <v>8326853</v>
      </c>
      <c r="D883" s="177">
        <v>11501200</v>
      </c>
      <c r="E883" s="177">
        <v>10535500</v>
      </c>
      <c r="F883" s="177">
        <v>14760738</v>
      </c>
      <c r="G883" s="177">
        <v>14893700</v>
      </c>
      <c r="H883" s="178">
        <v>12489200</v>
      </c>
      <c r="I883" s="170"/>
    </row>
    <row r="884" spans="1:9" x14ac:dyDescent="0.3">
      <c r="A884" s="179">
        <v>245005</v>
      </c>
      <c r="B884" s="180" t="s">
        <v>935</v>
      </c>
      <c r="C884" s="181">
        <v>2694600</v>
      </c>
      <c r="D884" s="181">
        <v>3714700</v>
      </c>
      <c r="E884" s="181">
        <v>3413200</v>
      </c>
      <c r="F884" s="181">
        <v>4755645</v>
      </c>
      <c r="G884" s="181">
        <v>4810500</v>
      </c>
      <c r="H884" s="182">
        <v>4024000</v>
      </c>
      <c r="I884" s="170"/>
    </row>
    <row r="885" spans="1:9" x14ac:dyDescent="0.3">
      <c r="A885" s="179">
        <v>245010</v>
      </c>
      <c r="B885" s="180" t="s">
        <v>2157</v>
      </c>
      <c r="C885" s="181">
        <v>3579613</v>
      </c>
      <c r="D885" s="181">
        <v>4955200</v>
      </c>
      <c r="E885" s="181">
        <v>4523300</v>
      </c>
      <c r="F885" s="181">
        <v>6343551</v>
      </c>
      <c r="G885" s="181">
        <v>6426100</v>
      </c>
      <c r="H885" s="182">
        <v>5364700</v>
      </c>
      <c r="I885" s="170"/>
    </row>
    <row r="886" spans="1:9" x14ac:dyDescent="0.3">
      <c r="A886" s="179">
        <v>245015</v>
      </c>
      <c r="B886" s="180" t="s">
        <v>933</v>
      </c>
      <c r="C886" s="181">
        <v>112600</v>
      </c>
      <c r="D886" s="181">
        <v>155800</v>
      </c>
      <c r="E886" s="181">
        <v>140800</v>
      </c>
      <c r="F886" s="181">
        <v>179900</v>
      </c>
      <c r="G886" s="181">
        <v>192000</v>
      </c>
      <c r="H886" s="182">
        <v>165100</v>
      </c>
      <c r="I886" s="170"/>
    </row>
    <row r="887" spans="1:9" x14ac:dyDescent="0.3">
      <c r="A887" s="179">
        <v>245020</v>
      </c>
      <c r="B887" s="180" t="s">
        <v>2158</v>
      </c>
      <c r="C887" s="181">
        <v>1940040</v>
      </c>
      <c r="D887" s="181">
        <v>2675500</v>
      </c>
      <c r="E887" s="181">
        <v>2458200</v>
      </c>
      <c r="F887" s="181">
        <v>3481642</v>
      </c>
      <c r="G887" s="181">
        <v>3465100</v>
      </c>
      <c r="H887" s="182">
        <v>2935400</v>
      </c>
      <c r="I887" s="170"/>
    </row>
    <row r="888" spans="1:9" x14ac:dyDescent="0.3">
      <c r="A888" s="179">
        <v>245025</v>
      </c>
      <c r="B888" s="180" t="s">
        <v>931</v>
      </c>
      <c r="C888" s="181">
        <v>0</v>
      </c>
      <c r="D888" s="181">
        <v>0</v>
      </c>
      <c r="E888" s="181">
        <v>0</v>
      </c>
      <c r="F888" s="181">
        <v>0</v>
      </c>
      <c r="G888" s="181">
        <v>0</v>
      </c>
      <c r="H888" s="182">
        <v>0</v>
      </c>
      <c r="I888" s="170"/>
    </row>
    <row r="889" spans="1:9" x14ac:dyDescent="0.3">
      <c r="A889" s="179">
        <v>245030</v>
      </c>
      <c r="B889" s="180" t="s">
        <v>930</v>
      </c>
      <c r="C889" s="181">
        <v>0</v>
      </c>
      <c r="D889" s="181">
        <v>0</v>
      </c>
      <c r="E889" s="181">
        <v>0</v>
      </c>
      <c r="F889" s="181">
        <v>0</v>
      </c>
      <c r="G889" s="181">
        <v>0</v>
      </c>
      <c r="H889" s="182">
        <v>0</v>
      </c>
      <c r="I889" s="170"/>
    </row>
    <row r="890" spans="1:9" x14ac:dyDescent="0.3">
      <c r="A890" s="179">
        <v>245035</v>
      </c>
      <c r="B890" s="180" t="s">
        <v>929</v>
      </c>
      <c r="C890" s="181">
        <v>0</v>
      </c>
      <c r="D890" s="181">
        <v>0</v>
      </c>
      <c r="E890" s="181">
        <v>0</v>
      </c>
      <c r="F890" s="181">
        <v>0</v>
      </c>
      <c r="G890" s="181">
        <v>0</v>
      </c>
      <c r="H890" s="182">
        <v>0</v>
      </c>
      <c r="I890" s="170"/>
    </row>
    <row r="891" spans="1:9" x14ac:dyDescent="0.3">
      <c r="A891" s="179">
        <v>245040</v>
      </c>
      <c r="B891" s="180" t="s">
        <v>928</v>
      </c>
      <c r="C891" s="181">
        <v>0</v>
      </c>
      <c r="D891" s="181">
        <v>0</v>
      </c>
      <c r="E891" s="181">
        <v>0</v>
      </c>
      <c r="F891" s="181">
        <v>0</v>
      </c>
      <c r="G891" s="181">
        <v>0</v>
      </c>
      <c r="H891" s="182">
        <v>0</v>
      </c>
      <c r="I891" s="170"/>
    </row>
    <row r="892" spans="1:9" x14ac:dyDescent="0.3">
      <c r="A892" s="179">
        <v>245045</v>
      </c>
      <c r="B892" s="180" t="s">
        <v>927</v>
      </c>
      <c r="C892" s="181">
        <v>0</v>
      </c>
      <c r="D892" s="181">
        <v>0</v>
      </c>
      <c r="E892" s="181">
        <v>0</v>
      </c>
      <c r="F892" s="181">
        <v>0</v>
      </c>
      <c r="G892" s="181">
        <v>0</v>
      </c>
      <c r="H892" s="182">
        <v>0</v>
      </c>
      <c r="I892" s="170"/>
    </row>
    <row r="893" spans="1:9" x14ac:dyDescent="0.3">
      <c r="A893" s="179">
        <v>245050</v>
      </c>
      <c r="B893" s="180" t="s">
        <v>926</v>
      </c>
      <c r="C893" s="181">
        <v>0</v>
      </c>
      <c r="D893" s="181">
        <v>0</v>
      </c>
      <c r="E893" s="181">
        <v>0</v>
      </c>
      <c r="F893" s="181">
        <v>0</v>
      </c>
      <c r="G893" s="181">
        <v>0</v>
      </c>
      <c r="H893" s="182">
        <v>0</v>
      </c>
      <c r="I893" s="170"/>
    </row>
    <row r="894" spans="1:9" x14ac:dyDescent="0.3">
      <c r="A894" s="179">
        <v>245095</v>
      </c>
      <c r="B894" s="180" t="s">
        <v>925</v>
      </c>
      <c r="C894" s="181">
        <v>0</v>
      </c>
      <c r="D894" s="181">
        <v>0</v>
      </c>
      <c r="E894" s="181">
        <v>0</v>
      </c>
      <c r="F894" s="181">
        <v>0</v>
      </c>
      <c r="G894" s="181">
        <v>0</v>
      </c>
      <c r="H894" s="182">
        <v>0</v>
      </c>
      <c r="I894" s="170"/>
    </row>
    <row r="895" spans="1:9" x14ac:dyDescent="0.3">
      <c r="A895" s="175">
        <v>245500</v>
      </c>
      <c r="B895" s="176" t="s">
        <v>924</v>
      </c>
      <c r="C895" s="177">
        <v>0</v>
      </c>
      <c r="D895" s="177">
        <v>0</v>
      </c>
      <c r="E895" s="177">
        <v>0</v>
      </c>
      <c r="F895" s="177">
        <v>0</v>
      </c>
      <c r="G895" s="177">
        <v>0</v>
      </c>
      <c r="H895" s="178">
        <v>0</v>
      </c>
      <c r="I895" s="170"/>
    </row>
    <row r="896" spans="1:9" x14ac:dyDescent="0.3">
      <c r="A896" s="179">
        <v>245505</v>
      </c>
      <c r="B896" s="180" t="s">
        <v>2159</v>
      </c>
      <c r="C896" s="181">
        <v>0</v>
      </c>
      <c r="D896" s="181">
        <v>0</v>
      </c>
      <c r="E896" s="181">
        <v>0</v>
      </c>
      <c r="F896" s="181">
        <v>0</v>
      </c>
      <c r="G896" s="181">
        <v>0</v>
      </c>
      <c r="H896" s="182">
        <v>0</v>
      </c>
      <c r="I896" s="170"/>
    </row>
    <row r="897" spans="1:9" x14ac:dyDescent="0.3">
      <c r="A897" s="179">
        <v>245510</v>
      </c>
      <c r="B897" s="180" t="s">
        <v>922</v>
      </c>
      <c r="C897" s="181">
        <v>0</v>
      </c>
      <c r="D897" s="181">
        <v>0</v>
      </c>
      <c r="E897" s="181">
        <v>0</v>
      </c>
      <c r="F897" s="181">
        <v>0</v>
      </c>
      <c r="G897" s="181">
        <v>0</v>
      </c>
      <c r="H897" s="182">
        <v>0</v>
      </c>
      <c r="I897" s="170"/>
    </row>
    <row r="898" spans="1:9" x14ac:dyDescent="0.3">
      <c r="A898" s="179">
        <v>245515</v>
      </c>
      <c r="B898" s="180" t="s">
        <v>921</v>
      </c>
      <c r="C898" s="181">
        <v>0</v>
      </c>
      <c r="D898" s="181">
        <v>0</v>
      </c>
      <c r="E898" s="181">
        <v>0</v>
      </c>
      <c r="F898" s="181">
        <v>0</v>
      </c>
      <c r="G898" s="181">
        <v>0</v>
      </c>
      <c r="H898" s="182">
        <v>0</v>
      </c>
      <c r="I898" s="170"/>
    </row>
    <row r="899" spans="1:9" x14ac:dyDescent="0.3">
      <c r="A899" s="179">
        <v>245520</v>
      </c>
      <c r="B899" s="180" t="s">
        <v>920</v>
      </c>
      <c r="C899" s="181">
        <v>0</v>
      </c>
      <c r="D899" s="181">
        <v>0</v>
      </c>
      <c r="E899" s="181">
        <v>0</v>
      </c>
      <c r="F899" s="181">
        <v>0</v>
      </c>
      <c r="G899" s="181">
        <v>0</v>
      </c>
      <c r="H899" s="182">
        <v>0</v>
      </c>
      <c r="I899" s="170"/>
    </row>
    <row r="900" spans="1:9" x14ac:dyDescent="0.3">
      <c r="A900" s="179">
        <v>245525</v>
      </c>
      <c r="B900" s="180" t="s">
        <v>919</v>
      </c>
      <c r="C900" s="181">
        <v>0</v>
      </c>
      <c r="D900" s="181">
        <v>0</v>
      </c>
      <c r="E900" s="181">
        <v>0</v>
      </c>
      <c r="F900" s="181">
        <v>0</v>
      </c>
      <c r="G900" s="181">
        <v>0</v>
      </c>
      <c r="H900" s="182">
        <v>0</v>
      </c>
      <c r="I900" s="170"/>
    </row>
    <row r="901" spans="1:9" x14ac:dyDescent="0.3">
      <c r="A901" s="179">
        <v>245530</v>
      </c>
      <c r="B901" s="180" t="s">
        <v>918</v>
      </c>
      <c r="C901" s="181">
        <v>0</v>
      </c>
      <c r="D901" s="181">
        <v>0</v>
      </c>
      <c r="E901" s="181">
        <v>0</v>
      </c>
      <c r="F901" s="181">
        <v>0</v>
      </c>
      <c r="G901" s="181">
        <v>0</v>
      </c>
      <c r="H901" s="182">
        <v>0</v>
      </c>
      <c r="I901" s="170"/>
    </row>
    <row r="902" spans="1:9" x14ac:dyDescent="0.3">
      <c r="A902" s="179">
        <v>245535</v>
      </c>
      <c r="B902" s="180" t="s">
        <v>2160</v>
      </c>
      <c r="C902" s="181">
        <v>0</v>
      </c>
      <c r="D902" s="181">
        <v>0</v>
      </c>
      <c r="E902" s="181">
        <v>0</v>
      </c>
      <c r="F902" s="181">
        <v>0</v>
      </c>
      <c r="G902" s="181">
        <v>0</v>
      </c>
      <c r="H902" s="182">
        <v>0</v>
      </c>
      <c r="I902" s="170"/>
    </row>
    <row r="903" spans="1:9" x14ac:dyDescent="0.3">
      <c r="A903" s="179">
        <v>245595</v>
      </c>
      <c r="B903" s="180" t="s">
        <v>213</v>
      </c>
      <c r="C903" s="181">
        <v>0</v>
      </c>
      <c r="D903" s="181">
        <v>0</v>
      </c>
      <c r="E903" s="181">
        <v>0</v>
      </c>
      <c r="F903" s="181">
        <v>0</v>
      </c>
      <c r="G903" s="181">
        <v>0</v>
      </c>
      <c r="H903" s="182">
        <v>0</v>
      </c>
      <c r="I903" s="170"/>
    </row>
    <row r="904" spans="1:9" x14ac:dyDescent="0.3">
      <c r="A904" s="175">
        <v>246000</v>
      </c>
      <c r="B904" s="176" t="s">
        <v>916</v>
      </c>
      <c r="C904" s="177">
        <v>0</v>
      </c>
      <c r="D904" s="177">
        <v>0</v>
      </c>
      <c r="E904" s="177">
        <v>0</v>
      </c>
      <c r="F904" s="177">
        <v>0</v>
      </c>
      <c r="G904" s="177">
        <v>0</v>
      </c>
      <c r="H904" s="178">
        <v>0</v>
      </c>
      <c r="I904" s="170"/>
    </row>
    <row r="905" spans="1:9" x14ac:dyDescent="0.3">
      <c r="A905" s="179">
        <v>246005</v>
      </c>
      <c r="B905" s="180" t="s">
        <v>2161</v>
      </c>
      <c r="C905" s="181">
        <v>0</v>
      </c>
      <c r="D905" s="181">
        <v>0</v>
      </c>
      <c r="E905" s="181">
        <v>0</v>
      </c>
      <c r="F905" s="181">
        <v>0</v>
      </c>
      <c r="G905" s="181">
        <v>0</v>
      </c>
      <c r="H905" s="182">
        <v>0</v>
      </c>
      <c r="I905" s="170"/>
    </row>
    <row r="906" spans="1:9" x14ac:dyDescent="0.3">
      <c r="A906" s="179">
        <v>246010</v>
      </c>
      <c r="B906" s="180" t="s">
        <v>914</v>
      </c>
      <c r="C906" s="181">
        <v>0</v>
      </c>
      <c r="D906" s="181">
        <v>0</v>
      </c>
      <c r="E906" s="181">
        <v>0</v>
      </c>
      <c r="F906" s="181">
        <v>0</v>
      </c>
      <c r="G906" s="181">
        <v>0</v>
      </c>
      <c r="H906" s="182">
        <v>0</v>
      </c>
      <c r="I906" s="170"/>
    </row>
    <row r="907" spans="1:9" x14ac:dyDescent="0.3">
      <c r="A907" s="179">
        <v>246015</v>
      </c>
      <c r="B907" s="180" t="s">
        <v>913</v>
      </c>
      <c r="C907" s="181">
        <v>0</v>
      </c>
      <c r="D907" s="181">
        <v>0</v>
      </c>
      <c r="E907" s="181">
        <v>0</v>
      </c>
      <c r="F907" s="181">
        <v>0</v>
      </c>
      <c r="G907" s="181">
        <v>0</v>
      </c>
      <c r="H907" s="182">
        <v>0</v>
      </c>
      <c r="I907" s="170"/>
    </row>
    <row r="908" spans="1:9" x14ac:dyDescent="0.3">
      <c r="A908" s="179">
        <v>246020</v>
      </c>
      <c r="B908" s="180" t="s">
        <v>2162</v>
      </c>
      <c r="C908" s="181">
        <v>0</v>
      </c>
      <c r="D908" s="181">
        <v>0</v>
      </c>
      <c r="E908" s="181">
        <v>0</v>
      </c>
      <c r="F908" s="181">
        <v>0</v>
      </c>
      <c r="G908" s="181">
        <v>0</v>
      </c>
      <c r="H908" s="182">
        <v>0</v>
      </c>
      <c r="I908" s="170"/>
    </row>
    <row r="909" spans="1:9" x14ac:dyDescent="0.3">
      <c r="A909" s="179">
        <v>246025</v>
      </c>
      <c r="B909" s="180" t="s">
        <v>452</v>
      </c>
      <c r="C909" s="181">
        <v>0</v>
      </c>
      <c r="D909" s="181">
        <v>0</v>
      </c>
      <c r="E909" s="181">
        <v>0</v>
      </c>
      <c r="F909" s="181">
        <v>0</v>
      </c>
      <c r="G909" s="181">
        <v>0</v>
      </c>
      <c r="H909" s="182">
        <v>0</v>
      </c>
      <c r="I909" s="170"/>
    </row>
    <row r="910" spans="1:9" x14ac:dyDescent="0.3">
      <c r="A910" s="179">
        <v>246030</v>
      </c>
      <c r="B910" s="180" t="s">
        <v>911</v>
      </c>
      <c r="C910" s="181">
        <v>0</v>
      </c>
      <c r="D910" s="181">
        <v>0</v>
      </c>
      <c r="E910" s="181">
        <v>0</v>
      </c>
      <c r="F910" s="181">
        <v>0</v>
      </c>
      <c r="G910" s="181">
        <v>0</v>
      </c>
      <c r="H910" s="182">
        <v>0</v>
      </c>
      <c r="I910" s="170"/>
    </row>
    <row r="911" spans="1:9" x14ac:dyDescent="0.3">
      <c r="A911" s="179">
        <v>246035</v>
      </c>
      <c r="B911" s="180" t="s">
        <v>910</v>
      </c>
      <c r="C911" s="181">
        <v>0</v>
      </c>
      <c r="D911" s="181">
        <v>0</v>
      </c>
      <c r="E911" s="181">
        <v>0</v>
      </c>
      <c r="F911" s="181">
        <v>0</v>
      </c>
      <c r="G911" s="181">
        <v>0</v>
      </c>
      <c r="H911" s="182">
        <v>0</v>
      </c>
      <c r="I911" s="170"/>
    </row>
    <row r="912" spans="1:9" x14ac:dyDescent="0.3">
      <c r="A912" s="179">
        <v>246095</v>
      </c>
      <c r="B912" s="180" t="s">
        <v>213</v>
      </c>
      <c r="C912" s="181">
        <v>0</v>
      </c>
      <c r="D912" s="181">
        <v>0</v>
      </c>
      <c r="E912" s="181">
        <v>0</v>
      </c>
      <c r="F912" s="181">
        <v>0</v>
      </c>
      <c r="G912" s="181">
        <v>0</v>
      </c>
      <c r="H912" s="182">
        <v>0</v>
      </c>
      <c r="I912" s="170"/>
    </row>
    <row r="913" spans="1:9" x14ac:dyDescent="0.3">
      <c r="A913" s="175">
        <v>246500</v>
      </c>
      <c r="B913" s="176" t="s">
        <v>909</v>
      </c>
      <c r="C913" s="177">
        <v>12819159</v>
      </c>
      <c r="D913" s="177">
        <v>13561115</v>
      </c>
      <c r="E913" s="177">
        <v>14100053</v>
      </c>
      <c r="F913" s="177">
        <v>11702316</v>
      </c>
      <c r="G913" s="177">
        <v>10683663</v>
      </c>
      <c r="H913" s="178">
        <v>11530045</v>
      </c>
      <c r="I913" s="170"/>
    </row>
    <row r="914" spans="1:9" x14ac:dyDescent="0.3">
      <c r="A914" s="179">
        <v>246505</v>
      </c>
      <c r="B914" s="180" t="s">
        <v>908</v>
      </c>
      <c r="C914" s="181">
        <v>11058246</v>
      </c>
      <c r="D914" s="181">
        <v>11058246</v>
      </c>
      <c r="E914" s="181">
        <v>11058246</v>
      </c>
      <c r="F914" s="181">
        <v>8769030</v>
      </c>
      <c r="G914" s="181">
        <v>7784715</v>
      </c>
      <c r="H914" s="182">
        <v>7784715</v>
      </c>
      <c r="I914" s="170"/>
    </row>
    <row r="915" spans="1:9" x14ac:dyDescent="0.3">
      <c r="A915" s="179">
        <v>246510</v>
      </c>
      <c r="B915" s="180" t="s">
        <v>2163</v>
      </c>
      <c r="C915" s="181">
        <v>0</v>
      </c>
      <c r="D915" s="181">
        <v>0</v>
      </c>
      <c r="E915" s="181">
        <v>0</v>
      </c>
      <c r="F915" s="181">
        <v>0</v>
      </c>
      <c r="G915" s="181">
        <v>0</v>
      </c>
      <c r="H915" s="182">
        <v>0</v>
      </c>
      <c r="I915" s="170"/>
    </row>
    <row r="916" spans="1:9" x14ac:dyDescent="0.3">
      <c r="A916" s="179">
        <v>246515</v>
      </c>
      <c r="B916" s="180" t="s">
        <v>906</v>
      </c>
      <c r="C916" s="181">
        <v>1760913</v>
      </c>
      <c r="D916" s="181">
        <v>2502869</v>
      </c>
      <c r="E916" s="181">
        <v>3041807</v>
      </c>
      <c r="F916" s="181">
        <v>2933286</v>
      </c>
      <c r="G916" s="181">
        <v>2898948</v>
      </c>
      <c r="H916" s="182">
        <v>3745330</v>
      </c>
      <c r="I916" s="170"/>
    </row>
    <row r="917" spans="1:9" x14ac:dyDescent="0.3">
      <c r="A917" s="179">
        <v>246595</v>
      </c>
      <c r="B917" s="180" t="s">
        <v>213</v>
      </c>
      <c r="C917" s="181">
        <v>0</v>
      </c>
      <c r="D917" s="181">
        <v>0</v>
      </c>
      <c r="E917" s="181">
        <v>0</v>
      </c>
      <c r="F917" s="181">
        <v>0</v>
      </c>
      <c r="G917" s="181">
        <v>0</v>
      </c>
      <c r="H917" s="182">
        <v>0</v>
      </c>
      <c r="I917" s="170"/>
    </row>
    <row r="918" spans="1:9" x14ac:dyDescent="0.3">
      <c r="A918" s="175">
        <v>247000</v>
      </c>
      <c r="B918" s="176" t="s">
        <v>905</v>
      </c>
      <c r="C918" s="177">
        <v>0</v>
      </c>
      <c r="D918" s="177">
        <v>0</v>
      </c>
      <c r="E918" s="177">
        <v>0</v>
      </c>
      <c r="F918" s="177">
        <v>0</v>
      </c>
      <c r="G918" s="177">
        <v>0</v>
      </c>
      <c r="H918" s="178">
        <v>0</v>
      </c>
      <c r="I918" s="170"/>
    </row>
    <row r="919" spans="1:9" x14ac:dyDescent="0.3">
      <c r="A919" s="175">
        <v>247500</v>
      </c>
      <c r="B919" s="176" t="s">
        <v>904</v>
      </c>
      <c r="C919" s="177">
        <v>0</v>
      </c>
      <c r="D919" s="177">
        <v>0</v>
      </c>
      <c r="E919" s="177">
        <v>0</v>
      </c>
      <c r="F919" s="177">
        <v>0</v>
      </c>
      <c r="G919" s="177">
        <v>0</v>
      </c>
      <c r="H919" s="178">
        <v>0</v>
      </c>
      <c r="I919" s="170"/>
    </row>
    <row r="920" spans="1:9" x14ac:dyDescent="0.3">
      <c r="A920" s="175">
        <v>248000</v>
      </c>
      <c r="B920" s="176" t="s">
        <v>2164</v>
      </c>
      <c r="C920" s="177">
        <v>0</v>
      </c>
      <c r="D920" s="177">
        <v>0</v>
      </c>
      <c r="E920" s="177">
        <v>0</v>
      </c>
      <c r="F920" s="177">
        <v>0</v>
      </c>
      <c r="G920" s="177">
        <v>0</v>
      </c>
      <c r="H920" s="178">
        <v>0</v>
      </c>
      <c r="I920" s="170"/>
    </row>
    <row r="921" spans="1:9" x14ac:dyDescent="0.3">
      <c r="A921" s="175">
        <v>248500</v>
      </c>
      <c r="B921" s="176" t="s">
        <v>2165</v>
      </c>
      <c r="C921" s="177">
        <v>0</v>
      </c>
      <c r="D921" s="177">
        <v>0</v>
      </c>
      <c r="E921" s="177">
        <v>0</v>
      </c>
      <c r="F921" s="177">
        <v>0</v>
      </c>
      <c r="G921" s="177">
        <v>0</v>
      </c>
      <c r="H921" s="178">
        <v>0</v>
      </c>
      <c r="I921" s="170"/>
    </row>
    <row r="922" spans="1:9" x14ac:dyDescent="0.3">
      <c r="A922" s="175">
        <v>249500</v>
      </c>
      <c r="B922" s="176" t="s">
        <v>2166</v>
      </c>
      <c r="C922" s="177">
        <v>0</v>
      </c>
      <c r="D922" s="177">
        <v>0</v>
      </c>
      <c r="E922" s="177">
        <v>0</v>
      </c>
      <c r="F922" s="177">
        <v>0</v>
      </c>
      <c r="G922" s="177">
        <v>0</v>
      </c>
      <c r="H922" s="178">
        <v>0</v>
      </c>
      <c r="I922" s="170"/>
    </row>
    <row r="923" spans="1:9" x14ac:dyDescent="0.3">
      <c r="A923" s="175">
        <v>249900</v>
      </c>
      <c r="B923" s="176" t="s">
        <v>898</v>
      </c>
      <c r="C923" s="177">
        <v>0</v>
      </c>
      <c r="D923" s="177">
        <v>0</v>
      </c>
      <c r="E923" s="177">
        <v>0</v>
      </c>
      <c r="F923" s="177">
        <v>0</v>
      </c>
      <c r="G923" s="177">
        <v>0</v>
      </c>
      <c r="H923" s="178">
        <v>0</v>
      </c>
      <c r="I923" s="170"/>
    </row>
    <row r="924" spans="1:9" x14ac:dyDescent="0.3">
      <c r="A924" s="171">
        <v>250000</v>
      </c>
      <c r="B924" s="172" t="s">
        <v>897</v>
      </c>
      <c r="C924" s="173">
        <v>0</v>
      </c>
      <c r="D924" s="173">
        <v>0</v>
      </c>
      <c r="E924" s="173">
        <v>0</v>
      </c>
      <c r="F924" s="173">
        <v>0</v>
      </c>
      <c r="G924" s="173">
        <v>0</v>
      </c>
      <c r="H924" s="174">
        <v>0</v>
      </c>
      <c r="I924" s="170"/>
    </row>
    <row r="925" spans="1:9" x14ac:dyDescent="0.3">
      <c r="A925" s="171">
        <v>260000</v>
      </c>
      <c r="B925" s="172" t="s">
        <v>896</v>
      </c>
      <c r="C925" s="173">
        <v>373246406.94999999</v>
      </c>
      <c r="D925" s="173">
        <v>407602341.17000002</v>
      </c>
      <c r="E925" s="173">
        <v>370765441.98000002</v>
      </c>
      <c r="F925" s="173">
        <v>383388803.81</v>
      </c>
      <c r="G925" s="173">
        <v>439731422.52999997</v>
      </c>
      <c r="H925" s="174">
        <v>576370394.78999996</v>
      </c>
      <c r="I925" s="170"/>
    </row>
    <row r="926" spans="1:9" x14ac:dyDescent="0.3">
      <c r="A926" s="175">
        <v>260500</v>
      </c>
      <c r="B926" s="176" t="s">
        <v>2167</v>
      </c>
      <c r="C926" s="177">
        <v>0</v>
      </c>
      <c r="D926" s="177">
        <v>0</v>
      </c>
      <c r="E926" s="177">
        <v>0</v>
      </c>
      <c r="F926" s="177">
        <v>0</v>
      </c>
      <c r="G926" s="177">
        <v>0</v>
      </c>
      <c r="H926" s="178">
        <v>0</v>
      </c>
      <c r="I926" s="170"/>
    </row>
    <row r="927" spans="1:9" x14ac:dyDescent="0.3">
      <c r="A927" s="175">
        <v>261000</v>
      </c>
      <c r="B927" s="176" t="s">
        <v>894</v>
      </c>
      <c r="C927" s="177">
        <v>0</v>
      </c>
      <c r="D927" s="177">
        <v>0</v>
      </c>
      <c r="E927" s="177">
        <v>0</v>
      </c>
      <c r="F927" s="177">
        <v>0</v>
      </c>
      <c r="G927" s="177">
        <v>0</v>
      </c>
      <c r="H927" s="178">
        <v>0</v>
      </c>
      <c r="I927" s="170"/>
    </row>
    <row r="928" spans="1:9" x14ac:dyDescent="0.3">
      <c r="A928" s="175">
        <v>261200</v>
      </c>
      <c r="B928" s="176" t="s">
        <v>2168</v>
      </c>
      <c r="C928" s="177">
        <v>0</v>
      </c>
      <c r="D928" s="177">
        <v>0</v>
      </c>
      <c r="E928" s="177">
        <v>0</v>
      </c>
      <c r="F928" s="177">
        <v>0</v>
      </c>
      <c r="G928" s="177">
        <v>0</v>
      </c>
      <c r="H928" s="178">
        <v>0</v>
      </c>
      <c r="I928" s="170"/>
    </row>
    <row r="929" spans="1:9" x14ac:dyDescent="0.3">
      <c r="A929" s="175">
        <v>261500</v>
      </c>
      <c r="B929" s="176" t="s">
        <v>2169</v>
      </c>
      <c r="C929" s="177">
        <v>0</v>
      </c>
      <c r="D929" s="177">
        <v>0</v>
      </c>
      <c r="E929" s="177">
        <v>0</v>
      </c>
      <c r="F929" s="177">
        <v>0</v>
      </c>
      <c r="G929" s="177">
        <v>0</v>
      </c>
      <c r="H929" s="178">
        <v>0</v>
      </c>
      <c r="I929" s="170"/>
    </row>
    <row r="930" spans="1:9" x14ac:dyDescent="0.3">
      <c r="A930" s="175">
        <v>262000</v>
      </c>
      <c r="B930" s="176" t="s">
        <v>891</v>
      </c>
      <c r="C930" s="177">
        <v>0</v>
      </c>
      <c r="D930" s="177">
        <v>0</v>
      </c>
      <c r="E930" s="177">
        <v>0</v>
      </c>
      <c r="F930" s="177">
        <v>0</v>
      </c>
      <c r="G930" s="177">
        <v>0</v>
      </c>
      <c r="H930" s="178">
        <v>0</v>
      </c>
      <c r="I930" s="170"/>
    </row>
    <row r="931" spans="1:9" x14ac:dyDescent="0.3">
      <c r="A931" s="175">
        <v>262500</v>
      </c>
      <c r="B931" s="176" t="s">
        <v>890</v>
      </c>
      <c r="C931" s="177">
        <v>20272579.510000002</v>
      </c>
      <c r="D931" s="177">
        <v>32271289.73</v>
      </c>
      <c r="E931" s="177">
        <v>357172.17</v>
      </c>
      <c r="F931" s="177">
        <v>288800</v>
      </c>
      <c r="G931" s="177">
        <v>24152384.719999999</v>
      </c>
      <c r="H931" s="178">
        <v>128733310.98</v>
      </c>
      <c r="I931" s="170"/>
    </row>
    <row r="932" spans="1:9" x14ac:dyDescent="0.3">
      <c r="A932" s="175">
        <v>264800</v>
      </c>
      <c r="B932" s="176" t="s">
        <v>889</v>
      </c>
      <c r="C932" s="177">
        <v>281861667.44</v>
      </c>
      <c r="D932" s="177">
        <v>289685280.44</v>
      </c>
      <c r="E932" s="177">
        <v>272213737.81</v>
      </c>
      <c r="F932" s="177">
        <v>274581871.81</v>
      </c>
      <c r="G932" s="177">
        <v>291363983.81</v>
      </c>
      <c r="H932" s="178">
        <v>298482006.81</v>
      </c>
      <c r="I932" s="170"/>
    </row>
    <row r="933" spans="1:9" x14ac:dyDescent="0.3">
      <c r="A933" s="175">
        <v>265000</v>
      </c>
      <c r="B933" s="176" t="s">
        <v>2170</v>
      </c>
      <c r="C933" s="177">
        <v>0</v>
      </c>
      <c r="D933" s="177">
        <v>0</v>
      </c>
      <c r="E933" s="177">
        <v>0</v>
      </c>
      <c r="F933" s="177">
        <v>0</v>
      </c>
      <c r="G933" s="177">
        <v>0</v>
      </c>
      <c r="H933" s="178">
        <v>0</v>
      </c>
      <c r="I933" s="170"/>
    </row>
    <row r="934" spans="1:9" x14ac:dyDescent="0.3">
      <c r="A934" s="175">
        <v>265200</v>
      </c>
      <c r="B934" s="176" t="s">
        <v>796</v>
      </c>
      <c r="C934" s="177">
        <v>71112160</v>
      </c>
      <c r="D934" s="177">
        <v>85645771</v>
      </c>
      <c r="E934" s="177">
        <v>98194532</v>
      </c>
      <c r="F934" s="177">
        <v>108518132</v>
      </c>
      <c r="G934" s="177">
        <v>124215054</v>
      </c>
      <c r="H934" s="178">
        <v>149155077</v>
      </c>
      <c r="I934" s="170"/>
    </row>
    <row r="935" spans="1:9" x14ac:dyDescent="0.3">
      <c r="A935" s="175">
        <v>265500</v>
      </c>
      <c r="B935" s="176" t="s">
        <v>2171</v>
      </c>
      <c r="C935" s="177">
        <v>0</v>
      </c>
      <c r="D935" s="177">
        <v>0</v>
      </c>
      <c r="E935" s="177">
        <v>0</v>
      </c>
      <c r="F935" s="177">
        <v>0</v>
      </c>
      <c r="G935" s="177">
        <v>0</v>
      </c>
      <c r="H935" s="178">
        <v>0</v>
      </c>
      <c r="I935" s="170"/>
    </row>
    <row r="936" spans="1:9" x14ac:dyDescent="0.3">
      <c r="A936" s="175">
        <v>265800</v>
      </c>
      <c r="B936" s="176" t="s">
        <v>886</v>
      </c>
      <c r="C936" s="177">
        <v>0</v>
      </c>
      <c r="D936" s="177">
        <v>0</v>
      </c>
      <c r="E936" s="177">
        <v>0</v>
      </c>
      <c r="F936" s="177">
        <v>0</v>
      </c>
      <c r="G936" s="177">
        <v>0</v>
      </c>
      <c r="H936" s="178">
        <v>0</v>
      </c>
      <c r="I936" s="170"/>
    </row>
    <row r="937" spans="1:9" x14ac:dyDescent="0.3">
      <c r="A937" s="175">
        <v>266000</v>
      </c>
      <c r="B937" s="176" t="s">
        <v>2172</v>
      </c>
      <c r="C937" s="177">
        <v>0</v>
      </c>
      <c r="D937" s="177">
        <v>0</v>
      </c>
      <c r="E937" s="177">
        <v>0</v>
      </c>
      <c r="F937" s="177">
        <v>0</v>
      </c>
      <c r="G937" s="177">
        <v>0</v>
      </c>
      <c r="H937" s="178">
        <v>0</v>
      </c>
      <c r="I937" s="170"/>
    </row>
    <row r="938" spans="1:9" x14ac:dyDescent="0.3">
      <c r="A938" s="175">
        <v>269500</v>
      </c>
      <c r="B938" s="176" t="s">
        <v>884</v>
      </c>
      <c r="C938" s="177">
        <v>0</v>
      </c>
      <c r="D938" s="177">
        <v>0</v>
      </c>
      <c r="E938" s="177">
        <v>0</v>
      </c>
      <c r="F938" s="177">
        <v>0</v>
      </c>
      <c r="G938" s="177">
        <v>0</v>
      </c>
      <c r="H938" s="178">
        <v>0</v>
      </c>
      <c r="I938" s="170"/>
    </row>
    <row r="939" spans="1:9" x14ac:dyDescent="0.3">
      <c r="A939" s="171">
        <v>270000</v>
      </c>
      <c r="B939" s="172" t="s">
        <v>883</v>
      </c>
      <c r="C939" s="173">
        <v>61379188</v>
      </c>
      <c r="D939" s="173">
        <v>78237839</v>
      </c>
      <c r="E939" s="173">
        <v>85575309</v>
      </c>
      <c r="F939" s="173">
        <v>88521033</v>
      </c>
      <c r="G939" s="173">
        <v>94656845</v>
      </c>
      <c r="H939" s="174">
        <v>130249820</v>
      </c>
      <c r="I939" s="170"/>
    </row>
    <row r="940" spans="1:9" x14ac:dyDescent="0.3">
      <c r="A940" s="175">
        <v>270500</v>
      </c>
      <c r="B940" s="176" t="s">
        <v>882</v>
      </c>
      <c r="C940" s="177">
        <v>0</v>
      </c>
      <c r="D940" s="177">
        <v>0</v>
      </c>
      <c r="E940" s="177">
        <v>0</v>
      </c>
      <c r="F940" s="177">
        <v>0</v>
      </c>
      <c r="G940" s="177">
        <v>0</v>
      </c>
      <c r="H940" s="178">
        <v>0</v>
      </c>
      <c r="I940" s="170"/>
    </row>
    <row r="941" spans="1:9" x14ac:dyDescent="0.3">
      <c r="A941" s="179">
        <v>270505</v>
      </c>
      <c r="B941" s="180" t="s">
        <v>2173</v>
      </c>
      <c r="C941" s="181">
        <v>0</v>
      </c>
      <c r="D941" s="181">
        <v>0</v>
      </c>
      <c r="E941" s="181">
        <v>0</v>
      </c>
      <c r="F941" s="181">
        <v>0</v>
      </c>
      <c r="G941" s="181">
        <v>0</v>
      </c>
      <c r="H941" s="182">
        <v>0</v>
      </c>
      <c r="I941" s="170"/>
    </row>
    <row r="942" spans="1:9" x14ac:dyDescent="0.3">
      <c r="A942" s="179">
        <v>270510</v>
      </c>
      <c r="B942" s="180" t="s">
        <v>2174</v>
      </c>
      <c r="C942" s="181">
        <v>0</v>
      </c>
      <c r="D942" s="181">
        <v>0</v>
      </c>
      <c r="E942" s="181">
        <v>0</v>
      </c>
      <c r="F942" s="181">
        <v>0</v>
      </c>
      <c r="G942" s="181">
        <v>0</v>
      </c>
      <c r="H942" s="182">
        <v>0</v>
      </c>
      <c r="I942" s="170"/>
    </row>
    <row r="943" spans="1:9" x14ac:dyDescent="0.3">
      <c r="A943" s="179">
        <v>270525</v>
      </c>
      <c r="B943" s="180" t="s">
        <v>2175</v>
      </c>
      <c r="C943" s="181">
        <v>0</v>
      </c>
      <c r="D943" s="181">
        <v>0</v>
      </c>
      <c r="E943" s="181">
        <v>0</v>
      </c>
      <c r="F943" s="181">
        <v>0</v>
      </c>
      <c r="G943" s="181">
        <v>0</v>
      </c>
      <c r="H943" s="182">
        <v>0</v>
      </c>
      <c r="I943" s="170"/>
    </row>
    <row r="944" spans="1:9" x14ac:dyDescent="0.3">
      <c r="A944" s="179">
        <v>270530</v>
      </c>
      <c r="B944" s="180" t="s">
        <v>2176</v>
      </c>
      <c r="C944" s="181">
        <v>0</v>
      </c>
      <c r="D944" s="181">
        <v>0</v>
      </c>
      <c r="E944" s="181">
        <v>0</v>
      </c>
      <c r="F944" s="181">
        <v>0</v>
      </c>
      <c r="G944" s="181">
        <v>0</v>
      </c>
      <c r="H944" s="182">
        <v>0</v>
      </c>
      <c r="I944" s="170"/>
    </row>
    <row r="945" spans="1:9" x14ac:dyDescent="0.3">
      <c r="A945" s="179">
        <v>270535</v>
      </c>
      <c r="B945" s="180" t="s">
        <v>877</v>
      </c>
      <c r="C945" s="181">
        <v>0</v>
      </c>
      <c r="D945" s="181">
        <v>0</v>
      </c>
      <c r="E945" s="181">
        <v>0</v>
      </c>
      <c r="F945" s="181">
        <v>0</v>
      </c>
      <c r="G945" s="181">
        <v>0</v>
      </c>
      <c r="H945" s="182">
        <v>0</v>
      </c>
      <c r="I945" s="170"/>
    </row>
    <row r="946" spans="1:9" x14ac:dyDescent="0.3">
      <c r="A946" s="179">
        <v>270540</v>
      </c>
      <c r="B946" s="180" t="s">
        <v>876</v>
      </c>
      <c r="C946" s="181">
        <v>0</v>
      </c>
      <c r="D946" s="181">
        <v>0</v>
      </c>
      <c r="E946" s="181">
        <v>0</v>
      </c>
      <c r="F946" s="181">
        <v>0</v>
      </c>
      <c r="G946" s="181">
        <v>0</v>
      </c>
      <c r="H946" s="182">
        <v>0</v>
      </c>
      <c r="I946" s="170"/>
    </row>
    <row r="947" spans="1:9" x14ac:dyDescent="0.3">
      <c r="A947" s="179">
        <v>270545</v>
      </c>
      <c r="B947" s="180" t="s">
        <v>2177</v>
      </c>
      <c r="C947" s="181">
        <v>0</v>
      </c>
      <c r="D947" s="181">
        <v>0</v>
      </c>
      <c r="E947" s="181">
        <v>0</v>
      </c>
      <c r="F947" s="181">
        <v>0</v>
      </c>
      <c r="G947" s="181">
        <v>0</v>
      </c>
      <c r="H947" s="182">
        <v>0</v>
      </c>
      <c r="I947" s="170"/>
    </row>
    <row r="948" spans="1:9" x14ac:dyDescent="0.3">
      <c r="A948" s="179">
        <v>270550</v>
      </c>
      <c r="B948" s="180" t="s">
        <v>874</v>
      </c>
      <c r="C948" s="181">
        <v>0</v>
      </c>
      <c r="D948" s="181">
        <v>0</v>
      </c>
      <c r="E948" s="181">
        <v>0</v>
      </c>
      <c r="F948" s="181">
        <v>0</v>
      </c>
      <c r="G948" s="181">
        <v>0</v>
      </c>
      <c r="H948" s="182">
        <v>0</v>
      </c>
      <c r="I948" s="170"/>
    </row>
    <row r="949" spans="1:9" x14ac:dyDescent="0.3">
      <c r="A949" s="179">
        <v>270595</v>
      </c>
      <c r="B949" s="180" t="s">
        <v>873</v>
      </c>
      <c r="C949" s="181">
        <v>0</v>
      </c>
      <c r="D949" s="181">
        <v>0</v>
      </c>
      <c r="E949" s="181">
        <v>0</v>
      </c>
      <c r="F949" s="181">
        <v>0</v>
      </c>
      <c r="G949" s="181">
        <v>0</v>
      </c>
      <c r="H949" s="182">
        <v>0</v>
      </c>
      <c r="I949" s="170"/>
    </row>
    <row r="950" spans="1:9" x14ac:dyDescent="0.3">
      <c r="A950" s="175">
        <v>271000</v>
      </c>
      <c r="B950" s="176" t="s">
        <v>872</v>
      </c>
      <c r="C950" s="177">
        <v>46996314</v>
      </c>
      <c r="D950" s="177">
        <v>62873507</v>
      </c>
      <c r="E950" s="177">
        <v>69779862</v>
      </c>
      <c r="F950" s="177">
        <v>72222930</v>
      </c>
      <c r="G950" s="177">
        <v>92302000</v>
      </c>
      <c r="H950" s="178">
        <v>127844465</v>
      </c>
      <c r="I950" s="170"/>
    </row>
    <row r="951" spans="1:9" x14ac:dyDescent="0.3">
      <c r="A951" s="179">
        <v>271005</v>
      </c>
      <c r="B951" s="180" t="s">
        <v>871</v>
      </c>
      <c r="C951" s="181">
        <v>46996314</v>
      </c>
      <c r="D951" s="181">
        <v>62873507</v>
      </c>
      <c r="E951" s="181">
        <v>69779862</v>
      </c>
      <c r="F951" s="181">
        <v>72222930</v>
      </c>
      <c r="G951" s="181">
        <v>92302000</v>
      </c>
      <c r="H951" s="182">
        <v>127844465</v>
      </c>
      <c r="I951" s="170"/>
    </row>
    <row r="952" spans="1:9" x14ac:dyDescent="0.3">
      <c r="A952" s="179">
        <v>271020</v>
      </c>
      <c r="B952" s="180" t="s">
        <v>2178</v>
      </c>
      <c r="C952" s="181">
        <v>0</v>
      </c>
      <c r="D952" s="181">
        <v>0</v>
      </c>
      <c r="E952" s="181">
        <v>0</v>
      </c>
      <c r="F952" s="181">
        <v>0</v>
      </c>
      <c r="G952" s="181">
        <v>0</v>
      </c>
      <c r="H952" s="182">
        <v>0</v>
      </c>
      <c r="I952" s="170"/>
    </row>
    <row r="953" spans="1:9" x14ac:dyDescent="0.3">
      <c r="A953" s="175">
        <v>271500</v>
      </c>
      <c r="B953" s="176" t="s">
        <v>869</v>
      </c>
      <c r="C953" s="177">
        <v>0</v>
      </c>
      <c r="D953" s="177">
        <v>0</v>
      </c>
      <c r="E953" s="177">
        <v>0</v>
      </c>
      <c r="F953" s="177">
        <v>0</v>
      </c>
      <c r="G953" s="177">
        <v>0</v>
      </c>
      <c r="H953" s="178">
        <v>0</v>
      </c>
      <c r="I953" s="170"/>
    </row>
    <row r="954" spans="1:9" x14ac:dyDescent="0.3">
      <c r="A954" s="179">
        <v>271510</v>
      </c>
      <c r="B954" s="180" t="s">
        <v>2179</v>
      </c>
      <c r="C954" s="181">
        <v>0</v>
      </c>
      <c r="D954" s="181">
        <v>0</v>
      </c>
      <c r="E954" s="181">
        <v>0</v>
      </c>
      <c r="F954" s="181">
        <v>0</v>
      </c>
      <c r="G954" s="181">
        <v>0</v>
      </c>
      <c r="H954" s="182">
        <v>0</v>
      </c>
      <c r="I954" s="170"/>
    </row>
    <row r="955" spans="1:9" x14ac:dyDescent="0.3">
      <c r="A955" s="179">
        <v>271515</v>
      </c>
      <c r="B955" s="180" t="s">
        <v>650</v>
      </c>
      <c r="C955" s="181">
        <v>0</v>
      </c>
      <c r="D955" s="181">
        <v>0</v>
      </c>
      <c r="E955" s="181">
        <v>0</v>
      </c>
      <c r="F955" s="181">
        <v>0</v>
      </c>
      <c r="G955" s="181">
        <v>0</v>
      </c>
      <c r="H955" s="182">
        <v>0</v>
      </c>
      <c r="I955" s="170"/>
    </row>
    <row r="956" spans="1:9" x14ac:dyDescent="0.3">
      <c r="A956" s="179">
        <v>271520</v>
      </c>
      <c r="B956" s="180" t="s">
        <v>2180</v>
      </c>
      <c r="C956" s="181">
        <v>0</v>
      </c>
      <c r="D956" s="181">
        <v>0</v>
      </c>
      <c r="E956" s="181">
        <v>0</v>
      </c>
      <c r="F956" s="181">
        <v>0</v>
      </c>
      <c r="G956" s="181">
        <v>0</v>
      </c>
      <c r="H956" s="182">
        <v>0</v>
      </c>
      <c r="I956" s="170"/>
    </row>
    <row r="957" spans="1:9" x14ac:dyDescent="0.3">
      <c r="A957" s="179">
        <v>271525</v>
      </c>
      <c r="B957" s="180" t="s">
        <v>648</v>
      </c>
      <c r="C957" s="181">
        <v>0</v>
      </c>
      <c r="D957" s="181">
        <v>0</v>
      </c>
      <c r="E957" s="181">
        <v>0</v>
      </c>
      <c r="F957" s="181">
        <v>0</v>
      </c>
      <c r="G957" s="181">
        <v>0</v>
      </c>
      <c r="H957" s="182">
        <v>0</v>
      </c>
      <c r="I957" s="170"/>
    </row>
    <row r="958" spans="1:9" x14ac:dyDescent="0.3">
      <c r="A958" s="179">
        <v>271530</v>
      </c>
      <c r="B958" s="180" t="s">
        <v>2181</v>
      </c>
      <c r="C958" s="181">
        <v>0</v>
      </c>
      <c r="D958" s="181">
        <v>0</v>
      </c>
      <c r="E958" s="181">
        <v>0</v>
      </c>
      <c r="F958" s="181">
        <v>0</v>
      </c>
      <c r="G958" s="181">
        <v>0</v>
      </c>
      <c r="H958" s="182">
        <v>0</v>
      </c>
      <c r="I958" s="170"/>
    </row>
    <row r="959" spans="1:9" x14ac:dyDescent="0.3">
      <c r="A959" s="179">
        <v>271535</v>
      </c>
      <c r="B959" s="180" t="s">
        <v>2182</v>
      </c>
      <c r="C959" s="181">
        <v>0</v>
      </c>
      <c r="D959" s="181">
        <v>0</v>
      </c>
      <c r="E959" s="181">
        <v>0</v>
      </c>
      <c r="F959" s="181">
        <v>0</v>
      </c>
      <c r="G959" s="181">
        <v>0</v>
      </c>
      <c r="H959" s="182">
        <v>0</v>
      </c>
      <c r="I959" s="170"/>
    </row>
    <row r="960" spans="1:9" x14ac:dyDescent="0.3">
      <c r="A960" s="179">
        <v>271540</v>
      </c>
      <c r="B960" s="180" t="s">
        <v>645</v>
      </c>
      <c r="C960" s="181">
        <v>0</v>
      </c>
      <c r="D960" s="181">
        <v>0</v>
      </c>
      <c r="E960" s="181">
        <v>0</v>
      </c>
      <c r="F960" s="181">
        <v>0</v>
      </c>
      <c r="G960" s="181">
        <v>0</v>
      </c>
      <c r="H960" s="182">
        <v>0</v>
      </c>
      <c r="I960" s="170"/>
    </row>
    <row r="961" spans="1:9" x14ac:dyDescent="0.3">
      <c r="A961" s="179">
        <v>271545</v>
      </c>
      <c r="B961" s="180" t="s">
        <v>2183</v>
      </c>
      <c r="C961" s="181">
        <v>0</v>
      </c>
      <c r="D961" s="181">
        <v>0</v>
      </c>
      <c r="E961" s="181">
        <v>0</v>
      </c>
      <c r="F961" s="181">
        <v>0</v>
      </c>
      <c r="G961" s="181">
        <v>0</v>
      </c>
      <c r="H961" s="182">
        <v>0</v>
      </c>
      <c r="I961" s="170"/>
    </row>
    <row r="962" spans="1:9" x14ac:dyDescent="0.3">
      <c r="A962" s="179">
        <v>271595</v>
      </c>
      <c r="B962" s="180" t="s">
        <v>514</v>
      </c>
      <c r="C962" s="181">
        <v>0</v>
      </c>
      <c r="D962" s="181">
        <v>0</v>
      </c>
      <c r="E962" s="181">
        <v>0</v>
      </c>
      <c r="F962" s="181">
        <v>0</v>
      </c>
      <c r="G962" s="181">
        <v>0</v>
      </c>
      <c r="H962" s="182">
        <v>0</v>
      </c>
      <c r="I962" s="170"/>
    </row>
    <row r="963" spans="1:9" x14ac:dyDescent="0.3">
      <c r="A963" s="175">
        <v>272000</v>
      </c>
      <c r="B963" s="176" t="s">
        <v>868</v>
      </c>
      <c r="C963" s="177">
        <v>0</v>
      </c>
      <c r="D963" s="177">
        <v>0</v>
      </c>
      <c r="E963" s="177">
        <v>0</v>
      </c>
      <c r="F963" s="177">
        <v>0</v>
      </c>
      <c r="G963" s="177">
        <v>0</v>
      </c>
      <c r="H963" s="178">
        <v>0</v>
      </c>
      <c r="I963" s="170"/>
    </row>
    <row r="964" spans="1:9" x14ac:dyDescent="0.3">
      <c r="A964" s="179">
        <v>272005</v>
      </c>
      <c r="B964" s="180" t="s">
        <v>867</v>
      </c>
      <c r="C964" s="181">
        <v>0</v>
      </c>
      <c r="D964" s="181">
        <v>0</v>
      </c>
      <c r="E964" s="181">
        <v>0</v>
      </c>
      <c r="F964" s="181">
        <v>0</v>
      </c>
      <c r="G964" s="181">
        <v>0</v>
      </c>
      <c r="H964" s="182">
        <v>0</v>
      </c>
      <c r="I964" s="170"/>
    </row>
    <row r="965" spans="1:9" x14ac:dyDescent="0.3">
      <c r="A965" s="179">
        <v>272010</v>
      </c>
      <c r="B965" s="180" t="s">
        <v>483</v>
      </c>
      <c r="C965" s="181">
        <v>0</v>
      </c>
      <c r="D965" s="181">
        <v>0</v>
      </c>
      <c r="E965" s="181">
        <v>0</v>
      </c>
      <c r="F965" s="181">
        <v>0</v>
      </c>
      <c r="G965" s="181">
        <v>0</v>
      </c>
      <c r="H965" s="182">
        <v>0</v>
      </c>
      <c r="I965" s="170"/>
    </row>
    <row r="966" spans="1:9" x14ac:dyDescent="0.3">
      <c r="A966" s="179">
        <v>272015</v>
      </c>
      <c r="B966" s="180" t="s">
        <v>451</v>
      </c>
      <c r="C966" s="181">
        <v>0</v>
      </c>
      <c r="D966" s="181">
        <v>0</v>
      </c>
      <c r="E966" s="181">
        <v>0</v>
      </c>
      <c r="F966" s="181">
        <v>0</v>
      </c>
      <c r="G966" s="181">
        <v>0</v>
      </c>
      <c r="H966" s="182">
        <v>0</v>
      </c>
      <c r="I966" s="170"/>
    </row>
    <row r="967" spans="1:9" x14ac:dyDescent="0.3">
      <c r="A967" s="179">
        <v>272020</v>
      </c>
      <c r="B967" s="180" t="s">
        <v>453</v>
      </c>
      <c r="C967" s="181">
        <v>0</v>
      </c>
      <c r="D967" s="181">
        <v>0</v>
      </c>
      <c r="E967" s="181">
        <v>0</v>
      </c>
      <c r="F967" s="181">
        <v>0</v>
      </c>
      <c r="G967" s="181">
        <v>0</v>
      </c>
      <c r="H967" s="182">
        <v>0</v>
      </c>
      <c r="I967" s="170"/>
    </row>
    <row r="968" spans="1:9" x14ac:dyDescent="0.3">
      <c r="A968" s="179">
        <v>272025</v>
      </c>
      <c r="B968" s="180" t="s">
        <v>866</v>
      </c>
      <c r="C968" s="181">
        <v>0</v>
      </c>
      <c r="D968" s="181">
        <v>0</v>
      </c>
      <c r="E968" s="181">
        <v>0</v>
      </c>
      <c r="F968" s="181">
        <v>0</v>
      </c>
      <c r="G968" s="181">
        <v>0</v>
      </c>
      <c r="H968" s="182">
        <v>0</v>
      </c>
      <c r="I968" s="170"/>
    </row>
    <row r="969" spans="1:9" x14ac:dyDescent="0.3">
      <c r="A969" s="179">
        <v>272030</v>
      </c>
      <c r="B969" s="180" t="s">
        <v>840</v>
      </c>
      <c r="C969" s="181">
        <v>0</v>
      </c>
      <c r="D969" s="181">
        <v>0</v>
      </c>
      <c r="E969" s="181">
        <v>0</v>
      </c>
      <c r="F969" s="181">
        <v>0</v>
      </c>
      <c r="G969" s="181">
        <v>0</v>
      </c>
      <c r="H969" s="182">
        <v>0</v>
      </c>
      <c r="I969" s="170"/>
    </row>
    <row r="970" spans="1:9" x14ac:dyDescent="0.3">
      <c r="A970" s="179">
        <v>272035</v>
      </c>
      <c r="B970" s="180" t="s">
        <v>865</v>
      </c>
      <c r="C970" s="181">
        <v>0</v>
      </c>
      <c r="D970" s="181">
        <v>0</v>
      </c>
      <c r="E970" s="181">
        <v>0</v>
      </c>
      <c r="F970" s="181">
        <v>0</v>
      </c>
      <c r="G970" s="181">
        <v>0</v>
      </c>
      <c r="H970" s="182">
        <v>0</v>
      </c>
      <c r="I970" s="170"/>
    </row>
    <row r="971" spans="1:9" x14ac:dyDescent="0.3">
      <c r="A971" s="179">
        <v>272095</v>
      </c>
      <c r="B971" s="180" t="s">
        <v>213</v>
      </c>
      <c r="C971" s="181">
        <v>0</v>
      </c>
      <c r="D971" s="181">
        <v>0</v>
      </c>
      <c r="E971" s="181">
        <v>0</v>
      </c>
      <c r="F971" s="181">
        <v>0</v>
      </c>
      <c r="G971" s="181">
        <v>0</v>
      </c>
      <c r="H971" s="182">
        <v>0</v>
      </c>
      <c r="I971" s="170"/>
    </row>
    <row r="972" spans="1:9" x14ac:dyDescent="0.3">
      <c r="A972" s="175">
        <v>272500</v>
      </c>
      <c r="B972" s="176" t="s">
        <v>864</v>
      </c>
      <c r="C972" s="177">
        <v>14382874</v>
      </c>
      <c r="D972" s="177">
        <v>15364332</v>
      </c>
      <c r="E972" s="177">
        <v>15795447</v>
      </c>
      <c r="F972" s="177">
        <v>16298103</v>
      </c>
      <c r="G972" s="177">
        <v>2354845</v>
      </c>
      <c r="H972" s="178">
        <v>2405355</v>
      </c>
      <c r="I972" s="170"/>
    </row>
    <row r="973" spans="1:9" x14ac:dyDescent="0.3">
      <c r="A973" s="179">
        <v>272505</v>
      </c>
      <c r="B973" s="180" t="s">
        <v>863</v>
      </c>
      <c r="C973" s="181">
        <v>14382874</v>
      </c>
      <c r="D973" s="181">
        <v>15364332</v>
      </c>
      <c r="E973" s="181">
        <v>15795447</v>
      </c>
      <c r="F973" s="181">
        <v>16298103</v>
      </c>
      <c r="G973" s="181">
        <v>2354845</v>
      </c>
      <c r="H973" s="182">
        <v>2405355</v>
      </c>
      <c r="I973" s="170"/>
    </row>
    <row r="974" spans="1:9" x14ac:dyDescent="0.3">
      <c r="A974" s="179">
        <v>272510</v>
      </c>
      <c r="B974" s="180" t="s">
        <v>862</v>
      </c>
      <c r="C974" s="181">
        <v>0</v>
      </c>
      <c r="D974" s="181">
        <v>0</v>
      </c>
      <c r="E974" s="181">
        <v>0</v>
      </c>
      <c r="F974" s="181">
        <v>0</v>
      </c>
      <c r="G974" s="181">
        <v>0</v>
      </c>
      <c r="H974" s="182">
        <v>0</v>
      </c>
      <c r="I974" s="170"/>
    </row>
    <row r="975" spans="1:9" x14ac:dyDescent="0.3">
      <c r="A975" s="175">
        <v>273000</v>
      </c>
      <c r="B975" s="176" t="s">
        <v>861</v>
      </c>
      <c r="C975" s="177">
        <v>0</v>
      </c>
      <c r="D975" s="177">
        <v>0</v>
      </c>
      <c r="E975" s="177">
        <v>0</v>
      </c>
      <c r="F975" s="177">
        <v>0</v>
      </c>
      <c r="G975" s="177">
        <v>0</v>
      </c>
      <c r="H975" s="178">
        <v>0</v>
      </c>
      <c r="I975" s="170"/>
    </row>
    <row r="976" spans="1:9" x14ac:dyDescent="0.3">
      <c r="A976" s="175">
        <v>273500</v>
      </c>
      <c r="B976" s="176" t="s">
        <v>860</v>
      </c>
      <c r="C976" s="177">
        <v>0</v>
      </c>
      <c r="D976" s="177">
        <v>0</v>
      </c>
      <c r="E976" s="177">
        <v>0</v>
      </c>
      <c r="F976" s="177">
        <v>0</v>
      </c>
      <c r="G976" s="177">
        <v>0</v>
      </c>
      <c r="H976" s="178">
        <v>0</v>
      </c>
      <c r="I976" s="170"/>
    </row>
    <row r="977" spans="1:9" x14ac:dyDescent="0.3">
      <c r="A977" s="175">
        <v>274000</v>
      </c>
      <c r="B977" s="176" t="s">
        <v>859</v>
      </c>
      <c r="C977" s="177">
        <v>0</v>
      </c>
      <c r="D977" s="177">
        <v>0</v>
      </c>
      <c r="E977" s="177">
        <v>0</v>
      </c>
      <c r="F977" s="177">
        <v>0</v>
      </c>
      <c r="G977" s="177">
        <v>0</v>
      </c>
      <c r="H977" s="178">
        <v>0</v>
      </c>
      <c r="I977" s="170"/>
    </row>
    <row r="978" spans="1:9" x14ac:dyDescent="0.3">
      <c r="A978" s="175">
        <v>274500</v>
      </c>
      <c r="B978" s="176" t="s">
        <v>2184</v>
      </c>
      <c r="C978" s="177">
        <v>0</v>
      </c>
      <c r="D978" s="177">
        <v>0</v>
      </c>
      <c r="E978" s="177">
        <v>0</v>
      </c>
      <c r="F978" s="177">
        <v>0</v>
      </c>
      <c r="G978" s="177">
        <v>0</v>
      </c>
      <c r="H978" s="178">
        <v>0</v>
      </c>
      <c r="I978" s="170"/>
    </row>
    <row r="979" spans="1:9" x14ac:dyDescent="0.3">
      <c r="A979" s="179">
        <v>274505</v>
      </c>
      <c r="B979" s="180" t="s">
        <v>855</v>
      </c>
      <c r="C979" s="181">
        <v>0</v>
      </c>
      <c r="D979" s="181">
        <v>0</v>
      </c>
      <c r="E979" s="181">
        <v>0</v>
      </c>
      <c r="F979" s="181">
        <v>0</v>
      </c>
      <c r="G979" s="181">
        <v>0</v>
      </c>
      <c r="H979" s="182">
        <v>0</v>
      </c>
      <c r="I979" s="170"/>
    </row>
    <row r="980" spans="1:9" x14ac:dyDescent="0.3">
      <c r="A980" s="179">
        <v>274510</v>
      </c>
      <c r="B980" s="180" t="s">
        <v>854</v>
      </c>
      <c r="C980" s="181">
        <v>0</v>
      </c>
      <c r="D980" s="181">
        <v>0</v>
      </c>
      <c r="E980" s="181">
        <v>0</v>
      </c>
      <c r="F980" s="181">
        <v>0</v>
      </c>
      <c r="G980" s="181">
        <v>0</v>
      </c>
      <c r="H980" s="182">
        <v>0</v>
      </c>
      <c r="I980" s="170"/>
    </row>
    <row r="981" spans="1:9" x14ac:dyDescent="0.3">
      <c r="A981" s="179">
        <v>274515</v>
      </c>
      <c r="B981" s="180" t="s">
        <v>853</v>
      </c>
      <c r="C981" s="181">
        <v>0</v>
      </c>
      <c r="D981" s="181">
        <v>0</v>
      </c>
      <c r="E981" s="181">
        <v>0</v>
      </c>
      <c r="F981" s="181">
        <v>0</v>
      </c>
      <c r="G981" s="181">
        <v>0</v>
      </c>
      <c r="H981" s="182">
        <v>0</v>
      </c>
      <c r="I981" s="170"/>
    </row>
    <row r="982" spans="1:9" x14ac:dyDescent="0.3">
      <c r="A982" s="179">
        <v>274520</v>
      </c>
      <c r="B982" s="180" t="s">
        <v>852</v>
      </c>
      <c r="C982" s="181">
        <v>0</v>
      </c>
      <c r="D982" s="181">
        <v>0</v>
      </c>
      <c r="E982" s="181">
        <v>0</v>
      </c>
      <c r="F982" s="181">
        <v>0</v>
      </c>
      <c r="G982" s="181">
        <v>0</v>
      </c>
      <c r="H982" s="182">
        <v>0</v>
      </c>
      <c r="I982" s="170"/>
    </row>
    <row r="983" spans="1:9" x14ac:dyDescent="0.3">
      <c r="A983" s="179">
        <v>274525</v>
      </c>
      <c r="B983" s="180" t="s">
        <v>851</v>
      </c>
      <c r="C983" s="181">
        <v>0</v>
      </c>
      <c r="D983" s="181">
        <v>0</v>
      </c>
      <c r="E983" s="181">
        <v>0</v>
      </c>
      <c r="F983" s="181">
        <v>0</v>
      </c>
      <c r="G983" s="181">
        <v>0</v>
      </c>
      <c r="H983" s="182">
        <v>0</v>
      </c>
      <c r="I983" s="170"/>
    </row>
    <row r="984" spans="1:9" x14ac:dyDescent="0.3">
      <c r="A984" s="179">
        <v>274530</v>
      </c>
      <c r="B984" s="180" t="s">
        <v>850</v>
      </c>
      <c r="C984" s="181">
        <v>0</v>
      </c>
      <c r="D984" s="181">
        <v>0</v>
      </c>
      <c r="E984" s="181">
        <v>0</v>
      </c>
      <c r="F984" s="181">
        <v>0</v>
      </c>
      <c r="G984" s="181">
        <v>0</v>
      </c>
      <c r="H984" s="182">
        <v>0</v>
      </c>
      <c r="I984" s="170"/>
    </row>
    <row r="985" spans="1:9" x14ac:dyDescent="0.3">
      <c r="A985" s="179">
        <v>274535</v>
      </c>
      <c r="B985" s="180" t="s">
        <v>849</v>
      </c>
      <c r="C985" s="181">
        <v>0</v>
      </c>
      <c r="D985" s="181">
        <v>0</v>
      </c>
      <c r="E985" s="181">
        <v>0</v>
      </c>
      <c r="F985" s="181">
        <v>0</v>
      </c>
      <c r="G985" s="181">
        <v>0</v>
      </c>
      <c r="H985" s="182">
        <v>0</v>
      </c>
      <c r="I985" s="170"/>
    </row>
    <row r="986" spans="1:9" x14ac:dyDescent="0.3">
      <c r="A986" s="179">
        <v>274540</v>
      </c>
      <c r="B986" s="180" t="s">
        <v>848</v>
      </c>
      <c r="C986" s="181">
        <v>0</v>
      </c>
      <c r="D986" s="181">
        <v>0</v>
      </c>
      <c r="E986" s="181">
        <v>0</v>
      </c>
      <c r="F986" s="181">
        <v>0</v>
      </c>
      <c r="G986" s="181">
        <v>0</v>
      </c>
      <c r="H986" s="182">
        <v>0</v>
      </c>
      <c r="I986" s="170"/>
    </row>
    <row r="987" spans="1:9" x14ac:dyDescent="0.3">
      <c r="A987" s="179">
        <v>274545</v>
      </c>
      <c r="B987" s="180" t="s">
        <v>847</v>
      </c>
      <c r="C987" s="181">
        <v>0</v>
      </c>
      <c r="D987" s="181">
        <v>0</v>
      </c>
      <c r="E987" s="181">
        <v>0</v>
      </c>
      <c r="F987" s="181">
        <v>0</v>
      </c>
      <c r="G987" s="181">
        <v>0</v>
      </c>
      <c r="H987" s="182">
        <v>0</v>
      </c>
      <c r="I987" s="170"/>
    </row>
    <row r="988" spans="1:9" x14ac:dyDescent="0.3">
      <c r="A988" s="179">
        <v>274550</v>
      </c>
      <c r="B988" s="180" t="s">
        <v>2185</v>
      </c>
      <c r="C988" s="181">
        <v>0</v>
      </c>
      <c r="D988" s="181">
        <v>0</v>
      </c>
      <c r="E988" s="181">
        <v>0</v>
      </c>
      <c r="F988" s="181">
        <v>0</v>
      </c>
      <c r="G988" s="181">
        <v>0</v>
      </c>
      <c r="H988" s="182">
        <v>0</v>
      </c>
      <c r="I988" s="170"/>
    </row>
    <row r="989" spans="1:9" x14ac:dyDescent="0.3">
      <c r="A989" s="175">
        <v>275000</v>
      </c>
      <c r="B989" s="176" t="s">
        <v>857</v>
      </c>
      <c r="C989" s="177">
        <v>0</v>
      </c>
      <c r="D989" s="177">
        <v>0</v>
      </c>
      <c r="E989" s="177">
        <v>0</v>
      </c>
      <c r="F989" s="177">
        <v>0</v>
      </c>
      <c r="G989" s="177">
        <v>0</v>
      </c>
      <c r="H989" s="178">
        <v>0</v>
      </c>
      <c r="I989" s="170"/>
    </row>
    <row r="990" spans="1:9" x14ac:dyDescent="0.3">
      <c r="A990" s="179">
        <v>275005</v>
      </c>
      <c r="B990" s="180" t="s">
        <v>855</v>
      </c>
      <c r="C990" s="181">
        <v>0</v>
      </c>
      <c r="D990" s="181">
        <v>0</v>
      </c>
      <c r="E990" s="181">
        <v>0</v>
      </c>
      <c r="F990" s="181">
        <v>0</v>
      </c>
      <c r="G990" s="181">
        <v>0</v>
      </c>
      <c r="H990" s="182">
        <v>0</v>
      </c>
      <c r="I990" s="170"/>
    </row>
    <row r="991" spans="1:9" x14ac:dyDescent="0.3">
      <c r="A991" s="179">
        <v>275010</v>
      </c>
      <c r="B991" s="180" t="s">
        <v>854</v>
      </c>
      <c r="C991" s="181">
        <v>0</v>
      </c>
      <c r="D991" s="181">
        <v>0</v>
      </c>
      <c r="E991" s="181">
        <v>0</v>
      </c>
      <c r="F991" s="181">
        <v>0</v>
      </c>
      <c r="G991" s="181">
        <v>0</v>
      </c>
      <c r="H991" s="182">
        <v>0</v>
      </c>
      <c r="I991" s="170"/>
    </row>
    <row r="992" spans="1:9" x14ac:dyDescent="0.3">
      <c r="A992" s="179">
        <v>275015</v>
      </c>
      <c r="B992" s="180" t="s">
        <v>853</v>
      </c>
      <c r="C992" s="181">
        <v>0</v>
      </c>
      <c r="D992" s="181">
        <v>0</v>
      </c>
      <c r="E992" s="181">
        <v>0</v>
      </c>
      <c r="F992" s="181">
        <v>0</v>
      </c>
      <c r="G992" s="181">
        <v>0</v>
      </c>
      <c r="H992" s="182">
        <v>0</v>
      </c>
      <c r="I992" s="170"/>
    </row>
    <row r="993" spans="1:9" x14ac:dyDescent="0.3">
      <c r="A993" s="179">
        <v>275020</v>
      </c>
      <c r="B993" s="180" t="s">
        <v>852</v>
      </c>
      <c r="C993" s="181">
        <v>0</v>
      </c>
      <c r="D993" s="181">
        <v>0</v>
      </c>
      <c r="E993" s="181">
        <v>0</v>
      </c>
      <c r="F993" s="181">
        <v>0</v>
      </c>
      <c r="G993" s="181">
        <v>0</v>
      </c>
      <c r="H993" s="182">
        <v>0</v>
      </c>
      <c r="I993" s="170"/>
    </row>
    <row r="994" spans="1:9" x14ac:dyDescent="0.3">
      <c r="A994" s="179">
        <v>275025</v>
      </c>
      <c r="B994" s="180" t="s">
        <v>851</v>
      </c>
      <c r="C994" s="181">
        <v>0</v>
      </c>
      <c r="D994" s="181">
        <v>0</v>
      </c>
      <c r="E994" s="181">
        <v>0</v>
      </c>
      <c r="F994" s="181">
        <v>0</v>
      </c>
      <c r="G994" s="181">
        <v>0</v>
      </c>
      <c r="H994" s="182">
        <v>0</v>
      </c>
      <c r="I994" s="170"/>
    </row>
    <row r="995" spans="1:9" x14ac:dyDescent="0.3">
      <c r="A995" s="179">
        <v>275030</v>
      </c>
      <c r="B995" s="180" t="s">
        <v>850</v>
      </c>
      <c r="C995" s="181">
        <v>0</v>
      </c>
      <c r="D995" s="181">
        <v>0</v>
      </c>
      <c r="E995" s="181">
        <v>0</v>
      </c>
      <c r="F995" s="181">
        <v>0</v>
      </c>
      <c r="G995" s="181">
        <v>0</v>
      </c>
      <c r="H995" s="182">
        <v>0</v>
      </c>
      <c r="I995" s="170"/>
    </row>
    <row r="996" spans="1:9" x14ac:dyDescent="0.3">
      <c r="A996" s="179">
        <v>275035</v>
      </c>
      <c r="B996" s="180" t="s">
        <v>849</v>
      </c>
      <c r="C996" s="181">
        <v>0</v>
      </c>
      <c r="D996" s="181">
        <v>0</v>
      </c>
      <c r="E996" s="181">
        <v>0</v>
      </c>
      <c r="F996" s="181">
        <v>0</v>
      </c>
      <c r="G996" s="181">
        <v>0</v>
      </c>
      <c r="H996" s="182">
        <v>0</v>
      </c>
      <c r="I996" s="170"/>
    </row>
    <row r="997" spans="1:9" x14ac:dyDescent="0.3">
      <c r="A997" s="179">
        <v>275040</v>
      </c>
      <c r="B997" s="180" t="s">
        <v>848</v>
      </c>
      <c r="C997" s="181">
        <v>0</v>
      </c>
      <c r="D997" s="181">
        <v>0</v>
      </c>
      <c r="E997" s="181">
        <v>0</v>
      </c>
      <c r="F997" s="181">
        <v>0</v>
      </c>
      <c r="G997" s="181">
        <v>0</v>
      </c>
      <c r="H997" s="182">
        <v>0</v>
      </c>
      <c r="I997" s="170"/>
    </row>
    <row r="998" spans="1:9" x14ac:dyDescent="0.3">
      <c r="A998" s="179">
        <v>275045</v>
      </c>
      <c r="B998" s="180" t="s">
        <v>847</v>
      </c>
      <c r="C998" s="181">
        <v>0</v>
      </c>
      <c r="D998" s="181">
        <v>0</v>
      </c>
      <c r="E998" s="181">
        <v>0</v>
      </c>
      <c r="F998" s="181">
        <v>0</v>
      </c>
      <c r="G998" s="181">
        <v>0</v>
      </c>
      <c r="H998" s="182">
        <v>0</v>
      </c>
      <c r="I998" s="170"/>
    </row>
    <row r="999" spans="1:9" x14ac:dyDescent="0.3">
      <c r="A999" s="179">
        <v>275050</v>
      </c>
      <c r="B999" s="180" t="s">
        <v>2185</v>
      </c>
      <c r="C999" s="181">
        <v>0</v>
      </c>
      <c r="D999" s="181">
        <v>0</v>
      </c>
      <c r="E999" s="181">
        <v>0</v>
      </c>
      <c r="F999" s="181">
        <v>0</v>
      </c>
      <c r="G999" s="181">
        <v>0</v>
      </c>
      <c r="H999" s="182">
        <v>0</v>
      </c>
      <c r="I999" s="170"/>
    </row>
    <row r="1000" spans="1:9" x14ac:dyDescent="0.3">
      <c r="A1000" s="175">
        <v>275500</v>
      </c>
      <c r="B1000" s="176" t="s">
        <v>856</v>
      </c>
      <c r="C1000" s="177">
        <v>0</v>
      </c>
      <c r="D1000" s="177">
        <v>0</v>
      </c>
      <c r="E1000" s="177">
        <v>0</v>
      </c>
      <c r="F1000" s="177">
        <v>0</v>
      </c>
      <c r="G1000" s="177">
        <v>0</v>
      </c>
      <c r="H1000" s="178">
        <v>0</v>
      </c>
      <c r="I1000" s="170"/>
    </row>
    <row r="1001" spans="1:9" x14ac:dyDescent="0.3">
      <c r="A1001" s="179">
        <v>275505</v>
      </c>
      <c r="B1001" s="180" t="s">
        <v>855</v>
      </c>
      <c r="C1001" s="181">
        <v>0</v>
      </c>
      <c r="D1001" s="181">
        <v>0</v>
      </c>
      <c r="E1001" s="181">
        <v>0</v>
      </c>
      <c r="F1001" s="181">
        <v>0</v>
      </c>
      <c r="G1001" s="181">
        <v>0</v>
      </c>
      <c r="H1001" s="182">
        <v>0</v>
      </c>
      <c r="I1001" s="170"/>
    </row>
    <row r="1002" spans="1:9" x14ac:dyDescent="0.3">
      <c r="A1002" s="179">
        <v>275510</v>
      </c>
      <c r="B1002" s="180" t="s">
        <v>854</v>
      </c>
      <c r="C1002" s="181">
        <v>0</v>
      </c>
      <c r="D1002" s="181">
        <v>0</v>
      </c>
      <c r="E1002" s="181">
        <v>0</v>
      </c>
      <c r="F1002" s="181">
        <v>0</v>
      </c>
      <c r="G1002" s="181">
        <v>0</v>
      </c>
      <c r="H1002" s="182">
        <v>0</v>
      </c>
      <c r="I1002" s="170"/>
    </row>
    <row r="1003" spans="1:9" x14ac:dyDescent="0.3">
      <c r="A1003" s="179">
        <v>275515</v>
      </c>
      <c r="B1003" s="180" t="s">
        <v>853</v>
      </c>
      <c r="C1003" s="181">
        <v>0</v>
      </c>
      <c r="D1003" s="181">
        <v>0</v>
      </c>
      <c r="E1003" s="181">
        <v>0</v>
      </c>
      <c r="F1003" s="181">
        <v>0</v>
      </c>
      <c r="G1003" s="181">
        <v>0</v>
      </c>
      <c r="H1003" s="182">
        <v>0</v>
      </c>
      <c r="I1003" s="170"/>
    </row>
    <row r="1004" spans="1:9" x14ac:dyDescent="0.3">
      <c r="A1004" s="179">
        <v>275520</v>
      </c>
      <c r="B1004" s="180" t="s">
        <v>852</v>
      </c>
      <c r="C1004" s="181">
        <v>0</v>
      </c>
      <c r="D1004" s="181">
        <v>0</v>
      </c>
      <c r="E1004" s="181">
        <v>0</v>
      </c>
      <c r="F1004" s="181">
        <v>0</v>
      </c>
      <c r="G1004" s="181">
        <v>0</v>
      </c>
      <c r="H1004" s="182">
        <v>0</v>
      </c>
      <c r="I1004" s="170"/>
    </row>
    <row r="1005" spans="1:9" x14ac:dyDescent="0.3">
      <c r="A1005" s="179">
        <v>275525</v>
      </c>
      <c r="B1005" s="180" t="s">
        <v>851</v>
      </c>
      <c r="C1005" s="181">
        <v>0</v>
      </c>
      <c r="D1005" s="181">
        <v>0</v>
      </c>
      <c r="E1005" s="181">
        <v>0</v>
      </c>
      <c r="F1005" s="181">
        <v>0</v>
      </c>
      <c r="G1005" s="181">
        <v>0</v>
      </c>
      <c r="H1005" s="182">
        <v>0</v>
      </c>
      <c r="I1005" s="170"/>
    </row>
    <row r="1006" spans="1:9" x14ac:dyDescent="0.3">
      <c r="A1006" s="179">
        <v>275530</v>
      </c>
      <c r="B1006" s="180" t="s">
        <v>850</v>
      </c>
      <c r="C1006" s="181">
        <v>0</v>
      </c>
      <c r="D1006" s="181">
        <v>0</v>
      </c>
      <c r="E1006" s="181">
        <v>0</v>
      </c>
      <c r="F1006" s="181">
        <v>0</v>
      </c>
      <c r="G1006" s="181">
        <v>0</v>
      </c>
      <c r="H1006" s="182">
        <v>0</v>
      </c>
      <c r="I1006" s="170"/>
    </row>
    <row r="1007" spans="1:9" x14ac:dyDescent="0.3">
      <c r="A1007" s="179">
        <v>275535</v>
      </c>
      <c r="B1007" s="180" t="s">
        <v>849</v>
      </c>
      <c r="C1007" s="181">
        <v>0</v>
      </c>
      <c r="D1007" s="181">
        <v>0</v>
      </c>
      <c r="E1007" s="181">
        <v>0</v>
      </c>
      <c r="F1007" s="181">
        <v>0</v>
      </c>
      <c r="G1007" s="181">
        <v>0</v>
      </c>
      <c r="H1007" s="182">
        <v>0</v>
      </c>
      <c r="I1007" s="170"/>
    </row>
    <row r="1008" spans="1:9" x14ac:dyDescent="0.3">
      <c r="A1008" s="179">
        <v>275540</v>
      </c>
      <c r="B1008" s="180" t="s">
        <v>848</v>
      </c>
      <c r="C1008" s="181">
        <v>0</v>
      </c>
      <c r="D1008" s="181">
        <v>0</v>
      </c>
      <c r="E1008" s="181">
        <v>0</v>
      </c>
      <c r="F1008" s="181">
        <v>0</v>
      </c>
      <c r="G1008" s="181">
        <v>0</v>
      </c>
      <c r="H1008" s="182">
        <v>0</v>
      </c>
      <c r="I1008" s="170"/>
    </row>
    <row r="1009" spans="1:9" x14ac:dyDescent="0.3">
      <c r="A1009" s="179">
        <v>275545</v>
      </c>
      <c r="B1009" s="180" t="s">
        <v>847</v>
      </c>
      <c r="C1009" s="181">
        <v>0</v>
      </c>
      <c r="D1009" s="181">
        <v>0</v>
      </c>
      <c r="E1009" s="181">
        <v>0</v>
      </c>
      <c r="F1009" s="181">
        <v>0</v>
      </c>
      <c r="G1009" s="181">
        <v>0</v>
      </c>
      <c r="H1009" s="182">
        <v>0</v>
      </c>
      <c r="I1009" s="170"/>
    </row>
    <row r="1010" spans="1:9" x14ac:dyDescent="0.3">
      <c r="A1010" s="179">
        <v>275550</v>
      </c>
      <c r="B1010" s="180" t="s">
        <v>2185</v>
      </c>
      <c r="C1010" s="181">
        <v>0</v>
      </c>
      <c r="D1010" s="181">
        <v>0</v>
      </c>
      <c r="E1010" s="181">
        <v>0</v>
      </c>
      <c r="F1010" s="181">
        <v>0</v>
      </c>
      <c r="G1010" s="181">
        <v>0</v>
      </c>
      <c r="H1010" s="182">
        <v>0</v>
      </c>
      <c r="I1010" s="170"/>
    </row>
    <row r="1011" spans="1:9" x14ac:dyDescent="0.3">
      <c r="A1011" s="175">
        <v>276000</v>
      </c>
      <c r="B1011" s="176" t="s">
        <v>845</v>
      </c>
      <c r="C1011" s="177">
        <v>0</v>
      </c>
      <c r="D1011" s="177">
        <v>0</v>
      </c>
      <c r="E1011" s="177">
        <v>0</v>
      </c>
      <c r="F1011" s="177">
        <v>0</v>
      </c>
      <c r="G1011" s="177">
        <v>0</v>
      </c>
      <c r="H1011" s="178">
        <v>0</v>
      </c>
      <c r="I1011" s="170"/>
    </row>
    <row r="1012" spans="1:9" x14ac:dyDescent="0.3">
      <c r="A1012" s="179">
        <v>276005</v>
      </c>
      <c r="B1012" s="180" t="s">
        <v>844</v>
      </c>
      <c r="C1012" s="181">
        <v>0</v>
      </c>
      <c r="D1012" s="181">
        <v>0</v>
      </c>
      <c r="E1012" s="181">
        <v>0</v>
      </c>
      <c r="F1012" s="181">
        <v>0</v>
      </c>
      <c r="G1012" s="181">
        <v>0</v>
      </c>
      <c r="H1012" s="182">
        <v>0</v>
      </c>
      <c r="I1012" s="170"/>
    </row>
    <row r="1013" spans="1:9" x14ac:dyDescent="0.3">
      <c r="A1013" s="179">
        <v>276015</v>
      </c>
      <c r="B1013" s="180" t="s">
        <v>2186</v>
      </c>
      <c r="C1013" s="181">
        <v>0</v>
      </c>
      <c r="D1013" s="181">
        <v>0</v>
      </c>
      <c r="E1013" s="181">
        <v>0</v>
      </c>
      <c r="F1013" s="181">
        <v>0</v>
      </c>
      <c r="G1013" s="181">
        <v>0</v>
      </c>
      <c r="H1013" s="182">
        <v>0</v>
      </c>
      <c r="I1013" s="170"/>
    </row>
    <row r="1014" spans="1:9" x14ac:dyDescent="0.3">
      <c r="A1014" s="179">
        <v>276020</v>
      </c>
      <c r="B1014" s="180" t="s">
        <v>842</v>
      </c>
      <c r="C1014" s="181">
        <v>0</v>
      </c>
      <c r="D1014" s="181">
        <v>0</v>
      </c>
      <c r="E1014" s="181">
        <v>0</v>
      </c>
      <c r="F1014" s="181">
        <v>0</v>
      </c>
      <c r="G1014" s="181">
        <v>0</v>
      </c>
      <c r="H1014" s="182">
        <v>0</v>
      </c>
      <c r="I1014" s="170"/>
    </row>
    <row r="1015" spans="1:9" x14ac:dyDescent="0.3">
      <c r="A1015" s="175">
        <v>276500</v>
      </c>
      <c r="B1015" s="176" t="s">
        <v>2187</v>
      </c>
      <c r="C1015" s="177">
        <v>0</v>
      </c>
      <c r="D1015" s="177">
        <v>0</v>
      </c>
      <c r="E1015" s="177">
        <v>0</v>
      </c>
      <c r="F1015" s="177">
        <v>0</v>
      </c>
      <c r="G1015" s="177">
        <v>0</v>
      </c>
      <c r="H1015" s="178">
        <v>0</v>
      </c>
      <c r="I1015" s="170"/>
    </row>
    <row r="1016" spans="1:9" x14ac:dyDescent="0.3">
      <c r="A1016" s="179">
        <v>276505</v>
      </c>
      <c r="B1016" s="180" t="s">
        <v>840</v>
      </c>
      <c r="C1016" s="181">
        <v>0</v>
      </c>
      <c r="D1016" s="181">
        <v>0</v>
      </c>
      <c r="E1016" s="181">
        <v>0</v>
      </c>
      <c r="F1016" s="181">
        <v>0</v>
      </c>
      <c r="G1016" s="181">
        <v>0</v>
      </c>
      <c r="H1016" s="182">
        <v>0</v>
      </c>
      <c r="I1016" s="170"/>
    </row>
    <row r="1017" spans="1:9" x14ac:dyDescent="0.3">
      <c r="A1017" s="179">
        <v>276510</v>
      </c>
      <c r="B1017" s="180" t="s">
        <v>839</v>
      </c>
      <c r="C1017" s="181">
        <v>0</v>
      </c>
      <c r="D1017" s="181">
        <v>0</v>
      </c>
      <c r="E1017" s="181">
        <v>0</v>
      </c>
      <c r="F1017" s="181">
        <v>0</v>
      </c>
      <c r="G1017" s="181">
        <v>0</v>
      </c>
      <c r="H1017" s="182">
        <v>0</v>
      </c>
      <c r="I1017" s="170"/>
    </row>
    <row r="1018" spans="1:9" x14ac:dyDescent="0.3">
      <c r="A1018" s="179">
        <v>276515</v>
      </c>
      <c r="B1018" s="180" t="s">
        <v>2188</v>
      </c>
      <c r="C1018" s="181">
        <v>0</v>
      </c>
      <c r="D1018" s="181">
        <v>0</v>
      </c>
      <c r="E1018" s="181">
        <v>0</v>
      </c>
      <c r="F1018" s="181">
        <v>0</v>
      </c>
      <c r="G1018" s="181">
        <v>0</v>
      </c>
      <c r="H1018" s="182">
        <v>0</v>
      </c>
      <c r="I1018" s="170"/>
    </row>
    <row r="1019" spans="1:9" x14ac:dyDescent="0.3">
      <c r="A1019" s="179">
        <v>276520</v>
      </c>
      <c r="B1019" s="180" t="s">
        <v>837</v>
      </c>
      <c r="C1019" s="181">
        <v>0</v>
      </c>
      <c r="D1019" s="181">
        <v>0</v>
      </c>
      <c r="E1019" s="181">
        <v>0</v>
      </c>
      <c r="F1019" s="181">
        <v>0</v>
      </c>
      <c r="G1019" s="181">
        <v>0</v>
      </c>
      <c r="H1019" s="182">
        <v>0</v>
      </c>
      <c r="I1019" s="170"/>
    </row>
    <row r="1020" spans="1:9" x14ac:dyDescent="0.3">
      <c r="A1020" s="179">
        <v>276525</v>
      </c>
      <c r="B1020" s="180" t="s">
        <v>2189</v>
      </c>
      <c r="C1020" s="181">
        <v>0</v>
      </c>
      <c r="D1020" s="181">
        <v>0</v>
      </c>
      <c r="E1020" s="181">
        <v>0</v>
      </c>
      <c r="F1020" s="181">
        <v>0</v>
      </c>
      <c r="G1020" s="181">
        <v>0</v>
      </c>
      <c r="H1020" s="182">
        <v>0</v>
      </c>
      <c r="I1020" s="170"/>
    </row>
    <row r="1021" spans="1:9" x14ac:dyDescent="0.3">
      <c r="A1021" s="171">
        <v>280000</v>
      </c>
      <c r="B1021" s="172" t="s">
        <v>835</v>
      </c>
      <c r="C1021" s="173">
        <v>11706340</v>
      </c>
      <c r="D1021" s="173">
        <v>17405222</v>
      </c>
      <c r="E1021" s="173">
        <v>25071773</v>
      </c>
      <c r="F1021" s="173">
        <v>12585738</v>
      </c>
      <c r="G1021" s="173">
        <v>17319502</v>
      </c>
      <c r="H1021" s="174">
        <v>18472342</v>
      </c>
      <c r="I1021" s="170"/>
    </row>
    <row r="1022" spans="1:9" x14ac:dyDescent="0.3">
      <c r="A1022" s="175">
        <v>280500</v>
      </c>
      <c r="B1022" s="176" t="s">
        <v>2190</v>
      </c>
      <c r="C1022" s="177">
        <v>0</v>
      </c>
      <c r="D1022" s="177">
        <v>0</v>
      </c>
      <c r="E1022" s="177">
        <v>0</v>
      </c>
      <c r="F1022" s="177">
        <v>0</v>
      </c>
      <c r="G1022" s="177">
        <v>0</v>
      </c>
      <c r="H1022" s="178">
        <v>0</v>
      </c>
      <c r="I1022" s="170"/>
    </row>
    <row r="1023" spans="1:9" x14ac:dyDescent="0.3">
      <c r="A1023" s="175">
        <v>281000</v>
      </c>
      <c r="B1023" s="176" t="s">
        <v>833</v>
      </c>
      <c r="C1023" s="177">
        <v>0</v>
      </c>
      <c r="D1023" s="177">
        <v>0</v>
      </c>
      <c r="E1023" s="177">
        <v>0</v>
      </c>
      <c r="F1023" s="177">
        <v>0</v>
      </c>
      <c r="G1023" s="177">
        <v>0</v>
      </c>
      <c r="H1023" s="178">
        <v>0</v>
      </c>
      <c r="I1023" s="170"/>
    </row>
    <row r="1024" spans="1:9" x14ac:dyDescent="0.3">
      <c r="A1024" s="175">
        <v>281500</v>
      </c>
      <c r="B1024" s="176" t="s">
        <v>832</v>
      </c>
      <c r="C1024" s="177">
        <v>0</v>
      </c>
      <c r="D1024" s="177">
        <v>0</v>
      </c>
      <c r="E1024" s="177">
        <v>0</v>
      </c>
      <c r="F1024" s="177">
        <v>0</v>
      </c>
      <c r="G1024" s="177">
        <v>0</v>
      </c>
      <c r="H1024" s="178">
        <v>0</v>
      </c>
      <c r="I1024" s="170"/>
    </row>
    <row r="1025" spans="1:9" x14ac:dyDescent="0.3">
      <c r="A1025" s="175">
        <v>282000</v>
      </c>
      <c r="B1025" s="176" t="s">
        <v>2191</v>
      </c>
      <c r="C1025" s="177">
        <v>0</v>
      </c>
      <c r="D1025" s="177">
        <v>0</v>
      </c>
      <c r="E1025" s="177">
        <v>0</v>
      </c>
      <c r="F1025" s="177">
        <v>0</v>
      </c>
      <c r="G1025" s="177">
        <v>0</v>
      </c>
      <c r="H1025" s="178">
        <v>0</v>
      </c>
      <c r="I1025" s="170"/>
    </row>
    <row r="1026" spans="1:9" x14ac:dyDescent="0.3">
      <c r="A1026" s="175">
        <v>282500</v>
      </c>
      <c r="B1026" s="176" t="s">
        <v>2192</v>
      </c>
      <c r="C1026" s="177">
        <v>0</v>
      </c>
      <c r="D1026" s="177">
        <v>0</v>
      </c>
      <c r="E1026" s="177">
        <v>0</v>
      </c>
      <c r="F1026" s="177">
        <v>0</v>
      </c>
      <c r="G1026" s="177">
        <v>0</v>
      </c>
      <c r="H1026" s="178">
        <v>0</v>
      </c>
      <c r="I1026" s="170"/>
    </row>
    <row r="1027" spans="1:9" x14ac:dyDescent="0.3">
      <c r="A1027" s="175">
        <v>283000</v>
      </c>
      <c r="B1027" s="176" t="s">
        <v>2193</v>
      </c>
      <c r="C1027" s="177">
        <v>0</v>
      </c>
      <c r="D1027" s="177">
        <v>0</v>
      </c>
      <c r="E1027" s="177">
        <v>0</v>
      </c>
      <c r="F1027" s="177">
        <v>0</v>
      </c>
      <c r="G1027" s="177">
        <v>0</v>
      </c>
      <c r="H1027" s="178">
        <v>0</v>
      </c>
      <c r="I1027" s="170"/>
    </row>
    <row r="1028" spans="1:9" x14ac:dyDescent="0.3">
      <c r="A1028" s="175">
        <v>283100</v>
      </c>
      <c r="B1028" s="176" t="s">
        <v>2194</v>
      </c>
      <c r="C1028" s="177">
        <v>0</v>
      </c>
      <c r="D1028" s="177">
        <v>0</v>
      </c>
      <c r="E1028" s="177">
        <v>0</v>
      </c>
      <c r="F1028" s="177">
        <v>0</v>
      </c>
      <c r="G1028" s="177">
        <v>0</v>
      </c>
      <c r="H1028" s="178">
        <v>0</v>
      </c>
      <c r="I1028" s="170"/>
    </row>
    <row r="1029" spans="1:9" x14ac:dyDescent="0.3">
      <c r="A1029" s="175">
        <v>283200</v>
      </c>
      <c r="B1029" s="176" t="s">
        <v>2195</v>
      </c>
      <c r="C1029" s="177">
        <v>11706340</v>
      </c>
      <c r="D1029" s="177">
        <v>17405222</v>
      </c>
      <c r="E1029" s="177">
        <v>25071773</v>
      </c>
      <c r="F1029" s="177">
        <v>12585738</v>
      </c>
      <c r="G1029" s="177">
        <v>17319502</v>
      </c>
      <c r="H1029" s="178">
        <v>18472342</v>
      </c>
      <c r="I1029" s="170"/>
    </row>
    <row r="1030" spans="1:9" x14ac:dyDescent="0.3">
      <c r="A1030" s="175">
        <v>283300</v>
      </c>
      <c r="B1030" s="176" t="s">
        <v>2196</v>
      </c>
      <c r="C1030" s="177">
        <v>0</v>
      </c>
      <c r="D1030" s="177">
        <v>0</v>
      </c>
      <c r="E1030" s="177">
        <v>0</v>
      </c>
      <c r="F1030" s="177">
        <v>0</v>
      </c>
      <c r="G1030" s="177">
        <v>0</v>
      </c>
      <c r="H1030" s="178">
        <v>0</v>
      </c>
      <c r="I1030" s="170"/>
    </row>
    <row r="1031" spans="1:9" x14ac:dyDescent="0.3">
      <c r="A1031" s="175">
        <v>283500</v>
      </c>
      <c r="B1031" s="176" t="s">
        <v>825</v>
      </c>
      <c r="C1031" s="177">
        <v>0</v>
      </c>
      <c r="D1031" s="177">
        <v>0</v>
      </c>
      <c r="E1031" s="177">
        <v>0</v>
      </c>
      <c r="F1031" s="177">
        <v>0</v>
      </c>
      <c r="G1031" s="177">
        <v>0</v>
      </c>
      <c r="H1031" s="178">
        <v>0</v>
      </c>
      <c r="I1031" s="170"/>
    </row>
    <row r="1032" spans="1:9" x14ac:dyDescent="0.3">
      <c r="A1032" s="171">
        <v>290000</v>
      </c>
      <c r="B1032" s="172" t="s">
        <v>2197</v>
      </c>
      <c r="C1032" s="173">
        <v>0</v>
      </c>
      <c r="D1032" s="173">
        <v>0</v>
      </c>
      <c r="E1032" s="173">
        <v>0</v>
      </c>
      <c r="F1032" s="173">
        <v>0</v>
      </c>
      <c r="G1032" s="173">
        <v>0</v>
      </c>
      <c r="H1032" s="174">
        <v>0</v>
      </c>
      <c r="I1032" s="170"/>
    </row>
    <row r="1033" spans="1:9" x14ac:dyDescent="0.3">
      <c r="A1033" s="167">
        <v>300000</v>
      </c>
      <c r="B1033" s="168" t="s">
        <v>823</v>
      </c>
      <c r="C1033" s="169">
        <v>5143654779.25</v>
      </c>
      <c r="D1033" s="169">
        <v>5617244036.4700003</v>
      </c>
      <c r="E1033" s="169">
        <v>6151271472.6599998</v>
      </c>
      <c r="F1033" s="169">
        <v>6409917129.75</v>
      </c>
      <c r="G1033" s="169">
        <v>7173700740.29</v>
      </c>
      <c r="H1033" s="186">
        <v>7716890196.5499992</v>
      </c>
      <c r="I1033" s="170"/>
    </row>
    <row r="1034" spans="1:9" x14ac:dyDescent="0.3">
      <c r="A1034" s="171">
        <v>310000</v>
      </c>
      <c r="B1034" s="172" t="s">
        <v>822</v>
      </c>
      <c r="C1034" s="173">
        <v>3972028679</v>
      </c>
      <c r="D1034" s="173">
        <v>4436399229</v>
      </c>
      <c r="E1034" s="173">
        <v>4967580752</v>
      </c>
      <c r="F1034" s="173">
        <v>5151845990</v>
      </c>
      <c r="G1034" s="173">
        <v>5791804745</v>
      </c>
      <c r="H1034" s="174">
        <v>6175367019</v>
      </c>
      <c r="I1034" s="170"/>
    </row>
    <row r="1035" spans="1:9" x14ac:dyDescent="0.3">
      <c r="A1035" s="175">
        <v>310500</v>
      </c>
      <c r="B1035" s="176" t="s">
        <v>821</v>
      </c>
      <c r="C1035" s="177">
        <v>2593118679</v>
      </c>
      <c r="D1035" s="177">
        <v>2960965229</v>
      </c>
      <c r="E1035" s="177">
        <v>3405096752</v>
      </c>
      <c r="F1035" s="177">
        <v>3495613990</v>
      </c>
      <c r="G1035" s="177">
        <v>4036198745</v>
      </c>
      <c r="H1035" s="178">
        <v>4358315019</v>
      </c>
      <c r="I1035" s="170"/>
    </row>
    <row r="1036" spans="1:9" x14ac:dyDescent="0.3">
      <c r="A1036" s="179">
        <v>310505</v>
      </c>
      <c r="B1036" s="180" t="s">
        <v>818</v>
      </c>
      <c r="C1036" s="181">
        <v>2593118679</v>
      </c>
      <c r="D1036" s="181">
        <v>2960965229</v>
      </c>
      <c r="E1036" s="181">
        <v>3405096752</v>
      </c>
      <c r="F1036" s="181">
        <v>3495613990</v>
      </c>
      <c r="G1036" s="181">
        <v>4036198745</v>
      </c>
      <c r="H1036" s="182">
        <v>4358315019</v>
      </c>
      <c r="I1036" s="170"/>
    </row>
    <row r="1037" spans="1:9" x14ac:dyDescent="0.3">
      <c r="A1037" s="179">
        <v>310510</v>
      </c>
      <c r="B1037" s="180" t="s">
        <v>820</v>
      </c>
      <c r="C1037" s="181">
        <v>0</v>
      </c>
      <c r="D1037" s="181">
        <v>0</v>
      </c>
      <c r="E1037" s="181">
        <v>0</v>
      </c>
      <c r="F1037" s="181">
        <v>0</v>
      </c>
      <c r="G1037" s="181">
        <v>0</v>
      </c>
      <c r="H1037" s="182">
        <v>0</v>
      </c>
      <c r="I1037" s="170"/>
    </row>
    <row r="1038" spans="1:9" x14ac:dyDescent="0.3">
      <c r="A1038" s="175">
        <v>311000</v>
      </c>
      <c r="B1038" s="176" t="s">
        <v>2198</v>
      </c>
      <c r="C1038" s="177">
        <v>1378910000</v>
      </c>
      <c r="D1038" s="177">
        <v>1475434000</v>
      </c>
      <c r="E1038" s="177">
        <v>1562484000</v>
      </c>
      <c r="F1038" s="177">
        <v>1656232000</v>
      </c>
      <c r="G1038" s="177">
        <v>1755606000</v>
      </c>
      <c r="H1038" s="178">
        <v>1817052000</v>
      </c>
      <c r="I1038" s="170"/>
    </row>
    <row r="1039" spans="1:9" x14ac:dyDescent="0.3">
      <c r="A1039" s="179">
        <v>311005</v>
      </c>
      <c r="B1039" s="180" t="s">
        <v>818</v>
      </c>
      <c r="C1039" s="181">
        <v>1378910000</v>
      </c>
      <c r="D1039" s="181">
        <v>1475434000</v>
      </c>
      <c r="E1039" s="181">
        <v>1562484000</v>
      </c>
      <c r="F1039" s="181">
        <v>1656232000</v>
      </c>
      <c r="G1039" s="181">
        <v>1755606000</v>
      </c>
      <c r="H1039" s="182">
        <v>1817052000</v>
      </c>
      <c r="I1039" s="170"/>
    </row>
    <row r="1040" spans="1:9" x14ac:dyDescent="0.3">
      <c r="A1040" s="179">
        <v>311010</v>
      </c>
      <c r="B1040" s="180" t="s">
        <v>817</v>
      </c>
      <c r="C1040" s="181">
        <v>0</v>
      </c>
      <c r="D1040" s="181">
        <v>0</v>
      </c>
      <c r="E1040" s="181">
        <v>0</v>
      </c>
      <c r="F1040" s="181">
        <v>0</v>
      </c>
      <c r="G1040" s="181">
        <v>0</v>
      </c>
      <c r="H1040" s="182">
        <v>0</v>
      </c>
      <c r="I1040" s="170"/>
    </row>
    <row r="1041" spans="1:9" x14ac:dyDescent="0.3">
      <c r="A1041" s="175">
        <v>311500</v>
      </c>
      <c r="B1041" s="176" t="s">
        <v>816</v>
      </c>
      <c r="C1041" s="177">
        <v>0</v>
      </c>
      <c r="D1041" s="177">
        <v>0</v>
      </c>
      <c r="E1041" s="177">
        <v>0</v>
      </c>
      <c r="F1041" s="177">
        <v>0</v>
      </c>
      <c r="G1041" s="177">
        <v>0</v>
      </c>
      <c r="H1041" s="178">
        <v>0</v>
      </c>
      <c r="I1041" s="170"/>
    </row>
    <row r="1042" spans="1:9" x14ac:dyDescent="0.3">
      <c r="A1042" s="179">
        <v>311505</v>
      </c>
      <c r="B1042" s="180" t="s">
        <v>815</v>
      </c>
      <c r="C1042" s="181">
        <v>0</v>
      </c>
      <c r="D1042" s="181">
        <v>0</v>
      </c>
      <c r="E1042" s="181">
        <v>0</v>
      </c>
      <c r="F1042" s="181">
        <v>0</v>
      </c>
      <c r="G1042" s="181">
        <v>0</v>
      </c>
      <c r="H1042" s="182">
        <v>0</v>
      </c>
      <c r="I1042" s="170"/>
    </row>
    <row r="1043" spans="1:9" x14ac:dyDescent="0.3">
      <c r="A1043" s="179">
        <v>311510</v>
      </c>
      <c r="B1043" s="180" t="s">
        <v>814</v>
      </c>
      <c r="C1043" s="181">
        <v>0</v>
      </c>
      <c r="D1043" s="181">
        <v>0</v>
      </c>
      <c r="E1043" s="181">
        <v>0</v>
      </c>
      <c r="F1043" s="181">
        <v>0</v>
      </c>
      <c r="G1043" s="181">
        <v>0</v>
      </c>
      <c r="H1043" s="182">
        <v>0</v>
      </c>
      <c r="I1043" s="170"/>
    </row>
    <row r="1044" spans="1:9" x14ac:dyDescent="0.3">
      <c r="A1044" s="171">
        <v>320000</v>
      </c>
      <c r="B1044" s="172" t="s">
        <v>812</v>
      </c>
      <c r="C1044" s="173">
        <v>898319668.25</v>
      </c>
      <c r="D1044" s="173">
        <v>927386891.25</v>
      </c>
      <c r="E1044" s="173">
        <v>952484414.25</v>
      </c>
      <c r="F1044" s="173">
        <v>973131615.25</v>
      </c>
      <c r="G1044" s="173">
        <v>1004525460.25</v>
      </c>
      <c r="H1044" s="174">
        <v>1054405507.25</v>
      </c>
      <c r="I1044" s="170"/>
    </row>
    <row r="1045" spans="1:9" x14ac:dyDescent="0.3">
      <c r="A1045" s="175">
        <v>320500</v>
      </c>
      <c r="B1045" s="176" t="s">
        <v>2199</v>
      </c>
      <c r="C1045" s="177">
        <v>896229385.25</v>
      </c>
      <c r="D1045" s="177">
        <v>925296608.25</v>
      </c>
      <c r="E1045" s="177">
        <v>950394131.25</v>
      </c>
      <c r="F1045" s="177">
        <v>971041332.25</v>
      </c>
      <c r="G1045" s="177">
        <v>1002435177.25</v>
      </c>
      <c r="H1045" s="178">
        <v>1052315224.25</v>
      </c>
      <c r="I1045" s="170"/>
    </row>
    <row r="1046" spans="1:9" x14ac:dyDescent="0.3">
      <c r="A1046" s="175">
        <v>321000</v>
      </c>
      <c r="B1046" s="176" t="s">
        <v>2200</v>
      </c>
      <c r="C1046" s="177">
        <v>0</v>
      </c>
      <c r="D1046" s="177">
        <v>0</v>
      </c>
      <c r="E1046" s="177">
        <v>0</v>
      </c>
      <c r="F1046" s="177">
        <v>0</v>
      </c>
      <c r="G1046" s="177">
        <v>0</v>
      </c>
      <c r="H1046" s="178">
        <v>0</v>
      </c>
      <c r="I1046" s="170"/>
    </row>
    <row r="1047" spans="1:9" x14ac:dyDescent="0.3">
      <c r="A1047" s="175">
        <v>321500</v>
      </c>
      <c r="B1047" s="176" t="s">
        <v>809</v>
      </c>
      <c r="C1047" s="177">
        <v>0</v>
      </c>
      <c r="D1047" s="177">
        <v>0</v>
      </c>
      <c r="E1047" s="177">
        <v>0</v>
      </c>
      <c r="F1047" s="177">
        <v>0</v>
      </c>
      <c r="G1047" s="177">
        <v>0</v>
      </c>
      <c r="H1047" s="178">
        <v>0</v>
      </c>
      <c r="I1047" s="170"/>
    </row>
    <row r="1048" spans="1:9" x14ac:dyDescent="0.3">
      <c r="A1048" s="175">
        <v>322000</v>
      </c>
      <c r="B1048" s="176" t="s">
        <v>2201</v>
      </c>
      <c r="C1048" s="177">
        <v>2090283</v>
      </c>
      <c r="D1048" s="177">
        <v>2090283</v>
      </c>
      <c r="E1048" s="177">
        <v>2090283</v>
      </c>
      <c r="F1048" s="177">
        <v>2090283</v>
      </c>
      <c r="G1048" s="177">
        <v>2090283</v>
      </c>
      <c r="H1048" s="178">
        <v>2090283</v>
      </c>
      <c r="I1048" s="170"/>
    </row>
    <row r="1049" spans="1:9" x14ac:dyDescent="0.3">
      <c r="A1049" s="175">
        <v>322500</v>
      </c>
      <c r="B1049" s="176" t="s">
        <v>807</v>
      </c>
      <c r="C1049" s="177">
        <v>0</v>
      </c>
      <c r="D1049" s="177">
        <v>0</v>
      </c>
      <c r="E1049" s="177">
        <v>0</v>
      </c>
      <c r="F1049" s="177">
        <v>0</v>
      </c>
      <c r="G1049" s="177">
        <v>0</v>
      </c>
      <c r="H1049" s="178">
        <v>0</v>
      </c>
      <c r="I1049" s="170"/>
    </row>
    <row r="1050" spans="1:9" x14ac:dyDescent="0.3">
      <c r="A1050" s="175">
        <v>323000</v>
      </c>
      <c r="B1050" s="176" t="s">
        <v>2202</v>
      </c>
      <c r="C1050" s="177">
        <v>0</v>
      </c>
      <c r="D1050" s="177">
        <v>0</v>
      </c>
      <c r="E1050" s="177">
        <v>0</v>
      </c>
      <c r="F1050" s="177">
        <v>0</v>
      </c>
      <c r="G1050" s="177">
        <v>0</v>
      </c>
      <c r="H1050" s="178">
        <v>0</v>
      </c>
      <c r="I1050" s="170"/>
    </row>
    <row r="1051" spans="1:9" x14ac:dyDescent="0.3">
      <c r="A1051" s="175">
        <v>323500</v>
      </c>
      <c r="B1051" s="176" t="s">
        <v>805</v>
      </c>
      <c r="C1051" s="177">
        <v>0</v>
      </c>
      <c r="D1051" s="177">
        <v>0</v>
      </c>
      <c r="E1051" s="177">
        <v>0</v>
      </c>
      <c r="F1051" s="177">
        <v>0</v>
      </c>
      <c r="G1051" s="177">
        <v>0</v>
      </c>
      <c r="H1051" s="178">
        <v>0</v>
      </c>
      <c r="I1051" s="170"/>
    </row>
    <row r="1052" spans="1:9" x14ac:dyDescent="0.3">
      <c r="A1052" s="175">
        <v>328000</v>
      </c>
      <c r="B1052" s="176" t="s">
        <v>804</v>
      </c>
      <c r="C1052" s="177">
        <v>0</v>
      </c>
      <c r="D1052" s="177">
        <v>0</v>
      </c>
      <c r="E1052" s="177">
        <v>0</v>
      </c>
      <c r="F1052" s="177">
        <v>0</v>
      </c>
      <c r="G1052" s="177">
        <v>0</v>
      </c>
      <c r="H1052" s="178">
        <v>0</v>
      </c>
      <c r="I1052" s="170"/>
    </row>
    <row r="1053" spans="1:9" x14ac:dyDescent="0.3">
      <c r="A1053" s="171">
        <v>330000</v>
      </c>
      <c r="B1053" s="172" t="s">
        <v>2203</v>
      </c>
      <c r="C1053" s="173">
        <v>126891517.78</v>
      </c>
      <c r="D1053" s="173">
        <v>126891501.78</v>
      </c>
      <c r="E1053" s="173">
        <v>126891501.78</v>
      </c>
      <c r="F1053" s="173">
        <v>126891501.78</v>
      </c>
      <c r="G1053" s="173">
        <v>126891501.78</v>
      </c>
      <c r="H1053" s="174">
        <v>126891501.78</v>
      </c>
      <c r="I1053" s="170"/>
    </row>
    <row r="1054" spans="1:9" x14ac:dyDescent="0.3">
      <c r="A1054" s="175">
        <v>330500</v>
      </c>
      <c r="B1054" s="176" t="s">
        <v>2204</v>
      </c>
      <c r="C1054" s="177">
        <v>0</v>
      </c>
      <c r="D1054" s="177">
        <v>0</v>
      </c>
      <c r="E1054" s="177">
        <v>0</v>
      </c>
      <c r="F1054" s="177">
        <v>0</v>
      </c>
      <c r="G1054" s="177">
        <v>0</v>
      </c>
      <c r="H1054" s="178">
        <v>0</v>
      </c>
      <c r="I1054" s="170"/>
    </row>
    <row r="1055" spans="1:9" x14ac:dyDescent="0.3">
      <c r="A1055" s="175">
        <v>331000</v>
      </c>
      <c r="B1055" s="176" t="s">
        <v>2205</v>
      </c>
      <c r="C1055" s="177">
        <v>16</v>
      </c>
      <c r="D1055" s="177">
        <v>0</v>
      </c>
      <c r="E1055" s="177">
        <v>0</v>
      </c>
      <c r="F1055" s="177">
        <v>0</v>
      </c>
      <c r="G1055" s="177">
        <v>0</v>
      </c>
      <c r="H1055" s="178">
        <v>0</v>
      </c>
      <c r="I1055" s="170"/>
    </row>
    <row r="1056" spans="1:9" x14ac:dyDescent="0.3">
      <c r="A1056" s="175">
        <v>332000</v>
      </c>
      <c r="B1056" s="176" t="s">
        <v>2206</v>
      </c>
      <c r="C1056" s="177">
        <v>0</v>
      </c>
      <c r="D1056" s="177">
        <v>0</v>
      </c>
      <c r="E1056" s="177">
        <v>0</v>
      </c>
      <c r="F1056" s="177">
        <v>0</v>
      </c>
      <c r="G1056" s="177">
        <v>0</v>
      </c>
      <c r="H1056" s="178">
        <v>0</v>
      </c>
      <c r="I1056" s="170"/>
    </row>
    <row r="1057" spans="1:9" x14ac:dyDescent="0.3">
      <c r="A1057" s="175">
        <v>332500</v>
      </c>
      <c r="B1057" s="176" t="s">
        <v>799</v>
      </c>
      <c r="C1057" s="177">
        <v>0</v>
      </c>
      <c r="D1057" s="177">
        <v>0</v>
      </c>
      <c r="E1057" s="177">
        <v>0</v>
      </c>
      <c r="F1057" s="177">
        <v>0</v>
      </c>
      <c r="G1057" s="177">
        <v>0</v>
      </c>
      <c r="H1057" s="178">
        <v>0</v>
      </c>
      <c r="I1057" s="170"/>
    </row>
    <row r="1058" spans="1:9" x14ac:dyDescent="0.3">
      <c r="A1058" s="175">
        <v>333000</v>
      </c>
      <c r="B1058" s="176" t="s">
        <v>798</v>
      </c>
      <c r="C1058" s="177">
        <v>1784469.78</v>
      </c>
      <c r="D1058" s="177">
        <v>1784469.78</v>
      </c>
      <c r="E1058" s="177">
        <v>1784469.78</v>
      </c>
      <c r="F1058" s="177">
        <v>1784469.78</v>
      </c>
      <c r="G1058" s="177">
        <v>1784469.78</v>
      </c>
      <c r="H1058" s="178">
        <v>1784469.78</v>
      </c>
      <c r="I1058" s="170"/>
    </row>
    <row r="1059" spans="1:9" x14ac:dyDescent="0.3">
      <c r="A1059" s="175">
        <v>333500</v>
      </c>
      <c r="B1059" s="176" t="s">
        <v>2207</v>
      </c>
      <c r="C1059" s="177">
        <v>125107032</v>
      </c>
      <c r="D1059" s="177">
        <v>125107032</v>
      </c>
      <c r="E1059" s="177">
        <v>125107032</v>
      </c>
      <c r="F1059" s="177">
        <v>125107032</v>
      </c>
      <c r="G1059" s="177">
        <v>125107032</v>
      </c>
      <c r="H1059" s="178">
        <v>125107032</v>
      </c>
      <c r="I1059" s="170"/>
    </row>
    <row r="1060" spans="1:9" x14ac:dyDescent="0.3">
      <c r="A1060" s="175">
        <v>334000</v>
      </c>
      <c r="B1060" s="176" t="s">
        <v>796</v>
      </c>
      <c r="C1060" s="177">
        <v>0</v>
      </c>
      <c r="D1060" s="177">
        <v>0</v>
      </c>
      <c r="E1060" s="177">
        <v>0</v>
      </c>
      <c r="F1060" s="177">
        <v>0</v>
      </c>
      <c r="G1060" s="177">
        <v>0</v>
      </c>
      <c r="H1060" s="178">
        <v>0</v>
      </c>
      <c r="I1060" s="170"/>
    </row>
    <row r="1061" spans="1:9" x14ac:dyDescent="0.3">
      <c r="A1061" s="175">
        <v>339500</v>
      </c>
      <c r="B1061" s="176" t="s">
        <v>795</v>
      </c>
      <c r="C1061" s="177">
        <v>0</v>
      </c>
      <c r="D1061" s="177">
        <v>0</v>
      </c>
      <c r="E1061" s="177">
        <v>0</v>
      </c>
      <c r="F1061" s="177">
        <v>0</v>
      </c>
      <c r="G1061" s="177">
        <v>0</v>
      </c>
      <c r="H1061" s="178">
        <v>0</v>
      </c>
      <c r="I1061" s="170"/>
    </row>
    <row r="1062" spans="1:9" x14ac:dyDescent="0.3">
      <c r="A1062" s="171">
        <v>340000</v>
      </c>
      <c r="B1062" s="172" t="s">
        <v>2208</v>
      </c>
      <c r="C1062" s="173">
        <v>1078800</v>
      </c>
      <c r="D1062" s="173">
        <v>1078800</v>
      </c>
      <c r="E1062" s="173">
        <v>1078800</v>
      </c>
      <c r="F1062" s="173">
        <v>1078800</v>
      </c>
      <c r="G1062" s="173">
        <v>1078800</v>
      </c>
      <c r="H1062" s="174">
        <v>1078800</v>
      </c>
      <c r="I1062" s="170"/>
    </row>
    <row r="1063" spans="1:9" x14ac:dyDescent="0.3">
      <c r="A1063" s="175">
        <v>340500</v>
      </c>
      <c r="B1063" s="176" t="s">
        <v>793</v>
      </c>
      <c r="C1063" s="177">
        <v>1078800</v>
      </c>
      <c r="D1063" s="177">
        <v>1078800</v>
      </c>
      <c r="E1063" s="177">
        <v>1078800</v>
      </c>
      <c r="F1063" s="177">
        <v>1078800</v>
      </c>
      <c r="G1063" s="177">
        <v>1078800</v>
      </c>
      <c r="H1063" s="178">
        <v>1078800</v>
      </c>
      <c r="I1063" s="170"/>
    </row>
    <row r="1064" spans="1:9" x14ac:dyDescent="0.3">
      <c r="A1064" s="171">
        <v>350000</v>
      </c>
      <c r="B1064" s="172" t="s">
        <v>2209</v>
      </c>
      <c r="C1064" s="173">
        <v>145336114.22</v>
      </c>
      <c r="D1064" s="173">
        <v>125487614.44</v>
      </c>
      <c r="E1064" s="173">
        <v>103236004.63</v>
      </c>
      <c r="F1064" s="173">
        <v>156969222.72</v>
      </c>
      <c r="G1064" s="173">
        <v>249400233.25999999</v>
      </c>
      <c r="H1064" s="174">
        <v>359147368.51999998</v>
      </c>
      <c r="I1064" s="170"/>
    </row>
    <row r="1065" spans="1:9" x14ac:dyDescent="0.3">
      <c r="A1065" s="175">
        <v>350500</v>
      </c>
      <c r="B1065" s="176" t="s">
        <v>775</v>
      </c>
      <c r="C1065" s="177">
        <v>145336114.22</v>
      </c>
      <c r="D1065" s="177">
        <v>125487614.44</v>
      </c>
      <c r="E1065" s="177">
        <v>103236004.63</v>
      </c>
      <c r="F1065" s="177">
        <v>156969222.72</v>
      </c>
      <c r="G1065" s="177">
        <v>249400233.25999999</v>
      </c>
      <c r="H1065" s="178">
        <v>359147368.51999998</v>
      </c>
      <c r="I1065" s="170"/>
    </row>
    <row r="1066" spans="1:9" x14ac:dyDescent="0.3">
      <c r="A1066" s="175">
        <v>351000</v>
      </c>
      <c r="B1066" s="176" t="s">
        <v>774</v>
      </c>
      <c r="C1066" s="177">
        <v>0</v>
      </c>
      <c r="D1066" s="177">
        <v>0</v>
      </c>
      <c r="E1066" s="177">
        <v>0</v>
      </c>
      <c r="F1066" s="177">
        <v>0</v>
      </c>
      <c r="G1066" s="177">
        <v>0</v>
      </c>
      <c r="H1066" s="178">
        <v>0</v>
      </c>
      <c r="I1066" s="170"/>
    </row>
    <row r="1067" spans="1:9" x14ac:dyDescent="0.3">
      <c r="A1067" s="171">
        <v>360000</v>
      </c>
      <c r="B1067" s="172" t="s">
        <v>2210</v>
      </c>
      <c r="C1067" s="173">
        <v>0</v>
      </c>
      <c r="D1067" s="173">
        <v>0</v>
      </c>
      <c r="E1067" s="173">
        <v>0</v>
      </c>
      <c r="F1067" s="173">
        <v>0</v>
      </c>
      <c r="G1067" s="173">
        <v>0</v>
      </c>
      <c r="H1067" s="174">
        <v>0</v>
      </c>
      <c r="I1067" s="170"/>
    </row>
    <row r="1068" spans="1:9" x14ac:dyDescent="0.3">
      <c r="A1068" s="175">
        <v>360500</v>
      </c>
      <c r="B1068" s="176" t="s">
        <v>775</v>
      </c>
      <c r="C1068" s="177">
        <v>0</v>
      </c>
      <c r="D1068" s="177">
        <v>0</v>
      </c>
      <c r="E1068" s="177">
        <v>0</v>
      </c>
      <c r="F1068" s="177">
        <v>0</v>
      </c>
      <c r="G1068" s="177">
        <v>0</v>
      </c>
      <c r="H1068" s="178">
        <v>0</v>
      </c>
      <c r="I1068" s="170"/>
    </row>
    <row r="1069" spans="1:9" x14ac:dyDescent="0.3">
      <c r="A1069" s="175">
        <v>361000</v>
      </c>
      <c r="B1069" s="176" t="s">
        <v>774</v>
      </c>
      <c r="C1069" s="177">
        <v>0</v>
      </c>
      <c r="D1069" s="177">
        <v>0</v>
      </c>
      <c r="E1069" s="177">
        <v>0</v>
      </c>
      <c r="F1069" s="177">
        <v>0</v>
      </c>
      <c r="G1069" s="177">
        <v>0</v>
      </c>
      <c r="H1069" s="178">
        <v>0</v>
      </c>
      <c r="I1069" s="170"/>
    </row>
    <row r="1070" spans="1:9" x14ac:dyDescent="0.3">
      <c r="A1070" s="171">
        <v>370000</v>
      </c>
      <c r="B1070" s="172" t="s">
        <v>790</v>
      </c>
      <c r="C1070" s="173">
        <v>0</v>
      </c>
      <c r="D1070" s="173">
        <v>0</v>
      </c>
      <c r="E1070" s="173">
        <v>0</v>
      </c>
      <c r="F1070" s="173">
        <v>0</v>
      </c>
      <c r="G1070" s="173">
        <v>0</v>
      </c>
      <c r="H1070" s="174">
        <v>0</v>
      </c>
      <c r="I1070" s="170"/>
    </row>
    <row r="1071" spans="1:9" x14ac:dyDescent="0.3">
      <c r="A1071" s="175">
        <v>370500</v>
      </c>
      <c r="B1071" s="176" t="s">
        <v>2211</v>
      </c>
      <c r="C1071" s="177">
        <v>0</v>
      </c>
      <c r="D1071" s="177">
        <v>0</v>
      </c>
      <c r="E1071" s="177">
        <v>0</v>
      </c>
      <c r="F1071" s="177">
        <v>0</v>
      </c>
      <c r="G1071" s="177">
        <v>0</v>
      </c>
      <c r="H1071" s="178">
        <v>0</v>
      </c>
      <c r="I1071" s="170"/>
    </row>
    <row r="1072" spans="1:9" x14ac:dyDescent="0.3">
      <c r="A1072" s="175">
        <v>371000</v>
      </c>
      <c r="B1072" s="176" t="s">
        <v>788</v>
      </c>
      <c r="C1072" s="177">
        <v>0</v>
      </c>
      <c r="D1072" s="177">
        <v>0</v>
      </c>
      <c r="E1072" s="177">
        <v>0</v>
      </c>
      <c r="F1072" s="177">
        <v>0</v>
      </c>
      <c r="G1072" s="177">
        <v>0</v>
      </c>
      <c r="H1072" s="178">
        <v>0</v>
      </c>
      <c r="I1072" s="170"/>
    </row>
    <row r="1073" spans="1:9" x14ac:dyDescent="0.3">
      <c r="A1073" s="175">
        <v>371500</v>
      </c>
      <c r="B1073" s="176" t="s">
        <v>787</v>
      </c>
      <c r="C1073" s="177">
        <v>0</v>
      </c>
      <c r="D1073" s="177">
        <v>0</v>
      </c>
      <c r="E1073" s="177">
        <v>0</v>
      </c>
      <c r="F1073" s="177">
        <v>0</v>
      </c>
      <c r="G1073" s="177">
        <v>0</v>
      </c>
      <c r="H1073" s="178">
        <v>0</v>
      </c>
      <c r="I1073" s="170"/>
    </row>
    <row r="1074" spans="1:9" x14ac:dyDescent="0.3">
      <c r="A1074" s="179">
        <v>371505</v>
      </c>
      <c r="B1074" s="180" t="s">
        <v>786</v>
      </c>
      <c r="C1074" s="181">
        <v>0</v>
      </c>
      <c r="D1074" s="181">
        <v>0</v>
      </c>
      <c r="E1074" s="181">
        <v>0</v>
      </c>
      <c r="F1074" s="181">
        <v>0</v>
      </c>
      <c r="G1074" s="181">
        <v>0</v>
      </c>
      <c r="H1074" s="182">
        <v>0</v>
      </c>
      <c r="I1074" s="170"/>
    </row>
    <row r="1075" spans="1:9" x14ac:dyDescent="0.3">
      <c r="A1075" s="179">
        <v>371510</v>
      </c>
      <c r="B1075" s="180" t="s">
        <v>785</v>
      </c>
      <c r="C1075" s="181">
        <v>0</v>
      </c>
      <c r="D1075" s="181">
        <v>0</v>
      </c>
      <c r="E1075" s="181">
        <v>0</v>
      </c>
      <c r="F1075" s="181">
        <v>0</v>
      </c>
      <c r="G1075" s="181">
        <v>0</v>
      </c>
      <c r="H1075" s="182">
        <v>0</v>
      </c>
      <c r="I1075" s="170"/>
    </row>
    <row r="1076" spans="1:9" x14ac:dyDescent="0.3">
      <c r="A1076" s="175">
        <v>372000</v>
      </c>
      <c r="B1076" s="176" t="s">
        <v>784</v>
      </c>
      <c r="C1076" s="177">
        <v>0</v>
      </c>
      <c r="D1076" s="177">
        <v>0</v>
      </c>
      <c r="E1076" s="177">
        <v>0</v>
      </c>
      <c r="F1076" s="177">
        <v>0</v>
      </c>
      <c r="G1076" s="177">
        <v>0</v>
      </c>
      <c r="H1076" s="178">
        <v>0</v>
      </c>
      <c r="I1076" s="170"/>
    </row>
    <row r="1077" spans="1:9" x14ac:dyDescent="0.3">
      <c r="A1077" s="175">
        <v>372500</v>
      </c>
      <c r="B1077" s="176" t="s">
        <v>783</v>
      </c>
      <c r="C1077" s="177">
        <v>0</v>
      </c>
      <c r="D1077" s="177">
        <v>0</v>
      </c>
      <c r="E1077" s="177">
        <v>0</v>
      </c>
      <c r="F1077" s="177">
        <v>0</v>
      </c>
      <c r="G1077" s="177">
        <v>0</v>
      </c>
      <c r="H1077" s="178">
        <v>0</v>
      </c>
      <c r="I1077" s="170"/>
    </row>
    <row r="1078" spans="1:9" x14ac:dyDescent="0.3">
      <c r="A1078" s="175">
        <v>373000</v>
      </c>
      <c r="B1078" s="176" t="s">
        <v>2212</v>
      </c>
      <c r="C1078" s="177">
        <v>0</v>
      </c>
      <c r="D1078" s="177">
        <v>0</v>
      </c>
      <c r="E1078" s="177">
        <v>0</v>
      </c>
      <c r="F1078" s="177">
        <v>0</v>
      </c>
      <c r="G1078" s="177">
        <v>0</v>
      </c>
      <c r="H1078" s="178">
        <v>0</v>
      </c>
      <c r="I1078" s="170"/>
    </row>
    <row r="1079" spans="1:9" x14ac:dyDescent="0.3">
      <c r="A1079" s="175">
        <v>373500</v>
      </c>
      <c r="B1079" s="176" t="s">
        <v>781</v>
      </c>
      <c r="C1079" s="177">
        <v>0</v>
      </c>
      <c r="D1079" s="177">
        <v>0</v>
      </c>
      <c r="E1079" s="177">
        <v>0</v>
      </c>
      <c r="F1079" s="177">
        <v>0</v>
      </c>
      <c r="G1079" s="177">
        <v>0</v>
      </c>
      <c r="H1079" s="178">
        <v>0</v>
      </c>
      <c r="I1079" s="170"/>
    </row>
    <row r="1080" spans="1:9" x14ac:dyDescent="0.3">
      <c r="A1080" s="175">
        <v>374000</v>
      </c>
      <c r="B1080" s="176" t="s">
        <v>2213</v>
      </c>
      <c r="C1080" s="177">
        <v>0</v>
      </c>
      <c r="D1080" s="177">
        <v>0</v>
      </c>
      <c r="E1080" s="177">
        <v>0</v>
      </c>
      <c r="F1080" s="177">
        <v>0</v>
      </c>
      <c r="G1080" s="177">
        <v>0</v>
      </c>
      <c r="H1080" s="178">
        <v>0</v>
      </c>
      <c r="I1080" s="170"/>
    </row>
    <row r="1081" spans="1:9" x14ac:dyDescent="0.3">
      <c r="A1081" s="171">
        <v>380000</v>
      </c>
      <c r="B1081" s="172" t="s">
        <v>2214</v>
      </c>
      <c r="C1081" s="173">
        <v>0</v>
      </c>
      <c r="D1081" s="173">
        <v>0</v>
      </c>
      <c r="E1081" s="173">
        <v>0</v>
      </c>
      <c r="F1081" s="173">
        <v>0</v>
      </c>
      <c r="G1081" s="173">
        <v>0</v>
      </c>
      <c r="H1081" s="174">
        <v>0</v>
      </c>
      <c r="I1081" s="170"/>
    </row>
    <row r="1082" spans="1:9" x14ac:dyDescent="0.3">
      <c r="A1082" s="175">
        <v>380500</v>
      </c>
      <c r="B1082" s="176" t="s">
        <v>775</v>
      </c>
      <c r="C1082" s="177">
        <v>0</v>
      </c>
      <c r="D1082" s="177">
        <v>0</v>
      </c>
      <c r="E1082" s="177">
        <v>0</v>
      </c>
      <c r="F1082" s="177">
        <v>0</v>
      </c>
      <c r="G1082" s="177">
        <v>0</v>
      </c>
      <c r="H1082" s="178">
        <v>0</v>
      </c>
      <c r="I1082" s="170"/>
    </row>
    <row r="1083" spans="1:9" x14ac:dyDescent="0.3">
      <c r="A1083" s="175">
        <v>381000</v>
      </c>
      <c r="B1083" s="176" t="s">
        <v>774</v>
      </c>
      <c r="C1083" s="177">
        <v>0</v>
      </c>
      <c r="D1083" s="177">
        <v>0</v>
      </c>
      <c r="E1083" s="177">
        <v>0</v>
      </c>
      <c r="F1083" s="177">
        <v>0</v>
      </c>
      <c r="G1083" s="177">
        <v>0</v>
      </c>
      <c r="H1083" s="178">
        <v>0</v>
      </c>
      <c r="I1083" s="170"/>
    </row>
    <row r="1084" spans="1:9" x14ac:dyDescent="0.3">
      <c r="A1084" s="171">
        <v>390000</v>
      </c>
      <c r="B1084" s="172" t="s">
        <v>776</v>
      </c>
      <c r="C1084" s="173">
        <v>0</v>
      </c>
      <c r="D1084" s="173">
        <v>0</v>
      </c>
      <c r="E1084" s="173">
        <v>0</v>
      </c>
      <c r="F1084" s="173">
        <v>0</v>
      </c>
      <c r="G1084" s="173">
        <v>0</v>
      </c>
      <c r="H1084" s="174">
        <v>0</v>
      </c>
      <c r="I1084" s="170"/>
    </row>
    <row r="1085" spans="1:9" x14ac:dyDescent="0.3">
      <c r="A1085" s="175">
        <v>390500</v>
      </c>
      <c r="B1085" s="176" t="s">
        <v>775</v>
      </c>
      <c r="C1085" s="177">
        <v>0</v>
      </c>
      <c r="D1085" s="177">
        <v>0</v>
      </c>
      <c r="E1085" s="177">
        <v>0</v>
      </c>
      <c r="F1085" s="177">
        <v>0</v>
      </c>
      <c r="G1085" s="177">
        <v>0</v>
      </c>
      <c r="H1085" s="178">
        <v>0</v>
      </c>
      <c r="I1085" s="170"/>
    </row>
    <row r="1086" spans="1:9" x14ac:dyDescent="0.3">
      <c r="A1086" s="175">
        <v>391000</v>
      </c>
      <c r="B1086" s="176" t="s">
        <v>774</v>
      </c>
      <c r="C1086" s="177">
        <v>0</v>
      </c>
      <c r="D1086" s="177">
        <v>0</v>
      </c>
      <c r="E1086" s="177">
        <v>0</v>
      </c>
      <c r="F1086" s="177">
        <v>0</v>
      </c>
      <c r="G1086" s="177">
        <v>0</v>
      </c>
      <c r="H1086" s="178">
        <v>0</v>
      </c>
      <c r="I1086" s="170"/>
    </row>
    <row r="1087" spans="1:9" x14ac:dyDescent="0.3">
      <c r="A1087" s="167">
        <v>400000</v>
      </c>
      <c r="B1087" s="168" t="s">
        <v>773</v>
      </c>
      <c r="C1087" s="169">
        <v>1060529070.74</v>
      </c>
      <c r="D1087" s="169">
        <v>1188312381.01</v>
      </c>
      <c r="E1087" s="169">
        <v>1303127375.6800001</v>
      </c>
      <c r="F1087" s="169">
        <v>1361438258.71</v>
      </c>
      <c r="G1087" s="169">
        <v>1460614027.5899999</v>
      </c>
      <c r="H1087" s="186">
        <v>1316060310.46</v>
      </c>
      <c r="I1087" s="170"/>
    </row>
    <row r="1088" spans="1:9" x14ac:dyDescent="0.3">
      <c r="A1088" s="171">
        <v>410000</v>
      </c>
      <c r="B1088" s="172" t="s">
        <v>772</v>
      </c>
      <c r="C1088" s="173">
        <v>1000970561</v>
      </c>
      <c r="D1088" s="173">
        <v>1113153461</v>
      </c>
      <c r="E1088" s="173">
        <v>1214617633</v>
      </c>
      <c r="F1088" s="173">
        <v>1314447748</v>
      </c>
      <c r="G1088" s="173">
        <v>1411311466</v>
      </c>
      <c r="H1088" s="174">
        <v>1274007689</v>
      </c>
      <c r="I1088" s="170"/>
    </row>
    <row r="1089" spans="1:9" x14ac:dyDescent="0.3">
      <c r="A1089" s="175">
        <v>410500</v>
      </c>
      <c r="B1089" s="176" t="s">
        <v>2215</v>
      </c>
      <c r="C1089" s="177">
        <v>0</v>
      </c>
      <c r="D1089" s="177">
        <v>0</v>
      </c>
      <c r="E1089" s="177">
        <v>0</v>
      </c>
      <c r="F1089" s="177">
        <v>0</v>
      </c>
      <c r="G1089" s="177">
        <v>0</v>
      </c>
      <c r="H1089" s="178">
        <v>0</v>
      </c>
      <c r="I1089" s="170"/>
    </row>
    <row r="1090" spans="1:9" x14ac:dyDescent="0.3">
      <c r="A1090" s="179">
        <v>410505</v>
      </c>
      <c r="B1090" s="180" t="s">
        <v>414</v>
      </c>
      <c r="C1090" s="181">
        <v>0</v>
      </c>
      <c r="D1090" s="181">
        <v>0</v>
      </c>
      <c r="E1090" s="181">
        <v>0</v>
      </c>
      <c r="F1090" s="181">
        <v>0</v>
      </c>
      <c r="G1090" s="181">
        <v>0</v>
      </c>
      <c r="H1090" s="182">
        <v>0</v>
      </c>
      <c r="I1090" s="170"/>
    </row>
    <row r="1091" spans="1:9" x14ac:dyDescent="0.3">
      <c r="A1091" s="179">
        <v>410510</v>
      </c>
      <c r="B1091" s="180" t="s">
        <v>413</v>
      </c>
      <c r="C1091" s="181">
        <v>0</v>
      </c>
      <c r="D1091" s="181">
        <v>0</v>
      </c>
      <c r="E1091" s="181">
        <v>0</v>
      </c>
      <c r="F1091" s="181">
        <v>0</v>
      </c>
      <c r="G1091" s="181">
        <v>0</v>
      </c>
      <c r="H1091" s="182">
        <v>0</v>
      </c>
      <c r="I1091" s="170"/>
    </row>
    <row r="1092" spans="1:9" x14ac:dyDescent="0.3">
      <c r="A1092" s="179">
        <v>410515</v>
      </c>
      <c r="B1092" s="180" t="s">
        <v>2216</v>
      </c>
      <c r="C1092" s="181">
        <v>0</v>
      </c>
      <c r="D1092" s="181">
        <v>0</v>
      </c>
      <c r="E1092" s="181">
        <v>0</v>
      </c>
      <c r="F1092" s="181">
        <v>0</v>
      </c>
      <c r="G1092" s="181">
        <v>0</v>
      </c>
      <c r="H1092" s="182">
        <v>0</v>
      </c>
      <c r="I1092" s="170"/>
    </row>
    <row r="1093" spans="1:9" x14ac:dyDescent="0.3">
      <c r="A1093" s="179">
        <v>410520</v>
      </c>
      <c r="B1093" s="180" t="s">
        <v>2217</v>
      </c>
      <c r="C1093" s="181">
        <v>0</v>
      </c>
      <c r="D1093" s="181">
        <v>0</v>
      </c>
      <c r="E1093" s="181">
        <v>0</v>
      </c>
      <c r="F1093" s="181">
        <v>0</v>
      </c>
      <c r="G1093" s="181">
        <v>0</v>
      </c>
      <c r="H1093" s="182">
        <v>0</v>
      </c>
      <c r="I1093" s="170"/>
    </row>
    <row r="1094" spans="1:9" x14ac:dyDescent="0.3">
      <c r="A1094" s="179">
        <v>410525</v>
      </c>
      <c r="B1094" s="180" t="s">
        <v>410</v>
      </c>
      <c r="C1094" s="181">
        <v>0</v>
      </c>
      <c r="D1094" s="181">
        <v>0</v>
      </c>
      <c r="E1094" s="181">
        <v>0</v>
      </c>
      <c r="F1094" s="181">
        <v>0</v>
      </c>
      <c r="G1094" s="181">
        <v>0</v>
      </c>
      <c r="H1094" s="182">
        <v>0</v>
      </c>
      <c r="I1094" s="170"/>
    </row>
    <row r="1095" spans="1:9" x14ac:dyDescent="0.3">
      <c r="A1095" s="179">
        <v>410530</v>
      </c>
      <c r="B1095" s="180" t="s">
        <v>2218</v>
      </c>
      <c r="C1095" s="181">
        <v>0</v>
      </c>
      <c r="D1095" s="181">
        <v>0</v>
      </c>
      <c r="E1095" s="181">
        <v>0</v>
      </c>
      <c r="F1095" s="181">
        <v>0</v>
      </c>
      <c r="G1095" s="181">
        <v>0</v>
      </c>
      <c r="H1095" s="182">
        <v>0</v>
      </c>
      <c r="I1095" s="170"/>
    </row>
    <row r="1096" spans="1:9" x14ac:dyDescent="0.3">
      <c r="A1096" s="179">
        <v>410535</v>
      </c>
      <c r="B1096" s="180" t="s">
        <v>2219</v>
      </c>
      <c r="C1096" s="181">
        <v>0</v>
      </c>
      <c r="D1096" s="181">
        <v>0</v>
      </c>
      <c r="E1096" s="181">
        <v>0</v>
      </c>
      <c r="F1096" s="181">
        <v>0</v>
      </c>
      <c r="G1096" s="181">
        <v>0</v>
      </c>
      <c r="H1096" s="182">
        <v>0</v>
      </c>
      <c r="I1096" s="170"/>
    </row>
    <row r="1097" spans="1:9" x14ac:dyDescent="0.3">
      <c r="A1097" s="179">
        <v>410540</v>
      </c>
      <c r="B1097" s="180" t="s">
        <v>407</v>
      </c>
      <c r="C1097" s="181">
        <v>0</v>
      </c>
      <c r="D1097" s="181">
        <v>0</v>
      </c>
      <c r="E1097" s="181">
        <v>0</v>
      </c>
      <c r="F1097" s="181">
        <v>0</v>
      </c>
      <c r="G1097" s="181">
        <v>0</v>
      </c>
      <c r="H1097" s="182">
        <v>0</v>
      </c>
      <c r="I1097" s="170"/>
    </row>
    <row r="1098" spans="1:9" x14ac:dyDescent="0.3">
      <c r="A1098" s="179">
        <v>410545</v>
      </c>
      <c r="B1098" s="180" t="s">
        <v>2220</v>
      </c>
      <c r="C1098" s="181">
        <v>0</v>
      </c>
      <c r="D1098" s="181">
        <v>0</v>
      </c>
      <c r="E1098" s="181">
        <v>0</v>
      </c>
      <c r="F1098" s="181">
        <v>0</v>
      </c>
      <c r="G1098" s="181">
        <v>0</v>
      </c>
      <c r="H1098" s="182">
        <v>0</v>
      </c>
      <c r="I1098" s="170"/>
    </row>
    <row r="1099" spans="1:9" x14ac:dyDescent="0.3">
      <c r="A1099" s="179">
        <v>410550</v>
      </c>
      <c r="B1099" s="180" t="s">
        <v>2221</v>
      </c>
      <c r="C1099" s="181">
        <v>0</v>
      </c>
      <c r="D1099" s="181">
        <v>0</v>
      </c>
      <c r="E1099" s="181">
        <v>0</v>
      </c>
      <c r="F1099" s="181">
        <v>0</v>
      </c>
      <c r="G1099" s="181">
        <v>0</v>
      </c>
      <c r="H1099" s="182">
        <v>0</v>
      </c>
      <c r="I1099" s="170"/>
    </row>
    <row r="1100" spans="1:9" x14ac:dyDescent="0.3">
      <c r="A1100" s="179">
        <v>410555</v>
      </c>
      <c r="B1100" s="180" t="s">
        <v>2222</v>
      </c>
      <c r="C1100" s="181">
        <v>0</v>
      </c>
      <c r="D1100" s="181">
        <v>0</v>
      </c>
      <c r="E1100" s="181">
        <v>0</v>
      </c>
      <c r="F1100" s="181">
        <v>0</v>
      </c>
      <c r="G1100" s="181">
        <v>0</v>
      </c>
      <c r="H1100" s="182">
        <v>0</v>
      </c>
      <c r="I1100" s="170"/>
    </row>
    <row r="1101" spans="1:9" x14ac:dyDescent="0.3">
      <c r="A1101" s="179">
        <v>410560</v>
      </c>
      <c r="B1101" s="180" t="s">
        <v>2223</v>
      </c>
      <c r="C1101" s="181">
        <v>0</v>
      </c>
      <c r="D1101" s="181">
        <v>0</v>
      </c>
      <c r="E1101" s="181">
        <v>0</v>
      </c>
      <c r="F1101" s="181">
        <v>0</v>
      </c>
      <c r="G1101" s="181">
        <v>0</v>
      </c>
      <c r="H1101" s="182">
        <v>0</v>
      </c>
      <c r="I1101" s="170"/>
    </row>
    <row r="1102" spans="1:9" x14ac:dyDescent="0.3">
      <c r="A1102" s="179">
        <v>410565</v>
      </c>
      <c r="B1102" s="180" t="s">
        <v>2224</v>
      </c>
      <c r="C1102" s="181">
        <v>0</v>
      </c>
      <c r="D1102" s="181">
        <v>0</v>
      </c>
      <c r="E1102" s="181">
        <v>0</v>
      </c>
      <c r="F1102" s="181">
        <v>0</v>
      </c>
      <c r="G1102" s="181">
        <v>0</v>
      </c>
      <c r="H1102" s="182">
        <v>0</v>
      </c>
      <c r="I1102" s="170"/>
    </row>
    <row r="1103" spans="1:9" x14ac:dyDescent="0.3">
      <c r="A1103" s="179">
        <v>410570</v>
      </c>
      <c r="B1103" s="180" t="s">
        <v>2225</v>
      </c>
      <c r="C1103" s="181">
        <v>0</v>
      </c>
      <c r="D1103" s="181">
        <v>0</v>
      </c>
      <c r="E1103" s="181">
        <v>0</v>
      </c>
      <c r="F1103" s="181">
        <v>0</v>
      </c>
      <c r="G1103" s="181">
        <v>0</v>
      </c>
      <c r="H1103" s="182">
        <v>0</v>
      </c>
      <c r="I1103" s="170"/>
    </row>
    <row r="1104" spans="1:9" x14ac:dyDescent="0.3">
      <c r="A1104" s="179">
        <v>410575</v>
      </c>
      <c r="B1104" s="180" t="s">
        <v>400</v>
      </c>
      <c r="C1104" s="181">
        <v>0</v>
      </c>
      <c r="D1104" s="181">
        <v>0</v>
      </c>
      <c r="E1104" s="181">
        <v>0</v>
      </c>
      <c r="F1104" s="181">
        <v>0</v>
      </c>
      <c r="G1104" s="181">
        <v>0</v>
      </c>
      <c r="H1104" s="182">
        <v>0</v>
      </c>
      <c r="I1104" s="170"/>
    </row>
    <row r="1105" spans="1:9" x14ac:dyDescent="0.3">
      <c r="A1105" s="179">
        <v>410580</v>
      </c>
      <c r="B1105" s="180" t="s">
        <v>399</v>
      </c>
      <c r="C1105" s="181">
        <v>0</v>
      </c>
      <c r="D1105" s="181">
        <v>0</v>
      </c>
      <c r="E1105" s="181">
        <v>0</v>
      </c>
      <c r="F1105" s="181">
        <v>0</v>
      </c>
      <c r="G1105" s="181">
        <v>0</v>
      </c>
      <c r="H1105" s="182">
        <v>0</v>
      </c>
      <c r="I1105" s="170"/>
    </row>
    <row r="1106" spans="1:9" x14ac:dyDescent="0.3">
      <c r="A1106" s="175">
        <v>411000</v>
      </c>
      <c r="B1106" s="176" t="s">
        <v>398</v>
      </c>
      <c r="C1106" s="177">
        <v>0</v>
      </c>
      <c r="D1106" s="177">
        <v>0</v>
      </c>
      <c r="E1106" s="177">
        <v>0</v>
      </c>
      <c r="F1106" s="177">
        <v>0</v>
      </c>
      <c r="G1106" s="177">
        <v>0</v>
      </c>
      <c r="H1106" s="178">
        <v>0</v>
      </c>
      <c r="I1106" s="170"/>
    </row>
    <row r="1107" spans="1:9" x14ac:dyDescent="0.3">
      <c r="A1107" s="179">
        <v>411005</v>
      </c>
      <c r="B1107" s="180" t="s">
        <v>397</v>
      </c>
      <c r="C1107" s="181">
        <v>0</v>
      </c>
      <c r="D1107" s="181">
        <v>0</v>
      </c>
      <c r="E1107" s="181">
        <v>0</v>
      </c>
      <c r="F1107" s="181">
        <v>0</v>
      </c>
      <c r="G1107" s="181">
        <v>0</v>
      </c>
      <c r="H1107" s="182">
        <v>0</v>
      </c>
      <c r="I1107" s="170"/>
    </row>
    <row r="1108" spans="1:9" x14ac:dyDescent="0.3">
      <c r="A1108" s="179">
        <v>411010</v>
      </c>
      <c r="B1108" s="180" t="s">
        <v>2226</v>
      </c>
      <c r="C1108" s="181">
        <v>0</v>
      </c>
      <c r="D1108" s="181">
        <v>0</v>
      </c>
      <c r="E1108" s="181">
        <v>0</v>
      </c>
      <c r="F1108" s="181">
        <v>0</v>
      </c>
      <c r="G1108" s="181">
        <v>0</v>
      </c>
      <c r="H1108" s="182">
        <v>0</v>
      </c>
      <c r="I1108" s="170"/>
    </row>
    <row r="1109" spans="1:9" x14ac:dyDescent="0.3">
      <c r="A1109" s="179">
        <v>411095</v>
      </c>
      <c r="B1109" s="180" t="s">
        <v>221</v>
      </c>
      <c r="C1109" s="181">
        <v>0</v>
      </c>
      <c r="D1109" s="181">
        <v>0</v>
      </c>
      <c r="E1109" s="181">
        <v>0</v>
      </c>
      <c r="F1109" s="181">
        <v>0</v>
      </c>
      <c r="G1109" s="181">
        <v>0</v>
      </c>
      <c r="H1109" s="182">
        <v>0</v>
      </c>
      <c r="I1109" s="170"/>
    </row>
    <row r="1110" spans="1:9" x14ac:dyDescent="0.3">
      <c r="A1110" s="175">
        <v>411500</v>
      </c>
      <c r="B1110" s="176" t="s">
        <v>2227</v>
      </c>
      <c r="C1110" s="177">
        <v>0</v>
      </c>
      <c r="D1110" s="177">
        <v>0</v>
      </c>
      <c r="E1110" s="177">
        <v>0</v>
      </c>
      <c r="F1110" s="177">
        <v>0</v>
      </c>
      <c r="G1110" s="177">
        <v>0</v>
      </c>
      <c r="H1110" s="178">
        <v>0</v>
      </c>
      <c r="I1110" s="170"/>
    </row>
    <row r="1111" spans="1:9" x14ac:dyDescent="0.3">
      <c r="A1111" s="179">
        <v>411505</v>
      </c>
      <c r="B1111" s="180" t="s">
        <v>2228</v>
      </c>
      <c r="C1111" s="181">
        <v>0</v>
      </c>
      <c r="D1111" s="181">
        <v>0</v>
      </c>
      <c r="E1111" s="181">
        <v>0</v>
      </c>
      <c r="F1111" s="181">
        <v>0</v>
      </c>
      <c r="G1111" s="181">
        <v>0</v>
      </c>
      <c r="H1111" s="182">
        <v>0</v>
      </c>
      <c r="I1111" s="170"/>
    </row>
    <row r="1112" spans="1:9" x14ac:dyDescent="0.3">
      <c r="A1112" s="179">
        <v>411510</v>
      </c>
      <c r="B1112" s="180" t="s">
        <v>2229</v>
      </c>
      <c r="C1112" s="181">
        <v>0</v>
      </c>
      <c r="D1112" s="181">
        <v>0</v>
      </c>
      <c r="E1112" s="181">
        <v>0</v>
      </c>
      <c r="F1112" s="181">
        <v>0</v>
      </c>
      <c r="G1112" s="181">
        <v>0</v>
      </c>
      <c r="H1112" s="182">
        <v>0</v>
      </c>
      <c r="I1112" s="170"/>
    </row>
    <row r="1113" spans="1:9" x14ac:dyDescent="0.3">
      <c r="A1113" s="179">
        <v>411512</v>
      </c>
      <c r="B1113" s="180" t="s">
        <v>392</v>
      </c>
      <c r="C1113" s="181">
        <v>0</v>
      </c>
      <c r="D1113" s="181">
        <v>0</v>
      </c>
      <c r="E1113" s="181">
        <v>0</v>
      </c>
      <c r="F1113" s="181">
        <v>0</v>
      </c>
      <c r="G1113" s="181">
        <v>0</v>
      </c>
      <c r="H1113" s="182">
        <v>0</v>
      </c>
      <c r="I1113" s="170"/>
    </row>
    <row r="1114" spans="1:9" x14ac:dyDescent="0.3">
      <c r="A1114" s="179">
        <v>411514</v>
      </c>
      <c r="B1114" s="180" t="s">
        <v>2230</v>
      </c>
      <c r="C1114" s="181">
        <v>0</v>
      </c>
      <c r="D1114" s="181">
        <v>0</v>
      </c>
      <c r="E1114" s="181">
        <v>0</v>
      </c>
      <c r="F1114" s="181">
        <v>0</v>
      </c>
      <c r="G1114" s="181">
        <v>0</v>
      </c>
      <c r="H1114" s="182">
        <v>0</v>
      </c>
      <c r="I1114" s="170"/>
    </row>
    <row r="1115" spans="1:9" x14ac:dyDescent="0.3">
      <c r="A1115" s="179">
        <v>411515</v>
      </c>
      <c r="B1115" s="180" t="s">
        <v>390</v>
      </c>
      <c r="C1115" s="181">
        <v>0</v>
      </c>
      <c r="D1115" s="181">
        <v>0</v>
      </c>
      <c r="E1115" s="181">
        <v>0</v>
      </c>
      <c r="F1115" s="181">
        <v>0</v>
      </c>
      <c r="G1115" s="181">
        <v>0</v>
      </c>
      <c r="H1115" s="182">
        <v>0</v>
      </c>
      <c r="I1115" s="170"/>
    </row>
    <row r="1116" spans="1:9" x14ac:dyDescent="0.3">
      <c r="A1116" s="179">
        <v>411520</v>
      </c>
      <c r="B1116" s="180" t="s">
        <v>2231</v>
      </c>
      <c r="C1116" s="181">
        <v>0</v>
      </c>
      <c r="D1116" s="181">
        <v>0</v>
      </c>
      <c r="E1116" s="181">
        <v>0</v>
      </c>
      <c r="F1116" s="181">
        <v>0</v>
      </c>
      <c r="G1116" s="181">
        <v>0</v>
      </c>
      <c r="H1116" s="182">
        <v>0</v>
      </c>
      <c r="I1116" s="170"/>
    </row>
    <row r="1117" spans="1:9" x14ac:dyDescent="0.3">
      <c r="A1117" s="179">
        <v>411525</v>
      </c>
      <c r="B1117" s="180" t="s">
        <v>388</v>
      </c>
      <c r="C1117" s="181">
        <v>0</v>
      </c>
      <c r="D1117" s="181">
        <v>0</v>
      </c>
      <c r="E1117" s="181">
        <v>0</v>
      </c>
      <c r="F1117" s="181">
        <v>0</v>
      </c>
      <c r="G1117" s="181">
        <v>0</v>
      </c>
      <c r="H1117" s="182">
        <v>0</v>
      </c>
      <c r="I1117" s="170"/>
    </row>
    <row r="1118" spans="1:9" x14ac:dyDescent="0.3">
      <c r="A1118" s="179">
        <v>411527</v>
      </c>
      <c r="B1118" s="180" t="s">
        <v>387</v>
      </c>
      <c r="C1118" s="181">
        <v>0</v>
      </c>
      <c r="D1118" s="181">
        <v>0</v>
      </c>
      <c r="E1118" s="181">
        <v>0</v>
      </c>
      <c r="F1118" s="181">
        <v>0</v>
      </c>
      <c r="G1118" s="181">
        <v>0</v>
      </c>
      <c r="H1118" s="182">
        <v>0</v>
      </c>
      <c r="I1118" s="170"/>
    </row>
    <row r="1119" spans="1:9" x14ac:dyDescent="0.3">
      <c r="A1119" s="179">
        <v>411528</v>
      </c>
      <c r="B1119" s="180" t="s">
        <v>386</v>
      </c>
      <c r="C1119" s="181">
        <v>0</v>
      </c>
      <c r="D1119" s="181">
        <v>0</v>
      </c>
      <c r="E1119" s="181">
        <v>0</v>
      </c>
      <c r="F1119" s="181">
        <v>0</v>
      </c>
      <c r="G1119" s="181">
        <v>0</v>
      </c>
      <c r="H1119" s="182">
        <v>0</v>
      </c>
      <c r="I1119" s="170"/>
    </row>
    <row r="1120" spans="1:9" x14ac:dyDescent="0.3">
      <c r="A1120" s="179">
        <v>411530</v>
      </c>
      <c r="B1120" s="180" t="s">
        <v>385</v>
      </c>
      <c r="C1120" s="181">
        <v>0</v>
      </c>
      <c r="D1120" s="181">
        <v>0</v>
      </c>
      <c r="E1120" s="181">
        <v>0</v>
      </c>
      <c r="F1120" s="181">
        <v>0</v>
      </c>
      <c r="G1120" s="181">
        <v>0</v>
      </c>
      <c r="H1120" s="182">
        <v>0</v>
      </c>
      <c r="I1120" s="170"/>
    </row>
    <row r="1121" spans="1:9" x14ac:dyDescent="0.3">
      <c r="A1121" s="179">
        <v>411532</v>
      </c>
      <c r="B1121" s="180" t="s">
        <v>2232</v>
      </c>
      <c r="C1121" s="181">
        <v>0</v>
      </c>
      <c r="D1121" s="181">
        <v>0</v>
      </c>
      <c r="E1121" s="181">
        <v>0</v>
      </c>
      <c r="F1121" s="181">
        <v>0</v>
      </c>
      <c r="G1121" s="181">
        <v>0</v>
      </c>
      <c r="H1121" s="182">
        <v>0</v>
      </c>
      <c r="I1121" s="170"/>
    </row>
    <row r="1122" spans="1:9" x14ac:dyDescent="0.3">
      <c r="A1122" s="179">
        <v>411595</v>
      </c>
      <c r="B1122" s="180" t="s">
        <v>221</v>
      </c>
      <c r="C1122" s="181">
        <v>0</v>
      </c>
      <c r="D1122" s="181">
        <v>0</v>
      </c>
      <c r="E1122" s="181">
        <v>0</v>
      </c>
      <c r="F1122" s="181">
        <v>0</v>
      </c>
      <c r="G1122" s="181">
        <v>0</v>
      </c>
      <c r="H1122" s="182">
        <v>0</v>
      </c>
      <c r="I1122" s="170"/>
    </row>
    <row r="1123" spans="1:9" x14ac:dyDescent="0.3">
      <c r="A1123" s="175">
        <v>412000</v>
      </c>
      <c r="B1123" s="176" t="s">
        <v>383</v>
      </c>
      <c r="C1123" s="177">
        <v>0</v>
      </c>
      <c r="D1123" s="177">
        <v>0</v>
      </c>
      <c r="E1123" s="177">
        <v>0</v>
      </c>
      <c r="F1123" s="177">
        <v>0</v>
      </c>
      <c r="G1123" s="177">
        <v>0</v>
      </c>
      <c r="H1123" s="178">
        <v>0</v>
      </c>
      <c r="I1123" s="170"/>
    </row>
    <row r="1124" spans="1:9" x14ac:dyDescent="0.3">
      <c r="A1124" s="179">
        <v>412001</v>
      </c>
      <c r="B1124" s="180" t="s">
        <v>2233</v>
      </c>
      <c r="C1124" s="181">
        <v>0</v>
      </c>
      <c r="D1124" s="181">
        <v>0</v>
      </c>
      <c r="E1124" s="181">
        <v>0</v>
      </c>
      <c r="F1124" s="181">
        <v>0</v>
      </c>
      <c r="G1124" s="181">
        <v>0</v>
      </c>
      <c r="H1124" s="182">
        <v>0</v>
      </c>
      <c r="I1124" s="170"/>
    </row>
    <row r="1125" spans="1:9" x14ac:dyDescent="0.3">
      <c r="A1125" s="179">
        <v>412002</v>
      </c>
      <c r="B1125" s="180" t="s">
        <v>381</v>
      </c>
      <c r="C1125" s="181">
        <v>0</v>
      </c>
      <c r="D1125" s="181">
        <v>0</v>
      </c>
      <c r="E1125" s="181">
        <v>0</v>
      </c>
      <c r="F1125" s="181">
        <v>0</v>
      </c>
      <c r="G1125" s="181">
        <v>0</v>
      </c>
      <c r="H1125" s="182">
        <v>0</v>
      </c>
      <c r="I1125" s="170"/>
    </row>
    <row r="1126" spans="1:9" x14ac:dyDescent="0.3">
      <c r="A1126" s="179">
        <v>412003</v>
      </c>
      <c r="B1126" s="180" t="s">
        <v>380</v>
      </c>
      <c r="C1126" s="181">
        <v>0</v>
      </c>
      <c r="D1126" s="181">
        <v>0</v>
      </c>
      <c r="E1126" s="181">
        <v>0</v>
      </c>
      <c r="F1126" s="181">
        <v>0</v>
      </c>
      <c r="G1126" s="181">
        <v>0</v>
      </c>
      <c r="H1126" s="182">
        <v>0</v>
      </c>
      <c r="I1126" s="170"/>
    </row>
    <row r="1127" spans="1:9" x14ac:dyDescent="0.3">
      <c r="A1127" s="179">
        <v>412004</v>
      </c>
      <c r="B1127" s="180" t="s">
        <v>2234</v>
      </c>
      <c r="C1127" s="181">
        <v>0</v>
      </c>
      <c r="D1127" s="181">
        <v>0</v>
      </c>
      <c r="E1127" s="181">
        <v>0</v>
      </c>
      <c r="F1127" s="181">
        <v>0</v>
      </c>
      <c r="G1127" s="181">
        <v>0</v>
      </c>
      <c r="H1127" s="182">
        <v>0</v>
      </c>
      <c r="I1127" s="170"/>
    </row>
    <row r="1128" spans="1:9" x14ac:dyDescent="0.3">
      <c r="A1128" s="179">
        <v>412005</v>
      </c>
      <c r="B1128" s="180" t="s">
        <v>2235</v>
      </c>
      <c r="C1128" s="181">
        <v>0</v>
      </c>
      <c r="D1128" s="181">
        <v>0</v>
      </c>
      <c r="E1128" s="181">
        <v>0</v>
      </c>
      <c r="F1128" s="181">
        <v>0</v>
      </c>
      <c r="G1128" s="181">
        <v>0</v>
      </c>
      <c r="H1128" s="182">
        <v>0</v>
      </c>
      <c r="I1128" s="170"/>
    </row>
    <row r="1129" spans="1:9" x14ac:dyDescent="0.3">
      <c r="A1129" s="179">
        <v>412006</v>
      </c>
      <c r="B1129" s="180" t="s">
        <v>2236</v>
      </c>
      <c r="C1129" s="181">
        <v>0</v>
      </c>
      <c r="D1129" s="181">
        <v>0</v>
      </c>
      <c r="E1129" s="181">
        <v>0</v>
      </c>
      <c r="F1129" s="181">
        <v>0</v>
      </c>
      <c r="G1129" s="181">
        <v>0</v>
      </c>
      <c r="H1129" s="182">
        <v>0</v>
      </c>
      <c r="I1129" s="170"/>
    </row>
    <row r="1130" spans="1:9" x14ac:dyDescent="0.3">
      <c r="A1130" s="179">
        <v>412007</v>
      </c>
      <c r="B1130" s="180" t="s">
        <v>2237</v>
      </c>
      <c r="C1130" s="181">
        <v>0</v>
      </c>
      <c r="D1130" s="181">
        <v>0</v>
      </c>
      <c r="E1130" s="181">
        <v>0</v>
      </c>
      <c r="F1130" s="181">
        <v>0</v>
      </c>
      <c r="G1130" s="181">
        <v>0</v>
      </c>
      <c r="H1130" s="182">
        <v>0</v>
      </c>
      <c r="I1130" s="170"/>
    </row>
    <row r="1131" spans="1:9" x14ac:dyDescent="0.3">
      <c r="A1131" s="179">
        <v>412008</v>
      </c>
      <c r="B1131" s="180" t="s">
        <v>2238</v>
      </c>
      <c r="C1131" s="181">
        <v>0</v>
      </c>
      <c r="D1131" s="181">
        <v>0</v>
      </c>
      <c r="E1131" s="181">
        <v>0</v>
      </c>
      <c r="F1131" s="181">
        <v>0</v>
      </c>
      <c r="G1131" s="181">
        <v>0</v>
      </c>
      <c r="H1131" s="182">
        <v>0</v>
      </c>
      <c r="I1131" s="170"/>
    </row>
    <row r="1132" spans="1:9" x14ac:dyDescent="0.3">
      <c r="A1132" s="179">
        <v>412009</v>
      </c>
      <c r="B1132" s="180" t="s">
        <v>2239</v>
      </c>
      <c r="C1132" s="181">
        <v>0</v>
      </c>
      <c r="D1132" s="181">
        <v>0</v>
      </c>
      <c r="E1132" s="181">
        <v>0</v>
      </c>
      <c r="F1132" s="181">
        <v>0</v>
      </c>
      <c r="G1132" s="181">
        <v>0</v>
      </c>
      <c r="H1132" s="182">
        <v>0</v>
      </c>
      <c r="I1132" s="170"/>
    </row>
    <row r="1133" spans="1:9" x14ac:dyDescent="0.3">
      <c r="A1133" s="179">
        <v>412010</v>
      </c>
      <c r="B1133" s="180" t="s">
        <v>2240</v>
      </c>
      <c r="C1133" s="181">
        <v>0</v>
      </c>
      <c r="D1133" s="181">
        <v>0</v>
      </c>
      <c r="E1133" s="181">
        <v>0</v>
      </c>
      <c r="F1133" s="181">
        <v>0</v>
      </c>
      <c r="G1133" s="181">
        <v>0</v>
      </c>
      <c r="H1133" s="182">
        <v>0</v>
      </c>
      <c r="I1133" s="170"/>
    </row>
    <row r="1134" spans="1:9" x14ac:dyDescent="0.3">
      <c r="A1134" s="179">
        <v>412011</v>
      </c>
      <c r="B1134" s="180" t="s">
        <v>2241</v>
      </c>
      <c r="C1134" s="181">
        <v>0</v>
      </c>
      <c r="D1134" s="181">
        <v>0</v>
      </c>
      <c r="E1134" s="181">
        <v>0</v>
      </c>
      <c r="F1134" s="181">
        <v>0</v>
      </c>
      <c r="G1134" s="181">
        <v>0</v>
      </c>
      <c r="H1134" s="182">
        <v>0</v>
      </c>
      <c r="I1134" s="170"/>
    </row>
    <row r="1135" spans="1:9" x14ac:dyDescent="0.3">
      <c r="A1135" s="179">
        <v>412012</v>
      </c>
      <c r="B1135" s="180" t="s">
        <v>2242</v>
      </c>
      <c r="C1135" s="181">
        <v>0</v>
      </c>
      <c r="D1135" s="181">
        <v>0</v>
      </c>
      <c r="E1135" s="181">
        <v>0</v>
      </c>
      <c r="F1135" s="181">
        <v>0</v>
      </c>
      <c r="G1135" s="181">
        <v>0</v>
      </c>
      <c r="H1135" s="182">
        <v>0</v>
      </c>
      <c r="I1135" s="170"/>
    </row>
    <row r="1136" spans="1:9" x14ac:dyDescent="0.3">
      <c r="A1136" s="179">
        <v>412013</v>
      </c>
      <c r="B1136" s="180" t="s">
        <v>2243</v>
      </c>
      <c r="C1136" s="181">
        <v>0</v>
      </c>
      <c r="D1136" s="181">
        <v>0</v>
      </c>
      <c r="E1136" s="181">
        <v>0</v>
      </c>
      <c r="F1136" s="181">
        <v>0</v>
      </c>
      <c r="G1136" s="181">
        <v>0</v>
      </c>
      <c r="H1136" s="182">
        <v>0</v>
      </c>
      <c r="I1136" s="170"/>
    </row>
    <row r="1137" spans="1:9" x14ac:dyDescent="0.3">
      <c r="A1137" s="179">
        <v>412014</v>
      </c>
      <c r="B1137" s="180" t="s">
        <v>2244</v>
      </c>
      <c r="C1137" s="181">
        <v>0</v>
      </c>
      <c r="D1137" s="181">
        <v>0</v>
      </c>
      <c r="E1137" s="181">
        <v>0</v>
      </c>
      <c r="F1137" s="181">
        <v>0</v>
      </c>
      <c r="G1137" s="181">
        <v>0</v>
      </c>
      <c r="H1137" s="182">
        <v>0</v>
      </c>
      <c r="I1137" s="170"/>
    </row>
    <row r="1138" spans="1:9" x14ac:dyDescent="0.3">
      <c r="A1138" s="179">
        <v>412015</v>
      </c>
      <c r="B1138" s="180" t="s">
        <v>2245</v>
      </c>
      <c r="C1138" s="181">
        <v>0</v>
      </c>
      <c r="D1138" s="181">
        <v>0</v>
      </c>
      <c r="E1138" s="181">
        <v>0</v>
      </c>
      <c r="F1138" s="181">
        <v>0</v>
      </c>
      <c r="G1138" s="181">
        <v>0</v>
      </c>
      <c r="H1138" s="182">
        <v>0</v>
      </c>
      <c r="I1138" s="170"/>
    </row>
    <row r="1139" spans="1:9" x14ac:dyDescent="0.3">
      <c r="A1139" s="179">
        <v>412016</v>
      </c>
      <c r="B1139" s="180" t="s">
        <v>2246</v>
      </c>
      <c r="C1139" s="181">
        <v>0</v>
      </c>
      <c r="D1139" s="181">
        <v>0</v>
      </c>
      <c r="E1139" s="181">
        <v>0</v>
      </c>
      <c r="F1139" s="181">
        <v>0</v>
      </c>
      <c r="G1139" s="181">
        <v>0</v>
      </c>
      <c r="H1139" s="182">
        <v>0</v>
      </c>
      <c r="I1139" s="170"/>
    </row>
    <row r="1140" spans="1:9" x14ac:dyDescent="0.3">
      <c r="A1140" s="179">
        <v>412017</v>
      </c>
      <c r="B1140" s="180" t="s">
        <v>2247</v>
      </c>
      <c r="C1140" s="181">
        <v>0</v>
      </c>
      <c r="D1140" s="181">
        <v>0</v>
      </c>
      <c r="E1140" s="181">
        <v>0</v>
      </c>
      <c r="F1140" s="181">
        <v>0</v>
      </c>
      <c r="G1140" s="181">
        <v>0</v>
      </c>
      <c r="H1140" s="182">
        <v>0</v>
      </c>
      <c r="I1140" s="170"/>
    </row>
    <row r="1141" spans="1:9" x14ac:dyDescent="0.3">
      <c r="A1141" s="179">
        <v>412018</v>
      </c>
      <c r="B1141" s="180" t="s">
        <v>2248</v>
      </c>
      <c r="C1141" s="181">
        <v>0</v>
      </c>
      <c r="D1141" s="181">
        <v>0</v>
      </c>
      <c r="E1141" s="181">
        <v>0</v>
      </c>
      <c r="F1141" s="181">
        <v>0</v>
      </c>
      <c r="G1141" s="181">
        <v>0</v>
      </c>
      <c r="H1141" s="182">
        <v>0</v>
      </c>
      <c r="I1141" s="170"/>
    </row>
    <row r="1142" spans="1:9" x14ac:dyDescent="0.3">
      <c r="A1142" s="179">
        <v>412019</v>
      </c>
      <c r="B1142" s="180" t="s">
        <v>2249</v>
      </c>
      <c r="C1142" s="181">
        <v>0</v>
      </c>
      <c r="D1142" s="181">
        <v>0</v>
      </c>
      <c r="E1142" s="181">
        <v>0</v>
      </c>
      <c r="F1142" s="181">
        <v>0</v>
      </c>
      <c r="G1142" s="181">
        <v>0</v>
      </c>
      <c r="H1142" s="182">
        <v>0</v>
      </c>
      <c r="I1142" s="170"/>
    </row>
    <row r="1143" spans="1:9" x14ac:dyDescent="0.3">
      <c r="A1143" s="179">
        <v>412020</v>
      </c>
      <c r="B1143" s="180" t="s">
        <v>2250</v>
      </c>
      <c r="C1143" s="181">
        <v>0</v>
      </c>
      <c r="D1143" s="181">
        <v>0</v>
      </c>
      <c r="E1143" s="181">
        <v>0</v>
      </c>
      <c r="F1143" s="181">
        <v>0</v>
      </c>
      <c r="G1143" s="181">
        <v>0</v>
      </c>
      <c r="H1143" s="182">
        <v>0</v>
      </c>
      <c r="I1143" s="170"/>
    </row>
    <row r="1144" spans="1:9" x14ac:dyDescent="0.3">
      <c r="A1144" s="179">
        <v>412021</v>
      </c>
      <c r="B1144" s="180" t="s">
        <v>362</v>
      </c>
      <c r="C1144" s="181">
        <v>0</v>
      </c>
      <c r="D1144" s="181">
        <v>0</v>
      </c>
      <c r="E1144" s="181">
        <v>0</v>
      </c>
      <c r="F1144" s="181">
        <v>0</v>
      </c>
      <c r="G1144" s="181">
        <v>0</v>
      </c>
      <c r="H1144" s="182">
        <v>0</v>
      </c>
      <c r="I1144" s="170"/>
    </row>
    <row r="1145" spans="1:9" x14ac:dyDescent="0.3">
      <c r="A1145" s="179">
        <v>412022</v>
      </c>
      <c r="B1145" s="180" t="s">
        <v>2251</v>
      </c>
      <c r="C1145" s="181">
        <v>0</v>
      </c>
      <c r="D1145" s="181">
        <v>0</v>
      </c>
      <c r="E1145" s="181">
        <v>0</v>
      </c>
      <c r="F1145" s="181">
        <v>0</v>
      </c>
      <c r="G1145" s="181">
        <v>0</v>
      </c>
      <c r="H1145" s="182">
        <v>0</v>
      </c>
      <c r="I1145" s="170"/>
    </row>
    <row r="1146" spans="1:9" x14ac:dyDescent="0.3">
      <c r="A1146" s="179">
        <v>412023</v>
      </c>
      <c r="B1146" s="180" t="s">
        <v>2252</v>
      </c>
      <c r="C1146" s="181">
        <v>0</v>
      </c>
      <c r="D1146" s="181">
        <v>0</v>
      </c>
      <c r="E1146" s="181">
        <v>0</v>
      </c>
      <c r="F1146" s="181">
        <v>0</v>
      </c>
      <c r="G1146" s="181">
        <v>0</v>
      </c>
      <c r="H1146" s="182">
        <v>0</v>
      </c>
      <c r="I1146" s="170"/>
    </row>
    <row r="1147" spans="1:9" x14ac:dyDescent="0.3">
      <c r="A1147" s="179">
        <v>412024</v>
      </c>
      <c r="B1147" s="180" t="s">
        <v>2253</v>
      </c>
      <c r="C1147" s="181">
        <v>0</v>
      </c>
      <c r="D1147" s="181">
        <v>0</v>
      </c>
      <c r="E1147" s="181">
        <v>0</v>
      </c>
      <c r="F1147" s="181">
        <v>0</v>
      </c>
      <c r="G1147" s="181">
        <v>0</v>
      </c>
      <c r="H1147" s="182">
        <v>0</v>
      </c>
      <c r="I1147" s="170"/>
    </row>
    <row r="1148" spans="1:9" x14ac:dyDescent="0.3">
      <c r="A1148" s="179">
        <v>412025</v>
      </c>
      <c r="B1148" s="180" t="s">
        <v>2254</v>
      </c>
      <c r="C1148" s="181">
        <v>0</v>
      </c>
      <c r="D1148" s="181">
        <v>0</v>
      </c>
      <c r="E1148" s="181">
        <v>0</v>
      </c>
      <c r="F1148" s="181">
        <v>0</v>
      </c>
      <c r="G1148" s="181">
        <v>0</v>
      </c>
      <c r="H1148" s="182">
        <v>0</v>
      </c>
      <c r="I1148" s="170"/>
    </row>
    <row r="1149" spans="1:9" x14ac:dyDescent="0.3">
      <c r="A1149" s="179">
        <v>412026</v>
      </c>
      <c r="B1149" s="180" t="s">
        <v>2255</v>
      </c>
      <c r="C1149" s="181">
        <v>0</v>
      </c>
      <c r="D1149" s="181">
        <v>0</v>
      </c>
      <c r="E1149" s="181">
        <v>0</v>
      </c>
      <c r="F1149" s="181">
        <v>0</v>
      </c>
      <c r="G1149" s="181">
        <v>0</v>
      </c>
      <c r="H1149" s="182">
        <v>0</v>
      </c>
      <c r="I1149" s="170"/>
    </row>
    <row r="1150" spans="1:9" x14ac:dyDescent="0.3">
      <c r="A1150" s="179">
        <v>412027</v>
      </c>
      <c r="B1150" s="180" t="s">
        <v>2256</v>
      </c>
      <c r="C1150" s="181">
        <v>0</v>
      </c>
      <c r="D1150" s="181">
        <v>0</v>
      </c>
      <c r="E1150" s="181">
        <v>0</v>
      </c>
      <c r="F1150" s="181">
        <v>0</v>
      </c>
      <c r="G1150" s="181">
        <v>0</v>
      </c>
      <c r="H1150" s="182">
        <v>0</v>
      </c>
      <c r="I1150" s="170"/>
    </row>
    <row r="1151" spans="1:9" x14ac:dyDescent="0.3">
      <c r="A1151" s="179">
        <v>412028</v>
      </c>
      <c r="B1151" s="180" t="s">
        <v>2257</v>
      </c>
      <c r="C1151" s="181">
        <v>0</v>
      </c>
      <c r="D1151" s="181">
        <v>0</v>
      </c>
      <c r="E1151" s="181">
        <v>0</v>
      </c>
      <c r="F1151" s="181">
        <v>0</v>
      </c>
      <c r="G1151" s="181">
        <v>0</v>
      </c>
      <c r="H1151" s="182">
        <v>0</v>
      </c>
      <c r="I1151" s="170"/>
    </row>
    <row r="1152" spans="1:9" x14ac:dyDescent="0.3">
      <c r="A1152" s="179">
        <v>412029</v>
      </c>
      <c r="B1152" s="180" t="s">
        <v>2258</v>
      </c>
      <c r="C1152" s="181">
        <v>0</v>
      </c>
      <c r="D1152" s="181">
        <v>0</v>
      </c>
      <c r="E1152" s="181">
        <v>0</v>
      </c>
      <c r="F1152" s="181">
        <v>0</v>
      </c>
      <c r="G1152" s="181">
        <v>0</v>
      </c>
      <c r="H1152" s="182">
        <v>0</v>
      </c>
      <c r="I1152" s="170"/>
    </row>
    <row r="1153" spans="1:9" x14ac:dyDescent="0.3">
      <c r="A1153" s="179">
        <v>412030</v>
      </c>
      <c r="B1153" s="180" t="s">
        <v>2259</v>
      </c>
      <c r="C1153" s="181">
        <v>0</v>
      </c>
      <c r="D1153" s="181">
        <v>0</v>
      </c>
      <c r="E1153" s="181">
        <v>0</v>
      </c>
      <c r="F1153" s="181">
        <v>0</v>
      </c>
      <c r="G1153" s="181">
        <v>0</v>
      </c>
      <c r="H1153" s="182">
        <v>0</v>
      </c>
      <c r="I1153" s="170"/>
    </row>
    <row r="1154" spans="1:9" x14ac:dyDescent="0.3">
      <c r="A1154" s="179">
        <v>412031</v>
      </c>
      <c r="B1154" s="180" t="s">
        <v>2260</v>
      </c>
      <c r="C1154" s="181">
        <v>0</v>
      </c>
      <c r="D1154" s="181">
        <v>0</v>
      </c>
      <c r="E1154" s="181">
        <v>0</v>
      </c>
      <c r="F1154" s="181">
        <v>0</v>
      </c>
      <c r="G1154" s="181">
        <v>0</v>
      </c>
      <c r="H1154" s="182">
        <v>0</v>
      </c>
      <c r="I1154" s="170"/>
    </row>
    <row r="1155" spans="1:9" x14ac:dyDescent="0.3">
      <c r="A1155" s="179">
        <v>412032</v>
      </c>
      <c r="B1155" s="180" t="s">
        <v>2261</v>
      </c>
      <c r="C1155" s="181">
        <v>0</v>
      </c>
      <c r="D1155" s="181">
        <v>0</v>
      </c>
      <c r="E1155" s="181">
        <v>0</v>
      </c>
      <c r="F1155" s="181">
        <v>0</v>
      </c>
      <c r="G1155" s="181">
        <v>0</v>
      </c>
      <c r="H1155" s="182">
        <v>0</v>
      </c>
      <c r="I1155" s="170"/>
    </row>
    <row r="1156" spans="1:9" x14ac:dyDescent="0.3">
      <c r="A1156" s="179">
        <v>412033</v>
      </c>
      <c r="B1156" s="180" t="s">
        <v>2262</v>
      </c>
      <c r="C1156" s="181">
        <v>0</v>
      </c>
      <c r="D1156" s="181">
        <v>0</v>
      </c>
      <c r="E1156" s="181">
        <v>0</v>
      </c>
      <c r="F1156" s="181">
        <v>0</v>
      </c>
      <c r="G1156" s="181">
        <v>0</v>
      </c>
      <c r="H1156" s="182">
        <v>0</v>
      </c>
      <c r="I1156" s="170"/>
    </row>
    <row r="1157" spans="1:9" x14ac:dyDescent="0.3">
      <c r="A1157" s="179">
        <v>412034</v>
      </c>
      <c r="B1157" s="180" t="s">
        <v>349</v>
      </c>
      <c r="C1157" s="181">
        <v>0</v>
      </c>
      <c r="D1157" s="181">
        <v>0</v>
      </c>
      <c r="E1157" s="181">
        <v>0</v>
      </c>
      <c r="F1157" s="181">
        <v>0</v>
      </c>
      <c r="G1157" s="181">
        <v>0</v>
      </c>
      <c r="H1157" s="182">
        <v>0</v>
      </c>
      <c r="I1157" s="170"/>
    </row>
    <row r="1158" spans="1:9" x14ac:dyDescent="0.3">
      <c r="A1158" s="179">
        <v>412035</v>
      </c>
      <c r="B1158" s="180" t="s">
        <v>2263</v>
      </c>
      <c r="C1158" s="181">
        <v>0</v>
      </c>
      <c r="D1158" s="181">
        <v>0</v>
      </c>
      <c r="E1158" s="181">
        <v>0</v>
      </c>
      <c r="F1158" s="181">
        <v>0</v>
      </c>
      <c r="G1158" s="181">
        <v>0</v>
      </c>
      <c r="H1158" s="182">
        <v>0</v>
      </c>
      <c r="I1158" s="170"/>
    </row>
    <row r="1159" spans="1:9" x14ac:dyDescent="0.3">
      <c r="A1159" s="179">
        <v>412036</v>
      </c>
      <c r="B1159" s="180" t="s">
        <v>2264</v>
      </c>
      <c r="C1159" s="181">
        <v>0</v>
      </c>
      <c r="D1159" s="181">
        <v>0</v>
      </c>
      <c r="E1159" s="181">
        <v>0</v>
      </c>
      <c r="F1159" s="181">
        <v>0</v>
      </c>
      <c r="G1159" s="181">
        <v>0</v>
      </c>
      <c r="H1159" s="182">
        <v>0</v>
      </c>
      <c r="I1159" s="170"/>
    </row>
    <row r="1160" spans="1:9" x14ac:dyDescent="0.3">
      <c r="A1160" s="179">
        <v>412037</v>
      </c>
      <c r="B1160" s="180" t="s">
        <v>2265</v>
      </c>
      <c r="C1160" s="181">
        <v>0</v>
      </c>
      <c r="D1160" s="181">
        <v>0</v>
      </c>
      <c r="E1160" s="181">
        <v>0</v>
      </c>
      <c r="F1160" s="181">
        <v>0</v>
      </c>
      <c r="G1160" s="181">
        <v>0</v>
      </c>
      <c r="H1160" s="182">
        <v>0</v>
      </c>
      <c r="I1160" s="170"/>
    </row>
    <row r="1161" spans="1:9" x14ac:dyDescent="0.3">
      <c r="A1161" s="179">
        <v>412038</v>
      </c>
      <c r="B1161" s="180" t="s">
        <v>2266</v>
      </c>
      <c r="C1161" s="181">
        <v>0</v>
      </c>
      <c r="D1161" s="181">
        <v>0</v>
      </c>
      <c r="E1161" s="181">
        <v>0</v>
      </c>
      <c r="F1161" s="181">
        <v>0</v>
      </c>
      <c r="G1161" s="181">
        <v>0</v>
      </c>
      <c r="H1161" s="182">
        <v>0</v>
      </c>
      <c r="I1161" s="170"/>
    </row>
    <row r="1162" spans="1:9" x14ac:dyDescent="0.3">
      <c r="A1162" s="179">
        <v>412039</v>
      </c>
      <c r="B1162" s="180" t="s">
        <v>2267</v>
      </c>
      <c r="C1162" s="181">
        <v>0</v>
      </c>
      <c r="D1162" s="181">
        <v>0</v>
      </c>
      <c r="E1162" s="181">
        <v>0</v>
      </c>
      <c r="F1162" s="181">
        <v>0</v>
      </c>
      <c r="G1162" s="181">
        <v>0</v>
      </c>
      <c r="H1162" s="182">
        <v>0</v>
      </c>
      <c r="I1162" s="170"/>
    </row>
    <row r="1163" spans="1:9" x14ac:dyDescent="0.3">
      <c r="A1163" s="179">
        <v>412040</v>
      </c>
      <c r="B1163" s="180" t="s">
        <v>2268</v>
      </c>
      <c r="C1163" s="181">
        <v>0</v>
      </c>
      <c r="D1163" s="181">
        <v>0</v>
      </c>
      <c r="E1163" s="181">
        <v>0</v>
      </c>
      <c r="F1163" s="181">
        <v>0</v>
      </c>
      <c r="G1163" s="181">
        <v>0</v>
      </c>
      <c r="H1163" s="182">
        <v>0</v>
      </c>
      <c r="I1163" s="170"/>
    </row>
    <row r="1164" spans="1:9" x14ac:dyDescent="0.3">
      <c r="A1164" s="179">
        <v>412041</v>
      </c>
      <c r="B1164" s="180" t="s">
        <v>2269</v>
      </c>
      <c r="C1164" s="181">
        <v>0</v>
      </c>
      <c r="D1164" s="181">
        <v>0</v>
      </c>
      <c r="E1164" s="181">
        <v>0</v>
      </c>
      <c r="F1164" s="181">
        <v>0</v>
      </c>
      <c r="G1164" s="181">
        <v>0</v>
      </c>
      <c r="H1164" s="182">
        <v>0</v>
      </c>
      <c r="I1164" s="170"/>
    </row>
    <row r="1165" spans="1:9" x14ac:dyDescent="0.3">
      <c r="A1165" s="179">
        <v>412042</v>
      </c>
      <c r="B1165" s="180" t="s">
        <v>2270</v>
      </c>
      <c r="C1165" s="181">
        <v>0</v>
      </c>
      <c r="D1165" s="181">
        <v>0</v>
      </c>
      <c r="E1165" s="181">
        <v>0</v>
      </c>
      <c r="F1165" s="181">
        <v>0</v>
      </c>
      <c r="G1165" s="181">
        <v>0</v>
      </c>
      <c r="H1165" s="182">
        <v>0</v>
      </c>
      <c r="I1165" s="170"/>
    </row>
    <row r="1166" spans="1:9" x14ac:dyDescent="0.3">
      <c r="A1166" s="179">
        <v>412043</v>
      </c>
      <c r="B1166" s="180" t="s">
        <v>2271</v>
      </c>
      <c r="C1166" s="181">
        <v>0</v>
      </c>
      <c r="D1166" s="181">
        <v>0</v>
      </c>
      <c r="E1166" s="181">
        <v>0</v>
      </c>
      <c r="F1166" s="181">
        <v>0</v>
      </c>
      <c r="G1166" s="181">
        <v>0</v>
      </c>
      <c r="H1166" s="182">
        <v>0</v>
      </c>
      <c r="I1166" s="170"/>
    </row>
    <row r="1167" spans="1:9" x14ac:dyDescent="0.3">
      <c r="A1167" s="179">
        <v>412044</v>
      </c>
      <c r="B1167" s="180" t="s">
        <v>2272</v>
      </c>
      <c r="C1167" s="181">
        <v>0</v>
      </c>
      <c r="D1167" s="181">
        <v>0</v>
      </c>
      <c r="E1167" s="181">
        <v>0</v>
      </c>
      <c r="F1167" s="181">
        <v>0</v>
      </c>
      <c r="G1167" s="181">
        <v>0</v>
      </c>
      <c r="H1167" s="182">
        <v>0</v>
      </c>
      <c r="I1167" s="170"/>
    </row>
    <row r="1168" spans="1:9" x14ac:dyDescent="0.3">
      <c r="A1168" s="179">
        <v>412045</v>
      </c>
      <c r="B1168" s="180" t="s">
        <v>2273</v>
      </c>
      <c r="C1168" s="181">
        <v>0</v>
      </c>
      <c r="D1168" s="181">
        <v>0</v>
      </c>
      <c r="E1168" s="181">
        <v>0</v>
      </c>
      <c r="F1168" s="181">
        <v>0</v>
      </c>
      <c r="G1168" s="181">
        <v>0</v>
      </c>
      <c r="H1168" s="182">
        <v>0</v>
      </c>
      <c r="I1168" s="170"/>
    </row>
    <row r="1169" spans="1:9" x14ac:dyDescent="0.3">
      <c r="A1169" s="179">
        <v>412046</v>
      </c>
      <c r="B1169" s="180" t="s">
        <v>2274</v>
      </c>
      <c r="C1169" s="181">
        <v>0</v>
      </c>
      <c r="D1169" s="181">
        <v>0</v>
      </c>
      <c r="E1169" s="181">
        <v>0</v>
      </c>
      <c r="F1169" s="181">
        <v>0</v>
      </c>
      <c r="G1169" s="181">
        <v>0</v>
      </c>
      <c r="H1169" s="182">
        <v>0</v>
      </c>
      <c r="I1169" s="170"/>
    </row>
    <row r="1170" spans="1:9" x14ac:dyDescent="0.3">
      <c r="A1170" s="179">
        <v>412047</v>
      </c>
      <c r="B1170" s="180" t="s">
        <v>2275</v>
      </c>
      <c r="C1170" s="181">
        <v>0</v>
      </c>
      <c r="D1170" s="181">
        <v>0</v>
      </c>
      <c r="E1170" s="181">
        <v>0</v>
      </c>
      <c r="F1170" s="181">
        <v>0</v>
      </c>
      <c r="G1170" s="181">
        <v>0</v>
      </c>
      <c r="H1170" s="182">
        <v>0</v>
      </c>
      <c r="I1170" s="170"/>
    </row>
    <row r="1171" spans="1:9" x14ac:dyDescent="0.3">
      <c r="A1171" s="179">
        <v>412048</v>
      </c>
      <c r="B1171" s="180" t="s">
        <v>2276</v>
      </c>
      <c r="C1171" s="181">
        <v>0</v>
      </c>
      <c r="D1171" s="181">
        <v>0</v>
      </c>
      <c r="E1171" s="181">
        <v>0</v>
      </c>
      <c r="F1171" s="181">
        <v>0</v>
      </c>
      <c r="G1171" s="181">
        <v>0</v>
      </c>
      <c r="H1171" s="182">
        <v>0</v>
      </c>
      <c r="I1171" s="170"/>
    </row>
    <row r="1172" spans="1:9" x14ac:dyDescent="0.3">
      <c r="A1172" s="179">
        <v>412049</v>
      </c>
      <c r="B1172" s="180" t="s">
        <v>2277</v>
      </c>
      <c r="C1172" s="181">
        <v>0</v>
      </c>
      <c r="D1172" s="181">
        <v>0</v>
      </c>
      <c r="E1172" s="181">
        <v>0</v>
      </c>
      <c r="F1172" s="181">
        <v>0</v>
      </c>
      <c r="G1172" s="181">
        <v>0</v>
      </c>
      <c r="H1172" s="182">
        <v>0</v>
      </c>
      <c r="I1172" s="170"/>
    </row>
    <row r="1173" spans="1:9" x14ac:dyDescent="0.3">
      <c r="A1173" s="179">
        <v>412050</v>
      </c>
      <c r="B1173" s="180" t="s">
        <v>2278</v>
      </c>
      <c r="C1173" s="181">
        <v>0</v>
      </c>
      <c r="D1173" s="181">
        <v>0</v>
      </c>
      <c r="E1173" s="181">
        <v>0</v>
      </c>
      <c r="F1173" s="181">
        <v>0</v>
      </c>
      <c r="G1173" s="181">
        <v>0</v>
      </c>
      <c r="H1173" s="182">
        <v>0</v>
      </c>
      <c r="I1173" s="170"/>
    </row>
    <row r="1174" spans="1:9" x14ac:dyDescent="0.3">
      <c r="A1174" s="179">
        <v>412051</v>
      </c>
      <c r="B1174" s="180" t="s">
        <v>2279</v>
      </c>
      <c r="C1174" s="181">
        <v>0</v>
      </c>
      <c r="D1174" s="181">
        <v>0</v>
      </c>
      <c r="E1174" s="181">
        <v>0</v>
      </c>
      <c r="F1174" s="181">
        <v>0</v>
      </c>
      <c r="G1174" s="181">
        <v>0</v>
      </c>
      <c r="H1174" s="182">
        <v>0</v>
      </c>
      <c r="I1174" s="170"/>
    </row>
    <row r="1175" spans="1:9" x14ac:dyDescent="0.3">
      <c r="A1175" s="179">
        <v>412052</v>
      </c>
      <c r="B1175" s="180" t="s">
        <v>2280</v>
      </c>
      <c r="C1175" s="181">
        <v>0</v>
      </c>
      <c r="D1175" s="181">
        <v>0</v>
      </c>
      <c r="E1175" s="181">
        <v>0</v>
      </c>
      <c r="F1175" s="181">
        <v>0</v>
      </c>
      <c r="G1175" s="181">
        <v>0</v>
      </c>
      <c r="H1175" s="182">
        <v>0</v>
      </c>
      <c r="I1175" s="170"/>
    </row>
    <row r="1176" spans="1:9" x14ac:dyDescent="0.3">
      <c r="A1176" s="179">
        <v>412053</v>
      </c>
      <c r="B1176" s="180" t="s">
        <v>2281</v>
      </c>
      <c r="C1176" s="181">
        <v>0</v>
      </c>
      <c r="D1176" s="181">
        <v>0</v>
      </c>
      <c r="E1176" s="181">
        <v>0</v>
      </c>
      <c r="F1176" s="181">
        <v>0</v>
      </c>
      <c r="G1176" s="181">
        <v>0</v>
      </c>
      <c r="H1176" s="182">
        <v>0</v>
      </c>
      <c r="I1176" s="170"/>
    </row>
    <row r="1177" spans="1:9" x14ac:dyDescent="0.3">
      <c r="A1177" s="179">
        <v>412054</v>
      </c>
      <c r="B1177" s="180" t="s">
        <v>2282</v>
      </c>
      <c r="C1177" s="181">
        <v>0</v>
      </c>
      <c r="D1177" s="181">
        <v>0</v>
      </c>
      <c r="E1177" s="181">
        <v>0</v>
      </c>
      <c r="F1177" s="181">
        <v>0</v>
      </c>
      <c r="G1177" s="181">
        <v>0</v>
      </c>
      <c r="H1177" s="182">
        <v>0</v>
      </c>
      <c r="I1177" s="170"/>
    </row>
    <row r="1178" spans="1:9" x14ac:dyDescent="0.3">
      <c r="A1178" s="179">
        <v>412055</v>
      </c>
      <c r="B1178" s="180" t="s">
        <v>328</v>
      </c>
      <c r="C1178" s="181">
        <v>0</v>
      </c>
      <c r="D1178" s="181">
        <v>0</v>
      </c>
      <c r="E1178" s="181">
        <v>0</v>
      </c>
      <c r="F1178" s="181">
        <v>0</v>
      </c>
      <c r="G1178" s="181">
        <v>0</v>
      </c>
      <c r="H1178" s="182">
        <v>0</v>
      </c>
      <c r="I1178" s="170"/>
    </row>
    <row r="1179" spans="1:9" x14ac:dyDescent="0.3">
      <c r="A1179" s="179">
        <v>412056</v>
      </c>
      <c r="B1179" s="180" t="s">
        <v>2283</v>
      </c>
      <c r="C1179" s="181">
        <v>0</v>
      </c>
      <c r="D1179" s="181">
        <v>0</v>
      </c>
      <c r="E1179" s="181">
        <v>0</v>
      </c>
      <c r="F1179" s="181">
        <v>0</v>
      </c>
      <c r="G1179" s="181">
        <v>0</v>
      </c>
      <c r="H1179" s="182">
        <v>0</v>
      </c>
      <c r="I1179" s="170"/>
    </row>
    <row r="1180" spans="1:9" x14ac:dyDescent="0.3">
      <c r="A1180" s="179">
        <v>412057</v>
      </c>
      <c r="B1180" s="180" t="s">
        <v>2284</v>
      </c>
      <c r="C1180" s="181">
        <v>0</v>
      </c>
      <c r="D1180" s="181">
        <v>0</v>
      </c>
      <c r="E1180" s="181">
        <v>0</v>
      </c>
      <c r="F1180" s="181">
        <v>0</v>
      </c>
      <c r="G1180" s="181">
        <v>0</v>
      </c>
      <c r="H1180" s="182">
        <v>0</v>
      </c>
      <c r="I1180" s="170"/>
    </row>
    <row r="1181" spans="1:9" x14ac:dyDescent="0.3">
      <c r="A1181" s="179">
        <v>412058</v>
      </c>
      <c r="B1181" s="180" t="s">
        <v>325</v>
      </c>
      <c r="C1181" s="181">
        <v>0</v>
      </c>
      <c r="D1181" s="181">
        <v>0</v>
      </c>
      <c r="E1181" s="181">
        <v>0</v>
      </c>
      <c r="F1181" s="181">
        <v>0</v>
      </c>
      <c r="G1181" s="181">
        <v>0</v>
      </c>
      <c r="H1181" s="182">
        <v>0</v>
      </c>
      <c r="I1181" s="170"/>
    </row>
    <row r="1182" spans="1:9" x14ac:dyDescent="0.3">
      <c r="A1182" s="179">
        <v>412059</v>
      </c>
      <c r="B1182" s="180" t="s">
        <v>2285</v>
      </c>
      <c r="C1182" s="181">
        <v>0</v>
      </c>
      <c r="D1182" s="181">
        <v>0</v>
      </c>
      <c r="E1182" s="181">
        <v>0</v>
      </c>
      <c r="F1182" s="181">
        <v>0</v>
      </c>
      <c r="G1182" s="181">
        <v>0</v>
      </c>
      <c r="H1182" s="182">
        <v>0</v>
      </c>
      <c r="I1182" s="170"/>
    </row>
    <row r="1183" spans="1:9" x14ac:dyDescent="0.3">
      <c r="A1183" s="179">
        <v>412060</v>
      </c>
      <c r="B1183" s="180" t="s">
        <v>2286</v>
      </c>
      <c r="C1183" s="181">
        <v>0</v>
      </c>
      <c r="D1183" s="181">
        <v>0</v>
      </c>
      <c r="E1183" s="181">
        <v>0</v>
      </c>
      <c r="F1183" s="181">
        <v>0</v>
      </c>
      <c r="G1183" s="181">
        <v>0</v>
      </c>
      <c r="H1183" s="182">
        <v>0</v>
      </c>
      <c r="I1183" s="170"/>
    </row>
    <row r="1184" spans="1:9" x14ac:dyDescent="0.3">
      <c r="A1184" s="179">
        <v>412061</v>
      </c>
      <c r="B1184" s="180" t="s">
        <v>322</v>
      </c>
      <c r="C1184" s="181">
        <v>0</v>
      </c>
      <c r="D1184" s="181">
        <v>0</v>
      </c>
      <c r="E1184" s="181">
        <v>0</v>
      </c>
      <c r="F1184" s="181">
        <v>0</v>
      </c>
      <c r="G1184" s="181">
        <v>0</v>
      </c>
      <c r="H1184" s="182">
        <v>0</v>
      </c>
      <c r="I1184" s="170"/>
    </row>
    <row r="1185" spans="1:9" x14ac:dyDescent="0.3">
      <c r="A1185" s="179">
        <v>412062</v>
      </c>
      <c r="B1185" s="180" t="s">
        <v>2287</v>
      </c>
      <c r="C1185" s="181">
        <v>0</v>
      </c>
      <c r="D1185" s="181">
        <v>0</v>
      </c>
      <c r="E1185" s="181">
        <v>0</v>
      </c>
      <c r="F1185" s="181">
        <v>0</v>
      </c>
      <c r="G1185" s="181">
        <v>0</v>
      </c>
      <c r="H1185" s="182">
        <v>0</v>
      </c>
      <c r="I1185" s="170"/>
    </row>
    <row r="1186" spans="1:9" x14ac:dyDescent="0.3">
      <c r="A1186" s="179">
        <v>412063</v>
      </c>
      <c r="B1186" s="180" t="s">
        <v>2288</v>
      </c>
      <c r="C1186" s="181">
        <v>0</v>
      </c>
      <c r="D1186" s="181">
        <v>0</v>
      </c>
      <c r="E1186" s="181">
        <v>0</v>
      </c>
      <c r="F1186" s="181">
        <v>0</v>
      </c>
      <c r="G1186" s="181">
        <v>0</v>
      </c>
      <c r="H1186" s="182">
        <v>0</v>
      </c>
      <c r="I1186" s="170"/>
    </row>
    <row r="1187" spans="1:9" x14ac:dyDescent="0.3">
      <c r="A1187" s="179">
        <v>412064</v>
      </c>
      <c r="B1187" s="180" t="s">
        <v>2289</v>
      </c>
      <c r="C1187" s="181">
        <v>0</v>
      </c>
      <c r="D1187" s="181">
        <v>0</v>
      </c>
      <c r="E1187" s="181">
        <v>0</v>
      </c>
      <c r="F1187" s="181">
        <v>0</v>
      </c>
      <c r="G1187" s="181">
        <v>0</v>
      </c>
      <c r="H1187" s="182">
        <v>0</v>
      </c>
      <c r="I1187" s="170"/>
    </row>
    <row r="1188" spans="1:9" x14ac:dyDescent="0.3">
      <c r="A1188" s="179">
        <v>412065</v>
      </c>
      <c r="B1188" s="180" t="s">
        <v>2290</v>
      </c>
      <c r="C1188" s="181">
        <v>0</v>
      </c>
      <c r="D1188" s="181">
        <v>0</v>
      </c>
      <c r="E1188" s="181">
        <v>0</v>
      </c>
      <c r="F1188" s="181">
        <v>0</v>
      </c>
      <c r="G1188" s="181">
        <v>0</v>
      </c>
      <c r="H1188" s="182">
        <v>0</v>
      </c>
      <c r="I1188" s="170"/>
    </row>
    <row r="1189" spans="1:9" x14ac:dyDescent="0.3">
      <c r="A1189" s="179">
        <v>412066</v>
      </c>
      <c r="B1189" s="180" t="s">
        <v>2291</v>
      </c>
      <c r="C1189" s="181">
        <v>0</v>
      </c>
      <c r="D1189" s="181">
        <v>0</v>
      </c>
      <c r="E1189" s="181">
        <v>0</v>
      </c>
      <c r="F1189" s="181">
        <v>0</v>
      </c>
      <c r="G1189" s="181">
        <v>0</v>
      </c>
      <c r="H1189" s="182">
        <v>0</v>
      </c>
      <c r="I1189" s="170"/>
    </row>
    <row r="1190" spans="1:9" x14ac:dyDescent="0.3">
      <c r="A1190" s="179">
        <v>412067</v>
      </c>
      <c r="B1190" s="180" t="s">
        <v>2292</v>
      </c>
      <c r="C1190" s="181">
        <v>0</v>
      </c>
      <c r="D1190" s="181">
        <v>0</v>
      </c>
      <c r="E1190" s="181">
        <v>0</v>
      </c>
      <c r="F1190" s="181">
        <v>0</v>
      </c>
      <c r="G1190" s="181">
        <v>0</v>
      </c>
      <c r="H1190" s="182">
        <v>0</v>
      </c>
      <c r="I1190" s="170"/>
    </row>
    <row r="1191" spans="1:9" x14ac:dyDescent="0.3">
      <c r="A1191" s="179">
        <v>412068</v>
      </c>
      <c r="B1191" s="180" t="s">
        <v>2293</v>
      </c>
      <c r="C1191" s="181">
        <v>0</v>
      </c>
      <c r="D1191" s="181">
        <v>0</v>
      </c>
      <c r="E1191" s="181">
        <v>0</v>
      </c>
      <c r="F1191" s="181">
        <v>0</v>
      </c>
      <c r="G1191" s="181">
        <v>0</v>
      </c>
      <c r="H1191" s="182">
        <v>0</v>
      </c>
      <c r="I1191" s="170"/>
    </row>
    <row r="1192" spans="1:9" x14ac:dyDescent="0.3">
      <c r="A1192" s="179">
        <v>412069</v>
      </c>
      <c r="B1192" s="180" t="s">
        <v>2294</v>
      </c>
      <c r="C1192" s="181">
        <v>0</v>
      </c>
      <c r="D1192" s="181">
        <v>0</v>
      </c>
      <c r="E1192" s="181">
        <v>0</v>
      </c>
      <c r="F1192" s="181">
        <v>0</v>
      </c>
      <c r="G1192" s="181">
        <v>0</v>
      </c>
      <c r="H1192" s="182">
        <v>0</v>
      </c>
      <c r="I1192" s="170"/>
    </row>
    <row r="1193" spans="1:9" x14ac:dyDescent="0.3">
      <c r="A1193" s="179">
        <v>412070</v>
      </c>
      <c r="B1193" s="180" t="s">
        <v>2295</v>
      </c>
      <c r="C1193" s="181">
        <v>0</v>
      </c>
      <c r="D1193" s="181">
        <v>0</v>
      </c>
      <c r="E1193" s="181">
        <v>0</v>
      </c>
      <c r="F1193" s="181">
        <v>0</v>
      </c>
      <c r="G1193" s="181">
        <v>0</v>
      </c>
      <c r="H1193" s="182">
        <v>0</v>
      </c>
      <c r="I1193" s="170"/>
    </row>
    <row r="1194" spans="1:9" x14ac:dyDescent="0.3">
      <c r="A1194" s="179">
        <v>412071</v>
      </c>
      <c r="B1194" s="180" t="s">
        <v>2296</v>
      </c>
      <c r="C1194" s="181">
        <v>0</v>
      </c>
      <c r="D1194" s="181">
        <v>0</v>
      </c>
      <c r="E1194" s="181">
        <v>0</v>
      </c>
      <c r="F1194" s="181">
        <v>0</v>
      </c>
      <c r="G1194" s="181">
        <v>0</v>
      </c>
      <c r="H1194" s="182">
        <v>0</v>
      </c>
      <c r="I1194" s="170"/>
    </row>
    <row r="1195" spans="1:9" x14ac:dyDescent="0.3">
      <c r="A1195" s="179">
        <v>412072</v>
      </c>
      <c r="B1195" s="180" t="s">
        <v>2297</v>
      </c>
      <c r="C1195" s="181">
        <v>0</v>
      </c>
      <c r="D1195" s="181">
        <v>0</v>
      </c>
      <c r="E1195" s="181">
        <v>0</v>
      </c>
      <c r="F1195" s="181">
        <v>0</v>
      </c>
      <c r="G1195" s="181">
        <v>0</v>
      </c>
      <c r="H1195" s="182">
        <v>0</v>
      </c>
      <c r="I1195" s="170"/>
    </row>
    <row r="1196" spans="1:9" x14ac:dyDescent="0.3">
      <c r="A1196" s="179">
        <v>412073</v>
      </c>
      <c r="B1196" s="180" t="s">
        <v>2298</v>
      </c>
      <c r="C1196" s="181">
        <v>0</v>
      </c>
      <c r="D1196" s="181">
        <v>0</v>
      </c>
      <c r="E1196" s="181">
        <v>0</v>
      </c>
      <c r="F1196" s="181">
        <v>0</v>
      </c>
      <c r="G1196" s="181">
        <v>0</v>
      </c>
      <c r="H1196" s="182">
        <v>0</v>
      </c>
      <c r="I1196" s="170"/>
    </row>
    <row r="1197" spans="1:9" x14ac:dyDescent="0.3">
      <c r="A1197" s="179">
        <v>412074</v>
      </c>
      <c r="B1197" s="180" t="s">
        <v>2299</v>
      </c>
      <c r="C1197" s="181">
        <v>0</v>
      </c>
      <c r="D1197" s="181">
        <v>0</v>
      </c>
      <c r="E1197" s="181">
        <v>0</v>
      </c>
      <c r="F1197" s="181">
        <v>0</v>
      </c>
      <c r="G1197" s="181">
        <v>0</v>
      </c>
      <c r="H1197" s="182">
        <v>0</v>
      </c>
      <c r="I1197" s="170"/>
    </row>
    <row r="1198" spans="1:9" x14ac:dyDescent="0.3">
      <c r="A1198" s="179">
        <v>412075</v>
      </c>
      <c r="B1198" s="180" t="s">
        <v>2300</v>
      </c>
      <c r="C1198" s="181">
        <v>0</v>
      </c>
      <c r="D1198" s="181">
        <v>0</v>
      </c>
      <c r="E1198" s="181">
        <v>0</v>
      </c>
      <c r="F1198" s="181">
        <v>0</v>
      </c>
      <c r="G1198" s="181">
        <v>0</v>
      </c>
      <c r="H1198" s="182">
        <v>0</v>
      </c>
      <c r="I1198" s="170"/>
    </row>
    <row r="1199" spans="1:9" x14ac:dyDescent="0.3">
      <c r="A1199" s="179">
        <v>412076</v>
      </c>
      <c r="B1199" s="180" t="s">
        <v>2301</v>
      </c>
      <c r="C1199" s="181">
        <v>0</v>
      </c>
      <c r="D1199" s="181">
        <v>0</v>
      </c>
      <c r="E1199" s="181">
        <v>0</v>
      </c>
      <c r="F1199" s="181">
        <v>0</v>
      </c>
      <c r="G1199" s="181">
        <v>0</v>
      </c>
      <c r="H1199" s="182">
        <v>0</v>
      </c>
      <c r="I1199" s="170"/>
    </row>
    <row r="1200" spans="1:9" x14ac:dyDescent="0.3">
      <c r="A1200" s="179">
        <v>412077</v>
      </c>
      <c r="B1200" s="180" t="s">
        <v>2302</v>
      </c>
      <c r="C1200" s="181">
        <v>0</v>
      </c>
      <c r="D1200" s="181">
        <v>0</v>
      </c>
      <c r="E1200" s="181">
        <v>0</v>
      </c>
      <c r="F1200" s="181">
        <v>0</v>
      </c>
      <c r="G1200" s="181">
        <v>0</v>
      </c>
      <c r="H1200" s="182">
        <v>0</v>
      </c>
      <c r="I1200" s="170"/>
    </row>
    <row r="1201" spans="1:9" x14ac:dyDescent="0.3">
      <c r="A1201" s="179">
        <v>412078</v>
      </c>
      <c r="B1201" s="180" t="s">
        <v>2303</v>
      </c>
      <c r="C1201" s="181">
        <v>0</v>
      </c>
      <c r="D1201" s="181">
        <v>0</v>
      </c>
      <c r="E1201" s="181">
        <v>0</v>
      </c>
      <c r="F1201" s="181">
        <v>0</v>
      </c>
      <c r="G1201" s="181">
        <v>0</v>
      </c>
      <c r="H1201" s="182">
        <v>0</v>
      </c>
      <c r="I1201" s="170"/>
    </row>
    <row r="1202" spans="1:9" x14ac:dyDescent="0.3">
      <c r="A1202" s="179">
        <v>412079</v>
      </c>
      <c r="B1202" s="180" t="s">
        <v>2304</v>
      </c>
      <c r="C1202" s="181">
        <v>0</v>
      </c>
      <c r="D1202" s="181">
        <v>0</v>
      </c>
      <c r="E1202" s="181">
        <v>0</v>
      </c>
      <c r="F1202" s="181">
        <v>0</v>
      </c>
      <c r="G1202" s="181">
        <v>0</v>
      </c>
      <c r="H1202" s="182">
        <v>0</v>
      </c>
      <c r="I1202" s="170"/>
    </row>
    <row r="1203" spans="1:9" x14ac:dyDescent="0.3">
      <c r="A1203" s="179">
        <v>412080</v>
      </c>
      <c r="B1203" s="180" t="s">
        <v>2305</v>
      </c>
      <c r="C1203" s="181">
        <v>0</v>
      </c>
      <c r="D1203" s="181">
        <v>0</v>
      </c>
      <c r="E1203" s="181">
        <v>0</v>
      </c>
      <c r="F1203" s="181">
        <v>0</v>
      </c>
      <c r="G1203" s="181">
        <v>0</v>
      </c>
      <c r="H1203" s="182">
        <v>0</v>
      </c>
      <c r="I1203" s="170"/>
    </row>
    <row r="1204" spans="1:9" x14ac:dyDescent="0.3">
      <c r="A1204" s="179">
        <v>412081</v>
      </c>
      <c r="B1204" s="180" t="s">
        <v>2306</v>
      </c>
      <c r="C1204" s="181">
        <v>0</v>
      </c>
      <c r="D1204" s="181">
        <v>0</v>
      </c>
      <c r="E1204" s="181">
        <v>0</v>
      </c>
      <c r="F1204" s="181">
        <v>0</v>
      </c>
      <c r="G1204" s="181">
        <v>0</v>
      </c>
      <c r="H1204" s="182">
        <v>0</v>
      </c>
      <c r="I1204" s="170"/>
    </row>
    <row r="1205" spans="1:9" x14ac:dyDescent="0.3">
      <c r="A1205" s="179">
        <v>412082</v>
      </c>
      <c r="B1205" s="180" t="s">
        <v>2307</v>
      </c>
      <c r="C1205" s="181">
        <v>0</v>
      </c>
      <c r="D1205" s="181">
        <v>0</v>
      </c>
      <c r="E1205" s="181">
        <v>0</v>
      </c>
      <c r="F1205" s="181">
        <v>0</v>
      </c>
      <c r="G1205" s="181">
        <v>0</v>
      </c>
      <c r="H1205" s="182">
        <v>0</v>
      </c>
      <c r="I1205" s="170"/>
    </row>
    <row r="1206" spans="1:9" x14ac:dyDescent="0.3">
      <c r="A1206" s="179">
        <v>412083</v>
      </c>
      <c r="B1206" s="180" t="s">
        <v>2308</v>
      </c>
      <c r="C1206" s="181">
        <v>0</v>
      </c>
      <c r="D1206" s="181">
        <v>0</v>
      </c>
      <c r="E1206" s="181">
        <v>0</v>
      </c>
      <c r="F1206" s="181">
        <v>0</v>
      </c>
      <c r="G1206" s="181">
        <v>0</v>
      </c>
      <c r="H1206" s="182">
        <v>0</v>
      </c>
      <c r="I1206" s="170"/>
    </row>
    <row r="1207" spans="1:9" x14ac:dyDescent="0.3">
      <c r="A1207" s="179">
        <v>412084</v>
      </c>
      <c r="B1207" s="180" t="s">
        <v>2309</v>
      </c>
      <c r="C1207" s="181">
        <v>0</v>
      </c>
      <c r="D1207" s="181">
        <v>0</v>
      </c>
      <c r="E1207" s="181">
        <v>0</v>
      </c>
      <c r="F1207" s="181">
        <v>0</v>
      </c>
      <c r="G1207" s="181">
        <v>0</v>
      </c>
      <c r="H1207" s="182">
        <v>0</v>
      </c>
      <c r="I1207" s="170"/>
    </row>
    <row r="1208" spans="1:9" x14ac:dyDescent="0.3">
      <c r="A1208" s="179">
        <v>412085</v>
      </c>
      <c r="B1208" s="180" t="s">
        <v>2310</v>
      </c>
      <c r="C1208" s="181">
        <v>0</v>
      </c>
      <c r="D1208" s="181">
        <v>0</v>
      </c>
      <c r="E1208" s="181">
        <v>0</v>
      </c>
      <c r="F1208" s="181">
        <v>0</v>
      </c>
      <c r="G1208" s="181">
        <v>0</v>
      </c>
      <c r="H1208" s="182">
        <v>0</v>
      </c>
      <c r="I1208" s="170"/>
    </row>
    <row r="1209" spans="1:9" x14ac:dyDescent="0.3">
      <c r="A1209" s="179">
        <v>412086</v>
      </c>
      <c r="B1209" s="180" t="s">
        <v>2311</v>
      </c>
      <c r="C1209" s="181">
        <v>0</v>
      </c>
      <c r="D1209" s="181">
        <v>0</v>
      </c>
      <c r="E1209" s="181">
        <v>0</v>
      </c>
      <c r="F1209" s="181">
        <v>0</v>
      </c>
      <c r="G1209" s="181">
        <v>0</v>
      </c>
      <c r="H1209" s="182">
        <v>0</v>
      </c>
      <c r="I1209" s="170"/>
    </row>
    <row r="1210" spans="1:9" x14ac:dyDescent="0.3">
      <c r="A1210" s="179">
        <v>412087</v>
      </c>
      <c r="B1210" s="180" t="s">
        <v>2312</v>
      </c>
      <c r="C1210" s="181">
        <v>0</v>
      </c>
      <c r="D1210" s="181">
        <v>0</v>
      </c>
      <c r="E1210" s="181">
        <v>0</v>
      </c>
      <c r="F1210" s="181">
        <v>0</v>
      </c>
      <c r="G1210" s="181">
        <v>0</v>
      </c>
      <c r="H1210" s="182">
        <v>0</v>
      </c>
      <c r="I1210" s="170"/>
    </row>
    <row r="1211" spans="1:9" x14ac:dyDescent="0.3">
      <c r="A1211" s="179">
        <v>412088</v>
      </c>
      <c r="B1211" s="180" t="s">
        <v>2313</v>
      </c>
      <c r="C1211" s="181">
        <v>0</v>
      </c>
      <c r="D1211" s="181">
        <v>0</v>
      </c>
      <c r="E1211" s="181">
        <v>0</v>
      </c>
      <c r="F1211" s="181">
        <v>0</v>
      </c>
      <c r="G1211" s="181">
        <v>0</v>
      </c>
      <c r="H1211" s="182">
        <v>0</v>
      </c>
      <c r="I1211" s="170"/>
    </row>
    <row r="1212" spans="1:9" x14ac:dyDescent="0.3">
      <c r="A1212" s="179">
        <v>412089</v>
      </c>
      <c r="B1212" s="180" t="s">
        <v>2314</v>
      </c>
      <c r="C1212" s="181">
        <v>0</v>
      </c>
      <c r="D1212" s="181">
        <v>0</v>
      </c>
      <c r="E1212" s="181">
        <v>0</v>
      </c>
      <c r="F1212" s="181">
        <v>0</v>
      </c>
      <c r="G1212" s="181">
        <v>0</v>
      </c>
      <c r="H1212" s="182">
        <v>0</v>
      </c>
      <c r="I1212" s="170"/>
    </row>
    <row r="1213" spans="1:9" x14ac:dyDescent="0.3">
      <c r="A1213" s="179">
        <v>412090</v>
      </c>
      <c r="B1213" s="180" t="s">
        <v>2315</v>
      </c>
      <c r="C1213" s="181">
        <v>0</v>
      </c>
      <c r="D1213" s="181">
        <v>0</v>
      </c>
      <c r="E1213" s="181">
        <v>0</v>
      </c>
      <c r="F1213" s="181">
        <v>0</v>
      </c>
      <c r="G1213" s="181">
        <v>0</v>
      </c>
      <c r="H1213" s="182">
        <v>0</v>
      </c>
      <c r="I1213" s="170"/>
    </row>
    <row r="1214" spans="1:9" x14ac:dyDescent="0.3">
      <c r="A1214" s="179">
        <v>412091</v>
      </c>
      <c r="B1214" s="180" t="s">
        <v>292</v>
      </c>
      <c r="C1214" s="181">
        <v>0</v>
      </c>
      <c r="D1214" s="181">
        <v>0</v>
      </c>
      <c r="E1214" s="181">
        <v>0</v>
      </c>
      <c r="F1214" s="181">
        <v>0</v>
      </c>
      <c r="G1214" s="181">
        <v>0</v>
      </c>
      <c r="H1214" s="182">
        <v>0</v>
      </c>
      <c r="I1214" s="170"/>
    </row>
    <row r="1215" spans="1:9" x14ac:dyDescent="0.3">
      <c r="A1215" s="179">
        <v>412095</v>
      </c>
      <c r="B1215" s="180" t="s">
        <v>291</v>
      </c>
      <c r="C1215" s="181">
        <v>0</v>
      </c>
      <c r="D1215" s="181">
        <v>0</v>
      </c>
      <c r="E1215" s="181">
        <v>0</v>
      </c>
      <c r="F1215" s="181">
        <v>0</v>
      </c>
      <c r="G1215" s="181">
        <v>0</v>
      </c>
      <c r="H1215" s="182">
        <v>0</v>
      </c>
      <c r="I1215" s="170"/>
    </row>
    <row r="1216" spans="1:9" x14ac:dyDescent="0.3">
      <c r="A1216" s="175">
        <v>412500</v>
      </c>
      <c r="B1216" s="176" t="s">
        <v>290</v>
      </c>
      <c r="C1216" s="177">
        <v>0</v>
      </c>
      <c r="D1216" s="177">
        <v>0</v>
      </c>
      <c r="E1216" s="177">
        <v>0</v>
      </c>
      <c r="F1216" s="177">
        <v>0</v>
      </c>
      <c r="G1216" s="177">
        <v>0</v>
      </c>
      <c r="H1216" s="178">
        <v>0</v>
      </c>
      <c r="I1216" s="170"/>
    </row>
    <row r="1217" spans="1:9" x14ac:dyDescent="0.3">
      <c r="A1217" s="179">
        <v>412505</v>
      </c>
      <c r="B1217" s="180" t="s">
        <v>2316</v>
      </c>
      <c r="C1217" s="181">
        <v>0</v>
      </c>
      <c r="D1217" s="181">
        <v>0</v>
      </c>
      <c r="E1217" s="181">
        <v>0</v>
      </c>
      <c r="F1217" s="181">
        <v>0</v>
      </c>
      <c r="G1217" s="181">
        <v>0</v>
      </c>
      <c r="H1217" s="182">
        <v>0</v>
      </c>
      <c r="I1217" s="170"/>
    </row>
    <row r="1218" spans="1:9" x14ac:dyDescent="0.3">
      <c r="A1218" s="179">
        <v>412510</v>
      </c>
      <c r="B1218" s="180" t="s">
        <v>2317</v>
      </c>
      <c r="C1218" s="181">
        <v>0</v>
      </c>
      <c r="D1218" s="181">
        <v>0</v>
      </c>
      <c r="E1218" s="181">
        <v>0</v>
      </c>
      <c r="F1218" s="181">
        <v>0</v>
      </c>
      <c r="G1218" s="181">
        <v>0</v>
      </c>
      <c r="H1218" s="182">
        <v>0</v>
      </c>
      <c r="I1218" s="170"/>
    </row>
    <row r="1219" spans="1:9" x14ac:dyDescent="0.3">
      <c r="A1219" s="179">
        <v>412515</v>
      </c>
      <c r="B1219" s="180" t="s">
        <v>2318</v>
      </c>
      <c r="C1219" s="181">
        <v>0</v>
      </c>
      <c r="D1219" s="181">
        <v>0</v>
      </c>
      <c r="E1219" s="181">
        <v>0</v>
      </c>
      <c r="F1219" s="181">
        <v>0</v>
      </c>
      <c r="G1219" s="181">
        <v>0</v>
      </c>
      <c r="H1219" s="182">
        <v>0</v>
      </c>
      <c r="I1219" s="170"/>
    </row>
    <row r="1220" spans="1:9" x14ac:dyDescent="0.3">
      <c r="A1220" s="179">
        <v>412595</v>
      </c>
      <c r="B1220" s="180" t="s">
        <v>221</v>
      </c>
      <c r="C1220" s="181">
        <v>0</v>
      </c>
      <c r="D1220" s="181">
        <v>0</v>
      </c>
      <c r="E1220" s="181">
        <v>0</v>
      </c>
      <c r="F1220" s="181">
        <v>0</v>
      </c>
      <c r="G1220" s="181">
        <v>0</v>
      </c>
      <c r="H1220" s="182">
        <v>0</v>
      </c>
      <c r="I1220" s="170"/>
    </row>
    <row r="1221" spans="1:9" x14ac:dyDescent="0.3">
      <c r="A1221" s="175">
        <v>413000</v>
      </c>
      <c r="B1221" s="176" t="s">
        <v>2319</v>
      </c>
      <c r="C1221" s="177">
        <v>0</v>
      </c>
      <c r="D1221" s="177">
        <v>0</v>
      </c>
      <c r="E1221" s="177">
        <v>0</v>
      </c>
      <c r="F1221" s="177">
        <v>0</v>
      </c>
      <c r="G1221" s="177">
        <v>0</v>
      </c>
      <c r="H1221" s="178">
        <v>0</v>
      </c>
      <c r="I1221" s="170"/>
    </row>
    <row r="1222" spans="1:9" x14ac:dyDescent="0.3">
      <c r="A1222" s="179">
        <v>413005</v>
      </c>
      <c r="B1222" s="180" t="s">
        <v>2320</v>
      </c>
      <c r="C1222" s="181">
        <v>0</v>
      </c>
      <c r="D1222" s="181">
        <v>0</v>
      </c>
      <c r="E1222" s="181">
        <v>0</v>
      </c>
      <c r="F1222" s="181">
        <v>0</v>
      </c>
      <c r="G1222" s="181">
        <v>0</v>
      </c>
      <c r="H1222" s="182">
        <v>0</v>
      </c>
      <c r="I1222" s="170"/>
    </row>
    <row r="1223" spans="1:9" x14ac:dyDescent="0.3">
      <c r="A1223" s="179">
        <v>413010</v>
      </c>
      <c r="B1223" s="180" t="s">
        <v>2321</v>
      </c>
      <c r="C1223" s="181">
        <v>0</v>
      </c>
      <c r="D1223" s="181">
        <v>0</v>
      </c>
      <c r="E1223" s="181">
        <v>0</v>
      </c>
      <c r="F1223" s="181">
        <v>0</v>
      </c>
      <c r="G1223" s="181">
        <v>0</v>
      </c>
      <c r="H1223" s="182">
        <v>0</v>
      </c>
      <c r="I1223" s="170"/>
    </row>
    <row r="1224" spans="1:9" x14ac:dyDescent="0.3">
      <c r="A1224" s="179">
        <v>413015</v>
      </c>
      <c r="B1224" s="180" t="s">
        <v>283</v>
      </c>
      <c r="C1224" s="181">
        <v>0</v>
      </c>
      <c r="D1224" s="181">
        <v>0</v>
      </c>
      <c r="E1224" s="181">
        <v>0</v>
      </c>
      <c r="F1224" s="181">
        <v>0</v>
      </c>
      <c r="G1224" s="181">
        <v>0</v>
      </c>
      <c r="H1224" s="182">
        <v>0</v>
      </c>
      <c r="I1224" s="170"/>
    </row>
    <row r="1225" spans="1:9" x14ac:dyDescent="0.3">
      <c r="A1225" s="179">
        <v>413020</v>
      </c>
      <c r="B1225" s="180" t="s">
        <v>2322</v>
      </c>
      <c r="C1225" s="181">
        <v>0</v>
      </c>
      <c r="D1225" s="181">
        <v>0</v>
      </c>
      <c r="E1225" s="181">
        <v>0</v>
      </c>
      <c r="F1225" s="181">
        <v>0</v>
      </c>
      <c r="G1225" s="181">
        <v>0</v>
      </c>
      <c r="H1225" s="182">
        <v>0</v>
      </c>
      <c r="I1225" s="170"/>
    </row>
    <row r="1226" spans="1:9" x14ac:dyDescent="0.3">
      <c r="A1226" s="179">
        <v>413025</v>
      </c>
      <c r="B1226" s="180" t="s">
        <v>281</v>
      </c>
      <c r="C1226" s="181">
        <v>0</v>
      </c>
      <c r="D1226" s="181">
        <v>0</v>
      </c>
      <c r="E1226" s="181">
        <v>0</v>
      </c>
      <c r="F1226" s="181">
        <v>0</v>
      </c>
      <c r="G1226" s="181">
        <v>0</v>
      </c>
      <c r="H1226" s="182">
        <v>0</v>
      </c>
      <c r="I1226" s="170"/>
    </row>
    <row r="1227" spans="1:9" x14ac:dyDescent="0.3">
      <c r="A1227" s="179">
        <v>413095</v>
      </c>
      <c r="B1227" s="180" t="s">
        <v>221</v>
      </c>
      <c r="C1227" s="181">
        <v>0</v>
      </c>
      <c r="D1227" s="181">
        <v>0</v>
      </c>
      <c r="E1227" s="181">
        <v>0</v>
      </c>
      <c r="F1227" s="181">
        <v>0</v>
      </c>
      <c r="G1227" s="181">
        <v>0</v>
      </c>
      <c r="H1227" s="182">
        <v>0</v>
      </c>
      <c r="I1227" s="170"/>
    </row>
    <row r="1228" spans="1:9" x14ac:dyDescent="0.3">
      <c r="A1228" s="175">
        <v>413500</v>
      </c>
      <c r="B1228" s="176" t="s">
        <v>280</v>
      </c>
      <c r="C1228" s="177">
        <v>0</v>
      </c>
      <c r="D1228" s="177">
        <v>0</v>
      </c>
      <c r="E1228" s="177">
        <v>0</v>
      </c>
      <c r="F1228" s="177">
        <v>0</v>
      </c>
      <c r="G1228" s="177">
        <v>0</v>
      </c>
      <c r="H1228" s="178">
        <v>0</v>
      </c>
      <c r="I1228" s="170"/>
    </row>
    <row r="1229" spans="1:9" x14ac:dyDescent="0.3">
      <c r="A1229" s="179">
        <v>413502</v>
      </c>
      <c r="B1229" s="180" t="s">
        <v>2323</v>
      </c>
      <c r="C1229" s="181">
        <v>0</v>
      </c>
      <c r="D1229" s="181">
        <v>0</v>
      </c>
      <c r="E1229" s="181">
        <v>0</v>
      </c>
      <c r="F1229" s="181">
        <v>0</v>
      </c>
      <c r="G1229" s="181">
        <v>0</v>
      </c>
      <c r="H1229" s="182">
        <v>0</v>
      </c>
      <c r="I1229" s="170"/>
    </row>
    <row r="1230" spans="1:9" x14ac:dyDescent="0.3">
      <c r="A1230" s="179">
        <v>413504</v>
      </c>
      <c r="B1230" s="180" t="s">
        <v>2324</v>
      </c>
      <c r="C1230" s="181">
        <v>0</v>
      </c>
      <c r="D1230" s="181">
        <v>0</v>
      </c>
      <c r="E1230" s="181">
        <v>0</v>
      </c>
      <c r="F1230" s="181">
        <v>0</v>
      </c>
      <c r="G1230" s="181">
        <v>0</v>
      </c>
      <c r="H1230" s="182">
        <v>0</v>
      </c>
      <c r="I1230" s="170"/>
    </row>
    <row r="1231" spans="1:9" x14ac:dyDescent="0.3">
      <c r="A1231" s="179">
        <v>413506</v>
      </c>
      <c r="B1231" s="180" t="s">
        <v>2325</v>
      </c>
      <c r="C1231" s="181">
        <v>0</v>
      </c>
      <c r="D1231" s="181">
        <v>0</v>
      </c>
      <c r="E1231" s="181">
        <v>0</v>
      </c>
      <c r="F1231" s="181">
        <v>0</v>
      </c>
      <c r="G1231" s="181">
        <v>0</v>
      </c>
      <c r="H1231" s="182">
        <v>0</v>
      </c>
      <c r="I1231" s="170"/>
    </row>
    <row r="1232" spans="1:9" x14ac:dyDescent="0.3">
      <c r="A1232" s="179">
        <v>413508</v>
      </c>
      <c r="B1232" s="180" t="s">
        <v>2326</v>
      </c>
      <c r="C1232" s="181">
        <v>0</v>
      </c>
      <c r="D1232" s="181">
        <v>0</v>
      </c>
      <c r="E1232" s="181">
        <v>0</v>
      </c>
      <c r="F1232" s="181">
        <v>0</v>
      </c>
      <c r="G1232" s="181">
        <v>0</v>
      </c>
      <c r="H1232" s="182">
        <v>0</v>
      </c>
      <c r="I1232" s="170"/>
    </row>
    <row r="1233" spans="1:9" x14ac:dyDescent="0.3">
      <c r="A1233" s="179">
        <v>413510</v>
      </c>
      <c r="B1233" s="180" t="s">
        <v>275</v>
      </c>
      <c r="C1233" s="181">
        <v>0</v>
      </c>
      <c r="D1233" s="181">
        <v>0</v>
      </c>
      <c r="E1233" s="181">
        <v>0</v>
      </c>
      <c r="F1233" s="181">
        <v>0</v>
      </c>
      <c r="G1233" s="181">
        <v>0</v>
      </c>
      <c r="H1233" s="182">
        <v>0</v>
      </c>
      <c r="I1233" s="170"/>
    </row>
    <row r="1234" spans="1:9" x14ac:dyDescent="0.3">
      <c r="A1234" s="179">
        <v>413512</v>
      </c>
      <c r="B1234" s="180" t="s">
        <v>2327</v>
      </c>
      <c r="C1234" s="181">
        <v>0</v>
      </c>
      <c r="D1234" s="181">
        <v>0</v>
      </c>
      <c r="E1234" s="181">
        <v>0</v>
      </c>
      <c r="F1234" s="181">
        <v>0</v>
      </c>
      <c r="G1234" s="181">
        <v>0</v>
      </c>
      <c r="H1234" s="182">
        <v>0</v>
      </c>
      <c r="I1234" s="170"/>
    </row>
    <row r="1235" spans="1:9" x14ac:dyDescent="0.3">
      <c r="A1235" s="179">
        <v>413514</v>
      </c>
      <c r="B1235" s="180" t="s">
        <v>273</v>
      </c>
      <c r="C1235" s="181">
        <v>0</v>
      </c>
      <c r="D1235" s="181">
        <v>0</v>
      </c>
      <c r="E1235" s="181">
        <v>0</v>
      </c>
      <c r="F1235" s="181">
        <v>0</v>
      </c>
      <c r="G1235" s="181">
        <v>0</v>
      </c>
      <c r="H1235" s="182">
        <v>0</v>
      </c>
      <c r="I1235" s="170"/>
    </row>
    <row r="1236" spans="1:9" x14ac:dyDescent="0.3">
      <c r="A1236" s="179">
        <v>413516</v>
      </c>
      <c r="B1236" s="180" t="s">
        <v>272</v>
      </c>
      <c r="C1236" s="181">
        <v>0</v>
      </c>
      <c r="D1236" s="181">
        <v>0</v>
      </c>
      <c r="E1236" s="181">
        <v>0</v>
      </c>
      <c r="F1236" s="181">
        <v>0</v>
      </c>
      <c r="G1236" s="181">
        <v>0</v>
      </c>
      <c r="H1236" s="182">
        <v>0</v>
      </c>
      <c r="I1236" s="170"/>
    </row>
    <row r="1237" spans="1:9" x14ac:dyDescent="0.3">
      <c r="A1237" s="179">
        <v>413518</v>
      </c>
      <c r="B1237" s="180" t="s">
        <v>271</v>
      </c>
      <c r="C1237" s="181">
        <v>0</v>
      </c>
      <c r="D1237" s="181">
        <v>0</v>
      </c>
      <c r="E1237" s="181">
        <v>0</v>
      </c>
      <c r="F1237" s="181">
        <v>0</v>
      </c>
      <c r="G1237" s="181">
        <v>0</v>
      </c>
      <c r="H1237" s="182">
        <v>0</v>
      </c>
      <c r="I1237" s="170"/>
    </row>
    <row r="1238" spans="1:9" x14ac:dyDescent="0.3">
      <c r="A1238" s="179">
        <v>413520</v>
      </c>
      <c r="B1238" s="180" t="s">
        <v>270</v>
      </c>
      <c r="C1238" s="181">
        <v>0</v>
      </c>
      <c r="D1238" s="181">
        <v>0</v>
      </c>
      <c r="E1238" s="181">
        <v>0</v>
      </c>
      <c r="F1238" s="181">
        <v>0</v>
      </c>
      <c r="G1238" s="181">
        <v>0</v>
      </c>
      <c r="H1238" s="182">
        <v>0</v>
      </c>
      <c r="I1238" s="170"/>
    </row>
    <row r="1239" spans="1:9" x14ac:dyDescent="0.3">
      <c r="A1239" s="179">
        <v>413522</v>
      </c>
      <c r="B1239" s="180" t="s">
        <v>269</v>
      </c>
      <c r="C1239" s="181">
        <v>0</v>
      </c>
      <c r="D1239" s="181">
        <v>0</v>
      </c>
      <c r="E1239" s="181">
        <v>0</v>
      </c>
      <c r="F1239" s="181">
        <v>0</v>
      </c>
      <c r="G1239" s="181">
        <v>0</v>
      </c>
      <c r="H1239" s="182">
        <v>0</v>
      </c>
      <c r="I1239" s="170"/>
    </row>
    <row r="1240" spans="1:9" x14ac:dyDescent="0.3">
      <c r="A1240" s="179">
        <v>413524</v>
      </c>
      <c r="B1240" s="180" t="s">
        <v>268</v>
      </c>
      <c r="C1240" s="181">
        <v>0</v>
      </c>
      <c r="D1240" s="181">
        <v>0</v>
      </c>
      <c r="E1240" s="181">
        <v>0</v>
      </c>
      <c r="F1240" s="181">
        <v>0</v>
      </c>
      <c r="G1240" s="181">
        <v>0</v>
      </c>
      <c r="H1240" s="182">
        <v>0</v>
      </c>
      <c r="I1240" s="170"/>
    </row>
    <row r="1241" spans="1:9" x14ac:dyDescent="0.3">
      <c r="A1241" s="179">
        <v>413526</v>
      </c>
      <c r="B1241" s="180" t="s">
        <v>2328</v>
      </c>
      <c r="C1241" s="181">
        <v>0</v>
      </c>
      <c r="D1241" s="181">
        <v>0</v>
      </c>
      <c r="E1241" s="181">
        <v>0</v>
      </c>
      <c r="F1241" s="181">
        <v>0</v>
      </c>
      <c r="G1241" s="181">
        <v>0</v>
      </c>
      <c r="H1241" s="182">
        <v>0</v>
      </c>
      <c r="I1241" s="170"/>
    </row>
    <row r="1242" spans="1:9" x14ac:dyDescent="0.3">
      <c r="A1242" s="179">
        <v>413528</v>
      </c>
      <c r="B1242" s="180" t="s">
        <v>2329</v>
      </c>
      <c r="C1242" s="181">
        <v>0</v>
      </c>
      <c r="D1242" s="181">
        <v>0</v>
      </c>
      <c r="E1242" s="181">
        <v>0</v>
      </c>
      <c r="F1242" s="181">
        <v>0</v>
      </c>
      <c r="G1242" s="181">
        <v>0</v>
      </c>
      <c r="H1242" s="182">
        <v>0</v>
      </c>
      <c r="I1242" s="170"/>
    </row>
    <row r="1243" spans="1:9" x14ac:dyDescent="0.3">
      <c r="A1243" s="179">
        <v>413530</v>
      </c>
      <c r="B1243" s="180" t="s">
        <v>2330</v>
      </c>
      <c r="C1243" s="181">
        <v>0</v>
      </c>
      <c r="D1243" s="181">
        <v>0</v>
      </c>
      <c r="E1243" s="181">
        <v>0</v>
      </c>
      <c r="F1243" s="181">
        <v>0</v>
      </c>
      <c r="G1243" s="181">
        <v>0</v>
      </c>
      <c r="H1243" s="182">
        <v>0</v>
      </c>
      <c r="I1243" s="170"/>
    </row>
    <row r="1244" spans="1:9" x14ac:dyDescent="0.3">
      <c r="A1244" s="179">
        <v>413532</v>
      </c>
      <c r="B1244" s="180" t="s">
        <v>2331</v>
      </c>
      <c r="C1244" s="181">
        <v>0</v>
      </c>
      <c r="D1244" s="181">
        <v>0</v>
      </c>
      <c r="E1244" s="181">
        <v>0</v>
      </c>
      <c r="F1244" s="181">
        <v>0</v>
      </c>
      <c r="G1244" s="181">
        <v>0</v>
      </c>
      <c r="H1244" s="182">
        <v>0</v>
      </c>
      <c r="I1244" s="170"/>
    </row>
    <row r="1245" spans="1:9" x14ac:dyDescent="0.3">
      <c r="A1245" s="179">
        <v>413534</v>
      </c>
      <c r="B1245" s="180" t="s">
        <v>2332</v>
      </c>
      <c r="C1245" s="181">
        <v>0</v>
      </c>
      <c r="D1245" s="181">
        <v>0</v>
      </c>
      <c r="E1245" s="181">
        <v>0</v>
      </c>
      <c r="F1245" s="181">
        <v>0</v>
      </c>
      <c r="G1245" s="181">
        <v>0</v>
      </c>
      <c r="H1245" s="182">
        <v>0</v>
      </c>
      <c r="I1245" s="170"/>
    </row>
    <row r="1246" spans="1:9" x14ac:dyDescent="0.3">
      <c r="A1246" s="179">
        <v>413536</v>
      </c>
      <c r="B1246" s="180" t="s">
        <v>2333</v>
      </c>
      <c r="C1246" s="181">
        <v>0</v>
      </c>
      <c r="D1246" s="181">
        <v>0</v>
      </c>
      <c r="E1246" s="181">
        <v>0</v>
      </c>
      <c r="F1246" s="181">
        <v>0</v>
      </c>
      <c r="G1246" s="181">
        <v>0</v>
      </c>
      <c r="H1246" s="182">
        <v>0</v>
      </c>
      <c r="I1246" s="170"/>
    </row>
    <row r="1247" spans="1:9" x14ac:dyDescent="0.3">
      <c r="A1247" s="179">
        <v>413538</v>
      </c>
      <c r="B1247" s="180" t="s">
        <v>2334</v>
      </c>
      <c r="C1247" s="181">
        <v>0</v>
      </c>
      <c r="D1247" s="181">
        <v>0</v>
      </c>
      <c r="E1247" s="181">
        <v>0</v>
      </c>
      <c r="F1247" s="181">
        <v>0</v>
      </c>
      <c r="G1247" s="181">
        <v>0</v>
      </c>
      <c r="H1247" s="182">
        <v>0</v>
      </c>
      <c r="I1247" s="170"/>
    </row>
    <row r="1248" spans="1:9" x14ac:dyDescent="0.3">
      <c r="A1248" s="179">
        <v>413540</v>
      </c>
      <c r="B1248" s="180" t="s">
        <v>2335</v>
      </c>
      <c r="C1248" s="181">
        <v>0</v>
      </c>
      <c r="D1248" s="181">
        <v>0</v>
      </c>
      <c r="E1248" s="181">
        <v>0</v>
      </c>
      <c r="F1248" s="181">
        <v>0</v>
      </c>
      <c r="G1248" s="181">
        <v>0</v>
      </c>
      <c r="H1248" s="182">
        <v>0</v>
      </c>
      <c r="I1248" s="170"/>
    </row>
    <row r="1249" spans="1:9" x14ac:dyDescent="0.3">
      <c r="A1249" s="179">
        <v>413542</v>
      </c>
      <c r="B1249" s="180" t="s">
        <v>2336</v>
      </c>
      <c r="C1249" s="181">
        <v>0</v>
      </c>
      <c r="D1249" s="181">
        <v>0</v>
      </c>
      <c r="E1249" s="181">
        <v>0</v>
      </c>
      <c r="F1249" s="181">
        <v>0</v>
      </c>
      <c r="G1249" s="181">
        <v>0</v>
      </c>
      <c r="H1249" s="182">
        <v>0</v>
      </c>
      <c r="I1249" s="170"/>
    </row>
    <row r="1250" spans="1:9" x14ac:dyDescent="0.3">
      <c r="A1250" s="179">
        <v>413544</v>
      </c>
      <c r="B1250" s="180" t="s">
        <v>2337</v>
      </c>
      <c r="C1250" s="181">
        <v>0</v>
      </c>
      <c r="D1250" s="181">
        <v>0</v>
      </c>
      <c r="E1250" s="181">
        <v>0</v>
      </c>
      <c r="F1250" s="181">
        <v>0</v>
      </c>
      <c r="G1250" s="181">
        <v>0</v>
      </c>
      <c r="H1250" s="182">
        <v>0</v>
      </c>
      <c r="I1250" s="170"/>
    </row>
    <row r="1251" spans="1:9" x14ac:dyDescent="0.3">
      <c r="A1251" s="179">
        <v>413546</v>
      </c>
      <c r="B1251" s="180" t="s">
        <v>2338</v>
      </c>
      <c r="C1251" s="181">
        <v>0</v>
      </c>
      <c r="D1251" s="181">
        <v>0</v>
      </c>
      <c r="E1251" s="181">
        <v>0</v>
      </c>
      <c r="F1251" s="181">
        <v>0</v>
      </c>
      <c r="G1251" s="181">
        <v>0</v>
      </c>
      <c r="H1251" s="182">
        <v>0</v>
      </c>
      <c r="I1251" s="170"/>
    </row>
    <row r="1252" spans="1:9" x14ac:dyDescent="0.3">
      <c r="A1252" s="179">
        <v>413548</v>
      </c>
      <c r="B1252" s="180" t="s">
        <v>2339</v>
      </c>
      <c r="C1252" s="181">
        <v>0</v>
      </c>
      <c r="D1252" s="181">
        <v>0</v>
      </c>
      <c r="E1252" s="181">
        <v>0</v>
      </c>
      <c r="F1252" s="181">
        <v>0</v>
      </c>
      <c r="G1252" s="181">
        <v>0</v>
      </c>
      <c r="H1252" s="182">
        <v>0</v>
      </c>
      <c r="I1252" s="170"/>
    </row>
    <row r="1253" spans="1:9" x14ac:dyDescent="0.3">
      <c r="A1253" s="179">
        <v>413550</v>
      </c>
      <c r="B1253" s="180" t="s">
        <v>2340</v>
      </c>
      <c r="C1253" s="181">
        <v>0</v>
      </c>
      <c r="D1253" s="181">
        <v>0</v>
      </c>
      <c r="E1253" s="181">
        <v>0</v>
      </c>
      <c r="F1253" s="181">
        <v>0</v>
      </c>
      <c r="G1253" s="181">
        <v>0</v>
      </c>
      <c r="H1253" s="182">
        <v>0</v>
      </c>
      <c r="I1253" s="170"/>
    </row>
    <row r="1254" spans="1:9" x14ac:dyDescent="0.3">
      <c r="A1254" s="179">
        <v>413552</v>
      </c>
      <c r="B1254" s="180" t="s">
        <v>254</v>
      </c>
      <c r="C1254" s="181">
        <v>0</v>
      </c>
      <c r="D1254" s="181">
        <v>0</v>
      </c>
      <c r="E1254" s="181">
        <v>0</v>
      </c>
      <c r="F1254" s="181">
        <v>0</v>
      </c>
      <c r="G1254" s="181">
        <v>0</v>
      </c>
      <c r="H1254" s="182">
        <v>0</v>
      </c>
      <c r="I1254" s="170"/>
    </row>
    <row r="1255" spans="1:9" x14ac:dyDescent="0.3">
      <c r="A1255" s="179">
        <v>413554</v>
      </c>
      <c r="B1255" s="180" t="s">
        <v>253</v>
      </c>
      <c r="C1255" s="181">
        <v>0</v>
      </c>
      <c r="D1255" s="181">
        <v>0</v>
      </c>
      <c r="E1255" s="181">
        <v>0</v>
      </c>
      <c r="F1255" s="181">
        <v>0</v>
      </c>
      <c r="G1255" s="181">
        <v>0</v>
      </c>
      <c r="H1255" s="182">
        <v>0</v>
      </c>
      <c r="I1255" s="170"/>
    </row>
    <row r="1256" spans="1:9" x14ac:dyDescent="0.3">
      <c r="A1256" s="179">
        <v>413556</v>
      </c>
      <c r="B1256" s="180" t="s">
        <v>2341</v>
      </c>
      <c r="C1256" s="181">
        <v>0</v>
      </c>
      <c r="D1256" s="181">
        <v>0</v>
      </c>
      <c r="E1256" s="181">
        <v>0</v>
      </c>
      <c r="F1256" s="181">
        <v>0</v>
      </c>
      <c r="G1256" s="181">
        <v>0</v>
      </c>
      <c r="H1256" s="182">
        <v>0</v>
      </c>
      <c r="I1256" s="170"/>
    </row>
    <row r="1257" spans="1:9" x14ac:dyDescent="0.3">
      <c r="A1257" s="179">
        <v>413558</v>
      </c>
      <c r="B1257" s="180" t="s">
        <v>251</v>
      </c>
      <c r="C1257" s="181">
        <v>0</v>
      </c>
      <c r="D1257" s="181">
        <v>0</v>
      </c>
      <c r="E1257" s="181">
        <v>0</v>
      </c>
      <c r="F1257" s="181">
        <v>0</v>
      </c>
      <c r="G1257" s="181">
        <v>0</v>
      </c>
      <c r="H1257" s="182">
        <v>0</v>
      </c>
      <c r="I1257" s="170"/>
    </row>
    <row r="1258" spans="1:9" x14ac:dyDescent="0.3">
      <c r="A1258" s="179">
        <v>413560</v>
      </c>
      <c r="B1258" s="180" t="s">
        <v>2342</v>
      </c>
      <c r="C1258" s="181">
        <v>0</v>
      </c>
      <c r="D1258" s="181">
        <v>0</v>
      </c>
      <c r="E1258" s="181">
        <v>0</v>
      </c>
      <c r="F1258" s="181">
        <v>0</v>
      </c>
      <c r="G1258" s="181">
        <v>0</v>
      </c>
      <c r="H1258" s="182">
        <v>0</v>
      </c>
      <c r="I1258" s="170"/>
    </row>
    <row r="1259" spans="1:9" x14ac:dyDescent="0.3">
      <c r="A1259" s="179">
        <v>413562</v>
      </c>
      <c r="B1259" s="180" t="s">
        <v>2343</v>
      </c>
      <c r="C1259" s="181">
        <v>0</v>
      </c>
      <c r="D1259" s="181">
        <v>0</v>
      </c>
      <c r="E1259" s="181">
        <v>0</v>
      </c>
      <c r="F1259" s="181">
        <v>0</v>
      </c>
      <c r="G1259" s="181">
        <v>0</v>
      </c>
      <c r="H1259" s="182">
        <v>0</v>
      </c>
      <c r="I1259" s="170"/>
    </row>
    <row r="1260" spans="1:9" x14ac:dyDescent="0.3">
      <c r="A1260" s="179">
        <v>413564</v>
      </c>
      <c r="B1260" s="180" t="s">
        <v>2344</v>
      </c>
      <c r="C1260" s="181">
        <v>0</v>
      </c>
      <c r="D1260" s="181">
        <v>0</v>
      </c>
      <c r="E1260" s="181">
        <v>0</v>
      </c>
      <c r="F1260" s="181">
        <v>0</v>
      </c>
      <c r="G1260" s="181">
        <v>0</v>
      </c>
      <c r="H1260" s="182">
        <v>0</v>
      </c>
      <c r="I1260" s="170"/>
    </row>
    <row r="1261" spans="1:9" x14ac:dyDescent="0.3">
      <c r="A1261" s="179">
        <v>413566</v>
      </c>
      <c r="B1261" s="180" t="s">
        <v>247</v>
      </c>
      <c r="C1261" s="181">
        <v>0</v>
      </c>
      <c r="D1261" s="181">
        <v>0</v>
      </c>
      <c r="E1261" s="181">
        <v>0</v>
      </c>
      <c r="F1261" s="181">
        <v>0</v>
      </c>
      <c r="G1261" s="181">
        <v>0</v>
      </c>
      <c r="H1261" s="182">
        <v>0</v>
      </c>
      <c r="I1261" s="170"/>
    </row>
    <row r="1262" spans="1:9" x14ac:dyDescent="0.3">
      <c r="A1262" s="179">
        <v>413568</v>
      </c>
      <c r="B1262" s="180" t="s">
        <v>2345</v>
      </c>
      <c r="C1262" s="181">
        <v>0</v>
      </c>
      <c r="D1262" s="181">
        <v>0</v>
      </c>
      <c r="E1262" s="181">
        <v>0</v>
      </c>
      <c r="F1262" s="181">
        <v>0</v>
      </c>
      <c r="G1262" s="181">
        <v>0</v>
      </c>
      <c r="H1262" s="182">
        <v>0</v>
      </c>
      <c r="I1262" s="170"/>
    </row>
    <row r="1263" spans="1:9" x14ac:dyDescent="0.3">
      <c r="A1263" s="179">
        <v>413570</v>
      </c>
      <c r="B1263" s="180" t="s">
        <v>2346</v>
      </c>
      <c r="C1263" s="181">
        <v>0</v>
      </c>
      <c r="D1263" s="181">
        <v>0</v>
      </c>
      <c r="E1263" s="181">
        <v>0</v>
      </c>
      <c r="F1263" s="181">
        <v>0</v>
      </c>
      <c r="G1263" s="181">
        <v>0</v>
      </c>
      <c r="H1263" s="182">
        <v>0</v>
      </c>
      <c r="I1263" s="170"/>
    </row>
    <row r="1264" spans="1:9" x14ac:dyDescent="0.3">
      <c r="A1264" s="179">
        <v>413572</v>
      </c>
      <c r="B1264" s="180" t="s">
        <v>2347</v>
      </c>
      <c r="C1264" s="181">
        <v>0</v>
      </c>
      <c r="D1264" s="181">
        <v>0</v>
      </c>
      <c r="E1264" s="181">
        <v>0</v>
      </c>
      <c r="F1264" s="181">
        <v>0</v>
      </c>
      <c r="G1264" s="181">
        <v>0</v>
      </c>
      <c r="H1264" s="182">
        <v>0</v>
      </c>
      <c r="I1264" s="170"/>
    </row>
    <row r="1265" spans="1:9" x14ac:dyDescent="0.3">
      <c r="A1265" s="179">
        <v>413595</v>
      </c>
      <c r="B1265" s="180" t="s">
        <v>243</v>
      </c>
      <c r="C1265" s="181">
        <v>0</v>
      </c>
      <c r="D1265" s="181">
        <v>0</v>
      </c>
      <c r="E1265" s="181">
        <v>0</v>
      </c>
      <c r="F1265" s="181">
        <v>0</v>
      </c>
      <c r="G1265" s="181">
        <v>0</v>
      </c>
      <c r="H1265" s="182">
        <v>0</v>
      </c>
      <c r="I1265" s="170"/>
    </row>
    <row r="1266" spans="1:9" x14ac:dyDescent="0.3">
      <c r="A1266" s="175">
        <v>414000</v>
      </c>
      <c r="B1266" s="176" t="s">
        <v>242</v>
      </c>
      <c r="C1266" s="177">
        <v>0</v>
      </c>
      <c r="D1266" s="177">
        <v>0</v>
      </c>
      <c r="E1266" s="177">
        <v>0</v>
      </c>
      <c r="F1266" s="177">
        <v>0</v>
      </c>
      <c r="G1266" s="177">
        <v>0</v>
      </c>
      <c r="H1266" s="178">
        <v>0</v>
      </c>
      <c r="I1266" s="170"/>
    </row>
    <row r="1267" spans="1:9" x14ac:dyDescent="0.3">
      <c r="A1267" s="179">
        <v>414005</v>
      </c>
      <c r="B1267" s="180" t="s">
        <v>2348</v>
      </c>
      <c r="C1267" s="181">
        <v>0</v>
      </c>
      <c r="D1267" s="181">
        <v>0</v>
      </c>
      <c r="E1267" s="181">
        <v>0</v>
      </c>
      <c r="F1267" s="181">
        <v>0</v>
      </c>
      <c r="G1267" s="181">
        <v>0</v>
      </c>
      <c r="H1267" s="182">
        <v>0</v>
      </c>
      <c r="I1267" s="170"/>
    </row>
    <row r="1268" spans="1:9" x14ac:dyDescent="0.3">
      <c r="A1268" s="179">
        <v>414010</v>
      </c>
      <c r="B1268" s="180" t="s">
        <v>240</v>
      </c>
      <c r="C1268" s="181">
        <v>0</v>
      </c>
      <c r="D1268" s="181">
        <v>0</v>
      </c>
      <c r="E1268" s="181">
        <v>0</v>
      </c>
      <c r="F1268" s="181">
        <v>0</v>
      </c>
      <c r="G1268" s="181">
        <v>0</v>
      </c>
      <c r="H1268" s="182">
        <v>0</v>
      </c>
      <c r="I1268" s="170"/>
    </row>
    <row r="1269" spans="1:9" x14ac:dyDescent="0.3">
      <c r="A1269" s="179">
        <v>414015</v>
      </c>
      <c r="B1269" s="180" t="s">
        <v>239</v>
      </c>
      <c r="C1269" s="181">
        <v>0</v>
      </c>
      <c r="D1269" s="181">
        <v>0</v>
      </c>
      <c r="E1269" s="181">
        <v>0</v>
      </c>
      <c r="F1269" s="181">
        <v>0</v>
      </c>
      <c r="G1269" s="181">
        <v>0</v>
      </c>
      <c r="H1269" s="182">
        <v>0</v>
      </c>
      <c r="I1269" s="170"/>
    </row>
    <row r="1270" spans="1:9" x14ac:dyDescent="0.3">
      <c r="A1270" s="179">
        <v>414020</v>
      </c>
      <c r="B1270" s="180" t="s">
        <v>238</v>
      </c>
      <c r="C1270" s="181">
        <v>0</v>
      </c>
      <c r="D1270" s="181">
        <v>0</v>
      </c>
      <c r="E1270" s="181">
        <v>0</v>
      </c>
      <c r="F1270" s="181">
        <v>0</v>
      </c>
      <c r="G1270" s="181">
        <v>0</v>
      </c>
      <c r="H1270" s="182">
        <v>0</v>
      </c>
      <c r="I1270" s="170"/>
    </row>
    <row r="1271" spans="1:9" x14ac:dyDescent="0.3">
      <c r="A1271" s="179">
        <v>414095</v>
      </c>
      <c r="B1271" s="180" t="s">
        <v>221</v>
      </c>
      <c r="C1271" s="181">
        <v>0</v>
      </c>
      <c r="D1271" s="181">
        <v>0</v>
      </c>
      <c r="E1271" s="181">
        <v>0</v>
      </c>
      <c r="F1271" s="181">
        <v>0</v>
      </c>
      <c r="G1271" s="181">
        <v>0</v>
      </c>
      <c r="H1271" s="182">
        <v>0</v>
      </c>
      <c r="I1271" s="170"/>
    </row>
    <row r="1272" spans="1:9" x14ac:dyDescent="0.3">
      <c r="A1272" s="175">
        <v>414500</v>
      </c>
      <c r="B1272" s="176" t="s">
        <v>237</v>
      </c>
      <c r="C1272" s="177">
        <v>0</v>
      </c>
      <c r="D1272" s="177">
        <v>0</v>
      </c>
      <c r="E1272" s="177">
        <v>0</v>
      </c>
      <c r="F1272" s="177">
        <v>0</v>
      </c>
      <c r="G1272" s="177">
        <v>0</v>
      </c>
      <c r="H1272" s="178">
        <v>0</v>
      </c>
      <c r="I1272" s="170"/>
    </row>
    <row r="1273" spans="1:9" x14ac:dyDescent="0.3">
      <c r="A1273" s="179">
        <v>414505</v>
      </c>
      <c r="B1273" s="180" t="s">
        <v>236</v>
      </c>
      <c r="C1273" s="181">
        <v>0</v>
      </c>
      <c r="D1273" s="181">
        <v>0</v>
      </c>
      <c r="E1273" s="181">
        <v>0</v>
      </c>
      <c r="F1273" s="181">
        <v>0</v>
      </c>
      <c r="G1273" s="181">
        <v>0</v>
      </c>
      <c r="H1273" s="182">
        <v>0</v>
      </c>
      <c r="I1273" s="170"/>
    </row>
    <row r="1274" spans="1:9" x14ac:dyDescent="0.3">
      <c r="A1274" s="179">
        <v>414510</v>
      </c>
      <c r="B1274" s="180" t="s">
        <v>2349</v>
      </c>
      <c r="C1274" s="181">
        <v>0</v>
      </c>
      <c r="D1274" s="181">
        <v>0</v>
      </c>
      <c r="E1274" s="181">
        <v>0</v>
      </c>
      <c r="F1274" s="181">
        <v>0</v>
      </c>
      <c r="G1274" s="181">
        <v>0</v>
      </c>
      <c r="H1274" s="182">
        <v>0</v>
      </c>
      <c r="I1274" s="170"/>
    </row>
    <row r="1275" spans="1:9" x14ac:dyDescent="0.3">
      <c r="A1275" s="179">
        <v>414515</v>
      </c>
      <c r="B1275" s="180" t="s">
        <v>2350</v>
      </c>
      <c r="C1275" s="181">
        <v>0</v>
      </c>
      <c r="D1275" s="181">
        <v>0</v>
      </c>
      <c r="E1275" s="181">
        <v>0</v>
      </c>
      <c r="F1275" s="181">
        <v>0</v>
      </c>
      <c r="G1275" s="181">
        <v>0</v>
      </c>
      <c r="H1275" s="182">
        <v>0</v>
      </c>
      <c r="I1275" s="170"/>
    </row>
    <row r="1276" spans="1:9" x14ac:dyDescent="0.3">
      <c r="A1276" s="179">
        <v>414520</v>
      </c>
      <c r="B1276" s="180" t="s">
        <v>2351</v>
      </c>
      <c r="C1276" s="181">
        <v>0</v>
      </c>
      <c r="D1276" s="181">
        <v>0</v>
      </c>
      <c r="E1276" s="181">
        <v>0</v>
      </c>
      <c r="F1276" s="181">
        <v>0</v>
      </c>
      <c r="G1276" s="181">
        <v>0</v>
      </c>
      <c r="H1276" s="182">
        <v>0</v>
      </c>
      <c r="I1276" s="170"/>
    </row>
    <row r="1277" spans="1:9" x14ac:dyDescent="0.3">
      <c r="A1277" s="179">
        <v>414525</v>
      </c>
      <c r="B1277" s="180" t="s">
        <v>2352</v>
      </c>
      <c r="C1277" s="181">
        <v>0</v>
      </c>
      <c r="D1277" s="181">
        <v>0</v>
      </c>
      <c r="E1277" s="181">
        <v>0</v>
      </c>
      <c r="F1277" s="181">
        <v>0</v>
      </c>
      <c r="G1277" s="181">
        <v>0</v>
      </c>
      <c r="H1277" s="182">
        <v>0</v>
      </c>
      <c r="I1277" s="170"/>
    </row>
    <row r="1278" spans="1:9" x14ac:dyDescent="0.3">
      <c r="A1278" s="179">
        <v>414530</v>
      </c>
      <c r="B1278" s="180" t="s">
        <v>2353</v>
      </c>
      <c r="C1278" s="181">
        <v>0</v>
      </c>
      <c r="D1278" s="181">
        <v>0</v>
      </c>
      <c r="E1278" s="181">
        <v>0</v>
      </c>
      <c r="F1278" s="181">
        <v>0</v>
      </c>
      <c r="G1278" s="181">
        <v>0</v>
      </c>
      <c r="H1278" s="182">
        <v>0</v>
      </c>
      <c r="I1278" s="170"/>
    </row>
    <row r="1279" spans="1:9" x14ac:dyDescent="0.3">
      <c r="A1279" s="179">
        <v>414535</v>
      </c>
      <c r="B1279" s="180" t="s">
        <v>230</v>
      </c>
      <c r="C1279" s="181">
        <v>0</v>
      </c>
      <c r="D1279" s="181">
        <v>0</v>
      </c>
      <c r="E1279" s="181">
        <v>0</v>
      </c>
      <c r="F1279" s="181">
        <v>0</v>
      </c>
      <c r="G1279" s="181">
        <v>0</v>
      </c>
      <c r="H1279" s="182">
        <v>0</v>
      </c>
      <c r="I1279" s="170"/>
    </row>
    <row r="1280" spans="1:9" x14ac:dyDescent="0.3">
      <c r="A1280" s="179">
        <v>414540</v>
      </c>
      <c r="B1280" s="180" t="s">
        <v>229</v>
      </c>
      <c r="C1280" s="181">
        <v>0</v>
      </c>
      <c r="D1280" s="181">
        <v>0</v>
      </c>
      <c r="E1280" s="181">
        <v>0</v>
      </c>
      <c r="F1280" s="181">
        <v>0</v>
      </c>
      <c r="G1280" s="181">
        <v>0</v>
      </c>
      <c r="H1280" s="182">
        <v>0</v>
      </c>
      <c r="I1280" s="170"/>
    </row>
    <row r="1281" spans="1:9" x14ac:dyDescent="0.3">
      <c r="A1281" s="179">
        <v>414545</v>
      </c>
      <c r="B1281" s="180" t="s">
        <v>228</v>
      </c>
      <c r="C1281" s="181">
        <v>0</v>
      </c>
      <c r="D1281" s="181">
        <v>0</v>
      </c>
      <c r="E1281" s="181">
        <v>0</v>
      </c>
      <c r="F1281" s="181">
        <v>0</v>
      </c>
      <c r="G1281" s="181">
        <v>0</v>
      </c>
      <c r="H1281" s="182">
        <v>0</v>
      </c>
      <c r="I1281" s="170"/>
    </row>
    <row r="1282" spans="1:9" x14ac:dyDescent="0.3">
      <c r="A1282" s="179">
        <v>414550</v>
      </c>
      <c r="B1282" s="180" t="s">
        <v>227</v>
      </c>
      <c r="C1282" s="181">
        <v>0</v>
      </c>
      <c r="D1282" s="181">
        <v>0</v>
      </c>
      <c r="E1282" s="181">
        <v>0</v>
      </c>
      <c r="F1282" s="181">
        <v>0</v>
      </c>
      <c r="G1282" s="181">
        <v>0</v>
      </c>
      <c r="H1282" s="182">
        <v>0</v>
      </c>
      <c r="I1282" s="170"/>
    </row>
    <row r="1283" spans="1:9" x14ac:dyDescent="0.3">
      <c r="A1283" s="179">
        <v>414555</v>
      </c>
      <c r="B1283" s="180" t="s">
        <v>226</v>
      </c>
      <c r="C1283" s="181">
        <v>0</v>
      </c>
      <c r="D1283" s="181">
        <v>0</v>
      </c>
      <c r="E1283" s="181">
        <v>0</v>
      </c>
      <c r="F1283" s="181">
        <v>0</v>
      </c>
      <c r="G1283" s="181">
        <v>0</v>
      </c>
      <c r="H1283" s="182">
        <v>0</v>
      </c>
      <c r="I1283" s="170"/>
    </row>
    <row r="1284" spans="1:9" x14ac:dyDescent="0.3">
      <c r="A1284" s="179">
        <v>414560</v>
      </c>
      <c r="B1284" s="180" t="s">
        <v>2354</v>
      </c>
      <c r="C1284" s="181">
        <v>0</v>
      </c>
      <c r="D1284" s="181">
        <v>0</v>
      </c>
      <c r="E1284" s="181">
        <v>0</v>
      </c>
      <c r="F1284" s="181">
        <v>0</v>
      </c>
      <c r="G1284" s="181">
        <v>0</v>
      </c>
      <c r="H1284" s="182">
        <v>0</v>
      </c>
      <c r="I1284" s="170"/>
    </row>
    <row r="1285" spans="1:9" x14ac:dyDescent="0.3">
      <c r="A1285" s="179">
        <v>414570</v>
      </c>
      <c r="B1285" s="180" t="s">
        <v>2355</v>
      </c>
      <c r="C1285" s="181">
        <v>0</v>
      </c>
      <c r="D1285" s="181">
        <v>0</v>
      </c>
      <c r="E1285" s="181">
        <v>0</v>
      </c>
      <c r="F1285" s="181">
        <v>0</v>
      </c>
      <c r="G1285" s="181">
        <v>0</v>
      </c>
      <c r="H1285" s="182">
        <v>0</v>
      </c>
      <c r="I1285" s="170"/>
    </row>
    <row r="1286" spans="1:9" x14ac:dyDescent="0.3">
      <c r="A1286" s="179">
        <v>414575</v>
      </c>
      <c r="B1286" s="180" t="s">
        <v>2356</v>
      </c>
      <c r="C1286" s="181">
        <v>0</v>
      </c>
      <c r="D1286" s="181">
        <v>0</v>
      </c>
      <c r="E1286" s="181">
        <v>0</v>
      </c>
      <c r="F1286" s="181">
        <v>0</v>
      </c>
      <c r="G1286" s="181">
        <v>0</v>
      </c>
      <c r="H1286" s="182">
        <v>0</v>
      </c>
      <c r="I1286" s="170"/>
    </row>
    <row r="1287" spans="1:9" x14ac:dyDescent="0.3">
      <c r="A1287" s="179">
        <v>414580</v>
      </c>
      <c r="B1287" s="180" t="s">
        <v>2357</v>
      </c>
      <c r="C1287" s="181">
        <v>0</v>
      </c>
      <c r="D1287" s="181">
        <v>0</v>
      </c>
      <c r="E1287" s="181">
        <v>0</v>
      </c>
      <c r="F1287" s="181">
        <v>0</v>
      </c>
      <c r="G1287" s="181">
        <v>0</v>
      </c>
      <c r="H1287" s="182">
        <v>0</v>
      </c>
      <c r="I1287" s="170"/>
    </row>
    <row r="1288" spans="1:9" x14ac:dyDescent="0.3">
      <c r="A1288" s="179">
        <v>414595</v>
      </c>
      <c r="B1288" s="180" t="s">
        <v>221</v>
      </c>
      <c r="C1288" s="181">
        <v>0</v>
      </c>
      <c r="D1288" s="181">
        <v>0</v>
      </c>
      <c r="E1288" s="181">
        <v>0</v>
      </c>
      <c r="F1288" s="181">
        <v>0</v>
      </c>
      <c r="G1288" s="181">
        <v>0</v>
      </c>
      <c r="H1288" s="182">
        <v>0</v>
      </c>
      <c r="I1288" s="170"/>
    </row>
    <row r="1289" spans="1:9" x14ac:dyDescent="0.3">
      <c r="A1289" s="175">
        <v>414700</v>
      </c>
      <c r="B1289" s="176" t="s">
        <v>767</v>
      </c>
      <c r="C1289" s="177">
        <v>0</v>
      </c>
      <c r="D1289" s="177">
        <v>0</v>
      </c>
      <c r="E1289" s="177">
        <v>0</v>
      </c>
      <c r="F1289" s="177">
        <v>0</v>
      </c>
      <c r="G1289" s="177">
        <v>0</v>
      </c>
      <c r="H1289" s="178">
        <v>0</v>
      </c>
      <c r="I1289" s="170"/>
    </row>
    <row r="1290" spans="1:9" x14ac:dyDescent="0.3">
      <c r="A1290" s="179">
        <v>414705</v>
      </c>
      <c r="B1290" s="180" t="s">
        <v>766</v>
      </c>
      <c r="C1290" s="181">
        <v>0</v>
      </c>
      <c r="D1290" s="181">
        <v>0</v>
      </c>
      <c r="E1290" s="181">
        <v>0</v>
      </c>
      <c r="F1290" s="181">
        <v>0</v>
      </c>
      <c r="G1290" s="181">
        <v>0</v>
      </c>
      <c r="H1290" s="182">
        <v>0</v>
      </c>
      <c r="I1290" s="170"/>
    </row>
    <row r="1291" spans="1:9" x14ac:dyDescent="0.3">
      <c r="A1291" s="179">
        <v>414710</v>
      </c>
      <c r="B1291" s="180" t="s">
        <v>765</v>
      </c>
      <c r="C1291" s="181">
        <v>0</v>
      </c>
      <c r="D1291" s="181">
        <v>0</v>
      </c>
      <c r="E1291" s="181">
        <v>0</v>
      </c>
      <c r="F1291" s="181">
        <v>0</v>
      </c>
      <c r="G1291" s="181">
        <v>0</v>
      </c>
      <c r="H1291" s="182">
        <v>0</v>
      </c>
      <c r="I1291" s="170"/>
    </row>
    <row r="1292" spans="1:9" x14ac:dyDescent="0.3">
      <c r="A1292" s="175">
        <v>415000</v>
      </c>
      <c r="B1292" s="176" t="s">
        <v>2358</v>
      </c>
      <c r="C1292" s="177">
        <v>1000970561</v>
      </c>
      <c r="D1292" s="177">
        <v>1113153461</v>
      </c>
      <c r="E1292" s="177">
        <v>1207642737</v>
      </c>
      <c r="F1292" s="177">
        <v>1308841872</v>
      </c>
      <c r="G1292" s="177">
        <v>1411311466</v>
      </c>
      <c r="H1292" s="178">
        <v>1274007689</v>
      </c>
      <c r="I1292" s="170"/>
    </row>
    <row r="1293" spans="1:9" x14ac:dyDescent="0.3">
      <c r="A1293" s="179">
        <v>415005</v>
      </c>
      <c r="B1293" s="180" t="s">
        <v>2359</v>
      </c>
      <c r="C1293" s="181">
        <v>0</v>
      </c>
      <c r="D1293" s="181">
        <v>0</v>
      </c>
      <c r="E1293" s="181">
        <v>0</v>
      </c>
      <c r="F1293" s="181">
        <v>0</v>
      </c>
      <c r="G1293" s="181">
        <v>0</v>
      </c>
      <c r="H1293" s="182">
        <v>0</v>
      </c>
      <c r="I1293" s="170"/>
    </row>
    <row r="1294" spans="1:9" x14ac:dyDescent="0.3">
      <c r="A1294" s="179">
        <v>415010</v>
      </c>
      <c r="B1294" s="180" t="s">
        <v>2360</v>
      </c>
      <c r="C1294" s="181">
        <v>1000970561</v>
      </c>
      <c r="D1294" s="181">
        <v>1113153461</v>
      </c>
      <c r="E1294" s="181">
        <v>1207642737</v>
      </c>
      <c r="F1294" s="181">
        <v>1308841872</v>
      </c>
      <c r="G1294" s="181">
        <v>1411311466</v>
      </c>
      <c r="H1294" s="182">
        <v>1274007689</v>
      </c>
      <c r="I1294" s="170"/>
    </row>
    <row r="1295" spans="1:9" x14ac:dyDescent="0.3">
      <c r="A1295" s="179">
        <v>415015</v>
      </c>
      <c r="B1295" s="180" t="s">
        <v>2361</v>
      </c>
      <c r="C1295" s="181">
        <v>0</v>
      </c>
      <c r="D1295" s="181">
        <v>0</v>
      </c>
      <c r="E1295" s="181">
        <v>0</v>
      </c>
      <c r="F1295" s="181">
        <v>0</v>
      </c>
      <c r="G1295" s="181">
        <v>0</v>
      </c>
      <c r="H1295" s="182">
        <v>0</v>
      </c>
      <c r="I1295" s="170"/>
    </row>
    <row r="1296" spans="1:9" x14ac:dyDescent="0.3">
      <c r="A1296" s="179">
        <v>415020</v>
      </c>
      <c r="B1296" s="180" t="s">
        <v>2362</v>
      </c>
      <c r="C1296" s="181">
        <v>0</v>
      </c>
      <c r="D1296" s="181">
        <v>0</v>
      </c>
      <c r="E1296" s="181">
        <v>0</v>
      </c>
      <c r="F1296" s="181">
        <v>0</v>
      </c>
      <c r="G1296" s="181">
        <v>0</v>
      </c>
      <c r="H1296" s="182">
        <v>0</v>
      </c>
      <c r="I1296" s="170"/>
    </row>
    <row r="1297" spans="1:9" x14ac:dyDescent="0.3">
      <c r="A1297" s="179">
        <v>415025</v>
      </c>
      <c r="B1297" s="180" t="s">
        <v>2363</v>
      </c>
      <c r="C1297" s="181">
        <v>0</v>
      </c>
      <c r="D1297" s="181">
        <v>0</v>
      </c>
      <c r="E1297" s="181">
        <v>0</v>
      </c>
      <c r="F1297" s="181">
        <v>0</v>
      </c>
      <c r="G1297" s="181">
        <v>0</v>
      </c>
      <c r="H1297" s="182">
        <v>0</v>
      </c>
      <c r="I1297" s="170"/>
    </row>
    <row r="1298" spans="1:9" x14ac:dyDescent="0.3">
      <c r="A1298" s="179">
        <v>415030</v>
      </c>
      <c r="B1298" s="180" t="s">
        <v>2364</v>
      </c>
      <c r="C1298" s="181">
        <v>0</v>
      </c>
      <c r="D1298" s="181">
        <v>0</v>
      </c>
      <c r="E1298" s="181">
        <v>0</v>
      </c>
      <c r="F1298" s="181">
        <v>0</v>
      </c>
      <c r="G1298" s="181">
        <v>0</v>
      </c>
      <c r="H1298" s="182">
        <v>0</v>
      </c>
      <c r="I1298" s="170"/>
    </row>
    <row r="1299" spans="1:9" x14ac:dyDescent="0.3">
      <c r="A1299" s="179">
        <v>415035</v>
      </c>
      <c r="B1299" s="180" t="s">
        <v>757</v>
      </c>
      <c r="C1299" s="181">
        <v>0</v>
      </c>
      <c r="D1299" s="181">
        <v>0</v>
      </c>
      <c r="E1299" s="181">
        <v>0</v>
      </c>
      <c r="F1299" s="181">
        <v>0</v>
      </c>
      <c r="G1299" s="181">
        <v>0</v>
      </c>
      <c r="H1299" s="182">
        <v>0</v>
      </c>
      <c r="I1299" s="170"/>
    </row>
    <row r="1300" spans="1:9" x14ac:dyDescent="0.3">
      <c r="A1300" s="179">
        <v>415040</v>
      </c>
      <c r="B1300" s="180" t="s">
        <v>756</v>
      </c>
      <c r="C1300" s="181">
        <v>0</v>
      </c>
      <c r="D1300" s="181">
        <v>0</v>
      </c>
      <c r="E1300" s="181">
        <v>0</v>
      </c>
      <c r="F1300" s="181">
        <v>0</v>
      </c>
      <c r="G1300" s="181">
        <v>0</v>
      </c>
      <c r="H1300" s="182">
        <v>0</v>
      </c>
      <c r="I1300" s="170"/>
    </row>
    <row r="1301" spans="1:9" x14ac:dyDescent="0.3">
      <c r="A1301" s="179">
        <v>415045</v>
      </c>
      <c r="B1301" s="180" t="s">
        <v>755</v>
      </c>
      <c r="C1301" s="181">
        <v>0</v>
      </c>
      <c r="D1301" s="181">
        <v>0</v>
      </c>
      <c r="E1301" s="181">
        <v>0</v>
      </c>
      <c r="F1301" s="181">
        <v>0</v>
      </c>
      <c r="G1301" s="181">
        <v>0</v>
      </c>
      <c r="H1301" s="182">
        <v>0</v>
      </c>
      <c r="I1301" s="170"/>
    </row>
    <row r="1302" spans="1:9" x14ac:dyDescent="0.3">
      <c r="A1302" s="179">
        <v>415050</v>
      </c>
      <c r="B1302" s="180" t="s">
        <v>2365</v>
      </c>
      <c r="C1302" s="181">
        <v>0</v>
      </c>
      <c r="D1302" s="181">
        <v>0</v>
      </c>
      <c r="E1302" s="181">
        <v>0</v>
      </c>
      <c r="F1302" s="181">
        <v>0</v>
      </c>
      <c r="G1302" s="181">
        <v>0</v>
      </c>
      <c r="H1302" s="182">
        <v>0</v>
      </c>
      <c r="I1302" s="170"/>
    </row>
    <row r="1303" spans="1:9" x14ac:dyDescent="0.3">
      <c r="A1303" s="179">
        <v>415055</v>
      </c>
      <c r="B1303" s="180" t="s">
        <v>2366</v>
      </c>
      <c r="C1303" s="181">
        <v>0</v>
      </c>
      <c r="D1303" s="181">
        <v>0</v>
      </c>
      <c r="E1303" s="181">
        <v>0</v>
      </c>
      <c r="F1303" s="181">
        <v>0</v>
      </c>
      <c r="G1303" s="181">
        <v>0</v>
      </c>
      <c r="H1303" s="182">
        <v>0</v>
      </c>
      <c r="I1303" s="170"/>
    </row>
    <row r="1304" spans="1:9" x14ac:dyDescent="0.3">
      <c r="A1304" s="179">
        <v>415060</v>
      </c>
      <c r="B1304" s="180" t="s">
        <v>2367</v>
      </c>
      <c r="C1304" s="181">
        <v>0</v>
      </c>
      <c r="D1304" s="181">
        <v>0</v>
      </c>
      <c r="E1304" s="181">
        <v>0</v>
      </c>
      <c r="F1304" s="181">
        <v>0</v>
      </c>
      <c r="G1304" s="181">
        <v>0</v>
      </c>
      <c r="H1304" s="182">
        <v>0</v>
      </c>
      <c r="I1304" s="170"/>
    </row>
    <row r="1305" spans="1:9" x14ac:dyDescent="0.3">
      <c r="A1305" s="175">
        <v>415500</v>
      </c>
      <c r="B1305" s="176" t="s">
        <v>751</v>
      </c>
      <c r="C1305" s="177">
        <v>0</v>
      </c>
      <c r="D1305" s="177">
        <v>0</v>
      </c>
      <c r="E1305" s="177">
        <v>0</v>
      </c>
      <c r="F1305" s="177">
        <v>0</v>
      </c>
      <c r="G1305" s="177">
        <v>0</v>
      </c>
      <c r="H1305" s="178">
        <v>0</v>
      </c>
      <c r="I1305" s="170"/>
    </row>
    <row r="1306" spans="1:9" x14ac:dyDescent="0.3">
      <c r="A1306" s="175">
        <v>416000</v>
      </c>
      <c r="B1306" s="176" t="s">
        <v>2368</v>
      </c>
      <c r="C1306" s="177">
        <v>0</v>
      </c>
      <c r="D1306" s="177">
        <v>0</v>
      </c>
      <c r="E1306" s="177">
        <v>0</v>
      </c>
      <c r="F1306" s="177">
        <v>0</v>
      </c>
      <c r="G1306" s="177">
        <v>0</v>
      </c>
      <c r="H1306" s="178">
        <v>0</v>
      </c>
      <c r="I1306" s="170"/>
    </row>
    <row r="1307" spans="1:9" x14ac:dyDescent="0.3">
      <c r="A1307" s="175">
        <v>416500</v>
      </c>
      <c r="B1307" s="176" t="s">
        <v>749</v>
      </c>
      <c r="C1307" s="177">
        <v>0</v>
      </c>
      <c r="D1307" s="177">
        <v>0</v>
      </c>
      <c r="E1307" s="177">
        <v>0</v>
      </c>
      <c r="F1307" s="177">
        <v>0</v>
      </c>
      <c r="G1307" s="177">
        <v>0</v>
      </c>
      <c r="H1307" s="178">
        <v>0</v>
      </c>
      <c r="I1307" s="170"/>
    </row>
    <row r="1308" spans="1:9" x14ac:dyDescent="0.3">
      <c r="A1308" s="175">
        <v>417000</v>
      </c>
      <c r="B1308" s="176" t="s">
        <v>748</v>
      </c>
      <c r="C1308" s="177">
        <v>0</v>
      </c>
      <c r="D1308" s="177">
        <v>0</v>
      </c>
      <c r="E1308" s="177">
        <v>6974896</v>
      </c>
      <c r="F1308" s="177">
        <v>5605876</v>
      </c>
      <c r="G1308" s="177">
        <v>0</v>
      </c>
      <c r="H1308" s="178">
        <v>0</v>
      </c>
      <c r="I1308" s="170"/>
    </row>
    <row r="1309" spans="1:9" x14ac:dyDescent="0.3">
      <c r="A1309" s="175">
        <v>417500</v>
      </c>
      <c r="B1309" s="176" t="s">
        <v>747</v>
      </c>
      <c r="C1309" s="177">
        <v>0</v>
      </c>
      <c r="D1309" s="177">
        <v>0</v>
      </c>
      <c r="E1309" s="177">
        <v>0</v>
      </c>
      <c r="F1309" s="177">
        <v>0</v>
      </c>
      <c r="G1309" s="177">
        <v>0</v>
      </c>
      <c r="H1309" s="178">
        <v>0</v>
      </c>
      <c r="I1309" s="170"/>
    </row>
    <row r="1310" spans="1:9" x14ac:dyDescent="0.3">
      <c r="A1310" s="171">
        <v>420000</v>
      </c>
      <c r="B1310" s="172" t="s">
        <v>746</v>
      </c>
      <c r="C1310" s="173">
        <v>59558509.740000002</v>
      </c>
      <c r="D1310" s="173">
        <v>75158920.010000005</v>
      </c>
      <c r="E1310" s="173">
        <v>88509742.680000007</v>
      </c>
      <c r="F1310" s="173">
        <v>46990510.710000001</v>
      </c>
      <c r="G1310" s="173">
        <v>49302561.590000004</v>
      </c>
      <c r="H1310" s="174">
        <v>42052621.460000001</v>
      </c>
      <c r="I1310" s="170"/>
    </row>
    <row r="1311" spans="1:9" x14ac:dyDescent="0.3">
      <c r="A1311" s="175">
        <v>420500</v>
      </c>
      <c r="B1311" s="176" t="s">
        <v>745</v>
      </c>
      <c r="C1311" s="177">
        <v>245599.85</v>
      </c>
      <c r="D1311" s="177">
        <v>38598.47</v>
      </c>
      <c r="E1311" s="177">
        <v>163984.03</v>
      </c>
      <c r="F1311" s="177">
        <v>44105.94</v>
      </c>
      <c r="G1311" s="177">
        <v>1567320.14</v>
      </c>
      <c r="H1311" s="178">
        <v>65434.3</v>
      </c>
      <c r="I1311" s="170"/>
    </row>
    <row r="1312" spans="1:9" x14ac:dyDescent="0.3">
      <c r="A1312" s="179">
        <v>420505</v>
      </c>
      <c r="B1312" s="180" t="s">
        <v>546</v>
      </c>
      <c r="C1312" s="181">
        <v>0</v>
      </c>
      <c r="D1312" s="181">
        <v>0</v>
      </c>
      <c r="E1312" s="181">
        <v>0</v>
      </c>
      <c r="F1312" s="181">
        <v>0</v>
      </c>
      <c r="G1312" s="181">
        <v>0</v>
      </c>
      <c r="H1312" s="182">
        <v>0</v>
      </c>
      <c r="I1312" s="170"/>
    </row>
    <row r="1313" spans="1:9" x14ac:dyDescent="0.3">
      <c r="A1313" s="179">
        <v>420510</v>
      </c>
      <c r="B1313" s="180" t="s">
        <v>2369</v>
      </c>
      <c r="C1313" s="181">
        <v>0</v>
      </c>
      <c r="D1313" s="181">
        <v>0</v>
      </c>
      <c r="E1313" s="181">
        <v>0</v>
      </c>
      <c r="F1313" s="181">
        <v>0</v>
      </c>
      <c r="G1313" s="181">
        <v>0</v>
      </c>
      <c r="H1313" s="182">
        <v>0</v>
      </c>
      <c r="I1313" s="170"/>
    </row>
    <row r="1314" spans="1:9" x14ac:dyDescent="0.3">
      <c r="A1314" s="179">
        <v>420515</v>
      </c>
      <c r="B1314" s="180" t="s">
        <v>2370</v>
      </c>
      <c r="C1314" s="181">
        <v>0</v>
      </c>
      <c r="D1314" s="181">
        <v>0</v>
      </c>
      <c r="E1314" s="181">
        <v>0</v>
      </c>
      <c r="F1314" s="181">
        <v>0</v>
      </c>
      <c r="G1314" s="181">
        <v>0</v>
      </c>
      <c r="H1314" s="182">
        <v>0</v>
      </c>
      <c r="I1314" s="170"/>
    </row>
    <row r="1315" spans="1:9" x14ac:dyDescent="0.3">
      <c r="A1315" s="179">
        <v>420520</v>
      </c>
      <c r="B1315" s="180" t="s">
        <v>2371</v>
      </c>
      <c r="C1315" s="181">
        <v>0</v>
      </c>
      <c r="D1315" s="181">
        <v>0</v>
      </c>
      <c r="E1315" s="181">
        <v>0</v>
      </c>
      <c r="F1315" s="181">
        <v>0</v>
      </c>
      <c r="G1315" s="181">
        <v>0</v>
      </c>
      <c r="H1315" s="182">
        <v>0</v>
      </c>
      <c r="I1315" s="170"/>
    </row>
    <row r="1316" spans="1:9" x14ac:dyDescent="0.3">
      <c r="A1316" s="179">
        <v>420525</v>
      </c>
      <c r="B1316" s="180" t="s">
        <v>2372</v>
      </c>
      <c r="C1316" s="181">
        <v>0</v>
      </c>
      <c r="D1316" s="181">
        <v>0</v>
      </c>
      <c r="E1316" s="181">
        <v>0</v>
      </c>
      <c r="F1316" s="181">
        <v>0</v>
      </c>
      <c r="G1316" s="181">
        <v>0</v>
      </c>
      <c r="H1316" s="182">
        <v>0</v>
      </c>
      <c r="I1316" s="170"/>
    </row>
    <row r="1317" spans="1:9" x14ac:dyDescent="0.3">
      <c r="A1317" s="179">
        <v>420530</v>
      </c>
      <c r="B1317" s="180" t="s">
        <v>2373</v>
      </c>
      <c r="C1317" s="181">
        <v>0</v>
      </c>
      <c r="D1317" s="181">
        <v>0</v>
      </c>
      <c r="E1317" s="181">
        <v>0</v>
      </c>
      <c r="F1317" s="181">
        <v>0</v>
      </c>
      <c r="G1317" s="181">
        <v>0</v>
      </c>
      <c r="H1317" s="182">
        <v>0</v>
      </c>
      <c r="I1317" s="170"/>
    </row>
    <row r="1318" spans="1:9" x14ac:dyDescent="0.3">
      <c r="A1318" s="179">
        <v>420535</v>
      </c>
      <c r="B1318" s="180" t="s">
        <v>637</v>
      </c>
      <c r="C1318" s="181">
        <v>0</v>
      </c>
      <c r="D1318" s="181">
        <v>0</v>
      </c>
      <c r="E1318" s="181">
        <v>0</v>
      </c>
      <c r="F1318" s="181">
        <v>0</v>
      </c>
      <c r="G1318" s="181">
        <v>0</v>
      </c>
      <c r="H1318" s="182">
        <v>0</v>
      </c>
      <c r="I1318" s="170"/>
    </row>
    <row r="1319" spans="1:9" x14ac:dyDescent="0.3">
      <c r="A1319" s="179">
        <v>420540</v>
      </c>
      <c r="B1319" s="180" t="s">
        <v>540</v>
      </c>
      <c r="C1319" s="181">
        <v>0</v>
      </c>
      <c r="D1319" s="181">
        <v>0</v>
      </c>
      <c r="E1319" s="181">
        <v>0</v>
      </c>
      <c r="F1319" s="181">
        <v>0</v>
      </c>
      <c r="G1319" s="181">
        <v>0</v>
      </c>
      <c r="H1319" s="182">
        <v>0</v>
      </c>
      <c r="I1319" s="170"/>
    </row>
    <row r="1320" spans="1:9" x14ac:dyDescent="0.3">
      <c r="A1320" s="179">
        <v>420545</v>
      </c>
      <c r="B1320" s="180" t="s">
        <v>539</v>
      </c>
      <c r="C1320" s="181">
        <v>0</v>
      </c>
      <c r="D1320" s="181">
        <v>0</v>
      </c>
      <c r="E1320" s="181">
        <v>0</v>
      </c>
      <c r="F1320" s="181">
        <v>0</v>
      </c>
      <c r="G1320" s="181">
        <v>0</v>
      </c>
      <c r="H1320" s="182">
        <v>0</v>
      </c>
      <c r="I1320" s="170"/>
    </row>
    <row r="1321" spans="1:9" x14ac:dyDescent="0.3">
      <c r="A1321" s="179">
        <v>420550</v>
      </c>
      <c r="B1321" s="180" t="s">
        <v>538</v>
      </c>
      <c r="C1321" s="181">
        <v>0</v>
      </c>
      <c r="D1321" s="181">
        <v>0</v>
      </c>
      <c r="E1321" s="181">
        <v>0</v>
      </c>
      <c r="F1321" s="181">
        <v>0</v>
      </c>
      <c r="G1321" s="181">
        <v>0</v>
      </c>
      <c r="H1321" s="182">
        <v>0</v>
      </c>
      <c r="I1321" s="170"/>
    </row>
    <row r="1322" spans="1:9" x14ac:dyDescent="0.3">
      <c r="A1322" s="179">
        <v>420551</v>
      </c>
      <c r="B1322" s="180" t="s">
        <v>537</v>
      </c>
      <c r="C1322" s="181">
        <v>0</v>
      </c>
      <c r="D1322" s="181">
        <v>0</v>
      </c>
      <c r="E1322" s="181">
        <v>0</v>
      </c>
      <c r="F1322" s="181">
        <v>0</v>
      </c>
      <c r="G1322" s="181">
        <v>0</v>
      </c>
      <c r="H1322" s="182">
        <v>0</v>
      </c>
      <c r="I1322" s="170"/>
    </row>
    <row r="1323" spans="1:9" x14ac:dyDescent="0.3">
      <c r="A1323" s="179">
        <v>420552</v>
      </c>
      <c r="B1323" s="180" t="s">
        <v>536</v>
      </c>
      <c r="C1323" s="181">
        <v>0</v>
      </c>
      <c r="D1323" s="181">
        <v>0</v>
      </c>
      <c r="E1323" s="181">
        <v>0</v>
      </c>
      <c r="F1323" s="181">
        <v>0</v>
      </c>
      <c r="G1323" s="181">
        <v>0</v>
      </c>
      <c r="H1323" s="182">
        <v>0</v>
      </c>
      <c r="I1323" s="170"/>
    </row>
    <row r="1324" spans="1:9" x14ac:dyDescent="0.3">
      <c r="A1324" s="179">
        <v>420555</v>
      </c>
      <c r="B1324" s="180" t="s">
        <v>165</v>
      </c>
      <c r="C1324" s="181">
        <v>0</v>
      </c>
      <c r="D1324" s="181">
        <v>0</v>
      </c>
      <c r="E1324" s="181">
        <v>0</v>
      </c>
      <c r="F1324" s="181">
        <v>0</v>
      </c>
      <c r="G1324" s="181">
        <v>0</v>
      </c>
      <c r="H1324" s="182">
        <v>0</v>
      </c>
      <c r="I1324" s="170"/>
    </row>
    <row r="1325" spans="1:9" x14ac:dyDescent="0.3">
      <c r="A1325" s="179">
        <v>420560</v>
      </c>
      <c r="B1325" s="180" t="s">
        <v>164</v>
      </c>
      <c r="C1325" s="181">
        <v>0</v>
      </c>
      <c r="D1325" s="181">
        <v>0</v>
      </c>
      <c r="E1325" s="181">
        <v>0</v>
      </c>
      <c r="F1325" s="181">
        <v>0</v>
      </c>
      <c r="G1325" s="181">
        <v>0</v>
      </c>
      <c r="H1325" s="182">
        <v>0</v>
      </c>
      <c r="I1325" s="170"/>
    </row>
    <row r="1326" spans="1:9" x14ac:dyDescent="0.3">
      <c r="A1326" s="179">
        <v>420565</v>
      </c>
      <c r="B1326" s="180" t="s">
        <v>516</v>
      </c>
      <c r="C1326" s="181">
        <v>0</v>
      </c>
      <c r="D1326" s="181">
        <v>0</v>
      </c>
      <c r="E1326" s="181">
        <v>0</v>
      </c>
      <c r="F1326" s="181">
        <v>0</v>
      </c>
      <c r="G1326" s="181">
        <v>0</v>
      </c>
      <c r="H1326" s="182">
        <v>0</v>
      </c>
      <c r="I1326" s="170"/>
    </row>
    <row r="1327" spans="1:9" x14ac:dyDescent="0.3">
      <c r="A1327" s="179">
        <v>420570</v>
      </c>
      <c r="B1327" s="180" t="s">
        <v>2374</v>
      </c>
      <c r="C1327" s="181">
        <v>0</v>
      </c>
      <c r="D1327" s="181">
        <v>0</v>
      </c>
      <c r="E1327" s="181">
        <v>0</v>
      </c>
      <c r="F1327" s="181">
        <v>0</v>
      </c>
      <c r="G1327" s="181">
        <v>0</v>
      </c>
      <c r="H1327" s="182">
        <v>0</v>
      </c>
      <c r="I1327" s="170"/>
    </row>
    <row r="1328" spans="1:9" x14ac:dyDescent="0.3">
      <c r="A1328" s="179">
        <v>420595</v>
      </c>
      <c r="B1328" s="180" t="s">
        <v>514</v>
      </c>
      <c r="C1328" s="181">
        <v>245599.85</v>
      </c>
      <c r="D1328" s="181">
        <v>38598.47</v>
      </c>
      <c r="E1328" s="181">
        <v>163984.03</v>
      </c>
      <c r="F1328" s="181">
        <v>44105.94</v>
      </c>
      <c r="G1328" s="181">
        <v>1567320.14</v>
      </c>
      <c r="H1328" s="182">
        <v>65434.3</v>
      </c>
      <c r="I1328" s="170"/>
    </row>
    <row r="1329" spans="1:9" x14ac:dyDescent="0.3">
      <c r="A1329" s="175">
        <v>421000</v>
      </c>
      <c r="B1329" s="176" t="s">
        <v>2375</v>
      </c>
      <c r="C1329" s="177">
        <v>27404450.420000002</v>
      </c>
      <c r="D1329" s="177">
        <v>40805287.600000001</v>
      </c>
      <c r="E1329" s="177">
        <v>60979550.649999999</v>
      </c>
      <c r="F1329" s="177">
        <v>6279522.7699999996</v>
      </c>
      <c r="G1329" s="177">
        <v>7717368.4500000002</v>
      </c>
      <c r="H1329" s="178">
        <v>3700938.45</v>
      </c>
      <c r="I1329" s="170"/>
    </row>
    <row r="1330" spans="1:9" x14ac:dyDescent="0.3">
      <c r="A1330" s="179">
        <v>421005</v>
      </c>
      <c r="B1330" s="180" t="s">
        <v>743</v>
      </c>
      <c r="C1330" s="181">
        <v>6154620.4199999999</v>
      </c>
      <c r="D1330" s="181">
        <v>7234127.5999999996</v>
      </c>
      <c r="E1330" s="181">
        <v>6158560.6500000004</v>
      </c>
      <c r="F1330" s="181">
        <v>6279522.7699999996</v>
      </c>
      <c r="G1330" s="181">
        <v>7717368.4500000002</v>
      </c>
      <c r="H1330" s="182">
        <v>3700938.45</v>
      </c>
      <c r="I1330" s="170"/>
    </row>
    <row r="1331" spans="1:9" x14ac:dyDescent="0.3">
      <c r="A1331" s="179">
        <v>421010</v>
      </c>
      <c r="B1331" s="180" t="s">
        <v>742</v>
      </c>
      <c r="C1331" s="181">
        <v>0</v>
      </c>
      <c r="D1331" s="181">
        <v>0</v>
      </c>
      <c r="E1331" s="181">
        <v>0</v>
      </c>
      <c r="F1331" s="181">
        <v>0</v>
      </c>
      <c r="G1331" s="181">
        <v>0</v>
      </c>
      <c r="H1331" s="182">
        <v>0</v>
      </c>
      <c r="I1331" s="170"/>
    </row>
    <row r="1332" spans="1:9" x14ac:dyDescent="0.3">
      <c r="A1332" s="179">
        <v>421015</v>
      </c>
      <c r="B1332" s="180" t="s">
        <v>546</v>
      </c>
      <c r="C1332" s="181">
        <v>0</v>
      </c>
      <c r="D1332" s="181">
        <v>0</v>
      </c>
      <c r="E1332" s="181">
        <v>0</v>
      </c>
      <c r="F1332" s="181">
        <v>0</v>
      </c>
      <c r="G1332" s="181">
        <v>0</v>
      </c>
      <c r="H1332" s="182">
        <v>0</v>
      </c>
      <c r="I1332" s="170"/>
    </row>
    <row r="1333" spans="1:9" x14ac:dyDescent="0.3">
      <c r="A1333" s="179">
        <v>421020</v>
      </c>
      <c r="B1333" s="180" t="s">
        <v>2376</v>
      </c>
      <c r="C1333" s="181">
        <v>0</v>
      </c>
      <c r="D1333" s="181">
        <v>0</v>
      </c>
      <c r="E1333" s="181">
        <v>0</v>
      </c>
      <c r="F1333" s="181">
        <v>0</v>
      </c>
      <c r="G1333" s="181">
        <v>0</v>
      </c>
      <c r="H1333" s="182">
        <v>0</v>
      </c>
      <c r="I1333" s="170"/>
    </row>
    <row r="1334" spans="1:9" x14ac:dyDescent="0.3">
      <c r="A1334" s="179">
        <v>421025</v>
      </c>
      <c r="B1334" s="180" t="s">
        <v>2377</v>
      </c>
      <c r="C1334" s="181">
        <v>0</v>
      </c>
      <c r="D1334" s="181">
        <v>0</v>
      </c>
      <c r="E1334" s="181">
        <v>0</v>
      </c>
      <c r="F1334" s="181">
        <v>0</v>
      </c>
      <c r="G1334" s="181">
        <v>0</v>
      </c>
      <c r="H1334" s="182">
        <v>0</v>
      </c>
      <c r="I1334" s="170"/>
    </row>
    <row r="1335" spans="1:9" x14ac:dyDescent="0.3">
      <c r="A1335" s="179">
        <v>421030</v>
      </c>
      <c r="B1335" s="180" t="s">
        <v>739</v>
      </c>
      <c r="C1335" s="181">
        <v>0</v>
      </c>
      <c r="D1335" s="181">
        <v>0</v>
      </c>
      <c r="E1335" s="181">
        <v>0</v>
      </c>
      <c r="F1335" s="181">
        <v>0</v>
      </c>
      <c r="G1335" s="181">
        <v>0</v>
      </c>
      <c r="H1335" s="182">
        <v>0</v>
      </c>
      <c r="I1335" s="170"/>
    </row>
    <row r="1336" spans="1:9" x14ac:dyDescent="0.3">
      <c r="A1336" s="179">
        <v>421035</v>
      </c>
      <c r="B1336" s="180" t="s">
        <v>2378</v>
      </c>
      <c r="C1336" s="181">
        <v>0</v>
      </c>
      <c r="D1336" s="181">
        <v>0</v>
      </c>
      <c r="E1336" s="181">
        <v>0</v>
      </c>
      <c r="F1336" s="181">
        <v>0</v>
      </c>
      <c r="G1336" s="181">
        <v>0</v>
      </c>
      <c r="H1336" s="182">
        <v>0</v>
      </c>
      <c r="I1336" s="170"/>
    </row>
    <row r="1337" spans="1:9" x14ac:dyDescent="0.3">
      <c r="A1337" s="179">
        <v>421036</v>
      </c>
      <c r="B1337" s="180" t="s">
        <v>537</v>
      </c>
      <c r="C1337" s="181">
        <v>0</v>
      </c>
      <c r="D1337" s="181">
        <v>0</v>
      </c>
      <c r="E1337" s="181">
        <v>0</v>
      </c>
      <c r="F1337" s="181">
        <v>0</v>
      </c>
      <c r="G1337" s="181">
        <v>0</v>
      </c>
      <c r="H1337" s="182">
        <v>0</v>
      </c>
      <c r="I1337" s="170"/>
    </row>
    <row r="1338" spans="1:9" x14ac:dyDescent="0.3">
      <c r="A1338" s="179">
        <v>421037</v>
      </c>
      <c r="B1338" s="180" t="s">
        <v>536</v>
      </c>
      <c r="C1338" s="181">
        <v>21249830</v>
      </c>
      <c r="D1338" s="181">
        <v>33571160</v>
      </c>
      <c r="E1338" s="181">
        <v>54820990</v>
      </c>
      <c r="F1338" s="181">
        <v>0</v>
      </c>
      <c r="G1338" s="181">
        <v>0</v>
      </c>
      <c r="H1338" s="182">
        <v>0</v>
      </c>
      <c r="I1338" s="170"/>
    </row>
    <row r="1339" spans="1:9" x14ac:dyDescent="0.3">
      <c r="A1339" s="179">
        <v>421038</v>
      </c>
      <c r="B1339" s="180" t="s">
        <v>2379</v>
      </c>
      <c r="C1339" s="181">
        <v>0</v>
      </c>
      <c r="D1339" s="181">
        <v>0</v>
      </c>
      <c r="E1339" s="181">
        <v>0</v>
      </c>
      <c r="F1339" s="181">
        <v>0</v>
      </c>
      <c r="G1339" s="181">
        <v>0</v>
      </c>
      <c r="H1339" s="182">
        <v>0</v>
      </c>
      <c r="I1339" s="170"/>
    </row>
    <row r="1340" spans="1:9" x14ac:dyDescent="0.3">
      <c r="A1340" s="175">
        <v>422000</v>
      </c>
      <c r="B1340" s="176" t="s">
        <v>737</v>
      </c>
      <c r="C1340" s="177">
        <v>5971143</v>
      </c>
      <c r="D1340" s="177">
        <v>8369587.9400000004</v>
      </c>
      <c r="E1340" s="177">
        <v>10374629</v>
      </c>
      <c r="F1340" s="177">
        <v>11862555</v>
      </c>
      <c r="G1340" s="177">
        <v>6881924</v>
      </c>
      <c r="H1340" s="178">
        <v>5443853</v>
      </c>
      <c r="I1340" s="170"/>
    </row>
    <row r="1341" spans="1:9" x14ac:dyDescent="0.3">
      <c r="A1341" s="179">
        <v>422004</v>
      </c>
      <c r="B1341" s="180" t="s">
        <v>736</v>
      </c>
      <c r="C1341" s="181">
        <v>0</v>
      </c>
      <c r="D1341" s="181">
        <v>0</v>
      </c>
      <c r="E1341" s="181">
        <v>0</v>
      </c>
      <c r="F1341" s="181">
        <v>0</v>
      </c>
      <c r="G1341" s="181">
        <v>0</v>
      </c>
      <c r="H1341" s="182">
        <v>0</v>
      </c>
      <c r="I1341" s="170"/>
    </row>
    <row r="1342" spans="1:9" x14ac:dyDescent="0.3">
      <c r="A1342" s="179">
        <v>422005</v>
      </c>
      <c r="B1342" s="180" t="s">
        <v>607</v>
      </c>
      <c r="C1342" s="181">
        <v>5971143</v>
      </c>
      <c r="D1342" s="181">
        <v>8369587.9400000004</v>
      </c>
      <c r="E1342" s="181">
        <v>10374629</v>
      </c>
      <c r="F1342" s="181">
        <v>11862555</v>
      </c>
      <c r="G1342" s="181">
        <v>6881924</v>
      </c>
      <c r="H1342" s="182">
        <v>5443853</v>
      </c>
      <c r="I1342" s="170"/>
    </row>
    <row r="1343" spans="1:9" x14ac:dyDescent="0.3">
      <c r="A1343" s="179">
        <v>422010</v>
      </c>
      <c r="B1343" s="180" t="s">
        <v>735</v>
      </c>
      <c r="C1343" s="181">
        <v>0</v>
      </c>
      <c r="D1343" s="181">
        <v>0</v>
      </c>
      <c r="E1343" s="181">
        <v>0</v>
      </c>
      <c r="F1343" s="181">
        <v>0</v>
      </c>
      <c r="G1343" s="181">
        <v>0</v>
      </c>
      <c r="H1343" s="182">
        <v>0</v>
      </c>
      <c r="I1343" s="170"/>
    </row>
    <row r="1344" spans="1:9" x14ac:dyDescent="0.3">
      <c r="A1344" s="175">
        <v>422500</v>
      </c>
      <c r="B1344" s="176" t="s">
        <v>733</v>
      </c>
      <c r="C1344" s="177">
        <v>23941974</v>
      </c>
      <c r="D1344" s="177">
        <v>23386845</v>
      </c>
      <c r="E1344" s="177">
        <v>13230018</v>
      </c>
      <c r="F1344" s="177">
        <v>21006465</v>
      </c>
      <c r="G1344" s="177">
        <v>26752846</v>
      </c>
      <c r="H1344" s="178">
        <v>31871806</v>
      </c>
      <c r="I1344" s="170"/>
    </row>
    <row r="1345" spans="1:9" x14ac:dyDescent="0.3">
      <c r="A1345" s="179">
        <v>422501</v>
      </c>
      <c r="B1345" s="180" t="s">
        <v>2380</v>
      </c>
      <c r="C1345" s="181">
        <v>0</v>
      </c>
      <c r="D1345" s="181">
        <v>0</v>
      </c>
      <c r="E1345" s="181">
        <v>0</v>
      </c>
      <c r="F1345" s="181">
        <v>0</v>
      </c>
      <c r="G1345" s="181">
        <v>0</v>
      </c>
      <c r="H1345" s="182">
        <v>0</v>
      </c>
      <c r="I1345" s="170"/>
    </row>
    <row r="1346" spans="1:9" x14ac:dyDescent="0.3">
      <c r="A1346" s="179">
        <v>422502</v>
      </c>
      <c r="B1346" s="180" t="s">
        <v>2381</v>
      </c>
      <c r="C1346" s="181">
        <v>0</v>
      </c>
      <c r="D1346" s="181">
        <v>0</v>
      </c>
      <c r="E1346" s="181">
        <v>0</v>
      </c>
      <c r="F1346" s="181">
        <v>0</v>
      </c>
      <c r="G1346" s="181">
        <v>0</v>
      </c>
      <c r="H1346" s="182">
        <v>0</v>
      </c>
      <c r="I1346" s="170"/>
    </row>
    <row r="1347" spans="1:9" x14ac:dyDescent="0.3">
      <c r="A1347" s="179">
        <v>422503</v>
      </c>
      <c r="B1347" s="180" t="s">
        <v>730</v>
      </c>
      <c r="C1347" s="181">
        <v>0</v>
      </c>
      <c r="D1347" s="181">
        <v>0</v>
      </c>
      <c r="E1347" s="181">
        <v>0</v>
      </c>
      <c r="F1347" s="181">
        <v>0</v>
      </c>
      <c r="G1347" s="181">
        <v>0</v>
      </c>
      <c r="H1347" s="182">
        <v>0</v>
      </c>
      <c r="I1347" s="170"/>
    </row>
    <row r="1348" spans="1:9" x14ac:dyDescent="0.3">
      <c r="A1348" s="179">
        <v>422504</v>
      </c>
      <c r="B1348" s="180" t="s">
        <v>729</v>
      </c>
      <c r="C1348" s="181">
        <v>0</v>
      </c>
      <c r="D1348" s="181">
        <v>0</v>
      </c>
      <c r="E1348" s="181">
        <v>0</v>
      </c>
      <c r="F1348" s="181">
        <v>0</v>
      </c>
      <c r="G1348" s="181">
        <v>0</v>
      </c>
      <c r="H1348" s="182">
        <v>0</v>
      </c>
      <c r="I1348" s="170"/>
    </row>
    <row r="1349" spans="1:9" x14ac:dyDescent="0.3">
      <c r="A1349" s="179">
        <v>422505</v>
      </c>
      <c r="B1349" s="180" t="s">
        <v>636</v>
      </c>
      <c r="C1349" s="181">
        <v>0</v>
      </c>
      <c r="D1349" s="181">
        <v>0</v>
      </c>
      <c r="E1349" s="181">
        <v>0</v>
      </c>
      <c r="F1349" s="181">
        <v>0</v>
      </c>
      <c r="G1349" s="181">
        <v>0</v>
      </c>
      <c r="H1349" s="182">
        <v>0</v>
      </c>
      <c r="I1349" s="170"/>
    </row>
    <row r="1350" spans="1:9" x14ac:dyDescent="0.3">
      <c r="A1350" s="179">
        <v>422506</v>
      </c>
      <c r="B1350" s="180" t="s">
        <v>635</v>
      </c>
      <c r="C1350" s="181">
        <v>0</v>
      </c>
      <c r="D1350" s="181">
        <v>0</v>
      </c>
      <c r="E1350" s="181">
        <v>0</v>
      </c>
      <c r="F1350" s="181">
        <v>0</v>
      </c>
      <c r="G1350" s="181">
        <v>0</v>
      </c>
      <c r="H1350" s="182">
        <v>0</v>
      </c>
      <c r="I1350" s="170"/>
    </row>
    <row r="1351" spans="1:9" x14ac:dyDescent="0.3">
      <c r="A1351" s="179">
        <v>422507</v>
      </c>
      <c r="B1351" s="180" t="s">
        <v>728</v>
      </c>
      <c r="C1351" s="181">
        <v>0</v>
      </c>
      <c r="D1351" s="181">
        <v>0</v>
      </c>
      <c r="E1351" s="181">
        <v>0</v>
      </c>
      <c r="F1351" s="181">
        <v>0</v>
      </c>
      <c r="G1351" s="181">
        <v>0</v>
      </c>
      <c r="H1351" s="182">
        <v>0</v>
      </c>
      <c r="I1351" s="170"/>
    </row>
    <row r="1352" spans="1:9" x14ac:dyDescent="0.3">
      <c r="A1352" s="179">
        <v>422508</v>
      </c>
      <c r="B1352" s="180" t="s">
        <v>727</v>
      </c>
      <c r="C1352" s="181">
        <v>0</v>
      </c>
      <c r="D1352" s="181">
        <v>0</v>
      </c>
      <c r="E1352" s="181">
        <v>0</v>
      </c>
      <c r="F1352" s="181">
        <v>0</v>
      </c>
      <c r="G1352" s="181">
        <v>0</v>
      </c>
      <c r="H1352" s="182">
        <v>0</v>
      </c>
      <c r="I1352" s="170"/>
    </row>
    <row r="1353" spans="1:9" x14ac:dyDescent="0.3">
      <c r="A1353" s="179">
        <v>422509</v>
      </c>
      <c r="B1353" s="180" t="s">
        <v>2382</v>
      </c>
      <c r="C1353" s="181">
        <v>0</v>
      </c>
      <c r="D1353" s="181">
        <v>0</v>
      </c>
      <c r="E1353" s="181">
        <v>0</v>
      </c>
      <c r="F1353" s="181">
        <v>0</v>
      </c>
      <c r="G1353" s="181">
        <v>0</v>
      </c>
      <c r="H1353" s="182">
        <v>0</v>
      </c>
      <c r="I1353" s="170"/>
    </row>
    <row r="1354" spans="1:9" x14ac:dyDescent="0.3">
      <c r="A1354" s="179">
        <v>422510</v>
      </c>
      <c r="B1354" s="180" t="s">
        <v>2383</v>
      </c>
      <c r="C1354" s="181">
        <v>0</v>
      </c>
      <c r="D1354" s="181">
        <v>0</v>
      </c>
      <c r="E1354" s="181">
        <v>0</v>
      </c>
      <c r="F1354" s="181">
        <v>0</v>
      </c>
      <c r="G1354" s="181">
        <v>0</v>
      </c>
      <c r="H1354" s="182">
        <v>0</v>
      </c>
      <c r="I1354" s="170"/>
    </row>
    <row r="1355" spans="1:9" x14ac:dyDescent="0.3">
      <c r="A1355" s="179">
        <v>422511</v>
      </c>
      <c r="B1355" s="180" t="s">
        <v>2384</v>
      </c>
      <c r="C1355" s="181">
        <v>0</v>
      </c>
      <c r="D1355" s="181">
        <v>0</v>
      </c>
      <c r="E1355" s="181">
        <v>0</v>
      </c>
      <c r="F1355" s="181">
        <v>0</v>
      </c>
      <c r="G1355" s="181">
        <v>0</v>
      </c>
      <c r="H1355" s="182">
        <v>0</v>
      </c>
      <c r="I1355" s="170"/>
    </row>
    <row r="1356" spans="1:9" x14ac:dyDescent="0.3">
      <c r="A1356" s="179">
        <v>422512</v>
      </c>
      <c r="B1356" s="180" t="s">
        <v>2385</v>
      </c>
      <c r="C1356" s="181">
        <v>21541606</v>
      </c>
      <c r="D1356" s="181">
        <v>19998720</v>
      </c>
      <c r="E1356" s="181">
        <v>3428036</v>
      </c>
      <c r="F1356" s="181">
        <v>18494448</v>
      </c>
      <c r="G1356" s="181">
        <v>21357401</v>
      </c>
      <c r="H1356" s="182">
        <v>29123531</v>
      </c>
      <c r="I1356" s="170"/>
    </row>
    <row r="1357" spans="1:9" x14ac:dyDescent="0.3">
      <c r="A1357" s="179">
        <v>422513</v>
      </c>
      <c r="B1357" s="180" t="s">
        <v>2386</v>
      </c>
      <c r="C1357" s="181">
        <v>1293305</v>
      </c>
      <c r="D1357" s="181">
        <v>716176</v>
      </c>
      <c r="E1357" s="181">
        <v>315978</v>
      </c>
      <c r="F1357" s="181">
        <v>2512017</v>
      </c>
      <c r="G1357" s="181">
        <v>1393684</v>
      </c>
      <c r="H1357" s="182">
        <v>2748275</v>
      </c>
      <c r="I1357" s="170"/>
    </row>
    <row r="1358" spans="1:9" x14ac:dyDescent="0.3">
      <c r="A1358" s="179">
        <v>422514</v>
      </c>
      <c r="B1358" s="180" t="s">
        <v>2387</v>
      </c>
      <c r="C1358" s="181">
        <v>0</v>
      </c>
      <c r="D1358" s="181">
        <v>0</v>
      </c>
      <c r="E1358" s="181">
        <v>0</v>
      </c>
      <c r="F1358" s="181">
        <v>0</v>
      </c>
      <c r="G1358" s="181">
        <v>0</v>
      </c>
      <c r="H1358" s="182">
        <v>0</v>
      </c>
      <c r="I1358" s="170"/>
    </row>
    <row r="1359" spans="1:9" x14ac:dyDescent="0.3">
      <c r="A1359" s="179">
        <v>422515</v>
      </c>
      <c r="B1359" s="180" t="s">
        <v>2388</v>
      </c>
      <c r="C1359" s="181">
        <v>0</v>
      </c>
      <c r="D1359" s="181">
        <v>0</v>
      </c>
      <c r="E1359" s="181">
        <v>0</v>
      </c>
      <c r="F1359" s="181">
        <v>0</v>
      </c>
      <c r="G1359" s="181">
        <v>0</v>
      </c>
      <c r="H1359" s="182">
        <v>0</v>
      </c>
      <c r="I1359" s="170"/>
    </row>
    <row r="1360" spans="1:9" x14ac:dyDescent="0.3">
      <c r="A1360" s="179">
        <v>422516</v>
      </c>
      <c r="B1360" s="180" t="s">
        <v>2389</v>
      </c>
      <c r="C1360" s="181">
        <v>0</v>
      </c>
      <c r="D1360" s="181">
        <v>0</v>
      </c>
      <c r="E1360" s="181">
        <v>0</v>
      </c>
      <c r="F1360" s="181">
        <v>0</v>
      </c>
      <c r="G1360" s="181">
        <v>0</v>
      </c>
      <c r="H1360" s="182">
        <v>0</v>
      </c>
      <c r="I1360" s="170"/>
    </row>
    <row r="1361" spans="1:9" x14ac:dyDescent="0.3">
      <c r="A1361" s="179">
        <v>422517</v>
      </c>
      <c r="B1361" s="180" t="s">
        <v>2390</v>
      </c>
      <c r="C1361" s="181">
        <v>0</v>
      </c>
      <c r="D1361" s="181">
        <v>0</v>
      </c>
      <c r="E1361" s="181">
        <v>0</v>
      </c>
      <c r="F1361" s="181">
        <v>0</v>
      </c>
      <c r="G1361" s="181">
        <v>0</v>
      </c>
      <c r="H1361" s="182">
        <v>0</v>
      </c>
      <c r="I1361" s="170"/>
    </row>
    <row r="1362" spans="1:9" x14ac:dyDescent="0.3">
      <c r="A1362" s="179">
        <v>422518</v>
      </c>
      <c r="B1362" s="180" t="s">
        <v>2391</v>
      </c>
      <c r="C1362" s="181">
        <v>0</v>
      </c>
      <c r="D1362" s="181">
        <v>0</v>
      </c>
      <c r="E1362" s="181">
        <v>0</v>
      </c>
      <c r="F1362" s="181">
        <v>0</v>
      </c>
      <c r="G1362" s="181">
        <v>0</v>
      </c>
      <c r="H1362" s="182">
        <v>0</v>
      </c>
      <c r="I1362" s="170"/>
    </row>
    <row r="1363" spans="1:9" x14ac:dyDescent="0.3">
      <c r="A1363" s="179">
        <v>422519</v>
      </c>
      <c r="B1363" s="180" t="s">
        <v>2392</v>
      </c>
      <c r="C1363" s="181">
        <v>0</v>
      </c>
      <c r="D1363" s="181">
        <v>0</v>
      </c>
      <c r="E1363" s="181">
        <v>0</v>
      </c>
      <c r="F1363" s="181">
        <v>0</v>
      </c>
      <c r="G1363" s="181">
        <v>0</v>
      </c>
      <c r="H1363" s="182">
        <v>0</v>
      </c>
      <c r="I1363" s="170"/>
    </row>
    <row r="1364" spans="1:9" x14ac:dyDescent="0.3">
      <c r="A1364" s="179">
        <v>422520</v>
      </c>
      <c r="B1364" s="180" t="s">
        <v>2393</v>
      </c>
      <c r="C1364" s="181">
        <v>0</v>
      </c>
      <c r="D1364" s="181">
        <v>0</v>
      </c>
      <c r="E1364" s="181">
        <v>0</v>
      </c>
      <c r="F1364" s="181">
        <v>0</v>
      </c>
      <c r="G1364" s="181">
        <v>0</v>
      </c>
      <c r="H1364" s="182">
        <v>0</v>
      </c>
      <c r="I1364" s="170"/>
    </row>
    <row r="1365" spans="1:9" x14ac:dyDescent="0.3">
      <c r="A1365" s="179">
        <v>422521</v>
      </c>
      <c r="B1365" s="180" t="s">
        <v>2394</v>
      </c>
      <c r="C1365" s="181">
        <v>0</v>
      </c>
      <c r="D1365" s="181">
        <v>0</v>
      </c>
      <c r="E1365" s="181">
        <v>0</v>
      </c>
      <c r="F1365" s="181">
        <v>0</v>
      </c>
      <c r="G1365" s="181">
        <v>0</v>
      </c>
      <c r="H1365" s="182">
        <v>0</v>
      </c>
      <c r="I1365" s="170"/>
    </row>
    <row r="1366" spans="1:9" x14ac:dyDescent="0.3">
      <c r="A1366" s="179">
        <v>422522</v>
      </c>
      <c r="B1366" s="180" t="s">
        <v>2395</v>
      </c>
      <c r="C1366" s="181">
        <v>0</v>
      </c>
      <c r="D1366" s="181">
        <v>0</v>
      </c>
      <c r="E1366" s="181">
        <v>0</v>
      </c>
      <c r="F1366" s="181">
        <v>0</v>
      </c>
      <c r="G1366" s="181">
        <v>0</v>
      </c>
      <c r="H1366" s="182">
        <v>0</v>
      </c>
      <c r="I1366" s="170"/>
    </row>
    <row r="1367" spans="1:9" x14ac:dyDescent="0.3">
      <c r="A1367" s="179">
        <v>422523</v>
      </c>
      <c r="B1367" s="180" t="s">
        <v>2396</v>
      </c>
      <c r="C1367" s="181">
        <v>0</v>
      </c>
      <c r="D1367" s="181">
        <v>0</v>
      </c>
      <c r="E1367" s="181">
        <v>0</v>
      </c>
      <c r="F1367" s="181">
        <v>0</v>
      </c>
      <c r="G1367" s="181">
        <v>0</v>
      </c>
      <c r="H1367" s="182">
        <v>0</v>
      </c>
      <c r="I1367" s="170"/>
    </row>
    <row r="1368" spans="1:9" x14ac:dyDescent="0.3">
      <c r="A1368" s="179">
        <v>422524</v>
      </c>
      <c r="B1368" s="180" t="s">
        <v>711</v>
      </c>
      <c r="C1368" s="181">
        <v>0</v>
      </c>
      <c r="D1368" s="181">
        <v>2356790</v>
      </c>
      <c r="E1368" s="181">
        <v>2254233</v>
      </c>
      <c r="F1368" s="181">
        <v>0</v>
      </c>
      <c r="G1368" s="181">
        <v>2246347</v>
      </c>
      <c r="H1368" s="182">
        <v>0</v>
      </c>
      <c r="I1368" s="170"/>
    </row>
    <row r="1369" spans="1:9" x14ac:dyDescent="0.3">
      <c r="A1369" s="179">
        <v>422525</v>
      </c>
      <c r="B1369" s="180" t="s">
        <v>2397</v>
      </c>
      <c r="C1369" s="181">
        <v>0</v>
      </c>
      <c r="D1369" s="181">
        <v>0</v>
      </c>
      <c r="E1369" s="181">
        <v>0</v>
      </c>
      <c r="F1369" s="181">
        <v>0</v>
      </c>
      <c r="G1369" s="181">
        <v>0</v>
      </c>
      <c r="H1369" s="182">
        <v>0</v>
      </c>
      <c r="I1369" s="170"/>
    </row>
    <row r="1370" spans="1:9" x14ac:dyDescent="0.3">
      <c r="A1370" s="179">
        <v>422526</v>
      </c>
      <c r="B1370" s="180" t="s">
        <v>2398</v>
      </c>
      <c r="C1370" s="181">
        <v>0</v>
      </c>
      <c r="D1370" s="181">
        <v>0</v>
      </c>
      <c r="E1370" s="181">
        <v>0</v>
      </c>
      <c r="F1370" s="181">
        <v>0</v>
      </c>
      <c r="G1370" s="181">
        <v>0</v>
      </c>
      <c r="H1370" s="182">
        <v>0</v>
      </c>
      <c r="I1370" s="170"/>
    </row>
    <row r="1371" spans="1:9" x14ac:dyDescent="0.3">
      <c r="A1371" s="179">
        <v>422527</v>
      </c>
      <c r="B1371" s="180" t="s">
        <v>708</v>
      </c>
      <c r="C1371" s="181">
        <v>0</v>
      </c>
      <c r="D1371" s="181">
        <v>0</v>
      </c>
      <c r="E1371" s="181">
        <v>0</v>
      </c>
      <c r="F1371" s="181">
        <v>0</v>
      </c>
      <c r="G1371" s="181">
        <v>0</v>
      </c>
      <c r="H1371" s="182">
        <v>0</v>
      </c>
      <c r="I1371" s="170"/>
    </row>
    <row r="1372" spans="1:9" x14ac:dyDescent="0.3">
      <c r="A1372" s="179">
        <v>422528</v>
      </c>
      <c r="B1372" s="180" t="s">
        <v>2399</v>
      </c>
      <c r="C1372" s="181">
        <v>0</v>
      </c>
      <c r="D1372" s="181">
        <v>0</v>
      </c>
      <c r="E1372" s="181">
        <v>0</v>
      </c>
      <c r="F1372" s="181">
        <v>0</v>
      </c>
      <c r="G1372" s="181">
        <v>0</v>
      </c>
      <c r="H1372" s="182">
        <v>0</v>
      </c>
      <c r="I1372" s="170"/>
    </row>
    <row r="1373" spans="1:9" x14ac:dyDescent="0.3">
      <c r="A1373" s="179">
        <v>422529</v>
      </c>
      <c r="B1373" s="180" t="s">
        <v>706</v>
      </c>
      <c r="C1373" s="181">
        <v>0</v>
      </c>
      <c r="D1373" s="181">
        <v>0</v>
      </c>
      <c r="E1373" s="181">
        <v>0</v>
      </c>
      <c r="F1373" s="181">
        <v>0</v>
      </c>
      <c r="G1373" s="181">
        <v>0</v>
      </c>
      <c r="H1373" s="182">
        <v>0</v>
      </c>
      <c r="I1373" s="170"/>
    </row>
    <row r="1374" spans="1:9" x14ac:dyDescent="0.3">
      <c r="A1374" s="179">
        <v>422530</v>
      </c>
      <c r="B1374" s="180" t="s">
        <v>705</v>
      </c>
      <c r="C1374" s="181">
        <v>0</v>
      </c>
      <c r="D1374" s="181">
        <v>0</v>
      </c>
      <c r="E1374" s="181">
        <v>0</v>
      </c>
      <c r="F1374" s="181">
        <v>0</v>
      </c>
      <c r="G1374" s="181">
        <v>0</v>
      </c>
      <c r="H1374" s="182">
        <v>0</v>
      </c>
      <c r="I1374" s="170"/>
    </row>
    <row r="1375" spans="1:9" x14ac:dyDescent="0.3">
      <c r="A1375" s="179">
        <v>422531</v>
      </c>
      <c r="B1375" s="180" t="s">
        <v>2400</v>
      </c>
      <c r="C1375" s="181">
        <v>0</v>
      </c>
      <c r="D1375" s="181">
        <v>0</v>
      </c>
      <c r="E1375" s="181">
        <v>0</v>
      </c>
      <c r="F1375" s="181">
        <v>0</v>
      </c>
      <c r="G1375" s="181">
        <v>0</v>
      </c>
      <c r="H1375" s="182">
        <v>0</v>
      </c>
      <c r="I1375" s="170"/>
    </row>
    <row r="1376" spans="1:9" x14ac:dyDescent="0.3">
      <c r="A1376" s="179">
        <v>422532</v>
      </c>
      <c r="B1376" s="180" t="s">
        <v>2401</v>
      </c>
      <c r="C1376" s="181">
        <v>0</v>
      </c>
      <c r="D1376" s="181">
        <v>0</v>
      </c>
      <c r="E1376" s="181">
        <v>0</v>
      </c>
      <c r="F1376" s="181">
        <v>0</v>
      </c>
      <c r="G1376" s="181">
        <v>0</v>
      </c>
      <c r="H1376" s="182">
        <v>0</v>
      </c>
      <c r="I1376" s="170"/>
    </row>
    <row r="1377" spans="1:9" x14ac:dyDescent="0.3">
      <c r="A1377" s="179">
        <v>422533</v>
      </c>
      <c r="B1377" s="180" t="s">
        <v>702</v>
      </c>
      <c r="C1377" s="181">
        <v>0</v>
      </c>
      <c r="D1377" s="181">
        <v>0</v>
      </c>
      <c r="E1377" s="181">
        <v>0</v>
      </c>
      <c r="F1377" s="181">
        <v>0</v>
      </c>
      <c r="G1377" s="181">
        <v>0</v>
      </c>
      <c r="H1377" s="182">
        <v>0</v>
      </c>
      <c r="I1377" s="170"/>
    </row>
    <row r="1378" spans="1:9" x14ac:dyDescent="0.3">
      <c r="A1378" s="179">
        <v>422534</v>
      </c>
      <c r="B1378" s="180" t="s">
        <v>701</v>
      </c>
      <c r="C1378" s="181">
        <v>0</v>
      </c>
      <c r="D1378" s="181">
        <v>0</v>
      </c>
      <c r="E1378" s="181">
        <v>0</v>
      </c>
      <c r="F1378" s="181">
        <v>0</v>
      </c>
      <c r="G1378" s="181">
        <v>0</v>
      </c>
      <c r="H1378" s="182">
        <v>0</v>
      </c>
      <c r="I1378" s="170"/>
    </row>
    <row r="1379" spans="1:9" x14ac:dyDescent="0.3">
      <c r="A1379" s="179">
        <v>422535</v>
      </c>
      <c r="B1379" s="180" t="s">
        <v>700</v>
      </c>
      <c r="C1379" s="181">
        <v>0</v>
      </c>
      <c r="D1379" s="181">
        <v>0</v>
      </c>
      <c r="E1379" s="181">
        <v>0</v>
      </c>
      <c r="F1379" s="181">
        <v>0</v>
      </c>
      <c r="G1379" s="181">
        <v>0</v>
      </c>
      <c r="H1379" s="182">
        <v>0</v>
      </c>
      <c r="I1379" s="170"/>
    </row>
    <row r="1380" spans="1:9" x14ac:dyDescent="0.3">
      <c r="A1380" s="179">
        <v>422536</v>
      </c>
      <c r="B1380" s="180" t="s">
        <v>699</v>
      </c>
      <c r="C1380" s="181">
        <v>0</v>
      </c>
      <c r="D1380" s="181">
        <v>0</v>
      </c>
      <c r="E1380" s="181">
        <v>0</v>
      </c>
      <c r="F1380" s="181">
        <v>0</v>
      </c>
      <c r="G1380" s="181">
        <v>0</v>
      </c>
      <c r="H1380" s="182">
        <v>0</v>
      </c>
      <c r="I1380" s="170"/>
    </row>
    <row r="1381" spans="1:9" x14ac:dyDescent="0.3">
      <c r="A1381" s="179">
        <v>422537</v>
      </c>
      <c r="B1381" s="180" t="s">
        <v>698</v>
      </c>
      <c r="C1381" s="181">
        <v>0</v>
      </c>
      <c r="D1381" s="181">
        <v>0</v>
      </c>
      <c r="E1381" s="181">
        <v>0</v>
      </c>
      <c r="F1381" s="181">
        <v>0</v>
      </c>
      <c r="G1381" s="181">
        <v>0</v>
      </c>
      <c r="H1381" s="182">
        <v>0</v>
      </c>
      <c r="I1381" s="170"/>
    </row>
    <row r="1382" spans="1:9" x14ac:dyDescent="0.3">
      <c r="A1382" s="179">
        <v>422538</v>
      </c>
      <c r="B1382" s="180" t="s">
        <v>697</v>
      </c>
      <c r="C1382" s="181">
        <v>1107063</v>
      </c>
      <c r="D1382" s="181">
        <v>315159</v>
      </c>
      <c r="E1382" s="181">
        <v>7231771</v>
      </c>
      <c r="F1382" s="181">
        <v>0</v>
      </c>
      <c r="G1382" s="181">
        <v>1755414</v>
      </c>
      <c r="H1382" s="182">
        <v>0</v>
      </c>
      <c r="I1382" s="170"/>
    </row>
    <row r="1383" spans="1:9" x14ac:dyDescent="0.3">
      <c r="A1383" s="179">
        <v>422539</v>
      </c>
      <c r="B1383" s="180" t="s">
        <v>696</v>
      </c>
      <c r="C1383" s="181">
        <v>0</v>
      </c>
      <c r="D1383" s="181">
        <v>0</v>
      </c>
      <c r="E1383" s="181">
        <v>0</v>
      </c>
      <c r="F1383" s="181">
        <v>0</v>
      </c>
      <c r="G1383" s="181">
        <v>0</v>
      </c>
      <c r="H1383" s="182">
        <v>0</v>
      </c>
      <c r="I1383" s="170"/>
    </row>
    <row r="1384" spans="1:9" x14ac:dyDescent="0.3">
      <c r="A1384" s="179">
        <v>422540</v>
      </c>
      <c r="B1384" s="180" t="s">
        <v>695</v>
      </c>
      <c r="C1384" s="181">
        <v>0</v>
      </c>
      <c r="D1384" s="181">
        <v>0</v>
      </c>
      <c r="E1384" s="181">
        <v>0</v>
      </c>
      <c r="F1384" s="181">
        <v>0</v>
      </c>
      <c r="G1384" s="181">
        <v>0</v>
      </c>
      <c r="H1384" s="182">
        <v>0</v>
      </c>
      <c r="I1384" s="170"/>
    </row>
    <row r="1385" spans="1:9" x14ac:dyDescent="0.3">
      <c r="A1385" s="179">
        <v>422541</v>
      </c>
      <c r="B1385" s="180" t="s">
        <v>694</v>
      </c>
      <c r="C1385" s="181">
        <v>0</v>
      </c>
      <c r="D1385" s="181">
        <v>0</v>
      </c>
      <c r="E1385" s="181">
        <v>0</v>
      </c>
      <c r="F1385" s="181">
        <v>0</v>
      </c>
      <c r="G1385" s="181">
        <v>0</v>
      </c>
      <c r="H1385" s="182">
        <v>0</v>
      </c>
      <c r="I1385" s="170"/>
    </row>
    <row r="1386" spans="1:9" x14ac:dyDescent="0.3">
      <c r="A1386" s="179">
        <v>422542</v>
      </c>
      <c r="B1386" s="180" t="s">
        <v>2402</v>
      </c>
      <c r="C1386" s="181">
        <v>0</v>
      </c>
      <c r="D1386" s="181">
        <v>0</v>
      </c>
      <c r="E1386" s="181">
        <v>0</v>
      </c>
      <c r="F1386" s="181">
        <v>0</v>
      </c>
      <c r="G1386" s="181">
        <v>0</v>
      </c>
      <c r="H1386" s="182">
        <v>0</v>
      </c>
      <c r="I1386" s="170"/>
    </row>
    <row r="1387" spans="1:9" x14ac:dyDescent="0.3">
      <c r="A1387" s="179">
        <v>422543</v>
      </c>
      <c r="B1387" s="180" t="s">
        <v>692</v>
      </c>
      <c r="C1387" s="181">
        <v>0</v>
      </c>
      <c r="D1387" s="181">
        <v>0</v>
      </c>
      <c r="E1387" s="181">
        <v>0</v>
      </c>
      <c r="F1387" s="181">
        <v>0</v>
      </c>
      <c r="G1387" s="181">
        <v>0</v>
      </c>
      <c r="H1387" s="182">
        <v>0</v>
      </c>
      <c r="I1387" s="170"/>
    </row>
    <row r="1388" spans="1:9" x14ac:dyDescent="0.3">
      <c r="A1388" s="179">
        <v>422544</v>
      </c>
      <c r="B1388" s="180" t="s">
        <v>2403</v>
      </c>
      <c r="C1388" s="181">
        <v>0</v>
      </c>
      <c r="D1388" s="181">
        <v>0</v>
      </c>
      <c r="E1388" s="181">
        <v>0</v>
      </c>
      <c r="F1388" s="181">
        <v>0</v>
      </c>
      <c r="G1388" s="181">
        <v>0</v>
      </c>
      <c r="H1388" s="182">
        <v>0</v>
      </c>
      <c r="I1388" s="170"/>
    </row>
    <row r="1389" spans="1:9" x14ac:dyDescent="0.3">
      <c r="A1389" s="179">
        <v>422545</v>
      </c>
      <c r="B1389" s="180" t="s">
        <v>690</v>
      </c>
      <c r="C1389" s="181">
        <v>0</v>
      </c>
      <c r="D1389" s="181">
        <v>0</v>
      </c>
      <c r="E1389" s="181">
        <v>0</v>
      </c>
      <c r="F1389" s="181">
        <v>0</v>
      </c>
      <c r="G1389" s="181">
        <v>0</v>
      </c>
      <c r="H1389" s="182">
        <v>0</v>
      </c>
      <c r="I1389" s="170"/>
    </row>
    <row r="1390" spans="1:9" x14ac:dyDescent="0.3">
      <c r="A1390" s="179">
        <v>422546</v>
      </c>
      <c r="B1390" s="180" t="s">
        <v>2404</v>
      </c>
      <c r="C1390" s="181">
        <v>0</v>
      </c>
      <c r="D1390" s="181">
        <v>0</v>
      </c>
      <c r="E1390" s="181">
        <v>0</v>
      </c>
      <c r="F1390" s="181">
        <v>0</v>
      </c>
      <c r="G1390" s="181">
        <v>0</v>
      </c>
      <c r="H1390" s="182">
        <v>0</v>
      </c>
      <c r="I1390" s="170"/>
    </row>
    <row r="1391" spans="1:9" x14ac:dyDescent="0.3">
      <c r="A1391" s="179">
        <v>422547</v>
      </c>
      <c r="B1391" s="180" t="s">
        <v>537</v>
      </c>
      <c r="C1391" s="181">
        <v>0</v>
      </c>
      <c r="D1391" s="181">
        <v>0</v>
      </c>
      <c r="E1391" s="181">
        <v>0</v>
      </c>
      <c r="F1391" s="181">
        <v>0</v>
      </c>
      <c r="G1391" s="181">
        <v>0</v>
      </c>
      <c r="H1391" s="182">
        <v>0</v>
      </c>
      <c r="I1391" s="170"/>
    </row>
    <row r="1392" spans="1:9" x14ac:dyDescent="0.3">
      <c r="A1392" s="179">
        <v>422548</v>
      </c>
      <c r="B1392" s="180" t="s">
        <v>536</v>
      </c>
      <c r="C1392" s="181">
        <v>0</v>
      </c>
      <c r="D1392" s="181">
        <v>0</v>
      </c>
      <c r="E1392" s="181">
        <v>0</v>
      </c>
      <c r="F1392" s="181">
        <v>0</v>
      </c>
      <c r="G1392" s="181">
        <v>0</v>
      </c>
      <c r="H1392" s="182">
        <v>0</v>
      </c>
      <c r="I1392" s="170"/>
    </row>
    <row r="1393" spans="1:9" x14ac:dyDescent="0.3">
      <c r="A1393" s="175">
        <v>423000</v>
      </c>
      <c r="B1393" s="176" t="s">
        <v>688</v>
      </c>
      <c r="C1393" s="177">
        <v>0</v>
      </c>
      <c r="D1393" s="177">
        <v>0</v>
      </c>
      <c r="E1393" s="177">
        <v>3761417</v>
      </c>
      <c r="F1393" s="177">
        <v>0</v>
      </c>
      <c r="G1393" s="177">
        <v>0</v>
      </c>
      <c r="H1393" s="178">
        <v>970589.71</v>
      </c>
      <c r="I1393" s="170"/>
    </row>
    <row r="1394" spans="1:9" x14ac:dyDescent="0.3">
      <c r="A1394" s="179">
        <v>423005</v>
      </c>
      <c r="B1394" s="180" t="s">
        <v>2405</v>
      </c>
      <c r="C1394" s="181">
        <v>0</v>
      </c>
      <c r="D1394" s="181">
        <v>0</v>
      </c>
      <c r="E1394" s="181">
        <v>0</v>
      </c>
      <c r="F1394" s="181">
        <v>0</v>
      </c>
      <c r="G1394" s="181">
        <v>0</v>
      </c>
      <c r="H1394" s="182">
        <v>0</v>
      </c>
      <c r="I1394" s="170"/>
    </row>
    <row r="1395" spans="1:9" x14ac:dyDescent="0.3">
      <c r="A1395" s="179">
        <v>423010</v>
      </c>
      <c r="B1395" s="180" t="s">
        <v>2406</v>
      </c>
      <c r="C1395" s="181">
        <v>0</v>
      </c>
      <c r="D1395" s="181">
        <v>0</v>
      </c>
      <c r="E1395" s="181">
        <v>0</v>
      </c>
      <c r="F1395" s="181">
        <v>0</v>
      </c>
      <c r="G1395" s="181">
        <v>0</v>
      </c>
      <c r="H1395" s="182">
        <v>0</v>
      </c>
      <c r="I1395" s="170"/>
    </row>
    <row r="1396" spans="1:9" x14ac:dyDescent="0.3">
      <c r="A1396" s="179">
        <v>423095</v>
      </c>
      <c r="B1396" s="180" t="s">
        <v>213</v>
      </c>
      <c r="C1396" s="181">
        <v>0</v>
      </c>
      <c r="D1396" s="181">
        <v>0</v>
      </c>
      <c r="E1396" s="181">
        <v>3761417</v>
      </c>
      <c r="F1396" s="181">
        <v>0</v>
      </c>
      <c r="G1396" s="181">
        <v>0</v>
      </c>
      <c r="H1396" s="182">
        <v>970589.71</v>
      </c>
      <c r="I1396" s="170"/>
    </row>
    <row r="1397" spans="1:9" x14ac:dyDescent="0.3">
      <c r="A1397" s="175">
        <v>423500</v>
      </c>
      <c r="B1397" s="176" t="s">
        <v>2407</v>
      </c>
      <c r="C1397" s="177">
        <v>0</v>
      </c>
      <c r="D1397" s="177">
        <v>0</v>
      </c>
      <c r="E1397" s="177">
        <v>0</v>
      </c>
      <c r="F1397" s="177">
        <v>0</v>
      </c>
      <c r="G1397" s="177">
        <v>0</v>
      </c>
      <c r="H1397" s="178">
        <v>0</v>
      </c>
      <c r="I1397" s="170"/>
    </row>
    <row r="1398" spans="1:9" x14ac:dyDescent="0.3">
      <c r="A1398" s="179">
        <v>423505</v>
      </c>
      <c r="B1398" s="180" t="s">
        <v>512</v>
      </c>
      <c r="C1398" s="181">
        <v>0</v>
      </c>
      <c r="D1398" s="181">
        <v>0</v>
      </c>
      <c r="E1398" s="181">
        <v>0</v>
      </c>
      <c r="F1398" s="181">
        <v>0</v>
      </c>
      <c r="G1398" s="181">
        <v>0</v>
      </c>
      <c r="H1398" s="182">
        <v>0</v>
      </c>
      <c r="I1398" s="170"/>
    </row>
    <row r="1399" spans="1:9" x14ac:dyDescent="0.3">
      <c r="A1399" s="179">
        <v>423510</v>
      </c>
      <c r="B1399" s="180" t="s">
        <v>2073</v>
      </c>
      <c r="C1399" s="181">
        <v>0</v>
      </c>
      <c r="D1399" s="181">
        <v>0</v>
      </c>
      <c r="E1399" s="181">
        <v>0</v>
      </c>
      <c r="F1399" s="181">
        <v>0</v>
      </c>
      <c r="G1399" s="181">
        <v>0</v>
      </c>
      <c r="H1399" s="182">
        <v>0</v>
      </c>
      <c r="I1399" s="170"/>
    </row>
    <row r="1400" spans="1:9" x14ac:dyDescent="0.3">
      <c r="A1400" s="179">
        <v>423515</v>
      </c>
      <c r="B1400" s="180" t="s">
        <v>510</v>
      </c>
      <c r="C1400" s="181">
        <v>0</v>
      </c>
      <c r="D1400" s="181">
        <v>0</v>
      </c>
      <c r="E1400" s="181">
        <v>0</v>
      </c>
      <c r="F1400" s="181">
        <v>0</v>
      </c>
      <c r="G1400" s="181">
        <v>0</v>
      </c>
      <c r="H1400" s="182">
        <v>0</v>
      </c>
      <c r="I1400" s="170"/>
    </row>
    <row r="1401" spans="1:9" x14ac:dyDescent="0.3">
      <c r="A1401" s="179">
        <v>423520</v>
      </c>
      <c r="B1401" s="180" t="s">
        <v>2408</v>
      </c>
      <c r="C1401" s="181">
        <v>0</v>
      </c>
      <c r="D1401" s="181">
        <v>0</v>
      </c>
      <c r="E1401" s="181">
        <v>0</v>
      </c>
      <c r="F1401" s="181">
        <v>0</v>
      </c>
      <c r="G1401" s="181">
        <v>0</v>
      </c>
      <c r="H1401" s="182">
        <v>0</v>
      </c>
      <c r="I1401" s="170"/>
    </row>
    <row r="1402" spans="1:9" x14ac:dyDescent="0.3">
      <c r="A1402" s="175">
        <v>423600</v>
      </c>
      <c r="B1402" s="176" t="s">
        <v>2409</v>
      </c>
      <c r="C1402" s="177">
        <v>0</v>
      </c>
      <c r="D1402" s="177">
        <v>0</v>
      </c>
      <c r="E1402" s="177">
        <v>0</v>
      </c>
      <c r="F1402" s="177">
        <v>0</v>
      </c>
      <c r="G1402" s="177">
        <v>0</v>
      </c>
      <c r="H1402" s="178">
        <v>0</v>
      </c>
      <c r="I1402" s="170"/>
    </row>
    <row r="1403" spans="1:9" x14ac:dyDescent="0.3">
      <c r="A1403" s="179">
        <v>423605</v>
      </c>
      <c r="B1403" s="180" t="s">
        <v>508</v>
      </c>
      <c r="C1403" s="181">
        <v>0</v>
      </c>
      <c r="D1403" s="181">
        <v>0</v>
      </c>
      <c r="E1403" s="181">
        <v>0</v>
      </c>
      <c r="F1403" s="181">
        <v>0</v>
      </c>
      <c r="G1403" s="181">
        <v>0</v>
      </c>
      <c r="H1403" s="182">
        <v>0</v>
      </c>
      <c r="I1403" s="170"/>
    </row>
    <row r="1404" spans="1:9" x14ac:dyDescent="0.3">
      <c r="A1404" s="179">
        <v>423610</v>
      </c>
      <c r="B1404" s="180" t="s">
        <v>507</v>
      </c>
      <c r="C1404" s="181">
        <v>0</v>
      </c>
      <c r="D1404" s="181">
        <v>0</v>
      </c>
      <c r="E1404" s="181">
        <v>0</v>
      </c>
      <c r="F1404" s="181">
        <v>0</v>
      </c>
      <c r="G1404" s="181">
        <v>0</v>
      </c>
      <c r="H1404" s="182">
        <v>0</v>
      </c>
      <c r="I1404" s="170"/>
    </row>
    <row r="1405" spans="1:9" x14ac:dyDescent="0.3">
      <c r="A1405" s="179">
        <v>423615</v>
      </c>
      <c r="B1405" s="180" t="s">
        <v>506</v>
      </c>
      <c r="C1405" s="181">
        <v>0</v>
      </c>
      <c r="D1405" s="181">
        <v>0</v>
      </c>
      <c r="E1405" s="181">
        <v>0</v>
      </c>
      <c r="F1405" s="181">
        <v>0</v>
      </c>
      <c r="G1405" s="181">
        <v>0</v>
      </c>
      <c r="H1405" s="182">
        <v>0</v>
      </c>
      <c r="I1405" s="170"/>
    </row>
    <row r="1406" spans="1:9" x14ac:dyDescent="0.3">
      <c r="A1406" s="175">
        <v>424000</v>
      </c>
      <c r="B1406" s="176" t="s">
        <v>681</v>
      </c>
      <c r="C1406" s="177">
        <v>1995342.47</v>
      </c>
      <c r="D1406" s="177">
        <v>2558601</v>
      </c>
      <c r="E1406" s="177">
        <v>144</v>
      </c>
      <c r="F1406" s="177">
        <v>7797862</v>
      </c>
      <c r="G1406" s="177">
        <v>6383103</v>
      </c>
      <c r="H1406" s="178">
        <v>0</v>
      </c>
      <c r="I1406" s="170"/>
    </row>
    <row r="1407" spans="1:9" x14ac:dyDescent="0.3">
      <c r="A1407" s="179">
        <v>424005</v>
      </c>
      <c r="B1407" s="180" t="s">
        <v>680</v>
      </c>
      <c r="C1407" s="181">
        <v>0</v>
      </c>
      <c r="D1407" s="181">
        <v>0</v>
      </c>
      <c r="E1407" s="181">
        <v>0</v>
      </c>
      <c r="F1407" s="181">
        <v>0</v>
      </c>
      <c r="G1407" s="181">
        <v>0</v>
      </c>
      <c r="H1407" s="182">
        <v>0</v>
      </c>
      <c r="I1407" s="170"/>
    </row>
    <row r="1408" spans="1:9" x14ac:dyDescent="0.3">
      <c r="A1408" s="179">
        <v>424010</v>
      </c>
      <c r="B1408" s="180" t="s">
        <v>679</v>
      </c>
      <c r="C1408" s="181">
        <v>0</v>
      </c>
      <c r="D1408" s="181">
        <v>0</v>
      </c>
      <c r="E1408" s="181">
        <v>0</v>
      </c>
      <c r="F1408" s="181">
        <v>0</v>
      </c>
      <c r="G1408" s="181">
        <v>0</v>
      </c>
      <c r="H1408" s="182">
        <v>0</v>
      </c>
      <c r="I1408" s="170"/>
    </row>
    <row r="1409" spans="1:9" x14ac:dyDescent="0.3">
      <c r="A1409" s="179">
        <v>424015</v>
      </c>
      <c r="B1409" s="180" t="s">
        <v>678</v>
      </c>
      <c r="C1409" s="181">
        <v>0</v>
      </c>
      <c r="D1409" s="181">
        <v>0</v>
      </c>
      <c r="E1409" s="181">
        <v>0</v>
      </c>
      <c r="F1409" s="181">
        <v>0</v>
      </c>
      <c r="G1409" s="181">
        <v>0</v>
      </c>
      <c r="H1409" s="182">
        <v>0</v>
      </c>
      <c r="I1409" s="170"/>
    </row>
    <row r="1410" spans="1:9" x14ac:dyDescent="0.3">
      <c r="A1410" s="179">
        <v>424020</v>
      </c>
      <c r="B1410" s="180" t="s">
        <v>677</v>
      </c>
      <c r="C1410" s="181">
        <v>0</v>
      </c>
      <c r="D1410" s="181">
        <v>0</v>
      </c>
      <c r="E1410" s="181">
        <v>0</v>
      </c>
      <c r="F1410" s="181">
        <v>0</v>
      </c>
      <c r="G1410" s="181">
        <v>0</v>
      </c>
      <c r="H1410" s="182">
        <v>0</v>
      </c>
      <c r="I1410" s="170"/>
    </row>
    <row r="1411" spans="1:9" x14ac:dyDescent="0.3">
      <c r="A1411" s="179">
        <v>424025</v>
      </c>
      <c r="B1411" s="180" t="s">
        <v>2410</v>
      </c>
      <c r="C1411" s="181">
        <v>0</v>
      </c>
      <c r="D1411" s="181">
        <v>0</v>
      </c>
      <c r="E1411" s="181">
        <v>0</v>
      </c>
      <c r="F1411" s="181">
        <v>0</v>
      </c>
      <c r="G1411" s="181">
        <v>0</v>
      </c>
      <c r="H1411" s="182">
        <v>0</v>
      </c>
      <c r="I1411" s="170"/>
    </row>
    <row r="1412" spans="1:9" x14ac:dyDescent="0.3">
      <c r="A1412" s="179">
        <v>424030</v>
      </c>
      <c r="B1412" s="180" t="s">
        <v>2411</v>
      </c>
      <c r="C1412" s="181">
        <v>0</v>
      </c>
      <c r="D1412" s="181">
        <v>0</v>
      </c>
      <c r="E1412" s="181">
        <v>0</v>
      </c>
      <c r="F1412" s="181">
        <v>0</v>
      </c>
      <c r="G1412" s="181">
        <v>0</v>
      </c>
      <c r="H1412" s="182">
        <v>0</v>
      </c>
      <c r="I1412" s="170"/>
    </row>
    <row r="1413" spans="1:9" x14ac:dyDescent="0.3">
      <c r="A1413" s="179">
        <v>424035</v>
      </c>
      <c r="B1413" s="180" t="s">
        <v>674</v>
      </c>
      <c r="C1413" s="181">
        <v>0</v>
      </c>
      <c r="D1413" s="181">
        <v>0</v>
      </c>
      <c r="E1413" s="181">
        <v>0</v>
      </c>
      <c r="F1413" s="181">
        <v>0</v>
      </c>
      <c r="G1413" s="181">
        <v>0</v>
      </c>
      <c r="H1413" s="182">
        <v>0</v>
      </c>
      <c r="I1413" s="170"/>
    </row>
    <row r="1414" spans="1:9" x14ac:dyDescent="0.3">
      <c r="A1414" s="179">
        <v>424040</v>
      </c>
      <c r="B1414" s="180" t="s">
        <v>2412</v>
      </c>
      <c r="C1414" s="181">
        <v>0</v>
      </c>
      <c r="D1414" s="181">
        <v>0</v>
      </c>
      <c r="E1414" s="181">
        <v>0</v>
      </c>
      <c r="F1414" s="181">
        <v>0</v>
      </c>
      <c r="G1414" s="181">
        <v>0</v>
      </c>
      <c r="H1414" s="182">
        <v>0</v>
      </c>
      <c r="I1414" s="170"/>
    </row>
    <row r="1415" spans="1:9" x14ac:dyDescent="0.3">
      <c r="A1415" s="179">
        <v>424045</v>
      </c>
      <c r="B1415" s="180" t="s">
        <v>2413</v>
      </c>
      <c r="C1415" s="181">
        <v>0</v>
      </c>
      <c r="D1415" s="181">
        <v>0</v>
      </c>
      <c r="E1415" s="181">
        <v>0</v>
      </c>
      <c r="F1415" s="181">
        <v>0</v>
      </c>
      <c r="G1415" s="181">
        <v>0</v>
      </c>
      <c r="H1415" s="182">
        <v>0</v>
      </c>
      <c r="I1415" s="170"/>
    </row>
    <row r="1416" spans="1:9" x14ac:dyDescent="0.3">
      <c r="A1416" s="179">
        <v>424050</v>
      </c>
      <c r="B1416" s="180" t="s">
        <v>671</v>
      </c>
      <c r="C1416" s="181">
        <v>0</v>
      </c>
      <c r="D1416" s="181">
        <v>0</v>
      </c>
      <c r="E1416" s="181">
        <v>0</v>
      </c>
      <c r="F1416" s="181">
        <v>0</v>
      </c>
      <c r="G1416" s="181">
        <v>0</v>
      </c>
      <c r="H1416" s="182">
        <v>0</v>
      </c>
      <c r="I1416" s="170"/>
    </row>
    <row r="1417" spans="1:9" x14ac:dyDescent="0.3">
      <c r="A1417" s="179">
        <v>424055</v>
      </c>
      <c r="B1417" s="180" t="s">
        <v>670</v>
      </c>
      <c r="C1417" s="181">
        <v>0</v>
      </c>
      <c r="D1417" s="181">
        <v>0</v>
      </c>
      <c r="E1417" s="181">
        <v>0</v>
      </c>
      <c r="F1417" s="181">
        <v>0</v>
      </c>
      <c r="G1417" s="181">
        <v>0</v>
      </c>
      <c r="H1417" s="182">
        <v>0</v>
      </c>
      <c r="I1417" s="170"/>
    </row>
    <row r="1418" spans="1:9" x14ac:dyDescent="0.3">
      <c r="A1418" s="179">
        <v>424060</v>
      </c>
      <c r="B1418" s="180" t="s">
        <v>2414</v>
      </c>
      <c r="C1418" s="181">
        <v>0</v>
      </c>
      <c r="D1418" s="181">
        <v>0</v>
      </c>
      <c r="E1418" s="181">
        <v>0</v>
      </c>
      <c r="F1418" s="181">
        <v>0</v>
      </c>
      <c r="G1418" s="181">
        <v>0</v>
      </c>
      <c r="H1418" s="182">
        <v>0</v>
      </c>
      <c r="I1418" s="170"/>
    </row>
    <row r="1419" spans="1:9" x14ac:dyDescent="0.3">
      <c r="A1419" s="179">
        <v>424065</v>
      </c>
      <c r="B1419" s="180" t="s">
        <v>668</v>
      </c>
      <c r="C1419" s="181">
        <v>0</v>
      </c>
      <c r="D1419" s="181">
        <v>0</v>
      </c>
      <c r="E1419" s="181">
        <v>0</v>
      </c>
      <c r="F1419" s="181">
        <v>0</v>
      </c>
      <c r="G1419" s="181">
        <v>0</v>
      </c>
      <c r="H1419" s="182">
        <v>0</v>
      </c>
      <c r="I1419" s="170"/>
    </row>
    <row r="1420" spans="1:9" x14ac:dyDescent="0.3">
      <c r="A1420" s="179">
        <v>424070</v>
      </c>
      <c r="B1420" s="180" t="s">
        <v>667</v>
      </c>
      <c r="C1420" s="181">
        <v>0</v>
      </c>
      <c r="D1420" s="181">
        <v>0</v>
      </c>
      <c r="E1420" s="181">
        <v>0</v>
      </c>
      <c r="F1420" s="181">
        <v>0</v>
      </c>
      <c r="G1420" s="181">
        <v>0</v>
      </c>
      <c r="H1420" s="182">
        <v>0</v>
      </c>
      <c r="I1420" s="170"/>
    </row>
    <row r="1421" spans="1:9" x14ac:dyDescent="0.3">
      <c r="A1421" s="179">
        <v>424075</v>
      </c>
      <c r="B1421" s="180" t="s">
        <v>666</v>
      </c>
      <c r="C1421" s="181">
        <v>0</v>
      </c>
      <c r="D1421" s="181">
        <v>0</v>
      </c>
      <c r="E1421" s="181">
        <v>0</v>
      </c>
      <c r="F1421" s="181">
        <v>0</v>
      </c>
      <c r="G1421" s="181">
        <v>0</v>
      </c>
      <c r="H1421" s="182">
        <v>0</v>
      </c>
      <c r="I1421" s="170"/>
    </row>
    <row r="1422" spans="1:9" x14ac:dyDescent="0.3">
      <c r="A1422" s="179">
        <v>424080</v>
      </c>
      <c r="B1422" s="180" t="s">
        <v>665</v>
      </c>
      <c r="C1422" s="181">
        <v>0</v>
      </c>
      <c r="D1422" s="181">
        <v>0</v>
      </c>
      <c r="E1422" s="181">
        <v>0</v>
      </c>
      <c r="F1422" s="181">
        <v>0</v>
      </c>
      <c r="G1422" s="181">
        <v>0</v>
      </c>
      <c r="H1422" s="182">
        <v>0</v>
      </c>
      <c r="I1422" s="170"/>
    </row>
    <row r="1423" spans="1:9" x14ac:dyDescent="0.3">
      <c r="A1423" s="179">
        <v>424085</v>
      </c>
      <c r="B1423" s="180" t="s">
        <v>2415</v>
      </c>
      <c r="C1423" s="181">
        <v>0</v>
      </c>
      <c r="D1423" s="181">
        <v>0</v>
      </c>
      <c r="E1423" s="181">
        <v>0</v>
      </c>
      <c r="F1423" s="181">
        <v>0</v>
      </c>
      <c r="G1423" s="181">
        <v>0</v>
      </c>
      <c r="H1423" s="182">
        <v>0</v>
      </c>
      <c r="I1423" s="170"/>
    </row>
    <row r="1424" spans="1:9" x14ac:dyDescent="0.3">
      <c r="A1424" s="179">
        <v>424090</v>
      </c>
      <c r="B1424" s="180" t="s">
        <v>213</v>
      </c>
      <c r="C1424" s="181">
        <v>1995342.47</v>
      </c>
      <c r="D1424" s="181">
        <v>2558601</v>
      </c>
      <c r="E1424" s="181">
        <v>144</v>
      </c>
      <c r="F1424" s="181">
        <v>7797862</v>
      </c>
      <c r="G1424" s="181">
        <v>6383103</v>
      </c>
      <c r="H1424" s="184">
        <v>0</v>
      </c>
      <c r="I1424" s="170"/>
    </row>
    <row r="1425" spans="1:9" x14ac:dyDescent="0.3">
      <c r="A1425" s="175">
        <v>424500</v>
      </c>
      <c r="B1425" s="176" t="s">
        <v>663</v>
      </c>
      <c r="C1425" s="177">
        <v>0</v>
      </c>
      <c r="D1425" s="177">
        <v>0</v>
      </c>
      <c r="E1425" s="177">
        <v>0</v>
      </c>
      <c r="F1425" s="177">
        <v>0</v>
      </c>
      <c r="G1425" s="177">
        <v>0</v>
      </c>
      <c r="H1425" s="178">
        <v>0</v>
      </c>
      <c r="I1425" s="170"/>
    </row>
    <row r="1426" spans="1:9" x14ac:dyDescent="0.3">
      <c r="A1426" s="179">
        <v>424505</v>
      </c>
      <c r="B1426" s="180" t="s">
        <v>662</v>
      </c>
      <c r="C1426" s="181">
        <v>0</v>
      </c>
      <c r="D1426" s="181">
        <v>0</v>
      </c>
      <c r="E1426" s="181">
        <v>0</v>
      </c>
      <c r="F1426" s="181">
        <v>0</v>
      </c>
      <c r="G1426" s="181">
        <v>0</v>
      </c>
      <c r="H1426" s="182">
        <v>0</v>
      </c>
      <c r="I1426" s="170"/>
    </row>
    <row r="1427" spans="1:9" x14ac:dyDescent="0.3">
      <c r="A1427" s="179">
        <v>424510</v>
      </c>
      <c r="B1427" s="180" t="s">
        <v>661</v>
      </c>
      <c r="C1427" s="181">
        <v>0</v>
      </c>
      <c r="D1427" s="181">
        <v>0</v>
      </c>
      <c r="E1427" s="181">
        <v>0</v>
      </c>
      <c r="F1427" s="181">
        <v>0</v>
      </c>
      <c r="G1427" s="181">
        <v>0</v>
      </c>
      <c r="H1427" s="182">
        <v>0</v>
      </c>
      <c r="I1427" s="170"/>
    </row>
    <row r="1428" spans="1:9" x14ac:dyDescent="0.3">
      <c r="A1428" s="179">
        <v>424515</v>
      </c>
      <c r="B1428" s="180" t="s">
        <v>2416</v>
      </c>
      <c r="C1428" s="181">
        <v>0</v>
      </c>
      <c r="D1428" s="181">
        <v>0</v>
      </c>
      <c r="E1428" s="181">
        <v>0</v>
      </c>
      <c r="F1428" s="181">
        <v>0</v>
      </c>
      <c r="G1428" s="181">
        <v>0</v>
      </c>
      <c r="H1428" s="182">
        <v>0</v>
      </c>
      <c r="I1428" s="170"/>
    </row>
    <row r="1429" spans="1:9" x14ac:dyDescent="0.3">
      <c r="A1429" s="179">
        <v>424520</v>
      </c>
      <c r="B1429" s="180" t="s">
        <v>498</v>
      </c>
      <c r="C1429" s="181">
        <v>0</v>
      </c>
      <c r="D1429" s="181">
        <v>0</v>
      </c>
      <c r="E1429" s="181">
        <v>0</v>
      </c>
      <c r="F1429" s="181">
        <v>0</v>
      </c>
      <c r="G1429" s="181">
        <v>0</v>
      </c>
      <c r="H1429" s="182">
        <v>0</v>
      </c>
      <c r="I1429" s="170"/>
    </row>
    <row r="1430" spans="1:9" x14ac:dyDescent="0.3">
      <c r="A1430" s="179">
        <v>424525</v>
      </c>
      <c r="B1430" s="180" t="s">
        <v>659</v>
      </c>
      <c r="C1430" s="181">
        <v>0</v>
      </c>
      <c r="D1430" s="181">
        <v>0</v>
      </c>
      <c r="E1430" s="181">
        <v>0</v>
      </c>
      <c r="F1430" s="181">
        <v>0</v>
      </c>
      <c r="G1430" s="181">
        <v>0</v>
      </c>
      <c r="H1430" s="182">
        <v>0</v>
      </c>
      <c r="I1430" s="170"/>
    </row>
    <row r="1431" spans="1:9" x14ac:dyDescent="0.3">
      <c r="A1431" s="179">
        <v>424530</v>
      </c>
      <c r="B1431" s="180" t="s">
        <v>658</v>
      </c>
      <c r="C1431" s="181">
        <v>0</v>
      </c>
      <c r="D1431" s="181">
        <v>0</v>
      </c>
      <c r="E1431" s="181">
        <v>0</v>
      </c>
      <c r="F1431" s="181">
        <v>0</v>
      </c>
      <c r="G1431" s="181">
        <v>0</v>
      </c>
      <c r="H1431" s="182">
        <v>0</v>
      </c>
      <c r="I1431" s="170"/>
    </row>
    <row r="1432" spans="1:9" x14ac:dyDescent="0.3">
      <c r="A1432" s="179">
        <v>424595</v>
      </c>
      <c r="B1432" s="180" t="s">
        <v>514</v>
      </c>
      <c r="C1432" s="181">
        <v>0</v>
      </c>
      <c r="D1432" s="181">
        <v>0</v>
      </c>
      <c r="E1432" s="181">
        <v>0</v>
      </c>
      <c r="F1432" s="181">
        <v>0</v>
      </c>
      <c r="G1432" s="181">
        <v>0</v>
      </c>
      <c r="H1432" s="182">
        <v>0</v>
      </c>
      <c r="I1432" s="170"/>
    </row>
    <row r="1433" spans="1:9" x14ac:dyDescent="0.3">
      <c r="A1433" s="175">
        <v>425000</v>
      </c>
      <c r="B1433" s="176" t="s">
        <v>657</v>
      </c>
      <c r="C1433" s="177">
        <v>0</v>
      </c>
      <c r="D1433" s="177">
        <v>0</v>
      </c>
      <c r="E1433" s="177">
        <v>0</v>
      </c>
      <c r="F1433" s="177">
        <v>0</v>
      </c>
      <c r="G1433" s="177">
        <v>0</v>
      </c>
      <c r="H1433" s="178">
        <v>0</v>
      </c>
      <c r="I1433" s="170"/>
    </row>
    <row r="1434" spans="1:9" x14ac:dyDescent="0.3">
      <c r="A1434" s="175">
        <v>425500</v>
      </c>
      <c r="B1434" s="176" t="s">
        <v>656</v>
      </c>
      <c r="C1434" s="177">
        <v>0</v>
      </c>
      <c r="D1434" s="177">
        <v>0</v>
      </c>
      <c r="E1434" s="177">
        <v>0</v>
      </c>
      <c r="F1434" s="177">
        <v>0</v>
      </c>
      <c r="G1434" s="177">
        <v>0</v>
      </c>
      <c r="H1434" s="178">
        <v>0</v>
      </c>
      <c r="I1434" s="170"/>
    </row>
    <row r="1435" spans="1:9" x14ac:dyDescent="0.3">
      <c r="A1435" s="175">
        <v>426000</v>
      </c>
      <c r="B1435" s="176" t="s">
        <v>655</v>
      </c>
      <c r="C1435" s="177">
        <v>0</v>
      </c>
      <c r="D1435" s="177">
        <v>0</v>
      </c>
      <c r="E1435" s="177">
        <v>0</v>
      </c>
      <c r="F1435" s="177">
        <v>0</v>
      </c>
      <c r="G1435" s="177">
        <v>0</v>
      </c>
      <c r="H1435" s="178">
        <v>0</v>
      </c>
      <c r="I1435" s="170"/>
    </row>
    <row r="1436" spans="1:9" x14ac:dyDescent="0.3">
      <c r="A1436" s="167">
        <v>500000</v>
      </c>
      <c r="B1436" s="168" t="s">
        <v>654</v>
      </c>
      <c r="C1436" s="169">
        <v>921118302.62</v>
      </c>
      <c r="D1436" s="169">
        <v>1042817785.13</v>
      </c>
      <c r="E1436" s="169">
        <v>1153968177.4000001</v>
      </c>
      <c r="F1436" s="169">
        <v>1241733591.73</v>
      </c>
      <c r="G1436" s="169">
        <v>1341098264.5699999</v>
      </c>
      <c r="H1436" s="186">
        <v>1235154123.71</v>
      </c>
      <c r="I1436" s="170"/>
    </row>
    <row r="1437" spans="1:9" x14ac:dyDescent="0.3">
      <c r="A1437" s="171">
        <v>510000</v>
      </c>
      <c r="B1437" s="172" t="s">
        <v>2417</v>
      </c>
      <c r="C1437" s="173">
        <v>755617889.16999996</v>
      </c>
      <c r="D1437" s="173">
        <v>899032371.24000001</v>
      </c>
      <c r="E1437" s="173">
        <v>1026313508.83</v>
      </c>
      <c r="F1437" s="173">
        <v>1053500468.52</v>
      </c>
      <c r="G1437" s="173">
        <v>1066835361.75</v>
      </c>
      <c r="H1437" s="174">
        <v>854825112.13999999</v>
      </c>
      <c r="I1437" s="170"/>
    </row>
    <row r="1438" spans="1:9" x14ac:dyDescent="0.3">
      <c r="A1438" s="175">
        <v>510500</v>
      </c>
      <c r="B1438" s="176" t="s">
        <v>489</v>
      </c>
      <c r="C1438" s="177">
        <v>420653326</v>
      </c>
      <c r="D1438" s="177">
        <v>499861517</v>
      </c>
      <c r="E1438" s="187">
        <v>571002831</v>
      </c>
      <c r="F1438" s="177">
        <v>618680814</v>
      </c>
      <c r="G1438" s="177">
        <v>636866962</v>
      </c>
      <c r="H1438" s="178">
        <v>549789899</v>
      </c>
      <c r="I1438" s="170"/>
    </row>
    <row r="1439" spans="1:9" x14ac:dyDescent="0.3">
      <c r="A1439" s="179">
        <v>510501</v>
      </c>
      <c r="B1439" s="180" t="s">
        <v>488</v>
      </c>
      <c r="C1439" s="181">
        <v>0</v>
      </c>
      <c r="D1439" s="181">
        <v>0</v>
      </c>
      <c r="E1439" s="181">
        <v>102113334</v>
      </c>
      <c r="F1439" s="181">
        <v>131086667</v>
      </c>
      <c r="G1439" s="181">
        <v>135940619</v>
      </c>
      <c r="H1439" s="182">
        <v>116509387</v>
      </c>
      <c r="I1439" s="170"/>
    </row>
    <row r="1440" spans="1:9" x14ac:dyDescent="0.3">
      <c r="A1440" s="179">
        <v>510502</v>
      </c>
      <c r="B1440" s="180" t="s">
        <v>2418</v>
      </c>
      <c r="C1440" s="181">
        <v>0</v>
      </c>
      <c r="D1440" s="181">
        <v>0</v>
      </c>
      <c r="E1440" s="181">
        <v>0</v>
      </c>
      <c r="F1440" s="181">
        <v>0</v>
      </c>
      <c r="G1440" s="181">
        <v>0</v>
      </c>
      <c r="H1440" s="182">
        <v>0</v>
      </c>
      <c r="I1440" s="170"/>
    </row>
    <row r="1441" spans="1:9" x14ac:dyDescent="0.3">
      <c r="A1441" s="179">
        <v>510503</v>
      </c>
      <c r="B1441" s="180" t="s">
        <v>486</v>
      </c>
      <c r="C1441" s="181">
        <v>247056960</v>
      </c>
      <c r="D1441" s="181">
        <v>277449040</v>
      </c>
      <c r="E1441" s="181">
        <v>241463868</v>
      </c>
      <c r="F1441" s="181">
        <v>225373745</v>
      </c>
      <c r="G1441" s="181">
        <v>244786393</v>
      </c>
      <c r="H1441" s="182">
        <v>210757474</v>
      </c>
      <c r="I1441" s="170"/>
    </row>
    <row r="1442" spans="1:9" x14ac:dyDescent="0.3">
      <c r="A1442" s="179">
        <v>510504</v>
      </c>
      <c r="B1442" s="180" t="s">
        <v>485</v>
      </c>
      <c r="C1442" s="181">
        <v>0</v>
      </c>
      <c r="D1442" s="181">
        <v>0</v>
      </c>
      <c r="E1442" s="181">
        <v>0</v>
      </c>
      <c r="F1442" s="181">
        <v>0</v>
      </c>
      <c r="G1442" s="181">
        <v>0</v>
      </c>
      <c r="H1442" s="182">
        <v>0</v>
      </c>
      <c r="I1442" s="170"/>
    </row>
    <row r="1443" spans="1:9" x14ac:dyDescent="0.3">
      <c r="A1443" s="179">
        <v>510505</v>
      </c>
      <c r="B1443" s="180" t="s">
        <v>484</v>
      </c>
      <c r="C1443" s="181">
        <v>0</v>
      </c>
      <c r="D1443" s="181">
        <v>0</v>
      </c>
      <c r="E1443" s="181">
        <v>0</v>
      </c>
      <c r="F1443" s="181">
        <v>0</v>
      </c>
      <c r="G1443" s="181">
        <v>0</v>
      </c>
      <c r="H1443" s="182">
        <v>0</v>
      </c>
      <c r="I1443" s="170"/>
    </row>
    <row r="1444" spans="1:9" x14ac:dyDescent="0.3">
      <c r="A1444" s="179">
        <v>510506</v>
      </c>
      <c r="B1444" s="180" t="s">
        <v>483</v>
      </c>
      <c r="C1444" s="181">
        <v>0</v>
      </c>
      <c r="D1444" s="181">
        <v>0</v>
      </c>
      <c r="E1444" s="181">
        <v>0</v>
      </c>
      <c r="F1444" s="181">
        <v>0</v>
      </c>
      <c r="G1444" s="181">
        <v>0</v>
      </c>
      <c r="H1444" s="182">
        <v>0</v>
      </c>
      <c r="I1444" s="170"/>
    </row>
    <row r="1445" spans="1:9" x14ac:dyDescent="0.3">
      <c r="A1445" s="179">
        <v>510507</v>
      </c>
      <c r="B1445" s="180" t="s">
        <v>2419</v>
      </c>
      <c r="C1445" s="181">
        <v>0</v>
      </c>
      <c r="D1445" s="181">
        <v>0</v>
      </c>
      <c r="E1445" s="181">
        <v>0</v>
      </c>
      <c r="F1445" s="181">
        <v>0</v>
      </c>
      <c r="G1445" s="181">
        <v>0</v>
      </c>
      <c r="H1445" s="182">
        <v>0</v>
      </c>
      <c r="I1445" s="170"/>
    </row>
    <row r="1446" spans="1:9" x14ac:dyDescent="0.3">
      <c r="A1446" s="179">
        <v>510508</v>
      </c>
      <c r="B1446" s="180" t="s">
        <v>481</v>
      </c>
      <c r="C1446" s="181">
        <v>0</v>
      </c>
      <c r="D1446" s="181">
        <v>73260</v>
      </c>
      <c r="E1446" s="181">
        <v>284081</v>
      </c>
      <c r="F1446" s="181">
        <v>532509</v>
      </c>
      <c r="G1446" s="181">
        <v>7159</v>
      </c>
      <c r="H1446" s="182">
        <v>0</v>
      </c>
      <c r="I1446" s="170"/>
    </row>
    <row r="1447" spans="1:9" x14ac:dyDescent="0.3">
      <c r="A1447" s="179">
        <v>510509</v>
      </c>
      <c r="B1447" s="180" t="s">
        <v>480</v>
      </c>
      <c r="C1447" s="181">
        <v>5389790</v>
      </c>
      <c r="D1447" s="181">
        <v>6119103</v>
      </c>
      <c r="E1447" s="181">
        <v>7015716</v>
      </c>
      <c r="F1447" s="181">
        <v>6763130</v>
      </c>
      <c r="G1447" s="181">
        <v>6695795</v>
      </c>
      <c r="H1447" s="182">
        <v>6099814</v>
      </c>
      <c r="I1447" s="170"/>
    </row>
    <row r="1448" spans="1:9" x14ac:dyDescent="0.3">
      <c r="A1448" s="179">
        <v>510510</v>
      </c>
      <c r="B1448" s="180" t="s">
        <v>2420</v>
      </c>
      <c r="C1448" s="181">
        <v>22022655</v>
      </c>
      <c r="D1448" s="181">
        <v>24789325</v>
      </c>
      <c r="E1448" s="181">
        <v>21695510</v>
      </c>
      <c r="F1448" s="181">
        <v>21230141</v>
      </c>
      <c r="G1448" s="181">
        <v>21929106</v>
      </c>
      <c r="H1448" s="182">
        <v>19214008</v>
      </c>
      <c r="I1448" s="170"/>
    </row>
    <row r="1449" spans="1:9" x14ac:dyDescent="0.3">
      <c r="A1449" s="179">
        <v>510511</v>
      </c>
      <c r="B1449" s="180" t="s">
        <v>2421</v>
      </c>
      <c r="C1449" s="181">
        <v>2642719</v>
      </c>
      <c r="D1449" s="181">
        <v>2939538</v>
      </c>
      <c r="E1449" s="181">
        <v>2409330</v>
      </c>
      <c r="F1449" s="181">
        <v>2468645</v>
      </c>
      <c r="G1449" s="181">
        <v>2631490</v>
      </c>
      <c r="H1449" s="182">
        <v>2293252</v>
      </c>
      <c r="I1449" s="170"/>
    </row>
    <row r="1450" spans="1:9" x14ac:dyDescent="0.3">
      <c r="A1450" s="179">
        <v>510512</v>
      </c>
      <c r="B1450" s="180" t="s">
        <v>477</v>
      </c>
      <c r="C1450" s="181">
        <v>22022656</v>
      </c>
      <c r="D1450" s="181">
        <v>24608775</v>
      </c>
      <c r="E1450" s="181">
        <v>21679342</v>
      </c>
      <c r="F1450" s="181">
        <v>21083309</v>
      </c>
      <c r="G1450" s="181">
        <v>21929106</v>
      </c>
      <c r="H1450" s="182">
        <v>19155263</v>
      </c>
      <c r="I1450" s="170"/>
    </row>
    <row r="1451" spans="1:9" x14ac:dyDescent="0.3">
      <c r="A1451" s="179">
        <v>510513</v>
      </c>
      <c r="B1451" s="180" t="s">
        <v>476</v>
      </c>
      <c r="C1451" s="181">
        <v>0</v>
      </c>
      <c r="D1451" s="181">
        <v>0</v>
      </c>
      <c r="E1451" s="181">
        <v>0</v>
      </c>
      <c r="F1451" s="181">
        <v>0</v>
      </c>
      <c r="G1451" s="181">
        <v>0</v>
      </c>
      <c r="H1451" s="182">
        <v>0</v>
      </c>
      <c r="I1451" s="170"/>
    </row>
    <row r="1452" spans="1:9" x14ac:dyDescent="0.3">
      <c r="A1452" s="179">
        <v>510514</v>
      </c>
      <c r="B1452" s="180" t="s">
        <v>475</v>
      </c>
      <c r="C1452" s="181">
        <v>6465281</v>
      </c>
      <c r="D1452" s="181">
        <v>16868226</v>
      </c>
      <c r="E1452" s="181">
        <v>20196111</v>
      </c>
      <c r="F1452" s="181">
        <v>31354277</v>
      </c>
      <c r="G1452" s="181">
        <v>27672409</v>
      </c>
      <c r="H1452" s="182">
        <v>22723994</v>
      </c>
      <c r="I1452" s="170"/>
    </row>
    <row r="1453" spans="1:9" x14ac:dyDescent="0.3">
      <c r="A1453" s="179">
        <v>510515</v>
      </c>
      <c r="B1453" s="180" t="s">
        <v>2422</v>
      </c>
      <c r="C1453" s="181">
        <v>0</v>
      </c>
      <c r="D1453" s="181">
        <v>0</v>
      </c>
      <c r="E1453" s="181">
        <v>0</v>
      </c>
      <c r="F1453" s="181">
        <v>0</v>
      </c>
      <c r="G1453" s="181">
        <v>0</v>
      </c>
      <c r="H1453" s="182">
        <v>0</v>
      </c>
      <c r="I1453" s="170"/>
    </row>
    <row r="1454" spans="1:9" x14ac:dyDescent="0.3">
      <c r="A1454" s="179">
        <v>510516</v>
      </c>
      <c r="B1454" s="180" t="s">
        <v>473</v>
      </c>
      <c r="C1454" s="181">
        <v>15401796</v>
      </c>
      <c r="D1454" s="181">
        <v>15596741</v>
      </c>
      <c r="E1454" s="181">
        <v>21202707</v>
      </c>
      <c r="F1454" s="181">
        <v>23498440</v>
      </c>
      <c r="G1454" s="181">
        <v>20043650</v>
      </c>
      <c r="H1454" s="182">
        <v>18966398</v>
      </c>
      <c r="I1454" s="170"/>
    </row>
    <row r="1455" spans="1:9" x14ac:dyDescent="0.3">
      <c r="A1455" s="179">
        <v>510517</v>
      </c>
      <c r="B1455" s="180" t="s">
        <v>2423</v>
      </c>
      <c r="C1455" s="181">
        <v>0</v>
      </c>
      <c r="D1455" s="181">
        <v>0</v>
      </c>
      <c r="E1455" s="181">
        <v>0</v>
      </c>
      <c r="F1455" s="181">
        <v>0</v>
      </c>
      <c r="G1455" s="181">
        <v>0</v>
      </c>
      <c r="H1455" s="182">
        <v>0</v>
      </c>
      <c r="I1455" s="170"/>
    </row>
    <row r="1456" spans="1:9" x14ac:dyDescent="0.3">
      <c r="A1456" s="179">
        <v>510518</v>
      </c>
      <c r="B1456" s="180" t="s">
        <v>471</v>
      </c>
      <c r="C1456" s="181">
        <v>0</v>
      </c>
      <c r="D1456" s="181">
        <v>0</v>
      </c>
      <c r="E1456" s="181">
        <v>0</v>
      </c>
      <c r="F1456" s="181">
        <v>0</v>
      </c>
      <c r="G1456" s="181">
        <v>0</v>
      </c>
      <c r="H1456" s="182">
        <v>0</v>
      </c>
      <c r="I1456" s="170"/>
    </row>
    <row r="1457" spans="1:9" x14ac:dyDescent="0.3">
      <c r="A1457" s="179">
        <v>510519</v>
      </c>
      <c r="B1457" s="180" t="s">
        <v>470</v>
      </c>
      <c r="C1457" s="181">
        <v>14983077</v>
      </c>
      <c r="D1457" s="181">
        <v>29450882</v>
      </c>
      <c r="E1457" s="181">
        <v>24383018</v>
      </c>
      <c r="F1457" s="181">
        <v>37905364</v>
      </c>
      <c r="G1457" s="181">
        <v>39425709</v>
      </c>
      <c r="H1457" s="182">
        <v>32478737</v>
      </c>
      <c r="I1457" s="170"/>
    </row>
    <row r="1458" spans="1:9" x14ac:dyDescent="0.3">
      <c r="A1458" s="179">
        <v>510520</v>
      </c>
      <c r="B1458" s="180" t="s">
        <v>469</v>
      </c>
      <c r="C1458" s="181">
        <v>0</v>
      </c>
      <c r="D1458" s="181">
        <v>0</v>
      </c>
      <c r="E1458" s="181">
        <v>0</v>
      </c>
      <c r="F1458" s="181">
        <v>0</v>
      </c>
      <c r="G1458" s="181">
        <v>0</v>
      </c>
      <c r="H1458" s="182">
        <v>0</v>
      </c>
      <c r="I1458" s="170"/>
    </row>
    <row r="1459" spans="1:9" x14ac:dyDescent="0.3">
      <c r="A1459" s="179">
        <v>510521</v>
      </c>
      <c r="B1459" s="180" t="s">
        <v>2424</v>
      </c>
      <c r="C1459" s="181">
        <v>2541500</v>
      </c>
      <c r="D1459" s="181">
        <v>3270249</v>
      </c>
      <c r="E1459" s="181">
        <v>4349583</v>
      </c>
      <c r="F1459" s="181">
        <v>3998575</v>
      </c>
      <c r="G1459" s="181">
        <v>4284525</v>
      </c>
      <c r="H1459" s="182">
        <v>3183965</v>
      </c>
      <c r="I1459" s="170"/>
    </row>
    <row r="1460" spans="1:9" x14ac:dyDescent="0.3">
      <c r="A1460" s="179">
        <v>510522</v>
      </c>
      <c r="B1460" s="180" t="s">
        <v>467</v>
      </c>
      <c r="C1460" s="181">
        <v>1542872</v>
      </c>
      <c r="D1460" s="181">
        <v>3875707</v>
      </c>
      <c r="E1460" s="181">
        <v>4560000</v>
      </c>
      <c r="F1460" s="181">
        <v>3373947</v>
      </c>
      <c r="G1460" s="181">
        <v>783867</v>
      </c>
      <c r="H1460" s="182">
        <v>1461100</v>
      </c>
      <c r="I1460" s="170"/>
    </row>
    <row r="1461" spans="1:9" x14ac:dyDescent="0.3">
      <c r="A1461" s="179">
        <v>510523</v>
      </c>
      <c r="B1461" s="180" t="s">
        <v>466</v>
      </c>
      <c r="C1461" s="181">
        <v>21988104</v>
      </c>
      <c r="D1461" s="181">
        <v>24854829</v>
      </c>
      <c r="E1461" s="181">
        <v>27791587</v>
      </c>
      <c r="F1461" s="181">
        <v>30405800</v>
      </c>
      <c r="G1461" s="181">
        <v>30795923</v>
      </c>
      <c r="H1461" s="182">
        <v>26496868</v>
      </c>
      <c r="I1461" s="170"/>
    </row>
    <row r="1462" spans="1:9" x14ac:dyDescent="0.3">
      <c r="A1462" s="179">
        <v>510524</v>
      </c>
      <c r="B1462" s="180" t="s">
        <v>2425</v>
      </c>
      <c r="C1462" s="181">
        <v>31040100</v>
      </c>
      <c r="D1462" s="181">
        <v>35091802</v>
      </c>
      <c r="E1462" s="181">
        <v>39236534</v>
      </c>
      <c r="F1462" s="181">
        <v>42928380</v>
      </c>
      <c r="G1462" s="181">
        <v>43482216</v>
      </c>
      <c r="H1462" s="182">
        <v>37411743</v>
      </c>
      <c r="I1462" s="170"/>
    </row>
    <row r="1463" spans="1:9" x14ac:dyDescent="0.3">
      <c r="A1463" s="179">
        <v>510525</v>
      </c>
      <c r="B1463" s="180" t="s">
        <v>464</v>
      </c>
      <c r="C1463" s="181">
        <v>1290400</v>
      </c>
      <c r="D1463" s="181">
        <v>1480600</v>
      </c>
      <c r="E1463" s="181">
        <v>1640600</v>
      </c>
      <c r="F1463" s="181">
        <v>1741900</v>
      </c>
      <c r="G1463" s="181">
        <v>1820700</v>
      </c>
      <c r="H1463" s="182">
        <v>1532900</v>
      </c>
      <c r="I1463" s="170"/>
    </row>
    <row r="1464" spans="1:9" x14ac:dyDescent="0.3">
      <c r="A1464" s="179">
        <v>510526</v>
      </c>
      <c r="B1464" s="180" t="s">
        <v>2426</v>
      </c>
      <c r="C1464" s="181">
        <v>10424820</v>
      </c>
      <c r="D1464" s="181">
        <v>11805740</v>
      </c>
      <c r="E1464" s="181">
        <v>13212200</v>
      </c>
      <c r="F1464" s="181">
        <v>14562563</v>
      </c>
      <c r="G1464" s="181">
        <v>14675839</v>
      </c>
      <c r="H1464" s="182">
        <v>12512200</v>
      </c>
      <c r="I1464" s="170"/>
    </row>
    <row r="1465" spans="1:9" x14ac:dyDescent="0.3">
      <c r="A1465" s="179">
        <v>510527</v>
      </c>
      <c r="B1465" s="180" t="s">
        <v>462</v>
      </c>
      <c r="C1465" s="181">
        <v>7818616</v>
      </c>
      <c r="D1465" s="181">
        <v>8854980</v>
      </c>
      <c r="E1465" s="181">
        <v>9916400</v>
      </c>
      <c r="F1465" s="181">
        <v>10923547</v>
      </c>
      <c r="G1465" s="181">
        <v>11005828</v>
      </c>
      <c r="H1465" s="182">
        <v>9384900</v>
      </c>
      <c r="I1465" s="170"/>
    </row>
    <row r="1466" spans="1:9" x14ac:dyDescent="0.3">
      <c r="A1466" s="179">
        <v>510528</v>
      </c>
      <c r="B1466" s="180" t="s">
        <v>461</v>
      </c>
      <c r="C1466" s="181">
        <v>5212410</v>
      </c>
      <c r="D1466" s="181">
        <v>5904020</v>
      </c>
      <c r="E1466" s="181">
        <v>6608500</v>
      </c>
      <c r="F1466" s="181">
        <v>7284632</v>
      </c>
      <c r="G1466" s="181">
        <v>7339920</v>
      </c>
      <c r="H1466" s="182">
        <v>6257700</v>
      </c>
      <c r="I1466" s="170"/>
    </row>
    <row r="1467" spans="1:9" x14ac:dyDescent="0.3">
      <c r="A1467" s="179">
        <v>510529</v>
      </c>
      <c r="B1467" s="180" t="s">
        <v>460</v>
      </c>
      <c r="C1467" s="181">
        <v>0</v>
      </c>
      <c r="D1467" s="181">
        <v>0</v>
      </c>
      <c r="E1467" s="181">
        <v>0</v>
      </c>
      <c r="F1467" s="181">
        <v>0</v>
      </c>
      <c r="G1467" s="181">
        <v>0</v>
      </c>
      <c r="H1467" s="182">
        <v>0</v>
      </c>
      <c r="I1467" s="170"/>
    </row>
    <row r="1468" spans="1:9" x14ac:dyDescent="0.3">
      <c r="A1468" s="179">
        <v>510530</v>
      </c>
      <c r="B1468" s="180" t="s">
        <v>449</v>
      </c>
      <c r="C1468" s="181">
        <v>0</v>
      </c>
      <c r="D1468" s="181">
        <v>0</v>
      </c>
      <c r="E1468" s="181">
        <v>660610</v>
      </c>
      <c r="F1468" s="181">
        <v>936443</v>
      </c>
      <c r="G1468" s="181">
        <v>1024270</v>
      </c>
      <c r="H1468" s="182">
        <v>843396</v>
      </c>
      <c r="I1468" s="170"/>
    </row>
    <row r="1469" spans="1:9" x14ac:dyDescent="0.3">
      <c r="A1469" s="179">
        <v>510531</v>
      </c>
      <c r="B1469" s="180" t="s">
        <v>2427</v>
      </c>
      <c r="C1469" s="181">
        <v>2357370</v>
      </c>
      <c r="D1469" s="181">
        <v>6792000</v>
      </c>
      <c r="E1469" s="181">
        <v>160000</v>
      </c>
      <c r="F1469" s="181">
        <v>860000</v>
      </c>
      <c r="G1469" s="181">
        <v>592438</v>
      </c>
      <c r="H1469" s="182">
        <v>2055000</v>
      </c>
      <c r="I1469" s="170"/>
    </row>
    <row r="1470" spans="1:9" x14ac:dyDescent="0.3">
      <c r="A1470" s="179">
        <v>510532</v>
      </c>
      <c r="B1470" s="180" t="s">
        <v>2428</v>
      </c>
      <c r="C1470" s="181">
        <v>0</v>
      </c>
      <c r="D1470" s="181">
        <v>0</v>
      </c>
      <c r="E1470" s="181">
        <v>0</v>
      </c>
      <c r="F1470" s="181">
        <v>0</v>
      </c>
      <c r="G1470" s="181">
        <v>0</v>
      </c>
      <c r="H1470" s="182">
        <v>0</v>
      </c>
      <c r="I1470" s="170"/>
    </row>
    <row r="1471" spans="1:9" x14ac:dyDescent="0.3">
      <c r="A1471" s="179">
        <v>510533</v>
      </c>
      <c r="B1471" s="180" t="s">
        <v>2429</v>
      </c>
      <c r="C1471" s="181">
        <v>452200</v>
      </c>
      <c r="D1471" s="181">
        <v>36700</v>
      </c>
      <c r="E1471" s="181">
        <v>423800</v>
      </c>
      <c r="F1471" s="181">
        <v>368800</v>
      </c>
      <c r="G1471" s="181">
        <v>0</v>
      </c>
      <c r="H1471" s="182">
        <v>451800</v>
      </c>
      <c r="I1471" s="170"/>
    </row>
    <row r="1472" spans="1:9" x14ac:dyDescent="0.3">
      <c r="A1472" s="179">
        <v>510534</v>
      </c>
      <c r="B1472" s="180" t="s">
        <v>2430</v>
      </c>
      <c r="C1472" s="181">
        <v>0</v>
      </c>
      <c r="D1472" s="181">
        <v>0</v>
      </c>
      <c r="E1472" s="181">
        <v>0</v>
      </c>
      <c r="F1472" s="181">
        <v>0</v>
      </c>
      <c r="G1472" s="181">
        <v>0</v>
      </c>
      <c r="H1472" s="182">
        <v>0</v>
      </c>
      <c r="I1472" s="170"/>
    </row>
    <row r="1473" spans="1:9" x14ac:dyDescent="0.3">
      <c r="A1473" s="179">
        <v>510595</v>
      </c>
      <c r="B1473" s="180" t="s">
        <v>455</v>
      </c>
      <c r="C1473" s="181">
        <v>0</v>
      </c>
      <c r="D1473" s="181">
        <v>0</v>
      </c>
      <c r="E1473" s="181">
        <v>0</v>
      </c>
      <c r="F1473" s="181">
        <v>0</v>
      </c>
      <c r="G1473" s="181">
        <v>0</v>
      </c>
      <c r="H1473" s="182">
        <v>0</v>
      </c>
      <c r="I1473" s="170"/>
    </row>
    <row r="1474" spans="1:9" x14ac:dyDescent="0.3">
      <c r="A1474" s="175">
        <v>510700</v>
      </c>
      <c r="B1474" s="176" t="s">
        <v>652</v>
      </c>
      <c r="C1474" s="177">
        <v>0</v>
      </c>
      <c r="D1474" s="177">
        <v>0</v>
      </c>
      <c r="E1474" s="177">
        <v>0</v>
      </c>
      <c r="F1474" s="177">
        <v>0</v>
      </c>
      <c r="G1474" s="177">
        <v>0</v>
      </c>
      <c r="H1474" s="178">
        <v>0</v>
      </c>
      <c r="I1474" s="170"/>
    </row>
    <row r="1475" spans="1:9" x14ac:dyDescent="0.3">
      <c r="A1475" s="179">
        <v>510705</v>
      </c>
      <c r="B1475" s="180" t="s">
        <v>2431</v>
      </c>
      <c r="C1475" s="181">
        <v>0</v>
      </c>
      <c r="D1475" s="181">
        <v>0</v>
      </c>
      <c r="E1475" s="181">
        <v>0</v>
      </c>
      <c r="F1475" s="181">
        <v>0</v>
      </c>
      <c r="G1475" s="181">
        <v>0</v>
      </c>
      <c r="H1475" s="182">
        <v>0</v>
      </c>
      <c r="I1475" s="170"/>
    </row>
    <row r="1476" spans="1:9" x14ac:dyDescent="0.3">
      <c r="A1476" s="179">
        <v>510710</v>
      </c>
      <c r="B1476" s="180" t="s">
        <v>650</v>
      </c>
      <c r="C1476" s="181">
        <v>0</v>
      </c>
      <c r="D1476" s="181">
        <v>0</v>
      </c>
      <c r="E1476" s="181">
        <v>0</v>
      </c>
      <c r="F1476" s="181">
        <v>0</v>
      </c>
      <c r="G1476" s="181">
        <v>0</v>
      </c>
      <c r="H1476" s="182">
        <v>0</v>
      </c>
      <c r="I1476" s="170"/>
    </row>
    <row r="1477" spans="1:9" x14ac:dyDescent="0.3">
      <c r="A1477" s="179">
        <v>510715</v>
      </c>
      <c r="B1477" s="180" t="s">
        <v>2432</v>
      </c>
      <c r="C1477" s="181">
        <v>0</v>
      </c>
      <c r="D1477" s="181">
        <v>0</v>
      </c>
      <c r="E1477" s="181">
        <v>0</v>
      </c>
      <c r="F1477" s="181">
        <v>0</v>
      </c>
      <c r="G1477" s="181">
        <v>0</v>
      </c>
      <c r="H1477" s="182">
        <v>0</v>
      </c>
      <c r="I1477" s="170"/>
    </row>
    <row r="1478" spans="1:9" x14ac:dyDescent="0.3">
      <c r="A1478" s="179">
        <v>510720</v>
      </c>
      <c r="B1478" s="180" t="s">
        <v>648</v>
      </c>
      <c r="C1478" s="181">
        <v>0</v>
      </c>
      <c r="D1478" s="181">
        <v>0</v>
      </c>
      <c r="E1478" s="181">
        <v>0</v>
      </c>
      <c r="F1478" s="181">
        <v>0</v>
      </c>
      <c r="G1478" s="181">
        <v>0</v>
      </c>
      <c r="H1478" s="182">
        <v>0</v>
      </c>
      <c r="I1478" s="170"/>
    </row>
    <row r="1479" spans="1:9" x14ac:dyDescent="0.3">
      <c r="A1479" s="179">
        <v>510725</v>
      </c>
      <c r="B1479" s="180" t="s">
        <v>2433</v>
      </c>
      <c r="C1479" s="181">
        <v>0</v>
      </c>
      <c r="D1479" s="181">
        <v>0</v>
      </c>
      <c r="E1479" s="181">
        <v>0</v>
      </c>
      <c r="F1479" s="181">
        <v>0</v>
      </c>
      <c r="G1479" s="181">
        <v>0</v>
      </c>
      <c r="H1479" s="182">
        <v>0</v>
      </c>
      <c r="I1479" s="170"/>
    </row>
    <row r="1480" spans="1:9" x14ac:dyDescent="0.3">
      <c r="A1480" s="179">
        <v>510730</v>
      </c>
      <c r="B1480" s="180" t="s">
        <v>2434</v>
      </c>
      <c r="C1480" s="181">
        <v>0</v>
      </c>
      <c r="D1480" s="181">
        <v>0</v>
      </c>
      <c r="E1480" s="181">
        <v>0</v>
      </c>
      <c r="F1480" s="181">
        <v>0</v>
      </c>
      <c r="G1480" s="181">
        <v>0</v>
      </c>
      <c r="H1480" s="182">
        <v>0</v>
      </c>
      <c r="I1480" s="170"/>
    </row>
    <row r="1481" spans="1:9" x14ac:dyDescent="0.3">
      <c r="A1481" s="179">
        <v>510735</v>
      </c>
      <c r="B1481" s="180" t="s">
        <v>645</v>
      </c>
      <c r="C1481" s="181">
        <v>0</v>
      </c>
      <c r="D1481" s="181">
        <v>0</v>
      </c>
      <c r="E1481" s="181">
        <v>0</v>
      </c>
      <c r="F1481" s="181">
        <v>0</v>
      </c>
      <c r="G1481" s="181">
        <v>0</v>
      </c>
      <c r="H1481" s="182">
        <v>0</v>
      </c>
      <c r="I1481" s="170"/>
    </row>
    <row r="1482" spans="1:9" x14ac:dyDescent="0.3">
      <c r="A1482" s="179">
        <v>510740</v>
      </c>
      <c r="B1482" s="180" t="s">
        <v>2435</v>
      </c>
      <c r="C1482" s="181">
        <v>0</v>
      </c>
      <c r="D1482" s="181">
        <v>0</v>
      </c>
      <c r="E1482" s="181">
        <v>0</v>
      </c>
      <c r="F1482" s="181">
        <v>0</v>
      </c>
      <c r="G1482" s="181">
        <v>0</v>
      </c>
      <c r="H1482" s="182">
        <v>0</v>
      </c>
      <c r="I1482" s="170"/>
    </row>
    <row r="1483" spans="1:9" x14ac:dyDescent="0.3">
      <c r="A1483" s="179">
        <v>510745</v>
      </c>
      <c r="B1483" s="180" t="s">
        <v>514</v>
      </c>
      <c r="C1483" s="181">
        <v>0</v>
      </c>
      <c r="D1483" s="181">
        <v>0</v>
      </c>
      <c r="E1483" s="181">
        <v>0</v>
      </c>
      <c r="F1483" s="181">
        <v>0</v>
      </c>
      <c r="G1483" s="181">
        <v>0</v>
      </c>
      <c r="H1483" s="182">
        <v>0</v>
      </c>
      <c r="I1483" s="170"/>
    </row>
    <row r="1484" spans="1:9" x14ac:dyDescent="0.3">
      <c r="A1484" s="175">
        <v>511000</v>
      </c>
      <c r="B1484" s="176" t="s">
        <v>643</v>
      </c>
      <c r="C1484" s="177">
        <v>313557327.17000002</v>
      </c>
      <c r="D1484" s="177">
        <v>378430566.24000001</v>
      </c>
      <c r="E1484" s="177">
        <v>401022346.82999998</v>
      </c>
      <c r="F1484" s="177">
        <v>372122762.51999998</v>
      </c>
      <c r="G1484" s="177">
        <v>302435249.75</v>
      </c>
      <c r="H1484" s="178">
        <v>193519110.13999999</v>
      </c>
      <c r="I1484" s="170"/>
    </row>
    <row r="1485" spans="1:9" x14ac:dyDescent="0.3">
      <c r="A1485" s="179">
        <v>511001</v>
      </c>
      <c r="B1485" s="180" t="s">
        <v>453</v>
      </c>
      <c r="C1485" s="181">
        <v>35477408</v>
      </c>
      <c r="D1485" s="181">
        <v>33681000</v>
      </c>
      <c r="E1485" s="181">
        <v>42851000</v>
      </c>
      <c r="F1485" s="181">
        <v>47670600</v>
      </c>
      <c r="G1485" s="181">
        <v>34259800</v>
      </c>
      <c r="H1485" s="182">
        <v>42983700</v>
      </c>
      <c r="I1485" s="170"/>
    </row>
    <row r="1486" spans="1:9" x14ac:dyDescent="0.3">
      <c r="A1486" s="179">
        <v>511002</v>
      </c>
      <c r="B1486" s="180" t="s">
        <v>452</v>
      </c>
      <c r="C1486" s="181">
        <v>43225019.890000001</v>
      </c>
      <c r="D1486" s="181">
        <v>60140226.609999999</v>
      </c>
      <c r="E1486" s="181">
        <v>65178365.740000002</v>
      </c>
      <c r="F1486" s="181">
        <v>55204914.869999997</v>
      </c>
      <c r="G1486" s="181">
        <v>50813893.159999996</v>
      </c>
      <c r="H1486" s="182">
        <v>31958487.800000001</v>
      </c>
      <c r="I1486" s="170"/>
    </row>
    <row r="1487" spans="1:9" x14ac:dyDescent="0.3">
      <c r="A1487" s="179">
        <v>511003</v>
      </c>
      <c r="B1487" s="180" t="s">
        <v>451</v>
      </c>
      <c r="C1487" s="181">
        <v>6207000</v>
      </c>
      <c r="D1487" s="181">
        <v>7816900</v>
      </c>
      <c r="E1487" s="181">
        <v>8903416</v>
      </c>
      <c r="F1487" s="181">
        <v>14402276</v>
      </c>
      <c r="G1487" s="181">
        <v>12772424</v>
      </c>
      <c r="H1487" s="182">
        <v>6587200</v>
      </c>
      <c r="I1487" s="170"/>
    </row>
    <row r="1488" spans="1:9" x14ac:dyDescent="0.3">
      <c r="A1488" s="179">
        <v>511004</v>
      </c>
      <c r="B1488" s="180" t="s">
        <v>2436</v>
      </c>
      <c r="C1488" s="181">
        <v>0</v>
      </c>
      <c r="D1488" s="181">
        <v>0</v>
      </c>
      <c r="E1488" s="181">
        <v>0</v>
      </c>
      <c r="F1488" s="181">
        <v>0</v>
      </c>
      <c r="G1488" s="181">
        <v>0</v>
      </c>
      <c r="H1488" s="182">
        <v>0</v>
      </c>
      <c r="I1488" s="170"/>
    </row>
    <row r="1489" spans="1:9" x14ac:dyDescent="0.3">
      <c r="A1489" s="179">
        <v>511005</v>
      </c>
      <c r="B1489" s="180" t="s">
        <v>449</v>
      </c>
      <c r="C1489" s="181">
        <v>0</v>
      </c>
      <c r="D1489" s="181">
        <v>0</v>
      </c>
      <c r="E1489" s="181">
        <v>0</v>
      </c>
      <c r="F1489" s="181">
        <v>0</v>
      </c>
      <c r="G1489" s="181">
        <v>0</v>
      </c>
      <c r="H1489" s="182">
        <v>0</v>
      </c>
      <c r="I1489" s="170"/>
    </row>
    <row r="1490" spans="1:9" x14ac:dyDescent="0.3">
      <c r="A1490" s="179">
        <v>511006</v>
      </c>
      <c r="B1490" s="180" t="s">
        <v>448</v>
      </c>
      <c r="C1490" s="181">
        <v>628000</v>
      </c>
      <c r="D1490" s="181">
        <v>355000</v>
      </c>
      <c r="E1490" s="181">
        <v>781815</v>
      </c>
      <c r="F1490" s="181">
        <v>133000</v>
      </c>
      <c r="G1490" s="181">
        <v>0</v>
      </c>
      <c r="H1490" s="182">
        <v>0</v>
      </c>
      <c r="I1490" s="170"/>
    </row>
    <row r="1491" spans="1:9" x14ac:dyDescent="0.3">
      <c r="A1491" s="179">
        <v>511007</v>
      </c>
      <c r="B1491" s="180" t="s">
        <v>447</v>
      </c>
      <c r="C1491" s="181">
        <v>0</v>
      </c>
      <c r="D1491" s="181">
        <v>0</v>
      </c>
      <c r="E1491" s="181">
        <v>0</v>
      </c>
      <c r="F1491" s="181">
        <v>0</v>
      </c>
      <c r="G1491" s="181">
        <v>0</v>
      </c>
      <c r="H1491" s="182">
        <v>0</v>
      </c>
      <c r="I1491" s="170"/>
    </row>
    <row r="1492" spans="1:9" x14ac:dyDescent="0.3">
      <c r="A1492" s="179">
        <v>511008</v>
      </c>
      <c r="B1492" s="180" t="s">
        <v>2437</v>
      </c>
      <c r="C1492" s="181">
        <v>0</v>
      </c>
      <c r="D1492" s="181">
        <v>0</v>
      </c>
      <c r="E1492" s="181">
        <v>0</v>
      </c>
      <c r="F1492" s="181">
        <v>0</v>
      </c>
      <c r="G1492" s="181">
        <v>0</v>
      </c>
      <c r="H1492" s="182">
        <v>0</v>
      </c>
      <c r="I1492" s="170"/>
    </row>
    <row r="1493" spans="1:9" x14ac:dyDescent="0.3">
      <c r="A1493" s="179">
        <v>511009</v>
      </c>
      <c r="B1493" s="180" t="s">
        <v>445</v>
      </c>
      <c r="C1493" s="181">
        <v>0</v>
      </c>
      <c r="D1493" s="181">
        <v>0</v>
      </c>
      <c r="E1493" s="181">
        <v>0</v>
      </c>
      <c r="F1493" s="181">
        <v>0</v>
      </c>
      <c r="G1493" s="181">
        <v>0</v>
      </c>
      <c r="H1493" s="182">
        <v>0</v>
      </c>
      <c r="I1493" s="170"/>
    </row>
    <row r="1494" spans="1:9" x14ac:dyDescent="0.3">
      <c r="A1494" s="179">
        <v>511010</v>
      </c>
      <c r="B1494" s="180" t="s">
        <v>444</v>
      </c>
      <c r="C1494" s="181">
        <v>4828</v>
      </c>
      <c r="D1494" s="181">
        <v>13850</v>
      </c>
      <c r="E1494" s="181">
        <v>14526</v>
      </c>
      <c r="F1494" s="181">
        <v>18655</v>
      </c>
      <c r="G1494" s="181">
        <v>15378</v>
      </c>
      <c r="H1494" s="182">
        <v>29875</v>
      </c>
      <c r="I1494" s="170"/>
    </row>
    <row r="1495" spans="1:9" x14ac:dyDescent="0.3">
      <c r="A1495" s="179">
        <v>511011</v>
      </c>
      <c r="B1495" s="180" t="s">
        <v>2438</v>
      </c>
      <c r="C1495" s="181">
        <v>5734507</v>
      </c>
      <c r="D1495" s="181">
        <v>4158255</v>
      </c>
      <c r="E1495" s="181">
        <v>5046076</v>
      </c>
      <c r="F1495" s="181">
        <v>2531559</v>
      </c>
      <c r="G1495" s="181">
        <v>589208</v>
      </c>
      <c r="H1495" s="182">
        <v>139900</v>
      </c>
      <c r="I1495" s="170"/>
    </row>
    <row r="1496" spans="1:9" x14ac:dyDescent="0.3">
      <c r="A1496" s="179">
        <v>511012</v>
      </c>
      <c r="B1496" s="180" t="s">
        <v>2439</v>
      </c>
      <c r="C1496" s="181">
        <v>2728547.25</v>
      </c>
      <c r="D1496" s="181">
        <v>3264486.7</v>
      </c>
      <c r="E1496" s="181">
        <v>3866206.54</v>
      </c>
      <c r="F1496" s="181">
        <v>3859387.17</v>
      </c>
      <c r="G1496" s="181">
        <v>4578524.37</v>
      </c>
      <c r="H1496" s="182">
        <v>4081997.16</v>
      </c>
      <c r="I1496" s="170"/>
    </row>
    <row r="1497" spans="1:9" x14ac:dyDescent="0.3">
      <c r="A1497" s="179">
        <v>511013</v>
      </c>
      <c r="B1497" s="180" t="s">
        <v>441</v>
      </c>
      <c r="C1497" s="181">
        <v>1889400</v>
      </c>
      <c r="D1497" s="181">
        <v>1801500</v>
      </c>
      <c r="E1497" s="181">
        <v>1798300</v>
      </c>
      <c r="F1497" s="181">
        <v>2349700</v>
      </c>
      <c r="G1497" s="181">
        <v>11176650</v>
      </c>
      <c r="H1497" s="182">
        <v>6107800</v>
      </c>
      <c r="I1497" s="170"/>
    </row>
    <row r="1498" spans="1:9" x14ac:dyDescent="0.3">
      <c r="A1498" s="179">
        <v>511014</v>
      </c>
      <c r="B1498" s="180" t="s">
        <v>440</v>
      </c>
      <c r="C1498" s="181">
        <v>1666655</v>
      </c>
      <c r="D1498" s="181">
        <v>2654900</v>
      </c>
      <c r="E1498" s="181">
        <v>2752907</v>
      </c>
      <c r="F1498" s="181">
        <v>1589563</v>
      </c>
      <c r="G1498" s="181">
        <v>774700</v>
      </c>
      <c r="H1498" s="182">
        <v>440300</v>
      </c>
      <c r="I1498" s="170"/>
    </row>
    <row r="1499" spans="1:9" x14ac:dyDescent="0.3">
      <c r="A1499" s="179">
        <v>511015</v>
      </c>
      <c r="B1499" s="180" t="s">
        <v>2440</v>
      </c>
      <c r="C1499" s="181">
        <v>7058607</v>
      </c>
      <c r="D1499" s="181">
        <v>10351899</v>
      </c>
      <c r="E1499" s="181">
        <v>6404283</v>
      </c>
      <c r="F1499" s="181">
        <v>6381258</v>
      </c>
      <c r="G1499" s="181">
        <v>3673577</v>
      </c>
      <c r="H1499" s="182">
        <v>3423502</v>
      </c>
      <c r="I1499" s="170"/>
    </row>
    <row r="1500" spans="1:9" x14ac:dyDescent="0.3">
      <c r="A1500" s="179">
        <v>511016</v>
      </c>
      <c r="B1500" s="180" t="s">
        <v>438</v>
      </c>
      <c r="C1500" s="181">
        <v>370500</v>
      </c>
      <c r="D1500" s="181">
        <v>1360912</v>
      </c>
      <c r="E1500" s="181">
        <v>2304417</v>
      </c>
      <c r="F1500" s="181">
        <v>2291239</v>
      </c>
      <c r="G1500" s="181">
        <v>627566</v>
      </c>
      <c r="H1500" s="182">
        <v>395340</v>
      </c>
      <c r="I1500" s="170"/>
    </row>
    <row r="1501" spans="1:9" x14ac:dyDescent="0.3">
      <c r="A1501" s="179">
        <v>511017</v>
      </c>
      <c r="B1501" s="180" t="s">
        <v>437</v>
      </c>
      <c r="C1501" s="181">
        <v>0</v>
      </c>
      <c r="D1501" s="181">
        <v>0</v>
      </c>
      <c r="E1501" s="181">
        <v>0</v>
      </c>
      <c r="F1501" s="181">
        <v>0</v>
      </c>
      <c r="G1501" s="181">
        <v>0</v>
      </c>
      <c r="H1501" s="182">
        <v>0</v>
      </c>
      <c r="I1501" s="170"/>
    </row>
    <row r="1502" spans="1:9" x14ac:dyDescent="0.3">
      <c r="A1502" s="179">
        <v>511018</v>
      </c>
      <c r="B1502" s="180" t="s">
        <v>436</v>
      </c>
      <c r="C1502" s="181">
        <v>0</v>
      </c>
      <c r="D1502" s="181">
        <v>0</v>
      </c>
      <c r="E1502" s="181">
        <v>0</v>
      </c>
      <c r="F1502" s="181">
        <v>2890000</v>
      </c>
      <c r="G1502" s="181">
        <v>4509371</v>
      </c>
      <c r="H1502" s="182">
        <v>1997288</v>
      </c>
      <c r="I1502" s="170"/>
    </row>
    <row r="1503" spans="1:9" x14ac:dyDescent="0.3">
      <c r="A1503" s="179">
        <v>511019</v>
      </c>
      <c r="B1503" s="180" t="s">
        <v>435</v>
      </c>
      <c r="C1503" s="181">
        <v>2958000</v>
      </c>
      <c r="D1503" s="181">
        <v>3226600</v>
      </c>
      <c r="E1503" s="181">
        <v>3520200</v>
      </c>
      <c r="F1503" s="181">
        <v>3697428</v>
      </c>
      <c r="G1503" s="181">
        <v>3778386</v>
      </c>
      <c r="H1503" s="182">
        <v>4240786</v>
      </c>
      <c r="I1503" s="170"/>
    </row>
    <row r="1504" spans="1:9" x14ac:dyDescent="0.3">
      <c r="A1504" s="179">
        <v>511020</v>
      </c>
      <c r="B1504" s="180" t="s">
        <v>642</v>
      </c>
      <c r="C1504" s="181">
        <v>16324342</v>
      </c>
      <c r="D1504" s="181">
        <v>20719989</v>
      </c>
      <c r="E1504" s="181">
        <v>19430067</v>
      </c>
      <c r="F1504" s="181">
        <v>20593378</v>
      </c>
      <c r="G1504" s="181">
        <v>30034386</v>
      </c>
      <c r="H1504" s="182">
        <v>15100050</v>
      </c>
      <c r="I1504" s="170"/>
    </row>
    <row r="1505" spans="1:9" x14ac:dyDescent="0.3">
      <c r="A1505" s="179">
        <v>511021</v>
      </c>
      <c r="B1505" s="180" t="s">
        <v>641</v>
      </c>
      <c r="C1505" s="181">
        <v>5361903</v>
      </c>
      <c r="D1505" s="181">
        <v>9393320</v>
      </c>
      <c r="E1505" s="181">
        <v>5599508</v>
      </c>
      <c r="F1505" s="181">
        <v>6683420</v>
      </c>
      <c r="G1505" s="181">
        <v>2248885</v>
      </c>
      <c r="H1505" s="182">
        <v>365200</v>
      </c>
      <c r="I1505" s="170"/>
    </row>
    <row r="1506" spans="1:9" x14ac:dyDescent="0.3">
      <c r="A1506" s="179">
        <v>511022</v>
      </c>
      <c r="B1506" s="180" t="s">
        <v>2441</v>
      </c>
      <c r="C1506" s="181">
        <v>3853568</v>
      </c>
      <c r="D1506" s="181">
        <v>2453634</v>
      </c>
      <c r="E1506" s="181">
        <v>2266295</v>
      </c>
      <c r="F1506" s="181">
        <v>2887841</v>
      </c>
      <c r="G1506" s="181">
        <v>955502</v>
      </c>
      <c r="H1506" s="182">
        <v>47300</v>
      </c>
      <c r="I1506" s="170"/>
    </row>
    <row r="1507" spans="1:9" x14ac:dyDescent="0.3">
      <c r="A1507" s="179">
        <v>511023</v>
      </c>
      <c r="B1507" s="180" t="s">
        <v>433</v>
      </c>
      <c r="C1507" s="181">
        <v>0</v>
      </c>
      <c r="D1507" s="181">
        <v>0</v>
      </c>
      <c r="E1507" s="181">
        <v>0</v>
      </c>
      <c r="F1507" s="181">
        <v>0</v>
      </c>
      <c r="G1507" s="181">
        <v>0</v>
      </c>
      <c r="H1507" s="182">
        <v>0</v>
      </c>
      <c r="I1507" s="170"/>
    </row>
    <row r="1508" spans="1:9" x14ac:dyDescent="0.3">
      <c r="A1508" s="179">
        <v>511024</v>
      </c>
      <c r="B1508" s="180" t="s">
        <v>432</v>
      </c>
      <c r="C1508" s="181">
        <v>1964490</v>
      </c>
      <c r="D1508" s="181">
        <v>2090400</v>
      </c>
      <c r="E1508" s="181">
        <v>2074550</v>
      </c>
      <c r="F1508" s="181">
        <v>2453200</v>
      </c>
      <c r="G1508" s="181">
        <v>2244150</v>
      </c>
      <c r="H1508" s="182">
        <v>2180600</v>
      </c>
      <c r="I1508" s="170"/>
    </row>
    <row r="1509" spans="1:9" x14ac:dyDescent="0.3">
      <c r="A1509" s="179">
        <v>511025</v>
      </c>
      <c r="B1509" s="180" t="s">
        <v>2442</v>
      </c>
      <c r="C1509" s="181">
        <v>0</v>
      </c>
      <c r="D1509" s="181">
        <v>0</v>
      </c>
      <c r="E1509" s="181">
        <v>0</v>
      </c>
      <c r="F1509" s="181">
        <v>0</v>
      </c>
      <c r="G1509" s="181">
        <v>0</v>
      </c>
      <c r="H1509" s="182">
        <v>0</v>
      </c>
      <c r="I1509" s="170"/>
    </row>
    <row r="1510" spans="1:9" x14ac:dyDescent="0.3">
      <c r="A1510" s="179">
        <v>511026</v>
      </c>
      <c r="B1510" s="180" t="s">
        <v>2443</v>
      </c>
      <c r="C1510" s="181">
        <v>0</v>
      </c>
      <c r="D1510" s="181">
        <v>0</v>
      </c>
      <c r="E1510" s="181">
        <v>0</v>
      </c>
      <c r="F1510" s="181">
        <v>0</v>
      </c>
      <c r="G1510" s="181">
        <v>0</v>
      </c>
      <c r="H1510" s="182">
        <v>0</v>
      </c>
      <c r="I1510" s="170"/>
    </row>
    <row r="1511" spans="1:9" x14ac:dyDescent="0.3">
      <c r="A1511" s="179">
        <v>511027</v>
      </c>
      <c r="B1511" s="180" t="s">
        <v>429</v>
      </c>
      <c r="C1511" s="181">
        <v>131896</v>
      </c>
      <c r="D1511" s="181">
        <v>273948</v>
      </c>
      <c r="E1511" s="181">
        <v>137311</v>
      </c>
      <c r="F1511" s="181">
        <v>119328</v>
      </c>
      <c r="G1511" s="181">
        <v>0</v>
      </c>
      <c r="H1511" s="182">
        <v>0</v>
      </c>
      <c r="I1511" s="170"/>
    </row>
    <row r="1512" spans="1:9" x14ac:dyDescent="0.3">
      <c r="A1512" s="179">
        <v>511028</v>
      </c>
      <c r="B1512" s="180" t="s">
        <v>428</v>
      </c>
      <c r="C1512" s="181">
        <v>0</v>
      </c>
      <c r="D1512" s="181">
        <v>0</v>
      </c>
      <c r="E1512" s="181">
        <v>0</v>
      </c>
      <c r="F1512" s="181">
        <v>0</v>
      </c>
      <c r="G1512" s="181">
        <v>0</v>
      </c>
      <c r="H1512" s="182">
        <v>0</v>
      </c>
      <c r="I1512" s="170"/>
    </row>
    <row r="1513" spans="1:9" x14ac:dyDescent="0.3">
      <c r="A1513" s="179">
        <v>511029</v>
      </c>
      <c r="B1513" s="180" t="s">
        <v>427</v>
      </c>
      <c r="C1513" s="181">
        <v>0</v>
      </c>
      <c r="D1513" s="181">
        <v>0</v>
      </c>
      <c r="E1513" s="181">
        <v>0</v>
      </c>
      <c r="F1513" s="181">
        <v>0</v>
      </c>
      <c r="G1513" s="181">
        <v>0</v>
      </c>
      <c r="H1513" s="182">
        <v>0</v>
      </c>
      <c r="I1513" s="170"/>
    </row>
    <row r="1514" spans="1:9" x14ac:dyDescent="0.3">
      <c r="A1514" s="179">
        <v>511030</v>
      </c>
      <c r="B1514" s="180" t="s">
        <v>2444</v>
      </c>
      <c r="C1514" s="181">
        <v>11100208</v>
      </c>
      <c r="D1514" s="181">
        <v>22165500</v>
      </c>
      <c r="E1514" s="181">
        <v>25901136</v>
      </c>
      <c r="F1514" s="181">
        <v>11817996</v>
      </c>
      <c r="G1514" s="181">
        <v>17260864</v>
      </c>
      <c r="H1514" s="182">
        <v>23017983</v>
      </c>
      <c r="I1514" s="170"/>
    </row>
    <row r="1515" spans="1:9" x14ac:dyDescent="0.3">
      <c r="A1515" s="179">
        <v>511031</v>
      </c>
      <c r="B1515" s="180" t="s">
        <v>425</v>
      </c>
      <c r="C1515" s="181">
        <v>3949894</v>
      </c>
      <c r="D1515" s="181">
        <v>5261987</v>
      </c>
      <c r="E1515" s="181">
        <v>5766608</v>
      </c>
      <c r="F1515" s="181">
        <v>5161870</v>
      </c>
      <c r="G1515" s="181">
        <v>5402703</v>
      </c>
      <c r="H1515" s="182">
        <v>5753231</v>
      </c>
      <c r="I1515" s="170"/>
    </row>
    <row r="1516" spans="1:9" x14ac:dyDescent="0.3">
      <c r="A1516" s="179">
        <v>511032</v>
      </c>
      <c r="B1516" s="180" t="s">
        <v>424</v>
      </c>
      <c r="C1516" s="181">
        <v>915686</v>
      </c>
      <c r="D1516" s="181">
        <v>0</v>
      </c>
      <c r="E1516" s="181">
        <v>0</v>
      </c>
      <c r="F1516" s="181">
        <v>1136530</v>
      </c>
      <c r="G1516" s="181">
        <v>1202449</v>
      </c>
      <c r="H1516" s="182">
        <v>1245857</v>
      </c>
      <c r="I1516" s="170"/>
    </row>
    <row r="1517" spans="1:9" x14ac:dyDescent="0.3">
      <c r="A1517" s="179">
        <v>511033</v>
      </c>
      <c r="B1517" s="180" t="s">
        <v>2445</v>
      </c>
      <c r="C1517" s="181">
        <v>0</v>
      </c>
      <c r="D1517" s="181">
        <v>0</v>
      </c>
      <c r="E1517" s="181">
        <v>0</v>
      </c>
      <c r="F1517" s="181">
        <v>0</v>
      </c>
      <c r="G1517" s="181">
        <v>0</v>
      </c>
      <c r="H1517" s="182">
        <v>0</v>
      </c>
      <c r="I1517" s="170"/>
    </row>
    <row r="1518" spans="1:9" x14ac:dyDescent="0.3">
      <c r="A1518" s="179">
        <v>511034</v>
      </c>
      <c r="B1518" s="180" t="s">
        <v>2446</v>
      </c>
      <c r="C1518" s="181">
        <v>0</v>
      </c>
      <c r="D1518" s="181">
        <v>0</v>
      </c>
      <c r="E1518" s="181">
        <v>0</v>
      </c>
      <c r="F1518" s="181">
        <v>0</v>
      </c>
      <c r="G1518" s="181">
        <v>0</v>
      </c>
      <c r="H1518" s="182">
        <v>0</v>
      </c>
      <c r="I1518" s="170"/>
    </row>
    <row r="1519" spans="1:9" x14ac:dyDescent="0.3">
      <c r="A1519" s="179">
        <v>511035</v>
      </c>
      <c r="B1519" s="180" t="s">
        <v>2447</v>
      </c>
      <c r="C1519" s="181">
        <v>0</v>
      </c>
      <c r="D1519" s="181">
        <v>0</v>
      </c>
      <c r="E1519" s="181">
        <v>0</v>
      </c>
      <c r="F1519" s="181">
        <v>0</v>
      </c>
      <c r="G1519" s="181">
        <v>0</v>
      </c>
      <c r="H1519" s="182">
        <v>0</v>
      </c>
      <c r="I1519" s="170"/>
    </row>
    <row r="1520" spans="1:9" s="192" customFormat="1" x14ac:dyDescent="0.3">
      <c r="A1520" s="188">
        <v>511095</v>
      </c>
      <c r="B1520" s="189" t="s">
        <v>213</v>
      </c>
      <c r="C1520" s="190">
        <v>162006868.03</v>
      </c>
      <c r="D1520" s="190">
        <v>187246258.93000001</v>
      </c>
      <c r="E1520" s="190">
        <v>196425359.55000001</v>
      </c>
      <c r="F1520" s="190">
        <v>178249619.47999999</v>
      </c>
      <c r="G1520" s="190">
        <v>115516833.22</v>
      </c>
      <c r="H1520" s="191">
        <v>43422713.18</v>
      </c>
      <c r="I1520" s="170"/>
    </row>
    <row r="1521" spans="1:9" x14ac:dyDescent="0.3">
      <c r="A1521" s="175">
        <v>511500</v>
      </c>
      <c r="B1521" s="176" t="s">
        <v>640</v>
      </c>
      <c r="C1521" s="177">
        <v>16739292</v>
      </c>
      <c r="D1521" s="177">
        <v>16408343</v>
      </c>
      <c r="E1521" s="177">
        <v>43178978</v>
      </c>
      <c r="F1521" s="177">
        <v>51598438</v>
      </c>
      <c r="G1521" s="177">
        <v>117083654</v>
      </c>
      <c r="H1521" s="178">
        <v>103009740</v>
      </c>
      <c r="I1521" s="170"/>
    </row>
    <row r="1522" spans="1:9" x14ac:dyDescent="0.3">
      <c r="A1522" s="179">
        <v>511501</v>
      </c>
      <c r="B1522" s="180" t="s">
        <v>546</v>
      </c>
      <c r="C1522" s="181">
        <v>0</v>
      </c>
      <c r="D1522" s="181">
        <v>0</v>
      </c>
      <c r="E1522" s="181">
        <v>0</v>
      </c>
      <c r="F1522" s="181">
        <v>0</v>
      </c>
      <c r="G1522" s="181">
        <v>0</v>
      </c>
      <c r="H1522" s="182">
        <v>0</v>
      </c>
      <c r="I1522" s="170"/>
    </row>
    <row r="1523" spans="1:9" x14ac:dyDescent="0.3">
      <c r="A1523" s="179">
        <v>511502</v>
      </c>
      <c r="B1523" s="180" t="s">
        <v>2448</v>
      </c>
      <c r="C1523" s="181">
        <v>0</v>
      </c>
      <c r="D1523" s="181">
        <v>0</v>
      </c>
      <c r="E1523" s="181">
        <v>0</v>
      </c>
      <c r="F1523" s="181">
        <v>0</v>
      </c>
      <c r="G1523" s="181">
        <v>0</v>
      </c>
      <c r="H1523" s="182">
        <v>0</v>
      </c>
      <c r="I1523" s="170"/>
    </row>
    <row r="1524" spans="1:9" x14ac:dyDescent="0.3">
      <c r="A1524" s="179">
        <v>511503</v>
      </c>
      <c r="B1524" s="180" t="s">
        <v>2449</v>
      </c>
      <c r="C1524" s="181">
        <v>0</v>
      </c>
      <c r="D1524" s="181">
        <v>0</v>
      </c>
      <c r="E1524" s="181">
        <v>0</v>
      </c>
      <c r="F1524" s="181">
        <v>0</v>
      </c>
      <c r="G1524" s="181">
        <v>0</v>
      </c>
      <c r="H1524" s="182">
        <v>0</v>
      </c>
      <c r="I1524" s="170"/>
    </row>
    <row r="1525" spans="1:9" x14ac:dyDescent="0.3">
      <c r="A1525" s="179">
        <v>511504</v>
      </c>
      <c r="B1525" s="180" t="s">
        <v>543</v>
      </c>
      <c r="C1525" s="181">
        <v>0</v>
      </c>
      <c r="D1525" s="181">
        <v>0</v>
      </c>
      <c r="E1525" s="181">
        <v>0</v>
      </c>
      <c r="F1525" s="181">
        <v>0</v>
      </c>
      <c r="G1525" s="181">
        <v>0</v>
      </c>
      <c r="H1525" s="182">
        <v>0</v>
      </c>
      <c r="I1525" s="170"/>
    </row>
    <row r="1526" spans="1:9" x14ac:dyDescent="0.3">
      <c r="A1526" s="179">
        <v>511505</v>
      </c>
      <c r="B1526" s="180" t="s">
        <v>2372</v>
      </c>
      <c r="C1526" s="181">
        <v>0</v>
      </c>
      <c r="D1526" s="181">
        <v>0</v>
      </c>
      <c r="E1526" s="181">
        <v>0</v>
      </c>
      <c r="F1526" s="181">
        <v>0</v>
      </c>
      <c r="G1526" s="181">
        <v>0</v>
      </c>
      <c r="H1526" s="182">
        <v>0</v>
      </c>
      <c r="I1526" s="170"/>
    </row>
    <row r="1527" spans="1:9" x14ac:dyDescent="0.3">
      <c r="A1527" s="179">
        <v>511506</v>
      </c>
      <c r="B1527" s="180" t="s">
        <v>2450</v>
      </c>
      <c r="C1527" s="181">
        <v>0</v>
      </c>
      <c r="D1527" s="181">
        <v>0</v>
      </c>
      <c r="E1527" s="181">
        <v>0</v>
      </c>
      <c r="F1527" s="181">
        <v>0</v>
      </c>
      <c r="G1527" s="181">
        <v>0</v>
      </c>
      <c r="H1527" s="182">
        <v>0</v>
      </c>
      <c r="I1527" s="170"/>
    </row>
    <row r="1528" spans="1:9" x14ac:dyDescent="0.3">
      <c r="A1528" s="179">
        <v>511507</v>
      </c>
      <c r="B1528" s="180" t="s">
        <v>637</v>
      </c>
      <c r="C1528" s="181">
        <v>0</v>
      </c>
      <c r="D1528" s="181">
        <v>0</v>
      </c>
      <c r="E1528" s="181">
        <v>0</v>
      </c>
      <c r="F1528" s="181">
        <v>0</v>
      </c>
      <c r="G1528" s="181">
        <v>0</v>
      </c>
      <c r="H1528" s="182">
        <v>0</v>
      </c>
      <c r="I1528" s="170"/>
    </row>
    <row r="1529" spans="1:9" x14ac:dyDescent="0.3">
      <c r="A1529" s="179">
        <v>511508</v>
      </c>
      <c r="B1529" s="180" t="s">
        <v>540</v>
      </c>
      <c r="C1529" s="181">
        <v>0</v>
      </c>
      <c r="D1529" s="181">
        <v>0</v>
      </c>
      <c r="E1529" s="181">
        <v>0</v>
      </c>
      <c r="F1529" s="181">
        <v>0</v>
      </c>
      <c r="G1529" s="181">
        <v>0</v>
      </c>
      <c r="H1529" s="182">
        <v>0</v>
      </c>
      <c r="I1529" s="170"/>
    </row>
    <row r="1530" spans="1:9" x14ac:dyDescent="0.3">
      <c r="A1530" s="179">
        <v>511509</v>
      </c>
      <c r="B1530" s="180" t="s">
        <v>636</v>
      </c>
      <c r="C1530" s="181">
        <v>0</v>
      </c>
      <c r="D1530" s="181">
        <v>0</v>
      </c>
      <c r="E1530" s="181">
        <v>0</v>
      </c>
      <c r="F1530" s="181">
        <v>0</v>
      </c>
      <c r="G1530" s="181">
        <v>0</v>
      </c>
      <c r="H1530" s="182">
        <v>0</v>
      </c>
      <c r="I1530" s="170"/>
    </row>
    <row r="1531" spans="1:9" x14ac:dyDescent="0.3">
      <c r="A1531" s="179">
        <v>511510</v>
      </c>
      <c r="B1531" s="180" t="s">
        <v>635</v>
      </c>
      <c r="C1531" s="181">
        <v>0</v>
      </c>
      <c r="D1531" s="181">
        <v>0</v>
      </c>
      <c r="E1531" s="181">
        <v>0</v>
      </c>
      <c r="F1531" s="181">
        <v>0</v>
      </c>
      <c r="G1531" s="181">
        <v>0</v>
      </c>
      <c r="H1531" s="182">
        <v>0</v>
      </c>
      <c r="I1531" s="170"/>
    </row>
    <row r="1532" spans="1:9" x14ac:dyDescent="0.3">
      <c r="A1532" s="179">
        <v>511511</v>
      </c>
      <c r="B1532" s="180" t="s">
        <v>634</v>
      </c>
      <c r="C1532" s="181">
        <v>0</v>
      </c>
      <c r="D1532" s="181">
        <v>0</v>
      </c>
      <c r="E1532" s="181">
        <v>0</v>
      </c>
      <c r="F1532" s="181">
        <v>0</v>
      </c>
      <c r="G1532" s="181">
        <v>0</v>
      </c>
      <c r="H1532" s="182">
        <v>0</v>
      </c>
      <c r="I1532" s="170"/>
    </row>
    <row r="1533" spans="1:9" x14ac:dyDescent="0.3">
      <c r="A1533" s="179">
        <v>511512</v>
      </c>
      <c r="B1533" s="180" t="s">
        <v>633</v>
      </c>
      <c r="C1533" s="181">
        <v>0</v>
      </c>
      <c r="D1533" s="181">
        <v>0</v>
      </c>
      <c r="E1533" s="181">
        <v>0</v>
      </c>
      <c r="F1533" s="181">
        <v>0</v>
      </c>
      <c r="G1533" s="181">
        <v>0</v>
      </c>
      <c r="H1533" s="182">
        <v>0</v>
      </c>
      <c r="I1533" s="170"/>
    </row>
    <row r="1534" spans="1:9" x14ac:dyDescent="0.3">
      <c r="A1534" s="179">
        <v>511513</v>
      </c>
      <c r="B1534" s="180" t="s">
        <v>632</v>
      </c>
      <c r="C1534" s="181">
        <v>0</v>
      </c>
      <c r="D1534" s="181">
        <v>0</v>
      </c>
      <c r="E1534" s="181">
        <v>0</v>
      </c>
      <c r="F1534" s="181">
        <v>0</v>
      </c>
      <c r="G1534" s="181">
        <v>0</v>
      </c>
      <c r="H1534" s="182">
        <v>0</v>
      </c>
      <c r="I1534" s="170"/>
    </row>
    <row r="1535" spans="1:9" x14ac:dyDescent="0.3">
      <c r="A1535" s="179">
        <v>511514</v>
      </c>
      <c r="B1535" s="180" t="s">
        <v>2451</v>
      </c>
      <c r="C1535" s="181">
        <v>0</v>
      </c>
      <c r="D1535" s="181">
        <v>0</v>
      </c>
      <c r="E1535" s="181">
        <v>0</v>
      </c>
      <c r="F1535" s="181">
        <v>0</v>
      </c>
      <c r="G1535" s="181">
        <v>0</v>
      </c>
      <c r="H1535" s="182">
        <v>0</v>
      </c>
      <c r="I1535" s="170"/>
    </row>
    <row r="1536" spans="1:9" x14ac:dyDescent="0.3">
      <c r="A1536" s="179">
        <v>511515</v>
      </c>
      <c r="B1536" s="180" t="s">
        <v>2452</v>
      </c>
      <c r="C1536" s="181">
        <v>0</v>
      </c>
      <c r="D1536" s="181">
        <v>0</v>
      </c>
      <c r="E1536" s="181">
        <v>0</v>
      </c>
      <c r="F1536" s="181">
        <v>0</v>
      </c>
      <c r="G1536" s="181">
        <v>0</v>
      </c>
      <c r="H1536" s="182">
        <v>0</v>
      </c>
      <c r="I1536" s="170"/>
    </row>
    <row r="1537" spans="1:9" x14ac:dyDescent="0.3">
      <c r="A1537" s="179">
        <v>511516</v>
      </c>
      <c r="B1537" s="180" t="s">
        <v>2453</v>
      </c>
      <c r="C1537" s="181">
        <v>0</v>
      </c>
      <c r="D1537" s="181">
        <v>0</v>
      </c>
      <c r="E1537" s="181">
        <v>0</v>
      </c>
      <c r="F1537" s="181">
        <v>0</v>
      </c>
      <c r="G1537" s="181">
        <v>0</v>
      </c>
      <c r="H1537" s="182">
        <v>0</v>
      </c>
      <c r="I1537" s="170"/>
    </row>
    <row r="1538" spans="1:9" x14ac:dyDescent="0.3">
      <c r="A1538" s="179">
        <v>511517</v>
      </c>
      <c r="B1538" s="180" t="s">
        <v>2454</v>
      </c>
      <c r="C1538" s="181">
        <v>6681896</v>
      </c>
      <c r="D1538" s="181">
        <v>6274760</v>
      </c>
      <c r="E1538" s="181">
        <v>23781619</v>
      </c>
      <c r="F1538" s="181">
        <v>21891708</v>
      </c>
      <c r="G1538" s="181">
        <v>52961866</v>
      </c>
      <c r="H1538" s="182">
        <v>50051246</v>
      </c>
      <c r="I1538" s="170"/>
    </row>
    <row r="1539" spans="1:9" x14ac:dyDescent="0.3">
      <c r="A1539" s="179">
        <v>511518</v>
      </c>
      <c r="B1539" s="180" t="s">
        <v>2455</v>
      </c>
      <c r="C1539" s="181">
        <v>445602</v>
      </c>
      <c r="D1539" s="181">
        <v>537556</v>
      </c>
      <c r="E1539" s="181">
        <v>2703789</v>
      </c>
      <c r="F1539" s="181">
        <v>1499456</v>
      </c>
      <c r="G1539" s="181">
        <v>5211971</v>
      </c>
      <c r="H1539" s="182">
        <v>3601060</v>
      </c>
      <c r="I1539" s="170"/>
    </row>
    <row r="1540" spans="1:9" x14ac:dyDescent="0.3">
      <c r="A1540" s="179">
        <v>511519</v>
      </c>
      <c r="B1540" s="180" t="s">
        <v>2456</v>
      </c>
      <c r="C1540" s="181">
        <v>0</v>
      </c>
      <c r="D1540" s="181">
        <v>0</v>
      </c>
      <c r="E1540" s="181">
        <v>0</v>
      </c>
      <c r="F1540" s="181">
        <v>0</v>
      </c>
      <c r="G1540" s="181">
        <v>0</v>
      </c>
      <c r="H1540" s="182">
        <v>0</v>
      </c>
      <c r="I1540" s="170"/>
    </row>
    <row r="1541" spans="1:9" x14ac:dyDescent="0.3">
      <c r="A1541" s="179">
        <v>511520</v>
      </c>
      <c r="B1541" s="180" t="s">
        <v>2457</v>
      </c>
      <c r="C1541" s="181">
        <v>0</v>
      </c>
      <c r="D1541" s="181">
        <v>0</v>
      </c>
      <c r="E1541" s="181">
        <v>0</v>
      </c>
      <c r="F1541" s="181">
        <v>0</v>
      </c>
      <c r="G1541" s="181">
        <v>0</v>
      </c>
      <c r="H1541" s="182">
        <v>0</v>
      </c>
      <c r="I1541" s="170"/>
    </row>
    <row r="1542" spans="1:9" x14ac:dyDescent="0.3">
      <c r="A1542" s="179">
        <v>511521</v>
      </c>
      <c r="B1542" s="180" t="s">
        <v>2458</v>
      </c>
      <c r="C1542" s="181">
        <v>0</v>
      </c>
      <c r="D1542" s="181">
        <v>0</v>
      </c>
      <c r="E1542" s="181">
        <v>0</v>
      </c>
      <c r="F1542" s="181">
        <v>0</v>
      </c>
      <c r="G1542" s="181">
        <v>0</v>
      </c>
      <c r="H1542" s="182">
        <v>0</v>
      </c>
      <c r="I1542" s="170"/>
    </row>
    <row r="1543" spans="1:9" x14ac:dyDescent="0.3">
      <c r="A1543" s="179">
        <v>511522</v>
      </c>
      <c r="B1543" s="180" t="s">
        <v>2459</v>
      </c>
      <c r="C1543" s="181">
        <v>0</v>
      </c>
      <c r="D1543" s="181">
        <v>0</v>
      </c>
      <c r="E1543" s="181">
        <v>0</v>
      </c>
      <c r="F1543" s="181">
        <v>0</v>
      </c>
      <c r="G1543" s="181">
        <v>0</v>
      </c>
      <c r="H1543" s="182">
        <v>0</v>
      </c>
      <c r="I1543" s="170"/>
    </row>
    <row r="1544" spans="1:9" x14ac:dyDescent="0.3">
      <c r="A1544" s="179">
        <v>511523</v>
      </c>
      <c r="B1544" s="180" t="s">
        <v>2460</v>
      </c>
      <c r="C1544" s="181">
        <v>0</v>
      </c>
      <c r="D1544" s="181">
        <v>0</v>
      </c>
      <c r="E1544" s="181">
        <v>0</v>
      </c>
      <c r="F1544" s="181">
        <v>0</v>
      </c>
      <c r="G1544" s="181">
        <v>0</v>
      </c>
      <c r="H1544" s="182">
        <v>0</v>
      </c>
      <c r="I1544" s="170"/>
    </row>
    <row r="1545" spans="1:9" x14ac:dyDescent="0.3">
      <c r="A1545" s="179">
        <v>511524</v>
      </c>
      <c r="B1545" s="180" t="s">
        <v>2461</v>
      </c>
      <c r="C1545" s="181">
        <v>0</v>
      </c>
      <c r="D1545" s="181">
        <v>0</v>
      </c>
      <c r="E1545" s="181">
        <v>0</v>
      </c>
      <c r="F1545" s="181">
        <v>0</v>
      </c>
      <c r="G1545" s="181">
        <v>0</v>
      </c>
      <c r="H1545" s="182">
        <v>0</v>
      </c>
      <c r="I1545" s="170"/>
    </row>
    <row r="1546" spans="1:9" x14ac:dyDescent="0.3">
      <c r="A1546" s="179">
        <v>511525</v>
      </c>
      <c r="B1546" s="180" t="s">
        <v>2462</v>
      </c>
      <c r="C1546" s="181">
        <v>0</v>
      </c>
      <c r="D1546" s="181">
        <v>0</v>
      </c>
      <c r="E1546" s="181">
        <v>0</v>
      </c>
      <c r="F1546" s="181">
        <v>0</v>
      </c>
      <c r="G1546" s="181">
        <v>0</v>
      </c>
      <c r="H1546" s="182">
        <v>0</v>
      </c>
      <c r="I1546" s="170"/>
    </row>
    <row r="1547" spans="1:9" x14ac:dyDescent="0.3">
      <c r="A1547" s="179">
        <v>511526</v>
      </c>
      <c r="B1547" s="180" t="s">
        <v>2463</v>
      </c>
      <c r="C1547" s="181">
        <v>0</v>
      </c>
      <c r="D1547" s="181">
        <v>0</v>
      </c>
      <c r="E1547" s="181">
        <v>0</v>
      </c>
      <c r="F1547" s="181">
        <v>0</v>
      </c>
      <c r="G1547" s="181">
        <v>0</v>
      </c>
      <c r="H1547" s="182">
        <v>0</v>
      </c>
      <c r="I1547" s="170"/>
    </row>
    <row r="1548" spans="1:9" x14ac:dyDescent="0.3">
      <c r="A1548" s="179">
        <v>511527</v>
      </c>
      <c r="B1548" s="180" t="s">
        <v>2464</v>
      </c>
      <c r="C1548" s="181">
        <v>0</v>
      </c>
      <c r="D1548" s="181">
        <v>0</v>
      </c>
      <c r="E1548" s="181">
        <v>0</v>
      </c>
      <c r="F1548" s="181">
        <v>0</v>
      </c>
      <c r="G1548" s="181">
        <v>0</v>
      </c>
      <c r="H1548" s="182">
        <v>0</v>
      </c>
      <c r="I1548" s="170"/>
    </row>
    <row r="1549" spans="1:9" x14ac:dyDescent="0.3">
      <c r="A1549" s="179">
        <v>511528</v>
      </c>
      <c r="B1549" s="180" t="s">
        <v>2465</v>
      </c>
      <c r="C1549" s="181">
        <v>0</v>
      </c>
      <c r="D1549" s="181">
        <v>0</v>
      </c>
      <c r="E1549" s="181">
        <v>0</v>
      </c>
      <c r="F1549" s="181">
        <v>0</v>
      </c>
      <c r="G1549" s="181">
        <v>0</v>
      </c>
      <c r="H1549" s="182">
        <v>0</v>
      </c>
      <c r="I1549" s="170"/>
    </row>
    <row r="1550" spans="1:9" x14ac:dyDescent="0.3">
      <c r="A1550" s="179">
        <v>511529</v>
      </c>
      <c r="B1550" s="180" t="s">
        <v>2466</v>
      </c>
      <c r="C1550" s="181">
        <v>9296635</v>
      </c>
      <c r="D1550" s="181">
        <v>2364256</v>
      </c>
      <c r="E1550" s="181">
        <v>16693570</v>
      </c>
      <c r="F1550" s="181">
        <v>26451860</v>
      </c>
      <c r="G1550" s="181">
        <v>58477608</v>
      </c>
      <c r="H1550" s="182">
        <v>49231472</v>
      </c>
      <c r="I1550" s="170"/>
    </row>
    <row r="1551" spans="1:9" x14ac:dyDescent="0.3">
      <c r="A1551" s="179">
        <v>511530</v>
      </c>
      <c r="B1551" s="180" t="s">
        <v>2467</v>
      </c>
      <c r="C1551" s="181">
        <v>0</v>
      </c>
      <c r="D1551" s="181">
        <v>0</v>
      </c>
      <c r="E1551" s="181">
        <v>0</v>
      </c>
      <c r="F1551" s="181">
        <v>0</v>
      </c>
      <c r="G1551" s="181">
        <v>0</v>
      </c>
      <c r="H1551" s="182">
        <v>0</v>
      </c>
      <c r="I1551" s="170"/>
    </row>
    <row r="1552" spans="1:9" x14ac:dyDescent="0.3">
      <c r="A1552" s="179">
        <v>511531</v>
      </c>
      <c r="B1552" s="180" t="s">
        <v>2468</v>
      </c>
      <c r="C1552" s="181">
        <v>0</v>
      </c>
      <c r="D1552" s="181">
        <v>0</v>
      </c>
      <c r="E1552" s="181">
        <v>0</v>
      </c>
      <c r="F1552" s="181">
        <v>0</v>
      </c>
      <c r="G1552" s="181">
        <v>0</v>
      </c>
      <c r="H1552" s="182">
        <v>0</v>
      </c>
      <c r="I1552" s="170"/>
    </row>
    <row r="1553" spans="1:9" x14ac:dyDescent="0.3">
      <c r="A1553" s="179">
        <v>511532</v>
      </c>
      <c r="B1553" s="180" t="s">
        <v>613</v>
      </c>
      <c r="C1553" s="181">
        <v>0</v>
      </c>
      <c r="D1553" s="181">
        <v>0</v>
      </c>
      <c r="E1553" s="181">
        <v>0</v>
      </c>
      <c r="F1553" s="181">
        <v>0</v>
      </c>
      <c r="G1553" s="181">
        <v>0</v>
      </c>
      <c r="H1553" s="182">
        <v>0</v>
      </c>
      <c r="I1553" s="170"/>
    </row>
    <row r="1554" spans="1:9" x14ac:dyDescent="0.3">
      <c r="A1554" s="179">
        <v>511533</v>
      </c>
      <c r="B1554" s="180" t="s">
        <v>2469</v>
      </c>
      <c r="C1554" s="181">
        <v>0</v>
      </c>
      <c r="D1554" s="181">
        <v>0</v>
      </c>
      <c r="E1554" s="181">
        <v>0</v>
      </c>
      <c r="F1554" s="181">
        <v>0</v>
      </c>
      <c r="G1554" s="181">
        <v>0</v>
      </c>
      <c r="H1554" s="182">
        <v>0</v>
      </c>
      <c r="I1554" s="170"/>
    </row>
    <row r="1555" spans="1:9" x14ac:dyDescent="0.3">
      <c r="A1555" s="179">
        <v>511534</v>
      </c>
      <c r="B1555" s="180" t="s">
        <v>611</v>
      </c>
      <c r="C1555" s="181">
        <v>0</v>
      </c>
      <c r="D1555" s="181">
        <v>0</v>
      </c>
      <c r="E1555" s="181">
        <v>0</v>
      </c>
      <c r="F1555" s="181">
        <v>0</v>
      </c>
      <c r="G1555" s="181">
        <v>0</v>
      </c>
      <c r="H1555" s="182">
        <v>0</v>
      </c>
      <c r="I1555" s="170"/>
    </row>
    <row r="1556" spans="1:9" x14ac:dyDescent="0.3">
      <c r="A1556" s="179">
        <v>511535</v>
      </c>
      <c r="B1556" s="180" t="s">
        <v>610</v>
      </c>
      <c r="C1556" s="181">
        <v>0</v>
      </c>
      <c r="D1556" s="181">
        <v>0</v>
      </c>
      <c r="E1556" s="181">
        <v>0</v>
      </c>
      <c r="F1556" s="181">
        <v>0</v>
      </c>
      <c r="G1556" s="181">
        <v>0</v>
      </c>
      <c r="H1556" s="182">
        <v>0</v>
      </c>
      <c r="I1556" s="170"/>
    </row>
    <row r="1557" spans="1:9" x14ac:dyDescent="0.3">
      <c r="A1557" s="179">
        <v>511536</v>
      </c>
      <c r="B1557" s="180" t="s">
        <v>2470</v>
      </c>
      <c r="C1557" s="181">
        <v>0</v>
      </c>
      <c r="D1557" s="181">
        <v>0</v>
      </c>
      <c r="E1557" s="181">
        <v>0</v>
      </c>
      <c r="F1557" s="181">
        <v>0</v>
      </c>
      <c r="G1557" s="181">
        <v>0</v>
      </c>
      <c r="H1557" s="182">
        <v>0</v>
      </c>
      <c r="I1557" s="170"/>
    </row>
    <row r="1558" spans="1:9" x14ac:dyDescent="0.3">
      <c r="A1558" s="179">
        <v>511537</v>
      </c>
      <c r="B1558" s="180" t="s">
        <v>2471</v>
      </c>
      <c r="C1558" s="181">
        <v>0</v>
      </c>
      <c r="D1558" s="181">
        <v>0</v>
      </c>
      <c r="E1558" s="181">
        <v>0</v>
      </c>
      <c r="F1558" s="181">
        <v>0</v>
      </c>
      <c r="G1558" s="181">
        <v>0</v>
      </c>
      <c r="H1558" s="182">
        <v>0</v>
      </c>
      <c r="I1558" s="170"/>
    </row>
    <row r="1559" spans="1:9" x14ac:dyDescent="0.3">
      <c r="A1559" s="179">
        <v>511538</v>
      </c>
      <c r="B1559" s="180" t="s">
        <v>607</v>
      </c>
      <c r="C1559" s="181">
        <v>0</v>
      </c>
      <c r="D1559" s="181">
        <v>0</v>
      </c>
      <c r="E1559" s="181">
        <v>0</v>
      </c>
      <c r="F1559" s="181">
        <v>0</v>
      </c>
      <c r="G1559" s="181">
        <v>0</v>
      </c>
      <c r="H1559" s="182">
        <v>0</v>
      </c>
      <c r="I1559" s="170"/>
    </row>
    <row r="1560" spans="1:9" x14ac:dyDescent="0.3">
      <c r="A1560" s="179">
        <v>511539</v>
      </c>
      <c r="B1560" s="180" t="s">
        <v>606</v>
      </c>
      <c r="C1560" s="181">
        <v>0</v>
      </c>
      <c r="D1560" s="181">
        <v>0</v>
      </c>
      <c r="E1560" s="181">
        <v>0</v>
      </c>
      <c r="F1560" s="181">
        <v>0</v>
      </c>
      <c r="G1560" s="181">
        <v>0</v>
      </c>
      <c r="H1560" s="182">
        <v>0</v>
      </c>
      <c r="I1560" s="170"/>
    </row>
    <row r="1561" spans="1:9" x14ac:dyDescent="0.3">
      <c r="A1561" s="179">
        <v>511540</v>
      </c>
      <c r="B1561" s="180" t="s">
        <v>451</v>
      </c>
      <c r="C1561" s="181">
        <v>0</v>
      </c>
      <c r="D1561" s="181">
        <v>0</v>
      </c>
      <c r="E1561" s="181">
        <v>0</v>
      </c>
      <c r="F1561" s="181">
        <v>0</v>
      </c>
      <c r="G1561" s="181">
        <v>0</v>
      </c>
      <c r="H1561" s="182">
        <v>0</v>
      </c>
      <c r="I1561" s="170"/>
    </row>
    <row r="1562" spans="1:9" x14ac:dyDescent="0.3">
      <c r="A1562" s="179">
        <v>511541</v>
      </c>
      <c r="B1562" s="180" t="s">
        <v>605</v>
      </c>
      <c r="C1562" s="181">
        <v>0</v>
      </c>
      <c r="D1562" s="181">
        <v>0</v>
      </c>
      <c r="E1562" s="181">
        <v>0</v>
      </c>
      <c r="F1562" s="181">
        <v>0</v>
      </c>
      <c r="G1562" s="181">
        <v>0</v>
      </c>
      <c r="H1562" s="182">
        <v>0</v>
      </c>
      <c r="I1562" s="170"/>
    </row>
    <row r="1563" spans="1:9" x14ac:dyDescent="0.3">
      <c r="A1563" s="179">
        <v>511542</v>
      </c>
      <c r="B1563" s="180" t="s">
        <v>604</v>
      </c>
      <c r="C1563" s="181">
        <v>0</v>
      </c>
      <c r="D1563" s="181">
        <v>0</v>
      </c>
      <c r="E1563" s="181">
        <v>0</v>
      </c>
      <c r="F1563" s="181">
        <v>0</v>
      </c>
      <c r="G1563" s="181">
        <v>0</v>
      </c>
      <c r="H1563" s="182">
        <v>0</v>
      </c>
      <c r="I1563" s="170"/>
    </row>
    <row r="1564" spans="1:9" x14ac:dyDescent="0.3">
      <c r="A1564" s="179">
        <v>511543</v>
      </c>
      <c r="B1564" s="180" t="s">
        <v>603</v>
      </c>
      <c r="C1564" s="181">
        <v>315159</v>
      </c>
      <c r="D1564" s="181">
        <v>7231771</v>
      </c>
      <c r="E1564" s="181">
        <v>0</v>
      </c>
      <c r="F1564" s="181">
        <v>1755414</v>
      </c>
      <c r="G1564" s="181">
        <v>432209</v>
      </c>
      <c r="H1564" s="182">
        <v>125962</v>
      </c>
      <c r="I1564" s="170"/>
    </row>
    <row r="1565" spans="1:9" x14ac:dyDescent="0.3">
      <c r="A1565" s="179">
        <v>511544</v>
      </c>
      <c r="B1565" s="180" t="s">
        <v>602</v>
      </c>
      <c r="C1565" s="181">
        <v>0</v>
      </c>
      <c r="D1565" s="181">
        <v>0</v>
      </c>
      <c r="E1565" s="181">
        <v>0</v>
      </c>
      <c r="F1565" s="181">
        <v>0</v>
      </c>
      <c r="G1565" s="181">
        <v>0</v>
      </c>
      <c r="H1565" s="182">
        <v>0</v>
      </c>
      <c r="I1565" s="170"/>
    </row>
    <row r="1566" spans="1:9" x14ac:dyDescent="0.3">
      <c r="A1566" s="179">
        <v>511545</v>
      </c>
      <c r="B1566" s="180" t="s">
        <v>601</v>
      </c>
      <c r="C1566" s="181">
        <v>0</v>
      </c>
      <c r="D1566" s="181">
        <v>0</v>
      </c>
      <c r="E1566" s="181">
        <v>0</v>
      </c>
      <c r="F1566" s="181">
        <v>0</v>
      </c>
      <c r="G1566" s="181">
        <v>0</v>
      </c>
      <c r="H1566" s="182">
        <v>0</v>
      </c>
      <c r="I1566" s="170"/>
    </row>
    <row r="1567" spans="1:9" x14ac:dyDescent="0.3">
      <c r="A1567" s="179">
        <v>511546</v>
      </c>
      <c r="B1567" s="180" t="s">
        <v>164</v>
      </c>
      <c r="C1567" s="181">
        <v>0</v>
      </c>
      <c r="D1567" s="181">
        <v>0</v>
      </c>
      <c r="E1567" s="181">
        <v>0</v>
      </c>
      <c r="F1567" s="181">
        <v>0</v>
      </c>
      <c r="G1567" s="181">
        <v>0</v>
      </c>
      <c r="H1567" s="182">
        <v>0</v>
      </c>
      <c r="I1567" s="170"/>
    </row>
    <row r="1568" spans="1:9" x14ac:dyDescent="0.3">
      <c r="A1568" s="179">
        <v>511547</v>
      </c>
      <c r="B1568" s="180" t="s">
        <v>2472</v>
      </c>
      <c r="C1568" s="181">
        <v>0</v>
      </c>
      <c r="D1568" s="181">
        <v>0</v>
      </c>
      <c r="E1568" s="181">
        <v>0</v>
      </c>
      <c r="F1568" s="181">
        <v>0</v>
      </c>
      <c r="G1568" s="181">
        <v>0</v>
      </c>
      <c r="H1568" s="182">
        <v>0</v>
      </c>
      <c r="I1568" s="170"/>
    </row>
    <row r="1569" spans="1:9" x14ac:dyDescent="0.3">
      <c r="A1569" s="179">
        <v>511548</v>
      </c>
      <c r="B1569" s="180" t="s">
        <v>599</v>
      </c>
      <c r="C1569" s="181">
        <v>0</v>
      </c>
      <c r="D1569" s="181">
        <v>0</v>
      </c>
      <c r="E1569" s="181">
        <v>0</v>
      </c>
      <c r="F1569" s="181">
        <v>0</v>
      </c>
      <c r="G1569" s="181">
        <v>0</v>
      </c>
      <c r="H1569" s="182">
        <v>0</v>
      </c>
      <c r="I1569" s="170"/>
    </row>
    <row r="1570" spans="1:9" x14ac:dyDescent="0.3">
      <c r="A1570" s="179">
        <v>511549</v>
      </c>
      <c r="B1570" s="180" t="s">
        <v>598</v>
      </c>
      <c r="C1570" s="181">
        <v>0</v>
      </c>
      <c r="D1570" s="181">
        <v>0</v>
      </c>
      <c r="E1570" s="181">
        <v>0</v>
      </c>
      <c r="F1570" s="181">
        <v>0</v>
      </c>
      <c r="G1570" s="181">
        <v>0</v>
      </c>
      <c r="H1570" s="182">
        <v>0</v>
      </c>
      <c r="I1570" s="170"/>
    </row>
    <row r="1571" spans="1:9" x14ac:dyDescent="0.3">
      <c r="A1571" s="179">
        <v>511551</v>
      </c>
      <c r="B1571" s="180" t="s">
        <v>537</v>
      </c>
      <c r="C1571" s="181">
        <v>0</v>
      </c>
      <c r="D1571" s="181">
        <v>0</v>
      </c>
      <c r="E1571" s="181">
        <v>0</v>
      </c>
      <c r="F1571" s="181">
        <v>0</v>
      </c>
      <c r="G1571" s="181">
        <v>0</v>
      </c>
      <c r="H1571" s="182">
        <v>0</v>
      </c>
      <c r="I1571" s="170"/>
    </row>
    <row r="1572" spans="1:9" x14ac:dyDescent="0.3">
      <c r="A1572" s="179">
        <v>511552</v>
      </c>
      <c r="B1572" s="180" t="s">
        <v>597</v>
      </c>
      <c r="C1572" s="181">
        <v>0</v>
      </c>
      <c r="D1572" s="181">
        <v>0</v>
      </c>
      <c r="E1572" s="181">
        <v>0</v>
      </c>
      <c r="F1572" s="181">
        <v>0</v>
      </c>
      <c r="G1572" s="181">
        <v>0</v>
      </c>
      <c r="H1572" s="182">
        <v>0</v>
      </c>
      <c r="I1572" s="170"/>
    </row>
    <row r="1573" spans="1:9" x14ac:dyDescent="0.3">
      <c r="A1573" s="179">
        <v>511553</v>
      </c>
      <c r="B1573" s="180" t="s">
        <v>596</v>
      </c>
      <c r="C1573" s="181">
        <v>0</v>
      </c>
      <c r="D1573" s="181">
        <v>0</v>
      </c>
      <c r="E1573" s="181">
        <v>0</v>
      </c>
      <c r="F1573" s="181">
        <v>0</v>
      </c>
      <c r="G1573" s="181">
        <v>0</v>
      </c>
      <c r="H1573" s="182">
        <v>0</v>
      </c>
      <c r="I1573" s="170"/>
    </row>
    <row r="1574" spans="1:9" x14ac:dyDescent="0.3">
      <c r="A1574" s="179">
        <v>511554</v>
      </c>
      <c r="B1574" s="180" t="s">
        <v>595</v>
      </c>
      <c r="C1574" s="181">
        <v>0</v>
      </c>
      <c r="D1574" s="181">
        <v>0</v>
      </c>
      <c r="E1574" s="181">
        <v>0</v>
      </c>
      <c r="F1574" s="181">
        <v>0</v>
      </c>
      <c r="G1574" s="181">
        <v>0</v>
      </c>
      <c r="H1574" s="182">
        <v>0</v>
      </c>
      <c r="I1574" s="170"/>
    </row>
    <row r="1575" spans="1:9" x14ac:dyDescent="0.3">
      <c r="A1575" s="179">
        <v>511555</v>
      </c>
      <c r="B1575" s="180" t="s">
        <v>2473</v>
      </c>
      <c r="C1575" s="181">
        <v>0</v>
      </c>
      <c r="D1575" s="181">
        <v>0</v>
      </c>
      <c r="E1575" s="181">
        <v>0</v>
      </c>
      <c r="F1575" s="181">
        <v>0</v>
      </c>
      <c r="G1575" s="181">
        <v>0</v>
      </c>
      <c r="H1575" s="182">
        <v>0</v>
      </c>
      <c r="I1575" s="170"/>
    </row>
    <row r="1576" spans="1:9" x14ac:dyDescent="0.3">
      <c r="A1576" s="179">
        <v>511556</v>
      </c>
      <c r="B1576" s="180" t="s">
        <v>2474</v>
      </c>
      <c r="C1576" s="181">
        <v>0</v>
      </c>
      <c r="D1576" s="181">
        <v>0</v>
      </c>
      <c r="E1576" s="181">
        <v>0</v>
      </c>
      <c r="F1576" s="181">
        <v>0</v>
      </c>
      <c r="G1576" s="181">
        <v>0</v>
      </c>
      <c r="H1576" s="182">
        <v>0</v>
      </c>
      <c r="I1576" s="170"/>
    </row>
    <row r="1577" spans="1:9" x14ac:dyDescent="0.3">
      <c r="A1577" s="179">
        <v>511557</v>
      </c>
      <c r="B1577" s="180" t="s">
        <v>2379</v>
      </c>
      <c r="C1577" s="181">
        <v>0</v>
      </c>
      <c r="D1577" s="181">
        <v>0</v>
      </c>
      <c r="E1577" s="181">
        <v>0</v>
      </c>
      <c r="F1577" s="181">
        <v>0</v>
      </c>
      <c r="G1577" s="181">
        <v>0</v>
      </c>
      <c r="H1577" s="182">
        <v>0</v>
      </c>
      <c r="I1577" s="170"/>
    </row>
    <row r="1578" spans="1:9" x14ac:dyDescent="0.3">
      <c r="A1578" s="175">
        <v>512000</v>
      </c>
      <c r="B1578" s="176" t="s">
        <v>2475</v>
      </c>
      <c r="C1578" s="177">
        <v>0</v>
      </c>
      <c r="D1578" s="177">
        <v>0</v>
      </c>
      <c r="E1578" s="177">
        <v>0</v>
      </c>
      <c r="F1578" s="177">
        <v>0</v>
      </c>
      <c r="G1578" s="177">
        <v>0</v>
      </c>
      <c r="H1578" s="178">
        <v>0</v>
      </c>
      <c r="I1578" s="170"/>
    </row>
    <row r="1579" spans="1:9" x14ac:dyDescent="0.3">
      <c r="A1579" s="179">
        <v>512005</v>
      </c>
      <c r="B1579" s="180" t="s">
        <v>578</v>
      </c>
      <c r="C1579" s="181">
        <v>0</v>
      </c>
      <c r="D1579" s="181">
        <v>0</v>
      </c>
      <c r="E1579" s="181">
        <v>0</v>
      </c>
      <c r="F1579" s="181">
        <v>0</v>
      </c>
      <c r="G1579" s="181">
        <v>0</v>
      </c>
      <c r="H1579" s="182">
        <v>0</v>
      </c>
      <c r="I1579" s="170"/>
    </row>
    <row r="1580" spans="1:9" x14ac:dyDescent="0.3">
      <c r="A1580" s="179">
        <v>512010</v>
      </c>
      <c r="B1580" s="180" t="s">
        <v>577</v>
      </c>
      <c r="C1580" s="181">
        <v>0</v>
      </c>
      <c r="D1580" s="181">
        <v>0</v>
      </c>
      <c r="E1580" s="181">
        <v>0</v>
      </c>
      <c r="F1580" s="181">
        <v>0</v>
      </c>
      <c r="G1580" s="181">
        <v>0</v>
      </c>
      <c r="H1580" s="182">
        <v>0</v>
      </c>
      <c r="I1580" s="170"/>
    </row>
    <row r="1581" spans="1:9" x14ac:dyDescent="0.3">
      <c r="A1581" s="179">
        <v>512015</v>
      </c>
      <c r="B1581" s="180" t="s">
        <v>576</v>
      </c>
      <c r="C1581" s="181">
        <v>0</v>
      </c>
      <c r="D1581" s="181">
        <v>0</v>
      </c>
      <c r="E1581" s="181">
        <v>0</v>
      </c>
      <c r="F1581" s="181">
        <v>0</v>
      </c>
      <c r="G1581" s="181">
        <v>0</v>
      </c>
      <c r="H1581" s="182">
        <v>0</v>
      </c>
      <c r="I1581" s="170"/>
    </row>
    <row r="1582" spans="1:9" x14ac:dyDescent="0.3">
      <c r="A1582" s="179">
        <v>512020</v>
      </c>
      <c r="B1582" s="180" t="s">
        <v>575</v>
      </c>
      <c r="C1582" s="181">
        <v>0</v>
      </c>
      <c r="D1582" s="181">
        <v>0</v>
      </c>
      <c r="E1582" s="181">
        <v>0</v>
      </c>
      <c r="F1582" s="181">
        <v>0</v>
      </c>
      <c r="G1582" s="181">
        <v>0</v>
      </c>
      <c r="H1582" s="182">
        <v>0</v>
      </c>
      <c r="I1582" s="170"/>
    </row>
    <row r="1583" spans="1:9" x14ac:dyDescent="0.3">
      <c r="A1583" s="179">
        <v>512025</v>
      </c>
      <c r="B1583" s="180" t="s">
        <v>2106</v>
      </c>
      <c r="C1583" s="181">
        <v>0</v>
      </c>
      <c r="D1583" s="181">
        <v>0</v>
      </c>
      <c r="E1583" s="181">
        <v>0</v>
      </c>
      <c r="F1583" s="181">
        <v>0</v>
      </c>
      <c r="G1583" s="181">
        <v>0</v>
      </c>
      <c r="H1583" s="182">
        <v>0</v>
      </c>
      <c r="I1583" s="170"/>
    </row>
    <row r="1584" spans="1:9" x14ac:dyDescent="0.3">
      <c r="A1584" s="179">
        <v>512030</v>
      </c>
      <c r="B1584" s="180" t="s">
        <v>573</v>
      </c>
      <c r="C1584" s="181">
        <v>0</v>
      </c>
      <c r="D1584" s="181">
        <v>0</v>
      </c>
      <c r="E1584" s="181">
        <v>0</v>
      </c>
      <c r="F1584" s="181">
        <v>0</v>
      </c>
      <c r="G1584" s="181">
        <v>0</v>
      </c>
      <c r="H1584" s="182">
        <v>0</v>
      </c>
      <c r="I1584" s="170"/>
    </row>
    <row r="1585" spans="1:9" x14ac:dyDescent="0.3">
      <c r="A1585" s="175">
        <v>512500</v>
      </c>
      <c r="B1585" s="176" t="s">
        <v>2476</v>
      </c>
      <c r="C1585" s="177">
        <v>4667944</v>
      </c>
      <c r="D1585" s="177">
        <v>4331945</v>
      </c>
      <c r="E1585" s="177">
        <v>11109353</v>
      </c>
      <c r="F1585" s="177">
        <v>11098454</v>
      </c>
      <c r="G1585" s="177">
        <v>10449496</v>
      </c>
      <c r="H1585" s="178">
        <v>8506363</v>
      </c>
      <c r="I1585" s="170"/>
    </row>
    <row r="1586" spans="1:9" x14ac:dyDescent="0.3">
      <c r="A1586" s="179">
        <v>512505</v>
      </c>
      <c r="B1586" s="180" t="s">
        <v>571</v>
      </c>
      <c r="C1586" s="181">
        <v>0</v>
      </c>
      <c r="D1586" s="181">
        <v>0</v>
      </c>
      <c r="E1586" s="181">
        <v>0</v>
      </c>
      <c r="F1586" s="181">
        <v>0</v>
      </c>
      <c r="G1586" s="181">
        <v>0</v>
      </c>
      <c r="H1586" s="182">
        <v>0</v>
      </c>
      <c r="I1586" s="170"/>
    </row>
    <row r="1587" spans="1:9" x14ac:dyDescent="0.3">
      <c r="A1587" s="179">
        <v>512510</v>
      </c>
      <c r="B1587" s="180" t="s">
        <v>570</v>
      </c>
      <c r="C1587" s="181">
        <v>790819</v>
      </c>
      <c r="D1587" s="181">
        <v>660338</v>
      </c>
      <c r="E1587" s="181">
        <v>4502980</v>
      </c>
      <c r="F1587" s="181">
        <v>5237349</v>
      </c>
      <c r="G1587" s="181">
        <v>5157000</v>
      </c>
      <c r="H1587" s="182">
        <v>4297500</v>
      </c>
      <c r="I1587" s="170"/>
    </row>
    <row r="1588" spans="1:9" x14ac:dyDescent="0.3">
      <c r="A1588" s="179">
        <v>512515</v>
      </c>
      <c r="B1588" s="180" t="s">
        <v>2090</v>
      </c>
      <c r="C1588" s="181">
        <v>3877125</v>
      </c>
      <c r="D1588" s="181">
        <v>3671607</v>
      </c>
      <c r="E1588" s="181">
        <v>6606373</v>
      </c>
      <c r="F1588" s="181">
        <v>5861105</v>
      </c>
      <c r="G1588" s="181">
        <v>5292496</v>
      </c>
      <c r="H1588" s="182">
        <v>4208863</v>
      </c>
      <c r="I1588" s="170"/>
    </row>
    <row r="1589" spans="1:9" x14ac:dyDescent="0.3">
      <c r="A1589" s="179">
        <v>512520</v>
      </c>
      <c r="B1589" s="180" t="s">
        <v>2477</v>
      </c>
      <c r="C1589" s="181">
        <v>0</v>
      </c>
      <c r="D1589" s="181">
        <v>0</v>
      </c>
      <c r="E1589" s="181">
        <v>0</v>
      </c>
      <c r="F1589" s="181">
        <v>0</v>
      </c>
      <c r="G1589" s="181">
        <v>0</v>
      </c>
      <c r="H1589" s="182">
        <v>0</v>
      </c>
      <c r="I1589" s="170"/>
    </row>
    <row r="1590" spans="1:9" x14ac:dyDescent="0.3">
      <c r="A1590" s="179">
        <v>512525</v>
      </c>
      <c r="B1590" s="180" t="s">
        <v>2478</v>
      </c>
      <c r="C1590" s="181">
        <v>0</v>
      </c>
      <c r="D1590" s="181">
        <v>0</v>
      </c>
      <c r="E1590" s="181">
        <v>0</v>
      </c>
      <c r="F1590" s="181">
        <v>0</v>
      </c>
      <c r="G1590" s="181">
        <v>0</v>
      </c>
      <c r="H1590" s="182">
        <v>0</v>
      </c>
      <c r="I1590" s="170"/>
    </row>
    <row r="1591" spans="1:9" x14ac:dyDescent="0.3">
      <c r="A1591" s="179">
        <v>512526</v>
      </c>
      <c r="B1591" s="180" t="s">
        <v>2479</v>
      </c>
      <c r="C1591" s="181">
        <v>0</v>
      </c>
      <c r="D1591" s="181">
        <v>0</v>
      </c>
      <c r="E1591" s="181">
        <v>0</v>
      </c>
      <c r="F1591" s="181">
        <v>0</v>
      </c>
      <c r="G1591" s="181">
        <v>0</v>
      </c>
      <c r="H1591" s="182">
        <v>0</v>
      </c>
      <c r="I1591" s="170"/>
    </row>
    <row r="1592" spans="1:9" x14ac:dyDescent="0.3">
      <c r="A1592" s="179">
        <v>512528</v>
      </c>
      <c r="B1592" s="180" t="s">
        <v>565</v>
      </c>
      <c r="C1592" s="181">
        <v>0</v>
      </c>
      <c r="D1592" s="181">
        <v>0</v>
      </c>
      <c r="E1592" s="181">
        <v>0</v>
      </c>
      <c r="F1592" s="181">
        <v>0</v>
      </c>
      <c r="G1592" s="181">
        <v>0</v>
      </c>
      <c r="H1592" s="182">
        <v>0</v>
      </c>
      <c r="I1592" s="170"/>
    </row>
    <row r="1593" spans="1:9" x14ac:dyDescent="0.3">
      <c r="A1593" s="179">
        <v>512529</v>
      </c>
      <c r="B1593" s="180" t="s">
        <v>2480</v>
      </c>
      <c r="C1593" s="181">
        <v>0</v>
      </c>
      <c r="D1593" s="181">
        <v>0</v>
      </c>
      <c r="E1593" s="181">
        <v>0</v>
      </c>
      <c r="F1593" s="181">
        <v>0</v>
      </c>
      <c r="G1593" s="181">
        <v>0</v>
      </c>
      <c r="H1593" s="182">
        <v>0</v>
      </c>
      <c r="I1593" s="170"/>
    </row>
    <row r="1594" spans="1:9" x14ac:dyDescent="0.3">
      <c r="A1594" s="179">
        <v>512530</v>
      </c>
      <c r="B1594" s="180" t="s">
        <v>2481</v>
      </c>
      <c r="C1594" s="181">
        <v>0</v>
      </c>
      <c r="D1594" s="181">
        <v>0</v>
      </c>
      <c r="E1594" s="181">
        <v>0</v>
      </c>
      <c r="F1594" s="181">
        <v>0</v>
      </c>
      <c r="G1594" s="181">
        <v>0</v>
      </c>
      <c r="H1594" s="182">
        <v>0</v>
      </c>
      <c r="I1594" s="170"/>
    </row>
    <row r="1595" spans="1:9" x14ac:dyDescent="0.3">
      <c r="A1595" s="179">
        <v>512535</v>
      </c>
      <c r="B1595" s="180" t="s">
        <v>562</v>
      </c>
      <c r="C1595" s="181">
        <v>0</v>
      </c>
      <c r="D1595" s="181">
        <v>0</v>
      </c>
      <c r="E1595" s="181">
        <v>0</v>
      </c>
      <c r="F1595" s="181">
        <v>0</v>
      </c>
      <c r="G1595" s="181">
        <v>0</v>
      </c>
      <c r="H1595" s="182">
        <v>0</v>
      </c>
      <c r="I1595" s="170"/>
    </row>
    <row r="1596" spans="1:9" x14ac:dyDescent="0.3">
      <c r="A1596" s="179">
        <v>512540</v>
      </c>
      <c r="B1596" s="180" t="s">
        <v>561</v>
      </c>
      <c r="C1596" s="181">
        <v>0</v>
      </c>
      <c r="D1596" s="181">
        <v>0</v>
      </c>
      <c r="E1596" s="181">
        <v>0</v>
      </c>
      <c r="F1596" s="181">
        <v>0</v>
      </c>
      <c r="G1596" s="181">
        <v>0</v>
      </c>
      <c r="H1596" s="182">
        <v>0</v>
      </c>
      <c r="I1596" s="170"/>
    </row>
    <row r="1597" spans="1:9" x14ac:dyDescent="0.3">
      <c r="A1597" s="179">
        <v>512545</v>
      </c>
      <c r="B1597" s="180" t="s">
        <v>560</v>
      </c>
      <c r="C1597" s="181">
        <v>0</v>
      </c>
      <c r="D1597" s="181">
        <v>0</v>
      </c>
      <c r="E1597" s="181">
        <v>0</v>
      </c>
      <c r="F1597" s="181">
        <v>0</v>
      </c>
      <c r="G1597" s="181">
        <v>0</v>
      </c>
      <c r="H1597" s="182">
        <v>0</v>
      </c>
      <c r="I1597" s="170"/>
    </row>
    <row r="1598" spans="1:9" x14ac:dyDescent="0.3">
      <c r="A1598" s="179">
        <v>512550</v>
      </c>
      <c r="B1598" s="180" t="s">
        <v>559</v>
      </c>
      <c r="C1598" s="181">
        <v>0</v>
      </c>
      <c r="D1598" s="181">
        <v>0</v>
      </c>
      <c r="E1598" s="181">
        <v>0</v>
      </c>
      <c r="F1598" s="181">
        <v>0</v>
      </c>
      <c r="G1598" s="181">
        <v>0</v>
      </c>
      <c r="H1598" s="182">
        <v>0</v>
      </c>
      <c r="I1598" s="170"/>
    </row>
    <row r="1599" spans="1:9" x14ac:dyDescent="0.3">
      <c r="A1599" s="179">
        <v>512555</v>
      </c>
      <c r="B1599" s="180" t="s">
        <v>558</v>
      </c>
      <c r="C1599" s="181">
        <v>0</v>
      </c>
      <c r="D1599" s="181">
        <v>0</v>
      </c>
      <c r="E1599" s="181">
        <v>0</v>
      </c>
      <c r="F1599" s="181">
        <v>0</v>
      </c>
      <c r="G1599" s="181">
        <v>0</v>
      </c>
      <c r="H1599" s="182">
        <v>0</v>
      </c>
      <c r="I1599" s="170"/>
    </row>
    <row r="1600" spans="1:9" x14ac:dyDescent="0.3">
      <c r="A1600" s="179">
        <v>512560</v>
      </c>
      <c r="B1600" s="180" t="s">
        <v>557</v>
      </c>
      <c r="C1600" s="181">
        <v>0</v>
      </c>
      <c r="D1600" s="181">
        <v>0</v>
      </c>
      <c r="E1600" s="181">
        <v>0</v>
      </c>
      <c r="F1600" s="181">
        <v>0</v>
      </c>
      <c r="G1600" s="181">
        <v>0</v>
      </c>
      <c r="H1600" s="182">
        <v>0</v>
      </c>
      <c r="I1600" s="170"/>
    </row>
    <row r="1601" spans="1:9" x14ac:dyDescent="0.3">
      <c r="A1601" s="179">
        <v>512565</v>
      </c>
      <c r="B1601" s="180" t="s">
        <v>556</v>
      </c>
      <c r="C1601" s="181">
        <v>0</v>
      </c>
      <c r="D1601" s="181">
        <v>0</v>
      </c>
      <c r="E1601" s="181">
        <v>0</v>
      </c>
      <c r="F1601" s="181">
        <v>0</v>
      </c>
      <c r="G1601" s="181">
        <v>0</v>
      </c>
      <c r="H1601" s="182">
        <v>0</v>
      </c>
      <c r="I1601" s="170"/>
    </row>
    <row r="1602" spans="1:9" x14ac:dyDescent="0.3">
      <c r="A1602" s="179">
        <v>512570</v>
      </c>
      <c r="B1602" s="180" t="s">
        <v>555</v>
      </c>
      <c r="C1602" s="181">
        <v>0</v>
      </c>
      <c r="D1602" s="181">
        <v>0</v>
      </c>
      <c r="E1602" s="181">
        <v>0</v>
      </c>
      <c r="F1602" s="181">
        <v>0</v>
      </c>
      <c r="G1602" s="181">
        <v>0</v>
      </c>
      <c r="H1602" s="182">
        <v>0</v>
      </c>
      <c r="I1602" s="170"/>
    </row>
    <row r="1603" spans="1:9" x14ac:dyDescent="0.3">
      <c r="A1603" s="179">
        <v>512575</v>
      </c>
      <c r="B1603" s="180" t="s">
        <v>554</v>
      </c>
      <c r="C1603" s="181">
        <v>0</v>
      </c>
      <c r="D1603" s="181">
        <v>0</v>
      </c>
      <c r="E1603" s="181">
        <v>0</v>
      </c>
      <c r="F1603" s="181">
        <v>0</v>
      </c>
      <c r="G1603" s="181">
        <v>0</v>
      </c>
      <c r="H1603" s="182">
        <v>0</v>
      </c>
      <c r="I1603" s="170"/>
    </row>
    <row r="1604" spans="1:9" x14ac:dyDescent="0.3">
      <c r="A1604" s="179">
        <v>512580</v>
      </c>
      <c r="B1604" s="180" t="s">
        <v>553</v>
      </c>
      <c r="C1604" s="181">
        <v>0</v>
      </c>
      <c r="D1604" s="181">
        <v>0</v>
      </c>
      <c r="E1604" s="181">
        <v>0</v>
      </c>
      <c r="F1604" s="181">
        <v>0</v>
      </c>
      <c r="G1604" s="181">
        <v>0</v>
      </c>
      <c r="H1604" s="182">
        <v>0</v>
      </c>
      <c r="I1604" s="170"/>
    </row>
    <row r="1605" spans="1:9" x14ac:dyDescent="0.3">
      <c r="A1605" s="179">
        <v>512585</v>
      </c>
      <c r="B1605" s="180" t="s">
        <v>552</v>
      </c>
      <c r="C1605" s="181">
        <v>0</v>
      </c>
      <c r="D1605" s="181">
        <v>0</v>
      </c>
      <c r="E1605" s="181">
        <v>0</v>
      </c>
      <c r="F1605" s="181">
        <v>0</v>
      </c>
      <c r="G1605" s="181">
        <v>0</v>
      </c>
      <c r="H1605" s="182">
        <v>0</v>
      </c>
      <c r="I1605" s="170"/>
    </row>
    <row r="1606" spans="1:9" x14ac:dyDescent="0.3">
      <c r="A1606" s="175">
        <v>513000</v>
      </c>
      <c r="B1606" s="176" t="s">
        <v>2482</v>
      </c>
      <c r="C1606" s="177">
        <v>0</v>
      </c>
      <c r="D1606" s="177">
        <v>0</v>
      </c>
      <c r="E1606" s="177">
        <v>0</v>
      </c>
      <c r="F1606" s="177">
        <v>0</v>
      </c>
      <c r="G1606" s="177">
        <v>0</v>
      </c>
      <c r="H1606" s="178">
        <v>0</v>
      </c>
      <c r="I1606" s="170"/>
    </row>
    <row r="1607" spans="1:9" x14ac:dyDescent="0.3">
      <c r="A1607" s="175">
        <v>513500</v>
      </c>
      <c r="B1607" s="176" t="s">
        <v>2483</v>
      </c>
      <c r="C1607" s="177">
        <v>0</v>
      </c>
      <c r="D1607" s="177">
        <v>0</v>
      </c>
      <c r="E1607" s="177">
        <v>0</v>
      </c>
      <c r="F1607" s="177">
        <v>0</v>
      </c>
      <c r="G1607" s="177">
        <v>0</v>
      </c>
      <c r="H1607" s="178">
        <v>0</v>
      </c>
      <c r="I1607" s="170"/>
    </row>
    <row r="1608" spans="1:9" x14ac:dyDescent="0.3">
      <c r="A1608" s="171">
        <v>520000</v>
      </c>
      <c r="B1608" s="172" t="s">
        <v>548</v>
      </c>
      <c r="C1608" s="173">
        <v>20164299.23</v>
      </c>
      <c r="D1608" s="173">
        <v>18297799.449999999</v>
      </c>
      <c r="E1608" s="173">
        <v>24418663.940000001</v>
      </c>
      <c r="F1608" s="173">
        <v>31263900.489999998</v>
      </c>
      <c r="G1608" s="173">
        <v>24862669.559999999</v>
      </c>
      <c r="H1608" s="174">
        <v>21181643.050000001</v>
      </c>
      <c r="I1608" s="170"/>
    </row>
    <row r="1609" spans="1:9" x14ac:dyDescent="0.3">
      <c r="A1609" s="175">
        <v>520500</v>
      </c>
      <c r="B1609" s="176" t="s">
        <v>547</v>
      </c>
      <c r="C1609" s="177">
        <v>0</v>
      </c>
      <c r="D1609" s="177">
        <v>0</v>
      </c>
      <c r="E1609" s="177">
        <v>624995</v>
      </c>
      <c r="F1609" s="177">
        <v>0</v>
      </c>
      <c r="G1609" s="177">
        <v>0</v>
      </c>
      <c r="H1609" s="178">
        <v>0</v>
      </c>
      <c r="I1609" s="170"/>
    </row>
    <row r="1610" spans="1:9" x14ac:dyDescent="0.3">
      <c r="A1610" s="179">
        <v>520505</v>
      </c>
      <c r="B1610" s="180" t="s">
        <v>546</v>
      </c>
      <c r="C1610" s="181">
        <v>0</v>
      </c>
      <c r="D1610" s="181">
        <v>0</v>
      </c>
      <c r="E1610" s="181">
        <v>0</v>
      </c>
      <c r="F1610" s="181">
        <v>0</v>
      </c>
      <c r="G1610" s="181">
        <v>0</v>
      </c>
      <c r="H1610" s="182">
        <v>0</v>
      </c>
      <c r="I1610" s="170"/>
    </row>
    <row r="1611" spans="1:9" x14ac:dyDescent="0.3">
      <c r="A1611" s="179">
        <v>520510</v>
      </c>
      <c r="B1611" s="180" t="s">
        <v>2448</v>
      </c>
      <c r="C1611" s="181">
        <v>0</v>
      </c>
      <c r="D1611" s="181">
        <v>0</v>
      </c>
      <c r="E1611" s="181">
        <v>0</v>
      </c>
      <c r="F1611" s="181">
        <v>0</v>
      </c>
      <c r="G1611" s="181">
        <v>0</v>
      </c>
      <c r="H1611" s="182">
        <v>0</v>
      </c>
      <c r="I1611" s="170"/>
    </row>
    <row r="1612" spans="1:9" x14ac:dyDescent="0.3">
      <c r="A1612" s="179">
        <v>520515</v>
      </c>
      <c r="B1612" s="180" t="s">
        <v>2484</v>
      </c>
      <c r="C1612" s="181">
        <v>0</v>
      </c>
      <c r="D1612" s="181">
        <v>0</v>
      </c>
      <c r="E1612" s="181">
        <v>0</v>
      </c>
      <c r="F1612" s="181">
        <v>0</v>
      </c>
      <c r="G1612" s="181">
        <v>0</v>
      </c>
      <c r="H1612" s="182">
        <v>0</v>
      </c>
      <c r="I1612" s="170"/>
    </row>
    <row r="1613" spans="1:9" x14ac:dyDescent="0.3">
      <c r="A1613" s="179">
        <v>520520</v>
      </c>
      <c r="B1613" s="180" t="s">
        <v>2371</v>
      </c>
      <c r="C1613" s="181">
        <v>0</v>
      </c>
      <c r="D1613" s="181">
        <v>0</v>
      </c>
      <c r="E1613" s="181">
        <v>0</v>
      </c>
      <c r="F1613" s="181">
        <v>0</v>
      </c>
      <c r="G1613" s="181">
        <v>0</v>
      </c>
      <c r="H1613" s="182">
        <v>0</v>
      </c>
      <c r="I1613" s="170"/>
    </row>
    <row r="1614" spans="1:9" x14ac:dyDescent="0.3">
      <c r="A1614" s="179">
        <v>520525</v>
      </c>
      <c r="B1614" s="180" t="s">
        <v>2372</v>
      </c>
      <c r="C1614" s="181">
        <v>0</v>
      </c>
      <c r="D1614" s="181">
        <v>0</v>
      </c>
      <c r="E1614" s="181">
        <v>0</v>
      </c>
      <c r="F1614" s="181">
        <v>0</v>
      </c>
      <c r="G1614" s="181">
        <v>0</v>
      </c>
      <c r="H1614" s="182">
        <v>0</v>
      </c>
      <c r="I1614" s="170"/>
    </row>
    <row r="1615" spans="1:9" x14ac:dyDescent="0.3">
      <c r="A1615" s="179">
        <v>520530</v>
      </c>
      <c r="B1615" s="180" t="s">
        <v>2485</v>
      </c>
      <c r="C1615" s="181">
        <v>0</v>
      </c>
      <c r="D1615" s="181">
        <v>0</v>
      </c>
      <c r="E1615" s="181">
        <v>0</v>
      </c>
      <c r="F1615" s="181">
        <v>0</v>
      </c>
      <c r="G1615" s="181">
        <v>0</v>
      </c>
      <c r="H1615" s="182">
        <v>0</v>
      </c>
      <c r="I1615" s="170"/>
    </row>
    <row r="1616" spans="1:9" x14ac:dyDescent="0.3">
      <c r="A1616" s="179">
        <v>520535</v>
      </c>
      <c r="B1616" s="180" t="s">
        <v>540</v>
      </c>
      <c r="C1616" s="181">
        <v>0</v>
      </c>
      <c r="D1616" s="181">
        <v>0</v>
      </c>
      <c r="E1616" s="181">
        <v>0</v>
      </c>
      <c r="F1616" s="181">
        <v>0</v>
      </c>
      <c r="G1616" s="181">
        <v>0</v>
      </c>
      <c r="H1616" s="182">
        <v>0</v>
      </c>
      <c r="I1616" s="170"/>
    </row>
    <row r="1617" spans="1:9" x14ac:dyDescent="0.3">
      <c r="A1617" s="179">
        <v>520540</v>
      </c>
      <c r="B1617" s="180" t="s">
        <v>539</v>
      </c>
      <c r="C1617" s="181">
        <v>0</v>
      </c>
      <c r="D1617" s="181">
        <v>0</v>
      </c>
      <c r="E1617" s="181">
        <v>0</v>
      </c>
      <c r="F1617" s="181">
        <v>0</v>
      </c>
      <c r="G1617" s="181">
        <v>0</v>
      </c>
      <c r="H1617" s="182">
        <v>0</v>
      </c>
      <c r="I1617" s="170"/>
    </row>
    <row r="1618" spans="1:9" x14ac:dyDescent="0.3">
      <c r="A1618" s="179">
        <v>520545</v>
      </c>
      <c r="B1618" s="180" t="s">
        <v>538</v>
      </c>
      <c r="C1618" s="181">
        <v>0</v>
      </c>
      <c r="D1618" s="181">
        <v>0</v>
      </c>
      <c r="E1618" s="181">
        <v>0</v>
      </c>
      <c r="F1618" s="181">
        <v>0</v>
      </c>
      <c r="G1618" s="181">
        <v>0</v>
      </c>
      <c r="H1618" s="182">
        <v>0</v>
      </c>
      <c r="I1618" s="170"/>
    </row>
    <row r="1619" spans="1:9" x14ac:dyDescent="0.3">
      <c r="A1619" s="179">
        <v>520546</v>
      </c>
      <c r="B1619" s="180" t="s">
        <v>537</v>
      </c>
      <c r="C1619" s="181">
        <v>0</v>
      </c>
      <c r="D1619" s="181">
        <v>0</v>
      </c>
      <c r="E1619" s="181">
        <v>0</v>
      </c>
      <c r="F1619" s="181">
        <v>0</v>
      </c>
      <c r="G1619" s="181">
        <v>0</v>
      </c>
      <c r="H1619" s="182">
        <v>0</v>
      </c>
      <c r="I1619" s="170"/>
    </row>
    <row r="1620" spans="1:9" x14ac:dyDescent="0.3">
      <c r="A1620" s="179">
        <v>520547</v>
      </c>
      <c r="B1620" s="180" t="s">
        <v>536</v>
      </c>
      <c r="C1620" s="181">
        <v>0</v>
      </c>
      <c r="D1620" s="181">
        <v>0</v>
      </c>
      <c r="E1620" s="181">
        <v>624995</v>
      </c>
      <c r="F1620" s="181">
        <v>0</v>
      </c>
      <c r="G1620" s="181">
        <v>0</v>
      </c>
      <c r="H1620" s="182">
        <v>0</v>
      </c>
      <c r="I1620" s="170"/>
    </row>
    <row r="1621" spans="1:9" x14ac:dyDescent="0.3">
      <c r="A1621" s="179">
        <v>520550</v>
      </c>
      <c r="B1621" s="180" t="s">
        <v>165</v>
      </c>
      <c r="C1621" s="181">
        <v>0</v>
      </c>
      <c r="D1621" s="181">
        <v>0</v>
      </c>
      <c r="E1621" s="181">
        <v>0</v>
      </c>
      <c r="F1621" s="181">
        <v>0</v>
      </c>
      <c r="G1621" s="181">
        <v>0</v>
      </c>
      <c r="H1621" s="182">
        <v>0</v>
      </c>
      <c r="I1621" s="170"/>
    </row>
    <row r="1622" spans="1:9" x14ac:dyDescent="0.3">
      <c r="A1622" s="179">
        <v>520555</v>
      </c>
      <c r="B1622" s="180" t="s">
        <v>164</v>
      </c>
      <c r="C1622" s="181">
        <v>0</v>
      </c>
      <c r="D1622" s="181">
        <v>0</v>
      </c>
      <c r="E1622" s="181">
        <v>0</v>
      </c>
      <c r="F1622" s="181">
        <v>0</v>
      </c>
      <c r="G1622" s="181">
        <v>0</v>
      </c>
      <c r="H1622" s="182">
        <v>0</v>
      </c>
      <c r="I1622" s="170"/>
    </row>
    <row r="1623" spans="1:9" x14ac:dyDescent="0.3">
      <c r="A1623" s="179">
        <v>520560</v>
      </c>
      <c r="B1623" s="180" t="s">
        <v>516</v>
      </c>
      <c r="C1623" s="181">
        <v>0</v>
      </c>
      <c r="D1623" s="181">
        <v>0</v>
      </c>
      <c r="E1623" s="181">
        <v>0</v>
      </c>
      <c r="F1623" s="181">
        <v>0</v>
      </c>
      <c r="G1623" s="181">
        <v>0</v>
      </c>
      <c r="H1623" s="182">
        <v>0</v>
      </c>
      <c r="I1623" s="170"/>
    </row>
    <row r="1624" spans="1:9" x14ac:dyDescent="0.3">
      <c r="A1624" s="179">
        <v>520565</v>
      </c>
      <c r="B1624" s="180" t="s">
        <v>2486</v>
      </c>
      <c r="C1624" s="181">
        <v>0</v>
      </c>
      <c r="D1624" s="181">
        <v>0</v>
      </c>
      <c r="E1624" s="181">
        <v>0</v>
      </c>
      <c r="F1624" s="181">
        <v>0</v>
      </c>
      <c r="G1624" s="181">
        <v>0</v>
      </c>
      <c r="H1624" s="182">
        <v>0</v>
      </c>
      <c r="I1624" s="170"/>
    </row>
    <row r="1625" spans="1:9" x14ac:dyDescent="0.3">
      <c r="A1625" s="179">
        <v>520570</v>
      </c>
      <c r="B1625" s="180" t="s">
        <v>514</v>
      </c>
      <c r="C1625" s="181">
        <v>0</v>
      </c>
      <c r="D1625" s="181">
        <v>0</v>
      </c>
      <c r="E1625" s="181">
        <v>0</v>
      </c>
      <c r="F1625" s="181">
        <v>0</v>
      </c>
      <c r="G1625" s="181">
        <v>0</v>
      </c>
      <c r="H1625" s="182">
        <v>0</v>
      </c>
      <c r="I1625" s="170"/>
    </row>
    <row r="1626" spans="1:9" x14ac:dyDescent="0.3">
      <c r="A1626" s="175">
        <v>521000</v>
      </c>
      <c r="B1626" s="176" t="s">
        <v>535</v>
      </c>
      <c r="C1626" s="177">
        <v>19509616.66</v>
      </c>
      <c r="D1626" s="177">
        <v>17440475.260000002</v>
      </c>
      <c r="E1626" s="177">
        <v>23138157.739999998</v>
      </c>
      <c r="F1626" s="177">
        <v>30688185.539999999</v>
      </c>
      <c r="G1626" s="177">
        <v>23632427.940000001</v>
      </c>
      <c r="H1626" s="178">
        <v>20773617.050000001</v>
      </c>
      <c r="I1626" s="170"/>
    </row>
    <row r="1627" spans="1:9" x14ac:dyDescent="0.3">
      <c r="A1627" s="179">
        <v>521005</v>
      </c>
      <c r="B1627" s="180" t="s">
        <v>534</v>
      </c>
      <c r="C1627" s="181">
        <v>19509616.66</v>
      </c>
      <c r="D1627" s="181">
        <v>17440475.260000002</v>
      </c>
      <c r="E1627" s="181">
        <v>23138157.739999998</v>
      </c>
      <c r="F1627" s="181">
        <v>30688185.539999999</v>
      </c>
      <c r="G1627" s="181">
        <v>23632427.940000001</v>
      </c>
      <c r="H1627" s="182">
        <v>20773617.050000001</v>
      </c>
      <c r="I1627" s="170"/>
    </row>
    <row r="1628" spans="1:9" x14ac:dyDescent="0.3">
      <c r="A1628" s="179">
        <v>521010</v>
      </c>
      <c r="B1628" s="180" t="s">
        <v>533</v>
      </c>
      <c r="C1628" s="181">
        <v>0</v>
      </c>
      <c r="D1628" s="181">
        <v>0</v>
      </c>
      <c r="E1628" s="181">
        <v>0</v>
      </c>
      <c r="F1628" s="181">
        <v>0</v>
      </c>
      <c r="G1628" s="181">
        <v>0</v>
      </c>
      <c r="H1628" s="182">
        <v>0</v>
      </c>
      <c r="I1628" s="170"/>
    </row>
    <row r="1629" spans="1:9" x14ac:dyDescent="0.3">
      <c r="A1629" s="179">
        <v>521015</v>
      </c>
      <c r="B1629" s="180" t="s">
        <v>2487</v>
      </c>
      <c r="C1629" s="181">
        <v>0</v>
      </c>
      <c r="D1629" s="181">
        <v>0</v>
      </c>
      <c r="E1629" s="181">
        <v>0</v>
      </c>
      <c r="F1629" s="181">
        <v>0</v>
      </c>
      <c r="G1629" s="181">
        <v>0</v>
      </c>
      <c r="H1629" s="182">
        <v>0</v>
      </c>
      <c r="I1629" s="170"/>
    </row>
    <row r="1630" spans="1:9" x14ac:dyDescent="0.3">
      <c r="A1630" s="179">
        <v>521020</v>
      </c>
      <c r="B1630" s="180" t="s">
        <v>483</v>
      </c>
      <c r="C1630" s="181">
        <v>0</v>
      </c>
      <c r="D1630" s="181">
        <v>0</v>
      </c>
      <c r="E1630" s="181">
        <v>0</v>
      </c>
      <c r="F1630" s="181">
        <v>0</v>
      </c>
      <c r="G1630" s="181">
        <v>0</v>
      </c>
      <c r="H1630" s="182">
        <v>0</v>
      </c>
      <c r="I1630" s="170"/>
    </row>
    <row r="1631" spans="1:9" x14ac:dyDescent="0.3">
      <c r="A1631" s="179">
        <v>521025</v>
      </c>
      <c r="B1631" s="180" t="s">
        <v>531</v>
      </c>
      <c r="C1631" s="181">
        <v>0</v>
      </c>
      <c r="D1631" s="181">
        <v>0</v>
      </c>
      <c r="E1631" s="181">
        <v>0</v>
      </c>
      <c r="F1631" s="181">
        <v>0</v>
      </c>
      <c r="G1631" s="181">
        <v>0</v>
      </c>
      <c r="H1631" s="182">
        <v>0</v>
      </c>
      <c r="I1631" s="170"/>
    </row>
    <row r="1632" spans="1:9" x14ac:dyDescent="0.3">
      <c r="A1632" s="179">
        <v>521030</v>
      </c>
      <c r="B1632" s="180" t="s">
        <v>2488</v>
      </c>
      <c r="C1632" s="181">
        <v>0</v>
      </c>
      <c r="D1632" s="181">
        <v>0</v>
      </c>
      <c r="E1632" s="181">
        <v>0</v>
      </c>
      <c r="F1632" s="181">
        <v>0</v>
      </c>
      <c r="G1632" s="181">
        <v>0</v>
      </c>
      <c r="H1632" s="182">
        <v>0</v>
      </c>
      <c r="I1632" s="170"/>
    </row>
    <row r="1633" spans="1:9" x14ac:dyDescent="0.3">
      <c r="A1633" s="179">
        <v>521035</v>
      </c>
      <c r="B1633" s="180" t="s">
        <v>2489</v>
      </c>
      <c r="C1633" s="181">
        <v>0</v>
      </c>
      <c r="D1633" s="181">
        <v>0</v>
      </c>
      <c r="E1633" s="181">
        <v>0</v>
      </c>
      <c r="F1633" s="181">
        <v>0</v>
      </c>
      <c r="G1633" s="181">
        <v>0</v>
      </c>
      <c r="H1633" s="182">
        <v>0</v>
      </c>
      <c r="I1633" s="170"/>
    </row>
    <row r="1634" spans="1:9" x14ac:dyDescent="0.3">
      <c r="A1634" s="179">
        <v>521040</v>
      </c>
      <c r="B1634" s="180" t="s">
        <v>2490</v>
      </c>
      <c r="C1634" s="181">
        <v>0</v>
      </c>
      <c r="D1634" s="181">
        <v>0</v>
      </c>
      <c r="E1634" s="181">
        <v>0</v>
      </c>
      <c r="F1634" s="181">
        <v>0</v>
      </c>
      <c r="G1634" s="181">
        <v>0</v>
      </c>
      <c r="H1634" s="182">
        <v>0</v>
      </c>
      <c r="I1634" s="170"/>
    </row>
    <row r="1635" spans="1:9" x14ac:dyDescent="0.3">
      <c r="A1635" s="179">
        <v>521045</v>
      </c>
      <c r="B1635" s="180" t="s">
        <v>2491</v>
      </c>
      <c r="C1635" s="181">
        <v>0</v>
      </c>
      <c r="D1635" s="181">
        <v>0</v>
      </c>
      <c r="E1635" s="181">
        <v>0</v>
      </c>
      <c r="F1635" s="181">
        <v>0</v>
      </c>
      <c r="G1635" s="181">
        <v>0</v>
      </c>
      <c r="H1635" s="182">
        <v>0</v>
      </c>
      <c r="I1635" s="170"/>
    </row>
    <row r="1636" spans="1:9" x14ac:dyDescent="0.3">
      <c r="A1636" s="179">
        <v>521050</v>
      </c>
      <c r="B1636" s="180" t="s">
        <v>2492</v>
      </c>
      <c r="C1636" s="181">
        <v>0</v>
      </c>
      <c r="D1636" s="181">
        <v>0</v>
      </c>
      <c r="E1636" s="181">
        <v>0</v>
      </c>
      <c r="F1636" s="181">
        <v>0</v>
      </c>
      <c r="G1636" s="181">
        <v>0</v>
      </c>
      <c r="H1636" s="182">
        <v>0</v>
      </c>
      <c r="I1636" s="170"/>
    </row>
    <row r="1637" spans="1:9" x14ac:dyDescent="0.3">
      <c r="A1637" s="179">
        <v>521055</v>
      </c>
      <c r="B1637" s="180" t="s">
        <v>2493</v>
      </c>
      <c r="C1637" s="181">
        <v>0</v>
      </c>
      <c r="D1637" s="181">
        <v>0</v>
      </c>
      <c r="E1637" s="181">
        <v>0</v>
      </c>
      <c r="F1637" s="181">
        <v>0</v>
      </c>
      <c r="G1637" s="181">
        <v>0</v>
      </c>
      <c r="H1637" s="182">
        <v>0</v>
      </c>
      <c r="I1637" s="170"/>
    </row>
    <row r="1638" spans="1:9" x14ac:dyDescent="0.3">
      <c r="A1638" s="179">
        <v>521060</v>
      </c>
      <c r="B1638" s="180" t="s">
        <v>2494</v>
      </c>
      <c r="C1638" s="181">
        <v>0</v>
      </c>
      <c r="D1638" s="181">
        <v>0</v>
      </c>
      <c r="E1638" s="181">
        <v>0</v>
      </c>
      <c r="F1638" s="181">
        <v>0</v>
      </c>
      <c r="G1638" s="181">
        <v>0</v>
      </c>
      <c r="H1638" s="182">
        <v>0</v>
      </c>
      <c r="I1638" s="170"/>
    </row>
    <row r="1639" spans="1:9" x14ac:dyDescent="0.3">
      <c r="A1639" s="179">
        <v>521065</v>
      </c>
      <c r="B1639" s="180" t="s">
        <v>2495</v>
      </c>
      <c r="C1639" s="181">
        <v>0</v>
      </c>
      <c r="D1639" s="181">
        <v>0</v>
      </c>
      <c r="E1639" s="181">
        <v>0</v>
      </c>
      <c r="F1639" s="181">
        <v>0</v>
      </c>
      <c r="G1639" s="181">
        <v>0</v>
      </c>
      <c r="H1639" s="182">
        <v>0</v>
      </c>
      <c r="I1639" s="170"/>
    </row>
    <row r="1640" spans="1:9" x14ac:dyDescent="0.3">
      <c r="A1640" s="179">
        <v>521070</v>
      </c>
      <c r="B1640" s="180" t="s">
        <v>2496</v>
      </c>
      <c r="C1640" s="181">
        <v>0</v>
      </c>
      <c r="D1640" s="181">
        <v>0</v>
      </c>
      <c r="E1640" s="181">
        <v>0</v>
      </c>
      <c r="F1640" s="181">
        <v>0</v>
      </c>
      <c r="G1640" s="181">
        <v>0</v>
      </c>
      <c r="H1640" s="182">
        <v>0</v>
      </c>
      <c r="I1640" s="170"/>
    </row>
    <row r="1641" spans="1:9" x14ac:dyDescent="0.3">
      <c r="A1641" s="179">
        <v>521071</v>
      </c>
      <c r="B1641" s="180" t="s">
        <v>521</v>
      </c>
      <c r="C1641" s="181">
        <v>0</v>
      </c>
      <c r="D1641" s="181">
        <v>0</v>
      </c>
      <c r="E1641" s="181">
        <v>0</v>
      </c>
      <c r="F1641" s="181">
        <v>0</v>
      </c>
      <c r="G1641" s="181">
        <v>0</v>
      </c>
      <c r="H1641" s="182">
        <v>0</v>
      </c>
      <c r="I1641" s="170"/>
    </row>
    <row r="1642" spans="1:9" x14ac:dyDescent="0.3">
      <c r="A1642" s="179">
        <v>521072</v>
      </c>
      <c r="B1642" s="180" t="s">
        <v>520</v>
      </c>
      <c r="C1642" s="181">
        <v>0</v>
      </c>
      <c r="D1642" s="181">
        <v>0</v>
      </c>
      <c r="E1642" s="181">
        <v>0</v>
      </c>
      <c r="F1642" s="181">
        <v>0</v>
      </c>
      <c r="G1642" s="181">
        <v>0</v>
      </c>
      <c r="H1642" s="182">
        <v>0</v>
      </c>
      <c r="I1642" s="170"/>
    </row>
    <row r="1643" spans="1:9" x14ac:dyDescent="0.3">
      <c r="A1643" s="179">
        <v>521073</v>
      </c>
      <c r="B1643" s="180" t="s">
        <v>2497</v>
      </c>
      <c r="C1643" s="181">
        <v>0</v>
      </c>
      <c r="D1643" s="181">
        <v>0</v>
      </c>
      <c r="E1643" s="181">
        <v>0</v>
      </c>
      <c r="F1643" s="181">
        <v>0</v>
      </c>
      <c r="G1643" s="181">
        <v>0</v>
      </c>
      <c r="H1643" s="182">
        <v>0</v>
      </c>
      <c r="I1643" s="170"/>
    </row>
    <row r="1644" spans="1:9" x14ac:dyDescent="0.3">
      <c r="A1644" s="175">
        <v>521500</v>
      </c>
      <c r="B1644" s="176" t="s">
        <v>517</v>
      </c>
      <c r="C1644" s="177">
        <v>0</v>
      </c>
      <c r="D1644" s="177">
        <v>0</v>
      </c>
      <c r="E1644" s="177">
        <v>0</v>
      </c>
      <c r="F1644" s="177">
        <v>0</v>
      </c>
      <c r="G1644" s="177">
        <v>0</v>
      </c>
      <c r="H1644" s="178">
        <v>0</v>
      </c>
      <c r="I1644" s="170"/>
    </row>
    <row r="1645" spans="1:9" x14ac:dyDescent="0.3">
      <c r="A1645" s="179">
        <v>521505</v>
      </c>
      <c r="B1645" s="180" t="s">
        <v>164</v>
      </c>
      <c r="C1645" s="181">
        <v>0</v>
      </c>
      <c r="D1645" s="181">
        <v>0</v>
      </c>
      <c r="E1645" s="181">
        <v>0</v>
      </c>
      <c r="F1645" s="181">
        <v>0</v>
      </c>
      <c r="G1645" s="181">
        <v>0</v>
      </c>
      <c r="H1645" s="182">
        <v>0</v>
      </c>
      <c r="I1645" s="170"/>
    </row>
    <row r="1646" spans="1:9" x14ac:dyDescent="0.3">
      <c r="A1646" s="179">
        <v>521510</v>
      </c>
      <c r="B1646" s="180" t="s">
        <v>516</v>
      </c>
      <c r="C1646" s="181">
        <v>0</v>
      </c>
      <c r="D1646" s="181">
        <v>0</v>
      </c>
      <c r="E1646" s="181">
        <v>0</v>
      </c>
      <c r="F1646" s="181">
        <v>0</v>
      </c>
      <c r="G1646" s="181">
        <v>0</v>
      </c>
      <c r="H1646" s="182">
        <v>0</v>
      </c>
      <c r="I1646" s="170"/>
    </row>
    <row r="1647" spans="1:9" x14ac:dyDescent="0.3">
      <c r="A1647" s="179">
        <v>521515</v>
      </c>
      <c r="B1647" s="180" t="s">
        <v>2486</v>
      </c>
      <c r="C1647" s="181">
        <v>0</v>
      </c>
      <c r="D1647" s="181">
        <v>0</v>
      </c>
      <c r="E1647" s="181">
        <v>0</v>
      </c>
      <c r="F1647" s="181">
        <v>0</v>
      </c>
      <c r="G1647" s="181">
        <v>0</v>
      </c>
      <c r="H1647" s="182">
        <v>0</v>
      </c>
      <c r="I1647" s="170"/>
    </row>
    <row r="1648" spans="1:9" x14ac:dyDescent="0.3">
      <c r="A1648" s="179">
        <v>521520</v>
      </c>
      <c r="B1648" s="180" t="s">
        <v>514</v>
      </c>
      <c r="C1648" s="181">
        <v>0</v>
      </c>
      <c r="D1648" s="181">
        <v>0</v>
      </c>
      <c r="E1648" s="181">
        <v>0</v>
      </c>
      <c r="F1648" s="181">
        <v>0</v>
      </c>
      <c r="G1648" s="181">
        <v>0</v>
      </c>
      <c r="H1648" s="182">
        <v>0</v>
      </c>
      <c r="I1648" s="170"/>
    </row>
    <row r="1649" spans="1:9" x14ac:dyDescent="0.3">
      <c r="A1649" s="175">
        <v>522000</v>
      </c>
      <c r="B1649" s="176" t="s">
        <v>2498</v>
      </c>
      <c r="C1649" s="177">
        <v>0</v>
      </c>
      <c r="D1649" s="177">
        <v>0</v>
      </c>
      <c r="E1649" s="177">
        <v>0</v>
      </c>
      <c r="F1649" s="177">
        <v>0</v>
      </c>
      <c r="G1649" s="177">
        <v>0</v>
      </c>
      <c r="H1649" s="178">
        <v>0</v>
      </c>
      <c r="I1649" s="170"/>
    </row>
    <row r="1650" spans="1:9" x14ac:dyDescent="0.3">
      <c r="A1650" s="179">
        <v>522005</v>
      </c>
      <c r="B1650" s="180" t="s">
        <v>512</v>
      </c>
      <c r="C1650" s="181">
        <v>0</v>
      </c>
      <c r="D1650" s="181">
        <v>0</v>
      </c>
      <c r="E1650" s="181">
        <v>0</v>
      </c>
      <c r="F1650" s="181">
        <v>0</v>
      </c>
      <c r="G1650" s="181">
        <v>0</v>
      </c>
      <c r="H1650" s="182">
        <v>0</v>
      </c>
      <c r="I1650" s="170"/>
    </row>
    <row r="1651" spans="1:9" x14ac:dyDescent="0.3">
      <c r="A1651" s="179">
        <v>522010</v>
      </c>
      <c r="B1651" s="180" t="s">
        <v>2073</v>
      </c>
      <c r="C1651" s="181">
        <v>0</v>
      </c>
      <c r="D1651" s="181">
        <v>0</v>
      </c>
      <c r="E1651" s="181">
        <v>0</v>
      </c>
      <c r="F1651" s="181">
        <v>0</v>
      </c>
      <c r="G1651" s="181">
        <v>0</v>
      </c>
      <c r="H1651" s="182">
        <v>0</v>
      </c>
      <c r="I1651" s="170"/>
    </row>
    <row r="1652" spans="1:9" x14ac:dyDescent="0.3">
      <c r="A1652" s="179">
        <v>522015</v>
      </c>
      <c r="B1652" s="180" t="s">
        <v>510</v>
      </c>
      <c r="C1652" s="181">
        <v>0</v>
      </c>
      <c r="D1652" s="181">
        <v>0</v>
      </c>
      <c r="E1652" s="181">
        <v>0</v>
      </c>
      <c r="F1652" s="181">
        <v>0</v>
      </c>
      <c r="G1652" s="181">
        <v>0</v>
      </c>
      <c r="H1652" s="182">
        <v>0</v>
      </c>
      <c r="I1652" s="170"/>
    </row>
    <row r="1653" spans="1:9" x14ac:dyDescent="0.3">
      <c r="A1653" s="175">
        <v>522200</v>
      </c>
      <c r="B1653" s="176" t="s">
        <v>2499</v>
      </c>
      <c r="C1653" s="177">
        <v>0</v>
      </c>
      <c r="D1653" s="177">
        <v>0</v>
      </c>
      <c r="E1653" s="177">
        <v>0</v>
      </c>
      <c r="F1653" s="177">
        <v>0</v>
      </c>
      <c r="G1653" s="177">
        <v>0</v>
      </c>
      <c r="H1653" s="178">
        <v>0</v>
      </c>
      <c r="I1653" s="170"/>
    </row>
    <row r="1654" spans="1:9" x14ac:dyDescent="0.3">
      <c r="A1654" s="179">
        <v>522205</v>
      </c>
      <c r="B1654" s="180" t="s">
        <v>508</v>
      </c>
      <c r="C1654" s="181">
        <v>0</v>
      </c>
      <c r="D1654" s="181">
        <v>0</v>
      </c>
      <c r="E1654" s="181">
        <v>0</v>
      </c>
      <c r="F1654" s="181">
        <v>0</v>
      </c>
      <c r="G1654" s="181">
        <v>0</v>
      </c>
      <c r="H1654" s="182">
        <v>0</v>
      </c>
      <c r="I1654" s="170"/>
    </row>
    <row r="1655" spans="1:9" x14ac:dyDescent="0.3">
      <c r="A1655" s="179">
        <v>522210</v>
      </c>
      <c r="B1655" s="180" t="s">
        <v>507</v>
      </c>
      <c r="C1655" s="181">
        <v>0</v>
      </c>
      <c r="D1655" s="181">
        <v>0</v>
      </c>
      <c r="E1655" s="181">
        <v>0</v>
      </c>
      <c r="F1655" s="181">
        <v>0</v>
      </c>
      <c r="G1655" s="181">
        <v>0</v>
      </c>
      <c r="H1655" s="182">
        <v>0</v>
      </c>
      <c r="I1655" s="170"/>
    </row>
    <row r="1656" spans="1:9" x14ac:dyDescent="0.3">
      <c r="A1656" s="179">
        <v>522215</v>
      </c>
      <c r="B1656" s="180" t="s">
        <v>506</v>
      </c>
      <c r="C1656" s="181">
        <v>0</v>
      </c>
      <c r="D1656" s="181">
        <v>0</v>
      </c>
      <c r="E1656" s="181">
        <v>0</v>
      </c>
      <c r="F1656" s="181">
        <v>0</v>
      </c>
      <c r="G1656" s="181">
        <v>0</v>
      </c>
      <c r="H1656" s="182">
        <v>0</v>
      </c>
      <c r="I1656" s="170"/>
    </row>
    <row r="1657" spans="1:9" x14ac:dyDescent="0.3">
      <c r="A1657" s="175">
        <v>522500</v>
      </c>
      <c r="B1657" s="176" t="s">
        <v>2500</v>
      </c>
      <c r="C1657" s="177">
        <v>0</v>
      </c>
      <c r="D1657" s="177">
        <v>0</v>
      </c>
      <c r="E1657" s="177">
        <v>0</v>
      </c>
      <c r="F1657" s="177">
        <v>0</v>
      </c>
      <c r="G1657" s="177">
        <v>0</v>
      </c>
      <c r="H1657" s="178">
        <v>0</v>
      </c>
      <c r="I1657" s="170"/>
    </row>
    <row r="1658" spans="1:9" x14ac:dyDescent="0.3">
      <c r="A1658" s="175">
        <v>523000</v>
      </c>
      <c r="B1658" s="176" t="s">
        <v>504</v>
      </c>
      <c r="C1658" s="177">
        <v>654682.56999999995</v>
      </c>
      <c r="D1658" s="177">
        <v>857324.19</v>
      </c>
      <c r="E1658" s="177">
        <v>655511.19999999995</v>
      </c>
      <c r="F1658" s="177">
        <v>575714.94999999995</v>
      </c>
      <c r="G1658" s="177">
        <v>1230241.6200000001</v>
      </c>
      <c r="H1658" s="178">
        <v>408026</v>
      </c>
      <c r="I1658" s="170"/>
    </row>
    <row r="1659" spans="1:9" x14ac:dyDescent="0.3">
      <c r="A1659" s="179">
        <v>523005</v>
      </c>
      <c r="B1659" s="180" t="s">
        <v>2501</v>
      </c>
      <c r="C1659" s="181">
        <v>0</v>
      </c>
      <c r="D1659" s="181">
        <v>0</v>
      </c>
      <c r="E1659" s="181">
        <v>0</v>
      </c>
      <c r="F1659" s="181">
        <v>0</v>
      </c>
      <c r="G1659" s="181">
        <v>0</v>
      </c>
      <c r="H1659" s="182">
        <v>0</v>
      </c>
      <c r="I1659" s="170"/>
    </row>
    <row r="1660" spans="1:9" x14ac:dyDescent="0.3">
      <c r="A1660" s="179">
        <v>523010</v>
      </c>
      <c r="B1660" s="180" t="s">
        <v>502</v>
      </c>
      <c r="C1660" s="181">
        <v>0</v>
      </c>
      <c r="D1660" s="181">
        <v>0</v>
      </c>
      <c r="E1660" s="181">
        <v>0</v>
      </c>
      <c r="F1660" s="181">
        <v>0</v>
      </c>
      <c r="G1660" s="181">
        <v>0</v>
      </c>
      <c r="H1660" s="182">
        <v>0</v>
      </c>
      <c r="I1660" s="170"/>
    </row>
    <row r="1661" spans="1:9" x14ac:dyDescent="0.3">
      <c r="A1661" s="179">
        <v>523015</v>
      </c>
      <c r="B1661" s="180" t="s">
        <v>501</v>
      </c>
      <c r="C1661" s="181">
        <v>0</v>
      </c>
      <c r="D1661" s="181">
        <v>0</v>
      </c>
      <c r="E1661" s="181">
        <v>0</v>
      </c>
      <c r="F1661" s="181">
        <v>0</v>
      </c>
      <c r="G1661" s="181">
        <v>0</v>
      </c>
      <c r="H1661" s="182">
        <v>0</v>
      </c>
      <c r="I1661" s="170"/>
    </row>
    <row r="1662" spans="1:9" x14ac:dyDescent="0.3">
      <c r="A1662" s="179">
        <v>523020</v>
      </c>
      <c r="B1662" s="180" t="s">
        <v>500</v>
      </c>
      <c r="C1662" s="181">
        <v>0</v>
      </c>
      <c r="D1662" s="181">
        <v>0</v>
      </c>
      <c r="E1662" s="181">
        <v>0</v>
      </c>
      <c r="F1662" s="181">
        <v>0</v>
      </c>
      <c r="G1662" s="181">
        <v>0</v>
      </c>
      <c r="H1662" s="182">
        <v>0</v>
      </c>
      <c r="I1662" s="170"/>
    </row>
    <row r="1663" spans="1:9" x14ac:dyDescent="0.3">
      <c r="A1663" s="179">
        <v>523025</v>
      </c>
      <c r="B1663" s="180" t="s">
        <v>2502</v>
      </c>
      <c r="C1663" s="181">
        <v>0</v>
      </c>
      <c r="D1663" s="181">
        <v>0</v>
      </c>
      <c r="E1663" s="181">
        <v>0</v>
      </c>
      <c r="F1663" s="181">
        <v>0</v>
      </c>
      <c r="G1663" s="181">
        <v>0</v>
      </c>
      <c r="H1663" s="182">
        <v>0</v>
      </c>
      <c r="I1663" s="170"/>
    </row>
    <row r="1664" spans="1:9" x14ac:dyDescent="0.3">
      <c r="A1664" s="179">
        <v>523030</v>
      </c>
      <c r="B1664" s="180" t="s">
        <v>498</v>
      </c>
      <c r="C1664" s="181">
        <v>0</v>
      </c>
      <c r="D1664" s="181">
        <v>0</v>
      </c>
      <c r="E1664" s="181">
        <v>0</v>
      </c>
      <c r="F1664" s="181">
        <v>0</v>
      </c>
      <c r="G1664" s="181">
        <v>0</v>
      </c>
      <c r="H1664" s="182">
        <v>0</v>
      </c>
      <c r="I1664" s="170"/>
    </row>
    <row r="1665" spans="1:9" x14ac:dyDescent="0.3">
      <c r="A1665" s="179">
        <v>523035</v>
      </c>
      <c r="B1665" s="180" t="s">
        <v>497</v>
      </c>
      <c r="C1665" s="181">
        <v>0</v>
      </c>
      <c r="D1665" s="181">
        <v>0</v>
      </c>
      <c r="E1665" s="181">
        <v>0</v>
      </c>
      <c r="F1665" s="181">
        <v>0</v>
      </c>
      <c r="G1665" s="181">
        <v>0</v>
      </c>
      <c r="H1665" s="182">
        <v>0</v>
      </c>
      <c r="I1665" s="170"/>
    </row>
    <row r="1666" spans="1:9" x14ac:dyDescent="0.3">
      <c r="A1666" s="179">
        <v>523040</v>
      </c>
      <c r="B1666" s="180" t="s">
        <v>496</v>
      </c>
      <c r="C1666" s="181">
        <v>0</v>
      </c>
      <c r="D1666" s="181">
        <v>0</v>
      </c>
      <c r="E1666" s="181">
        <v>0</v>
      </c>
      <c r="F1666" s="181">
        <v>0</v>
      </c>
      <c r="G1666" s="181">
        <v>0</v>
      </c>
      <c r="H1666" s="182">
        <v>0</v>
      </c>
      <c r="I1666" s="170"/>
    </row>
    <row r="1667" spans="1:9" x14ac:dyDescent="0.3">
      <c r="A1667" s="179">
        <v>523045</v>
      </c>
      <c r="B1667" s="180" t="s">
        <v>495</v>
      </c>
      <c r="C1667" s="181">
        <v>0</v>
      </c>
      <c r="D1667" s="181">
        <v>0</v>
      </c>
      <c r="E1667" s="181">
        <v>0</v>
      </c>
      <c r="F1667" s="181">
        <v>0</v>
      </c>
      <c r="G1667" s="181">
        <v>0</v>
      </c>
      <c r="H1667" s="182">
        <v>0</v>
      </c>
      <c r="I1667" s="170"/>
    </row>
    <row r="1668" spans="1:9" x14ac:dyDescent="0.3">
      <c r="A1668" s="179">
        <v>523050</v>
      </c>
      <c r="B1668" s="180" t="s">
        <v>494</v>
      </c>
      <c r="C1668" s="181">
        <v>57213</v>
      </c>
      <c r="D1668" s="181">
        <v>692000</v>
      </c>
      <c r="E1668" s="181">
        <v>98597</v>
      </c>
      <c r="F1668" s="181">
        <v>20202</v>
      </c>
      <c r="G1668" s="181">
        <v>1000</v>
      </c>
      <c r="H1668" s="182">
        <v>40856</v>
      </c>
      <c r="I1668" s="170"/>
    </row>
    <row r="1669" spans="1:9" s="192" customFormat="1" x14ac:dyDescent="0.3">
      <c r="A1669" s="193">
        <v>523095</v>
      </c>
      <c r="B1669" s="194" t="s">
        <v>213</v>
      </c>
      <c r="C1669" s="195">
        <v>597469.56999999995</v>
      </c>
      <c r="D1669" s="195">
        <v>165324.19</v>
      </c>
      <c r="E1669" s="195">
        <v>556914.19999999995</v>
      </c>
      <c r="F1669" s="195">
        <v>555512.94999999995</v>
      </c>
      <c r="G1669" s="195">
        <v>1229241.6200000001</v>
      </c>
      <c r="H1669" s="196">
        <v>367170</v>
      </c>
      <c r="I1669" s="170"/>
    </row>
    <row r="1670" spans="1:9" x14ac:dyDescent="0.3">
      <c r="A1670" s="175">
        <v>523500</v>
      </c>
      <c r="B1670" s="176" t="s">
        <v>493</v>
      </c>
      <c r="C1670" s="177">
        <v>0</v>
      </c>
      <c r="D1670" s="177">
        <v>0</v>
      </c>
      <c r="E1670" s="177">
        <v>0</v>
      </c>
      <c r="F1670" s="177">
        <v>0</v>
      </c>
      <c r="G1670" s="177">
        <v>0</v>
      </c>
      <c r="H1670" s="178">
        <v>0</v>
      </c>
      <c r="I1670" s="170"/>
    </row>
    <row r="1671" spans="1:9" x14ac:dyDescent="0.3">
      <c r="A1671" s="175">
        <v>524000</v>
      </c>
      <c r="B1671" s="176" t="s">
        <v>492</v>
      </c>
      <c r="C1671" s="177">
        <v>0</v>
      </c>
      <c r="D1671" s="177">
        <v>0</v>
      </c>
      <c r="E1671" s="177">
        <v>0</v>
      </c>
      <c r="F1671" s="177">
        <v>0</v>
      </c>
      <c r="G1671" s="177">
        <v>0</v>
      </c>
      <c r="H1671" s="178">
        <v>0</v>
      </c>
      <c r="I1671" s="170"/>
    </row>
    <row r="1672" spans="1:9" x14ac:dyDescent="0.3">
      <c r="A1672" s="171">
        <v>530000</v>
      </c>
      <c r="B1672" s="172" t="s">
        <v>491</v>
      </c>
      <c r="C1672" s="173">
        <v>145336114.22</v>
      </c>
      <c r="D1672" s="173">
        <v>125487614.44</v>
      </c>
      <c r="E1672" s="173">
        <v>103236004.63</v>
      </c>
      <c r="F1672" s="173">
        <v>156969222.72</v>
      </c>
      <c r="G1672" s="173">
        <v>249400233.25999999</v>
      </c>
      <c r="H1672" s="174">
        <v>359147368.51999998</v>
      </c>
      <c r="I1672" s="170"/>
    </row>
    <row r="1673" spans="1:9" x14ac:dyDescent="0.3">
      <c r="A1673" s="171">
        <v>540000</v>
      </c>
      <c r="B1673" s="172" t="s">
        <v>490</v>
      </c>
      <c r="C1673" s="173">
        <v>0</v>
      </c>
      <c r="D1673" s="173">
        <v>0</v>
      </c>
      <c r="E1673" s="173">
        <v>0</v>
      </c>
      <c r="F1673" s="173">
        <v>0</v>
      </c>
      <c r="G1673" s="173">
        <v>0</v>
      </c>
      <c r="H1673" s="174">
        <v>0</v>
      </c>
      <c r="I1673" s="170"/>
    </row>
    <row r="1674" spans="1:9" x14ac:dyDescent="0.3">
      <c r="A1674" s="175">
        <v>540500</v>
      </c>
      <c r="B1674" s="176" t="s">
        <v>489</v>
      </c>
      <c r="C1674" s="177">
        <v>0</v>
      </c>
      <c r="D1674" s="177">
        <v>0</v>
      </c>
      <c r="E1674" s="177">
        <v>0</v>
      </c>
      <c r="F1674" s="177">
        <v>0</v>
      </c>
      <c r="G1674" s="177">
        <v>0</v>
      </c>
      <c r="H1674" s="178">
        <v>0</v>
      </c>
      <c r="I1674" s="170"/>
    </row>
    <row r="1675" spans="1:9" x14ac:dyDescent="0.3">
      <c r="A1675" s="179">
        <v>540501</v>
      </c>
      <c r="B1675" s="180" t="s">
        <v>488</v>
      </c>
      <c r="C1675" s="181">
        <v>0</v>
      </c>
      <c r="D1675" s="181">
        <v>0</v>
      </c>
      <c r="E1675" s="181">
        <v>0</v>
      </c>
      <c r="F1675" s="181">
        <v>0</v>
      </c>
      <c r="G1675" s="181">
        <v>0</v>
      </c>
      <c r="H1675" s="182">
        <v>0</v>
      </c>
      <c r="I1675" s="170"/>
    </row>
    <row r="1676" spans="1:9" x14ac:dyDescent="0.3">
      <c r="A1676" s="179">
        <v>540502</v>
      </c>
      <c r="B1676" s="180" t="s">
        <v>2418</v>
      </c>
      <c r="C1676" s="181">
        <v>0</v>
      </c>
      <c r="D1676" s="181">
        <v>0</v>
      </c>
      <c r="E1676" s="181">
        <v>0</v>
      </c>
      <c r="F1676" s="181">
        <v>0</v>
      </c>
      <c r="G1676" s="181">
        <v>0</v>
      </c>
      <c r="H1676" s="182">
        <v>0</v>
      </c>
      <c r="I1676" s="170"/>
    </row>
    <row r="1677" spans="1:9" x14ac:dyDescent="0.3">
      <c r="A1677" s="179">
        <v>540503</v>
      </c>
      <c r="B1677" s="180" t="s">
        <v>486</v>
      </c>
      <c r="C1677" s="181">
        <v>0</v>
      </c>
      <c r="D1677" s="181">
        <v>0</v>
      </c>
      <c r="E1677" s="181">
        <v>0</v>
      </c>
      <c r="F1677" s="181">
        <v>0</v>
      </c>
      <c r="G1677" s="181">
        <v>0</v>
      </c>
      <c r="H1677" s="182">
        <v>0</v>
      </c>
      <c r="I1677" s="170"/>
    </row>
    <row r="1678" spans="1:9" x14ac:dyDescent="0.3">
      <c r="A1678" s="179">
        <v>540504</v>
      </c>
      <c r="B1678" s="180" t="s">
        <v>485</v>
      </c>
      <c r="C1678" s="181">
        <v>0</v>
      </c>
      <c r="D1678" s="181">
        <v>0</v>
      </c>
      <c r="E1678" s="181">
        <v>0</v>
      </c>
      <c r="F1678" s="181">
        <v>0</v>
      </c>
      <c r="G1678" s="181">
        <v>0</v>
      </c>
      <c r="H1678" s="182">
        <v>0</v>
      </c>
      <c r="I1678" s="170"/>
    </row>
    <row r="1679" spans="1:9" x14ac:dyDescent="0.3">
      <c r="A1679" s="179">
        <v>540505</v>
      </c>
      <c r="B1679" s="180" t="s">
        <v>484</v>
      </c>
      <c r="C1679" s="181">
        <v>0</v>
      </c>
      <c r="D1679" s="181">
        <v>0</v>
      </c>
      <c r="E1679" s="181">
        <v>0</v>
      </c>
      <c r="F1679" s="181">
        <v>0</v>
      </c>
      <c r="G1679" s="181">
        <v>0</v>
      </c>
      <c r="H1679" s="182">
        <v>0</v>
      </c>
      <c r="I1679" s="170"/>
    </row>
    <row r="1680" spans="1:9" x14ac:dyDescent="0.3">
      <c r="A1680" s="179">
        <v>540506</v>
      </c>
      <c r="B1680" s="180" t="s">
        <v>483</v>
      </c>
      <c r="C1680" s="181">
        <v>0</v>
      </c>
      <c r="D1680" s="181">
        <v>0</v>
      </c>
      <c r="E1680" s="181">
        <v>0</v>
      </c>
      <c r="F1680" s="181">
        <v>0</v>
      </c>
      <c r="G1680" s="181">
        <v>0</v>
      </c>
      <c r="H1680" s="182">
        <v>0</v>
      </c>
      <c r="I1680" s="170"/>
    </row>
    <row r="1681" spans="1:9" x14ac:dyDescent="0.3">
      <c r="A1681" s="179">
        <v>540507</v>
      </c>
      <c r="B1681" s="180" t="s">
        <v>2419</v>
      </c>
      <c r="C1681" s="181">
        <v>0</v>
      </c>
      <c r="D1681" s="181">
        <v>0</v>
      </c>
      <c r="E1681" s="181">
        <v>0</v>
      </c>
      <c r="F1681" s="181">
        <v>0</v>
      </c>
      <c r="G1681" s="181">
        <v>0</v>
      </c>
      <c r="H1681" s="182">
        <v>0</v>
      </c>
      <c r="I1681" s="170"/>
    </row>
    <row r="1682" spans="1:9" x14ac:dyDescent="0.3">
      <c r="A1682" s="179">
        <v>540508</v>
      </c>
      <c r="B1682" s="180" t="s">
        <v>481</v>
      </c>
      <c r="C1682" s="181">
        <v>0</v>
      </c>
      <c r="D1682" s="181">
        <v>0</v>
      </c>
      <c r="E1682" s="181">
        <v>0</v>
      </c>
      <c r="F1682" s="181">
        <v>0</v>
      </c>
      <c r="G1682" s="181">
        <v>0</v>
      </c>
      <c r="H1682" s="182">
        <v>0</v>
      </c>
      <c r="I1682" s="170"/>
    </row>
    <row r="1683" spans="1:9" x14ac:dyDescent="0.3">
      <c r="A1683" s="179">
        <v>540509</v>
      </c>
      <c r="B1683" s="180" t="s">
        <v>480</v>
      </c>
      <c r="C1683" s="181">
        <v>0</v>
      </c>
      <c r="D1683" s="181">
        <v>0</v>
      </c>
      <c r="E1683" s="181">
        <v>0</v>
      </c>
      <c r="F1683" s="181">
        <v>0</v>
      </c>
      <c r="G1683" s="181">
        <v>0</v>
      </c>
      <c r="H1683" s="182">
        <v>0</v>
      </c>
      <c r="I1683" s="170"/>
    </row>
    <row r="1684" spans="1:9" x14ac:dyDescent="0.3">
      <c r="A1684" s="179">
        <v>540510</v>
      </c>
      <c r="B1684" s="180" t="s">
        <v>2420</v>
      </c>
      <c r="C1684" s="181">
        <v>0</v>
      </c>
      <c r="D1684" s="181">
        <v>0</v>
      </c>
      <c r="E1684" s="181">
        <v>0</v>
      </c>
      <c r="F1684" s="181">
        <v>0</v>
      </c>
      <c r="G1684" s="181">
        <v>0</v>
      </c>
      <c r="H1684" s="182">
        <v>0</v>
      </c>
      <c r="I1684" s="170"/>
    </row>
    <row r="1685" spans="1:9" x14ac:dyDescent="0.3">
      <c r="A1685" s="179">
        <v>540511</v>
      </c>
      <c r="B1685" s="180" t="s">
        <v>2421</v>
      </c>
      <c r="C1685" s="181">
        <v>0</v>
      </c>
      <c r="D1685" s="181">
        <v>0</v>
      </c>
      <c r="E1685" s="181">
        <v>0</v>
      </c>
      <c r="F1685" s="181">
        <v>0</v>
      </c>
      <c r="G1685" s="181">
        <v>0</v>
      </c>
      <c r="H1685" s="182">
        <v>0</v>
      </c>
      <c r="I1685" s="170"/>
    </row>
    <row r="1686" spans="1:9" x14ac:dyDescent="0.3">
      <c r="A1686" s="179">
        <v>540512</v>
      </c>
      <c r="B1686" s="180" t="s">
        <v>477</v>
      </c>
      <c r="C1686" s="181">
        <v>0</v>
      </c>
      <c r="D1686" s="181">
        <v>0</v>
      </c>
      <c r="E1686" s="181">
        <v>0</v>
      </c>
      <c r="F1686" s="181">
        <v>0</v>
      </c>
      <c r="G1686" s="181">
        <v>0</v>
      </c>
      <c r="H1686" s="182">
        <v>0</v>
      </c>
      <c r="I1686" s="170"/>
    </row>
    <row r="1687" spans="1:9" x14ac:dyDescent="0.3">
      <c r="A1687" s="179">
        <v>540513</v>
      </c>
      <c r="B1687" s="180" t="s">
        <v>476</v>
      </c>
      <c r="C1687" s="181">
        <v>0</v>
      </c>
      <c r="D1687" s="181">
        <v>0</v>
      </c>
      <c r="E1687" s="181">
        <v>0</v>
      </c>
      <c r="F1687" s="181">
        <v>0</v>
      </c>
      <c r="G1687" s="181">
        <v>0</v>
      </c>
      <c r="H1687" s="182">
        <v>0</v>
      </c>
      <c r="I1687" s="170"/>
    </row>
    <row r="1688" spans="1:9" x14ac:dyDescent="0.3">
      <c r="A1688" s="179">
        <v>540514</v>
      </c>
      <c r="B1688" s="180" t="s">
        <v>475</v>
      </c>
      <c r="C1688" s="181">
        <v>0</v>
      </c>
      <c r="D1688" s="181">
        <v>0</v>
      </c>
      <c r="E1688" s="181">
        <v>0</v>
      </c>
      <c r="F1688" s="181">
        <v>0</v>
      </c>
      <c r="G1688" s="181">
        <v>0</v>
      </c>
      <c r="H1688" s="182">
        <v>0</v>
      </c>
      <c r="I1688" s="170"/>
    </row>
    <row r="1689" spans="1:9" x14ac:dyDescent="0.3">
      <c r="A1689" s="179">
        <v>540515</v>
      </c>
      <c r="B1689" s="180" t="s">
        <v>2422</v>
      </c>
      <c r="C1689" s="181">
        <v>0</v>
      </c>
      <c r="D1689" s="181">
        <v>0</v>
      </c>
      <c r="E1689" s="181">
        <v>0</v>
      </c>
      <c r="F1689" s="181">
        <v>0</v>
      </c>
      <c r="G1689" s="181">
        <v>0</v>
      </c>
      <c r="H1689" s="182">
        <v>0</v>
      </c>
      <c r="I1689" s="170"/>
    </row>
    <row r="1690" spans="1:9" x14ac:dyDescent="0.3">
      <c r="A1690" s="179">
        <v>540516</v>
      </c>
      <c r="B1690" s="180" t="s">
        <v>473</v>
      </c>
      <c r="C1690" s="181">
        <v>0</v>
      </c>
      <c r="D1690" s="181">
        <v>0</v>
      </c>
      <c r="E1690" s="181">
        <v>0</v>
      </c>
      <c r="F1690" s="181">
        <v>0</v>
      </c>
      <c r="G1690" s="181">
        <v>0</v>
      </c>
      <c r="H1690" s="182">
        <v>0</v>
      </c>
      <c r="I1690" s="170"/>
    </row>
    <row r="1691" spans="1:9" x14ac:dyDescent="0.3">
      <c r="A1691" s="179">
        <v>540517</v>
      </c>
      <c r="B1691" s="180" t="s">
        <v>2423</v>
      </c>
      <c r="C1691" s="181">
        <v>0</v>
      </c>
      <c r="D1691" s="181">
        <v>0</v>
      </c>
      <c r="E1691" s="181">
        <v>0</v>
      </c>
      <c r="F1691" s="181">
        <v>0</v>
      </c>
      <c r="G1691" s="181">
        <v>0</v>
      </c>
      <c r="H1691" s="182">
        <v>0</v>
      </c>
      <c r="I1691" s="170"/>
    </row>
    <row r="1692" spans="1:9" x14ac:dyDescent="0.3">
      <c r="A1692" s="179">
        <v>540518</v>
      </c>
      <c r="B1692" s="180" t="s">
        <v>471</v>
      </c>
      <c r="C1692" s="181">
        <v>0</v>
      </c>
      <c r="D1692" s="181">
        <v>0</v>
      </c>
      <c r="E1692" s="181">
        <v>0</v>
      </c>
      <c r="F1692" s="181">
        <v>0</v>
      </c>
      <c r="G1692" s="181">
        <v>0</v>
      </c>
      <c r="H1692" s="182">
        <v>0</v>
      </c>
      <c r="I1692" s="170"/>
    </row>
    <row r="1693" spans="1:9" x14ac:dyDescent="0.3">
      <c r="A1693" s="179">
        <v>540519</v>
      </c>
      <c r="B1693" s="180" t="s">
        <v>470</v>
      </c>
      <c r="C1693" s="181">
        <v>0</v>
      </c>
      <c r="D1693" s="181">
        <v>0</v>
      </c>
      <c r="E1693" s="181">
        <v>0</v>
      </c>
      <c r="F1693" s="181">
        <v>0</v>
      </c>
      <c r="G1693" s="181">
        <v>0</v>
      </c>
      <c r="H1693" s="182">
        <v>0</v>
      </c>
      <c r="I1693" s="170"/>
    </row>
    <row r="1694" spans="1:9" x14ac:dyDescent="0.3">
      <c r="A1694" s="179">
        <v>540520</v>
      </c>
      <c r="B1694" s="180" t="s">
        <v>469</v>
      </c>
      <c r="C1694" s="181">
        <v>0</v>
      </c>
      <c r="D1694" s="181">
        <v>0</v>
      </c>
      <c r="E1694" s="181">
        <v>0</v>
      </c>
      <c r="F1694" s="181">
        <v>0</v>
      </c>
      <c r="G1694" s="181">
        <v>0</v>
      </c>
      <c r="H1694" s="182">
        <v>0</v>
      </c>
      <c r="I1694" s="170"/>
    </row>
    <row r="1695" spans="1:9" x14ac:dyDescent="0.3">
      <c r="A1695" s="179">
        <v>540521</v>
      </c>
      <c r="B1695" s="180" t="s">
        <v>2424</v>
      </c>
      <c r="C1695" s="181">
        <v>0</v>
      </c>
      <c r="D1695" s="181">
        <v>0</v>
      </c>
      <c r="E1695" s="181">
        <v>0</v>
      </c>
      <c r="F1695" s="181">
        <v>0</v>
      </c>
      <c r="G1695" s="181">
        <v>0</v>
      </c>
      <c r="H1695" s="182">
        <v>0</v>
      </c>
      <c r="I1695" s="170"/>
    </row>
    <row r="1696" spans="1:9" x14ac:dyDescent="0.3">
      <c r="A1696" s="179">
        <v>540522</v>
      </c>
      <c r="B1696" s="180" t="s">
        <v>467</v>
      </c>
      <c r="C1696" s="181">
        <v>0</v>
      </c>
      <c r="D1696" s="181">
        <v>0</v>
      </c>
      <c r="E1696" s="181">
        <v>0</v>
      </c>
      <c r="F1696" s="181">
        <v>0</v>
      </c>
      <c r="G1696" s="181">
        <v>0</v>
      </c>
      <c r="H1696" s="182">
        <v>0</v>
      </c>
      <c r="I1696" s="170"/>
    </row>
    <row r="1697" spans="1:9" x14ac:dyDescent="0.3">
      <c r="A1697" s="179">
        <v>540523</v>
      </c>
      <c r="B1697" s="180" t="s">
        <v>466</v>
      </c>
      <c r="C1697" s="181">
        <v>0</v>
      </c>
      <c r="D1697" s="181">
        <v>0</v>
      </c>
      <c r="E1697" s="181">
        <v>0</v>
      </c>
      <c r="F1697" s="181">
        <v>0</v>
      </c>
      <c r="G1697" s="181">
        <v>0</v>
      </c>
      <c r="H1697" s="182">
        <v>0</v>
      </c>
      <c r="I1697" s="170"/>
    </row>
    <row r="1698" spans="1:9" x14ac:dyDescent="0.3">
      <c r="A1698" s="179">
        <v>540524</v>
      </c>
      <c r="B1698" s="180" t="s">
        <v>2425</v>
      </c>
      <c r="C1698" s="181">
        <v>0</v>
      </c>
      <c r="D1698" s="181">
        <v>0</v>
      </c>
      <c r="E1698" s="181">
        <v>0</v>
      </c>
      <c r="F1698" s="181">
        <v>0</v>
      </c>
      <c r="G1698" s="181">
        <v>0</v>
      </c>
      <c r="H1698" s="182">
        <v>0</v>
      </c>
      <c r="I1698" s="170"/>
    </row>
    <row r="1699" spans="1:9" x14ac:dyDescent="0.3">
      <c r="A1699" s="179">
        <v>540525</v>
      </c>
      <c r="B1699" s="180" t="s">
        <v>464</v>
      </c>
      <c r="C1699" s="181">
        <v>0</v>
      </c>
      <c r="D1699" s="181">
        <v>0</v>
      </c>
      <c r="E1699" s="181">
        <v>0</v>
      </c>
      <c r="F1699" s="181">
        <v>0</v>
      </c>
      <c r="G1699" s="181">
        <v>0</v>
      </c>
      <c r="H1699" s="182">
        <v>0</v>
      </c>
      <c r="I1699" s="170"/>
    </row>
    <row r="1700" spans="1:9" x14ac:dyDescent="0.3">
      <c r="A1700" s="179">
        <v>540526</v>
      </c>
      <c r="B1700" s="180" t="s">
        <v>2426</v>
      </c>
      <c r="C1700" s="181">
        <v>0</v>
      </c>
      <c r="D1700" s="181">
        <v>0</v>
      </c>
      <c r="E1700" s="181">
        <v>0</v>
      </c>
      <c r="F1700" s="181">
        <v>0</v>
      </c>
      <c r="G1700" s="181">
        <v>0</v>
      </c>
      <c r="H1700" s="182">
        <v>0</v>
      </c>
      <c r="I1700" s="170"/>
    </row>
    <row r="1701" spans="1:9" x14ac:dyDescent="0.3">
      <c r="A1701" s="179">
        <v>540527</v>
      </c>
      <c r="B1701" s="180" t="s">
        <v>462</v>
      </c>
      <c r="C1701" s="181">
        <v>0</v>
      </c>
      <c r="D1701" s="181">
        <v>0</v>
      </c>
      <c r="E1701" s="181">
        <v>0</v>
      </c>
      <c r="F1701" s="181">
        <v>0</v>
      </c>
      <c r="G1701" s="181">
        <v>0</v>
      </c>
      <c r="H1701" s="182">
        <v>0</v>
      </c>
      <c r="I1701" s="170"/>
    </row>
    <row r="1702" spans="1:9" x14ac:dyDescent="0.3">
      <c r="A1702" s="179">
        <v>540528</v>
      </c>
      <c r="B1702" s="180" t="s">
        <v>461</v>
      </c>
      <c r="C1702" s="181">
        <v>0</v>
      </c>
      <c r="D1702" s="181">
        <v>0</v>
      </c>
      <c r="E1702" s="181">
        <v>0</v>
      </c>
      <c r="F1702" s="181">
        <v>0</v>
      </c>
      <c r="G1702" s="181">
        <v>0</v>
      </c>
      <c r="H1702" s="182">
        <v>0</v>
      </c>
      <c r="I1702" s="170"/>
    </row>
    <row r="1703" spans="1:9" x14ac:dyDescent="0.3">
      <c r="A1703" s="179">
        <v>540529</v>
      </c>
      <c r="B1703" s="180" t="s">
        <v>460</v>
      </c>
      <c r="C1703" s="181">
        <v>0</v>
      </c>
      <c r="D1703" s="181">
        <v>0</v>
      </c>
      <c r="E1703" s="181">
        <v>0</v>
      </c>
      <c r="F1703" s="181">
        <v>0</v>
      </c>
      <c r="G1703" s="181">
        <v>0</v>
      </c>
      <c r="H1703" s="182">
        <v>0</v>
      </c>
      <c r="I1703" s="170"/>
    </row>
    <row r="1704" spans="1:9" x14ac:dyDescent="0.3">
      <c r="A1704" s="179">
        <v>540530</v>
      </c>
      <c r="B1704" s="180" t="s">
        <v>449</v>
      </c>
      <c r="C1704" s="181">
        <v>0</v>
      </c>
      <c r="D1704" s="181">
        <v>0</v>
      </c>
      <c r="E1704" s="181">
        <v>0</v>
      </c>
      <c r="F1704" s="181">
        <v>0</v>
      </c>
      <c r="G1704" s="181">
        <v>0</v>
      </c>
      <c r="H1704" s="182">
        <v>0</v>
      </c>
      <c r="I1704" s="170"/>
    </row>
    <row r="1705" spans="1:9" x14ac:dyDescent="0.3">
      <c r="A1705" s="179">
        <v>540531</v>
      </c>
      <c r="B1705" s="180" t="s">
        <v>2427</v>
      </c>
      <c r="C1705" s="181">
        <v>0</v>
      </c>
      <c r="D1705" s="181">
        <v>0</v>
      </c>
      <c r="E1705" s="181">
        <v>0</v>
      </c>
      <c r="F1705" s="181">
        <v>0</v>
      </c>
      <c r="G1705" s="181">
        <v>0</v>
      </c>
      <c r="H1705" s="182">
        <v>0</v>
      </c>
      <c r="I1705" s="170"/>
    </row>
    <row r="1706" spans="1:9" x14ac:dyDescent="0.3">
      <c r="A1706" s="179">
        <v>540532</v>
      </c>
      <c r="B1706" s="180" t="s">
        <v>2428</v>
      </c>
      <c r="C1706" s="181">
        <v>0</v>
      </c>
      <c r="D1706" s="181">
        <v>0</v>
      </c>
      <c r="E1706" s="181">
        <v>0</v>
      </c>
      <c r="F1706" s="181">
        <v>0</v>
      </c>
      <c r="G1706" s="181">
        <v>0</v>
      </c>
      <c r="H1706" s="182">
        <v>0</v>
      </c>
      <c r="I1706" s="170"/>
    </row>
    <row r="1707" spans="1:9" x14ac:dyDescent="0.3">
      <c r="A1707" s="179">
        <v>540533</v>
      </c>
      <c r="B1707" s="180" t="s">
        <v>2429</v>
      </c>
      <c r="C1707" s="181">
        <v>0</v>
      </c>
      <c r="D1707" s="181">
        <v>0</v>
      </c>
      <c r="E1707" s="181">
        <v>0</v>
      </c>
      <c r="F1707" s="181">
        <v>0</v>
      </c>
      <c r="G1707" s="181">
        <v>0</v>
      </c>
      <c r="H1707" s="182">
        <v>0</v>
      </c>
      <c r="I1707" s="170"/>
    </row>
    <row r="1708" spans="1:9" x14ac:dyDescent="0.3">
      <c r="A1708" s="179">
        <v>540534</v>
      </c>
      <c r="B1708" s="180" t="s">
        <v>2430</v>
      </c>
      <c r="C1708" s="181">
        <v>0</v>
      </c>
      <c r="D1708" s="181">
        <v>0</v>
      </c>
      <c r="E1708" s="181">
        <v>0</v>
      </c>
      <c r="F1708" s="181">
        <v>0</v>
      </c>
      <c r="G1708" s="181">
        <v>0</v>
      </c>
      <c r="H1708" s="182">
        <v>0</v>
      </c>
      <c r="I1708" s="170"/>
    </row>
    <row r="1709" spans="1:9" x14ac:dyDescent="0.3">
      <c r="A1709" s="179">
        <v>540595</v>
      </c>
      <c r="B1709" s="180" t="s">
        <v>455</v>
      </c>
      <c r="C1709" s="181">
        <v>0</v>
      </c>
      <c r="D1709" s="181">
        <v>0</v>
      </c>
      <c r="E1709" s="181">
        <v>0</v>
      </c>
      <c r="F1709" s="181">
        <v>0</v>
      </c>
      <c r="G1709" s="181">
        <v>0</v>
      </c>
      <c r="H1709" s="182">
        <v>0</v>
      </c>
      <c r="I1709" s="170"/>
    </row>
    <row r="1710" spans="1:9" x14ac:dyDescent="0.3">
      <c r="A1710" s="175">
        <v>541000</v>
      </c>
      <c r="B1710" s="176" t="s">
        <v>454</v>
      </c>
      <c r="C1710" s="177">
        <v>0</v>
      </c>
      <c r="D1710" s="177">
        <v>0</v>
      </c>
      <c r="E1710" s="177">
        <v>0</v>
      </c>
      <c r="F1710" s="177">
        <v>0</v>
      </c>
      <c r="G1710" s="177">
        <v>0</v>
      </c>
      <c r="H1710" s="178">
        <v>0</v>
      </c>
      <c r="I1710" s="170"/>
    </row>
    <row r="1711" spans="1:9" x14ac:dyDescent="0.3">
      <c r="A1711" s="179">
        <v>541001</v>
      </c>
      <c r="B1711" s="180" t="s">
        <v>453</v>
      </c>
      <c r="C1711" s="181">
        <v>0</v>
      </c>
      <c r="D1711" s="181">
        <v>0</v>
      </c>
      <c r="E1711" s="181">
        <v>0</v>
      </c>
      <c r="F1711" s="181">
        <v>0</v>
      </c>
      <c r="G1711" s="181">
        <v>0</v>
      </c>
      <c r="H1711" s="182">
        <v>0</v>
      </c>
      <c r="I1711" s="170"/>
    </row>
    <row r="1712" spans="1:9" x14ac:dyDescent="0.3">
      <c r="A1712" s="179">
        <v>541002</v>
      </c>
      <c r="B1712" s="180" t="s">
        <v>452</v>
      </c>
      <c r="C1712" s="181">
        <v>0</v>
      </c>
      <c r="D1712" s="181">
        <v>0</v>
      </c>
      <c r="E1712" s="181">
        <v>0</v>
      </c>
      <c r="F1712" s="181">
        <v>0</v>
      </c>
      <c r="G1712" s="181">
        <v>0</v>
      </c>
      <c r="H1712" s="182">
        <v>0</v>
      </c>
      <c r="I1712" s="170"/>
    </row>
    <row r="1713" spans="1:9" x14ac:dyDescent="0.3">
      <c r="A1713" s="179">
        <v>541003</v>
      </c>
      <c r="B1713" s="180" t="s">
        <v>451</v>
      </c>
      <c r="C1713" s="181">
        <v>0</v>
      </c>
      <c r="D1713" s="181">
        <v>0</v>
      </c>
      <c r="E1713" s="181">
        <v>0</v>
      </c>
      <c r="F1713" s="181">
        <v>0</v>
      </c>
      <c r="G1713" s="181">
        <v>0</v>
      </c>
      <c r="H1713" s="182">
        <v>0</v>
      </c>
      <c r="I1713" s="170"/>
    </row>
    <row r="1714" spans="1:9" x14ac:dyDescent="0.3">
      <c r="A1714" s="179">
        <v>541004</v>
      </c>
      <c r="B1714" s="180" t="s">
        <v>2436</v>
      </c>
      <c r="C1714" s="181">
        <v>0</v>
      </c>
      <c r="D1714" s="181">
        <v>0</v>
      </c>
      <c r="E1714" s="181">
        <v>0</v>
      </c>
      <c r="F1714" s="181">
        <v>0</v>
      </c>
      <c r="G1714" s="181">
        <v>0</v>
      </c>
      <c r="H1714" s="182">
        <v>0</v>
      </c>
      <c r="I1714" s="170"/>
    </row>
    <row r="1715" spans="1:9" x14ac:dyDescent="0.3">
      <c r="A1715" s="179">
        <v>541005</v>
      </c>
      <c r="B1715" s="180" t="s">
        <v>449</v>
      </c>
      <c r="C1715" s="181">
        <v>0</v>
      </c>
      <c r="D1715" s="181">
        <v>0</v>
      </c>
      <c r="E1715" s="181">
        <v>0</v>
      </c>
      <c r="F1715" s="181">
        <v>0</v>
      </c>
      <c r="G1715" s="181">
        <v>0</v>
      </c>
      <c r="H1715" s="182">
        <v>0</v>
      </c>
      <c r="I1715" s="170"/>
    </row>
    <row r="1716" spans="1:9" x14ac:dyDescent="0.3">
      <c r="A1716" s="179">
        <v>541006</v>
      </c>
      <c r="B1716" s="180" t="s">
        <v>448</v>
      </c>
      <c r="C1716" s="181">
        <v>0</v>
      </c>
      <c r="D1716" s="181">
        <v>0</v>
      </c>
      <c r="E1716" s="181">
        <v>0</v>
      </c>
      <c r="F1716" s="181">
        <v>0</v>
      </c>
      <c r="G1716" s="181">
        <v>0</v>
      </c>
      <c r="H1716" s="182">
        <v>0</v>
      </c>
      <c r="I1716" s="170"/>
    </row>
    <row r="1717" spans="1:9" x14ac:dyDescent="0.3">
      <c r="A1717" s="179">
        <v>541007</v>
      </c>
      <c r="B1717" s="180" t="s">
        <v>447</v>
      </c>
      <c r="C1717" s="181">
        <v>0</v>
      </c>
      <c r="D1717" s="181">
        <v>0</v>
      </c>
      <c r="E1717" s="181">
        <v>0</v>
      </c>
      <c r="F1717" s="181">
        <v>0</v>
      </c>
      <c r="G1717" s="181">
        <v>0</v>
      </c>
      <c r="H1717" s="182">
        <v>0</v>
      </c>
      <c r="I1717" s="170"/>
    </row>
    <row r="1718" spans="1:9" x14ac:dyDescent="0.3">
      <c r="A1718" s="179">
        <v>541008</v>
      </c>
      <c r="B1718" s="180" t="s">
        <v>2437</v>
      </c>
      <c r="C1718" s="181">
        <v>0</v>
      </c>
      <c r="D1718" s="181">
        <v>0</v>
      </c>
      <c r="E1718" s="181">
        <v>0</v>
      </c>
      <c r="F1718" s="181">
        <v>0</v>
      </c>
      <c r="G1718" s="181">
        <v>0</v>
      </c>
      <c r="H1718" s="182">
        <v>0</v>
      </c>
      <c r="I1718" s="170"/>
    </row>
    <row r="1719" spans="1:9" x14ac:dyDescent="0.3">
      <c r="A1719" s="179">
        <v>541009</v>
      </c>
      <c r="B1719" s="180" t="s">
        <v>445</v>
      </c>
      <c r="C1719" s="181">
        <v>0</v>
      </c>
      <c r="D1719" s="181">
        <v>0</v>
      </c>
      <c r="E1719" s="181">
        <v>0</v>
      </c>
      <c r="F1719" s="181">
        <v>0</v>
      </c>
      <c r="G1719" s="181">
        <v>0</v>
      </c>
      <c r="H1719" s="182">
        <v>0</v>
      </c>
      <c r="I1719" s="170"/>
    </row>
    <row r="1720" spans="1:9" x14ac:dyDescent="0.3">
      <c r="A1720" s="179">
        <v>541010</v>
      </c>
      <c r="B1720" s="180" t="s">
        <v>444</v>
      </c>
      <c r="C1720" s="181">
        <v>0</v>
      </c>
      <c r="D1720" s="181">
        <v>0</v>
      </c>
      <c r="E1720" s="181">
        <v>0</v>
      </c>
      <c r="F1720" s="181">
        <v>0</v>
      </c>
      <c r="G1720" s="181">
        <v>0</v>
      </c>
      <c r="H1720" s="182">
        <v>0</v>
      </c>
      <c r="I1720" s="170"/>
    </row>
    <row r="1721" spans="1:9" x14ac:dyDescent="0.3">
      <c r="A1721" s="179">
        <v>541011</v>
      </c>
      <c r="B1721" s="180" t="s">
        <v>2438</v>
      </c>
      <c r="C1721" s="181">
        <v>0</v>
      </c>
      <c r="D1721" s="181">
        <v>0</v>
      </c>
      <c r="E1721" s="181">
        <v>0</v>
      </c>
      <c r="F1721" s="181">
        <v>0</v>
      </c>
      <c r="G1721" s="181">
        <v>0</v>
      </c>
      <c r="H1721" s="182">
        <v>0</v>
      </c>
      <c r="I1721" s="170"/>
    </row>
    <row r="1722" spans="1:9" x14ac:dyDescent="0.3">
      <c r="A1722" s="179">
        <v>541012</v>
      </c>
      <c r="B1722" s="180" t="s">
        <v>2439</v>
      </c>
      <c r="C1722" s="181">
        <v>0</v>
      </c>
      <c r="D1722" s="181">
        <v>0</v>
      </c>
      <c r="E1722" s="181">
        <v>0</v>
      </c>
      <c r="F1722" s="181">
        <v>0</v>
      </c>
      <c r="G1722" s="181">
        <v>0</v>
      </c>
      <c r="H1722" s="182">
        <v>0</v>
      </c>
      <c r="I1722" s="170"/>
    </row>
    <row r="1723" spans="1:9" x14ac:dyDescent="0.3">
      <c r="A1723" s="179">
        <v>541013</v>
      </c>
      <c r="B1723" s="180" t="s">
        <v>441</v>
      </c>
      <c r="C1723" s="181">
        <v>0</v>
      </c>
      <c r="D1723" s="181">
        <v>0</v>
      </c>
      <c r="E1723" s="181">
        <v>0</v>
      </c>
      <c r="F1723" s="181">
        <v>0</v>
      </c>
      <c r="G1723" s="181">
        <v>0</v>
      </c>
      <c r="H1723" s="182">
        <v>0</v>
      </c>
      <c r="I1723" s="170"/>
    </row>
    <row r="1724" spans="1:9" x14ac:dyDescent="0.3">
      <c r="A1724" s="179">
        <v>541014</v>
      </c>
      <c r="B1724" s="180" t="s">
        <v>440</v>
      </c>
      <c r="C1724" s="181">
        <v>0</v>
      </c>
      <c r="D1724" s="181">
        <v>0</v>
      </c>
      <c r="E1724" s="181">
        <v>0</v>
      </c>
      <c r="F1724" s="181">
        <v>0</v>
      </c>
      <c r="G1724" s="181">
        <v>0</v>
      </c>
      <c r="H1724" s="182">
        <v>0</v>
      </c>
      <c r="I1724" s="170"/>
    </row>
    <row r="1725" spans="1:9" x14ac:dyDescent="0.3">
      <c r="A1725" s="179">
        <v>541015</v>
      </c>
      <c r="B1725" s="180" t="s">
        <v>2440</v>
      </c>
      <c r="C1725" s="181">
        <v>0</v>
      </c>
      <c r="D1725" s="181">
        <v>0</v>
      </c>
      <c r="E1725" s="181">
        <v>0</v>
      </c>
      <c r="F1725" s="181">
        <v>0</v>
      </c>
      <c r="G1725" s="181">
        <v>0</v>
      </c>
      <c r="H1725" s="182">
        <v>0</v>
      </c>
      <c r="I1725" s="170"/>
    </row>
    <row r="1726" spans="1:9" x14ac:dyDescent="0.3">
      <c r="A1726" s="179">
        <v>541016</v>
      </c>
      <c r="B1726" s="180" t="s">
        <v>438</v>
      </c>
      <c r="C1726" s="181">
        <v>0</v>
      </c>
      <c r="D1726" s="181">
        <v>0</v>
      </c>
      <c r="E1726" s="181">
        <v>0</v>
      </c>
      <c r="F1726" s="181">
        <v>0</v>
      </c>
      <c r="G1726" s="181">
        <v>0</v>
      </c>
      <c r="H1726" s="182">
        <v>0</v>
      </c>
      <c r="I1726" s="170"/>
    </row>
    <row r="1727" spans="1:9" x14ac:dyDescent="0.3">
      <c r="A1727" s="179">
        <v>541017</v>
      </c>
      <c r="B1727" s="180" t="s">
        <v>437</v>
      </c>
      <c r="C1727" s="181">
        <v>0</v>
      </c>
      <c r="D1727" s="181">
        <v>0</v>
      </c>
      <c r="E1727" s="181">
        <v>0</v>
      </c>
      <c r="F1727" s="181">
        <v>0</v>
      </c>
      <c r="G1727" s="181">
        <v>0</v>
      </c>
      <c r="H1727" s="182">
        <v>0</v>
      </c>
      <c r="I1727" s="170"/>
    </row>
    <row r="1728" spans="1:9" x14ac:dyDescent="0.3">
      <c r="A1728" s="179">
        <v>541018</v>
      </c>
      <c r="B1728" s="180" t="s">
        <v>436</v>
      </c>
      <c r="C1728" s="181">
        <v>0</v>
      </c>
      <c r="D1728" s="181">
        <v>0</v>
      </c>
      <c r="E1728" s="181">
        <v>0</v>
      </c>
      <c r="F1728" s="181">
        <v>0</v>
      </c>
      <c r="G1728" s="181">
        <v>0</v>
      </c>
      <c r="H1728" s="182">
        <v>0</v>
      </c>
      <c r="I1728" s="170"/>
    </row>
    <row r="1729" spans="1:9" x14ac:dyDescent="0.3">
      <c r="A1729" s="179">
        <v>541019</v>
      </c>
      <c r="B1729" s="180" t="s">
        <v>435</v>
      </c>
      <c r="C1729" s="181">
        <v>0</v>
      </c>
      <c r="D1729" s="181">
        <v>0</v>
      </c>
      <c r="E1729" s="181">
        <v>0</v>
      </c>
      <c r="F1729" s="181">
        <v>0</v>
      </c>
      <c r="G1729" s="181">
        <v>0</v>
      </c>
      <c r="H1729" s="182">
        <v>0</v>
      </c>
      <c r="I1729" s="170"/>
    </row>
    <row r="1730" spans="1:9" x14ac:dyDescent="0.3">
      <c r="A1730" s="179">
        <v>541022</v>
      </c>
      <c r="B1730" s="180" t="s">
        <v>2441</v>
      </c>
      <c r="C1730" s="181">
        <v>0</v>
      </c>
      <c r="D1730" s="181">
        <v>0</v>
      </c>
      <c r="E1730" s="181">
        <v>0</v>
      </c>
      <c r="F1730" s="181">
        <v>0</v>
      </c>
      <c r="G1730" s="181">
        <v>0</v>
      </c>
      <c r="H1730" s="182">
        <v>0</v>
      </c>
      <c r="I1730" s="170"/>
    </row>
    <row r="1731" spans="1:9" x14ac:dyDescent="0.3">
      <c r="A1731" s="179">
        <v>541023</v>
      </c>
      <c r="B1731" s="180" t="s">
        <v>433</v>
      </c>
      <c r="C1731" s="181">
        <v>0</v>
      </c>
      <c r="D1731" s="181">
        <v>0</v>
      </c>
      <c r="E1731" s="181">
        <v>0</v>
      </c>
      <c r="F1731" s="181">
        <v>0</v>
      </c>
      <c r="G1731" s="181">
        <v>0</v>
      </c>
      <c r="H1731" s="182">
        <v>0</v>
      </c>
      <c r="I1731" s="170"/>
    </row>
    <row r="1732" spans="1:9" x14ac:dyDescent="0.3">
      <c r="A1732" s="179">
        <v>541024</v>
      </c>
      <c r="B1732" s="180" t="s">
        <v>432</v>
      </c>
      <c r="C1732" s="181">
        <v>0</v>
      </c>
      <c r="D1732" s="181">
        <v>0</v>
      </c>
      <c r="E1732" s="181">
        <v>0</v>
      </c>
      <c r="F1732" s="181">
        <v>0</v>
      </c>
      <c r="G1732" s="181">
        <v>0</v>
      </c>
      <c r="H1732" s="182">
        <v>0</v>
      </c>
      <c r="I1732" s="170"/>
    </row>
    <row r="1733" spans="1:9" x14ac:dyDescent="0.3">
      <c r="A1733" s="179">
        <v>541025</v>
      </c>
      <c r="B1733" s="180" t="s">
        <v>2442</v>
      </c>
      <c r="C1733" s="181">
        <v>0</v>
      </c>
      <c r="D1733" s="181">
        <v>0</v>
      </c>
      <c r="E1733" s="181">
        <v>0</v>
      </c>
      <c r="F1733" s="181">
        <v>0</v>
      </c>
      <c r="G1733" s="181">
        <v>0</v>
      </c>
      <c r="H1733" s="182">
        <v>0</v>
      </c>
      <c r="I1733" s="170"/>
    </row>
    <row r="1734" spans="1:9" x14ac:dyDescent="0.3">
      <c r="A1734" s="179">
        <v>541026</v>
      </c>
      <c r="B1734" s="180" t="s">
        <v>2443</v>
      </c>
      <c r="C1734" s="181">
        <v>0</v>
      </c>
      <c r="D1734" s="181">
        <v>0</v>
      </c>
      <c r="E1734" s="181">
        <v>0</v>
      </c>
      <c r="F1734" s="181">
        <v>0</v>
      </c>
      <c r="G1734" s="181">
        <v>0</v>
      </c>
      <c r="H1734" s="182">
        <v>0</v>
      </c>
      <c r="I1734" s="170"/>
    </row>
    <row r="1735" spans="1:9" x14ac:dyDescent="0.3">
      <c r="A1735" s="179">
        <v>541027</v>
      </c>
      <c r="B1735" s="180" t="s">
        <v>429</v>
      </c>
      <c r="C1735" s="181">
        <v>0</v>
      </c>
      <c r="D1735" s="181">
        <v>0</v>
      </c>
      <c r="E1735" s="181">
        <v>0</v>
      </c>
      <c r="F1735" s="181">
        <v>0</v>
      </c>
      <c r="G1735" s="181">
        <v>0</v>
      </c>
      <c r="H1735" s="182">
        <v>0</v>
      </c>
      <c r="I1735" s="170"/>
    </row>
    <row r="1736" spans="1:9" x14ac:dyDescent="0.3">
      <c r="A1736" s="179">
        <v>541028</v>
      </c>
      <c r="B1736" s="180" t="s">
        <v>428</v>
      </c>
      <c r="C1736" s="181">
        <v>0</v>
      </c>
      <c r="D1736" s="181">
        <v>0</v>
      </c>
      <c r="E1736" s="181">
        <v>0</v>
      </c>
      <c r="F1736" s="181">
        <v>0</v>
      </c>
      <c r="G1736" s="181">
        <v>0</v>
      </c>
      <c r="H1736" s="182">
        <v>0</v>
      </c>
      <c r="I1736" s="170"/>
    </row>
    <row r="1737" spans="1:9" x14ac:dyDescent="0.3">
      <c r="A1737" s="179">
        <v>541029</v>
      </c>
      <c r="B1737" s="180" t="s">
        <v>427</v>
      </c>
      <c r="C1737" s="181">
        <v>0</v>
      </c>
      <c r="D1737" s="181">
        <v>0</v>
      </c>
      <c r="E1737" s="181">
        <v>0</v>
      </c>
      <c r="F1737" s="181">
        <v>0</v>
      </c>
      <c r="G1737" s="181">
        <v>0</v>
      </c>
      <c r="H1737" s="182">
        <v>0</v>
      </c>
      <c r="I1737" s="170"/>
    </row>
    <row r="1738" spans="1:9" x14ac:dyDescent="0.3">
      <c r="A1738" s="179">
        <v>541030</v>
      </c>
      <c r="B1738" s="180" t="s">
        <v>2444</v>
      </c>
      <c r="C1738" s="181">
        <v>0</v>
      </c>
      <c r="D1738" s="181">
        <v>0</v>
      </c>
      <c r="E1738" s="181">
        <v>0</v>
      </c>
      <c r="F1738" s="181">
        <v>0</v>
      </c>
      <c r="G1738" s="181">
        <v>0</v>
      </c>
      <c r="H1738" s="182">
        <v>0</v>
      </c>
      <c r="I1738" s="170"/>
    </row>
    <row r="1739" spans="1:9" x14ac:dyDescent="0.3">
      <c r="A1739" s="179">
        <v>541031</v>
      </c>
      <c r="B1739" s="180" t="s">
        <v>425</v>
      </c>
      <c r="C1739" s="181">
        <v>0</v>
      </c>
      <c r="D1739" s="181">
        <v>0</v>
      </c>
      <c r="E1739" s="181">
        <v>0</v>
      </c>
      <c r="F1739" s="181">
        <v>0</v>
      </c>
      <c r="G1739" s="181">
        <v>0</v>
      </c>
      <c r="H1739" s="182">
        <v>0</v>
      </c>
      <c r="I1739" s="170"/>
    </row>
    <row r="1740" spans="1:9" x14ac:dyDescent="0.3">
      <c r="A1740" s="179">
        <v>541032</v>
      </c>
      <c r="B1740" s="180" t="s">
        <v>424</v>
      </c>
      <c r="C1740" s="181">
        <v>0</v>
      </c>
      <c r="D1740" s="181">
        <v>0</v>
      </c>
      <c r="E1740" s="181">
        <v>0</v>
      </c>
      <c r="F1740" s="181">
        <v>0</v>
      </c>
      <c r="G1740" s="181">
        <v>0</v>
      </c>
      <c r="H1740" s="182">
        <v>0</v>
      </c>
      <c r="I1740" s="170"/>
    </row>
    <row r="1741" spans="1:9" x14ac:dyDescent="0.3">
      <c r="A1741" s="179">
        <v>541033</v>
      </c>
      <c r="B1741" s="180" t="s">
        <v>2445</v>
      </c>
      <c r="C1741" s="181">
        <v>0</v>
      </c>
      <c r="D1741" s="181">
        <v>0</v>
      </c>
      <c r="E1741" s="181">
        <v>0</v>
      </c>
      <c r="F1741" s="181">
        <v>0</v>
      </c>
      <c r="G1741" s="181">
        <v>0</v>
      </c>
      <c r="H1741" s="182">
        <v>0</v>
      </c>
      <c r="I1741" s="170"/>
    </row>
    <row r="1742" spans="1:9" x14ac:dyDescent="0.3">
      <c r="A1742" s="179">
        <v>541034</v>
      </c>
      <c r="B1742" s="180" t="s">
        <v>2446</v>
      </c>
      <c r="C1742" s="181">
        <v>0</v>
      </c>
      <c r="D1742" s="181">
        <v>0</v>
      </c>
      <c r="E1742" s="181">
        <v>0</v>
      </c>
      <c r="F1742" s="181">
        <v>0</v>
      </c>
      <c r="G1742" s="181">
        <v>0</v>
      </c>
      <c r="H1742" s="182">
        <v>0</v>
      </c>
      <c r="I1742" s="170"/>
    </row>
    <row r="1743" spans="1:9" x14ac:dyDescent="0.3">
      <c r="A1743" s="179">
        <v>541035</v>
      </c>
      <c r="B1743" s="180" t="s">
        <v>2447</v>
      </c>
      <c r="C1743" s="181">
        <v>0</v>
      </c>
      <c r="D1743" s="181">
        <v>0</v>
      </c>
      <c r="E1743" s="181">
        <v>0</v>
      </c>
      <c r="F1743" s="181">
        <v>0</v>
      </c>
      <c r="G1743" s="181">
        <v>0</v>
      </c>
      <c r="H1743" s="182">
        <v>0</v>
      </c>
      <c r="I1743" s="170"/>
    </row>
    <row r="1744" spans="1:9" x14ac:dyDescent="0.3">
      <c r="A1744" s="179">
        <v>541095</v>
      </c>
      <c r="B1744" s="180" t="s">
        <v>213</v>
      </c>
      <c r="C1744" s="181">
        <v>0</v>
      </c>
      <c r="D1744" s="181">
        <v>0</v>
      </c>
      <c r="E1744" s="181">
        <v>0</v>
      </c>
      <c r="F1744" s="181">
        <v>0</v>
      </c>
      <c r="G1744" s="181">
        <v>0</v>
      </c>
      <c r="H1744" s="182">
        <v>0</v>
      </c>
      <c r="I1744" s="170"/>
    </row>
    <row r="1745" spans="1:9" x14ac:dyDescent="0.3">
      <c r="A1745" s="175">
        <v>541500</v>
      </c>
      <c r="B1745" s="176" t="s">
        <v>420</v>
      </c>
      <c r="C1745" s="177">
        <v>0</v>
      </c>
      <c r="D1745" s="177">
        <v>0</v>
      </c>
      <c r="E1745" s="177">
        <v>0</v>
      </c>
      <c r="F1745" s="177">
        <v>0</v>
      </c>
      <c r="G1745" s="177">
        <v>0</v>
      </c>
      <c r="H1745" s="178">
        <v>0</v>
      </c>
      <c r="I1745" s="170"/>
    </row>
    <row r="1746" spans="1:9" x14ac:dyDescent="0.3">
      <c r="A1746" s="175">
        <v>542000</v>
      </c>
      <c r="B1746" s="176" t="s">
        <v>419</v>
      </c>
      <c r="C1746" s="177">
        <v>0</v>
      </c>
      <c r="D1746" s="177">
        <v>0</v>
      </c>
      <c r="E1746" s="177">
        <v>0</v>
      </c>
      <c r="F1746" s="177">
        <v>0</v>
      </c>
      <c r="G1746" s="177">
        <v>0</v>
      </c>
      <c r="H1746" s="178">
        <v>0</v>
      </c>
      <c r="I1746" s="170"/>
    </row>
    <row r="1747" spans="1:9" x14ac:dyDescent="0.3">
      <c r="A1747" s="175">
        <v>542500</v>
      </c>
      <c r="B1747" s="176" t="s">
        <v>418</v>
      </c>
      <c r="C1747" s="177">
        <v>0</v>
      </c>
      <c r="D1747" s="177">
        <v>0</v>
      </c>
      <c r="E1747" s="177">
        <v>0</v>
      </c>
      <c r="F1747" s="177">
        <v>0</v>
      </c>
      <c r="G1747" s="177">
        <v>0</v>
      </c>
      <c r="H1747" s="178">
        <v>0</v>
      </c>
      <c r="I1747" s="170"/>
    </row>
    <row r="1748" spans="1:9" x14ac:dyDescent="0.3">
      <c r="A1748" s="167">
        <v>600000</v>
      </c>
      <c r="B1748" s="168" t="s">
        <v>417</v>
      </c>
      <c r="C1748" s="169">
        <v>139410768.12</v>
      </c>
      <c r="D1748" s="169">
        <v>145494595.88</v>
      </c>
      <c r="E1748" s="169">
        <v>149159198.28</v>
      </c>
      <c r="F1748" s="169">
        <v>119704666.98</v>
      </c>
      <c r="G1748" s="169">
        <v>119515763.02</v>
      </c>
      <c r="H1748" s="186">
        <v>80906186.75</v>
      </c>
      <c r="I1748" s="170"/>
    </row>
    <row r="1749" spans="1:9" x14ac:dyDescent="0.3">
      <c r="A1749" s="171">
        <v>610000</v>
      </c>
      <c r="B1749" s="172" t="s">
        <v>2503</v>
      </c>
      <c r="C1749" s="173">
        <v>139410768.12</v>
      </c>
      <c r="D1749" s="173">
        <v>145494595.88</v>
      </c>
      <c r="E1749" s="173">
        <v>149159198.28</v>
      </c>
      <c r="F1749" s="173">
        <v>119704666.98</v>
      </c>
      <c r="G1749" s="173">
        <v>119515763.02</v>
      </c>
      <c r="H1749" s="174">
        <v>80906186.75</v>
      </c>
      <c r="I1749" s="170"/>
    </row>
    <row r="1750" spans="1:9" x14ac:dyDescent="0.3">
      <c r="A1750" s="175">
        <v>610500</v>
      </c>
      <c r="B1750" s="176" t="s">
        <v>2215</v>
      </c>
      <c r="C1750" s="177">
        <v>0</v>
      </c>
      <c r="D1750" s="177">
        <v>0</v>
      </c>
      <c r="E1750" s="177">
        <v>0</v>
      </c>
      <c r="F1750" s="177">
        <v>0</v>
      </c>
      <c r="G1750" s="177">
        <v>0</v>
      </c>
      <c r="H1750" s="178">
        <v>0</v>
      </c>
      <c r="I1750" s="170"/>
    </row>
    <row r="1751" spans="1:9" x14ac:dyDescent="0.3">
      <c r="A1751" s="179">
        <v>610505</v>
      </c>
      <c r="B1751" s="180" t="s">
        <v>414</v>
      </c>
      <c r="C1751" s="181">
        <v>0</v>
      </c>
      <c r="D1751" s="181">
        <v>0</v>
      </c>
      <c r="E1751" s="181">
        <v>0</v>
      </c>
      <c r="F1751" s="181">
        <v>0</v>
      </c>
      <c r="G1751" s="181">
        <v>0</v>
      </c>
      <c r="H1751" s="182">
        <v>0</v>
      </c>
      <c r="I1751" s="170"/>
    </row>
    <row r="1752" spans="1:9" x14ac:dyDescent="0.3">
      <c r="A1752" s="179">
        <v>610510</v>
      </c>
      <c r="B1752" s="180" t="s">
        <v>413</v>
      </c>
      <c r="C1752" s="181">
        <v>0</v>
      </c>
      <c r="D1752" s="181">
        <v>0</v>
      </c>
      <c r="E1752" s="181">
        <v>0</v>
      </c>
      <c r="F1752" s="181">
        <v>0</v>
      </c>
      <c r="G1752" s="181">
        <v>0</v>
      </c>
      <c r="H1752" s="182">
        <v>0</v>
      </c>
      <c r="I1752" s="170"/>
    </row>
    <row r="1753" spans="1:9" x14ac:dyDescent="0.3">
      <c r="A1753" s="179">
        <v>610515</v>
      </c>
      <c r="B1753" s="180" t="s">
        <v>2216</v>
      </c>
      <c r="C1753" s="181">
        <v>0</v>
      </c>
      <c r="D1753" s="181">
        <v>0</v>
      </c>
      <c r="E1753" s="181">
        <v>0</v>
      </c>
      <c r="F1753" s="181">
        <v>0</v>
      </c>
      <c r="G1753" s="181">
        <v>0</v>
      </c>
      <c r="H1753" s="182">
        <v>0</v>
      </c>
      <c r="I1753" s="170"/>
    </row>
    <row r="1754" spans="1:9" x14ac:dyDescent="0.3">
      <c r="A1754" s="179">
        <v>610520</v>
      </c>
      <c r="B1754" s="180" t="s">
        <v>2217</v>
      </c>
      <c r="C1754" s="181">
        <v>0</v>
      </c>
      <c r="D1754" s="181">
        <v>0</v>
      </c>
      <c r="E1754" s="181">
        <v>0</v>
      </c>
      <c r="F1754" s="181">
        <v>0</v>
      </c>
      <c r="G1754" s="181">
        <v>0</v>
      </c>
      <c r="H1754" s="182">
        <v>0</v>
      </c>
      <c r="I1754" s="170"/>
    </row>
    <row r="1755" spans="1:9" x14ac:dyDescent="0.3">
      <c r="A1755" s="179">
        <v>610525</v>
      </c>
      <c r="B1755" s="180" t="s">
        <v>410</v>
      </c>
      <c r="C1755" s="181">
        <v>0</v>
      </c>
      <c r="D1755" s="181">
        <v>0</v>
      </c>
      <c r="E1755" s="181">
        <v>0</v>
      </c>
      <c r="F1755" s="181">
        <v>0</v>
      </c>
      <c r="G1755" s="181">
        <v>0</v>
      </c>
      <c r="H1755" s="182">
        <v>0</v>
      </c>
      <c r="I1755" s="170"/>
    </row>
    <row r="1756" spans="1:9" x14ac:dyDescent="0.3">
      <c r="A1756" s="179">
        <v>610530</v>
      </c>
      <c r="B1756" s="180" t="s">
        <v>2504</v>
      </c>
      <c r="C1756" s="181">
        <v>0</v>
      </c>
      <c r="D1756" s="181">
        <v>0</v>
      </c>
      <c r="E1756" s="181">
        <v>0</v>
      </c>
      <c r="F1756" s="181">
        <v>0</v>
      </c>
      <c r="G1756" s="181">
        <v>0</v>
      </c>
      <c r="H1756" s="182">
        <v>0</v>
      </c>
      <c r="I1756" s="170"/>
    </row>
    <row r="1757" spans="1:9" x14ac:dyDescent="0.3">
      <c r="A1757" s="179">
        <v>610535</v>
      </c>
      <c r="B1757" s="180" t="s">
        <v>2219</v>
      </c>
      <c r="C1757" s="181">
        <v>0</v>
      </c>
      <c r="D1757" s="181">
        <v>0</v>
      </c>
      <c r="E1757" s="181">
        <v>0</v>
      </c>
      <c r="F1757" s="181">
        <v>0</v>
      </c>
      <c r="G1757" s="181">
        <v>0</v>
      </c>
      <c r="H1757" s="182">
        <v>0</v>
      </c>
      <c r="I1757" s="170"/>
    </row>
    <row r="1758" spans="1:9" x14ac:dyDescent="0.3">
      <c r="A1758" s="179">
        <v>610540</v>
      </c>
      <c r="B1758" s="180" t="s">
        <v>407</v>
      </c>
      <c r="C1758" s="181">
        <v>0</v>
      </c>
      <c r="D1758" s="181">
        <v>0</v>
      </c>
      <c r="E1758" s="181">
        <v>0</v>
      </c>
      <c r="F1758" s="181">
        <v>0</v>
      </c>
      <c r="G1758" s="181">
        <v>0</v>
      </c>
      <c r="H1758" s="182">
        <v>0</v>
      </c>
      <c r="I1758" s="170"/>
    </row>
    <row r="1759" spans="1:9" x14ac:dyDescent="0.3">
      <c r="A1759" s="179">
        <v>610545</v>
      </c>
      <c r="B1759" s="180" t="s">
        <v>2220</v>
      </c>
      <c r="C1759" s="181">
        <v>0</v>
      </c>
      <c r="D1759" s="181">
        <v>0</v>
      </c>
      <c r="E1759" s="181">
        <v>0</v>
      </c>
      <c r="F1759" s="181">
        <v>0</v>
      </c>
      <c r="G1759" s="181">
        <v>0</v>
      </c>
      <c r="H1759" s="182">
        <v>0</v>
      </c>
      <c r="I1759" s="170"/>
    </row>
    <row r="1760" spans="1:9" x14ac:dyDescent="0.3">
      <c r="A1760" s="179">
        <v>610550</v>
      </c>
      <c r="B1760" s="180" t="s">
        <v>2221</v>
      </c>
      <c r="C1760" s="181">
        <v>0</v>
      </c>
      <c r="D1760" s="181">
        <v>0</v>
      </c>
      <c r="E1760" s="181">
        <v>0</v>
      </c>
      <c r="F1760" s="181">
        <v>0</v>
      </c>
      <c r="G1760" s="181">
        <v>0</v>
      </c>
      <c r="H1760" s="182">
        <v>0</v>
      </c>
      <c r="I1760" s="170"/>
    </row>
    <row r="1761" spans="1:9" x14ac:dyDescent="0.3">
      <c r="A1761" s="179">
        <v>610555</v>
      </c>
      <c r="B1761" s="180" t="s">
        <v>2222</v>
      </c>
      <c r="C1761" s="181">
        <v>0</v>
      </c>
      <c r="D1761" s="181">
        <v>0</v>
      </c>
      <c r="E1761" s="181">
        <v>0</v>
      </c>
      <c r="F1761" s="181">
        <v>0</v>
      </c>
      <c r="G1761" s="181">
        <v>0</v>
      </c>
      <c r="H1761" s="182">
        <v>0</v>
      </c>
      <c r="I1761" s="170"/>
    </row>
    <row r="1762" spans="1:9" x14ac:dyDescent="0.3">
      <c r="A1762" s="179">
        <v>610560</v>
      </c>
      <c r="B1762" s="180" t="s">
        <v>2223</v>
      </c>
      <c r="C1762" s="181">
        <v>0</v>
      </c>
      <c r="D1762" s="181">
        <v>0</v>
      </c>
      <c r="E1762" s="181">
        <v>0</v>
      </c>
      <c r="F1762" s="181">
        <v>0</v>
      </c>
      <c r="G1762" s="181">
        <v>0</v>
      </c>
      <c r="H1762" s="182">
        <v>0</v>
      </c>
      <c r="I1762" s="170"/>
    </row>
    <row r="1763" spans="1:9" x14ac:dyDescent="0.3">
      <c r="A1763" s="179">
        <v>610565</v>
      </c>
      <c r="B1763" s="180" t="s">
        <v>2224</v>
      </c>
      <c r="C1763" s="181">
        <v>0</v>
      </c>
      <c r="D1763" s="181">
        <v>0</v>
      </c>
      <c r="E1763" s="181">
        <v>0</v>
      </c>
      <c r="F1763" s="181">
        <v>0</v>
      </c>
      <c r="G1763" s="181">
        <v>0</v>
      </c>
      <c r="H1763" s="182">
        <v>0</v>
      </c>
      <c r="I1763" s="170"/>
    </row>
    <row r="1764" spans="1:9" x14ac:dyDescent="0.3">
      <c r="A1764" s="179">
        <v>610570</v>
      </c>
      <c r="B1764" s="180" t="s">
        <v>2225</v>
      </c>
      <c r="C1764" s="181">
        <v>0</v>
      </c>
      <c r="D1764" s="181">
        <v>0</v>
      </c>
      <c r="E1764" s="181">
        <v>0</v>
      </c>
      <c r="F1764" s="181">
        <v>0</v>
      </c>
      <c r="G1764" s="181">
        <v>0</v>
      </c>
      <c r="H1764" s="182">
        <v>0</v>
      </c>
      <c r="I1764" s="170"/>
    </row>
    <row r="1765" spans="1:9" x14ac:dyDescent="0.3">
      <c r="A1765" s="179">
        <v>610575</v>
      </c>
      <c r="B1765" s="180" t="s">
        <v>400</v>
      </c>
      <c r="C1765" s="181">
        <v>0</v>
      </c>
      <c r="D1765" s="181">
        <v>0</v>
      </c>
      <c r="E1765" s="181">
        <v>0</v>
      </c>
      <c r="F1765" s="181">
        <v>0</v>
      </c>
      <c r="G1765" s="181">
        <v>0</v>
      </c>
      <c r="H1765" s="182">
        <v>0</v>
      </c>
      <c r="I1765" s="170"/>
    </row>
    <row r="1766" spans="1:9" x14ac:dyDescent="0.3">
      <c r="A1766" s="179">
        <v>610580</v>
      </c>
      <c r="B1766" s="180" t="s">
        <v>399</v>
      </c>
      <c r="C1766" s="181">
        <v>0</v>
      </c>
      <c r="D1766" s="181">
        <v>0</v>
      </c>
      <c r="E1766" s="181">
        <v>0</v>
      </c>
      <c r="F1766" s="181">
        <v>0</v>
      </c>
      <c r="G1766" s="181">
        <v>0</v>
      </c>
      <c r="H1766" s="182">
        <v>0</v>
      </c>
      <c r="I1766" s="170"/>
    </row>
    <row r="1767" spans="1:9" x14ac:dyDescent="0.3">
      <c r="A1767" s="175">
        <v>611000</v>
      </c>
      <c r="B1767" s="176" t="s">
        <v>398</v>
      </c>
      <c r="C1767" s="177">
        <v>0</v>
      </c>
      <c r="D1767" s="177">
        <v>0</v>
      </c>
      <c r="E1767" s="177">
        <v>0</v>
      </c>
      <c r="F1767" s="177">
        <v>0</v>
      </c>
      <c r="G1767" s="177">
        <v>0</v>
      </c>
      <c r="H1767" s="178">
        <v>0</v>
      </c>
      <c r="I1767" s="170"/>
    </row>
    <row r="1768" spans="1:9" x14ac:dyDescent="0.3">
      <c r="A1768" s="179">
        <v>611005</v>
      </c>
      <c r="B1768" s="180" t="s">
        <v>397</v>
      </c>
      <c r="C1768" s="181">
        <v>0</v>
      </c>
      <c r="D1768" s="181">
        <v>0</v>
      </c>
      <c r="E1768" s="181">
        <v>0</v>
      </c>
      <c r="F1768" s="181">
        <v>0</v>
      </c>
      <c r="G1768" s="181">
        <v>0</v>
      </c>
      <c r="H1768" s="182">
        <v>0</v>
      </c>
      <c r="I1768" s="170"/>
    </row>
    <row r="1769" spans="1:9" x14ac:dyDescent="0.3">
      <c r="A1769" s="179">
        <v>611010</v>
      </c>
      <c r="B1769" s="180" t="s">
        <v>2226</v>
      </c>
      <c r="C1769" s="181">
        <v>0</v>
      </c>
      <c r="D1769" s="181">
        <v>0</v>
      </c>
      <c r="E1769" s="181">
        <v>0</v>
      </c>
      <c r="F1769" s="181">
        <v>0</v>
      </c>
      <c r="G1769" s="181">
        <v>0</v>
      </c>
      <c r="H1769" s="182">
        <v>0</v>
      </c>
      <c r="I1769" s="170"/>
    </row>
    <row r="1770" spans="1:9" x14ac:dyDescent="0.3">
      <c r="A1770" s="179">
        <v>611015</v>
      </c>
      <c r="B1770" s="180" t="s">
        <v>221</v>
      </c>
      <c r="C1770" s="181">
        <v>0</v>
      </c>
      <c r="D1770" s="181">
        <v>0</v>
      </c>
      <c r="E1770" s="181">
        <v>0</v>
      </c>
      <c r="F1770" s="181">
        <v>0</v>
      </c>
      <c r="G1770" s="181">
        <v>0</v>
      </c>
      <c r="H1770" s="182">
        <v>0</v>
      </c>
      <c r="I1770" s="170"/>
    </row>
    <row r="1771" spans="1:9" x14ac:dyDescent="0.3">
      <c r="A1771" s="175">
        <v>611500</v>
      </c>
      <c r="B1771" s="176" t="s">
        <v>2227</v>
      </c>
      <c r="C1771" s="177">
        <v>0</v>
      </c>
      <c r="D1771" s="177">
        <v>0</v>
      </c>
      <c r="E1771" s="177">
        <v>0</v>
      </c>
      <c r="F1771" s="177">
        <v>0</v>
      </c>
      <c r="G1771" s="177">
        <v>0</v>
      </c>
      <c r="H1771" s="178">
        <v>0</v>
      </c>
      <c r="I1771" s="170"/>
    </row>
    <row r="1772" spans="1:9" x14ac:dyDescent="0.3">
      <c r="A1772" s="179">
        <v>611505</v>
      </c>
      <c r="B1772" s="180" t="s">
        <v>2228</v>
      </c>
      <c r="C1772" s="181">
        <v>0</v>
      </c>
      <c r="D1772" s="181">
        <v>0</v>
      </c>
      <c r="E1772" s="181">
        <v>0</v>
      </c>
      <c r="F1772" s="181">
        <v>0</v>
      </c>
      <c r="G1772" s="181">
        <v>0</v>
      </c>
      <c r="H1772" s="182">
        <v>0</v>
      </c>
      <c r="I1772" s="170"/>
    </row>
    <row r="1773" spans="1:9" x14ac:dyDescent="0.3">
      <c r="A1773" s="179">
        <v>611510</v>
      </c>
      <c r="B1773" s="180" t="s">
        <v>2229</v>
      </c>
      <c r="C1773" s="181">
        <v>0</v>
      </c>
      <c r="D1773" s="181">
        <v>0</v>
      </c>
      <c r="E1773" s="181">
        <v>0</v>
      </c>
      <c r="F1773" s="181">
        <v>0</v>
      </c>
      <c r="G1773" s="181">
        <v>0</v>
      </c>
      <c r="H1773" s="182">
        <v>0</v>
      </c>
      <c r="I1773" s="170"/>
    </row>
    <row r="1774" spans="1:9" x14ac:dyDescent="0.3">
      <c r="A1774" s="179">
        <v>611515</v>
      </c>
      <c r="B1774" s="180" t="s">
        <v>392</v>
      </c>
      <c r="C1774" s="181">
        <v>0</v>
      </c>
      <c r="D1774" s="181">
        <v>0</v>
      </c>
      <c r="E1774" s="181">
        <v>0</v>
      </c>
      <c r="F1774" s="181">
        <v>0</v>
      </c>
      <c r="G1774" s="181">
        <v>0</v>
      </c>
      <c r="H1774" s="182">
        <v>0</v>
      </c>
      <c r="I1774" s="170"/>
    </row>
    <row r="1775" spans="1:9" x14ac:dyDescent="0.3">
      <c r="A1775" s="179">
        <v>611520</v>
      </c>
      <c r="B1775" s="180" t="s">
        <v>2230</v>
      </c>
      <c r="C1775" s="181">
        <v>0</v>
      </c>
      <c r="D1775" s="181">
        <v>0</v>
      </c>
      <c r="E1775" s="181">
        <v>0</v>
      </c>
      <c r="F1775" s="181">
        <v>0</v>
      </c>
      <c r="G1775" s="181">
        <v>0</v>
      </c>
      <c r="H1775" s="182">
        <v>0</v>
      </c>
      <c r="I1775" s="170"/>
    </row>
    <row r="1776" spans="1:9" x14ac:dyDescent="0.3">
      <c r="A1776" s="179">
        <v>611525</v>
      </c>
      <c r="B1776" s="180" t="s">
        <v>390</v>
      </c>
      <c r="C1776" s="181">
        <v>0</v>
      </c>
      <c r="D1776" s="181">
        <v>0</v>
      </c>
      <c r="E1776" s="181">
        <v>0</v>
      </c>
      <c r="F1776" s="181">
        <v>0</v>
      </c>
      <c r="G1776" s="181">
        <v>0</v>
      </c>
      <c r="H1776" s="182">
        <v>0</v>
      </c>
      <c r="I1776" s="170"/>
    </row>
    <row r="1777" spans="1:9" x14ac:dyDescent="0.3">
      <c r="A1777" s="179">
        <v>611530</v>
      </c>
      <c r="B1777" s="180" t="s">
        <v>2231</v>
      </c>
      <c r="C1777" s="181">
        <v>0</v>
      </c>
      <c r="D1777" s="181">
        <v>0</v>
      </c>
      <c r="E1777" s="181">
        <v>0</v>
      </c>
      <c r="F1777" s="181">
        <v>0</v>
      </c>
      <c r="G1777" s="181">
        <v>0</v>
      </c>
      <c r="H1777" s="182">
        <v>0</v>
      </c>
      <c r="I1777" s="170"/>
    </row>
    <row r="1778" spans="1:9" x14ac:dyDescent="0.3">
      <c r="A1778" s="179">
        <v>611535</v>
      </c>
      <c r="B1778" s="180" t="s">
        <v>388</v>
      </c>
      <c r="C1778" s="181">
        <v>0</v>
      </c>
      <c r="D1778" s="181">
        <v>0</v>
      </c>
      <c r="E1778" s="181">
        <v>0</v>
      </c>
      <c r="F1778" s="181">
        <v>0</v>
      </c>
      <c r="G1778" s="181">
        <v>0</v>
      </c>
      <c r="H1778" s="182">
        <v>0</v>
      </c>
      <c r="I1778" s="170"/>
    </row>
    <row r="1779" spans="1:9" x14ac:dyDescent="0.3">
      <c r="A1779" s="179">
        <v>611540</v>
      </c>
      <c r="B1779" s="180" t="s">
        <v>387</v>
      </c>
      <c r="C1779" s="181">
        <v>0</v>
      </c>
      <c r="D1779" s="181">
        <v>0</v>
      </c>
      <c r="E1779" s="181">
        <v>0</v>
      </c>
      <c r="F1779" s="181">
        <v>0</v>
      </c>
      <c r="G1779" s="181">
        <v>0</v>
      </c>
      <c r="H1779" s="182">
        <v>0</v>
      </c>
      <c r="I1779" s="170"/>
    </row>
    <row r="1780" spans="1:9" x14ac:dyDescent="0.3">
      <c r="A1780" s="179">
        <v>611545</v>
      </c>
      <c r="B1780" s="180" t="s">
        <v>386</v>
      </c>
      <c r="C1780" s="181">
        <v>0</v>
      </c>
      <c r="D1780" s="181">
        <v>0</v>
      </c>
      <c r="E1780" s="181">
        <v>0</v>
      </c>
      <c r="F1780" s="181">
        <v>0</v>
      </c>
      <c r="G1780" s="181">
        <v>0</v>
      </c>
      <c r="H1780" s="182">
        <v>0</v>
      </c>
      <c r="I1780" s="170"/>
    </row>
    <row r="1781" spans="1:9" x14ac:dyDescent="0.3">
      <c r="A1781" s="179">
        <v>611550</v>
      </c>
      <c r="B1781" s="180" t="s">
        <v>385</v>
      </c>
      <c r="C1781" s="181">
        <v>0</v>
      </c>
      <c r="D1781" s="181">
        <v>0</v>
      </c>
      <c r="E1781" s="181">
        <v>0</v>
      </c>
      <c r="F1781" s="181">
        <v>0</v>
      </c>
      <c r="G1781" s="181">
        <v>0</v>
      </c>
      <c r="H1781" s="182">
        <v>0</v>
      </c>
      <c r="I1781" s="170"/>
    </row>
    <row r="1782" spans="1:9" x14ac:dyDescent="0.3">
      <c r="A1782" s="179">
        <v>611555</v>
      </c>
      <c r="B1782" s="180" t="s">
        <v>2232</v>
      </c>
      <c r="C1782" s="181">
        <v>0</v>
      </c>
      <c r="D1782" s="181">
        <v>0</v>
      </c>
      <c r="E1782" s="181">
        <v>0</v>
      </c>
      <c r="F1782" s="181">
        <v>0</v>
      </c>
      <c r="G1782" s="181">
        <v>0</v>
      </c>
      <c r="H1782" s="182">
        <v>0</v>
      </c>
      <c r="I1782" s="170"/>
    </row>
    <row r="1783" spans="1:9" x14ac:dyDescent="0.3">
      <c r="A1783" s="179">
        <v>611560</v>
      </c>
      <c r="B1783" s="180" t="s">
        <v>221</v>
      </c>
      <c r="C1783" s="181">
        <v>0</v>
      </c>
      <c r="D1783" s="181">
        <v>0</v>
      </c>
      <c r="E1783" s="181">
        <v>0</v>
      </c>
      <c r="F1783" s="181">
        <v>0</v>
      </c>
      <c r="G1783" s="181">
        <v>0</v>
      </c>
      <c r="H1783" s="182">
        <v>0</v>
      </c>
      <c r="I1783" s="170"/>
    </row>
    <row r="1784" spans="1:9" x14ac:dyDescent="0.3">
      <c r="A1784" s="175">
        <v>612000</v>
      </c>
      <c r="B1784" s="176" t="s">
        <v>383</v>
      </c>
      <c r="C1784" s="177">
        <v>0</v>
      </c>
      <c r="D1784" s="177">
        <v>0</v>
      </c>
      <c r="E1784" s="177">
        <v>0</v>
      </c>
      <c r="F1784" s="177">
        <v>0</v>
      </c>
      <c r="G1784" s="177">
        <v>0</v>
      </c>
      <c r="H1784" s="178">
        <v>0</v>
      </c>
      <c r="I1784" s="170"/>
    </row>
    <row r="1785" spans="1:9" x14ac:dyDescent="0.3">
      <c r="A1785" s="179">
        <v>612001</v>
      </c>
      <c r="B1785" s="180" t="s">
        <v>2233</v>
      </c>
      <c r="C1785" s="181">
        <v>0</v>
      </c>
      <c r="D1785" s="181">
        <v>0</v>
      </c>
      <c r="E1785" s="181">
        <v>0</v>
      </c>
      <c r="F1785" s="181">
        <v>0</v>
      </c>
      <c r="G1785" s="181">
        <v>0</v>
      </c>
      <c r="H1785" s="182">
        <v>0</v>
      </c>
      <c r="I1785" s="170"/>
    </row>
    <row r="1786" spans="1:9" x14ac:dyDescent="0.3">
      <c r="A1786" s="179">
        <v>612002</v>
      </c>
      <c r="B1786" s="180" t="s">
        <v>381</v>
      </c>
      <c r="C1786" s="181">
        <v>0</v>
      </c>
      <c r="D1786" s="181">
        <v>0</v>
      </c>
      <c r="E1786" s="181">
        <v>0</v>
      </c>
      <c r="F1786" s="181">
        <v>0</v>
      </c>
      <c r="G1786" s="181">
        <v>0</v>
      </c>
      <c r="H1786" s="182">
        <v>0</v>
      </c>
      <c r="I1786" s="170"/>
    </row>
    <row r="1787" spans="1:9" x14ac:dyDescent="0.3">
      <c r="A1787" s="179">
        <v>612003</v>
      </c>
      <c r="B1787" s="180" t="s">
        <v>380</v>
      </c>
      <c r="C1787" s="181">
        <v>0</v>
      </c>
      <c r="D1787" s="181">
        <v>0</v>
      </c>
      <c r="E1787" s="181">
        <v>0</v>
      </c>
      <c r="F1787" s="181">
        <v>0</v>
      </c>
      <c r="G1787" s="181">
        <v>0</v>
      </c>
      <c r="H1787" s="182">
        <v>0</v>
      </c>
      <c r="I1787" s="170"/>
    </row>
    <row r="1788" spans="1:9" x14ac:dyDescent="0.3">
      <c r="A1788" s="179">
        <v>612004</v>
      </c>
      <c r="B1788" s="180" t="s">
        <v>2234</v>
      </c>
      <c r="C1788" s="181">
        <v>0</v>
      </c>
      <c r="D1788" s="181">
        <v>0</v>
      </c>
      <c r="E1788" s="181">
        <v>0</v>
      </c>
      <c r="F1788" s="181">
        <v>0</v>
      </c>
      <c r="G1788" s="181">
        <v>0</v>
      </c>
      <c r="H1788" s="182">
        <v>0</v>
      </c>
      <c r="I1788" s="170"/>
    </row>
    <row r="1789" spans="1:9" x14ac:dyDescent="0.3">
      <c r="A1789" s="179">
        <v>612005</v>
      </c>
      <c r="B1789" s="180" t="s">
        <v>2235</v>
      </c>
      <c r="C1789" s="181">
        <v>0</v>
      </c>
      <c r="D1789" s="181">
        <v>0</v>
      </c>
      <c r="E1789" s="181">
        <v>0</v>
      </c>
      <c r="F1789" s="181">
        <v>0</v>
      </c>
      <c r="G1789" s="181">
        <v>0</v>
      </c>
      <c r="H1789" s="182">
        <v>0</v>
      </c>
      <c r="I1789" s="170"/>
    </row>
    <row r="1790" spans="1:9" x14ac:dyDescent="0.3">
      <c r="A1790" s="179">
        <v>612006</v>
      </c>
      <c r="B1790" s="180" t="s">
        <v>2236</v>
      </c>
      <c r="C1790" s="181">
        <v>0</v>
      </c>
      <c r="D1790" s="181">
        <v>0</v>
      </c>
      <c r="E1790" s="181">
        <v>0</v>
      </c>
      <c r="F1790" s="181">
        <v>0</v>
      </c>
      <c r="G1790" s="181">
        <v>0</v>
      </c>
      <c r="H1790" s="182">
        <v>0</v>
      </c>
      <c r="I1790" s="170"/>
    </row>
    <row r="1791" spans="1:9" x14ac:dyDescent="0.3">
      <c r="A1791" s="179">
        <v>612007</v>
      </c>
      <c r="B1791" s="180" t="s">
        <v>2237</v>
      </c>
      <c r="C1791" s="181">
        <v>0</v>
      </c>
      <c r="D1791" s="181">
        <v>0</v>
      </c>
      <c r="E1791" s="181">
        <v>0</v>
      </c>
      <c r="F1791" s="181">
        <v>0</v>
      </c>
      <c r="G1791" s="181">
        <v>0</v>
      </c>
      <c r="H1791" s="182">
        <v>0</v>
      </c>
      <c r="I1791" s="170"/>
    </row>
    <row r="1792" spans="1:9" x14ac:dyDescent="0.3">
      <c r="A1792" s="179">
        <v>612008</v>
      </c>
      <c r="B1792" s="180" t="s">
        <v>2238</v>
      </c>
      <c r="C1792" s="181">
        <v>0</v>
      </c>
      <c r="D1792" s="181">
        <v>0</v>
      </c>
      <c r="E1792" s="181">
        <v>0</v>
      </c>
      <c r="F1792" s="181">
        <v>0</v>
      </c>
      <c r="G1792" s="181">
        <v>0</v>
      </c>
      <c r="H1792" s="182">
        <v>0</v>
      </c>
      <c r="I1792" s="170"/>
    </row>
    <row r="1793" spans="1:9" x14ac:dyDescent="0.3">
      <c r="A1793" s="179">
        <v>612009</v>
      </c>
      <c r="B1793" s="180" t="s">
        <v>2239</v>
      </c>
      <c r="C1793" s="181">
        <v>0</v>
      </c>
      <c r="D1793" s="181">
        <v>0</v>
      </c>
      <c r="E1793" s="181">
        <v>0</v>
      </c>
      <c r="F1793" s="181">
        <v>0</v>
      </c>
      <c r="G1793" s="181">
        <v>0</v>
      </c>
      <c r="H1793" s="182">
        <v>0</v>
      </c>
      <c r="I1793" s="170"/>
    </row>
    <row r="1794" spans="1:9" x14ac:dyDescent="0.3">
      <c r="A1794" s="179">
        <v>612010</v>
      </c>
      <c r="B1794" s="180" t="s">
        <v>2240</v>
      </c>
      <c r="C1794" s="181">
        <v>0</v>
      </c>
      <c r="D1794" s="181">
        <v>0</v>
      </c>
      <c r="E1794" s="181">
        <v>0</v>
      </c>
      <c r="F1794" s="181">
        <v>0</v>
      </c>
      <c r="G1794" s="181">
        <v>0</v>
      </c>
      <c r="H1794" s="182">
        <v>0</v>
      </c>
      <c r="I1794" s="170"/>
    </row>
    <row r="1795" spans="1:9" x14ac:dyDescent="0.3">
      <c r="A1795" s="179">
        <v>612011</v>
      </c>
      <c r="B1795" s="180" t="s">
        <v>2241</v>
      </c>
      <c r="C1795" s="181">
        <v>0</v>
      </c>
      <c r="D1795" s="181">
        <v>0</v>
      </c>
      <c r="E1795" s="181">
        <v>0</v>
      </c>
      <c r="F1795" s="181">
        <v>0</v>
      </c>
      <c r="G1795" s="181">
        <v>0</v>
      </c>
      <c r="H1795" s="182">
        <v>0</v>
      </c>
      <c r="I1795" s="170"/>
    </row>
    <row r="1796" spans="1:9" x14ac:dyDescent="0.3">
      <c r="A1796" s="179">
        <v>612012</v>
      </c>
      <c r="B1796" s="180" t="s">
        <v>2242</v>
      </c>
      <c r="C1796" s="181">
        <v>0</v>
      </c>
      <c r="D1796" s="181">
        <v>0</v>
      </c>
      <c r="E1796" s="181">
        <v>0</v>
      </c>
      <c r="F1796" s="181">
        <v>0</v>
      </c>
      <c r="G1796" s="181">
        <v>0</v>
      </c>
      <c r="H1796" s="182">
        <v>0</v>
      </c>
      <c r="I1796" s="170"/>
    </row>
    <row r="1797" spans="1:9" x14ac:dyDescent="0.3">
      <c r="A1797" s="179">
        <v>612013</v>
      </c>
      <c r="B1797" s="180" t="s">
        <v>2243</v>
      </c>
      <c r="C1797" s="181">
        <v>0</v>
      </c>
      <c r="D1797" s="181">
        <v>0</v>
      </c>
      <c r="E1797" s="181">
        <v>0</v>
      </c>
      <c r="F1797" s="181">
        <v>0</v>
      </c>
      <c r="G1797" s="181">
        <v>0</v>
      </c>
      <c r="H1797" s="182">
        <v>0</v>
      </c>
      <c r="I1797" s="170"/>
    </row>
    <row r="1798" spans="1:9" x14ac:dyDescent="0.3">
      <c r="A1798" s="179">
        <v>612014</v>
      </c>
      <c r="B1798" s="180" t="s">
        <v>2244</v>
      </c>
      <c r="C1798" s="181">
        <v>0</v>
      </c>
      <c r="D1798" s="181">
        <v>0</v>
      </c>
      <c r="E1798" s="181">
        <v>0</v>
      </c>
      <c r="F1798" s="181">
        <v>0</v>
      </c>
      <c r="G1798" s="181">
        <v>0</v>
      </c>
      <c r="H1798" s="182">
        <v>0</v>
      </c>
      <c r="I1798" s="170"/>
    </row>
    <row r="1799" spans="1:9" x14ac:dyDescent="0.3">
      <c r="A1799" s="179">
        <v>612015</v>
      </c>
      <c r="B1799" s="180" t="s">
        <v>2245</v>
      </c>
      <c r="C1799" s="181">
        <v>0</v>
      </c>
      <c r="D1799" s="181">
        <v>0</v>
      </c>
      <c r="E1799" s="181">
        <v>0</v>
      </c>
      <c r="F1799" s="181">
        <v>0</v>
      </c>
      <c r="G1799" s="181">
        <v>0</v>
      </c>
      <c r="H1799" s="182">
        <v>0</v>
      </c>
      <c r="I1799" s="170"/>
    </row>
    <row r="1800" spans="1:9" x14ac:dyDescent="0.3">
      <c r="A1800" s="179">
        <v>612016</v>
      </c>
      <c r="B1800" s="180" t="s">
        <v>2246</v>
      </c>
      <c r="C1800" s="181">
        <v>0</v>
      </c>
      <c r="D1800" s="181">
        <v>0</v>
      </c>
      <c r="E1800" s="181">
        <v>0</v>
      </c>
      <c r="F1800" s="181">
        <v>0</v>
      </c>
      <c r="G1800" s="181">
        <v>0</v>
      </c>
      <c r="H1800" s="182">
        <v>0</v>
      </c>
      <c r="I1800" s="170"/>
    </row>
    <row r="1801" spans="1:9" x14ac:dyDescent="0.3">
      <c r="A1801" s="179">
        <v>612017</v>
      </c>
      <c r="B1801" s="180" t="s">
        <v>2247</v>
      </c>
      <c r="C1801" s="181">
        <v>0</v>
      </c>
      <c r="D1801" s="181">
        <v>0</v>
      </c>
      <c r="E1801" s="181">
        <v>0</v>
      </c>
      <c r="F1801" s="181">
        <v>0</v>
      </c>
      <c r="G1801" s="181">
        <v>0</v>
      </c>
      <c r="H1801" s="182">
        <v>0</v>
      </c>
      <c r="I1801" s="170"/>
    </row>
    <row r="1802" spans="1:9" x14ac:dyDescent="0.3">
      <c r="A1802" s="179">
        <v>612018</v>
      </c>
      <c r="B1802" s="180" t="s">
        <v>2248</v>
      </c>
      <c r="C1802" s="181">
        <v>0</v>
      </c>
      <c r="D1802" s="181">
        <v>0</v>
      </c>
      <c r="E1802" s="181">
        <v>0</v>
      </c>
      <c r="F1802" s="181">
        <v>0</v>
      </c>
      <c r="G1802" s="181">
        <v>0</v>
      </c>
      <c r="H1802" s="182">
        <v>0</v>
      </c>
      <c r="I1802" s="170"/>
    </row>
    <row r="1803" spans="1:9" x14ac:dyDescent="0.3">
      <c r="A1803" s="179">
        <v>612019</v>
      </c>
      <c r="B1803" s="180" t="s">
        <v>2249</v>
      </c>
      <c r="C1803" s="181">
        <v>0</v>
      </c>
      <c r="D1803" s="181">
        <v>0</v>
      </c>
      <c r="E1803" s="181">
        <v>0</v>
      </c>
      <c r="F1803" s="181">
        <v>0</v>
      </c>
      <c r="G1803" s="181">
        <v>0</v>
      </c>
      <c r="H1803" s="182">
        <v>0</v>
      </c>
      <c r="I1803" s="170"/>
    </row>
    <row r="1804" spans="1:9" x14ac:dyDescent="0.3">
      <c r="A1804" s="179">
        <v>612020</v>
      </c>
      <c r="B1804" s="180" t="s">
        <v>2250</v>
      </c>
      <c r="C1804" s="181">
        <v>0</v>
      </c>
      <c r="D1804" s="181">
        <v>0</v>
      </c>
      <c r="E1804" s="181">
        <v>0</v>
      </c>
      <c r="F1804" s="181">
        <v>0</v>
      </c>
      <c r="G1804" s="181">
        <v>0</v>
      </c>
      <c r="H1804" s="182">
        <v>0</v>
      </c>
      <c r="I1804" s="170"/>
    </row>
    <row r="1805" spans="1:9" x14ac:dyDescent="0.3">
      <c r="A1805" s="179">
        <v>612021</v>
      </c>
      <c r="B1805" s="180" t="s">
        <v>362</v>
      </c>
      <c r="C1805" s="181">
        <v>0</v>
      </c>
      <c r="D1805" s="181">
        <v>0</v>
      </c>
      <c r="E1805" s="181">
        <v>0</v>
      </c>
      <c r="F1805" s="181">
        <v>0</v>
      </c>
      <c r="G1805" s="181">
        <v>0</v>
      </c>
      <c r="H1805" s="182">
        <v>0</v>
      </c>
      <c r="I1805" s="170"/>
    </row>
    <row r="1806" spans="1:9" x14ac:dyDescent="0.3">
      <c r="A1806" s="179">
        <v>612022</v>
      </c>
      <c r="B1806" s="180" t="s">
        <v>2251</v>
      </c>
      <c r="C1806" s="181">
        <v>0</v>
      </c>
      <c r="D1806" s="181">
        <v>0</v>
      </c>
      <c r="E1806" s="181">
        <v>0</v>
      </c>
      <c r="F1806" s="181">
        <v>0</v>
      </c>
      <c r="G1806" s="181">
        <v>0</v>
      </c>
      <c r="H1806" s="182">
        <v>0</v>
      </c>
      <c r="I1806" s="170"/>
    </row>
    <row r="1807" spans="1:9" x14ac:dyDescent="0.3">
      <c r="A1807" s="179">
        <v>612023</v>
      </c>
      <c r="B1807" s="180" t="s">
        <v>2252</v>
      </c>
      <c r="C1807" s="181">
        <v>0</v>
      </c>
      <c r="D1807" s="181">
        <v>0</v>
      </c>
      <c r="E1807" s="181">
        <v>0</v>
      </c>
      <c r="F1807" s="181">
        <v>0</v>
      </c>
      <c r="G1807" s="181">
        <v>0</v>
      </c>
      <c r="H1807" s="182">
        <v>0</v>
      </c>
      <c r="I1807" s="170"/>
    </row>
    <row r="1808" spans="1:9" x14ac:dyDescent="0.3">
      <c r="A1808" s="179">
        <v>612024</v>
      </c>
      <c r="B1808" s="180" t="s">
        <v>2253</v>
      </c>
      <c r="C1808" s="181">
        <v>0</v>
      </c>
      <c r="D1808" s="181">
        <v>0</v>
      </c>
      <c r="E1808" s="181">
        <v>0</v>
      </c>
      <c r="F1808" s="181">
        <v>0</v>
      </c>
      <c r="G1808" s="181">
        <v>0</v>
      </c>
      <c r="H1808" s="182">
        <v>0</v>
      </c>
      <c r="I1808" s="170"/>
    </row>
    <row r="1809" spans="1:9" x14ac:dyDescent="0.3">
      <c r="A1809" s="179">
        <v>612025</v>
      </c>
      <c r="B1809" s="180" t="s">
        <v>2254</v>
      </c>
      <c r="C1809" s="181">
        <v>0</v>
      </c>
      <c r="D1809" s="181">
        <v>0</v>
      </c>
      <c r="E1809" s="181">
        <v>0</v>
      </c>
      <c r="F1809" s="181">
        <v>0</v>
      </c>
      <c r="G1809" s="181">
        <v>0</v>
      </c>
      <c r="H1809" s="182">
        <v>0</v>
      </c>
      <c r="I1809" s="170"/>
    </row>
    <row r="1810" spans="1:9" x14ac:dyDescent="0.3">
      <c r="A1810" s="179">
        <v>612026</v>
      </c>
      <c r="B1810" s="180" t="s">
        <v>2255</v>
      </c>
      <c r="C1810" s="181">
        <v>0</v>
      </c>
      <c r="D1810" s="181">
        <v>0</v>
      </c>
      <c r="E1810" s="181">
        <v>0</v>
      </c>
      <c r="F1810" s="181">
        <v>0</v>
      </c>
      <c r="G1810" s="181">
        <v>0</v>
      </c>
      <c r="H1810" s="182">
        <v>0</v>
      </c>
      <c r="I1810" s="170"/>
    </row>
    <row r="1811" spans="1:9" x14ac:dyDescent="0.3">
      <c r="A1811" s="179">
        <v>612027</v>
      </c>
      <c r="B1811" s="180" t="s">
        <v>2256</v>
      </c>
      <c r="C1811" s="181">
        <v>0</v>
      </c>
      <c r="D1811" s="181">
        <v>0</v>
      </c>
      <c r="E1811" s="181">
        <v>0</v>
      </c>
      <c r="F1811" s="181">
        <v>0</v>
      </c>
      <c r="G1811" s="181">
        <v>0</v>
      </c>
      <c r="H1811" s="182">
        <v>0</v>
      </c>
      <c r="I1811" s="170"/>
    </row>
    <row r="1812" spans="1:9" x14ac:dyDescent="0.3">
      <c r="A1812" s="179">
        <v>612028</v>
      </c>
      <c r="B1812" s="180" t="s">
        <v>2505</v>
      </c>
      <c r="C1812" s="181">
        <v>0</v>
      </c>
      <c r="D1812" s="181">
        <v>0</v>
      </c>
      <c r="E1812" s="181">
        <v>0</v>
      </c>
      <c r="F1812" s="181">
        <v>0</v>
      </c>
      <c r="G1812" s="181">
        <v>0</v>
      </c>
      <c r="H1812" s="182">
        <v>0</v>
      </c>
      <c r="I1812" s="170"/>
    </row>
    <row r="1813" spans="1:9" x14ac:dyDescent="0.3">
      <c r="A1813" s="179">
        <v>612029</v>
      </c>
      <c r="B1813" s="180" t="s">
        <v>2258</v>
      </c>
      <c r="C1813" s="181">
        <v>0</v>
      </c>
      <c r="D1813" s="181">
        <v>0</v>
      </c>
      <c r="E1813" s="181">
        <v>0</v>
      </c>
      <c r="F1813" s="181">
        <v>0</v>
      </c>
      <c r="G1813" s="181">
        <v>0</v>
      </c>
      <c r="H1813" s="182">
        <v>0</v>
      </c>
      <c r="I1813" s="170"/>
    </row>
    <row r="1814" spans="1:9" x14ac:dyDescent="0.3">
      <c r="A1814" s="179">
        <v>612030</v>
      </c>
      <c r="B1814" s="180" t="s">
        <v>2259</v>
      </c>
      <c r="C1814" s="181">
        <v>0</v>
      </c>
      <c r="D1814" s="181">
        <v>0</v>
      </c>
      <c r="E1814" s="181">
        <v>0</v>
      </c>
      <c r="F1814" s="181">
        <v>0</v>
      </c>
      <c r="G1814" s="181">
        <v>0</v>
      </c>
      <c r="H1814" s="182">
        <v>0</v>
      </c>
      <c r="I1814" s="170"/>
    </row>
    <row r="1815" spans="1:9" x14ac:dyDescent="0.3">
      <c r="A1815" s="179">
        <v>612031</v>
      </c>
      <c r="B1815" s="180" t="s">
        <v>2260</v>
      </c>
      <c r="C1815" s="181">
        <v>0</v>
      </c>
      <c r="D1815" s="181">
        <v>0</v>
      </c>
      <c r="E1815" s="181">
        <v>0</v>
      </c>
      <c r="F1815" s="181">
        <v>0</v>
      </c>
      <c r="G1815" s="181">
        <v>0</v>
      </c>
      <c r="H1815" s="182">
        <v>0</v>
      </c>
      <c r="I1815" s="170"/>
    </row>
    <row r="1816" spans="1:9" x14ac:dyDescent="0.3">
      <c r="A1816" s="179">
        <v>612032</v>
      </c>
      <c r="B1816" s="180" t="s">
        <v>2261</v>
      </c>
      <c r="C1816" s="181">
        <v>0</v>
      </c>
      <c r="D1816" s="181">
        <v>0</v>
      </c>
      <c r="E1816" s="181">
        <v>0</v>
      </c>
      <c r="F1816" s="181">
        <v>0</v>
      </c>
      <c r="G1816" s="181">
        <v>0</v>
      </c>
      <c r="H1816" s="182">
        <v>0</v>
      </c>
      <c r="I1816" s="170"/>
    </row>
    <row r="1817" spans="1:9" x14ac:dyDescent="0.3">
      <c r="A1817" s="179">
        <v>612033</v>
      </c>
      <c r="B1817" s="180" t="s">
        <v>2262</v>
      </c>
      <c r="C1817" s="181">
        <v>0</v>
      </c>
      <c r="D1817" s="181">
        <v>0</v>
      </c>
      <c r="E1817" s="181">
        <v>0</v>
      </c>
      <c r="F1817" s="181">
        <v>0</v>
      </c>
      <c r="G1817" s="181">
        <v>0</v>
      </c>
      <c r="H1817" s="182">
        <v>0</v>
      </c>
      <c r="I1817" s="170"/>
    </row>
    <row r="1818" spans="1:9" x14ac:dyDescent="0.3">
      <c r="A1818" s="179">
        <v>612034</v>
      </c>
      <c r="B1818" s="180" t="s">
        <v>349</v>
      </c>
      <c r="C1818" s="181">
        <v>0</v>
      </c>
      <c r="D1818" s="181">
        <v>0</v>
      </c>
      <c r="E1818" s="181">
        <v>0</v>
      </c>
      <c r="F1818" s="181">
        <v>0</v>
      </c>
      <c r="G1818" s="181">
        <v>0</v>
      </c>
      <c r="H1818" s="182">
        <v>0</v>
      </c>
      <c r="I1818" s="170"/>
    </row>
    <row r="1819" spans="1:9" x14ac:dyDescent="0.3">
      <c r="A1819" s="179">
        <v>612035</v>
      </c>
      <c r="B1819" s="180" t="s">
        <v>2263</v>
      </c>
      <c r="C1819" s="181">
        <v>0</v>
      </c>
      <c r="D1819" s="181">
        <v>0</v>
      </c>
      <c r="E1819" s="181">
        <v>0</v>
      </c>
      <c r="F1819" s="181">
        <v>0</v>
      </c>
      <c r="G1819" s="181">
        <v>0</v>
      </c>
      <c r="H1819" s="182">
        <v>0</v>
      </c>
      <c r="I1819" s="170"/>
    </row>
    <row r="1820" spans="1:9" x14ac:dyDescent="0.3">
      <c r="A1820" s="179">
        <v>612036</v>
      </c>
      <c r="B1820" s="180" t="s">
        <v>2264</v>
      </c>
      <c r="C1820" s="181">
        <v>0</v>
      </c>
      <c r="D1820" s="181">
        <v>0</v>
      </c>
      <c r="E1820" s="181">
        <v>0</v>
      </c>
      <c r="F1820" s="181">
        <v>0</v>
      </c>
      <c r="G1820" s="181">
        <v>0</v>
      </c>
      <c r="H1820" s="182">
        <v>0</v>
      </c>
      <c r="I1820" s="170"/>
    </row>
    <row r="1821" spans="1:9" x14ac:dyDescent="0.3">
      <c r="A1821" s="179">
        <v>612037</v>
      </c>
      <c r="B1821" s="180" t="s">
        <v>2265</v>
      </c>
      <c r="C1821" s="181">
        <v>0</v>
      </c>
      <c r="D1821" s="181">
        <v>0</v>
      </c>
      <c r="E1821" s="181">
        <v>0</v>
      </c>
      <c r="F1821" s="181">
        <v>0</v>
      </c>
      <c r="G1821" s="181">
        <v>0</v>
      </c>
      <c r="H1821" s="182">
        <v>0</v>
      </c>
      <c r="I1821" s="170"/>
    </row>
    <row r="1822" spans="1:9" x14ac:dyDescent="0.3">
      <c r="A1822" s="179">
        <v>612038</v>
      </c>
      <c r="B1822" s="180" t="s">
        <v>2266</v>
      </c>
      <c r="C1822" s="181">
        <v>0</v>
      </c>
      <c r="D1822" s="181">
        <v>0</v>
      </c>
      <c r="E1822" s="181">
        <v>0</v>
      </c>
      <c r="F1822" s="181">
        <v>0</v>
      </c>
      <c r="G1822" s="181">
        <v>0</v>
      </c>
      <c r="H1822" s="182">
        <v>0</v>
      </c>
      <c r="I1822" s="170"/>
    </row>
    <row r="1823" spans="1:9" x14ac:dyDescent="0.3">
      <c r="A1823" s="179">
        <v>612039</v>
      </c>
      <c r="B1823" s="180" t="s">
        <v>2267</v>
      </c>
      <c r="C1823" s="181">
        <v>0</v>
      </c>
      <c r="D1823" s="181">
        <v>0</v>
      </c>
      <c r="E1823" s="181">
        <v>0</v>
      </c>
      <c r="F1823" s="181">
        <v>0</v>
      </c>
      <c r="G1823" s="181">
        <v>0</v>
      </c>
      <c r="H1823" s="182">
        <v>0</v>
      </c>
      <c r="I1823" s="170"/>
    </row>
    <row r="1824" spans="1:9" x14ac:dyDescent="0.3">
      <c r="A1824" s="179">
        <v>612040</v>
      </c>
      <c r="B1824" s="180" t="s">
        <v>2268</v>
      </c>
      <c r="C1824" s="181">
        <v>0</v>
      </c>
      <c r="D1824" s="181">
        <v>0</v>
      </c>
      <c r="E1824" s="181">
        <v>0</v>
      </c>
      <c r="F1824" s="181">
        <v>0</v>
      </c>
      <c r="G1824" s="181">
        <v>0</v>
      </c>
      <c r="H1824" s="182">
        <v>0</v>
      </c>
      <c r="I1824" s="170"/>
    </row>
    <row r="1825" spans="1:9" x14ac:dyDescent="0.3">
      <c r="A1825" s="179">
        <v>612041</v>
      </c>
      <c r="B1825" s="180" t="s">
        <v>2269</v>
      </c>
      <c r="C1825" s="181">
        <v>0</v>
      </c>
      <c r="D1825" s="181">
        <v>0</v>
      </c>
      <c r="E1825" s="181">
        <v>0</v>
      </c>
      <c r="F1825" s="181">
        <v>0</v>
      </c>
      <c r="G1825" s="181">
        <v>0</v>
      </c>
      <c r="H1825" s="182">
        <v>0</v>
      </c>
      <c r="I1825" s="170"/>
    </row>
    <row r="1826" spans="1:9" x14ac:dyDescent="0.3">
      <c r="A1826" s="179">
        <v>612042</v>
      </c>
      <c r="B1826" s="180" t="s">
        <v>2270</v>
      </c>
      <c r="C1826" s="181">
        <v>0</v>
      </c>
      <c r="D1826" s="181">
        <v>0</v>
      </c>
      <c r="E1826" s="181">
        <v>0</v>
      </c>
      <c r="F1826" s="181">
        <v>0</v>
      </c>
      <c r="G1826" s="181">
        <v>0</v>
      </c>
      <c r="H1826" s="182">
        <v>0</v>
      </c>
      <c r="I1826" s="170"/>
    </row>
    <row r="1827" spans="1:9" x14ac:dyDescent="0.3">
      <c r="A1827" s="179">
        <v>612043</v>
      </c>
      <c r="B1827" s="180" t="s">
        <v>2271</v>
      </c>
      <c r="C1827" s="181">
        <v>0</v>
      </c>
      <c r="D1827" s="181">
        <v>0</v>
      </c>
      <c r="E1827" s="181">
        <v>0</v>
      </c>
      <c r="F1827" s="181">
        <v>0</v>
      </c>
      <c r="G1827" s="181">
        <v>0</v>
      </c>
      <c r="H1827" s="182">
        <v>0</v>
      </c>
      <c r="I1827" s="170"/>
    </row>
    <row r="1828" spans="1:9" x14ac:dyDescent="0.3">
      <c r="A1828" s="179">
        <v>612044</v>
      </c>
      <c r="B1828" s="180" t="s">
        <v>2272</v>
      </c>
      <c r="C1828" s="181">
        <v>0</v>
      </c>
      <c r="D1828" s="181">
        <v>0</v>
      </c>
      <c r="E1828" s="181">
        <v>0</v>
      </c>
      <c r="F1828" s="181">
        <v>0</v>
      </c>
      <c r="G1828" s="181">
        <v>0</v>
      </c>
      <c r="H1828" s="182">
        <v>0</v>
      </c>
      <c r="I1828" s="170"/>
    </row>
    <row r="1829" spans="1:9" x14ac:dyDescent="0.3">
      <c r="A1829" s="179">
        <v>612045</v>
      </c>
      <c r="B1829" s="180" t="s">
        <v>2273</v>
      </c>
      <c r="C1829" s="181">
        <v>0</v>
      </c>
      <c r="D1829" s="181">
        <v>0</v>
      </c>
      <c r="E1829" s="181">
        <v>0</v>
      </c>
      <c r="F1829" s="181">
        <v>0</v>
      </c>
      <c r="G1829" s="181">
        <v>0</v>
      </c>
      <c r="H1829" s="182">
        <v>0</v>
      </c>
      <c r="I1829" s="170"/>
    </row>
    <row r="1830" spans="1:9" x14ac:dyDescent="0.3">
      <c r="A1830" s="179">
        <v>612046</v>
      </c>
      <c r="B1830" s="180" t="s">
        <v>2274</v>
      </c>
      <c r="C1830" s="181">
        <v>0</v>
      </c>
      <c r="D1830" s="181">
        <v>0</v>
      </c>
      <c r="E1830" s="181">
        <v>0</v>
      </c>
      <c r="F1830" s="181">
        <v>0</v>
      </c>
      <c r="G1830" s="181">
        <v>0</v>
      </c>
      <c r="H1830" s="182">
        <v>0</v>
      </c>
      <c r="I1830" s="170"/>
    </row>
    <row r="1831" spans="1:9" x14ac:dyDescent="0.3">
      <c r="A1831" s="179">
        <v>612047</v>
      </c>
      <c r="B1831" s="180" t="s">
        <v>2275</v>
      </c>
      <c r="C1831" s="181">
        <v>0</v>
      </c>
      <c r="D1831" s="181">
        <v>0</v>
      </c>
      <c r="E1831" s="181">
        <v>0</v>
      </c>
      <c r="F1831" s="181">
        <v>0</v>
      </c>
      <c r="G1831" s="181">
        <v>0</v>
      </c>
      <c r="H1831" s="182">
        <v>0</v>
      </c>
      <c r="I1831" s="170"/>
    </row>
    <row r="1832" spans="1:9" x14ac:dyDescent="0.3">
      <c r="A1832" s="179">
        <v>612048</v>
      </c>
      <c r="B1832" s="180" t="s">
        <v>2276</v>
      </c>
      <c r="C1832" s="181">
        <v>0</v>
      </c>
      <c r="D1832" s="181">
        <v>0</v>
      </c>
      <c r="E1832" s="181">
        <v>0</v>
      </c>
      <c r="F1832" s="181">
        <v>0</v>
      </c>
      <c r="G1832" s="181">
        <v>0</v>
      </c>
      <c r="H1832" s="182">
        <v>0</v>
      </c>
      <c r="I1832" s="170"/>
    </row>
    <row r="1833" spans="1:9" x14ac:dyDescent="0.3">
      <c r="A1833" s="179">
        <v>612049</v>
      </c>
      <c r="B1833" s="180" t="s">
        <v>2277</v>
      </c>
      <c r="C1833" s="181">
        <v>0</v>
      </c>
      <c r="D1833" s="181">
        <v>0</v>
      </c>
      <c r="E1833" s="181">
        <v>0</v>
      </c>
      <c r="F1833" s="181">
        <v>0</v>
      </c>
      <c r="G1833" s="181">
        <v>0</v>
      </c>
      <c r="H1833" s="182">
        <v>0</v>
      </c>
      <c r="I1833" s="170"/>
    </row>
    <row r="1834" spans="1:9" x14ac:dyDescent="0.3">
      <c r="A1834" s="179">
        <v>612050</v>
      </c>
      <c r="B1834" s="180" t="s">
        <v>2278</v>
      </c>
      <c r="C1834" s="181">
        <v>0</v>
      </c>
      <c r="D1834" s="181">
        <v>0</v>
      </c>
      <c r="E1834" s="181">
        <v>0</v>
      </c>
      <c r="F1834" s="181">
        <v>0</v>
      </c>
      <c r="G1834" s="181">
        <v>0</v>
      </c>
      <c r="H1834" s="182">
        <v>0</v>
      </c>
      <c r="I1834" s="170"/>
    </row>
    <row r="1835" spans="1:9" x14ac:dyDescent="0.3">
      <c r="A1835" s="179">
        <v>612051</v>
      </c>
      <c r="B1835" s="180" t="s">
        <v>2279</v>
      </c>
      <c r="C1835" s="181">
        <v>0</v>
      </c>
      <c r="D1835" s="181">
        <v>0</v>
      </c>
      <c r="E1835" s="181">
        <v>0</v>
      </c>
      <c r="F1835" s="181">
        <v>0</v>
      </c>
      <c r="G1835" s="181">
        <v>0</v>
      </c>
      <c r="H1835" s="182">
        <v>0</v>
      </c>
      <c r="I1835" s="170"/>
    </row>
    <row r="1836" spans="1:9" x14ac:dyDescent="0.3">
      <c r="A1836" s="179">
        <v>612052</v>
      </c>
      <c r="B1836" s="180" t="s">
        <v>2280</v>
      </c>
      <c r="C1836" s="181">
        <v>0</v>
      </c>
      <c r="D1836" s="181">
        <v>0</v>
      </c>
      <c r="E1836" s="181">
        <v>0</v>
      </c>
      <c r="F1836" s="181">
        <v>0</v>
      </c>
      <c r="G1836" s="181">
        <v>0</v>
      </c>
      <c r="H1836" s="182">
        <v>0</v>
      </c>
      <c r="I1836" s="170"/>
    </row>
    <row r="1837" spans="1:9" x14ac:dyDescent="0.3">
      <c r="A1837" s="179">
        <v>612053</v>
      </c>
      <c r="B1837" s="180" t="s">
        <v>2281</v>
      </c>
      <c r="C1837" s="181">
        <v>0</v>
      </c>
      <c r="D1837" s="181">
        <v>0</v>
      </c>
      <c r="E1837" s="181">
        <v>0</v>
      </c>
      <c r="F1837" s="181">
        <v>0</v>
      </c>
      <c r="G1837" s="181">
        <v>0</v>
      </c>
      <c r="H1837" s="182">
        <v>0</v>
      </c>
      <c r="I1837" s="170"/>
    </row>
    <row r="1838" spans="1:9" x14ac:dyDescent="0.3">
      <c r="A1838" s="179">
        <v>612054</v>
      </c>
      <c r="B1838" s="180" t="s">
        <v>2282</v>
      </c>
      <c r="C1838" s="181">
        <v>0</v>
      </c>
      <c r="D1838" s="181">
        <v>0</v>
      </c>
      <c r="E1838" s="181">
        <v>0</v>
      </c>
      <c r="F1838" s="181">
        <v>0</v>
      </c>
      <c r="G1838" s="181">
        <v>0</v>
      </c>
      <c r="H1838" s="182">
        <v>0</v>
      </c>
      <c r="I1838" s="170"/>
    </row>
    <row r="1839" spans="1:9" x14ac:dyDescent="0.3">
      <c r="A1839" s="179">
        <v>612055</v>
      </c>
      <c r="B1839" s="180" t="s">
        <v>328</v>
      </c>
      <c r="C1839" s="181">
        <v>0</v>
      </c>
      <c r="D1839" s="181">
        <v>0</v>
      </c>
      <c r="E1839" s="181">
        <v>0</v>
      </c>
      <c r="F1839" s="181">
        <v>0</v>
      </c>
      <c r="G1839" s="181">
        <v>0</v>
      </c>
      <c r="H1839" s="182">
        <v>0</v>
      </c>
      <c r="I1839" s="170"/>
    </row>
    <row r="1840" spans="1:9" x14ac:dyDescent="0.3">
      <c r="A1840" s="179">
        <v>612056</v>
      </c>
      <c r="B1840" s="180" t="s">
        <v>2283</v>
      </c>
      <c r="C1840" s="181">
        <v>0</v>
      </c>
      <c r="D1840" s="181">
        <v>0</v>
      </c>
      <c r="E1840" s="181">
        <v>0</v>
      </c>
      <c r="F1840" s="181">
        <v>0</v>
      </c>
      <c r="G1840" s="181">
        <v>0</v>
      </c>
      <c r="H1840" s="182">
        <v>0</v>
      </c>
      <c r="I1840" s="170"/>
    </row>
    <row r="1841" spans="1:9" x14ac:dyDescent="0.3">
      <c r="A1841" s="179">
        <v>612057</v>
      </c>
      <c r="B1841" s="180" t="s">
        <v>2284</v>
      </c>
      <c r="C1841" s="181">
        <v>0</v>
      </c>
      <c r="D1841" s="181">
        <v>0</v>
      </c>
      <c r="E1841" s="181">
        <v>0</v>
      </c>
      <c r="F1841" s="181">
        <v>0</v>
      </c>
      <c r="G1841" s="181">
        <v>0</v>
      </c>
      <c r="H1841" s="182">
        <v>0</v>
      </c>
      <c r="I1841" s="170"/>
    </row>
    <row r="1842" spans="1:9" x14ac:dyDescent="0.3">
      <c r="A1842" s="179">
        <v>612058</v>
      </c>
      <c r="B1842" s="180" t="s">
        <v>325</v>
      </c>
      <c r="C1842" s="181">
        <v>0</v>
      </c>
      <c r="D1842" s="181">
        <v>0</v>
      </c>
      <c r="E1842" s="181">
        <v>0</v>
      </c>
      <c r="F1842" s="181">
        <v>0</v>
      </c>
      <c r="G1842" s="181">
        <v>0</v>
      </c>
      <c r="H1842" s="182">
        <v>0</v>
      </c>
      <c r="I1842" s="170"/>
    </row>
    <row r="1843" spans="1:9" x14ac:dyDescent="0.3">
      <c r="A1843" s="179">
        <v>612059</v>
      </c>
      <c r="B1843" s="180" t="s">
        <v>2285</v>
      </c>
      <c r="C1843" s="181">
        <v>0</v>
      </c>
      <c r="D1843" s="181">
        <v>0</v>
      </c>
      <c r="E1843" s="181">
        <v>0</v>
      </c>
      <c r="F1843" s="181">
        <v>0</v>
      </c>
      <c r="G1843" s="181">
        <v>0</v>
      </c>
      <c r="H1843" s="182">
        <v>0</v>
      </c>
      <c r="I1843" s="170"/>
    </row>
    <row r="1844" spans="1:9" x14ac:dyDescent="0.3">
      <c r="A1844" s="179">
        <v>612060</v>
      </c>
      <c r="B1844" s="180" t="s">
        <v>2286</v>
      </c>
      <c r="C1844" s="181">
        <v>0</v>
      </c>
      <c r="D1844" s="181">
        <v>0</v>
      </c>
      <c r="E1844" s="181">
        <v>0</v>
      </c>
      <c r="F1844" s="181">
        <v>0</v>
      </c>
      <c r="G1844" s="181">
        <v>0</v>
      </c>
      <c r="H1844" s="182">
        <v>0</v>
      </c>
      <c r="I1844" s="170"/>
    </row>
    <row r="1845" spans="1:9" x14ac:dyDescent="0.3">
      <c r="A1845" s="179">
        <v>612061</v>
      </c>
      <c r="B1845" s="180" t="s">
        <v>322</v>
      </c>
      <c r="C1845" s="181">
        <v>0</v>
      </c>
      <c r="D1845" s="181">
        <v>0</v>
      </c>
      <c r="E1845" s="181">
        <v>0</v>
      </c>
      <c r="F1845" s="181">
        <v>0</v>
      </c>
      <c r="G1845" s="181">
        <v>0</v>
      </c>
      <c r="H1845" s="182">
        <v>0</v>
      </c>
      <c r="I1845" s="170"/>
    </row>
    <row r="1846" spans="1:9" x14ac:dyDescent="0.3">
      <c r="A1846" s="179">
        <v>612062</v>
      </c>
      <c r="B1846" s="180" t="s">
        <v>2287</v>
      </c>
      <c r="C1846" s="181">
        <v>0</v>
      </c>
      <c r="D1846" s="181">
        <v>0</v>
      </c>
      <c r="E1846" s="181">
        <v>0</v>
      </c>
      <c r="F1846" s="181">
        <v>0</v>
      </c>
      <c r="G1846" s="181">
        <v>0</v>
      </c>
      <c r="H1846" s="182">
        <v>0</v>
      </c>
      <c r="I1846" s="170"/>
    </row>
    <row r="1847" spans="1:9" x14ac:dyDescent="0.3">
      <c r="A1847" s="179">
        <v>612063</v>
      </c>
      <c r="B1847" s="180" t="s">
        <v>2288</v>
      </c>
      <c r="C1847" s="181">
        <v>0</v>
      </c>
      <c r="D1847" s="181">
        <v>0</v>
      </c>
      <c r="E1847" s="181">
        <v>0</v>
      </c>
      <c r="F1847" s="181">
        <v>0</v>
      </c>
      <c r="G1847" s="181">
        <v>0</v>
      </c>
      <c r="H1847" s="182">
        <v>0</v>
      </c>
      <c r="I1847" s="170"/>
    </row>
    <row r="1848" spans="1:9" x14ac:dyDescent="0.3">
      <c r="A1848" s="179">
        <v>612064</v>
      </c>
      <c r="B1848" s="180" t="s">
        <v>2289</v>
      </c>
      <c r="C1848" s="181">
        <v>0</v>
      </c>
      <c r="D1848" s="181">
        <v>0</v>
      </c>
      <c r="E1848" s="181">
        <v>0</v>
      </c>
      <c r="F1848" s="181">
        <v>0</v>
      </c>
      <c r="G1848" s="181">
        <v>0</v>
      </c>
      <c r="H1848" s="182">
        <v>0</v>
      </c>
      <c r="I1848" s="170"/>
    </row>
    <row r="1849" spans="1:9" x14ac:dyDescent="0.3">
      <c r="A1849" s="179">
        <v>612065</v>
      </c>
      <c r="B1849" s="180" t="s">
        <v>2290</v>
      </c>
      <c r="C1849" s="181">
        <v>0</v>
      </c>
      <c r="D1849" s="181">
        <v>0</v>
      </c>
      <c r="E1849" s="181">
        <v>0</v>
      </c>
      <c r="F1849" s="181">
        <v>0</v>
      </c>
      <c r="G1849" s="181">
        <v>0</v>
      </c>
      <c r="H1849" s="182">
        <v>0</v>
      </c>
      <c r="I1849" s="170"/>
    </row>
    <row r="1850" spans="1:9" x14ac:dyDescent="0.3">
      <c r="A1850" s="179">
        <v>612066</v>
      </c>
      <c r="B1850" s="180" t="s">
        <v>2291</v>
      </c>
      <c r="C1850" s="181">
        <v>0</v>
      </c>
      <c r="D1850" s="181">
        <v>0</v>
      </c>
      <c r="E1850" s="181">
        <v>0</v>
      </c>
      <c r="F1850" s="181">
        <v>0</v>
      </c>
      <c r="G1850" s="181">
        <v>0</v>
      </c>
      <c r="H1850" s="182">
        <v>0</v>
      </c>
      <c r="I1850" s="170"/>
    </row>
    <row r="1851" spans="1:9" x14ac:dyDescent="0.3">
      <c r="A1851" s="179">
        <v>612067</v>
      </c>
      <c r="B1851" s="180" t="s">
        <v>2292</v>
      </c>
      <c r="C1851" s="181">
        <v>0</v>
      </c>
      <c r="D1851" s="181">
        <v>0</v>
      </c>
      <c r="E1851" s="181">
        <v>0</v>
      </c>
      <c r="F1851" s="181">
        <v>0</v>
      </c>
      <c r="G1851" s="181">
        <v>0</v>
      </c>
      <c r="H1851" s="182">
        <v>0</v>
      </c>
      <c r="I1851" s="170"/>
    </row>
    <row r="1852" spans="1:9" x14ac:dyDescent="0.3">
      <c r="A1852" s="179">
        <v>612068</v>
      </c>
      <c r="B1852" s="180" t="s">
        <v>2293</v>
      </c>
      <c r="C1852" s="181">
        <v>0</v>
      </c>
      <c r="D1852" s="181">
        <v>0</v>
      </c>
      <c r="E1852" s="181">
        <v>0</v>
      </c>
      <c r="F1852" s="181">
        <v>0</v>
      </c>
      <c r="G1852" s="181">
        <v>0</v>
      </c>
      <c r="H1852" s="182">
        <v>0</v>
      </c>
      <c r="I1852" s="170"/>
    </row>
    <row r="1853" spans="1:9" x14ac:dyDescent="0.3">
      <c r="A1853" s="179">
        <v>612069</v>
      </c>
      <c r="B1853" s="180" t="s">
        <v>2294</v>
      </c>
      <c r="C1853" s="181">
        <v>0</v>
      </c>
      <c r="D1853" s="181">
        <v>0</v>
      </c>
      <c r="E1853" s="181">
        <v>0</v>
      </c>
      <c r="F1853" s="181">
        <v>0</v>
      </c>
      <c r="G1853" s="181">
        <v>0</v>
      </c>
      <c r="H1853" s="182">
        <v>0</v>
      </c>
      <c r="I1853" s="170"/>
    </row>
    <row r="1854" spans="1:9" x14ac:dyDescent="0.3">
      <c r="A1854" s="179">
        <v>612070</v>
      </c>
      <c r="B1854" s="180" t="s">
        <v>2295</v>
      </c>
      <c r="C1854" s="181">
        <v>0</v>
      </c>
      <c r="D1854" s="181">
        <v>0</v>
      </c>
      <c r="E1854" s="181">
        <v>0</v>
      </c>
      <c r="F1854" s="181">
        <v>0</v>
      </c>
      <c r="G1854" s="181">
        <v>0</v>
      </c>
      <c r="H1854" s="182">
        <v>0</v>
      </c>
      <c r="I1854" s="170"/>
    </row>
    <row r="1855" spans="1:9" x14ac:dyDescent="0.3">
      <c r="A1855" s="179">
        <v>612071</v>
      </c>
      <c r="B1855" s="180" t="s">
        <v>2296</v>
      </c>
      <c r="C1855" s="181">
        <v>0</v>
      </c>
      <c r="D1855" s="181">
        <v>0</v>
      </c>
      <c r="E1855" s="181">
        <v>0</v>
      </c>
      <c r="F1855" s="181">
        <v>0</v>
      </c>
      <c r="G1855" s="181">
        <v>0</v>
      </c>
      <c r="H1855" s="182">
        <v>0</v>
      </c>
      <c r="I1855" s="170"/>
    </row>
    <row r="1856" spans="1:9" x14ac:dyDescent="0.3">
      <c r="A1856" s="179">
        <v>612072</v>
      </c>
      <c r="B1856" s="180" t="s">
        <v>2297</v>
      </c>
      <c r="C1856" s="181">
        <v>0</v>
      </c>
      <c r="D1856" s="181">
        <v>0</v>
      </c>
      <c r="E1856" s="181">
        <v>0</v>
      </c>
      <c r="F1856" s="181">
        <v>0</v>
      </c>
      <c r="G1856" s="181">
        <v>0</v>
      </c>
      <c r="H1856" s="182">
        <v>0</v>
      </c>
      <c r="I1856" s="170"/>
    </row>
    <row r="1857" spans="1:9" x14ac:dyDescent="0.3">
      <c r="A1857" s="179">
        <v>612073</v>
      </c>
      <c r="B1857" s="180" t="s">
        <v>2298</v>
      </c>
      <c r="C1857" s="181">
        <v>0</v>
      </c>
      <c r="D1857" s="181">
        <v>0</v>
      </c>
      <c r="E1857" s="181">
        <v>0</v>
      </c>
      <c r="F1857" s="181">
        <v>0</v>
      </c>
      <c r="G1857" s="181">
        <v>0</v>
      </c>
      <c r="H1857" s="182">
        <v>0</v>
      </c>
      <c r="I1857" s="170"/>
    </row>
    <row r="1858" spans="1:9" x14ac:dyDescent="0.3">
      <c r="A1858" s="179">
        <v>612074</v>
      </c>
      <c r="B1858" s="180" t="s">
        <v>2299</v>
      </c>
      <c r="C1858" s="181">
        <v>0</v>
      </c>
      <c r="D1858" s="181">
        <v>0</v>
      </c>
      <c r="E1858" s="181">
        <v>0</v>
      </c>
      <c r="F1858" s="181">
        <v>0</v>
      </c>
      <c r="G1858" s="181">
        <v>0</v>
      </c>
      <c r="H1858" s="182">
        <v>0</v>
      </c>
      <c r="I1858" s="170"/>
    </row>
    <row r="1859" spans="1:9" x14ac:dyDescent="0.3">
      <c r="A1859" s="179">
        <v>612075</v>
      </c>
      <c r="B1859" s="180" t="s">
        <v>2300</v>
      </c>
      <c r="C1859" s="181">
        <v>0</v>
      </c>
      <c r="D1859" s="181">
        <v>0</v>
      </c>
      <c r="E1859" s="181">
        <v>0</v>
      </c>
      <c r="F1859" s="181">
        <v>0</v>
      </c>
      <c r="G1859" s="181">
        <v>0</v>
      </c>
      <c r="H1859" s="182">
        <v>0</v>
      </c>
      <c r="I1859" s="170"/>
    </row>
    <row r="1860" spans="1:9" x14ac:dyDescent="0.3">
      <c r="A1860" s="179">
        <v>612076</v>
      </c>
      <c r="B1860" s="180" t="s">
        <v>2301</v>
      </c>
      <c r="C1860" s="181">
        <v>0</v>
      </c>
      <c r="D1860" s="181">
        <v>0</v>
      </c>
      <c r="E1860" s="181">
        <v>0</v>
      </c>
      <c r="F1860" s="181">
        <v>0</v>
      </c>
      <c r="G1860" s="181">
        <v>0</v>
      </c>
      <c r="H1860" s="182">
        <v>0</v>
      </c>
      <c r="I1860" s="170"/>
    </row>
    <row r="1861" spans="1:9" x14ac:dyDescent="0.3">
      <c r="A1861" s="179">
        <v>612077</v>
      </c>
      <c r="B1861" s="180" t="s">
        <v>2506</v>
      </c>
      <c r="C1861" s="181">
        <v>0</v>
      </c>
      <c r="D1861" s="181">
        <v>0</v>
      </c>
      <c r="E1861" s="181">
        <v>0</v>
      </c>
      <c r="F1861" s="181">
        <v>0</v>
      </c>
      <c r="G1861" s="181">
        <v>0</v>
      </c>
      <c r="H1861" s="182">
        <v>0</v>
      </c>
      <c r="I1861" s="170"/>
    </row>
    <row r="1862" spans="1:9" x14ac:dyDescent="0.3">
      <c r="A1862" s="179">
        <v>612078</v>
      </c>
      <c r="B1862" s="180" t="s">
        <v>2303</v>
      </c>
      <c r="C1862" s="181">
        <v>0</v>
      </c>
      <c r="D1862" s="181">
        <v>0</v>
      </c>
      <c r="E1862" s="181">
        <v>0</v>
      </c>
      <c r="F1862" s="181">
        <v>0</v>
      </c>
      <c r="G1862" s="181">
        <v>0</v>
      </c>
      <c r="H1862" s="182">
        <v>0</v>
      </c>
      <c r="I1862" s="170"/>
    </row>
    <row r="1863" spans="1:9" x14ac:dyDescent="0.3">
      <c r="A1863" s="179">
        <v>612079</v>
      </c>
      <c r="B1863" s="180" t="s">
        <v>2304</v>
      </c>
      <c r="C1863" s="181">
        <v>0</v>
      </c>
      <c r="D1863" s="181">
        <v>0</v>
      </c>
      <c r="E1863" s="181">
        <v>0</v>
      </c>
      <c r="F1863" s="181">
        <v>0</v>
      </c>
      <c r="G1863" s="181">
        <v>0</v>
      </c>
      <c r="H1863" s="182">
        <v>0</v>
      </c>
      <c r="I1863" s="170"/>
    </row>
    <row r="1864" spans="1:9" x14ac:dyDescent="0.3">
      <c r="A1864" s="179">
        <v>612080</v>
      </c>
      <c r="B1864" s="180" t="s">
        <v>2305</v>
      </c>
      <c r="C1864" s="181">
        <v>0</v>
      </c>
      <c r="D1864" s="181">
        <v>0</v>
      </c>
      <c r="E1864" s="181">
        <v>0</v>
      </c>
      <c r="F1864" s="181">
        <v>0</v>
      </c>
      <c r="G1864" s="181">
        <v>0</v>
      </c>
      <c r="H1864" s="182">
        <v>0</v>
      </c>
      <c r="I1864" s="170"/>
    </row>
    <row r="1865" spans="1:9" x14ac:dyDescent="0.3">
      <c r="A1865" s="179">
        <v>612081</v>
      </c>
      <c r="B1865" s="180" t="s">
        <v>2306</v>
      </c>
      <c r="C1865" s="181">
        <v>0</v>
      </c>
      <c r="D1865" s="181">
        <v>0</v>
      </c>
      <c r="E1865" s="181">
        <v>0</v>
      </c>
      <c r="F1865" s="181">
        <v>0</v>
      </c>
      <c r="G1865" s="181">
        <v>0</v>
      </c>
      <c r="H1865" s="182">
        <v>0</v>
      </c>
      <c r="I1865" s="170"/>
    </row>
    <row r="1866" spans="1:9" x14ac:dyDescent="0.3">
      <c r="A1866" s="179">
        <v>612082</v>
      </c>
      <c r="B1866" s="180" t="s">
        <v>2307</v>
      </c>
      <c r="C1866" s="181">
        <v>0</v>
      </c>
      <c r="D1866" s="181">
        <v>0</v>
      </c>
      <c r="E1866" s="181">
        <v>0</v>
      </c>
      <c r="F1866" s="181">
        <v>0</v>
      </c>
      <c r="G1866" s="181">
        <v>0</v>
      </c>
      <c r="H1866" s="182">
        <v>0</v>
      </c>
      <c r="I1866" s="170"/>
    </row>
    <row r="1867" spans="1:9" x14ac:dyDescent="0.3">
      <c r="A1867" s="179">
        <v>612083</v>
      </c>
      <c r="B1867" s="180" t="s">
        <v>2308</v>
      </c>
      <c r="C1867" s="181">
        <v>0</v>
      </c>
      <c r="D1867" s="181">
        <v>0</v>
      </c>
      <c r="E1867" s="181">
        <v>0</v>
      </c>
      <c r="F1867" s="181">
        <v>0</v>
      </c>
      <c r="G1867" s="181">
        <v>0</v>
      </c>
      <c r="H1867" s="182">
        <v>0</v>
      </c>
      <c r="I1867" s="170"/>
    </row>
    <row r="1868" spans="1:9" x14ac:dyDescent="0.3">
      <c r="A1868" s="179">
        <v>612084</v>
      </c>
      <c r="B1868" s="180" t="s">
        <v>2309</v>
      </c>
      <c r="C1868" s="181">
        <v>0</v>
      </c>
      <c r="D1868" s="181">
        <v>0</v>
      </c>
      <c r="E1868" s="181">
        <v>0</v>
      </c>
      <c r="F1868" s="181">
        <v>0</v>
      </c>
      <c r="G1868" s="181">
        <v>0</v>
      </c>
      <c r="H1868" s="182">
        <v>0</v>
      </c>
      <c r="I1868" s="170"/>
    </row>
    <row r="1869" spans="1:9" x14ac:dyDescent="0.3">
      <c r="A1869" s="179">
        <v>612085</v>
      </c>
      <c r="B1869" s="180" t="s">
        <v>2310</v>
      </c>
      <c r="C1869" s="181">
        <v>0</v>
      </c>
      <c r="D1869" s="181">
        <v>0</v>
      </c>
      <c r="E1869" s="181">
        <v>0</v>
      </c>
      <c r="F1869" s="181">
        <v>0</v>
      </c>
      <c r="G1869" s="181">
        <v>0</v>
      </c>
      <c r="H1869" s="182">
        <v>0</v>
      </c>
      <c r="I1869" s="170"/>
    </row>
    <row r="1870" spans="1:9" x14ac:dyDescent="0.3">
      <c r="A1870" s="179">
        <v>612086</v>
      </c>
      <c r="B1870" s="180" t="s">
        <v>2311</v>
      </c>
      <c r="C1870" s="181">
        <v>0</v>
      </c>
      <c r="D1870" s="181">
        <v>0</v>
      </c>
      <c r="E1870" s="181">
        <v>0</v>
      </c>
      <c r="F1870" s="181">
        <v>0</v>
      </c>
      <c r="G1870" s="181">
        <v>0</v>
      </c>
      <c r="H1870" s="182">
        <v>0</v>
      </c>
      <c r="I1870" s="170"/>
    </row>
    <row r="1871" spans="1:9" x14ac:dyDescent="0.3">
      <c r="A1871" s="179">
        <v>612087</v>
      </c>
      <c r="B1871" s="180" t="s">
        <v>2312</v>
      </c>
      <c r="C1871" s="181">
        <v>0</v>
      </c>
      <c r="D1871" s="181">
        <v>0</v>
      </c>
      <c r="E1871" s="181">
        <v>0</v>
      </c>
      <c r="F1871" s="181">
        <v>0</v>
      </c>
      <c r="G1871" s="181">
        <v>0</v>
      </c>
      <c r="H1871" s="182">
        <v>0</v>
      </c>
      <c r="I1871" s="170"/>
    </row>
    <row r="1872" spans="1:9" x14ac:dyDescent="0.3">
      <c r="A1872" s="179">
        <v>612088</v>
      </c>
      <c r="B1872" s="180" t="s">
        <v>2313</v>
      </c>
      <c r="C1872" s="181">
        <v>0</v>
      </c>
      <c r="D1872" s="181">
        <v>0</v>
      </c>
      <c r="E1872" s="181">
        <v>0</v>
      </c>
      <c r="F1872" s="181">
        <v>0</v>
      </c>
      <c r="G1872" s="181">
        <v>0</v>
      </c>
      <c r="H1872" s="182">
        <v>0</v>
      </c>
      <c r="I1872" s="170"/>
    </row>
    <row r="1873" spans="1:9" x14ac:dyDescent="0.3">
      <c r="A1873" s="179">
        <v>612089</v>
      </c>
      <c r="B1873" s="180" t="s">
        <v>2314</v>
      </c>
      <c r="C1873" s="181">
        <v>0</v>
      </c>
      <c r="D1873" s="181">
        <v>0</v>
      </c>
      <c r="E1873" s="181">
        <v>0</v>
      </c>
      <c r="F1873" s="181">
        <v>0</v>
      </c>
      <c r="G1873" s="181">
        <v>0</v>
      </c>
      <c r="H1873" s="182">
        <v>0</v>
      </c>
      <c r="I1873" s="170"/>
    </row>
    <row r="1874" spans="1:9" x14ac:dyDescent="0.3">
      <c r="A1874" s="179">
        <v>612090</v>
      </c>
      <c r="B1874" s="180" t="s">
        <v>2315</v>
      </c>
      <c r="C1874" s="181">
        <v>0</v>
      </c>
      <c r="D1874" s="181">
        <v>0</v>
      </c>
      <c r="E1874" s="181">
        <v>0</v>
      </c>
      <c r="F1874" s="181">
        <v>0</v>
      </c>
      <c r="G1874" s="181">
        <v>0</v>
      </c>
      <c r="H1874" s="182">
        <v>0</v>
      </c>
      <c r="I1874" s="170"/>
    </row>
    <row r="1875" spans="1:9" x14ac:dyDescent="0.3">
      <c r="A1875" s="179">
        <v>612091</v>
      </c>
      <c r="B1875" s="180" t="s">
        <v>292</v>
      </c>
      <c r="C1875" s="181">
        <v>0</v>
      </c>
      <c r="D1875" s="181">
        <v>0</v>
      </c>
      <c r="E1875" s="181">
        <v>0</v>
      </c>
      <c r="F1875" s="181">
        <v>0</v>
      </c>
      <c r="G1875" s="181">
        <v>0</v>
      </c>
      <c r="H1875" s="182">
        <v>0</v>
      </c>
      <c r="I1875" s="170"/>
    </row>
    <row r="1876" spans="1:9" x14ac:dyDescent="0.3">
      <c r="A1876" s="179">
        <v>612095</v>
      </c>
      <c r="B1876" s="180" t="s">
        <v>291</v>
      </c>
      <c r="C1876" s="181">
        <v>0</v>
      </c>
      <c r="D1876" s="181">
        <v>0</v>
      </c>
      <c r="E1876" s="181">
        <v>0</v>
      </c>
      <c r="F1876" s="181">
        <v>0</v>
      </c>
      <c r="G1876" s="181">
        <v>0</v>
      </c>
      <c r="H1876" s="182">
        <v>0</v>
      </c>
      <c r="I1876" s="170"/>
    </row>
    <row r="1877" spans="1:9" x14ac:dyDescent="0.3">
      <c r="A1877" s="175">
        <v>612500</v>
      </c>
      <c r="B1877" s="176" t="s">
        <v>290</v>
      </c>
      <c r="C1877" s="177">
        <v>0</v>
      </c>
      <c r="D1877" s="177">
        <v>0</v>
      </c>
      <c r="E1877" s="177">
        <v>0</v>
      </c>
      <c r="F1877" s="177">
        <v>0</v>
      </c>
      <c r="G1877" s="177">
        <v>0</v>
      </c>
      <c r="H1877" s="178">
        <v>0</v>
      </c>
      <c r="I1877" s="170"/>
    </row>
    <row r="1878" spans="1:9" x14ac:dyDescent="0.3">
      <c r="A1878" s="179">
        <v>612505</v>
      </c>
      <c r="B1878" s="180" t="s">
        <v>2316</v>
      </c>
      <c r="C1878" s="181">
        <v>0</v>
      </c>
      <c r="D1878" s="181">
        <v>0</v>
      </c>
      <c r="E1878" s="181">
        <v>0</v>
      </c>
      <c r="F1878" s="181">
        <v>0</v>
      </c>
      <c r="G1878" s="181">
        <v>0</v>
      </c>
      <c r="H1878" s="182">
        <v>0</v>
      </c>
      <c r="I1878" s="170"/>
    </row>
    <row r="1879" spans="1:9" x14ac:dyDescent="0.3">
      <c r="A1879" s="179">
        <v>612510</v>
      </c>
      <c r="B1879" s="180" t="s">
        <v>2317</v>
      </c>
      <c r="C1879" s="181">
        <v>0</v>
      </c>
      <c r="D1879" s="181">
        <v>0</v>
      </c>
      <c r="E1879" s="181">
        <v>0</v>
      </c>
      <c r="F1879" s="181">
        <v>0</v>
      </c>
      <c r="G1879" s="181">
        <v>0</v>
      </c>
      <c r="H1879" s="182">
        <v>0</v>
      </c>
      <c r="I1879" s="170"/>
    </row>
    <row r="1880" spans="1:9" x14ac:dyDescent="0.3">
      <c r="A1880" s="179">
        <v>612515</v>
      </c>
      <c r="B1880" s="180" t="s">
        <v>2318</v>
      </c>
      <c r="C1880" s="181">
        <v>0</v>
      </c>
      <c r="D1880" s="181">
        <v>0</v>
      </c>
      <c r="E1880" s="181">
        <v>0</v>
      </c>
      <c r="F1880" s="181">
        <v>0</v>
      </c>
      <c r="G1880" s="181">
        <v>0</v>
      </c>
      <c r="H1880" s="182">
        <v>0</v>
      </c>
      <c r="I1880" s="170"/>
    </row>
    <row r="1881" spans="1:9" x14ac:dyDescent="0.3">
      <c r="A1881" s="179">
        <v>612595</v>
      </c>
      <c r="B1881" s="180" t="s">
        <v>221</v>
      </c>
      <c r="C1881" s="181">
        <v>0</v>
      </c>
      <c r="D1881" s="181">
        <v>0</v>
      </c>
      <c r="E1881" s="181">
        <v>0</v>
      </c>
      <c r="F1881" s="181">
        <v>0</v>
      </c>
      <c r="G1881" s="181">
        <v>0</v>
      </c>
      <c r="H1881" s="182">
        <v>0</v>
      </c>
      <c r="I1881" s="170"/>
    </row>
    <row r="1882" spans="1:9" x14ac:dyDescent="0.3">
      <c r="A1882" s="175">
        <v>613000</v>
      </c>
      <c r="B1882" s="176" t="s">
        <v>2319</v>
      </c>
      <c r="C1882" s="177">
        <v>0</v>
      </c>
      <c r="D1882" s="177">
        <v>0</v>
      </c>
      <c r="E1882" s="177">
        <v>0</v>
      </c>
      <c r="F1882" s="177">
        <v>0</v>
      </c>
      <c r="G1882" s="177">
        <v>0</v>
      </c>
      <c r="H1882" s="178">
        <v>0</v>
      </c>
      <c r="I1882" s="170"/>
    </row>
    <row r="1883" spans="1:9" x14ac:dyDescent="0.3">
      <c r="A1883" s="179">
        <v>613005</v>
      </c>
      <c r="B1883" s="180" t="s">
        <v>2320</v>
      </c>
      <c r="C1883" s="181">
        <v>0</v>
      </c>
      <c r="D1883" s="181">
        <v>0</v>
      </c>
      <c r="E1883" s="181">
        <v>0</v>
      </c>
      <c r="F1883" s="181">
        <v>0</v>
      </c>
      <c r="G1883" s="181">
        <v>0</v>
      </c>
      <c r="H1883" s="182">
        <v>0</v>
      </c>
      <c r="I1883" s="170"/>
    </row>
    <row r="1884" spans="1:9" x14ac:dyDescent="0.3">
      <c r="A1884" s="179">
        <v>613010</v>
      </c>
      <c r="B1884" s="180" t="s">
        <v>2321</v>
      </c>
      <c r="C1884" s="181">
        <v>0</v>
      </c>
      <c r="D1884" s="181">
        <v>0</v>
      </c>
      <c r="E1884" s="181">
        <v>0</v>
      </c>
      <c r="F1884" s="181">
        <v>0</v>
      </c>
      <c r="G1884" s="181">
        <v>0</v>
      </c>
      <c r="H1884" s="182">
        <v>0</v>
      </c>
      <c r="I1884" s="170"/>
    </row>
    <row r="1885" spans="1:9" x14ac:dyDescent="0.3">
      <c r="A1885" s="179">
        <v>613015</v>
      </c>
      <c r="B1885" s="180" t="s">
        <v>283</v>
      </c>
      <c r="C1885" s="181">
        <v>0</v>
      </c>
      <c r="D1885" s="181">
        <v>0</v>
      </c>
      <c r="E1885" s="181">
        <v>0</v>
      </c>
      <c r="F1885" s="181">
        <v>0</v>
      </c>
      <c r="G1885" s="181">
        <v>0</v>
      </c>
      <c r="H1885" s="182">
        <v>0</v>
      </c>
      <c r="I1885" s="170"/>
    </row>
    <row r="1886" spans="1:9" x14ac:dyDescent="0.3">
      <c r="A1886" s="179">
        <v>613020</v>
      </c>
      <c r="B1886" s="180" t="s">
        <v>2322</v>
      </c>
      <c r="C1886" s="181">
        <v>0</v>
      </c>
      <c r="D1886" s="181">
        <v>0</v>
      </c>
      <c r="E1886" s="181">
        <v>0</v>
      </c>
      <c r="F1886" s="181">
        <v>0</v>
      </c>
      <c r="G1886" s="181">
        <v>0</v>
      </c>
      <c r="H1886" s="182">
        <v>0</v>
      </c>
      <c r="I1886" s="170"/>
    </row>
    <row r="1887" spans="1:9" x14ac:dyDescent="0.3">
      <c r="A1887" s="179">
        <v>613025</v>
      </c>
      <c r="B1887" s="180" t="s">
        <v>281</v>
      </c>
      <c r="C1887" s="181">
        <v>0</v>
      </c>
      <c r="D1887" s="181">
        <v>0</v>
      </c>
      <c r="E1887" s="181">
        <v>0</v>
      </c>
      <c r="F1887" s="181">
        <v>0</v>
      </c>
      <c r="G1887" s="181">
        <v>0</v>
      </c>
      <c r="H1887" s="182">
        <v>0</v>
      </c>
      <c r="I1887" s="170"/>
    </row>
    <row r="1888" spans="1:9" x14ac:dyDescent="0.3">
      <c r="A1888" s="179">
        <v>613095</v>
      </c>
      <c r="B1888" s="180" t="s">
        <v>221</v>
      </c>
      <c r="C1888" s="181">
        <v>0</v>
      </c>
      <c r="D1888" s="181">
        <v>0</v>
      </c>
      <c r="E1888" s="181">
        <v>0</v>
      </c>
      <c r="F1888" s="181">
        <v>0</v>
      </c>
      <c r="G1888" s="181">
        <v>0</v>
      </c>
      <c r="H1888" s="182">
        <v>0</v>
      </c>
      <c r="I1888" s="170"/>
    </row>
    <row r="1889" spans="1:9" x14ac:dyDescent="0.3">
      <c r="A1889" s="175">
        <v>613500</v>
      </c>
      <c r="B1889" s="176" t="s">
        <v>280</v>
      </c>
      <c r="C1889" s="177">
        <v>0</v>
      </c>
      <c r="D1889" s="177">
        <v>0</v>
      </c>
      <c r="E1889" s="177">
        <v>0</v>
      </c>
      <c r="F1889" s="177">
        <v>0</v>
      </c>
      <c r="G1889" s="177">
        <v>0</v>
      </c>
      <c r="H1889" s="178">
        <v>0</v>
      </c>
      <c r="I1889" s="170"/>
    </row>
    <row r="1890" spans="1:9" x14ac:dyDescent="0.3">
      <c r="A1890" s="179">
        <v>613502</v>
      </c>
      <c r="B1890" s="180" t="s">
        <v>2323</v>
      </c>
      <c r="C1890" s="181">
        <v>0</v>
      </c>
      <c r="D1890" s="181">
        <v>0</v>
      </c>
      <c r="E1890" s="181">
        <v>0</v>
      </c>
      <c r="F1890" s="181">
        <v>0</v>
      </c>
      <c r="G1890" s="181">
        <v>0</v>
      </c>
      <c r="H1890" s="182">
        <v>0</v>
      </c>
      <c r="I1890" s="170"/>
    </row>
    <row r="1891" spans="1:9" x14ac:dyDescent="0.3">
      <c r="A1891" s="179">
        <v>613504</v>
      </c>
      <c r="B1891" s="180" t="s">
        <v>2324</v>
      </c>
      <c r="C1891" s="181">
        <v>0</v>
      </c>
      <c r="D1891" s="181">
        <v>0</v>
      </c>
      <c r="E1891" s="181">
        <v>0</v>
      </c>
      <c r="F1891" s="181">
        <v>0</v>
      </c>
      <c r="G1891" s="181">
        <v>0</v>
      </c>
      <c r="H1891" s="182">
        <v>0</v>
      </c>
      <c r="I1891" s="170"/>
    </row>
    <row r="1892" spans="1:9" x14ac:dyDescent="0.3">
      <c r="A1892" s="179">
        <v>613506</v>
      </c>
      <c r="B1892" s="180" t="s">
        <v>2325</v>
      </c>
      <c r="C1892" s="181">
        <v>0</v>
      </c>
      <c r="D1892" s="181">
        <v>0</v>
      </c>
      <c r="E1892" s="181">
        <v>0</v>
      </c>
      <c r="F1892" s="181">
        <v>0</v>
      </c>
      <c r="G1892" s="181">
        <v>0</v>
      </c>
      <c r="H1892" s="182">
        <v>0</v>
      </c>
      <c r="I1892" s="170"/>
    </row>
    <row r="1893" spans="1:9" x14ac:dyDescent="0.3">
      <c r="A1893" s="179">
        <v>613508</v>
      </c>
      <c r="B1893" s="180" t="s">
        <v>2326</v>
      </c>
      <c r="C1893" s="181">
        <v>0</v>
      </c>
      <c r="D1893" s="181">
        <v>0</v>
      </c>
      <c r="E1893" s="181">
        <v>0</v>
      </c>
      <c r="F1893" s="181">
        <v>0</v>
      </c>
      <c r="G1893" s="181">
        <v>0</v>
      </c>
      <c r="H1893" s="182">
        <v>0</v>
      </c>
      <c r="I1893" s="170"/>
    </row>
    <row r="1894" spans="1:9" x14ac:dyDescent="0.3">
      <c r="A1894" s="179">
        <v>613510</v>
      </c>
      <c r="B1894" s="180" t="s">
        <v>275</v>
      </c>
      <c r="C1894" s="181">
        <v>0</v>
      </c>
      <c r="D1894" s="181">
        <v>0</v>
      </c>
      <c r="E1894" s="181">
        <v>0</v>
      </c>
      <c r="F1894" s="181">
        <v>0</v>
      </c>
      <c r="G1894" s="181">
        <v>0</v>
      </c>
      <c r="H1894" s="182">
        <v>0</v>
      </c>
      <c r="I1894" s="170"/>
    </row>
    <row r="1895" spans="1:9" x14ac:dyDescent="0.3">
      <c r="A1895" s="179">
        <v>613512</v>
      </c>
      <c r="B1895" s="180" t="s">
        <v>2327</v>
      </c>
      <c r="C1895" s="181">
        <v>0</v>
      </c>
      <c r="D1895" s="181">
        <v>0</v>
      </c>
      <c r="E1895" s="181">
        <v>0</v>
      </c>
      <c r="F1895" s="181">
        <v>0</v>
      </c>
      <c r="G1895" s="181">
        <v>0</v>
      </c>
      <c r="H1895" s="182">
        <v>0</v>
      </c>
      <c r="I1895" s="170"/>
    </row>
    <row r="1896" spans="1:9" x14ac:dyDescent="0.3">
      <c r="A1896" s="179">
        <v>613514</v>
      </c>
      <c r="B1896" s="180" t="s">
        <v>273</v>
      </c>
      <c r="C1896" s="181">
        <v>0</v>
      </c>
      <c r="D1896" s="181">
        <v>0</v>
      </c>
      <c r="E1896" s="181">
        <v>0</v>
      </c>
      <c r="F1896" s="181">
        <v>0</v>
      </c>
      <c r="G1896" s="181">
        <v>0</v>
      </c>
      <c r="H1896" s="182">
        <v>0</v>
      </c>
      <c r="I1896" s="170"/>
    </row>
    <row r="1897" spans="1:9" x14ac:dyDescent="0.3">
      <c r="A1897" s="179">
        <v>613516</v>
      </c>
      <c r="B1897" s="180" t="s">
        <v>272</v>
      </c>
      <c r="C1897" s="181">
        <v>0</v>
      </c>
      <c r="D1897" s="181">
        <v>0</v>
      </c>
      <c r="E1897" s="181">
        <v>0</v>
      </c>
      <c r="F1897" s="181">
        <v>0</v>
      </c>
      <c r="G1897" s="181">
        <v>0</v>
      </c>
      <c r="H1897" s="182">
        <v>0</v>
      </c>
      <c r="I1897" s="170"/>
    </row>
    <row r="1898" spans="1:9" x14ac:dyDescent="0.3">
      <c r="A1898" s="179">
        <v>613518</v>
      </c>
      <c r="B1898" s="180" t="s">
        <v>271</v>
      </c>
      <c r="C1898" s="181">
        <v>0</v>
      </c>
      <c r="D1898" s="181">
        <v>0</v>
      </c>
      <c r="E1898" s="181">
        <v>0</v>
      </c>
      <c r="F1898" s="181">
        <v>0</v>
      </c>
      <c r="G1898" s="181">
        <v>0</v>
      </c>
      <c r="H1898" s="182">
        <v>0</v>
      </c>
      <c r="I1898" s="170"/>
    </row>
    <row r="1899" spans="1:9" x14ac:dyDescent="0.3">
      <c r="A1899" s="179">
        <v>613520</v>
      </c>
      <c r="B1899" s="180" t="s">
        <v>270</v>
      </c>
      <c r="C1899" s="181">
        <v>0</v>
      </c>
      <c r="D1899" s="181">
        <v>0</v>
      </c>
      <c r="E1899" s="181">
        <v>0</v>
      </c>
      <c r="F1899" s="181">
        <v>0</v>
      </c>
      <c r="G1899" s="181">
        <v>0</v>
      </c>
      <c r="H1899" s="182">
        <v>0</v>
      </c>
      <c r="I1899" s="170"/>
    </row>
    <row r="1900" spans="1:9" x14ac:dyDescent="0.3">
      <c r="A1900" s="179">
        <v>613522</v>
      </c>
      <c r="B1900" s="180" t="s">
        <v>269</v>
      </c>
      <c r="C1900" s="181">
        <v>0</v>
      </c>
      <c r="D1900" s="181">
        <v>0</v>
      </c>
      <c r="E1900" s="181">
        <v>0</v>
      </c>
      <c r="F1900" s="181">
        <v>0</v>
      </c>
      <c r="G1900" s="181">
        <v>0</v>
      </c>
      <c r="H1900" s="182">
        <v>0</v>
      </c>
      <c r="I1900" s="170"/>
    </row>
    <row r="1901" spans="1:9" x14ac:dyDescent="0.3">
      <c r="A1901" s="179">
        <v>613524</v>
      </c>
      <c r="B1901" s="180" t="s">
        <v>268</v>
      </c>
      <c r="C1901" s="181">
        <v>0</v>
      </c>
      <c r="D1901" s="181">
        <v>0</v>
      </c>
      <c r="E1901" s="181">
        <v>0</v>
      </c>
      <c r="F1901" s="181">
        <v>0</v>
      </c>
      <c r="G1901" s="181">
        <v>0</v>
      </c>
      <c r="H1901" s="182">
        <v>0</v>
      </c>
      <c r="I1901" s="170"/>
    </row>
    <row r="1902" spans="1:9" x14ac:dyDescent="0.3">
      <c r="A1902" s="179">
        <v>613526</v>
      </c>
      <c r="B1902" s="180" t="s">
        <v>2328</v>
      </c>
      <c r="C1902" s="181">
        <v>0</v>
      </c>
      <c r="D1902" s="181">
        <v>0</v>
      </c>
      <c r="E1902" s="181">
        <v>0</v>
      </c>
      <c r="F1902" s="181">
        <v>0</v>
      </c>
      <c r="G1902" s="181">
        <v>0</v>
      </c>
      <c r="H1902" s="182">
        <v>0</v>
      </c>
      <c r="I1902" s="170"/>
    </row>
    <row r="1903" spans="1:9" x14ac:dyDescent="0.3">
      <c r="A1903" s="179">
        <v>613528</v>
      </c>
      <c r="B1903" s="180" t="s">
        <v>2329</v>
      </c>
      <c r="C1903" s="181">
        <v>0</v>
      </c>
      <c r="D1903" s="181">
        <v>0</v>
      </c>
      <c r="E1903" s="181">
        <v>0</v>
      </c>
      <c r="F1903" s="181">
        <v>0</v>
      </c>
      <c r="G1903" s="181">
        <v>0</v>
      </c>
      <c r="H1903" s="182">
        <v>0</v>
      </c>
      <c r="I1903" s="170"/>
    </row>
    <row r="1904" spans="1:9" x14ac:dyDescent="0.3">
      <c r="A1904" s="179">
        <v>613530</v>
      </c>
      <c r="B1904" s="180" t="s">
        <v>2507</v>
      </c>
      <c r="C1904" s="181">
        <v>0</v>
      </c>
      <c r="D1904" s="181">
        <v>0</v>
      </c>
      <c r="E1904" s="181">
        <v>0</v>
      </c>
      <c r="F1904" s="181">
        <v>0</v>
      </c>
      <c r="G1904" s="181">
        <v>0</v>
      </c>
      <c r="H1904" s="182">
        <v>0</v>
      </c>
      <c r="I1904" s="170"/>
    </row>
    <row r="1905" spans="1:9" x14ac:dyDescent="0.3">
      <c r="A1905" s="179">
        <v>613532</v>
      </c>
      <c r="B1905" s="180" t="s">
        <v>2331</v>
      </c>
      <c r="C1905" s="181">
        <v>0</v>
      </c>
      <c r="D1905" s="181">
        <v>0</v>
      </c>
      <c r="E1905" s="181">
        <v>0</v>
      </c>
      <c r="F1905" s="181">
        <v>0</v>
      </c>
      <c r="G1905" s="181">
        <v>0</v>
      </c>
      <c r="H1905" s="182">
        <v>0</v>
      </c>
      <c r="I1905" s="170"/>
    </row>
    <row r="1906" spans="1:9" x14ac:dyDescent="0.3">
      <c r="A1906" s="179">
        <v>613534</v>
      </c>
      <c r="B1906" s="180" t="s">
        <v>2332</v>
      </c>
      <c r="C1906" s="181">
        <v>0</v>
      </c>
      <c r="D1906" s="181">
        <v>0</v>
      </c>
      <c r="E1906" s="181">
        <v>0</v>
      </c>
      <c r="F1906" s="181">
        <v>0</v>
      </c>
      <c r="G1906" s="181">
        <v>0</v>
      </c>
      <c r="H1906" s="182">
        <v>0</v>
      </c>
      <c r="I1906" s="170"/>
    </row>
    <row r="1907" spans="1:9" x14ac:dyDescent="0.3">
      <c r="A1907" s="179">
        <v>613536</v>
      </c>
      <c r="B1907" s="180" t="s">
        <v>2333</v>
      </c>
      <c r="C1907" s="181">
        <v>0</v>
      </c>
      <c r="D1907" s="181">
        <v>0</v>
      </c>
      <c r="E1907" s="181">
        <v>0</v>
      </c>
      <c r="F1907" s="181">
        <v>0</v>
      </c>
      <c r="G1907" s="181">
        <v>0</v>
      </c>
      <c r="H1907" s="182">
        <v>0</v>
      </c>
      <c r="I1907" s="170"/>
    </row>
    <row r="1908" spans="1:9" x14ac:dyDescent="0.3">
      <c r="A1908" s="179">
        <v>613538</v>
      </c>
      <c r="B1908" s="180" t="s">
        <v>2334</v>
      </c>
      <c r="C1908" s="181">
        <v>0</v>
      </c>
      <c r="D1908" s="181">
        <v>0</v>
      </c>
      <c r="E1908" s="181">
        <v>0</v>
      </c>
      <c r="F1908" s="181">
        <v>0</v>
      </c>
      <c r="G1908" s="181">
        <v>0</v>
      </c>
      <c r="H1908" s="182">
        <v>0</v>
      </c>
      <c r="I1908" s="170"/>
    </row>
    <row r="1909" spans="1:9" x14ac:dyDescent="0.3">
      <c r="A1909" s="179">
        <v>613540</v>
      </c>
      <c r="B1909" s="180" t="s">
        <v>2335</v>
      </c>
      <c r="C1909" s="181">
        <v>0</v>
      </c>
      <c r="D1909" s="181">
        <v>0</v>
      </c>
      <c r="E1909" s="181">
        <v>0</v>
      </c>
      <c r="F1909" s="181">
        <v>0</v>
      </c>
      <c r="G1909" s="181">
        <v>0</v>
      </c>
      <c r="H1909" s="182">
        <v>0</v>
      </c>
      <c r="I1909" s="170"/>
    </row>
    <row r="1910" spans="1:9" x14ac:dyDescent="0.3">
      <c r="A1910" s="179">
        <v>613542</v>
      </c>
      <c r="B1910" s="180" t="s">
        <v>2336</v>
      </c>
      <c r="C1910" s="181">
        <v>0</v>
      </c>
      <c r="D1910" s="181">
        <v>0</v>
      </c>
      <c r="E1910" s="181">
        <v>0</v>
      </c>
      <c r="F1910" s="181">
        <v>0</v>
      </c>
      <c r="G1910" s="181">
        <v>0</v>
      </c>
      <c r="H1910" s="182">
        <v>0</v>
      </c>
      <c r="I1910" s="170"/>
    </row>
    <row r="1911" spans="1:9" x14ac:dyDescent="0.3">
      <c r="A1911" s="179">
        <v>613544</v>
      </c>
      <c r="B1911" s="180" t="s">
        <v>2337</v>
      </c>
      <c r="C1911" s="181">
        <v>0</v>
      </c>
      <c r="D1911" s="181">
        <v>0</v>
      </c>
      <c r="E1911" s="181">
        <v>0</v>
      </c>
      <c r="F1911" s="181">
        <v>0</v>
      </c>
      <c r="G1911" s="181">
        <v>0</v>
      </c>
      <c r="H1911" s="182">
        <v>0</v>
      </c>
      <c r="I1911" s="170"/>
    </row>
    <row r="1912" spans="1:9" x14ac:dyDescent="0.3">
      <c r="A1912" s="179">
        <v>613546</v>
      </c>
      <c r="B1912" s="180" t="s">
        <v>2338</v>
      </c>
      <c r="C1912" s="181">
        <v>0</v>
      </c>
      <c r="D1912" s="181">
        <v>0</v>
      </c>
      <c r="E1912" s="181">
        <v>0</v>
      </c>
      <c r="F1912" s="181">
        <v>0</v>
      </c>
      <c r="G1912" s="181">
        <v>0</v>
      </c>
      <c r="H1912" s="182">
        <v>0</v>
      </c>
      <c r="I1912" s="170"/>
    </row>
    <row r="1913" spans="1:9" x14ac:dyDescent="0.3">
      <c r="A1913" s="179">
        <v>613548</v>
      </c>
      <c r="B1913" s="180" t="s">
        <v>2339</v>
      </c>
      <c r="C1913" s="181">
        <v>0</v>
      </c>
      <c r="D1913" s="181">
        <v>0</v>
      </c>
      <c r="E1913" s="181">
        <v>0</v>
      </c>
      <c r="F1913" s="181">
        <v>0</v>
      </c>
      <c r="G1913" s="181">
        <v>0</v>
      </c>
      <c r="H1913" s="182">
        <v>0</v>
      </c>
      <c r="I1913" s="170"/>
    </row>
    <row r="1914" spans="1:9" x14ac:dyDescent="0.3">
      <c r="A1914" s="179">
        <v>613550</v>
      </c>
      <c r="B1914" s="180" t="s">
        <v>2340</v>
      </c>
      <c r="C1914" s="181">
        <v>0</v>
      </c>
      <c r="D1914" s="181">
        <v>0</v>
      </c>
      <c r="E1914" s="181">
        <v>0</v>
      </c>
      <c r="F1914" s="181">
        <v>0</v>
      </c>
      <c r="G1914" s="181">
        <v>0</v>
      </c>
      <c r="H1914" s="182">
        <v>0</v>
      </c>
      <c r="I1914" s="170"/>
    </row>
    <row r="1915" spans="1:9" x14ac:dyDescent="0.3">
      <c r="A1915" s="179">
        <v>613552</v>
      </c>
      <c r="B1915" s="180" t="s">
        <v>254</v>
      </c>
      <c r="C1915" s="181">
        <v>0</v>
      </c>
      <c r="D1915" s="181">
        <v>0</v>
      </c>
      <c r="E1915" s="181">
        <v>0</v>
      </c>
      <c r="F1915" s="181">
        <v>0</v>
      </c>
      <c r="G1915" s="181">
        <v>0</v>
      </c>
      <c r="H1915" s="182">
        <v>0</v>
      </c>
      <c r="I1915" s="170"/>
    </row>
    <row r="1916" spans="1:9" x14ac:dyDescent="0.3">
      <c r="A1916" s="179">
        <v>613554</v>
      </c>
      <c r="B1916" s="180" t="s">
        <v>253</v>
      </c>
      <c r="C1916" s="181">
        <v>0</v>
      </c>
      <c r="D1916" s="181">
        <v>0</v>
      </c>
      <c r="E1916" s="181">
        <v>0</v>
      </c>
      <c r="F1916" s="181">
        <v>0</v>
      </c>
      <c r="G1916" s="181">
        <v>0</v>
      </c>
      <c r="H1916" s="182">
        <v>0</v>
      </c>
      <c r="I1916" s="170"/>
    </row>
    <row r="1917" spans="1:9" x14ac:dyDescent="0.3">
      <c r="A1917" s="179">
        <v>613556</v>
      </c>
      <c r="B1917" s="180" t="s">
        <v>2341</v>
      </c>
      <c r="C1917" s="181">
        <v>0</v>
      </c>
      <c r="D1917" s="181">
        <v>0</v>
      </c>
      <c r="E1917" s="181">
        <v>0</v>
      </c>
      <c r="F1917" s="181">
        <v>0</v>
      </c>
      <c r="G1917" s="181">
        <v>0</v>
      </c>
      <c r="H1917" s="182">
        <v>0</v>
      </c>
      <c r="I1917" s="170"/>
    </row>
    <row r="1918" spans="1:9" x14ac:dyDescent="0.3">
      <c r="A1918" s="179">
        <v>613558</v>
      </c>
      <c r="B1918" s="180" t="s">
        <v>251</v>
      </c>
      <c r="C1918" s="181">
        <v>0</v>
      </c>
      <c r="D1918" s="181">
        <v>0</v>
      </c>
      <c r="E1918" s="181">
        <v>0</v>
      </c>
      <c r="F1918" s="181">
        <v>0</v>
      </c>
      <c r="G1918" s="181">
        <v>0</v>
      </c>
      <c r="H1918" s="182">
        <v>0</v>
      </c>
      <c r="I1918" s="170"/>
    </row>
    <row r="1919" spans="1:9" x14ac:dyDescent="0.3">
      <c r="A1919" s="179">
        <v>613560</v>
      </c>
      <c r="B1919" s="180" t="s">
        <v>2508</v>
      </c>
      <c r="C1919" s="181">
        <v>0</v>
      </c>
      <c r="D1919" s="181">
        <v>0</v>
      </c>
      <c r="E1919" s="181">
        <v>0</v>
      </c>
      <c r="F1919" s="181">
        <v>0</v>
      </c>
      <c r="G1919" s="181">
        <v>0</v>
      </c>
      <c r="H1919" s="182">
        <v>0</v>
      </c>
      <c r="I1919" s="170"/>
    </row>
    <row r="1920" spans="1:9" x14ac:dyDescent="0.3">
      <c r="A1920" s="179">
        <v>613562</v>
      </c>
      <c r="B1920" s="180" t="s">
        <v>2343</v>
      </c>
      <c r="C1920" s="181">
        <v>0</v>
      </c>
      <c r="D1920" s="181">
        <v>0</v>
      </c>
      <c r="E1920" s="181">
        <v>0</v>
      </c>
      <c r="F1920" s="181">
        <v>0</v>
      </c>
      <c r="G1920" s="181">
        <v>0</v>
      </c>
      <c r="H1920" s="182">
        <v>0</v>
      </c>
      <c r="I1920" s="170"/>
    </row>
    <row r="1921" spans="1:9" x14ac:dyDescent="0.3">
      <c r="A1921" s="179">
        <v>613564</v>
      </c>
      <c r="B1921" s="180" t="s">
        <v>2344</v>
      </c>
      <c r="C1921" s="181">
        <v>0</v>
      </c>
      <c r="D1921" s="181">
        <v>0</v>
      </c>
      <c r="E1921" s="181">
        <v>0</v>
      </c>
      <c r="F1921" s="181">
        <v>0</v>
      </c>
      <c r="G1921" s="181">
        <v>0</v>
      </c>
      <c r="H1921" s="182">
        <v>0</v>
      </c>
      <c r="I1921" s="170"/>
    </row>
    <row r="1922" spans="1:9" x14ac:dyDescent="0.3">
      <c r="A1922" s="179">
        <v>613566</v>
      </c>
      <c r="B1922" s="180" t="s">
        <v>247</v>
      </c>
      <c r="C1922" s="181">
        <v>0</v>
      </c>
      <c r="D1922" s="181">
        <v>0</v>
      </c>
      <c r="E1922" s="181">
        <v>0</v>
      </c>
      <c r="F1922" s="181">
        <v>0</v>
      </c>
      <c r="G1922" s="181">
        <v>0</v>
      </c>
      <c r="H1922" s="182">
        <v>0</v>
      </c>
      <c r="I1922" s="170"/>
    </row>
    <row r="1923" spans="1:9" x14ac:dyDescent="0.3">
      <c r="A1923" s="179">
        <v>613568</v>
      </c>
      <c r="B1923" s="180" t="s">
        <v>2345</v>
      </c>
      <c r="C1923" s="181">
        <v>0</v>
      </c>
      <c r="D1923" s="181">
        <v>0</v>
      </c>
      <c r="E1923" s="181">
        <v>0</v>
      </c>
      <c r="F1923" s="181">
        <v>0</v>
      </c>
      <c r="G1923" s="181">
        <v>0</v>
      </c>
      <c r="H1923" s="182">
        <v>0</v>
      </c>
      <c r="I1923" s="170"/>
    </row>
    <row r="1924" spans="1:9" x14ac:dyDescent="0.3">
      <c r="A1924" s="179">
        <v>613570</v>
      </c>
      <c r="B1924" s="180" t="s">
        <v>2346</v>
      </c>
      <c r="C1924" s="181">
        <v>0</v>
      </c>
      <c r="D1924" s="181">
        <v>0</v>
      </c>
      <c r="E1924" s="181">
        <v>0</v>
      </c>
      <c r="F1924" s="181">
        <v>0</v>
      </c>
      <c r="G1924" s="181">
        <v>0</v>
      </c>
      <c r="H1924" s="182">
        <v>0</v>
      </c>
      <c r="I1924" s="170"/>
    </row>
    <row r="1925" spans="1:9" x14ac:dyDescent="0.3">
      <c r="A1925" s="179">
        <v>613572</v>
      </c>
      <c r="B1925" s="180" t="s">
        <v>2347</v>
      </c>
      <c r="C1925" s="181">
        <v>0</v>
      </c>
      <c r="D1925" s="181">
        <v>0</v>
      </c>
      <c r="E1925" s="181">
        <v>0</v>
      </c>
      <c r="F1925" s="181">
        <v>0</v>
      </c>
      <c r="G1925" s="181">
        <v>0</v>
      </c>
      <c r="H1925" s="182">
        <v>0</v>
      </c>
      <c r="I1925" s="170"/>
    </row>
    <row r="1926" spans="1:9" x14ac:dyDescent="0.3">
      <c r="A1926" s="179">
        <v>613595</v>
      </c>
      <c r="B1926" s="180" t="s">
        <v>243</v>
      </c>
      <c r="C1926" s="181">
        <v>0</v>
      </c>
      <c r="D1926" s="181">
        <v>0</v>
      </c>
      <c r="E1926" s="181">
        <v>0</v>
      </c>
      <c r="F1926" s="181">
        <v>0</v>
      </c>
      <c r="G1926" s="181">
        <v>0</v>
      </c>
      <c r="H1926" s="182">
        <v>0</v>
      </c>
      <c r="I1926" s="170"/>
    </row>
    <row r="1927" spans="1:9" x14ac:dyDescent="0.3">
      <c r="A1927" s="175">
        <v>614000</v>
      </c>
      <c r="B1927" s="176" t="s">
        <v>242</v>
      </c>
      <c r="C1927" s="177">
        <v>0</v>
      </c>
      <c r="D1927" s="177">
        <v>0</v>
      </c>
      <c r="E1927" s="177">
        <v>0</v>
      </c>
      <c r="F1927" s="177">
        <v>0</v>
      </c>
      <c r="G1927" s="177">
        <v>0</v>
      </c>
      <c r="H1927" s="178">
        <v>0</v>
      </c>
      <c r="I1927" s="170"/>
    </row>
    <row r="1928" spans="1:9" x14ac:dyDescent="0.3">
      <c r="A1928" s="179">
        <v>614005</v>
      </c>
      <c r="B1928" s="180" t="s">
        <v>2348</v>
      </c>
      <c r="C1928" s="181">
        <v>0</v>
      </c>
      <c r="D1928" s="181">
        <v>0</v>
      </c>
      <c r="E1928" s="181">
        <v>0</v>
      </c>
      <c r="F1928" s="181">
        <v>0</v>
      </c>
      <c r="G1928" s="181">
        <v>0</v>
      </c>
      <c r="H1928" s="182">
        <v>0</v>
      </c>
      <c r="I1928" s="170"/>
    </row>
    <row r="1929" spans="1:9" x14ac:dyDescent="0.3">
      <c r="A1929" s="179">
        <v>614010</v>
      </c>
      <c r="B1929" s="180" t="s">
        <v>240</v>
      </c>
      <c r="C1929" s="181">
        <v>0</v>
      </c>
      <c r="D1929" s="181">
        <v>0</v>
      </c>
      <c r="E1929" s="181">
        <v>0</v>
      </c>
      <c r="F1929" s="181">
        <v>0</v>
      </c>
      <c r="G1929" s="181">
        <v>0</v>
      </c>
      <c r="H1929" s="182">
        <v>0</v>
      </c>
      <c r="I1929" s="170"/>
    </row>
    <row r="1930" spans="1:9" x14ac:dyDescent="0.3">
      <c r="A1930" s="179">
        <v>614015</v>
      </c>
      <c r="B1930" s="180" t="s">
        <v>239</v>
      </c>
      <c r="C1930" s="181">
        <v>0</v>
      </c>
      <c r="D1930" s="181">
        <v>0</v>
      </c>
      <c r="E1930" s="181">
        <v>0</v>
      </c>
      <c r="F1930" s="181">
        <v>0</v>
      </c>
      <c r="G1930" s="181">
        <v>0</v>
      </c>
      <c r="H1930" s="182">
        <v>0</v>
      </c>
      <c r="I1930" s="170"/>
    </row>
    <row r="1931" spans="1:9" x14ac:dyDescent="0.3">
      <c r="A1931" s="179">
        <v>614020</v>
      </c>
      <c r="B1931" s="180" t="s">
        <v>238</v>
      </c>
      <c r="C1931" s="181">
        <v>0</v>
      </c>
      <c r="D1931" s="181">
        <v>0</v>
      </c>
      <c r="E1931" s="181">
        <v>0</v>
      </c>
      <c r="F1931" s="181">
        <v>0</v>
      </c>
      <c r="G1931" s="181">
        <v>0</v>
      </c>
      <c r="H1931" s="182">
        <v>0</v>
      </c>
      <c r="I1931" s="170"/>
    </row>
    <row r="1932" spans="1:9" x14ac:dyDescent="0.3">
      <c r="A1932" s="179">
        <v>614095</v>
      </c>
      <c r="B1932" s="180" t="s">
        <v>221</v>
      </c>
      <c r="C1932" s="181">
        <v>0</v>
      </c>
      <c r="D1932" s="181">
        <v>0</v>
      </c>
      <c r="E1932" s="181">
        <v>0</v>
      </c>
      <c r="F1932" s="181">
        <v>0</v>
      </c>
      <c r="G1932" s="181">
        <v>0</v>
      </c>
      <c r="H1932" s="182">
        <v>0</v>
      </c>
      <c r="I1932" s="170"/>
    </row>
    <row r="1933" spans="1:9" x14ac:dyDescent="0.3">
      <c r="A1933" s="175">
        <v>614500</v>
      </c>
      <c r="B1933" s="176" t="s">
        <v>237</v>
      </c>
      <c r="C1933" s="177">
        <v>0</v>
      </c>
      <c r="D1933" s="177">
        <v>0</v>
      </c>
      <c r="E1933" s="177">
        <v>0</v>
      </c>
      <c r="F1933" s="177">
        <v>0</v>
      </c>
      <c r="G1933" s="177">
        <v>0</v>
      </c>
      <c r="H1933" s="178">
        <v>0</v>
      </c>
      <c r="I1933" s="170"/>
    </row>
    <row r="1934" spans="1:9" x14ac:dyDescent="0.3">
      <c r="A1934" s="179">
        <v>614505</v>
      </c>
      <c r="B1934" s="180" t="s">
        <v>236</v>
      </c>
      <c r="C1934" s="181">
        <v>0</v>
      </c>
      <c r="D1934" s="181">
        <v>0</v>
      </c>
      <c r="E1934" s="181">
        <v>0</v>
      </c>
      <c r="F1934" s="181">
        <v>0</v>
      </c>
      <c r="G1934" s="181">
        <v>0</v>
      </c>
      <c r="H1934" s="182">
        <v>0</v>
      </c>
      <c r="I1934" s="170"/>
    </row>
    <row r="1935" spans="1:9" x14ac:dyDescent="0.3">
      <c r="A1935" s="179">
        <v>614510</v>
      </c>
      <c r="B1935" s="180" t="s">
        <v>2349</v>
      </c>
      <c r="C1935" s="181">
        <v>0</v>
      </c>
      <c r="D1935" s="181">
        <v>0</v>
      </c>
      <c r="E1935" s="181">
        <v>0</v>
      </c>
      <c r="F1935" s="181">
        <v>0</v>
      </c>
      <c r="G1935" s="181">
        <v>0</v>
      </c>
      <c r="H1935" s="182">
        <v>0</v>
      </c>
      <c r="I1935" s="170"/>
    </row>
    <row r="1936" spans="1:9" x14ac:dyDescent="0.3">
      <c r="A1936" s="179">
        <v>614515</v>
      </c>
      <c r="B1936" s="180" t="s">
        <v>2350</v>
      </c>
      <c r="C1936" s="181">
        <v>0</v>
      </c>
      <c r="D1936" s="181">
        <v>0</v>
      </c>
      <c r="E1936" s="181">
        <v>0</v>
      </c>
      <c r="F1936" s="181">
        <v>0</v>
      </c>
      <c r="G1936" s="181">
        <v>0</v>
      </c>
      <c r="H1936" s="182">
        <v>0</v>
      </c>
      <c r="I1936" s="170"/>
    </row>
    <row r="1937" spans="1:9" x14ac:dyDescent="0.3">
      <c r="A1937" s="179">
        <v>614520</v>
      </c>
      <c r="B1937" s="180" t="s">
        <v>2351</v>
      </c>
      <c r="C1937" s="181">
        <v>0</v>
      </c>
      <c r="D1937" s="181">
        <v>0</v>
      </c>
      <c r="E1937" s="181">
        <v>0</v>
      </c>
      <c r="F1937" s="181">
        <v>0</v>
      </c>
      <c r="G1937" s="181">
        <v>0</v>
      </c>
      <c r="H1937" s="182">
        <v>0</v>
      </c>
      <c r="I1937" s="170"/>
    </row>
    <row r="1938" spans="1:9" x14ac:dyDescent="0.3">
      <c r="A1938" s="179">
        <v>614525</v>
      </c>
      <c r="B1938" s="180" t="s">
        <v>2352</v>
      </c>
      <c r="C1938" s="181">
        <v>0</v>
      </c>
      <c r="D1938" s="181">
        <v>0</v>
      </c>
      <c r="E1938" s="181">
        <v>0</v>
      </c>
      <c r="F1938" s="181">
        <v>0</v>
      </c>
      <c r="G1938" s="181">
        <v>0</v>
      </c>
      <c r="H1938" s="182">
        <v>0</v>
      </c>
      <c r="I1938" s="170"/>
    </row>
    <row r="1939" spans="1:9" x14ac:dyDescent="0.3">
      <c r="A1939" s="179">
        <v>614530</v>
      </c>
      <c r="B1939" s="180" t="s">
        <v>2353</v>
      </c>
      <c r="C1939" s="181">
        <v>0</v>
      </c>
      <c r="D1939" s="181">
        <v>0</v>
      </c>
      <c r="E1939" s="181">
        <v>0</v>
      </c>
      <c r="F1939" s="181">
        <v>0</v>
      </c>
      <c r="G1939" s="181">
        <v>0</v>
      </c>
      <c r="H1939" s="182">
        <v>0</v>
      </c>
      <c r="I1939" s="170"/>
    </row>
    <row r="1940" spans="1:9" x14ac:dyDescent="0.3">
      <c r="A1940" s="179">
        <v>614535</v>
      </c>
      <c r="B1940" s="180" t="s">
        <v>230</v>
      </c>
      <c r="C1940" s="181">
        <v>0</v>
      </c>
      <c r="D1940" s="181">
        <v>0</v>
      </c>
      <c r="E1940" s="181">
        <v>0</v>
      </c>
      <c r="F1940" s="181">
        <v>0</v>
      </c>
      <c r="G1940" s="181">
        <v>0</v>
      </c>
      <c r="H1940" s="182">
        <v>0</v>
      </c>
      <c r="I1940" s="170"/>
    </row>
    <row r="1941" spans="1:9" x14ac:dyDescent="0.3">
      <c r="A1941" s="179">
        <v>614540</v>
      </c>
      <c r="B1941" s="180" t="s">
        <v>229</v>
      </c>
      <c r="C1941" s="181">
        <v>0</v>
      </c>
      <c r="D1941" s="181">
        <v>0</v>
      </c>
      <c r="E1941" s="181">
        <v>0</v>
      </c>
      <c r="F1941" s="181">
        <v>0</v>
      </c>
      <c r="G1941" s="181">
        <v>0</v>
      </c>
      <c r="H1941" s="182">
        <v>0</v>
      </c>
      <c r="I1941" s="170"/>
    </row>
    <row r="1942" spans="1:9" x14ac:dyDescent="0.3">
      <c r="A1942" s="179">
        <v>614545</v>
      </c>
      <c r="B1942" s="180" t="s">
        <v>228</v>
      </c>
      <c r="C1942" s="181">
        <v>0</v>
      </c>
      <c r="D1942" s="181">
        <v>0</v>
      </c>
      <c r="E1942" s="181">
        <v>0</v>
      </c>
      <c r="F1942" s="181">
        <v>0</v>
      </c>
      <c r="G1942" s="181">
        <v>0</v>
      </c>
      <c r="H1942" s="182">
        <v>0</v>
      </c>
      <c r="I1942" s="170"/>
    </row>
    <row r="1943" spans="1:9" x14ac:dyDescent="0.3">
      <c r="A1943" s="179">
        <v>614550</v>
      </c>
      <c r="B1943" s="180" t="s">
        <v>227</v>
      </c>
      <c r="C1943" s="181">
        <v>0</v>
      </c>
      <c r="D1943" s="181">
        <v>0</v>
      </c>
      <c r="E1943" s="181">
        <v>0</v>
      </c>
      <c r="F1943" s="181">
        <v>0</v>
      </c>
      <c r="G1943" s="181">
        <v>0</v>
      </c>
      <c r="H1943" s="182">
        <v>0</v>
      </c>
      <c r="I1943" s="170"/>
    </row>
    <row r="1944" spans="1:9" x14ac:dyDescent="0.3">
      <c r="A1944" s="179">
        <v>614555</v>
      </c>
      <c r="B1944" s="180" t="s">
        <v>226</v>
      </c>
      <c r="C1944" s="181">
        <v>0</v>
      </c>
      <c r="D1944" s="181">
        <v>0</v>
      </c>
      <c r="E1944" s="181">
        <v>0</v>
      </c>
      <c r="F1944" s="181">
        <v>0</v>
      </c>
      <c r="G1944" s="181">
        <v>0</v>
      </c>
      <c r="H1944" s="182">
        <v>0</v>
      </c>
      <c r="I1944" s="170"/>
    </row>
    <row r="1945" spans="1:9" x14ac:dyDescent="0.3">
      <c r="A1945" s="179">
        <v>614560</v>
      </c>
      <c r="B1945" s="180" t="s">
        <v>2354</v>
      </c>
      <c r="C1945" s="181">
        <v>0</v>
      </c>
      <c r="D1945" s="181">
        <v>0</v>
      </c>
      <c r="E1945" s="181">
        <v>0</v>
      </c>
      <c r="F1945" s="181">
        <v>0</v>
      </c>
      <c r="G1945" s="181">
        <v>0</v>
      </c>
      <c r="H1945" s="182">
        <v>0</v>
      </c>
      <c r="I1945" s="170"/>
    </row>
    <row r="1946" spans="1:9" x14ac:dyDescent="0.3">
      <c r="A1946" s="179">
        <v>614570</v>
      </c>
      <c r="B1946" s="180" t="s">
        <v>2355</v>
      </c>
      <c r="C1946" s="181">
        <v>0</v>
      </c>
      <c r="D1946" s="181">
        <v>0</v>
      </c>
      <c r="E1946" s="181">
        <v>0</v>
      </c>
      <c r="F1946" s="181">
        <v>0</v>
      </c>
      <c r="G1946" s="181">
        <v>0</v>
      </c>
      <c r="H1946" s="182">
        <v>0</v>
      </c>
      <c r="I1946" s="170"/>
    </row>
    <row r="1947" spans="1:9" x14ac:dyDescent="0.3">
      <c r="A1947" s="179">
        <v>614575</v>
      </c>
      <c r="B1947" s="180" t="s">
        <v>2356</v>
      </c>
      <c r="C1947" s="181">
        <v>0</v>
      </c>
      <c r="D1947" s="181">
        <v>0</v>
      </c>
      <c r="E1947" s="181">
        <v>0</v>
      </c>
      <c r="F1947" s="181">
        <v>0</v>
      </c>
      <c r="G1947" s="181">
        <v>0</v>
      </c>
      <c r="H1947" s="182">
        <v>0</v>
      </c>
      <c r="I1947" s="170"/>
    </row>
    <row r="1948" spans="1:9" x14ac:dyDescent="0.3">
      <c r="A1948" s="179">
        <v>614580</v>
      </c>
      <c r="B1948" s="180" t="s">
        <v>2357</v>
      </c>
      <c r="C1948" s="181">
        <v>0</v>
      </c>
      <c r="D1948" s="181">
        <v>0</v>
      </c>
      <c r="E1948" s="181">
        <v>0</v>
      </c>
      <c r="F1948" s="181">
        <v>0</v>
      </c>
      <c r="G1948" s="181">
        <v>0</v>
      </c>
      <c r="H1948" s="182">
        <v>0</v>
      </c>
      <c r="I1948" s="170"/>
    </row>
    <row r="1949" spans="1:9" x14ac:dyDescent="0.3">
      <c r="A1949" s="179">
        <v>614595</v>
      </c>
      <c r="B1949" s="180" t="s">
        <v>221</v>
      </c>
      <c r="C1949" s="181">
        <v>0</v>
      </c>
      <c r="D1949" s="181">
        <v>0</v>
      </c>
      <c r="E1949" s="181">
        <v>0</v>
      </c>
      <c r="F1949" s="181">
        <v>0</v>
      </c>
      <c r="G1949" s="181">
        <v>0</v>
      </c>
      <c r="H1949" s="182">
        <v>0</v>
      </c>
      <c r="I1949" s="170"/>
    </row>
    <row r="1950" spans="1:9" x14ac:dyDescent="0.3">
      <c r="A1950" s="175">
        <v>615000</v>
      </c>
      <c r="B1950" s="176" t="s">
        <v>2509</v>
      </c>
      <c r="C1950" s="177">
        <v>139410768.12</v>
      </c>
      <c r="D1950" s="177">
        <v>145494595.88</v>
      </c>
      <c r="E1950" s="177">
        <v>149159198.28</v>
      </c>
      <c r="F1950" s="177">
        <v>119704666.98</v>
      </c>
      <c r="G1950" s="177">
        <v>119515763.02</v>
      </c>
      <c r="H1950" s="178">
        <v>80906186.75</v>
      </c>
      <c r="I1950" s="170"/>
    </row>
    <row r="1951" spans="1:9" x14ac:dyDescent="0.3">
      <c r="A1951" s="179">
        <v>615005</v>
      </c>
      <c r="B1951" s="180" t="s">
        <v>2510</v>
      </c>
      <c r="C1951" s="181">
        <v>0</v>
      </c>
      <c r="D1951" s="181">
        <v>0</v>
      </c>
      <c r="E1951" s="181">
        <v>0</v>
      </c>
      <c r="F1951" s="181">
        <v>0</v>
      </c>
      <c r="G1951" s="181">
        <v>0</v>
      </c>
      <c r="H1951" s="182">
        <v>0</v>
      </c>
      <c r="I1951" s="170"/>
    </row>
    <row r="1952" spans="1:9" x14ac:dyDescent="0.3">
      <c r="A1952" s="179">
        <v>615010</v>
      </c>
      <c r="B1952" s="180" t="s">
        <v>2511</v>
      </c>
      <c r="C1952" s="181">
        <v>36530216</v>
      </c>
      <c r="D1952" s="181">
        <v>37698392</v>
      </c>
      <c r="E1952" s="181">
        <v>40723303</v>
      </c>
      <c r="F1952" s="181">
        <v>36260635</v>
      </c>
      <c r="G1952" s="181">
        <v>41064098</v>
      </c>
      <c r="H1952" s="182">
        <v>29041196</v>
      </c>
      <c r="I1952" s="170"/>
    </row>
    <row r="1953" spans="1:9" x14ac:dyDescent="0.3">
      <c r="A1953" s="179">
        <v>615015</v>
      </c>
      <c r="B1953" s="180" t="s">
        <v>217</v>
      </c>
      <c r="C1953" s="181">
        <v>25644492</v>
      </c>
      <c r="D1953" s="181">
        <v>29293504</v>
      </c>
      <c r="E1953" s="181">
        <v>32305151</v>
      </c>
      <c r="F1953" s="181">
        <v>34028411</v>
      </c>
      <c r="G1953" s="181">
        <v>38109998</v>
      </c>
      <c r="H1953" s="182">
        <v>23567104</v>
      </c>
      <c r="I1953" s="170"/>
    </row>
    <row r="1954" spans="1:9" x14ac:dyDescent="0.3">
      <c r="A1954" s="179">
        <v>615020</v>
      </c>
      <c r="B1954" s="180" t="s">
        <v>216</v>
      </c>
      <c r="C1954" s="181">
        <v>27489147</v>
      </c>
      <c r="D1954" s="181">
        <v>24611160</v>
      </c>
      <c r="E1954" s="181">
        <v>34911841</v>
      </c>
      <c r="F1954" s="181">
        <v>26518702</v>
      </c>
      <c r="G1954" s="181">
        <v>20119574</v>
      </c>
      <c r="H1954" s="181">
        <v>12238952</v>
      </c>
      <c r="I1954" s="170"/>
    </row>
    <row r="1955" spans="1:9" s="200" customFormat="1" x14ac:dyDescent="0.3">
      <c r="A1955" s="197">
        <v>615025</v>
      </c>
      <c r="B1955" s="198" t="s">
        <v>2512</v>
      </c>
      <c r="C1955" s="181">
        <v>21514507.800000001</v>
      </c>
      <c r="D1955" s="181">
        <v>17481620.239999998</v>
      </c>
      <c r="E1955" s="181">
        <v>20969279.280000001</v>
      </c>
      <c r="F1955" s="181">
        <v>20515624.98</v>
      </c>
      <c r="G1955" s="181">
        <v>20222093.02</v>
      </c>
      <c r="H1955" s="199">
        <v>16058934.75</v>
      </c>
      <c r="I1955" s="170"/>
    </row>
    <row r="1956" spans="1:9" x14ac:dyDescent="0.3">
      <c r="A1956" s="179">
        <v>615035</v>
      </c>
      <c r="B1956" s="180" t="s">
        <v>2513</v>
      </c>
      <c r="C1956" s="181">
        <v>28232405.32</v>
      </c>
      <c r="D1956" s="181">
        <v>36409919.640000001</v>
      </c>
      <c r="E1956" s="181">
        <v>20249624</v>
      </c>
      <c r="F1956" s="181">
        <v>2381294</v>
      </c>
      <c r="G1956" s="181">
        <v>0</v>
      </c>
      <c r="H1956" s="182">
        <v>0</v>
      </c>
      <c r="I1956" s="170"/>
    </row>
    <row r="1957" spans="1:9" x14ac:dyDescent="0.3">
      <c r="A1957" s="179">
        <v>615095</v>
      </c>
      <c r="B1957" s="180" t="s">
        <v>213</v>
      </c>
      <c r="C1957" s="181">
        <v>0</v>
      </c>
      <c r="D1957" s="181">
        <v>0</v>
      </c>
      <c r="E1957" s="181">
        <v>0</v>
      </c>
      <c r="F1957" s="181">
        <v>0</v>
      </c>
      <c r="G1957" s="181">
        <v>0</v>
      </c>
      <c r="H1957" s="182">
        <v>0</v>
      </c>
      <c r="I1957" s="170"/>
    </row>
    <row r="1958" spans="1:9" x14ac:dyDescent="0.3">
      <c r="A1958" s="175">
        <v>615500</v>
      </c>
      <c r="B1958" s="176" t="s">
        <v>212</v>
      </c>
      <c r="C1958" s="177">
        <v>0</v>
      </c>
      <c r="D1958" s="177">
        <v>0</v>
      </c>
      <c r="E1958" s="177">
        <v>0</v>
      </c>
      <c r="F1958" s="177">
        <v>0</v>
      </c>
      <c r="G1958" s="177">
        <v>0</v>
      </c>
      <c r="H1958" s="178">
        <v>0</v>
      </c>
      <c r="I1958" s="170"/>
    </row>
    <row r="1959" spans="1:9" x14ac:dyDescent="0.3">
      <c r="A1959" s="175">
        <v>616000</v>
      </c>
      <c r="B1959" s="176" t="s">
        <v>2514</v>
      </c>
      <c r="C1959" s="177">
        <v>0</v>
      </c>
      <c r="D1959" s="177">
        <v>0</v>
      </c>
      <c r="E1959" s="177">
        <v>0</v>
      </c>
      <c r="F1959" s="177">
        <v>0</v>
      </c>
      <c r="G1959" s="177">
        <v>0</v>
      </c>
      <c r="H1959" s="178">
        <v>0</v>
      </c>
      <c r="I1959" s="170"/>
    </row>
    <row r="1960" spans="1:9" x14ac:dyDescent="0.3">
      <c r="A1960" s="175">
        <v>616500</v>
      </c>
      <c r="B1960" s="176" t="s">
        <v>210</v>
      </c>
      <c r="C1960" s="177">
        <v>0</v>
      </c>
      <c r="D1960" s="177">
        <v>0</v>
      </c>
      <c r="E1960" s="177">
        <v>0</v>
      </c>
      <c r="F1960" s="177">
        <v>0</v>
      </c>
      <c r="G1960" s="177">
        <v>0</v>
      </c>
      <c r="H1960" s="178">
        <v>0</v>
      </c>
      <c r="I1960" s="170"/>
    </row>
    <row r="1961" spans="1:9" x14ac:dyDescent="0.3">
      <c r="A1961" s="175">
        <v>617000</v>
      </c>
      <c r="B1961" s="176" t="s">
        <v>209</v>
      </c>
      <c r="C1961" s="177">
        <v>0</v>
      </c>
      <c r="D1961" s="177">
        <v>0</v>
      </c>
      <c r="E1961" s="177">
        <v>0</v>
      </c>
      <c r="F1961" s="177">
        <v>0</v>
      </c>
      <c r="G1961" s="177">
        <v>0</v>
      </c>
      <c r="H1961" s="178">
        <v>0</v>
      </c>
      <c r="I1961" s="170"/>
    </row>
    <row r="1962" spans="1:9" x14ac:dyDescent="0.3">
      <c r="A1962" s="175">
        <v>617500</v>
      </c>
      <c r="B1962" s="176" t="s">
        <v>208</v>
      </c>
      <c r="C1962" s="177">
        <v>0</v>
      </c>
      <c r="D1962" s="177">
        <v>0</v>
      </c>
      <c r="E1962" s="177">
        <v>0</v>
      </c>
      <c r="F1962" s="177">
        <v>0</v>
      </c>
      <c r="G1962" s="177">
        <v>0</v>
      </c>
      <c r="H1962" s="178">
        <v>0</v>
      </c>
      <c r="I1962" s="170"/>
    </row>
    <row r="1963" spans="1:9" x14ac:dyDescent="0.3">
      <c r="A1963" s="171">
        <v>620000</v>
      </c>
      <c r="B1963" s="172" t="s">
        <v>207</v>
      </c>
      <c r="C1963" s="173">
        <v>0</v>
      </c>
      <c r="D1963" s="173">
        <v>0</v>
      </c>
      <c r="E1963" s="173">
        <v>0</v>
      </c>
      <c r="F1963" s="173">
        <v>0</v>
      </c>
      <c r="G1963" s="173">
        <v>0</v>
      </c>
      <c r="H1963" s="174">
        <v>0</v>
      </c>
      <c r="I1963" s="170"/>
    </row>
    <row r="1964" spans="1:9" x14ac:dyDescent="0.3">
      <c r="A1964" s="175">
        <v>620500</v>
      </c>
      <c r="B1964" s="176" t="s">
        <v>2515</v>
      </c>
      <c r="C1964" s="177">
        <v>0</v>
      </c>
      <c r="D1964" s="177">
        <v>0</v>
      </c>
      <c r="E1964" s="177">
        <v>0</v>
      </c>
      <c r="F1964" s="177">
        <v>0</v>
      </c>
      <c r="G1964" s="177">
        <v>0</v>
      </c>
      <c r="H1964" s="178">
        <v>0</v>
      </c>
      <c r="I1964" s="170"/>
    </row>
    <row r="1965" spans="1:9" x14ac:dyDescent="0.3">
      <c r="A1965" s="175">
        <v>621000</v>
      </c>
      <c r="B1965" s="176" t="s">
        <v>205</v>
      </c>
      <c r="C1965" s="177">
        <v>0</v>
      </c>
      <c r="D1965" s="177">
        <v>0</v>
      </c>
      <c r="E1965" s="177">
        <v>0</v>
      </c>
      <c r="F1965" s="177">
        <v>0</v>
      </c>
      <c r="G1965" s="177">
        <v>0</v>
      </c>
      <c r="H1965" s="178">
        <v>0</v>
      </c>
      <c r="I1965" s="170"/>
    </row>
    <row r="1966" spans="1:9" x14ac:dyDescent="0.3">
      <c r="A1966" s="175">
        <v>621500</v>
      </c>
      <c r="B1966" s="176" t="s">
        <v>204</v>
      </c>
      <c r="C1966" s="177">
        <v>0</v>
      </c>
      <c r="D1966" s="177">
        <v>0</v>
      </c>
      <c r="E1966" s="177">
        <v>0</v>
      </c>
      <c r="F1966" s="177">
        <v>0</v>
      </c>
      <c r="G1966" s="177">
        <v>0</v>
      </c>
      <c r="H1966" s="178">
        <v>0</v>
      </c>
      <c r="I1966" s="170"/>
    </row>
    <row r="1967" spans="1:9" x14ac:dyDescent="0.3">
      <c r="A1967" s="175">
        <v>622000</v>
      </c>
      <c r="B1967" s="176" t="s">
        <v>203</v>
      </c>
      <c r="C1967" s="177">
        <v>0</v>
      </c>
      <c r="D1967" s="177">
        <v>0</v>
      </c>
      <c r="E1967" s="177">
        <v>0</v>
      </c>
      <c r="F1967" s="177">
        <v>0</v>
      </c>
      <c r="G1967" s="177">
        <v>0</v>
      </c>
      <c r="H1967" s="178">
        <v>0</v>
      </c>
      <c r="I1967" s="170"/>
    </row>
    <row r="1968" spans="1:9" x14ac:dyDescent="0.3">
      <c r="A1968" s="167">
        <v>700000</v>
      </c>
      <c r="B1968" s="168" t="s">
        <v>2516</v>
      </c>
      <c r="C1968" s="169">
        <v>0</v>
      </c>
      <c r="D1968" s="169">
        <v>0</v>
      </c>
      <c r="E1968" s="169">
        <v>0</v>
      </c>
      <c r="F1968" s="169">
        <v>0</v>
      </c>
      <c r="G1968" s="169">
        <v>0</v>
      </c>
      <c r="H1968" s="186">
        <v>0</v>
      </c>
      <c r="I1968" s="170"/>
    </row>
    <row r="1969" spans="1:9" x14ac:dyDescent="0.3">
      <c r="A1969" s="171">
        <v>710000</v>
      </c>
      <c r="B1969" s="172" t="s">
        <v>2517</v>
      </c>
      <c r="C1969" s="173">
        <v>0</v>
      </c>
      <c r="D1969" s="173">
        <v>0</v>
      </c>
      <c r="E1969" s="173">
        <v>0</v>
      </c>
      <c r="F1969" s="173">
        <v>0</v>
      </c>
      <c r="G1969" s="173">
        <v>0</v>
      </c>
      <c r="H1969" s="174">
        <v>0</v>
      </c>
      <c r="I1969" s="170"/>
    </row>
    <row r="1970" spans="1:9" x14ac:dyDescent="0.3">
      <c r="A1970" s="175">
        <v>710500</v>
      </c>
      <c r="B1970" s="176" t="s">
        <v>200</v>
      </c>
      <c r="C1970" s="177">
        <v>0</v>
      </c>
      <c r="D1970" s="177">
        <v>0</v>
      </c>
      <c r="E1970" s="177">
        <v>0</v>
      </c>
      <c r="F1970" s="177">
        <v>0</v>
      </c>
      <c r="G1970" s="177">
        <v>0</v>
      </c>
      <c r="H1970" s="178">
        <v>0</v>
      </c>
      <c r="I1970" s="170"/>
    </row>
    <row r="1971" spans="1:9" x14ac:dyDescent="0.3">
      <c r="A1971" s="175">
        <v>711000</v>
      </c>
      <c r="B1971" s="176" t="s">
        <v>199</v>
      </c>
      <c r="C1971" s="177">
        <v>0</v>
      </c>
      <c r="D1971" s="177">
        <v>0</v>
      </c>
      <c r="E1971" s="177">
        <v>0</v>
      </c>
      <c r="F1971" s="177">
        <v>0</v>
      </c>
      <c r="G1971" s="177">
        <v>0</v>
      </c>
      <c r="H1971" s="178">
        <v>0</v>
      </c>
      <c r="I1971" s="170"/>
    </row>
    <row r="1972" spans="1:9" x14ac:dyDescent="0.3">
      <c r="A1972" s="175">
        <v>711500</v>
      </c>
      <c r="B1972" s="176" t="s">
        <v>198</v>
      </c>
      <c r="C1972" s="177">
        <v>0</v>
      </c>
      <c r="D1972" s="177">
        <v>0</v>
      </c>
      <c r="E1972" s="177">
        <v>0</v>
      </c>
      <c r="F1972" s="177">
        <v>0</v>
      </c>
      <c r="G1972" s="177">
        <v>0</v>
      </c>
      <c r="H1972" s="178">
        <v>0</v>
      </c>
      <c r="I1972" s="170"/>
    </row>
    <row r="1973" spans="1:9" x14ac:dyDescent="0.3">
      <c r="A1973" s="167">
        <v>800000</v>
      </c>
      <c r="B1973" s="168" t="s">
        <v>2518</v>
      </c>
      <c r="C1973" s="169">
        <v>0</v>
      </c>
      <c r="D1973" s="169">
        <v>0</v>
      </c>
      <c r="E1973" s="169">
        <v>0</v>
      </c>
      <c r="F1973" s="169">
        <v>0</v>
      </c>
      <c r="G1973" s="169">
        <v>0</v>
      </c>
      <c r="H1973" s="186">
        <v>0</v>
      </c>
      <c r="I1973" s="170"/>
    </row>
    <row r="1974" spans="1:9" x14ac:dyDescent="0.3">
      <c r="A1974" s="171">
        <v>810000</v>
      </c>
      <c r="B1974" s="172" t="s">
        <v>196</v>
      </c>
      <c r="C1974" s="173">
        <v>10638528</v>
      </c>
      <c r="D1974" s="173">
        <v>9755281</v>
      </c>
      <c r="E1974" s="173">
        <v>12047334</v>
      </c>
      <c r="F1974" s="173">
        <v>2107987</v>
      </c>
      <c r="G1974" s="173">
        <v>5817243</v>
      </c>
      <c r="H1974" s="174">
        <v>11563768</v>
      </c>
      <c r="I1974" s="170"/>
    </row>
    <row r="1975" spans="1:9" x14ac:dyDescent="0.3">
      <c r="A1975" s="175">
        <v>810500</v>
      </c>
      <c r="B1975" s="176" t="s">
        <v>195</v>
      </c>
      <c r="C1975" s="177">
        <v>0</v>
      </c>
      <c r="D1975" s="177">
        <v>0</v>
      </c>
      <c r="E1975" s="177">
        <v>0</v>
      </c>
      <c r="F1975" s="177">
        <v>0</v>
      </c>
      <c r="G1975" s="177">
        <v>0</v>
      </c>
      <c r="H1975" s="178">
        <v>0</v>
      </c>
      <c r="I1975" s="170"/>
    </row>
    <row r="1976" spans="1:9" x14ac:dyDescent="0.3">
      <c r="A1976" s="175">
        <v>811000</v>
      </c>
      <c r="B1976" s="176" t="s">
        <v>2519</v>
      </c>
      <c r="C1976" s="177">
        <v>0</v>
      </c>
      <c r="D1976" s="177">
        <v>0</v>
      </c>
      <c r="E1976" s="177">
        <v>0</v>
      </c>
      <c r="F1976" s="177">
        <v>0</v>
      </c>
      <c r="G1976" s="177">
        <v>0</v>
      </c>
      <c r="H1976" s="178">
        <v>0</v>
      </c>
      <c r="I1976" s="170"/>
    </row>
    <row r="1977" spans="1:9" x14ac:dyDescent="0.3">
      <c r="A1977" s="175">
        <v>811500</v>
      </c>
      <c r="B1977" s="176" t="s">
        <v>2520</v>
      </c>
      <c r="C1977" s="177">
        <v>10638528</v>
      </c>
      <c r="D1977" s="177">
        <v>9755281</v>
      </c>
      <c r="E1977" s="177">
        <v>12047334</v>
      </c>
      <c r="F1977" s="177">
        <v>2107987</v>
      </c>
      <c r="G1977" s="177">
        <v>5817243</v>
      </c>
      <c r="H1977" s="178">
        <v>11563768</v>
      </c>
      <c r="I1977" s="170"/>
    </row>
    <row r="1978" spans="1:9" x14ac:dyDescent="0.3">
      <c r="A1978" s="179">
        <v>811505</v>
      </c>
      <c r="B1978" s="180" t="s">
        <v>2521</v>
      </c>
      <c r="C1978" s="181">
        <v>0</v>
      </c>
      <c r="D1978" s="181">
        <v>0</v>
      </c>
      <c r="E1978" s="181">
        <v>0</v>
      </c>
      <c r="F1978" s="181">
        <v>0</v>
      </c>
      <c r="G1978" s="181">
        <v>0</v>
      </c>
      <c r="H1978" s="182">
        <v>0</v>
      </c>
      <c r="I1978" s="170"/>
    </row>
    <row r="1979" spans="1:9" x14ac:dyDescent="0.3">
      <c r="A1979" s="179">
        <v>811510</v>
      </c>
      <c r="B1979" s="180" t="s">
        <v>2522</v>
      </c>
      <c r="C1979" s="181">
        <v>0</v>
      </c>
      <c r="D1979" s="181">
        <v>0</v>
      </c>
      <c r="E1979" s="181">
        <v>0</v>
      </c>
      <c r="F1979" s="181">
        <v>0</v>
      </c>
      <c r="G1979" s="181">
        <v>0</v>
      </c>
      <c r="H1979" s="182">
        <v>0</v>
      </c>
      <c r="I1979" s="170"/>
    </row>
    <row r="1980" spans="1:9" x14ac:dyDescent="0.3">
      <c r="A1980" s="179">
        <v>811515</v>
      </c>
      <c r="B1980" s="180" t="s">
        <v>2041</v>
      </c>
      <c r="C1980" s="181">
        <v>0</v>
      </c>
      <c r="D1980" s="181">
        <v>0</v>
      </c>
      <c r="E1980" s="181">
        <v>0</v>
      </c>
      <c r="F1980" s="181">
        <v>0</v>
      </c>
      <c r="G1980" s="181">
        <v>0</v>
      </c>
      <c r="H1980" s="182">
        <v>0</v>
      </c>
      <c r="I1980" s="170"/>
    </row>
    <row r="1981" spans="1:9" x14ac:dyDescent="0.3">
      <c r="A1981" s="179">
        <v>811520</v>
      </c>
      <c r="B1981" s="180" t="s">
        <v>2042</v>
      </c>
      <c r="C1981" s="181">
        <v>0</v>
      </c>
      <c r="D1981" s="181">
        <v>0</v>
      </c>
      <c r="E1981" s="181">
        <v>0</v>
      </c>
      <c r="F1981" s="181">
        <v>0</v>
      </c>
      <c r="G1981" s="181">
        <v>0</v>
      </c>
      <c r="H1981" s="182">
        <v>0</v>
      </c>
      <c r="I1981" s="170"/>
    </row>
    <row r="1982" spans="1:9" x14ac:dyDescent="0.3">
      <c r="A1982" s="179">
        <v>811525</v>
      </c>
      <c r="B1982" s="180" t="s">
        <v>2043</v>
      </c>
      <c r="C1982" s="181">
        <v>0</v>
      </c>
      <c r="D1982" s="181">
        <v>0</v>
      </c>
      <c r="E1982" s="181">
        <v>0</v>
      </c>
      <c r="F1982" s="181">
        <v>0</v>
      </c>
      <c r="G1982" s="181">
        <v>0</v>
      </c>
      <c r="H1982" s="182">
        <v>0</v>
      </c>
      <c r="I1982" s="170"/>
    </row>
    <row r="1983" spans="1:9" x14ac:dyDescent="0.3">
      <c r="A1983" s="179">
        <v>811530</v>
      </c>
      <c r="B1983" s="180" t="s">
        <v>2523</v>
      </c>
      <c r="C1983" s="181">
        <v>0</v>
      </c>
      <c r="D1983" s="181">
        <v>0</v>
      </c>
      <c r="E1983" s="181">
        <v>0</v>
      </c>
      <c r="F1983" s="181">
        <v>0</v>
      </c>
      <c r="G1983" s="181">
        <v>0</v>
      </c>
      <c r="H1983" s="182">
        <v>0</v>
      </c>
      <c r="I1983" s="170"/>
    </row>
    <row r="1984" spans="1:9" x14ac:dyDescent="0.3">
      <c r="A1984" s="179">
        <v>811535</v>
      </c>
      <c r="B1984" s="180" t="s">
        <v>2524</v>
      </c>
      <c r="C1984" s="181">
        <v>0</v>
      </c>
      <c r="D1984" s="181">
        <v>0</v>
      </c>
      <c r="E1984" s="181">
        <v>0</v>
      </c>
      <c r="F1984" s="181">
        <v>0</v>
      </c>
      <c r="G1984" s="181">
        <v>0</v>
      </c>
      <c r="H1984" s="182">
        <v>0</v>
      </c>
      <c r="I1984" s="170"/>
    </row>
    <row r="1985" spans="1:9" x14ac:dyDescent="0.3">
      <c r="A1985" s="179">
        <v>811540</v>
      </c>
      <c r="B1985" s="180" t="s">
        <v>2046</v>
      </c>
      <c r="C1985" s="181">
        <v>32091</v>
      </c>
      <c r="D1985" s="181">
        <v>70041</v>
      </c>
      <c r="E1985" s="181">
        <v>285272</v>
      </c>
      <c r="F1985" s="181">
        <v>288373</v>
      </c>
      <c r="G1985" s="181">
        <v>398379</v>
      </c>
      <c r="H1985" s="182">
        <v>542896</v>
      </c>
      <c r="I1985" s="170"/>
    </row>
    <row r="1986" spans="1:9" x14ac:dyDescent="0.3">
      <c r="A1986" s="179">
        <v>811545</v>
      </c>
      <c r="B1986" s="180" t="s">
        <v>2047</v>
      </c>
      <c r="C1986" s="181">
        <v>228145</v>
      </c>
      <c r="D1986" s="181">
        <v>251098</v>
      </c>
      <c r="E1986" s="181">
        <v>1239591</v>
      </c>
      <c r="F1986" s="181">
        <v>432852</v>
      </c>
      <c r="G1986" s="181">
        <v>1564190</v>
      </c>
      <c r="H1986" s="182">
        <v>2102623</v>
      </c>
      <c r="I1986" s="170"/>
    </row>
    <row r="1987" spans="1:9" x14ac:dyDescent="0.3">
      <c r="A1987" s="179">
        <v>811550</v>
      </c>
      <c r="B1987" s="180" t="s">
        <v>2048</v>
      </c>
      <c r="C1987" s="181">
        <v>10378292</v>
      </c>
      <c r="D1987" s="181">
        <v>9434142</v>
      </c>
      <c r="E1987" s="181">
        <v>10522471</v>
      </c>
      <c r="F1987" s="181">
        <v>1386762</v>
      </c>
      <c r="G1987" s="181">
        <v>3854674</v>
      </c>
      <c r="H1987" s="182">
        <v>8918249</v>
      </c>
      <c r="I1987" s="170"/>
    </row>
    <row r="1988" spans="1:9" x14ac:dyDescent="0.3">
      <c r="A1988" s="179">
        <v>811555</v>
      </c>
      <c r="B1988" s="180" t="s">
        <v>2525</v>
      </c>
      <c r="C1988" s="181">
        <v>0</v>
      </c>
      <c r="D1988" s="181">
        <v>0</v>
      </c>
      <c r="E1988" s="181">
        <v>0</v>
      </c>
      <c r="F1988" s="181">
        <v>0</v>
      </c>
      <c r="G1988" s="181">
        <v>0</v>
      </c>
      <c r="H1988" s="182">
        <v>0</v>
      </c>
      <c r="I1988" s="170"/>
    </row>
    <row r="1989" spans="1:9" x14ac:dyDescent="0.3">
      <c r="A1989" s="179">
        <v>811560</v>
      </c>
      <c r="B1989" s="180" t="s">
        <v>2526</v>
      </c>
      <c r="C1989" s="181">
        <v>0</v>
      </c>
      <c r="D1989" s="181">
        <v>0</v>
      </c>
      <c r="E1989" s="181">
        <v>0</v>
      </c>
      <c r="F1989" s="181">
        <v>0</v>
      </c>
      <c r="G1989" s="181">
        <v>0</v>
      </c>
      <c r="H1989" s="182">
        <v>0</v>
      </c>
      <c r="I1989" s="170"/>
    </row>
    <row r="1990" spans="1:9" x14ac:dyDescent="0.3">
      <c r="A1990" s="179">
        <v>811565</v>
      </c>
      <c r="B1990" s="180" t="s">
        <v>2527</v>
      </c>
      <c r="C1990" s="181">
        <v>0</v>
      </c>
      <c r="D1990" s="181">
        <v>0</v>
      </c>
      <c r="E1990" s="181">
        <v>0</v>
      </c>
      <c r="F1990" s="181">
        <v>0</v>
      </c>
      <c r="G1990" s="181">
        <v>0</v>
      </c>
      <c r="H1990" s="182">
        <v>0</v>
      </c>
      <c r="I1990" s="170"/>
    </row>
    <row r="1991" spans="1:9" x14ac:dyDescent="0.3">
      <c r="A1991" s="179">
        <v>811570</v>
      </c>
      <c r="B1991" s="180" t="s">
        <v>2528</v>
      </c>
      <c r="C1991" s="181">
        <v>0</v>
      </c>
      <c r="D1991" s="181">
        <v>0</v>
      </c>
      <c r="E1991" s="181">
        <v>0</v>
      </c>
      <c r="F1991" s="181">
        <v>0</v>
      </c>
      <c r="G1991" s="181">
        <v>0</v>
      </c>
      <c r="H1991" s="182">
        <v>0</v>
      </c>
      <c r="I1991" s="170"/>
    </row>
    <row r="1992" spans="1:9" x14ac:dyDescent="0.3">
      <c r="A1992" s="179">
        <v>811575</v>
      </c>
      <c r="B1992" s="180" t="s">
        <v>2529</v>
      </c>
      <c r="C1992" s="181">
        <v>0</v>
      </c>
      <c r="D1992" s="181">
        <v>0</v>
      </c>
      <c r="E1992" s="181">
        <v>0</v>
      </c>
      <c r="F1992" s="181">
        <v>0</v>
      </c>
      <c r="G1992" s="181">
        <v>0</v>
      </c>
      <c r="H1992" s="182">
        <v>0</v>
      </c>
      <c r="I1992" s="170"/>
    </row>
    <row r="1993" spans="1:9" x14ac:dyDescent="0.3">
      <c r="A1993" s="179">
        <v>811580</v>
      </c>
      <c r="B1993" s="180" t="s">
        <v>2530</v>
      </c>
      <c r="C1993" s="181">
        <v>0</v>
      </c>
      <c r="D1993" s="181">
        <v>0</v>
      </c>
      <c r="E1993" s="181">
        <v>0</v>
      </c>
      <c r="F1993" s="181">
        <v>0</v>
      </c>
      <c r="G1993" s="181">
        <v>0</v>
      </c>
      <c r="H1993" s="182">
        <v>0</v>
      </c>
      <c r="I1993" s="170"/>
    </row>
    <row r="1994" spans="1:9" x14ac:dyDescent="0.3">
      <c r="A1994" s="179">
        <v>811585</v>
      </c>
      <c r="B1994" s="180" t="s">
        <v>2531</v>
      </c>
      <c r="C1994" s="181">
        <v>0</v>
      </c>
      <c r="D1994" s="181">
        <v>0</v>
      </c>
      <c r="E1994" s="181">
        <v>0</v>
      </c>
      <c r="F1994" s="181">
        <v>0</v>
      </c>
      <c r="G1994" s="181">
        <v>0</v>
      </c>
      <c r="H1994" s="182">
        <v>0</v>
      </c>
      <c r="I1994" s="170"/>
    </row>
    <row r="1995" spans="1:9" x14ac:dyDescent="0.3">
      <c r="A1995" s="179">
        <v>811590</v>
      </c>
      <c r="B1995" s="180" t="s">
        <v>2532</v>
      </c>
      <c r="C1995" s="181">
        <v>0</v>
      </c>
      <c r="D1995" s="181">
        <v>0</v>
      </c>
      <c r="E1995" s="181">
        <v>0</v>
      </c>
      <c r="F1995" s="181">
        <v>0</v>
      </c>
      <c r="G1995" s="181">
        <v>0</v>
      </c>
      <c r="H1995" s="182">
        <v>0</v>
      </c>
      <c r="I1995" s="170"/>
    </row>
    <row r="1996" spans="1:9" x14ac:dyDescent="0.3">
      <c r="A1996" s="179">
        <v>811595</v>
      </c>
      <c r="B1996" s="180" t="s">
        <v>2533</v>
      </c>
      <c r="C1996" s="181">
        <v>0</v>
      </c>
      <c r="D1996" s="181">
        <v>0</v>
      </c>
      <c r="E1996" s="181">
        <v>0</v>
      </c>
      <c r="F1996" s="181">
        <v>0</v>
      </c>
      <c r="G1996" s="181">
        <v>0</v>
      </c>
      <c r="H1996" s="182">
        <v>0</v>
      </c>
      <c r="I1996" s="170"/>
    </row>
    <row r="1997" spans="1:9" x14ac:dyDescent="0.3">
      <c r="A1997" s="179">
        <v>811599</v>
      </c>
      <c r="B1997" s="180" t="s">
        <v>2534</v>
      </c>
      <c r="C1997" s="181">
        <v>0</v>
      </c>
      <c r="D1997" s="181">
        <v>0</v>
      </c>
      <c r="E1997" s="181">
        <v>0</v>
      </c>
      <c r="F1997" s="181">
        <v>0</v>
      </c>
      <c r="G1997" s="181">
        <v>0</v>
      </c>
      <c r="H1997" s="182">
        <v>0</v>
      </c>
      <c r="I1997" s="170"/>
    </row>
    <row r="1998" spans="1:9" x14ac:dyDescent="0.3">
      <c r="A1998" s="171">
        <v>830000</v>
      </c>
      <c r="B1998" s="172" t="s">
        <v>172</v>
      </c>
      <c r="C1998" s="173">
        <v>17407689</v>
      </c>
      <c r="D1998" s="173">
        <v>17407689</v>
      </c>
      <c r="E1998" s="173">
        <v>17407689</v>
      </c>
      <c r="F1998" s="173">
        <v>17407689</v>
      </c>
      <c r="G1998" s="173">
        <v>17407689</v>
      </c>
      <c r="H1998" s="174">
        <v>17407689</v>
      </c>
      <c r="I1998" s="170"/>
    </row>
    <row r="1999" spans="1:9" x14ac:dyDescent="0.3">
      <c r="A1999" s="175">
        <v>830500</v>
      </c>
      <c r="B1999" s="176" t="s">
        <v>2535</v>
      </c>
      <c r="C1999" s="177">
        <v>0</v>
      </c>
      <c r="D1999" s="177">
        <v>0</v>
      </c>
      <c r="E1999" s="177">
        <v>0</v>
      </c>
      <c r="F1999" s="177">
        <v>0</v>
      </c>
      <c r="G1999" s="177">
        <v>0</v>
      </c>
      <c r="H1999" s="178">
        <v>0</v>
      </c>
      <c r="I1999" s="170"/>
    </row>
    <row r="2000" spans="1:9" x14ac:dyDescent="0.3">
      <c r="A2000" s="175">
        <v>831000</v>
      </c>
      <c r="B2000" s="176" t="s">
        <v>170</v>
      </c>
      <c r="C2000" s="177">
        <v>0</v>
      </c>
      <c r="D2000" s="177">
        <v>0</v>
      </c>
      <c r="E2000" s="177">
        <v>0</v>
      </c>
      <c r="F2000" s="177">
        <v>0</v>
      </c>
      <c r="G2000" s="177">
        <v>0</v>
      </c>
      <c r="H2000" s="178">
        <v>0</v>
      </c>
      <c r="I2000" s="170"/>
    </row>
    <row r="2001" spans="1:9" x14ac:dyDescent="0.3">
      <c r="A2001" s="179">
        <v>831005</v>
      </c>
      <c r="B2001" s="180" t="s">
        <v>169</v>
      </c>
      <c r="C2001" s="181">
        <v>0</v>
      </c>
      <c r="D2001" s="181">
        <v>0</v>
      </c>
      <c r="E2001" s="181">
        <v>0</v>
      </c>
      <c r="F2001" s="181">
        <v>0</v>
      </c>
      <c r="G2001" s="181">
        <v>0</v>
      </c>
      <c r="H2001" s="182">
        <v>0</v>
      </c>
      <c r="I2001" s="170"/>
    </row>
    <row r="2002" spans="1:9" x14ac:dyDescent="0.3">
      <c r="A2002" s="179">
        <v>831010</v>
      </c>
      <c r="B2002" s="180" t="s">
        <v>168</v>
      </c>
      <c r="C2002" s="181">
        <v>0</v>
      </c>
      <c r="D2002" s="181">
        <v>0</v>
      </c>
      <c r="E2002" s="181">
        <v>0</v>
      </c>
      <c r="F2002" s="181">
        <v>0</v>
      </c>
      <c r="G2002" s="181">
        <v>0</v>
      </c>
      <c r="H2002" s="182">
        <v>0</v>
      </c>
      <c r="I2002" s="170"/>
    </row>
    <row r="2003" spans="1:9" x14ac:dyDescent="0.3">
      <c r="A2003" s="179">
        <v>831015</v>
      </c>
      <c r="B2003" s="180" t="s">
        <v>2536</v>
      </c>
      <c r="C2003" s="181">
        <v>0</v>
      </c>
      <c r="D2003" s="181">
        <v>0</v>
      </c>
      <c r="E2003" s="181">
        <v>0</v>
      </c>
      <c r="F2003" s="181">
        <v>0</v>
      </c>
      <c r="G2003" s="181">
        <v>0</v>
      </c>
      <c r="H2003" s="182">
        <v>0</v>
      </c>
      <c r="I2003" s="170"/>
    </row>
    <row r="2004" spans="1:9" x14ac:dyDescent="0.3">
      <c r="A2004" s="179">
        <v>831020</v>
      </c>
      <c r="B2004" s="180" t="s">
        <v>166</v>
      </c>
      <c r="C2004" s="181">
        <v>0</v>
      </c>
      <c r="D2004" s="181">
        <v>0</v>
      </c>
      <c r="E2004" s="181">
        <v>0</v>
      </c>
      <c r="F2004" s="181">
        <v>0</v>
      </c>
      <c r="G2004" s="181">
        <v>0</v>
      </c>
      <c r="H2004" s="182">
        <v>0</v>
      </c>
      <c r="I2004" s="170"/>
    </row>
    <row r="2005" spans="1:9" x14ac:dyDescent="0.3">
      <c r="A2005" s="179">
        <v>831025</v>
      </c>
      <c r="B2005" s="180" t="s">
        <v>165</v>
      </c>
      <c r="C2005" s="181">
        <v>0</v>
      </c>
      <c r="D2005" s="181">
        <v>0</v>
      </c>
      <c r="E2005" s="181">
        <v>0</v>
      </c>
      <c r="F2005" s="181">
        <v>0</v>
      </c>
      <c r="G2005" s="181">
        <v>0</v>
      </c>
      <c r="H2005" s="182">
        <v>0</v>
      </c>
      <c r="I2005" s="170"/>
    </row>
    <row r="2006" spans="1:9" x14ac:dyDescent="0.3">
      <c r="A2006" s="179">
        <v>831030</v>
      </c>
      <c r="B2006" s="180" t="s">
        <v>164</v>
      </c>
      <c r="C2006" s="181">
        <v>0</v>
      </c>
      <c r="D2006" s="181">
        <v>0</v>
      </c>
      <c r="E2006" s="181">
        <v>0</v>
      </c>
      <c r="F2006" s="181">
        <v>0</v>
      </c>
      <c r="G2006" s="181">
        <v>0</v>
      </c>
      <c r="H2006" s="182">
        <v>0</v>
      </c>
      <c r="I2006" s="170"/>
    </row>
    <row r="2007" spans="1:9" x14ac:dyDescent="0.3">
      <c r="A2007" s="179">
        <v>831035</v>
      </c>
      <c r="B2007" s="180" t="s">
        <v>163</v>
      </c>
      <c r="C2007" s="181">
        <v>0</v>
      </c>
      <c r="D2007" s="181">
        <v>0</v>
      </c>
      <c r="E2007" s="181">
        <v>0</v>
      </c>
      <c r="F2007" s="181">
        <v>0</v>
      </c>
      <c r="G2007" s="181">
        <v>0</v>
      </c>
      <c r="H2007" s="182">
        <v>0</v>
      </c>
      <c r="I2007" s="170"/>
    </row>
    <row r="2008" spans="1:9" x14ac:dyDescent="0.3">
      <c r="A2008" s="175">
        <v>831500</v>
      </c>
      <c r="B2008" s="176" t="s">
        <v>162</v>
      </c>
      <c r="C2008" s="177">
        <v>0</v>
      </c>
      <c r="D2008" s="177">
        <v>0</v>
      </c>
      <c r="E2008" s="177">
        <v>0</v>
      </c>
      <c r="F2008" s="177">
        <v>0</v>
      </c>
      <c r="G2008" s="177">
        <v>0</v>
      </c>
      <c r="H2008" s="178">
        <v>0</v>
      </c>
      <c r="I2008" s="170"/>
    </row>
    <row r="2009" spans="1:9" x14ac:dyDescent="0.3">
      <c r="A2009" s="175">
        <v>832000</v>
      </c>
      <c r="B2009" s="176" t="s">
        <v>161</v>
      </c>
      <c r="C2009" s="177">
        <v>5911735</v>
      </c>
      <c r="D2009" s="177">
        <v>5911735</v>
      </c>
      <c r="E2009" s="177">
        <v>5911735</v>
      </c>
      <c r="F2009" s="177">
        <v>5911735</v>
      </c>
      <c r="G2009" s="177">
        <v>5911735</v>
      </c>
      <c r="H2009" s="178">
        <v>5911735</v>
      </c>
      <c r="I2009" s="170"/>
    </row>
    <row r="2010" spans="1:9" x14ac:dyDescent="0.3">
      <c r="A2010" s="175">
        <v>832500</v>
      </c>
      <c r="B2010" s="176" t="s">
        <v>160</v>
      </c>
      <c r="C2010" s="177">
        <v>11495954</v>
      </c>
      <c r="D2010" s="177">
        <v>11495954</v>
      </c>
      <c r="E2010" s="177">
        <v>11495954</v>
      </c>
      <c r="F2010" s="177">
        <v>11495954</v>
      </c>
      <c r="G2010" s="177">
        <v>11495954</v>
      </c>
      <c r="H2010" s="178">
        <v>11495954</v>
      </c>
      <c r="I2010" s="170"/>
    </row>
    <row r="2011" spans="1:9" x14ac:dyDescent="0.3">
      <c r="A2011" s="171">
        <v>860000</v>
      </c>
      <c r="B2011" s="172" t="s">
        <v>159</v>
      </c>
      <c r="C2011" s="173">
        <v>10638528</v>
      </c>
      <c r="D2011" s="173">
        <v>9755281</v>
      </c>
      <c r="E2011" s="173">
        <v>12047334</v>
      </c>
      <c r="F2011" s="173">
        <v>2107987</v>
      </c>
      <c r="G2011" s="173">
        <v>5817243</v>
      </c>
      <c r="H2011" s="174">
        <v>11563768</v>
      </c>
      <c r="I2011" s="170"/>
    </row>
    <row r="2012" spans="1:9" x14ac:dyDescent="0.3">
      <c r="A2012" s="171">
        <v>880000</v>
      </c>
      <c r="B2012" s="172" t="s">
        <v>158</v>
      </c>
      <c r="C2012" s="173">
        <v>17407689</v>
      </c>
      <c r="D2012" s="173">
        <v>17407689</v>
      </c>
      <c r="E2012" s="173">
        <v>17407689</v>
      </c>
      <c r="F2012" s="173">
        <v>17407689</v>
      </c>
      <c r="G2012" s="173">
        <v>17407689</v>
      </c>
      <c r="H2012" s="174">
        <v>17407689</v>
      </c>
      <c r="I2012" s="170"/>
    </row>
    <row r="2013" spans="1:9" x14ac:dyDescent="0.3">
      <c r="A2013" s="167">
        <v>900000</v>
      </c>
      <c r="B2013" s="168" t="s">
        <v>2537</v>
      </c>
      <c r="C2013" s="169">
        <v>0</v>
      </c>
      <c r="D2013" s="169">
        <v>0</v>
      </c>
      <c r="E2013" s="169">
        <v>0</v>
      </c>
      <c r="F2013" s="169">
        <v>0</v>
      </c>
      <c r="G2013" s="169">
        <v>0</v>
      </c>
      <c r="H2013" s="186">
        <v>0</v>
      </c>
      <c r="I2013" s="170"/>
    </row>
    <row r="2014" spans="1:9" x14ac:dyDescent="0.3">
      <c r="A2014" s="171">
        <v>910000</v>
      </c>
      <c r="B2014" s="172" t="s">
        <v>156</v>
      </c>
      <c r="C2014" s="173">
        <v>0</v>
      </c>
      <c r="D2014" s="173">
        <v>0</v>
      </c>
      <c r="E2014" s="173">
        <v>0</v>
      </c>
      <c r="F2014" s="173">
        <v>7592037161</v>
      </c>
      <c r="G2014" s="173">
        <v>8989826768</v>
      </c>
      <c r="H2014" s="174">
        <v>9213414170</v>
      </c>
      <c r="I2014" s="170"/>
    </row>
    <row r="2015" spans="1:9" x14ac:dyDescent="0.3">
      <c r="A2015" s="175">
        <v>910500</v>
      </c>
      <c r="B2015" s="176" t="s">
        <v>155</v>
      </c>
      <c r="C2015" s="177">
        <v>0</v>
      </c>
      <c r="D2015" s="177">
        <v>0</v>
      </c>
      <c r="E2015" s="177">
        <v>0</v>
      </c>
      <c r="F2015" s="177">
        <v>0</v>
      </c>
      <c r="G2015" s="177">
        <v>0</v>
      </c>
      <c r="H2015" s="178">
        <v>0</v>
      </c>
      <c r="I2015" s="170"/>
    </row>
    <row r="2016" spans="1:9" x14ac:dyDescent="0.3">
      <c r="A2016" s="175">
        <v>911000</v>
      </c>
      <c r="B2016" s="176" t="s">
        <v>2538</v>
      </c>
      <c r="C2016" s="177">
        <v>0</v>
      </c>
      <c r="D2016" s="177">
        <v>0</v>
      </c>
      <c r="E2016" s="177">
        <v>0</v>
      </c>
      <c r="F2016" s="177">
        <v>7592037161</v>
      </c>
      <c r="G2016" s="177">
        <v>8989826768</v>
      </c>
      <c r="H2016" s="178">
        <v>9213414170</v>
      </c>
      <c r="I2016" s="170"/>
    </row>
    <row r="2017" spans="1:9" s="200" customFormat="1" x14ac:dyDescent="0.3">
      <c r="A2017" s="201">
        <v>911500</v>
      </c>
      <c r="B2017" s="202" t="s">
        <v>2539</v>
      </c>
      <c r="C2017" s="177">
        <v>0</v>
      </c>
      <c r="D2017" s="177">
        <v>0</v>
      </c>
      <c r="E2017" s="177">
        <v>0</v>
      </c>
      <c r="F2017" s="177">
        <v>0</v>
      </c>
      <c r="G2017" s="177">
        <v>0</v>
      </c>
      <c r="H2017" s="203">
        <v>0</v>
      </c>
      <c r="I2017" s="170"/>
    </row>
    <row r="2018" spans="1:9" x14ac:dyDescent="0.3">
      <c r="A2018" s="175">
        <v>912000</v>
      </c>
      <c r="B2018" s="176" t="s">
        <v>152</v>
      </c>
      <c r="C2018" s="177">
        <v>0</v>
      </c>
      <c r="D2018" s="177">
        <v>0</v>
      </c>
      <c r="E2018" s="177">
        <v>0</v>
      </c>
      <c r="F2018" s="177">
        <v>0</v>
      </c>
      <c r="G2018" s="177">
        <v>0</v>
      </c>
      <c r="H2018" s="178">
        <v>0</v>
      </c>
      <c r="I2018" s="170"/>
    </row>
    <row r="2019" spans="1:9" x14ac:dyDescent="0.3">
      <c r="A2019" s="175">
        <v>912500</v>
      </c>
      <c r="B2019" s="176" t="s">
        <v>151</v>
      </c>
      <c r="C2019" s="177">
        <v>0</v>
      </c>
      <c r="D2019" s="177">
        <v>0</v>
      </c>
      <c r="E2019" s="177">
        <v>0</v>
      </c>
      <c r="F2019" s="177">
        <v>0</v>
      </c>
      <c r="G2019" s="177">
        <v>0</v>
      </c>
      <c r="H2019" s="178">
        <v>0</v>
      </c>
      <c r="I2019" s="170"/>
    </row>
    <row r="2020" spans="1:9" x14ac:dyDescent="0.3">
      <c r="A2020" s="171">
        <v>930000</v>
      </c>
      <c r="B2020" s="172" t="s">
        <v>147</v>
      </c>
      <c r="C2020" s="173">
        <v>0</v>
      </c>
      <c r="D2020" s="173">
        <v>0</v>
      </c>
      <c r="E2020" s="173">
        <v>0</v>
      </c>
      <c r="F2020" s="173">
        <v>0</v>
      </c>
      <c r="G2020" s="173">
        <v>0</v>
      </c>
      <c r="H2020" s="174">
        <v>0</v>
      </c>
      <c r="I2020" s="170"/>
    </row>
    <row r="2021" spans="1:9" x14ac:dyDescent="0.3">
      <c r="A2021" s="175">
        <v>930500</v>
      </c>
      <c r="B2021" s="176" t="s">
        <v>2540</v>
      </c>
      <c r="C2021" s="177">
        <v>0</v>
      </c>
      <c r="D2021" s="177">
        <v>0</v>
      </c>
      <c r="E2021" s="177">
        <v>0</v>
      </c>
      <c r="F2021" s="177">
        <v>0</v>
      </c>
      <c r="G2021" s="177">
        <v>0</v>
      </c>
      <c r="H2021" s="178">
        <v>0</v>
      </c>
      <c r="I2021" s="170"/>
    </row>
    <row r="2022" spans="1:9" x14ac:dyDescent="0.3">
      <c r="A2022" s="175">
        <v>931000</v>
      </c>
      <c r="B2022" s="176" t="s">
        <v>145</v>
      </c>
      <c r="C2022" s="177">
        <v>0</v>
      </c>
      <c r="D2022" s="177">
        <v>0</v>
      </c>
      <c r="E2022" s="177">
        <v>0</v>
      </c>
      <c r="F2022" s="177">
        <v>0</v>
      </c>
      <c r="G2022" s="177">
        <v>0</v>
      </c>
      <c r="H2022" s="178">
        <v>0</v>
      </c>
      <c r="I2022" s="170"/>
    </row>
    <row r="2023" spans="1:9" x14ac:dyDescent="0.3">
      <c r="A2023" s="171">
        <v>960000</v>
      </c>
      <c r="B2023" s="172" t="s">
        <v>142</v>
      </c>
      <c r="C2023" s="173">
        <v>0</v>
      </c>
      <c r="D2023" s="173">
        <v>0</v>
      </c>
      <c r="E2023" s="173">
        <v>0</v>
      </c>
      <c r="F2023" s="173">
        <v>0</v>
      </c>
      <c r="G2023" s="173">
        <v>0</v>
      </c>
      <c r="H2023" s="174">
        <v>0</v>
      </c>
      <c r="I2023" s="170"/>
    </row>
    <row r="2024" spans="1:9" x14ac:dyDescent="0.3">
      <c r="A2024" s="204">
        <v>960500</v>
      </c>
      <c r="B2024" s="176" t="s">
        <v>141</v>
      </c>
      <c r="C2024" s="177">
        <v>0</v>
      </c>
      <c r="D2024" s="177">
        <v>0</v>
      </c>
      <c r="E2024" s="177">
        <v>0</v>
      </c>
      <c r="F2024" s="177">
        <v>0</v>
      </c>
      <c r="G2024" s="177">
        <v>0</v>
      </c>
      <c r="H2024" s="178">
        <v>0</v>
      </c>
      <c r="I2024" s="170"/>
    </row>
    <row r="2025" spans="1:9" x14ac:dyDescent="0.3">
      <c r="A2025" s="171">
        <v>980000</v>
      </c>
      <c r="B2025" s="172" t="s">
        <v>140</v>
      </c>
      <c r="C2025" s="173">
        <v>0</v>
      </c>
      <c r="D2025" s="173">
        <v>0</v>
      </c>
      <c r="E2025" s="173">
        <v>0</v>
      </c>
      <c r="F2025" s="173">
        <v>7592037161</v>
      </c>
      <c r="G2025" s="173">
        <v>8989826768</v>
      </c>
      <c r="H2025" s="174">
        <v>9213414170</v>
      </c>
      <c r="I2025" s="170"/>
    </row>
    <row r="2026" spans="1:9" x14ac:dyDescent="0.3">
      <c r="C2026" s="110"/>
      <c r="D2026" s="110"/>
      <c r="E2026" s="110"/>
      <c r="F2026" s="110"/>
      <c r="G2026" s="110"/>
      <c r="H2026" s="110"/>
    </row>
    <row r="2027" spans="1:9" x14ac:dyDescent="0.3">
      <c r="C2027" s="205"/>
      <c r="D2027" s="205"/>
      <c r="E2027" s="206"/>
      <c r="F2027" s="206"/>
      <c r="G2027" s="206"/>
      <c r="H2027" s="206"/>
    </row>
    <row r="2028" spans="1:9" x14ac:dyDescent="0.3">
      <c r="B2028" s="207" t="s">
        <v>2541</v>
      </c>
      <c r="C2028" s="208">
        <v>42705</v>
      </c>
      <c r="D2028" s="208">
        <v>43070</v>
      </c>
      <c r="E2028" s="208">
        <v>43435</v>
      </c>
      <c r="F2028" s="208">
        <v>43800</v>
      </c>
      <c r="G2028" s="208">
        <v>44166</v>
      </c>
      <c r="H2028" s="208">
        <f>+H2</f>
        <v>44500</v>
      </c>
    </row>
    <row r="2029" spans="1:9" x14ac:dyDescent="0.3">
      <c r="B2029" s="209" t="s">
        <v>2542</v>
      </c>
      <c r="C2029" s="303">
        <v>1328</v>
      </c>
      <c r="D2029" s="303">
        <v>1561</v>
      </c>
      <c r="E2029" s="303">
        <v>1767</v>
      </c>
      <c r="F2029" s="303">
        <v>1798</v>
      </c>
      <c r="G2029" s="210">
        <v>1699</v>
      </c>
      <c r="H2029" s="210">
        <v>1689</v>
      </c>
      <c r="I2029" s="161" t="s">
        <v>2856</v>
      </c>
    </row>
    <row r="2030" spans="1:9" x14ac:dyDescent="0.3">
      <c r="B2030" s="209" t="s">
        <v>2543</v>
      </c>
      <c r="C2030" s="303">
        <v>10</v>
      </c>
      <c r="D2030" s="303">
        <v>11</v>
      </c>
      <c r="E2030" s="303">
        <v>11</v>
      </c>
      <c r="F2030" s="303">
        <v>11</v>
      </c>
      <c r="G2030" s="210">
        <v>11</v>
      </c>
      <c r="H2030" s="210">
        <v>10</v>
      </c>
      <c r="I2030" s="161" t="s">
        <v>2856</v>
      </c>
    </row>
    <row r="2031" spans="1:9" s="214" customFormat="1" x14ac:dyDescent="0.3">
      <c r="A2031" s="211"/>
      <c r="B2031" s="212" t="s">
        <v>2544</v>
      </c>
      <c r="C2031" s="213">
        <v>689455</v>
      </c>
      <c r="D2031" s="213">
        <v>737717</v>
      </c>
      <c r="E2031" s="213">
        <v>781242</v>
      </c>
      <c r="F2031" s="213">
        <v>828116</v>
      </c>
      <c r="G2031" s="213">
        <v>878000</v>
      </c>
      <c r="H2031" s="213">
        <v>908000</v>
      </c>
    </row>
    <row r="2032" spans="1:9" x14ac:dyDescent="0.3">
      <c r="B2032" s="209" t="s">
        <v>2545</v>
      </c>
      <c r="C2032" s="215">
        <v>5.7500000000000002E-2</v>
      </c>
      <c r="D2032" s="215">
        <v>4.0899999999999999E-2</v>
      </c>
      <c r="E2032" s="215">
        <v>3.1800000000000002E-2</v>
      </c>
      <c r="F2032" s="215">
        <v>3.7999999999999999E-2</v>
      </c>
      <c r="G2032" s="215">
        <v>1.61E-2</v>
      </c>
      <c r="H2032" s="215">
        <v>5.2999999999999999E-2</v>
      </c>
    </row>
    <row r="2033" spans="1:13" x14ac:dyDescent="0.3">
      <c r="B2033" s="209" t="s">
        <v>2546</v>
      </c>
      <c r="C2033" s="215">
        <v>0.32984999999999998</v>
      </c>
      <c r="D2033" s="215">
        <v>0.31159999999999999</v>
      </c>
      <c r="E2033" s="215">
        <v>0.29099999999999998</v>
      </c>
      <c r="F2033" s="215">
        <v>0.28370000000000001</v>
      </c>
      <c r="G2033" s="215">
        <v>0.26</v>
      </c>
      <c r="H2033" s="215">
        <v>0.26</v>
      </c>
    </row>
    <row r="2034" spans="1:13" x14ac:dyDescent="0.3">
      <c r="B2034" s="209" t="s">
        <v>2547</v>
      </c>
      <c r="C2034" s="215">
        <v>7.2040000000000007E-2</v>
      </c>
      <c r="D2034" s="215">
        <v>4.6550000000000001E-2</v>
      </c>
      <c r="E2034" s="215">
        <v>4.267E-2</v>
      </c>
      <c r="F2034" s="215">
        <v>4.2700000000000002E-2</v>
      </c>
      <c r="G2034" s="215">
        <v>1.7500000000000002E-2</v>
      </c>
      <c r="H2034" s="215">
        <v>0.04</v>
      </c>
    </row>
    <row r="2035" spans="1:13" x14ac:dyDescent="0.3">
      <c r="B2035" s="160" t="s">
        <v>2548</v>
      </c>
      <c r="C2035" s="216">
        <f t="shared" ref="C2035:H2035" si="0">+C1521-C1344</f>
        <v>-7202682</v>
      </c>
      <c r="D2035" s="216">
        <f t="shared" si="0"/>
        <v>-6978502</v>
      </c>
      <c r="E2035" s="216">
        <f t="shared" si="0"/>
        <v>29948960</v>
      </c>
      <c r="F2035" s="216">
        <f t="shared" si="0"/>
        <v>30591973</v>
      </c>
      <c r="G2035" s="216">
        <f t="shared" si="0"/>
        <v>90330808</v>
      </c>
      <c r="H2035" s="216">
        <f t="shared" si="0"/>
        <v>71137934</v>
      </c>
    </row>
    <row r="2036" spans="1:13" x14ac:dyDescent="0.3">
      <c r="B2036" s="160" t="s">
        <v>2549</v>
      </c>
      <c r="C2036" s="216">
        <f t="shared" ref="C2036:H2036" si="1">+C249+C255+C261+C291+C297+C303+C309+C350+C386+C392+C433+C439+C267+C321+C362+C356+C398+C404+C451+C481+C492+C525+C534</f>
        <v>7552647886</v>
      </c>
      <c r="D2036" s="216">
        <f t="shared" si="1"/>
        <v>7553319763</v>
      </c>
      <c r="E2036" s="216">
        <f t="shared" si="1"/>
        <v>7887272803</v>
      </c>
      <c r="F2036" s="216">
        <f t="shared" si="1"/>
        <v>7934057401</v>
      </c>
      <c r="G2036" s="216">
        <f t="shared" si="1"/>
        <v>9332949614</v>
      </c>
      <c r="H2036" s="216">
        <f t="shared" si="1"/>
        <v>9554982298</v>
      </c>
    </row>
    <row r="2037" spans="1:13" x14ac:dyDescent="0.3">
      <c r="B2037" s="160" t="s">
        <v>2550</v>
      </c>
      <c r="C2037" s="216">
        <f t="shared" ref="C2037:H2037" si="2">+C250+C256+C292+C298+C304+C310+C351+C387+C393+C434+C440+C268+C322+C363+C357+C399+C405+C446+C452+C482+C493+C525+C535+C262+C487+C498</f>
        <v>7453713765</v>
      </c>
      <c r="D2037" s="216">
        <f t="shared" si="2"/>
        <v>7475598933</v>
      </c>
      <c r="E2037" s="216">
        <f t="shared" si="2"/>
        <v>7730525181</v>
      </c>
      <c r="F2037" s="216">
        <f t="shared" si="2"/>
        <v>7553661397</v>
      </c>
      <c r="G2037" s="216">
        <f t="shared" si="2"/>
        <v>9146203003</v>
      </c>
      <c r="H2037" s="216">
        <f t="shared" si="2"/>
        <v>9357408022</v>
      </c>
    </row>
    <row r="2038" spans="1:13" x14ac:dyDescent="0.3">
      <c r="B2038" s="160" t="s">
        <v>2551</v>
      </c>
      <c r="C2038" s="216">
        <f t="shared" ref="C2038:H2038" si="3">+C2036-C2037</f>
        <v>98934121</v>
      </c>
      <c r="D2038" s="216">
        <f t="shared" si="3"/>
        <v>77720830</v>
      </c>
      <c r="E2038" s="216">
        <f t="shared" si="3"/>
        <v>156747622</v>
      </c>
      <c r="F2038" s="216">
        <f t="shared" si="3"/>
        <v>380396004</v>
      </c>
      <c r="G2038" s="216">
        <f t="shared" si="3"/>
        <v>186746611</v>
      </c>
      <c r="H2038" s="216">
        <f t="shared" si="3"/>
        <v>197574276</v>
      </c>
    </row>
    <row r="2039" spans="1:13" x14ac:dyDescent="0.3">
      <c r="B2039" s="160" t="s">
        <v>2552</v>
      </c>
      <c r="C2039" s="216">
        <f t="shared" ref="C2039:H2039" si="4">+C2038-C251-C257-C263-C269-C293-C299-C305-C311-C317-C352-C358-C364-C388-C394-C400-C406-C435-C441-C447-C453-C483-C494-C323-C488</f>
        <v>85096418</v>
      </c>
      <c r="D2039" s="216">
        <f t="shared" si="4"/>
        <v>75031172</v>
      </c>
      <c r="E2039" s="216">
        <f t="shared" si="4"/>
        <v>131412424</v>
      </c>
      <c r="F2039" s="216">
        <f t="shared" si="4"/>
        <v>86343025</v>
      </c>
      <c r="G2039" s="216">
        <f t="shared" si="4"/>
        <v>149049766</v>
      </c>
      <c r="H2039" s="216">
        <f t="shared" si="4"/>
        <v>175486244</v>
      </c>
    </row>
    <row r="2040" spans="1:13" x14ac:dyDescent="0.3">
      <c r="B2040" s="160" t="s">
        <v>2553</v>
      </c>
      <c r="C2040" s="217">
        <f t="shared" ref="C2040:H2040" si="5">+C2039/C2036</f>
        <v>1.1267097220001394E-2</v>
      </c>
      <c r="D2040" s="217">
        <f t="shared" si="5"/>
        <v>9.9335357636440632E-3</v>
      </c>
      <c r="E2040" s="217">
        <f t="shared" si="5"/>
        <v>1.6661326073318525E-2</v>
      </c>
      <c r="F2040" s="217">
        <f t="shared" si="5"/>
        <v>1.0882581337150071E-2</v>
      </c>
      <c r="G2040" s="217">
        <f t="shared" si="5"/>
        <v>1.5970274368182182E-2</v>
      </c>
      <c r="H2040" s="217">
        <f t="shared" si="5"/>
        <v>1.836594129920386E-2</v>
      </c>
    </row>
    <row r="2041" spans="1:13" x14ac:dyDescent="0.3">
      <c r="B2041" s="160" t="s">
        <v>2554</v>
      </c>
      <c r="C2041" s="216">
        <f t="shared" ref="C2041:H2041" si="6">+C273+C279+C285+C327+C338+C344+C368+C374+C380+C410+C421+C427+C457+C468+C474+C480+C503+C514</f>
        <v>151865111</v>
      </c>
      <c r="D2041" s="216">
        <f t="shared" si="6"/>
        <v>138241997</v>
      </c>
      <c r="E2041" s="216">
        <f t="shared" si="6"/>
        <v>175422728</v>
      </c>
      <c r="F2041" s="216">
        <f t="shared" si="6"/>
        <v>142263065</v>
      </c>
      <c r="G2041" s="216">
        <f t="shared" si="6"/>
        <v>229710931</v>
      </c>
      <c r="H2041" s="216">
        <f t="shared" si="6"/>
        <v>300722903</v>
      </c>
    </row>
    <row r="2042" spans="1:13" x14ac:dyDescent="0.3">
      <c r="B2042" s="160" t="s">
        <v>2704</v>
      </c>
      <c r="C2042" s="302">
        <f>+(C249+C291+C303)/C2036</f>
        <v>0.96792623916056875</v>
      </c>
      <c r="D2042" s="302">
        <f t="shared" ref="D2042:H2042" si="7">+(D249+D291+D303)/D2036</f>
        <v>0.94349080266787588</v>
      </c>
      <c r="E2042" s="302">
        <f t="shared" si="7"/>
        <v>0.94218568681603643</v>
      </c>
      <c r="F2042" s="302">
        <f t="shared" si="7"/>
        <v>0.93757223297406789</v>
      </c>
      <c r="G2042" s="302">
        <f t="shared" si="7"/>
        <v>0.92216877449864698</v>
      </c>
      <c r="H2042" s="302">
        <f t="shared" si="7"/>
        <v>0.90848851868799141</v>
      </c>
    </row>
    <row r="2043" spans="1:13" x14ac:dyDescent="0.3">
      <c r="B2043" s="218" t="s">
        <v>2555</v>
      </c>
      <c r="C2043" s="219">
        <f t="shared" ref="C2043:H2043" si="8">+C32/C3</f>
        <v>2.3599449592675809E-2</v>
      </c>
      <c r="D2043" s="219">
        <f t="shared" si="8"/>
        <v>2.5198041972322636E-2</v>
      </c>
      <c r="E2043" s="219">
        <f t="shared" si="8"/>
        <v>1.6114021007162152E-2</v>
      </c>
      <c r="F2043" s="219">
        <f t="shared" si="8"/>
        <v>1.7093174612419021E-2</v>
      </c>
      <c r="G2043" s="219">
        <f t="shared" si="8"/>
        <v>1.5931219043460548E-2</v>
      </c>
      <c r="H2043" s="219">
        <f t="shared" si="8"/>
        <v>1.488622395565193E-2</v>
      </c>
    </row>
    <row r="2044" spans="1:13" x14ac:dyDescent="0.3">
      <c r="B2044" s="160" t="s">
        <v>2556</v>
      </c>
      <c r="C2044" s="206">
        <f t="shared" ref="C2044:H2044" si="9">+(C740+C1034)</f>
        <v>5720237117.1599998</v>
      </c>
      <c r="D2044" s="206">
        <f t="shared" si="9"/>
        <v>6291978733.1599998</v>
      </c>
      <c r="E2044" s="206">
        <f t="shared" si="9"/>
        <v>6917963658.1599998</v>
      </c>
      <c r="F2044" s="206">
        <f t="shared" si="9"/>
        <v>7231744479.1599998</v>
      </c>
      <c r="G2044" s="206">
        <f t="shared" si="9"/>
        <v>8193596440.1599998</v>
      </c>
      <c r="H2044" s="206">
        <f t="shared" si="9"/>
        <v>8895901177.1599998</v>
      </c>
    </row>
    <row r="2045" spans="1:13" x14ac:dyDescent="0.3">
      <c r="C2045" s="206"/>
      <c r="D2045" s="206"/>
      <c r="E2045" s="206"/>
      <c r="F2045" s="206"/>
      <c r="G2045" s="206"/>
      <c r="H2045" s="206"/>
      <c r="I2045" s="444" t="s">
        <v>2706</v>
      </c>
      <c r="J2045" s="444"/>
      <c r="K2045" s="444"/>
      <c r="L2045" s="110"/>
      <c r="M2045" s="110"/>
    </row>
    <row r="2046" spans="1:13" s="166" customFormat="1" x14ac:dyDescent="0.3">
      <c r="A2046" s="159"/>
      <c r="B2046" s="220" t="s">
        <v>2557</v>
      </c>
      <c r="C2046" s="164">
        <f t="shared" ref="C2046:H2046" si="10">+C2</f>
        <v>42705</v>
      </c>
      <c r="D2046" s="164">
        <f t="shared" si="10"/>
        <v>43070</v>
      </c>
      <c r="E2046" s="164">
        <f t="shared" si="10"/>
        <v>43435</v>
      </c>
      <c r="F2046" s="164">
        <f t="shared" si="10"/>
        <v>43800</v>
      </c>
      <c r="G2046" s="164">
        <f t="shared" si="10"/>
        <v>44166</v>
      </c>
      <c r="H2046" s="164">
        <f t="shared" si="10"/>
        <v>44500</v>
      </c>
      <c r="I2046" s="221" t="s">
        <v>2558</v>
      </c>
      <c r="J2046" s="221" t="s">
        <v>2559</v>
      </c>
      <c r="K2046" s="221" t="s">
        <v>2560</v>
      </c>
      <c r="L2046" s="110"/>
      <c r="M2046" s="110"/>
    </row>
    <row r="2047" spans="1:13" x14ac:dyDescent="0.3">
      <c r="A2047" s="445" t="s">
        <v>2561</v>
      </c>
      <c r="B2047" s="222" t="s">
        <v>2562</v>
      </c>
      <c r="C2047" s="223">
        <f t="shared" ref="C2047:H2047" si="11">+C2038/C2036</f>
        <v>1.3099262999323678E-2</v>
      </c>
      <c r="D2047" s="223">
        <f t="shared" si="11"/>
        <v>1.0289625282477267E-2</v>
      </c>
      <c r="E2047" s="223">
        <f t="shared" si="11"/>
        <v>1.9873488075672942E-2</v>
      </c>
      <c r="F2047" s="223">
        <f t="shared" si="11"/>
        <v>4.7944700267993433E-2</v>
      </c>
      <c r="G2047" s="223">
        <f t="shared" si="11"/>
        <v>2.000938810597119E-2</v>
      </c>
      <c r="H2047" s="223">
        <f t="shared" si="11"/>
        <v>2.0677618214044752E-2</v>
      </c>
      <c r="I2047" s="224">
        <v>2.5397795087284146E-2</v>
      </c>
      <c r="J2047" s="224">
        <v>1.7955031662897903E-2</v>
      </c>
      <c r="K2047" s="224">
        <v>4.2406226660312019E-2</v>
      </c>
      <c r="L2047" s="110"/>
      <c r="M2047" s="110"/>
    </row>
    <row r="2048" spans="1:13" x14ac:dyDescent="0.3">
      <c r="A2048" s="445"/>
      <c r="B2048" s="222" t="s">
        <v>2563</v>
      </c>
      <c r="C2048" s="223">
        <f t="shared" ref="C2048:H2048" si="12">+C2038/C1033</f>
        <v>1.9234207046536209E-2</v>
      </c>
      <c r="D2048" s="223">
        <f t="shared" si="12"/>
        <v>1.383611420394003E-2</v>
      </c>
      <c r="E2048" s="223">
        <f t="shared" si="12"/>
        <v>2.5482149941956224E-2</v>
      </c>
      <c r="F2048" s="223">
        <f t="shared" si="12"/>
        <v>5.9344917617497536E-2</v>
      </c>
      <c r="G2048" s="223">
        <f t="shared" si="12"/>
        <v>2.6032116164417904E-2</v>
      </c>
      <c r="H2048" s="223">
        <f t="shared" si="12"/>
        <v>2.5602836242030476E-2</v>
      </c>
      <c r="I2048" s="224">
        <v>8.0279868685620606E-2</v>
      </c>
      <c r="J2048" s="224">
        <v>4.4256907235306842E-2</v>
      </c>
      <c r="K2048" s="224">
        <v>0.11259203531404317</v>
      </c>
      <c r="L2048" s="110"/>
      <c r="M2048" s="110"/>
    </row>
    <row r="2049" spans="1:13" x14ac:dyDescent="0.3">
      <c r="A2049" s="445"/>
      <c r="B2049" s="222" t="s">
        <v>2564</v>
      </c>
      <c r="C2049" s="223">
        <f t="shared" ref="C2049:H2049" si="13">+C2040</f>
        <v>1.1267097220001394E-2</v>
      </c>
      <c r="D2049" s="223">
        <f t="shared" si="13"/>
        <v>9.9335357636440632E-3</v>
      </c>
      <c r="E2049" s="223">
        <f t="shared" si="13"/>
        <v>1.6661326073318525E-2</v>
      </c>
      <c r="F2049" s="223">
        <f t="shared" si="13"/>
        <v>1.0882581337150071E-2</v>
      </c>
      <c r="G2049" s="223">
        <f t="shared" si="13"/>
        <v>1.5970274368182182E-2</v>
      </c>
      <c r="H2049" s="223">
        <f t="shared" si="13"/>
        <v>1.836594129920386E-2</v>
      </c>
      <c r="I2049" s="224">
        <v>1.7591312963731676E-2</v>
      </c>
      <c r="J2049" s="224">
        <v>1.3446605369967873E-2</v>
      </c>
      <c r="K2049" s="224">
        <v>3.0981631903195795E-2</v>
      </c>
      <c r="L2049" s="110"/>
      <c r="M2049" s="110"/>
    </row>
    <row r="2050" spans="1:13" x14ac:dyDescent="0.3">
      <c r="A2050" s="445"/>
      <c r="B2050" s="222" t="s">
        <v>2565</v>
      </c>
      <c r="C2050" s="225">
        <f t="shared" ref="C2050:H2050" si="14">IFERROR(+(C1033-C1034)/(+C224+C634+C$252+C$253+C$254+C$258+C$259+C$260+C$264+C$265+C$266+C$270+C$271+C$272+C$294+C$295+C$296+C$300+C$301+C$302+C$306+C$307+C$308+C$312+C$313+C$314+C$318+C$319+C$320+C$324+C$325+C$326+C$353+C$354+C$355+C$359+C$360+C$361+C$365+C$366+C$367+C$389+C$390+C$391+C$395+C$396+C$397+C$401+C$402+C$403+C$407+C$408+C$409+C$436+C$437+C$438+C$442+C$443+C$444+C$448+C$449+C$450+C$454+C$455+C$456+C$484+C$485+C$486+C$489+C$490+C$491+C$495+C$496+C$497+C$500+C$501+C$502+C$537+C$538+C$539),9999%)</f>
        <v>11.843814741935486</v>
      </c>
      <c r="D2050" s="225">
        <f t="shared" si="14"/>
        <v>11.301466978401008</v>
      </c>
      <c r="E2050" s="225">
        <f t="shared" si="14"/>
        <v>5.8802257558420807</v>
      </c>
      <c r="F2050" s="225">
        <f t="shared" si="14"/>
        <v>8.8122891767651623</v>
      </c>
      <c r="G2050" s="225">
        <f t="shared" si="14"/>
        <v>6.8633128047388752</v>
      </c>
      <c r="H2050" s="225">
        <f t="shared" si="14"/>
        <v>6.7526059971377324</v>
      </c>
      <c r="I2050" s="224">
        <v>4.3659220613582201</v>
      </c>
      <c r="J2050" s="224">
        <v>3.0080832252343193</v>
      </c>
      <c r="K2050" s="224">
        <v>9.8280871849837066</v>
      </c>
      <c r="L2050" s="110"/>
      <c r="M2050" s="110"/>
    </row>
    <row r="2051" spans="1:13" x14ac:dyDescent="0.3">
      <c r="A2051" s="445"/>
      <c r="B2051" s="222" t="s">
        <v>2566</v>
      </c>
      <c r="C2051" s="225">
        <f t="shared" ref="C2051:H2051" si="15">+C1033/C3</f>
        <v>0.65198720873783822</v>
      </c>
      <c r="D2051" s="225">
        <f t="shared" si="15"/>
        <v>0.65263058547172126</v>
      </c>
      <c r="E2051" s="225">
        <f t="shared" si="15"/>
        <v>0.68043790891238676</v>
      </c>
      <c r="F2051" s="225">
        <f t="shared" si="15"/>
        <v>0.69385589869606157</v>
      </c>
      <c r="G2051" s="225">
        <f t="shared" si="15"/>
        <v>0.69186311450200499</v>
      </c>
      <c r="H2051" s="225">
        <f t="shared" si="15"/>
        <v>0.67163546123270179</v>
      </c>
      <c r="I2051" s="224">
        <v>0.2899568788823626</v>
      </c>
      <c r="J2051" s="224">
        <v>0.24628600845366974</v>
      </c>
      <c r="K2051" s="224">
        <v>0.42906904919031258</v>
      </c>
      <c r="L2051" s="110"/>
      <c r="M2051" s="110"/>
    </row>
    <row r="2052" spans="1:13" x14ac:dyDescent="0.3">
      <c r="A2052" s="445"/>
      <c r="B2052" s="222" t="s">
        <v>2567</v>
      </c>
      <c r="C2052" s="225">
        <f t="shared" ref="C2052:H2052" si="16">IFERROR(+C2041/C2038,9999%)</f>
        <v>1.535012485732804</v>
      </c>
      <c r="D2052" s="225">
        <f t="shared" si="16"/>
        <v>1.7786994426075995</v>
      </c>
      <c r="E2052" s="225">
        <f t="shared" si="16"/>
        <v>1.119141239667419</v>
      </c>
      <c r="F2052" s="225">
        <f t="shared" si="16"/>
        <v>0.37398674934555831</v>
      </c>
      <c r="G2052" s="225">
        <f t="shared" si="16"/>
        <v>1.2300674682658632</v>
      </c>
      <c r="H2052" s="225">
        <f t="shared" si="16"/>
        <v>1.5220751865490829</v>
      </c>
      <c r="I2052" s="224">
        <v>1.3303945608290597</v>
      </c>
      <c r="J2052" s="224">
        <v>1.3634948434014207</v>
      </c>
      <c r="K2052" s="224">
        <v>1.99</v>
      </c>
      <c r="L2052" s="110"/>
      <c r="M2052" s="110"/>
    </row>
    <row r="2053" spans="1:13" x14ac:dyDescent="0.3">
      <c r="A2053" s="445"/>
      <c r="B2053" s="222" t="s">
        <v>2568</v>
      </c>
      <c r="C2053" s="225">
        <f t="shared" ref="C2053:H2053" si="17">+C1033/(C1034-C1040)</f>
        <v>1.2949691945691009</v>
      </c>
      <c r="D2053" s="225">
        <f t="shared" si="17"/>
        <v>1.266171898992096</v>
      </c>
      <c r="E2053" s="225">
        <f t="shared" si="17"/>
        <v>1.2382831361490065</v>
      </c>
      <c r="F2053" s="225">
        <f t="shared" si="17"/>
        <v>1.2441981266893423</v>
      </c>
      <c r="G2053" s="225">
        <f t="shared" si="17"/>
        <v>1.2385950590760118</v>
      </c>
      <c r="H2053" s="225">
        <f t="shared" si="17"/>
        <v>1.2496245442266238</v>
      </c>
      <c r="I2053" s="224">
        <v>2.1565415626482745</v>
      </c>
      <c r="J2053" s="224">
        <v>1.5552310205641093</v>
      </c>
      <c r="K2053" s="224">
        <v>2.3042245121340796</v>
      </c>
      <c r="L2053" s="110"/>
      <c r="M2053" s="110"/>
    </row>
    <row r="2054" spans="1:13" x14ac:dyDescent="0.3">
      <c r="A2054" s="446" t="s">
        <v>3009</v>
      </c>
      <c r="B2054" s="226" t="s">
        <v>2569</v>
      </c>
      <c r="C2054" s="225">
        <f t="shared" ref="C2054:H2054" si="18">+(C14+C18+C32-C143+C248)/(C740+C768+C1034-C1040)</f>
        <v>1.2491941145466754</v>
      </c>
      <c r="D2054" s="225">
        <f t="shared" si="18"/>
        <v>1.1545185085839471</v>
      </c>
      <c r="E2054" s="225">
        <f t="shared" si="18"/>
        <v>1.1221144718665117</v>
      </c>
      <c r="F2054" s="225">
        <f t="shared" si="18"/>
        <v>1.0998278876556566</v>
      </c>
      <c r="G2054" s="225">
        <f t="shared" si="18"/>
        <v>1.1353378609855413</v>
      </c>
      <c r="H2054" s="225">
        <f t="shared" si="18"/>
        <v>1.0638575219707371</v>
      </c>
      <c r="I2054" s="224">
        <v>1.2066307800635383</v>
      </c>
      <c r="J2054" s="224">
        <v>1.0443083081820812</v>
      </c>
      <c r="K2054" s="224">
        <v>1.2117840022865782</v>
      </c>
      <c r="L2054" s="110"/>
      <c r="M2054" s="110"/>
    </row>
    <row r="2055" spans="1:13" x14ac:dyDescent="0.3">
      <c r="A2055" s="446"/>
      <c r="B2055" s="226" t="s">
        <v>2570</v>
      </c>
      <c r="C2055" s="225">
        <f t="shared" ref="C2055:H2055" si="19">+(C14+C18+C32+C2036-C2039)/(C740+C768)</f>
        <v>3.6591556025711687</v>
      </c>
      <c r="D2055" s="225">
        <f t="shared" si="19"/>
        <v>3.5534125782798198</v>
      </c>
      <c r="E2055" s="225">
        <f t="shared" si="19"/>
        <v>3.8884671512098472</v>
      </c>
      <c r="F2055" s="225">
        <f t="shared" si="19"/>
        <v>3.8819652373952396</v>
      </c>
      <c r="G2055" s="225">
        <f t="shared" si="19"/>
        <v>3.9352008905877942</v>
      </c>
      <c r="H2055" s="225">
        <f t="shared" si="19"/>
        <v>3.5519007926059265</v>
      </c>
      <c r="I2055" s="224">
        <v>1.8270967859392517</v>
      </c>
      <c r="J2055" s="224">
        <v>1.3498925233145562</v>
      </c>
      <c r="K2055" s="224">
        <v>1.8535142347693052</v>
      </c>
      <c r="L2055" s="110"/>
      <c r="M2055" s="110"/>
    </row>
    <row r="2056" spans="1:13" x14ac:dyDescent="0.3">
      <c r="A2056" s="446"/>
      <c r="B2056" s="227" t="s">
        <v>2571</v>
      </c>
      <c r="C2056" s="228">
        <f t="shared" ref="C2056:H2056" si="20">+C634/C3</f>
        <v>1.3235844568899595E-3</v>
      </c>
      <c r="D2056" s="228">
        <f t="shared" si="20"/>
        <v>3.0790825950209556E-3</v>
      </c>
      <c r="E2056" s="228">
        <f t="shared" si="20"/>
        <v>7.0732603622316228E-3</v>
      </c>
      <c r="F2056" s="228">
        <f t="shared" si="20"/>
        <v>5.7398740531084003E-3</v>
      </c>
      <c r="G2056" s="228">
        <f t="shared" si="20"/>
        <v>4.3649222460455479E-3</v>
      </c>
      <c r="H2056" s="228">
        <f t="shared" si="20"/>
        <v>3.9542943332698567E-3</v>
      </c>
      <c r="I2056" s="224">
        <v>3.0469491777635901E-2</v>
      </c>
      <c r="J2056" s="224">
        <v>2.01167074609312E-2</v>
      </c>
      <c r="K2056" s="224">
        <v>4.4326029996444999E-2</v>
      </c>
      <c r="L2056" s="110"/>
      <c r="M2056" s="110"/>
    </row>
    <row r="2057" spans="1:13" x14ac:dyDescent="0.3">
      <c r="A2057" s="446"/>
      <c r="B2057" s="227" t="s">
        <v>2572</v>
      </c>
      <c r="C2057" s="228">
        <f t="shared" ref="C2057:H2057" si="21">+(C5+C8+C634+C2039)/C3</f>
        <v>2.26787272945882E-2</v>
      </c>
      <c r="D2057" s="228">
        <f t="shared" si="21"/>
        <v>4.2080484151443193E-2</v>
      </c>
      <c r="E2057" s="228">
        <f t="shared" si="21"/>
        <v>5.6848966268382768E-2</v>
      </c>
      <c r="F2057" s="228">
        <f t="shared" si="21"/>
        <v>6.2224460841458912E-2</v>
      </c>
      <c r="G2057" s="228">
        <f t="shared" si="21"/>
        <v>7.3806331354463461E-2</v>
      </c>
      <c r="H2057" s="228">
        <f t="shared" si="21"/>
        <v>0.11046514142905672</v>
      </c>
      <c r="I2057" s="224">
        <v>0.1124791936545405</v>
      </c>
      <c r="J2057" s="224">
        <v>9.9808698328145887E-2</v>
      </c>
      <c r="K2057" s="224">
        <v>0.15610351289979418</v>
      </c>
      <c r="L2057" s="110"/>
      <c r="M2057" s="110"/>
    </row>
    <row r="2058" spans="1:13" x14ac:dyDescent="0.3">
      <c r="A2058" s="446"/>
      <c r="B2058" s="227" t="s">
        <v>2573</v>
      </c>
      <c r="C2058" s="225">
        <f t="shared" ref="C2058:H2058" si="22">+C740/C248</f>
        <v>0.23605742050755382</v>
      </c>
      <c r="D2058" s="225">
        <f t="shared" si="22"/>
        <v>0.24994208244984933</v>
      </c>
      <c r="E2058" s="225">
        <f t="shared" si="22"/>
        <v>0.2525492116204951</v>
      </c>
      <c r="F2058" s="225">
        <f t="shared" si="22"/>
        <v>0.26669754577783833</v>
      </c>
      <c r="G2058" s="225">
        <f t="shared" si="22"/>
        <v>0.2635402902704021</v>
      </c>
      <c r="H2058" s="225">
        <f t="shared" si="22"/>
        <v>0.29363719115377473</v>
      </c>
      <c r="I2058" s="224">
        <v>0.89931343414987719</v>
      </c>
      <c r="J2058" s="224">
        <v>0.95363562801213808</v>
      </c>
      <c r="K2058" s="224">
        <v>1.1609479190516518</v>
      </c>
      <c r="L2058" s="110"/>
      <c r="M2058" s="110"/>
    </row>
    <row r="2059" spans="1:13" x14ac:dyDescent="0.3">
      <c r="A2059" s="446"/>
      <c r="B2059" s="227" t="s">
        <v>2574</v>
      </c>
      <c r="C2059" s="228">
        <f t="shared" ref="C2059:H2059" si="23">(+C768)/C3</f>
        <v>4.4897028655963213E-2</v>
      </c>
      <c r="D2059" s="228">
        <f t="shared" si="23"/>
        <v>3.7597008659061078E-2</v>
      </c>
      <c r="E2059" s="228">
        <f t="shared" si="23"/>
        <v>1.0836813152832204E-2</v>
      </c>
      <c r="F2059" s="228">
        <f t="shared" si="23"/>
        <v>0</v>
      </c>
      <c r="G2059" s="228">
        <f t="shared" si="23"/>
        <v>0</v>
      </c>
      <c r="H2059" s="228">
        <f t="shared" si="23"/>
        <v>0</v>
      </c>
      <c r="I2059" s="224">
        <v>3.5525430314831588E-2</v>
      </c>
      <c r="J2059" s="224">
        <v>0</v>
      </c>
      <c r="K2059" s="224">
        <v>1.3475462759513749E-2</v>
      </c>
      <c r="L2059" s="110"/>
      <c r="M2059" s="110"/>
    </row>
    <row r="2060" spans="1:13" x14ac:dyDescent="0.3">
      <c r="A2060" s="446"/>
      <c r="B2060" s="227" t="s">
        <v>2575</v>
      </c>
      <c r="C2060" s="225">
        <f t="shared" ref="C2060:H2060" si="24">+C248/C3</f>
        <v>0.93873458308623103</v>
      </c>
      <c r="D2060" s="225">
        <f t="shared" si="24"/>
        <v>0.86255006888652574</v>
      </c>
      <c r="E2060" s="225">
        <f t="shared" si="24"/>
        <v>0.85427455731658242</v>
      </c>
      <c r="F2060" s="225">
        <f t="shared" si="24"/>
        <v>0.84418958560134127</v>
      </c>
      <c r="G2060" s="225">
        <f t="shared" si="24"/>
        <v>0.87895216622295591</v>
      </c>
      <c r="H2060" s="225">
        <f t="shared" si="24"/>
        <v>0.8063701065916653</v>
      </c>
      <c r="I2060" s="224">
        <v>0.70744319620575991</v>
      </c>
      <c r="J2060" s="224">
        <v>0.72989308704690581</v>
      </c>
      <c r="K2060" s="224">
        <v>0.81771446018617033</v>
      </c>
      <c r="L2060" s="110"/>
      <c r="M2060" s="110"/>
    </row>
    <row r="2061" spans="1:13" x14ac:dyDescent="0.3">
      <c r="A2061" s="446"/>
      <c r="B2061" s="227" t="s">
        <v>2576</v>
      </c>
      <c r="C2061" s="225">
        <f t="shared" ref="C2061:H2061" si="25">+(C4+C32+C610)/(C740+C1034)</f>
        <v>8.2513672771372615E-2</v>
      </c>
      <c r="D2061" s="225">
        <f t="shared" si="25"/>
        <v>0.18368702828713296</v>
      </c>
      <c r="E2061" s="225">
        <f t="shared" si="25"/>
        <v>0.18074206679521146</v>
      </c>
      <c r="F2061" s="225">
        <f t="shared" si="25"/>
        <v>0.19092171803896124</v>
      </c>
      <c r="G2061" s="225">
        <f t="shared" si="25"/>
        <v>0.14751951883981204</v>
      </c>
      <c r="H2061" s="225">
        <f t="shared" si="25"/>
        <v>0.24468439103489495</v>
      </c>
      <c r="I2061" s="224">
        <v>0.48837054536896773</v>
      </c>
      <c r="J2061" s="224">
        <v>0.27437613677425043</v>
      </c>
      <c r="K2061" s="224">
        <v>0.4096522233207735</v>
      </c>
      <c r="L2061" s="110"/>
      <c r="M2061" s="110"/>
    </row>
    <row r="2062" spans="1:13" x14ac:dyDescent="0.3">
      <c r="A2062" s="446"/>
      <c r="B2062" s="227" t="s">
        <v>2577</v>
      </c>
      <c r="C2062" s="225">
        <f t="shared" ref="C2062:H2062" si="26">+(C1033-C1034)/C3</f>
        <v>0.14851020598582607</v>
      </c>
      <c r="D2062" s="225">
        <f t="shared" si="26"/>
        <v>0.13719458030430973</v>
      </c>
      <c r="E2062" s="225">
        <f t="shared" si="26"/>
        <v>0.13093683839913414</v>
      </c>
      <c r="F2062" s="225">
        <f t="shared" si="26"/>
        <v>0.1361827405292618</v>
      </c>
      <c r="G2062" s="225">
        <f t="shared" si="26"/>
        <v>0.1332761013920602</v>
      </c>
      <c r="H2062" s="225">
        <f t="shared" si="26"/>
        <v>0.13416565533322805</v>
      </c>
      <c r="I2062" s="224">
        <v>0.10283676962377775</v>
      </c>
      <c r="J2062" s="224">
        <v>6.4718413626380297E-2</v>
      </c>
      <c r="K2062" s="224">
        <v>0.14313019688895812</v>
      </c>
      <c r="L2062" s="110"/>
      <c r="M2062" s="110"/>
    </row>
    <row r="2063" spans="1:13" x14ac:dyDescent="0.3">
      <c r="A2063" s="447" t="s">
        <v>3008</v>
      </c>
      <c r="B2063" s="229" t="s">
        <v>2578</v>
      </c>
      <c r="C2063" s="228">
        <f t="shared" ref="C2063:H2063" si="27">+(C1292+C1329+C1340-C1626-C1950)/(C1438+C1484-C1520)</f>
        <v>1.5299195712691958</v>
      </c>
      <c r="D2063" s="228">
        <f t="shared" si="27"/>
        <v>1.4462040435565628</v>
      </c>
      <c r="E2063" s="228">
        <f t="shared" si="27"/>
        <v>1.4268950746845965</v>
      </c>
      <c r="F2063" s="228">
        <f t="shared" si="27"/>
        <v>1.4480159588861363</v>
      </c>
      <c r="G2063" s="228">
        <f t="shared" si="27"/>
        <v>1.557156270215696</v>
      </c>
      <c r="H2063" s="228">
        <f t="shared" si="27"/>
        <v>1.6880923136656525</v>
      </c>
      <c r="I2063" s="224">
        <v>2.4264641243948892</v>
      </c>
      <c r="J2063" s="224">
        <v>1.8118812879958044</v>
      </c>
      <c r="K2063" s="224">
        <v>2.3638529316256878</v>
      </c>
      <c r="L2063" s="110"/>
      <c r="M2063" s="110"/>
    </row>
    <row r="2064" spans="1:13" x14ac:dyDescent="0.3">
      <c r="A2064" s="447"/>
      <c r="B2064" s="229" t="s">
        <v>2579</v>
      </c>
      <c r="C2064" s="223">
        <f t="shared" ref="C2064:H2064" si="28">+(C1064+C1669+C1520)/(C1087-C1344)</f>
        <v>0.29707146923635552</v>
      </c>
      <c r="D2064" s="223">
        <f t="shared" si="28"/>
        <v>0.26860017047245327</v>
      </c>
      <c r="E2064" s="223">
        <f t="shared" si="28"/>
        <v>0.23274586663234229</v>
      </c>
      <c r="F2064" s="223">
        <f t="shared" si="28"/>
        <v>0.25049715824828023</v>
      </c>
      <c r="G2064" s="223">
        <f t="shared" si="28"/>
        <v>0.25535687331599466</v>
      </c>
      <c r="H2064" s="223">
        <f t="shared" si="28"/>
        <v>0.31376799457446841</v>
      </c>
      <c r="I2064" s="224">
        <v>0.26968646465612711</v>
      </c>
      <c r="J2064" s="224">
        <v>0.24731516893855671</v>
      </c>
      <c r="K2064" s="224">
        <v>0.38780024266298407</v>
      </c>
      <c r="L2064" s="110"/>
      <c r="M2064" s="110"/>
    </row>
    <row r="2065" spans="1:17" x14ac:dyDescent="0.3">
      <c r="A2065" s="447"/>
      <c r="B2065" s="229" t="s">
        <v>2580</v>
      </c>
      <c r="C2065" s="228">
        <f t="shared" ref="C2065:H2065" si="29">+C1064/C1087</f>
        <v>0.13704114128487732</v>
      </c>
      <c r="D2065" s="228">
        <f t="shared" si="29"/>
        <v>0.10560153747901073</v>
      </c>
      <c r="E2065" s="228">
        <f t="shared" si="29"/>
        <v>7.9221729630328128E-2</v>
      </c>
      <c r="F2065" s="228">
        <f t="shared" si="29"/>
        <v>0.11529661497006308</v>
      </c>
      <c r="G2065" s="228">
        <f t="shared" si="29"/>
        <v>0.17075026567525725</v>
      </c>
      <c r="H2065" s="228">
        <f t="shared" si="29"/>
        <v>0.27289582830323933</v>
      </c>
      <c r="I2065" s="224">
        <v>0.15490203714451495</v>
      </c>
      <c r="J2065" s="224">
        <v>0.10611737057473025</v>
      </c>
      <c r="K2065" s="224">
        <v>0.2569829865838047</v>
      </c>
      <c r="L2065" s="110"/>
      <c r="M2065" s="110"/>
    </row>
    <row r="2066" spans="1:17" x14ac:dyDescent="0.3">
      <c r="A2066" s="447"/>
      <c r="B2066" s="229" t="s">
        <v>2581</v>
      </c>
      <c r="C2066" s="228">
        <f>(+(C1292+C1329+C1340)-(C1626+C1950))/AVERAGE(C3:C3)</f>
        <v>0.1109651460878137</v>
      </c>
      <c r="D2066" s="228">
        <f>(+(D1292+D1329+D1340)-(D1626+D1950))/AVERAGE(D3:D3)</f>
        <v>0.11611292079885778</v>
      </c>
      <c r="E2066" s="228">
        <f>(+(E1292+E1329+E1340)-(E1626+E1950))/AVERAGE(D3:E3)</f>
        <v>0.12542461760803958</v>
      </c>
      <c r="F2066" s="228">
        <f>(+(F1292+F1329+F1340)-(F1626+F1950))/AVERAGE(E3:F3)</f>
        <v>0.1287420227935438</v>
      </c>
      <c r="G2066" s="228">
        <f>(+(G1292+G1329+G1340)-(G1626+G1950))/AVERAGE(F3:G3)</f>
        <v>0.13084887232127851</v>
      </c>
      <c r="H2066" s="228">
        <f>((+(H1292+H1329+H1340)-(H1626+H1950))/AVERAGE(G3:H3))/H1*12</f>
        <v>0.12972304426890266</v>
      </c>
      <c r="I2066" s="224">
        <v>5.7455778620175819E-2</v>
      </c>
      <c r="J2066" s="224">
        <v>5.8786533949917952E-2</v>
      </c>
      <c r="K2066" s="224">
        <v>7.8414916260335352E-2</v>
      </c>
      <c r="L2066" s="110"/>
      <c r="M2066" s="110"/>
    </row>
    <row r="2067" spans="1:17" x14ac:dyDescent="0.3">
      <c r="A2067" s="447"/>
      <c r="B2067" s="229" t="s">
        <v>2582</v>
      </c>
      <c r="C2067" s="228">
        <f>+C1064/+AVERAGE(C1033:C1033)</f>
        <v>2.8255417685941895E-2</v>
      </c>
      <c r="D2067" s="228">
        <f>+D1064/+AVERAGE(D1033:D1033)</f>
        <v>2.2339712076824631E-2</v>
      </c>
      <c r="E2067" s="228">
        <f>+E1064/+AVERAGE(D1033:E1033)</f>
        <v>1.7544439576921936E-2</v>
      </c>
      <c r="F2067" s="228">
        <f>+F1064/+AVERAGE(E1033:F1033)</f>
        <v>2.4992733998100109E-2</v>
      </c>
      <c r="G2067" s="228">
        <f>+G1064/+AVERAGE(F1033:G1033)</f>
        <v>3.6720737530474355E-2</v>
      </c>
      <c r="H2067" s="228">
        <f>(+H1064/+AVERAGE(G1033:H1033))/H1*12</f>
        <v>5.7885794331740549E-2</v>
      </c>
      <c r="I2067" s="224">
        <v>5.7514812949400737E-2</v>
      </c>
      <c r="J2067" s="224">
        <v>4.8863964407434332E-2</v>
      </c>
      <c r="K2067" s="224">
        <v>8.942360747637948E-2</v>
      </c>
      <c r="L2067" s="110"/>
      <c r="M2067" s="110"/>
    </row>
    <row r="2068" spans="1:17" x14ac:dyDescent="0.3">
      <c r="A2068" s="447"/>
      <c r="B2068" s="229" t="s">
        <v>2583</v>
      </c>
      <c r="C2068" s="225">
        <f>+(C1064+C1520+C1669)/+AVERAGE(C3:C3)</f>
        <v>3.9033186373535249E-2</v>
      </c>
      <c r="D2068" s="225">
        <f>+(D1064+D1520+D1669)/+AVERAGE(D3:D3)</f>
        <v>3.6353696789990834E-2</v>
      </c>
      <c r="E2068" s="225">
        <f>+(E1064+E1520+1670)/+AVERAGE(D3:E3)</f>
        <v>3.3961449710792041E-2</v>
      </c>
      <c r="F2068" s="225">
        <f>+(F1064+F1520+1670)/+AVERAGE(E3:F3)</f>
        <v>3.6679664603433519E-2</v>
      </c>
      <c r="G2068" s="225">
        <f>+(G1064+G1520+1670)/+AVERAGE(F3:G3)</f>
        <v>3.7223728199946897E-2</v>
      </c>
      <c r="H2068" s="225">
        <f>(+(H1064+H1520+1670)/+AVERAGE(G3:H3))/H1*12</f>
        <v>4.4201473465525859E-2</v>
      </c>
      <c r="I2068" s="224">
        <v>2.5139863520283835E-2</v>
      </c>
      <c r="J2068" s="224">
        <v>2.5907427014883411E-2</v>
      </c>
      <c r="K2068" s="224">
        <v>3.3284491018101117E-2</v>
      </c>
      <c r="L2068" s="110"/>
      <c r="M2068" s="110"/>
    </row>
    <row r="2069" spans="1:17" x14ac:dyDescent="0.3">
      <c r="A2069" s="447"/>
      <c r="B2069" s="229" t="s">
        <v>2584</v>
      </c>
      <c r="C2069" s="225">
        <f>+(C1064*70%+C1520+C1669+C1951+C1952+C1953+C1954)/+AVERAGE(C2044:C2044)</f>
        <v>6.1886153546333533E-2</v>
      </c>
      <c r="D2069" s="225">
        <f>+(D1064*70%+D1520+D1669+D1951+D1952+D1953+D1954)/+AVERAGE(D2044:D2044)</f>
        <v>5.8305341576346224E-2</v>
      </c>
      <c r="E2069" s="225">
        <f>+(E1064*70%+E1520+E1669+E1951+E1952+E1953+E1954)/+AVERAGE(D2044:E2044)</f>
        <v>5.7106649040171875E-2</v>
      </c>
      <c r="F2069" s="225">
        <f>+(F1064*70%+F1520+F1669+F1951+F1952+F1953+F1954)/+AVERAGE(E2044:F2044)</f>
        <v>5.4487531840640958E-2</v>
      </c>
      <c r="G2069" s="225">
        <f>+(G1064*70%+G1520+G1669+G1951+G1952+G1953+G1954)/+AVERAGE(F2044:G2044)</f>
        <v>5.0646518629971361E-2</v>
      </c>
      <c r="H2069" s="225">
        <f>+(H1064*70%+H1520+H1669+H1951+H1952+H1953+H1954)/+AVERAGE(G2044:H2044)/H1*12</f>
        <v>5.0563025484719235E-2</v>
      </c>
      <c r="I2069" s="224">
        <v>7.8613289704326808E-2</v>
      </c>
      <c r="J2069" s="224">
        <v>5.6679638356248827E-2</v>
      </c>
      <c r="K2069" s="224">
        <v>7.7193936962935736E-2</v>
      </c>
      <c r="L2069" s="110"/>
      <c r="M2069" s="110"/>
    </row>
    <row r="2070" spans="1:17" x14ac:dyDescent="0.3">
      <c r="A2070" s="447"/>
      <c r="B2070" s="229" t="s">
        <v>2585</v>
      </c>
      <c r="C2070" s="225">
        <f>+C1064/+AVERAGE(C1034:C1034)</f>
        <v>3.6589895482977704E-2</v>
      </c>
      <c r="D2070" s="225">
        <f>+D1064/+AVERAGE(D1034:D1034)</f>
        <v>2.82859156632497E-2</v>
      </c>
      <c r="E2070" s="225">
        <f>+E1064/+AVERAGE(D1034:E1034)</f>
        <v>2.1955811228560718E-2</v>
      </c>
      <c r="F2070" s="225">
        <f>+F1064/+AVERAGE(E1034:F1034)</f>
        <v>3.1023342867538099E-2</v>
      </c>
      <c r="G2070" s="225">
        <f>+G1064/+AVERAGE(F1034:G1034)</f>
        <v>4.5578982608128711E-2</v>
      </c>
      <c r="H2070" s="225">
        <f>(+H1064/+AVERAGE(G1034:H1034))/H1*12</f>
        <v>7.2026515658524637E-2</v>
      </c>
      <c r="I2070" s="224">
        <v>0.14724927498565896</v>
      </c>
      <c r="J2070" s="224">
        <v>7.5742455106702661E-2</v>
      </c>
      <c r="K2070" s="224">
        <v>0.18234744523264218</v>
      </c>
      <c r="L2070" s="110"/>
      <c r="M2070" s="110"/>
    </row>
    <row r="2071" spans="1:17" x14ac:dyDescent="0.3">
      <c r="A2071" s="447"/>
      <c r="B2071" s="229" t="s">
        <v>2586</v>
      </c>
      <c r="C2071" s="228">
        <f>+C1292/+AVERAGE(C248:C248)</f>
        <v>0.13515924272871721</v>
      </c>
      <c r="D2071" s="228">
        <f>+D1292/+AVERAGE(D248:D248)</f>
        <v>0.14993908560902433</v>
      </c>
      <c r="E2071" s="228">
        <f>+E1292/+AVERAGE(D248:E248)</f>
        <v>0.15945823809020226</v>
      </c>
      <c r="F2071" s="228">
        <f>+F1292/+AVERAGE(E248:F248)</f>
        <v>0.16864889143794667</v>
      </c>
      <c r="G2071" s="228">
        <f>+G1292/+AVERAGE(F248:G248)</f>
        <v>0.16689781851370375</v>
      </c>
      <c r="H2071" s="228">
        <f>(+H1292/+AVERAGE(G248:H248))/H1*12</f>
        <v>0.16636916650667855</v>
      </c>
      <c r="I2071" s="224">
        <v>0.11317889211005297</v>
      </c>
      <c r="J2071" s="224">
        <v>0.11386616013225606</v>
      </c>
      <c r="K2071" s="224">
        <v>0.13299949334876784</v>
      </c>
      <c r="L2071" s="110"/>
      <c r="M2071" s="110"/>
    </row>
    <row r="2072" spans="1:17" x14ac:dyDescent="0.3">
      <c r="A2072" s="447"/>
      <c r="B2072" s="229" t="s">
        <v>2587</v>
      </c>
      <c r="C2072" s="228">
        <f t="shared" ref="C2072:H2072" si="30">+C2071/C2033</f>
        <v>0.4097597172312179</v>
      </c>
      <c r="D2072" s="228">
        <f t="shared" si="30"/>
        <v>0.48119090375168272</v>
      </c>
      <c r="E2072" s="228">
        <f t="shared" si="30"/>
        <v>0.54796645391822085</v>
      </c>
      <c r="F2072" s="228">
        <f t="shared" si="30"/>
        <v>0.59446207768046055</v>
      </c>
      <c r="G2072" s="228">
        <f t="shared" si="30"/>
        <v>0.64191468659116824</v>
      </c>
      <c r="H2072" s="228">
        <f t="shared" si="30"/>
        <v>0.63988140964107132</v>
      </c>
      <c r="I2072" s="224">
        <v>0.39027204175880353</v>
      </c>
      <c r="J2072" s="224">
        <v>0.39264193149053817</v>
      </c>
      <c r="K2072" s="224">
        <v>0.45861894258195807</v>
      </c>
      <c r="L2072" s="110"/>
      <c r="M2072" s="110"/>
    </row>
    <row r="2073" spans="1:17" x14ac:dyDescent="0.3">
      <c r="A2073" s="447"/>
      <c r="B2073" s="229" t="s">
        <v>2588</v>
      </c>
      <c r="C2073" s="228">
        <f t="shared" ref="C2073:H2073" si="31">+C2071-C2034</f>
        <v>6.3119242728717204E-2</v>
      </c>
      <c r="D2073" s="228">
        <f t="shared" si="31"/>
        <v>0.10338908560902432</v>
      </c>
      <c r="E2073" s="228">
        <f t="shared" si="31"/>
        <v>0.11678823809020226</v>
      </c>
      <c r="F2073" s="228">
        <f t="shared" si="31"/>
        <v>0.12594889143794669</v>
      </c>
      <c r="G2073" s="228">
        <f t="shared" si="31"/>
        <v>0.14939781851370376</v>
      </c>
      <c r="H2073" s="228">
        <f t="shared" si="31"/>
        <v>0.12636916650667854</v>
      </c>
      <c r="I2073" s="224">
        <v>9.5078892110052993E-2</v>
      </c>
      <c r="J2073" s="224">
        <v>9.5766160132256056E-2</v>
      </c>
      <c r="K2073" s="224">
        <v>0.11489949334876783</v>
      </c>
      <c r="L2073" s="110"/>
      <c r="M2073" s="110"/>
    </row>
    <row r="2074" spans="1:17" x14ac:dyDescent="0.3">
      <c r="A2074" s="447"/>
      <c r="B2074" s="229" t="s">
        <v>2589</v>
      </c>
      <c r="C2074" s="228">
        <f>+(C1951+C1952+C1953+C1954)/+AVERAGE(C740:C740)</f>
        <v>5.1288995661393645E-2</v>
      </c>
      <c r="D2074" s="228">
        <f>+(D1951+D1952+D1953+D1954)/+AVERAGE(D740:D740)</f>
        <v>4.9366279264583528E-2</v>
      </c>
      <c r="E2074" s="228">
        <f>+(E1951+E1952+E1953+E1954)/+AVERAGE(D740:E740)</f>
        <v>5.6721682120304769E-2</v>
      </c>
      <c r="F2074" s="228">
        <f>+(F1951+F1952+F1953+F1954)/+AVERAGE(E740:F740)</f>
        <v>4.8040192981271254E-2</v>
      </c>
      <c r="G2074" s="228">
        <f>+(G1951+G1952+G1953+G1954)/+AVERAGE(F740:G740)</f>
        <v>4.4310813963623269E-2</v>
      </c>
      <c r="H2074" s="228">
        <f>(+(H1951+H1952+H1953+H1954)/+AVERAGE(G740:H740))/H1*12</f>
        <v>3.0383347185756894E-2</v>
      </c>
      <c r="I2074" s="224">
        <v>4.2516527265073857E-2</v>
      </c>
      <c r="J2074" s="224">
        <v>4.1971395980987203E-2</v>
      </c>
      <c r="K2074" s="224">
        <v>5.8141003969556584E-2</v>
      </c>
      <c r="L2074" s="371"/>
      <c r="M2074" s="371"/>
      <c r="N2074" s="371"/>
      <c r="O2074" s="371"/>
      <c r="P2074" s="371"/>
      <c r="Q2074" s="371"/>
    </row>
    <row r="2075" spans="1:17" x14ac:dyDescent="0.3">
      <c r="A2075" s="447"/>
      <c r="B2075" s="229" t="s">
        <v>2590</v>
      </c>
      <c r="C2075" s="228">
        <f t="shared" ref="C2075:H2075" si="32">+C2071-C2069</f>
        <v>7.3273089182383677E-2</v>
      </c>
      <c r="D2075" s="228">
        <f t="shared" si="32"/>
        <v>9.1633744032678099E-2</v>
      </c>
      <c r="E2075" s="228">
        <f t="shared" si="32"/>
        <v>0.10235158905003039</v>
      </c>
      <c r="F2075" s="228">
        <f t="shared" si="32"/>
        <v>0.11416135959730572</v>
      </c>
      <c r="G2075" s="228">
        <f t="shared" si="32"/>
        <v>0.1162512998837324</v>
      </c>
      <c r="H2075" s="228">
        <f t="shared" si="32"/>
        <v>0.11580614102195931</v>
      </c>
      <c r="I2075" s="224">
        <v>5.3735041367788443E-2</v>
      </c>
      <c r="J2075" s="224">
        <v>5.2464896927967228E-2</v>
      </c>
      <c r="K2075" s="224">
        <v>7.4246081998159033E-2</v>
      </c>
      <c r="L2075" s="110"/>
      <c r="M2075" s="110"/>
    </row>
    <row r="2076" spans="1:17" x14ac:dyDescent="0.3">
      <c r="A2076" s="447"/>
      <c r="B2076" s="229" t="s">
        <v>2591</v>
      </c>
      <c r="C2076" s="228">
        <f t="shared" ref="C2076:H2076" si="33">+(C1437+C1673)/C1088</f>
        <v>0.7548852270091887</v>
      </c>
      <c r="D2076" s="228">
        <f t="shared" si="33"/>
        <v>0.80764459056018689</v>
      </c>
      <c r="E2076" s="228">
        <f t="shared" si="33"/>
        <v>0.84496839247681166</v>
      </c>
      <c r="F2076" s="228">
        <f t="shared" si="33"/>
        <v>0.8014776320496233</v>
      </c>
      <c r="G2076" s="228">
        <f t="shared" si="33"/>
        <v>0.75591773145135066</v>
      </c>
      <c r="H2076" s="228">
        <f t="shared" si="33"/>
        <v>0.67097327553099251</v>
      </c>
      <c r="I2076" s="224">
        <v>0.57056875740936153</v>
      </c>
      <c r="J2076" s="224">
        <v>0.53683204526308548</v>
      </c>
      <c r="K2076" s="224">
        <v>0.74832437612062297</v>
      </c>
      <c r="L2076" s="110"/>
      <c r="M2076" s="110"/>
    </row>
    <row r="2077" spans="1:17" x14ac:dyDescent="0.3">
      <c r="A2077" s="447"/>
      <c r="B2077" s="229" t="s">
        <v>2592</v>
      </c>
      <c r="C2077" s="228">
        <f t="shared" ref="C2077:H2077" si="34">+(C1438+C1484-C1520+C1673)/(C1088+C1329+C1393)</f>
        <v>0.55641548927748652</v>
      </c>
      <c r="D2077" s="228">
        <f t="shared" si="34"/>
        <v>0.59884794421671239</v>
      </c>
      <c r="E2077" s="228">
        <f t="shared" si="34"/>
        <v>0.60624114137032659</v>
      </c>
      <c r="F2077" s="228">
        <f t="shared" si="34"/>
        <v>0.61523220957364744</v>
      </c>
      <c r="G2077" s="228">
        <f t="shared" si="34"/>
        <v>0.5805275823371765</v>
      </c>
      <c r="H2077" s="228">
        <f t="shared" si="34"/>
        <v>0.54735095915180099</v>
      </c>
      <c r="I2077" s="224">
        <v>0.35251651035623871</v>
      </c>
      <c r="J2077" s="224">
        <v>0.33263208946246065</v>
      </c>
      <c r="K2077" s="224">
        <v>0.44068415585863696</v>
      </c>
      <c r="L2077" s="110"/>
      <c r="M2077" s="110"/>
    </row>
    <row r="2078" spans="1:17" x14ac:dyDescent="0.3">
      <c r="A2078" s="447"/>
      <c r="B2078" s="229" t="s">
        <v>2593</v>
      </c>
      <c r="C2078" s="228">
        <f t="shared" ref="C2078:H2078" si="35">+(C1438+C1484-C1520)/(C1292+C1329)</f>
        <v>0.55641548927748652</v>
      </c>
      <c r="D2078" s="228">
        <f t="shared" si="35"/>
        <v>0.59884794421671239</v>
      </c>
      <c r="E2078" s="228">
        <f t="shared" si="35"/>
        <v>0.61137174226752988</v>
      </c>
      <c r="F2078" s="228">
        <f t="shared" si="35"/>
        <v>0.61785471688878313</v>
      </c>
      <c r="G2078" s="228">
        <f t="shared" si="35"/>
        <v>0.5805275823371765</v>
      </c>
      <c r="H2078" s="228">
        <f t="shared" si="35"/>
        <v>0.54776674503388556</v>
      </c>
      <c r="I2078" s="224">
        <v>0.36373264625671048</v>
      </c>
      <c r="J2078" s="224">
        <v>0.35351376002830109</v>
      </c>
      <c r="K2078" s="224">
        <v>0.45798335190549172</v>
      </c>
      <c r="L2078" s="110"/>
      <c r="M2078" s="110"/>
    </row>
    <row r="2079" spans="1:17" x14ac:dyDescent="0.3">
      <c r="A2079" s="447"/>
      <c r="B2079" s="229" t="s">
        <v>2594</v>
      </c>
      <c r="C2079" s="225">
        <f t="shared" ref="C2079:H2079" si="36">+(C1521)/C1292</f>
        <v>1.6723061248951156E-2</v>
      </c>
      <c r="D2079" s="225">
        <f t="shared" si="36"/>
        <v>1.4740414125164365E-2</v>
      </c>
      <c r="E2079" s="225">
        <f t="shared" si="36"/>
        <v>3.5754761468001939E-2</v>
      </c>
      <c r="F2079" s="225">
        <f t="shared" si="36"/>
        <v>3.9422973167227648E-2</v>
      </c>
      <c r="G2079" s="225">
        <f t="shared" si="36"/>
        <v>8.2960889088390638E-2</v>
      </c>
      <c r="H2079" s="225">
        <f t="shared" si="36"/>
        <v>8.0854880931570269E-2</v>
      </c>
      <c r="I2079" s="224">
        <v>7.2482481248205333E-2</v>
      </c>
      <c r="J2079" s="224">
        <v>5.1663223137629298E-2</v>
      </c>
      <c r="K2079" s="224">
        <v>0.11998392563534707</v>
      </c>
      <c r="L2079" s="110"/>
      <c r="M2079" s="110"/>
    </row>
    <row r="2080" spans="1:17" x14ac:dyDescent="0.3">
      <c r="A2080" s="448" t="s">
        <v>3010</v>
      </c>
      <c r="B2080" s="230" t="s">
        <v>2595</v>
      </c>
      <c r="C2080" s="231"/>
      <c r="D2080" s="231">
        <f>+(D2036/C2036-1)/D2032</f>
        <v>2.1750399014219607E-3</v>
      </c>
      <c r="E2080" s="231">
        <f>+(E2036/D2036-1)/E2032</f>
        <v>1.3903380571772992</v>
      </c>
      <c r="F2080" s="231">
        <f>+(F2036/E2036-1)/F2032</f>
        <v>0.15609624040272144</v>
      </c>
      <c r="G2080" s="231">
        <f>+(G2036/F2036-1)/G2032</f>
        <v>10.951233486439923</v>
      </c>
      <c r="H2080" s="231">
        <f>+(H2036/G2036-1)/H2032</f>
        <v>0.44887158913234726</v>
      </c>
      <c r="I2080" s="232">
        <v>-0.65395751814551939</v>
      </c>
      <c r="J2080" s="224"/>
      <c r="K2080" s="224"/>
      <c r="L2080" s="110"/>
      <c r="M2080" s="110"/>
    </row>
    <row r="2081" spans="1:13" x14ac:dyDescent="0.3">
      <c r="A2081" s="448"/>
      <c r="B2081" s="230" t="s">
        <v>2596</v>
      </c>
      <c r="C2081" s="231"/>
      <c r="D2081" s="231">
        <f>+((D740+D1034)/(C740+C1034)-1)/D2032</f>
        <v>2.443782019839988</v>
      </c>
      <c r="E2081" s="231">
        <f>+((E740+E1034)/(D740+D1034)-1)/E2032</f>
        <v>3.1285961649626919</v>
      </c>
      <c r="F2081" s="231">
        <f>+((F740+F1034)/(E740+E1034)-1)/F2032</f>
        <v>1.193615698830089</v>
      </c>
      <c r="G2081" s="231">
        <f>+((G740+G1034)/(F740+F1034)-1)/G2032</f>
        <v>8.2611267583152124</v>
      </c>
      <c r="H2081" s="231">
        <f>+((H740+H1034)/(G740+G1034)-1)/H2032</f>
        <v>1.6172425467083578</v>
      </c>
      <c r="I2081" s="232">
        <v>5.4835500000000001</v>
      </c>
      <c r="J2081" s="224"/>
      <c r="K2081" s="224"/>
      <c r="L2081" s="110"/>
      <c r="M2081" s="110"/>
    </row>
    <row r="2082" spans="1:13" x14ac:dyDescent="0.3">
      <c r="A2082" s="448"/>
      <c r="B2082" s="230" t="s">
        <v>2597</v>
      </c>
      <c r="C2082" s="233"/>
      <c r="D2082" s="233">
        <f>+D2029/C2029-1</f>
        <v>0.17545180722891573</v>
      </c>
      <c r="E2082" s="233">
        <f>+E2029/D2029-1</f>
        <v>0.13196668802049971</v>
      </c>
      <c r="F2082" s="233">
        <f>+F2029/E2029-1</f>
        <v>1.7543859649122862E-2</v>
      </c>
      <c r="G2082" s="233">
        <f>+G2029/F2029-1</f>
        <v>-5.5061179087875445E-2</v>
      </c>
      <c r="H2082" s="233">
        <f>+H2029/G2029-1</f>
        <v>-5.8858151854032092E-3</v>
      </c>
      <c r="I2082" s="224">
        <v>-3.5999999999999997E-2</v>
      </c>
      <c r="J2082" s="224"/>
      <c r="K2082" s="224"/>
      <c r="L2082" s="110"/>
      <c r="M2082" s="110"/>
    </row>
    <row r="2083" spans="1:13" x14ac:dyDescent="0.3">
      <c r="A2083" s="234"/>
      <c r="B2083" s="235" t="str">
        <f>+B2047</f>
        <v xml:space="preserve">Calidad de Cartera </v>
      </c>
      <c r="C2083" s="236">
        <f>VLOOKUP(C2047,'Apetito y Límites'!$A$10:$B$15,2,TRUE)</f>
        <v>100</v>
      </c>
      <c r="D2083" s="236">
        <f>VLOOKUP(D2047,'Apetito y Límites'!$A$10:$B$15,2,TRUE)</f>
        <v>100</v>
      </c>
      <c r="E2083" s="236">
        <f>VLOOKUP(E2047,'Apetito y Límites'!$A$10:$B$15,2,TRUE)</f>
        <v>100</v>
      </c>
      <c r="F2083" s="236">
        <f>VLOOKUP(F2047,'Apetito y Límites'!$A$10:$B$15,2,TRUE)</f>
        <v>0</v>
      </c>
      <c r="G2083" s="236">
        <f>VLOOKUP(G2047,'Apetito y Límites'!$A$10:$B$15,2,TRUE)</f>
        <v>75</v>
      </c>
      <c r="H2083" s="236">
        <f>VLOOKUP(H2047,'Apetito y Límites'!$A$10:$B$15,2,TRUE)</f>
        <v>75</v>
      </c>
      <c r="I2083" s="110"/>
      <c r="J2083" s="110"/>
      <c r="K2083" s="110"/>
      <c r="L2083" s="110"/>
      <c r="M2083" s="110"/>
    </row>
    <row r="2084" spans="1:13" x14ac:dyDescent="0.3">
      <c r="A2084" s="234"/>
      <c r="B2084" s="235" t="s">
        <v>2598</v>
      </c>
      <c r="C2084" s="236">
        <f>VLOOKUP(C2048,'Apetito y Límites'!$C$10:$D$15,2,TRUE)</f>
        <v>100</v>
      </c>
      <c r="D2084" s="236">
        <f>VLOOKUP(D2048,'Apetito y Límites'!$C$10:$D$15,2,TRUE)</f>
        <v>100</v>
      </c>
      <c r="E2084" s="236">
        <f>VLOOKUP(E2048,'Apetito y Límites'!$C$10:$D$15,2,TRUE)</f>
        <v>100</v>
      </c>
      <c r="F2084" s="236">
        <f>VLOOKUP(F2048,'Apetito y Límites'!$C$10:$D$15,2,TRUE)</f>
        <v>100</v>
      </c>
      <c r="G2084" s="236">
        <f>VLOOKUP(G2048,'Apetito y Límites'!$C$10:$D$15,2,TRUE)</f>
        <v>100</v>
      </c>
      <c r="H2084" s="236">
        <f>VLOOKUP(H2048,'Apetito y Límites'!$C$10:$D$15,2,TRUE)</f>
        <v>100</v>
      </c>
      <c r="I2084" s="110"/>
      <c r="J2084" s="110"/>
      <c r="K2084" s="110"/>
      <c r="L2084" s="110"/>
      <c r="M2084" s="110"/>
    </row>
    <row r="2085" spans="1:13" x14ac:dyDescent="0.3">
      <c r="A2085" s="234"/>
      <c r="B2085" s="235" t="s">
        <v>2564</v>
      </c>
      <c r="C2085" s="236">
        <f>VLOOKUP(C2049,'Apetito y Límites'!$E$10:$F$15,2,TRUE)</f>
        <v>100</v>
      </c>
      <c r="D2085" s="236">
        <f>VLOOKUP(D2049,'Apetito y Límites'!$E$10:$F$15,2,TRUE)</f>
        <v>100</v>
      </c>
      <c r="E2085" s="236">
        <f>VLOOKUP(E2049,'Apetito y Límites'!$E$10:$F$15,2,TRUE)</f>
        <v>75</v>
      </c>
      <c r="F2085" s="236">
        <f>VLOOKUP(F2049,'Apetito y Límites'!$E$10:$F$15,2,TRUE)</f>
        <v>100</v>
      </c>
      <c r="G2085" s="236">
        <f>VLOOKUP(G2049,'Apetito y Límites'!$E$10:$F$15,2,TRUE)</f>
        <v>100</v>
      </c>
      <c r="H2085" s="236">
        <f>VLOOKUP(H2049,'Apetito y Límites'!$E$10:$F$15,2,TRUE)</f>
        <v>75</v>
      </c>
      <c r="I2085" s="110"/>
      <c r="J2085" s="110"/>
      <c r="K2085" s="110"/>
      <c r="L2085" s="110"/>
      <c r="M2085" s="110"/>
    </row>
    <row r="2086" spans="1:13" x14ac:dyDescent="0.3">
      <c r="A2086" s="234"/>
      <c r="B2086" s="235" t="str">
        <f>+B2050</f>
        <v xml:space="preserve">Patrimonio sin aportes / PPE + Improductiva </v>
      </c>
      <c r="C2086" s="237">
        <f>VLOOKUP(C2050,'Apetito y Límites'!$E$26:$F$31,2,TRUE)</f>
        <v>100</v>
      </c>
      <c r="D2086" s="237">
        <f>VLOOKUP(D2050,'Apetito y Límites'!$E$26:$F$31,2,TRUE)</f>
        <v>100</v>
      </c>
      <c r="E2086" s="237">
        <f>VLOOKUP(E2050,'Apetito y Límites'!$E$26:$F$31,2,TRUE)</f>
        <v>100</v>
      </c>
      <c r="F2086" s="237">
        <f>VLOOKUP(F2050,'Apetito y Límites'!$E$26:$F$31,2,TRUE)</f>
        <v>100</v>
      </c>
      <c r="G2086" s="237">
        <f>VLOOKUP(G2050,'Apetito y Límites'!$E$26:$F$31,2,TRUE)</f>
        <v>100</v>
      </c>
      <c r="H2086" s="237">
        <f>VLOOKUP(H2050,'Apetito y Límites'!$E$26:$F$31,2,TRUE)</f>
        <v>100</v>
      </c>
      <c r="I2086" s="110"/>
      <c r="J2086" s="110"/>
      <c r="K2086" s="110"/>
      <c r="L2086" s="110"/>
      <c r="M2086" s="110"/>
    </row>
    <row r="2087" spans="1:13" x14ac:dyDescent="0.3">
      <c r="A2087" s="234"/>
      <c r="B2087" s="235" t="s">
        <v>2566</v>
      </c>
      <c r="C2087" s="237">
        <f>VLOOKUP(C2051,'Apetito y Límites'!$G$2:$H$7,2,TRUE)</f>
        <v>100</v>
      </c>
      <c r="D2087" s="237">
        <f>VLOOKUP(D2051,'Apetito y Límites'!$G$2:$H$7,2,TRUE)</f>
        <v>100</v>
      </c>
      <c r="E2087" s="237">
        <f>VLOOKUP(E2051,'Apetito y Límites'!$G$2:$H$7,2,TRUE)</f>
        <v>100</v>
      </c>
      <c r="F2087" s="237">
        <f>VLOOKUP(F2051,'Apetito y Límites'!$G$2:$H$7,2,TRUE)</f>
        <v>100</v>
      </c>
      <c r="G2087" s="237">
        <f>VLOOKUP(G2051,'Apetito y Límites'!$G$2:$H$7,2,TRUE)</f>
        <v>100</v>
      </c>
      <c r="H2087" s="237">
        <f>VLOOKUP(H2051,'Apetito y Límites'!$G$2:$H$7,2,TRUE)</f>
        <v>100</v>
      </c>
      <c r="I2087" s="110"/>
      <c r="J2087" s="110"/>
      <c r="K2087" s="110"/>
      <c r="L2087" s="110"/>
      <c r="M2087" s="110"/>
    </row>
    <row r="2088" spans="1:13" x14ac:dyDescent="0.3">
      <c r="A2088" s="234"/>
      <c r="B2088" s="235" t="str">
        <f>+B2052</f>
        <v>Provisiones / Cartera en MORA (cobertura total)</v>
      </c>
      <c r="C2088" s="237">
        <f>VLOOKUP(C2052,'Apetito y Límites'!$G$26:$H$31,2,TRUE)</f>
        <v>100</v>
      </c>
      <c r="D2088" s="237">
        <f>VLOOKUP(D2052,'Apetito y Límites'!$G$26:$H$31,2,TRUE)</f>
        <v>100</v>
      </c>
      <c r="E2088" s="237">
        <f>VLOOKUP(E2052,'Apetito y Límites'!$G$26:$H$31,2,TRUE)</f>
        <v>75</v>
      </c>
      <c r="F2088" s="237">
        <f>VLOOKUP(F2052,'Apetito y Límites'!$G$26:$H$31,2,TRUE)</f>
        <v>0</v>
      </c>
      <c r="G2088" s="237">
        <f>VLOOKUP(G2052,'Apetito y Límites'!$G$26:$H$31,2,TRUE)</f>
        <v>100</v>
      </c>
      <c r="H2088" s="237">
        <f>VLOOKUP(H2052,'Apetito y Límites'!$G$26:$H$31,2,TRUE)</f>
        <v>100</v>
      </c>
      <c r="I2088" s="110"/>
      <c r="J2088" s="110"/>
      <c r="K2088" s="110"/>
      <c r="L2088" s="110"/>
      <c r="M2088" s="110"/>
    </row>
    <row r="2089" spans="1:13" x14ac:dyDescent="0.3">
      <c r="A2089" s="234"/>
      <c r="B2089" s="235" t="str">
        <f>+B2053</f>
        <v>Quebranto Patrimonial  (Patrimonio / Aportes)</v>
      </c>
      <c r="C2089" s="237">
        <f>VLOOKUP(C2053,'Apetito y Límites'!$C$34:$D$39,2,TRUE)</f>
        <v>100</v>
      </c>
      <c r="D2089" s="237">
        <f>VLOOKUP(D2053,'Apetito y Límites'!$C$34:$D$39,2,TRUE)</f>
        <v>100</v>
      </c>
      <c r="E2089" s="237">
        <f>VLOOKUP(E2053,'Apetito y Límites'!$C$34:$D$39,2,TRUE)</f>
        <v>75</v>
      </c>
      <c r="F2089" s="237">
        <f>VLOOKUP(F2053,'Apetito y Límites'!$C$34:$D$39,2,TRUE)</f>
        <v>75</v>
      </c>
      <c r="G2089" s="237">
        <f>VLOOKUP(G2053,'Apetito y Límites'!$C$34:$D$39,2,TRUE)</f>
        <v>75</v>
      </c>
      <c r="H2089" s="237">
        <f>VLOOKUP(H2053,'Apetito y Límites'!$C$34:$D$39,2,TRUE)</f>
        <v>75</v>
      </c>
      <c r="I2089" s="110"/>
      <c r="J2089" s="110"/>
      <c r="K2089" s="110"/>
      <c r="L2089" s="110"/>
      <c r="M2089" s="110"/>
    </row>
    <row r="2090" spans="1:13" x14ac:dyDescent="0.3">
      <c r="A2090" s="234"/>
      <c r="B2090" s="235" t="str">
        <f>+B2054</f>
        <v>Inversiones + Fiducias y Cartera / Depositos + Obligaciones + Aportes</v>
      </c>
      <c r="C2090" s="236">
        <f>VLOOKUP(C2054,'Apetito y Límites'!$G$10:$H$15,2,TRUE)</f>
        <v>100</v>
      </c>
      <c r="D2090" s="236">
        <f>VLOOKUP(D2054,'Apetito y Límites'!$G$10:$H$15,2,TRUE)</f>
        <v>100</v>
      </c>
      <c r="E2090" s="236">
        <f>VLOOKUP(E2054,'Apetito y Límites'!$G$10:$H$15,2,TRUE)</f>
        <v>100</v>
      </c>
      <c r="F2090" s="236">
        <f>VLOOKUP(F2054,'Apetito y Límites'!$G$10:$H$15,2,TRUE)</f>
        <v>100</v>
      </c>
      <c r="G2090" s="236">
        <f>VLOOKUP(G2054,'Apetito y Límites'!$G$10:$H$15,2,TRUE)</f>
        <v>100</v>
      </c>
      <c r="H2090" s="236">
        <f>VLOOKUP(H2054,'Apetito y Límites'!$G$10:$H$15,2,TRUE)</f>
        <v>100</v>
      </c>
      <c r="I2090" s="110"/>
      <c r="J2090" s="110"/>
      <c r="K2090" s="110"/>
      <c r="L2090" s="110"/>
      <c r="M2090" s="110"/>
    </row>
    <row r="2091" spans="1:13" x14ac:dyDescent="0.3">
      <c r="A2091" s="234"/>
      <c r="B2091" s="235" t="s">
        <v>2599</v>
      </c>
      <c r="C2091" s="236">
        <f>VLOOKUP(C2055,'Apetito y Límites'!$I$10:$J$15,2,TRUE)</f>
        <v>100</v>
      </c>
      <c r="D2091" s="236">
        <f>VLOOKUP(D2055,'Apetito y Límites'!$I$10:$J$15,2,TRUE)</f>
        <v>100</v>
      </c>
      <c r="E2091" s="236">
        <f>VLOOKUP(E2055,'Apetito y Límites'!$I$10:$J$15,2,TRUE)</f>
        <v>100</v>
      </c>
      <c r="F2091" s="236">
        <f>VLOOKUP(F2055,'Apetito y Límites'!$I$10:$J$15,2,TRUE)</f>
        <v>100</v>
      </c>
      <c r="G2091" s="236">
        <f>VLOOKUP(G2055,'Apetito y Límites'!$I$10:$J$15,2,TRUE)</f>
        <v>100</v>
      </c>
      <c r="H2091" s="236">
        <f>VLOOKUP(H2055,'Apetito y Límites'!$I$10:$J$15,2,TRUE)</f>
        <v>100</v>
      </c>
      <c r="I2091" s="110"/>
      <c r="J2091" s="110"/>
      <c r="K2091" s="110"/>
      <c r="L2091" s="110"/>
      <c r="M2091" s="110"/>
    </row>
    <row r="2092" spans="1:13" x14ac:dyDescent="0.3">
      <c r="A2092" s="234"/>
      <c r="B2092" s="235" t="str">
        <f>+B2056</f>
        <v xml:space="preserve">Activos Fijos a Activos </v>
      </c>
      <c r="C2092" s="236">
        <f>VLOOKUP(C2056,'Apetito y Límites'!$M$10:$N$15,2,TRUE)</f>
        <v>100</v>
      </c>
      <c r="D2092" s="236">
        <f>VLOOKUP(D2056,'Apetito y Límites'!$M$10:$N$15,2,TRUE)</f>
        <v>100</v>
      </c>
      <c r="E2092" s="236">
        <f>VLOOKUP(E2056,'Apetito y Límites'!$M$10:$N$15,2,TRUE)</f>
        <v>100</v>
      </c>
      <c r="F2092" s="236">
        <f>VLOOKUP(F2056,'Apetito y Límites'!$M$10:$N$15,2,TRUE)</f>
        <v>100</v>
      </c>
      <c r="G2092" s="236">
        <f>VLOOKUP(G2056,'Apetito y Límites'!$M$10:$N$15,2,TRUE)</f>
        <v>100</v>
      </c>
      <c r="H2092" s="236">
        <f>VLOOKUP(H2056,'Apetito y Límites'!$M$10:$N$15,2,TRUE)</f>
        <v>100</v>
      </c>
      <c r="I2092" s="110"/>
      <c r="J2092" s="110"/>
      <c r="K2092" s="110"/>
      <c r="L2092" s="110"/>
      <c r="M2092" s="110"/>
    </row>
    <row r="2093" spans="1:13" x14ac:dyDescent="0.3">
      <c r="A2093" s="234"/>
      <c r="B2093" s="235" t="s">
        <v>2600</v>
      </c>
      <c r="C2093" s="236">
        <f>VLOOKUP(C2057,'Apetito y Límites'!$K$10:$L$15,2,TRUE)</f>
        <v>100</v>
      </c>
      <c r="D2093" s="236">
        <f>VLOOKUP(D2057,'Apetito y Límites'!$K$10:$L$15,2,TRUE)</f>
        <v>100</v>
      </c>
      <c r="E2093" s="236">
        <f>VLOOKUP(E2057,'Apetito y Límites'!$K$10:$L$15,2,TRUE)</f>
        <v>100</v>
      </c>
      <c r="F2093" s="236">
        <f>VLOOKUP(F2057,'Apetito y Límites'!$K$10:$L$15,2,TRUE)</f>
        <v>100</v>
      </c>
      <c r="G2093" s="236">
        <f>VLOOKUP(G2057,'Apetito y Límites'!$K$10:$L$15,2,TRUE)</f>
        <v>100</v>
      </c>
      <c r="H2093" s="236">
        <f>VLOOKUP(H2057,'Apetito y Límites'!$K$10:$L$15,2,TRUE)</f>
        <v>50</v>
      </c>
      <c r="I2093" s="110"/>
      <c r="J2093" s="110"/>
      <c r="K2093" s="110"/>
      <c r="L2093" s="110"/>
      <c r="M2093" s="110"/>
    </row>
    <row r="2094" spans="1:13" x14ac:dyDescent="0.3">
      <c r="A2094" s="234"/>
      <c r="B2094" s="235" t="str">
        <f t="shared" ref="B2094:B2104" si="37">+B2058</f>
        <v xml:space="preserve">Depositos / Cartera </v>
      </c>
      <c r="C2094" s="238">
        <f>VLOOKUP(C2058,'Apetito y Límites'!$C$2:$D$7,2,TRUE)</f>
        <v>100</v>
      </c>
      <c r="D2094" s="238">
        <f>VLOOKUP(D2058,'Apetito y Límites'!$C$2:$D$7,2,TRUE)</f>
        <v>100</v>
      </c>
      <c r="E2094" s="238">
        <f>VLOOKUP(E2058,'Apetito y Límites'!$C$2:$D$7,2,TRUE)</f>
        <v>100</v>
      </c>
      <c r="F2094" s="238">
        <f>VLOOKUP(F2058,'Apetito y Límites'!$C$2:$D$7,2,TRUE)</f>
        <v>100</v>
      </c>
      <c r="G2094" s="238">
        <f>VLOOKUP(G2058,'Apetito y Límites'!$C$2:$D$7,2,TRUE)</f>
        <v>100</v>
      </c>
      <c r="H2094" s="238">
        <f>VLOOKUP(H2058,'Apetito y Límites'!$C$2:$D$7,2,TRUE)</f>
        <v>100</v>
      </c>
      <c r="I2094" s="110"/>
      <c r="J2094" s="110"/>
      <c r="K2094" s="110"/>
      <c r="L2094" s="110"/>
      <c r="M2094" s="110"/>
    </row>
    <row r="2095" spans="1:13" x14ac:dyDescent="0.3">
      <c r="A2095" s="234"/>
      <c r="B2095" s="235" t="str">
        <f t="shared" si="37"/>
        <v xml:space="preserve">Endeudamiento Bancario </v>
      </c>
      <c r="C2095" s="238">
        <f>VLOOKUP(C2059,'Apetito y Límites'!$E$2:$F$7,2,TRUE)</f>
        <v>75</v>
      </c>
      <c r="D2095" s="238">
        <f>VLOOKUP(D2059,'Apetito y Límites'!$E$2:$F$7,2,TRUE)</f>
        <v>100</v>
      </c>
      <c r="E2095" s="238">
        <f>VLOOKUP(E2059,'Apetito y Límites'!$E$2:$F$7,2,TRUE)</f>
        <v>100</v>
      </c>
      <c r="F2095" s="238">
        <f>VLOOKUP(F2059,'Apetito y Límites'!$E$2:$F$7,2,TRUE)</f>
        <v>100</v>
      </c>
      <c r="G2095" s="238">
        <f>VLOOKUP(G2059,'Apetito y Límites'!$E$2:$F$7,2,TRUE)</f>
        <v>100</v>
      </c>
      <c r="H2095" s="238">
        <f>VLOOKUP(H2059,'Apetito y Límites'!$E$2:$F$7,2,TRUE)</f>
        <v>100</v>
      </c>
      <c r="I2095" s="110"/>
      <c r="J2095" s="110"/>
      <c r="K2095" s="110"/>
      <c r="L2095" s="110"/>
      <c r="M2095" s="110"/>
    </row>
    <row r="2096" spans="1:13" x14ac:dyDescent="0.3">
      <c r="A2096" s="234"/>
      <c r="B2096" s="235" t="str">
        <f t="shared" si="37"/>
        <v xml:space="preserve">Cartera / Activos </v>
      </c>
      <c r="C2096" s="237">
        <f>VLOOKUP(C2060,'Apetito y Límites'!$I$26:$J$31,2,TRUE)</f>
        <v>100</v>
      </c>
      <c r="D2096" s="237">
        <f>VLOOKUP(D2060,'Apetito y Límites'!$I$26:$J$31,2,TRUE)</f>
        <v>100</v>
      </c>
      <c r="E2096" s="237">
        <f>VLOOKUP(E2060,'Apetito y Límites'!$I$26:$J$31,2,TRUE)</f>
        <v>100</v>
      </c>
      <c r="F2096" s="237">
        <f>VLOOKUP(F2060,'Apetito y Límites'!$I$26:$J$31,2,TRUE)</f>
        <v>100</v>
      </c>
      <c r="G2096" s="237">
        <f>VLOOKUP(G2060,'Apetito y Límites'!$I$26:$J$31,2,TRUE)</f>
        <v>100</v>
      </c>
      <c r="H2096" s="237">
        <f>VLOOKUP(H2060,'Apetito y Límites'!$I$26:$J$31,2,TRUE)</f>
        <v>75</v>
      </c>
      <c r="I2096" s="110"/>
      <c r="J2096" s="110"/>
      <c r="K2096" s="110"/>
      <c r="L2096" s="110"/>
      <c r="M2096" s="110"/>
    </row>
    <row r="2097" spans="1:13" x14ac:dyDescent="0.3">
      <c r="A2097" s="234"/>
      <c r="B2097" s="235" t="str">
        <f t="shared" si="37"/>
        <v>Efectivo y Eq. + Inversiones + patronales / Depósitos y aportes</v>
      </c>
      <c r="C2097" s="237">
        <f>VLOOKUP(C2061,'Apetito y Límites'!$K$26:$L$31,2,TRUE)</f>
        <v>0</v>
      </c>
      <c r="D2097" s="237">
        <f>VLOOKUP(D2061,'Apetito y Límites'!$K$26:$L$31,2,TRUE)</f>
        <v>100</v>
      </c>
      <c r="E2097" s="237">
        <f>VLOOKUP(E2061,'Apetito y Límites'!$K$26:$L$31,2,TRUE)</f>
        <v>100</v>
      </c>
      <c r="F2097" s="237">
        <f>VLOOKUP(F2061,'Apetito y Límites'!$K$26:$L$31,2,TRUE)</f>
        <v>100</v>
      </c>
      <c r="G2097" s="237">
        <f>VLOOKUP(G2061,'Apetito y Límites'!$K$26:$L$31,2,TRUE)</f>
        <v>100</v>
      </c>
      <c r="H2097" s="237">
        <f>VLOOKUP(H2061,'Apetito y Límites'!$K$26:$L$31,2,TRUE)</f>
        <v>100</v>
      </c>
      <c r="I2097" s="110"/>
      <c r="J2097" s="110"/>
      <c r="K2097" s="110"/>
      <c r="L2097" s="110"/>
      <c r="M2097" s="110"/>
    </row>
    <row r="2098" spans="1:13" x14ac:dyDescent="0.3">
      <c r="A2098" s="234"/>
      <c r="B2098" s="235" t="str">
        <f t="shared" si="37"/>
        <v>Patrimonio sin aportes / Activos</v>
      </c>
      <c r="C2098" s="237">
        <f>VLOOKUP(C2062,'Apetito y Límites'!$E$34:$F$39,2,TRUE)</f>
        <v>100</v>
      </c>
      <c r="D2098" s="237">
        <f>VLOOKUP(D2062,'Apetito y Límites'!$E$34:$F$39,2,TRUE)</f>
        <v>100</v>
      </c>
      <c r="E2098" s="237">
        <f>VLOOKUP(E2062,'Apetito y Límites'!$E$34:$F$39,2,TRUE)</f>
        <v>100</v>
      </c>
      <c r="F2098" s="237">
        <f>VLOOKUP(F2062,'Apetito y Límites'!$E$34:$F$39,2,TRUE)</f>
        <v>100</v>
      </c>
      <c r="G2098" s="237">
        <f>VLOOKUP(G2062,'Apetito y Límites'!$E$34:$F$39,2,TRUE)</f>
        <v>100</v>
      </c>
      <c r="H2098" s="237">
        <f>VLOOKUP(H2062,'Apetito y Límites'!$E$34:$F$39,2,TRUE)</f>
        <v>100</v>
      </c>
      <c r="I2098" s="110"/>
      <c r="J2098" s="110"/>
      <c r="K2098" s="110"/>
      <c r="L2098" s="110"/>
      <c r="M2098" s="110"/>
    </row>
    <row r="2099" spans="1:13" x14ac:dyDescent="0.3">
      <c r="A2099" s="234"/>
      <c r="B2099" s="235" t="str">
        <f t="shared" si="37"/>
        <v>Suficiencia de Margen Financiero (Sin det, deprec, otros g)</v>
      </c>
      <c r="C2099" s="238">
        <f>VLOOKUP(C2063,'Apetito y Límites'!$A$2:$B$7,2,TRUE)</f>
        <v>100</v>
      </c>
      <c r="D2099" s="238">
        <f>VLOOKUP(D2063,'Apetito y Límites'!$A$2:$B$7,2,TRUE)</f>
        <v>100</v>
      </c>
      <c r="E2099" s="238">
        <f>VLOOKUP(E2063,'Apetito y Límites'!$A$2:$B$7,2,TRUE)</f>
        <v>100</v>
      </c>
      <c r="F2099" s="238">
        <f>VLOOKUP(F2063,'Apetito y Límites'!$A$2:$B$7,2,TRUE)</f>
        <v>100</v>
      </c>
      <c r="G2099" s="238">
        <f>VLOOKUP(G2063,'Apetito y Límites'!$A$2:$B$7,2,TRUE)</f>
        <v>100</v>
      </c>
      <c r="H2099" s="238">
        <f>VLOOKUP(H2063,'Apetito y Límites'!$A$2:$B$7,2,TRUE)</f>
        <v>100</v>
      </c>
      <c r="I2099" s="110"/>
      <c r="J2099" s="110"/>
      <c r="K2099" s="110"/>
      <c r="L2099" s="110"/>
      <c r="M2099" s="110"/>
    </row>
    <row r="2100" spans="1:13" x14ac:dyDescent="0.3">
      <c r="A2100" s="234"/>
      <c r="B2100" s="235" t="str">
        <f t="shared" si="37"/>
        <v>Margen sin 511095 ni 523095 ni ingresos x recuperaciones</v>
      </c>
      <c r="C2100" s="238">
        <f>VLOOKUP(C2064,'Apetito y Límites'!$K$2:$L$7,2,TRUE)</f>
        <v>100</v>
      </c>
      <c r="D2100" s="238">
        <f>VLOOKUP(D2064,'Apetito y Límites'!$K$2:$L$7,2,TRUE)</f>
        <v>100</v>
      </c>
      <c r="E2100" s="238">
        <f>VLOOKUP(E2064,'Apetito y Límites'!$K$2:$L$7,2,TRUE)</f>
        <v>100</v>
      </c>
      <c r="F2100" s="238">
        <f>VLOOKUP(F2064,'Apetito y Límites'!$K$2:$L$7,2,TRUE)</f>
        <v>100</v>
      </c>
      <c r="G2100" s="238">
        <f>VLOOKUP(G2064,'Apetito y Límites'!$K$2:$L$7,2,TRUE)</f>
        <v>100</v>
      </c>
      <c r="H2100" s="238">
        <f>VLOOKUP(H2064,'Apetito y Límites'!$K$2:$L$7,2,TRUE)</f>
        <v>100</v>
      </c>
      <c r="I2100" s="110"/>
      <c r="J2100" s="110"/>
      <c r="K2100" s="110"/>
      <c r="L2100" s="110"/>
      <c r="M2100" s="110"/>
    </row>
    <row r="2101" spans="1:13" x14ac:dyDescent="0.3">
      <c r="A2101" s="234"/>
      <c r="B2101" s="235" t="str">
        <f t="shared" si="37"/>
        <v>Margen TOTAL</v>
      </c>
      <c r="C2101" s="238">
        <f>VLOOKUP(C2065,'Apetito y Límites'!$I$2:$J$7,2,TRUE)</f>
        <v>100</v>
      </c>
      <c r="D2101" s="238">
        <f>VLOOKUP(D2065,'Apetito y Límites'!$I$2:$J$7,2,TRUE)</f>
        <v>100</v>
      </c>
      <c r="E2101" s="238">
        <f>VLOOKUP(E2065,'Apetito y Límites'!$I$2:$J$7,2,TRUE)</f>
        <v>20</v>
      </c>
      <c r="F2101" s="238">
        <f>VLOOKUP(F2065,'Apetito y Límites'!$I$2:$J$7,2,TRUE)</f>
        <v>100</v>
      </c>
      <c r="G2101" s="238">
        <f>VLOOKUP(G2065,'Apetito y Límites'!$I$2:$J$7,2,TRUE)</f>
        <v>100</v>
      </c>
      <c r="H2101" s="238">
        <f>VLOOKUP(H2065,'Apetito y Límites'!$I$2:$J$7,2,TRUE)</f>
        <v>100</v>
      </c>
      <c r="I2101" s="110"/>
      <c r="J2101" s="110"/>
      <c r="K2101" s="110"/>
      <c r="L2101" s="110"/>
      <c r="M2101" s="110"/>
    </row>
    <row r="2102" spans="1:13" x14ac:dyDescent="0.3">
      <c r="A2102" s="234"/>
      <c r="B2102" s="235" t="str">
        <f t="shared" si="37"/>
        <v>Margen financiero bruto / Activo promedio</v>
      </c>
      <c r="C2102" s="238">
        <f>VLOOKUP(C2066,'Apetito y Límites'!$I$18:$J$23,2,TRUE)</f>
        <v>100</v>
      </c>
      <c r="D2102" s="238">
        <f>VLOOKUP(D2066,'Apetito y Límites'!$I$18:$J$23,2,TRUE)</f>
        <v>100</v>
      </c>
      <c r="E2102" s="238">
        <f>VLOOKUP(E2066,'Apetito y Límites'!$I$18:$J$23,2,TRUE)</f>
        <v>100</v>
      </c>
      <c r="F2102" s="238">
        <f>VLOOKUP(F2066,'Apetito y Límites'!$I$18:$J$23,2,TRUE)</f>
        <v>100</v>
      </c>
      <c r="G2102" s="238">
        <f>VLOOKUP(G2066,'Apetito y Límites'!$I$18:$J$23,2,TRUE)</f>
        <v>100</v>
      </c>
      <c r="H2102" s="238">
        <f>VLOOKUP(H2066,'Apetito y Límites'!$I$18:$J$23,2,TRUE)</f>
        <v>100</v>
      </c>
      <c r="I2102" s="110"/>
      <c r="J2102" s="110"/>
      <c r="K2102" s="110"/>
      <c r="L2102" s="110"/>
      <c r="M2102" s="110"/>
    </row>
    <row r="2103" spans="1:13" x14ac:dyDescent="0.3">
      <c r="A2103" s="234"/>
      <c r="B2103" s="235" t="str">
        <f t="shared" si="37"/>
        <v>Rentabilidad del patrimonio promedio</v>
      </c>
      <c r="C2103" s="238">
        <f>VLOOKUP(C2067,'Apetito y Límites'!$K$18:$L$23,2,TRUE)</f>
        <v>100</v>
      </c>
      <c r="D2103" s="238">
        <f>VLOOKUP(D2067,'Apetito y Límites'!$K$18:$L$23,2,TRUE)</f>
        <v>20</v>
      </c>
      <c r="E2103" s="238">
        <f>VLOOKUP(E2067,'Apetito y Límites'!$K$18:$L$23,2,TRUE)</f>
        <v>0</v>
      </c>
      <c r="F2103" s="238">
        <f>VLOOKUP(F2067,'Apetito y Límites'!$K$18:$L$23,2,TRUE)</f>
        <v>50</v>
      </c>
      <c r="G2103" s="238">
        <f>VLOOKUP(G2067,'Apetito y Límites'!$K$18:$L$23,2,TRUE)</f>
        <v>100</v>
      </c>
      <c r="H2103" s="238">
        <f>VLOOKUP(H2067,'Apetito y Límites'!$K$18:$L$23,2,TRUE)</f>
        <v>100</v>
      </c>
      <c r="I2103" s="110"/>
      <c r="J2103" s="110"/>
      <c r="K2103" s="110"/>
      <c r="L2103" s="110"/>
      <c r="M2103" s="110"/>
    </row>
    <row r="2104" spans="1:13" x14ac:dyDescent="0.3">
      <c r="A2104" s="234"/>
      <c r="B2104" s="235" t="str">
        <f t="shared" si="37"/>
        <v>Excedente + Gastos Sociales 511095 + 523095 / Activos</v>
      </c>
      <c r="C2104" s="238">
        <f>VLOOKUP(C2068,'Apetito y Límites'!$M$2:$N$7,2,TRUE)</f>
        <v>100</v>
      </c>
      <c r="D2104" s="238">
        <f>VLOOKUP(D2068,'Apetito y Límites'!$M$2:$N$7,2,TRUE)</f>
        <v>100</v>
      </c>
      <c r="E2104" s="238">
        <f>VLOOKUP(E2068,'Apetito y Límites'!$M$2:$N$7,2,TRUE)</f>
        <v>100</v>
      </c>
      <c r="F2104" s="238">
        <f>VLOOKUP(F2068,'Apetito y Límites'!$M$2:$N$7,2,TRUE)</f>
        <v>100</v>
      </c>
      <c r="G2104" s="238">
        <f>VLOOKUP(G2068,'Apetito y Límites'!$M$2:$N$7,2,TRUE)</f>
        <v>100</v>
      </c>
      <c r="H2104" s="238">
        <f>VLOOKUP(H2068,'Apetito y Límites'!$M$2:$N$7,2,TRUE)</f>
        <v>100</v>
      </c>
      <c r="I2104" s="110"/>
      <c r="J2104" s="110"/>
      <c r="K2104" s="110"/>
      <c r="L2104" s="110"/>
      <c r="M2104" s="110"/>
    </row>
    <row r="2105" spans="1:13" x14ac:dyDescent="0.3">
      <c r="A2105" s="234"/>
      <c r="B2105" s="235" t="str">
        <f>+B2070</f>
        <v xml:space="preserve">Excedente / Capital Social </v>
      </c>
      <c r="C2105" s="237">
        <f>VLOOKUP(C2070,'Apetito y Límites'!$M$26:$N$31,2,TRUE)</f>
        <v>50</v>
      </c>
      <c r="D2105" s="237">
        <f>VLOOKUP(D2070,'Apetito y Límites'!$M$26:$N$31,2,TRUE)</f>
        <v>0</v>
      </c>
      <c r="E2105" s="237">
        <f>VLOOKUP(E2070,'Apetito y Límites'!$M$26:$N$31,2,TRUE)</f>
        <v>0</v>
      </c>
      <c r="F2105" s="237">
        <f>VLOOKUP(F2070,'Apetito y Límites'!$M$26:$N$31,2,TRUE)</f>
        <v>20</v>
      </c>
      <c r="G2105" s="237">
        <f>VLOOKUP(G2070,'Apetito y Límites'!$M$26:$N$31,2,TRUE)</f>
        <v>100</v>
      </c>
      <c r="H2105" s="237">
        <f>VLOOKUP(H2070,'Apetito y Límites'!$M$26:$N$31,2,TRUE)</f>
        <v>100</v>
      </c>
      <c r="I2105" s="110"/>
      <c r="J2105" s="110"/>
      <c r="K2105" s="110"/>
      <c r="L2105" s="110"/>
      <c r="M2105" s="110"/>
    </row>
    <row r="2106" spans="1:13" x14ac:dyDescent="0.3">
      <c r="A2106" s="234"/>
      <c r="B2106" s="235" t="str">
        <f>+B2069</f>
        <v>Rentabilidad Total de los aportes y ahorros</v>
      </c>
      <c r="C2106" s="237">
        <f>VLOOKUP(C2069,'Apetito y Límites'!$A$34:$B$39,2,TRUE)</f>
        <v>100</v>
      </c>
      <c r="D2106" s="237">
        <f>VLOOKUP(D2069,'Apetito y Límites'!$A$34:$B$39,2,TRUE)</f>
        <v>100</v>
      </c>
      <c r="E2106" s="237">
        <f>VLOOKUP(E2069,'Apetito y Límites'!$A$34:$B$39,2,TRUE)</f>
        <v>100</v>
      </c>
      <c r="F2106" s="237">
        <f>VLOOKUP(F2069,'Apetito y Límites'!$A$34:$B$39,2,TRUE)</f>
        <v>100</v>
      </c>
      <c r="G2106" s="237">
        <f>VLOOKUP(G2069,'Apetito y Límites'!$A$34:$B$39,2,TRUE)</f>
        <v>100</v>
      </c>
      <c r="H2106" s="237">
        <f>VLOOKUP(H2069,'Apetito y Límites'!$A$34:$B$39,2,TRUE)</f>
        <v>100</v>
      </c>
      <c r="I2106" s="110"/>
      <c r="J2106" s="110"/>
      <c r="K2106" s="110"/>
      <c r="L2106" s="110"/>
      <c r="M2106" s="110"/>
    </row>
    <row r="2107" spans="1:13" x14ac:dyDescent="0.3">
      <c r="A2107" s="234"/>
      <c r="B2107" s="235" t="str">
        <f>+B2078</f>
        <v>G. Personal + Generales sin varios / Ingresos financieros</v>
      </c>
      <c r="C2107" s="237">
        <f>VLOOKUP(C2078,'Apetito y Límites'!$A$18:$B$23,2,TRUE)</f>
        <v>100</v>
      </c>
      <c r="D2107" s="237">
        <f>VLOOKUP(D2078,'Apetito y Límites'!$A$18:$B$23,2,TRUE)</f>
        <v>100</v>
      </c>
      <c r="E2107" s="237">
        <f>VLOOKUP(E2078,'Apetito y Límites'!$A$18:$B$23,2,TRUE)</f>
        <v>75</v>
      </c>
      <c r="F2107" s="237">
        <f>VLOOKUP(F2078,'Apetito y Límites'!$A$18:$B$23,2,TRUE)</f>
        <v>75</v>
      </c>
      <c r="G2107" s="237">
        <f>VLOOKUP(G2078,'Apetito y Límites'!$A$18:$B$23,2,TRUE)</f>
        <v>100</v>
      </c>
      <c r="H2107" s="237">
        <f>VLOOKUP(H2078,'Apetito y Límites'!$A$18:$B$23,2,TRUE)</f>
        <v>100</v>
      </c>
      <c r="I2107" s="110"/>
      <c r="J2107" s="110"/>
      <c r="K2107" s="110"/>
      <c r="L2107" s="110"/>
      <c r="M2107" s="110"/>
    </row>
    <row r="2108" spans="1:13" x14ac:dyDescent="0.3">
      <c r="A2108" s="234"/>
      <c r="B2108" s="235" t="str">
        <f>+B2071</f>
        <v>Rentabilidad de la cartera</v>
      </c>
      <c r="C2108" s="237">
        <f>VLOOKUP(C2071,'Apetito y Límites'!$C$18:$D$23,2,TRUE)</f>
        <v>20</v>
      </c>
      <c r="D2108" s="237">
        <f>VLOOKUP(D2071,'Apetito y Límites'!$C$18:$D$23,2,TRUE)</f>
        <v>50</v>
      </c>
      <c r="E2108" s="237">
        <f>VLOOKUP(E2071,'Apetito y Límites'!$C$18:$D$23,2,TRUE)</f>
        <v>75</v>
      </c>
      <c r="F2108" s="237">
        <f>VLOOKUP(F2071,'Apetito y Límites'!$C$18:$D$23,2,TRUE)</f>
        <v>100</v>
      </c>
      <c r="G2108" s="237">
        <f>VLOOKUP(G2071,'Apetito y Límites'!$C$18:$D$23,2,TRUE)</f>
        <v>100</v>
      </c>
      <c r="H2108" s="237">
        <f>VLOOKUP(H2071,'Apetito y Límites'!$C$18:$D$23,2,TRUE)</f>
        <v>100</v>
      </c>
      <c r="I2108" s="110"/>
      <c r="J2108" s="110"/>
      <c r="K2108" s="110"/>
      <c r="L2108" s="110"/>
      <c r="M2108" s="110"/>
    </row>
    <row r="2109" spans="1:13" x14ac:dyDescent="0.3">
      <c r="A2109" s="234"/>
      <c r="B2109" s="235" t="str">
        <f>+B2074</f>
        <v>Costo de los Depósitos</v>
      </c>
      <c r="C2109" s="237">
        <f>VLOOKUP(C2074,'Apetito y Límites'!$E$18:$F$23,2,TRUE)</f>
        <v>0</v>
      </c>
      <c r="D2109" s="237">
        <f>VLOOKUP(D2074,'Apetito y Límites'!$E$18:$F$23,2,TRUE)</f>
        <v>0</v>
      </c>
      <c r="E2109" s="237">
        <f>VLOOKUP(E2074,'Apetito y Límites'!$E$18:$F$23,2,TRUE)</f>
        <v>0</v>
      </c>
      <c r="F2109" s="237">
        <f>VLOOKUP(F2074,'Apetito y Límites'!$E$18:$F$23,2,TRUE)</f>
        <v>0</v>
      </c>
      <c r="G2109" s="237">
        <f>VLOOKUP(G2074,'Apetito y Límites'!$E$18:$F$23,2,TRUE)</f>
        <v>0</v>
      </c>
      <c r="H2109" s="237">
        <f>VLOOKUP(H2074,'Apetito y Límites'!$E$18:$F$23,2,TRUE)</f>
        <v>25</v>
      </c>
      <c r="I2109" s="239"/>
      <c r="J2109" s="110"/>
      <c r="K2109" s="110"/>
      <c r="L2109" s="110"/>
      <c r="M2109" s="110"/>
    </row>
    <row r="2110" spans="1:13" x14ac:dyDescent="0.3">
      <c r="A2110" s="234"/>
      <c r="B2110" s="235" t="s">
        <v>2601</v>
      </c>
      <c r="C2110" s="237">
        <f>VLOOKUP(C2075,'Apetito y Límites'!$G$18:$H$23,2,TRUE)</f>
        <v>0</v>
      </c>
      <c r="D2110" s="237">
        <f>VLOOKUP(D2075,'Apetito y Límites'!$G$18:$H$23,2,TRUE)</f>
        <v>20</v>
      </c>
      <c r="E2110" s="237">
        <f>VLOOKUP(E2075,'Apetito y Límites'!$G$18:$H$23,2,TRUE)</f>
        <v>50</v>
      </c>
      <c r="F2110" s="237">
        <f>VLOOKUP(F2075,'Apetito y Límites'!$G$18:$H$23,2,TRUE)</f>
        <v>75</v>
      </c>
      <c r="G2110" s="237">
        <f>VLOOKUP(G2075,'Apetito y Límites'!$G$18:$H$23,2,TRUE)</f>
        <v>75</v>
      </c>
      <c r="H2110" s="237">
        <f>VLOOKUP(H2075,'Apetito y Límites'!$G$18:$H$23,2,TRUE)</f>
        <v>75</v>
      </c>
      <c r="I2110" s="110"/>
      <c r="J2110" s="110"/>
      <c r="K2110" s="110"/>
      <c r="L2110" s="110"/>
      <c r="M2110" s="110"/>
    </row>
    <row r="2111" spans="1:13" x14ac:dyDescent="0.3">
      <c r="A2111" s="234"/>
      <c r="B2111" s="235" t="str">
        <f>+B2072</f>
        <v>Rentabilidad de Cartera / Tasa Usura</v>
      </c>
      <c r="C2111" s="237">
        <f>VLOOKUP(C2072,'Apetito y Límites'!$M$18:$N$23,2,TRUE)</f>
        <v>100</v>
      </c>
      <c r="D2111" s="237">
        <f>VLOOKUP(D2072,'Apetito y Límites'!$M$18:$N$23,2,TRUE)</f>
        <v>100</v>
      </c>
      <c r="E2111" s="237">
        <f>VLOOKUP(E2072,'Apetito y Límites'!$M$18:$N$23,2,TRUE)</f>
        <v>100</v>
      </c>
      <c r="F2111" s="237">
        <f>VLOOKUP(F2072,'Apetito y Límites'!$M$18:$N$23,2,TRUE)</f>
        <v>100</v>
      </c>
      <c r="G2111" s="237">
        <f>VLOOKUP(G2072,'Apetito y Límites'!$M$18:$N$23,2,TRUE)</f>
        <v>75</v>
      </c>
      <c r="H2111" s="237">
        <f>VLOOKUP(H2072,'Apetito y Límites'!$M$18:$N$23,2,TRUE)</f>
        <v>75</v>
      </c>
      <c r="I2111" s="110"/>
      <c r="J2111" s="110"/>
      <c r="K2111" s="110"/>
      <c r="L2111" s="110"/>
      <c r="M2111" s="110"/>
    </row>
    <row r="2112" spans="1:13" x14ac:dyDescent="0.3">
      <c r="A2112" s="234"/>
      <c r="B2112" s="235" t="str">
        <f>+B2073</f>
        <v xml:space="preserve">Diferencial de Tasa (Tasa - IBR) </v>
      </c>
      <c r="C2112" s="237">
        <f>VLOOKUP(C2073,'Apetito y Límites'!$A$26:$B$31,2,TRUE)</f>
        <v>0</v>
      </c>
      <c r="D2112" s="237">
        <f>VLOOKUP(D2073,'Apetito y Límites'!$A$26:$B$31,2,TRUE)</f>
        <v>20</v>
      </c>
      <c r="E2112" s="237">
        <f>VLOOKUP(E2073,'Apetito y Límites'!$A$26:$B$31,2,TRUE)</f>
        <v>50</v>
      </c>
      <c r="F2112" s="237">
        <f>VLOOKUP(F2073,'Apetito y Límites'!$A$26:$B$31,2,TRUE)</f>
        <v>75</v>
      </c>
      <c r="G2112" s="237">
        <f>VLOOKUP(G2073,'Apetito y Límites'!$A$26:$B$31,2,TRUE)</f>
        <v>100</v>
      </c>
      <c r="H2112" s="237">
        <f>VLOOKUP(H2073,'Apetito y Límites'!$A$26:$B$31,2,TRUE)</f>
        <v>75</v>
      </c>
      <c r="I2112" s="110"/>
      <c r="J2112" s="110"/>
      <c r="K2112" s="110"/>
      <c r="L2112" s="110"/>
      <c r="M2112" s="110"/>
    </row>
    <row r="2113" spans="1:13" x14ac:dyDescent="0.3">
      <c r="A2113" s="234"/>
      <c r="B2113" s="235" t="str">
        <f>+B2079</f>
        <v xml:space="preserve">Gasto Provisiones / Ingresos de Cartera </v>
      </c>
      <c r="C2113" s="237">
        <f>VLOOKUP(C2079,'Apetito y Límites'!$C$26:$D$31,2,TRUE)</f>
        <v>100</v>
      </c>
      <c r="D2113" s="237">
        <f>VLOOKUP(D2079,'Apetito y Límites'!$C$26:$D$31,2,TRUE)</f>
        <v>100</v>
      </c>
      <c r="E2113" s="237">
        <f>VLOOKUP(E2079,'Apetito y Límites'!$C$26:$D$31,2,TRUE)</f>
        <v>100</v>
      </c>
      <c r="F2113" s="237">
        <f>VLOOKUP(F2079,'Apetito y Límites'!$C$26:$D$31,2,TRUE)</f>
        <v>100</v>
      </c>
      <c r="G2113" s="237">
        <f>VLOOKUP(G2079,'Apetito y Límites'!$C$26:$D$31,2,TRUE)</f>
        <v>50</v>
      </c>
      <c r="H2113" s="237">
        <f>VLOOKUP(H2079,'Apetito y Límites'!$C$26:$D$31,2,TRUE)</f>
        <v>50</v>
      </c>
      <c r="I2113" s="110"/>
      <c r="J2113" s="110"/>
      <c r="K2113" s="110"/>
      <c r="L2113" s="110"/>
      <c r="M2113" s="110"/>
    </row>
    <row r="2114" spans="1:13" x14ac:dyDescent="0.3">
      <c r="A2114" s="234"/>
      <c r="B2114" s="235" t="str">
        <f>+B2080</f>
        <v>Crecim. Cartera # VECES IPC</v>
      </c>
      <c r="C2114" s="237"/>
      <c r="D2114" s="237">
        <f>VLOOKUP(D2080,'Apetito y Límites'!$G$34:$H$39,2,TRUE)</f>
        <v>20</v>
      </c>
      <c r="E2114" s="237">
        <f>VLOOKUP(E2080,'Apetito y Límites'!$G$34:$H$39,2,TRUE)</f>
        <v>75</v>
      </c>
      <c r="F2114" s="237">
        <f>VLOOKUP(F2080,'Apetito y Límites'!$G$34:$H$39,2,TRUE)</f>
        <v>20</v>
      </c>
      <c r="G2114" s="237">
        <f>VLOOKUP(G2080,'Apetito y Límites'!$G$34:$H$39,2,TRUE)</f>
        <v>100</v>
      </c>
      <c r="H2114" s="237">
        <f>VLOOKUP(H2080,'Apetito y Límites'!$G$34:$H$39,2,TRUE)</f>
        <v>20</v>
      </c>
      <c r="I2114" s="110"/>
      <c r="J2114" s="110"/>
      <c r="K2114" s="110"/>
      <c r="L2114" s="110"/>
      <c r="M2114" s="110"/>
    </row>
    <row r="2115" spans="1:13" x14ac:dyDescent="0.3">
      <c r="A2115" s="234"/>
      <c r="B2115" s="235" t="str">
        <f>+B2081</f>
        <v>Crecim. captaciones y aportes # VECES IPC</v>
      </c>
      <c r="C2115" s="237"/>
      <c r="D2115" s="237">
        <f>VLOOKUP(D2081,'Apetito y Límites'!$I$34:$J$39,2,TRUE)</f>
        <v>100</v>
      </c>
      <c r="E2115" s="237">
        <f>VLOOKUP(E2081,'Apetito y Límites'!$I$34:$J$39,2,TRUE)</f>
        <v>100</v>
      </c>
      <c r="F2115" s="237">
        <f>VLOOKUP(F2081,'Apetito y Límites'!$I$34:$J$39,2,TRUE)</f>
        <v>75</v>
      </c>
      <c r="G2115" s="237">
        <f>VLOOKUP(G2081,'Apetito y Límites'!$I$34:$J$39,2,TRUE)</f>
        <v>100</v>
      </c>
      <c r="H2115" s="237">
        <f>VLOOKUP(H2081,'Apetito y Límites'!$I$34:$J$39,2,TRUE)</f>
        <v>100</v>
      </c>
      <c r="I2115" s="110"/>
      <c r="J2115" s="110"/>
      <c r="K2115" s="110"/>
      <c r="L2115" s="110"/>
      <c r="M2115" s="110"/>
    </row>
    <row r="2116" spans="1:13" x14ac:dyDescent="0.3">
      <c r="A2116" s="234"/>
      <c r="B2116" s="235" t="str">
        <f>+B2082</f>
        <v>Crecim. Asociados</v>
      </c>
      <c r="C2116" s="237"/>
      <c r="D2116" s="237">
        <f>VLOOKUP(D2082,'Apetito y Límites'!$K$34:$L$39,2,TRUE)</f>
        <v>100</v>
      </c>
      <c r="E2116" s="237">
        <f>VLOOKUP(E2082,'Apetito y Límites'!$K$34:$L$39,2,TRUE)</f>
        <v>100</v>
      </c>
      <c r="F2116" s="237">
        <f>VLOOKUP(F2082,'Apetito y Límites'!$K$34:$L$39,2,TRUE)</f>
        <v>100</v>
      </c>
      <c r="G2116" s="237">
        <f>VLOOKUP(G2082,'Apetito y Límites'!$K$34:$L$39,2,TRUE)</f>
        <v>0</v>
      </c>
      <c r="H2116" s="237">
        <f>VLOOKUP(H2082,'Apetito y Límites'!$K$34:$L$39,2,TRUE)</f>
        <v>0</v>
      </c>
      <c r="I2116" s="110"/>
      <c r="J2116" s="110"/>
      <c r="K2116" s="110"/>
      <c r="L2116" s="110"/>
      <c r="M2116" s="110"/>
    </row>
    <row r="2117" spans="1:13" x14ac:dyDescent="0.3">
      <c r="A2117" s="240"/>
      <c r="B2117" s="241"/>
      <c r="C2117" s="242"/>
      <c r="D2117" s="242"/>
      <c r="E2117" s="242"/>
      <c r="F2117" s="242"/>
      <c r="G2117" s="242"/>
      <c r="H2117" s="242"/>
      <c r="I2117" s="110"/>
      <c r="J2117" s="110"/>
      <c r="K2117" s="110"/>
      <c r="L2117" s="110"/>
      <c r="M2117" s="110"/>
    </row>
    <row r="2118" spans="1:13" x14ac:dyDescent="0.3">
      <c r="A2118" s="240"/>
      <c r="B2118" s="243" t="s">
        <v>3067</v>
      </c>
      <c r="C2118" s="244"/>
      <c r="D2118" s="244">
        <f>+SUM(D2083:D2116)/3400</f>
        <v>0.83235294117647063</v>
      </c>
      <c r="E2118" s="244">
        <f>+SUM(E2083:E2116)/3400</f>
        <v>0.81470588235294117</v>
      </c>
      <c r="F2118" s="244">
        <f>+SUM(F2083:F2116)/3400</f>
        <v>0.81323529411764706</v>
      </c>
      <c r="G2118" s="244">
        <f>+SUM(G2083:G2116)/3400</f>
        <v>0.8970588235294118</v>
      </c>
      <c r="H2118" s="244">
        <f>+SUM(H2083:H2116)/3400</f>
        <v>0.84411764705882353</v>
      </c>
      <c r="I2118" s="110"/>
      <c r="J2118" s="110"/>
      <c r="K2118" s="110"/>
      <c r="L2118" s="110"/>
      <c r="M2118" s="110"/>
    </row>
    <row r="2119" spans="1:13" x14ac:dyDescent="0.3">
      <c r="C2119" s="245"/>
      <c r="D2119" s="245"/>
      <c r="E2119" s="245"/>
      <c r="F2119" s="245"/>
      <c r="G2119" s="245"/>
      <c r="H2119" s="245"/>
      <c r="I2119" s="110"/>
      <c r="J2119" s="110"/>
      <c r="K2119" s="110"/>
      <c r="L2119" s="110"/>
      <c r="M2119" s="110"/>
    </row>
    <row r="2120" spans="1:13" x14ac:dyDescent="0.3">
      <c r="C2120" s="245"/>
      <c r="D2120" s="245"/>
      <c r="E2120" s="245"/>
      <c r="F2120" s="245"/>
      <c r="G2120" s="245"/>
      <c r="H2120" s="245"/>
    </row>
    <row r="2121" spans="1:13" x14ac:dyDescent="0.3">
      <c r="C2121" s="245"/>
      <c r="D2121" s="245"/>
      <c r="E2121" s="245"/>
      <c r="F2121" s="245"/>
      <c r="G2121" s="245"/>
      <c r="H2121" s="302"/>
    </row>
    <row r="2122" spans="1:13" x14ac:dyDescent="0.3">
      <c r="C2122" s="245"/>
      <c r="D2122" s="353"/>
      <c r="E2122" s="245"/>
      <c r="F2122" s="245"/>
      <c r="G2122" s="245"/>
      <c r="H2122" s="245"/>
    </row>
    <row r="2123" spans="1:13" x14ac:dyDescent="0.3">
      <c r="C2123" s="245"/>
      <c r="D2123" s="245"/>
      <c r="E2123" s="245"/>
      <c r="F2123" s="245"/>
      <c r="G2123" s="245"/>
      <c r="H2123" s="239"/>
    </row>
    <row r="2124" spans="1:13" x14ac:dyDescent="0.3">
      <c r="C2124" s="245"/>
      <c r="D2124" s="245"/>
      <c r="E2124" s="245"/>
      <c r="F2124" s="245"/>
      <c r="G2124" s="245"/>
      <c r="H2124" s="245"/>
    </row>
    <row r="2125" spans="1:13" x14ac:dyDescent="0.3">
      <c r="C2125" s="245"/>
      <c r="D2125" s="245"/>
      <c r="E2125" s="245"/>
      <c r="F2125" s="245"/>
      <c r="G2125" s="245"/>
      <c r="H2125" s="245"/>
    </row>
    <row r="2126" spans="1:13" x14ac:dyDescent="0.3">
      <c r="C2126" s="245"/>
      <c r="D2126" s="245"/>
      <c r="E2126" s="245"/>
      <c r="F2126" s="245"/>
      <c r="G2126" s="245"/>
      <c r="H2126" s="245"/>
    </row>
    <row r="2127" spans="1:13" x14ac:dyDescent="0.3">
      <c r="C2127" s="245"/>
      <c r="D2127" s="245"/>
      <c r="E2127" s="245"/>
      <c r="F2127" s="245"/>
      <c r="G2127" s="245"/>
      <c r="H2127" s="245"/>
    </row>
    <row r="2128" spans="1:13" x14ac:dyDescent="0.3">
      <c r="C2128" s="245"/>
      <c r="D2128" s="245"/>
      <c r="E2128" s="245"/>
      <c r="F2128" s="245"/>
      <c r="G2128" s="245"/>
      <c r="H2128" s="245"/>
    </row>
    <row r="2129" spans="3:8" x14ac:dyDescent="0.3">
      <c r="C2129" s="245"/>
      <c r="D2129" s="245"/>
      <c r="E2129" s="245"/>
      <c r="F2129" s="245"/>
      <c r="G2129" s="245"/>
      <c r="H2129" s="245"/>
    </row>
    <row r="2130" spans="3:8" x14ac:dyDescent="0.3">
      <c r="C2130" s="245"/>
      <c r="D2130" s="245"/>
      <c r="E2130" s="245"/>
      <c r="F2130" s="245"/>
      <c r="G2130" s="245"/>
      <c r="H2130" s="245"/>
    </row>
    <row r="2131" spans="3:8" x14ac:dyDescent="0.3">
      <c r="C2131" s="245"/>
      <c r="D2131" s="245"/>
      <c r="E2131" s="245"/>
      <c r="F2131" s="245"/>
      <c r="G2131" s="245"/>
      <c r="H2131" s="245"/>
    </row>
    <row r="2132" spans="3:8" x14ac:dyDescent="0.3">
      <c r="C2132" s="245"/>
      <c r="D2132" s="245"/>
      <c r="E2132" s="245"/>
      <c r="F2132" s="245"/>
      <c r="G2132" s="245"/>
      <c r="H2132" s="245"/>
    </row>
    <row r="2133" spans="3:8" x14ac:dyDescent="0.3">
      <c r="C2133" s="245"/>
      <c r="D2133" s="245"/>
      <c r="E2133" s="245"/>
      <c r="F2133" s="245"/>
      <c r="G2133" s="245"/>
      <c r="H2133" s="245"/>
    </row>
    <row r="2134" spans="3:8" x14ac:dyDescent="0.3">
      <c r="C2134" s="245"/>
      <c r="D2134" s="245"/>
      <c r="E2134" s="245"/>
      <c r="F2134" s="245"/>
      <c r="G2134" s="245"/>
      <c r="H2134" s="245"/>
    </row>
    <row r="2135" spans="3:8" x14ac:dyDescent="0.3">
      <c r="C2135" s="245"/>
      <c r="D2135" s="245"/>
      <c r="E2135" s="245"/>
      <c r="F2135" s="245"/>
      <c r="G2135" s="245"/>
      <c r="H2135" s="245"/>
    </row>
    <row r="2136" spans="3:8" x14ac:dyDescent="0.3">
      <c r="C2136" s="245"/>
      <c r="D2136" s="245"/>
      <c r="E2136" s="245"/>
      <c r="F2136" s="245"/>
      <c r="G2136" s="245"/>
      <c r="H2136" s="245"/>
    </row>
    <row r="2137" spans="3:8" x14ac:dyDescent="0.3">
      <c r="C2137" s="245"/>
      <c r="D2137" s="245"/>
      <c r="E2137" s="245"/>
      <c r="F2137" s="245"/>
      <c r="G2137" s="245"/>
      <c r="H2137" s="245"/>
    </row>
    <row r="2138" spans="3:8" x14ac:dyDescent="0.3">
      <c r="C2138" s="245"/>
      <c r="D2138" s="245"/>
      <c r="E2138" s="245"/>
      <c r="F2138" s="245"/>
      <c r="G2138" s="245"/>
      <c r="H2138" s="245"/>
    </row>
    <row r="2139" spans="3:8" x14ac:dyDescent="0.3">
      <c r="C2139" s="245"/>
      <c r="D2139" s="245"/>
      <c r="E2139" s="245"/>
      <c r="F2139" s="245"/>
      <c r="G2139" s="245"/>
      <c r="H2139" s="245"/>
    </row>
    <row r="2140" spans="3:8" x14ac:dyDescent="0.3">
      <c r="C2140" s="245"/>
      <c r="D2140" s="245"/>
      <c r="E2140" s="245"/>
      <c r="F2140" s="245"/>
      <c r="G2140" s="245"/>
      <c r="H2140" s="245"/>
    </row>
    <row r="2141" spans="3:8" x14ac:dyDescent="0.3">
      <c r="C2141" s="245"/>
      <c r="D2141" s="245"/>
      <c r="E2141" s="245"/>
      <c r="F2141" s="245"/>
      <c r="G2141" s="245"/>
      <c r="H2141" s="245"/>
    </row>
    <row r="2142" spans="3:8" x14ac:dyDescent="0.3">
      <c r="C2142" s="245"/>
      <c r="D2142" s="245"/>
      <c r="E2142" s="245"/>
      <c r="F2142" s="245"/>
      <c r="G2142" s="245"/>
      <c r="H2142" s="245"/>
    </row>
    <row r="2143" spans="3:8" x14ac:dyDescent="0.3">
      <c r="C2143" s="245"/>
      <c r="D2143" s="245"/>
      <c r="E2143" s="245"/>
      <c r="F2143" s="245"/>
      <c r="G2143" s="245"/>
      <c r="H2143" s="245"/>
    </row>
    <row r="2144" spans="3:8" x14ac:dyDescent="0.3">
      <c r="C2144" s="245"/>
      <c r="D2144" s="245"/>
      <c r="E2144" s="245"/>
      <c r="F2144" s="245"/>
      <c r="G2144" s="245"/>
      <c r="H2144" s="245"/>
    </row>
    <row r="2145" spans="3:8" x14ac:dyDescent="0.3">
      <c r="C2145" s="245"/>
      <c r="D2145" s="245"/>
      <c r="E2145" s="245"/>
      <c r="F2145" s="245"/>
      <c r="G2145" s="245"/>
      <c r="H2145" s="245"/>
    </row>
    <row r="2146" spans="3:8" x14ac:dyDescent="0.3">
      <c r="C2146" s="245"/>
      <c r="D2146" s="245"/>
      <c r="E2146" s="245"/>
      <c r="F2146" s="245"/>
      <c r="G2146" s="245"/>
      <c r="H2146" s="245"/>
    </row>
    <row r="2147" spans="3:8" x14ac:dyDescent="0.3">
      <c r="C2147" s="245"/>
      <c r="D2147" s="245"/>
      <c r="E2147" s="245"/>
      <c r="F2147" s="245"/>
      <c r="G2147" s="245"/>
      <c r="H2147" s="245"/>
    </row>
    <row r="2148" spans="3:8" x14ac:dyDescent="0.3">
      <c r="C2148" s="245"/>
      <c r="D2148" s="245"/>
      <c r="E2148" s="245"/>
      <c r="F2148" s="245"/>
      <c r="G2148" s="245"/>
      <c r="H2148" s="245"/>
    </row>
    <row r="2149" spans="3:8" x14ac:dyDescent="0.3">
      <c r="C2149" s="245"/>
      <c r="D2149" s="245"/>
      <c r="E2149" s="245"/>
      <c r="F2149" s="245"/>
      <c r="G2149" s="245"/>
      <c r="H2149" s="245"/>
    </row>
    <row r="2150" spans="3:8" x14ac:dyDescent="0.3">
      <c r="C2150" s="245"/>
      <c r="D2150" s="245"/>
      <c r="E2150" s="245"/>
      <c r="F2150" s="245"/>
      <c r="G2150" s="245"/>
      <c r="H2150" s="245"/>
    </row>
    <row r="2151" spans="3:8" x14ac:dyDescent="0.3">
      <c r="C2151" s="245"/>
      <c r="D2151" s="245"/>
      <c r="E2151" s="245"/>
      <c r="F2151" s="245"/>
      <c r="G2151" s="245"/>
      <c r="H2151" s="245"/>
    </row>
    <row r="2152" spans="3:8" x14ac:dyDescent="0.3">
      <c r="C2152" s="245"/>
      <c r="D2152" s="245"/>
      <c r="E2152" s="245"/>
      <c r="F2152" s="245"/>
      <c r="G2152" s="245"/>
      <c r="H2152" s="245"/>
    </row>
    <row r="2153" spans="3:8" x14ac:dyDescent="0.3">
      <c r="C2153" s="245"/>
      <c r="D2153" s="245"/>
      <c r="E2153" s="245"/>
      <c r="F2153" s="245"/>
      <c r="G2153" s="245"/>
      <c r="H2153" s="245"/>
    </row>
    <row r="2154" spans="3:8" x14ac:dyDescent="0.3">
      <c r="C2154" s="245"/>
      <c r="D2154" s="245"/>
      <c r="E2154" s="245"/>
      <c r="F2154" s="245"/>
      <c r="G2154" s="245"/>
      <c r="H2154" s="245"/>
    </row>
    <row r="2155" spans="3:8" x14ac:dyDescent="0.3">
      <c r="C2155" s="245"/>
      <c r="D2155" s="245"/>
      <c r="E2155" s="245"/>
      <c r="F2155" s="245"/>
      <c r="G2155" s="245"/>
      <c r="H2155" s="245"/>
    </row>
    <row r="2156" spans="3:8" x14ac:dyDescent="0.3">
      <c r="C2156" s="245"/>
      <c r="D2156" s="245"/>
      <c r="E2156" s="245"/>
      <c r="F2156" s="245"/>
      <c r="G2156" s="245"/>
      <c r="H2156" s="245"/>
    </row>
    <row r="2157" spans="3:8" x14ac:dyDescent="0.3">
      <c r="C2157" s="245"/>
      <c r="D2157" s="245"/>
      <c r="E2157" s="245"/>
      <c r="F2157" s="245"/>
      <c r="G2157" s="245"/>
      <c r="H2157" s="245"/>
    </row>
    <row r="2158" spans="3:8" x14ac:dyDescent="0.3">
      <c r="C2158" s="245"/>
      <c r="D2158" s="245"/>
      <c r="E2158" s="245"/>
      <c r="F2158" s="245"/>
      <c r="G2158" s="245"/>
      <c r="H2158" s="245"/>
    </row>
    <row r="2159" spans="3:8" x14ac:dyDescent="0.3">
      <c r="C2159" s="245"/>
      <c r="D2159" s="245"/>
      <c r="E2159" s="245"/>
      <c r="F2159" s="245"/>
      <c r="G2159" s="245"/>
      <c r="H2159" s="245"/>
    </row>
    <row r="2160" spans="3:8" x14ac:dyDescent="0.3">
      <c r="C2160" s="245"/>
      <c r="D2160" s="245"/>
      <c r="E2160" s="245"/>
      <c r="F2160" s="245"/>
      <c r="G2160" s="245"/>
      <c r="H2160" s="245"/>
    </row>
    <row r="2161" spans="3:8" x14ac:dyDescent="0.3">
      <c r="C2161" s="245"/>
      <c r="D2161" s="245"/>
      <c r="E2161" s="245"/>
      <c r="F2161" s="245"/>
      <c r="G2161" s="245"/>
      <c r="H2161" s="245"/>
    </row>
    <row r="2162" spans="3:8" x14ac:dyDescent="0.3">
      <c r="C2162" s="245"/>
      <c r="D2162" s="245"/>
      <c r="E2162" s="245"/>
      <c r="F2162" s="245"/>
      <c r="G2162" s="245"/>
      <c r="H2162" s="245"/>
    </row>
    <row r="2163" spans="3:8" x14ac:dyDescent="0.3">
      <c r="C2163" s="245"/>
      <c r="D2163" s="245"/>
      <c r="E2163" s="245"/>
      <c r="F2163" s="245"/>
      <c r="G2163" s="245"/>
      <c r="H2163" s="245"/>
    </row>
    <row r="2164" spans="3:8" x14ac:dyDescent="0.3">
      <c r="C2164" s="245"/>
      <c r="D2164" s="245"/>
      <c r="E2164" s="245"/>
      <c r="F2164" s="245"/>
      <c r="G2164" s="245"/>
      <c r="H2164" s="245"/>
    </row>
    <row r="2165" spans="3:8" x14ac:dyDescent="0.3">
      <c r="C2165" s="245"/>
      <c r="D2165" s="245"/>
      <c r="E2165" s="245"/>
      <c r="F2165" s="245"/>
      <c r="G2165" s="245"/>
      <c r="H2165" s="245"/>
    </row>
    <row r="2166" spans="3:8" x14ac:dyDescent="0.3">
      <c r="C2166" s="245"/>
      <c r="D2166" s="245"/>
      <c r="E2166" s="245"/>
      <c r="F2166" s="245"/>
      <c r="G2166" s="245"/>
      <c r="H2166" s="245"/>
    </row>
    <row r="2167" spans="3:8" x14ac:dyDescent="0.3">
      <c r="C2167" s="245"/>
      <c r="D2167" s="245"/>
      <c r="E2167" s="245"/>
      <c r="F2167" s="245"/>
      <c r="G2167" s="245"/>
      <c r="H2167" s="245"/>
    </row>
    <row r="2168" spans="3:8" x14ac:dyDescent="0.3">
      <c r="C2168" s="245"/>
      <c r="D2168" s="245"/>
      <c r="E2168" s="245"/>
      <c r="F2168" s="245"/>
      <c r="G2168" s="245"/>
      <c r="H2168" s="245"/>
    </row>
  </sheetData>
  <autoFilter ref="A2:H2025" xr:uid="{79F0AD4E-86CA-4775-85BE-613EC693773B}"/>
  <mergeCells count="5">
    <mergeCell ref="I2045:K2045"/>
    <mergeCell ref="A2047:A2053"/>
    <mergeCell ref="A2054:A2062"/>
    <mergeCell ref="A2063:A2079"/>
    <mergeCell ref="A2080:A2082"/>
  </mergeCells>
  <conditionalFormatting sqref="D2083:G2113 E2114:G2116">
    <cfRule type="colorScale" priority="31">
      <colorScale>
        <cfvo type="min"/>
        <cfvo type="percentile" val="50"/>
        <cfvo type="max"/>
        <color rgb="FFF8696B"/>
        <color rgb="FFFFEB84"/>
        <color rgb="FF63BE7B"/>
      </colorScale>
    </cfRule>
  </conditionalFormatting>
  <conditionalFormatting sqref="E2118:G2118">
    <cfRule type="colorScale" priority="32">
      <colorScale>
        <cfvo type="min"/>
        <cfvo type="percentile" val="50"/>
        <cfvo type="max"/>
        <color rgb="FF63BE7B"/>
        <color rgb="FFFFEB84"/>
        <color rgb="FFF8696B"/>
      </colorScale>
    </cfRule>
  </conditionalFormatting>
  <conditionalFormatting sqref="E2118:G2118">
    <cfRule type="colorScale" priority="29">
      <colorScale>
        <cfvo type="min"/>
        <cfvo type="percentile" val="50"/>
        <cfvo type="max"/>
        <color rgb="FFF8696B"/>
        <color rgb="FFFFEB84"/>
        <color rgb="FF63BE7B"/>
      </colorScale>
    </cfRule>
  </conditionalFormatting>
  <conditionalFormatting sqref="D2083:G2113 E2114:G2116">
    <cfRule type="colorScale" priority="33">
      <colorScale>
        <cfvo type="min"/>
        <cfvo type="percentile" val="50"/>
        <cfvo type="max"/>
        <color rgb="FFF8696B"/>
        <color rgb="FFFFEB84"/>
        <color rgb="FF63BE7B"/>
      </colorScale>
    </cfRule>
  </conditionalFormatting>
  <conditionalFormatting sqref="D2083:G2113">
    <cfRule type="colorScale" priority="30">
      <colorScale>
        <cfvo type="min"/>
        <cfvo type="percentile" val="50"/>
        <cfvo type="max"/>
        <color rgb="FFF8696B"/>
        <color rgb="FFFFEB84"/>
        <color rgb="FF63BE7B"/>
      </colorScale>
    </cfRule>
  </conditionalFormatting>
  <conditionalFormatting sqref="D2083:G2113 E2114:G2116">
    <cfRule type="colorScale" priority="34">
      <colorScale>
        <cfvo type="min"/>
        <cfvo type="percentile" val="50"/>
        <cfvo type="max"/>
        <color rgb="FFF8696B"/>
        <color rgb="FFFFEB84"/>
        <color rgb="FF63BE7B"/>
      </colorScale>
    </cfRule>
  </conditionalFormatting>
  <conditionalFormatting sqref="E2118:G2118">
    <cfRule type="colorScale" priority="35">
      <colorScale>
        <cfvo type="min"/>
        <cfvo type="percentile" val="50"/>
        <cfvo type="max"/>
        <color rgb="FFF8696B"/>
        <color rgb="FFFFEB84"/>
        <color rgb="FF63BE7B"/>
      </colorScale>
    </cfRule>
  </conditionalFormatting>
  <conditionalFormatting sqref="H2083:H2116">
    <cfRule type="colorScale" priority="36">
      <colorScale>
        <cfvo type="min"/>
        <cfvo type="percentile" val="50"/>
        <cfvo type="max"/>
        <color rgb="FFF8696B"/>
        <color rgb="FFFFEB84"/>
        <color rgb="FF63BE7B"/>
      </colorScale>
    </cfRule>
  </conditionalFormatting>
  <conditionalFormatting sqref="H2118">
    <cfRule type="colorScale" priority="37">
      <colorScale>
        <cfvo type="min"/>
        <cfvo type="percentile" val="50"/>
        <cfvo type="max"/>
        <color rgb="FF63BE7B"/>
        <color rgb="FFFFEB84"/>
        <color rgb="FFF8696B"/>
      </colorScale>
    </cfRule>
  </conditionalFormatting>
  <conditionalFormatting sqref="H2118">
    <cfRule type="colorScale" priority="38">
      <colorScale>
        <cfvo type="min"/>
        <cfvo type="percentile" val="50"/>
        <cfvo type="max"/>
        <color rgb="FFF8696B"/>
        <color rgb="FFFFEB84"/>
        <color rgb="FF63BE7B"/>
      </colorScale>
    </cfRule>
  </conditionalFormatting>
  <conditionalFormatting sqref="H2083:H2113">
    <cfRule type="colorScale" priority="39">
      <colorScale>
        <cfvo type="min"/>
        <cfvo type="percentile" val="50"/>
        <cfvo type="max"/>
        <color rgb="FFF8696B"/>
        <color rgb="FFFFEB84"/>
        <color rgb="FF63BE7B"/>
      </colorScale>
    </cfRule>
  </conditionalFormatting>
  <conditionalFormatting sqref="E2118:H2118">
    <cfRule type="colorScale" priority="40">
      <colorScale>
        <cfvo type="min"/>
        <cfvo type="percentile" val="50"/>
        <cfvo type="max"/>
        <color rgb="FFF8696B"/>
        <color rgb="FFFFEB84"/>
        <color rgb="FF63BE7B"/>
      </colorScale>
    </cfRule>
  </conditionalFormatting>
  <conditionalFormatting sqref="E2118:H2118">
    <cfRule type="colorScale" priority="41">
      <colorScale>
        <cfvo type="min"/>
        <cfvo type="percentile" val="50"/>
        <cfvo type="max"/>
        <color rgb="FFF8696B"/>
        <color rgb="FFFFEB84"/>
        <color rgb="FF63BE7B"/>
      </colorScale>
    </cfRule>
  </conditionalFormatting>
  <conditionalFormatting sqref="C2083:C2116">
    <cfRule type="colorScale" priority="22">
      <colorScale>
        <cfvo type="min"/>
        <cfvo type="percentile" val="50"/>
        <cfvo type="max"/>
        <color rgb="FFF8696B"/>
        <color rgb="FFFFEB84"/>
        <color rgb="FF63BE7B"/>
      </colorScale>
    </cfRule>
  </conditionalFormatting>
  <conditionalFormatting sqref="C2083:C2116">
    <cfRule type="colorScale" priority="23">
      <colorScale>
        <cfvo type="min"/>
        <cfvo type="percentile" val="50"/>
        <cfvo type="max"/>
        <color rgb="FFF8696B"/>
        <color rgb="FFFFEB84"/>
        <color rgb="FF63BE7B"/>
      </colorScale>
    </cfRule>
  </conditionalFormatting>
  <conditionalFormatting sqref="C2083:C2113">
    <cfRule type="colorScale" priority="21">
      <colorScale>
        <cfvo type="min"/>
        <cfvo type="percentile" val="50"/>
        <cfvo type="max"/>
        <color rgb="FFF8696B"/>
        <color rgb="FFFFEB84"/>
        <color rgb="FF63BE7B"/>
      </colorScale>
    </cfRule>
  </conditionalFormatting>
  <conditionalFormatting sqref="C2083:C2116">
    <cfRule type="colorScale" priority="24">
      <colorScale>
        <cfvo type="min"/>
        <cfvo type="percentile" val="50"/>
        <cfvo type="max"/>
        <color rgb="FFF8696B"/>
        <color rgb="FFFFEB84"/>
        <color rgb="FF63BE7B"/>
      </colorScale>
    </cfRule>
  </conditionalFormatting>
  <conditionalFormatting sqref="C2118">
    <cfRule type="colorScale" priority="20">
      <colorScale>
        <cfvo type="min"/>
        <cfvo type="percentile" val="50"/>
        <cfvo type="max"/>
        <color rgb="FF63BE7B"/>
        <color rgb="FFFFEB84"/>
        <color rgb="FFF8696B"/>
      </colorScale>
    </cfRule>
  </conditionalFormatting>
  <conditionalFormatting sqref="C2118">
    <cfRule type="colorScale" priority="19">
      <colorScale>
        <cfvo type="min"/>
        <cfvo type="percentile" val="50"/>
        <cfvo type="max"/>
        <color rgb="FFF8696B"/>
        <color rgb="FFFFEB84"/>
        <color rgb="FF63BE7B"/>
      </colorScale>
    </cfRule>
  </conditionalFormatting>
  <conditionalFormatting sqref="C2118">
    <cfRule type="colorScale" priority="25">
      <colorScale>
        <cfvo type="min"/>
        <cfvo type="percentile" val="50"/>
        <cfvo type="max"/>
        <color rgb="FFF8696B"/>
        <color rgb="FFFFEB84"/>
        <color rgb="FF63BE7B"/>
      </colorScale>
    </cfRule>
  </conditionalFormatting>
  <conditionalFormatting sqref="C2118">
    <cfRule type="colorScale" priority="26">
      <colorScale>
        <cfvo type="min"/>
        <cfvo type="percentile" val="50"/>
        <cfvo type="max"/>
        <color rgb="FFF8696B"/>
        <color rgb="FFFFEB84"/>
        <color rgb="FF63BE7B"/>
      </colorScale>
    </cfRule>
  </conditionalFormatting>
  <conditionalFormatting sqref="D2114:D2116">
    <cfRule type="colorScale" priority="12">
      <colorScale>
        <cfvo type="min"/>
        <cfvo type="percentile" val="50"/>
        <cfvo type="max"/>
        <color rgb="FFF8696B"/>
        <color rgb="FFFFEB84"/>
        <color rgb="FF63BE7B"/>
      </colorScale>
    </cfRule>
  </conditionalFormatting>
  <conditionalFormatting sqref="D2118">
    <cfRule type="colorScale" priority="13">
      <colorScale>
        <cfvo type="min"/>
        <cfvo type="percentile" val="50"/>
        <cfvo type="max"/>
        <color rgb="FF63BE7B"/>
        <color rgb="FFFFEB84"/>
        <color rgb="FFF8696B"/>
      </colorScale>
    </cfRule>
  </conditionalFormatting>
  <conditionalFormatting sqref="D2118">
    <cfRule type="colorScale" priority="11">
      <colorScale>
        <cfvo type="min"/>
        <cfvo type="percentile" val="50"/>
        <cfvo type="max"/>
        <color rgb="FFF8696B"/>
        <color rgb="FFFFEB84"/>
        <color rgb="FF63BE7B"/>
      </colorScale>
    </cfRule>
  </conditionalFormatting>
  <conditionalFormatting sqref="D2114:D2116">
    <cfRule type="colorScale" priority="14">
      <colorScale>
        <cfvo type="min"/>
        <cfvo type="percentile" val="50"/>
        <cfvo type="max"/>
        <color rgb="FFF8696B"/>
        <color rgb="FFFFEB84"/>
        <color rgb="FF63BE7B"/>
      </colorScale>
    </cfRule>
  </conditionalFormatting>
  <conditionalFormatting sqref="D2114:D2116">
    <cfRule type="colorScale" priority="15">
      <colorScale>
        <cfvo type="min"/>
        <cfvo type="percentile" val="50"/>
        <cfvo type="max"/>
        <color rgb="FFF8696B"/>
        <color rgb="FFFFEB84"/>
        <color rgb="FF63BE7B"/>
      </colorScale>
    </cfRule>
  </conditionalFormatting>
  <conditionalFormatting sqref="D2118">
    <cfRule type="colorScale" priority="16">
      <colorScale>
        <cfvo type="min"/>
        <cfvo type="percentile" val="50"/>
        <cfvo type="max"/>
        <color rgb="FFF8696B"/>
        <color rgb="FFFFEB84"/>
        <color rgb="FF63BE7B"/>
      </colorScale>
    </cfRule>
  </conditionalFormatting>
  <conditionalFormatting sqref="D2118">
    <cfRule type="colorScale" priority="17">
      <colorScale>
        <cfvo type="min"/>
        <cfvo type="percentile" val="50"/>
        <cfvo type="max"/>
        <color rgb="FFF8696B"/>
        <color rgb="FFFFEB84"/>
        <color rgb="FF63BE7B"/>
      </colorScale>
    </cfRule>
  </conditionalFormatting>
  <conditionalFormatting sqref="D2118">
    <cfRule type="colorScale" priority="18">
      <colorScale>
        <cfvo type="min"/>
        <cfvo type="percentile" val="50"/>
        <cfvo type="max"/>
        <color rgb="FFF8696B"/>
        <color rgb="FFFFEB84"/>
        <color rgb="FF63BE7B"/>
      </colorScale>
    </cfRule>
  </conditionalFormatting>
  <conditionalFormatting sqref="D2118:H2118">
    <cfRule type="colorScale" priority="9">
      <colorScale>
        <cfvo type="min"/>
        <cfvo type="percentile" val="50"/>
        <cfvo type="max"/>
        <color rgb="FFF8696B"/>
        <color rgb="FFFFEB84"/>
        <color rgb="FF63BE7B"/>
      </colorScale>
    </cfRule>
  </conditionalFormatting>
  <pageMargins left="0.7" right="0.7" top="0.75" bottom="0.75" header="0.3" footer="0.3"/>
  <pageSetup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62DAB-7AA5-4838-8A55-0C2C65BA439A}">
  <dimension ref="A1:B5"/>
  <sheetViews>
    <sheetView zoomScale="170" zoomScaleNormal="170" workbookViewId="0">
      <selection activeCell="B6" sqref="B6"/>
    </sheetView>
  </sheetViews>
  <sheetFormatPr baseColWidth="10" defaultRowHeight="14.4" x14ac:dyDescent="0.3"/>
  <cols>
    <col min="1" max="1" width="2" bestFit="1" customWidth="1"/>
    <col min="2" max="2" width="64.5546875" customWidth="1"/>
  </cols>
  <sheetData>
    <row r="1" spans="1:2" x14ac:dyDescent="0.3">
      <c r="A1" t="s">
        <v>2708</v>
      </c>
      <c r="B1" t="s">
        <v>3081</v>
      </c>
    </row>
    <row r="2" spans="1:2" x14ac:dyDescent="0.3">
      <c r="A2">
        <v>1</v>
      </c>
      <c r="B2" t="s">
        <v>3082</v>
      </c>
    </row>
    <row r="3" spans="1:2" x14ac:dyDescent="0.3">
      <c r="A3">
        <v>2</v>
      </c>
      <c r="B3" t="s">
        <v>3083</v>
      </c>
    </row>
    <row r="4" spans="1:2" x14ac:dyDescent="0.3">
      <c r="A4">
        <v>3</v>
      </c>
      <c r="B4" t="s">
        <v>3084</v>
      </c>
    </row>
    <row r="5" spans="1:2" x14ac:dyDescent="0.3">
      <c r="A5">
        <v>4</v>
      </c>
      <c r="B5" t="s">
        <v>3085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F1A64-C7F4-4DA9-9475-AA81F4FC3676}">
  <dimension ref="A1:BD39"/>
  <sheetViews>
    <sheetView showGridLines="0" zoomScale="190" zoomScaleNormal="190" zoomScaleSheetLayoutView="120" workbookViewId="0">
      <selection activeCell="C1" sqref="C1:D7"/>
    </sheetView>
  </sheetViews>
  <sheetFormatPr baseColWidth="10" defaultColWidth="6.6640625" defaultRowHeight="13.8" x14ac:dyDescent="0.3"/>
  <cols>
    <col min="1" max="1" width="7" style="161" bestFit="1" customWidth="1"/>
    <col min="2" max="2" width="5.6640625" style="161" bestFit="1" customWidth="1"/>
    <col min="3" max="3" width="8.88671875" style="161" bestFit="1" customWidth="1"/>
    <col min="4" max="4" width="5.6640625" style="161" bestFit="1" customWidth="1"/>
    <col min="5" max="5" width="9.77734375" style="161" bestFit="1" customWidth="1"/>
    <col min="6" max="6" width="5.6640625" style="161" bestFit="1" customWidth="1"/>
    <col min="7" max="7" width="7.88671875" style="161" bestFit="1" customWidth="1"/>
    <col min="8" max="8" width="5.6640625" style="161" bestFit="1" customWidth="1"/>
    <col min="9" max="9" width="7.6640625" style="161" bestFit="1" customWidth="1"/>
    <col min="10" max="10" width="5.6640625" style="161" bestFit="1" customWidth="1"/>
    <col min="11" max="11" width="8.109375" style="161" bestFit="1" customWidth="1"/>
    <col min="12" max="12" width="5.6640625" style="161" bestFit="1" customWidth="1"/>
    <col min="13" max="13" width="7.88671875" style="161" bestFit="1" customWidth="1"/>
    <col min="14" max="14" width="5.6640625" style="161" bestFit="1" customWidth="1"/>
    <col min="15" max="16384" width="6.6640625" style="161"/>
  </cols>
  <sheetData>
    <row r="1" spans="1:56" s="247" customFormat="1" ht="31.2" x14ac:dyDescent="0.3">
      <c r="A1" s="246" t="s">
        <v>2602</v>
      </c>
      <c r="B1" s="246" t="s">
        <v>2603</v>
      </c>
      <c r="C1" s="246" t="s">
        <v>2604</v>
      </c>
      <c r="D1" s="246" t="s">
        <v>2603</v>
      </c>
      <c r="E1" s="246" t="s">
        <v>2605</v>
      </c>
      <c r="F1" s="246" t="s">
        <v>2603</v>
      </c>
      <c r="G1" s="246" t="s">
        <v>2566</v>
      </c>
      <c r="H1" s="246" t="s">
        <v>2603</v>
      </c>
      <c r="I1" s="246" t="s">
        <v>2580</v>
      </c>
      <c r="J1" s="246" t="s">
        <v>2603</v>
      </c>
      <c r="K1" s="246" t="s">
        <v>1879</v>
      </c>
      <c r="L1" s="246" t="s">
        <v>2606</v>
      </c>
      <c r="M1" s="246" t="s">
        <v>2607</v>
      </c>
      <c r="N1" s="246" t="s">
        <v>2606</v>
      </c>
    </row>
    <row r="2" spans="1:56" x14ac:dyDescent="0.3">
      <c r="A2" s="248">
        <v>0</v>
      </c>
      <c r="B2" s="249">
        <v>0</v>
      </c>
      <c r="C2" s="250">
        <v>0</v>
      </c>
      <c r="D2" s="249">
        <v>100</v>
      </c>
      <c r="E2" s="250">
        <v>0</v>
      </c>
      <c r="F2" s="249">
        <v>100</v>
      </c>
      <c r="G2" s="250">
        <v>0</v>
      </c>
      <c r="H2" s="249">
        <v>0</v>
      </c>
      <c r="I2" s="251">
        <v>-1</v>
      </c>
      <c r="J2" s="252">
        <v>0</v>
      </c>
      <c r="K2" s="251">
        <v>-1</v>
      </c>
      <c r="L2" s="252">
        <v>0</v>
      </c>
      <c r="M2" s="251">
        <v>-1</v>
      </c>
      <c r="N2" s="252">
        <v>0</v>
      </c>
    </row>
    <row r="3" spans="1:56" x14ac:dyDescent="0.3">
      <c r="A3" s="248">
        <v>1.1000000000000001</v>
      </c>
      <c r="B3" s="249">
        <v>20</v>
      </c>
      <c r="C3" s="250">
        <v>0.8</v>
      </c>
      <c r="D3" s="249">
        <v>75</v>
      </c>
      <c r="E3" s="250">
        <v>0.04</v>
      </c>
      <c r="F3" s="249">
        <v>75</v>
      </c>
      <c r="G3" s="250">
        <v>0.3</v>
      </c>
      <c r="H3" s="249">
        <v>20</v>
      </c>
      <c r="I3" s="251">
        <v>7.0000000000000007E-2</v>
      </c>
      <c r="J3" s="252">
        <v>20</v>
      </c>
      <c r="K3" s="251">
        <v>0.08</v>
      </c>
      <c r="L3" s="252">
        <v>20</v>
      </c>
      <c r="M3" s="253">
        <v>0.02</v>
      </c>
      <c r="N3" s="252">
        <v>20</v>
      </c>
    </row>
    <row r="4" spans="1:56" x14ac:dyDescent="0.3">
      <c r="A4" s="248">
        <v>1.1499999999999999</v>
      </c>
      <c r="B4" s="249">
        <v>50</v>
      </c>
      <c r="C4" s="250">
        <v>0.85</v>
      </c>
      <c r="D4" s="249">
        <v>50</v>
      </c>
      <c r="E4" s="250">
        <v>0.06</v>
      </c>
      <c r="F4" s="249">
        <v>50</v>
      </c>
      <c r="G4" s="250">
        <v>0.32</v>
      </c>
      <c r="H4" s="249">
        <v>50</v>
      </c>
      <c r="I4" s="251">
        <v>0.08</v>
      </c>
      <c r="J4" s="252">
        <v>50</v>
      </c>
      <c r="K4" s="251">
        <v>0.09</v>
      </c>
      <c r="L4" s="252">
        <v>50</v>
      </c>
      <c r="M4" s="253">
        <v>2.2499999999999999E-2</v>
      </c>
      <c r="N4" s="252">
        <v>50</v>
      </c>
    </row>
    <row r="5" spans="1:56" x14ac:dyDescent="0.3">
      <c r="A5" s="248">
        <v>1.2</v>
      </c>
      <c r="B5" s="249">
        <v>75</v>
      </c>
      <c r="C5" s="250">
        <v>0.9</v>
      </c>
      <c r="D5" s="249">
        <v>20</v>
      </c>
      <c r="E5" s="250">
        <v>0.08</v>
      </c>
      <c r="F5" s="249">
        <v>20</v>
      </c>
      <c r="G5" s="250">
        <v>0.34</v>
      </c>
      <c r="H5" s="249">
        <v>75</v>
      </c>
      <c r="I5" s="251">
        <v>0.09</v>
      </c>
      <c r="J5" s="252">
        <v>75</v>
      </c>
      <c r="K5" s="251">
        <v>9.9999999999999992E-2</v>
      </c>
      <c r="L5" s="252">
        <v>75</v>
      </c>
      <c r="M5" s="253">
        <v>2.5000000000000001E-2</v>
      </c>
      <c r="N5" s="252">
        <v>75</v>
      </c>
    </row>
    <row r="6" spans="1:56" x14ac:dyDescent="0.3">
      <c r="A6" s="248">
        <v>1.25</v>
      </c>
      <c r="B6" s="249">
        <v>100</v>
      </c>
      <c r="C6" s="250">
        <v>0.95</v>
      </c>
      <c r="D6" s="249">
        <v>0</v>
      </c>
      <c r="E6" s="250">
        <v>0.1</v>
      </c>
      <c r="F6" s="249">
        <v>0</v>
      </c>
      <c r="G6" s="250">
        <v>0.36</v>
      </c>
      <c r="H6" s="249">
        <v>100</v>
      </c>
      <c r="I6" s="251">
        <v>0.1</v>
      </c>
      <c r="J6" s="252">
        <v>100</v>
      </c>
      <c r="K6" s="251">
        <v>0.11</v>
      </c>
      <c r="L6" s="252">
        <v>100</v>
      </c>
      <c r="M6" s="253">
        <v>2.75E-2</v>
      </c>
      <c r="N6" s="252">
        <v>100</v>
      </c>
    </row>
    <row r="7" spans="1:56" x14ac:dyDescent="0.3">
      <c r="A7" s="248">
        <v>10</v>
      </c>
      <c r="B7" s="249"/>
      <c r="C7" s="250">
        <v>10</v>
      </c>
      <c r="D7" s="249"/>
      <c r="E7" s="250">
        <v>10</v>
      </c>
      <c r="F7" s="249"/>
      <c r="G7" s="250">
        <v>9.99</v>
      </c>
      <c r="H7" s="249"/>
      <c r="I7" s="251">
        <v>1</v>
      </c>
      <c r="J7" s="252"/>
      <c r="K7" s="251">
        <v>1</v>
      </c>
      <c r="L7" s="252"/>
      <c r="M7" s="251">
        <v>1</v>
      </c>
      <c r="N7" s="252"/>
    </row>
    <row r="9" spans="1:56" s="160" customFormat="1" ht="39" x14ac:dyDescent="0.15">
      <c r="A9" s="254" t="s">
        <v>2608</v>
      </c>
      <c r="B9" s="254" t="s">
        <v>2603</v>
      </c>
      <c r="C9" s="254" t="s">
        <v>2609</v>
      </c>
      <c r="D9" s="254" t="s">
        <v>2603</v>
      </c>
      <c r="E9" s="254" t="s">
        <v>2610</v>
      </c>
      <c r="F9" s="254" t="s">
        <v>2603</v>
      </c>
      <c r="G9" s="254" t="s">
        <v>2611</v>
      </c>
      <c r="H9" s="254" t="s">
        <v>2603</v>
      </c>
      <c r="I9" s="254" t="s">
        <v>2570</v>
      </c>
      <c r="J9" s="254" t="s">
        <v>2603</v>
      </c>
      <c r="K9" s="254" t="s">
        <v>2612</v>
      </c>
      <c r="L9" s="254" t="s">
        <v>2603</v>
      </c>
      <c r="M9" s="254" t="s">
        <v>2613</v>
      </c>
      <c r="N9" s="254" t="s">
        <v>2603</v>
      </c>
    </row>
    <row r="10" spans="1:56" x14ac:dyDescent="0.3">
      <c r="A10" s="255">
        <v>0</v>
      </c>
      <c r="B10" s="256">
        <v>100</v>
      </c>
      <c r="C10" s="257">
        <v>-0.01</v>
      </c>
      <c r="D10" s="256">
        <v>100</v>
      </c>
      <c r="E10" s="257">
        <v>-0.01</v>
      </c>
      <c r="F10" s="256">
        <v>100</v>
      </c>
      <c r="G10" s="258">
        <v>0</v>
      </c>
      <c r="H10" s="259">
        <v>0</v>
      </c>
      <c r="I10" s="258">
        <v>0</v>
      </c>
      <c r="J10" s="259">
        <v>0</v>
      </c>
      <c r="K10" s="260">
        <v>0</v>
      </c>
      <c r="L10" s="261">
        <v>100</v>
      </c>
      <c r="M10" s="262">
        <v>0</v>
      </c>
      <c r="N10" s="261">
        <v>100</v>
      </c>
      <c r="BC10" s="263"/>
      <c r="BD10" s="263"/>
    </row>
    <row r="11" spans="1:56" x14ac:dyDescent="0.3">
      <c r="A11" s="255">
        <v>0.02</v>
      </c>
      <c r="B11" s="256">
        <v>75</v>
      </c>
      <c r="C11" s="264">
        <v>0.08</v>
      </c>
      <c r="D11" s="256">
        <v>75</v>
      </c>
      <c r="E11" s="265">
        <v>1.6E-2</v>
      </c>
      <c r="F11" s="256">
        <v>75</v>
      </c>
      <c r="G11" s="266">
        <v>0.98</v>
      </c>
      <c r="H11" s="259">
        <v>20</v>
      </c>
      <c r="I11" s="266">
        <v>1.1000000000000001</v>
      </c>
      <c r="J11" s="259">
        <v>20</v>
      </c>
      <c r="K11" s="267">
        <v>0.08</v>
      </c>
      <c r="L11" s="261">
        <v>75</v>
      </c>
      <c r="M11" s="262">
        <v>0.02</v>
      </c>
      <c r="N11" s="261">
        <v>75</v>
      </c>
    </row>
    <row r="12" spans="1:56" x14ac:dyDescent="0.3">
      <c r="A12" s="255">
        <v>2.5000000000000001E-2</v>
      </c>
      <c r="B12" s="256">
        <v>50</v>
      </c>
      <c r="C12" s="264">
        <v>0.1</v>
      </c>
      <c r="D12" s="256">
        <v>50</v>
      </c>
      <c r="E12" s="265">
        <v>2.0000000000000004E-2</v>
      </c>
      <c r="F12" s="256">
        <v>50</v>
      </c>
      <c r="G12" s="266">
        <v>0.99</v>
      </c>
      <c r="H12" s="259">
        <v>50</v>
      </c>
      <c r="I12" s="266">
        <v>1.1499999999999999</v>
      </c>
      <c r="J12" s="259">
        <v>50</v>
      </c>
      <c r="K12" s="267">
        <v>0.1</v>
      </c>
      <c r="L12" s="261">
        <v>50</v>
      </c>
      <c r="M12" s="262">
        <v>0.03</v>
      </c>
      <c r="N12" s="261">
        <v>50</v>
      </c>
    </row>
    <row r="13" spans="1:56" x14ac:dyDescent="0.3">
      <c r="A13" s="255">
        <v>0.03</v>
      </c>
      <c r="B13" s="256">
        <v>20</v>
      </c>
      <c r="C13" s="264">
        <v>0.12</v>
      </c>
      <c r="D13" s="256">
        <v>20</v>
      </c>
      <c r="E13" s="265">
        <v>2.4E-2</v>
      </c>
      <c r="F13" s="256">
        <v>20</v>
      </c>
      <c r="G13" s="266">
        <v>1</v>
      </c>
      <c r="H13" s="259">
        <v>75</v>
      </c>
      <c r="I13" s="266">
        <v>1.2</v>
      </c>
      <c r="J13" s="259">
        <v>75</v>
      </c>
      <c r="K13" s="267">
        <v>0.12</v>
      </c>
      <c r="L13" s="261">
        <v>20</v>
      </c>
      <c r="M13" s="262">
        <v>0.04</v>
      </c>
      <c r="N13" s="261">
        <v>20</v>
      </c>
    </row>
    <row r="14" spans="1:56" x14ac:dyDescent="0.3">
      <c r="A14" s="255">
        <v>3.5000000000000003E-2</v>
      </c>
      <c r="B14" s="256">
        <v>0</v>
      </c>
      <c r="C14" s="264">
        <v>0.14000000000000001</v>
      </c>
      <c r="D14" s="256">
        <v>0</v>
      </c>
      <c r="E14" s="265">
        <v>2.8000000000000004E-2</v>
      </c>
      <c r="F14" s="256">
        <v>0</v>
      </c>
      <c r="G14" s="266">
        <v>1.01</v>
      </c>
      <c r="H14" s="259">
        <v>100</v>
      </c>
      <c r="I14" s="266">
        <v>1.25</v>
      </c>
      <c r="J14" s="259">
        <v>100</v>
      </c>
      <c r="K14" s="267">
        <v>0.14000000000000001</v>
      </c>
      <c r="L14" s="261">
        <v>0</v>
      </c>
      <c r="M14" s="262">
        <v>0.05</v>
      </c>
      <c r="N14" s="261">
        <v>0</v>
      </c>
    </row>
    <row r="15" spans="1:56" x14ac:dyDescent="0.3">
      <c r="A15" s="264">
        <v>1</v>
      </c>
      <c r="B15" s="256">
        <v>0</v>
      </c>
      <c r="C15" s="264">
        <v>10</v>
      </c>
      <c r="D15" s="256">
        <v>0</v>
      </c>
      <c r="E15" s="264">
        <v>1</v>
      </c>
      <c r="F15" s="256">
        <v>0</v>
      </c>
      <c r="G15" s="266">
        <v>10</v>
      </c>
      <c r="H15" s="259">
        <v>0</v>
      </c>
      <c r="I15" s="266">
        <v>10</v>
      </c>
      <c r="J15" s="259">
        <v>0</v>
      </c>
      <c r="K15" s="267">
        <v>1</v>
      </c>
      <c r="L15" s="261"/>
      <c r="M15" s="268">
        <v>1</v>
      </c>
      <c r="N15" s="261"/>
    </row>
    <row r="17" spans="1:14" s="160" customFormat="1" ht="62.4" x14ac:dyDescent="0.15">
      <c r="A17" s="269" t="s">
        <v>2614</v>
      </c>
      <c r="B17" s="269" t="s">
        <v>2603</v>
      </c>
      <c r="C17" s="269" t="s">
        <v>2615</v>
      </c>
      <c r="D17" s="269" t="s">
        <v>2603</v>
      </c>
      <c r="E17" s="269" t="s">
        <v>2589</v>
      </c>
      <c r="F17" s="269" t="s">
        <v>2603</v>
      </c>
      <c r="G17" s="269" t="s">
        <v>2601</v>
      </c>
      <c r="H17" s="269" t="s">
        <v>2603</v>
      </c>
      <c r="I17" s="269" t="s">
        <v>2616</v>
      </c>
      <c r="J17" s="269" t="s">
        <v>2603</v>
      </c>
      <c r="K17" s="269" t="s">
        <v>2617</v>
      </c>
      <c r="L17" s="269" t="s">
        <v>2603</v>
      </c>
      <c r="M17" s="269" t="s">
        <v>3103</v>
      </c>
      <c r="N17" s="269" t="s">
        <v>2603</v>
      </c>
    </row>
    <row r="18" spans="1:14" x14ac:dyDescent="0.3">
      <c r="A18" s="270">
        <v>0</v>
      </c>
      <c r="B18" s="271">
        <v>100</v>
      </c>
      <c r="C18" s="272">
        <v>0</v>
      </c>
      <c r="D18" s="271">
        <v>0</v>
      </c>
      <c r="E18" s="272">
        <v>0</v>
      </c>
      <c r="F18" s="271">
        <v>100</v>
      </c>
      <c r="G18" s="272">
        <v>-1</v>
      </c>
      <c r="H18" s="271">
        <v>0</v>
      </c>
      <c r="I18" s="272">
        <v>-1</v>
      </c>
      <c r="J18" s="271">
        <v>0</v>
      </c>
      <c r="K18" s="272">
        <v>-1</v>
      </c>
      <c r="L18" s="271">
        <v>0</v>
      </c>
      <c r="M18" s="273">
        <v>0</v>
      </c>
      <c r="N18" s="274">
        <v>100</v>
      </c>
    </row>
    <row r="19" spans="1:14" x14ac:dyDescent="0.3">
      <c r="A19" s="270">
        <v>0.6</v>
      </c>
      <c r="B19" s="271">
        <v>75</v>
      </c>
      <c r="C19" s="272">
        <v>0.13</v>
      </c>
      <c r="D19" s="271">
        <v>20</v>
      </c>
      <c r="E19" s="272">
        <v>2.5000000000000001E-2</v>
      </c>
      <c r="F19" s="271">
        <v>75</v>
      </c>
      <c r="G19" s="272">
        <v>0.09</v>
      </c>
      <c r="H19" s="271">
        <v>20</v>
      </c>
      <c r="I19" s="272">
        <v>0.06</v>
      </c>
      <c r="J19" s="271">
        <v>20</v>
      </c>
      <c r="K19" s="272">
        <v>0.02</v>
      </c>
      <c r="L19" s="271">
        <v>20</v>
      </c>
      <c r="M19" s="273">
        <v>0.6</v>
      </c>
      <c r="N19" s="274">
        <v>75</v>
      </c>
    </row>
    <row r="20" spans="1:14" x14ac:dyDescent="0.3">
      <c r="A20" s="270">
        <v>0.62</v>
      </c>
      <c r="B20" s="271">
        <v>50</v>
      </c>
      <c r="C20" s="272">
        <v>0.14000000000000001</v>
      </c>
      <c r="D20" s="271">
        <v>50</v>
      </c>
      <c r="E20" s="272">
        <v>2.75E-2</v>
      </c>
      <c r="F20" s="271">
        <v>50</v>
      </c>
      <c r="G20" s="272">
        <v>0.1</v>
      </c>
      <c r="H20" s="271">
        <v>50</v>
      </c>
      <c r="I20" s="272">
        <v>7.0000000000000007E-2</v>
      </c>
      <c r="J20" s="271">
        <v>50</v>
      </c>
      <c r="K20" s="272">
        <v>2.2499999999999999E-2</v>
      </c>
      <c r="L20" s="271">
        <v>50</v>
      </c>
      <c r="M20" s="273">
        <v>0.7</v>
      </c>
      <c r="N20" s="274">
        <v>50</v>
      </c>
    </row>
    <row r="21" spans="1:14" x14ac:dyDescent="0.3">
      <c r="A21" s="270">
        <v>0.64</v>
      </c>
      <c r="B21" s="271">
        <v>20</v>
      </c>
      <c r="C21" s="272">
        <v>0.15</v>
      </c>
      <c r="D21" s="271">
        <v>75</v>
      </c>
      <c r="E21" s="272">
        <v>0.03</v>
      </c>
      <c r="F21" s="271">
        <v>25</v>
      </c>
      <c r="G21" s="272">
        <v>0.11</v>
      </c>
      <c r="H21" s="271">
        <v>75</v>
      </c>
      <c r="I21" s="272">
        <v>0.08</v>
      </c>
      <c r="J21" s="271">
        <v>75</v>
      </c>
      <c r="K21" s="272">
        <v>2.5000000000000001E-2</v>
      </c>
      <c r="L21" s="271">
        <v>75</v>
      </c>
      <c r="M21" s="273">
        <v>0.8</v>
      </c>
      <c r="N21" s="274">
        <v>20</v>
      </c>
    </row>
    <row r="22" spans="1:14" x14ac:dyDescent="0.3">
      <c r="A22" s="270">
        <v>0.66</v>
      </c>
      <c r="B22" s="271">
        <v>0</v>
      </c>
      <c r="C22" s="272">
        <v>0.16</v>
      </c>
      <c r="D22" s="271">
        <v>100</v>
      </c>
      <c r="E22" s="272">
        <v>3.2500000000000001E-2</v>
      </c>
      <c r="F22" s="271">
        <v>0</v>
      </c>
      <c r="G22" s="272">
        <v>0.12</v>
      </c>
      <c r="H22" s="271">
        <v>100</v>
      </c>
      <c r="I22" s="272">
        <v>0.09</v>
      </c>
      <c r="J22" s="271">
        <v>100</v>
      </c>
      <c r="K22" s="272">
        <v>2.75E-2</v>
      </c>
      <c r="L22" s="271">
        <v>100</v>
      </c>
      <c r="M22" s="273">
        <v>0.9</v>
      </c>
      <c r="N22" s="274">
        <v>0</v>
      </c>
    </row>
    <row r="23" spans="1:14" x14ac:dyDescent="0.3">
      <c r="A23" s="270">
        <v>1</v>
      </c>
      <c r="B23" s="271"/>
      <c r="C23" s="272">
        <v>1</v>
      </c>
      <c r="D23" s="271"/>
      <c r="E23" s="272">
        <v>1</v>
      </c>
      <c r="F23" s="271"/>
      <c r="G23" s="272">
        <v>1</v>
      </c>
      <c r="H23" s="271"/>
      <c r="I23" s="272">
        <v>1</v>
      </c>
      <c r="J23" s="271"/>
      <c r="K23" s="272">
        <v>1</v>
      </c>
      <c r="L23" s="271"/>
      <c r="M23" s="273">
        <v>1</v>
      </c>
      <c r="N23" s="274"/>
    </row>
    <row r="25" spans="1:14" s="160" customFormat="1" ht="39" x14ac:dyDescent="0.15">
      <c r="A25" s="269" t="s">
        <v>2618</v>
      </c>
      <c r="B25" s="269" t="s">
        <v>2603</v>
      </c>
      <c r="C25" s="269" t="s">
        <v>2619</v>
      </c>
      <c r="D25" s="269" t="s">
        <v>2603</v>
      </c>
      <c r="E25" s="269" t="s">
        <v>2620</v>
      </c>
      <c r="F25" s="269" t="s">
        <v>2603</v>
      </c>
      <c r="G25" s="269" t="s">
        <v>2865</v>
      </c>
      <c r="H25" s="269" t="s">
        <v>2603</v>
      </c>
      <c r="I25" s="269" t="s">
        <v>2575</v>
      </c>
      <c r="J25" s="269" t="s">
        <v>2603</v>
      </c>
      <c r="K25" s="269" t="s">
        <v>2621</v>
      </c>
      <c r="L25" s="269" t="s">
        <v>2603</v>
      </c>
      <c r="M25" s="269" t="s">
        <v>2622</v>
      </c>
      <c r="N25" s="269" t="s">
        <v>2603</v>
      </c>
    </row>
    <row r="26" spans="1:14" x14ac:dyDescent="0.3">
      <c r="A26" s="275">
        <v>0</v>
      </c>
      <c r="B26" s="274">
        <v>0</v>
      </c>
      <c r="C26" s="276">
        <v>0</v>
      </c>
      <c r="D26" s="277">
        <v>100</v>
      </c>
      <c r="E26" s="276">
        <v>0</v>
      </c>
      <c r="F26" s="277">
        <v>0</v>
      </c>
      <c r="G26" s="276">
        <v>0</v>
      </c>
      <c r="H26" s="277">
        <v>0</v>
      </c>
      <c r="I26" s="276">
        <v>0</v>
      </c>
      <c r="J26" s="277">
        <v>0</v>
      </c>
      <c r="K26" s="276">
        <v>0</v>
      </c>
      <c r="L26" s="277">
        <v>0</v>
      </c>
      <c r="M26" s="276">
        <v>-1</v>
      </c>
      <c r="N26" s="277">
        <v>0</v>
      </c>
    </row>
    <row r="27" spans="1:14" x14ac:dyDescent="0.3">
      <c r="A27" s="275">
        <v>0.1</v>
      </c>
      <c r="B27" s="274">
        <v>20</v>
      </c>
      <c r="C27" s="276">
        <v>0.06</v>
      </c>
      <c r="D27" s="277">
        <v>75</v>
      </c>
      <c r="E27" s="276">
        <v>1</v>
      </c>
      <c r="F27" s="277">
        <v>20</v>
      </c>
      <c r="G27" s="276">
        <v>1</v>
      </c>
      <c r="H27" s="277">
        <v>20</v>
      </c>
      <c r="I27" s="276">
        <v>0.76</v>
      </c>
      <c r="J27" s="277">
        <v>20</v>
      </c>
      <c r="K27" s="276">
        <v>0.1</v>
      </c>
      <c r="L27" s="277">
        <v>20</v>
      </c>
      <c r="M27" s="276">
        <v>0.03</v>
      </c>
      <c r="N27" s="277">
        <v>20</v>
      </c>
    </row>
    <row r="28" spans="1:14" x14ac:dyDescent="0.3">
      <c r="A28" s="275">
        <v>0.11</v>
      </c>
      <c r="B28" s="274">
        <v>50</v>
      </c>
      <c r="C28" s="276">
        <v>0.08</v>
      </c>
      <c r="D28" s="277">
        <v>50</v>
      </c>
      <c r="E28" s="276">
        <v>1.2</v>
      </c>
      <c r="F28" s="277">
        <v>50</v>
      </c>
      <c r="G28" s="276">
        <v>1.05</v>
      </c>
      <c r="H28" s="277">
        <v>50</v>
      </c>
      <c r="I28" s="276">
        <v>0.78</v>
      </c>
      <c r="J28" s="277">
        <v>50</v>
      </c>
      <c r="K28" s="276">
        <v>0.11</v>
      </c>
      <c r="L28" s="277">
        <v>50</v>
      </c>
      <c r="M28" s="276">
        <v>3.5000000000000003E-2</v>
      </c>
      <c r="N28" s="277">
        <v>50</v>
      </c>
    </row>
    <row r="29" spans="1:14" x14ac:dyDescent="0.3">
      <c r="A29" s="275">
        <v>0.12</v>
      </c>
      <c r="B29" s="274">
        <v>75</v>
      </c>
      <c r="C29" s="276">
        <v>0.1</v>
      </c>
      <c r="D29" s="277">
        <v>20</v>
      </c>
      <c r="E29" s="276">
        <v>1.4</v>
      </c>
      <c r="F29" s="277">
        <v>75</v>
      </c>
      <c r="G29" s="276">
        <v>1.1000000000000001</v>
      </c>
      <c r="H29" s="277">
        <v>75</v>
      </c>
      <c r="I29" s="276">
        <v>0.8</v>
      </c>
      <c r="J29" s="277">
        <v>75</v>
      </c>
      <c r="K29" s="276">
        <v>0.12</v>
      </c>
      <c r="L29" s="277">
        <v>75</v>
      </c>
      <c r="M29" s="276">
        <v>0.04</v>
      </c>
      <c r="N29" s="277">
        <v>75</v>
      </c>
    </row>
    <row r="30" spans="1:14" x14ac:dyDescent="0.3">
      <c r="A30" s="275">
        <v>0.13</v>
      </c>
      <c r="B30" s="274">
        <v>100</v>
      </c>
      <c r="C30" s="276">
        <v>0.12</v>
      </c>
      <c r="D30" s="277">
        <v>0</v>
      </c>
      <c r="E30" s="276">
        <v>1.6</v>
      </c>
      <c r="F30" s="277">
        <v>100</v>
      </c>
      <c r="G30" s="276">
        <v>1.1499999999999999</v>
      </c>
      <c r="H30" s="277">
        <v>100</v>
      </c>
      <c r="I30" s="276">
        <v>0.82</v>
      </c>
      <c r="J30" s="277">
        <v>100</v>
      </c>
      <c r="K30" s="276">
        <v>0.13</v>
      </c>
      <c r="L30" s="277">
        <v>100</v>
      </c>
      <c r="M30" s="276">
        <v>4.4999999999999998E-2</v>
      </c>
      <c r="N30" s="277">
        <v>100</v>
      </c>
    </row>
    <row r="31" spans="1:14" x14ac:dyDescent="0.3">
      <c r="A31" s="275">
        <v>1</v>
      </c>
      <c r="B31" s="274"/>
      <c r="C31" s="276">
        <v>1</v>
      </c>
      <c r="D31" s="278"/>
      <c r="E31" s="276">
        <v>10000</v>
      </c>
      <c r="F31" s="278"/>
      <c r="G31" s="276">
        <v>100</v>
      </c>
      <c r="H31" s="278"/>
      <c r="I31" s="276">
        <v>1</v>
      </c>
      <c r="J31" s="278"/>
      <c r="K31" s="276">
        <v>1</v>
      </c>
      <c r="L31" s="278">
        <v>0</v>
      </c>
      <c r="M31" s="276">
        <v>100</v>
      </c>
      <c r="N31" s="278"/>
    </row>
    <row r="33" spans="1:12" s="160" customFormat="1" ht="54.6" x14ac:dyDescent="0.15">
      <c r="A33" s="269" t="s">
        <v>2623</v>
      </c>
      <c r="B33" s="269" t="s">
        <v>2603</v>
      </c>
      <c r="C33" s="269" t="s">
        <v>2624</v>
      </c>
      <c r="D33" s="269" t="s">
        <v>2603</v>
      </c>
      <c r="E33" s="269" t="s">
        <v>1869</v>
      </c>
      <c r="F33" s="269" t="s">
        <v>2603</v>
      </c>
      <c r="G33" s="279" t="s">
        <v>2625</v>
      </c>
      <c r="H33" s="279" t="s">
        <v>2603</v>
      </c>
      <c r="I33" s="279" t="s">
        <v>2626</v>
      </c>
      <c r="J33" s="279" t="s">
        <v>2603</v>
      </c>
      <c r="K33" s="279" t="s">
        <v>2627</v>
      </c>
      <c r="L33" s="279" t="s">
        <v>2603</v>
      </c>
    </row>
    <row r="34" spans="1:12" x14ac:dyDescent="0.3">
      <c r="A34" s="276">
        <v>-1</v>
      </c>
      <c r="B34" s="277">
        <v>0</v>
      </c>
      <c r="C34" s="276">
        <v>-1</v>
      </c>
      <c r="D34" s="277">
        <v>0</v>
      </c>
      <c r="E34" s="276">
        <v>0</v>
      </c>
      <c r="F34" s="277">
        <v>0</v>
      </c>
      <c r="G34" s="280">
        <v>-1000</v>
      </c>
      <c r="H34" s="281">
        <v>0</v>
      </c>
      <c r="I34" s="280">
        <v>-1000</v>
      </c>
      <c r="J34" s="281">
        <v>0</v>
      </c>
      <c r="K34" s="282">
        <v>-1</v>
      </c>
      <c r="L34" s="281">
        <v>0</v>
      </c>
    </row>
    <row r="35" spans="1:12" x14ac:dyDescent="0.3">
      <c r="A35" s="276">
        <v>3.5000000000000003E-2</v>
      </c>
      <c r="B35" s="277">
        <v>20</v>
      </c>
      <c r="C35" s="276">
        <v>1.1000000000000001</v>
      </c>
      <c r="D35" s="277">
        <v>20</v>
      </c>
      <c r="E35" s="276">
        <v>0.1</v>
      </c>
      <c r="F35" s="277">
        <v>20</v>
      </c>
      <c r="G35" s="283">
        <v>0</v>
      </c>
      <c r="H35" s="281">
        <v>20</v>
      </c>
      <c r="I35" s="283">
        <v>0</v>
      </c>
      <c r="J35" s="281">
        <v>20</v>
      </c>
      <c r="K35" s="282">
        <v>0</v>
      </c>
      <c r="L35" s="281">
        <v>20</v>
      </c>
    </row>
    <row r="36" spans="1:12" x14ac:dyDescent="0.3">
      <c r="A36" s="276">
        <v>3.7499999999999999E-2</v>
      </c>
      <c r="B36" s="277">
        <v>50</v>
      </c>
      <c r="C36" s="276">
        <v>1.1499999999999999</v>
      </c>
      <c r="D36" s="277">
        <v>50</v>
      </c>
      <c r="E36" s="276">
        <v>0.105</v>
      </c>
      <c r="F36" s="277">
        <v>50</v>
      </c>
      <c r="G36" s="283">
        <v>0.5</v>
      </c>
      <c r="H36" s="281">
        <v>50</v>
      </c>
      <c r="I36" s="283">
        <v>0.5</v>
      </c>
      <c r="J36" s="281">
        <v>50</v>
      </c>
      <c r="K36" s="282">
        <v>5.0000000000000001E-3</v>
      </c>
      <c r="L36" s="281">
        <v>50</v>
      </c>
    </row>
    <row r="37" spans="1:12" x14ac:dyDescent="0.3">
      <c r="A37" s="276">
        <v>0.04</v>
      </c>
      <c r="B37" s="277">
        <v>75</v>
      </c>
      <c r="C37" s="276">
        <v>1.2</v>
      </c>
      <c r="D37" s="277">
        <v>75</v>
      </c>
      <c r="E37" s="276">
        <v>0.11</v>
      </c>
      <c r="F37" s="277">
        <v>75</v>
      </c>
      <c r="G37" s="283">
        <v>1</v>
      </c>
      <c r="H37" s="281">
        <v>75</v>
      </c>
      <c r="I37" s="283">
        <v>1</v>
      </c>
      <c r="J37" s="281">
        <v>75</v>
      </c>
      <c r="K37" s="282">
        <v>0.01</v>
      </c>
      <c r="L37" s="281">
        <v>75</v>
      </c>
    </row>
    <row r="38" spans="1:12" x14ac:dyDescent="0.3">
      <c r="A38" s="276">
        <v>4.2500000000000003E-2</v>
      </c>
      <c r="B38" s="277">
        <v>100</v>
      </c>
      <c r="C38" s="276">
        <v>1.25</v>
      </c>
      <c r="D38" s="277">
        <v>100</v>
      </c>
      <c r="E38" s="276">
        <v>0.115</v>
      </c>
      <c r="F38" s="277">
        <v>100</v>
      </c>
      <c r="G38" s="283">
        <v>1.5</v>
      </c>
      <c r="H38" s="281">
        <v>100</v>
      </c>
      <c r="I38" s="283">
        <v>1.5</v>
      </c>
      <c r="J38" s="281">
        <v>100</v>
      </c>
      <c r="K38" s="282">
        <v>1.4999999999999999E-2</v>
      </c>
      <c r="L38" s="281">
        <v>100</v>
      </c>
    </row>
    <row r="39" spans="1:12" x14ac:dyDescent="0.3">
      <c r="A39" s="276">
        <v>1</v>
      </c>
      <c r="B39" s="278"/>
      <c r="C39" s="276">
        <v>1000</v>
      </c>
      <c r="D39" s="278"/>
      <c r="E39" s="276">
        <v>99.99</v>
      </c>
      <c r="F39" s="278"/>
      <c r="G39" s="284">
        <v>1000</v>
      </c>
      <c r="H39" s="285"/>
      <c r="I39" s="284">
        <v>1000</v>
      </c>
      <c r="J39" s="285"/>
      <c r="K39" s="284">
        <v>1000</v>
      </c>
      <c r="L39" s="285"/>
    </row>
  </sheetData>
  <pageMargins left="0.7" right="0.7" top="0.75" bottom="0.75" header="0.3" footer="0.3"/>
  <pageSetup orientation="portrait" horizontalDpi="4294967292"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61464-3111-4902-9987-A14978E5D1EF}">
  <sheetPr filterMode="1"/>
  <dimension ref="A1:I2092"/>
  <sheetViews>
    <sheetView showGridLines="0" zoomScale="140" zoomScaleNormal="140" workbookViewId="0">
      <pane xSplit="2" ySplit="1" topLeftCell="C2" activePane="bottomRight" state="frozen"/>
      <selection activeCell="C22" sqref="C22:H22"/>
      <selection pane="topRight" activeCell="C22" sqref="C22:H22"/>
      <selection pane="bottomLeft" activeCell="C22" sqref="C22:H22"/>
      <selection pane="bottomRight" activeCell="C2" sqref="C2"/>
    </sheetView>
  </sheetViews>
  <sheetFormatPr baseColWidth="10" defaultRowHeight="13.8" x14ac:dyDescent="0.25"/>
  <cols>
    <col min="1" max="1" width="7.88671875" style="1" bestFit="1" customWidth="1"/>
    <col min="2" max="2" width="39.44140625" style="1" customWidth="1"/>
    <col min="3" max="8" width="15.109375" style="2" bestFit="1" customWidth="1"/>
    <col min="9" max="9" width="13.33203125" style="1" bestFit="1" customWidth="1"/>
    <col min="10" max="16384" width="11.5546875" style="1"/>
  </cols>
  <sheetData>
    <row r="1" spans="1:9" x14ac:dyDescent="0.25">
      <c r="A1" s="7" t="s">
        <v>1404</v>
      </c>
      <c r="B1" s="7" t="s">
        <v>1403</v>
      </c>
      <c r="C1" s="6">
        <v>42735</v>
      </c>
      <c r="D1" s="6">
        <v>43100</v>
      </c>
      <c r="E1" s="6">
        <v>43465</v>
      </c>
      <c r="F1" s="6">
        <v>43830</v>
      </c>
      <c r="G1" s="6">
        <v>44196</v>
      </c>
      <c r="H1" s="6">
        <f>+'Perfil de Riesgo '!H2</f>
        <v>44500</v>
      </c>
    </row>
    <row r="2" spans="1:9" x14ac:dyDescent="0.25">
      <c r="A2" s="5">
        <v>100000</v>
      </c>
      <c r="B2" s="4" t="s">
        <v>1402</v>
      </c>
      <c r="C2" s="3">
        <f>IFERROR(VLOOKUP($A2,'Perfil de Riesgo '!$A$3:$H$2025,3,FALSE),0)</f>
        <v>7889195846.6599998</v>
      </c>
      <c r="D2" s="3">
        <f>IFERROR(VLOOKUP($A2,'Perfil de Riesgo '!$A$3:$H$2025,4,FALSE),0)</f>
        <v>8607080577.4599991</v>
      </c>
      <c r="E2" s="3">
        <f>IFERROR(VLOOKUP($A2,'Perfil de Riesgo '!$A$3:$H$2025,5,FALSE),0)</f>
        <v>9040165740.4599991</v>
      </c>
      <c r="F2" s="3">
        <f>IFERROR(VLOOKUP($A2,'Perfil de Riesgo '!$A$3:$H$2025,6,FALSE),0)</f>
        <v>9238110019.3799992</v>
      </c>
      <c r="G2" s="3">
        <f>IFERROR(VLOOKUP($A2,'Perfil de Riesgo '!$A$3:$H$2025,7,FALSE),0)</f>
        <v>10368670608.280001</v>
      </c>
      <c r="H2" s="3">
        <f>IFERROR(VLOOKUP($A2,'Perfil de Riesgo '!$A$3:$H$2025,8,FALSE),0)</f>
        <v>11489700353.799999</v>
      </c>
      <c r="I2" s="2"/>
    </row>
    <row r="3" spans="1:9" x14ac:dyDescent="0.25">
      <c r="A3" s="5">
        <v>110000</v>
      </c>
      <c r="B3" s="4" t="s">
        <v>1401</v>
      </c>
      <c r="C3" s="3">
        <f>IFERROR(VLOOKUP($A3,'Perfil de Riesgo '!$A$3:$H$2025,3,FALSE),0)</f>
        <v>122691266.95</v>
      </c>
      <c r="D3" s="3">
        <f>IFERROR(VLOOKUP($A3,'Perfil de Riesgo '!$A$3:$H$2025,4,FALSE),0)</f>
        <v>309012441.88999999</v>
      </c>
      <c r="E3" s="3">
        <f>IFERROR(VLOOKUP($A3,'Perfil de Riesgo '!$A$3:$H$2025,5,FALSE),0)</f>
        <v>381974125.94</v>
      </c>
      <c r="F3" s="3">
        <f>IFERROR(VLOOKUP($A3,'Perfil de Riesgo '!$A$3:$H$2025,6,FALSE),0)</f>
        <v>503938430.73000002</v>
      </c>
      <c r="G3" s="3">
        <f>IFERROR(VLOOKUP($A3,'Perfil de Riesgo '!$A$3:$H$2025,7,FALSE),0)</f>
        <v>673412738.76999998</v>
      </c>
      <c r="H3" s="3">
        <f>IFERROR(VLOOKUP($A3,'Perfil de Riesgo '!$A$3:$H$2025,8,FALSE),0)</f>
        <v>1160824599.5899999</v>
      </c>
    </row>
    <row r="4" spans="1:9" x14ac:dyDescent="0.25">
      <c r="A4" s="5">
        <v>110500</v>
      </c>
      <c r="B4" s="4" t="s">
        <v>1400</v>
      </c>
      <c r="C4" s="3">
        <f>IFERROR(VLOOKUP($A4,'Perfil de Riesgo '!$A$3:$H$2025,3,FALSE),0)</f>
        <v>1346100</v>
      </c>
      <c r="D4" s="3">
        <f>IFERROR(VLOOKUP($A4,'Perfil de Riesgo '!$A$3:$H$2025,4,FALSE),0)</f>
        <v>277600</v>
      </c>
      <c r="E4" s="3">
        <f>IFERROR(VLOOKUP($A4,'Perfil de Riesgo '!$A$3:$H$2025,5,FALSE),0)</f>
        <v>14407</v>
      </c>
      <c r="F4" s="3">
        <f>IFERROR(VLOOKUP($A4,'Perfil de Riesgo '!$A$3:$H$2025,6,FALSE),0)</f>
        <v>1098000</v>
      </c>
      <c r="G4" s="3">
        <f>IFERROR(VLOOKUP($A4,'Perfil de Riesgo '!$A$3:$H$2025,7,FALSE),0)</f>
        <v>1255150</v>
      </c>
      <c r="H4" s="3">
        <f>IFERROR(VLOOKUP($A4,'Perfil de Riesgo '!$A$3:$H$2025,8,FALSE),0)</f>
        <v>1156800</v>
      </c>
    </row>
    <row r="5" spans="1:9" x14ac:dyDescent="0.25">
      <c r="A5" s="5">
        <v>110505</v>
      </c>
      <c r="B5" s="4" t="s">
        <v>1399</v>
      </c>
      <c r="C5" s="3">
        <f>IFERROR(VLOOKUP($A5,'Perfil de Riesgo '!$A$3:$H$2025,3,FALSE),0)</f>
        <v>1126100</v>
      </c>
      <c r="D5" s="3">
        <f>IFERROR(VLOOKUP($A5,'Perfil de Riesgo '!$A$3:$H$2025,4,FALSE),0)</f>
        <v>57600</v>
      </c>
      <c r="E5" s="3">
        <f>IFERROR(VLOOKUP($A5,'Perfil de Riesgo '!$A$3:$H$2025,5,FALSE),0)</f>
        <v>14407</v>
      </c>
      <c r="F5" s="3">
        <f>IFERROR(VLOOKUP($A5,'Perfil de Riesgo '!$A$3:$H$2025,6,FALSE),0)</f>
        <v>684000</v>
      </c>
      <c r="G5" s="3">
        <f>IFERROR(VLOOKUP($A5,'Perfil de Riesgo '!$A$3:$H$2025,7,FALSE),0)</f>
        <v>841150</v>
      </c>
      <c r="H5" s="3">
        <f>IFERROR(VLOOKUP($A5,'Perfil de Riesgo '!$A$3:$H$2025,8,FALSE),0)</f>
        <v>742800</v>
      </c>
    </row>
    <row r="6" spans="1:9" x14ac:dyDescent="0.25">
      <c r="A6" s="5">
        <v>110510</v>
      </c>
      <c r="B6" s="4" t="s">
        <v>1398</v>
      </c>
      <c r="C6" s="3">
        <f>IFERROR(VLOOKUP($A6,'Perfil de Riesgo '!$A$3:$H$2025,3,FALSE),0)</f>
        <v>220000</v>
      </c>
      <c r="D6" s="3">
        <f>IFERROR(VLOOKUP($A6,'Perfil de Riesgo '!$A$3:$H$2025,4,FALSE),0)</f>
        <v>220000</v>
      </c>
      <c r="E6" s="3">
        <f>IFERROR(VLOOKUP($A6,'Perfil de Riesgo '!$A$3:$H$2025,5,FALSE),0)</f>
        <v>0</v>
      </c>
      <c r="F6" s="3">
        <f>IFERROR(VLOOKUP($A6,'Perfil de Riesgo '!$A$3:$H$2025,6,FALSE),0)</f>
        <v>414000</v>
      </c>
      <c r="G6" s="3">
        <f>IFERROR(VLOOKUP($A6,'Perfil de Riesgo '!$A$3:$H$2025,7,FALSE),0)</f>
        <v>414000</v>
      </c>
      <c r="H6" s="3">
        <f>IFERROR(VLOOKUP($A6,'Perfil de Riesgo '!$A$3:$H$2025,8,FALSE),0)</f>
        <v>414000</v>
      </c>
    </row>
    <row r="7" spans="1:9" x14ac:dyDescent="0.25">
      <c r="A7" s="5">
        <v>111000</v>
      </c>
      <c r="B7" s="4" t="s">
        <v>1397</v>
      </c>
      <c r="C7" s="3">
        <f>IFERROR(VLOOKUP($A7,'Perfil de Riesgo '!$A$3:$H$2025,3,FALSE),0)</f>
        <v>82032386.180000007</v>
      </c>
      <c r="D7" s="3">
        <f>IFERROR(VLOOKUP($A7,'Perfil de Riesgo '!$A$3:$H$2025,4,FALSE),0)</f>
        <v>260379433.83000001</v>
      </c>
      <c r="E7" s="3">
        <f>IFERROR(VLOOKUP($A7,'Perfil de Riesgo '!$A$3:$H$2025,5,FALSE),0)</f>
        <v>318553800.24000001</v>
      </c>
      <c r="F7" s="3">
        <f>IFERROR(VLOOKUP($A7,'Perfil de Riesgo '!$A$3:$H$2025,6,FALSE),0)</f>
        <v>434369802.14999998</v>
      </c>
      <c r="G7" s="3">
        <f>IFERROR(VLOOKUP($A7,'Perfil de Riesgo '!$A$3:$H$2025,7,FALSE),0)</f>
        <v>569710181.62</v>
      </c>
      <c r="H7" s="3">
        <f>IFERROR(VLOOKUP($A7,'Perfil de Riesgo '!$A$3:$H$2025,8,FALSE),0)</f>
        <v>1047134673.5599999</v>
      </c>
    </row>
    <row r="8" spans="1:9" x14ac:dyDescent="0.25">
      <c r="A8" s="5">
        <v>111005</v>
      </c>
      <c r="B8" s="4" t="s">
        <v>1014</v>
      </c>
      <c r="C8" s="3">
        <f>IFERROR(VLOOKUP($A8,'Perfil de Riesgo '!$A$3:$H$2025,3,FALSE),0)</f>
        <v>82032386.180000007</v>
      </c>
      <c r="D8" s="3">
        <f>IFERROR(VLOOKUP($A8,'Perfil de Riesgo '!$A$3:$H$2025,4,FALSE),0)</f>
        <v>260379433.83000001</v>
      </c>
      <c r="E8" s="3">
        <f>IFERROR(VLOOKUP($A8,'Perfil de Riesgo '!$A$3:$H$2025,5,FALSE),0)</f>
        <v>318553800.24000001</v>
      </c>
      <c r="F8" s="3">
        <f>IFERROR(VLOOKUP($A8,'Perfil de Riesgo '!$A$3:$H$2025,6,FALSE),0)</f>
        <v>434369802.14999998</v>
      </c>
      <c r="G8" s="3">
        <f>IFERROR(VLOOKUP($A8,'Perfil de Riesgo '!$A$3:$H$2025,7,FALSE),0)</f>
        <v>569710181.62</v>
      </c>
      <c r="H8" s="3">
        <f>IFERROR(VLOOKUP($A8,'Perfil de Riesgo '!$A$3:$H$2025,8,FALSE),0)</f>
        <v>1047134673.5599999</v>
      </c>
    </row>
    <row r="9" spans="1:9" hidden="1" x14ac:dyDescent="0.25">
      <c r="A9" s="5">
        <v>111010</v>
      </c>
      <c r="B9" s="4" t="s">
        <v>1013</v>
      </c>
      <c r="C9" s="3">
        <f>IFERROR(VLOOKUP($A9,'Perfil de Riesgo '!$A$3:$H$2025,3,FALSE),0)</f>
        <v>0</v>
      </c>
      <c r="D9" s="3">
        <f>IFERROR(VLOOKUP($A9,'Perfil de Riesgo '!$A$3:$H$2025,4,FALSE),0)</f>
        <v>0</v>
      </c>
      <c r="E9" s="3">
        <f>IFERROR(VLOOKUP($A9,'Perfil de Riesgo '!$A$3:$H$2025,5,FALSE),0)</f>
        <v>0</v>
      </c>
      <c r="F9" s="3">
        <f>IFERROR(VLOOKUP($A9,'Perfil de Riesgo '!$A$3:$H$2025,6,FALSE),0)</f>
        <v>0</v>
      </c>
      <c r="G9" s="3">
        <f>IFERROR(VLOOKUP($A9,'Perfil de Riesgo '!$A$3:$H$2025,7,FALSE),0)</f>
        <v>0</v>
      </c>
      <c r="H9" s="3">
        <f>IFERROR(VLOOKUP($A9,'Perfil de Riesgo '!$A$3:$H$2025,8,FALSE),0)</f>
        <v>0</v>
      </c>
    </row>
    <row r="10" spans="1:9" hidden="1" x14ac:dyDescent="0.25">
      <c r="A10" s="5">
        <v>111015</v>
      </c>
      <c r="B10" s="4" t="s">
        <v>1396</v>
      </c>
      <c r="C10" s="3">
        <f>IFERROR(VLOOKUP($A10,'Perfil de Riesgo '!$A$3:$H$2025,3,FALSE),0)</f>
        <v>0</v>
      </c>
      <c r="D10" s="3">
        <f>IFERROR(VLOOKUP($A10,'Perfil de Riesgo '!$A$3:$H$2025,4,FALSE),0)</f>
        <v>0</v>
      </c>
      <c r="E10" s="3">
        <f>IFERROR(VLOOKUP($A10,'Perfil de Riesgo '!$A$3:$H$2025,5,FALSE),0)</f>
        <v>0</v>
      </c>
      <c r="F10" s="3">
        <f>IFERROR(VLOOKUP($A10,'Perfil de Riesgo '!$A$3:$H$2025,6,FALSE),0)</f>
        <v>0</v>
      </c>
      <c r="G10" s="3">
        <f>IFERROR(VLOOKUP($A10,'Perfil de Riesgo '!$A$3:$H$2025,7,FALSE),0)</f>
        <v>0</v>
      </c>
      <c r="H10" s="3">
        <f>IFERROR(VLOOKUP($A10,'Perfil de Riesgo '!$A$3:$H$2025,8,FALSE),0)</f>
        <v>0</v>
      </c>
    </row>
    <row r="11" spans="1:9" hidden="1" x14ac:dyDescent="0.25">
      <c r="A11" s="5">
        <v>111020</v>
      </c>
      <c r="B11" s="4" t="s">
        <v>1011</v>
      </c>
      <c r="C11" s="3">
        <f>IFERROR(VLOOKUP($A11,'Perfil de Riesgo '!$A$3:$H$2025,3,FALSE),0)</f>
        <v>0</v>
      </c>
      <c r="D11" s="3">
        <f>IFERROR(VLOOKUP($A11,'Perfil de Riesgo '!$A$3:$H$2025,4,FALSE),0)</f>
        <v>0</v>
      </c>
      <c r="E11" s="3">
        <f>IFERROR(VLOOKUP($A11,'Perfil de Riesgo '!$A$3:$H$2025,5,FALSE),0)</f>
        <v>0</v>
      </c>
      <c r="F11" s="3">
        <f>IFERROR(VLOOKUP($A11,'Perfil de Riesgo '!$A$3:$H$2025,6,FALSE),0)</f>
        <v>0</v>
      </c>
      <c r="G11" s="3">
        <f>IFERROR(VLOOKUP($A11,'Perfil de Riesgo '!$A$3:$H$2025,7,FALSE),0)</f>
        <v>0</v>
      </c>
      <c r="H11" s="3">
        <f>IFERROR(VLOOKUP($A11,'Perfil de Riesgo '!$A$3:$H$2025,8,FALSE),0)</f>
        <v>0</v>
      </c>
    </row>
    <row r="12" spans="1:9" hidden="1" x14ac:dyDescent="0.25">
      <c r="A12" s="5">
        <v>111025</v>
      </c>
      <c r="B12" s="4" t="s">
        <v>1010</v>
      </c>
      <c r="C12" s="3">
        <f>IFERROR(VLOOKUP($A12,'Perfil de Riesgo '!$A$3:$H$2025,3,FALSE),0)</f>
        <v>0</v>
      </c>
      <c r="D12" s="3">
        <f>IFERROR(VLOOKUP($A12,'Perfil de Riesgo '!$A$3:$H$2025,4,FALSE),0)</f>
        <v>0</v>
      </c>
      <c r="E12" s="3">
        <f>IFERROR(VLOOKUP($A12,'Perfil de Riesgo '!$A$3:$H$2025,5,FALSE),0)</f>
        <v>0</v>
      </c>
      <c r="F12" s="3">
        <f>IFERROR(VLOOKUP($A12,'Perfil de Riesgo '!$A$3:$H$2025,6,FALSE),0)</f>
        <v>0</v>
      </c>
      <c r="G12" s="3">
        <f>IFERROR(VLOOKUP($A12,'Perfil de Riesgo '!$A$3:$H$2025,7,FALSE),0)</f>
        <v>0</v>
      </c>
      <c r="H12" s="3">
        <f>IFERROR(VLOOKUP($A12,'Perfil de Riesgo '!$A$3:$H$2025,8,FALSE),0)</f>
        <v>0</v>
      </c>
    </row>
    <row r="13" spans="1:9" hidden="1" x14ac:dyDescent="0.25">
      <c r="A13" s="5">
        <v>111500</v>
      </c>
      <c r="B13" s="4" t="s">
        <v>1395</v>
      </c>
      <c r="C13" s="3">
        <f>IFERROR(VLOOKUP($A13,'Perfil de Riesgo '!$A$3:$H$2025,3,FALSE),0)</f>
        <v>0</v>
      </c>
      <c r="D13" s="3">
        <f>IFERROR(VLOOKUP($A13,'Perfil de Riesgo '!$A$3:$H$2025,4,FALSE),0)</f>
        <v>0</v>
      </c>
      <c r="E13" s="3">
        <f>IFERROR(VLOOKUP($A13,'Perfil de Riesgo '!$A$3:$H$2025,5,FALSE),0)</f>
        <v>0</v>
      </c>
      <c r="F13" s="3">
        <f>IFERROR(VLOOKUP($A13,'Perfil de Riesgo '!$A$3:$H$2025,6,FALSE),0)</f>
        <v>0</v>
      </c>
      <c r="G13" s="3">
        <f>IFERROR(VLOOKUP($A13,'Perfil de Riesgo '!$A$3:$H$2025,7,FALSE),0)</f>
        <v>0</v>
      </c>
      <c r="H13" s="3">
        <f>IFERROR(VLOOKUP($A13,'Perfil de Riesgo '!$A$3:$H$2025,8,FALSE),0)</f>
        <v>0</v>
      </c>
    </row>
    <row r="14" spans="1:9" hidden="1" x14ac:dyDescent="0.25">
      <c r="A14" s="5">
        <v>111505</v>
      </c>
      <c r="B14" s="4" t="s">
        <v>1394</v>
      </c>
      <c r="C14" s="3">
        <f>IFERROR(VLOOKUP($A14,'Perfil de Riesgo '!$A$3:$H$2025,3,FALSE),0)</f>
        <v>0</v>
      </c>
      <c r="D14" s="3">
        <f>IFERROR(VLOOKUP($A14,'Perfil de Riesgo '!$A$3:$H$2025,4,FALSE),0)</f>
        <v>0</v>
      </c>
      <c r="E14" s="3">
        <f>IFERROR(VLOOKUP($A14,'Perfil de Riesgo '!$A$3:$H$2025,5,FALSE),0)</f>
        <v>0</v>
      </c>
      <c r="F14" s="3">
        <f>IFERROR(VLOOKUP($A14,'Perfil de Riesgo '!$A$3:$H$2025,6,FALSE),0)</f>
        <v>0</v>
      </c>
      <c r="G14" s="3">
        <f>IFERROR(VLOOKUP($A14,'Perfil de Riesgo '!$A$3:$H$2025,7,FALSE),0)</f>
        <v>0</v>
      </c>
      <c r="H14" s="3">
        <f>IFERROR(VLOOKUP($A14,'Perfil de Riesgo '!$A$3:$H$2025,8,FALSE),0)</f>
        <v>0</v>
      </c>
    </row>
    <row r="15" spans="1:9" hidden="1" x14ac:dyDescent="0.25">
      <c r="A15" s="5">
        <v>111510</v>
      </c>
      <c r="B15" s="4" t="s">
        <v>1393</v>
      </c>
      <c r="C15" s="3">
        <f>IFERROR(VLOOKUP($A15,'Perfil de Riesgo '!$A$3:$H$2025,3,FALSE),0)</f>
        <v>0</v>
      </c>
      <c r="D15" s="3">
        <f>IFERROR(VLOOKUP($A15,'Perfil de Riesgo '!$A$3:$H$2025,4,FALSE),0)</f>
        <v>0</v>
      </c>
      <c r="E15" s="3">
        <f>IFERROR(VLOOKUP($A15,'Perfil de Riesgo '!$A$3:$H$2025,5,FALSE),0)</f>
        <v>0</v>
      </c>
      <c r="F15" s="3">
        <f>IFERROR(VLOOKUP($A15,'Perfil de Riesgo '!$A$3:$H$2025,6,FALSE),0)</f>
        <v>0</v>
      </c>
      <c r="G15" s="3">
        <f>IFERROR(VLOOKUP($A15,'Perfil de Riesgo '!$A$3:$H$2025,7,FALSE),0)</f>
        <v>0</v>
      </c>
      <c r="H15" s="3">
        <f>IFERROR(VLOOKUP($A15,'Perfil de Riesgo '!$A$3:$H$2025,8,FALSE),0)</f>
        <v>0</v>
      </c>
    </row>
    <row r="16" spans="1:9" hidden="1" x14ac:dyDescent="0.25">
      <c r="A16" s="5">
        <v>111515</v>
      </c>
      <c r="B16" s="4" t="s">
        <v>1392</v>
      </c>
      <c r="C16" s="3">
        <f>IFERROR(VLOOKUP($A16,'Perfil de Riesgo '!$A$3:$H$2025,3,FALSE),0)</f>
        <v>0</v>
      </c>
      <c r="D16" s="3">
        <f>IFERROR(VLOOKUP($A16,'Perfil de Riesgo '!$A$3:$H$2025,4,FALSE),0)</f>
        <v>0</v>
      </c>
      <c r="E16" s="3">
        <f>IFERROR(VLOOKUP($A16,'Perfil de Riesgo '!$A$3:$H$2025,5,FALSE),0)</f>
        <v>0</v>
      </c>
      <c r="F16" s="3">
        <f>IFERROR(VLOOKUP($A16,'Perfil de Riesgo '!$A$3:$H$2025,6,FALSE),0)</f>
        <v>0</v>
      </c>
      <c r="G16" s="3">
        <f>IFERROR(VLOOKUP($A16,'Perfil de Riesgo '!$A$3:$H$2025,7,FALSE),0)</f>
        <v>0</v>
      </c>
      <c r="H16" s="3">
        <f>IFERROR(VLOOKUP($A16,'Perfil de Riesgo '!$A$3:$H$2025,8,FALSE),0)</f>
        <v>0</v>
      </c>
    </row>
    <row r="17" spans="1:9" x14ac:dyDescent="0.25">
      <c r="A17" s="5">
        <v>112000</v>
      </c>
      <c r="B17" s="4" t="s">
        <v>1391</v>
      </c>
      <c r="C17" s="3">
        <f>IFERROR(VLOOKUP($A17,'Perfil de Riesgo '!$A$3:$H$2025,3,FALSE),0)</f>
        <v>39312780.770000003</v>
      </c>
      <c r="D17" s="3">
        <f>IFERROR(VLOOKUP($A17,'Perfil de Riesgo '!$A$3:$H$2025,4,FALSE),0)</f>
        <v>48355408.060000002</v>
      </c>
      <c r="E17" s="3">
        <f>IFERROR(VLOOKUP($A17,'Perfil de Riesgo '!$A$3:$H$2025,5,FALSE),0)</f>
        <v>63405918.700000003</v>
      </c>
      <c r="F17" s="3">
        <f>IFERROR(VLOOKUP($A17,'Perfil de Riesgo '!$A$3:$H$2025,6,FALSE),0)</f>
        <v>68470628.579999998</v>
      </c>
      <c r="G17" s="3">
        <f>IFERROR(VLOOKUP($A17,'Perfil de Riesgo '!$A$3:$H$2025,7,FALSE),0)</f>
        <v>102447407.15000001</v>
      </c>
      <c r="H17" s="3">
        <f>IFERROR(VLOOKUP($A17,'Perfil de Riesgo '!$A$3:$H$2025,8,FALSE),0)</f>
        <v>112533126.03</v>
      </c>
      <c r="I17" s="372">
        <f>+H17/I20</f>
        <v>0.5654348955279993</v>
      </c>
    </row>
    <row r="18" spans="1:9" hidden="1" x14ac:dyDescent="0.25">
      <c r="A18" s="5">
        <v>112001</v>
      </c>
      <c r="B18" s="4" t="s">
        <v>1390</v>
      </c>
      <c r="C18" s="3">
        <f>IFERROR(VLOOKUP($A18,'Perfil de Riesgo '!$A$3:$H$2025,3,FALSE),0)</f>
        <v>0</v>
      </c>
      <c r="D18" s="3">
        <f>IFERROR(VLOOKUP($A18,'Perfil de Riesgo '!$A$3:$H$2025,4,FALSE),0)</f>
        <v>0</v>
      </c>
      <c r="E18" s="3">
        <f>IFERROR(VLOOKUP($A18,'Perfil de Riesgo '!$A$3:$H$2025,5,FALSE),0)</f>
        <v>0</v>
      </c>
      <c r="F18" s="3">
        <f>IFERROR(VLOOKUP($A18,'Perfil de Riesgo '!$A$3:$H$2025,6,FALSE),0)</f>
        <v>0</v>
      </c>
      <c r="G18" s="3">
        <f>IFERROR(VLOOKUP($A18,'Perfil de Riesgo '!$A$3:$H$2025,7,FALSE),0)</f>
        <v>0</v>
      </c>
      <c r="H18" s="3">
        <f>IFERROR(VLOOKUP($A18,'Perfil de Riesgo '!$A$3:$H$2025,8,FALSE),0)</f>
        <v>0</v>
      </c>
    </row>
    <row r="19" spans="1:9" hidden="1" x14ac:dyDescent="0.25">
      <c r="A19" s="5">
        <v>112003</v>
      </c>
      <c r="B19" s="4" t="s">
        <v>1374</v>
      </c>
      <c r="C19" s="3">
        <f>IFERROR(VLOOKUP($A19,'Perfil de Riesgo '!$A$3:$H$2025,3,FALSE),0)</f>
        <v>0</v>
      </c>
      <c r="D19" s="3">
        <f>IFERROR(VLOOKUP($A19,'Perfil de Riesgo '!$A$3:$H$2025,4,FALSE),0)</f>
        <v>0</v>
      </c>
      <c r="E19" s="3">
        <f>IFERROR(VLOOKUP($A19,'Perfil de Riesgo '!$A$3:$H$2025,5,FALSE),0)</f>
        <v>0</v>
      </c>
      <c r="F19" s="3">
        <f>IFERROR(VLOOKUP($A19,'Perfil de Riesgo '!$A$3:$H$2025,6,FALSE),0)</f>
        <v>0</v>
      </c>
      <c r="G19" s="3">
        <f>IFERROR(VLOOKUP($A19,'Perfil de Riesgo '!$A$3:$H$2025,7,FALSE),0)</f>
        <v>0</v>
      </c>
      <c r="H19" s="3">
        <f>IFERROR(VLOOKUP($A19,'Perfil de Riesgo '!$A$3:$H$2025,8,FALSE),0)</f>
        <v>0</v>
      </c>
    </row>
    <row r="20" spans="1:9" x14ac:dyDescent="0.25">
      <c r="A20" s="5">
        <v>112005</v>
      </c>
      <c r="B20" s="4" t="s">
        <v>1389</v>
      </c>
      <c r="C20" s="3">
        <f>IFERROR(VLOOKUP($A20,'Perfil de Riesgo '!$A$3:$H$2025,3,FALSE),0)</f>
        <v>39312780.770000003</v>
      </c>
      <c r="D20" s="3">
        <f>IFERROR(VLOOKUP($A20,'Perfil de Riesgo '!$A$3:$H$2025,4,FALSE),0)</f>
        <v>48355408.060000002</v>
      </c>
      <c r="E20" s="3">
        <f>IFERROR(VLOOKUP($A20,'Perfil de Riesgo '!$A$3:$H$2025,5,FALSE),0)</f>
        <v>63405918.700000003</v>
      </c>
      <c r="F20" s="3">
        <f>IFERROR(VLOOKUP($A20,'Perfil de Riesgo '!$A$3:$H$2025,6,FALSE),0)</f>
        <v>68470628.579999998</v>
      </c>
      <c r="G20" s="3">
        <f>IFERROR(VLOOKUP($A20,'Perfil de Riesgo '!$A$3:$H$2025,7,FALSE),0)</f>
        <v>102447407.15000001</v>
      </c>
      <c r="H20" s="3">
        <f>IFERROR(VLOOKUP($A20,'Perfil de Riesgo '!$A$3:$H$2025,8,FALSE),0)</f>
        <v>112533126.03</v>
      </c>
      <c r="I20" s="128">
        <f>+H20+H33</f>
        <v>199020483.03</v>
      </c>
    </row>
    <row r="21" spans="1:9" hidden="1" x14ac:dyDescent="0.25">
      <c r="A21" s="5">
        <v>112006</v>
      </c>
      <c r="B21" s="4" t="s">
        <v>1373</v>
      </c>
      <c r="C21" s="3">
        <f>IFERROR(VLOOKUP($A21,'Perfil de Riesgo '!$A$3:$H$2025,3,FALSE),0)</f>
        <v>0</v>
      </c>
      <c r="D21" s="3">
        <f>IFERROR(VLOOKUP($A21,'Perfil de Riesgo '!$A$3:$H$2025,4,FALSE),0)</f>
        <v>0</v>
      </c>
      <c r="E21" s="3">
        <f>IFERROR(VLOOKUP($A21,'Perfil de Riesgo '!$A$3:$H$2025,5,FALSE),0)</f>
        <v>0</v>
      </c>
      <c r="F21" s="3">
        <f>IFERROR(VLOOKUP($A21,'Perfil de Riesgo '!$A$3:$H$2025,6,FALSE),0)</f>
        <v>0</v>
      </c>
      <c r="G21" s="3">
        <f>IFERROR(VLOOKUP($A21,'Perfil de Riesgo '!$A$3:$H$2025,7,FALSE),0)</f>
        <v>0</v>
      </c>
      <c r="H21" s="3">
        <f>IFERROR(VLOOKUP($A21,'Perfil de Riesgo '!$A$3:$H$2025,8,FALSE),0)</f>
        <v>0</v>
      </c>
    </row>
    <row r="22" spans="1:9" hidden="1" x14ac:dyDescent="0.25">
      <c r="A22" s="5">
        <v>112007</v>
      </c>
      <c r="B22" s="4" t="s">
        <v>1388</v>
      </c>
      <c r="C22" s="3">
        <f>IFERROR(VLOOKUP($A22,'Perfil de Riesgo '!$A$3:$H$2025,3,FALSE),0)</f>
        <v>0</v>
      </c>
      <c r="D22" s="3">
        <f>IFERROR(VLOOKUP($A22,'Perfil de Riesgo '!$A$3:$H$2025,4,FALSE),0)</f>
        <v>0</v>
      </c>
      <c r="E22" s="3">
        <f>IFERROR(VLOOKUP($A22,'Perfil de Riesgo '!$A$3:$H$2025,5,FALSE),0)</f>
        <v>0</v>
      </c>
      <c r="F22" s="3">
        <f>IFERROR(VLOOKUP($A22,'Perfil de Riesgo '!$A$3:$H$2025,6,FALSE),0)</f>
        <v>0</v>
      </c>
      <c r="G22" s="3">
        <f>IFERROR(VLOOKUP($A22,'Perfil de Riesgo '!$A$3:$H$2025,7,FALSE),0)</f>
        <v>0</v>
      </c>
      <c r="H22" s="3">
        <f>IFERROR(VLOOKUP($A22,'Perfil de Riesgo '!$A$3:$H$2025,8,FALSE),0)</f>
        <v>0</v>
      </c>
    </row>
    <row r="23" spans="1:9" hidden="1" x14ac:dyDescent="0.25">
      <c r="A23" s="5">
        <v>112008</v>
      </c>
      <c r="B23" s="4" t="s">
        <v>1387</v>
      </c>
      <c r="C23" s="3">
        <f>IFERROR(VLOOKUP($A23,'Perfil de Riesgo '!$A$3:$H$2025,3,FALSE),0)</f>
        <v>0</v>
      </c>
      <c r="D23" s="3">
        <f>IFERROR(VLOOKUP($A23,'Perfil de Riesgo '!$A$3:$H$2025,4,FALSE),0)</f>
        <v>0</v>
      </c>
      <c r="E23" s="3">
        <f>IFERROR(VLOOKUP($A23,'Perfil de Riesgo '!$A$3:$H$2025,5,FALSE),0)</f>
        <v>0</v>
      </c>
      <c r="F23" s="3">
        <f>IFERROR(VLOOKUP($A23,'Perfil de Riesgo '!$A$3:$H$2025,6,FALSE),0)</f>
        <v>0</v>
      </c>
      <c r="G23" s="3">
        <f>IFERROR(VLOOKUP($A23,'Perfil de Riesgo '!$A$3:$H$2025,7,FALSE),0)</f>
        <v>0</v>
      </c>
      <c r="H23" s="3">
        <f>IFERROR(VLOOKUP($A23,'Perfil de Riesgo '!$A$3:$H$2025,8,FALSE),0)</f>
        <v>0</v>
      </c>
    </row>
    <row r="24" spans="1:9" hidden="1" x14ac:dyDescent="0.25">
      <c r="A24" s="5">
        <v>112010</v>
      </c>
      <c r="B24" s="4" t="s">
        <v>1386</v>
      </c>
      <c r="C24" s="3">
        <f>IFERROR(VLOOKUP($A24,'Perfil de Riesgo '!$A$3:$H$2025,3,FALSE),0)</f>
        <v>0</v>
      </c>
      <c r="D24" s="3">
        <f>IFERROR(VLOOKUP($A24,'Perfil de Riesgo '!$A$3:$H$2025,4,FALSE),0)</f>
        <v>0</v>
      </c>
      <c r="E24" s="3">
        <f>IFERROR(VLOOKUP($A24,'Perfil de Riesgo '!$A$3:$H$2025,5,FALSE),0)</f>
        <v>0</v>
      </c>
      <c r="F24" s="3">
        <f>IFERROR(VLOOKUP($A24,'Perfil de Riesgo '!$A$3:$H$2025,6,FALSE),0)</f>
        <v>0</v>
      </c>
      <c r="G24" s="3">
        <f>IFERROR(VLOOKUP($A24,'Perfil de Riesgo '!$A$3:$H$2025,7,FALSE),0)</f>
        <v>0</v>
      </c>
      <c r="H24" s="3">
        <f>IFERROR(VLOOKUP($A24,'Perfil de Riesgo '!$A$3:$H$2025,8,FALSE),0)</f>
        <v>0</v>
      </c>
    </row>
    <row r="25" spans="1:9" hidden="1" x14ac:dyDescent="0.25">
      <c r="A25" s="5">
        <v>112015</v>
      </c>
      <c r="B25" s="4" t="s">
        <v>1385</v>
      </c>
      <c r="C25" s="3">
        <f>IFERROR(VLOOKUP($A25,'Perfil de Riesgo '!$A$3:$H$2025,3,FALSE),0)</f>
        <v>0</v>
      </c>
      <c r="D25" s="3">
        <f>IFERROR(VLOOKUP($A25,'Perfil de Riesgo '!$A$3:$H$2025,4,FALSE),0)</f>
        <v>0</v>
      </c>
      <c r="E25" s="3">
        <f>IFERROR(VLOOKUP($A25,'Perfil de Riesgo '!$A$3:$H$2025,5,FALSE),0)</f>
        <v>0</v>
      </c>
      <c r="F25" s="3">
        <f>IFERROR(VLOOKUP($A25,'Perfil de Riesgo '!$A$3:$H$2025,6,FALSE),0)</f>
        <v>0</v>
      </c>
      <c r="G25" s="3">
        <f>IFERROR(VLOOKUP($A25,'Perfil de Riesgo '!$A$3:$H$2025,7,FALSE),0)</f>
        <v>0</v>
      </c>
      <c r="H25" s="3">
        <f>IFERROR(VLOOKUP($A25,'Perfil de Riesgo '!$A$3:$H$2025,8,FALSE),0)</f>
        <v>0</v>
      </c>
    </row>
    <row r="26" spans="1:9" hidden="1" x14ac:dyDescent="0.25">
      <c r="A26" s="5">
        <v>112020</v>
      </c>
      <c r="B26" s="4" t="s">
        <v>1384</v>
      </c>
      <c r="C26" s="3">
        <f>IFERROR(VLOOKUP($A26,'Perfil de Riesgo '!$A$3:$H$2025,3,FALSE),0)</f>
        <v>0</v>
      </c>
      <c r="D26" s="3">
        <f>IFERROR(VLOOKUP($A26,'Perfil de Riesgo '!$A$3:$H$2025,4,FALSE),0)</f>
        <v>0</v>
      </c>
      <c r="E26" s="3">
        <f>IFERROR(VLOOKUP($A26,'Perfil de Riesgo '!$A$3:$H$2025,5,FALSE),0)</f>
        <v>0</v>
      </c>
      <c r="F26" s="3">
        <f>IFERROR(VLOOKUP($A26,'Perfil de Riesgo '!$A$3:$H$2025,6,FALSE),0)</f>
        <v>0</v>
      </c>
      <c r="G26" s="3">
        <f>IFERROR(VLOOKUP($A26,'Perfil de Riesgo '!$A$3:$H$2025,7,FALSE),0)</f>
        <v>0</v>
      </c>
      <c r="H26" s="3">
        <f>IFERROR(VLOOKUP($A26,'Perfil de Riesgo '!$A$3:$H$2025,8,FALSE),0)</f>
        <v>0</v>
      </c>
    </row>
    <row r="27" spans="1:9" hidden="1" x14ac:dyDescent="0.25">
      <c r="A27" s="5">
        <v>112025</v>
      </c>
      <c r="B27" s="4" t="s">
        <v>1383</v>
      </c>
      <c r="C27" s="3">
        <f>IFERROR(VLOOKUP($A27,'Perfil de Riesgo '!$A$3:$H$2025,3,FALSE),0)</f>
        <v>0</v>
      </c>
      <c r="D27" s="3">
        <f>IFERROR(VLOOKUP($A27,'Perfil de Riesgo '!$A$3:$H$2025,4,FALSE),0)</f>
        <v>0</v>
      </c>
      <c r="E27" s="3">
        <f>IFERROR(VLOOKUP($A27,'Perfil de Riesgo '!$A$3:$H$2025,5,FALSE),0)</f>
        <v>0</v>
      </c>
      <c r="F27" s="3">
        <f>IFERROR(VLOOKUP($A27,'Perfil de Riesgo '!$A$3:$H$2025,6,FALSE),0)</f>
        <v>0</v>
      </c>
      <c r="G27" s="3">
        <f>IFERROR(VLOOKUP($A27,'Perfil de Riesgo '!$A$3:$H$2025,7,FALSE),0)</f>
        <v>0</v>
      </c>
      <c r="H27" s="3">
        <f>IFERROR(VLOOKUP($A27,'Perfil de Riesgo '!$A$3:$H$2025,8,FALSE),0)</f>
        <v>0</v>
      </c>
    </row>
    <row r="28" spans="1:9" hidden="1" x14ac:dyDescent="0.25">
      <c r="A28" s="5">
        <v>112030</v>
      </c>
      <c r="B28" s="4" t="s">
        <v>1382</v>
      </c>
      <c r="C28" s="3">
        <f>IFERROR(VLOOKUP($A28,'Perfil de Riesgo '!$A$3:$H$2025,3,FALSE),0)</f>
        <v>0</v>
      </c>
      <c r="D28" s="3">
        <f>IFERROR(VLOOKUP($A28,'Perfil de Riesgo '!$A$3:$H$2025,4,FALSE),0)</f>
        <v>0</v>
      </c>
      <c r="E28" s="3">
        <f>IFERROR(VLOOKUP($A28,'Perfil de Riesgo '!$A$3:$H$2025,5,FALSE),0)</f>
        <v>0</v>
      </c>
      <c r="F28" s="3">
        <f>IFERROR(VLOOKUP($A28,'Perfil de Riesgo '!$A$3:$H$2025,6,FALSE),0)</f>
        <v>0</v>
      </c>
      <c r="G28" s="3">
        <f>IFERROR(VLOOKUP($A28,'Perfil de Riesgo '!$A$3:$H$2025,7,FALSE),0)</f>
        <v>0</v>
      </c>
      <c r="H28" s="3">
        <f>IFERROR(VLOOKUP($A28,'Perfil de Riesgo '!$A$3:$H$2025,8,FALSE),0)</f>
        <v>0</v>
      </c>
    </row>
    <row r="29" spans="1:9" hidden="1" x14ac:dyDescent="0.25">
      <c r="A29" s="5">
        <v>112035</v>
      </c>
      <c r="B29" s="4" t="s">
        <v>1381</v>
      </c>
      <c r="C29" s="3">
        <f>IFERROR(VLOOKUP($A29,'Perfil de Riesgo '!$A$3:$H$2025,3,FALSE),0)</f>
        <v>0</v>
      </c>
      <c r="D29" s="3">
        <f>IFERROR(VLOOKUP($A29,'Perfil de Riesgo '!$A$3:$H$2025,4,FALSE),0)</f>
        <v>0</v>
      </c>
      <c r="E29" s="3">
        <f>IFERROR(VLOOKUP($A29,'Perfil de Riesgo '!$A$3:$H$2025,5,FALSE),0)</f>
        <v>0</v>
      </c>
      <c r="F29" s="3">
        <f>IFERROR(VLOOKUP($A29,'Perfil de Riesgo '!$A$3:$H$2025,6,FALSE),0)</f>
        <v>0</v>
      </c>
      <c r="G29" s="3">
        <f>IFERROR(VLOOKUP($A29,'Perfil de Riesgo '!$A$3:$H$2025,7,FALSE),0)</f>
        <v>0</v>
      </c>
      <c r="H29" s="3">
        <f>IFERROR(VLOOKUP($A29,'Perfil de Riesgo '!$A$3:$H$2025,8,FALSE),0)</f>
        <v>0</v>
      </c>
    </row>
    <row r="30" spans="1:9" hidden="1" x14ac:dyDescent="0.25">
      <c r="A30" s="5">
        <v>112040</v>
      </c>
      <c r="B30" s="4" t="s">
        <v>1380</v>
      </c>
      <c r="C30" s="3">
        <f>IFERROR(VLOOKUP($A30,'Perfil de Riesgo '!$A$3:$H$2025,3,FALSE),0)</f>
        <v>0</v>
      </c>
      <c r="D30" s="3">
        <f>IFERROR(VLOOKUP($A30,'Perfil de Riesgo '!$A$3:$H$2025,4,FALSE),0)</f>
        <v>0</v>
      </c>
      <c r="E30" s="3">
        <f>IFERROR(VLOOKUP($A30,'Perfil de Riesgo '!$A$3:$H$2025,5,FALSE),0)</f>
        <v>0</v>
      </c>
      <c r="F30" s="3">
        <f>IFERROR(VLOOKUP($A30,'Perfil de Riesgo '!$A$3:$H$2025,6,FALSE),0)</f>
        <v>0</v>
      </c>
      <c r="G30" s="3">
        <f>IFERROR(VLOOKUP($A30,'Perfil de Riesgo '!$A$3:$H$2025,7,FALSE),0)</f>
        <v>0</v>
      </c>
      <c r="H30" s="3">
        <f>IFERROR(VLOOKUP($A30,'Perfil de Riesgo '!$A$3:$H$2025,8,FALSE),0)</f>
        <v>0</v>
      </c>
    </row>
    <row r="31" spans="1:9" hidden="1" x14ac:dyDescent="0.25">
      <c r="A31" s="5">
        <v>112045</v>
      </c>
      <c r="B31" s="4" t="s">
        <v>1379</v>
      </c>
      <c r="C31" s="3">
        <f>IFERROR(VLOOKUP($A31,'Perfil de Riesgo '!$A$3:$H$2025,3,FALSE),0)</f>
        <v>0</v>
      </c>
      <c r="D31" s="3">
        <f>IFERROR(VLOOKUP($A31,'Perfil de Riesgo '!$A$3:$H$2025,4,FALSE),0)</f>
        <v>0</v>
      </c>
      <c r="E31" s="3">
        <f>IFERROR(VLOOKUP($A31,'Perfil de Riesgo '!$A$3:$H$2025,5,FALSE),0)</f>
        <v>0</v>
      </c>
      <c r="F31" s="3">
        <f>IFERROR(VLOOKUP($A31,'Perfil de Riesgo '!$A$3:$H$2025,6,FALSE),0)</f>
        <v>0</v>
      </c>
      <c r="G31" s="3">
        <f>IFERROR(VLOOKUP($A31,'Perfil de Riesgo '!$A$3:$H$2025,7,FALSE),0)</f>
        <v>0</v>
      </c>
      <c r="H31" s="3">
        <f>IFERROR(VLOOKUP($A31,'Perfil de Riesgo '!$A$3:$H$2025,8,FALSE),0)</f>
        <v>0</v>
      </c>
    </row>
    <row r="32" spans="1:9" x14ac:dyDescent="0.25">
      <c r="A32" s="5">
        <v>120000</v>
      </c>
      <c r="B32" s="4" t="s">
        <v>1378</v>
      </c>
      <c r="C32" s="3">
        <f>IFERROR(VLOOKUP($A32,'Perfil de Riesgo '!$A$3:$H$2025,3,FALSE),0)</f>
        <v>186180679.71000001</v>
      </c>
      <c r="D32" s="3">
        <f>IFERROR(VLOOKUP($A32,'Perfil de Riesgo '!$A$3:$H$2025,4,FALSE),0)</f>
        <v>216881577.65000001</v>
      </c>
      <c r="E32" s="3">
        <f>IFERROR(VLOOKUP($A32,'Perfil de Riesgo '!$A$3:$H$2025,5,FALSE),0)</f>
        <v>145673420.65000001</v>
      </c>
      <c r="F32" s="3">
        <f>IFERROR(VLOOKUP($A32,'Perfil de Riesgo '!$A$3:$H$2025,6,FALSE),0)</f>
        <v>157908627.65000001</v>
      </c>
      <c r="G32" s="3">
        <f>IFERROR(VLOOKUP($A32,'Perfil de Riesgo '!$A$3:$H$2025,7,FALSE),0)</f>
        <v>165185562.65000001</v>
      </c>
      <c r="H32" s="3">
        <f>IFERROR(VLOOKUP($A32,'Perfil de Riesgo '!$A$3:$H$2025,8,FALSE),0)</f>
        <v>171038252.65000001</v>
      </c>
      <c r="I32" s="372"/>
    </row>
    <row r="33" spans="1:8" x14ac:dyDescent="0.25">
      <c r="A33" s="5">
        <v>120300</v>
      </c>
      <c r="B33" s="4" t="s">
        <v>1377</v>
      </c>
      <c r="C33" s="3">
        <f>IFERROR(VLOOKUP($A33,'Perfil de Riesgo '!$A$3:$H$2025,3,FALSE),0)</f>
        <v>93515265</v>
      </c>
      <c r="D33" s="3">
        <f>IFERROR(VLOOKUP($A33,'Perfil de Riesgo '!$A$3:$H$2025,4,FALSE),0)</f>
        <v>86487357</v>
      </c>
      <c r="E33" s="3">
        <f>IFERROR(VLOOKUP($A33,'Perfil de Riesgo '!$A$3:$H$2025,5,FALSE),0)</f>
        <v>86487357</v>
      </c>
      <c r="F33" s="3">
        <f>IFERROR(VLOOKUP($A33,'Perfil de Riesgo '!$A$3:$H$2025,6,FALSE),0)</f>
        <v>86487357</v>
      </c>
      <c r="G33" s="3">
        <f>IFERROR(VLOOKUP($A33,'Perfil de Riesgo '!$A$3:$H$2025,7,FALSE),0)</f>
        <v>86487357</v>
      </c>
      <c r="H33" s="3">
        <f>IFERROR(VLOOKUP($A33,'Perfil de Riesgo '!$A$3:$H$2025,8,FALSE),0)</f>
        <v>86487357</v>
      </c>
    </row>
    <row r="34" spans="1:8" x14ac:dyDescent="0.25">
      <c r="A34" s="5">
        <v>120305</v>
      </c>
      <c r="B34" s="4" t="s">
        <v>1376</v>
      </c>
      <c r="C34" s="3">
        <f>IFERROR(VLOOKUP($A34,'Perfil de Riesgo '!$A$3:$H$2025,3,FALSE),0)</f>
        <v>0</v>
      </c>
      <c r="D34" s="3">
        <f>IFERROR(VLOOKUP($A34,'Perfil de Riesgo '!$A$3:$H$2025,4,FALSE),0)</f>
        <v>0</v>
      </c>
      <c r="E34" s="3">
        <f>IFERROR(VLOOKUP($A34,'Perfil de Riesgo '!$A$3:$H$2025,5,FALSE),0)</f>
        <v>0</v>
      </c>
      <c r="F34" s="3">
        <f>IFERROR(VLOOKUP($A34,'Perfil de Riesgo '!$A$3:$H$2025,6,FALSE),0)</f>
        <v>0</v>
      </c>
      <c r="G34" s="3">
        <f>IFERROR(VLOOKUP($A34,'Perfil de Riesgo '!$A$3:$H$2025,7,FALSE),0)</f>
        <v>0</v>
      </c>
      <c r="H34" s="3">
        <f>IFERROR(VLOOKUP($A34,'Perfil de Riesgo '!$A$3:$H$2025,8,FALSE),0)</f>
        <v>0</v>
      </c>
    </row>
    <row r="35" spans="1:8" hidden="1" x14ac:dyDescent="0.25">
      <c r="A35" s="5">
        <v>120310</v>
      </c>
      <c r="B35" s="4" t="s">
        <v>1375</v>
      </c>
      <c r="C35" s="3">
        <f>IFERROR(VLOOKUP($A35,'Perfil de Riesgo '!$A$3:$H$2025,3,FALSE),0)</f>
        <v>93515265</v>
      </c>
      <c r="D35" s="3">
        <f>IFERROR(VLOOKUP($A35,'Perfil de Riesgo '!$A$3:$H$2025,4,FALSE),0)</f>
        <v>86487357</v>
      </c>
      <c r="E35" s="3">
        <f>IFERROR(VLOOKUP($A35,'Perfil de Riesgo '!$A$3:$H$2025,5,FALSE),0)</f>
        <v>86487357</v>
      </c>
      <c r="F35" s="3">
        <f>IFERROR(VLOOKUP($A35,'Perfil de Riesgo '!$A$3:$H$2025,6,FALSE),0)</f>
        <v>86487357</v>
      </c>
      <c r="G35" s="3">
        <f>IFERROR(VLOOKUP($A35,'Perfil de Riesgo '!$A$3:$H$2025,7,FALSE),0)</f>
        <v>86487357</v>
      </c>
      <c r="H35" s="3">
        <f>IFERROR(VLOOKUP($A35,'Perfil de Riesgo '!$A$3:$H$2025,8,FALSE),0)</f>
        <v>86487357</v>
      </c>
    </row>
    <row r="36" spans="1:8" hidden="1" x14ac:dyDescent="0.25">
      <c r="A36" s="5">
        <v>120315</v>
      </c>
      <c r="B36" s="4" t="s">
        <v>1374</v>
      </c>
      <c r="C36" s="3">
        <f>IFERROR(VLOOKUP($A36,'Perfil de Riesgo '!$A$3:$H$2025,3,FALSE),0)</f>
        <v>0</v>
      </c>
      <c r="D36" s="3">
        <f>IFERROR(VLOOKUP($A36,'Perfil de Riesgo '!$A$3:$H$2025,4,FALSE),0)</f>
        <v>0</v>
      </c>
      <c r="E36" s="3">
        <f>IFERROR(VLOOKUP($A36,'Perfil de Riesgo '!$A$3:$H$2025,5,FALSE),0)</f>
        <v>0</v>
      </c>
      <c r="F36" s="3">
        <f>IFERROR(VLOOKUP($A36,'Perfil de Riesgo '!$A$3:$H$2025,6,FALSE),0)</f>
        <v>0</v>
      </c>
      <c r="G36" s="3">
        <f>IFERROR(VLOOKUP($A36,'Perfil de Riesgo '!$A$3:$H$2025,7,FALSE),0)</f>
        <v>0</v>
      </c>
      <c r="H36" s="3">
        <f>IFERROR(VLOOKUP($A36,'Perfil de Riesgo '!$A$3:$H$2025,8,FALSE),0)</f>
        <v>0</v>
      </c>
    </row>
    <row r="37" spans="1:8" hidden="1" x14ac:dyDescent="0.25">
      <c r="A37" s="5">
        <v>120320</v>
      </c>
      <c r="B37" s="4" t="s">
        <v>1373</v>
      </c>
      <c r="C37" s="3">
        <f>IFERROR(VLOOKUP($A37,'Perfil de Riesgo '!$A$3:$H$2025,3,FALSE),0)</f>
        <v>0</v>
      </c>
      <c r="D37" s="3">
        <f>IFERROR(VLOOKUP($A37,'Perfil de Riesgo '!$A$3:$H$2025,4,FALSE),0)</f>
        <v>0</v>
      </c>
      <c r="E37" s="3">
        <f>IFERROR(VLOOKUP($A37,'Perfil de Riesgo '!$A$3:$H$2025,5,FALSE),0)</f>
        <v>0</v>
      </c>
      <c r="F37" s="3">
        <f>IFERROR(VLOOKUP($A37,'Perfil de Riesgo '!$A$3:$H$2025,6,FALSE),0)</f>
        <v>0</v>
      </c>
      <c r="G37" s="3">
        <f>IFERROR(VLOOKUP($A37,'Perfil de Riesgo '!$A$3:$H$2025,7,FALSE),0)</f>
        <v>0</v>
      </c>
      <c r="H37" s="3">
        <f>IFERROR(VLOOKUP($A37,'Perfil de Riesgo '!$A$3:$H$2025,8,FALSE),0)</f>
        <v>0</v>
      </c>
    </row>
    <row r="38" spans="1:8" hidden="1" x14ac:dyDescent="0.25">
      <c r="A38" s="5">
        <v>120325</v>
      </c>
      <c r="B38" s="4" t="s">
        <v>1372</v>
      </c>
      <c r="C38" s="3">
        <f>IFERROR(VLOOKUP($A38,'Perfil de Riesgo '!$A$3:$H$2025,3,FALSE),0)</f>
        <v>0</v>
      </c>
      <c r="D38" s="3">
        <f>IFERROR(VLOOKUP($A38,'Perfil de Riesgo '!$A$3:$H$2025,4,FALSE),0)</f>
        <v>0</v>
      </c>
      <c r="E38" s="3">
        <f>IFERROR(VLOOKUP($A38,'Perfil de Riesgo '!$A$3:$H$2025,5,FALSE),0)</f>
        <v>0</v>
      </c>
      <c r="F38" s="3">
        <f>IFERROR(VLOOKUP($A38,'Perfil de Riesgo '!$A$3:$H$2025,6,FALSE),0)</f>
        <v>0</v>
      </c>
      <c r="G38" s="3">
        <f>IFERROR(VLOOKUP($A38,'Perfil de Riesgo '!$A$3:$H$2025,7,FALSE),0)</f>
        <v>0</v>
      </c>
      <c r="H38" s="3">
        <f>IFERROR(VLOOKUP($A38,'Perfil de Riesgo '!$A$3:$H$2025,8,FALSE),0)</f>
        <v>0</v>
      </c>
    </row>
    <row r="39" spans="1:8" hidden="1" x14ac:dyDescent="0.25">
      <c r="A39" s="5">
        <v>120330</v>
      </c>
      <c r="B39" s="4" t="s">
        <v>1371</v>
      </c>
      <c r="C39" s="3">
        <f>IFERROR(VLOOKUP($A39,'Perfil de Riesgo '!$A$3:$H$2025,3,FALSE),0)</f>
        <v>0</v>
      </c>
      <c r="D39" s="3">
        <f>IFERROR(VLOOKUP($A39,'Perfil de Riesgo '!$A$3:$H$2025,4,FALSE),0)</f>
        <v>0</v>
      </c>
      <c r="E39" s="3">
        <f>IFERROR(VLOOKUP($A39,'Perfil de Riesgo '!$A$3:$H$2025,5,FALSE),0)</f>
        <v>0</v>
      </c>
      <c r="F39" s="3">
        <f>IFERROR(VLOOKUP($A39,'Perfil de Riesgo '!$A$3:$H$2025,6,FALSE),0)</f>
        <v>0</v>
      </c>
      <c r="G39" s="3">
        <f>IFERROR(VLOOKUP($A39,'Perfil de Riesgo '!$A$3:$H$2025,7,FALSE),0)</f>
        <v>0</v>
      </c>
      <c r="H39" s="3">
        <f>IFERROR(VLOOKUP($A39,'Perfil de Riesgo '!$A$3:$H$2025,8,FALSE),0)</f>
        <v>0</v>
      </c>
    </row>
    <row r="40" spans="1:8" hidden="1" x14ac:dyDescent="0.25">
      <c r="A40" s="5">
        <v>120399</v>
      </c>
      <c r="B40" s="4" t="s">
        <v>1370</v>
      </c>
      <c r="C40" s="3">
        <f>IFERROR(VLOOKUP($A40,'Perfil de Riesgo '!$A$3:$H$2025,3,FALSE),0)</f>
        <v>0</v>
      </c>
      <c r="D40" s="3">
        <f>IFERROR(VLOOKUP($A40,'Perfil de Riesgo '!$A$3:$H$2025,4,FALSE),0)</f>
        <v>0</v>
      </c>
      <c r="E40" s="3">
        <f>IFERROR(VLOOKUP($A40,'Perfil de Riesgo '!$A$3:$H$2025,5,FALSE),0)</f>
        <v>0</v>
      </c>
      <c r="F40" s="3">
        <f>IFERROR(VLOOKUP($A40,'Perfil de Riesgo '!$A$3:$H$2025,6,FALSE),0)</f>
        <v>0</v>
      </c>
      <c r="G40" s="3">
        <f>IFERROR(VLOOKUP($A40,'Perfil de Riesgo '!$A$3:$H$2025,7,FALSE),0)</f>
        <v>0</v>
      </c>
      <c r="H40" s="3">
        <f>IFERROR(VLOOKUP($A40,'Perfil de Riesgo '!$A$3:$H$2025,8,FALSE),0)</f>
        <v>0</v>
      </c>
    </row>
    <row r="41" spans="1:8" hidden="1" x14ac:dyDescent="0.25">
      <c r="A41" s="5">
        <v>120400</v>
      </c>
      <c r="B41" s="4" t="s">
        <v>1369</v>
      </c>
      <c r="C41" s="3">
        <f>IFERROR(VLOOKUP($A41,'Perfil de Riesgo '!$A$3:$H$2025,3,FALSE),0)</f>
        <v>0</v>
      </c>
      <c r="D41" s="3">
        <f>IFERROR(VLOOKUP($A41,'Perfil de Riesgo '!$A$3:$H$2025,4,FALSE),0)</f>
        <v>0</v>
      </c>
      <c r="E41" s="3">
        <f>IFERROR(VLOOKUP($A41,'Perfil de Riesgo '!$A$3:$H$2025,5,FALSE),0)</f>
        <v>0</v>
      </c>
      <c r="F41" s="3">
        <f>IFERROR(VLOOKUP($A41,'Perfil de Riesgo '!$A$3:$H$2025,6,FALSE),0)</f>
        <v>0</v>
      </c>
      <c r="G41" s="3">
        <f>IFERROR(VLOOKUP($A41,'Perfil de Riesgo '!$A$3:$H$2025,7,FALSE),0)</f>
        <v>0</v>
      </c>
      <c r="H41" s="3">
        <f>IFERROR(VLOOKUP($A41,'Perfil de Riesgo '!$A$3:$H$2025,8,FALSE),0)</f>
        <v>0</v>
      </c>
    </row>
    <row r="42" spans="1:8" hidden="1" x14ac:dyDescent="0.25">
      <c r="A42" s="5">
        <v>120401</v>
      </c>
      <c r="B42" s="4" t="s">
        <v>1364</v>
      </c>
      <c r="C42" s="3">
        <f>IFERROR(VLOOKUP($A42,'Perfil de Riesgo '!$A$3:$H$2025,3,FALSE),0)</f>
        <v>0</v>
      </c>
      <c r="D42" s="3">
        <f>IFERROR(VLOOKUP($A42,'Perfil de Riesgo '!$A$3:$H$2025,4,FALSE),0)</f>
        <v>0</v>
      </c>
      <c r="E42" s="3">
        <f>IFERROR(VLOOKUP($A42,'Perfil de Riesgo '!$A$3:$H$2025,5,FALSE),0)</f>
        <v>0</v>
      </c>
      <c r="F42" s="3">
        <f>IFERROR(VLOOKUP($A42,'Perfil de Riesgo '!$A$3:$H$2025,6,FALSE),0)</f>
        <v>0</v>
      </c>
      <c r="G42" s="3">
        <f>IFERROR(VLOOKUP($A42,'Perfil de Riesgo '!$A$3:$H$2025,7,FALSE),0)</f>
        <v>0</v>
      </c>
      <c r="H42" s="3">
        <f>IFERROR(VLOOKUP($A42,'Perfil de Riesgo '!$A$3:$H$2025,8,FALSE),0)</f>
        <v>0</v>
      </c>
    </row>
    <row r="43" spans="1:8" hidden="1" x14ac:dyDescent="0.25">
      <c r="A43" s="5">
        <v>120402</v>
      </c>
      <c r="B43" s="4" t="s">
        <v>1363</v>
      </c>
      <c r="C43" s="3">
        <f>IFERROR(VLOOKUP($A43,'Perfil de Riesgo '!$A$3:$H$2025,3,FALSE),0)</f>
        <v>0</v>
      </c>
      <c r="D43" s="3">
        <f>IFERROR(VLOOKUP($A43,'Perfil de Riesgo '!$A$3:$H$2025,4,FALSE),0)</f>
        <v>0</v>
      </c>
      <c r="E43" s="3">
        <f>IFERROR(VLOOKUP($A43,'Perfil de Riesgo '!$A$3:$H$2025,5,FALSE),0)</f>
        <v>0</v>
      </c>
      <c r="F43" s="3">
        <f>IFERROR(VLOOKUP($A43,'Perfil de Riesgo '!$A$3:$H$2025,6,FALSE),0)</f>
        <v>0</v>
      </c>
      <c r="G43" s="3">
        <f>IFERROR(VLOOKUP($A43,'Perfil de Riesgo '!$A$3:$H$2025,7,FALSE),0)</f>
        <v>0</v>
      </c>
      <c r="H43" s="3">
        <f>IFERROR(VLOOKUP($A43,'Perfil de Riesgo '!$A$3:$H$2025,8,FALSE),0)</f>
        <v>0</v>
      </c>
    </row>
    <row r="44" spans="1:8" hidden="1" x14ac:dyDescent="0.25">
      <c r="A44" s="5">
        <v>120403</v>
      </c>
      <c r="B44" s="4" t="s">
        <v>1359</v>
      </c>
      <c r="C44" s="3">
        <f>IFERROR(VLOOKUP($A44,'Perfil de Riesgo '!$A$3:$H$2025,3,FALSE),0)</f>
        <v>0</v>
      </c>
      <c r="D44" s="3">
        <f>IFERROR(VLOOKUP($A44,'Perfil de Riesgo '!$A$3:$H$2025,4,FALSE),0)</f>
        <v>0</v>
      </c>
      <c r="E44" s="3">
        <f>IFERROR(VLOOKUP($A44,'Perfil de Riesgo '!$A$3:$H$2025,5,FALSE),0)</f>
        <v>0</v>
      </c>
      <c r="F44" s="3">
        <f>IFERROR(VLOOKUP($A44,'Perfil de Riesgo '!$A$3:$H$2025,6,FALSE),0)</f>
        <v>0</v>
      </c>
      <c r="G44" s="3">
        <f>IFERROR(VLOOKUP($A44,'Perfil de Riesgo '!$A$3:$H$2025,7,FALSE),0)</f>
        <v>0</v>
      </c>
      <c r="H44" s="3">
        <f>IFERROR(VLOOKUP($A44,'Perfil de Riesgo '!$A$3:$H$2025,8,FALSE),0)</f>
        <v>0</v>
      </c>
    </row>
    <row r="45" spans="1:8" hidden="1" x14ac:dyDescent="0.25">
      <c r="A45" s="5">
        <v>120404</v>
      </c>
      <c r="B45" s="4" t="s">
        <v>1325</v>
      </c>
      <c r="C45" s="3">
        <f>IFERROR(VLOOKUP($A45,'Perfil de Riesgo '!$A$3:$H$2025,3,FALSE),0)</f>
        <v>0</v>
      </c>
      <c r="D45" s="3">
        <f>IFERROR(VLOOKUP($A45,'Perfil de Riesgo '!$A$3:$H$2025,4,FALSE),0)</f>
        <v>0</v>
      </c>
      <c r="E45" s="3">
        <f>IFERROR(VLOOKUP($A45,'Perfil de Riesgo '!$A$3:$H$2025,5,FALSE),0)</f>
        <v>0</v>
      </c>
      <c r="F45" s="3">
        <f>IFERROR(VLOOKUP($A45,'Perfil de Riesgo '!$A$3:$H$2025,6,FALSE),0)</f>
        <v>0</v>
      </c>
      <c r="G45" s="3">
        <f>IFERROR(VLOOKUP($A45,'Perfil de Riesgo '!$A$3:$H$2025,7,FALSE),0)</f>
        <v>0</v>
      </c>
      <c r="H45" s="3">
        <f>IFERROR(VLOOKUP($A45,'Perfil de Riesgo '!$A$3:$H$2025,8,FALSE),0)</f>
        <v>0</v>
      </c>
    </row>
    <row r="46" spans="1:8" hidden="1" x14ac:dyDescent="0.25">
      <c r="A46" s="5">
        <v>120405</v>
      </c>
      <c r="B46" s="4" t="s">
        <v>1324</v>
      </c>
      <c r="C46" s="3">
        <f>IFERROR(VLOOKUP($A46,'Perfil de Riesgo '!$A$3:$H$2025,3,FALSE),0)</f>
        <v>0</v>
      </c>
      <c r="D46" s="3">
        <f>IFERROR(VLOOKUP($A46,'Perfil de Riesgo '!$A$3:$H$2025,4,FALSE),0)</f>
        <v>0</v>
      </c>
      <c r="E46" s="3">
        <f>IFERROR(VLOOKUP($A46,'Perfil de Riesgo '!$A$3:$H$2025,5,FALSE),0)</f>
        <v>0</v>
      </c>
      <c r="F46" s="3">
        <f>IFERROR(VLOOKUP($A46,'Perfil de Riesgo '!$A$3:$H$2025,6,FALSE),0)</f>
        <v>0</v>
      </c>
      <c r="G46" s="3">
        <f>IFERROR(VLOOKUP($A46,'Perfil de Riesgo '!$A$3:$H$2025,7,FALSE),0)</f>
        <v>0</v>
      </c>
      <c r="H46" s="3">
        <f>IFERROR(VLOOKUP($A46,'Perfil de Riesgo '!$A$3:$H$2025,8,FALSE),0)</f>
        <v>0</v>
      </c>
    </row>
    <row r="47" spans="1:8" hidden="1" x14ac:dyDescent="0.25">
      <c r="A47" s="5">
        <v>120406</v>
      </c>
      <c r="B47" s="4" t="s">
        <v>1323</v>
      </c>
      <c r="C47" s="3">
        <f>IFERROR(VLOOKUP($A47,'Perfil de Riesgo '!$A$3:$H$2025,3,FALSE),0)</f>
        <v>0</v>
      </c>
      <c r="D47" s="3">
        <f>IFERROR(VLOOKUP($A47,'Perfil de Riesgo '!$A$3:$H$2025,4,FALSE),0)</f>
        <v>0</v>
      </c>
      <c r="E47" s="3">
        <f>IFERROR(VLOOKUP($A47,'Perfil de Riesgo '!$A$3:$H$2025,5,FALSE),0)</f>
        <v>0</v>
      </c>
      <c r="F47" s="3">
        <f>IFERROR(VLOOKUP($A47,'Perfil de Riesgo '!$A$3:$H$2025,6,FALSE),0)</f>
        <v>0</v>
      </c>
      <c r="G47" s="3">
        <f>IFERROR(VLOOKUP($A47,'Perfil de Riesgo '!$A$3:$H$2025,7,FALSE),0)</f>
        <v>0</v>
      </c>
      <c r="H47" s="3">
        <f>IFERROR(VLOOKUP($A47,'Perfil de Riesgo '!$A$3:$H$2025,8,FALSE),0)</f>
        <v>0</v>
      </c>
    </row>
    <row r="48" spans="1:8" hidden="1" x14ac:dyDescent="0.25">
      <c r="A48" s="5">
        <v>120407</v>
      </c>
      <c r="B48" s="4" t="s">
        <v>1322</v>
      </c>
      <c r="C48" s="3">
        <f>IFERROR(VLOOKUP($A48,'Perfil de Riesgo '!$A$3:$H$2025,3,FALSE),0)</f>
        <v>0</v>
      </c>
      <c r="D48" s="3">
        <f>IFERROR(VLOOKUP($A48,'Perfil de Riesgo '!$A$3:$H$2025,4,FALSE),0)</f>
        <v>0</v>
      </c>
      <c r="E48" s="3">
        <f>IFERROR(VLOOKUP($A48,'Perfil de Riesgo '!$A$3:$H$2025,5,FALSE),0)</f>
        <v>0</v>
      </c>
      <c r="F48" s="3">
        <f>IFERROR(VLOOKUP($A48,'Perfil de Riesgo '!$A$3:$H$2025,6,FALSE),0)</f>
        <v>0</v>
      </c>
      <c r="G48" s="3">
        <f>IFERROR(VLOOKUP($A48,'Perfil de Riesgo '!$A$3:$H$2025,7,FALSE),0)</f>
        <v>0</v>
      </c>
      <c r="H48" s="3">
        <f>IFERROR(VLOOKUP($A48,'Perfil de Riesgo '!$A$3:$H$2025,8,FALSE),0)</f>
        <v>0</v>
      </c>
    </row>
    <row r="49" spans="1:8" hidden="1" x14ac:dyDescent="0.25">
      <c r="A49" s="5">
        <v>120408</v>
      </c>
      <c r="B49" s="4" t="s">
        <v>1321</v>
      </c>
      <c r="C49" s="3">
        <f>IFERROR(VLOOKUP($A49,'Perfil de Riesgo '!$A$3:$H$2025,3,FALSE),0)</f>
        <v>0</v>
      </c>
      <c r="D49" s="3">
        <f>IFERROR(VLOOKUP($A49,'Perfil de Riesgo '!$A$3:$H$2025,4,FALSE),0)</f>
        <v>0</v>
      </c>
      <c r="E49" s="3">
        <f>IFERROR(VLOOKUP($A49,'Perfil de Riesgo '!$A$3:$H$2025,5,FALSE),0)</f>
        <v>0</v>
      </c>
      <c r="F49" s="3">
        <f>IFERROR(VLOOKUP($A49,'Perfil de Riesgo '!$A$3:$H$2025,6,FALSE),0)</f>
        <v>0</v>
      </c>
      <c r="G49" s="3">
        <f>IFERROR(VLOOKUP($A49,'Perfil de Riesgo '!$A$3:$H$2025,7,FALSE),0)</f>
        <v>0</v>
      </c>
      <c r="H49" s="3">
        <f>IFERROR(VLOOKUP($A49,'Perfil de Riesgo '!$A$3:$H$2025,8,FALSE),0)</f>
        <v>0</v>
      </c>
    </row>
    <row r="50" spans="1:8" hidden="1" x14ac:dyDescent="0.25">
      <c r="A50" s="5">
        <v>120409</v>
      </c>
      <c r="B50" s="4" t="s">
        <v>1320</v>
      </c>
      <c r="C50" s="3">
        <f>IFERROR(VLOOKUP($A50,'Perfil de Riesgo '!$A$3:$H$2025,3,FALSE),0)</f>
        <v>0</v>
      </c>
      <c r="D50" s="3">
        <f>IFERROR(VLOOKUP($A50,'Perfil de Riesgo '!$A$3:$H$2025,4,FALSE),0)</f>
        <v>0</v>
      </c>
      <c r="E50" s="3">
        <f>IFERROR(VLOOKUP($A50,'Perfil de Riesgo '!$A$3:$H$2025,5,FALSE),0)</f>
        <v>0</v>
      </c>
      <c r="F50" s="3">
        <f>IFERROR(VLOOKUP($A50,'Perfil de Riesgo '!$A$3:$H$2025,6,FALSE),0)</f>
        <v>0</v>
      </c>
      <c r="G50" s="3">
        <f>IFERROR(VLOOKUP($A50,'Perfil de Riesgo '!$A$3:$H$2025,7,FALSE),0)</f>
        <v>0</v>
      </c>
      <c r="H50" s="3">
        <f>IFERROR(VLOOKUP($A50,'Perfil de Riesgo '!$A$3:$H$2025,8,FALSE),0)</f>
        <v>0</v>
      </c>
    </row>
    <row r="51" spans="1:8" hidden="1" x14ac:dyDescent="0.25">
      <c r="A51" s="5">
        <v>120410</v>
      </c>
      <c r="B51" s="4" t="s">
        <v>1319</v>
      </c>
      <c r="C51" s="3">
        <f>IFERROR(VLOOKUP($A51,'Perfil de Riesgo '!$A$3:$H$2025,3,FALSE),0)</f>
        <v>0</v>
      </c>
      <c r="D51" s="3">
        <f>IFERROR(VLOOKUP($A51,'Perfil de Riesgo '!$A$3:$H$2025,4,FALSE),0)</f>
        <v>0</v>
      </c>
      <c r="E51" s="3">
        <f>IFERROR(VLOOKUP($A51,'Perfil de Riesgo '!$A$3:$H$2025,5,FALSE),0)</f>
        <v>0</v>
      </c>
      <c r="F51" s="3">
        <f>IFERROR(VLOOKUP($A51,'Perfil de Riesgo '!$A$3:$H$2025,6,FALSE),0)</f>
        <v>0</v>
      </c>
      <c r="G51" s="3">
        <f>IFERROR(VLOOKUP($A51,'Perfil de Riesgo '!$A$3:$H$2025,7,FALSE),0)</f>
        <v>0</v>
      </c>
      <c r="H51" s="3">
        <f>IFERROR(VLOOKUP($A51,'Perfil de Riesgo '!$A$3:$H$2025,8,FALSE),0)</f>
        <v>0</v>
      </c>
    </row>
    <row r="52" spans="1:8" hidden="1" x14ac:dyDescent="0.25">
      <c r="A52" s="5">
        <v>120411</v>
      </c>
      <c r="B52" s="4" t="s">
        <v>1318</v>
      </c>
      <c r="C52" s="3">
        <f>IFERROR(VLOOKUP($A52,'Perfil de Riesgo '!$A$3:$H$2025,3,FALSE),0)</f>
        <v>0</v>
      </c>
      <c r="D52" s="3">
        <f>IFERROR(VLOOKUP($A52,'Perfil de Riesgo '!$A$3:$H$2025,4,FALSE),0)</f>
        <v>0</v>
      </c>
      <c r="E52" s="3">
        <f>IFERROR(VLOOKUP($A52,'Perfil de Riesgo '!$A$3:$H$2025,5,FALSE),0)</f>
        <v>0</v>
      </c>
      <c r="F52" s="3">
        <f>IFERROR(VLOOKUP($A52,'Perfil de Riesgo '!$A$3:$H$2025,6,FALSE),0)</f>
        <v>0</v>
      </c>
      <c r="G52" s="3">
        <f>IFERROR(VLOOKUP($A52,'Perfil de Riesgo '!$A$3:$H$2025,7,FALSE),0)</f>
        <v>0</v>
      </c>
      <c r="H52" s="3">
        <f>IFERROR(VLOOKUP($A52,'Perfil de Riesgo '!$A$3:$H$2025,8,FALSE),0)</f>
        <v>0</v>
      </c>
    </row>
    <row r="53" spans="1:8" hidden="1" x14ac:dyDescent="0.25">
      <c r="A53" s="5">
        <v>120414</v>
      </c>
      <c r="B53" s="4" t="s">
        <v>1317</v>
      </c>
      <c r="C53" s="3">
        <f>IFERROR(VLOOKUP($A53,'Perfil de Riesgo '!$A$3:$H$2025,3,FALSE),0)</f>
        <v>0</v>
      </c>
      <c r="D53" s="3">
        <f>IFERROR(VLOOKUP($A53,'Perfil de Riesgo '!$A$3:$H$2025,4,FALSE),0)</f>
        <v>0</v>
      </c>
      <c r="E53" s="3">
        <f>IFERROR(VLOOKUP($A53,'Perfil de Riesgo '!$A$3:$H$2025,5,FALSE),0)</f>
        <v>0</v>
      </c>
      <c r="F53" s="3">
        <f>IFERROR(VLOOKUP($A53,'Perfil de Riesgo '!$A$3:$H$2025,6,FALSE),0)</f>
        <v>0</v>
      </c>
      <c r="G53" s="3">
        <f>IFERROR(VLOOKUP($A53,'Perfil de Riesgo '!$A$3:$H$2025,7,FALSE),0)</f>
        <v>0</v>
      </c>
      <c r="H53" s="3">
        <f>IFERROR(VLOOKUP($A53,'Perfil de Riesgo '!$A$3:$H$2025,8,FALSE),0)</f>
        <v>0</v>
      </c>
    </row>
    <row r="54" spans="1:8" hidden="1" x14ac:dyDescent="0.25">
      <c r="A54" s="5">
        <v>120415</v>
      </c>
      <c r="B54" s="4" t="s">
        <v>1316</v>
      </c>
      <c r="C54" s="3">
        <f>IFERROR(VLOOKUP($A54,'Perfil de Riesgo '!$A$3:$H$2025,3,FALSE),0)</f>
        <v>0</v>
      </c>
      <c r="D54" s="3">
        <f>IFERROR(VLOOKUP($A54,'Perfil de Riesgo '!$A$3:$H$2025,4,FALSE),0)</f>
        <v>0</v>
      </c>
      <c r="E54" s="3">
        <f>IFERROR(VLOOKUP($A54,'Perfil de Riesgo '!$A$3:$H$2025,5,FALSE),0)</f>
        <v>0</v>
      </c>
      <c r="F54" s="3">
        <f>IFERROR(VLOOKUP($A54,'Perfil de Riesgo '!$A$3:$H$2025,6,FALSE),0)</f>
        <v>0</v>
      </c>
      <c r="G54" s="3">
        <f>IFERROR(VLOOKUP($A54,'Perfil de Riesgo '!$A$3:$H$2025,7,FALSE),0)</f>
        <v>0</v>
      </c>
      <c r="H54" s="3">
        <f>IFERROR(VLOOKUP($A54,'Perfil de Riesgo '!$A$3:$H$2025,8,FALSE),0)</f>
        <v>0</v>
      </c>
    </row>
    <row r="55" spans="1:8" hidden="1" x14ac:dyDescent="0.25">
      <c r="A55" s="5">
        <v>120416</v>
      </c>
      <c r="B55" s="4" t="s">
        <v>1315</v>
      </c>
      <c r="C55" s="3">
        <f>IFERROR(VLOOKUP($A55,'Perfil de Riesgo '!$A$3:$H$2025,3,FALSE),0)</f>
        <v>0</v>
      </c>
      <c r="D55" s="3">
        <f>IFERROR(VLOOKUP($A55,'Perfil de Riesgo '!$A$3:$H$2025,4,FALSE),0)</f>
        <v>0</v>
      </c>
      <c r="E55" s="3">
        <f>IFERROR(VLOOKUP($A55,'Perfil de Riesgo '!$A$3:$H$2025,5,FALSE),0)</f>
        <v>0</v>
      </c>
      <c r="F55" s="3">
        <f>IFERROR(VLOOKUP($A55,'Perfil de Riesgo '!$A$3:$H$2025,6,FALSE),0)</f>
        <v>0</v>
      </c>
      <c r="G55" s="3">
        <f>IFERROR(VLOOKUP($A55,'Perfil de Riesgo '!$A$3:$H$2025,7,FALSE),0)</f>
        <v>0</v>
      </c>
      <c r="H55" s="3">
        <f>IFERROR(VLOOKUP($A55,'Perfil de Riesgo '!$A$3:$H$2025,8,FALSE),0)</f>
        <v>0</v>
      </c>
    </row>
    <row r="56" spans="1:8" hidden="1" x14ac:dyDescent="0.25">
      <c r="A56" s="5">
        <v>120417</v>
      </c>
      <c r="B56" s="4" t="s">
        <v>1314</v>
      </c>
      <c r="C56" s="3">
        <f>IFERROR(VLOOKUP($A56,'Perfil de Riesgo '!$A$3:$H$2025,3,FALSE),0)</f>
        <v>0</v>
      </c>
      <c r="D56" s="3">
        <f>IFERROR(VLOOKUP($A56,'Perfil de Riesgo '!$A$3:$H$2025,4,FALSE),0)</f>
        <v>0</v>
      </c>
      <c r="E56" s="3">
        <f>IFERROR(VLOOKUP($A56,'Perfil de Riesgo '!$A$3:$H$2025,5,FALSE),0)</f>
        <v>0</v>
      </c>
      <c r="F56" s="3">
        <f>IFERROR(VLOOKUP($A56,'Perfil de Riesgo '!$A$3:$H$2025,6,FALSE),0)</f>
        <v>0</v>
      </c>
      <c r="G56" s="3">
        <f>IFERROR(VLOOKUP($A56,'Perfil de Riesgo '!$A$3:$H$2025,7,FALSE),0)</f>
        <v>0</v>
      </c>
      <c r="H56" s="3">
        <f>IFERROR(VLOOKUP($A56,'Perfil de Riesgo '!$A$3:$H$2025,8,FALSE),0)</f>
        <v>0</v>
      </c>
    </row>
    <row r="57" spans="1:8" hidden="1" x14ac:dyDescent="0.25">
      <c r="A57" s="5">
        <v>120418</v>
      </c>
      <c r="B57" s="4" t="s">
        <v>1313</v>
      </c>
      <c r="C57" s="3">
        <f>IFERROR(VLOOKUP($A57,'Perfil de Riesgo '!$A$3:$H$2025,3,FALSE),0)</f>
        <v>0</v>
      </c>
      <c r="D57" s="3">
        <f>IFERROR(VLOOKUP($A57,'Perfil de Riesgo '!$A$3:$H$2025,4,FALSE),0)</f>
        <v>0</v>
      </c>
      <c r="E57" s="3">
        <f>IFERROR(VLOOKUP($A57,'Perfil de Riesgo '!$A$3:$H$2025,5,FALSE),0)</f>
        <v>0</v>
      </c>
      <c r="F57" s="3">
        <f>IFERROR(VLOOKUP($A57,'Perfil de Riesgo '!$A$3:$H$2025,6,FALSE),0)</f>
        <v>0</v>
      </c>
      <c r="G57" s="3">
        <f>IFERROR(VLOOKUP($A57,'Perfil de Riesgo '!$A$3:$H$2025,7,FALSE),0)</f>
        <v>0</v>
      </c>
      <c r="H57" s="3">
        <f>IFERROR(VLOOKUP($A57,'Perfil de Riesgo '!$A$3:$H$2025,8,FALSE),0)</f>
        <v>0</v>
      </c>
    </row>
    <row r="58" spans="1:8" hidden="1" x14ac:dyDescent="0.25">
      <c r="A58" s="5">
        <v>120442</v>
      </c>
      <c r="B58" s="4" t="s">
        <v>1312</v>
      </c>
      <c r="C58" s="3">
        <f>IFERROR(VLOOKUP($A58,'Perfil de Riesgo '!$A$3:$H$2025,3,FALSE),0)</f>
        <v>0</v>
      </c>
      <c r="D58" s="3">
        <f>IFERROR(VLOOKUP($A58,'Perfil de Riesgo '!$A$3:$H$2025,4,FALSE),0)</f>
        <v>0</v>
      </c>
      <c r="E58" s="3">
        <f>IFERROR(VLOOKUP($A58,'Perfil de Riesgo '!$A$3:$H$2025,5,FALSE),0)</f>
        <v>0</v>
      </c>
      <c r="F58" s="3">
        <f>IFERROR(VLOOKUP($A58,'Perfil de Riesgo '!$A$3:$H$2025,6,FALSE),0)</f>
        <v>0</v>
      </c>
      <c r="G58" s="3">
        <f>IFERROR(VLOOKUP($A58,'Perfil de Riesgo '!$A$3:$H$2025,7,FALSE),0)</f>
        <v>0</v>
      </c>
      <c r="H58" s="3">
        <f>IFERROR(VLOOKUP($A58,'Perfil de Riesgo '!$A$3:$H$2025,8,FALSE),0)</f>
        <v>0</v>
      </c>
    </row>
    <row r="59" spans="1:8" hidden="1" x14ac:dyDescent="0.25">
      <c r="A59" s="5">
        <v>120495</v>
      </c>
      <c r="B59" s="4" t="s">
        <v>1311</v>
      </c>
      <c r="C59" s="3">
        <f>IFERROR(VLOOKUP($A59,'Perfil de Riesgo '!$A$3:$H$2025,3,FALSE),0)</f>
        <v>0</v>
      </c>
      <c r="D59" s="3">
        <f>IFERROR(VLOOKUP($A59,'Perfil de Riesgo '!$A$3:$H$2025,4,FALSE),0)</f>
        <v>0</v>
      </c>
      <c r="E59" s="3">
        <f>IFERROR(VLOOKUP($A59,'Perfil de Riesgo '!$A$3:$H$2025,5,FALSE),0)</f>
        <v>0</v>
      </c>
      <c r="F59" s="3">
        <f>IFERROR(VLOOKUP($A59,'Perfil de Riesgo '!$A$3:$H$2025,6,FALSE),0)</f>
        <v>0</v>
      </c>
      <c r="G59" s="3">
        <f>IFERROR(VLOOKUP($A59,'Perfil de Riesgo '!$A$3:$H$2025,7,FALSE),0)</f>
        <v>0</v>
      </c>
      <c r="H59" s="3">
        <f>IFERROR(VLOOKUP($A59,'Perfil de Riesgo '!$A$3:$H$2025,8,FALSE),0)</f>
        <v>0</v>
      </c>
    </row>
    <row r="60" spans="1:8" hidden="1" x14ac:dyDescent="0.25">
      <c r="A60" s="5">
        <v>120499</v>
      </c>
      <c r="B60" s="4" t="s">
        <v>1368</v>
      </c>
      <c r="C60" s="3">
        <f>IFERROR(VLOOKUP($A60,'Perfil de Riesgo '!$A$3:$H$2025,3,FALSE),0)</f>
        <v>0</v>
      </c>
      <c r="D60" s="3">
        <f>IFERROR(VLOOKUP($A60,'Perfil de Riesgo '!$A$3:$H$2025,4,FALSE),0)</f>
        <v>0</v>
      </c>
      <c r="E60" s="3">
        <f>IFERROR(VLOOKUP($A60,'Perfil de Riesgo '!$A$3:$H$2025,5,FALSE),0)</f>
        <v>0</v>
      </c>
      <c r="F60" s="3">
        <f>IFERROR(VLOOKUP($A60,'Perfil de Riesgo '!$A$3:$H$2025,6,FALSE),0)</f>
        <v>0</v>
      </c>
      <c r="G60" s="3">
        <f>IFERROR(VLOOKUP($A60,'Perfil de Riesgo '!$A$3:$H$2025,7,FALSE),0)</f>
        <v>0</v>
      </c>
      <c r="H60" s="3">
        <f>IFERROR(VLOOKUP($A60,'Perfil de Riesgo '!$A$3:$H$2025,8,FALSE),0)</f>
        <v>0</v>
      </c>
    </row>
    <row r="61" spans="1:8" hidden="1" x14ac:dyDescent="0.25">
      <c r="A61" s="5">
        <v>120600</v>
      </c>
      <c r="B61" s="4" t="s">
        <v>1367</v>
      </c>
      <c r="C61" s="3">
        <f>IFERROR(VLOOKUP($A61,'Perfil de Riesgo '!$A$3:$H$2025,3,FALSE),0)</f>
        <v>0</v>
      </c>
      <c r="D61" s="3">
        <f>IFERROR(VLOOKUP($A61,'Perfil de Riesgo '!$A$3:$H$2025,4,FALSE),0)</f>
        <v>0</v>
      </c>
      <c r="E61" s="3">
        <f>IFERROR(VLOOKUP($A61,'Perfil de Riesgo '!$A$3:$H$2025,5,FALSE),0)</f>
        <v>0</v>
      </c>
      <c r="F61" s="3">
        <f>IFERROR(VLOOKUP($A61,'Perfil de Riesgo '!$A$3:$H$2025,6,FALSE),0)</f>
        <v>0</v>
      </c>
      <c r="G61" s="3">
        <f>IFERROR(VLOOKUP($A61,'Perfil de Riesgo '!$A$3:$H$2025,7,FALSE),0)</f>
        <v>0</v>
      </c>
      <c r="H61" s="3">
        <f>IFERROR(VLOOKUP($A61,'Perfil de Riesgo '!$A$3:$H$2025,8,FALSE),0)</f>
        <v>0</v>
      </c>
    </row>
    <row r="62" spans="1:8" hidden="1" x14ac:dyDescent="0.25">
      <c r="A62" s="5">
        <v>120601</v>
      </c>
      <c r="B62" s="4" t="s">
        <v>1294</v>
      </c>
      <c r="C62" s="3">
        <f>IFERROR(VLOOKUP($A62,'Perfil de Riesgo '!$A$3:$H$2025,3,FALSE),0)</f>
        <v>0</v>
      </c>
      <c r="D62" s="3">
        <f>IFERROR(VLOOKUP($A62,'Perfil de Riesgo '!$A$3:$H$2025,4,FALSE),0)</f>
        <v>0</v>
      </c>
      <c r="E62" s="3">
        <f>IFERROR(VLOOKUP($A62,'Perfil de Riesgo '!$A$3:$H$2025,5,FALSE),0)</f>
        <v>0</v>
      </c>
      <c r="F62" s="3">
        <f>IFERROR(VLOOKUP($A62,'Perfil de Riesgo '!$A$3:$H$2025,6,FALSE),0)</f>
        <v>0</v>
      </c>
      <c r="G62" s="3">
        <f>IFERROR(VLOOKUP($A62,'Perfil de Riesgo '!$A$3:$H$2025,7,FALSE),0)</f>
        <v>0</v>
      </c>
      <c r="H62" s="3">
        <f>IFERROR(VLOOKUP($A62,'Perfil de Riesgo '!$A$3:$H$2025,8,FALSE),0)</f>
        <v>0</v>
      </c>
    </row>
    <row r="63" spans="1:8" hidden="1" x14ac:dyDescent="0.25">
      <c r="A63" s="5">
        <v>120602</v>
      </c>
      <c r="B63" s="4" t="s">
        <v>1293</v>
      </c>
      <c r="C63" s="3">
        <f>IFERROR(VLOOKUP($A63,'Perfil de Riesgo '!$A$3:$H$2025,3,FALSE),0)</f>
        <v>0</v>
      </c>
      <c r="D63" s="3">
        <f>IFERROR(VLOOKUP($A63,'Perfil de Riesgo '!$A$3:$H$2025,4,FALSE),0)</f>
        <v>0</v>
      </c>
      <c r="E63" s="3">
        <f>IFERROR(VLOOKUP($A63,'Perfil de Riesgo '!$A$3:$H$2025,5,FALSE),0)</f>
        <v>0</v>
      </c>
      <c r="F63" s="3">
        <f>IFERROR(VLOOKUP($A63,'Perfil de Riesgo '!$A$3:$H$2025,6,FALSE),0)</f>
        <v>0</v>
      </c>
      <c r="G63" s="3">
        <f>IFERROR(VLOOKUP($A63,'Perfil de Riesgo '!$A$3:$H$2025,7,FALSE),0)</f>
        <v>0</v>
      </c>
      <c r="H63" s="3">
        <f>IFERROR(VLOOKUP($A63,'Perfil de Riesgo '!$A$3:$H$2025,8,FALSE),0)</f>
        <v>0</v>
      </c>
    </row>
    <row r="64" spans="1:8" hidden="1" x14ac:dyDescent="0.25">
      <c r="A64" s="5">
        <v>120605</v>
      </c>
      <c r="B64" s="4" t="s">
        <v>1308</v>
      </c>
      <c r="C64" s="3">
        <f>IFERROR(VLOOKUP($A64,'Perfil de Riesgo '!$A$3:$H$2025,3,FALSE),0)</f>
        <v>0</v>
      </c>
      <c r="D64" s="3">
        <f>IFERROR(VLOOKUP($A64,'Perfil de Riesgo '!$A$3:$H$2025,4,FALSE),0)</f>
        <v>0</v>
      </c>
      <c r="E64" s="3">
        <f>IFERROR(VLOOKUP($A64,'Perfil de Riesgo '!$A$3:$H$2025,5,FALSE),0)</f>
        <v>0</v>
      </c>
      <c r="F64" s="3">
        <f>IFERROR(VLOOKUP($A64,'Perfil de Riesgo '!$A$3:$H$2025,6,FALSE),0)</f>
        <v>0</v>
      </c>
      <c r="G64" s="3">
        <f>IFERROR(VLOOKUP($A64,'Perfil de Riesgo '!$A$3:$H$2025,7,FALSE),0)</f>
        <v>0</v>
      </c>
      <c r="H64" s="3">
        <f>IFERROR(VLOOKUP($A64,'Perfil de Riesgo '!$A$3:$H$2025,8,FALSE),0)</f>
        <v>0</v>
      </c>
    </row>
    <row r="65" spans="1:8" hidden="1" x14ac:dyDescent="0.25">
      <c r="A65" s="5">
        <v>120606</v>
      </c>
      <c r="B65" s="4" t="s">
        <v>1307</v>
      </c>
      <c r="C65" s="3">
        <f>IFERROR(VLOOKUP($A65,'Perfil de Riesgo '!$A$3:$H$2025,3,FALSE),0)</f>
        <v>0</v>
      </c>
      <c r="D65" s="3">
        <f>IFERROR(VLOOKUP($A65,'Perfil de Riesgo '!$A$3:$H$2025,4,FALSE),0)</f>
        <v>0</v>
      </c>
      <c r="E65" s="3">
        <f>IFERROR(VLOOKUP($A65,'Perfil de Riesgo '!$A$3:$H$2025,5,FALSE),0)</f>
        <v>0</v>
      </c>
      <c r="F65" s="3">
        <f>IFERROR(VLOOKUP($A65,'Perfil de Riesgo '!$A$3:$H$2025,6,FALSE),0)</f>
        <v>0</v>
      </c>
      <c r="G65" s="3">
        <f>IFERROR(VLOOKUP($A65,'Perfil de Riesgo '!$A$3:$H$2025,7,FALSE),0)</f>
        <v>0</v>
      </c>
      <c r="H65" s="3">
        <f>IFERROR(VLOOKUP($A65,'Perfil de Riesgo '!$A$3:$H$2025,8,FALSE),0)</f>
        <v>0</v>
      </c>
    </row>
    <row r="66" spans="1:8" hidden="1" x14ac:dyDescent="0.25">
      <c r="A66" s="5">
        <v>120607</v>
      </c>
      <c r="B66" s="4" t="s">
        <v>1306</v>
      </c>
      <c r="C66" s="3">
        <f>IFERROR(VLOOKUP($A66,'Perfil de Riesgo '!$A$3:$H$2025,3,FALSE),0)</f>
        <v>0</v>
      </c>
      <c r="D66" s="3">
        <f>IFERROR(VLOOKUP($A66,'Perfil de Riesgo '!$A$3:$H$2025,4,FALSE),0)</f>
        <v>0</v>
      </c>
      <c r="E66" s="3">
        <f>IFERROR(VLOOKUP($A66,'Perfil de Riesgo '!$A$3:$H$2025,5,FALSE),0)</f>
        <v>0</v>
      </c>
      <c r="F66" s="3">
        <f>IFERROR(VLOOKUP($A66,'Perfil de Riesgo '!$A$3:$H$2025,6,FALSE),0)</f>
        <v>0</v>
      </c>
      <c r="G66" s="3">
        <f>IFERROR(VLOOKUP($A66,'Perfil de Riesgo '!$A$3:$H$2025,7,FALSE),0)</f>
        <v>0</v>
      </c>
      <c r="H66" s="3">
        <f>IFERROR(VLOOKUP($A66,'Perfil de Riesgo '!$A$3:$H$2025,8,FALSE),0)</f>
        <v>0</v>
      </c>
    </row>
    <row r="67" spans="1:8" hidden="1" x14ac:dyDescent="0.25">
      <c r="A67" s="5">
        <v>120608</v>
      </c>
      <c r="B67" s="4" t="s">
        <v>1305</v>
      </c>
      <c r="C67" s="3">
        <f>IFERROR(VLOOKUP($A67,'Perfil de Riesgo '!$A$3:$H$2025,3,FALSE),0)</f>
        <v>0</v>
      </c>
      <c r="D67" s="3">
        <f>IFERROR(VLOOKUP($A67,'Perfil de Riesgo '!$A$3:$H$2025,4,FALSE),0)</f>
        <v>0</v>
      </c>
      <c r="E67" s="3">
        <f>IFERROR(VLOOKUP($A67,'Perfil de Riesgo '!$A$3:$H$2025,5,FALSE),0)</f>
        <v>0</v>
      </c>
      <c r="F67" s="3">
        <f>IFERROR(VLOOKUP($A67,'Perfil de Riesgo '!$A$3:$H$2025,6,FALSE),0)</f>
        <v>0</v>
      </c>
      <c r="G67" s="3">
        <f>IFERROR(VLOOKUP($A67,'Perfil de Riesgo '!$A$3:$H$2025,7,FALSE),0)</f>
        <v>0</v>
      </c>
      <c r="H67" s="3">
        <f>IFERROR(VLOOKUP($A67,'Perfil de Riesgo '!$A$3:$H$2025,8,FALSE),0)</f>
        <v>0</v>
      </c>
    </row>
    <row r="68" spans="1:8" hidden="1" x14ac:dyDescent="0.25">
      <c r="A68" s="5">
        <v>120609</v>
      </c>
      <c r="B68" s="4" t="s">
        <v>1304</v>
      </c>
      <c r="C68" s="3">
        <f>IFERROR(VLOOKUP($A68,'Perfil de Riesgo '!$A$3:$H$2025,3,FALSE),0)</f>
        <v>0</v>
      </c>
      <c r="D68" s="3">
        <f>IFERROR(VLOOKUP($A68,'Perfil de Riesgo '!$A$3:$H$2025,4,FALSE),0)</f>
        <v>0</v>
      </c>
      <c r="E68" s="3">
        <f>IFERROR(VLOOKUP($A68,'Perfil de Riesgo '!$A$3:$H$2025,5,FALSE),0)</f>
        <v>0</v>
      </c>
      <c r="F68" s="3">
        <f>IFERROR(VLOOKUP($A68,'Perfil de Riesgo '!$A$3:$H$2025,6,FALSE),0)</f>
        <v>0</v>
      </c>
      <c r="G68" s="3">
        <f>IFERROR(VLOOKUP($A68,'Perfil de Riesgo '!$A$3:$H$2025,7,FALSE),0)</f>
        <v>0</v>
      </c>
      <c r="H68" s="3">
        <f>IFERROR(VLOOKUP($A68,'Perfil de Riesgo '!$A$3:$H$2025,8,FALSE),0)</f>
        <v>0</v>
      </c>
    </row>
    <row r="69" spans="1:8" hidden="1" x14ac:dyDescent="0.25">
      <c r="A69" s="5">
        <v>120610</v>
      </c>
      <c r="B69" s="4" t="s">
        <v>1303</v>
      </c>
      <c r="C69" s="3">
        <f>IFERROR(VLOOKUP($A69,'Perfil de Riesgo '!$A$3:$H$2025,3,FALSE),0)</f>
        <v>0</v>
      </c>
      <c r="D69" s="3">
        <f>IFERROR(VLOOKUP($A69,'Perfil de Riesgo '!$A$3:$H$2025,4,FALSE),0)</f>
        <v>0</v>
      </c>
      <c r="E69" s="3">
        <f>IFERROR(VLOOKUP($A69,'Perfil de Riesgo '!$A$3:$H$2025,5,FALSE),0)</f>
        <v>0</v>
      </c>
      <c r="F69" s="3">
        <f>IFERROR(VLOOKUP($A69,'Perfil de Riesgo '!$A$3:$H$2025,6,FALSE),0)</f>
        <v>0</v>
      </c>
      <c r="G69" s="3">
        <f>IFERROR(VLOOKUP($A69,'Perfil de Riesgo '!$A$3:$H$2025,7,FALSE),0)</f>
        <v>0</v>
      </c>
      <c r="H69" s="3">
        <f>IFERROR(VLOOKUP($A69,'Perfil de Riesgo '!$A$3:$H$2025,8,FALSE),0)</f>
        <v>0</v>
      </c>
    </row>
    <row r="70" spans="1:8" hidden="1" x14ac:dyDescent="0.25">
      <c r="A70" s="5">
        <v>120611</v>
      </c>
      <c r="B70" s="4" t="s">
        <v>1302</v>
      </c>
      <c r="C70" s="3">
        <f>IFERROR(VLOOKUP($A70,'Perfil de Riesgo '!$A$3:$H$2025,3,FALSE),0)</f>
        <v>0</v>
      </c>
      <c r="D70" s="3">
        <f>IFERROR(VLOOKUP($A70,'Perfil de Riesgo '!$A$3:$H$2025,4,FALSE),0)</f>
        <v>0</v>
      </c>
      <c r="E70" s="3">
        <f>IFERROR(VLOOKUP($A70,'Perfil de Riesgo '!$A$3:$H$2025,5,FALSE),0)</f>
        <v>0</v>
      </c>
      <c r="F70" s="3">
        <f>IFERROR(VLOOKUP($A70,'Perfil de Riesgo '!$A$3:$H$2025,6,FALSE),0)</f>
        <v>0</v>
      </c>
      <c r="G70" s="3">
        <f>IFERROR(VLOOKUP($A70,'Perfil de Riesgo '!$A$3:$H$2025,7,FALSE),0)</f>
        <v>0</v>
      </c>
      <c r="H70" s="3">
        <f>IFERROR(VLOOKUP($A70,'Perfil de Riesgo '!$A$3:$H$2025,8,FALSE),0)</f>
        <v>0</v>
      </c>
    </row>
    <row r="71" spans="1:8" hidden="1" x14ac:dyDescent="0.25">
      <c r="A71" s="5">
        <v>120612</v>
      </c>
      <c r="B71" s="4" t="s">
        <v>1301</v>
      </c>
      <c r="C71" s="3">
        <f>IFERROR(VLOOKUP($A71,'Perfil de Riesgo '!$A$3:$H$2025,3,FALSE),0)</f>
        <v>0</v>
      </c>
      <c r="D71" s="3">
        <f>IFERROR(VLOOKUP($A71,'Perfil de Riesgo '!$A$3:$H$2025,4,FALSE),0)</f>
        <v>0</v>
      </c>
      <c r="E71" s="3">
        <f>IFERROR(VLOOKUP($A71,'Perfil de Riesgo '!$A$3:$H$2025,5,FALSE),0)</f>
        <v>0</v>
      </c>
      <c r="F71" s="3">
        <f>IFERROR(VLOOKUP($A71,'Perfil de Riesgo '!$A$3:$H$2025,6,FALSE),0)</f>
        <v>0</v>
      </c>
      <c r="G71" s="3">
        <f>IFERROR(VLOOKUP($A71,'Perfil de Riesgo '!$A$3:$H$2025,7,FALSE),0)</f>
        <v>0</v>
      </c>
      <c r="H71" s="3">
        <f>IFERROR(VLOOKUP($A71,'Perfil de Riesgo '!$A$3:$H$2025,8,FALSE),0)</f>
        <v>0</v>
      </c>
    </row>
    <row r="72" spans="1:8" hidden="1" x14ac:dyDescent="0.25">
      <c r="A72" s="5">
        <v>120613</v>
      </c>
      <c r="B72" s="4" t="s">
        <v>1300</v>
      </c>
      <c r="C72" s="3">
        <f>IFERROR(VLOOKUP($A72,'Perfil de Riesgo '!$A$3:$H$2025,3,FALSE),0)</f>
        <v>0</v>
      </c>
      <c r="D72" s="3">
        <f>IFERROR(VLOOKUP($A72,'Perfil de Riesgo '!$A$3:$H$2025,4,FALSE),0)</f>
        <v>0</v>
      </c>
      <c r="E72" s="3">
        <f>IFERROR(VLOOKUP($A72,'Perfil de Riesgo '!$A$3:$H$2025,5,FALSE),0)</f>
        <v>0</v>
      </c>
      <c r="F72" s="3">
        <f>IFERROR(VLOOKUP($A72,'Perfil de Riesgo '!$A$3:$H$2025,6,FALSE),0)</f>
        <v>0</v>
      </c>
      <c r="G72" s="3">
        <f>IFERROR(VLOOKUP($A72,'Perfil de Riesgo '!$A$3:$H$2025,7,FALSE),0)</f>
        <v>0</v>
      </c>
      <c r="H72" s="3">
        <f>IFERROR(VLOOKUP($A72,'Perfil de Riesgo '!$A$3:$H$2025,8,FALSE),0)</f>
        <v>0</v>
      </c>
    </row>
    <row r="73" spans="1:8" hidden="1" x14ac:dyDescent="0.25">
      <c r="A73" s="5">
        <v>120614</v>
      </c>
      <c r="B73" s="4" t="s">
        <v>1299</v>
      </c>
      <c r="C73" s="3">
        <f>IFERROR(VLOOKUP($A73,'Perfil de Riesgo '!$A$3:$H$2025,3,FALSE),0)</f>
        <v>0</v>
      </c>
      <c r="D73" s="3">
        <f>IFERROR(VLOOKUP($A73,'Perfil de Riesgo '!$A$3:$H$2025,4,FALSE),0)</f>
        <v>0</v>
      </c>
      <c r="E73" s="3">
        <f>IFERROR(VLOOKUP($A73,'Perfil de Riesgo '!$A$3:$H$2025,5,FALSE),0)</f>
        <v>0</v>
      </c>
      <c r="F73" s="3">
        <f>IFERROR(VLOOKUP($A73,'Perfil de Riesgo '!$A$3:$H$2025,6,FALSE),0)</f>
        <v>0</v>
      </c>
      <c r="G73" s="3">
        <f>IFERROR(VLOOKUP($A73,'Perfil de Riesgo '!$A$3:$H$2025,7,FALSE),0)</f>
        <v>0</v>
      </c>
      <c r="H73" s="3">
        <f>IFERROR(VLOOKUP($A73,'Perfil de Riesgo '!$A$3:$H$2025,8,FALSE),0)</f>
        <v>0</v>
      </c>
    </row>
    <row r="74" spans="1:8" hidden="1" x14ac:dyDescent="0.25">
      <c r="A74" s="5">
        <v>120699</v>
      </c>
      <c r="B74" s="4" t="s">
        <v>1366</v>
      </c>
      <c r="C74" s="3">
        <f>IFERROR(VLOOKUP($A74,'Perfil de Riesgo '!$A$3:$H$2025,3,FALSE),0)</f>
        <v>0</v>
      </c>
      <c r="D74" s="3">
        <f>IFERROR(VLOOKUP($A74,'Perfil de Riesgo '!$A$3:$H$2025,4,FALSE),0)</f>
        <v>0</v>
      </c>
      <c r="E74" s="3">
        <f>IFERROR(VLOOKUP($A74,'Perfil de Riesgo '!$A$3:$H$2025,5,FALSE),0)</f>
        <v>0</v>
      </c>
      <c r="F74" s="3">
        <f>IFERROR(VLOOKUP($A74,'Perfil de Riesgo '!$A$3:$H$2025,6,FALSE),0)</f>
        <v>0</v>
      </c>
      <c r="G74" s="3">
        <f>IFERROR(VLOOKUP($A74,'Perfil de Riesgo '!$A$3:$H$2025,7,FALSE),0)</f>
        <v>0</v>
      </c>
      <c r="H74" s="3">
        <f>IFERROR(VLOOKUP($A74,'Perfil de Riesgo '!$A$3:$H$2025,8,FALSE),0)</f>
        <v>0</v>
      </c>
    </row>
    <row r="75" spans="1:8" hidden="1" x14ac:dyDescent="0.25">
      <c r="A75" s="5">
        <v>120800</v>
      </c>
      <c r="B75" s="4" t="s">
        <v>1365</v>
      </c>
      <c r="C75" s="3">
        <f>IFERROR(VLOOKUP($A75,'Perfil de Riesgo '!$A$3:$H$2025,3,FALSE),0)</f>
        <v>0</v>
      </c>
      <c r="D75" s="3">
        <f>IFERROR(VLOOKUP($A75,'Perfil de Riesgo '!$A$3:$H$2025,4,FALSE),0)</f>
        <v>0</v>
      </c>
      <c r="E75" s="3">
        <f>IFERROR(VLOOKUP($A75,'Perfil de Riesgo '!$A$3:$H$2025,5,FALSE),0)</f>
        <v>0</v>
      </c>
      <c r="F75" s="3">
        <f>IFERROR(VLOOKUP($A75,'Perfil de Riesgo '!$A$3:$H$2025,6,FALSE),0)</f>
        <v>0</v>
      </c>
      <c r="G75" s="3">
        <f>IFERROR(VLOOKUP($A75,'Perfil de Riesgo '!$A$3:$H$2025,7,FALSE),0)</f>
        <v>0</v>
      </c>
      <c r="H75" s="3">
        <f>IFERROR(VLOOKUP($A75,'Perfil de Riesgo '!$A$3:$H$2025,8,FALSE),0)</f>
        <v>0</v>
      </c>
    </row>
    <row r="76" spans="1:8" hidden="1" x14ac:dyDescent="0.25">
      <c r="A76" s="5">
        <v>120801</v>
      </c>
      <c r="B76" s="4" t="s">
        <v>1364</v>
      </c>
      <c r="C76" s="3">
        <f>IFERROR(VLOOKUP($A76,'Perfil de Riesgo '!$A$3:$H$2025,3,FALSE),0)</f>
        <v>0</v>
      </c>
      <c r="D76" s="3">
        <f>IFERROR(VLOOKUP($A76,'Perfil de Riesgo '!$A$3:$H$2025,4,FALSE),0)</f>
        <v>0</v>
      </c>
      <c r="E76" s="3">
        <f>IFERROR(VLOOKUP($A76,'Perfil de Riesgo '!$A$3:$H$2025,5,FALSE),0)</f>
        <v>0</v>
      </c>
      <c r="F76" s="3">
        <f>IFERROR(VLOOKUP($A76,'Perfil de Riesgo '!$A$3:$H$2025,6,FALSE),0)</f>
        <v>0</v>
      </c>
      <c r="G76" s="3">
        <f>IFERROR(VLOOKUP($A76,'Perfil de Riesgo '!$A$3:$H$2025,7,FALSE),0)</f>
        <v>0</v>
      </c>
      <c r="H76" s="3">
        <f>IFERROR(VLOOKUP($A76,'Perfil de Riesgo '!$A$3:$H$2025,8,FALSE),0)</f>
        <v>0</v>
      </c>
    </row>
    <row r="77" spans="1:8" hidden="1" x14ac:dyDescent="0.25">
      <c r="A77" s="5">
        <v>120802</v>
      </c>
      <c r="B77" s="4" t="s">
        <v>1363</v>
      </c>
      <c r="C77" s="3">
        <f>IFERROR(VLOOKUP($A77,'Perfil de Riesgo '!$A$3:$H$2025,3,FALSE),0)</f>
        <v>0</v>
      </c>
      <c r="D77" s="3">
        <f>IFERROR(VLOOKUP($A77,'Perfil de Riesgo '!$A$3:$H$2025,4,FALSE),0)</f>
        <v>0</v>
      </c>
      <c r="E77" s="3">
        <f>IFERROR(VLOOKUP($A77,'Perfil de Riesgo '!$A$3:$H$2025,5,FALSE),0)</f>
        <v>0</v>
      </c>
      <c r="F77" s="3">
        <f>IFERROR(VLOOKUP($A77,'Perfil de Riesgo '!$A$3:$H$2025,6,FALSE),0)</f>
        <v>0</v>
      </c>
      <c r="G77" s="3">
        <f>IFERROR(VLOOKUP($A77,'Perfil de Riesgo '!$A$3:$H$2025,7,FALSE),0)</f>
        <v>0</v>
      </c>
      <c r="H77" s="3">
        <f>IFERROR(VLOOKUP($A77,'Perfil de Riesgo '!$A$3:$H$2025,8,FALSE),0)</f>
        <v>0</v>
      </c>
    </row>
    <row r="78" spans="1:8" hidden="1" x14ac:dyDescent="0.25">
      <c r="A78" s="5">
        <v>120803</v>
      </c>
      <c r="B78" s="4" t="s">
        <v>1359</v>
      </c>
      <c r="C78" s="3">
        <f>IFERROR(VLOOKUP($A78,'Perfil de Riesgo '!$A$3:$H$2025,3,FALSE),0)</f>
        <v>0</v>
      </c>
      <c r="D78" s="3">
        <f>IFERROR(VLOOKUP($A78,'Perfil de Riesgo '!$A$3:$H$2025,4,FALSE),0)</f>
        <v>0</v>
      </c>
      <c r="E78" s="3">
        <f>IFERROR(VLOOKUP($A78,'Perfil de Riesgo '!$A$3:$H$2025,5,FALSE),0)</f>
        <v>0</v>
      </c>
      <c r="F78" s="3">
        <f>IFERROR(VLOOKUP($A78,'Perfil de Riesgo '!$A$3:$H$2025,6,FALSE),0)</f>
        <v>0</v>
      </c>
      <c r="G78" s="3">
        <f>IFERROR(VLOOKUP($A78,'Perfil de Riesgo '!$A$3:$H$2025,7,FALSE),0)</f>
        <v>0</v>
      </c>
      <c r="H78" s="3">
        <f>IFERROR(VLOOKUP($A78,'Perfil de Riesgo '!$A$3:$H$2025,8,FALSE),0)</f>
        <v>0</v>
      </c>
    </row>
    <row r="79" spans="1:8" hidden="1" x14ac:dyDescent="0.25">
      <c r="A79" s="5">
        <v>120804</v>
      </c>
      <c r="B79" s="4" t="s">
        <v>1325</v>
      </c>
      <c r="C79" s="3">
        <f>IFERROR(VLOOKUP($A79,'Perfil de Riesgo '!$A$3:$H$2025,3,FALSE),0)</f>
        <v>0</v>
      </c>
      <c r="D79" s="3">
        <f>IFERROR(VLOOKUP($A79,'Perfil de Riesgo '!$A$3:$H$2025,4,FALSE),0)</f>
        <v>0</v>
      </c>
      <c r="E79" s="3">
        <f>IFERROR(VLOOKUP($A79,'Perfil de Riesgo '!$A$3:$H$2025,5,FALSE),0)</f>
        <v>0</v>
      </c>
      <c r="F79" s="3">
        <f>IFERROR(VLOOKUP($A79,'Perfil de Riesgo '!$A$3:$H$2025,6,FALSE),0)</f>
        <v>0</v>
      </c>
      <c r="G79" s="3">
        <f>IFERROR(VLOOKUP($A79,'Perfil de Riesgo '!$A$3:$H$2025,7,FALSE),0)</f>
        <v>0</v>
      </c>
      <c r="H79" s="3">
        <f>IFERROR(VLOOKUP($A79,'Perfil de Riesgo '!$A$3:$H$2025,8,FALSE),0)</f>
        <v>0</v>
      </c>
    </row>
    <row r="80" spans="1:8" hidden="1" x14ac:dyDescent="0.25">
      <c r="A80" s="5">
        <v>120805</v>
      </c>
      <c r="B80" s="4" t="s">
        <v>1324</v>
      </c>
      <c r="C80" s="3">
        <f>IFERROR(VLOOKUP($A80,'Perfil de Riesgo '!$A$3:$H$2025,3,FALSE),0)</f>
        <v>0</v>
      </c>
      <c r="D80" s="3">
        <f>IFERROR(VLOOKUP($A80,'Perfil de Riesgo '!$A$3:$H$2025,4,FALSE),0)</f>
        <v>0</v>
      </c>
      <c r="E80" s="3">
        <f>IFERROR(VLOOKUP($A80,'Perfil de Riesgo '!$A$3:$H$2025,5,FALSE),0)</f>
        <v>0</v>
      </c>
      <c r="F80" s="3">
        <f>IFERROR(VLOOKUP($A80,'Perfil de Riesgo '!$A$3:$H$2025,6,FALSE),0)</f>
        <v>0</v>
      </c>
      <c r="G80" s="3">
        <f>IFERROR(VLOOKUP($A80,'Perfil de Riesgo '!$A$3:$H$2025,7,FALSE),0)</f>
        <v>0</v>
      </c>
      <c r="H80" s="3">
        <f>IFERROR(VLOOKUP($A80,'Perfil de Riesgo '!$A$3:$H$2025,8,FALSE),0)</f>
        <v>0</v>
      </c>
    </row>
    <row r="81" spans="1:8" hidden="1" x14ac:dyDescent="0.25">
      <c r="A81" s="5">
        <v>120806</v>
      </c>
      <c r="B81" s="4" t="s">
        <v>1323</v>
      </c>
      <c r="C81" s="3">
        <f>IFERROR(VLOOKUP($A81,'Perfil de Riesgo '!$A$3:$H$2025,3,FALSE),0)</f>
        <v>0</v>
      </c>
      <c r="D81" s="3">
        <f>IFERROR(VLOOKUP($A81,'Perfil de Riesgo '!$A$3:$H$2025,4,FALSE),0)</f>
        <v>0</v>
      </c>
      <c r="E81" s="3">
        <f>IFERROR(VLOOKUP($A81,'Perfil de Riesgo '!$A$3:$H$2025,5,FALSE),0)</f>
        <v>0</v>
      </c>
      <c r="F81" s="3">
        <f>IFERROR(VLOOKUP($A81,'Perfil de Riesgo '!$A$3:$H$2025,6,FALSE),0)</f>
        <v>0</v>
      </c>
      <c r="G81" s="3">
        <f>IFERROR(VLOOKUP($A81,'Perfil de Riesgo '!$A$3:$H$2025,7,FALSE),0)</f>
        <v>0</v>
      </c>
      <c r="H81" s="3">
        <f>IFERROR(VLOOKUP($A81,'Perfil de Riesgo '!$A$3:$H$2025,8,FALSE),0)</f>
        <v>0</v>
      </c>
    </row>
    <row r="82" spans="1:8" hidden="1" x14ac:dyDescent="0.25">
      <c r="A82" s="5">
        <v>120807</v>
      </c>
      <c r="B82" s="4" t="s">
        <v>1322</v>
      </c>
      <c r="C82" s="3">
        <f>IFERROR(VLOOKUP($A82,'Perfil de Riesgo '!$A$3:$H$2025,3,FALSE),0)</f>
        <v>0</v>
      </c>
      <c r="D82" s="3">
        <f>IFERROR(VLOOKUP($A82,'Perfil de Riesgo '!$A$3:$H$2025,4,FALSE),0)</f>
        <v>0</v>
      </c>
      <c r="E82" s="3">
        <f>IFERROR(VLOOKUP($A82,'Perfil de Riesgo '!$A$3:$H$2025,5,FALSE),0)</f>
        <v>0</v>
      </c>
      <c r="F82" s="3">
        <f>IFERROR(VLOOKUP($A82,'Perfil de Riesgo '!$A$3:$H$2025,6,FALSE),0)</f>
        <v>0</v>
      </c>
      <c r="G82" s="3">
        <f>IFERROR(VLOOKUP($A82,'Perfil de Riesgo '!$A$3:$H$2025,7,FALSE),0)</f>
        <v>0</v>
      </c>
      <c r="H82" s="3">
        <f>IFERROR(VLOOKUP($A82,'Perfil de Riesgo '!$A$3:$H$2025,8,FALSE),0)</f>
        <v>0</v>
      </c>
    </row>
    <row r="83" spans="1:8" hidden="1" x14ac:dyDescent="0.25">
      <c r="A83" s="5">
        <v>120808</v>
      </c>
      <c r="B83" s="4" t="s">
        <v>1321</v>
      </c>
      <c r="C83" s="3">
        <f>IFERROR(VLOOKUP($A83,'Perfil de Riesgo '!$A$3:$H$2025,3,FALSE),0)</f>
        <v>0</v>
      </c>
      <c r="D83" s="3">
        <f>IFERROR(VLOOKUP($A83,'Perfil de Riesgo '!$A$3:$H$2025,4,FALSE),0)</f>
        <v>0</v>
      </c>
      <c r="E83" s="3">
        <f>IFERROR(VLOOKUP($A83,'Perfil de Riesgo '!$A$3:$H$2025,5,FALSE),0)</f>
        <v>0</v>
      </c>
      <c r="F83" s="3">
        <f>IFERROR(VLOOKUP($A83,'Perfil de Riesgo '!$A$3:$H$2025,6,FALSE),0)</f>
        <v>0</v>
      </c>
      <c r="G83" s="3">
        <f>IFERROR(VLOOKUP($A83,'Perfil de Riesgo '!$A$3:$H$2025,7,FALSE),0)</f>
        <v>0</v>
      </c>
      <c r="H83" s="3">
        <f>IFERROR(VLOOKUP($A83,'Perfil de Riesgo '!$A$3:$H$2025,8,FALSE),0)</f>
        <v>0</v>
      </c>
    </row>
    <row r="84" spans="1:8" hidden="1" x14ac:dyDescent="0.25">
      <c r="A84" s="5">
        <v>120809</v>
      </c>
      <c r="B84" s="4" t="s">
        <v>1320</v>
      </c>
      <c r="C84" s="3">
        <f>IFERROR(VLOOKUP($A84,'Perfil de Riesgo '!$A$3:$H$2025,3,FALSE),0)</f>
        <v>0</v>
      </c>
      <c r="D84" s="3">
        <f>IFERROR(VLOOKUP($A84,'Perfil de Riesgo '!$A$3:$H$2025,4,FALSE),0)</f>
        <v>0</v>
      </c>
      <c r="E84" s="3">
        <f>IFERROR(VLOOKUP($A84,'Perfil de Riesgo '!$A$3:$H$2025,5,FALSE),0)</f>
        <v>0</v>
      </c>
      <c r="F84" s="3">
        <f>IFERROR(VLOOKUP($A84,'Perfil de Riesgo '!$A$3:$H$2025,6,FALSE),0)</f>
        <v>0</v>
      </c>
      <c r="G84" s="3">
        <f>IFERROR(VLOOKUP($A84,'Perfil de Riesgo '!$A$3:$H$2025,7,FALSE),0)</f>
        <v>0</v>
      </c>
      <c r="H84" s="3">
        <f>IFERROR(VLOOKUP($A84,'Perfil de Riesgo '!$A$3:$H$2025,8,FALSE),0)</f>
        <v>0</v>
      </c>
    </row>
    <row r="85" spans="1:8" hidden="1" x14ac:dyDescent="0.25">
      <c r="A85" s="5">
        <v>120810</v>
      </c>
      <c r="B85" s="4" t="s">
        <v>1319</v>
      </c>
      <c r="C85" s="3">
        <f>IFERROR(VLOOKUP($A85,'Perfil de Riesgo '!$A$3:$H$2025,3,FALSE),0)</f>
        <v>0</v>
      </c>
      <c r="D85" s="3">
        <f>IFERROR(VLOOKUP($A85,'Perfil de Riesgo '!$A$3:$H$2025,4,FALSE),0)</f>
        <v>0</v>
      </c>
      <c r="E85" s="3">
        <f>IFERROR(VLOOKUP($A85,'Perfil de Riesgo '!$A$3:$H$2025,5,FALSE),0)</f>
        <v>0</v>
      </c>
      <c r="F85" s="3">
        <f>IFERROR(VLOOKUP($A85,'Perfil de Riesgo '!$A$3:$H$2025,6,FALSE),0)</f>
        <v>0</v>
      </c>
      <c r="G85" s="3">
        <f>IFERROR(VLOOKUP($A85,'Perfil de Riesgo '!$A$3:$H$2025,7,FALSE),0)</f>
        <v>0</v>
      </c>
      <c r="H85" s="3">
        <f>IFERROR(VLOOKUP($A85,'Perfil de Riesgo '!$A$3:$H$2025,8,FALSE),0)</f>
        <v>0</v>
      </c>
    </row>
    <row r="86" spans="1:8" hidden="1" x14ac:dyDescent="0.25">
      <c r="A86" s="5">
        <v>120811</v>
      </c>
      <c r="B86" s="4" t="s">
        <v>1362</v>
      </c>
      <c r="C86" s="3">
        <f>IFERROR(VLOOKUP($A86,'Perfil de Riesgo '!$A$3:$H$2025,3,FALSE),0)</f>
        <v>0</v>
      </c>
      <c r="D86" s="3">
        <f>IFERROR(VLOOKUP($A86,'Perfil de Riesgo '!$A$3:$H$2025,4,FALSE),0)</f>
        <v>0</v>
      </c>
      <c r="E86" s="3">
        <f>IFERROR(VLOOKUP($A86,'Perfil de Riesgo '!$A$3:$H$2025,5,FALSE),0)</f>
        <v>0</v>
      </c>
      <c r="F86" s="3">
        <f>IFERROR(VLOOKUP($A86,'Perfil de Riesgo '!$A$3:$H$2025,6,FALSE),0)</f>
        <v>0</v>
      </c>
      <c r="G86" s="3">
        <f>IFERROR(VLOOKUP($A86,'Perfil de Riesgo '!$A$3:$H$2025,7,FALSE),0)</f>
        <v>0</v>
      </c>
      <c r="H86" s="3">
        <f>IFERROR(VLOOKUP($A86,'Perfil de Riesgo '!$A$3:$H$2025,8,FALSE),0)</f>
        <v>0</v>
      </c>
    </row>
    <row r="87" spans="1:8" hidden="1" x14ac:dyDescent="0.25">
      <c r="A87" s="5">
        <v>120814</v>
      </c>
      <c r="B87" s="4" t="s">
        <v>1317</v>
      </c>
      <c r="C87" s="3">
        <f>IFERROR(VLOOKUP($A87,'Perfil de Riesgo '!$A$3:$H$2025,3,FALSE),0)</f>
        <v>0</v>
      </c>
      <c r="D87" s="3">
        <f>IFERROR(VLOOKUP($A87,'Perfil de Riesgo '!$A$3:$H$2025,4,FALSE),0)</f>
        <v>0</v>
      </c>
      <c r="E87" s="3">
        <f>IFERROR(VLOOKUP($A87,'Perfil de Riesgo '!$A$3:$H$2025,5,FALSE),0)</f>
        <v>0</v>
      </c>
      <c r="F87" s="3">
        <f>IFERROR(VLOOKUP($A87,'Perfil de Riesgo '!$A$3:$H$2025,6,FALSE),0)</f>
        <v>0</v>
      </c>
      <c r="G87" s="3">
        <f>IFERROR(VLOOKUP($A87,'Perfil de Riesgo '!$A$3:$H$2025,7,FALSE),0)</f>
        <v>0</v>
      </c>
      <c r="H87" s="3">
        <f>IFERROR(VLOOKUP($A87,'Perfil de Riesgo '!$A$3:$H$2025,8,FALSE),0)</f>
        <v>0</v>
      </c>
    </row>
    <row r="88" spans="1:8" hidden="1" x14ac:dyDescent="0.25">
      <c r="A88" s="5">
        <v>120815</v>
      </c>
      <c r="B88" s="4" t="s">
        <v>1316</v>
      </c>
      <c r="C88" s="3">
        <f>IFERROR(VLOOKUP($A88,'Perfil de Riesgo '!$A$3:$H$2025,3,FALSE),0)</f>
        <v>0</v>
      </c>
      <c r="D88" s="3">
        <f>IFERROR(VLOOKUP($A88,'Perfil de Riesgo '!$A$3:$H$2025,4,FALSE),0)</f>
        <v>0</v>
      </c>
      <c r="E88" s="3">
        <f>IFERROR(VLOOKUP($A88,'Perfil de Riesgo '!$A$3:$H$2025,5,FALSE),0)</f>
        <v>0</v>
      </c>
      <c r="F88" s="3">
        <f>IFERROR(VLOOKUP($A88,'Perfil de Riesgo '!$A$3:$H$2025,6,FALSE),0)</f>
        <v>0</v>
      </c>
      <c r="G88" s="3">
        <f>IFERROR(VLOOKUP($A88,'Perfil de Riesgo '!$A$3:$H$2025,7,FALSE),0)</f>
        <v>0</v>
      </c>
      <c r="H88" s="3">
        <f>IFERROR(VLOOKUP($A88,'Perfil de Riesgo '!$A$3:$H$2025,8,FALSE),0)</f>
        <v>0</v>
      </c>
    </row>
    <row r="89" spans="1:8" hidden="1" x14ac:dyDescent="0.25">
      <c r="A89" s="5">
        <v>120816</v>
      </c>
      <c r="B89" s="4" t="s">
        <v>1315</v>
      </c>
      <c r="C89" s="3">
        <f>IFERROR(VLOOKUP($A89,'Perfil de Riesgo '!$A$3:$H$2025,3,FALSE),0)</f>
        <v>0</v>
      </c>
      <c r="D89" s="3">
        <f>IFERROR(VLOOKUP($A89,'Perfil de Riesgo '!$A$3:$H$2025,4,FALSE),0)</f>
        <v>0</v>
      </c>
      <c r="E89" s="3">
        <f>IFERROR(VLOOKUP($A89,'Perfil de Riesgo '!$A$3:$H$2025,5,FALSE),0)</f>
        <v>0</v>
      </c>
      <c r="F89" s="3">
        <f>IFERROR(VLOOKUP($A89,'Perfil de Riesgo '!$A$3:$H$2025,6,FALSE),0)</f>
        <v>0</v>
      </c>
      <c r="G89" s="3">
        <f>IFERROR(VLOOKUP($A89,'Perfil de Riesgo '!$A$3:$H$2025,7,FALSE),0)</f>
        <v>0</v>
      </c>
      <c r="H89" s="3">
        <f>IFERROR(VLOOKUP($A89,'Perfil de Riesgo '!$A$3:$H$2025,8,FALSE),0)</f>
        <v>0</v>
      </c>
    </row>
    <row r="90" spans="1:8" hidden="1" x14ac:dyDescent="0.25">
      <c r="A90" s="5">
        <v>120817</v>
      </c>
      <c r="B90" s="4" t="s">
        <v>1314</v>
      </c>
      <c r="C90" s="3">
        <f>IFERROR(VLOOKUP($A90,'Perfil de Riesgo '!$A$3:$H$2025,3,FALSE),0)</f>
        <v>0</v>
      </c>
      <c r="D90" s="3">
        <f>IFERROR(VLOOKUP($A90,'Perfil de Riesgo '!$A$3:$H$2025,4,FALSE),0)</f>
        <v>0</v>
      </c>
      <c r="E90" s="3">
        <f>IFERROR(VLOOKUP($A90,'Perfil de Riesgo '!$A$3:$H$2025,5,FALSE),0)</f>
        <v>0</v>
      </c>
      <c r="F90" s="3">
        <f>IFERROR(VLOOKUP($A90,'Perfil de Riesgo '!$A$3:$H$2025,6,FALSE),0)</f>
        <v>0</v>
      </c>
      <c r="G90" s="3">
        <f>IFERROR(VLOOKUP($A90,'Perfil de Riesgo '!$A$3:$H$2025,7,FALSE),0)</f>
        <v>0</v>
      </c>
      <c r="H90" s="3">
        <f>IFERROR(VLOOKUP($A90,'Perfil de Riesgo '!$A$3:$H$2025,8,FALSE),0)</f>
        <v>0</v>
      </c>
    </row>
    <row r="91" spans="1:8" hidden="1" x14ac:dyDescent="0.25">
      <c r="A91" s="5">
        <v>120818</v>
      </c>
      <c r="B91" s="4" t="s">
        <v>1313</v>
      </c>
      <c r="C91" s="3">
        <f>IFERROR(VLOOKUP($A91,'Perfil de Riesgo '!$A$3:$H$2025,3,FALSE),0)</f>
        <v>0</v>
      </c>
      <c r="D91" s="3">
        <f>IFERROR(VLOOKUP($A91,'Perfil de Riesgo '!$A$3:$H$2025,4,FALSE),0)</f>
        <v>0</v>
      </c>
      <c r="E91" s="3">
        <f>IFERROR(VLOOKUP($A91,'Perfil de Riesgo '!$A$3:$H$2025,5,FALSE),0)</f>
        <v>0</v>
      </c>
      <c r="F91" s="3">
        <f>IFERROR(VLOOKUP($A91,'Perfil de Riesgo '!$A$3:$H$2025,6,FALSE),0)</f>
        <v>0</v>
      </c>
      <c r="G91" s="3">
        <f>IFERROR(VLOOKUP($A91,'Perfil de Riesgo '!$A$3:$H$2025,7,FALSE),0)</f>
        <v>0</v>
      </c>
      <c r="H91" s="3">
        <f>IFERROR(VLOOKUP($A91,'Perfil de Riesgo '!$A$3:$H$2025,8,FALSE),0)</f>
        <v>0</v>
      </c>
    </row>
    <row r="92" spans="1:8" hidden="1" x14ac:dyDescent="0.25">
      <c r="A92" s="5">
        <v>120842</v>
      </c>
      <c r="B92" s="4" t="s">
        <v>1312</v>
      </c>
      <c r="C92" s="3">
        <f>IFERROR(VLOOKUP($A92,'Perfil de Riesgo '!$A$3:$H$2025,3,FALSE),0)</f>
        <v>0</v>
      </c>
      <c r="D92" s="3">
        <f>IFERROR(VLOOKUP($A92,'Perfil de Riesgo '!$A$3:$H$2025,4,FALSE),0)</f>
        <v>0</v>
      </c>
      <c r="E92" s="3">
        <f>IFERROR(VLOOKUP($A92,'Perfil de Riesgo '!$A$3:$H$2025,5,FALSE),0)</f>
        <v>0</v>
      </c>
      <c r="F92" s="3">
        <f>IFERROR(VLOOKUP($A92,'Perfil de Riesgo '!$A$3:$H$2025,6,FALSE),0)</f>
        <v>0</v>
      </c>
      <c r="G92" s="3">
        <f>IFERROR(VLOOKUP($A92,'Perfil de Riesgo '!$A$3:$H$2025,7,FALSE),0)</f>
        <v>0</v>
      </c>
      <c r="H92" s="3">
        <f>IFERROR(VLOOKUP($A92,'Perfil de Riesgo '!$A$3:$H$2025,8,FALSE),0)</f>
        <v>0</v>
      </c>
    </row>
    <row r="93" spans="1:8" hidden="1" x14ac:dyDescent="0.25">
      <c r="A93" s="5">
        <v>120895</v>
      </c>
      <c r="B93" s="4" t="s">
        <v>1311</v>
      </c>
      <c r="C93" s="3">
        <f>IFERROR(VLOOKUP($A93,'Perfil de Riesgo '!$A$3:$H$2025,3,FALSE),0)</f>
        <v>0</v>
      </c>
      <c r="D93" s="3">
        <f>IFERROR(VLOOKUP($A93,'Perfil de Riesgo '!$A$3:$H$2025,4,FALSE),0)</f>
        <v>0</v>
      </c>
      <c r="E93" s="3">
        <f>IFERROR(VLOOKUP($A93,'Perfil de Riesgo '!$A$3:$H$2025,5,FALSE),0)</f>
        <v>0</v>
      </c>
      <c r="F93" s="3">
        <f>IFERROR(VLOOKUP($A93,'Perfil de Riesgo '!$A$3:$H$2025,6,FALSE),0)</f>
        <v>0</v>
      </c>
      <c r="G93" s="3">
        <f>IFERROR(VLOOKUP($A93,'Perfil de Riesgo '!$A$3:$H$2025,7,FALSE),0)</f>
        <v>0</v>
      </c>
      <c r="H93" s="3">
        <f>IFERROR(VLOOKUP($A93,'Perfil de Riesgo '!$A$3:$H$2025,8,FALSE),0)</f>
        <v>0</v>
      </c>
    </row>
    <row r="94" spans="1:8" hidden="1" x14ac:dyDescent="0.25">
      <c r="A94" s="5">
        <v>120899</v>
      </c>
      <c r="B94" s="4" t="s">
        <v>1361</v>
      </c>
      <c r="C94" s="3">
        <f>IFERROR(VLOOKUP($A94,'Perfil de Riesgo '!$A$3:$H$2025,3,FALSE),0)</f>
        <v>0</v>
      </c>
      <c r="D94" s="3">
        <f>IFERROR(VLOOKUP($A94,'Perfil de Riesgo '!$A$3:$H$2025,4,FALSE),0)</f>
        <v>0</v>
      </c>
      <c r="E94" s="3">
        <f>IFERROR(VLOOKUP($A94,'Perfil de Riesgo '!$A$3:$H$2025,5,FALSE),0)</f>
        <v>0</v>
      </c>
      <c r="F94" s="3">
        <f>IFERROR(VLOOKUP($A94,'Perfil de Riesgo '!$A$3:$H$2025,6,FALSE),0)</f>
        <v>0</v>
      </c>
      <c r="G94" s="3">
        <f>IFERROR(VLOOKUP($A94,'Perfil de Riesgo '!$A$3:$H$2025,7,FALSE),0)</f>
        <v>0</v>
      </c>
      <c r="H94" s="3">
        <f>IFERROR(VLOOKUP($A94,'Perfil de Riesgo '!$A$3:$H$2025,8,FALSE),0)</f>
        <v>0</v>
      </c>
    </row>
    <row r="95" spans="1:8" hidden="1" x14ac:dyDescent="0.25">
      <c r="A95" s="5">
        <v>121300</v>
      </c>
      <c r="B95" s="4" t="s">
        <v>1360</v>
      </c>
      <c r="C95" s="3">
        <f>IFERROR(VLOOKUP($A95,'Perfil de Riesgo '!$A$3:$H$2025,3,FALSE),0)</f>
        <v>0</v>
      </c>
      <c r="D95" s="3">
        <f>IFERROR(VLOOKUP($A95,'Perfil de Riesgo '!$A$3:$H$2025,4,FALSE),0)</f>
        <v>0</v>
      </c>
      <c r="E95" s="3">
        <f>IFERROR(VLOOKUP($A95,'Perfil de Riesgo '!$A$3:$H$2025,5,FALSE),0)</f>
        <v>0</v>
      </c>
      <c r="F95" s="3">
        <f>IFERROR(VLOOKUP($A95,'Perfil de Riesgo '!$A$3:$H$2025,6,FALSE),0)</f>
        <v>0</v>
      </c>
      <c r="G95" s="3">
        <f>IFERROR(VLOOKUP($A95,'Perfil de Riesgo '!$A$3:$H$2025,7,FALSE),0)</f>
        <v>0</v>
      </c>
      <c r="H95" s="3">
        <f>IFERROR(VLOOKUP($A95,'Perfil de Riesgo '!$A$3:$H$2025,8,FALSE),0)</f>
        <v>0</v>
      </c>
    </row>
    <row r="96" spans="1:8" hidden="1" x14ac:dyDescent="0.25">
      <c r="A96" s="5">
        <v>121301</v>
      </c>
      <c r="B96" s="4" t="s">
        <v>1328</v>
      </c>
      <c r="C96" s="3">
        <f>IFERROR(VLOOKUP($A96,'Perfil de Riesgo '!$A$3:$H$2025,3,FALSE),0)</f>
        <v>0</v>
      </c>
      <c r="D96" s="3">
        <f>IFERROR(VLOOKUP($A96,'Perfil de Riesgo '!$A$3:$H$2025,4,FALSE),0)</f>
        <v>0</v>
      </c>
      <c r="E96" s="3">
        <f>IFERROR(VLOOKUP($A96,'Perfil de Riesgo '!$A$3:$H$2025,5,FALSE),0)</f>
        <v>0</v>
      </c>
      <c r="F96" s="3">
        <f>IFERROR(VLOOKUP($A96,'Perfil de Riesgo '!$A$3:$H$2025,6,FALSE),0)</f>
        <v>0</v>
      </c>
      <c r="G96" s="3">
        <f>IFERROR(VLOOKUP($A96,'Perfil de Riesgo '!$A$3:$H$2025,7,FALSE),0)</f>
        <v>0</v>
      </c>
      <c r="H96" s="3">
        <f>IFERROR(VLOOKUP($A96,'Perfil de Riesgo '!$A$3:$H$2025,8,FALSE),0)</f>
        <v>0</v>
      </c>
    </row>
    <row r="97" spans="1:8" hidden="1" x14ac:dyDescent="0.25">
      <c r="A97" s="5">
        <v>121302</v>
      </c>
      <c r="B97" s="4" t="s">
        <v>1327</v>
      </c>
      <c r="C97" s="3">
        <f>IFERROR(VLOOKUP($A97,'Perfil de Riesgo '!$A$3:$H$2025,3,FALSE),0)</f>
        <v>0</v>
      </c>
      <c r="D97" s="3">
        <f>IFERROR(VLOOKUP($A97,'Perfil de Riesgo '!$A$3:$H$2025,4,FALSE),0)</f>
        <v>0</v>
      </c>
      <c r="E97" s="3">
        <f>IFERROR(VLOOKUP($A97,'Perfil de Riesgo '!$A$3:$H$2025,5,FALSE),0)</f>
        <v>0</v>
      </c>
      <c r="F97" s="3">
        <f>IFERROR(VLOOKUP($A97,'Perfil de Riesgo '!$A$3:$H$2025,6,FALSE),0)</f>
        <v>0</v>
      </c>
      <c r="G97" s="3">
        <f>IFERROR(VLOOKUP($A97,'Perfil de Riesgo '!$A$3:$H$2025,7,FALSE),0)</f>
        <v>0</v>
      </c>
      <c r="H97" s="3">
        <f>IFERROR(VLOOKUP($A97,'Perfil de Riesgo '!$A$3:$H$2025,8,FALSE),0)</f>
        <v>0</v>
      </c>
    </row>
    <row r="98" spans="1:8" hidden="1" x14ac:dyDescent="0.25">
      <c r="A98" s="5">
        <v>121303</v>
      </c>
      <c r="B98" s="4" t="s">
        <v>1359</v>
      </c>
      <c r="C98" s="3">
        <f>IFERROR(VLOOKUP($A98,'Perfil de Riesgo '!$A$3:$H$2025,3,FALSE),0)</f>
        <v>0</v>
      </c>
      <c r="D98" s="3">
        <f>IFERROR(VLOOKUP($A98,'Perfil de Riesgo '!$A$3:$H$2025,4,FALSE),0)</f>
        <v>0</v>
      </c>
      <c r="E98" s="3">
        <f>IFERROR(VLOOKUP($A98,'Perfil de Riesgo '!$A$3:$H$2025,5,FALSE),0)</f>
        <v>0</v>
      </c>
      <c r="F98" s="3">
        <f>IFERROR(VLOOKUP($A98,'Perfil de Riesgo '!$A$3:$H$2025,6,FALSE),0)</f>
        <v>0</v>
      </c>
      <c r="G98" s="3">
        <f>IFERROR(VLOOKUP($A98,'Perfil de Riesgo '!$A$3:$H$2025,7,FALSE),0)</f>
        <v>0</v>
      </c>
      <c r="H98" s="3">
        <f>IFERROR(VLOOKUP($A98,'Perfil de Riesgo '!$A$3:$H$2025,8,FALSE),0)</f>
        <v>0</v>
      </c>
    </row>
    <row r="99" spans="1:8" hidden="1" x14ac:dyDescent="0.25">
      <c r="A99" s="5">
        <v>121304</v>
      </c>
      <c r="B99" s="4" t="s">
        <v>1325</v>
      </c>
      <c r="C99" s="3">
        <f>IFERROR(VLOOKUP($A99,'Perfil de Riesgo '!$A$3:$H$2025,3,FALSE),0)</f>
        <v>0</v>
      </c>
      <c r="D99" s="3">
        <f>IFERROR(VLOOKUP($A99,'Perfil de Riesgo '!$A$3:$H$2025,4,FALSE),0)</f>
        <v>0</v>
      </c>
      <c r="E99" s="3">
        <f>IFERROR(VLOOKUP($A99,'Perfil de Riesgo '!$A$3:$H$2025,5,FALSE),0)</f>
        <v>0</v>
      </c>
      <c r="F99" s="3">
        <f>IFERROR(VLOOKUP($A99,'Perfil de Riesgo '!$A$3:$H$2025,6,FALSE),0)</f>
        <v>0</v>
      </c>
      <c r="G99" s="3">
        <f>IFERROR(VLOOKUP($A99,'Perfil de Riesgo '!$A$3:$H$2025,7,FALSE),0)</f>
        <v>0</v>
      </c>
      <c r="H99" s="3">
        <f>IFERROR(VLOOKUP($A99,'Perfil de Riesgo '!$A$3:$H$2025,8,FALSE),0)</f>
        <v>0</v>
      </c>
    </row>
    <row r="100" spans="1:8" hidden="1" x14ac:dyDescent="0.25">
      <c r="A100" s="5">
        <v>121305</v>
      </c>
      <c r="B100" s="4" t="s">
        <v>1324</v>
      </c>
      <c r="C100" s="3">
        <f>IFERROR(VLOOKUP($A100,'Perfil de Riesgo '!$A$3:$H$2025,3,FALSE),0)</f>
        <v>0</v>
      </c>
      <c r="D100" s="3">
        <f>IFERROR(VLOOKUP($A100,'Perfil de Riesgo '!$A$3:$H$2025,4,FALSE),0)</f>
        <v>0</v>
      </c>
      <c r="E100" s="3">
        <f>IFERROR(VLOOKUP($A100,'Perfil de Riesgo '!$A$3:$H$2025,5,FALSE),0)</f>
        <v>0</v>
      </c>
      <c r="F100" s="3">
        <f>IFERROR(VLOOKUP($A100,'Perfil de Riesgo '!$A$3:$H$2025,6,FALSE),0)</f>
        <v>0</v>
      </c>
      <c r="G100" s="3">
        <f>IFERROR(VLOOKUP($A100,'Perfil de Riesgo '!$A$3:$H$2025,7,FALSE),0)</f>
        <v>0</v>
      </c>
      <c r="H100" s="3">
        <f>IFERROR(VLOOKUP($A100,'Perfil de Riesgo '!$A$3:$H$2025,8,FALSE),0)</f>
        <v>0</v>
      </c>
    </row>
    <row r="101" spans="1:8" hidden="1" x14ac:dyDescent="0.25">
      <c r="A101" s="5">
        <v>121306</v>
      </c>
      <c r="B101" s="4" t="s">
        <v>1323</v>
      </c>
      <c r="C101" s="3">
        <f>IFERROR(VLOOKUP($A101,'Perfil de Riesgo '!$A$3:$H$2025,3,FALSE),0)</f>
        <v>0</v>
      </c>
      <c r="D101" s="3">
        <f>IFERROR(VLOOKUP($A101,'Perfil de Riesgo '!$A$3:$H$2025,4,FALSE),0)</f>
        <v>0</v>
      </c>
      <c r="E101" s="3">
        <f>IFERROR(VLOOKUP($A101,'Perfil de Riesgo '!$A$3:$H$2025,5,FALSE),0)</f>
        <v>0</v>
      </c>
      <c r="F101" s="3">
        <f>IFERROR(VLOOKUP($A101,'Perfil de Riesgo '!$A$3:$H$2025,6,FALSE),0)</f>
        <v>0</v>
      </c>
      <c r="G101" s="3">
        <f>IFERROR(VLOOKUP($A101,'Perfil de Riesgo '!$A$3:$H$2025,7,FALSE),0)</f>
        <v>0</v>
      </c>
      <c r="H101" s="3">
        <f>IFERROR(VLOOKUP($A101,'Perfil de Riesgo '!$A$3:$H$2025,8,FALSE),0)</f>
        <v>0</v>
      </c>
    </row>
    <row r="102" spans="1:8" hidden="1" x14ac:dyDescent="0.25">
      <c r="A102" s="5">
        <v>121307</v>
      </c>
      <c r="B102" s="4" t="s">
        <v>1322</v>
      </c>
      <c r="C102" s="3">
        <f>IFERROR(VLOOKUP($A102,'Perfil de Riesgo '!$A$3:$H$2025,3,FALSE),0)</f>
        <v>0</v>
      </c>
      <c r="D102" s="3">
        <f>IFERROR(VLOOKUP($A102,'Perfil de Riesgo '!$A$3:$H$2025,4,FALSE),0)</f>
        <v>0</v>
      </c>
      <c r="E102" s="3">
        <f>IFERROR(VLOOKUP($A102,'Perfil de Riesgo '!$A$3:$H$2025,5,FALSE),0)</f>
        <v>0</v>
      </c>
      <c r="F102" s="3">
        <f>IFERROR(VLOOKUP($A102,'Perfil de Riesgo '!$A$3:$H$2025,6,FALSE),0)</f>
        <v>0</v>
      </c>
      <c r="G102" s="3">
        <f>IFERROR(VLOOKUP($A102,'Perfil de Riesgo '!$A$3:$H$2025,7,FALSE),0)</f>
        <v>0</v>
      </c>
      <c r="H102" s="3">
        <f>IFERROR(VLOOKUP($A102,'Perfil de Riesgo '!$A$3:$H$2025,8,FALSE),0)</f>
        <v>0</v>
      </c>
    </row>
    <row r="103" spans="1:8" hidden="1" x14ac:dyDescent="0.25">
      <c r="A103" s="5">
        <v>121308</v>
      </c>
      <c r="B103" s="4" t="s">
        <v>1321</v>
      </c>
      <c r="C103" s="3">
        <f>IFERROR(VLOOKUP($A103,'Perfil de Riesgo '!$A$3:$H$2025,3,FALSE),0)</f>
        <v>0</v>
      </c>
      <c r="D103" s="3">
        <f>IFERROR(VLOOKUP($A103,'Perfil de Riesgo '!$A$3:$H$2025,4,FALSE),0)</f>
        <v>0</v>
      </c>
      <c r="E103" s="3">
        <f>IFERROR(VLOOKUP($A103,'Perfil de Riesgo '!$A$3:$H$2025,5,FALSE),0)</f>
        <v>0</v>
      </c>
      <c r="F103" s="3">
        <f>IFERROR(VLOOKUP($A103,'Perfil de Riesgo '!$A$3:$H$2025,6,FALSE),0)</f>
        <v>0</v>
      </c>
      <c r="G103" s="3">
        <f>IFERROR(VLOOKUP($A103,'Perfil de Riesgo '!$A$3:$H$2025,7,FALSE),0)</f>
        <v>0</v>
      </c>
      <c r="H103" s="3">
        <f>IFERROR(VLOOKUP($A103,'Perfil de Riesgo '!$A$3:$H$2025,8,FALSE),0)</f>
        <v>0</v>
      </c>
    </row>
    <row r="104" spans="1:8" hidden="1" x14ac:dyDescent="0.25">
      <c r="A104" s="5">
        <v>121309</v>
      </c>
      <c r="B104" s="4" t="s">
        <v>1320</v>
      </c>
      <c r="C104" s="3">
        <f>IFERROR(VLOOKUP($A104,'Perfil de Riesgo '!$A$3:$H$2025,3,FALSE),0)</f>
        <v>0</v>
      </c>
      <c r="D104" s="3">
        <f>IFERROR(VLOOKUP($A104,'Perfil de Riesgo '!$A$3:$H$2025,4,FALSE),0)</f>
        <v>0</v>
      </c>
      <c r="E104" s="3">
        <f>IFERROR(VLOOKUP($A104,'Perfil de Riesgo '!$A$3:$H$2025,5,FALSE),0)</f>
        <v>0</v>
      </c>
      <c r="F104" s="3">
        <f>IFERROR(VLOOKUP($A104,'Perfil de Riesgo '!$A$3:$H$2025,6,FALSE),0)</f>
        <v>0</v>
      </c>
      <c r="G104" s="3">
        <f>IFERROR(VLOOKUP($A104,'Perfil de Riesgo '!$A$3:$H$2025,7,FALSE),0)</f>
        <v>0</v>
      </c>
      <c r="H104" s="3">
        <f>IFERROR(VLOOKUP($A104,'Perfil de Riesgo '!$A$3:$H$2025,8,FALSE),0)</f>
        <v>0</v>
      </c>
    </row>
    <row r="105" spans="1:8" hidden="1" x14ac:dyDescent="0.25">
      <c r="A105" s="5">
        <v>121310</v>
      </c>
      <c r="B105" s="4" t="s">
        <v>1319</v>
      </c>
      <c r="C105" s="3">
        <f>IFERROR(VLOOKUP($A105,'Perfil de Riesgo '!$A$3:$H$2025,3,FALSE),0)</f>
        <v>0</v>
      </c>
      <c r="D105" s="3">
        <f>IFERROR(VLOOKUP($A105,'Perfil de Riesgo '!$A$3:$H$2025,4,FALSE),0)</f>
        <v>0</v>
      </c>
      <c r="E105" s="3">
        <f>IFERROR(VLOOKUP($A105,'Perfil de Riesgo '!$A$3:$H$2025,5,FALSE),0)</f>
        <v>0</v>
      </c>
      <c r="F105" s="3">
        <f>IFERROR(VLOOKUP($A105,'Perfil de Riesgo '!$A$3:$H$2025,6,FALSE),0)</f>
        <v>0</v>
      </c>
      <c r="G105" s="3">
        <f>IFERROR(VLOOKUP($A105,'Perfil de Riesgo '!$A$3:$H$2025,7,FALSE),0)</f>
        <v>0</v>
      </c>
      <c r="H105" s="3">
        <f>IFERROR(VLOOKUP($A105,'Perfil de Riesgo '!$A$3:$H$2025,8,FALSE),0)</f>
        <v>0</v>
      </c>
    </row>
    <row r="106" spans="1:8" hidden="1" x14ac:dyDescent="0.25">
      <c r="A106" s="5">
        <v>121311</v>
      </c>
      <c r="B106" s="4" t="s">
        <v>1318</v>
      </c>
      <c r="C106" s="3">
        <f>IFERROR(VLOOKUP($A106,'Perfil de Riesgo '!$A$3:$H$2025,3,FALSE),0)</f>
        <v>0</v>
      </c>
      <c r="D106" s="3">
        <f>IFERROR(VLOOKUP($A106,'Perfil de Riesgo '!$A$3:$H$2025,4,FALSE),0)</f>
        <v>0</v>
      </c>
      <c r="E106" s="3">
        <f>IFERROR(VLOOKUP($A106,'Perfil de Riesgo '!$A$3:$H$2025,5,FALSE),0)</f>
        <v>0</v>
      </c>
      <c r="F106" s="3">
        <f>IFERROR(VLOOKUP($A106,'Perfil de Riesgo '!$A$3:$H$2025,6,FALSE),0)</f>
        <v>0</v>
      </c>
      <c r="G106" s="3">
        <f>IFERROR(VLOOKUP($A106,'Perfil de Riesgo '!$A$3:$H$2025,7,FALSE),0)</f>
        <v>0</v>
      </c>
      <c r="H106" s="3">
        <f>IFERROR(VLOOKUP($A106,'Perfil de Riesgo '!$A$3:$H$2025,8,FALSE),0)</f>
        <v>0</v>
      </c>
    </row>
    <row r="107" spans="1:8" hidden="1" x14ac:dyDescent="0.25">
      <c r="A107" s="5">
        <v>121314</v>
      </c>
      <c r="B107" s="4" t="s">
        <v>1317</v>
      </c>
      <c r="C107" s="3">
        <f>IFERROR(VLOOKUP($A107,'Perfil de Riesgo '!$A$3:$H$2025,3,FALSE),0)</f>
        <v>0</v>
      </c>
      <c r="D107" s="3">
        <f>IFERROR(VLOOKUP($A107,'Perfil de Riesgo '!$A$3:$H$2025,4,FALSE),0)</f>
        <v>0</v>
      </c>
      <c r="E107" s="3">
        <f>IFERROR(VLOOKUP($A107,'Perfil de Riesgo '!$A$3:$H$2025,5,FALSE),0)</f>
        <v>0</v>
      </c>
      <c r="F107" s="3">
        <f>IFERROR(VLOOKUP($A107,'Perfil de Riesgo '!$A$3:$H$2025,6,FALSE),0)</f>
        <v>0</v>
      </c>
      <c r="G107" s="3">
        <f>IFERROR(VLOOKUP($A107,'Perfil de Riesgo '!$A$3:$H$2025,7,FALSE),0)</f>
        <v>0</v>
      </c>
      <c r="H107" s="3">
        <f>IFERROR(VLOOKUP($A107,'Perfil de Riesgo '!$A$3:$H$2025,8,FALSE),0)</f>
        <v>0</v>
      </c>
    </row>
    <row r="108" spans="1:8" hidden="1" x14ac:dyDescent="0.25">
      <c r="A108" s="5">
        <v>121315</v>
      </c>
      <c r="B108" s="4" t="s">
        <v>1316</v>
      </c>
      <c r="C108" s="3">
        <f>IFERROR(VLOOKUP($A108,'Perfil de Riesgo '!$A$3:$H$2025,3,FALSE),0)</f>
        <v>0</v>
      </c>
      <c r="D108" s="3">
        <f>IFERROR(VLOOKUP($A108,'Perfil de Riesgo '!$A$3:$H$2025,4,FALSE),0)</f>
        <v>0</v>
      </c>
      <c r="E108" s="3">
        <f>IFERROR(VLOOKUP($A108,'Perfil de Riesgo '!$A$3:$H$2025,5,FALSE),0)</f>
        <v>0</v>
      </c>
      <c r="F108" s="3">
        <f>IFERROR(VLOOKUP($A108,'Perfil de Riesgo '!$A$3:$H$2025,6,FALSE),0)</f>
        <v>0</v>
      </c>
      <c r="G108" s="3">
        <f>IFERROR(VLOOKUP($A108,'Perfil de Riesgo '!$A$3:$H$2025,7,FALSE),0)</f>
        <v>0</v>
      </c>
      <c r="H108" s="3">
        <f>IFERROR(VLOOKUP($A108,'Perfil de Riesgo '!$A$3:$H$2025,8,FALSE),0)</f>
        <v>0</v>
      </c>
    </row>
    <row r="109" spans="1:8" hidden="1" x14ac:dyDescent="0.25">
      <c r="A109" s="5">
        <v>121316</v>
      </c>
      <c r="B109" s="4" t="s">
        <v>1315</v>
      </c>
      <c r="C109" s="3">
        <f>IFERROR(VLOOKUP($A109,'Perfil de Riesgo '!$A$3:$H$2025,3,FALSE),0)</f>
        <v>0</v>
      </c>
      <c r="D109" s="3">
        <f>IFERROR(VLOOKUP($A109,'Perfil de Riesgo '!$A$3:$H$2025,4,FALSE),0)</f>
        <v>0</v>
      </c>
      <c r="E109" s="3">
        <f>IFERROR(VLOOKUP($A109,'Perfil de Riesgo '!$A$3:$H$2025,5,FALSE),0)</f>
        <v>0</v>
      </c>
      <c r="F109" s="3">
        <f>IFERROR(VLOOKUP($A109,'Perfil de Riesgo '!$A$3:$H$2025,6,FALSE),0)</f>
        <v>0</v>
      </c>
      <c r="G109" s="3">
        <f>IFERROR(VLOOKUP($A109,'Perfil de Riesgo '!$A$3:$H$2025,7,FALSE),0)</f>
        <v>0</v>
      </c>
      <c r="H109" s="3">
        <f>IFERROR(VLOOKUP($A109,'Perfil de Riesgo '!$A$3:$H$2025,8,FALSE),0)</f>
        <v>0</v>
      </c>
    </row>
    <row r="110" spans="1:8" hidden="1" x14ac:dyDescent="0.25">
      <c r="A110" s="5">
        <v>121317</v>
      </c>
      <c r="B110" s="4" t="s">
        <v>1314</v>
      </c>
      <c r="C110" s="3">
        <f>IFERROR(VLOOKUP($A110,'Perfil de Riesgo '!$A$3:$H$2025,3,FALSE),0)</f>
        <v>0</v>
      </c>
      <c r="D110" s="3">
        <f>IFERROR(VLOOKUP($A110,'Perfil de Riesgo '!$A$3:$H$2025,4,FALSE),0)</f>
        <v>0</v>
      </c>
      <c r="E110" s="3">
        <f>IFERROR(VLOOKUP($A110,'Perfil de Riesgo '!$A$3:$H$2025,5,FALSE),0)</f>
        <v>0</v>
      </c>
      <c r="F110" s="3">
        <f>IFERROR(VLOOKUP($A110,'Perfil de Riesgo '!$A$3:$H$2025,6,FALSE),0)</f>
        <v>0</v>
      </c>
      <c r="G110" s="3">
        <f>IFERROR(VLOOKUP($A110,'Perfil de Riesgo '!$A$3:$H$2025,7,FALSE),0)</f>
        <v>0</v>
      </c>
      <c r="H110" s="3">
        <f>IFERROR(VLOOKUP($A110,'Perfil de Riesgo '!$A$3:$H$2025,8,FALSE),0)</f>
        <v>0</v>
      </c>
    </row>
    <row r="111" spans="1:8" hidden="1" x14ac:dyDescent="0.25">
      <c r="A111" s="5">
        <v>121318</v>
      </c>
      <c r="B111" s="4" t="s">
        <v>1313</v>
      </c>
      <c r="C111" s="3">
        <f>IFERROR(VLOOKUP($A111,'Perfil de Riesgo '!$A$3:$H$2025,3,FALSE),0)</f>
        <v>0</v>
      </c>
      <c r="D111" s="3">
        <f>IFERROR(VLOOKUP($A111,'Perfil de Riesgo '!$A$3:$H$2025,4,FALSE),0)</f>
        <v>0</v>
      </c>
      <c r="E111" s="3">
        <f>IFERROR(VLOOKUP($A111,'Perfil de Riesgo '!$A$3:$H$2025,5,FALSE),0)</f>
        <v>0</v>
      </c>
      <c r="F111" s="3">
        <f>IFERROR(VLOOKUP($A111,'Perfil de Riesgo '!$A$3:$H$2025,6,FALSE),0)</f>
        <v>0</v>
      </c>
      <c r="G111" s="3">
        <f>IFERROR(VLOOKUP($A111,'Perfil de Riesgo '!$A$3:$H$2025,7,FALSE),0)</f>
        <v>0</v>
      </c>
      <c r="H111" s="3">
        <f>IFERROR(VLOOKUP($A111,'Perfil de Riesgo '!$A$3:$H$2025,8,FALSE),0)</f>
        <v>0</v>
      </c>
    </row>
    <row r="112" spans="1:8" hidden="1" x14ac:dyDescent="0.25">
      <c r="A112" s="5">
        <v>121342</v>
      </c>
      <c r="B112" s="4" t="s">
        <v>1312</v>
      </c>
      <c r="C112" s="3">
        <f>IFERROR(VLOOKUP($A112,'Perfil de Riesgo '!$A$3:$H$2025,3,FALSE),0)</f>
        <v>0</v>
      </c>
      <c r="D112" s="3">
        <f>IFERROR(VLOOKUP($A112,'Perfil de Riesgo '!$A$3:$H$2025,4,FALSE),0)</f>
        <v>0</v>
      </c>
      <c r="E112" s="3">
        <f>IFERROR(VLOOKUP($A112,'Perfil de Riesgo '!$A$3:$H$2025,5,FALSE),0)</f>
        <v>0</v>
      </c>
      <c r="F112" s="3">
        <f>IFERROR(VLOOKUP($A112,'Perfil de Riesgo '!$A$3:$H$2025,6,FALSE),0)</f>
        <v>0</v>
      </c>
      <c r="G112" s="3">
        <f>IFERROR(VLOOKUP($A112,'Perfil de Riesgo '!$A$3:$H$2025,7,FALSE),0)</f>
        <v>0</v>
      </c>
      <c r="H112" s="3">
        <f>IFERROR(VLOOKUP($A112,'Perfil de Riesgo '!$A$3:$H$2025,8,FALSE),0)</f>
        <v>0</v>
      </c>
    </row>
    <row r="113" spans="1:8" hidden="1" x14ac:dyDescent="0.25">
      <c r="A113" s="5">
        <v>121395</v>
      </c>
      <c r="B113" s="4" t="s">
        <v>1311</v>
      </c>
      <c r="C113" s="3">
        <f>IFERROR(VLOOKUP($A113,'Perfil de Riesgo '!$A$3:$H$2025,3,FALSE),0)</f>
        <v>0</v>
      </c>
      <c r="D113" s="3">
        <f>IFERROR(VLOOKUP($A113,'Perfil de Riesgo '!$A$3:$H$2025,4,FALSE),0)</f>
        <v>0</v>
      </c>
      <c r="E113" s="3">
        <f>IFERROR(VLOOKUP($A113,'Perfil de Riesgo '!$A$3:$H$2025,5,FALSE),0)</f>
        <v>0</v>
      </c>
      <c r="F113" s="3">
        <f>IFERROR(VLOOKUP($A113,'Perfil de Riesgo '!$A$3:$H$2025,6,FALSE),0)</f>
        <v>0</v>
      </c>
      <c r="G113" s="3">
        <f>IFERROR(VLOOKUP($A113,'Perfil de Riesgo '!$A$3:$H$2025,7,FALSE),0)</f>
        <v>0</v>
      </c>
      <c r="H113" s="3">
        <f>IFERROR(VLOOKUP($A113,'Perfil de Riesgo '!$A$3:$H$2025,8,FALSE),0)</f>
        <v>0</v>
      </c>
    </row>
    <row r="114" spans="1:8" hidden="1" x14ac:dyDescent="0.25">
      <c r="A114" s="5">
        <v>121399</v>
      </c>
      <c r="B114" s="4" t="s">
        <v>1358</v>
      </c>
      <c r="C114" s="3">
        <f>IFERROR(VLOOKUP($A114,'Perfil de Riesgo '!$A$3:$H$2025,3,FALSE),0)</f>
        <v>0</v>
      </c>
      <c r="D114" s="3">
        <f>IFERROR(VLOOKUP($A114,'Perfil de Riesgo '!$A$3:$H$2025,4,FALSE),0)</f>
        <v>0</v>
      </c>
      <c r="E114" s="3">
        <f>IFERROR(VLOOKUP($A114,'Perfil de Riesgo '!$A$3:$H$2025,5,FALSE),0)</f>
        <v>0</v>
      </c>
      <c r="F114" s="3">
        <f>IFERROR(VLOOKUP($A114,'Perfil de Riesgo '!$A$3:$H$2025,6,FALSE),0)</f>
        <v>0</v>
      </c>
      <c r="G114" s="3">
        <f>IFERROR(VLOOKUP($A114,'Perfil de Riesgo '!$A$3:$H$2025,7,FALSE),0)</f>
        <v>0</v>
      </c>
      <c r="H114" s="3">
        <f>IFERROR(VLOOKUP($A114,'Perfil de Riesgo '!$A$3:$H$2025,8,FALSE),0)</f>
        <v>0</v>
      </c>
    </row>
    <row r="115" spans="1:8" hidden="1" x14ac:dyDescent="0.25">
      <c r="A115" s="5">
        <v>121600</v>
      </c>
      <c r="B115" s="4" t="s">
        <v>1357</v>
      </c>
      <c r="C115" s="3">
        <f>IFERROR(VLOOKUP($A115,'Perfil de Riesgo '!$A$3:$H$2025,3,FALSE),0)</f>
        <v>0</v>
      </c>
      <c r="D115" s="3">
        <f>IFERROR(VLOOKUP($A115,'Perfil de Riesgo '!$A$3:$H$2025,4,FALSE),0)</f>
        <v>0</v>
      </c>
      <c r="E115" s="3">
        <f>IFERROR(VLOOKUP($A115,'Perfil de Riesgo '!$A$3:$H$2025,5,FALSE),0)</f>
        <v>0</v>
      </c>
      <c r="F115" s="3">
        <f>IFERROR(VLOOKUP($A115,'Perfil de Riesgo '!$A$3:$H$2025,6,FALSE),0)</f>
        <v>0</v>
      </c>
      <c r="G115" s="3">
        <f>IFERROR(VLOOKUP($A115,'Perfil de Riesgo '!$A$3:$H$2025,7,FALSE),0)</f>
        <v>0</v>
      </c>
      <c r="H115" s="3">
        <f>IFERROR(VLOOKUP($A115,'Perfil de Riesgo '!$A$3:$H$2025,8,FALSE),0)</f>
        <v>0</v>
      </c>
    </row>
    <row r="116" spans="1:8" hidden="1" x14ac:dyDescent="0.25">
      <c r="A116" s="5">
        <v>121601</v>
      </c>
      <c r="B116" s="4" t="s">
        <v>1294</v>
      </c>
      <c r="C116" s="3">
        <f>IFERROR(VLOOKUP($A116,'Perfil de Riesgo '!$A$3:$H$2025,3,FALSE),0)</f>
        <v>0</v>
      </c>
      <c r="D116" s="3">
        <f>IFERROR(VLOOKUP($A116,'Perfil de Riesgo '!$A$3:$H$2025,4,FALSE),0)</f>
        <v>0</v>
      </c>
      <c r="E116" s="3">
        <f>IFERROR(VLOOKUP($A116,'Perfil de Riesgo '!$A$3:$H$2025,5,FALSE),0)</f>
        <v>0</v>
      </c>
      <c r="F116" s="3">
        <f>IFERROR(VLOOKUP($A116,'Perfil de Riesgo '!$A$3:$H$2025,6,FALSE),0)</f>
        <v>0</v>
      </c>
      <c r="G116" s="3">
        <f>IFERROR(VLOOKUP($A116,'Perfil de Riesgo '!$A$3:$H$2025,7,FALSE),0)</f>
        <v>0</v>
      </c>
      <c r="H116" s="3">
        <f>IFERROR(VLOOKUP($A116,'Perfil de Riesgo '!$A$3:$H$2025,8,FALSE),0)</f>
        <v>0</v>
      </c>
    </row>
    <row r="117" spans="1:8" hidden="1" x14ac:dyDescent="0.25">
      <c r="A117" s="5">
        <v>121602</v>
      </c>
      <c r="B117" s="4" t="s">
        <v>1293</v>
      </c>
      <c r="C117" s="3">
        <f>IFERROR(VLOOKUP($A117,'Perfil de Riesgo '!$A$3:$H$2025,3,FALSE),0)</f>
        <v>0</v>
      </c>
      <c r="D117" s="3">
        <f>IFERROR(VLOOKUP($A117,'Perfil de Riesgo '!$A$3:$H$2025,4,FALSE),0)</f>
        <v>0</v>
      </c>
      <c r="E117" s="3">
        <f>IFERROR(VLOOKUP($A117,'Perfil de Riesgo '!$A$3:$H$2025,5,FALSE),0)</f>
        <v>0</v>
      </c>
      <c r="F117" s="3">
        <f>IFERROR(VLOOKUP($A117,'Perfil de Riesgo '!$A$3:$H$2025,6,FALSE),0)</f>
        <v>0</v>
      </c>
      <c r="G117" s="3">
        <f>IFERROR(VLOOKUP($A117,'Perfil de Riesgo '!$A$3:$H$2025,7,FALSE),0)</f>
        <v>0</v>
      </c>
      <c r="H117" s="3">
        <f>IFERROR(VLOOKUP($A117,'Perfil de Riesgo '!$A$3:$H$2025,8,FALSE),0)</f>
        <v>0</v>
      </c>
    </row>
    <row r="118" spans="1:8" hidden="1" x14ac:dyDescent="0.25">
      <c r="A118" s="5">
        <v>121604</v>
      </c>
      <c r="B118" s="4" t="s">
        <v>1292</v>
      </c>
      <c r="C118" s="3">
        <f>IFERROR(VLOOKUP($A118,'Perfil de Riesgo '!$A$3:$H$2025,3,FALSE),0)</f>
        <v>0</v>
      </c>
      <c r="D118" s="3">
        <f>IFERROR(VLOOKUP($A118,'Perfil de Riesgo '!$A$3:$H$2025,4,FALSE),0)</f>
        <v>0</v>
      </c>
      <c r="E118" s="3">
        <f>IFERROR(VLOOKUP($A118,'Perfil de Riesgo '!$A$3:$H$2025,5,FALSE),0)</f>
        <v>0</v>
      </c>
      <c r="F118" s="3">
        <f>IFERROR(VLOOKUP($A118,'Perfil de Riesgo '!$A$3:$H$2025,6,FALSE),0)</f>
        <v>0</v>
      </c>
      <c r="G118" s="3">
        <f>IFERROR(VLOOKUP($A118,'Perfil de Riesgo '!$A$3:$H$2025,7,FALSE),0)</f>
        <v>0</v>
      </c>
      <c r="H118" s="3">
        <f>IFERROR(VLOOKUP($A118,'Perfil de Riesgo '!$A$3:$H$2025,8,FALSE),0)</f>
        <v>0</v>
      </c>
    </row>
    <row r="119" spans="1:8" hidden="1" x14ac:dyDescent="0.25">
      <c r="A119" s="5">
        <v>121608</v>
      </c>
      <c r="B119" s="4" t="s">
        <v>1305</v>
      </c>
      <c r="C119" s="3">
        <f>IFERROR(VLOOKUP($A119,'Perfil de Riesgo '!$A$3:$H$2025,3,FALSE),0)</f>
        <v>0</v>
      </c>
      <c r="D119" s="3">
        <f>IFERROR(VLOOKUP($A119,'Perfil de Riesgo '!$A$3:$H$2025,4,FALSE),0)</f>
        <v>0</v>
      </c>
      <c r="E119" s="3">
        <f>IFERROR(VLOOKUP($A119,'Perfil de Riesgo '!$A$3:$H$2025,5,FALSE),0)</f>
        <v>0</v>
      </c>
      <c r="F119" s="3">
        <f>IFERROR(VLOOKUP($A119,'Perfil de Riesgo '!$A$3:$H$2025,6,FALSE),0)</f>
        <v>0</v>
      </c>
      <c r="G119" s="3">
        <f>IFERROR(VLOOKUP($A119,'Perfil de Riesgo '!$A$3:$H$2025,7,FALSE),0)</f>
        <v>0</v>
      </c>
      <c r="H119" s="3">
        <f>IFERROR(VLOOKUP($A119,'Perfil de Riesgo '!$A$3:$H$2025,8,FALSE),0)</f>
        <v>0</v>
      </c>
    </row>
    <row r="120" spans="1:8" hidden="1" x14ac:dyDescent="0.25">
      <c r="A120" s="5">
        <v>121609</v>
      </c>
      <c r="B120" s="4" t="s">
        <v>1356</v>
      </c>
      <c r="C120" s="3">
        <f>IFERROR(VLOOKUP($A120,'Perfil de Riesgo '!$A$3:$H$2025,3,FALSE),0)</f>
        <v>0</v>
      </c>
      <c r="D120" s="3">
        <f>IFERROR(VLOOKUP($A120,'Perfil de Riesgo '!$A$3:$H$2025,4,FALSE),0)</f>
        <v>0</v>
      </c>
      <c r="E120" s="3">
        <f>IFERROR(VLOOKUP($A120,'Perfil de Riesgo '!$A$3:$H$2025,5,FALSE),0)</f>
        <v>0</v>
      </c>
      <c r="F120" s="3">
        <f>IFERROR(VLOOKUP($A120,'Perfil de Riesgo '!$A$3:$H$2025,6,FALSE),0)</f>
        <v>0</v>
      </c>
      <c r="G120" s="3">
        <f>IFERROR(VLOOKUP($A120,'Perfil de Riesgo '!$A$3:$H$2025,7,FALSE),0)</f>
        <v>0</v>
      </c>
      <c r="H120" s="3">
        <f>IFERROR(VLOOKUP($A120,'Perfil de Riesgo '!$A$3:$H$2025,8,FALSE),0)</f>
        <v>0</v>
      </c>
    </row>
    <row r="121" spans="1:8" hidden="1" x14ac:dyDescent="0.25">
      <c r="A121" s="5">
        <v>121610</v>
      </c>
      <c r="B121" s="4" t="s">
        <v>1355</v>
      </c>
      <c r="C121" s="3">
        <f>IFERROR(VLOOKUP($A121,'Perfil de Riesgo '!$A$3:$H$2025,3,FALSE),0)</f>
        <v>0</v>
      </c>
      <c r="D121" s="3">
        <f>IFERROR(VLOOKUP($A121,'Perfil de Riesgo '!$A$3:$H$2025,4,FALSE),0)</f>
        <v>0</v>
      </c>
      <c r="E121" s="3">
        <f>IFERROR(VLOOKUP($A121,'Perfil de Riesgo '!$A$3:$H$2025,5,FALSE),0)</f>
        <v>0</v>
      </c>
      <c r="F121" s="3">
        <f>IFERROR(VLOOKUP($A121,'Perfil de Riesgo '!$A$3:$H$2025,6,FALSE),0)</f>
        <v>0</v>
      </c>
      <c r="G121" s="3">
        <f>IFERROR(VLOOKUP($A121,'Perfil de Riesgo '!$A$3:$H$2025,7,FALSE),0)</f>
        <v>0</v>
      </c>
      <c r="H121" s="3">
        <f>IFERROR(VLOOKUP($A121,'Perfil de Riesgo '!$A$3:$H$2025,8,FALSE),0)</f>
        <v>0</v>
      </c>
    </row>
    <row r="122" spans="1:8" hidden="1" x14ac:dyDescent="0.25">
      <c r="A122" s="5">
        <v>121695</v>
      </c>
      <c r="B122" s="4" t="s">
        <v>1311</v>
      </c>
      <c r="C122" s="3">
        <f>IFERROR(VLOOKUP($A122,'Perfil de Riesgo '!$A$3:$H$2025,3,FALSE),0)</f>
        <v>0</v>
      </c>
      <c r="D122" s="3">
        <f>IFERROR(VLOOKUP($A122,'Perfil de Riesgo '!$A$3:$H$2025,4,FALSE),0)</f>
        <v>0</v>
      </c>
      <c r="E122" s="3">
        <f>IFERROR(VLOOKUP($A122,'Perfil de Riesgo '!$A$3:$H$2025,5,FALSE),0)</f>
        <v>0</v>
      </c>
      <c r="F122" s="3">
        <f>IFERROR(VLOOKUP($A122,'Perfil de Riesgo '!$A$3:$H$2025,6,FALSE),0)</f>
        <v>0</v>
      </c>
      <c r="G122" s="3">
        <f>IFERROR(VLOOKUP($A122,'Perfil de Riesgo '!$A$3:$H$2025,7,FALSE),0)</f>
        <v>0</v>
      </c>
      <c r="H122" s="3">
        <f>IFERROR(VLOOKUP($A122,'Perfil de Riesgo '!$A$3:$H$2025,8,FALSE),0)</f>
        <v>0</v>
      </c>
    </row>
    <row r="123" spans="1:8" hidden="1" x14ac:dyDescent="0.25">
      <c r="A123" s="5">
        <v>121699</v>
      </c>
      <c r="B123" s="4" t="s">
        <v>1354</v>
      </c>
      <c r="C123" s="3">
        <f>IFERROR(VLOOKUP($A123,'Perfil de Riesgo '!$A$3:$H$2025,3,FALSE),0)</f>
        <v>0</v>
      </c>
      <c r="D123" s="3">
        <f>IFERROR(VLOOKUP($A123,'Perfil de Riesgo '!$A$3:$H$2025,4,FALSE),0)</f>
        <v>0</v>
      </c>
      <c r="E123" s="3">
        <f>IFERROR(VLOOKUP($A123,'Perfil de Riesgo '!$A$3:$H$2025,5,FALSE),0)</f>
        <v>0</v>
      </c>
      <c r="F123" s="3">
        <f>IFERROR(VLOOKUP($A123,'Perfil de Riesgo '!$A$3:$H$2025,6,FALSE),0)</f>
        <v>0</v>
      </c>
      <c r="G123" s="3">
        <f>IFERROR(VLOOKUP($A123,'Perfil de Riesgo '!$A$3:$H$2025,7,FALSE),0)</f>
        <v>0</v>
      </c>
      <c r="H123" s="3">
        <f>IFERROR(VLOOKUP($A123,'Perfil de Riesgo '!$A$3:$H$2025,8,FALSE),0)</f>
        <v>0</v>
      </c>
    </row>
    <row r="124" spans="1:8" hidden="1" x14ac:dyDescent="0.25">
      <c r="A124" s="5">
        <v>121800</v>
      </c>
      <c r="B124" s="4" t="s">
        <v>1353</v>
      </c>
      <c r="C124" s="3">
        <f>IFERROR(VLOOKUP($A124,'Perfil de Riesgo '!$A$3:$H$2025,3,FALSE),0)</f>
        <v>0</v>
      </c>
      <c r="D124" s="3">
        <f>IFERROR(VLOOKUP($A124,'Perfil de Riesgo '!$A$3:$H$2025,4,FALSE),0)</f>
        <v>0</v>
      </c>
      <c r="E124" s="3">
        <f>IFERROR(VLOOKUP($A124,'Perfil de Riesgo '!$A$3:$H$2025,5,FALSE),0)</f>
        <v>0</v>
      </c>
      <c r="F124" s="3">
        <f>IFERROR(VLOOKUP($A124,'Perfil de Riesgo '!$A$3:$H$2025,6,FALSE),0)</f>
        <v>0</v>
      </c>
      <c r="G124" s="3">
        <f>IFERROR(VLOOKUP($A124,'Perfil de Riesgo '!$A$3:$H$2025,7,FALSE),0)</f>
        <v>0</v>
      </c>
      <c r="H124" s="3">
        <f>IFERROR(VLOOKUP($A124,'Perfil de Riesgo '!$A$3:$H$2025,8,FALSE),0)</f>
        <v>0</v>
      </c>
    </row>
    <row r="125" spans="1:8" hidden="1" x14ac:dyDescent="0.25">
      <c r="A125" s="5">
        <v>121801</v>
      </c>
      <c r="B125" s="4" t="s">
        <v>1350</v>
      </c>
      <c r="C125" s="3">
        <f>IFERROR(VLOOKUP($A125,'Perfil de Riesgo '!$A$3:$H$2025,3,FALSE),0)</f>
        <v>0</v>
      </c>
      <c r="D125" s="3">
        <f>IFERROR(VLOOKUP($A125,'Perfil de Riesgo '!$A$3:$H$2025,4,FALSE),0)</f>
        <v>0</v>
      </c>
      <c r="E125" s="3">
        <f>IFERROR(VLOOKUP($A125,'Perfil de Riesgo '!$A$3:$H$2025,5,FALSE),0)</f>
        <v>0</v>
      </c>
      <c r="F125" s="3">
        <f>IFERROR(VLOOKUP($A125,'Perfil de Riesgo '!$A$3:$H$2025,6,FALSE),0)</f>
        <v>0</v>
      </c>
      <c r="G125" s="3">
        <f>IFERROR(VLOOKUP($A125,'Perfil de Riesgo '!$A$3:$H$2025,7,FALSE),0)</f>
        <v>0</v>
      </c>
      <c r="H125" s="3">
        <f>IFERROR(VLOOKUP($A125,'Perfil de Riesgo '!$A$3:$H$2025,8,FALSE),0)</f>
        <v>0</v>
      </c>
    </row>
    <row r="126" spans="1:8" hidden="1" x14ac:dyDescent="0.25">
      <c r="A126" s="5">
        <v>121802</v>
      </c>
      <c r="B126" s="4" t="s">
        <v>1349</v>
      </c>
      <c r="C126" s="3">
        <f>IFERROR(VLOOKUP($A126,'Perfil de Riesgo '!$A$3:$H$2025,3,FALSE),0)</f>
        <v>0</v>
      </c>
      <c r="D126" s="3">
        <f>IFERROR(VLOOKUP($A126,'Perfil de Riesgo '!$A$3:$H$2025,4,FALSE),0)</f>
        <v>0</v>
      </c>
      <c r="E126" s="3">
        <f>IFERROR(VLOOKUP($A126,'Perfil de Riesgo '!$A$3:$H$2025,5,FALSE),0)</f>
        <v>0</v>
      </c>
      <c r="F126" s="3">
        <f>IFERROR(VLOOKUP($A126,'Perfil de Riesgo '!$A$3:$H$2025,6,FALSE),0)</f>
        <v>0</v>
      </c>
      <c r="G126" s="3">
        <f>IFERROR(VLOOKUP($A126,'Perfil de Riesgo '!$A$3:$H$2025,7,FALSE),0)</f>
        <v>0</v>
      </c>
      <c r="H126" s="3">
        <f>IFERROR(VLOOKUP($A126,'Perfil de Riesgo '!$A$3:$H$2025,8,FALSE),0)</f>
        <v>0</v>
      </c>
    </row>
    <row r="127" spans="1:8" hidden="1" x14ac:dyDescent="0.25">
      <c r="A127" s="5">
        <v>121803</v>
      </c>
      <c r="B127" s="4" t="s">
        <v>1348</v>
      </c>
      <c r="C127" s="3">
        <f>IFERROR(VLOOKUP($A127,'Perfil de Riesgo '!$A$3:$H$2025,3,FALSE),0)</f>
        <v>0</v>
      </c>
      <c r="D127" s="3">
        <f>IFERROR(VLOOKUP($A127,'Perfil de Riesgo '!$A$3:$H$2025,4,FALSE),0)</f>
        <v>0</v>
      </c>
      <c r="E127" s="3">
        <f>IFERROR(VLOOKUP($A127,'Perfil de Riesgo '!$A$3:$H$2025,5,FALSE),0)</f>
        <v>0</v>
      </c>
      <c r="F127" s="3">
        <f>IFERROR(VLOOKUP($A127,'Perfil de Riesgo '!$A$3:$H$2025,6,FALSE),0)</f>
        <v>0</v>
      </c>
      <c r="G127" s="3">
        <f>IFERROR(VLOOKUP($A127,'Perfil de Riesgo '!$A$3:$H$2025,7,FALSE),0)</f>
        <v>0</v>
      </c>
      <c r="H127" s="3">
        <f>IFERROR(VLOOKUP($A127,'Perfil de Riesgo '!$A$3:$H$2025,8,FALSE),0)</f>
        <v>0</v>
      </c>
    </row>
    <row r="128" spans="1:8" hidden="1" x14ac:dyDescent="0.25">
      <c r="A128" s="5">
        <v>121899</v>
      </c>
      <c r="B128" s="4" t="s">
        <v>1352</v>
      </c>
      <c r="C128" s="3">
        <f>IFERROR(VLOOKUP($A128,'Perfil de Riesgo '!$A$3:$H$2025,3,FALSE),0)</f>
        <v>0</v>
      </c>
      <c r="D128" s="3">
        <f>IFERROR(VLOOKUP($A128,'Perfil de Riesgo '!$A$3:$H$2025,4,FALSE),0)</f>
        <v>0</v>
      </c>
      <c r="E128" s="3">
        <f>IFERROR(VLOOKUP($A128,'Perfil de Riesgo '!$A$3:$H$2025,5,FALSE),0)</f>
        <v>0</v>
      </c>
      <c r="F128" s="3">
        <f>IFERROR(VLOOKUP($A128,'Perfil de Riesgo '!$A$3:$H$2025,6,FALSE),0)</f>
        <v>0</v>
      </c>
      <c r="G128" s="3">
        <f>IFERROR(VLOOKUP($A128,'Perfil de Riesgo '!$A$3:$H$2025,7,FALSE),0)</f>
        <v>0</v>
      </c>
      <c r="H128" s="3">
        <f>IFERROR(VLOOKUP($A128,'Perfil de Riesgo '!$A$3:$H$2025,8,FALSE),0)</f>
        <v>0</v>
      </c>
    </row>
    <row r="129" spans="1:8" hidden="1" x14ac:dyDescent="0.25">
      <c r="A129" s="5">
        <v>122000</v>
      </c>
      <c r="B129" s="4" t="s">
        <v>1351</v>
      </c>
      <c r="C129" s="3">
        <f>IFERROR(VLOOKUP($A129,'Perfil de Riesgo '!$A$3:$H$2025,3,FALSE),0)</f>
        <v>0</v>
      </c>
      <c r="D129" s="3">
        <f>IFERROR(VLOOKUP($A129,'Perfil de Riesgo '!$A$3:$H$2025,4,FALSE),0)</f>
        <v>0</v>
      </c>
      <c r="E129" s="3">
        <f>IFERROR(VLOOKUP($A129,'Perfil de Riesgo '!$A$3:$H$2025,5,FALSE),0)</f>
        <v>0</v>
      </c>
      <c r="F129" s="3">
        <f>IFERROR(VLOOKUP($A129,'Perfil de Riesgo '!$A$3:$H$2025,6,FALSE),0)</f>
        <v>0</v>
      </c>
      <c r="G129" s="3">
        <f>IFERROR(VLOOKUP($A129,'Perfil de Riesgo '!$A$3:$H$2025,7,FALSE),0)</f>
        <v>0</v>
      </c>
      <c r="H129" s="3">
        <f>IFERROR(VLOOKUP($A129,'Perfil de Riesgo '!$A$3:$H$2025,8,FALSE),0)</f>
        <v>0</v>
      </c>
    </row>
    <row r="130" spans="1:8" hidden="1" x14ac:dyDescent="0.25">
      <c r="A130" s="5">
        <v>122001</v>
      </c>
      <c r="B130" s="4" t="s">
        <v>1350</v>
      </c>
      <c r="C130" s="3">
        <f>IFERROR(VLOOKUP($A130,'Perfil de Riesgo '!$A$3:$H$2025,3,FALSE),0)</f>
        <v>0</v>
      </c>
      <c r="D130" s="3">
        <f>IFERROR(VLOOKUP($A130,'Perfil de Riesgo '!$A$3:$H$2025,4,FALSE),0)</f>
        <v>0</v>
      </c>
      <c r="E130" s="3">
        <f>IFERROR(VLOOKUP($A130,'Perfil de Riesgo '!$A$3:$H$2025,5,FALSE),0)</f>
        <v>0</v>
      </c>
      <c r="F130" s="3">
        <f>IFERROR(VLOOKUP($A130,'Perfil de Riesgo '!$A$3:$H$2025,6,FALSE),0)</f>
        <v>0</v>
      </c>
      <c r="G130" s="3">
        <f>IFERROR(VLOOKUP($A130,'Perfil de Riesgo '!$A$3:$H$2025,7,FALSE),0)</f>
        <v>0</v>
      </c>
      <c r="H130" s="3">
        <f>IFERROR(VLOOKUP($A130,'Perfil de Riesgo '!$A$3:$H$2025,8,FALSE),0)</f>
        <v>0</v>
      </c>
    </row>
    <row r="131" spans="1:8" hidden="1" x14ac:dyDescent="0.25">
      <c r="A131" s="5">
        <v>122002</v>
      </c>
      <c r="B131" s="4" t="s">
        <v>1349</v>
      </c>
      <c r="C131" s="3">
        <f>IFERROR(VLOOKUP($A131,'Perfil de Riesgo '!$A$3:$H$2025,3,FALSE),0)</f>
        <v>0</v>
      </c>
      <c r="D131" s="3">
        <f>IFERROR(VLOOKUP($A131,'Perfil de Riesgo '!$A$3:$H$2025,4,FALSE),0)</f>
        <v>0</v>
      </c>
      <c r="E131" s="3">
        <f>IFERROR(VLOOKUP($A131,'Perfil de Riesgo '!$A$3:$H$2025,5,FALSE),0)</f>
        <v>0</v>
      </c>
      <c r="F131" s="3">
        <f>IFERROR(VLOOKUP($A131,'Perfil de Riesgo '!$A$3:$H$2025,6,FALSE),0)</f>
        <v>0</v>
      </c>
      <c r="G131" s="3">
        <f>IFERROR(VLOOKUP($A131,'Perfil de Riesgo '!$A$3:$H$2025,7,FALSE),0)</f>
        <v>0</v>
      </c>
      <c r="H131" s="3">
        <f>IFERROR(VLOOKUP($A131,'Perfil de Riesgo '!$A$3:$H$2025,8,FALSE),0)</f>
        <v>0</v>
      </c>
    </row>
    <row r="132" spans="1:8" hidden="1" x14ac:dyDescent="0.25">
      <c r="A132" s="5">
        <v>122003</v>
      </c>
      <c r="B132" s="4" t="s">
        <v>1348</v>
      </c>
      <c r="C132" s="3">
        <f>IFERROR(VLOOKUP($A132,'Perfil de Riesgo '!$A$3:$H$2025,3,FALSE),0)</f>
        <v>0</v>
      </c>
      <c r="D132" s="3">
        <f>IFERROR(VLOOKUP($A132,'Perfil de Riesgo '!$A$3:$H$2025,4,FALSE),0)</f>
        <v>0</v>
      </c>
      <c r="E132" s="3">
        <f>IFERROR(VLOOKUP($A132,'Perfil de Riesgo '!$A$3:$H$2025,5,FALSE),0)</f>
        <v>0</v>
      </c>
      <c r="F132" s="3">
        <f>IFERROR(VLOOKUP($A132,'Perfil de Riesgo '!$A$3:$H$2025,6,FALSE),0)</f>
        <v>0</v>
      </c>
      <c r="G132" s="3">
        <f>IFERROR(VLOOKUP($A132,'Perfil de Riesgo '!$A$3:$H$2025,7,FALSE),0)</f>
        <v>0</v>
      </c>
      <c r="H132" s="3">
        <f>IFERROR(VLOOKUP($A132,'Perfil de Riesgo '!$A$3:$H$2025,8,FALSE),0)</f>
        <v>0</v>
      </c>
    </row>
    <row r="133" spans="1:8" hidden="1" x14ac:dyDescent="0.25">
      <c r="A133" s="5">
        <v>122099</v>
      </c>
      <c r="B133" s="4" t="s">
        <v>1347</v>
      </c>
      <c r="C133" s="3">
        <f>IFERROR(VLOOKUP($A133,'Perfil de Riesgo '!$A$3:$H$2025,3,FALSE),0)</f>
        <v>0</v>
      </c>
      <c r="D133" s="3">
        <f>IFERROR(VLOOKUP($A133,'Perfil de Riesgo '!$A$3:$H$2025,4,FALSE),0)</f>
        <v>0</v>
      </c>
      <c r="E133" s="3">
        <f>IFERROR(VLOOKUP($A133,'Perfil de Riesgo '!$A$3:$H$2025,5,FALSE),0)</f>
        <v>0</v>
      </c>
      <c r="F133" s="3">
        <f>IFERROR(VLOOKUP($A133,'Perfil de Riesgo '!$A$3:$H$2025,6,FALSE),0)</f>
        <v>0</v>
      </c>
      <c r="G133" s="3">
        <f>IFERROR(VLOOKUP($A133,'Perfil de Riesgo '!$A$3:$H$2025,7,FALSE),0)</f>
        <v>0</v>
      </c>
      <c r="H133" s="3">
        <f>IFERROR(VLOOKUP($A133,'Perfil de Riesgo '!$A$3:$H$2025,8,FALSE),0)</f>
        <v>0</v>
      </c>
    </row>
    <row r="134" spans="1:8" hidden="1" x14ac:dyDescent="0.25">
      <c r="A134" s="5">
        <v>122200</v>
      </c>
      <c r="B134" s="4" t="s">
        <v>1346</v>
      </c>
      <c r="C134" s="3">
        <f>IFERROR(VLOOKUP($A134,'Perfil de Riesgo '!$A$3:$H$2025,3,FALSE),0)</f>
        <v>0</v>
      </c>
      <c r="D134" s="3">
        <f>IFERROR(VLOOKUP($A134,'Perfil de Riesgo '!$A$3:$H$2025,4,FALSE),0)</f>
        <v>0</v>
      </c>
      <c r="E134" s="3">
        <f>IFERROR(VLOOKUP($A134,'Perfil de Riesgo '!$A$3:$H$2025,5,FALSE),0)</f>
        <v>0</v>
      </c>
      <c r="F134" s="3">
        <f>IFERROR(VLOOKUP($A134,'Perfil de Riesgo '!$A$3:$H$2025,6,FALSE),0)</f>
        <v>0</v>
      </c>
      <c r="G134" s="3">
        <f>IFERROR(VLOOKUP($A134,'Perfil de Riesgo '!$A$3:$H$2025,7,FALSE),0)</f>
        <v>0</v>
      </c>
      <c r="H134" s="3">
        <f>IFERROR(VLOOKUP($A134,'Perfil de Riesgo '!$A$3:$H$2025,8,FALSE),0)</f>
        <v>0</v>
      </c>
    </row>
    <row r="135" spans="1:8" hidden="1" x14ac:dyDescent="0.25">
      <c r="A135" s="5">
        <v>122201</v>
      </c>
      <c r="B135" s="4" t="s">
        <v>1345</v>
      </c>
      <c r="C135" s="3">
        <f>IFERROR(VLOOKUP($A135,'Perfil de Riesgo '!$A$3:$H$2025,3,FALSE),0)</f>
        <v>0</v>
      </c>
      <c r="D135" s="3">
        <f>IFERROR(VLOOKUP($A135,'Perfil de Riesgo '!$A$3:$H$2025,4,FALSE),0)</f>
        <v>0</v>
      </c>
      <c r="E135" s="3">
        <f>IFERROR(VLOOKUP($A135,'Perfil de Riesgo '!$A$3:$H$2025,5,FALSE),0)</f>
        <v>0</v>
      </c>
      <c r="F135" s="3">
        <f>IFERROR(VLOOKUP($A135,'Perfil de Riesgo '!$A$3:$H$2025,6,FALSE),0)</f>
        <v>0</v>
      </c>
      <c r="G135" s="3">
        <f>IFERROR(VLOOKUP($A135,'Perfil de Riesgo '!$A$3:$H$2025,7,FALSE),0)</f>
        <v>0</v>
      </c>
      <c r="H135" s="3">
        <f>IFERROR(VLOOKUP($A135,'Perfil de Riesgo '!$A$3:$H$2025,8,FALSE),0)</f>
        <v>0</v>
      </c>
    </row>
    <row r="136" spans="1:8" hidden="1" x14ac:dyDescent="0.25">
      <c r="A136" s="5">
        <v>122202</v>
      </c>
      <c r="B136" s="4" t="s">
        <v>1344</v>
      </c>
      <c r="C136" s="3">
        <f>IFERROR(VLOOKUP($A136,'Perfil de Riesgo '!$A$3:$H$2025,3,FALSE),0)</f>
        <v>0</v>
      </c>
      <c r="D136" s="3">
        <f>IFERROR(VLOOKUP($A136,'Perfil de Riesgo '!$A$3:$H$2025,4,FALSE),0)</f>
        <v>0</v>
      </c>
      <c r="E136" s="3">
        <f>IFERROR(VLOOKUP($A136,'Perfil de Riesgo '!$A$3:$H$2025,5,FALSE),0)</f>
        <v>0</v>
      </c>
      <c r="F136" s="3">
        <f>IFERROR(VLOOKUP($A136,'Perfil de Riesgo '!$A$3:$H$2025,6,FALSE),0)</f>
        <v>0</v>
      </c>
      <c r="G136" s="3">
        <f>IFERROR(VLOOKUP($A136,'Perfil de Riesgo '!$A$3:$H$2025,7,FALSE),0)</f>
        <v>0</v>
      </c>
      <c r="H136" s="3">
        <f>IFERROR(VLOOKUP($A136,'Perfil de Riesgo '!$A$3:$H$2025,8,FALSE),0)</f>
        <v>0</v>
      </c>
    </row>
    <row r="137" spans="1:8" hidden="1" x14ac:dyDescent="0.25">
      <c r="A137" s="5">
        <v>122203</v>
      </c>
      <c r="B137" s="4" t="s">
        <v>1343</v>
      </c>
      <c r="C137" s="3">
        <f>IFERROR(VLOOKUP($A137,'Perfil de Riesgo '!$A$3:$H$2025,3,FALSE),0)</f>
        <v>0</v>
      </c>
      <c r="D137" s="3">
        <f>IFERROR(VLOOKUP($A137,'Perfil de Riesgo '!$A$3:$H$2025,4,FALSE),0)</f>
        <v>0</v>
      </c>
      <c r="E137" s="3">
        <f>IFERROR(VLOOKUP($A137,'Perfil de Riesgo '!$A$3:$H$2025,5,FALSE),0)</f>
        <v>0</v>
      </c>
      <c r="F137" s="3">
        <f>IFERROR(VLOOKUP($A137,'Perfil de Riesgo '!$A$3:$H$2025,6,FALSE),0)</f>
        <v>0</v>
      </c>
      <c r="G137" s="3">
        <f>IFERROR(VLOOKUP($A137,'Perfil de Riesgo '!$A$3:$H$2025,7,FALSE),0)</f>
        <v>0</v>
      </c>
      <c r="H137" s="3">
        <f>IFERROR(VLOOKUP($A137,'Perfil de Riesgo '!$A$3:$H$2025,8,FALSE),0)</f>
        <v>0</v>
      </c>
    </row>
    <row r="138" spans="1:8" hidden="1" x14ac:dyDescent="0.25">
      <c r="A138" s="5">
        <v>122299</v>
      </c>
      <c r="B138" s="4" t="s">
        <v>1342</v>
      </c>
      <c r="C138" s="3">
        <f>IFERROR(VLOOKUP($A138,'Perfil de Riesgo '!$A$3:$H$2025,3,FALSE),0)</f>
        <v>0</v>
      </c>
      <c r="D138" s="3">
        <f>IFERROR(VLOOKUP($A138,'Perfil de Riesgo '!$A$3:$H$2025,4,FALSE),0)</f>
        <v>0</v>
      </c>
      <c r="E138" s="3">
        <f>IFERROR(VLOOKUP($A138,'Perfil de Riesgo '!$A$3:$H$2025,5,FALSE),0)</f>
        <v>0</v>
      </c>
      <c r="F138" s="3">
        <f>IFERROR(VLOOKUP($A138,'Perfil de Riesgo '!$A$3:$H$2025,6,FALSE),0)</f>
        <v>0</v>
      </c>
      <c r="G138" s="3">
        <f>IFERROR(VLOOKUP($A138,'Perfil de Riesgo '!$A$3:$H$2025,7,FALSE),0)</f>
        <v>0</v>
      </c>
      <c r="H138" s="3">
        <f>IFERROR(VLOOKUP($A138,'Perfil de Riesgo '!$A$3:$H$2025,8,FALSE),0)</f>
        <v>0</v>
      </c>
    </row>
    <row r="139" spans="1:8" hidden="1" x14ac:dyDescent="0.25">
      <c r="A139" s="5">
        <v>122400</v>
      </c>
      <c r="B139" s="4" t="s">
        <v>1341</v>
      </c>
      <c r="C139" s="3">
        <f>IFERROR(VLOOKUP($A139,'Perfil de Riesgo '!$A$3:$H$2025,3,FALSE),0)</f>
        <v>0</v>
      </c>
      <c r="D139" s="3">
        <f>IFERROR(VLOOKUP($A139,'Perfil de Riesgo '!$A$3:$H$2025,4,FALSE),0)</f>
        <v>0</v>
      </c>
      <c r="E139" s="3">
        <f>IFERROR(VLOOKUP($A139,'Perfil de Riesgo '!$A$3:$H$2025,5,FALSE),0)</f>
        <v>0</v>
      </c>
      <c r="F139" s="3">
        <f>IFERROR(VLOOKUP($A139,'Perfil de Riesgo '!$A$3:$H$2025,6,FALSE),0)</f>
        <v>0</v>
      </c>
      <c r="G139" s="3">
        <f>IFERROR(VLOOKUP($A139,'Perfil de Riesgo '!$A$3:$H$2025,7,FALSE),0)</f>
        <v>0</v>
      </c>
      <c r="H139" s="3">
        <f>IFERROR(VLOOKUP($A139,'Perfil de Riesgo '!$A$3:$H$2025,8,FALSE),0)</f>
        <v>0</v>
      </c>
    </row>
    <row r="140" spans="1:8" hidden="1" x14ac:dyDescent="0.25">
      <c r="A140" s="5">
        <v>122401</v>
      </c>
      <c r="B140" s="4" t="s">
        <v>1340</v>
      </c>
      <c r="C140" s="3">
        <f>IFERROR(VLOOKUP($A140,'Perfil de Riesgo '!$A$3:$H$2025,3,FALSE),0)</f>
        <v>0</v>
      </c>
      <c r="D140" s="3">
        <f>IFERROR(VLOOKUP($A140,'Perfil de Riesgo '!$A$3:$H$2025,4,FALSE),0)</f>
        <v>0</v>
      </c>
      <c r="E140" s="3">
        <f>IFERROR(VLOOKUP($A140,'Perfil de Riesgo '!$A$3:$H$2025,5,FALSE),0)</f>
        <v>0</v>
      </c>
      <c r="F140" s="3">
        <f>IFERROR(VLOOKUP($A140,'Perfil de Riesgo '!$A$3:$H$2025,6,FALSE),0)</f>
        <v>0</v>
      </c>
      <c r="G140" s="3">
        <f>IFERROR(VLOOKUP($A140,'Perfil de Riesgo '!$A$3:$H$2025,7,FALSE),0)</f>
        <v>0</v>
      </c>
      <c r="H140" s="3">
        <f>IFERROR(VLOOKUP($A140,'Perfil de Riesgo '!$A$3:$H$2025,8,FALSE),0)</f>
        <v>0</v>
      </c>
    </row>
    <row r="141" spans="1:8" hidden="1" x14ac:dyDescent="0.25">
      <c r="A141" s="5">
        <v>122402</v>
      </c>
      <c r="B141" s="4" t="s">
        <v>1339</v>
      </c>
      <c r="C141" s="3">
        <f>IFERROR(VLOOKUP($A141,'Perfil de Riesgo '!$A$3:$H$2025,3,FALSE),0)</f>
        <v>0</v>
      </c>
      <c r="D141" s="3">
        <f>IFERROR(VLOOKUP($A141,'Perfil de Riesgo '!$A$3:$H$2025,4,FALSE),0)</f>
        <v>0</v>
      </c>
      <c r="E141" s="3">
        <f>IFERROR(VLOOKUP($A141,'Perfil de Riesgo '!$A$3:$H$2025,5,FALSE),0)</f>
        <v>0</v>
      </c>
      <c r="F141" s="3">
        <f>IFERROR(VLOOKUP($A141,'Perfil de Riesgo '!$A$3:$H$2025,6,FALSE),0)</f>
        <v>0</v>
      </c>
      <c r="G141" s="3">
        <f>IFERROR(VLOOKUP($A141,'Perfil de Riesgo '!$A$3:$H$2025,7,FALSE),0)</f>
        <v>0</v>
      </c>
      <c r="H141" s="3">
        <f>IFERROR(VLOOKUP($A141,'Perfil de Riesgo '!$A$3:$H$2025,8,FALSE),0)</f>
        <v>0</v>
      </c>
    </row>
    <row r="142" spans="1:8" hidden="1" x14ac:dyDescent="0.25">
      <c r="A142" s="5">
        <v>122403</v>
      </c>
      <c r="B142" s="4" t="s">
        <v>1338</v>
      </c>
      <c r="C142" s="3">
        <f>IFERROR(VLOOKUP($A142,'Perfil de Riesgo '!$A$3:$H$2025,3,FALSE),0)</f>
        <v>0</v>
      </c>
      <c r="D142" s="3">
        <f>IFERROR(VLOOKUP($A142,'Perfil de Riesgo '!$A$3:$H$2025,4,FALSE),0)</f>
        <v>0</v>
      </c>
      <c r="E142" s="3">
        <f>IFERROR(VLOOKUP($A142,'Perfil de Riesgo '!$A$3:$H$2025,5,FALSE),0)</f>
        <v>0</v>
      </c>
      <c r="F142" s="3">
        <f>IFERROR(VLOOKUP($A142,'Perfil de Riesgo '!$A$3:$H$2025,6,FALSE),0)</f>
        <v>0</v>
      </c>
      <c r="G142" s="3">
        <f>IFERROR(VLOOKUP($A142,'Perfil de Riesgo '!$A$3:$H$2025,7,FALSE),0)</f>
        <v>0</v>
      </c>
      <c r="H142" s="3">
        <f>IFERROR(VLOOKUP($A142,'Perfil de Riesgo '!$A$3:$H$2025,8,FALSE),0)</f>
        <v>0</v>
      </c>
    </row>
    <row r="143" spans="1:8" hidden="1" x14ac:dyDescent="0.25">
      <c r="A143" s="5">
        <v>122404</v>
      </c>
      <c r="B143" s="4" t="s">
        <v>1337</v>
      </c>
      <c r="C143" s="3">
        <f>IFERROR(VLOOKUP($A143,'Perfil de Riesgo '!$A$3:$H$2025,3,FALSE),0)</f>
        <v>0</v>
      </c>
      <c r="D143" s="3">
        <f>IFERROR(VLOOKUP($A143,'Perfil de Riesgo '!$A$3:$H$2025,4,FALSE),0)</f>
        <v>0</v>
      </c>
      <c r="E143" s="3">
        <f>IFERROR(VLOOKUP($A143,'Perfil de Riesgo '!$A$3:$H$2025,5,FALSE),0)</f>
        <v>0</v>
      </c>
      <c r="F143" s="3">
        <f>IFERROR(VLOOKUP($A143,'Perfil de Riesgo '!$A$3:$H$2025,6,FALSE),0)</f>
        <v>0</v>
      </c>
      <c r="G143" s="3">
        <f>IFERROR(VLOOKUP($A143,'Perfil de Riesgo '!$A$3:$H$2025,7,FALSE),0)</f>
        <v>0</v>
      </c>
      <c r="H143" s="3">
        <f>IFERROR(VLOOKUP($A143,'Perfil de Riesgo '!$A$3:$H$2025,8,FALSE),0)</f>
        <v>0</v>
      </c>
    </row>
    <row r="144" spans="1:8" hidden="1" x14ac:dyDescent="0.25">
      <c r="A144" s="5">
        <v>122499</v>
      </c>
      <c r="B144" s="4" t="s">
        <v>1336</v>
      </c>
      <c r="C144" s="3">
        <f>IFERROR(VLOOKUP($A144,'Perfil de Riesgo '!$A$3:$H$2025,3,FALSE),0)</f>
        <v>0</v>
      </c>
      <c r="D144" s="3">
        <f>IFERROR(VLOOKUP($A144,'Perfil de Riesgo '!$A$3:$H$2025,4,FALSE),0)</f>
        <v>0</v>
      </c>
      <c r="E144" s="3">
        <f>IFERROR(VLOOKUP($A144,'Perfil de Riesgo '!$A$3:$H$2025,5,FALSE),0)</f>
        <v>0</v>
      </c>
      <c r="F144" s="3">
        <f>IFERROR(VLOOKUP($A144,'Perfil de Riesgo '!$A$3:$H$2025,6,FALSE),0)</f>
        <v>0</v>
      </c>
      <c r="G144" s="3">
        <f>IFERROR(VLOOKUP($A144,'Perfil de Riesgo '!$A$3:$H$2025,7,FALSE),0)</f>
        <v>0</v>
      </c>
      <c r="H144" s="3">
        <f>IFERROR(VLOOKUP($A144,'Perfil de Riesgo '!$A$3:$H$2025,8,FALSE),0)</f>
        <v>0</v>
      </c>
    </row>
    <row r="145" spans="1:8" x14ac:dyDescent="0.25">
      <c r="A145" s="5">
        <v>122600</v>
      </c>
      <c r="B145" s="4" t="s">
        <v>1335</v>
      </c>
      <c r="C145" s="3">
        <f>IFERROR(VLOOKUP($A145,'Perfil de Riesgo '!$A$3:$H$2025,3,FALSE),0)</f>
        <v>43201524.710000001</v>
      </c>
      <c r="D145" s="3">
        <f>IFERROR(VLOOKUP($A145,'Perfil de Riesgo '!$A$3:$H$2025,4,FALSE),0)</f>
        <v>51466280.649999999</v>
      </c>
      <c r="E145" s="3">
        <f>IFERROR(VLOOKUP($A145,'Perfil de Riesgo '!$A$3:$H$2025,5,FALSE),0)</f>
        <v>59186063.649999999</v>
      </c>
      <c r="F145" s="3">
        <f>IFERROR(VLOOKUP($A145,'Perfil de Riesgo '!$A$3:$H$2025,6,FALSE),0)</f>
        <v>71421270.650000006</v>
      </c>
      <c r="G145" s="3">
        <f>IFERROR(VLOOKUP($A145,'Perfil de Riesgo '!$A$3:$H$2025,7,FALSE),0)</f>
        <v>78698205.650000006</v>
      </c>
      <c r="H145" s="3">
        <f>IFERROR(VLOOKUP($A145,'Perfil de Riesgo '!$A$3:$H$2025,8,FALSE),0)</f>
        <v>84550895.650000006</v>
      </c>
    </row>
    <row r="146" spans="1:8" hidden="1" x14ac:dyDescent="0.25">
      <c r="A146" s="5">
        <v>122601</v>
      </c>
      <c r="B146" s="4" t="s">
        <v>1334</v>
      </c>
      <c r="C146" s="3">
        <f>IFERROR(VLOOKUP($A146,'Perfil de Riesgo '!$A$3:$H$2025,3,FALSE),0)</f>
        <v>0</v>
      </c>
      <c r="D146" s="3">
        <f>IFERROR(VLOOKUP($A146,'Perfil de Riesgo '!$A$3:$H$2025,4,FALSE),0)</f>
        <v>0</v>
      </c>
      <c r="E146" s="3">
        <f>IFERROR(VLOOKUP($A146,'Perfil de Riesgo '!$A$3:$H$2025,5,FALSE),0)</f>
        <v>0</v>
      </c>
      <c r="F146" s="3">
        <f>IFERROR(VLOOKUP($A146,'Perfil de Riesgo '!$A$3:$H$2025,6,FALSE),0)</f>
        <v>0</v>
      </c>
      <c r="G146" s="3">
        <f>IFERROR(VLOOKUP($A146,'Perfil de Riesgo '!$A$3:$H$2025,7,FALSE),0)</f>
        <v>0</v>
      </c>
      <c r="H146" s="3">
        <f>IFERROR(VLOOKUP($A146,'Perfil de Riesgo '!$A$3:$H$2025,8,FALSE),0)</f>
        <v>0</v>
      </c>
    </row>
    <row r="147" spans="1:8" x14ac:dyDescent="0.25">
      <c r="A147" s="5">
        <v>122602</v>
      </c>
      <c r="B147" s="4" t="s">
        <v>1333</v>
      </c>
      <c r="C147" s="3">
        <f>IFERROR(VLOOKUP($A147,'Perfil de Riesgo '!$A$3:$H$2025,3,FALSE),0)</f>
        <v>43201524.710000001</v>
      </c>
      <c r="D147" s="3">
        <f>IFERROR(VLOOKUP($A147,'Perfil de Riesgo '!$A$3:$H$2025,4,FALSE),0)</f>
        <v>51466280.649999999</v>
      </c>
      <c r="E147" s="3">
        <f>IFERROR(VLOOKUP($A147,'Perfil de Riesgo '!$A$3:$H$2025,5,FALSE),0)</f>
        <v>59186063.649999999</v>
      </c>
      <c r="F147" s="3">
        <f>IFERROR(VLOOKUP($A147,'Perfil de Riesgo '!$A$3:$H$2025,6,FALSE),0)</f>
        <v>71421270.650000006</v>
      </c>
      <c r="G147" s="3">
        <f>IFERROR(VLOOKUP($A147,'Perfil de Riesgo '!$A$3:$H$2025,7,FALSE),0)</f>
        <v>78698205.650000006</v>
      </c>
      <c r="H147" s="3">
        <f>IFERROR(VLOOKUP($A147,'Perfil de Riesgo '!$A$3:$H$2025,8,FALSE),0)</f>
        <v>84550895.650000006</v>
      </c>
    </row>
    <row r="148" spans="1:8" hidden="1" x14ac:dyDescent="0.25">
      <c r="A148" s="5">
        <v>122603</v>
      </c>
      <c r="B148" s="4" t="s">
        <v>1332</v>
      </c>
      <c r="C148" s="3">
        <f>IFERROR(VLOOKUP($A148,'Perfil de Riesgo '!$A$3:$H$2025,3,FALSE),0)</f>
        <v>0</v>
      </c>
      <c r="D148" s="3">
        <f>IFERROR(VLOOKUP($A148,'Perfil de Riesgo '!$A$3:$H$2025,4,FALSE),0)</f>
        <v>0</v>
      </c>
      <c r="E148" s="3">
        <f>IFERROR(VLOOKUP($A148,'Perfil de Riesgo '!$A$3:$H$2025,5,FALSE),0)</f>
        <v>0</v>
      </c>
      <c r="F148" s="3">
        <f>IFERROR(VLOOKUP($A148,'Perfil de Riesgo '!$A$3:$H$2025,6,FALSE),0)</f>
        <v>0</v>
      </c>
      <c r="G148" s="3">
        <f>IFERROR(VLOOKUP($A148,'Perfil de Riesgo '!$A$3:$H$2025,7,FALSE),0)</f>
        <v>0</v>
      </c>
      <c r="H148" s="3">
        <f>IFERROR(VLOOKUP($A148,'Perfil de Riesgo '!$A$3:$H$2025,8,FALSE),0)</f>
        <v>0</v>
      </c>
    </row>
    <row r="149" spans="1:8" hidden="1" x14ac:dyDescent="0.25">
      <c r="A149" s="5">
        <v>122604</v>
      </c>
      <c r="B149" s="4" t="s">
        <v>1331</v>
      </c>
      <c r="C149" s="3">
        <f>IFERROR(VLOOKUP($A149,'Perfil de Riesgo '!$A$3:$H$2025,3,FALSE),0)</f>
        <v>0</v>
      </c>
      <c r="D149" s="3">
        <f>IFERROR(VLOOKUP($A149,'Perfil de Riesgo '!$A$3:$H$2025,4,FALSE),0)</f>
        <v>0</v>
      </c>
      <c r="E149" s="3">
        <f>IFERROR(VLOOKUP($A149,'Perfil de Riesgo '!$A$3:$H$2025,5,FALSE),0)</f>
        <v>0</v>
      </c>
      <c r="F149" s="3">
        <f>IFERROR(VLOOKUP($A149,'Perfil de Riesgo '!$A$3:$H$2025,6,FALSE),0)</f>
        <v>0</v>
      </c>
      <c r="G149" s="3">
        <f>IFERROR(VLOOKUP($A149,'Perfil de Riesgo '!$A$3:$H$2025,7,FALSE),0)</f>
        <v>0</v>
      </c>
      <c r="H149" s="3">
        <f>IFERROR(VLOOKUP($A149,'Perfil de Riesgo '!$A$3:$H$2025,8,FALSE),0)</f>
        <v>0</v>
      </c>
    </row>
    <row r="150" spans="1:8" hidden="1" x14ac:dyDescent="0.25">
      <c r="A150" s="5">
        <v>122699</v>
      </c>
      <c r="B150" s="4" t="s">
        <v>1330</v>
      </c>
      <c r="C150" s="3">
        <f>IFERROR(VLOOKUP($A150,'Perfil de Riesgo '!$A$3:$H$2025,3,FALSE),0)</f>
        <v>0</v>
      </c>
      <c r="D150" s="3">
        <f>IFERROR(VLOOKUP($A150,'Perfil de Riesgo '!$A$3:$H$2025,4,FALSE),0)</f>
        <v>0</v>
      </c>
      <c r="E150" s="3">
        <f>IFERROR(VLOOKUP($A150,'Perfil de Riesgo '!$A$3:$H$2025,5,FALSE),0)</f>
        <v>0</v>
      </c>
      <c r="F150" s="3">
        <f>IFERROR(VLOOKUP($A150,'Perfil de Riesgo '!$A$3:$H$2025,6,FALSE),0)</f>
        <v>0</v>
      </c>
      <c r="G150" s="3">
        <f>IFERROR(VLOOKUP($A150,'Perfil de Riesgo '!$A$3:$H$2025,7,FALSE),0)</f>
        <v>0</v>
      </c>
      <c r="H150" s="3">
        <f>IFERROR(VLOOKUP($A150,'Perfil de Riesgo '!$A$3:$H$2025,8,FALSE),0)</f>
        <v>0</v>
      </c>
    </row>
    <row r="151" spans="1:8" hidden="1" x14ac:dyDescent="0.25">
      <c r="A151" s="5">
        <v>122800</v>
      </c>
      <c r="B151" s="4" t="s">
        <v>1329</v>
      </c>
      <c r="C151" s="3">
        <f>IFERROR(VLOOKUP($A151,'Perfil de Riesgo '!$A$3:$H$2025,3,FALSE),0)</f>
        <v>0</v>
      </c>
      <c r="D151" s="3">
        <f>IFERROR(VLOOKUP($A151,'Perfil de Riesgo '!$A$3:$H$2025,4,FALSE),0)</f>
        <v>0</v>
      </c>
      <c r="E151" s="3">
        <f>IFERROR(VLOOKUP($A151,'Perfil de Riesgo '!$A$3:$H$2025,5,FALSE),0)</f>
        <v>0</v>
      </c>
      <c r="F151" s="3">
        <f>IFERROR(VLOOKUP($A151,'Perfil de Riesgo '!$A$3:$H$2025,6,FALSE),0)</f>
        <v>0</v>
      </c>
      <c r="G151" s="3">
        <f>IFERROR(VLOOKUP($A151,'Perfil de Riesgo '!$A$3:$H$2025,7,FALSE),0)</f>
        <v>0</v>
      </c>
      <c r="H151" s="3">
        <f>IFERROR(VLOOKUP($A151,'Perfil de Riesgo '!$A$3:$H$2025,8,FALSE),0)</f>
        <v>0</v>
      </c>
    </row>
    <row r="152" spans="1:8" hidden="1" x14ac:dyDescent="0.25">
      <c r="A152" s="5">
        <v>122801</v>
      </c>
      <c r="B152" s="4" t="s">
        <v>1328</v>
      </c>
      <c r="C152" s="3">
        <f>IFERROR(VLOOKUP($A152,'Perfil de Riesgo '!$A$3:$H$2025,3,FALSE),0)</f>
        <v>0</v>
      </c>
      <c r="D152" s="3">
        <f>IFERROR(VLOOKUP($A152,'Perfil de Riesgo '!$A$3:$H$2025,4,FALSE),0)</f>
        <v>0</v>
      </c>
      <c r="E152" s="3">
        <f>IFERROR(VLOOKUP($A152,'Perfil de Riesgo '!$A$3:$H$2025,5,FALSE),0)</f>
        <v>0</v>
      </c>
      <c r="F152" s="3">
        <f>IFERROR(VLOOKUP($A152,'Perfil de Riesgo '!$A$3:$H$2025,6,FALSE),0)</f>
        <v>0</v>
      </c>
      <c r="G152" s="3">
        <f>IFERROR(VLOOKUP($A152,'Perfil de Riesgo '!$A$3:$H$2025,7,FALSE),0)</f>
        <v>0</v>
      </c>
      <c r="H152" s="3">
        <f>IFERROR(VLOOKUP($A152,'Perfil de Riesgo '!$A$3:$H$2025,8,FALSE),0)</f>
        <v>0</v>
      </c>
    </row>
    <row r="153" spans="1:8" hidden="1" x14ac:dyDescent="0.25">
      <c r="A153" s="5">
        <v>122802</v>
      </c>
      <c r="B153" s="4" t="s">
        <v>1327</v>
      </c>
      <c r="C153" s="3">
        <f>IFERROR(VLOOKUP($A153,'Perfil de Riesgo '!$A$3:$H$2025,3,FALSE),0)</f>
        <v>0</v>
      </c>
      <c r="D153" s="3">
        <f>IFERROR(VLOOKUP($A153,'Perfil de Riesgo '!$A$3:$H$2025,4,FALSE),0)</f>
        <v>0</v>
      </c>
      <c r="E153" s="3">
        <f>IFERROR(VLOOKUP($A153,'Perfil de Riesgo '!$A$3:$H$2025,5,FALSE),0)</f>
        <v>0</v>
      </c>
      <c r="F153" s="3">
        <f>IFERROR(VLOOKUP($A153,'Perfil de Riesgo '!$A$3:$H$2025,6,FALSE),0)</f>
        <v>0</v>
      </c>
      <c r="G153" s="3">
        <f>IFERROR(VLOOKUP($A153,'Perfil de Riesgo '!$A$3:$H$2025,7,FALSE),0)</f>
        <v>0</v>
      </c>
      <c r="H153" s="3">
        <f>IFERROR(VLOOKUP($A153,'Perfil de Riesgo '!$A$3:$H$2025,8,FALSE),0)</f>
        <v>0</v>
      </c>
    </row>
    <row r="154" spans="1:8" hidden="1" x14ac:dyDescent="0.25">
      <c r="A154" s="5">
        <v>122803</v>
      </c>
      <c r="B154" s="4" t="s">
        <v>1326</v>
      </c>
      <c r="C154" s="3">
        <f>IFERROR(VLOOKUP($A154,'Perfil de Riesgo '!$A$3:$H$2025,3,FALSE),0)</f>
        <v>0</v>
      </c>
      <c r="D154" s="3">
        <f>IFERROR(VLOOKUP($A154,'Perfil de Riesgo '!$A$3:$H$2025,4,FALSE),0)</f>
        <v>0</v>
      </c>
      <c r="E154" s="3">
        <f>IFERROR(VLOOKUP($A154,'Perfil de Riesgo '!$A$3:$H$2025,5,FALSE),0)</f>
        <v>0</v>
      </c>
      <c r="F154" s="3">
        <f>IFERROR(VLOOKUP($A154,'Perfil de Riesgo '!$A$3:$H$2025,6,FALSE),0)</f>
        <v>0</v>
      </c>
      <c r="G154" s="3">
        <f>IFERROR(VLOOKUP($A154,'Perfil de Riesgo '!$A$3:$H$2025,7,FALSE),0)</f>
        <v>0</v>
      </c>
      <c r="H154" s="3">
        <f>IFERROR(VLOOKUP($A154,'Perfil de Riesgo '!$A$3:$H$2025,8,FALSE),0)</f>
        <v>0</v>
      </c>
    </row>
    <row r="155" spans="1:8" hidden="1" x14ac:dyDescent="0.25">
      <c r="A155" s="5">
        <v>122804</v>
      </c>
      <c r="B155" s="4" t="s">
        <v>1325</v>
      </c>
      <c r="C155" s="3">
        <f>IFERROR(VLOOKUP($A155,'Perfil de Riesgo '!$A$3:$H$2025,3,FALSE),0)</f>
        <v>0</v>
      </c>
      <c r="D155" s="3">
        <f>IFERROR(VLOOKUP($A155,'Perfil de Riesgo '!$A$3:$H$2025,4,FALSE),0)</f>
        <v>0</v>
      </c>
      <c r="E155" s="3">
        <f>IFERROR(VLOOKUP($A155,'Perfil de Riesgo '!$A$3:$H$2025,5,FALSE),0)</f>
        <v>0</v>
      </c>
      <c r="F155" s="3">
        <f>IFERROR(VLOOKUP($A155,'Perfil de Riesgo '!$A$3:$H$2025,6,FALSE),0)</f>
        <v>0</v>
      </c>
      <c r="G155" s="3">
        <f>IFERROR(VLOOKUP($A155,'Perfil de Riesgo '!$A$3:$H$2025,7,FALSE),0)</f>
        <v>0</v>
      </c>
      <c r="H155" s="3">
        <f>IFERROR(VLOOKUP($A155,'Perfil de Riesgo '!$A$3:$H$2025,8,FALSE),0)</f>
        <v>0</v>
      </c>
    </row>
    <row r="156" spans="1:8" hidden="1" x14ac:dyDescent="0.25">
      <c r="A156" s="5">
        <v>122805</v>
      </c>
      <c r="B156" s="4" t="s">
        <v>1324</v>
      </c>
      <c r="C156" s="3">
        <f>IFERROR(VLOOKUP($A156,'Perfil de Riesgo '!$A$3:$H$2025,3,FALSE),0)</f>
        <v>0</v>
      </c>
      <c r="D156" s="3">
        <f>IFERROR(VLOOKUP($A156,'Perfil de Riesgo '!$A$3:$H$2025,4,FALSE),0)</f>
        <v>0</v>
      </c>
      <c r="E156" s="3">
        <f>IFERROR(VLOOKUP($A156,'Perfil de Riesgo '!$A$3:$H$2025,5,FALSE),0)</f>
        <v>0</v>
      </c>
      <c r="F156" s="3">
        <f>IFERROR(VLOOKUP($A156,'Perfil de Riesgo '!$A$3:$H$2025,6,FALSE),0)</f>
        <v>0</v>
      </c>
      <c r="G156" s="3">
        <f>IFERROR(VLOOKUP($A156,'Perfil de Riesgo '!$A$3:$H$2025,7,FALSE),0)</f>
        <v>0</v>
      </c>
      <c r="H156" s="3">
        <f>IFERROR(VLOOKUP($A156,'Perfil de Riesgo '!$A$3:$H$2025,8,FALSE),0)</f>
        <v>0</v>
      </c>
    </row>
    <row r="157" spans="1:8" hidden="1" x14ac:dyDescent="0.25">
      <c r="A157" s="5">
        <v>122806</v>
      </c>
      <c r="B157" s="4" t="s">
        <v>1323</v>
      </c>
      <c r="C157" s="3">
        <f>IFERROR(VLOOKUP($A157,'Perfil de Riesgo '!$A$3:$H$2025,3,FALSE),0)</f>
        <v>0</v>
      </c>
      <c r="D157" s="3">
        <f>IFERROR(VLOOKUP($A157,'Perfil de Riesgo '!$A$3:$H$2025,4,FALSE),0)</f>
        <v>0</v>
      </c>
      <c r="E157" s="3">
        <f>IFERROR(VLOOKUP($A157,'Perfil de Riesgo '!$A$3:$H$2025,5,FALSE),0)</f>
        <v>0</v>
      </c>
      <c r="F157" s="3">
        <f>IFERROR(VLOOKUP($A157,'Perfil de Riesgo '!$A$3:$H$2025,6,FALSE),0)</f>
        <v>0</v>
      </c>
      <c r="G157" s="3">
        <f>IFERROR(VLOOKUP($A157,'Perfil de Riesgo '!$A$3:$H$2025,7,FALSE),0)</f>
        <v>0</v>
      </c>
      <c r="H157" s="3">
        <f>IFERROR(VLOOKUP($A157,'Perfil de Riesgo '!$A$3:$H$2025,8,FALSE),0)</f>
        <v>0</v>
      </c>
    </row>
    <row r="158" spans="1:8" hidden="1" x14ac:dyDescent="0.25">
      <c r="A158" s="5">
        <v>122807</v>
      </c>
      <c r="B158" s="4" t="s">
        <v>1322</v>
      </c>
      <c r="C158" s="3">
        <f>IFERROR(VLOOKUP($A158,'Perfil de Riesgo '!$A$3:$H$2025,3,FALSE),0)</f>
        <v>0</v>
      </c>
      <c r="D158" s="3">
        <f>IFERROR(VLOOKUP($A158,'Perfil de Riesgo '!$A$3:$H$2025,4,FALSE),0)</f>
        <v>0</v>
      </c>
      <c r="E158" s="3">
        <f>IFERROR(VLOOKUP($A158,'Perfil de Riesgo '!$A$3:$H$2025,5,FALSE),0)</f>
        <v>0</v>
      </c>
      <c r="F158" s="3">
        <f>IFERROR(VLOOKUP($A158,'Perfil de Riesgo '!$A$3:$H$2025,6,FALSE),0)</f>
        <v>0</v>
      </c>
      <c r="G158" s="3">
        <f>IFERROR(VLOOKUP($A158,'Perfil de Riesgo '!$A$3:$H$2025,7,FALSE),0)</f>
        <v>0</v>
      </c>
      <c r="H158" s="3">
        <f>IFERROR(VLOOKUP($A158,'Perfil de Riesgo '!$A$3:$H$2025,8,FALSE),0)</f>
        <v>0</v>
      </c>
    </row>
    <row r="159" spans="1:8" hidden="1" x14ac:dyDescent="0.25">
      <c r="A159" s="5">
        <v>122808</v>
      </c>
      <c r="B159" s="4" t="s">
        <v>1321</v>
      </c>
      <c r="C159" s="3">
        <f>IFERROR(VLOOKUP($A159,'Perfil de Riesgo '!$A$3:$H$2025,3,FALSE),0)</f>
        <v>0</v>
      </c>
      <c r="D159" s="3">
        <f>IFERROR(VLOOKUP($A159,'Perfil de Riesgo '!$A$3:$H$2025,4,FALSE),0)</f>
        <v>0</v>
      </c>
      <c r="E159" s="3">
        <f>IFERROR(VLOOKUP($A159,'Perfil de Riesgo '!$A$3:$H$2025,5,FALSE),0)</f>
        <v>0</v>
      </c>
      <c r="F159" s="3">
        <f>IFERROR(VLOOKUP($A159,'Perfil de Riesgo '!$A$3:$H$2025,6,FALSE),0)</f>
        <v>0</v>
      </c>
      <c r="G159" s="3">
        <f>IFERROR(VLOOKUP($A159,'Perfil de Riesgo '!$A$3:$H$2025,7,FALSE),0)</f>
        <v>0</v>
      </c>
      <c r="H159" s="3">
        <f>IFERROR(VLOOKUP($A159,'Perfil de Riesgo '!$A$3:$H$2025,8,FALSE),0)</f>
        <v>0</v>
      </c>
    </row>
    <row r="160" spans="1:8" hidden="1" x14ac:dyDescent="0.25">
      <c r="A160" s="5">
        <v>122809</v>
      </c>
      <c r="B160" s="4" t="s">
        <v>1320</v>
      </c>
      <c r="C160" s="3">
        <f>IFERROR(VLOOKUP($A160,'Perfil de Riesgo '!$A$3:$H$2025,3,FALSE),0)</f>
        <v>0</v>
      </c>
      <c r="D160" s="3">
        <f>IFERROR(VLOOKUP($A160,'Perfil de Riesgo '!$A$3:$H$2025,4,FALSE),0)</f>
        <v>0</v>
      </c>
      <c r="E160" s="3">
        <f>IFERROR(VLOOKUP($A160,'Perfil de Riesgo '!$A$3:$H$2025,5,FALSE),0)</f>
        <v>0</v>
      </c>
      <c r="F160" s="3">
        <f>IFERROR(VLOOKUP($A160,'Perfil de Riesgo '!$A$3:$H$2025,6,FALSE),0)</f>
        <v>0</v>
      </c>
      <c r="G160" s="3">
        <f>IFERROR(VLOOKUP($A160,'Perfil de Riesgo '!$A$3:$H$2025,7,FALSE),0)</f>
        <v>0</v>
      </c>
      <c r="H160" s="3">
        <f>IFERROR(VLOOKUP($A160,'Perfil de Riesgo '!$A$3:$H$2025,8,FALSE),0)</f>
        <v>0</v>
      </c>
    </row>
    <row r="161" spans="1:8" hidden="1" x14ac:dyDescent="0.25">
      <c r="A161" s="5">
        <v>122810</v>
      </c>
      <c r="B161" s="4" t="s">
        <v>1319</v>
      </c>
      <c r="C161" s="3">
        <f>IFERROR(VLOOKUP($A161,'Perfil de Riesgo '!$A$3:$H$2025,3,FALSE),0)</f>
        <v>0</v>
      </c>
      <c r="D161" s="3">
        <f>IFERROR(VLOOKUP($A161,'Perfil de Riesgo '!$A$3:$H$2025,4,FALSE),0)</f>
        <v>0</v>
      </c>
      <c r="E161" s="3">
        <f>IFERROR(VLOOKUP($A161,'Perfil de Riesgo '!$A$3:$H$2025,5,FALSE),0)</f>
        <v>0</v>
      </c>
      <c r="F161" s="3">
        <f>IFERROR(VLOOKUP($A161,'Perfil de Riesgo '!$A$3:$H$2025,6,FALSE),0)</f>
        <v>0</v>
      </c>
      <c r="G161" s="3">
        <f>IFERROR(VLOOKUP($A161,'Perfil de Riesgo '!$A$3:$H$2025,7,FALSE),0)</f>
        <v>0</v>
      </c>
      <c r="H161" s="3">
        <f>IFERROR(VLOOKUP($A161,'Perfil de Riesgo '!$A$3:$H$2025,8,FALSE),0)</f>
        <v>0</v>
      </c>
    </row>
    <row r="162" spans="1:8" hidden="1" x14ac:dyDescent="0.25">
      <c r="A162" s="5">
        <v>122811</v>
      </c>
      <c r="B162" s="4" t="s">
        <v>1318</v>
      </c>
      <c r="C162" s="3">
        <f>IFERROR(VLOOKUP($A162,'Perfil de Riesgo '!$A$3:$H$2025,3,FALSE),0)</f>
        <v>0</v>
      </c>
      <c r="D162" s="3">
        <f>IFERROR(VLOOKUP($A162,'Perfil de Riesgo '!$A$3:$H$2025,4,FALSE),0)</f>
        <v>0</v>
      </c>
      <c r="E162" s="3">
        <f>IFERROR(VLOOKUP($A162,'Perfil de Riesgo '!$A$3:$H$2025,5,FALSE),0)</f>
        <v>0</v>
      </c>
      <c r="F162" s="3">
        <f>IFERROR(VLOOKUP($A162,'Perfil de Riesgo '!$A$3:$H$2025,6,FALSE),0)</f>
        <v>0</v>
      </c>
      <c r="G162" s="3">
        <f>IFERROR(VLOOKUP($A162,'Perfil de Riesgo '!$A$3:$H$2025,7,FALSE),0)</f>
        <v>0</v>
      </c>
      <c r="H162" s="3">
        <f>IFERROR(VLOOKUP($A162,'Perfil de Riesgo '!$A$3:$H$2025,8,FALSE),0)</f>
        <v>0</v>
      </c>
    </row>
    <row r="163" spans="1:8" hidden="1" x14ac:dyDescent="0.25">
      <c r="A163" s="5">
        <v>122814</v>
      </c>
      <c r="B163" s="4" t="s">
        <v>1317</v>
      </c>
      <c r="C163" s="3">
        <f>IFERROR(VLOOKUP($A163,'Perfil de Riesgo '!$A$3:$H$2025,3,FALSE),0)</f>
        <v>0</v>
      </c>
      <c r="D163" s="3">
        <f>IFERROR(VLOOKUP($A163,'Perfil de Riesgo '!$A$3:$H$2025,4,FALSE),0)</f>
        <v>0</v>
      </c>
      <c r="E163" s="3">
        <f>IFERROR(VLOOKUP($A163,'Perfil de Riesgo '!$A$3:$H$2025,5,FALSE),0)</f>
        <v>0</v>
      </c>
      <c r="F163" s="3">
        <f>IFERROR(VLOOKUP($A163,'Perfil de Riesgo '!$A$3:$H$2025,6,FALSE),0)</f>
        <v>0</v>
      </c>
      <c r="G163" s="3">
        <f>IFERROR(VLOOKUP($A163,'Perfil de Riesgo '!$A$3:$H$2025,7,FALSE),0)</f>
        <v>0</v>
      </c>
      <c r="H163" s="3">
        <f>IFERROR(VLOOKUP($A163,'Perfil de Riesgo '!$A$3:$H$2025,8,FALSE),0)</f>
        <v>0</v>
      </c>
    </row>
    <row r="164" spans="1:8" hidden="1" x14ac:dyDescent="0.25">
      <c r="A164" s="5">
        <v>122815</v>
      </c>
      <c r="B164" s="4" t="s">
        <v>1316</v>
      </c>
      <c r="C164" s="3">
        <f>IFERROR(VLOOKUP($A164,'Perfil de Riesgo '!$A$3:$H$2025,3,FALSE),0)</f>
        <v>0</v>
      </c>
      <c r="D164" s="3">
        <f>IFERROR(VLOOKUP($A164,'Perfil de Riesgo '!$A$3:$H$2025,4,FALSE),0)</f>
        <v>0</v>
      </c>
      <c r="E164" s="3">
        <f>IFERROR(VLOOKUP($A164,'Perfil de Riesgo '!$A$3:$H$2025,5,FALSE),0)</f>
        <v>0</v>
      </c>
      <c r="F164" s="3">
        <f>IFERROR(VLOOKUP($A164,'Perfil de Riesgo '!$A$3:$H$2025,6,FALSE),0)</f>
        <v>0</v>
      </c>
      <c r="G164" s="3">
        <f>IFERROR(VLOOKUP($A164,'Perfil de Riesgo '!$A$3:$H$2025,7,FALSE),0)</f>
        <v>0</v>
      </c>
      <c r="H164" s="3">
        <f>IFERROR(VLOOKUP($A164,'Perfil de Riesgo '!$A$3:$H$2025,8,FALSE),0)</f>
        <v>0</v>
      </c>
    </row>
    <row r="165" spans="1:8" hidden="1" x14ac:dyDescent="0.25">
      <c r="A165" s="5">
        <v>122816</v>
      </c>
      <c r="B165" s="4" t="s">
        <v>1315</v>
      </c>
      <c r="C165" s="3">
        <f>IFERROR(VLOOKUP($A165,'Perfil de Riesgo '!$A$3:$H$2025,3,FALSE),0)</f>
        <v>0</v>
      </c>
      <c r="D165" s="3">
        <f>IFERROR(VLOOKUP($A165,'Perfil de Riesgo '!$A$3:$H$2025,4,FALSE),0)</f>
        <v>0</v>
      </c>
      <c r="E165" s="3">
        <f>IFERROR(VLOOKUP($A165,'Perfil de Riesgo '!$A$3:$H$2025,5,FALSE),0)</f>
        <v>0</v>
      </c>
      <c r="F165" s="3">
        <f>IFERROR(VLOOKUP($A165,'Perfil de Riesgo '!$A$3:$H$2025,6,FALSE),0)</f>
        <v>0</v>
      </c>
      <c r="G165" s="3">
        <f>IFERROR(VLOOKUP($A165,'Perfil de Riesgo '!$A$3:$H$2025,7,FALSE),0)</f>
        <v>0</v>
      </c>
      <c r="H165" s="3">
        <f>IFERROR(VLOOKUP($A165,'Perfil de Riesgo '!$A$3:$H$2025,8,FALSE),0)</f>
        <v>0</v>
      </c>
    </row>
    <row r="166" spans="1:8" hidden="1" x14ac:dyDescent="0.25">
      <c r="A166" s="5">
        <v>122817</v>
      </c>
      <c r="B166" s="4" t="s">
        <v>1314</v>
      </c>
      <c r="C166" s="3">
        <f>IFERROR(VLOOKUP($A166,'Perfil de Riesgo '!$A$3:$H$2025,3,FALSE),0)</f>
        <v>0</v>
      </c>
      <c r="D166" s="3">
        <f>IFERROR(VLOOKUP($A166,'Perfil de Riesgo '!$A$3:$H$2025,4,FALSE),0)</f>
        <v>0</v>
      </c>
      <c r="E166" s="3">
        <f>IFERROR(VLOOKUP($A166,'Perfil de Riesgo '!$A$3:$H$2025,5,FALSE),0)</f>
        <v>0</v>
      </c>
      <c r="F166" s="3">
        <f>IFERROR(VLOOKUP($A166,'Perfil de Riesgo '!$A$3:$H$2025,6,FALSE),0)</f>
        <v>0</v>
      </c>
      <c r="G166" s="3">
        <f>IFERROR(VLOOKUP($A166,'Perfil de Riesgo '!$A$3:$H$2025,7,FALSE),0)</f>
        <v>0</v>
      </c>
      <c r="H166" s="3">
        <f>IFERROR(VLOOKUP($A166,'Perfil de Riesgo '!$A$3:$H$2025,8,FALSE),0)</f>
        <v>0</v>
      </c>
    </row>
    <row r="167" spans="1:8" hidden="1" x14ac:dyDescent="0.25">
      <c r="A167" s="5">
        <v>122818</v>
      </c>
      <c r="B167" s="4" t="s">
        <v>1313</v>
      </c>
      <c r="C167" s="3">
        <f>IFERROR(VLOOKUP($A167,'Perfil de Riesgo '!$A$3:$H$2025,3,FALSE),0)</f>
        <v>0</v>
      </c>
      <c r="D167" s="3">
        <f>IFERROR(VLOOKUP($A167,'Perfil de Riesgo '!$A$3:$H$2025,4,FALSE),0)</f>
        <v>0</v>
      </c>
      <c r="E167" s="3">
        <f>IFERROR(VLOOKUP($A167,'Perfil de Riesgo '!$A$3:$H$2025,5,FALSE),0)</f>
        <v>0</v>
      </c>
      <c r="F167" s="3">
        <f>IFERROR(VLOOKUP($A167,'Perfil de Riesgo '!$A$3:$H$2025,6,FALSE),0)</f>
        <v>0</v>
      </c>
      <c r="G167" s="3">
        <f>IFERROR(VLOOKUP($A167,'Perfil de Riesgo '!$A$3:$H$2025,7,FALSE),0)</f>
        <v>0</v>
      </c>
      <c r="H167" s="3">
        <f>IFERROR(VLOOKUP($A167,'Perfil de Riesgo '!$A$3:$H$2025,8,FALSE),0)</f>
        <v>0</v>
      </c>
    </row>
    <row r="168" spans="1:8" hidden="1" x14ac:dyDescent="0.25">
      <c r="A168" s="5">
        <v>122842</v>
      </c>
      <c r="B168" s="4" t="s">
        <v>1312</v>
      </c>
      <c r="C168" s="3">
        <f>IFERROR(VLOOKUP($A168,'Perfil de Riesgo '!$A$3:$H$2025,3,FALSE),0)</f>
        <v>0</v>
      </c>
      <c r="D168" s="3">
        <f>IFERROR(VLOOKUP($A168,'Perfil de Riesgo '!$A$3:$H$2025,4,FALSE),0)</f>
        <v>0</v>
      </c>
      <c r="E168" s="3">
        <f>IFERROR(VLOOKUP($A168,'Perfil de Riesgo '!$A$3:$H$2025,5,FALSE),0)</f>
        <v>0</v>
      </c>
      <c r="F168" s="3">
        <f>IFERROR(VLOOKUP($A168,'Perfil de Riesgo '!$A$3:$H$2025,6,FALSE),0)</f>
        <v>0</v>
      </c>
      <c r="G168" s="3">
        <f>IFERROR(VLOOKUP($A168,'Perfil de Riesgo '!$A$3:$H$2025,7,FALSE),0)</f>
        <v>0</v>
      </c>
      <c r="H168" s="3">
        <f>IFERROR(VLOOKUP($A168,'Perfil de Riesgo '!$A$3:$H$2025,8,FALSE),0)</f>
        <v>0</v>
      </c>
    </row>
    <row r="169" spans="1:8" hidden="1" x14ac:dyDescent="0.25">
      <c r="A169" s="5">
        <v>122895</v>
      </c>
      <c r="B169" s="4" t="s">
        <v>1311</v>
      </c>
      <c r="C169" s="3">
        <f>IFERROR(VLOOKUP($A169,'Perfil de Riesgo '!$A$3:$H$2025,3,FALSE),0)</f>
        <v>0</v>
      </c>
      <c r="D169" s="3">
        <f>IFERROR(VLOOKUP($A169,'Perfil de Riesgo '!$A$3:$H$2025,4,FALSE),0)</f>
        <v>0</v>
      </c>
      <c r="E169" s="3">
        <f>IFERROR(VLOOKUP($A169,'Perfil de Riesgo '!$A$3:$H$2025,5,FALSE),0)</f>
        <v>0</v>
      </c>
      <c r="F169" s="3">
        <f>IFERROR(VLOOKUP($A169,'Perfil de Riesgo '!$A$3:$H$2025,6,FALSE),0)</f>
        <v>0</v>
      </c>
      <c r="G169" s="3">
        <f>IFERROR(VLOOKUP($A169,'Perfil de Riesgo '!$A$3:$H$2025,7,FALSE),0)</f>
        <v>0</v>
      </c>
      <c r="H169" s="3">
        <f>IFERROR(VLOOKUP($A169,'Perfil de Riesgo '!$A$3:$H$2025,8,FALSE),0)</f>
        <v>0</v>
      </c>
    </row>
    <row r="170" spans="1:8" hidden="1" x14ac:dyDescent="0.25">
      <c r="A170" s="5">
        <v>122899</v>
      </c>
      <c r="B170" s="4" t="s">
        <v>1310</v>
      </c>
      <c r="C170" s="3">
        <f>IFERROR(VLOOKUP($A170,'Perfil de Riesgo '!$A$3:$H$2025,3,FALSE),0)</f>
        <v>0</v>
      </c>
      <c r="D170" s="3">
        <f>IFERROR(VLOOKUP($A170,'Perfil de Riesgo '!$A$3:$H$2025,4,FALSE),0)</f>
        <v>0</v>
      </c>
      <c r="E170" s="3">
        <f>IFERROR(VLOOKUP($A170,'Perfil de Riesgo '!$A$3:$H$2025,5,FALSE),0)</f>
        <v>0</v>
      </c>
      <c r="F170" s="3">
        <f>IFERROR(VLOOKUP($A170,'Perfil de Riesgo '!$A$3:$H$2025,6,FALSE),0)</f>
        <v>0</v>
      </c>
      <c r="G170" s="3">
        <f>IFERROR(VLOOKUP($A170,'Perfil de Riesgo '!$A$3:$H$2025,7,FALSE),0)</f>
        <v>0</v>
      </c>
      <c r="H170" s="3">
        <f>IFERROR(VLOOKUP($A170,'Perfil de Riesgo '!$A$3:$H$2025,8,FALSE),0)</f>
        <v>0</v>
      </c>
    </row>
    <row r="171" spans="1:8" hidden="1" x14ac:dyDescent="0.25">
      <c r="A171" s="5">
        <v>123000</v>
      </c>
      <c r="B171" s="4" t="s">
        <v>1309</v>
      </c>
      <c r="C171" s="3">
        <f>IFERROR(VLOOKUP($A171,'Perfil de Riesgo '!$A$3:$H$2025,3,FALSE),0)</f>
        <v>49463890</v>
      </c>
      <c r="D171" s="3">
        <f>IFERROR(VLOOKUP($A171,'Perfil de Riesgo '!$A$3:$H$2025,4,FALSE),0)</f>
        <v>78927940</v>
      </c>
      <c r="E171" s="3">
        <f>IFERROR(VLOOKUP($A171,'Perfil de Riesgo '!$A$3:$H$2025,5,FALSE),0)</f>
        <v>0</v>
      </c>
      <c r="F171" s="3">
        <f>IFERROR(VLOOKUP($A171,'Perfil de Riesgo '!$A$3:$H$2025,6,FALSE),0)</f>
        <v>0</v>
      </c>
      <c r="G171" s="3">
        <f>IFERROR(VLOOKUP($A171,'Perfil de Riesgo '!$A$3:$H$2025,7,FALSE),0)</f>
        <v>0</v>
      </c>
      <c r="H171" s="3">
        <f>IFERROR(VLOOKUP($A171,'Perfil de Riesgo '!$A$3:$H$2025,8,FALSE),0)</f>
        <v>0</v>
      </c>
    </row>
    <row r="172" spans="1:8" hidden="1" x14ac:dyDescent="0.25">
      <c r="A172" s="5">
        <v>123001</v>
      </c>
      <c r="B172" s="4" t="s">
        <v>1294</v>
      </c>
      <c r="C172" s="3">
        <f>IFERROR(VLOOKUP($A172,'Perfil de Riesgo '!$A$3:$H$2025,3,FALSE),0)</f>
        <v>49463890</v>
      </c>
      <c r="D172" s="3">
        <f>IFERROR(VLOOKUP($A172,'Perfil de Riesgo '!$A$3:$H$2025,4,FALSE),0)</f>
        <v>78927940</v>
      </c>
      <c r="E172" s="3">
        <f>IFERROR(VLOOKUP($A172,'Perfil de Riesgo '!$A$3:$H$2025,5,FALSE),0)</f>
        <v>0</v>
      </c>
      <c r="F172" s="3">
        <f>IFERROR(VLOOKUP($A172,'Perfil de Riesgo '!$A$3:$H$2025,6,FALSE),0)</f>
        <v>0</v>
      </c>
      <c r="G172" s="3">
        <f>IFERROR(VLOOKUP($A172,'Perfil de Riesgo '!$A$3:$H$2025,7,FALSE),0)</f>
        <v>0</v>
      </c>
      <c r="H172" s="3">
        <f>IFERROR(VLOOKUP($A172,'Perfil de Riesgo '!$A$3:$H$2025,8,FALSE),0)</f>
        <v>0</v>
      </c>
    </row>
    <row r="173" spans="1:8" hidden="1" x14ac:dyDescent="0.25">
      <c r="A173" s="5">
        <v>123002</v>
      </c>
      <c r="B173" s="4" t="s">
        <v>1293</v>
      </c>
      <c r="C173" s="3">
        <f>IFERROR(VLOOKUP($A173,'Perfil de Riesgo '!$A$3:$H$2025,3,FALSE),0)</f>
        <v>0</v>
      </c>
      <c r="D173" s="3">
        <f>IFERROR(VLOOKUP($A173,'Perfil de Riesgo '!$A$3:$H$2025,4,FALSE),0)</f>
        <v>0</v>
      </c>
      <c r="E173" s="3">
        <f>IFERROR(VLOOKUP($A173,'Perfil de Riesgo '!$A$3:$H$2025,5,FALSE),0)</f>
        <v>0</v>
      </c>
      <c r="F173" s="3">
        <f>IFERROR(VLOOKUP($A173,'Perfil de Riesgo '!$A$3:$H$2025,6,FALSE),0)</f>
        <v>0</v>
      </c>
      <c r="G173" s="3">
        <f>IFERROR(VLOOKUP($A173,'Perfil de Riesgo '!$A$3:$H$2025,7,FALSE),0)</f>
        <v>0</v>
      </c>
      <c r="H173" s="3">
        <f>IFERROR(VLOOKUP($A173,'Perfil de Riesgo '!$A$3:$H$2025,8,FALSE),0)</f>
        <v>0</v>
      </c>
    </row>
    <row r="174" spans="1:8" hidden="1" x14ac:dyDescent="0.25">
      <c r="A174" s="5">
        <v>123003</v>
      </c>
      <c r="B174" s="4" t="s">
        <v>1292</v>
      </c>
      <c r="C174" s="3">
        <f>IFERROR(VLOOKUP($A174,'Perfil de Riesgo '!$A$3:$H$2025,3,FALSE),0)</f>
        <v>0</v>
      </c>
      <c r="D174" s="3">
        <f>IFERROR(VLOOKUP($A174,'Perfil de Riesgo '!$A$3:$H$2025,4,FALSE),0)</f>
        <v>0</v>
      </c>
      <c r="E174" s="3">
        <f>IFERROR(VLOOKUP($A174,'Perfil de Riesgo '!$A$3:$H$2025,5,FALSE),0)</f>
        <v>0</v>
      </c>
      <c r="F174" s="3">
        <f>IFERROR(VLOOKUP($A174,'Perfil de Riesgo '!$A$3:$H$2025,6,FALSE),0)</f>
        <v>0</v>
      </c>
      <c r="G174" s="3">
        <f>IFERROR(VLOOKUP($A174,'Perfil de Riesgo '!$A$3:$H$2025,7,FALSE),0)</f>
        <v>0</v>
      </c>
      <c r="H174" s="3">
        <f>IFERROR(VLOOKUP($A174,'Perfil de Riesgo '!$A$3:$H$2025,8,FALSE),0)</f>
        <v>0</v>
      </c>
    </row>
    <row r="175" spans="1:8" hidden="1" x14ac:dyDescent="0.25">
      <c r="A175" s="5">
        <v>123005</v>
      </c>
      <c r="B175" s="4" t="s">
        <v>1308</v>
      </c>
      <c r="C175" s="3">
        <f>IFERROR(VLOOKUP($A175,'Perfil de Riesgo '!$A$3:$H$2025,3,FALSE),0)</f>
        <v>0</v>
      </c>
      <c r="D175" s="3">
        <f>IFERROR(VLOOKUP($A175,'Perfil de Riesgo '!$A$3:$H$2025,4,FALSE),0)</f>
        <v>0</v>
      </c>
      <c r="E175" s="3">
        <f>IFERROR(VLOOKUP($A175,'Perfil de Riesgo '!$A$3:$H$2025,5,FALSE),0)</f>
        <v>0</v>
      </c>
      <c r="F175" s="3">
        <f>IFERROR(VLOOKUP($A175,'Perfil de Riesgo '!$A$3:$H$2025,6,FALSE),0)</f>
        <v>0</v>
      </c>
      <c r="G175" s="3">
        <f>IFERROR(VLOOKUP($A175,'Perfil de Riesgo '!$A$3:$H$2025,7,FALSE),0)</f>
        <v>0</v>
      </c>
      <c r="H175" s="3">
        <f>IFERROR(VLOOKUP($A175,'Perfil de Riesgo '!$A$3:$H$2025,8,FALSE),0)</f>
        <v>0</v>
      </c>
    </row>
    <row r="176" spans="1:8" hidden="1" x14ac:dyDescent="0.25">
      <c r="A176" s="5">
        <v>123006</v>
      </c>
      <c r="B176" s="4" t="s">
        <v>1307</v>
      </c>
      <c r="C176" s="3">
        <f>IFERROR(VLOOKUP($A176,'Perfil de Riesgo '!$A$3:$H$2025,3,FALSE),0)</f>
        <v>0</v>
      </c>
      <c r="D176" s="3">
        <f>IFERROR(VLOOKUP($A176,'Perfil de Riesgo '!$A$3:$H$2025,4,FALSE),0)</f>
        <v>0</v>
      </c>
      <c r="E176" s="3">
        <f>IFERROR(VLOOKUP($A176,'Perfil de Riesgo '!$A$3:$H$2025,5,FALSE),0)</f>
        <v>0</v>
      </c>
      <c r="F176" s="3">
        <f>IFERROR(VLOOKUP($A176,'Perfil de Riesgo '!$A$3:$H$2025,6,FALSE),0)</f>
        <v>0</v>
      </c>
      <c r="G176" s="3">
        <f>IFERROR(VLOOKUP($A176,'Perfil de Riesgo '!$A$3:$H$2025,7,FALSE),0)</f>
        <v>0</v>
      </c>
      <c r="H176" s="3">
        <f>IFERROR(VLOOKUP($A176,'Perfil de Riesgo '!$A$3:$H$2025,8,FALSE),0)</f>
        <v>0</v>
      </c>
    </row>
    <row r="177" spans="1:8" hidden="1" x14ac:dyDescent="0.25">
      <c r="A177" s="5">
        <v>123007</v>
      </c>
      <c r="B177" s="4" t="s">
        <v>1306</v>
      </c>
      <c r="C177" s="3">
        <f>IFERROR(VLOOKUP($A177,'Perfil de Riesgo '!$A$3:$H$2025,3,FALSE),0)</f>
        <v>0</v>
      </c>
      <c r="D177" s="3">
        <f>IFERROR(VLOOKUP($A177,'Perfil de Riesgo '!$A$3:$H$2025,4,FALSE),0)</f>
        <v>0</v>
      </c>
      <c r="E177" s="3">
        <f>IFERROR(VLOOKUP($A177,'Perfil de Riesgo '!$A$3:$H$2025,5,FALSE),0)</f>
        <v>0</v>
      </c>
      <c r="F177" s="3">
        <f>IFERROR(VLOOKUP($A177,'Perfil de Riesgo '!$A$3:$H$2025,6,FALSE),0)</f>
        <v>0</v>
      </c>
      <c r="G177" s="3">
        <f>IFERROR(VLOOKUP($A177,'Perfil de Riesgo '!$A$3:$H$2025,7,FALSE),0)</f>
        <v>0</v>
      </c>
      <c r="H177" s="3">
        <f>IFERROR(VLOOKUP($A177,'Perfil de Riesgo '!$A$3:$H$2025,8,FALSE),0)</f>
        <v>0</v>
      </c>
    </row>
    <row r="178" spans="1:8" hidden="1" x14ac:dyDescent="0.25">
      <c r="A178" s="5">
        <v>123008</v>
      </c>
      <c r="B178" s="4" t="s">
        <v>1305</v>
      </c>
      <c r="C178" s="3">
        <f>IFERROR(VLOOKUP($A178,'Perfil de Riesgo '!$A$3:$H$2025,3,FALSE),0)</f>
        <v>0</v>
      </c>
      <c r="D178" s="3">
        <f>IFERROR(VLOOKUP($A178,'Perfil de Riesgo '!$A$3:$H$2025,4,FALSE),0)</f>
        <v>0</v>
      </c>
      <c r="E178" s="3">
        <f>IFERROR(VLOOKUP($A178,'Perfil de Riesgo '!$A$3:$H$2025,5,FALSE),0)</f>
        <v>0</v>
      </c>
      <c r="F178" s="3">
        <f>IFERROR(VLOOKUP($A178,'Perfil de Riesgo '!$A$3:$H$2025,6,FALSE),0)</f>
        <v>0</v>
      </c>
      <c r="G178" s="3">
        <f>IFERROR(VLOOKUP($A178,'Perfil de Riesgo '!$A$3:$H$2025,7,FALSE),0)</f>
        <v>0</v>
      </c>
      <c r="H178" s="3">
        <f>IFERROR(VLOOKUP($A178,'Perfil de Riesgo '!$A$3:$H$2025,8,FALSE),0)</f>
        <v>0</v>
      </c>
    </row>
    <row r="179" spans="1:8" hidden="1" x14ac:dyDescent="0.25">
      <c r="A179" s="5">
        <v>123009</v>
      </c>
      <c r="B179" s="4" t="s">
        <v>1304</v>
      </c>
      <c r="C179" s="3">
        <f>IFERROR(VLOOKUP($A179,'Perfil de Riesgo '!$A$3:$H$2025,3,FALSE),0)</f>
        <v>0</v>
      </c>
      <c r="D179" s="3">
        <f>IFERROR(VLOOKUP($A179,'Perfil de Riesgo '!$A$3:$H$2025,4,FALSE),0)</f>
        <v>0</v>
      </c>
      <c r="E179" s="3">
        <f>IFERROR(VLOOKUP($A179,'Perfil de Riesgo '!$A$3:$H$2025,5,FALSE),0)</f>
        <v>0</v>
      </c>
      <c r="F179" s="3">
        <f>IFERROR(VLOOKUP($A179,'Perfil de Riesgo '!$A$3:$H$2025,6,FALSE),0)</f>
        <v>0</v>
      </c>
      <c r="G179" s="3">
        <f>IFERROR(VLOOKUP($A179,'Perfil de Riesgo '!$A$3:$H$2025,7,FALSE),0)</f>
        <v>0</v>
      </c>
      <c r="H179" s="3">
        <f>IFERROR(VLOOKUP($A179,'Perfil de Riesgo '!$A$3:$H$2025,8,FALSE),0)</f>
        <v>0</v>
      </c>
    </row>
    <row r="180" spans="1:8" hidden="1" x14ac:dyDescent="0.25">
      <c r="A180" s="5">
        <v>123010</v>
      </c>
      <c r="B180" s="4" t="s">
        <v>1303</v>
      </c>
      <c r="C180" s="3">
        <f>IFERROR(VLOOKUP($A180,'Perfil de Riesgo '!$A$3:$H$2025,3,FALSE),0)</f>
        <v>0</v>
      </c>
      <c r="D180" s="3">
        <f>IFERROR(VLOOKUP($A180,'Perfil de Riesgo '!$A$3:$H$2025,4,FALSE),0)</f>
        <v>0</v>
      </c>
      <c r="E180" s="3">
        <f>IFERROR(VLOOKUP($A180,'Perfil de Riesgo '!$A$3:$H$2025,5,FALSE),0)</f>
        <v>0</v>
      </c>
      <c r="F180" s="3">
        <f>IFERROR(VLOOKUP($A180,'Perfil de Riesgo '!$A$3:$H$2025,6,FALSE),0)</f>
        <v>0</v>
      </c>
      <c r="G180" s="3">
        <f>IFERROR(VLOOKUP($A180,'Perfil de Riesgo '!$A$3:$H$2025,7,FALSE),0)</f>
        <v>0</v>
      </c>
      <c r="H180" s="3">
        <f>IFERROR(VLOOKUP($A180,'Perfil de Riesgo '!$A$3:$H$2025,8,FALSE),0)</f>
        <v>0</v>
      </c>
    </row>
    <row r="181" spans="1:8" hidden="1" x14ac:dyDescent="0.25">
      <c r="A181" s="5">
        <v>123011</v>
      </c>
      <c r="B181" s="4" t="s">
        <v>1302</v>
      </c>
      <c r="C181" s="3">
        <f>IFERROR(VLOOKUP($A181,'Perfil de Riesgo '!$A$3:$H$2025,3,FALSE),0)</f>
        <v>0</v>
      </c>
      <c r="D181" s="3">
        <f>IFERROR(VLOOKUP($A181,'Perfil de Riesgo '!$A$3:$H$2025,4,FALSE),0)</f>
        <v>0</v>
      </c>
      <c r="E181" s="3">
        <f>IFERROR(VLOOKUP($A181,'Perfil de Riesgo '!$A$3:$H$2025,5,FALSE),0)</f>
        <v>0</v>
      </c>
      <c r="F181" s="3">
        <f>IFERROR(VLOOKUP($A181,'Perfil de Riesgo '!$A$3:$H$2025,6,FALSE),0)</f>
        <v>0</v>
      </c>
      <c r="G181" s="3">
        <f>IFERROR(VLOOKUP($A181,'Perfil de Riesgo '!$A$3:$H$2025,7,FALSE),0)</f>
        <v>0</v>
      </c>
      <c r="H181" s="3">
        <f>IFERROR(VLOOKUP($A181,'Perfil de Riesgo '!$A$3:$H$2025,8,FALSE),0)</f>
        <v>0</v>
      </c>
    </row>
    <row r="182" spans="1:8" hidden="1" x14ac:dyDescent="0.25">
      <c r="A182" s="5">
        <v>123012</v>
      </c>
      <c r="B182" s="4" t="s">
        <v>1301</v>
      </c>
      <c r="C182" s="3">
        <f>IFERROR(VLOOKUP($A182,'Perfil de Riesgo '!$A$3:$H$2025,3,FALSE),0)</f>
        <v>0</v>
      </c>
      <c r="D182" s="3">
        <f>IFERROR(VLOOKUP($A182,'Perfil de Riesgo '!$A$3:$H$2025,4,FALSE),0)</f>
        <v>0</v>
      </c>
      <c r="E182" s="3">
        <f>IFERROR(VLOOKUP($A182,'Perfil de Riesgo '!$A$3:$H$2025,5,FALSE),0)</f>
        <v>0</v>
      </c>
      <c r="F182" s="3">
        <f>IFERROR(VLOOKUP($A182,'Perfil de Riesgo '!$A$3:$H$2025,6,FALSE),0)</f>
        <v>0</v>
      </c>
      <c r="G182" s="3">
        <f>IFERROR(VLOOKUP($A182,'Perfil de Riesgo '!$A$3:$H$2025,7,FALSE),0)</f>
        <v>0</v>
      </c>
      <c r="H182" s="3">
        <f>IFERROR(VLOOKUP($A182,'Perfil de Riesgo '!$A$3:$H$2025,8,FALSE),0)</f>
        <v>0</v>
      </c>
    </row>
    <row r="183" spans="1:8" hidden="1" x14ac:dyDescent="0.25">
      <c r="A183" s="5">
        <v>123013</v>
      </c>
      <c r="B183" s="4" t="s">
        <v>1300</v>
      </c>
      <c r="C183" s="3">
        <f>IFERROR(VLOOKUP($A183,'Perfil de Riesgo '!$A$3:$H$2025,3,FALSE),0)</f>
        <v>0</v>
      </c>
      <c r="D183" s="3">
        <f>IFERROR(VLOOKUP($A183,'Perfil de Riesgo '!$A$3:$H$2025,4,FALSE),0)</f>
        <v>0</v>
      </c>
      <c r="E183" s="3">
        <f>IFERROR(VLOOKUP($A183,'Perfil de Riesgo '!$A$3:$H$2025,5,FALSE),0)</f>
        <v>0</v>
      </c>
      <c r="F183" s="3">
        <f>IFERROR(VLOOKUP($A183,'Perfil de Riesgo '!$A$3:$H$2025,6,FALSE),0)</f>
        <v>0</v>
      </c>
      <c r="G183" s="3">
        <f>IFERROR(VLOOKUP($A183,'Perfil de Riesgo '!$A$3:$H$2025,7,FALSE),0)</f>
        <v>0</v>
      </c>
      <c r="H183" s="3">
        <f>IFERROR(VLOOKUP($A183,'Perfil de Riesgo '!$A$3:$H$2025,8,FALSE),0)</f>
        <v>0</v>
      </c>
    </row>
    <row r="184" spans="1:8" hidden="1" x14ac:dyDescent="0.25">
      <c r="A184" s="5">
        <v>123014</v>
      </c>
      <c r="B184" s="4" t="s">
        <v>1299</v>
      </c>
      <c r="C184" s="3">
        <f>IFERROR(VLOOKUP($A184,'Perfil de Riesgo '!$A$3:$H$2025,3,FALSE),0)</f>
        <v>0</v>
      </c>
      <c r="D184" s="3">
        <f>IFERROR(VLOOKUP($A184,'Perfil de Riesgo '!$A$3:$H$2025,4,FALSE),0)</f>
        <v>0</v>
      </c>
      <c r="E184" s="3">
        <f>IFERROR(VLOOKUP($A184,'Perfil de Riesgo '!$A$3:$H$2025,5,FALSE),0)</f>
        <v>0</v>
      </c>
      <c r="F184" s="3">
        <f>IFERROR(VLOOKUP($A184,'Perfil de Riesgo '!$A$3:$H$2025,6,FALSE),0)</f>
        <v>0</v>
      </c>
      <c r="G184" s="3">
        <f>IFERROR(VLOOKUP($A184,'Perfil de Riesgo '!$A$3:$H$2025,7,FALSE),0)</f>
        <v>0</v>
      </c>
      <c r="H184" s="3">
        <f>IFERROR(VLOOKUP($A184,'Perfil de Riesgo '!$A$3:$H$2025,8,FALSE),0)</f>
        <v>0</v>
      </c>
    </row>
    <row r="185" spans="1:8" hidden="1" x14ac:dyDescent="0.25">
      <c r="A185" s="5">
        <v>123015</v>
      </c>
      <c r="B185" s="4" t="s">
        <v>1298</v>
      </c>
      <c r="C185" s="3">
        <f>IFERROR(VLOOKUP($A185,'Perfil de Riesgo '!$A$3:$H$2025,3,FALSE),0)</f>
        <v>0</v>
      </c>
      <c r="D185" s="3">
        <f>IFERROR(VLOOKUP($A185,'Perfil de Riesgo '!$A$3:$H$2025,4,FALSE),0)</f>
        <v>0</v>
      </c>
      <c r="E185" s="3">
        <f>IFERROR(VLOOKUP($A185,'Perfil de Riesgo '!$A$3:$H$2025,5,FALSE),0)</f>
        <v>0</v>
      </c>
      <c r="F185" s="3">
        <f>IFERROR(VLOOKUP($A185,'Perfil de Riesgo '!$A$3:$H$2025,6,FALSE),0)</f>
        <v>0</v>
      </c>
      <c r="G185" s="3">
        <f>IFERROR(VLOOKUP($A185,'Perfil de Riesgo '!$A$3:$H$2025,7,FALSE),0)</f>
        <v>0</v>
      </c>
      <c r="H185" s="3">
        <f>IFERROR(VLOOKUP($A185,'Perfil de Riesgo '!$A$3:$H$2025,8,FALSE),0)</f>
        <v>0</v>
      </c>
    </row>
    <row r="186" spans="1:8" hidden="1" x14ac:dyDescent="0.25">
      <c r="A186" s="5">
        <v>123016</v>
      </c>
      <c r="B186" s="4" t="s">
        <v>1297</v>
      </c>
      <c r="C186" s="3">
        <f>IFERROR(VLOOKUP($A186,'Perfil de Riesgo '!$A$3:$H$2025,3,FALSE),0)</f>
        <v>0</v>
      </c>
      <c r="D186" s="3">
        <f>IFERROR(VLOOKUP($A186,'Perfil de Riesgo '!$A$3:$H$2025,4,FALSE),0)</f>
        <v>0</v>
      </c>
      <c r="E186" s="3">
        <f>IFERROR(VLOOKUP($A186,'Perfil de Riesgo '!$A$3:$H$2025,5,FALSE),0)</f>
        <v>0</v>
      </c>
      <c r="F186" s="3">
        <f>IFERROR(VLOOKUP($A186,'Perfil de Riesgo '!$A$3:$H$2025,6,FALSE),0)</f>
        <v>0</v>
      </c>
      <c r="G186" s="3">
        <f>IFERROR(VLOOKUP($A186,'Perfil de Riesgo '!$A$3:$H$2025,7,FALSE),0)</f>
        <v>0</v>
      </c>
      <c r="H186" s="3">
        <f>IFERROR(VLOOKUP($A186,'Perfil de Riesgo '!$A$3:$H$2025,8,FALSE),0)</f>
        <v>0</v>
      </c>
    </row>
    <row r="187" spans="1:8" hidden="1" x14ac:dyDescent="0.25">
      <c r="A187" s="5">
        <v>123099</v>
      </c>
      <c r="B187" s="4" t="s">
        <v>1296</v>
      </c>
      <c r="C187" s="3">
        <f>IFERROR(VLOOKUP($A187,'Perfil de Riesgo '!$A$3:$H$2025,3,FALSE),0)</f>
        <v>0</v>
      </c>
      <c r="D187" s="3">
        <f>IFERROR(VLOOKUP($A187,'Perfil de Riesgo '!$A$3:$H$2025,4,FALSE),0)</f>
        <v>0</v>
      </c>
      <c r="E187" s="3">
        <f>IFERROR(VLOOKUP($A187,'Perfil de Riesgo '!$A$3:$H$2025,5,FALSE),0)</f>
        <v>0</v>
      </c>
      <c r="F187" s="3">
        <f>IFERROR(VLOOKUP($A187,'Perfil de Riesgo '!$A$3:$H$2025,6,FALSE),0)</f>
        <v>0</v>
      </c>
      <c r="G187" s="3">
        <f>IFERROR(VLOOKUP($A187,'Perfil de Riesgo '!$A$3:$H$2025,7,FALSE),0)</f>
        <v>0</v>
      </c>
      <c r="H187" s="3">
        <f>IFERROR(VLOOKUP($A187,'Perfil de Riesgo '!$A$3:$H$2025,8,FALSE),0)</f>
        <v>0</v>
      </c>
    </row>
    <row r="188" spans="1:8" hidden="1" x14ac:dyDescent="0.25">
      <c r="A188" s="5">
        <v>123200</v>
      </c>
      <c r="B188" s="4" t="s">
        <v>1295</v>
      </c>
      <c r="C188" s="3">
        <f>IFERROR(VLOOKUP($A188,'Perfil de Riesgo '!$A$3:$H$2025,3,FALSE),0)</f>
        <v>0</v>
      </c>
      <c r="D188" s="3">
        <f>IFERROR(VLOOKUP($A188,'Perfil de Riesgo '!$A$3:$H$2025,4,FALSE),0)</f>
        <v>0</v>
      </c>
      <c r="E188" s="3">
        <f>IFERROR(VLOOKUP($A188,'Perfil de Riesgo '!$A$3:$H$2025,5,FALSE),0)</f>
        <v>0</v>
      </c>
      <c r="F188" s="3">
        <f>IFERROR(VLOOKUP($A188,'Perfil de Riesgo '!$A$3:$H$2025,6,FALSE),0)</f>
        <v>0</v>
      </c>
      <c r="G188" s="3">
        <f>IFERROR(VLOOKUP($A188,'Perfil de Riesgo '!$A$3:$H$2025,7,FALSE),0)</f>
        <v>0</v>
      </c>
      <c r="H188" s="3">
        <f>IFERROR(VLOOKUP($A188,'Perfil de Riesgo '!$A$3:$H$2025,8,FALSE),0)</f>
        <v>0</v>
      </c>
    </row>
    <row r="189" spans="1:8" hidden="1" x14ac:dyDescent="0.25">
      <c r="A189" s="5">
        <v>123201</v>
      </c>
      <c r="B189" s="4" t="s">
        <v>1294</v>
      </c>
      <c r="C189" s="3">
        <f>IFERROR(VLOOKUP($A189,'Perfil de Riesgo '!$A$3:$H$2025,3,FALSE),0)</f>
        <v>0</v>
      </c>
      <c r="D189" s="3">
        <f>IFERROR(VLOOKUP($A189,'Perfil de Riesgo '!$A$3:$H$2025,4,FALSE),0)</f>
        <v>0</v>
      </c>
      <c r="E189" s="3">
        <f>IFERROR(VLOOKUP($A189,'Perfil de Riesgo '!$A$3:$H$2025,5,FALSE),0)</f>
        <v>0</v>
      </c>
      <c r="F189" s="3">
        <f>IFERROR(VLOOKUP($A189,'Perfil de Riesgo '!$A$3:$H$2025,6,FALSE),0)</f>
        <v>0</v>
      </c>
      <c r="G189" s="3">
        <f>IFERROR(VLOOKUP($A189,'Perfil de Riesgo '!$A$3:$H$2025,7,FALSE),0)</f>
        <v>0</v>
      </c>
      <c r="H189" s="3">
        <f>IFERROR(VLOOKUP($A189,'Perfil de Riesgo '!$A$3:$H$2025,8,FALSE),0)</f>
        <v>0</v>
      </c>
    </row>
    <row r="190" spans="1:8" hidden="1" x14ac:dyDescent="0.25">
      <c r="A190" s="5">
        <v>123202</v>
      </c>
      <c r="B190" s="4" t="s">
        <v>1293</v>
      </c>
      <c r="C190" s="3">
        <f>IFERROR(VLOOKUP($A190,'Perfil de Riesgo '!$A$3:$H$2025,3,FALSE),0)</f>
        <v>0</v>
      </c>
      <c r="D190" s="3">
        <f>IFERROR(VLOOKUP($A190,'Perfil de Riesgo '!$A$3:$H$2025,4,FALSE),0)</f>
        <v>0</v>
      </c>
      <c r="E190" s="3">
        <f>IFERROR(VLOOKUP($A190,'Perfil de Riesgo '!$A$3:$H$2025,5,FALSE),0)</f>
        <v>0</v>
      </c>
      <c r="F190" s="3">
        <f>IFERROR(VLOOKUP($A190,'Perfil de Riesgo '!$A$3:$H$2025,6,FALSE),0)</f>
        <v>0</v>
      </c>
      <c r="G190" s="3">
        <f>IFERROR(VLOOKUP($A190,'Perfil de Riesgo '!$A$3:$H$2025,7,FALSE),0)</f>
        <v>0</v>
      </c>
      <c r="H190" s="3">
        <f>IFERROR(VLOOKUP($A190,'Perfil de Riesgo '!$A$3:$H$2025,8,FALSE),0)</f>
        <v>0</v>
      </c>
    </row>
    <row r="191" spans="1:8" hidden="1" x14ac:dyDescent="0.25">
      <c r="A191" s="5">
        <v>123204</v>
      </c>
      <c r="B191" s="4" t="s">
        <v>1292</v>
      </c>
      <c r="C191" s="3">
        <f>IFERROR(VLOOKUP($A191,'Perfil de Riesgo '!$A$3:$H$2025,3,FALSE),0)</f>
        <v>0</v>
      </c>
      <c r="D191" s="3">
        <f>IFERROR(VLOOKUP($A191,'Perfil de Riesgo '!$A$3:$H$2025,4,FALSE),0)</f>
        <v>0</v>
      </c>
      <c r="E191" s="3">
        <f>IFERROR(VLOOKUP($A191,'Perfil de Riesgo '!$A$3:$H$2025,5,FALSE),0)</f>
        <v>0</v>
      </c>
      <c r="F191" s="3">
        <f>IFERROR(VLOOKUP($A191,'Perfil de Riesgo '!$A$3:$H$2025,6,FALSE),0)</f>
        <v>0</v>
      </c>
      <c r="G191" s="3">
        <f>IFERROR(VLOOKUP($A191,'Perfil de Riesgo '!$A$3:$H$2025,7,FALSE),0)</f>
        <v>0</v>
      </c>
      <c r="H191" s="3">
        <f>IFERROR(VLOOKUP($A191,'Perfil de Riesgo '!$A$3:$H$2025,8,FALSE),0)</f>
        <v>0</v>
      </c>
    </row>
    <row r="192" spans="1:8" hidden="1" x14ac:dyDescent="0.25">
      <c r="A192" s="5">
        <v>123295</v>
      </c>
      <c r="B192" s="4" t="s">
        <v>1291</v>
      </c>
      <c r="C192" s="3">
        <f>IFERROR(VLOOKUP($A192,'Perfil de Riesgo '!$A$3:$H$2025,3,FALSE),0)</f>
        <v>0</v>
      </c>
      <c r="D192" s="3">
        <f>IFERROR(VLOOKUP($A192,'Perfil de Riesgo '!$A$3:$H$2025,4,FALSE),0)</f>
        <v>0</v>
      </c>
      <c r="E192" s="3">
        <f>IFERROR(VLOOKUP($A192,'Perfil de Riesgo '!$A$3:$H$2025,5,FALSE),0)</f>
        <v>0</v>
      </c>
      <c r="F192" s="3">
        <f>IFERROR(VLOOKUP($A192,'Perfil de Riesgo '!$A$3:$H$2025,6,FALSE),0)</f>
        <v>0</v>
      </c>
      <c r="G192" s="3">
        <f>IFERROR(VLOOKUP($A192,'Perfil de Riesgo '!$A$3:$H$2025,7,FALSE),0)</f>
        <v>0</v>
      </c>
      <c r="H192" s="3">
        <f>IFERROR(VLOOKUP($A192,'Perfil de Riesgo '!$A$3:$H$2025,8,FALSE),0)</f>
        <v>0</v>
      </c>
    </row>
    <row r="193" spans="1:8" hidden="1" x14ac:dyDescent="0.25">
      <c r="A193" s="5">
        <v>123299</v>
      </c>
      <c r="B193" s="4" t="s">
        <v>1290</v>
      </c>
      <c r="C193" s="3">
        <f>IFERROR(VLOOKUP($A193,'Perfil de Riesgo '!$A$3:$H$2025,3,FALSE),0)</f>
        <v>0</v>
      </c>
      <c r="D193" s="3">
        <f>IFERROR(VLOOKUP($A193,'Perfil de Riesgo '!$A$3:$H$2025,4,FALSE),0)</f>
        <v>0</v>
      </c>
      <c r="E193" s="3">
        <f>IFERROR(VLOOKUP($A193,'Perfil de Riesgo '!$A$3:$H$2025,5,FALSE),0)</f>
        <v>0</v>
      </c>
      <c r="F193" s="3">
        <f>IFERROR(VLOOKUP($A193,'Perfil de Riesgo '!$A$3:$H$2025,6,FALSE),0)</f>
        <v>0</v>
      </c>
      <c r="G193" s="3">
        <f>IFERROR(VLOOKUP($A193,'Perfil de Riesgo '!$A$3:$H$2025,7,FALSE),0)</f>
        <v>0</v>
      </c>
      <c r="H193" s="3">
        <f>IFERROR(VLOOKUP($A193,'Perfil de Riesgo '!$A$3:$H$2025,8,FALSE),0)</f>
        <v>0</v>
      </c>
    </row>
    <row r="194" spans="1:8" hidden="1" x14ac:dyDescent="0.25">
      <c r="A194" s="5">
        <v>123400</v>
      </c>
      <c r="B194" s="4" t="s">
        <v>1289</v>
      </c>
      <c r="C194" s="3">
        <f>IFERROR(VLOOKUP($A194,'Perfil de Riesgo '!$A$3:$H$2025,3,FALSE),0)</f>
        <v>0</v>
      </c>
      <c r="D194" s="3">
        <f>IFERROR(VLOOKUP($A194,'Perfil de Riesgo '!$A$3:$H$2025,4,FALSE),0)</f>
        <v>0</v>
      </c>
      <c r="E194" s="3">
        <f>IFERROR(VLOOKUP($A194,'Perfil de Riesgo '!$A$3:$H$2025,5,FALSE),0)</f>
        <v>0</v>
      </c>
      <c r="F194" s="3">
        <f>IFERROR(VLOOKUP($A194,'Perfil de Riesgo '!$A$3:$H$2025,6,FALSE),0)</f>
        <v>0</v>
      </c>
      <c r="G194" s="3">
        <f>IFERROR(VLOOKUP($A194,'Perfil de Riesgo '!$A$3:$H$2025,7,FALSE),0)</f>
        <v>0</v>
      </c>
      <c r="H194" s="3">
        <f>IFERROR(VLOOKUP($A194,'Perfil de Riesgo '!$A$3:$H$2025,8,FALSE),0)</f>
        <v>0</v>
      </c>
    </row>
    <row r="195" spans="1:8" hidden="1" x14ac:dyDescent="0.25">
      <c r="A195" s="5">
        <v>123600</v>
      </c>
      <c r="B195" s="4" t="s">
        <v>1288</v>
      </c>
      <c r="C195" s="3">
        <f>IFERROR(VLOOKUP($A195,'Perfil de Riesgo '!$A$3:$H$2025,3,FALSE),0)</f>
        <v>0</v>
      </c>
      <c r="D195" s="3">
        <f>IFERROR(VLOOKUP($A195,'Perfil de Riesgo '!$A$3:$H$2025,4,FALSE),0)</f>
        <v>0</v>
      </c>
      <c r="E195" s="3">
        <f>IFERROR(VLOOKUP($A195,'Perfil de Riesgo '!$A$3:$H$2025,5,FALSE),0)</f>
        <v>0</v>
      </c>
      <c r="F195" s="3">
        <f>IFERROR(VLOOKUP($A195,'Perfil de Riesgo '!$A$3:$H$2025,6,FALSE),0)</f>
        <v>0</v>
      </c>
      <c r="G195" s="3">
        <f>IFERROR(VLOOKUP($A195,'Perfil de Riesgo '!$A$3:$H$2025,7,FALSE),0)</f>
        <v>0</v>
      </c>
      <c r="H195" s="3">
        <f>IFERROR(VLOOKUP($A195,'Perfil de Riesgo '!$A$3:$H$2025,8,FALSE),0)</f>
        <v>0</v>
      </c>
    </row>
    <row r="196" spans="1:8" hidden="1" x14ac:dyDescent="0.25">
      <c r="A196" s="5">
        <v>123601</v>
      </c>
      <c r="B196" s="4" t="s">
        <v>1285</v>
      </c>
      <c r="C196" s="3">
        <f>IFERROR(VLOOKUP($A196,'Perfil de Riesgo '!$A$3:$H$2025,3,FALSE),0)</f>
        <v>0</v>
      </c>
      <c r="D196" s="3">
        <f>IFERROR(VLOOKUP($A196,'Perfil de Riesgo '!$A$3:$H$2025,4,FALSE),0)</f>
        <v>0</v>
      </c>
      <c r="E196" s="3">
        <f>IFERROR(VLOOKUP($A196,'Perfil de Riesgo '!$A$3:$H$2025,5,FALSE),0)</f>
        <v>0</v>
      </c>
      <c r="F196" s="3">
        <f>IFERROR(VLOOKUP($A196,'Perfil de Riesgo '!$A$3:$H$2025,6,FALSE),0)</f>
        <v>0</v>
      </c>
      <c r="G196" s="3">
        <f>IFERROR(VLOOKUP($A196,'Perfil de Riesgo '!$A$3:$H$2025,7,FALSE),0)</f>
        <v>0</v>
      </c>
      <c r="H196" s="3">
        <f>IFERROR(VLOOKUP($A196,'Perfil de Riesgo '!$A$3:$H$2025,8,FALSE),0)</f>
        <v>0</v>
      </c>
    </row>
    <row r="197" spans="1:8" hidden="1" x14ac:dyDescent="0.25">
      <c r="A197" s="5">
        <v>123602</v>
      </c>
      <c r="B197" s="4" t="s">
        <v>1284</v>
      </c>
      <c r="C197" s="3">
        <f>IFERROR(VLOOKUP($A197,'Perfil de Riesgo '!$A$3:$H$2025,3,FALSE),0)</f>
        <v>0</v>
      </c>
      <c r="D197" s="3">
        <f>IFERROR(VLOOKUP($A197,'Perfil de Riesgo '!$A$3:$H$2025,4,FALSE),0)</f>
        <v>0</v>
      </c>
      <c r="E197" s="3">
        <f>IFERROR(VLOOKUP($A197,'Perfil de Riesgo '!$A$3:$H$2025,5,FALSE),0)</f>
        <v>0</v>
      </c>
      <c r="F197" s="3">
        <f>IFERROR(VLOOKUP($A197,'Perfil de Riesgo '!$A$3:$H$2025,6,FALSE),0)</f>
        <v>0</v>
      </c>
      <c r="G197" s="3">
        <f>IFERROR(VLOOKUP($A197,'Perfil de Riesgo '!$A$3:$H$2025,7,FALSE),0)</f>
        <v>0</v>
      </c>
      <c r="H197" s="3">
        <f>IFERROR(VLOOKUP($A197,'Perfil de Riesgo '!$A$3:$H$2025,8,FALSE),0)</f>
        <v>0</v>
      </c>
    </row>
    <row r="198" spans="1:8" hidden="1" x14ac:dyDescent="0.25">
      <c r="A198" s="5">
        <v>123603</v>
      </c>
      <c r="B198" s="4" t="s">
        <v>1283</v>
      </c>
      <c r="C198" s="3">
        <f>IFERROR(VLOOKUP($A198,'Perfil de Riesgo '!$A$3:$H$2025,3,FALSE),0)</f>
        <v>0</v>
      </c>
      <c r="D198" s="3">
        <f>IFERROR(VLOOKUP($A198,'Perfil de Riesgo '!$A$3:$H$2025,4,FALSE),0)</f>
        <v>0</v>
      </c>
      <c r="E198" s="3">
        <f>IFERROR(VLOOKUP($A198,'Perfil de Riesgo '!$A$3:$H$2025,5,FALSE),0)</f>
        <v>0</v>
      </c>
      <c r="F198" s="3">
        <f>IFERROR(VLOOKUP($A198,'Perfil de Riesgo '!$A$3:$H$2025,6,FALSE),0)</f>
        <v>0</v>
      </c>
      <c r="G198" s="3">
        <f>IFERROR(VLOOKUP($A198,'Perfil de Riesgo '!$A$3:$H$2025,7,FALSE),0)</f>
        <v>0</v>
      </c>
      <c r="H198" s="3">
        <f>IFERROR(VLOOKUP($A198,'Perfil de Riesgo '!$A$3:$H$2025,8,FALSE),0)</f>
        <v>0</v>
      </c>
    </row>
    <row r="199" spans="1:8" hidden="1" x14ac:dyDescent="0.25">
      <c r="A199" s="5">
        <v>123604</v>
      </c>
      <c r="B199" s="4" t="s">
        <v>1282</v>
      </c>
      <c r="C199" s="3">
        <f>IFERROR(VLOOKUP($A199,'Perfil de Riesgo '!$A$3:$H$2025,3,FALSE),0)</f>
        <v>0</v>
      </c>
      <c r="D199" s="3">
        <f>IFERROR(VLOOKUP($A199,'Perfil de Riesgo '!$A$3:$H$2025,4,FALSE),0)</f>
        <v>0</v>
      </c>
      <c r="E199" s="3">
        <f>IFERROR(VLOOKUP($A199,'Perfil de Riesgo '!$A$3:$H$2025,5,FALSE),0)</f>
        <v>0</v>
      </c>
      <c r="F199" s="3">
        <f>IFERROR(VLOOKUP($A199,'Perfil de Riesgo '!$A$3:$H$2025,6,FALSE),0)</f>
        <v>0</v>
      </c>
      <c r="G199" s="3">
        <f>IFERROR(VLOOKUP($A199,'Perfil de Riesgo '!$A$3:$H$2025,7,FALSE),0)</f>
        <v>0</v>
      </c>
      <c r="H199" s="3">
        <f>IFERROR(VLOOKUP($A199,'Perfil de Riesgo '!$A$3:$H$2025,8,FALSE),0)</f>
        <v>0</v>
      </c>
    </row>
    <row r="200" spans="1:8" hidden="1" x14ac:dyDescent="0.25">
      <c r="A200" s="5">
        <v>123605</v>
      </c>
      <c r="B200" s="4" t="s">
        <v>1281</v>
      </c>
      <c r="C200" s="3">
        <f>IFERROR(VLOOKUP($A200,'Perfil de Riesgo '!$A$3:$H$2025,3,FALSE),0)</f>
        <v>0</v>
      </c>
      <c r="D200" s="3">
        <f>IFERROR(VLOOKUP($A200,'Perfil de Riesgo '!$A$3:$H$2025,4,FALSE),0)</f>
        <v>0</v>
      </c>
      <c r="E200" s="3">
        <f>IFERROR(VLOOKUP($A200,'Perfil de Riesgo '!$A$3:$H$2025,5,FALSE),0)</f>
        <v>0</v>
      </c>
      <c r="F200" s="3">
        <f>IFERROR(VLOOKUP($A200,'Perfil de Riesgo '!$A$3:$H$2025,6,FALSE),0)</f>
        <v>0</v>
      </c>
      <c r="G200" s="3">
        <f>IFERROR(VLOOKUP($A200,'Perfil de Riesgo '!$A$3:$H$2025,7,FALSE),0)</f>
        <v>0</v>
      </c>
      <c r="H200" s="3">
        <f>IFERROR(VLOOKUP($A200,'Perfil de Riesgo '!$A$3:$H$2025,8,FALSE),0)</f>
        <v>0</v>
      </c>
    </row>
    <row r="201" spans="1:8" hidden="1" x14ac:dyDescent="0.25">
      <c r="A201" s="5">
        <v>123606</v>
      </c>
      <c r="B201" s="4" t="s">
        <v>1280</v>
      </c>
      <c r="C201" s="3">
        <f>IFERROR(VLOOKUP($A201,'Perfil de Riesgo '!$A$3:$H$2025,3,FALSE),0)</f>
        <v>0</v>
      </c>
      <c r="D201" s="3">
        <f>IFERROR(VLOOKUP($A201,'Perfil de Riesgo '!$A$3:$H$2025,4,FALSE),0)</f>
        <v>0</v>
      </c>
      <c r="E201" s="3">
        <f>IFERROR(VLOOKUP($A201,'Perfil de Riesgo '!$A$3:$H$2025,5,FALSE),0)</f>
        <v>0</v>
      </c>
      <c r="F201" s="3">
        <f>IFERROR(VLOOKUP($A201,'Perfil de Riesgo '!$A$3:$H$2025,6,FALSE),0)</f>
        <v>0</v>
      </c>
      <c r="G201" s="3">
        <f>IFERROR(VLOOKUP($A201,'Perfil de Riesgo '!$A$3:$H$2025,7,FALSE),0)</f>
        <v>0</v>
      </c>
      <c r="H201" s="3">
        <f>IFERROR(VLOOKUP($A201,'Perfil de Riesgo '!$A$3:$H$2025,8,FALSE),0)</f>
        <v>0</v>
      </c>
    </row>
    <row r="202" spans="1:8" hidden="1" x14ac:dyDescent="0.25">
      <c r="A202" s="5">
        <v>123607</v>
      </c>
      <c r="B202" s="4" t="s">
        <v>1279</v>
      </c>
      <c r="C202" s="3">
        <f>IFERROR(VLOOKUP($A202,'Perfil de Riesgo '!$A$3:$H$2025,3,FALSE),0)</f>
        <v>0</v>
      </c>
      <c r="D202" s="3">
        <f>IFERROR(VLOOKUP($A202,'Perfil de Riesgo '!$A$3:$H$2025,4,FALSE),0)</f>
        <v>0</v>
      </c>
      <c r="E202" s="3">
        <f>IFERROR(VLOOKUP($A202,'Perfil de Riesgo '!$A$3:$H$2025,5,FALSE),0)</f>
        <v>0</v>
      </c>
      <c r="F202" s="3">
        <f>IFERROR(VLOOKUP($A202,'Perfil de Riesgo '!$A$3:$H$2025,6,FALSE),0)</f>
        <v>0</v>
      </c>
      <c r="G202" s="3">
        <f>IFERROR(VLOOKUP($A202,'Perfil de Riesgo '!$A$3:$H$2025,7,FALSE),0)</f>
        <v>0</v>
      </c>
      <c r="H202" s="3">
        <f>IFERROR(VLOOKUP($A202,'Perfil de Riesgo '!$A$3:$H$2025,8,FALSE),0)</f>
        <v>0</v>
      </c>
    </row>
    <row r="203" spans="1:8" hidden="1" x14ac:dyDescent="0.25">
      <c r="A203" s="5">
        <v>123608</v>
      </c>
      <c r="B203" s="4" t="s">
        <v>1278</v>
      </c>
      <c r="C203" s="3">
        <f>IFERROR(VLOOKUP($A203,'Perfil de Riesgo '!$A$3:$H$2025,3,FALSE),0)</f>
        <v>0</v>
      </c>
      <c r="D203" s="3">
        <f>IFERROR(VLOOKUP($A203,'Perfil de Riesgo '!$A$3:$H$2025,4,FALSE),0)</f>
        <v>0</v>
      </c>
      <c r="E203" s="3">
        <f>IFERROR(VLOOKUP($A203,'Perfil de Riesgo '!$A$3:$H$2025,5,FALSE),0)</f>
        <v>0</v>
      </c>
      <c r="F203" s="3">
        <f>IFERROR(VLOOKUP($A203,'Perfil de Riesgo '!$A$3:$H$2025,6,FALSE),0)</f>
        <v>0</v>
      </c>
      <c r="G203" s="3">
        <f>IFERROR(VLOOKUP($A203,'Perfil de Riesgo '!$A$3:$H$2025,7,FALSE),0)</f>
        <v>0</v>
      </c>
      <c r="H203" s="3">
        <f>IFERROR(VLOOKUP($A203,'Perfil de Riesgo '!$A$3:$H$2025,8,FALSE),0)</f>
        <v>0</v>
      </c>
    </row>
    <row r="204" spans="1:8" hidden="1" x14ac:dyDescent="0.25">
      <c r="A204" s="5">
        <v>123609</v>
      </c>
      <c r="B204" s="4" t="s">
        <v>1277</v>
      </c>
      <c r="C204" s="3">
        <f>IFERROR(VLOOKUP($A204,'Perfil de Riesgo '!$A$3:$H$2025,3,FALSE),0)</f>
        <v>0</v>
      </c>
      <c r="D204" s="3">
        <f>IFERROR(VLOOKUP($A204,'Perfil de Riesgo '!$A$3:$H$2025,4,FALSE),0)</f>
        <v>0</v>
      </c>
      <c r="E204" s="3">
        <f>IFERROR(VLOOKUP($A204,'Perfil de Riesgo '!$A$3:$H$2025,5,FALSE),0)</f>
        <v>0</v>
      </c>
      <c r="F204" s="3">
        <f>IFERROR(VLOOKUP($A204,'Perfil de Riesgo '!$A$3:$H$2025,6,FALSE),0)</f>
        <v>0</v>
      </c>
      <c r="G204" s="3">
        <f>IFERROR(VLOOKUP($A204,'Perfil de Riesgo '!$A$3:$H$2025,7,FALSE),0)</f>
        <v>0</v>
      </c>
      <c r="H204" s="3">
        <f>IFERROR(VLOOKUP($A204,'Perfil de Riesgo '!$A$3:$H$2025,8,FALSE),0)</f>
        <v>0</v>
      </c>
    </row>
    <row r="205" spans="1:8" hidden="1" x14ac:dyDescent="0.25">
      <c r="A205" s="5">
        <v>123610</v>
      </c>
      <c r="B205" s="4" t="s">
        <v>1276</v>
      </c>
      <c r="C205" s="3">
        <f>IFERROR(VLOOKUP($A205,'Perfil de Riesgo '!$A$3:$H$2025,3,FALSE),0)</f>
        <v>0</v>
      </c>
      <c r="D205" s="3">
        <f>IFERROR(VLOOKUP($A205,'Perfil de Riesgo '!$A$3:$H$2025,4,FALSE),0)</f>
        <v>0</v>
      </c>
      <c r="E205" s="3">
        <f>IFERROR(VLOOKUP($A205,'Perfil de Riesgo '!$A$3:$H$2025,5,FALSE),0)</f>
        <v>0</v>
      </c>
      <c r="F205" s="3">
        <f>IFERROR(VLOOKUP($A205,'Perfil de Riesgo '!$A$3:$H$2025,6,FALSE),0)</f>
        <v>0</v>
      </c>
      <c r="G205" s="3">
        <f>IFERROR(VLOOKUP($A205,'Perfil de Riesgo '!$A$3:$H$2025,7,FALSE),0)</f>
        <v>0</v>
      </c>
      <c r="H205" s="3">
        <f>IFERROR(VLOOKUP($A205,'Perfil de Riesgo '!$A$3:$H$2025,8,FALSE),0)</f>
        <v>0</v>
      </c>
    </row>
    <row r="206" spans="1:8" hidden="1" x14ac:dyDescent="0.25">
      <c r="A206" s="5">
        <v>123800</v>
      </c>
      <c r="B206" s="4" t="s">
        <v>1287</v>
      </c>
      <c r="C206" s="3">
        <f>IFERROR(VLOOKUP($A206,'Perfil de Riesgo '!$A$3:$H$2025,3,FALSE),0)</f>
        <v>0</v>
      </c>
      <c r="D206" s="3">
        <f>IFERROR(VLOOKUP($A206,'Perfil de Riesgo '!$A$3:$H$2025,4,FALSE),0)</f>
        <v>0</v>
      </c>
      <c r="E206" s="3">
        <f>IFERROR(VLOOKUP($A206,'Perfil de Riesgo '!$A$3:$H$2025,5,FALSE),0)</f>
        <v>0</v>
      </c>
      <c r="F206" s="3">
        <f>IFERROR(VLOOKUP($A206,'Perfil de Riesgo '!$A$3:$H$2025,6,FALSE),0)</f>
        <v>0</v>
      </c>
      <c r="G206" s="3">
        <f>IFERROR(VLOOKUP($A206,'Perfil de Riesgo '!$A$3:$H$2025,7,FALSE),0)</f>
        <v>0</v>
      </c>
      <c r="H206" s="3">
        <f>IFERROR(VLOOKUP($A206,'Perfil de Riesgo '!$A$3:$H$2025,8,FALSE),0)</f>
        <v>0</v>
      </c>
    </row>
    <row r="207" spans="1:8" hidden="1" x14ac:dyDescent="0.25">
      <c r="A207" s="5">
        <v>123801</v>
      </c>
      <c r="B207" s="4" t="s">
        <v>1285</v>
      </c>
      <c r="C207" s="3">
        <f>IFERROR(VLOOKUP($A207,'Perfil de Riesgo '!$A$3:$H$2025,3,FALSE),0)</f>
        <v>0</v>
      </c>
      <c r="D207" s="3">
        <f>IFERROR(VLOOKUP($A207,'Perfil de Riesgo '!$A$3:$H$2025,4,FALSE),0)</f>
        <v>0</v>
      </c>
      <c r="E207" s="3">
        <f>IFERROR(VLOOKUP($A207,'Perfil de Riesgo '!$A$3:$H$2025,5,FALSE),0)</f>
        <v>0</v>
      </c>
      <c r="F207" s="3">
        <f>IFERROR(VLOOKUP($A207,'Perfil de Riesgo '!$A$3:$H$2025,6,FALSE),0)</f>
        <v>0</v>
      </c>
      <c r="G207" s="3">
        <f>IFERROR(VLOOKUP($A207,'Perfil de Riesgo '!$A$3:$H$2025,7,FALSE),0)</f>
        <v>0</v>
      </c>
      <c r="H207" s="3">
        <f>IFERROR(VLOOKUP($A207,'Perfil de Riesgo '!$A$3:$H$2025,8,FALSE),0)</f>
        <v>0</v>
      </c>
    </row>
    <row r="208" spans="1:8" hidden="1" x14ac:dyDescent="0.25">
      <c r="A208" s="5">
        <v>123802</v>
      </c>
      <c r="B208" s="4" t="s">
        <v>1284</v>
      </c>
      <c r="C208" s="3">
        <f>IFERROR(VLOOKUP($A208,'Perfil de Riesgo '!$A$3:$H$2025,3,FALSE),0)</f>
        <v>0</v>
      </c>
      <c r="D208" s="3">
        <f>IFERROR(VLOOKUP($A208,'Perfil de Riesgo '!$A$3:$H$2025,4,FALSE),0)</f>
        <v>0</v>
      </c>
      <c r="E208" s="3">
        <f>IFERROR(VLOOKUP($A208,'Perfil de Riesgo '!$A$3:$H$2025,5,FALSE),0)</f>
        <v>0</v>
      </c>
      <c r="F208" s="3">
        <f>IFERROR(VLOOKUP($A208,'Perfil de Riesgo '!$A$3:$H$2025,6,FALSE),0)</f>
        <v>0</v>
      </c>
      <c r="G208" s="3">
        <f>IFERROR(VLOOKUP($A208,'Perfil de Riesgo '!$A$3:$H$2025,7,FALSE),0)</f>
        <v>0</v>
      </c>
      <c r="H208" s="3">
        <f>IFERROR(VLOOKUP($A208,'Perfil de Riesgo '!$A$3:$H$2025,8,FALSE),0)</f>
        <v>0</v>
      </c>
    </row>
    <row r="209" spans="1:8" hidden="1" x14ac:dyDescent="0.25">
      <c r="A209" s="5">
        <v>123803</v>
      </c>
      <c r="B209" s="4" t="s">
        <v>1283</v>
      </c>
      <c r="C209" s="3">
        <f>IFERROR(VLOOKUP($A209,'Perfil de Riesgo '!$A$3:$H$2025,3,FALSE),0)</f>
        <v>0</v>
      </c>
      <c r="D209" s="3">
        <f>IFERROR(VLOOKUP($A209,'Perfil de Riesgo '!$A$3:$H$2025,4,FALSE),0)</f>
        <v>0</v>
      </c>
      <c r="E209" s="3">
        <f>IFERROR(VLOOKUP($A209,'Perfil de Riesgo '!$A$3:$H$2025,5,FALSE),0)</f>
        <v>0</v>
      </c>
      <c r="F209" s="3">
        <f>IFERROR(VLOOKUP($A209,'Perfil de Riesgo '!$A$3:$H$2025,6,FALSE),0)</f>
        <v>0</v>
      </c>
      <c r="G209" s="3">
        <f>IFERROR(VLOOKUP($A209,'Perfil de Riesgo '!$A$3:$H$2025,7,FALSE),0)</f>
        <v>0</v>
      </c>
      <c r="H209" s="3">
        <f>IFERROR(VLOOKUP($A209,'Perfil de Riesgo '!$A$3:$H$2025,8,FALSE),0)</f>
        <v>0</v>
      </c>
    </row>
    <row r="210" spans="1:8" hidden="1" x14ac:dyDescent="0.25">
      <c r="A210" s="5">
        <v>123804</v>
      </c>
      <c r="B210" s="4" t="s">
        <v>1282</v>
      </c>
      <c r="C210" s="3">
        <f>IFERROR(VLOOKUP($A210,'Perfil de Riesgo '!$A$3:$H$2025,3,FALSE),0)</f>
        <v>0</v>
      </c>
      <c r="D210" s="3">
        <f>IFERROR(VLOOKUP($A210,'Perfil de Riesgo '!$A$3:$H$2025,4,FALSE),0)</f>
        <v>0</v>
      </c>
      <c r="E210" s="3">
        <f>IFERROR(VLOOKUP($A210,'Perfil de Riesgo '!$A$3:$H$2025,5,FALSE),0)</f>
        <v>0</v>
      </c>
      <c r="F210" s="3">
        <f>IFERROR(VLOOKUP($A210,'Perfil de Riesgo '!$A$3:$H$2025,6,FALSE),0)</f>
        <v>0</v>
      </c>
      <c r="G210" s="3">
        <f>IFERROR(VLOOKUP($A210,'Perfil de Riesgo '!$A$3:$H$2025,7,FALSE),0)</f>
        <v>0</v>
      </c>
      <c r="H210" s="3">
        <f>IFERROR(VLOOKUP($A210,'Perfil de Riesgo '!$A$3:$H$2025,8,FALSE),0)</f>
        <v>0</v>
      </c>
    </row>
    <row r="211" spans="1:8" hidden="1" x14ac:dyDescent="0.25">
      <c r="A211" s="5">
        <v>123805</v>
      </c>
      <c r="B211" s="4" t="s">
        <v>1281</v>
      </c>
      <c r="C211" s="3">
        <f>IFERROR(VLOOKUP($A211,'Perfil de Riesgo '!$A$3:$H$2025,3,FALSE),0)</f>
        <v>0</v>
      </c>
      <c r="D211" s="3">
        <f>IFERROR(VLOOKUP($A211,'Perfil de Riesgo '!$A$3:$H$2025,4,FALSE),0)</f>
        <v>0</v>
      </c>
      <c r="E211" s="3">
        <f>IFERROR(VLOOKUP($A211,'Perfil de Riesgo '!$A$3:$H$2025,5,FALSE),0)</f>
        <v>0</v>
      </c>
      <c r="F211" s="3">
        <f>IFERROR(VLOOKUP($A211,'Perfil de Riesgo '!$A$3:$H$2025,6,FALSE),0)</f>
        <v>0</v>
      </c>
      <c r="G211" s="3">
        <f>IFERROR(VLOOKUP($A211,'Perfil de Riesgo '!$A$3:$H$2025,7,FALSE),0)</f>
        <v>0</v>
      </c>
      <c r="H211" s="3">
        <f>IFERROR(VLOOKUP($A211,'Perfil de Riesgo '!$A$3:$H$2025,8,FALSE),0)</f>
        <v>0</v>
      </c>
    </row>
    <row r="212" spans="1:8" hidden="1" x14ac:dyDescent="0.25">
      <c r="A212" s="5">
        <v>123806</v>
      </c>
      <c r="B212" s="4" t="s">
        <v>1280</v>
      </c>
      <c r="C212" s="3">
        <f>IFERROR(VLOOKUP($A212,'Perfil de Riesgo '!$A$3:$H$2025,3,FALSE),0)</f>
        <v>0</v>
      </c>
      <c r="D212" s="3">
        <f>IFERROR(VLOOKUP($A212,'Perfil de Riesgo '!$A$3:$H$2025,4,FALSE),0)</f>
        <v>0</v>
      </c>
      <c r="E212" s="3">
        <f>IFERROR(VLOOKUP($A212,'Perfil de Riesgo '!$A$3:$H$2025,5,FALSE),0)</f>
        <v>0</v>
      </c>
      <c r="F212" s="3">
        <f>IFERROR(VLOOKUP($A212,'Perfil de Riesgo '!$A$3:$H$2025,6,FALSE),0)</f>
        <v>0</v>
      </c>
      <c r="G212" s="3">
        <f>IFERROR(VLOOKUP($A212,'Perfil de Riesgo '!$A$3:$H$2025,7,FALSE),0)</f>
        <v>0</v>
      </c>
      <c r="H212" s="3">
        <f>IFERROR(VLOOKUP($A212,'Perfil de Riesgo '!$A$3:$H$2025,8,FALSE),0)</f>
        <v>0</v>
      </c>
    </row>
    <row r="213" spans="1:8" hidden="1" x14ac:dyDescent="0.25">
      <c r="A213" s="5">
        <v>123807</v>
      </c>
      <c r="B213" s="4" t="s">
        <v>1279</v>
      </c>
      <c r="C213" s="3">
        <f>IFERROR(VLOOKUP($A213,'Perfil de Riesgo '!$A$3:$H$2025,3,FALSE),0)</f>
        <v>0</v>
      </c>
      <c r="D213" s="3">
        <f>IFERROR(VLOOKUP($A213,'Perfil de Riesgo '!$A$3:$H$2025,4,FALSE),0)</f>
        <v>0</v>
      </c>
      <c r="E213" s="3">
        <f>IFERROR(VLOOKUP($A213,'Perfil de Riesgo '!$A$3:$H$2025,5,FALSE),0)</f>
        <v>0</v>
      </c>
      <c r="F213" s="3">
        <f>IFERROR(VLOOKUP($A213,'Perfil de Riesgo '!$A$3:$H$2025,6,FALSE),0)</f>
        <v>0</v>
      </c>
      <c r="G213" s="3">
        <f>IFERROR(VLOOKUP($A213,'Perfil de Riesgo '!$A$3:$H$2025,7,FALSE),0)</f>
        <v>0</v>
      </c>
      <c r="H213" s="3">
        <f>IFERROR(VLOOKUP($A213,'Perfil de Riesgo '!$A$3:$H$2025,8,FALSE),0)</f>
        <v>0</v>
      </c>
    </row>
    <row r="214" spans="1:8" hidden="1" x14ac:dyDescent="0.25">
      <c r="A214" s="5">
        <v>123808</v>
      </c>
      <c r="B214" s="4" t="s">
        <v>1278</v>
      </c>
      <c r="C214" s="3">
        <f>IFERROR(VLOOKUP($A214,'Perfil de Riesgo '!$A$3:$H$2025,3,FALSE),0)</f>
        <v>0</v>
      </c>
      <c r="D214" s="3">
        <f>IFERROR(VLOOKUP($A214,'Perfil de Riesgo '!$A$3:$H$2025,4,FALSE),0)</f>
        <v>0</v>
      </c>
      <c r="E214" s="3">
        <f>IFERROR(VLOOKUP($A214,'Perfil de Riesgo '!$A$3:$H$2025,5,FALSE),0)</f>
        <v>0</v>
      </c>
      <c r="F214" s="3">
        <f>IFERROR(VLOOKUP($A214,'Perfil de Riesgo '!$A$3:$H$2025,6,FALSE),0)</f>
        <v>0</v>
      </c>
      <c r="G214" s="3">
        <f>IFERROR(VLOOKUP($A214,'Perfil de Riesgo '!$A$3:$H$2025,7,FALSE),0)</f>
        <v>0</v>
      </c>
      <c r="H214" s="3">
        <f>IFERROR(VLOOKUP($A214,'Perfil de Riesgo '!$A$3:$H$2025,8,FALSE),0)</f>
        <v>0</v>
      </c>
    </row>
    <row r="215" spans="1:8" hidden="1" x14ac:dyDescent="0.25">
      <c r="A215" s="5">
        <v>123809</v>
      </c>
      <c r="B215" s="4" t="s">
        <v>1277</v>
      </c>
      <c r="C215" s="3">
        <f>IFERROR(VLOOKUP($A215,'Perfil de Riesgo '!$A$3:$H$2025,3,FALSE),0)</f>
        <v>0</v>
      </c>
      <c r="D215" s="3">
        <f>IFERROR(VLOOKUP($A215,'Perfil de Riesgo '!$A$3:$H$2025,4,FALSE),0)</f>
        <v>0</v>
      </c>
      <c r="E215" s="3">
        <f>IFERROR(VLOOKUP($A215,'Perfil de Riesgo '!$A$3:$H$2025,5,FALSE),0)</f>
        <v>0</v>
      </c>
      <c r="F215" s="3">
        <f>IFERROR(VLOOKUP($A215,'Perfil de Riesgo '!$A$3:$H$2025,6,FALSE),0)</f>
        <v>0</v>
      </c>
      <c r="G215" s="3">
        <f>IFERROR(VLOOKUP($A215,'Perfil de Riesgo '!$A$3:$H$2025,7,FALSE),0)</f>
        <v>0</v>
      </c>
      <c r="H215" s="3">
        <f>IFERROR(VLOOKUP($A215,'Perfil de Riesgo '!$A$3:$H$2025,8,FALSE),0)</f>
        <v>0</v>
      </c>
    </row>
    <row r="216" spans="1:8" hidden="1" x14ac:dyDescent="0.25">
      <c r="A216" s="5">
        <v>123810</v>
      </c>
      <c r="B216" s="4" t="s">
        <v>1276</v>
      </c>
      <c r="C216" s="3">
        <f>IFERROR(VLOOKUP($A216,'Perfil de Riesgo '!$A$3:$H$2025,3,FALSE),0)</f>
        <v>0</v>
      </c>
      <c r="D216" s="3">
        <f>IFERROR(VLOOKUP($A216,'Perfil de Riesgo '!$A$3:$H$2025,4,FALSE),0)</f>
        <v>0</v>
      </c>
      <c r="E216" s="3">
        <f>IFERROR(VLOOKUP($A216,'Perfil de Riesgo '!$A$3:$H$2025,5,FALSE),0)</f>
        <v>0</v>
      </c>
      <c r="F216" s="3">
        <f>IFERROR(VLOOKUP($A216,'Perfil de Riesgo '!$A$3:$H$2025,6,FALSE),0)</f>
        <v>0</v>
      </c>
      <c r="G216" s="3">
        <f>IFERROR(VLOOKUP($A216,'Perfil de Riesgo '!$A$3:$H$2025,7,FALSE),0)</f>
        <v>0</v>
      </c>
      <c r="H216" s="3">
        <f>IFERROR(VLOOKUP($A216,'Perfil de Riesgo '!$A$3:$H$2025,8,FALSE),0)</f>
        <v>0</v>
      </c>
    </row>
    <row r="217" spans="1:8" hidden="1" x14ac:dyDescent="0.25">
      <c r="A217" s="5">
        <v>124000</v>
      </c>
      <c r="B217" s="4" t="s">
        <v>1286</v>
      </c>
      <c r="C217" s="3">
        <f>IFERROR(VLOOKUP($A217,'Perfil de Riesgo '!$A$3:$H$2025,3,FALSE),0)</f>
        <v>0</v>
      </c>
      <c r="D217" s="3">
        <f>IFERROR(VLOOKUP($A217,'Perfil de Riesgo '!$A$3:$H$2025,4,FALSE),0)</f>
        <v>0</v>
      </c>
      <c r="E217" s="3">
        <f>IFERROR(VLOOKUP($A217,'Perfil de Riesgo '!$A$3:$H$2025,5,FALSE),0)</f>
        <v>0</v>
      </c>
      <c r="F217" s="3">
        <f>IFERROR(VLOOKUP($A217,'Perfil de Riesgo '!$A$3:$H$2025,6,FALSE),0)</f>
        <v>0</v>
      </c>
      <c r="G217" s="3">
        <f>IFERROR(VLOOKUP($A217,'Perfil de Riesgo '!$A$3:$H$2025,7,FALSE),0)</f>
        <v>0</v>
      </c>
      <c r="H217" s="3">
        <f>IFERROR(VLOOKUP($A217,'Perfil de Riesgo '!$A$3:$H$2025,8,FALSE),0)</f>
        <v>0</v>
      </c>
    </row>
    <row r="218" spans="1:8" hidden="1" x14ac:dyDescent="0.25">
      <c r="A218" s="5">
        <v>124001</v>
      </c>
      <c r="B218" s="4" t="s">
        <v>1285</v>
      </c>
      <c r="C218" s="3">
        <f>IFERROR(VLOOKUP($A218,'Perfil de Riesgo '!$A$3:$H$2025,3,FALSE),0)</f>
        <v>0</v>
      </c>
      <c r="D218" s="3">
        <f>IFERROR(VLOOKUP($A218,'Perfil de Riesgo '!$A$3:$H$2025,4,FALSE),0)</f>
        <v>0</v>
      </c>
      <c r="E218" s="3">
        <f>IFERROR(VLOOKUP($A218,'Perfil de Riesgo '!$A$3:$H$2025,5,FALSE),0)</f>
        <v>0</v>
      </c>
      <c r="F218" s="3">
        <f>IFERROR(VLOOKUP($A218,'Perfil de Riesgo '!$A$3:$H$2025,6,FALSE),0)</f>
        <v>0</v>
      </c>
      <c r="G218" s="3">
        <f>IFERROR(VLOOKUP($A218,'Perfil de Riesgo '!$A$3:$H$2025,7,FALSE),0)</f>
        <v>0</v>
      </c>
      <c r="H218" s="3">
        <f>IFERROR(VLOOKUP($A218,'Perfil de Riesgo '!$A$3:$H$2025,8,FALSE),0)</f>
        <v>0</v>
      </c>
    </row>
    <row r="219" spans="1:8" hidden="1" x14ac:dyDescent="0.25">
      <c r="A219" s="5">
        <v>124002</v>
      </c>
      <c r="B219" s="4" t="s">
        <v>1284</v>
      </c>
      <c r="C219" s="3">
        <f>IFERROR(VLOOKUP($A219,'Perfil de Riesgo '!$A$3:$H$2025,3,FALSE),0)</f>
        <v>0</v>
      </c>
      <c r="D219" s="3">
        <f>IFERROR(VLOOKUP($A219,'Perfil de Riesgo '!$A$3:$H$2025,4,FALSE),0)</f>
        <v>0</v>
      </c>
      <c r="E219" s="3">
        <f>IFERROR(VLOOKUP($A219,'Perfil de Riesgo '!$A$3:$H$2025,5,FALSE),0)</f>
        <v>0</v>
      </c>
      <c r="F219" s="3">
        <f>IFERROR(VLOOKUP($A219,'Perfil de Riesgo '!$A$3:$H$2025,6,FALSE),0)</f>
        <v>0</v>
      </c>
      <c r="G219" s="3">
        <f>IFERROR(VLOOKUP($A219,'Perfil de Riesgo '!$A$3:$H$2025,7,FALSE),0)</f>
        <v>0</v>
      </c>
      <c r="H219" s="3">
        <f>IFERROR(VLOOKUP($A219,'Perfil de Riesgo '!$A$3:$H$2025,8,FALSE),0)</f>
        <v>0</v>
      </c>
    </row>
    <row r="220" spans="1:8" hidden="1" x14ac:dyDescent="0.25">
      <c r="A220" s="5">
        <v>124003</v>
      </c>
      <c r="B220" s="4" t="s">
        <v>1283</v>
      </c>
      <c r="C220" s="3">
        <f>IFERROR(VLOOKUP($A220,'Perfil de Riesgo '!$A$3:$H$2025,3,FALSE),0)</f>
        <v>0</v>
      </c>
      <c r="D220" s="3">
        <f>IFERROR(VLOOKUP($A220,'Perfil de Riesgo '!$A$3:$H$2025,4,FALSE),0)</f>
        <v>0</v>
      </c>
      <c r="E220" s="3">
        <f>IFERROR(VLOOKUP($A220,'Perfil de Riesgo '!$A$3:$H$2025,5,FALSE),0)</f>
        <v>0</v>
      </c>
      <c r="F220" s="3">
        <f>IFERROR(VLOOKUP($A220,'Perfil de Riesgo '!$A$3:$H$2025,6,FALSE),0)</f>
        <v>0</v>
      </c>
      <c r="G220" s="3">
        <f>IFERROR(VLOOKUP($A220,'Perfil de Riesgo '!$A$3:$H$2025,7,FALSE),0)</f>
        <v>0</v>
      </c>
      <c r="H220" s="3">
        <f>IFERROR(VLOOKUP($A220,'Perfil de Riesgo '!$A$3:$H$2025,8,FALSE),0)</f>
        <v>0</v>
      </c>
    </row>
    <row r="221" spans="1:8" hidden="1" x14ac:dyDescent="0.25">
      <c r="A221" s="5">
        <v>124004</v>
      </c>
      <c r="B221" s="4" t="s">
        <v>1282</v>
      </c>
      <c r="C221" s="3">
        <f>IFERROR(VLOOKUP($A221,'Perfil de Riesgo '!$A$3:$H$2025,3,FALSE),0)</f>
        <v>0</v>
      </c>
      <c r="D221" s="3">
        <f>IFERROR(VLOOKUP($A221,'Perfil de Riesgo '!$A$3:$H$2025,4,FALSE),0)</f>
        <v>0</v>
      </c>
      <c r="E221" s="3">
        <f>IFERROR(VLOOKUP($A221,'Perfil de Riesgo '!$A$3:$H$2025,5,FALSE),0)</f>
        <v>0</v>
      </c>
      <c r="F221" s="3">
        <f>IFERROR(VLOOKUP($A221,'Perfil de Riesgo '!$A$3:$H$2025,6,FALSE),0)</f>
        <v>0</v>
      </c>
      <c r="G221" s="3">
        <f>IFERROR(VLOOKUP($A221,'Perfil de Riesgo '!$A$3:$H$2025,7,FALSE),0)</f>
        <v>0</v>
      </c>
      <c r="H221" s="3">
        <f>IFERROR(VLOOKUP($A221,'Perfil de Riesgo '!$A$3:$H$2025,8,FALSE),0)</f>
        <v>0</v>
      </c>
    </row>
    <row r="222" spans="1:8" hidden="1" x14ac:dyDescent="0.25">
      <c r="A222" s="5">
        <v>124005</v>
      </c>
      <c r="B222" s="4" t="s">
        <v>1281</v>
      </c>
      <c r="C222" s="3">
        <f>IFERROR(VLOOKUP($A222,'Perfil de Riesgo '!$A$3:$H$2025,3,FALSE),0)</f>
        <v>0</v>
      </c>
      <c r="D222" s="3">
        <f>IFERROR(VLOOKUP($A222,'Perfil de Riesgo '!$A$3:$H$2025,4,FALSE),0)</f>
        <v>0</v>
      </c>
      <c r="E222" s="3">
        <f>IFERROR(VLOOKUP($A222,'Perfil de Riesgo '!$A$3:$H$2025,5,FALSE),0)</f>
        <v>0</v>
      </c>
      <c r="F222" s="3">
        <f>IFERROR(VLOOKUP($A222,'Perfil de Riesgo '!$A$3:$H$2025,6,FALSE),0)</f>
        <v>0</v>
      </c>
      <c r="G222" s="3">
        <f>IFERROR(VLOOKUP($A222,'Perfil de Riesgo '!$A$3:$H$2025,7,FALSE),0)</f>
        <v>0</v>
      </c>
      <c r="H222" s="3">
        <f>IFERROR(VLOOKUP($A222,'Perfil de Riesgo '!$A$3:$H$2025,8,FALSE),0)</f>
        <v>0</v>
      </c>
    </row>
    <row r="223" spans="1:8" hidden="1" x14ac:dyDescent="0.25">
      <c r="A223" s="5">
        <v>124006</v>
      </c>
      <c r="B223" s="4" t="s">
        <v>1280</v>
      </c>
      <c r="C223" s="3">
        <f>IFERROR(VLOOKUP($A223,'Perfil de Riesgo '!$A$3:$H$2025,3,FALSE),0)</f>
        <v>0</v>
      </c>
      <c r="D223" s="3">
        <f>IFERROR(VLOOKUP($A223,'Perfil de Riesgo '!$A$3:$H$2025,4,FALSE),0)</f>
        <v>0</v>
      </c>
      <c r="E223" s="3">
        <f>IFERROR(VLOOKUP($A223,'Perfil de Riesgo '!$A$3:$H$2025,5,FALSE),0)</f>
        <v>0</v>
      </c>
      <c r="F223" s="3">
        <f>IFERROR(VLOOKUP($A223,'Perfil de Riesgo '!$A$3:$H$2025,6,FALSE),0)</f>
        <v>0</v>
      </c>
      <c r="G223" s="3">
        <f>IFERROR(VLOOKUP($A223,'Perfil de Riesgo '!$A$3:$H$2025,7,FALSE),0)</f>
        <v>0</v>
      </c>
      <c r="H223" s="3">
        <f>IFERROR(VLOOKUP($A223,'Perfil de Riesgo '!$A$3:$H$2025,8,FALSE),0)</f>
        <v>0</v>
      </c>
    </row>
    <row r="224" spans="1:8" hidden="1" x14ac:dyDescent="0.25">
      <c r="A224" s="5">
        <v>124007</v>
      </c>
      <c r="B224" s="4" t="s">
        <v>1279</v>
      </c>
      <c r="C224" s="3">
        <f>IFERROR(VLOOKUP($A224,'Perfil de Riesgo '!$A$3:$H$2025,3,FALSE),0)</f>
        <v>0</v>
      </c>
      <c r="D224" s="3">
        <f>IFERROR(VLOOKUP($A224,'Perfil de Riesgo '!$A$3:$H$2025,4,FALSE),0)</f>
        <v>0</v>
      </c>
      <c r="E224" s="3">
        <f>IFERROR(VLOOKUP($A224,'Perfil de Riesgo '!$A$3:$H$2025,5,FALSE),0)</f>
        <v>0</v>
      </c>
      <c r="F224" s="3">
        <f>IFERROR(VLOOKUP($A224,'Perfil de Riesgo '!$A$3:$H$2025,6,FALSE),0)</f>
        <v>0</v>
      </c>
      <c r="G224" s="3">
        <f>IFERROR(VLOOKUP($A224,'Perfil de Riesgo '!$A$3:$H$2025,7,FALSE),0)</f>
        <v>0</v>
      </c>
      <c r="H224" s="3">
        <f>IFERROR(VLOOKUP($A224,'Perfil de Riesgo '!$A$3:$H$2025,8,FALSE),0)</f>
        <v>0</v>
      </c>
    </row>
    <row r="225" spans="1:8" hidden="1" x14ac:dyDescent="0.25">
      <c r="A225" s="5">
        <v>124008</v>
      </c>
      <c r="B225" s="4" t="s">
        <v>1278</v>
      </c>
      <c r="C225" s="3">
        <f>IFERROR(VLOOKUP($A225,'Perfil de Riesgo '!$A$3:$H$2025,3,FALSE),0)</f>
        <v>0</v>
      </c>
      <c r="D225" s="3">
        <f>IFERROR(VLOOKUP($A225,'Perfil de Riesgo '!$A$3:$H$2025,4,FALSE),0)</f>
        <v>0</v>
      </c>
      <c r="E225" s="3">
        <f>IFERROR(VLOOKUP($A225,'Perfil de Riesgo '!$A$3:$H$2025,5,FALSE),0)</f>
        <v>0</v>
      </c>
      <c r="F225" s="3">
        <f>IFERROR(VLOOKUP($A225,'Perfil de Riesgo '!$A$3:$H$2025,6,FALSE),0)</f>
        <v>0</v>
      </c>
      <c r="G225" s="3">
        <f>IFERROR(VLOOKUP($A225,'Perfil de Riesgo '!$A$3:$H$2025,7,FALSE),0)</f>
        <v>0</v>
      </c>
      <c r="H225" s="3">
        <f>IFERROR(VLOOKUP($A225,'Perfil de Riesgo '!$A$3:$H$2025,8,FALSE),0)</f>
        <v>0</v>
      </c>
    </row>
    <row r="226" spans="1:8" hidden="1" x14ac:dyDescent="0.25">
      <c r="A226" s="5">
        <v>124009</v>
      </c>
      <c r="B226" s="4" t="s">
        <v>1277</v>
      </c>
      <c r="C226" s="3">
        <f>IFERROR(VLOOKUP($A226,'Perfil de Riesgo '!$A$3:$H$2025,3,FALSE),0)</f>
        <v>0</v>
      </c>
      <c r="D226" s="3">
        <f>IFERROR(VLOOKUP($A226,'Perfil de Riesgo '!$A$3:$H$2025,4,FALSE),0)</f>
        <v>0</v>
      </c>
      <c r="E226" s="3">
        <f>IFERROR(VLOOKUP($A226,'Perfil de Riesgo '!$A$3:$H$2025,5,FALSE),0)</f>
        <v>0</v>
      </c>
      <c r="F226" s="3">
        <f>IFERROR(VLOOKUP($A226,'Perfil de Riesgo '!$A$3:$H$2025,6,FALSE),0)</f>
        <v>0</v>
      </c>
      <c r="G226" s="3">
        <f>IFERROR(VLOOKUP($A226,'Perfil de Riesgo '!$A$3:$H$2025,7,FALSE),0)</f>
        <v>0</v>
      </c>
      <c r="H226" s="3">
        <f>IFERROR(VLOOKUP($A226,'Perfil de Riesgo '!$A$3:$H$2025,8,FALSE),0)</f>
        <v>0</v>
      </c>
    </row>
    <row r="227" spans="1:8" hidden="1" x14ac:dyDescent="0.25">
      <c r="A227" s="5">
        <v>124010</v>
      </c>
      <c r="B227" s="4" t="s">
        <v>1276</v>
      </c>
      <c r="C227" s="3">
        <f>IFERROR(VLOOKUP($A227,'Perfil de Riesgo '!$A$3:$H$2025,3,FALSE),0)</f>
        <v>0</v>
      </c>
      <c r="D227" s="3">
        <f>IFERROR(VLOOKUP($A227,'Perfil de Riesgo '!$A$3:$H$2025,4,FALSE),0)</f>
        <v>0</v>
      </c>
      <c r="E227" s="3">
        <f>IFERROR(VLOOKUP($A227,'Perfil de Riesgo '!$A$3:$H$2025,5,FALSE),0)</f>
        <v>0</v>
      </c>
      <c r="F227" s="3">
        <f>IFERROR(VLOOKUP($A227,'Perfil de Riesgo '!$A$3:$H$2025,6,FALSE),0)</f>
        <v>0</v>
      </c>
      <c r="G227" s="3">
        <f>IFERROR(VLOOKUP($A227,'Perfil de Riesgo '!$A$3:$H$2025,7,FALSE),0)</f>
        <v>0</v>
      </c>
      <c r="H227" s="3">
        <f>IFERROR(VLOOKUP($A227,'Perfil de Riesgo '!$A$3:$H$2025,8,FALSE),0)</f>
        <v>0</v>
      </c>
    </row>
    <row r="228" spans="1:8" hidden="1" x14ac:dyDescent="0.25">
      <c r="A228" s="5">
        <v>130000</v>
      </c>
      <c r="B228" s="4" t="s">
        <v>1275</v>
      </c>
      <c r="C228" s="3">
        <f>IFERROR(VLOOKUP($A228,'Perfil de Riesgo '!$A$3:$H$2025,3,FALSE),0)</f>
        <v>0</v>
      </c>
      <c r="D228" s="3">
        <f>IFERROR(VLOOKUP($A228,'Perfil de Riesgo '!$A$3:$H$2025,4,FALSE),0)</f>
        <v>0</v>
      </c>
      <c r="E228" s="3">
        <f>IFERROR(VLOOKUP($A228,'Perfil de Riesgo '!$A$3:$H$2025,5,FALSE),0)</f>
        <v>0</v>
      </c>
      <c r="F228" s="3">
        <f>IFERROR(VLOOKUP($A228,'Perfil de Riesgo '!$A$3:$H$2025,6,FALSE),0)</f>
        <v>0</v>
      </c>
      <c r="G228" s="3">
        <f>IFERROR(VLOOKUP($A228,'Perfil de Riesgo '!$A$3:$H$2025,7,FALSE),0)</f>
        <v>0</v>
      </c>
      <c r="H228" s="3">
        <f>IFERROR(VLOOKUP($A228,'Perfil de Riesgo '!$A$3:$H$2025,8,FALSE),0)</f>
        <v>0</v>
      </c>
    </row>
    <row r="229" spans="1:8" hidden="1" x14ac:dyDescent="0.25">
      <c r="A229" s="5">
        <v>130500</v>
      </c>
      <c r="B229" s="4" t="s">
        <v>1274</v>
      </c>
      <c r="C229" s="3">
        <f>IFERROR(VLOOKUP($A229,'Perfil de Riesgo '!$A$3:$H$2025,3,FALSE),0)</f>
        <v>0</v>
      </c>
      <c r="D229" s="3">
        <f>IFERROR(VLOOKUP($A229,'Perfil de Riesgo '!$A$3:$H$2025,4,FALSE),0)</f>
        <v>0</v>
      </c>
      <c r="E229" s="3">
        <f>IFERROR(VLOOKUP($A229,'Perfil de Riesgo '!$A$3:$H$2025,5,FALSE),0)</f>
        <v>0</v>
      </c>
      <c r="F229" s="3">
        <f>IFERROR(VLOOKUP($A229,'Perfil de Riesgo '!$A$3:$H$2025,6,FALSE),0)</f>
        <v>0</v>
      </c>
      <c r="G229" s="3">
        <f>IFERROR(VLOOKUP($A229,'Perfil de Riesgo '!$A$3:$H$2025,7,FALSE),0)</f>
        <v>0</v>
      </c>
      <c r="H229" s="3">
        <f>IFERROR(VLOOKUP($A229,'Perfil de Riesgo '!$A$3:$H$2025,8,FALSE),0)</f>
        <v>0</v>
      </c>
    </row>
    <row r="230" spans="1:8" hidden="1" x14ac:dyDescent="0.25">
      <c r="A230" s="5">
        <v>130510</v>
      </c>
      <c r="B230" s="4" t="s">
        <v>1273</v>
      </c>
      <c r="C230" s="3">
        <f>IFERROR(VLOOKUP($A230,'Perfil de Riesgo '!$A$3:$H$2025,3,FALSE),0)</f>
        <v>0</v>
      </c>
      <c r="D230" s="3">
        <f>IFERROR(VLOOKUP($A230,'Perfil de Riesgo '!$A$3:$H$2025,4,FALSE),0)</f>
        <v>0</v>
      </c>
      <c r="E230" s="3">
        <f>IFERROR(VLOOKUP($A230,'Perfil de Riesgo '!$A$3:$H$2025,5,FALSE),0)</f>
        <v>0</v>
      </c>
      <c r="F230" s="3">
        <f>IFERROR(VLOOKUP($A230,'Perfil de Riesgo '!$A$3:$H$2025,6,FALSE),0)</f>
        <v>0</v>
      </c>
      <c r="G230" s="3">
        <f>IFERROR(VLOOKUP($A230,'Perfil de Riesgo '!$A$3:$H$2025,7,FALSE),0)</f>
        <v>0</v>
      </c>
      <c r="H230" s="3">
        <f>IFERROR(VLOOKUP($A230,'Perfil de Riesgo '!$A$3:$H$2025,8,FALSE),0)</f>
        <v>0</v>
      </c>
    </row>
    <row r="231" spans="1:8" hidden="1" x14ac:dyDescent="0.25">
      <c r="A231" s="5">
        <v>130515</v>
      </c>
      <c r="B231" s="4" t="s">
        <v>1272</v>
      </c>
      <c r="C231" s="3">
        <f>IFERROR(VLOOKUP($A231,'Perfil de Riesgo '!$A$3:$H$2025,3,FALSE),0)</f>
        <v>0</v>
      </c>
      <c r="D231" s="3">
        <f>IFERROR(VLOOKUP($A231,'Perfil de Riesgo '!$A$3:$H$2025,4,FALSE),0)</f>
        <v>0</v>
      </c>
      <c r="E231" s="3">
        <f>IFERROR(VLOOKUP($A231,'Perfil de Riesgo '!$A$3:$H$2025,5,FALSE),0)</f>
        <v>0</v>
      </c>
      <c r="F231" s="3">
        <f>IFERROR(VLOOKUP($A231,'Perfil de Riesgo '!$A$3:$H$2025,6,FALSE),0)</f>
        <v>0</v>
      </c>
      <c r="G231" s="3">
        <f>IFERROR(VLOOKUP($A231,'Perfil de Riesgo '!$A$3:$H$2025,7,FALSE),0)</f>
        <v>0</v>
      </c>
      <c r="H231" s="3">
        <f>IFERROR(VLOOKUP($A231,'Perfil de Riesgo '!$A$3:$H$2025,8,FALSE),0)</f>
        <v>0</v>
      </c>
    </row>
    <row r="232" spans="1:8" hidden="1" x14ac:dyDescent="0.25">
      <c r="A232" s="5">
        <v>130520</v>
      </c>
      <c r="B232" s="4" t="s">
        <v>1271</v>
      </c>
      <c r="C232" s="3">
        <f>IFERROR(VLOOKUP($A232,'Perfil de Riesgo '!$A$3:$H$2025,3,FALSE),0)</f>
        <v>0</v>
      </c>
      <c r="D232" s="3">
        <f>IFERROR(VLOOKUP($A232,'Perfil de Riesgo '!$A$3:$H$2025,4,FALSE),0)</f>
        <v>0</v>
      </c>
      <c r="E232" s="3">
        <f>IFERROR(VLOOKUP($A232,'Perfil de Riesgo '!$A$3:$H$2025,5,FALSE),0)</f>
        <v>0</v>
      </c>
      <c r="F232" s="3">
        <f>IFERROR(VLOOKUP($A232,'Perfil de Riesgo '!$A$3:$H$2025,6,FALSE),0)</f>
        <v>0</v>
      </c>
      <c r="G232" s="3">
        <f>IFERROR(VLOOKUP($A232,'Perfil de Riesgo '!$A$3:$H$2025,7,FALSE),0)</f>
        <v>0</v>
      </c>
      <c r="H232" s="3">
        <f>IFERROR(VLOOKUP($A232,'Perfil de Riesgo '!$A$3:$H$2025,8,FALSE),0)</f>
        <v>0</v>
      </c>
    </row>
    <row r="233" spans="1:8" hidden="1" x14ac:dyDescent="0.25">
      <c r="A233" s="5">
        <v>130525</v>
      </c>
      <c r="B233" s="4" t="s">
        <v>555</v>
      </c>
      <c r="C233" s="3">
        <f>IFERROR(VLOOKUP($A233,'Perfil de Riesgo '!$A$3:$H$2025,3,FALSE),0)</f>
        <v>0</v>
      </c>
      <c r="D233" s="3">
        <f>IFERROR(VLOOKUP($A233,'Perfil de Riesgo '!$A$3:$H$2025,4,FALSE),0)</f>
        <v>0</v>
      </c>
      <c r="E233" s="3">
        <f>IFERROR(VLOOKUP($A233,'Perfil de Riesgo '!$A$3:$H$2025,5,FALSE),0)</f>
        <v>0</v>
      </c>
      <c r="F233" s="3">
        <f>IFERROR(VLOOKUP($A233,'Perfil de Riesgo '!$A$3:$H$2025,6,FALSE),0)</f>
        <v>0</v>
      </c>
      <c r="G233" s="3">
        <f>IFERROR(VLOOKUP($A233,'Perfil de Riesgo '!$A$3:$H$2025,7,FALSE),0)</f>
        <v>0</v>
      </c>
      <c r="H233" s="3">
        <f>IFERROR(VLOOKUP($A233,'Perfil de Riesgo '!$A$3:$H$2025,8,FALSE),0)</f>
        <v>0</v>
      </c>
    </row>
    <row r="234" spans="1:8" hidden="1" x14ac:dyDescent="0.25">
      <c r="A234" s="5">
        <v>130530</v>
      </c>
      <c r="B234" s="4" t="s">
        <v>1270</v>
      </c>
      <c r="C234" s="3">
        <f>IFERROR(VLOOKUP($A234,'Perfil de Riesgo '!$A$3:$H$2025,3,FALSE),0)</f>
        <v>0</v>
      </c>
      <c r="D234" s="3">
        <f>IFERROR(VLOOKUP($A234,'Perfil de Riesgo '!$A$3:$H$2025,4,FALSE),0)</f>
        <v>0</v>
      </c>
      <c r="E234" s="3">
        <f>IFERROR(VLOOKUP($A234,'Perfil de Riesgo '!$A$3:$H$2025,5,FALSE),0)</f>
        <v>0</v>
      </c>
      <c r="F234" s="3">
        <f>IFERROR(VLOOKUP($A234,'Perfil de Riesgo '!$A$3:$H$2025,6,FALSE),0)</f>
        <v>0</v>
      </c>
      <c r="G234" s="3">
        <f>IFERROR(VLOOKUP($A234,'Perfil de Riesgo '!$A$3:$H$2025,7,FALSE),0)</f>
        <v>0</v>
      </c>
      <c r="H234" s="3">
        <f>IFERROR(VLOOKUP($A234,'Perfil de Riesgo '!$A$3:$H$2025,8,FALSE),0)</f>
        <v>0</v>
      </c>
    </row>
    <row r="235" spans="1:8" hidden="1" x14ac:dyDescent="0.25">
      <c r="A235" s="5">
        <v>130535</v>
      </c>
      <c r="B235" s="4" t="s">
        <v>558</v>
      </c>
      <c r="C235" s="3">
        <f>IFERROR(VLOOKUP($A235,'Perfil de Riesgo '!$A$3:$H$2025,3,FALSE),0)</f>
        <v>0</v>
      </c>
      <c r="D235" s="3">
        <f>IFERROR(VLOOKUP($A235,'Perfil de Riesgo '!$A$3:$H$2025,4,FALSE),0)</f>
        <v>0</v>
      </c>
      <c r="E235" s="3">
        <f>IFERROR(VLOOKUP($A235,'Perfil de Riesgo '!$A$3:$H$2025,5,FALSE),0)</f>
        <v>0</v>
      </c>
      <c r="F235" s="3">
        <f>IFERROR(VLOOKUP($A235,'Perfil de Riesgo '!$A$3:$H$2025,6,FALSE),0)</f>
        <v>0</v>
      </c>
      <c r="G235" s="3">
        <f>IFERROR(VLOOKUP($A235,'Perfil de Riesgo '!$A$3:$H$2025,7,FALSE),0)</f>
        <v>0</v>
      </c>
      <c r="H235" s="3">
        <f>IFERROR(VLOOKUP($A235,'Perfil de Riesgo '!$A$3:$H$2025,8,FALSE),0)</f>
        <v>0</v>
      </c>
    </row>
    <row r="236" spans="1:8" hidden="1" x14ac:dyDescent="0.25">
      <c r="A236" s="5">
        <v>130540</v>
      </c>
      <c r="B236" s="4" t="s">
        <v>1269</v>
      </c>
      <c r="C236" s="3">
        <f>IFERROR(VLOOKUP($A236,'Perfil de Riesgo '!$A$3:$H$2025,3,FALSE),0)</f>
        <v>0</v>
      </c>
      <c r="D236" s="3">
        <f>IFERROR(VLOOKUP($A236,'Perfil de Riesgo '!$A$3:$H$2025,4,FALSE),0)</f>
        <v>0</v>
      </c>
      <c r="E236" s="3">
        <f>IFERROR(VLOOKUP($A236,'Perfil de Riesgo '!$A$3:$H$2025,5,FALSE),0)</f>
        <v>0</v>
      </c>
      <c r="F236" s="3">
        <f>IFERROR(VLOOKUP($A236,'Perfil de Riesgo '!$A$3:$H$2025,6,FALSE),0)</f>
        <v>0</v>
      </c>
      <c r="G236" s="3">
        <f>IFERROR(VLOOKUP($A236,'Perfil de Riesgo '!$A$3:$H$2025,7,FALSE),0)</f>
        <v>0</v>
      </c>
      <c r="H236" s="3">
        <f>IFERROR(VLOOKUP($A236,'Perfil de Riesgo '!$A$3:$H$2025,8,FALSE),0)</f>
        <v>0</v>
      </c>
    </row>
    <row r="237" spans="1:8" hidden="1" x14ac:dyDescent="0.25">
      <c r="A237" s="5">
        <v>130599</v>
      </c>
      <c r="B237" s="4" t="s">
        <v>1268</v>
      </c>
      <c r="C237" s="3">
        <f>IFERROR(VLOOKUP($A237,'Perfil de Riesgo '!$A$3:$H$2025,3,FALSE),0)</f>
        <v>0</v>
      </c>
      <c r="D237" s="3">
        <f>IFERROR(VLOOKUP($A237,'Perfil de Riesgo '!$A$3:$H$2025,4,FALSE),0)</f>
        <v>0</v>
      </c>
      <c r="E237" s="3">
        <f>IFERROR(VLOOKUP($A237,'Perfil de Riesgo '!$A$3:$H$2025,5,FALSE),0)</f>
        <v>0</v>
      </c>
      <c r="F237" s="3">
        <f>IFERROR(VLOOKUP($A237,'Perfil de Riesgo '!$A$3:$H$2025,6,FALSE),0)</f>
        <v>0</v>
      </c>
      <c r="G237" s="3">
        <f>IFERROR(VLOOKUP($A237,'Perfil de Riesgo '!$A$3:$H$2025,7,FALSE),0)</f>
        <v>0</v>
      </c>
      <c r="H237" s="3">
        <f>IFERROR(VLOOKUP($A237,'Perfil de Riesgo '!$A$3:$H$2025,8,FALSE),0)</f>
        <v>0</v>
      </c>
    </row>
    <row r="238" spans="1:8" hidden="1" x14ac:dyDescent="0.25">
      <c r="A238" s="5">
        <v>131000</v>
      </c>
      <c r="B238" s="4" t="s">
        <v>1267</v>
      </c>
      <c r="C238" s="3">
        <f>IFERROR(VLOOKUP($A238,'Perfil de Riesgo '!$A$3:$H$2025,3,FALSE),0)</f>
        <v>0</v>
      </c>
      <c r="D238" s="3">
        <f>IFERROR(VLOOKUP($A238,'Perfil de Riesgo '!$A$3:$H$2025,4,FALSE),0)</f>
        <v>0</v>
      </c>
      <c r="E238" s="3">
        <f>IFERROR(VLOOKUP($A238,'Perfil de Riesgo '!$A$3:$H$2025,5,FALSE),0)</f>
        <v>0</v>
      </c>
      <c r="F238" s="3">
        <f>IFERROR(VLOOKUP($A238,'Perfil de Riesgo '!$A$3:$H$2025,6,FALSE),0)</f>
        <v>0</v>
      </c>
      <c r="G238" s="3">
        <f>IFERROR(VLOOKUP($A238,'Perfil de Riesgo '!$A$3:$H$2025,7,FALSE),0)</f>
        <v>0</v>
      </c>
      <c r="H238" s="3">
        <f>IFERROR(VLOOKUP($A238,'Perfil de Riesgo '!$A$3:$H$2025,8,FALSE),0)</f>
        <v>0</v>
      </c>
    </row>
    <row r="239" spans="1:8" hidden="1" x14ac:dyDescent="0.25">
      <c r="A239" s="5">
        <v>131005</v>
      </c>
      <c r="B239" s="4" t="s">
        <v>1266</v>
      </c>
      <c r="C239" s="3">
        <f>IFERROR(VLOOKUP($A239,'Perfil de Riesgo '!$A$3:$H$2025,3,FALSE),0)</f>
        <v>0</v>
      </c>
      <c r="D239" s="3">
        <f>IFERROR(VLOOKUP($A239,'Perfil de Riesgo '!$A$3:$H$2025,4,FALSE),0)</f>
        <v>0</v>
      </c>
      <c r="E239" s="3">
        <f>IFERROR(VLOOKUP($A239,'Perfil de Riesgo '!$A$3:$H$2025,5,FALSE),0)</f>
        <v>0</v>
      </c>
      <c r="F239" s="3">
        <f>IFERROR(VLOOKUP($A239,'Perfil de Riesgo '!$A$3:$H$2025,6,FALSE),0)</f>
        <v>0</v>
      </c>
      <c r="G239" s="3">
        <f>IFERROR(VLOOKUP($A239,'Perfil de Riesgo '!$A$3:$H$2025,7,FALSE),0)</f>
        <v>0</v>
      </c>
      <c r="H239" s="3">
        <f>IFERROR(VLOOKUP($A239,'Perfil de Riesgo '!$A$3:$H$2025,8,FALSE),0)</f>
        <v>0</v>
      </c>
    </row>
    <row r="240" spans="1:8" hidden="1" x14ac:dyDescent="0.25">
      <c r="A240" s="5">
        <v>131010</v>
      </c>
      <c r="B240" s="4" t="s">
        <v>1265</v>
      </c>
      <c r="C240" s="3">
        <f>IFERROR(VLOOKUP($A240,'Perfil de Riesgo '!$A$3:$H$2025,3,FALSE),0)</f>
        <v>0</v>
      </c>
      <c r="D240" s="3">
        <f>IFERROR(VLOOKUP($A240,'Perfil de Riesgo '!$A$3:$H$2025,4,FALSE),0)</f>
        <v>0</v>
      </c>
      <c r="E240" s="3">
        <f>IFERROR(VLOOKUP($A240,'Perfil de Riesgo '!$A$3:$H$2025,5,FALSE),0)</f>
        <v>0</v>
      </c>
      <c r="F240" s="3">
        <f>IFERROR(VLOOKUP($A240,'Perfil de Riesgo '!$A$3:$H$2025,6,FALSE),0)</f>
        <v>0</v>
      </c>
      <c r="G240" s="3">
        <f>IFERROR(VLOOKUP($A240,'Perfil de Riesgo '!$A$3:$H$2025,7,FALSE),0)</f>
        <v>0</v>
      </c>
      <c r="H240" s="3">
        <f>IFERROR(VLOOKUP($A240,'Perfil de Riesgo '!$A$3:$H$2025,8,FALSE),0)</f>
        <v>0</v>
      </c>
    </row>
    <row r="241" spans="1:8" hidden="1" x14ac:dyDescent="0.25">
      <c r="A241" s="5">
        <v>131015</v>
      </c>
      <c r="B241" s="4" t="s">
        <v>1264</v>
      </c>
      <c r="C241" s="3">
        <f>IFERROR(VLOOKUP($A241,'Perfil de Riesgo '!$A$3:$H$2025,3,FALSE),0)</f>
        <v>0</v>
      </c>
      <c r="D241" s="3">
        <f>IFERROR(VLOOKUP($A241,'Perfil de Riesgo '!$A$3:$H$2025,4,FALSE),0)</f>
        <v>0</v>
      </c>
      <c r="E241" s="3">
        <f>IFERROR(VLOOKUP($A241,'Perfil de Riesgo '!$A$3:$H$2025,5,FALSE),0)</f>
        <v>0</v>
      </c>
      <c r="F241" s="3">
        <f>IFERROR(VLOOKUP($A241,'Perfil de Riesgo '!$A$3:$H$2025,6,FALSE),0)</f>
        <v>0</v>
      </c>
      <c r="G241" s="3">
        <f>IFERROR(VLOOKUP($A241,'Perfil de Riesgo '!$A$3:$H$2025,7,FALSE),0)</f>
        <v>0</v>
      </c>
      <c r="H241" s="3">
        <f>IFERROR(VLOOKUP($A241,'Perfil de Riesgo '!$A$3:$H$2025,8,FALSE),0)</f>
        <v>0</v>
      </c>
    </row>
    <row r="242" spans="1:8" hidden="1" x14ac:dyDescent="0.25">
      <c r="A242" s="5">
        <v>131020</v>
      </c>
      <c r="B242" s="4" t="s">
        <v>1263</v>
      </c>
      <c r="C242" s="3">
        <f>IFERROR(VLOOKUP($A242,'Perfil de Riesgo '!$A$3:$H$2025,3,FALSE),0)</f>
        <v>0</v>
      </c>
      <c r="D242" s="3">
        <f>IFERROR(VLOOKUP($A242,'Perfil de Riesgo '!$A$3:$H$2025,4,FALSE),0)</f>
        <v>0</v>
      </c>
      <c r="E242" s="3">
        <f>IFERROR(VLOOKUP($A242,'Perfil de Riesgo '!$A$3:$H$2025,5,FALSE),0)</f>
        <v>0</v>
      </c>
      <c r="F242" s="3">
        <f>IFERROR(VLOOKUP($A242,'Perfil de Riesgo '!$A$3:$H$2025,6,FALSE),0)</f>
        <v>0</v>
      </c>
      <c r="G242" s="3">
        <f>IFERROR(VLOOKUP($A242,'Perfil de Riesgo '!$A$3:$H$2025,7,FALSE),0)</f>
        <v>0</v>
      </c>
      <c r="H242" s="3">
        <f>IFERROR(VLOOKUP($A242,'Perfil de Riesgo '!$A$3:$H$2025,8,FALSE),0)</f>
        <v>0</v>
      </c>
    </row>
    <row r="243" spans="1:8" hidden="1" x14ac:dyDescent="0.25">
      <c r="A243" s="5">
        <v>131025</v>
      </c>
      <c r="B243" s="4" t="s">
        <v>1262</v>
      </c>
      <c r="C243" s="3">
        <f>IFERROR(VLOOKUP($A243,'Perfil de Riesgo '!$A$3:$H$2025,3,FALSE),0)</f>
        <v>0</v>
      </c>
      <c r="D243" s="3">
        <f>IFERROR(VLOOKUP($A243,'Perfil de Riesgo '!$A$3:$H$2025,4,FALSE),0)</f>
        <v>0</v>
      </c>
      <c r="E243" s="3">
        <f>IFERROR(VLOOKUP($A243,'Perfil de Riesgo '!$A$3:$H$2025,5,FALSE),0)</f>
        <v>0</v>
      </c>
      <c r="F243" s="3">
        <f>IFERROR(VLOOKUP($A243,'Perfil de Riesgo '!$A$3:$H$2025,6,FALSE),0)</f>
        <v>0</v>
      </c>
      <c r="G243" s="3">
        <f>IFERROR(VLOOKUP($A243,'Perfil de Riesgo '!$A$3:$H$2025,7,FALSE),0)</f>
        <v>0</v>
      </c>
      <c r="H243" s="3">
        <f>IFERROR(VLOOKUP($A243,'Perfil de Riesgo '!$A$3:$H$2025,8,FALSE),0)</f>
        <v>0</v>
      </c>
    </row>
    <row r="244" spans="1:8" hidden="1" x14ac:dyDescent="0.25">
      <c r="A244" s="5">
        <v>131030</v>
      </c>
      <c r="B244" s="4" t="s">
        <v>1261</v>
      </c>
      <c r="C244" s="3">
        <f>IFERROR(VLOOKUP($A244,'Perfil de Riesgo '!$A$3:$H$2025,3,FALSE),0)</f>
        <v>0</v>
      </c>
      <c r="D244" s="3">
        <f>IFERROR(VLOOKUP($A244,'Perfil de Riesgo '!$A$3:$H$2025,4,FALSE),0)</f>
        <v>0</v>
      </c>
      <c r="E244" s="3">
        <f>IFERROR(VLOOKUP($A244,'Perfil de Riesgo '!$A$3:$H$2025,5,FALSE),0)</f>
        <v>0</v>
      </c>
      <c r="F244" s="3">
        <f>IFERROR(VLOOKUP($A244,'Perfil de Riesgo '!$A$3:$H$2025,6,FALSE),0)</f>
        <v>0</v>
      </c>
      <c r="G244" s="3">
        <f>IFERROR(VLOOKUP($A244,'Perfil de Riesgo '!$A$3:$H$2025,7,FALSE),0)</f>
        <v>0</v>
      </c>
      <c r="H244" s="3">
        <f>IFERROR(VLOOKUP($A244,'Perfil de Riesgo '!$A$3:$H$2025,8,FALSE),0)</f>
        <v>0</v>
      </c>
    </row>
    <row r="245" spans="1:8" hidden="1" x14ac:dyDescent="0.25">
      <c r="A245" s="5">
        <v>131040</v>
      </c>
      <c r="B245" s="4" t="s">
        <v>1260</v>
      </c>
      <c r="C245" s="3">
        <f>IFERROR(VLOOKUP($A245,'Perfil de Riesgo '!$A$3:$H$2025,3,FALSE),0)</f>
        <v>0</v>
      </c>
      <c r="D245" s="3">
        <f>IFERROR(VLOOKUP($A245,'Perfil de Riesgo '!$A$3:$H$2025,4,FALSE),0)</f>
        <v>0</v>
      </c>
      <c r="E245" s="3">
        <f>IFERROR(VLOOKUP($A245,'Perfil de Riesgo '!$A$3:$H$2025,5,FALSE),0)</f>
        <v>0</v>
      </c>
      <c r="F245" s="3">
        <f>IFERROR(VLOOKUP($A245,'Perfil de Riesgo '!$A$3:$H$2025,6,FALSE),0)</f>
        <v>0</v>
      </c>
      <c r="G245" s="3">
        <f>IFERROR(VLOOKUP($A245,'Perfil de Riesgo '!$A$3:$H$2025,7,FALSE),0)</f>
        <v>0</v>
      </c>
      <c r="H245" s="3">
        <f>IFERROR(VLOOKUP($A245,'Perfil de Riesgo '!$A$3:$H$2025,8,FALSE),0)</f>
        <v>0</v>
      </c>
    </row>
    <row r="246" spans="1:8" hidden="1" x14ac:dyDescent="0.25">
      <c r="A246" s="5">
        <v>131099</v>
      </c>
      <c r="B246" s="4" t="s">
        <v>1259</v>
      </c>
      <c r="C246" s="3">
        <f>IFERROR(VLOOKUP($A246,'Perfil de Riesgo '!$A$3:$H$2025,3,FALSE),0)</f>
        <v>0</v>
      </c>
      <c r="D246" s="3">
        <f>IFERROR(VLOOKUP($A246,'Perfil de Riesgo '!$A$3:$H$2025,4,FALSE),0)</f>
        <v>0</v>
      </c>
      <c r="E246" s="3">
        <f>IFERROR(VLOOKUP($A246,'Perfil de Riesgo '!$A$3:$H$2025,5,FALSE),0)</f>
        <v>0</v>
      </c>
      <c r="F246" s="3">
        <f>IFERROR(VLOOKUP($A246,'Perfil de Riesgo '!$A$3:$H$2025,6,FALSE),0)</f>
        <v>0</v>
      </c>
      <c r="G246" s="3">
        <f>IFERROR(VLOOKUP($A246,'Perfil de Riesgo '!$A$3:$H$2025,7,FALSE),0)</f>
        <v>0</v>
      </c>
      <c r="H246" s="3">
        <f>IFERROR(VLOOKUP($A246,'Perfil de Riesgo '!$A$3:$H$2025,8,FALSE),0)</f>
        <v>0</v>
      </c>
    </row>
    <row r="247" spans="1:8" hidden="1" x14ac:dyDescent="0.25">
      <c r="A247" s="5">
        <v>131500</v>
      </c>
      <c r="B247" s="4" t="s">
        <v>1258</v>
      </c>
      <c r="C247" s="3">
        <f>IFERROR(VLOOKUP($A247,'Perfil de Riesgo '!$A$3:$H$2025,3,FALSE),0)</f>
        <v>0</v>
      </c>
      <c r="D247" s="3">
        <f>IFERROR(VLOOKUP($A247,'Perfil de Riesgo '!$A$3:$H$2025,4,FALSE),0)</f>
        <v>0</v>
      </c>
      <c r="E247" s="3">
        <f>IFERROR(VLOOKUP($A247,'Perfil de Riesgo '!$A$3:$H$2025,5,FALSE),0)</f>
        <v>0</v>
      </c>
      <c r="F247" s="3">
        <f>IFERROR(VLOOKUP($A247,'Perfil de Riesgo '!$A$3:$H$2025,6,FALSE),0)</f>
        <v>0</v>
      </c>
      <c r="G247" s="3">
        <f>IFERROR(VLOOKUP($A247,'Perfil de Riesgo '!$A$3:$H$2025,7,FALSE),0)</f>
        <v>0</v>
      </c>
      <c r="H247" s="3">
        <f>IFERROR(VLOOKUP($A247,'Perfil de Riesgo '!$A$3:$H$2025,8,FALSE),0)</f>
        <v>0</v>
      </c>
    </row>
    <row r="248" spans="1:8" hidden="1" x14ac:dyDescent="0.25">
      <c r="A248" s="5">
        <v>131501</v>
      </c>
      <c r="B248" s="4" t="s">
        <v>1257</v>
      </c>
      <c r="C248" s="3">
        <f>IFERROR(VLOOKUP($A248,'Perfil de Riesgo '!$A$3:$H$2025,3,FALSE),0)</f>
        <v>0</v>
      </c>
      <c r="D248" s="3">
        <f>IFERROR(VLOOKUP($A248,'Perfil de Riesgo '!$A$3:$H$2025,4,FALSE),0)</f>
        <v>0</v>
      </c>
      <c r="E248" s="3">
        <f>IFERROR(VLOOKUP($A248,'Perfil de Riesgo '!$A$3:$H$2025,5,FALSE),0)</f>
        <v>0</v>
      </c>
      <c r="F248" s="3">
        <f>IFERROR(VLOOKUP($A248,'Perfil de Riesgo '!$A$3:$H$2025,6,FALSE),0)</f>
        <v>0</v>
      </c>
      <c r="G248" s="3">
        <f>IFERROR(VLOOKUP($A248,'Perfil de Riesgo '!$A$3:$H$2025,7,FALSE),0)</f>
        <v>0</v>
      </c>
      <c r="H248" s="3">
        <f>IFERROR(VLOOKUP($A248,'Perfil de Riesgo '!$A$3:$H$2025,8,FALSE),0)</f>
        <v>0</v>
      </c>
    </row>
    <row r="249" spans="1:8" hidden="1" x14ac:dyDescent="0.25">
      <c r="A249" s="5">
        <v>131502</v>
      </c>
      <c r="B249" s="4" t="s">
        <v>1256</v>
      </c>
      <c r="C249" s="3">
        <f>IFERROR(VLOOKUP($A249,'Perfil de Riesgo '!$A$3:$H$2025,3,FALSE),0)</f>
        <v>0</v>
      </c>
      <c r="D249" s="3">
        <f>IFERROR(VLOOKUP($A249,'Perfil de Riesgo '!$A$3:$H$2025,4,FALSE),0)</f>
        <v>0</v>
      </c>
      <c r="E249" s="3">
        <f>IFERROR(VLOOKUP($A249,'Perfil de Riesgo '!$A$3:$H$2025,5,FALSE),0)</f>
        <v>0</v>
      </c>
      <c r="F249" s="3">
        <f>IFERROR(VLOOKUP($A249,'Perfil de Riesgo '!$A$3:$H$2025,6,FALSE),0)</f>
        <v>0</v>
      </c>
      <c r="G249" s="3">
        <f>IFERROR(VLOOKUP($A249,'Perfil de Riesgo '!$A$3:$H$2025,7,FALSE),0)</f>
        <v>0</v>
      </c>
      <c r="H249" s="3">
        <f>IFERROR(VLOOKUP($A249,'Perfil de Riesgo '!$A$3:$H$2025,8,FALSE),0)</f>
        <v>0</v>
      </c>
    </row>
    <row r="250" spans="1:8" hidden="1" x14ac:dyDescent="0.25">
      <c r="A250" s="5">
        <v>131503</v>
      </c>
      <c r="B250" s="4" t="s">
        <v>1255</v>
      </c>
      <c r="C250" s="3">
        <f>IFERROR(VLOOKUP($A250,'Perfil de Riesgo '!$A$3:$H$2025,3,FALSE),0)</f>
        <v>0</v>
      </c>
      <c r="D250" s="3">
        <f>IFERROR(VLOOKUP($A250,'Perfil de Riesgo '!$A$3:$H$2025,4,FALSE),0)</f>
        <v>0</v>
      </c>
      <c r="E250" s="3">
        <f>IFERROR(VLOOKUP($A250,'Perfil de Riesgo '!$A$3:$H$2025,5,FALSE),0)</f>
        <v>0</v>
      </c>
      <c r="F250" s="3">
        <f>IFERROR(VLOOKUP($A250,'Perfil de Riesgo '!$A$3:$H$2025,6,FALSE),0)</f>
        <v>0</v>
      </c>
      <c r="G250" s="3">
        <f>IFERROR(VLOOKUP($A250,'Perfil de Riesgo '!$A$3:$H$2025,7,FALSE),0)</f>
        <v>0</v>
      </c>
      <c r="H250" s="3">
        <f>IFERROR(VLOOKUP($A250,'Perfil de Riesgo '!$A$3:$H$2025,8,FALSE),0)</f>
        <v>0</v>
      </c>
    </row>
    <row r="251" spans="1:8" hidden="1" x14ac:dyDescent="0.25">
      <c r="A251" s="5">
        <v>131599</v>
      </c>
      <c r="B251" s="4" t="s">
        <v>1254</v>
      </c>
      <c r="C251" s="3">
        <f>IFERROR(VLOOKUP($A251,'Perfil de Riesgo '!$A$3:$H$2025,3,FALSE),0)</f>
        <v>0</v>
      </c>
      <c r="D251" s="3">
        <f>IFERROR(VLOOKUP($A251,'Perfil de Riesgo '!$A$3:$H$2025,4,FALSE),0)</f>
        <v>0</v>
      </c>
      <c r="E251" s="3">
        <f>IFERROR(VLOOKUP($A251,'Perfil de Riesgo '!$A$3:$H$2025,5,FALSE),0)</f>
        <v>0</v>
      </c>
      <c r="F251" s="3">
        <f>IFERROR(VLOOKUP($A251,'Perfil de Riesgo '!$A$3:$H$2025,6,FALSE),0)</f>
        <v>0</v>
      </c>
      <c r="G251" s="3">
        <f>IFERROR(VLOOKUP($A251,'Perfil de Riesgo '!$A$3:$H$2025,7,FALSE),0)</f>
        <v>0</v>
      </c>
      <c r="H251" s="3">
        <f>IFERROR(VLOOKUP($A251,'Perfil de Riesgo '!$A$3:$H$2025,8,FALSE),0)</f>
        <v>0</v>
      </c>
    </row>
    <row r="252" spans="1:8" x14ac:dyDescent="0.25">
      <c r="A252" s="5">
        <v>140000</v>
      </c>
      <c r="B252" s="4" t="s">
        <v>1253</v>
      </c>
      <c r="C252" s="3">
        <f>IFERROR(VLOOKUP($A252,'Perfil de Riesgo '!$A$3:$H$2025,3,FALSE),0)</f>
        <v>7405860974</v>
      </c>
      <c r="D252" s="3">
        <f>IFERROR(VLOOKUP($A252,'Perfil de Riesgo '!$A$3:$H$2025,4,FALSE),0)</f>
        <v>7424037945</v>
      </c>
      <c r="E252" s="3">
        <f>IFERROR(VLOOKUP($A252,'Perfil de Riesgo '!$A$3:$H$2025,5,FALSE),0)</f>
        <v>7722783586</v>
      </c>
      <c r="F252" s="3">
        <f>IFERROR(VLOOKUP($A252,'Perfil de Riesgo '!$A$3:$H$2025,6,FALSE),0)</f>
        <v>7798716269</v>
      </c>
      <c r="G252" s="3">
        <f>IFERROR(VLOOKUP($A252,'Perfil de Riesgo '!$A$3:$H$2025,7,FALSE),0)</f>
        <v>9113565492</v>
      </c>
      <c r="H252" s="3">
        <f>IFERROR(VLOOKUP($A252,'Perfil de Riesgo '!$A$3:$H$2025,8,FALSE),0)</f>
        <v>9264950899</v>
      </c>
    </row>
    <row r="253" spans="1:8" hidden="1" x14ac:dyDescent="0.25">
      <c r="A253" s="5">
        <v>140400</v>
      </c>
      <c r="B253" s="4" t="s">
        <v>1252</v>
      </c>
      <c r="C253" s="3">
        <f>IFERROR(VLOOKUP($A253,'Perfil de Riesgo '!$A$3:$H$2025,3,FALSE),0)</f>
        <v>0</v>
      </c>
      <c r="D253" s="3">
        <f>IFERROR(VLOOKUP($A253,'Perfil de Riesgo '!$A$3:$H$2025,4,FALSE),0)</f>
        <v>0</v>
      </c>
      <c r="E253" s="3">
        <f>IFERROR(VLOOKUP($A253,'Perfil de Riesgo '!$A$3:$H$2025,5,FALSE),0)</f>
        <v>0</v>
      </c>
      <c r="F253" s="3">
        <f>IFERROR(VLOOKUP($A253,'Perfil de Riesgo '!$A$3:$H$2025,6,FALSE),0)</f>
        <v>0</v>
      </c>
      <c r="G253" s="3">
        <f>IFERROR(VLOOKUP($A253,'Perfil de Riesgo '!$A$3:$H$2025,7,FALSE),0)</f>
        <v>0</v>
      </c>
      <c r="H253" s="3">
        <f>IFERROR(VLOOKUP($A253,'Perfil de Riesgo '!$A$3:$H$2025,8,FALSE),0)</f>
        <v>0</v>
      </c>
    </row>
    <row r="254" spans="1:8" hidden="1" x14ac:dyDescent="0.25">
      <c r="A254" s="5">
        <v>140405</v>
      </c>
      <c r="B254" s="4" t="s">
        <v>1172</v>
      </c>
      <c r="C254" s="3">
        <f>IFERROR(VLOOKUP($A254,'Perfil de Riesgo '!$A$3:$H$2025,3,FALSE),0)</f>
        <v>0</v>
      </c>
      <c r="D254" s="3">
        <f>IFERROR(VLOOKUP($A254,'Perfil de Riesgo '!$A$3:$H$2025,4,FALSE),0)</f>
        <v>0</v>
      </c>
      <c r="E254" s="3">
        <f>IFERROR(VLOOKUP($A254,'Perfil de Riesgo '!$A$3:$H$2025,5,FALSE),0)</f>
        <v>0</v>
      </c>
      <c r="F254" s="3">
        <f>IFERROR(VLOOKUP($A254,'Perfil de Riesgo '!$A$3:$H$2025,6,FALSE),0)</f>
        <v>0</v>
      </c>
      <c r="G254" s="3">
        <f>IFERROR(VLOOKUP($A254,'Perfil de Riesgo '!$A$3:$H$2025,7,FALSE),0)</f>
        <v>0</v>
      </c>
      <c r="H254" s="3">
        <f>IFERROR(VLOOKUP($A254,'Perfil de Riesgo '!$A$3:$H$2025,8,FALSE),0)</f>
        <v>0</v>
      </c>
    </row>
    <row r="255" spans="1:8" hidden="1" x14ac:dyDescent="0.25">
      <c r="A255" s="5">
        <v>140410</v>
      </c>
      <c r="B255" s="4" t="s">
        <v>1171</v>
      </c>
      <c r="C255" s="3">
        <f>IFERROR(VLOOKUP($A255,'Perfil de Riesgo '!$A$3:$H$2025,3,FALSE),0)</f>
        <v>0</v>
      </c>
      <c r="D255" s="3">
        <f>IFERROR(VLOOKUP($A255,'Perfil de Riesgo '!$A$3:$H$2025,4,FALSE),0)</f>
        <v>0</v>
      </c>
      <c r="E255" s="3">
        <f>IFERROR(VLOOKUP($A255,'Perfil de Riesgo '!$A$3:$H$2025,5,FALSE),0)</f>
        <v>0</v>
      </c>
      <c r="F255" s="3">
        <f>IFERROR(VLOOKUP($A255,'Perfil de Riesgo '!$A$3:$H$2025,6,FALSE),0)</f>
        <v>0</v>
      </c>
      <c r="G255" s="3">
        <f>IFERROR(VLOOKUP($A255,'Perfil de Riesgo '!$A$3:$H$2025,7,FALSE),0)</f>
        <v>0</v>
      </c>
      <c r="H255" s="3">
        <f>IFERROR(VLOOKUP($A255,'Perfil de Riesgo '!$A$3:$H$2025,8,FALSE),0)</f>
        <v>0</v>
      </c>
    </row>
    <row r="256" spans="1:8" hidden="1" x14ac:dyDescent="0.25">
      <c r="A256" s="5">
        <v>140415</v>
      </c>
      <c r="B256" s="4" t="s">
        <v>1170</v>
      </c>
      <c r="C256" s="3">
        <f>IFERROR(VLOOKUP($A256,'Perfil de Riesgo '!$A$3:$H$2025,3,FALSE),0)</f>
        <v>0</v>
      </c>
      <c r="D256" s="3">
        <f>IFERROR(VLOOKUP($A256,'Perfil de Riesgo '!$A$3:$H$2025,4,FALSE),0)</f>
        <v>0</v>
      </c>
      <c r="E256" s="3">
        <f>IFERROR(VLOOKUP($A256,'Perfil de Riesgo '!$A$3:$H$2025,5,FALSE),0)</f>
        <v>0</v>
      </c>
      <c r="F256" s="3">
        <f>IFERROR(VLOOKUP($A256,'Perfil de Riesgo '!$A$3:$H$2025,6,FALSE),0)</f>
        <v>0</v>
      </c>
      <c r="G256" s="3">
        <f>IFERROR(VLOOKUP($A256,'Perfil de Riesgo '!$A$3:$H$2025,7,FALSE),0)</f>
        <v>0</v>
      </c>
      <c r="H256" s="3">
        <f>IFERROR(VLOOKUP($A256,'Perfil de Riesgo '!$A$3:$H$2025,8,FALSE),0)</f>
        <v>0</v>
      </c>
    </row>
    <row r="257" spans="1:8" hidden="1" x14ac:dyDescent="0.25">
      <c r="A257" s="5">
        <v>140420</v>
      </c>
      <c r="B257" s="4" t="s">
        <v>1169</v>
      </c>
      <c r="C257" s="3">
        <f>IFERROR(VLOOKUP($A257,'Perfil de Riesgo '!$A$3:$H$2025,3,FALSE),0)</f>
        <v>0</v>
      </c>
      <c r="D257" s="3">
        <f>IFERROR(VLOOKUP($A257,'Perfil de Riesgo '!$A$3:$H$2025,4,FALSE),0)</f>
        <v>0</v>
      </c>
      <c r="E257" s="3">
        <f>IFERROR(VLOOKUP($A257,'Perfil de Riesgo '!$A$3:$H$2025,5,FALSE),0)</f>
        <v>0</v>
      </c>
      <c r="F257" s="3">
        <f>IFERROR(VLOOKUP($A257,'Perfil de Riesgo '!$A$3:$H$2025,6,FALSE),0)</f>
        <v>0</v>
      </c>
      <c r="G257" s="3">
        <f>IFERROR(VLOOKUP($A257,'Perfil de Riesgo '!$A$3:$H$2025,7,FALSE),0)</f>
        <v>0</v>
      </c>
      <c r="H257" s="3">
        <f>IFERROR(VLOOKUP($A257,'Perfil de Riesgo '!$A$3:$H$2025,8,FALSE),0)</f>
        <v>0</v>
      </c>
    </row>
    <row r="258" spans="1:8" hidden="1" x14ac:dyDescent="0.25">
      <c r="A258" s="5">
        <v>140425</v>
      </c>
      <c r="B258" s="4" t="s">
        <v>1168</v>
      </c>
      <c r="C258" s="3">
        <f>IFERROR(VLOOKUP($A258,'Perfil de Riesgo '!$A$3:$H$2025,3,FALSE),0)</f>
        <v>0</v>
      </c>
      <c r="D258" s="3">
        <f>IFERROR(VLOOKUP($A258,'Perfil de Riesgo '!$A$3:$H$2025,4,FALSE),0)</f>
        <v>0</v>
      </c>
      <c r="E258" s="3">
        <f>IFERROR(VLOOKUP($A258,'Perfil de Riesgo '!$A$3:$H$2025,5,FALSE),0)</f>
        <v>0</v>
      </c>
      <c r="F258" s="3">
        <f>IFERROR(VLOOKUP($A258,'Perfil de Riesgo '!$A$3:$H$2025,6,FALSE),0)</f>
        <v>0</v>
      </c>
      <c r="G258" s="3">
        <f>IFERROR(VLOOKUP($A258,'Perfil de Riesgo '!$A$3:$H$2025,7,FALSE),0)</f>
        <v>0</v>
      </c>
      <c r="H258" s="3">
        <f>IFERROR(VLOOKUP($A258,'Perfil de Riesgo '!$A$3:$H$2025,8,FALSE),0)</f>
        <v>0</v>
      </c>
    </row>
    <row r="259" spans="1:8" hidden="1" x14ac:dyDescent="0.25">
      <c r="A259" s="5">
        <v>140500</v>
      </c>
      <c r="B259" s="4" t="s">
        <v>1251</v>
      </c>
      <c r="C259" s="3">
        <f>IFERROR(VLOOKUP($A259,'Perfil de Riesgo '!$A$3:$H$2025,3,FALSE),0)</f>
        <v>0</v>
      </c>
      <c r="D259" s="3">
        <f>IFERROR(VLOOKUP($A259,'Perfil de Riesgo '!$A$3:$H$2025,4,FALSE),0)</f>
        <v>0</v>
      </c>
      <c r="E259" s="3">
        <f>IFERROR(VLOOKUP($A259,'Perfil de Riesgo '!$A$3:$H$2025,5,FALSE),0)</f>
        <v>0</v>
      </c>
      <c r="F259" s="3">
        <f>IFERROR(VLOOKUP($A259,'Perfil de Riesgo '!$A$3:$H$2025,6,FALSE),0)</f>
        <v>0</v>
      </c>
      <c r="G259" s="3">
        <f>IFERROR(VLOOKUP($A259,'Perfil de Riesgo '!$A$3:$H$2025,7,FALSE),0)</f>
        <v>0</v>
      </c>
      <c r="H259" s="3">
        <f>IFERROR(VLOOKUP($A259,'Perfil de Riesgo '!$A$3:$H$2025,8,FALSE),0)</f>
        <v>0</v>
      </c>
    </row>
    <row r="260" spans="1:8" hidden="1" x14ac:dyDescent="0.25">
      <c r="A260" s="5">
        <v>140505</v>
      </c>
      <c r="B260" s="4" t="s">
        <v>1172</v>
      </c>
      <c r="C260" s="3">
        <f>IFERROR(VLOOKUP($A260,'Perfil de Riesgo '!$A$3:$H$2025,3,FALSE),0)</f>
        <v>0</v>
      </c>
      <c r="D260" s="3">
        <f>IFERROR(VLOOKUP($A260,'Perfil de Riesgo '!$A$3:$H$2025,4,FALSE),0)</f>
        <v>0</v>
      </c>
      <c r="E260" s="3">
        <f>IFERROR(VLOOKUP($A260,'Perfil de Riesgo '!$A$3:$H$2025,5,FALSE),0)</f>
        <v>0</v>
      </c>
      <c r="F260" s="3">
        <f>IFERROR(VLOOKUP($A260,'Perfil de Riesgo '!$A$3:$H$2025,6,FALSE),0)</f>
        <v>0</v>
      </c>
      <c r="G260" s="3">
        <f>IFERROR(VLOOKUP($A260,'Perfil de Riesgo '!$A$3:$H$2025,7,FALSE),0)</f>
        <v>0</v>
      </c>
      <c r="H260" s="3">
        <f>IFERROR(VLOOKUP($A260,'Perfil de Riesgo '!$A$3:$H$2025,8,FALSE),0)</f>
        <v>0</v>
      </c>
    </row>
    <row r="261" spans="1:8" hidden="1" x14ac:dyDescent="0.25">
      <c r="A261" s="5">
        <v>140510</v>
      </c>
      <c r="B261" s="4" t="s">
        <v>1171</v>
      </c>
      <c r="C261" s="3">
        <f>IFERROR(VLOOKUP($A261,'Perfil de Riesgo '!$A$3:$H$2025,3,FALSE),0)</f>
        <v>0</v>
      </c>
      <c r="D261" s="3">
        <f>IFERROR(VLOOKUP($A261,'Perfil de Riesgo '!$A$3:$H$2025,4,FALSE),0)</f>
        <v>0</v>
      </c>
      <c r="E261" s="3">
        <f>IFERROR(VLOOKUP($A261,'Perfil de Riesgo '!$A$3:$H$2025,5,FALSE),0)</f>
        <v>0</v>
      </c>
      <c r="F261" s="3">
        <f>IFERROR(VLOOKUP($A261,'Perfil de Riesgo '!$A$3:$H$2025,6,FALSE),0)</f>
        <v>0</v>
      </c>
      <c r="G261" s="3">
        <f>IFERROR(VLOOKUP($A261,'Perfil de Riesgo '!$A$3:$H$2025,7,FALSE),0)</f>
        <v>0</v>
      </c>
      <c r="H261" s="3">
        <f>IFERROR(VLOOKUP($A261,'Perfil de Riesgo '!$A$3:$H$2025,8,FALSE),0)</f>
        <v>0</v>
      </c>
    </row>
    <row r="262" spans="1:8" hidden="1" x14ac:dyDescent="0.25">
      <c r="A262" s="5">
        <v>140515</v>
      </c>
      <c r="B262" s="4" t="s">
        <v>1170</v>
      </c>
      <c r="C262" s="3">
        <f>IFERROR(VLOOKUP($A262,'Perfil de Riesgo '!$A$3:$H$2025,3,FALSE),0)</f>
        <v>0</v>
      </c>
      <c r="D262" s="3">
        <f>IFERROR(VLOOKUP($A262,'Perfil de Riesgo '!$A$3:$H$2025,4,FALSE),0)</f>
        <v>0</v>
      </c>
      <c r="E262" s="3">
        <f>IFERROR(VLOOKUP($A262,'Perfil de Riesgo '!$A$3:$H$2025,5,FALSE),0)</f>
        <v>0</v>
      </c>
      <c r="F262" s="3">
        <f>IFERROR(VLOOKUP($A262,'Perfil de Riesgo '!$A$3:$H$2025,6,FALSE),0)</f>
        <v>0</v>
      </c>
      <c r="G262" s="3">
        <f>IFERROR(VLOOKUP($A262,'Perfil de Riesgo '!$A$3:$H$2025,7,FALSE),0)</f>
        <v>0</v>
      </c>
      <c r="H262" s="3">
        <f>IFERROR(VLOOKUP($A262,'Perfil de Riesgo '!$A$3:$H$2025,8,FALSE),0)</f>
        <v>0</v>
      </c>
    </row>
    <row r="263" spans="1:8" hidden="1" x14ac:dyDescent="0.25">
      <c r="A263" s="5">
        <v>140520</v>
      </c>
      <c r="B263" s="4" t="s">
        <v>1169</v>
      </c>
      <c r="C263" s="3">
        <f>IFERROR(VLOOKUP($A263,'Perfil de Riesgo '!$A$3:$H$2025,3,FALSE),0)</f>
        <v>0</v>
      </c>
      <c r="D263" s="3">
        <f>IFERROR(VLOOKUP($A263,'Perfil de Riesgo '!$A$3:$H$2025,4,FALSE),0)</f>
        <v>0</v>
      </c>
      <c r="E263" s="3">
        <f>IFERROR(VLOOKUP($A263,'Perfil de Riesgo '!$A$3:$H$2025,5,FALSE),0)</f>
        <v>0</v>
      </c>
      <c r="F263" s="3">
        <f>IFERROR(VLOOKUP($A263,'Perfil de Riesgo '!$A$3:$H$2025,6,FALSE),0)</f>
        <v>0</v>
      </c>
      <c r="G263" s="3">
        <f>IFERROR(VLOOKUP($A263,'Perfil de Riesgo '!$A$3:$H$2025,7,FALSE),0)</f>
        <v>0</v>
      </c>
      <c r="H263" s="3">
        <f>IFERROR(VLOOKUP($A263,'Perfil de Riesgo '!$A$3:$H$2025,8,FALSE),0)</f>
        <v>0</v>
      </c>
    </row>
    <row r="264" spans="1:8" hidden="1" x14ac:dyDescent="0.25">
      <c r="A264" s="5">
        <v>140525</v>
      </c>
      <c r="B264" s="4" t="s">
        <v>1168</v>
      </c>
      <c r="C264" s="3">
        <f>IFERROR(VLOOKUP($A264,'Perfil de Riesgo '!$A$3:$H$2025,3,FALSE),0)</f>
        <v>0</v>
      </c>
      <c r="D264" s="3">
        <f>IFERROR(VLOOKUP($A264,'Perfil de Riesgo '!$A$3:$H$2025,4,FALSE),0)</f>
        <v>0</v>
      </c>
      <c r="E264" s="3">
        <f>IFERROR(VLOOKUP($A264,'Perfil de Riesgo '!$A$3:$H$2025,5,FALSE),0)</f>
        <v>0</v>
      </c>
      <c r="F264" s="3">
        <f>IFERROR(VLOOKUP($A264,'Perfil de Riesgo '!$A$3:$H$2025,6,FALSE),0)</f>
        <v>0</v>
      </c>
      <c r="G264" s="3">
        <f>IFERROR(VLOOKUP($A264,'Perfil de Riesgo '!$A$3:$H$2025,7,FALSE),0)</f>
        <v>0</v>
      </c>
      <c r="H264" s="3">
        <f>IFERROR(VLOOKUP($A264,'Perfil de Riesgo '!$A$3:$H$2025,8,FALSE),0)</f>
        <v>0</v>
      </c>
    </row>
    <row r="265" spans="1:8" hidden="1" x14ac:dyDescent="0.25">
      <c r="A265" s="5">
        <v>140600</v>
      </c>
      <c r="B265" s="4" t="s">
        <v>1250</v>
      </c>
      <c r="C265" s="3">
        <f>IFERROR(VLOOKUP($A265,'Perfil de Riesgo '!$A$3:$H$2025,3,FALSE),0)</f>
        <v>0</v>
      </c>
      <c r="D265" s="3">
        <f>IFERROR(VLOOKUP($A265,'Perfil de Riesgo '!$A$3:$H$2025,4,FALSE),0)</f>
        <v>0</v>
      </c>
      <c r="E265" s="3">
        <f>IFERROR(VLOOKUP($A265,'Perfil de Riesgo '!$A$3:$H$2025,5,FALSE),0)</f>
        <v>0</v>
      </c>
      <c r="F265" s="3">
        <f>IFERROR(VLOOKUP($A265,'Perfil de Riesgo '!$A$3:$H$2025,6,FALSE),0)</f>
        <v>0</v>
      </c>
      <c r="G265" s="3">
        <f>IFERROR(VLOOKUP($A265,'Perfil de Riesgo '!$A$3:$H$2025,7,FALSE),0)</f>
        <v>0</v>
      </c>
      <c r="H265" s="3">
        <f>IFERROR(VLOOKUP($A265,'Perfil de Riesgo '!$A$3:$H$2025,8,FALSE),0)</f>
        <v>0</v>
      </c>
    </row>
    <row r="266" spans="1:8" hidden="1" x14ac:dyDescent="0.25">
      <c r="A266" s="5">
        <v>140605</v>
      </c>
      <c r="B266" s="4" t="s">
        <v>1172</v>
      </c>
      <c r="C266" s="3">
        <f>IFERROR(VLOOKUP($A266,'Perfil de Riesgo '!$A$3:$H$2025,3,FALSE),0)</f>
        <v>0</v>
      </c>
      <c r="D266" s="3">
        <f>IFERROR(VLOOKUP($A266,'Perfil de Riesgo '!$A$3:$H$2025,4,FALSE),0)</f>
        <v>0</v>
      </c>
      <c r="E266" s="3">
        <f>IFERROR(VLOOKUP($A266,'Perfil de Riesgo '!$A$3:$H$2025,5,FALSE),0)</f>
        <v>0</v>
      </c>
      <c r="F266" s="3">
        <f>IFERROR(VLOOKUP($A266,'Perfil de Riesgo '!$A$3:$H$2025,6,FALSE),0)</f>
        <v>0</v>
      </c>
      <c r="G266" s="3">
        <f>IFERROR(VLOOKUP($A266,'Perfil de Riesgo '!$A$3:$H$2025,7,FALSE),0)</f>
        <v>0</v>
      </c>
      <c r="H266" s="3">
        <f>IFERROR(VLOOKUP($A266,'Perfil de Riesgo '!$A$3:$H$2025,8,FALSE),0)</f>
        <v>0</v>
      </c>
    </row>
    <row r="267" spans="1:8" hidden="1" x14ac:dyDescent="0.25">
      <c r="A267" s="5">
        <v>140610</v>
      </c>
      <c r="B267" s="4" t="s">
        <v>1171</v>
      </c>
      <c r="C267" s="3">
        <f>IFERROR(VLOOKUP($A267,'Perfil de Riesgo '!$A$3:$H$2025,3,FALSE),0)</f>
        <v>0</v>
      </c>
      <c r="D267" s="3">
        <f>IFERROR(VLOOKUP($A267,'Perfil de Riesgo '!$A$3:$H$2025,4,FALSE),0)</f>
        <v>0</v>
      </c>
      <c r="E267" s="3">
        <f>IFERROR(VLOOKUP($A267,'Perfil de Riesgo '!$A$3:$H$2025,5,FALSE),0)</f>
        <v>0</v>
      </c>
      <c r="F267" s="3">
        <f>IFERROR(VLOOKUP($A267,'Perfil de Riesgo '!$A$3:$H$2025,6,FALSE),0)</f>
        <v>0</v>
      </c>
      <c r="G267" s="3">
        <f>IFERROR(VLOOKUP($A267,'Perfil de Riesgo '!$A$3:$H$2025,7,FALSE),0)</f>
        <v>0</v>
      </c>
      <c r="H267" s="3">
        <f>IFERROR(VLOOKUP($A267,'Perfil de Riesgo '!$A$3:$H$2025,8,FALSE),0)</f>
        <v>0</v>
      </c>
    </row>
    <row r="268" spans="1:8" hidden="1" x14ac:dyDescent="0.25">
      <c r="A268" s="5">
        <v>140615</v>
      </c>
      <c r="B268" s="4" t="s">
        <v>1170</v>
      </c>
      <c r="C268" s="3">
        <f>IFERROR(VLOOKUP($A268,'Perfil de Riesgo '!$A$3:$H$2025,3,FALSE),0)</f>
        <v>0</v>
      </c>
      <c r="D268" s="3">
        <f>IFERROR(VLOOKUP($A268,'Perfil de Riesgo '!$A$3:$H$2025,4,FALSE),0)</f>
        <v>0</v>
      </c>
      <c r="E268" s="3">
        <f>IFERROR(VLOOKUP($A268,'Perfil de Riesgo '!$A$3:$H$2025,5,FALSE),0)</f>
        <v>0</v>
      </c>
      <c r="F268" s="3">
        <f>IFERROR(VLOOKUP($A268,'Perfil de Riesgo '!$A$3:$H$2025,6,FALSE),0)</f>
        <v>0</v>
      </c>
      <c r="G268" s="3">
        <f>IFERROR(VLOOKUP($A268,'Perfil de Riesgo '!$A$3:$H$2025,7,FALSE),0)</f>
        <v>0</v>
      </c>
      <c r="H268" s="3">
        <f>IFERROR(VLOOKUP($A268,'Perfil de Riesgo '!$A$3:$H$2025,8,FALSE),0)</f>
        <v>0</v>
      </c>
    </row>
    <row r="269" spans="1:8" hidden="1" x14ac:dyDescent="0.25">
      <c r="A269" s="5">
        <v>140620</v>
      </c>
      <c r="B269" s="4" t="s">
        <v>1169</v>
      </c>
      <c r="C269" s="3">
        <f>IFERROR(VLOOKUP($A269,'Perfil de Riesgo '!$A$3:$H$2025,3,FALSE),0)</f>
        <v>0</v>
      </c>
      <c r="D269" s="3">
        <f>IFERROR(VLOOKUP($A269,'Perfil de Riesgo '!$A$3:$H$2025,4,FALSE),0)</f>
        <v>0</v>
      </c>
      <c r="E269" s="3">
        <f>IFERROR(VLOOKUP($A269,'Perfil de Riesgo '!$A$3:$H$2025,5,FALSE),0)</f>
        <v>0</v>
      </c>
      <c r="F269" s="3">
        <f>IFERROR(VLOOKUP($A269,'Perfil de Riesgo '!$A$3:$H$2025,6,FALSE),0)</f>
        <v>0</v>
      </c>
      <c r="G269" s="3">
        <f>IFERROR(VLOOKUP($A269,'Perfil de Riesgo '!$A$3:$H$2025,7,FALSE),0)</f>
        <v>0</v>
      </c>
      <c r="H269" s="3">
        <f>IFERROR(VLOOKUP($A269,'Perfil de Riesgo '!$A$3:$H$2025,8,FALSE),0)</f>
        <v>0</v>
      </c>
    </row>
    <row r="270" spans="1:8" hidden="1" x14ac:dyDescent="0.25">
      <c r="A270" s="5">
        <v>140625</v>
      </c>
      <c r="B270" s="4" t="s">
        <v>1168</v>
      </c>
      <c r="C270" s="3">
        <f>IFERROR(VLOOKUP($A270,'Perfil de Riesgo '!$A$3:$H$2025,3,FALSE),0)</f>
        <v>0</v>
      </c>
      <c r="D270" s="3">
        <f>IFERROR(VLOOKUP($A270,'Perfil de Riesgo '!$A$3:$H$2025,4,FALSE),0)</f>
        <v>0</v>
      </c>
      <c r="E270" s="3">
        <f>IFERROR(VLOOKUP($A270,'Perfil de Riesgo '!$A$3:$H$2025,5,FALSE),0)</f>
        <v>0</v>
      </c>
      <c r="F270" s="3">
        <f>IFERROR(VLOOKUP($A270,'Perfil de Riesgo '!$A$3:$H$2025,6,FALSE),0)</f>
        <v>0</v>
      </c>
      <c r="G270" s="3">
        <f>IFERROR(VLOOKUP($A270,'Perfil de Riesgo '!$A$3:$H$2025,7,FALSE),0)</f>
        <v>0</v>
      </c>
      <c r="H270" s="3">
        <f>IFERROR(VLOOKUP($A270,'Perfil de Riesgo '!$A$3:$H$2025,8,FALSE),0)</f>
        <v>0</v>
      </c>
    </row>
    <row r="271" spans="1:8" hidden="1" x14ac:dyDescent="0.25">
      <c r="A271" s="5">
        <v>140630</v>
      </c>
      <c r="B271" s="4" t="s">
        <v>1207</v>
      </c>
      <c r="C271" s="3">
        <f>IFERROR(VLOOKUP($A271,'Perfil de Riesgo '!$A$3:$H$2025,3,FALSE),0)</f>
        <v>0</v>
      </c>
      <c r="D271" s="3">
        <f>IFERROR(VLOOKUP($A271,'Perfil de Riesgo '!$A$3:$H$2025,4,FALSE),0)</f>
        <v>0</v>
      </c>
      <c r="E271" s="3">
        <f>IFERROR(VLOOKUP($A271,'Perfil de Riesgo '!$A$3:$H$2025,5,FALSE),0)</f>
        <v>0</v>
      </c>
      <c r="F271" s="3">
        <f>IFERROR(VLOOKUP($A271,'Perfil de Riesgo '!$A$3:$H$2025,6,FALSE),0)</f>
        <v>0</v>
      </c>
      <c r="G271" s="3">
        <f>IFERROR(VLOOKUP($A271,'Perfil de Riesgo '!$A$3:$H$2025,7,FALSE),0)</f>
        <v>0</v>
      </c>
      <c r="H271" s="3">
        <f>IFERROR(VLOOKUP($A271,'Perfil de Riesgo '!$A$3:$H$2025,8,FALSE),0)</f>
        <v>0</v>
      </c>
    </row>
    <row r="272" spans="1:8" hidden="1" x14ac:dyDescent="0.25">
      <c r="A272" s="5">
        <v>140700</v>
      </c>
      <c r="B272" s="4" t="s">
        <v>1249</v>
      </c>
      <c r="C272" s="3">
        <f>IFERROR(VLOOKUP($A272,'Perfil de Riesgo '!$A$3:$H$2025,3,FALSE),0)</f>
        <v>0</v>
      </c>
      <c r="D272" s="3">
        <f>IFERROR(VLOOKUP($A272,'Perfil de Riesgo '!$A$3:$H$2025,4,FALSE),0)</f>
        <v>0</v>
      </c>
      <c r="E272" s="3">
        <f>IFERROR(VLOOKUP($A272,'Perfil de Riesgo '!$A$3:$H$2025,5,FALSE),0)</f>
        <v>0</v>
      </c>
      <c r="F272" s="3">
        <f>IFERROR(VLOOKUP($A272,'Perfil de Riesgo '!$A$3:$H$2025,6,FALSE),0)</f>
        <v>0</v>
      </c>
      <c r="G272" s="3">
        <f>IFERROR(VLOOKUP($A272,'Perfil de Riesgo '!$A$3:$H$2025,7,FALSE),0)</f>
        <v>0</v>
      </c>
      <c r="H272" s="3">
        <f>IFERROR(VLOOKUP($A272,'Perfil de Riesgo '!$A$3:$H$2025,8,FALSE),0)</f>
        <v>0</v>
      </c>
    </row>
    <row r="273" spans="1:8" hidden="1" x14ac:dyDescent="0.25">
      <c r="A273" s="5">
        <v>140705</v>
      </c>
      <c r="B273" s="4" t="s">
        <v>1172</v>
      </c>
      <c r="C273" s="3">
        <f>IFERROR(VLOOKUP($A273,'Perfil de Riesgo '!$A$3:$H$2025,3,FALSE),0)</f>
        <v>0</v>
      </c>
      <c r="D273" s="3">
        <f>IFERROR(VLOOKUP($A273,'Perfil de Riesgo '!$A$3:$H$2025,4,FALSE),0)</f>
        <v>0</v>
      </c>
      <c r="E273" s="3">
        <f>IFERROR(VLOOKUP($A273,'Perfil de Riesgo '!$A$3:$H$2025,5,FALSE),0)</f>
        <v>0</v>
      </c>
      <c r="F273" s="3">
        <f>IFERROR(VLOOKUP($A273,'Perfil de Riesgo '!$A$3:$H$2025,6,FALSE),0)</f>
        <v>0</v>
      </c>
      <c r="G273" s="3">
        <f>IFERROR(VLOOKUP($A273,'Perfil de Riesgo '!$A$3:$H$2025,7,FALSE),0)</f>
        <v>0</v>
      </c>
      <c r="H273" s="3">
        <f>IFERROR(VLOOKUP($A273,'Perfil de Riesgo '!$A$3:$H$2025,8,FALSE),0)</f>
        <v>0</v>
      </c>
    </row>
    <row r="274" spans="1:8" hidden="1" x14ac:dyDescent="0.25">
      <c r="A274" s="5">
        <v>140710</v>
      </c>
      <c r="B274" s="4" t="s">
        <v>1171</v>
      </c>
      <c r="C274" s="3">
        <f>IFERROR(VLOOKUP($A274,'Perfil de Riesgo '!$A$3:$H$2025,3,FALSE),0)</f>
        <v>0</v>
      </c>
      <c r="D274" s="3">
        <f>IFERROR(VLOOKUP($A274,'Perfil de Riesgo '!$A$3:$H$2025,4,FALSE),0)</f>
        <v>0</v>
      </c>
      <c r="E274" s="3">
        <f>IFERROR(VLOOKUP($A274,'Perfil de Riesgo '!$A$3:$H$2025,5,FALSE),0)</f>
        <v>0</v>
      </c>
      <c r="F274" s="3">
        <f>IFERROR(VLOOKUP($A274,'Perfil de Riesgo '!$A$3:$H$2025,6,FALSE),0)</f>
        <v>0</v>
      </c>
      <c r="G274" s="3">
        <f>IFERROR(VLOOKUP($A274,'Perfil de Riesgo '!$A$3:$H$2025,7,FALSE),0)</f>
        <v>0</v>
      </c>
      <c r="H274" s="3">
        <f>IFERROR(VLOOKUP($A274,'Perfil de Riesgo '!$A$3:$H$2025,8,FALSE),0)</f>
        <v>0</v>
      </c>
    </row>
    <row r="275" spans="1:8" hidden="1" x14ac:dyDescent="0.25">
      <c r="A275" s="5">
        <v>140715</v>
      </c>
      <c r="B275" s="4" t="s">
        <v>1170</v>
      </c>
      <c r="C275" s="3">
        <f>IFERROR(VLOOKUP($A275,'Perfil de Riesgo '!$A$3:$H$2025,3,FALSE),0)</f>
        <v>0</v>
      </c>
      <c r="D275" s="3">
        <f>IFERROR(VLOOKUP($A275,'Perfil de Riesgo '!$A$3:$H$2025,4,FALSE),0)</f>
        <v>0</v>
      </c>
      <c r="E275" s="3">
        <f>IFERROR(VLOOKUP($A275,'Perfil de Riesgo '!$A$3:$H$2025,5,FALSE),0)</f>
        <v>0</v>
      </c>
      <c r="F275" s="3">
        <f>IFERROR(VLOOKUP($A275,'Perfil de Riesgo '!$A$3:$H$2025,6,FALSE),0)</f>
        <v>0</v>
      </c>
      <c r="G275" s="3">
        <f>IFERROR(VLOOKUP($A275,'Perfil de Riesgo '!$A$3:$H$2025,7,FALSE),0)</f>
        <v>0</v>
      </c>
      <c r="H275" s="3">
        <f>IFERROR(VLOOKUP($A275,'Perfil de Riesgo '!$A$3:$H$2025,8,FALSE),0)</f>
        <v>0</v>
      </c>
    </row>
    <row r="276" spans="1:8" hidden="1" x14ac:dyDescent="0.25">
      <c r="A276" s="5">
        <v>140720</v>
      </c>
      <c r="B276" s="4" t="s">
        <v>1169</v>
      </c>
      <c r="C276" s="3">
        <f>IFERROR(VLOOKUP($A276,'Perfil de Riesgo '!$A$3:$H$2025,3,FALSE),0)</f>
        <v>0</v>
      </c>
      <c r="D276" s="3">
        <f>IFERROR(VLOOKUP($A276,'Perfil de Riesgo '!$A$3:$H$2025,4,FALSE),0)</f>
        <v>0</v>
      </c>
      <c r="E276" s="3">
        <f>IFERROR(VLOOKUP($A276,'Perfil de Riesgo '!$A$3:$H$2025,5,FALSE),0)</f>
        <v>0</v>
      </c>
      <c r="F276" s="3">
        <f>IFERROR(VLOOKUP($A276,'Perfil de Riesgo '!$A$3:$H$2025,6,FALSE),0)</f>
        <v>0</v>
      </c>
      <c r="G276" s="3">
        <f>IFERROR(VLOOKUP($A276,'Perfil de Riesgo '!$A$3:$H$2025,7,FALSE),0)</f>
        <v>0</v>
      </c>
      <c r="H276" s="3">
        <f>IFERROR(VLOOKUP($A276,'Perfil de Riesgo '!$A$3:$H$2025,8,FALSE),0)</f>
        <v>0</v>
      </c>
    </row>
    <row r="277" spans="1:8" hidden="1" x14ac:dyDescent="0.25">
      <c r="A277" s="5">
        <v>140725</v>
      </c>
      <c r="B277" s="4" t="s">
        <v>1168</v>
      </c>
      <c r="C277" s="3">
        <f>IFERROR(VLOOKUP($A277,'Perfil de Riesgo '!$A$3:$H$2025,3,FALSE),0)</f>
        <v>0</v>
      </c>
      <c r="D277" s="3">
        <f>IFERROR(VLOOKUP($A277,'Perfil de Riesgo '!$A$3:$H$2025,4,FALSE),0)</f>
        <v>0</v>
      </c>
      <c r="E277" s="3">
        <f>IFERROR(VLOOKUP($A277,'Perfil de Riesgo '!$A$3:$H$2025,5,FALSE),0)</f>
        <v>0</v>
      </c>
      <c r="F277" s="3">
        <f>IFERROR(VLOOKUP($A277,'Perfil de Riesgo '!$A$3:$H$2025,6,FALSE),0)</f>
        <v>0</v>
      </c>
      <c r="G277" s="3">
        <f>IFERROR(VLOOKUP($A277,'Perfil de Riesgo '!$A$3:$H$2025,7,FALSE),0)</f>
        <v>0</v>
      </c>
      <c r="H277" s="3">
        <f>IFERROR(VLOOKUP($A277,'Perfil de Riesgo '!$A$3:$H$2025,8,FALSE),0)</f>
        <v>0</v>
      </c>
    </row>
    <row r="278" spans="1:8" hidden="1" x14ac:dyDescent="0.25">
      <c r="A278" s="5">
        <v>140730</v>
      </c>
      <c r="B278" s="4" t="s">
        <v>1205</v>
      </c>
      <c r="C278" s="3">
        <f>IFERROR(VLOOKUP($A278,'Perfil de Riesgo '!$A$3:$H$2025,3,FALSE),0)</f>
        <v>0</v>
      </c>
      <c r="D278" s="3">
        <f>IFERROR(VLOOKUP($A278,'Perfil de Riesgo '!$A$3:$H$2025,4,FALSE),0)</f>
        <v>0</v>
      </c>
      <c r="E278" s="3">
        <f>IFERROR(VLOOKUP($A278,'Perfil de Riesgo '!$A$3:$H$2025,5,FALSE),0)</f>
        <v>0</v>
      </c>
      <c r="F278" s="3">
        <f>IFERROR(VLOOKUP($A278,'Perfil de Riesgo '!$A$3:$H$2025,6,FALSE),0)</f>
        <v>0</v>
      </c>
      <c r="G278" s="3">
        <f>IFERROR(VLOOKUP($A278,'Perfil de Riesgo '!$A$3:$H$2025,7,FALSE),0)</f>
        <v>0</v>
      </c>
      <c r="H278" s="3">
        <f>IFERROR(VLOOKUP($A278,'Perfil de Riesgo '!$A$3:$H$2025,8,FALSE),0)</f>
        <v>0</v>
      </c>
    </row>
    <row r="279" spans="1:8" hidden="1" x14ac:dyDescent="0.25">
      <c r="A279" s="5">
        <v>140800</v>
      </c>
      <c r="B279" s="4" t="s">
        <v>1248</v>
      </c>
      <c r="C279" s="3">
        <f>IFERROR(VLOOKUP($A279,'Perfil de Riesgo '!$A$3:$H$2025,3,FALSE),0)</f>
        <v>0</v>
      </c>
      <c r="D279" s="3">
        <f>IFERROR(VLOOKUP($A279,'Perfil de Riesgo '!$A$3:$H$2025,4,FALSE),0)</f>
        <v>0</v>
      </c>
      <c r="E279" s="3">
        <f>IFERROR(VLOOKUP($A279,'Perfil de Riesgo '!$A$3:$H$2025,5,FALSE),0)</f>
        <v>0</v>
      </c>
      <c r="F279" s="3">
        <f>IFERROR(VLOOKUP($A279,'Perfil de Riesgo '!$A$3:$H$2025,6,FALSE),0)</f>
        <v>0</v>
      </c>
      <c r="G279" s="3">
        <f>IFERROR(VLOOKUP($A279,'Perfil de Riesgo '!$A$3:$H$2025,7,FALSE),0)</f>
        <v>0</v>
      </c>
      <c r="H279" s="3">
        <f>IFERROR(VLOOKUP($A279,'Perfil de Riesgo '!$A$3:$H$2025,8,FALSE),0)</f>
        <v>0</v>
      </c>
    </row>
    <row r="280" spans="1:8" hidden="1" x14ac:dyDescent="0.25">
      <c r="A280" s="5">
        <v>140805</v>
      </c>
      <c r="B280" s="4" t="s">
        <v>1172</v>
      </c>
      <c r="C280" s="3">
        <f>IFERROR(VLOOKUP($A280,'Perfil de Riesgo '!$A$3:$H$2025,3,FALSE),0)</f>
        <v>0</v>
      </c>
      <c r="D280" s="3">
        <f>IFERROR(VLOOKUP($A280,'Perfil de Riesgo '!$A$3:$H$2025,4,FALSE),0)</f>
        <v>0</v>
      </c>
      <c r="E280" s="3">
        <f>IFERROR(VLOOKUP($A280,'Perfil de Riesgo '!$A$3:$H$2025,5,FALSE),0)</f>
        <v>0</v>
      </c>
      <c r="F280" s="3">
        <f>IFERROR(VLOOKUP($A280,'Perfil de Riesgo '!$A$3:$H$2025,6,FALSE),0)</f>
        <v>0</v>
      </c>
      <c r="G280" s="3">
        <f>IFERROR(VLOOKUP($A280,'Perfil de Riesgo '!$A$3:$H$2025,7,FALSE),0)</f>
        <v>0</v>
      </c>
      <c r="H280" s="3">
        <f>IFERROR(VLOOKUP($A280,'Perfil de Riesgo '!$A$3:$H$2025,8,FALSE),0)</f>
        <v>0</v>
      </c>
    </row>
    <row r="281" spans="1:8" hidden="1" x14ac:dyDescent="0.25">
      <c r="A281" s="5">
        <v>140810</v>
      </c>
      <c r="B281" s="4" t="s">
        <v>1171</v>
      </c>
      <c r="C281" s="3">
        <f>IFERROR(VLOOKUP($A281,'Perfil de Riesgo '!$A$3:$H$2025,3,FALSE),0)</f>
        <v>0</v>
      </c>
      <c r="D281" s="3">
        <f>IFERROR(VLOOKUP($A281,'Perfil de Riesgo '!$A$3:$H$2025,4,FALSE),0)</f>
        <v>0</v>
      </c>
      <c r="E281" s="3">
        <f>IFERROR(VLOOKUP($A281,'Perfil de Riesgo '!$A$3:$H$2025,5,FALSE),0)</f>
        <v>0</v>
      </c>
      <c r="F281" s="3">
        <f>IFERROR(VLOOKUP($A281,'Perfil de Riesgo '!$A$3:$H$2025,6,FALSE),0)</f>
        <v>0</v>
      </c>
      <c r="G281" s="3">
        <f>IFERROR(VLOOKUP($A281,'Perfil de Riesgo '!$A$3:$H$2025,7,FALSE),0)</f>
        <v>0</v>
      </c>
      <c r="H281" s="3">
        <f>IFERROR(VLOOKUP($A281,'Perfil de Riesgo '!$A$3:$H$2025,8,FALSE),0)</f>
        <v>0</v>
      </c>
    </row>
    <row r="282" spans="1:8" hidden="1" x14ac:dyDescent="0.25">
      <c r="A282" s="5">
        <v>140815</v>
      </c>
      <c r="B282" s="4" t="s">
        <v>1170</v>
      </c>
      <c r="C282" s="3">
        <f>IFERROR(VLOOKUP($A282,'Perfil de Riesgo '!$A$3:$H$2025,3,FALSE),0)</f>
        <v>0</v>
      </c>
      <c r="D282" s="3">
        <f>IFERROR(VLOOKUP($A282,'Perfil de Riesgo '!$A$3:$H$2025,4,FALSE),0)</f>
        <v>0</v>
      </c>
      <c r="E282" s="3">
        <f>IFERROR(VLOOKUP($A282,'Perfil de Riesgo '!$A$3:$H$2025,5,FALSE),0)</f>
        <v>0</v>
      </c>
      <c r="F282" s="3">
        <f>IFERROR(VLOOKUP($A282,'Perfil de Riesgo '!$A$3:$H$2025,6,FALSE),0)</f>
        <v>0</v>
      </c>
      <c r="G282" s="3">
        <f>IFERROR(VLOOKUP($A282,'Perfil de Riesgo '!$A$3:$H$2025,7,FALSE),0)</f>
        <v>0</v>
      </c>
      <c r="H282" s="3">
        <f>IFERROR(VLOOKUP($A282,'Perfil de Riesgo '!$A$3:$H$2025,8,FALSE),0)</f>
        <v>0</v>
      </c>
    </row>
    <row r="283" spans="1:8" hidden="1" x14ac:dyDescent="0.25">
      <c r="A283" s="5">
        <v>140820</v>
      </c>
      <c r="B283" s="4" t="s">
        <v>1169</v>
      </c>
      <c r="C283" s="3">
        <f>IFERROR(VLOOKUP($A283,'Perfil de Riesgo '!$A$3:$H$2025,3,FALSE),0)</f>
        <v>0</v>
      </c>
      <c r="D283" s="3">
        <f>IFERROR(VLOOKUP($A283,'Perfil de Riesgo '!$A$3:$H$2025,4,FALSE),0)</f>
        <v>0</v>
      </c>
      <c r="E283" s="3">
        <f>IFERROR(VLOOKUP($A283,'Perfil de Riesgo '!$A$3:$H$2025,5,FALSE),0)</f>
        <v>0</v>
      </c>
      <c r="F283" s="3">
        <f>IFERROR(VLOOKUP($A283,'Perfil de Riesgo '!$A$3:$H$2025,6,FALSE),0)</f>
        <v>0</v>
      </c>
      <c r="G283" s="3">
        <f>IFERROR(VLOOKUP($A283,'Perfil de Riesgo '!$A$3:$H$2025,7,FALSE),0)</f>
        <v>0</v>
      </c>
      <c r="H283" s="3">
        <f>IFERROR(VLOOKUP($A283,'Perfil de Riesgo '!$A$3:$H$2025,8,FALSE),0)</f>
        <v>0</v>
      </c>
    </row>
    <row r="284" spans="1:8" hidden="1" x14ac:dyDescent="0.25">
      <c r="A284" s="5">
        <v>140825</v>
      </c>
      <c r="B284" s="4" t="s">
        <v>1168</v>
      </c>
      <c r="C284" s="3">
        <f>IFERROR(VLOOKUP($A284,'Perfil de Riesgo '!$A$3:$H$2025,3,FALSE),0)</f>
        <v>0</v>
      </c>
      <c r="D284" s="3">
        <f>IFERROR(VLOOKUP($A284,'Perfil de Riesgo '!$A$3:$H$2025,4,FALSE),0)</f>
        <v>0</v>
      </c>
      <c r="E284" s="3">
        <f>IFERROR(VLOOKUP($A284,'Perfil de Riesgo '!$A$3:$H$2025,5,FALSE),0)</f>
        <v>0</v>
      </c>
      <c r="F284" s="3">
        <f>IFERROR(VLOOKUP($A284,'Perfil de Riesgo '!$A$3:$H$2025,6,FALSE),0)</f>
        <v>0</v>
      </c>
      <c r="G284" s="3">
        <f>IFERROR(VLOOKUP($A284,'Perfil de Riesgo '!$A$3:$H$2025,7,FALSE),0)</f>
        <v>0</v>
      </c>
      <c r="H284" s="3">
        <f>IFERROR(VLOOKUP($A284,'Perfil de Riesgo '!$A$3:$H$2025,8,FALSE),0)</f>
        <v>0</v>
      </c>
    </row>
    <row r="285" spans="1:8" hidden="1" x14ac:dyDescent="0.25">
      <c r="A285" s="5">
        <v>140900</v>
      </c>
      <c r="B285" s="4" t="s">
        <v>1247</v>
      </c>
      <c r="C285" s="3">
        <f>IFERROR(VLOOKUP($A285,'Perfil de Riesgo '!$A$3:$H$2025,3,FALSE),0)</f>
        <v>0</v>
      </c>
      <c r="D285" s="3">
        <f>IFERROR(VLOOKUP($A285,'Perfil de Riesgo '!$A$3:$H$2025,4,FALSE),0)</f>
        <v>0</v>
      </c>
      <c r="E285" s="3">
        <f>IFERROR(VLOOKUP($A285,'Perfil de Riesgo '!$A$3:$H$2025,5,FALSE),0)</f>
        <v>0</v>
      </c>
      <c r="F285" s="3">
        <f>IFERROR(VLOOKUP($A285,'Perfil de Riesgo '!$A$3:$H$2025,6,FALSE),0)</f>
        <v>0</v>
      </c>
      <c r="G285" s="3">
        <f>IFERROR(VLOOKUP($A285,'Perfil de Riesgo '!$A$3:$H$2025,7,FALSE),0)</f>
        <v>0</v>
      </c>
      <c r="H285" s="3">
        <f>IFERROR(VLOOKUP($A285,'Perfil de Riesgo '!$A$3:$H$2025,8,FALSE),0)</f>
        <v>0</v>
      </c>
    </row>
    <row r="286" spans="1:8" hidden="1" x14ac:dyDescent="0.25">
      <c r="A286" s="5">
        <v>140905</v>
      </c>
      <c r="B286" s="4" t="s">
        <v>1172</v>
      </c>
      <c r="C286" s="3">
        <f>IFERROR(VLOOKUP($A286,'Perfil de Riesgo '!$A$3:$H$2025,3,FALSE),0)</f>
        <v>0</v>
      </c>
      <c r="D286" s="3">
        <f>IFERROR(VLOOKUP($A286,'Perfil de Riesgo '!$A$3:$H$2025,4,FALSE),0)</f>
        <v>0</v>
      </c>
      <c r="E286" s="3">
        <f>IFERROR(VLOOKUP($A286,'Perfil de Riesgo '!$A$3:$H$2025,5,FALSE),0)</f>
        <v>0</v>
      </c>
      <c r="F286" s="3">
        <f>IFERROR(VLOOKUP($A286,'Perfil de Riesgo '!$A$3:$H$2025,6,FALSE),0)</f>
        <v>0</v>
      </c>
      <c r="G286" s="3">
        <f>IFERROR(VLOOKUP($A286,'Perfil de Riesgo '!$A$3:$H$2025,7,FALSE),0)</f>
        <v>0</v>
      </c>
      <c r="H286" s="3">
        <f>IFERROR(VLOOKUP($A286,'Perfil de Riesgo '!$A$3:$H$2025,8,FALSE),0)</f>
        <v>0</v>
      </c>
    </row>
    <row r="287" spans="1:8" hidden="1" x14ac:dyDescent="0.25">
      <c r="A287" s="5">
        <v>140910</v>
      </c>
      <c r="B287" s="4" t="s">
        <v>1171</v>
      </c>
      <c r="C287" s="3">
        <f>IFERROR(VLOOKUP($A287,'Perfil de Riesgo '!$A$3:$H$2025,3,FALSE),0)</f>
        <v>0</v>
      </c>
      <c r="D287" s="3">
        <f>IFERROR(VLOOKUP($A287,'Perfil de Riesgo '!$A$3:$H$2025,4,FALSE),0)</f>
        <v>0</v>
      </c>
      <c r="E287" s="3">
        <f>IFERROR(VLOOKUP($A287,'Perfil de Riesgo '!$A$3:$H$2025,5,FALSE),0)</f>
        <v>0</v>
      </c>
      <c r="F287" s="3">
        <f>IFERROR(VLOOKUP($A287,'Perfil de Riesgo '!$A$3:$H$2025,6,FALSE),0)</f>
        <v>0</v>
      </c>
      <c r="G287" s="3">
        <f>IFERROR(VLOOKUP($A287,'Perfil de Riesgo '!$A$3:$H$2025,7,FALSE),0)</f>
        <v>0</v>
      </c>
      <c r="H287" s="3">
        <f>IFERROR(VLOOKUP($A287,'Perfil de Riesgo '!$A$3:$H$2025,8,FALSE),0)</f>
        <v>0</v>
      </c>
    </row>
    <row r="288" spans="1:8" hidden="1" x14ac:dyDescent="0.25">
      <c r="A288" s="5">
        <v>140915</v>
      </c>
      <c r="B288" s="4" t="s">
        <v>1170</v>
      </c>
      <c r="C288" s="3">
        <f>IFERROR(VLOOKUP($A288,'Perfil de Riesgo '!$A$3:$H$2025,3,FALSE),0)</f>
        <v>0</v>
      </c>
      <c r="D288" s="3">
        <f>IFERROR(VLOOKUP($A288,'Perfil de Riesgo '!$A$3:$H$2025,4,FALSE),0)</f>
        <v>0</v>
      </c>
      <c r="E288" s="3">
        <f>IFERROR(VLOOKUP($A288,'Perfil de Riesgo '!$A$3:$H$2025,5,FALSE),0)</f>
        <v>0</v>
      </c>
      <c r="F288" s="3">
        <f>IFERROR(VLOOKUP($A288,'Perfil de Riesgo '!$A$3:$H$2025,6,FALSE),0)</f>
        <v>0</v>
      </c>
      <c r="G288" s="3">
        <f>IFERROR(VLOOKUP($A288,'Perfil de Riesgo '!$A$3:$H$2025,7,FALSE),0)</f>
        <v>0</v>
      </c>
      <c r="H288" s="3">
        <f>IFERROR(VLOOKUP($A288,'Perfil de Riesgo '!$A$3:$H$2025,8,FALSE),0)</f>
        <v>0</v>
      </c>
    </row>
    <row r="289" spans="1:8" hidden="1" x14ac:dyDescent="0.25">
      <c r="A289" s="5">
        <v>140920</v>
      </c>
      <c r="B289" s="4" t="s">
        <v>1169</v>
      </c>
      <c r="C289" s="3">
        <f>IFERROR(VLOOKUP($A289,'Perfil de Riesgo '!$A$3:$H$2025,3,FALSE),0)</f>
        <v>0</v>
      </c>
      <c r="D289" s="3">
        <f>IFERROR(VLOOKUP($A289,'Perfil de Riesgo '!$A$3:$H$2025,4,FALSE),0)</f>
        <v>0</v>
      </c>
      <c r="E289" s="3">
        <f>IFERROR(VLOOKUP($A289,'Perfil de Riesgo '!$A$3:$H$2025,5,FALSE),0)</f>
        <v>0</v>
      </c>
      <c r="F289" s="3">
        <f>IFERROR(VLOOKUP($A289,'Perfil de Riesgo '!$A$3:$H$2025,6,FALSE),0)</f>
        <v>0</v>
      </c>
      <c r="G289" s="3">
        <f>IFERROR(VLOOKUP($A289,'Perfil de Riesgo '!$A$3:$H$2025,7,FALSE),0)</f>
        <v>0</v>
      </c>
      <c r="H289" s="3">
        <f>IFERROR(VLOOKUP($A289,'Perfil de Riesgo '!$A$3:$H$2025,8,FALSE),0)</f>
        <v>0</v>
      </c>
    </row>
    <row r="290" spans="1:8" hidden="1" x14ac:dyDescent="0.25">
      <c r="A290" s="5">
        <v>140925</v>
      </c>
      <c r="B290" s="4" t="s">
        <v>1168</v>
      </c>
      <c r="C290" s="3">
        <f>IFERROR(VLOOKUP($A290,'Perfil de Riesgo '!$A$3:$H$2025,3,FALSE),0)</f>
        <v>0</v>
      </c>
      <c r="D290" s="3">
        <f>IFERROR(VLOOKUP($A290,'Perfil de Riesgo '!$A$3:$H$2025,4,FALSE),0)</f>
        <v>0</v>
      </c>
      <c r="E290" s="3">
        <f>IFERROR(VLOOKUP($A290,'Perfil de Riesgo '!$A$3:$H$2025,5,FALSE),0)</f>
        <v>0</v>
      </c>
      <c r="F290" s="3">
        <f>IFERROR(VLOOKUP($A290,'Perfil de Riesgo '!$A$3:$H$2025,6,FALSE),0)</f>
        <v>0</v>
      </c>
      <c r="G290" s="3">
        <f>IFERROR(VLOOKUP($A290,'Perfil de Riesgo '!$A$3:$H$2025,7,FALSE),0)</f>
        <v>0</v>
      </c>
      <c r="H290" s="3">
        <f>IFERROR(VLOOKUP($A290,'Perfil de Riesgo '!$A$3:$H$2025,8,FALSE),0)</f>
        <v>0</v>
      </c>
    </row>
    <row r="291" spans="1:8" hidden="1" x14ac:dyDescent="0.25">
      <c r="A291" s="5">
        <v>140930</v>
      </c>
      <c r="B291" s="4" t="s">
        <v>1207</v>
      </c>
      <c r="C291" s="3">
        <f>IFERROR(VLOOKUP($A291,'Perfil de Riesgo '!$A$3:$H$2025,3,FALSE),0)</f>
        <v>0</v>
      </c>
      <c r="D291" s="3">
        <f>IFERROR(VLOOKUP($A291,'Perfil de Riesgo '!$A$3:$H$2025,4,FALSE),0)</f>
        <v>0</v>
      </c>
      <c r="E291" s="3">
        <f>IFERROR(VLOOKUP($A291,'Perfil de Riesgo '!$A$3:$H$2025,5,FALSE),0)</f>
        <v>0</v>
      </c>
      <c r="F291" s="3">
        <f>IFERROR(VLOOKUP($A291,'Perfil de Riesgo '!$A$3:$H$2025,6,FALSE),0)</f>
        <v>0</v>
      </c>
      <c r="G291" s="3">
        <f>IFERROR(VLOOKUP($A291,'Perfil de Riesgo '!$A$3:$H$2025,7,FALSE),0)</f>
        <v>0</v>
      </c>
      <c r="H291" s="3">
        <f>IFERROR(VLOOKUP($A291,'Perfil de Riesgo '!$A$3:$H$2025,8,FALSE),0)</f>
        <v>0</v>
      </c>
    </row>
    <row r="292" spans="1:8" hidden="1" x14ac:dyDescent="0.25">
      <c r="A292" s="5">
        <v>141000</v>
      </c>
      <c r="B292" s="4" t="s">
        <v>1246</v>
      </c>
      <c r="C292" s="3">
        <f>IFERROR(VLOOKUP($A292,'Perfil de Riesgo '!$A$3:$H$2025,3,FALSE),0)</f>
        <v>0</v>
      </c>
      <c r="D292" s="3">
        <f>IFERROR(VLOOKUP($A292,'Perfil de Riesgo '!$A$3:$H$2025,4,FALSE),0)</f>
        <v>0</v>
      </c>
      <c r="E292" s="3">
        <f>IFERROR(VLOOKUP($A292,'Perfil de Riesgo '!$A$3:$H$2025,5,FALSE),0)</f>
        <v>0</v>
      </c>
      <c r="F292" s="3">
        <f>IFERROR(VLOOKUP($A292,'Perfil de Riesgo '!$A$3:$H$2025,6,FALSE),0)</f>
        <v>0</v>
      </c>
      <c r="G292" s="3">
        <f>IFERROR(VLOOKUP($A292,'Perfil de Riesgo '!$A$3:$H$2025,7,FALSE),0)</f>
        <v>0</v>
      </c>
      <c r="H292" s="3">
        <f>IFERROR(VLOOKUP($A292,'Perfil de Riesgo '!$A$3:$H$2025,8,FALSE),0)</f>
        <v>0</v>
      </c>
    </row>
    <row r="293" spans="1:8" hidden="1" x14ac:dyDescent="0.25">
      <c r="A293" s="5">
        <v>141005</v>
      </c>
      <c r="B293" s="4" t="s">
        <v>1172</v>
      </c>
      <c r="C293" s="3">
        <f>IFERROR(VLOOKUP($A293,'Perfil de Riesgo '!$A$3:$H$2025,3,FALSE),0)</f>
        <v>0</v>
      </c>
      <c r="D293" s="3">
        <f>IFERROR(VLOOKUP($A293,'Perfil de Riesgo '!$A$3:$H$2025,4,FALSE),0)</f>
        <v>0</v>
      </c>
      <c r="E293" s="3">
        <f>IFERROR(VLOOKUP($A293,'Perfil de Riesgo '!$A$3:$H$2025,5,FALSE),0)</f>
        <v>0</v>
      </c>
      <c r="F293" s="3">
        <f>IFERROR(VLOOKUP($A293,'Perfil de Riesgo '!$A$3:$H$2025,6,FALSE),0)</f>
        <v>0</v>
      </c>
      <c r="G293" s="3">
        <f>IFERROR(VLOOKUP($A293,'Perfil de Riesgo '!$A$3:$H$2025,7,FALSE),0)</f>
        <v>0</v>
      </c>
      <c r="H293" s="3">
        <f>IFERROR(VLOOKUP($A293,'Perfil de Riesgo '!$A$3:$H$2025,8,FALSE),0)</f>
        <v>0</v>
      </c>
    </row>
    <row r="294" spans="1:8" hidden="1" x14ac:dyDescent="0.25">
      <c r="A294" s="5">
        <v>141010</v>
      </c>
      <c r="B294" s="4" t="s">
        <v>1171</v>
      </c>
      <c r="C294" s="3">
        <f>IFERROR(VLOOKUP($A294,'Perfil de Riesgo '!$A$3:$H$2025,3,FALSE),0)</f>
        <v>0</v>
      </c>
      <c r="D294" s="3">
        <f>IFERROR(VLOOKUP($A294,'Perfil de Riesgo '!$A$3:$H$2025,4,FALSE),0)</f>
        <v>0</v>
      </c>
      <c r="E294" s="3">
        <f>IFERROR(VLOOKUP($A294,'Perfil de Riesgo '!$A$3:$H$2025,5,FALSE),0)</f>
        <v>0</v>
      </c>
      <c r="F294" s="3">
        <f>IFERROR(VLOOKUP($A294,'Perfil de Riesgo '!$A$3:$H$2025,6,FALSE),0)</f>
        <v>0</v>
      </c>
      <c r="G294" s="3">
        <f>IFERROR(VLOOKUP($A294,'Perfil de Riesgo '!$A$3:$H$2025,7,FALSE),0)</f>
        <v>0</v>
      </c>
      <c r="H294" s="3">
        <f>IFERROR(VLOOKUP($A294,'Perfil de Riesgo '!$A$3:$H$2025,8,FALSE),0)</f>
        <v>0</v>
      </c>
    </row>
    <row r="295" spans="1:8" hidden="1" x14ac:dyDescent="0.25">
      <c r="A295" s="5">
        <v>141015</v>
      </c>
      <c r="B295" s="4" t="s">
        <v>1170</v>
      </c>
      <c r="C295" s="3">
        <f>IFERROR(VLOOKUP($A295,'Perfil de Riesgo '!$A$3:$H$2025,3,FALSE),0)</f>
        <v>0</v>
      </c>
      <c r="D295" s="3">
        <f>IFERROR(VLOOKUP($A295,'Perfil de Riesgo '!$A$3:$H$2025,4,FALSE),0)</f>
        <v>0</v>
      </c>
      <c r="E295" s="3">
        <f>IFERROR(VLOOKUP($A295,'Perfil de Riesgo '!$A$3:$H$2025,5,FALSE),0)</f>
        <v>0</v>
      </c>
      <c r="F295" s="3">
        <f>IFERROR(VLOOKUP($A295,'Perfil de Riesgo '!$A$3:$H$2025,6,FALSE),0)</f>
        <v>0</v>
      </c>
      <c r="G295" s="3">
        <f>IFERROR(VLOOKUP($A295,'Perfil de Riesgo '!$A$3:$H$2025,7,FALSE),0)</f>
        <v>0</v>
      </c>
      <c r="H295" s="3">
        <f>IFERROR(VLOOKUP($A295,'Perfil de Riesgo '!$A$3:$H$2025,8,FALSE),0)</f>
        <v>0</v>
      </c>
    </row>
    <row r="296" spans="1:8" hidden="1" x14ac:dyDescent="0.25">
      <c r="A296" s="5">
        <v>141020</v>
      </c>
      <c r="B296" s="4" t="s">
        <v>1169</v>
      </c>
      <c r="C296" s="3">
        <f>IFERROR(VLOOKUP($A296,'Perfil de Riesgo '!$A$3:$H$2025,3,FALSE),0)</f>
        <v>0</v>
      </c>
      <c r="D296" s="3">
        <f>IFERROR(VLOOKUP($A296,'Perfil de Riesgo '!$A$3:$H$2025,4,FALSE),0)</f>
        <v>0</v>
      </c>
      <c r="E296" s="3">
        <f>IFERROR(VLOOKUP($A296,'Perfil de Riesgo '!$A$3:$H$2025,5,FALSE),0)</f>
        <v>0</v>
      </c>
      <c r="F296" s="3">
        <f>IFERROR(VLOOKUP($A296,'Perfil de Riesgo '!$A$3:$H$2025,6,FALSE),0)</f>
        <v>0</v>
      </c>
      <c r="G296" s="3">
        <f>IFERROR(VLOOKUP($A296,'Perfil de Riesgo '!$A$3:$H$2025,7,FALSE),0)</f>
        <v>0</v>
      </c>
      <c r="H296" s="3">
        <f>IFERROR(VLOOKUP($A296,'Perfil de Riesgo '!$A$3:$H$2025,8,FALSE),0)</f>
        <v>0</v>
      </c>
    </row>
    <row r="297" spans="1:8" hidden="1" x14ac:dyDescent="0.25">
      <c r="A297" s="5">
        <v>141025</v>
      </c>
      <c r="B297" s="4" t="s">
        <v>1168</v>
      </c>
      <c r="C297" s="3">
        <f>IFERROR(VLOOKUP($A297,'Perfil de Riesgo '!$A$3:$H$2025,3,FALSE),0)</f>
        <v>0</v>
      </c>
      <c r="D297" s="3">
        <f>IFERROR(VLOOKUP($A297,'Perfil de Riesgo '!$A$3:$H$2025,4,FALSE),0)</f>
        <v>0</v>
      </c>
      <c r="E297" s="3">
        <f>IFERROR(VLOOKUP($A297,'Perfil de Riesgo '!$A$3:$H$2025,5,FALSE),0)</f>
        <v>0</v>
      </c>
      <c r="F297" s="3">
        <f>IFERROR(VLOOKUP($A297,'Perfil de Riesgo '!$A$3:$H$2025,6,FALSE),0)</f>
        <v>0</v>
      </c>
      <c r="G297" s="3">
        <f>IFERROR(VLOOKUP($A297,'Perfil de Riesgo '!$A$3:$H$2025,7,FALSE),0)</f>
        <v>0</v>
      </c>
      <c r="H297" s="3">
        <f>IFERROR(VLOOKUP($A297,'Perfil de Riesgo '!$A$3:$H$2025,8,FALSE),0)</f>
        <v>0</v>
      </c>
    </row>
    <row r="298" spans="1:8" hidden="1" x14ac:dyDescent="0.25">
      <c r="A298" s="5">
        <v>141030</v>
      </c>
      <c r="B298" s="4" t="s">
        <v>1205</v>
      </c>
      <c r="C298" s="3">
        <f>IFERROR(VLOOKUP($A298,'Perfil de Riesgo '!$A$3:$H$2025,3,FALSE),0)</f>
        <v>0</v>
      </c>
      <c r="D298" s="3">
        <f>IFERROR(VLOOKUP($A298,'Perfil de Riesgo '!$A$3:$H$2025,4,FALSE),0)</f>
        <v>0</v>
      </c>
      <c r="E298" s="3">
        <f>IFERROR(VLOOKUP($A298,'Perfil de Riesgo '!$A$3:$H$2025,5,FALSE),0)</f>
        <v>0</v>
      </c>
      <c r="F298" s="3">
        <f>IFERROR(VLOOKUP($A298,'Perfil de Riesgo '!$A$3:$H$2025,6,FALSE),0)</f>
        <v>0</v>
      </c>
      <c r="G298" s="3">
        <f>IFERROR(VLOOKUP($A298,'Perfil de Riesgo '!$A$3:$H$2025,7,FALSE),0)</f>
        <v>0</v>
      </c>
      <c r="H298" s="3">
        <f>IFERROR(VLOOKUP($A298,'Perfil de Riesgo '!$A$3:$H$2025,8,FALSE),0)</f>
        <v>0</v>
      </c>
    </row>
    <row r="299" spans="1:8" x14ac:dyDescent="0.25">
      <c r="A299" s="5">
        <v>141100</v>
      </c>
      <c r="B299" s="4" t="s">
        <v>1245</v>
      </c>
      <c r="C299" s="3">
        <f>IFERROR(VLOOKUP($A299,'Perfil de Riesgo '!$A$3:$H$2025,3,FALSE),0)</f>
        <v>161540530</v>
      </c>
      <c r="D299" s="3">
        <f>IFERROR(VLOOKUP($A299,'Perfil de Riesgo '!$A$3:$H$2025,4,FALSE),0)</f>
        <v>241509145</v>
      </c>
      <c r="E299" s="3">
        <f>IFERROR(VLOOKUP($A299,'Perfil de Riesgo '!$A$3:$H$2025,5,FALSE),0)</f>
        <v>203397009</v>
      </c>
      <c r="F299" s="3">
        <f>IFERROR(VLOOKUP($A299,'Perfil de Riesgo '!$A$3:$H$2025,6,FALSE),0)</f>
        <v>204551039</v>
      </c>
      <c r="G299" s="3">
        <f>IFERROR(VLOOKUP($A299,'Perfil de Riesgo '!$A$3:$H$2025,7,FALSE),0)</f>
        <v>180033115</v>
      </c>
      <c r="H299" s="3">
        <f>IFERROR(VLOOKUP($A299,'Perfil de Riesgo '!$A$3:$H$2025,8,FALSE),0)</f>
        <v>81927467</v>
      </c>
    </row>
    <row r="300" spans="1:8" x14ac:dyDescent="0.25">
      <c r="A300" s="5">
        <v>141105</v>
      </c>
      <c r="B300" s="4" t="s">
        <v>1172</v>
      </c>
      <c r="C300" s="3">
        <f>IFERROR(VLOOKUP($A300,'Perfil de Riesgo '!$A$3:$H$2025,3,FALSE),0)</f>
        <v>161540530</v>
      </c>
      <c r="D300" s="3">
        <f>IFERROR(VLOOKUP($A300,'Perfil de Riesgo '!$A$3:$H$2025,4,FALSE),0)</f>
        <v>241509145</v>
      </c>
      <c r="E300" s="3">
        <f>IFERROR(VLOOKUP($A300,'Perfil de Riesgo '!$A$3:$H$2025,5,FALSE),0)</f>
        <v>203397009</v>
      </c>
      <c r="F300" s="3">
        <f>IFERROR(VLOOKUP($A300,'Perfil de Riesgo '!$A$3:$H$2025,6,FALSE),0)</f>
        <v>204551039</v>
      </c>
      <c r="G300" s="3">
        <f>IFERROR(VLOOKUP($A300,'Perfil de Riesgo '!$A$3:$H$2025,7,FALSE),0)</f>
        <v>180033115</v>
      </c>
      <c r="H300" s="3">
        <f>IFERROR(VLOOKUP($A300,'Perfil de Riesgo '!$A$3:$H$2025,8,FALSE),0)</f>
        <v>81927467</v>
      </c>
    </row>
    <row r="301" spans="1:8" hidden="1" x14ac:dyDescent="0.25">
      <c r="A301" s="5">
        <v>141110</v>
      </c>
      <c r="B301" s="4" t="s">
        <v>1171</v>
      </c>
      <c r="C301" s="3">
        <f>IFERROR(VLOOKUP($A301,'Perfil de Riesgo '!$A$3:$H$2025,3,FALSE),0)</f>
        <v>0</v>
      </c>
      <c r="D301" s="3">
        <f>IFERROR(VLOOKUP($A301,'Perfil de Riesgo '!$A$3:$H$2025,4,FALSE),0)</f>
        <v>0</v>
      </c>
      <c r="E301" s="3">
        <f>IFERROR(VLOOKUP($A301,'Perfil de Riesgo '!$A$3:$H$2025,5,FALSE),0)</f>
        <v>0</v>
      </c>
      <c r="F301" s="3">
        <f>IFERROR(VLOOKUP($A301,'Perfil de Riesgo '!$A$3:$H$2025,6,FALSE),0)</f>
        <v>0</v>
      </c>
      <c r="G301" s="3">
        <f>IFERROR(VLOOKUP($A301,'Perfil de Riesgo '!$A$3:$H$2025,7,FALSE),0)</f>
        <v>0</v>
      </c>
      <c r="H301" s="3">
        <f>IFERROR(VLOOKUP($A301,'Perfil de Riesgo '!$A$3:$H$2025,8,FALSE),0)</f>
        <v>0</v>
      </c>
    </row>
    <row r="302" spans="1:8" hidden="1" x14ac:dyDescent="0.25">
      <c r="A302" s="5">
        <v>141115</v>
      </c>
      <c r="B302" s="4" t="s">
        <v>1170</v>
      </c>
      <c r="C302" s="3">
        <f>IFERROR(VLOOKUP($A302,'Perfil de Riesgo '!$A$3:$H$2025,3,FALSE),0)</f>
        <v>0</v>
      </c>
      <c r="D302" s="3">
        <f>IFERROR(VLOOKUP($A302,'Perfil de Riesgo '!$A$3:$H$2025,4,FALSE),0)</f>
        <v>0</v>
      </c>
      <c r="E302" s="3">
        <f>IFERROR(VLOOKUP($A302,'Perfil de Riesgo '!$A$3:$H$2025,5,FALSE),0)</f>
        <v>0</v>
      </c>
      <c r="F302" s="3">
        <f>IFERROR(VLOOKUP($A302,'Perfil de Riesgo '!$A$3:$H$2025,6,FALSE),0)</f>
        <v>0</v>
      </c>
      <c r="G302" s="3">
        <f>IFERROR(VLOOKUP($A302,'Perfil de Riesgo '!$A$3:$H$2025,7,FALSE),0)</f>
        <v>0</v>
      </c>
      <c r="H302" s="3">
        <f>IFERROR(VLOOKUP($A302,'Perfil de Riesgo '!$A$3:$H$2025,8,FALSE),0)</f>
        <v>0</v>
      </c>
    </row>
    <row r="303" spans="1:8" hidden="1" x14ac:dyDescent="0.25">
      <c r="A303" s="5">
        <v>141120</v>
      </c>
      <c r="B303" s="4" t="s">
        <v>1169</v>
      </c>
      <c r="C303" s="3">
        <f>IFERROR(VLOOKUP($A303,'Perfil de Riesgo '!$A$3:$H$2025,3,FALSE),0)</f>
        <v>0</v>
      </c>
      <c r="D303" s="3">
        <f>IFERROR(VLOOKUP($A303,'Perfil de Riesgo '!$A$3:$H$2025,4,FALSE),0)</f>
        <v>0</v>
      </c>
      <c r="E303" s="3">
        <f>IFERROR(VLOOKUP($A303,'Perfil de Riesgo '!$A$3:$H$2025,5,FALSE),0)</f>
        <v>0</v>
      </c>
      <c r="F303" s="3">
        <f>IFERROR(VLOOKUP($A303,'Perfil de Riesgo '!$A$3:$H$2025,6,FALSE),0)</f>
        <v>0</v>
      </c>
      <c r="G303" s="3">
        <f>IFERROR(VLOOKUP($A303,'Perfil de Riesgo '!$A$3:$H$2025,7,FALSE),0)</f>
        <v>0</v>
      </c>
      <c r="H303" s="3">
        <f>IFERROR(VLOOKUP($A303,'Perfil de Riesgo '!$A$3:$H$2025,8,FALSE),0)</f>
        <v>0</v>
      </c>
    </row>
    <row r="304" spans="1:8" hidden="1" x14ac:dyDescent="0.25">
      <c r="A304" s="5">
        <v>141125</v>
      </c>
      <c r="B304" s="4" t="s">
        <v>1168</v>
      </c>
      <c r="C304" s="3">
        <f>IFERROR(VLOOKUP($A304,'Perfil de Riesgo '!$A$3:$H$2025,3,FALSE),0)</f>
        <v>0</v>
      </c>
      <c r="D304" s="3">
        <f>IFERROR(VLOOKUP($A304,'Perfil de Riesgo '!$A$3:$H$2025,4,FALSE),0)</f>
        <v>0</v>
      </c>
      <c r="E304" s="3">
        <f>IFERROR(VLOOKUP($A304,'Perfil de Riesgo '!$A$3:$H$2025,5,FALSE),0)</f>
        <v>0</v>
      </c>
      <c r="F304" s="3">
        <f>IFERROR(VLOOKUP($A304,'Perfil de Riesgo '!$A$3:$H$2025,6,FALSE),0)</f>
        <v>0</v>
      </c>
      <c r="G304" s="3">
        <f>IFERROR(VLOOKUP($A304,'Perfil de Riesgo '!$A$3:$H$2025,7,FALSE),0)</f>
        <v>0</v>
      </c>
      <c r="H304" s="3">
        <f>IFERROR(VLOOKUP($A304,'Perfil de Riesgo '!$A$3:$H$2025,8,FALSE),0)</f>
        <v>0</v>
      </c>
    </row>
    <row r="305" spans="1:8" x14ac:dyDescent="0.25">
      <c r="A305" s="5">
        <v>141200</v>
      </c>
      <c r="B305" s="4" t="s">
        <v>1244</v>
      </c>
      <c r="C305" s="3">
        <f>IFERROR(VLOOKUP($A305,'Perfil de Riesgo '!$A$3:$H$2025,3,FALSE),0)</f>
        <v>0</v>
      </c>
      <c r="D305" s="3">
        <f>IFERROR(VLOOKUP($A305,'Perfil de Riesgo '!$A$3:$H$2025,4,FALSE),0)</f>
        <v>131627603</v>
      </c>
      <c r="E305" s="3">
        <f>IFERROR(VLOOKUP($A305,'Perfil de Riesgo '!$A$3:$H$2025,5,FALSE),0)</f>
        <v>104765869</v>
      </c>
      <c r="F305" s="3">
        <f>IFERROR(VLOOKUP($A305,'Perfil de Riesgo '!$A$3:$H$2025,6,FALSE),0)</f>
        <v>68763468</v>
      </c>
      <c r="G305" s="3">
        <f>IFERROR(VLOOKUP($A305,'Perfil de Riesgo '!$A$3:$H$2025,7,FALSE),0)</f>
        <v>43975760</v>
      </c>
      <c r="H305" s="3">
        <f>IFERROR(VLOOKUP($A305,'Perfil de Riesgo '!$A$3:$H$2025,8,FALSE),0)</f>
        <v>52652671</v>
      </c>
    </row>
    <row r="306" spans="1:8" x14ac:dyDescent="0.25">
      <c r="A306" s="5">
        <v>141205</v>
      </c>
      <c r="B306" s="4" t="s">
        <v>1172</v>
      </c>
      <c r="C306" s="3">
        <f>IFERROR(VLOOKUP($A306,'Perfil de Riesgo '!$A$3:$H$2025,3,FALSE),0)</f>
        <v>0</v>
      </c>
      <c r="D306" s="3">
        <f>IFERROR(VLOOKUP($A306,'Perfil de Riesgo '!$A$3:$H$2025,4,FALSE),0)</f>
        <v>131627603</v>
      </c>
      <c r="E306" s="3">
        <f>IFERROR(VLOOKUP($A306,'Perfil de Riesgo '!$A$3:$H$2025,5,FALSE),0)</f>
        <v>104765869</v>
      </c>
      <c r="F306" s="3">
        <f>IFERROR(VLOOKUP($A306,'Perfil de Riesgo '!$A$3:$H$2025,6,FALSE),0)</f>
        <v>55994366</v>
      </c>
      <c r="G306" s="3">
        <f>IFERROR(VLOOKUP($A306,'Perfil de Riesgo '!$A$3:$H$2025,7,FALSE),0)</f>
        <v>43975760</v>
      </c>
      <c r="H306" s="3">
        <f>IFERROR(VLOOKUP($A306,'Perfil de Riesgo '!$A$3:$H$2025,8,FALSE),0)</f>
        <v>52652671</v>
      </c>
    </row>
    <row r="307" spans="1:8" hidden="1" x14ac:dyDescent="0.25">
      <c r="A307" s="5">
        <v>141210</v>
      </c>
      <c r="B307" s="4" t="s">
        <v>1171</v>
      </c>
      <c r="C307" s="3">
        <f>IFERROR(VLOOKUP($A307,'Perfil de Riesgo '!$A$3:$H$2025,3,FALSE),0)</f>
        <v>0</v>
      </c>
      <c r="D307" s="3">
        <f>IFERROR(VLOOKUP($A307,'Perfil de Riesgo '!$A$3:$H$2025,4,FALSE),0)</f>
        <v>0</v>
      </c>
      <c r="E307" s="3">
        <f>IFERROR(VLOOKUP($A307,'Perfil de Riesgo '!$A$3:$H$2025,5,FALSE),0)</f>
        <v>0</v>
      </c>
      <c r="F307" s="3">
        <f>IFERROR(VLOOKUP($A307,'Perfil de Riesgo '!$A$3:$H$2025,6,FALSE),0)</f>
        <v>0</v>
      </c>
      <c r="G307" s="3">
        <f>IFERROR(VLOOKUP($A307,'Perfil de Riesgo '!$A$3:$H$2025,7,FALSE),0)</f>
        <v>0</v>
      </c>
      <c r="H307" s="3">
        <f>IFERROR(VLOOKUP($A307,'Perfil de Riesgo '!$A$3:$H$2025,8,FALSE),0)</f>
        <v>0</v>
      </c>
    </row>
    <row r="308" spans="1:8" hidden="1" x14ac:dyDescent="0.25">
      <c r="A308" s="5">
        <v>141215</v>
      </c>
      <c r="B308" s="4" t="s">
        <v>1170</v>
      </c>
      <c r="C308" s="3">
        <f>IFERROR(VLOOKUP($A308,'Perfil de Riesgo '!$A$3:$H$2025,3,FALSE),0)</f>
        <v>0</v>
      </c>
      <c r="D308" s="3">
        <f>IFERROR(VLOOKUP($A308,'Perfil de Riesgo '!$A$3:$H$2025,4,FALSE),0)</f>
        <v>0</v>
      </c>
      <c r="E308" s="3">
        <f>IFERROR(VLOOKUP($A308,'Perfil de Riesgo '!$A$3:$H$2025,5,FALSE),0)</f>
        <v>0</v>
      </c>
      <c r="F308" s="3">
        <f>IFERROR(VLOOKUP($A308,'Perfil de Riesgo '!$A$3:$H$2025,6,FALSE),0)</f>
        <v>12769102</v>
      </c>
      <c r="G308" s="3">
        <f>IFERROR(VLOOKUP($A308,'Perfil de Riesgo '!$A$3:$H$2025,7,FALSE),0)</f>
        <v>0</v>
      </c>
      <c r="H308" s="3">
        <f>IFERROR(VLOOKUP($A308,'Perfil de Riesgo '!$A$3:$H$2025,8,FALSE),0)</f>
        <v>0</v>
      </c>
    </row>
    <row r="309" spans="1:8" hidden="1" x14ac:dyDescent="0.25">
      <c r="A309" s="5">
        <v>141220</v>
      </c>
      <c r="B309" s="4" t="s">
        <v>1169</v>
      </c>
      <c r="C309" s="3">
        <f>IFERROR(VLOOKUP($A309,'Perfil de Riesgo '!$A$3:$H$2025,3,FALSE),0)</f>
        <v>0</v>
      </c>
      <c r="D309" s="3">
        <f>IFERROR(VLOOKUP($A309,'Perfil de Riesgo '!$A$3:$H$2025,4,FALSE),0)</f>
        <v>0</v>
      </c>
      <c r="E309" s="3">
        <f>IFERROR(VLOOKUP($A309,'Perfil de Riesgo '!$A$3:$H$2025,5,FALSE),0)</f>
        <v>0</v>
      </c>
      <c r="F309" s="3">
        <f>IFERROR(VLOOKUP($A309,'Perfil de Riesgo '!$A$3:$H$2025,6,FALSE),0)</f>
        <v>0</v>
      </c>
      <c r="G309" s="3">
        <f>IFERROR(VLOOKUP($A309,'Perfil de Riesgo '!$A$3:$H$2025,7,FALSE),0)</f>
        <v>0</v>
      </c>
      <c r="H309" s="3">
        <f>IFERROR(VLOOKUP($A309,'Perfil de Riesgo '!$A$3:$H$2025,8,FALSE),0)</f>
        <v>0</v>
      </c>
    </row>
    <row r="310" spans="1:8" hidden="1" x14ac:dyDescent="0.25">
      <c r="A310" s="5">
        <v>141225</v>
      </c>
      <c r="B310" s="4" t="s">
        <v>1168</v>
      </c>
      <c r="C310" s="3">
        <f>IFERROR(VLOOKUP($A310,'Perfil de Riesgo '!$A$3:$H$2025,3,FALSE),0)</f>
        <v>0</v>
      </c>
      <c r="D310" s="3">
        <f>IFERROR(VLOOKUP($A310,'Perfil de Riesgo '!$A$3:$H$2025,4,FALSE),0)</f>
        <v>0</v>
      </c>
      <c r="E310" s="3">
        <f>IFERROR(VLOOKUP($A310,'Perfil de Riesgo '!$A$3:$H$2025,5,FALSE),0)</f>
        <v>0</v>
      </c>
      <c r="F310" s="3">
        <f>IFERROR(VLOOKUP($A310,'Perfil de Riesgo '!$A$3:$H$2025,6,FALSE),0)</f>
        <v>0</v>
      </c>
      <c r="G310" s="3">
        <f>IFERROR(VLOOKUP($A310,'Perfil de Riesgo '!$A$3:$H$2025,7,FALSE),0)</f>
        <v>0</v>
      </c>
      <c r="H310" s="3">
        <f>IFERROR(VLOOKUP($A310,'Perfil de Riesgo '!$A$3:$H$2025,8,FALSE),0)</f>
        <v>0</v>
      </c>
    </row>
    <row r="311" spans="1:8" x14ac:dyDescent="0.25">
      <c r="A311" s="5">
        <v>144100</v>
      </c>
      <c r="B311" s="4" t="s">
        <v>1243</v>
      </c>
      <c r="C311" s="3">
        <f>IFERROR(VLOOKUP($A311,'Perfil de Riesgo '!$A$3:$H$2025,3,FALSE),0)</f>
        <v>7148865534</v>
      </c>
      <c r="D311" s="3">
        <f>IFERROR(VLOOKUP($A311,'Perfil de Riesgo '!$A$3:$H$2025,4,FALSE),0)</f>
        <v>6884978581</v>
      </c>
      <c r="E311" s="3">
        <f>IFERROR(VLOOKUP($A311,'Perfil de Riesgo '!$A$3:$H$2025,5,FALSE),0)</f>
        <v>7227878534</v>
      </c>
      <c r="F311" s="3">
        <f>IFERROR(VLOOKUP($A311,'Perfil de Riesgo '!$A$3:$H$2025,6,FALSE),0)</f>
        <v>7234200875</v>
      </c>
      <c r="G311" s="3">
        <f>IFERROR(VLOOKUP($A311,'Perfil de Riesgo '!$A$3:$H$2025,7,FALSE),0)</f>
        <v>8426521593</v>
      </c>
      <c r="H311" s="3">
        <f>IFERROR(VLOOKUP($A311,'Perfil de Riesgo '!$A$3:$H$2025,8,FALSE),0)</f>
        <v>8598664247</v>
      </c>
    </row>
    <row r="312" spans="1:8" x14ac:dyDescent="0.25">
      <c r="A312" s="5">
        <v>144105</v>
      </c>
      <c r="B312" s="4" t="s">
        <v>1172</v>
      </c>
      <c r="C312" s="3">
        <f>IFERROR(VLOOKUP($A312,'Perfil de Riesgo '!$A$3:$H$2025,3,FALSE),0)</f>
        <v>7145341370</v>
      </c>
      <c r="D312" s="3">
        <f>IFERROR(VLOOKUP($A312,'Perfil de Riesgo '!$A$3:$H$2025,4,FALSE),0)</f>
        <v>6879524406</v>
      </c>
      <c r="E312" s="3">
        <f>IFERROR(VLOOKUP($A312,'Perfil de Riesgo '!$A$3:$H$2025,5,FALSE),0)</f>
        <v>7175384661</v>
      </c>
      <c r="F312" s="3">
        <f>IFERROR(VLOOKUP($A312,'Perfil de Riesgo '!$A$3:$H$2025,6,FALSE),0)</f>
        <v>6943355729</v>
      </c>
      <c r="G312" s="3">
        <f>IFERROR(VLOOKUP($A312,'Perfil de Riesgo '!$A$3:$H$2025,7,FALSE),0)</f>
        <v>8415256336</v>
      </c>
      <c r="H312" s="3">
        <f>IFERROR(VLOOKUP($A312,'Perfil de Riesgo '!$A$3:$H$2025,8,FALSE),0)</f>
        <v>8562257723</v>
      </c>
    </row>
    <row r="313" spans="1:8" x14ac:dyDescent="0.25">
      <c r="A313" s="5">
        <v>144110</v>
      </c>
      <c r="B313" s="4" t="s">
        <v>1171</v>
      </c>
      <c r="C313" s="3">
        <f>IFERROR(VLOOKUP($A313,'Perfil de Riesgo '!$A$3:$H$2025,3,FALSE),0)</f>
        <v>0</v>
      </c>
      <c r="D313" s="3">
        <f>IFERROR(VLOOKUP($A313,'Perfil de Riesgo '!$A$3:$H$2025,4,FALSE),0)</f>
        <v>0</v>
      </c>
      <c r="E313" s="3">
        <f>IFERROR(VLOOKUP($A313,'Perfil de Riesgo '!$A$3:$H$2025,5,FALSE),0)</f>
        <v>12800111</v>
      </c>
      <c r="F313" s="3">
        <f>IFERROR(VLOOKUP($A313,'Perfil de Riesgo '!$A$3:$H$2025,6,FALSE),0)</f>
        <v>256307909</v>
      </c>
      <c r="G313" s="3">
        <f>IFERROR(VLOOKUP($A313,'Perfil de Riesgo '!$A$3:$H$2025,7,FALSE),0)</f>
        <v>975812</v>
      </c>
      <c r="H313" s="3">
        <f>IFERROR(VLOOKUP($A313,'Perfil de Riesgo '!$A$3:$H$2025,8,FALSE),0)</f>
        <v>14209685</v>
      </c>
    </row>
    <row r="314" spans="1:8" hidden="1" x14ac:dyDescent="0.25">
      <c r="A314" s="5">
        <v>144115</v>
      </c>
      <c r="B314" s="4" t="s">
        <v>1170</v>
      </c>
      <c r="C314" s="3">
        <f>IFERROR(VLOOKUP($A314,'Perfil de Riesgo '!$A$3:$H$2025,3,FALSE),0)</f>
        <v>0</v>
      </c>
      <c r="D314" s="3">
        <f>IFERROR(VLOOKUP($A314,'Perfil de Riesgo '!$A$3:$H$2025,4,FALSE),0)</f>
        <v>0</v>
      </c>
      <c r="E314" s="3">
        <f>IFERROR(VLOOKUP($A314,'Perfil de Riesgo '!$A$3:$H$2025,5,FALSE),0)</f>
        <v>6740845</v>
      </c>
      <c r="F314" s="3">
        <f>IFERROR(VLOOKUP($A314,'Perfil de Riesgo '!$A$3:$H$2025,6,FALSE),0)</f>
        <v>34537237</v>
      </c>
      <c r="G314" s="3">
        <f>IFERROR(VLOOKUP($A314,'Perfil de Riesgo '!$A$3:$H$2025,7,FALSE),0)</f>
        <v>0</v>
      </c>
      <c r="H314" s="3">
        <f>IFERROR(VLOOKUP($A314,'Perfil de Riesgo '!$A$3:$H$2025,8,FALSE),0)</f>
        <v>0</v>
      </c>
    </row>
    <row r="315" spans="1:8" x14ac:dyDescent="0.25">
      <c r="A315" s="5">
        <v>144120</v>
      </c>
      <c r="B315" s="4" t="s">
        <v>1169</v>
      </c>
      <c r="C315" s="3">
        <f>IFERROR(VLOOKUP($A315,'Perfil de Riesgo '!$A$3:$H$2025,3,FALSE),0)</f>
        <v>112615</v>
      </c>
      <c r="D315" s="3">
        <f>IFERROR(VLOOKUP($A315,'Perfil de Riesgo '!$A$3:$H$2025,4,FALSE),0)</f>
        <v>2042626</v>
      </c>
      <c r="E315" s="3">
        <f>IFERROR(VLOOKUP($A315,'Perfil de Riesgo '!$A$3:$H$2025,5,FALSE),0)</f>
        <v>27224362</v>
      </c>
      <c r="F315" s="3">
        <f>IFERROR(VLOOKUP($A315,'Perfil de Riesgo '!$A$3:$H$2025,6,FALSE),0)</f>
        <v>0</v>
      </c>
      <c r="G315" s="3">
        <f>IFERROR(VLOOKUP($A315,'Perfil de Riesgo '!$A$3:$H$2025,7,FALSE),0)</f>
        <v>0</v>
      </c>
      <c r="H315" s="3">
        <f>IFERROR(VLOOKUP($A315,'Perfil de Riesgo '!$A$3:$H$2025,8,FALSE),0)</f>
        <v>16101939</v>
      </c>
    </row>
    <row r="316" spans="1:8" x14ac:dyDescent="0.25">
      <c r="A316" s="5">
        <v>144125</v>
      </c>
      <c r="B316" s="4" t="s">
        <v>1168</v>
      </c>
      <c r="C316" s="3">
        <f>IFERROR(VLOOKUP($A316,'Perfil de Riesgo '!$A$3:$H$2025,3,FALSE),0)</f>
        <v>3411549</v>
      </c>
      <c r="D316" s="3">
        <f>IFERROR(VLOOKUP($A316,'Perfil de Riesgo '!$A$3:$H$2025,4,FALSE),0)</f>
        <v>3411549</v>
      </c>
      <c r="E316" s="3">
        <f>IFERROR(VLOOKUP($A316,'Perfil de Riesgo '!$A$3:$H$2025,5,FALSE),0)</f>
        <v>5728555</v>
      </c>
      <c r="F316" s="3">
        <f>IFERROR(VLOOKUP($A316,'Perfil de Riesgo '!$A$3:$H$2025,6,FALSE),0)</f>
        <v>0</v>
      </c>
      <c r="G316" s="3">
        <f>IFERROR(VLOOKUP($A316,'Perfil de Riesgo '!$A$3:$H$2025,7,FALSE),0)</f>
        <v>10289445</v>
      </c>
      <c r="H316" s="3">
        <f>IFERROR(VLOOKUP($A316,'Perfil de Riesgo '!$A$3:$H$2025,8,FALSE),0)</f>
        <v>6094900</v>
      </c>
    </row>
    <row r="317" spans="1:8" x14ac:dyDescent="0.25">
      <c r="A317" s="5">
        <v>144200</v>
      </c>
      <c r="B317" s="4" t="s">
        <v>1242</v>
      </c>
      <c r="C317" s="3">
        <f>IFERROR(VLOOKUP($A317,'Perfil de Riesgo '!$A$3:$H$2025,3,FALSE),0)</f>
        <v>238559889</v>
      </c>
      <c r="D317" s="3">
        <f>IFERROR(VLOOKUP($A317,'Perfil de Riesgo '!$A$3:$H$2025,4,FALSE),0)</f>
        <v>291597228</v>
      </c>
      <c r="E317" s="3">
        <f>IFERROR(VLOOKUP($A317,'Perfil de Riesgo '!$A$3:$H$2025,5,FALSE),0)</f>
        <v>347116907</v>
      </c>
      <c r="F317" s="3">
        <f>IFERROR(VLOOKUP($A317,'Perfil de Riesgo '!$A$3:$H$2025,6,FALSE),0)</f>
        <v>426027974</v>
      </c>
      <c r="G317" s="3">
        <f>IFERROR(VLOOKUP($A317,'Perfil de Riesgo '!$A$3:$H$2025,7,FALSE),0)</f>
        <v>680802495</v>
      </c>
      <c r="H317" s="3">
        <f>IFERROR(VLOOKUP($A317,'Perfil de Riesgo '!$A$3:$H$2025,8,FALSE),0)</f>
        <v>821675980</v>
      </c>
    </row>
    <row r="318" spans="1:8" x14ac:dyDescent="0.25">
      <c r="A318" s="5">
        <v>144205</v>
      </c>
      <c r="B318" s="4" t="s">
        <v>1172</v>
      </c>
      <c r="C318" s="3">
        <f>IFERROR(VLOOKUP($A318,'Perfil de Riesgo '!$A$3:$H$2025,3,FALSE),0)</f>
        <v>143149932</v>
      </c>
      <c r="D318" s="3">
        <f>IFERROR(VLOOKUP($A318,'Perfil de Riesgo '!$A$3:$H$2025,4,FALSE),0)</f>
        <v>219330573</v>
      </c>
      <c r="E318" s="3">
        <f>IFERROR(VLOOKUP($A318,'Perfil de Riesgo '!$A$3:$H$2025,5,FALSE),0)</f>
        <v>242863158</v>
      </c>
      <c r="F318" s="3">
        <f>IFERROR(VLOOKUP($A318,'Perfil de Riesgo '!$A$3:$H$2025,6,FALSE),0)</f>
        <v>349246218</v>
      </c>
      <c r="G318" s="3">
        <f>IFERROR(VLOOKUP($A318,'Perfil de Riesgo '!$A$3:$H$2025,7,FALSE),0)</f>
        <v>505321141</v>
      </c>
      <c r="H318" s="3">
        <f>IFERROR(VLOOKUP($A318,'Perfil de Riesgo '!$A$3:$H$2025,8,FALSE),0)</f>
        <v>660508228</v>
      </c>
    </row>
    <row r="319" spans="1:8" x14ac:dyDescent="0.25">
      <c r="A319" s="5">
        <v>144210</v>
      </c>
      <c r="B319" s="4" t="s">
        <v>1171</v>
      </c>
      <c r="C319" s="3">
        <f>IFERROR(VLOOKUP($A319,'Perfil de Riesgo '!$A$3:$H$2025,3,FALSE),0)</f>
        <v>13522352</v>
      </c>
      <c r="D319" s="3">
        <f>IFERROR(VLOOKUP($A319,'Perfil de Riesgo '!$A$3:$H$2025,4,FALSE),0)</f>
        <v>2627395</v>
      </c>
      <c r="E319" s="3">
        <f>IFERROR(VLOOKUP($A319,'Perfil de Riesgo '!$A$3:$H$2025,5,FALSE),0)</f>
        <v>11869180</v>
      </c>
      <c r="F319" s="3">
        <f>IFERROR(VLOOKUP($A319,'Perfil de Riesgo '!$A$3:$H$2025,6,FALSE),0)</f>
        <v>36265480</v>
      </c>
      <c r="G319" s="3">
        <f>IFERROR(VLOOKUP($A319,'Perfil de Riesgo '!$A$3:$H$2025,7,FALSE),0)</f>
        <v>35188175</v>
      </c>
      <c r="H319" s="3">
        <f>IFERROR(VLOOKUP($A319,'Perfil de Riesgo '!$A$3:$H$2025,8,FALSE),0)</f>
        <v>6984170</v>
      </c>
    </row>
    <row r="320" spans="1:8" x14ac:dyDescent="0.25">
      <c r="A320" s="5">
        <v>144215</v>
      </c>
      <c r="B320" s="4" t="s">
        <v>1170</v>
      </c>
      <c r="C320" s="3">
        <f>IFERROR(VLOOKUP($A320,'Perfil de Riesgo '!$A$3:$H$2025,3,FALSE),0)</f>
        <v>2931814</v>
      </c>
      <c r="D320" s="3">
        <f>IFERROR(VLOOKUP($A320,'Perfil de Riesgo '!$A$3:$H$2025,4,FALSE),0)</f>
        <v>5561914</v>
      </c>
      <c r="E320" s="3">
        <f>IFERROR(VLOOKUP($A320,'Perfil de Riesgo '!$A$3:$H$2025,5,FALSE),0)</f>
        <v>13916762</v>
      </c>
      <c r="F320" s="3">
        <f>IFERROR(VLOOKUP($A320,'Perfil de Riesgo '!$A$3:$H$2025,6,FALSE),0)</f>
        <v>8680530</v>
      </c>
      <c r="G320" s="3">
        <f>IFERROR(VLOOKUP($A320,'Perfil de Riesgo '!$A$3:$H$2025,7,FALSE),0)</f>
        <v>32449057</v>
      </c>
      <c r="H320" s="3">
        <f>IFERROR(VLOOKUP($A320,'Perfil de Riesgo '!$A$3:$H$2025,8,FALSE),0)</f>
        <v>44069683</v>
      </c>
    </row>
    <row r="321" spans="1:8" x14ac:dyDescent="0.25">
      <c r="A321" s="5">
        <v>144220</v>
      </c>
      <c r="B321" s="4" t="s">
        <v>1169</v>
      </c>
      <c r="C321" s="3">
        <f>IFERROR(VLOOKUP($A321,'Perfil de Riesgo '!$A$3:$H$2025,3,FALSE),0)</f>
        <v>7670180</v>
      </c>
      <c r="D321" s="3">
        <f>IFERROR(VLOOKUP($A321,'Perfil de Riesgo '!$A$3:$H$2025,4,FALSE),0)</f>
        <v>8404650</v>
      </c>
      <c r="E321" s="3">
        <f>IFERROR(VLOOKUP($A321,'Perfil de Riesgo '!$A$3:$H$2025,5,FALSE),0)</f>
        <v>12993585</v>
      </c>
      <c r="F321" s="3">
        <f>IFERROR(VLOOKUP($A321,'Perfil de Riesgo '!$A$3:$H$2025,6,FALSE),0)</f>
        <v>12159429</v>
      </c>
      <c r="G321" s="3">
        <f>IFERROR(VLOOKUP($A321,'Perfil de Riesgo '!$A$3:$H$2025,7,FALSE),0)</f>
        <v>41206350</v>
      </c>
      <c r="H321" s="3">
        <f>IFERROR(VLOOKUP($A321,'Perfil de Riesgo '!$A$3:$H$2025,8,FALSE),0)</f>
        <v>35273002</v>
      </c>
    </row>
    <row r="322" spans="1:8" x14ac:dyDescent="0.25">
      <c r="A322" s="5">
        <v>144225</v>
      </c>
      <c r="B322" s="4" t="s">
        <v>1168</v>
      </c>
      <c r="C322" s="3">
        <f>IFERROR(VLOOKUP($A322,'Perfil de Riesgo '!$A$3:$H$2025,3,FALSE),0)</f>
        <v>71285611</v>
      </c>
      <c r="D322" s="3">
        <f>IFERROR(VLOOKUP($A322,'Perfil de Riesgo '!$A$3:$H$2025,4,FALSE),0)</f>
        <v>55672696</v>
      </c>
      <c r="E322" s="3">
        <f>IFERROR(VLOOKUP($A322,'Perfil de Riesgo '!$A$3:$H$2025,5,FALSE),0)</f>
        <v>65474222</v>
      </c>
      <c r="F322" s="3">
        <f>IFERROR(VLOOKUP($A322,'Perfil de Riesgo '!$A$3:$H$2025,6,FALSE),0)</f>
        <v>19676317</v>
      </c>
      <c r="G322" s="3">
        <f>IFERROR(VLOOKUP($A322,'Perfil de Riesgo '!$A$3:$H$2025,7,FALSE),0)</f>
        <v>66637772</v>
      </c>
      <c r="H322" s="3">
        <f>IFERROR(VLOOKUP($A322,'Perfil de Riesgo '!$A$3:$H$2025,8,FALSE),0)</f>
        <v>74840897</v>
      </c>
    </row>
    <row r="323" spans="1:8" x14ac:dyDescent="0.25">
      <c r="A323" s="5">
        <v>144300</v>
      </c>
      <c r="B323" s="4" t="s">
        <v>1241</v>
      </c>
      <c r="C323" s="3">
        <f>IFERROR(VLOOKUP($A323,'Perfil de Riesgo '!$A$3:$H$2025,3,FALSE),0)</f>
        <v>5078199</v>
      </c>
      <c r="D323" s="3">
        <f>IFERROR(VLOOKUP($A323,'Perfil de Riesgo '!$A$3:$H$2025,4,FALSE),0)</f>
        <v>8960179</v>
      </c>
      <c r="E323" s="3">
        <f>IFERROR(VLOOKUP($A323,'Perfil de Riesgo '!$A$3:$H$2025,5,FALSE),0)</f>
        <v>10933511</v>
      </c>
      <c r="F323" s="3">
        <f>IFERROR(VLOOKUP($A323,'Perfil de Riesgo '!$A$3:$H$2025,6,FALSE),0)</f>
        <v>6921933</v>
      </c>
      <c r="G323" s="3">
        <f>IFERROR(VLOOKUP($A323,'Perfil de Riesgo '!$A$3:$H$2025,7,FALSE),0)</f>
        <v>10326809</v>
      </c>
      <c r="H323" s="3">
        <f>IFERROR(VLOOKUP($A323,'Perfil de Riesgo '!$A$3:$H$2025,8,FALSE),0)</f>
        <v>10691504</v>
      </c>
    </row>
    <row r="324" spans="1:8" x14ac:dyDescent="0.25">
      <c r="A324" s="5">
        <v>144305</v>
      </c>
      <c r="B324" s="4" t="s">
        <v>1172</v>
      </c>
      <c r="C324" s="3">
        <f>IFERROR(VLOOKUP($A324,'Perfil de Riesgo '!$A$3:$H$2025,3,FALSE),0)</f>
        <v>1693599</v>
      </c>
      <c r="D324" s="3">
        <f>IFERROR(VLOOKUP($A324,'Perfil de Riesgo '!$A$3:$H$2025,4,FALSE),0)</f>
        <v>6007287</v>
      </c>
      <c r="E324" s="3">
        <f>IFERROR(VLOOKUP($A324,'Perfil de Riesgo '!$A$3:$H$2025,5,FALSE),0)</f>
        <v>4989164</v>
      </c>
      <c r="F324" s="3">
        <f>IFERROR(VLOOKUP($A324,'Perfil de Riesgo '!$A$3:$H$2025,6,FALSE),0)</f>
        <v>3527285</v>
      </c>
      <c r="G324" s="3">
        <f>IFERROR(VLOOKUP($A324,'Perfil de Riesgo '!$A$3:$H$2025,7,FALSE),0)</f>
        <v>3289684</v>
      </c>
      <c r="H324" s="3">
        <f>IFERROR(VLOOKUP($A324,'Perfil de Riesgo '!$A$3:$H$2025,8,FALSE),0)</f>
        <v>3325736</v>
      </c>
    </row>
    <row r="325" spans="1:8" x14ac:dyDescent="0.25">
      <c r="A325" s="5">
        <v>144310</v>
      </c>
      <c r="B325" s="4" t="s">
        <v>1171</v>
      </c>
      <c r="C325" s="3">
        <f>IFERROR(VLOOKUP($A325,'Perfil de Riesgo '!$A$3:$H$2025,3,FALSE),0)</f>
        <v>315351</v>
      </c>
      <c r="D325" s="3">
        <f>IFERROR(VLOOKUP($A325,'Perfil de Riesgo '!$A$3:$H$2025,4,FALSE),0)</f>
        <v>62263</v>
      </c>
      <c r="E325" s="3">
        <f>IFERROR(VLOOKUP($A325,'Perfil de Riesgo '!$A$3:$H$2025,5,FALSE),0)</f>
        <v>665907</v>
      </c>
      <c r="F325" s="3">
        <f>IFERROR(VLOOKUP($A325,'Perfil de Riesgo '!$A$3:$H$2025,6,FALSE),0)</f>
        <v>1479590</v>
      </c>
      <c r="G325" s="3">
        <f>IFERROR(VLOOKUP($A325,'Perfil de Riesgo '!$A$3:$H$2025,7,FALSE),0)</f>
        <v>1532858</v>
      </c>
      <c r="H325" s="3">
        <f>IFERROR(VLOOKUP($A325,'Perfil de Riesgo '!$A$3:$H$2025,8,FALSE),0)</f>
        <v>894177</v>
      </c>
    </row>
    <row r="326" spans="1:8" x14ac:dyDescent="0.25">
      <c r="A326" s="5">
        <v>144315</v>
      </c>
      <c r="B326" s="4" t="s">
        <v>1170</v>
      </c>
      <c r="C326" s="3">
        <f>IFERROR(VLOOKUP($A326,'Perfil de Riesgo '!$A$3:$H$2025,3,FALSE),0)</f>
        <v>92428</v>
      </c>
      <c r="D326" s="3">
        <f>IFERROR(VLOOKUP($A326,'Perfil de Riesgo '!$A$3:$H$2025,4,FALSE),0)</f>
        <v>213840</v>
      </c>
      <c r="E326" s="3">
        <f>IFERROR(VLOOKUP($A326,'Perfil de Riesgo '!$A$3:$H$2025,5,FALSE),0)</f>
        <v>816810</v>
      </c>
      <c r="F326" s="3">
        <f>IFERROR(VLOOKUP($A326,'Perfil de Riesgo '!$A$3:$H$2025,6,FALSE),0)</f>
        <v>865566</v>
      </c>
      <c r="G326" s="3">
        <f>IFERROR(VLOOKUP($A326,'Perfil de Riesgo '!$A$3:$H$2025,7,FALSE),0)</f>
        <v>1223501</v>
      </c>
      <c r="H326" s="3">
        <f>IFERROR(VLOOKUP($A326,'Perfil de Riesgo '!$A$3:$H$2025,8,FALSE),0)</f>
        <v>1578605</v>
      </c>
    </row>
    <row r="327" spans="1:8" x14ac:dyDescent="0.25">
      <c r="A327" s="5">
        <v>144320</v>
      </c>
      <c r="B327" s="4" t="s">
        <v>1169</v>
      </c>
      <c r="C327" s="3">
        <f>IFERROR(VLOOKUP($A327,'Perfil de Riesgo '!$A$3:$H$2025,3,FALSE),0)</f>
        <v>186053</v>
      </c>
      <c r="D327" s="3">
        <f>IFERROR(VLOOKUP($A327,'Perfil de Riesgo '!$A$3:$H$2025,4,FALSE),0)</f>
        <v>338433</v>
      </c>
      <c r="E327" s="3">
        <f>IFERROR(VLOOKUP($A327,'Perfil de Riesgo '!$A$3:$H$2025,5,FALSE),0)</f>
        <v>1720006</v>
      </c>
      <c r="F327" s="3">
        <f>IFERROR(VLOOKUP($A327,'Perfil de Riesgo '!$A$3:$H$2025,6,FALSE),0)</f>
        <v>387412</v>
      </c>
      <c r="G327" s="3">
        <f>IFERROR(VLOOKUP($A327,'Perfil de Riesgo '!$A$3:$H$2025,7,FALSE),0)</f>
        <v>1642510</v>
      </c>
      <c r="H327" s="3">
        <f>IFERROR(VLOOKUP($A327,'Perfil de Riesgo '!$A$3:$H$2025,8,FALSE),0)</f>
        <v>1888207</v>
      </c>
    </row>
    <row r="328" spans="1:8" x14ac:dyDescent="0.25">
      <c r="A328" s="5">
        <v>144325</v>
      </c>
      <c r="B328" s="4" t="s">
        <v>1168</v>
      </c>
      <c r="C328" s="3">
        <f>IFERROR(VLOOKUP($A328,'Perfil de Riesgo '!$A$3:$H$2025,3,FALSE),0)</f>
        <v>2790768</v>
      </c>
      <c r="D328" s="3">
        <f>IFERROR(VLOOKUP($A328,'Perfil de Riesgo '!$A$3:$H$2025,4,FALSE),0)</f>
        <v>2338356</v>
      </c>
      <c r="E328" s="3">
        <f>IFERROR(VLOOKUP($A328,'Perfil de Riesgo '!$A$3:$H$2025,5,FALSE),0)</f>
        <v>2741624</v>
      </c>
      <c r="F328" s="3">
        <f>IFERROR(VLOOKUP($A328,'Perfil de Riesgo '!$A$3:$H$2025,6,FALSE),0)</f>
        <v>662080</v>
      </c>
      <c r="G328" s="3">
        <f>IFERROR(VLOOKUP($A328,'Perfil de Riesgo '!$A$3:$H$2025,7,FALSE),0)</f>
        <v>2638256</v>
      </c>
      <c r="H328" s="3">
        <f>IFERROR(VLOOKUP($A328,'Perfil de Riesgo '!$A$3:$H$2025,8,FALSE),0)</f>
        <v>3004779</v>
      </c>
    </row>
    <row r="329" spans="1:8" hidden="1" x14ac:dyDescent="0.25">
      <c r="A329" s="5">
        <v>144330</v>
      </c>
      <c r="B329" s="4" t="s">
        <v>1207</v>
      </c>
      <c r="C329" s="3">
        <f>IFERROR(VLOOKUP($A329,'Perfil de Riesgo '!$A$3:$H$2025,3,FALSE),0)</f>
        <v>0</v>
      </c>
      <c r="D329" s="3">
        <f>IFERROR(VLOOKUP($A329,'Perfil de Riesgo '!$A$3:$H$2025,4,FALSE),0)</f>
        <v>0</v>
      </c>
      <c r="E329" s="3">
        <f>IFERROR(VLOOKUP($A329,'Perfil de Riesgo '!$A$3:$H$2025,5,FALSE),0)</f>
        <v>0</v>
      </c>
      <c r="F329" s="3">
        <f>IFERROR(VLOOKUP($A329,'Perfil de Riesgo '!$A$3:$H$2025,6,FALSE),0)</f>
        <v>0</v>
      </c>
      <c r="G329" s="3">
        <f>IFERROR(VLOOKUP($A329,'Perfil de Riesgo '!$A$3:$H$2025,7,FALSE),0)</f>
        <v>0</v>
      </c>
      <c r="H329" s="3">
        <f>IFERROR(VLOOKUP($A329,'Perfil de Riesgo '!$A$3:$H$2025,8,FALSE),0)</f>
        <v>0</v>
      </c>
    </row>
    <row r="330" spans="1:8" hidden="1" x14ac:dyDescent="0.25">
      <c r="A330" s="5">
        <v>144400</v>
      </c>
      <c r="B330" s="4" t="s">
        <v>1240</v>
      </c>
      <c r="C330" s="3">
        <f>IFERROR(VLOOKUP($A330,'Perfil de Riesgo '!$A$3:$H$2025,3,FALSE),0)</f>
        <v>3357766</v>
      </c>
      <c r="D330" s="3">
        <f>IFERROR(VLOOKUP($A330,'Perfil de Riesgo '!$A$3:$H$2025,4,FALSE),0)</f>
        <v>3278445</v>
      </c>
      <c r="E330" s="3">
        <f>IFERROR(VLOOKUP($A330,'Perfil de Riesgo '!$A$3:$H$2025,5,FALSE),0)</f>
        <v>3146545</v>
      </c>
      <c r="F330" s="3">
        <f>IFERROR(VLOOKUP($A330,'Perfil de Riesgo '!$A$3:$H$2025,6,FALSE),0)</f>
        <v>81200</v>
      </c>
      <c r="G330" s="3">
        <f>IFERROR(VLOOKUP($A330,'Perfil de Riesgo '!$A$3:$H$2025,7,FALSE),0)</f>
        <v>0</v>
      </c>
      <c r="H330" s="3">
        <f>IFERROR(VLOOKUP($A330,'Perfil de Riesgo '!$A$3:$H$2025,8,FALSE),0)</f>
        <v>0</v>
      </c>
    </row>
    <row r="331" spans="1:8" hidden="1" x14ac:dyDescent="0.25">
      <c r="A331" s="5">
        <v>144405</v>
      </c>
      <c r="B331" s="4" t="s">
        <v>1172</v>
      </c>
      <c r="C331" s="3">
        <f>IFERROR(VLOOKUP($A331,'Perfil de Riesgo '!$A$3:$H$2025,3,FALSE),0)</f>
        <v>3357766</v>
      </c>
      <c r="D331" s="3">
        <f>IFERROR(VLOOKUP($A331,'Perfil de Riesgo '!$A$3:$H$2025,4,FALSE),0)</f>
        <v>3278445</v>
      </c>
      <c r="E331" s="3">
        <f>IFERROR(VLOOKUP($A331,'Perfil de Riesgo '!$A$3:$H$2025,5,FALSE),0)</f>
        <v>3146545</v>
      </c>
      <c r="F331" s="3">
        <f>IFERROR(VLOOKUP($A331,'Perfil de Riesgo '!$A$3:$H$2025,6,FALSE),0)</f>
        <v>81200</v>
      </c>
      <c r="G331" s="3">
        <f>IFERROR(VLOOKUP($A331,'Perfil de Riesgo '!$A$3:$H$2025,7,FALSE),0)</f>
        <v>0</v>
      </c>
      <c r="H331" s="3">
        <f>IFERROR(VLOOKUP($A331,'Perfil de Riesgo '!$A$3:$H$2025,8,FALSE),0)</f>
        <v>0</v>
      </c>
    </row>
    <row r="332" spans="1:8" hidden="1" x14ac:dyDescent="0.25">
      <c r="A332" s="5">
        <v>144410</v>
      </c>
      <c r="B332" s="4" t="s">
        <v>1171</v>
      </c>
      <c r="C332" s="3">
        <f>IFERROR(VLOOKUP($A332,'Perfil de Riesgo '!$A$3:$H$2025,3,FALSE),0)</f>
        <v>0</v>
      </c>
      <c r="D332" s="3">
        <f>IFERROR(VLOOKUP($A332,'Perfil de Riesgo '!$A$3:$H$2025,4,FALSE),0)</f>
        <v>0</v>
      </c>
      <c r="E332" s="3">
        <f>IFERROR(VLOOKUP($A332,'Perfil de Riesgo '!$A$3:$H$2025,5,FALSE),0)</f>
        <v>0</v>
      </c>
      <c r="F332" s="3">
        <f>IFERROR(VLOOKUP($A332,'Perfil de Riesgo '!$A$3:$H$2025,6,FALSE),0)</f>
        <v>0</v>
      </c>
      <c r="G332" s="3">
        <f>IFERROR(VLOOKUP($A332,'Perfil de Riesgo '!$A$3:$H$2025,7,FALSE),0)</f>
        <v>0</v>
      </c>
      <c r="H332" s="3">
        <f>IFERROR(VLOOKUP($A332,'Perfil de Riesgo '!$A$3:$H$2025,8,FALSE),0)</f>
        <v>0</v>
      </c>
    </row>
    <row r="333" spans="1:8" hidden="1" x14ac:dyDescent="0.25">
      <c r="A333" s="5">
        <v>144415</v>
      </c>
      <c r="B333" s="4" t="s">
        <v>1170</v>
      </c>
      <c r="C333" s="3">
        <f>IFERROR(VLOOKUP($A333,'Perfil de Riesgo '!$A$3:$H$2025,3,FALSE),0)</f>
        <v>0</v>
      </c>
      <c r="D333" s="3">
        <f>IFERROR(VLOOKUP($A333,'Perfil de Riesgo '!$A$3:$H$2025,4,FALSE),0)</f>
        <v>0</v>
      </c>
      <c r="E333" s="3">
        <f>IFERROR(VLOOKUP($A333,'Perfil de Riesgo '!$A$3:$H$2025,5,FALSE),0)</f>
        <v>0</v>
      </c>
      <c r="F333" s="3">
        <f>IFERROR(VLOOKUP($A333,'Perfil de Riesgo '!$A$3:$H$2025,6,FALSE),0)</f>
        <v>0</v>
      </c>
      <c r="G333" s="3">
        <f>IFERROR(VLOOKUP($A333,'Perfil de Riesgo '!$A$3:$H$2025,7,FALSE),0)</f>
        <v>0</v>
      </c>
      <c r="H333" s="3">
        <f>IFERROR(VLOOKUP($A333,'Perfil de Riesgo '!$A$3:$H$2025,8,FALSE),0)</f>
        <v>0</v>
      </c>
    </row>
    <row r="334" spans="1:8" hidden="1" x14ac:dyDescent="0.25">
      <c r="A334" s="5">
        <v>144420</v>
      </c>
      <c r="B334" s="4" t="s">
        <v>1169</v>
      </c>
      <c r="C334" s="3">
        <f>IFERROR(VLOOKUP($A334,'Perfil de Riesgo '!$A$3:$H$2025,3,FALSE),0)</f>
        <v>0</v>
      </c>
      <c r="D334" s="3">
        <f>IFERROR(VLOOKUP($A334,'Perfil de Riesgo '!$A$3:$H$2025,4,FALSE),0)</f>
        <v>0</v>
      </c>
      <c r="E334" s="3">
        <f>IFERROR(VLOOKUP($A334,'Perfil de Riesgo '!$A$3:$H$2025,5,FALSE),0)</f>
        <v>0</v>
      </c>
      <c r="F334" s="3">
        <f>IFERROR(VLOOKUP($A334,'Perfil de Riesgo '!$A$3:$H$2025,6,FALSE),0)</f>
        <v>0</v>
      </c>
      <c r="G334" s="3">
        <f>IFERROR(VLOOKUP($A334,'Perfil de Riesgo '!$A$3:$H$2025,7,FALSE),0)</f>
        <v>0</v>
      </c>
      <c r="H334" s="3">
        <f>IFERROR(VLOOKUP($A334,'Perfil de Riesgo '!$A$3:$H$2025,8,FALSE),0)</f>
        <v>0</v>
      </c>
    </row>
    <row r="335" spans="1:8" hidden="1" x14ac:dyDescent="0.25">
      <c r="A335" s="5">
        <v>144425</v>
      </c>
      <c r="B335" s="4" t="s">
        <v>1168</v>
      </c>
      <c r="C335" s="3">
        <f>IFERROR(VLOOKUP($A335,'Perfil de Riesgo '!$A$3:$H$2025,3,FALSE),0)</f>
        <v>0</v>
      </c>
      <c r="D335" s="3">
        <f>IFERROR(VLOOKUP($A335,'Perfil de Riesgo '!$A$3:$H$2025,4,FALSE),0)</f>
        <v>0</v>
      </c>
      <c r="E335" s="3">
        <f>IFERROR(VLOOKUP($A335,'Perfil de Riesgo '!$A$3:$H$2025,5,FALSE),0)</f>
        <v>0</v>
      </c>
      <c r="F335" s="3">
        <f>IFERROR(VLOOKUP($A335,'Perfil de Riesgo '!$A$3:$H$2025,6,FALSE),0)</f>
        <v>0</v>
      </c>
      <c r="G335" s="3">
        <f>IFERROR(VLOOKUP($A335,'Perfil de Riesgo '!$A$3:$H$2025,7,FALSE),0)</f>
        <v>0</v>
      </c>
      <c r="H335" s="3">
        <f>IFERROR(VLOOKUP($A335,'Perfil de Riesgo '!$A$3:$H$2025,8,FALSE),0)</f>
        <v>0</v>
      </c>
    </row>
    <row r="336" spans="1:8" hidden="1" x14ac:dyDescent="0.25">
      <c r="A336" s="5">
        <v>144430</v>
      </c>
      <c r="B336" s="4" t="s">
        <v>1205</v>
      </c>
      <c r="C336" s="3">
        <f>IFERROR(VLOOKUP($A336,'Perfil de Riesgo '!$A$3:$H$2025,3,FALSE),0)</f>
        <v>0</v>
      </c>
      <c r="D336" s="3">
        <f>IFERROR(VLOOKUP($A336,'Perfil de Riesgo '!$A$3:$H$2025,4,FALSE),0)</f>
        <v>0</v>
      </c>
      <c r="E336" s="3">
        <f>IFERROR(VLOOKUP($A336,'Perfil de Riesgo '!$A$3:$H$2025,5,FALSE),0)</f>
        <v>0</v>
      </c>
      <c r="F336" s="3">
        <f>IFERROR(VLOOKUP($A336,'Perfil de Riesgo '!$A$3:$H$2025,6,FALSE),0)</f>
        <v>0</v>
      </c>
      <c r="G336" s="3">
        <f>IFERROR(VLOOKUP($A336,'Perfil de Riesgo '!$A$3:$H$2025,7,FALSE),0)</f>
        <v>0</v>
      </c>
      <c r="H336" s="3">
        <f>IFERROR(VLOOKUP($A336,'Perfil de Riesgo '!$A$3:$H$2025,8,FALSE),0)</f>
        <v>0</v>
      </c>
    </row>
    <row r="337" spans="1:8" x14ac:dyDescent="0.25">
      <c r="A337" s="5">
        <v>144500</v>
      </c>
      <c r="B337" s="4" t="s">
        <v>1239</v>
      </c>
      <c r="C337" s="3">
        <f>IFERROR(VLOOKUP($A337,'Perfil de Riesgo '!$A$3:$H$2025,3,FALSE),0)</f>
        <v>75396485</v>
      </c>
      <c r="D337" s="3">
        <f>IFERROR(VLOOKUP($A337,'Perfil de Riesgo '!$A$3:$H$2025,4,FALSE),0)</f>
        <v>61944525</v>
      </c>
      <c r="E337" s="3">
        <f>IFERROR(VLOOKUP($A337,'Perfil de Riesgo '!$A$3:$H$2025,5,FALSE),0)</f>
        <v>82298108</v>
      </c>
      <c r="F337" s="3">
        <f>IFERROR(VLOOKUP($A337,'Perfil de Riesgo '!$A$3:$H$2025,6,FALSE),0)</f>
        <v>27580188</v>
      </c>
      <c r="G337" s="3">
        <f>IFERROR(VLOOKUP($A337,'Perfil de Riesgo '!$A$3:$H$2025,7,FALSE),0)</f>
        <v>55093045</v>
      </c>
      <c r="H337" s="3">
        <f>IFERROR(VLOOKUP($A337,'Perfil de Riesgo '!$A$3:$H$2025,8,FALSE),0)</f>
        <v>76020760</v>
      </c>
    </row>
    <row r="338" spans="1:8" hidden="1" x14ac:dyDescent="0.25">
      <c r="A338" s="5">
        <v>144505</v>
      </c>
      <c r="B338" s="4" t="s">
        <v>1218</v>
      </c>
      <c r="C338" s="3">
        <f>IFERROR(VLOOKUP($A338,'Perfil de Riesgo '!$A$3:$H$2025,3,FALSE),0)</f>
        <v>0</v>
      </c>
      <c r="D338" s="3">
        <f>IFERROR(VLOOKUP($A338,'Perfil de Riesgo '!$A$3:$H$2025,4,FALSE),0)</f>
        <v>0</v>
      </c>
      <c r="E338" s="3">
        <f>IFERROR(VLOOKUP($A338,'Perfil de Riesgo '!$A$3:$H$2025,5,FALSE),0)</f>
        <v>0</v>
      </c>
      <c r="F338" s="3">
        <f>IFERROR(VLOOKUP($A338,'Perfil de Riesgo '!$A$3:$H$2025,6,FALSE),0)</f>
        <v>0</v>
      </c>
      <c r="G338" s="3">
        <f>IFERROR(VLOOKUP($A338,'Perfil de Riesgo '!$A$3:$H$2025,7,FALSE),0)</f>
        <v>0</v>
      </c>
      <c r="H338" s="3">
        <f>IFERROR(VLOOKUP($A338,'Perfil de Riesgo '!$A$3:$H$2025,8,FALSE),0)</f>
        <v>0</v>
      </c>
    </row>
    <row r="339" spans="1:8" x14ac:dyDescent="0.25">
      <c r="A339" s="5">
        <v>144510</v>
      </c>
      <c r="B339" s="4" t="s">
        <v>1217</v>
      </c>
      <c r="C339" s="3">
        <f>IFERROR(VLOOKUP($A339,'Perfil de Riesgo '!$A$3:$H$2025,3,FALSE),0)</f>
        <v>0</v>
      </c>
      <c r="D339" s="3">
        <f>IFERROR(VLOOKUP($A339,'Perfil de Riesgo '!$A$3:$H$2025,4,FALSE),0)</f>
        <v>0</v>
      </c>
      <c r="E339" s="3">
        <f>IFERROR(VLOOKUP($A339,'Perfil de Riesgo '!$A$3:$H$2025,5,FALSE),0)</f>
        <v>0</v>
      </c>
      <c r="F339" s="3">
        <f>IFERROR(VLOOKUP($A339,'Perfil de Riesgo '!$A$3:$H$2025,6,FALSE),0)</f>
        <v>0</v>
      </c>
      <c r="G339" s="3">
        <f>IFERROR(VLOOKUP($A339,'Perfil de Riesgo '!$A$3:$H$2025,7,FALSE),0)</f>
        <v>0</v>
      </c>
      <c r="H339" s="3">
        <f>IFERROR(VLOOKUP($A339,'Perfil de Riesgo '!$A$3:$H$2025,8,FALSE),0)</f>
        <v>0</v>
      </c>
    </row>
    <row r="340" spans="1:8" hidden="1" x14ac:dyDescent="0.25">
      <c r="A340" s="5">
        <v>144515</v>
      </c>
      <c r="B340" s="4" t="s">
        <v>1216</v>
      </c>
      <c r="C340" s="3">
        <f>IFERROR(VLOOKUP($A340,'Perfil de Riesgo '!$A$3:$H$2025,3,FALSE),0)</f>
        <v>405670</v>
      </c>
      <c r="D340" s="3">
        <f>IFERROR(VLOOKUP($A340,'Perfil de Riesgo '!$A$3:$H$2025,4,FALSE),0)</f>
        <v>0</v>
      </c>
      <c r="E340" s="3">
        <f>IFERROR(VLOOKUP($A340,'Perfil de Riesgo '!$A$3:$H$2025,5,FALSE),0)</f>
        <v>0</v>
      </c>
      <c r="F340" s="3">
        <f>IFERROR(VLOOKUP($A340,'Perfil de Riesgo '!$A$3:$H$2025,6,FALSE),0)</f>
        <v>0</v>
      </c>
      <c r="G340" s="3">
        <f>IFERROR(VLOOKUP($A340,'Perfil de Riesgo '!$A$3:$H$2025,7,FALSE),0)</f>
        <v>0</v>
      </c>
      <c r="H340" s="3">
        <f>IFERROR(VLOOKUP($A340,'Perfil de Riesgo '!$A$3:$H$2025,8,FALSE),0)</f>
        <v>211938</v>
      </c>
    </row>
    <row r="341" spans="1:8" x14ac:dyDescent="0.25">
      <c r="A341" s="5">
        <v>144520</v>
      </c>
      <c r="B341" s="4" t="s">
        <v>1215</v>
      </c>
      <c r="C341" s="3">
        <f>IFERROR(VLOOKUP($A341,'Perfil de Riesgo '!$A$3:$H$2025,3,FALSE),0)</f>
        <v>0</v>
      </c>
      <c r="D341" s="3">
        <f>IFERROR(VLOOKUP($A341,'Perfil de Riesgo '!$A$3:$H$2025,4,FALSE),0)</f>
        <v>78823</v>
      </c>
      <c r="E341" s="3">
        <f>IFERROR(VLOOKUP($A341,'Perfil de Riesgo '!$A$3:$H$2025,5,FALSE),0)</f>
        <v>740078</v>
      </c>
      <c r="F341" s="3">
        <f>IFERROR(VLOOKUP($A341,'Perfil de Riesgo '!$A$3:$H$2025,6,FALSE),0)</f>
        <v>2925730</v>
      </c>
      <c r="G341" s="3">
        <f>IFERROR(VLOOKUP($A341,'Perfil de Riesgo '!$A$3:$H$2025,7,FALSE),0)</f>
        <v>361643</v>
      </c>
      <c r="H341" s="3">
        <f>IFERROR(VLOOKUP($A341,'Perfil de Riesgo '!$A$3:$H$2025,8,FALSE),0)</f>
        <v>0</v>
      </c>
    </row>
    <row r="342" spans="1:8" hidden="1" x14ac:dyDescent="0.25">
      <c r="A342" s="5">
        <v>144525</v>
      </c>
      <c r="B342" s="4" t="s">
        <v>1214</v>
      </c>
      <c r="C342" s="3">
        <f>IFERROR(VLOOKUP($A342,'Perfil de Riesgo '!$A$3:$H$2025,3,FALSE),0)</f>
        <v>381136</v>
      </c>
      <c r="D342" s="3">
        <f>IFERROR(VLOOKUP($A342,'Perfil de Riesgo '!$A$3:$H$2025,4,FALSE),0)</f>
        <v>0</v>
      </c>
      <c r="E342" s="3">
        <f>IFERROR(VLOOKUP($A342,'Perfil de Riesgo '!$A$3:$H$2025,5,FALSE),0)</f>
        <v>0</v>
      </c>
      <c r="F342" s="3">
        <f>IFERROR(VLOOKUP($A342,'Perfil de Riesgo '!$A$3:$H$2025,6,FALSE),0)</f>
        <v>1659983</v>
      </c>
      <c r="G342" s="3">
        <f>IFERROR(VLOOKUP($A342,'Perfil de Riesgo '!$A$3:$H$2025,7,FALSE),0)</f>
        <v>0</v>
      </c>
      <c r="H342" s="3">
        <f>IFERROR(VLOOKUP($A342,'Perfil de Riesgo '!$A$3:$H$2025,8,FALSE),0)</f>
        <v>0</v>
      </c>
    </row>
    <row r="343" spans="1:8" x14ac:dyDescent="0.25">
      <c r="A343" s="5">
        <v>144530</v>
      </c>
      <c r="B343" s="4" t="s">
        <v>1213</v>
      </c>
      <c r="C343" s="3">
        <f>IFERROR(VLOOKUP($A343,'Perfil de Riesgo '!$A$3:$H$2025,3,FALSE),0)</f>
        <v>0</v>
      </c>
      <c r="D343" s="3">
        <f>IFERROR(VLOOKUP($A343,'Perfil de Riesgo '!$A$3:$H$2025,4,FALSE),0)</f>
        <v>723049</v>
      </c>
      <c r="E343" s="3">
        <f>IFERROR(VLOOKUP($A343,'Perfil de Riesgo '!$A$3:$H$2025,5,FALSE),0)</f>
        <v>2685489</v>
      </c>
      <c r="F343" s="3">
        <f>IFERROR(VLOOKUP($A343,'Perfil de Riesgo '!$A$3:$H$2025,6,FALSE),0)</f>
        <v>5618309</v>
      </c>
      <c r="G343" s="3">
        <f>IFERROR(VLOOKUP($A343,'Perfil de Riesgo '!$A$3:$H$2025,7,FALSE),0)</f>
        <v>3244905</v>
      </c>
      <c r="H343" s="3">
        <f>IFERROR(VLOOKUP($A343,'Perfil de Riesgo '!$A$3:$H$2025,8,FALSE),0)</f>
        <v>4406968</v>
      </c>
    </row>
    <row r="344" spans="1:8" hidden="1" x14ac:dyDescent="0.25">
      <c r="A344" s="5">
        <v>144535</v>
      </c>
      <c r="B344" s="4" t="s">
        <v>1212</v>
      </c>
      <c r="C344" s="3">
        <f>IFERROR(VLOOKUP($A344,'Perfil de Riesgo '!$A$3:$H$2025,3,FALSE),0)</f>
        <v>1945699</v>
      </c>
      <c r="D344" s="3">
        <f>IFERROR(VLOOKUP($A344,'Perfil de Riesgo '!$A$3:$H$2025,4,FALSE),0)</f>
        <v>0</v>
      </c>
      <c r="E344" s="3">
        <f>IFERROR(VLOOKUP($A344,'Perfil de Riesgo '!$A$3:$H$2025,5,FALSE),0)</f>
        <v>0</v>
      </c>
      <c r="F344" s="3">
        <f>IFERROR(VLOOKUP($A344,'Perfil de Riesgo '!$A$3:$H$2025,6,FALSE),0)</f>
        <v>0</v>
      </c>
      <c r="G344" s="3">
        <f>IFERROR(VLOOKUP($A344,'Perfil de Riesgo '!$A$3:$H$2025,7,FALSE),0)</f>
        <v>0</v>
      </c>
      <c r="H344" s="3">
        <f>IFERROR(VLOOKUP($A344,'Perfil de Riesgo '!$A$3:$H$2025,8,FALSE),0)</f>
        <v>10274991</v>
      </c>
    </row>
    <row r="345" spans="1:8" x14ac:dyDescent="0.25">
      <c r="A345" s="5">
        <v>144540</v>
      </c>
      <c r="B345" s="4" t="s">
        <v>1211</v>
      </c>
      <c r="C345" s="3">
        <f>IFERROR(VLOOKUP($A345,'Perfil de Riesgo '!$A$3:$H$2025,3,FALSE),0)</f>
        <v>0</v>
      </c>
      <c r="D345" s="3">
        <f>IFERROR(VLOOKUP($A345,'Perfil de Riesgo '!$A$3:$H$2025,4,FALSE),0)</f>
        <v>2611818</v>
      </c>
      <c r="E345" s="3">
        <f>IFERROR(VLOOKUP($A345,'Perfil de Riesgo '!$A$3:$H$2025,5,FALSE),0)</f>
        <v>10504487</v>
      </c>
      <c r="F345" s="3">
        <f>IFERROR(VLOOKUP($A345,'Perfil de Riesgo '!$A$3:$H$2025,6,FALSE),0)</f>
        <v>3039857</v>
      </c>
      <c r="G345" s="3">
        <f>IFERROR(VLOOKUP($A345,'Perfil de Riesgo '!$A$3:$H$2025,7,FALSE),0)</f>
        <v>8241269</v>
      </c>
      <c r="H345" s="3">
        <f>IFERROR(VLOOKUP($A345,'Perfil de Riesgo '!$A$3:$H$2025,8,FALSE),0)</f>
        <v>0</v>
      </c>
    </row>
    <row r="346" spans="1:8" hidden="1" x14ac:dyDescent="0.25">
      <c r="A346" s="5">
        <v>144545</v>
      </c>
      <c r="B346" s="4" t="s">
        <v>1210</v>
      </c>
      <c r="C346" s="3">
        <f>IFERROR(VLOOKUP($A346,'Perfil de Riesgo '!$A$3:$H$2025,3,FALSE),0)</f>
        <v>72663980</v>
      </c>
      <c r="D346" s="3">
        <f>IFERROR(VLOOKUP($A346,'Perfil de Riesgo '!$A$3:$H$2025,4,FALSE),0)</f>
        <v>0</v>
      </c>
      <c r="E346" s="3">
        <f>IFERROR(VLOOKUP($A346,'Perfil de Riesgo '!$A$3:$H$2025,5,FALSE),0)</f>
        <v>0</v>
      </c>
      <c r="F346" s="3">
        <f>IFERROR(VLOOKUP($A346,'Perfil de Riesgo '!$A$3:$H$2025,6,FALSE),0)</f>
        <v>0</v>
      </c>
      <c r="G346" s="3">
        <f>IFERROR(VLOOKUP($A346,'Perfil de Riesgo '!$A$3:$H$2025,7,FALSE),0)</f>
        <v>0</v>
      </c>
      <c r="H346" s="3">
        <f>IFERROR(VLOOKUP($A346,'Perfil de Riesgo '!$A$3:$H$2025,8,FALSE),0)</f>
        <v>61126863</v>
      </c>
    </row>
    <row r="347" spans="1:8" x14ac:dyDescent="0.25">
      <c r="A347" s="5">
        <v>144550</v>
      </c>
      <c r="B347" s="4" t="s">
        <v>1209</v>
      </c>
      <c r="C347" s="3">
        <f>IFERROR(VLOOKUP($A347,'Perfil de Riesgo '!$A$3:$H$2025,3,FALSE),0)</f>
        <v>0</v>
      </c>
      <c r="D347" s="3">
        <f>IFERROR(VLOOKUP($A347,'Perfil de Riesgo '!$A$3:$H$2025,4,FALSE),0)</f>
        <v>58530835</v>
      </c>
      <c r="E347" s="3">
        <f>IFERROR(VLOOKUP($A347,'Perfil de Riesgo '!$A$3:$H$2025,5,FALSE),0)</f>
        <v>68368054</v>
      </c>
      <c r="F347" s="3">
        <f>IFERROR(VLOOKUP($A347,'Perfil de Riesgo '!$A$3:$H$2025,6,FALSE),0)</f>
        <v>14336309</v>
      </c>
      <c r="G347" s="3">
        <f>IFERROR(VLOOKUP($A347,'Perfil de Riesgo '!$A$3:$H$2025,7,FALSE),0)</f>
        <v>43245228</v>
      </c>
      <c r="H347" s="3">
        <f>IFERROR(VLOOKUP($A347,'Perfil de Riesgo '!$A$3:$H$2025,8,FALSE),0)</f>
        <v>0</v>
      </c>
    </row>
    <row r="348" spans="1:8" x14ac:dyDescent="0.25">
      <c r="A348" s="5">
        <v>144600</v>
      </c>
      <c r="B348" s="4" t="s">
        <v>1238</v>
      </c>
      <c r="C348" s="3">
        <f>IFERROR(VLOOKUP($A348,'Perfil de Riesgo '!$A$3:$H$2025,3,FALSE),0)</f>
        <v>3069249</v>
      </c>
      <c r="D348" s="3">
        <f>IFERROR(VLOOKUP($A348,'Perfil de Riesgo '!$A$3:$H$2025,4,FALSE),0)</f>
        <v>2890629</v>
      </c>
      <c r="E348" s="3">
        <f>IFERROR(VLOOKUP($A348,'Perfil de Riesgo '!$A$3:$H$2025,5,FALSE),0)</f>
        <v>5278440</v>
      </c>
      <c r="F348" s="3">
        <f>IFERROR(VLOOKUP($A348,'Perfil de Riesgo '!$A$3:$H$2025,6,FALSE),0)</f>
        <v>1915058</v>
      </c>
      <c r="G348" s="3">
        <f>IFERROR(VLOOKUP($A348,'Perfil de Riesgo '!$A$3:$H$2025,7,FALSE),0)</f>
        <v>5618806</v>
      </c>
      <c r="H348" s="3">
        <f>IFERROR(VLOOKUP($A348,'Perfil de Riesgo '!$A$3:$H$2025,8,FALSE),0)</f>
        <v>6471591</v>
      </c>
    </row>
    <row r="349" spans="1:8" hidden="1" x14ac:dyDescent="0.25">
      <c r="A349" s="5">
        <v>144605</v>
      </c>
      <c r="B349" s="4" t="s">
        <v>1172</v>
      </c>
      <c r="C349" s="3">
        <f>IFERROR(VLOOKUP($A349,'Perfil de Riesgo '!$A$3:$H$2025,3,FALSE),0)</f>
        <v>0</v>
      </c>
      <c r="D349" s="3">
        <f>IFERROR(VLOOKUP($A349,'Perfil de Riesgo '!$A$3:$H$2025,4,FALSE),0)</f>
        <v>0</v>
      </c>
      <c r="E349" s="3">
        <f>IFERROR(VLOOKUP($A349,'Perfil de Riesgo '!$A$3:$H$2025,5,FALSE),0)</f>
        <v>0</v>
      </c>
      <c r="F349" s="3">
        <f>IFERROR(VLOOKUP($A349,'Perfil de Riesgo '!$A$3:$H$2025,6,FALSE),0)</f>
        <v>0</v>
      </c>
      <c r="G349" s="3">
        <f>IFERROR(VLOOKUP($A349,'Perfil de Riesgo '!$A$3:$H$2025,7,FALSE),0)</f>
        <v>0</v>
      </c>
      <c r="H349" s="3">
        <f>IFERROR(VLOOKUP($A349,'Perfil de Riesgo '!$A$3:$H$2025,8,FALSE),0)</f>
        <v>0</v>
      </c>
    </row>
    <row r="350" spans="1:8" hidden="1" x14ac:dyDescent="0.25">
      <c r="A350" s="5">
        <v>144610</v>
      </c>
      <c r="B350" s="4" t="s">
        <v>1171</v>
      </c>
      <c r="C350" s="3">
        <f>IFERROR(VLOOKUP($A350,'Perfil de Riesgo '!$A$3:$H$2025,3,FALSE),0)</f>
        <v>0</v>
      </c>
      <c r="D350" s="3">
        <f>IFERROR(VLOOKUP($A350,'Perfil de Riesgo '!$A$3:$H$2025,4,FALSE),0)</f>
        <v>0</v>
      </c>
      <c r="E350" s="3">
        <f>IFERROR(VLOOKUP($A350,'Perfil de Riesgo '!$A$3:$H$2025,5,FALSE),0)</f>
        <v>0</v>
      </c>
      <c r="F350" s="3">
        <f>IFERROR(VLOOKUP($A350,'Perfil de Riesgo '!$A$3:$H$2025,6,FALSE),0)</f>
        <v>0</v>
      </c>
      <c r="G350" s="3">
        <f>IFERROR(VLOOKUP($A350,'Perfil de Riesgo '!$A$3:$H$2025,7,FALSE),0)</f>
        <v>0</v>
      </c>
      <c r="H350" s="3">
        <f>IFERROR(VLOOKUP($A350,'Perfil de Riesgo '!$A$3:$H$2025,8,FALSE),0)</f>
        <v>0</v>
      </c>
    </row>
    <row r="351" spans="1:8" x14ac:dyDescent="0.25">
      <c r="A351" s="5">
        <v>144615</v>
      </c>
      <c r="B351" s="4" t="s">
        <v>1170</v>
      </c>
      <c r="C351" s="3">
        <f>IFERROR(VLOOKUP($A351,'Perfil de Riesgo '!$A$3:$H$2025,3,FALSE),0)</f>
        <v>92428</v>
      </c>
      <c r="D351" s="3">
        <f>IFERROR(VLOOKUP($A351,'Perfil de Riesgo '!$A$3:$H$2025,4,FALSE),0)</f>
        <v>213840</v>
      </c>
      <c r="E351" s="3">
        <f>IFERROR(VLOOKUP($A351,'Perfil de Riesgo '!$A$3:$H$2025,5,FALSE),0)</f>
        <v>816810</v>
      </c>
      <c r="F351" s="3">
        <f>IFERROR(VLOOKUP($A351,'Perfil de Riesgo '!$A$3:$H$2025,6,FALSE),0)</f>
        <v>865566</v>
      </c>
      <c r="G351" s="3">
        <f>IFERROR(VLOOKUP($A351,'Perfil de Riesgo '!$A$3:$H$2025,7,FALSE),0)</f>
        <v>1223501</v>
      </c>
      <c r="H351" s="3">
        <f>IFERROR(VLOOKUP($A351,'Perfil de Riesgo '!$A$3:$H$2025,8,FALSE),0)</f>
        <v>1578605</v>
      </c>
    </row>
    <row r="352" spans="1:8" x14ac:dyDescent="0.25">
      <c r="A352" s="5">
        <v>144620</v>
      </c>
      <c r="B352" s="4" t="s">
        <v>1169</v>
      </c>
      <c r="C352" s="3">
        <f>IFERROR(VLOOKUP($A352,'Perfil de Riesgo '!$A$3:$H$2025,3,FALSE),0)</f>
        <v>186053</v>
      </c>
      <c r="D352" s="3">
        <f>IFERROR(VLOOKUP($A352,'Perfil de Riesgo '!$A$3:$H$2025,4,FALSE),0)</f>
        <v>338433</v>
      </c>
      <c r="E352" s="3">
        <f>IFERROR(VLOOKUP($A352,'Perfil de Riesgo '!$A$3:$H$2025,5,FALSE),0)</f>
        <v>1720006</v>
      </c>
      <c r="F352" s="3">
        <f>IFERROR(VLOOKUP($A352,'Perfil de Riesgo '!$A$3:$H$2025,6,FALSE),0)</f>
        <v>387412</v>
      </c>
      <c r="G352" s="3">
        <f>IFERROR(VLOOKUP($A352,'Perfil de Riesgo '!$A$3:$H$2025,7,FALSE),0)</f>
        <v>1642510</v>
      </c>
      <c r="H352" s="3">
        <f>IFERROR(VLOOKUP($A352,'Perfil de Riesgo '!$A$3:$H$2025,8,FALSE),0)</f>
        <v>1888207</v>
      </c>
    </row>
    <row r="353" spans="1:8" x14ac:dyDescent="0.25">
      <c r="A353" s="5">
        <v>144625</v>
      </c>
      <c r="B353" s="4" t="s">
        <v>1168</v>
      </c>
      <c r="C353" s="3">
        <f>IFERROR(VLOOKUP($A353,'Perfil de Riesgo '!$A$3:$H$2025,3,FALSE),0)</f>
        <v>2790768</v>
      </c>
      <c r="D353" s="3">
        <f>IFERROR(VLOOKUP($A353,'Perfil de Riesgo '!$A$3:$H$2025,4,FALSE),0)</f>
        <v>2338356</v>
      </c>
      <c r="E353" s="3">
        <f>IFERROR(VLOOKUP($A353,'Perfil de Riesgo '!$A$3:$H$2025,5,FALSE),0)</f>
        <v>2741624</v>
      </c>
      <c r="F353" s="3">
        <f>IFERROR(VLOOKUP($A353,'Perfil de Riesgo '!$A$3:$H$2025,6,FALSE),0)</f>
        <v>662080</v>
      </c>
      <c r="G353" s="3">
        <f>IFERROR(VLOOKUP($A353,'Perfil de Riesgo '!$A$3:$H$2025,7,FALSE),0)</f>
        <v>2752795</v>
      </c>
      <c r="H353" s="3">
        <f>IFERROR(VLOOKUP($A353,'Perfil de Riesgo '!$A$3:$H$2025,8,FALSE),0)</f>
        <v>3004779</v>
      </c>
    </row>
    <row r="354" spans="1:8" hidden="1" x14ac:dyDescent="0.25">
      <c r="A354" s="5">
        <v>144630</v>
      </c>
      <c r="B354" s="4" t="s">
        <v>1207</v>
      </c>
      <c r="C354" s="3">
        <f>IFERROR(VLOOKUP($A354,'Perfil de Riesgo '!$A$3:$H$2025,3,FALSE),0)</f>
        <v>0</v>
      </c>
      <c r="D354" s="3">
        <f>IFERROR(VLOOKUP($A354,'Perfil de Riesgo '!$A$3:$H$2025,4,FALSE),0)</f>
        <v>0</v>
      </c>
      <c r="E354" s="3">
        <f>IFERROR(VLOOKUP($A354,'Perfil de Riesgo '!$A$3:$H$2025,5,FALSE),0)</f>
        <v>0</v>
      </c>
      <c r="F354" s="3">
        <f>IFERROR(VLOOKUP($A354,'Perfil de Riesgo '!$A$3:$H$2025,6,FALSE),0)</f>
        <v>0</v>
      </c>
      <c r="G354" s="3">
        <f>IFERROR(VLOOKUP($A354,'Perfil de Riesgo '!$A$3:$H$2025,7,FALSE),0)</f>
        <v>0</v>
      </c>
      <c r="H354" s="3">
        <f>IFERROR(VLOOKUP($A354,'Perfil de Riesgo '!$A$3:$H$2025,8,FALSE),0)</f>
        <v>0</v>
      </c>
    </row>
    <row r="355" spans="1:8" hidden="1" x14ac:dyDescent="0.25">
      <c r="A355" s="5">
        <v>144700</v>
      </c>
      <c r="B355" s="4" t="s">
        <v>1237</v>
      </c>
      <c r="C355" s="3">
        <f>IFERROR(VLOOKUP($A355,'Perfil de Riesgo '!$A$3:$H$2025,3,FALSE),0)</f>
        <v>0</v>
      </c>
      <c r="D355" s="3">
        <f>IFERROR(VLOOKUP($A355,'Perfil de Riesgo '!$A$3:$H$2025,4,FALSE),0)</f>
        <v>0</v>
      </c>
      <c r="E355" s="3">
        <f>IFERROR(VLOOKUP($A355,'Perfil de Riesgo '!$A$3:$H$2025,5,FALSE),0)</f>
        <v>0</v>
      </c>
      <c r="F355" s="3">
        <f>IFERROR(VLOOKUP($A355,'Perfil de Riesgo '!$A$3:$H$2025,6,FALSE),0)</f>
        <v>0</v>
      </c>
      <c r="G355" s="3">
        <f>IFERROR(VLOOKUP($A355,'Perfil de Riesgo '!$A$3:$H$2025,7,FALSE),0)</f>
        <v>0</v>
      </c>
      <c r="H355" s="3">
        <f>IFERROR(VLOOKUP($A355,'Perfil de Riesgo '!$A$3:$H$2025,8,FALSE),0)</f>
        <v>0</v>
      </c>
    </row>
    <row r="356" spans="1:8" hidden="1" x14ac:dyDescent="0.25">
      <c r="A356" s="5">
        <v>144705</v>
      </c>
      <c r="B356" s="4" t="s">
        <v>1172</v>
      </c>
      <c r="C356" s="3">
        <f>IFERROR(VLOOKUP($A356,'Perfil de Riesgo '!$A$3:$H$2025,3,FALSE),0)</f>
        <v>0</v>
      </c>
      <c r="D356" s="3">
        <f>IFERROR(VLOOKUP($A356,'Perfil de Riesgo '!$A$3:$H$2025,4,FALSE),0)</f>
        <v>0</v>
      </c>
      <c r="E356" s="3">
        <f>IFERROR(VLOOKUP($A356,'Perfil de Riesgo '!$A$3:$H$2025,5,FALSE),0)</f>
        <v>0</v>
      </c>
      <c r="F356" s="3">
        <f>IFERROR(VLOOKUP($A356,'Perfil de Riesgo '!$A$3:$H$2025,6,FALSE),0)</f>
        <v>0</v>
      </c>
      <c r="G356" s="3">
        <f>IFERROR(VLOOKUP($A356,'Perfil de Riesgo '!$A$3:$H$2025,7,FALSE),0)</f>
        <v>0</v>
      </c>
      <c r="H356" s="3">
        <f>IFERROR(VLOOKUP($A356,'Perfil de Riesgo '!$A$3:$H$2025,8,FALSE),0)</f>
        <v>0</v>
      </c>
    </row>
    <row r="357" spans="1:8" hidden="1" x14ac:dyDescent="0.25">
      <c r="A357" s="5">
        <v>144710</v>
      </c>
      <c r="B357" s="4" t="s">
        <v>1171</v>
      </c>
      <c r="C357" s="3">
        <f>IFERROR(VLOOKUP($A357,'Perfil de Riesgo '!$A$3:$H$2025,3,FALSE),0)</f>
        <v>0</v>
      </c>
      <c r="D357" s="3">
        <f>IFERROR(VLOOKUP($A357,'Perfil de Riesgo '!$A$3:$H$2025,4,FALSE),0)</f>
        <v>0</v>
      </c>
      <c r="E357" s="3">
        <f>IFERROR(VLOOKUP($A357,'Perfil de Riesgo '!$A$3:$H$2025,5,FALSE),0)</f>
        <v>0</v>
      </c>
      <c r="F357" s="3">
        <f>IFERROR(VLOOKUP($A357,'Perfil de Riesgo '!$A$3:$H$2025,6,FALSE),0)</f>
        <v>0</v>
      </c>
      <c r="G357" s="3">
        <f>IFERROR(VLOOKUP($A357,'Perfil de Riesgo '!$A$3:$H$2025,7,FALSE),0)</f>
        <v>0</v>
      </c>
      <c r="H357" s="3">
        <f>IFERROR(VLOOKUP($A357,'Perfil de Riesgo '!$A$3:$H$2025,8,FALSE),0)</f>
        <v>0</v>
      </c>
    </row>
    <row r="358" spans="1:8" hidden="1" x14ac:dyDescent="0.25">
      <c r="A358" s="5">
        <v>144715</v>
      </c>
      <c r="B358" s="4" t="s">
        <v>1170</v>
      </c>
      <c r="C358" s="3">
        <f>IFERROR(VLOOKUP($A358,'Perfil de Riesgo '!$A$3:$H$2025,3,FALSE),0)</f>
        <v>0</v>
      </c>
      <c r="D358" s="3">
        <f>IFERROR(VLOOKUP($A358,'Perfil de Riesgo '!$A$3:$H$2025,4,FALSE),0)</f>
        <v>0</v>
      </c>
      <c r="E358" s="3">
        <f>IFERROR(VLOOKUP($A358,'Perfil de Riesgo '!$A$3:$H$2025,5,FALSE),0)</f>
        <v>0</v>
      </c>
      <c r="F358" s="3">
        <f>IFERROR(VLOOKUP($A358,'Perfil de Riesgo '!$A$3:$H$2025,6,FALSE),0)</f>
        <v>0</v>
      </c>
      <c r="G358" s="3">
        <f>IFERROR(VLOOKUP($A358,'Perfil de Riesgo '!$A$3:$H$2025,7,FALSE),0)</f>
        <v>0</v>
      </c>
      <c r="H358" s="3">
        <f>IFERROR(VLOOKUP($A358,'Perfil de Riesgo '!$A$3:$H$2025,8,FALSE),0)</f>
        <v>0</v>
      </c>
    </row>
    <row r="359" spans="1:8" hidden="1" x14ac:dyDescent="0.25">
      <c r="A359" s="5">
        <v>144720</v>
      </c>
      <c r="B359" s="4" t="s">
        <v>1169</v>
      </c>
      <c r="C359" s="3">
        <f>IFERROR(VLOOKUP($A359,'Perfil de Riesgo '!$A$3:$H$2025,3,FALSE),0)</f>
        <v>0</v>
      </c>
      <c r="D359" s="3">
        <f>IFERROR(VLOOKUP($A359,'Perfil de Riesgo '!$A$3:$H$2025,4,FALSE),0)</f>
        <v>0</v>
      </c>
      <c r="E359" s="3">
        <f>IFERROR(VLOOKUP($A359,'Perfil de Riesgo '!$A$3:$H$2025,5,FALSE),0)</f>
        <v>0</v>
      </c>
      <c r="F359" s="3">
        <f>IFERROR(VLOOKUP($A359,'Perfil de Riesgo '!$A$3:$H$2025,6,FALSE),0)</f>
        <v>0</v>
      </c>
      <c r="G359" s="3">
        <f>IFERROR(VLOOKUP($A359,'Perfil de Riesgo '!$A$3:$H$2025,7,FALSE),0)</f>
        <v>0</v>
      </c>
      <c r="H359" s="3">
        <f>IFERROR(VLOOKUP($A359,'Perfil de Riesgo '!$A$3:$H$2025,8,FALSE),0)</f>
        <v>0</v>
      </c>
    </row>
    <row r="360" spans="1:8" hidden="1" x14ac:dyDescent="0.25">
      <c r="A360" s="5">
        <v>144725</v>
      </c>
      <c r="B360" s="4" t="s">
        <v>1168</v>
      </c>
      <c r="C360" s="3">
        <f>IFERROR(VLOOKUP($A360,'Perfil de Riesgo '!$A$3:$H$2025,3,FALSE),0)</f>
        <v>0</v>
      </c>
      <c r="D360" s="3">
        <f>IFERROR(VLOOKUP($A360,'Perfil de Riesgo '!$A$3:$H$2025,4,FALSE),0)</f>
        <v>0</v>
      </c>
      <c r="E360" s="3">
        <f>IFERROR(VLOOKUP($A360,'Perfil de Riesgo '!$A$3:$H$2025,5,FALSE),0)</f>
        <v>0</v>
      </c>
      <c r="F360" s="3">
        <f>IFERROR(VLOOKUP($A360,'Perfil de Riesgo '!$A$3:$H$2025,6,FALSE),0)</f>
        <v>0</v>
      </c>
      <c r="G360" s="3">
        <f>IFERROR(VLOOKUP($A360,'Perfil de Riesgo '!$A$3:$H$2025,7,FALSE),0)</f>
        <v>0</v>
      </c>
      <c r="H360" s="3">
        <f>IFERROR(VLOOKUP($A360,'Perfil de Riesgo '!$A$3:$H$2025,8,FALSE),0)</f>
        <v>0</v>
      </c>
    </row>
    <row r="361" spans="1:8" hidden="1" x14ac:dyDescent="0.25">
      <c r="A361" s="5">
        <v>144730</v>
      </c>
      <c r="B361" s="4" t="s">
        <v>1205</v>
      </c>
      <c r="C361" s="3">
        <f>IFERROR(VLOOKUP($A361,'Perfil de Riesgo '!$A$3:$H$2025,3,FALSE),0)</f>
        <v>0</v>
      </c>
      <c r="D361" s="3">
        <f>IFERROR(VLOOKUP($A361,'Perfil de Riesgo '!$A$3:$H$2025,4,FALSE),0)</f>
        <v>0</v>
      </c>
      <c r="E361" s="3">
        <f>IFERROR(VLOOKUP($A361,'Perfil de Riesgo '!$A$3:$H$2025,5,FALSE),0)</f>
        <v>0</v>
      </c>
      <c r="F361" s="3">
        <f>IFERROR(VLOOKUP($A361,'Perfil de Riesgo '!$A$3:$H$2025,6,FALSE),0)</f>
        <v>0</v>
      </c>
      <c r="G361" s="3">
        <f>IFERROR(VLOOKUP($A361,'Perfil de Riesgo '!$A$3:$H$2025,7,FALSE),0)</f>
        <v>0</v>
      </c>
      <c r="H361" s="3">
        <f>IFERROR(VLOOKUP($A361,'Perfil de Riesgo '!$A$3:$H$2025,8,FALSE),0)</f>
        <v>0</v>
      </c>
    </row>
    <row r="362" spans="1:8" hidden="1" x14ac:dyDescent="0.25">
      <c r="A362" s="5">
        <v>144800</v>
      </c>
      <c r="B362" s="4" t="s">
        <v>1236</v>
      </c>
      <c r="C362" s="3">
        <f>IFERROR(VLOOKUP($A362,'Perfil de Riesgo '!$A$3:$H$2025,3,FALSE),0)</f>
        <v>0</v>
      </c>
      <c r="D362" s="3">
        <f>IFERROR(VLOOKUP($A362,'Perfil de Riesgo '!$A$3:$H$2025,4,FALSE),0)</f>
        <v>0</v>
      </c>
      <c r="E362" s="3">
        <f>IFERROR(VLOOKUP($A362,'Perfil de Riesgo '!$A$3:$H$2025,5,FALSE),0)</f>
        <v>0</v>
      </c>
      <c r="F362" s="3">
        <f>IFERROR(VLOOKUP($A362,'Perfil de Riesgo '!$A$3:$H$2025,6,FALSE),0)</f>
        <v>0</v>
      </c>
      <c r="G362" s="3">
        <f>IFERROR(VLOOKUP($A362,'Perfil de Riesgo '!$A$3:$H$2025,7,FALSE),0)</f>
        <v>0</v>
      </c>
      <c r="H362" s="3">
        <f>IFERROR(VLOOKUP($A362,'Perfil de Riesgo '!$A$3:$H$2025,8,FALSE),0)</f>
        <v>0</v>
      </c>
    </row>
    <row r="363" spans="1:8" hidden="1" x14ac:dyDescent="0.25">
      <c r="A363" s="5">
        <v>144805</v>
      </c>
      <c r="B363" s="4" t="s">
        <v>1172</v>
      </c>
      <c r="C363" s="3">
        <f>IFERROR(VLOOKUP($A363,'Perfil de Riesgo '!$A$3:$H$2025,3,FALSE),0)</f>
        <v>0</v>
      </c>
      <c r="D363" s="3">
        <f>IFERROR(VLOOKUP($A363,'Perfil de Riesgo '!$A$3:$H$2025,4,FALSE),0)</f>
        <v>0</v>
      </c>
      <c r="E363" s="3">
        <f>IFERROR(VLOOKUP($A363,'Perfil de Riesgo '!$A$3:$H$2025,5,FALSE),0)</f>
        <v>0</v>
      </c>
      <c r="F363" s="3">
        <f>IFERROR(VLOOKUP($A363,'Perfil de Riesgo '!$A$3:$H$2025,6,FALSE),0)</f>
        <v>0</v>
      </c>
      <c r="G363" s="3">
        <f>IFERROR(VLOOKUP($A363,'Perfil de Riesgo '!$A$3:$H$2025,7,FALSE),0)</f>
        <v>0</v>
      </c>
      <c r="H363" s="3">
        <f>IFERROR(VLOOKUP($A363,'Perfil de Riesgo '!$A$3:$H$2025,8,FALSE),0)</f>
        <v>0</v>
      </c>
    </row>
    <row r="364" spans="1:8" hidden="1" x14ac:dyDescent="0.25">
      <c r="A364" s="5">
        <v>144810</v>
      </c>
      <c r="B364" s="4" t="s">
        <v>1171</v>
      </c>
      <c r="C364" s="3">
        <f>IFERROR(VLOOKUP($A364,'Perfil de Riesgo '!$A$3:$H$2025,3,FALSE),0)</f>
        <v>0</v>
      </c>
      <c r="D364" s="3">
        <f>IFERROR(VLOOKUP($A364,'Perfil de Riesgo '!$A$3:$H$2025,4,FALSE),0)</f>
        <v>0</v>
      </c>
      <c r="E364" s="3">
        <f>IFERROR(VLOOKUP($A364,'Perfil de Riesgo '!$A$3:$H$2025,5,FALSE),0)</f>
        <v>0</v>
      </c>
      <c r="F364" s="3">
        <f>IFERROR(VLOOKUP($A364,'Perfil de Riesgo '!$A$3:$H$2025,6,FALSE),0)</f>
        <v>0</v>
      </c>
      <c r="G364" s="3">
        <f>IFERROR(VLOOKUP($A364,'Perfil de Riesgo '!$A$3:$H$2025,7,FALSE),0)</f>
        <v>0</v>
      </c>
      <c r="H364" s="3">
        <f>IFERROR(VLOOKUP($A364,'Perfil de Riesgo '!$A$3:$H$2025,8,FALSE),0)</f>
        <v>0</v>
      </c>
    </row>
    <row r="365" spans="1:8" hidden="1" x14ac:dyDescent="0.25">
      <c r="A365" s="5">
        <v>144815</v>
      </c>
      <c r="B365" s="4" t="s">
        <v>1170</v>
      </c>
      <c r="C365" s="3">
        <f>IFERROR(VLOOKUP($A365,'Perfil de Riesgo '!$A$3:$H$2025,3,FALSE),0)</f>
        <v>0</v>
      </c>
      <c r="D365" s="3">
        <f>IFERROR(VLOOKUP($A365,'Perfil de Riesgo '!$A$3:$H$2025,4,FALSE),0)</f>
        <v>0</v>
      </c>
      <c r="E365" s="3">
        <f>IFERROR(VLOOKUP($A365,'Perfil de Riesgo '!$A$3:$H$2025,5,FALSE),0)</f>
        <v>0</v>
      </c>
      <c r="F365" s="3">
        <f>IFERROR(VLOOKUP($A365,'Perfil de Riesgo '!$A$3:$H$2025,6,FALSE),0)</f>
        <v>0</v>
      </c>
      <c r="G365" s="3">
        <f>IFERROR(VLOOKUP($A365,'Perfil de Riesgo '!$A$3:$H$2025,7,FALSE),0)</f>
        <v>0</v>
      </c>
      <c r="H365" s="3">
        <f>IFERROR(VLOOKUP($A365,'Perfil de Riesgo '!$A$3:$H$2025,8,FALSE),0)</f>
        <v>0</v>
      </c>
    </row>
    <row r="366" spans="1:8" hidden="1" x14ac:dyDescent="0.25">
      <c r="A366" s="5">
        <v>144820</v>
      </c>
      <c r="B366" s="4" t="s">
        <v>1169</v>
      </c>
      <c r="C366" s="3">
        <f>IFERROR(VLOOKUP($A366,'Perfil de Riesgo '!$A$3:$H$2025,3,FALSE),0)</f>
        <v>0</v>
      </c>
      <c r="D366" s="3">
        <f>IFERROR(VLOOKUP($A366,'Perfil de Riesgo '!$A$3:$H$2025,4,FALSE),0)</f>
        <v>0</v>
      </c>
      <c r="E366" s="3">
        <f>IFERROR(VLOOKUP($A366,'Perfil de Riesgo '!$A$3:$H$2025,5,FALSE),0)</f>
        <v>0</v>
      </c>
      <c r="F366" s="3">
        <f>IFERROR(VLOOKUP($A366,'Perfil de Riesgo '!$A$3:$H$2025,6,FALSE),0)</f>
        <v>0</v>
      </c>
      <c r="G366" s="3">
        <f>IFERROR(VLOOKUP($A366,'Perfil de Riesgo '!$A$3:$H$2025,7,FALSE),0)</f>
        <v>0</v>
      </c>
      <c r="H366" s="3">
        <f>IFERROR(VLOOKUP($A366,'Perfil de Riesgo '!$A$3:$H$2025,8,FALSE),0)</f>
        <v>0</v>
      </c>
    </row>
    <row r="367" spans="1:8" hidden="1" x14ac:dyDescent="0.25">
      <c r="A367" s="5">
        <v>144825</v>
      </c>
      <c r="B367" s="4" t="s">
        <v>1168</v>
      </c>
      <c r="C367" s="3">
        <f>IFERROR(VLOOKUP($A367,'Perfil de Riesgo '!$A$3:$H$2025,3,FALSE),0)</f>
        <v>0</v>
      </c>
      <c r="D367" s="3">
        <f>IFERROR(VLOOKUP($A367,'Perfil de Riesgo '!$A$3:$H$2025,4,FALSE),0)</f>
        <v>0</v>
      </c>
      <c r="E367" s="3">
        <f>IFERROR(VLOOKUP($A367,'Perfil de Riesgo '!$A$3:$H$2025,5,FALSE),0)</f>
        <v>0</v>
      </c>
      <c r="F367" s="3">
        <f>IFERROR(VLOOKUP($A367,'Perfil de Riesgo '!$A$3:$H$2025,6,FALSE),0)</f>
        <v>0</v>
      </c>
      <c r="G367" s="3">
        <f>IFERROR(VLOOKUP($A367,'Perfil de Riesgo '!$A$3:$H$2025,7,FALSE),0)</f>
        <v>0</v>
      </c>
      <c r="H367" s="3">
        <f>IFERROR(VLOOKUP($A367,'Perfil de Riesgo '!$A$3:$H$2025,8,FALSE),0)</f>
        <v>0</v>
      </c>
    </row>
    <row r="368" spans="1:8" hidden="1" x14ac:dyDescent="0.25">
      <c r="A368" s="5">
        <v>144900</v>
      </c>
      <c r="B368" s="4" t="s">
        <v>1235</v>
      </c>
      <c r="C368" s="3">
        <f>IFERROR(VLOOKUP($A368,'Perfil de Riesgo '!$A$3:$H$2025,3,FALSE),0)</f>
        <v>0</v>
      </c>
      <c r="D368" s="3">
        <f>IFERROR(VLOOKUP($A368,'Perfil de Riesgo '!$A$3:$H$2025,4,FALSE),0)</f>
        <v>0</v>
      </c>
      <c r="E368" s="3">
        <f>IFERROR(VLOOKUP($A368,'Perfil de Riesgo '!$A$3:$H$2025,5,FALSE),0)</f>
        <v>0</v>
      </c>
      <c r="F368" s="3">
        <f>IFERROR(VLOOKUP($A368,'Perfil de Riesgo '!$A$3:$H$2025,6,FALSE),0)</f>
        <v>0</v>
      </c>
      <c r="G368" s="3">
        <f>IFERROR(VLOOKUP($A368,'Perfil de Riesgo '!$A$3:$H$2025,7,FALSE),0)</f>
        <v>0</v>
      </c>
      <c r="H368" s="3">
        <f>IFERROR(VLOOKUP($A368,'Perfil de Riesgo '!$A$3:$H$2025,8,FALSE),0)</f>
        <v>0</v>
      </c>
    </row>
    <row r="369" spans="1:8" hidden="1" x14ac:dyDescent="0.25">
      <c r="A369" s="5">
        <v>144905</v>
      </c>
      <c r="B369" s="4" t="s">
        <v>1172</v>
      </c>
      <c r="C369" s="3">
        <f>IFERROR(VLOOKUP($A369,'Perfil de Riesgo '!$A$3:$H$2025,3,FALSE),0)</f>
        <v>0</v>
      </c>
      <c r="D369" s="3">
        <f>IFERROR(VLOOKUP($A369,'Perfil de Riesgo '!$A$3:$H$2025,4,FALSE),0)</f>
        <v>0</v>
      </c>
      <c r="E369" s="3">
        <f>IFERROR(VLOOKUP($A369,'Perfil de Riesgo '!$A$3:$H$2025,5,FALSE),0)</f>
        <v>0</v>
      </c>
      <c r="F369" s="3">
        <f>IFERROR(VLOOKUP($A369,'Perfil de Riesgo '!$A$3:$H$2025,6,FALSE),0)</f>
        <v>0</v>
      </c>
      <c r="G369" s="3">
        <f>IFERROR(VLOOKUP($A369,'Perfil de Riesgo '!$A$3:$H$2025,7,FALSE),0)</f>
        <v>0</v>
      </c>
      <c r="H369" s="3">
        <f>IFERROR(VLOOKUP($A369,'Perfil de Riesgo '!$A$3:$H$2025,8,FALSE),0)</f>
        <v>0</v>
      </c>
    </row>
    <row r="370" spans="1:8" hidden="1" x14ac:dyDescent="0.25">
      <c r="A370" s="5">
        <v>144910</v>
      </c>
      <c r="B370" s="4" t="s">
        <v>1171</v>
      </c>
      <c r="C370" s="3">
        <f>IFERROR(VLOOKUP($A370,'Perfil de Riesgo '!$A$3:$H$2025,3,FALSE),0)</f>
        <v>0</v>
      </c>
      <c r="D370" s="3">
        <f>IFERROR(VLOOKUP($A370,'Perfil de Riesgo '!$A$3:$H$2025,4,FALSE),0)</f>
        <v>0</v>
      </c>
      <c r="E370" s="3">
        <f>IFERROR(VLOOKUP($A370,'Perfil de Riesgo '!$A$3:$H$2025,5,FALSE),0)</f>
        <v>0</v>
      </c>
      <c r="F370" s="3">
        <f>IFERROR(VLOOKUP($A370,'Perfil de Riesgo '!$A$3:$H$2025,6,FALSE),0)</f>
        <v>0</v>
      </c>
      <c r="G370" s="3">
        <f>IFERROR(VLOOKUP($A370,'Perfil de Riesgo '!$A$3:$H$2025,7,FALSE),0)</f>
        <v>0</v>
      </c>
      <c r="H370" s="3">
        <f>IFERROR(VLOOKUP($A370,'Perfil de Riesgo '!$A$3:$H$2025,8,FALSE),0)</f>
        <v>0</v>
      </c>
    </row>
    <row r="371" spans="1:8" hidden="1" x14ac:dyDescent="0.25">
      <c r="A371" s="5">
        <v>144915</v>
      </c>
      <c r="B371" s="4" t="s">
        <v>1170</v>
      </c>
      <c r="C371" s="3">
        <f>IFERROR(VLOOKUP($A371,'Perfil de Riesgo '!$A$3:$H$2025,3,FALSE),0)</f>
        <v>0</v>
      </c>
      <c r="D371" s="3">
        <f>IFERROR(VLOOKUP($A371,'Perfil de Riesgo '!$A$3:$H$2025,4,FALSE),0)</f>
        <v>0</v>
      </c>
      <c r="E371" s="3">
        <f>IFERROR(VLOOKUP($A371,'Perfil de Riesgo '!$A$3:$H$2025,5,FALSE),0)</f>
        <v>0</v>
      </c>
      <c r="F371" s="3">
        <f>IFERROR(VLOOKUP($A371,'Perfil de Riesgo '!$A$3:$H$2025,6,FALSE),0)</f>
        <v>0</v>
      </c>
      <c r="G371" s="3">
        <f>IFERROR(VLOOKUP($A371,'Perfil de Riesgo '!$A$3:$H$2025,7,FALSE),0)</f>
        <v>0</v>
      </c>
      <c r="H371" s="3">
        <f>IFERROR(VLOOKUP($A371,'Perfil de Riesgo '!$A$3:$H$2025,8,FALSE),0)</f>
        <v>0</v>
      </c>
    </row>
    <row r="372" spans="1:8" hidden="1" x14ac:dyDescent="0.25">
      <c r="A372" s="5">
        <v>144920</v>
      </c>
      <c r="B372" s="4" t="s">
        <v>1169</v>
      </c>
      <c r="C372" s="3">
        <f>IFERROR(VLOOKUP($A372,'Perfil de Riesgo '!$A$3:$H$2025,3,FALSE),0)</f>
        <v>0</v>
      </c>
      <c r="D372" s="3">
        <f>IFERROR(VLOOKUP($A372,'Perfil de Riesgo '!$A$3:$H$2025,4,FALSE),0)</f>
        <v>0</v>
      </c>
      <c r="E372" s="3">
        <f>IFERROR(VLOOKUP($A372,'Perfil de Riesgo '!$A$3:$H$2025,5,FALSE),0)</f>
        <v>0</v>
      </c>
      <c r="F372" s="3">
        <f>IFERROR(VLOOKUP($A372,'Perfil de Riesgo '!$A$3:$H$2025,6,FALSE),0)</f>
        <v>0</v>
      </c>
      <c r="G372" s="3">
        <f>IFERROR(VLOOKUP($A372,'Perfil de Riesgo '!$A$3:$H$2025,7,FALSE),0)</f>
        <v>0</v>
      </c>
      <c r="H372" s="3">
        <f>IFERROR(VLOOKUP($A372,'Perfil de Riesgo '!$A$3:$H$2025,8,FALSE),0)</f>
        <v>0</v>
      </c>
    </row>
    <row r="373" spans="1:8" hidden="1" x14ac:dyDescent="0.25">
      <c r="A373" s="5">
        <v>144925</v>
      </c>
      <c r="B373" s="4" t="s">
        <v>1168</v>
      </c>
      <c r="C373" s="3">
        <f>IFERROR(VLOOKUP($A373,'Perfil de Riesgo '!$A$3:$H$2025,3,FALSE),0)</f>
        <v>0</v>
      </c>
      <c r="D373" s="3">
        <f>IFERROR(VLOOKUP($A373,'Perfil de Riesgo '!$A$3:$H$2025,4,FALSE),0)</f>
        <v>0</v>
      </c>
      <c r="E373" s="3">
        <f>IFERROR(VLOOKUP($A373,'Perfil de Riesgo '!$A$3:$H$2025,5,FALSE),0)</f>
        <v>0</v>
      </c>
      <c r="F373" s="3">
        <f>IFERROR(VLOOKUP($A373,'Perfil de Riesgo '!$A$3:$H$2025,6,FALSE),0)</f>
        <v>0</v>
      </c>
      <c r="G373" s="3">
        <f>IFERROR(VLOOKUP($A373,'Perfil de Riesgo '!$A$3:$H$2025,7,FALSE),0)</f>
        <v>0</v>
      </c>
      <c r="H373" s="3">
        <f>IFERROR(VLOOKUP($A373,'Perfil de Riesgo '!$A$3:$H$2025,8,FALSE),0)</f>
        <v>0</v>
      </c>
    </row>
    <row r="374" spans="1:8" hidden="1" x14ac:dyDescent="0.25">
      <c r="A374" s="5">
        <v>144930</v>
      </c>
      <c r="B374" s="4" t="s">
        <v>1207</v>
      </c>
      <c r="C374" s="3">
        <f>IFERROR(VLOOKUP($A374,'Perfil de Riesgo '!$A$3:$H$2025,3,FALSE),0)</f>
        <v>0</v>
      </c>
      <c r="D374" s="3">
        <f>IFERROR(VLOOKUP($A374,'Perfil de Riesgo '!$A$3:$H$2025,4,FALSE),0)</f>
        <v>0</v>
      </c>
      <c r="E374" s="3">
        <f>IFERROR(VLOOKUP($A374,'Perfil de Riesgo '!$A$3:$H$2025,5,FALSE),0)</f>
        <v>0</v>
      </c>
      <c r="F374" s="3">
        <f>IFERROR(VLOOKUP($A374,'Perfil de Riesgo '!$A$3:$H$2025,6,FALSE),0)</f>
        <v>0</v>
      </c>
      <c r="G374" s="3">
        <f>IFERROR(VLOOKUP($A374,'Perfil de Riesgo '!$A$3:$H$2025,7,FALSE),0)</f>
        <v>0</v>
      </c>
      <c r="H374" s="3">
        <f>IFERROR(VLOOKUP($A374,'Perfil de Riesgo '!$A$3:$H$2025,8,FALSE),0)</f>
        <v>0</v>
      </c>
    </row>
    <row r="375" spans="1:8" hidden="1" x14ac:dyDescent="0.25">
      <c r="A375" s="5">
        <v>145000</v>
      </c>
      <c r="B375" s="4" t="s">
        <v>1234</v>
      </c>
      <c r="C375" s="3">
        <f>IFERROR(VLOOKUP($A375,'Perfil de Riesgo '!$A$3:$H$2025,3,FALSE),0)</f>
        <v>0</v>
      </c>
      <c r="D375" s="3">
        <f>IFERROR(VLOOKUP($A375,'Perfil de Riesgo '!$A$3:$H$2025,4,FALSE),0)</f>
        <v>0</v>
      </c>
      <c r="E375" s="3">
        <f>IFERROR(VLOOKUP($A375,'Perfil de Riesgo '!$A$3:$H$2025,5,FALSE),0)</f>
        <v>0</v>
      </c>
      <c r="F375" s="3">
        <f>IFERROR(VLOOKUP($A375,'Perfil de Riesgo '!$A$3:$H$2025,6,FALSE),0)</f>
        <v>0</v>
      </c>
      <c r="G375" s="3">
        <f>IFERROR(VLOOKUP($A375,'Perfil de Riesgo '!$A$3:$H$2025,7,FALSE),0)</f>
        <v>0</v>
      </c>
      <c r="H375" s="3">
        <f>IFERROR(VLOOKUP($A375,'Perfil de Riesgo '!$A$3:$H$2025,8,FALSE),0)</f>
        <v>0</v>
      </c>
    </row>
    <row r="376" spans="1:8" hidden="1" x14ac:dyDescent="0.25">
      <c r="A376" s="5">
        <v>145005</v>
      </c>
      <c r="B376" s="4" t="s">
        <v>1172</v>
      </c>
      <c r="C376" s="3">
        <f>IFERROR(VLOOKUP($A376,'Perfil de Riesgo '!$A$3:$H$2025,3,FALSE),0)</f>
        <v>0</v>
      </c>
      <c r="D376" s="3">
        <f>IFERROR(VLOOKUP($A376,'Perfil de Riesgo '!$A$3:$H$2025,4,FALSE),0)</f>
        <v>0</v>
      </c>
      <c r="E376" s="3">
        <f>IFERROR(VLOOKUP($A376,'Perfil de Riesgo '!$A$3:$H$2025,5,FALSE),0)</f>
        <v>0</v>
      </c>
      <c r="F376" s="3">
        <f>IFERROR(VLOOKUP($A376,'Perfil de Riesgo '!$A$3:$H$2025,6,FALSE),0)</f>
        <v>0</v>
      </c>
      <c r="G376" s="3">
        <f>IFERROR(VLOOKUP($A376,'Perfil de Riesgo '!$A$3:$H$2025,7,FALSE),0)</f>
        <v>0</v>
      </c>
      <c r="H376" s="3">
        <f>IFERROR(VLOOKUP($A376,'Perfil de Riesgo '!$A$3:$H$2025,8,FALSE),0)</f>
        <v>0</v>
      </c>
    </row>
    <row r="377" spans="1:8" hidden="1" x14ac:dyDescent="0.25">
      <c r="A377" s="5">
        <v>145010</v>
      </c>
      <c r="B377" s="4" t="s">
        <v>1171</v>
      </c>
      <c r="C377" s="3">
        <f>IFERROR(VLOOKUP($A377,'Perfil de Riesgo '!$A$3:$H$2025,3,FALSE),0)</f>
        <v>0</v>
      </c>
      <c r="D377" s="3">
        <f>IFERROR(VLOOKUP($A377,'Perfil de Riesgo '!$A$3:$H$2025,4,FALSE),0)</f>
        <v>0</v>
      </c>
      <c r="E377" s="3">
        <f>IFERROR(VLOOKUP($A377,'Perfil de Riesgo '!$A$3:$H$2025,5,FALSE),0)</f>
        <v>0</v>
      </c>
      <c r="F377" s="3">
        <f>IFERROR(VLOOKUP($A377,'Perfil de Riesgo '!$A$3:$H$2025,6,FALSE),0)</f>
        <v>0</v>
      </c>
      <c r="G377" s="3">
        <f>IFERROR(VLOOKUP($A377,'Perfil de Riesgo '!$A$3:$H$2025,7,FALSE),0)</f>
        <v>0</v>
      </c>
      <c r="H377" s="3">
        <f>IFERROR(VLOOKUP($A377,'Perfil de Riesgo '!$A$3:$H$2025,8,FALSE),0)</f>
        <v>0</v>
      </c>
    </row>
    <row r="378" spans="1:8" hidden="1" x14ac:dyDescent="0.25">
      <c r="A378" s="5">
        <v>145015</v>
      </c>
      <c r="B378" s="4" t="s">
        <v>1170</v>
      </c>
      <c r="C378" s="3">
        <f>IFERROR(VLOOKUP($A378,'Perfil de Riesgo '!$A$3:$H$2025,3,FALSE),0)</f>
        <v>0</v>
      </c>
      <c r="D378" s="3">
        <f>IFERROR(VLOOKUP($A378,'Perfil de Riesgo '!$A$3:$H$2025,4,FALSE),0)</f>
        <v>0</v>
      </c>
      <c r="E378" s="3">
        <f>IFERROR(VLOOKUP($A378,'Perfil de Riesgo '!$A$3:$H$2025,5,FALSE),0)</f>
        <v>0</v>
      </c>
      <c r="F378" s="3">
        <f>IFERROR(VLOOKUP($A378,'Perfil de Riesgo '!$A$3:$H$2025,6,FALSE),0)</f>
        <v>0</v>
      </c>
      <c r="G378" s="3">
        <f>IFERROR(VLOOKUP($A378,'Perfil de Riesgo '!$A$3:$H$2025,7,FALSE),0)</f>
        <v>0</v>
      </c>
      <c r="H378" s="3">
        <f>IFERROR(VLOOKUP($A378,'Perfil de Riesgo '!$A$3:$H$2025,8,FALSE),0)</f>
        <v>0</v>
      </c>
    </row>
    <row r="379" spans="1:8" hidden="1" x14ac:dyDescent="0.25">
      <c r="A379" s="5">
        <v>145020</v>
      </c>
      <c r="B379" s="4" t="s">
        <v>1169</v>
      </c>
      <c r="C379" s="3">
        <f>IFERROR(VLOOKUP($A379,'Perfil de Riesgo '!$A$3:$H$2025,3,FALSE),0)</f>
        <v>0</v>
      </c>
      <c r="D379" s="3">
        <f>IFERROR(VLOOKUP($A379,'Perfil de Riesgo '!$A$3:$H$2025,4,FALSE),0)</f>
        <v>0</v>
      </c>
      <c r="E379" s="3">
        <f>IFERROR(VLOOKUP($A379,'Perfil de Riesgo '!$A$3:$H$2025,5,FALSE),0)</f>
        <v>0</v>
      </c>
      <c r="F379" s="3">
        <f>IFERROR(VLOOKUP($A379,'Perfil de Riesgo '!$A$3:$H$2025,6,FALSE),0)</f>
        <v>0</v>
      </c>
      <c r="G379" s="3">
        <f>IFERROR(VLOOKUP($A379,'Perfil de Riesgo '!$A$3:$H$2025,7,FALSE),0)</f>
        <v>0</v>
      </c>
      <c r="H379" s="3">
        <f>IFERROR(VLOOKUP($A379,'Perfil de Riesgo '!$A$3:$H$2025,8,FALSE),0)</f>
        <v>0</v>
      </c>
    </row>
    <row r="380" spans="1:8" hidden="1" x14ac:dyDescent="0.25">
      <c r="A380" s="5">
        <v>145025</v>
      </c>
      <c r="B380" s="4" t="s">
        <v>1168</v>
      </c>
      <c r="C380" s="3">
        <f>IFERROR(VLOOKUP($A380,'Perfil de Riesgo '!$A$3:$H$2025,3,FALSE),0)</f>
        <v>0</v>
      </c>
      <c r="D380" s="3">
        <f>IFERROR(VLOOKUP($A380,'Perfil de Riesgo '!$A$3:$H$2025,4,FALSE),0)</f>
        <v>0</v>
      </c>
      <c r="E380" s="3">
        <f>IFERROR(VLOOKUP($A380,'Perfil de Riesgo '!$A$3:$H$2025,5,FALSE),0)</f>
        <v>0</v>
      </c>
      <c r="F380" s="3">
        <f>IFERROR(VLOOKUP($A380,'Perfil de Riesgo '!$A$3:$H$2025,6,FALSE),0)</f>
        <v>0</v>
      </c>
      <c r="G380" s="3">
        <f>IFERROR(VLOOKUP($A380,'Perfil de Riesgo '!$A$3:$H$2025,7,FALSE),0)</f>
        <v>0</v>
      </c>
      <c r="H380" s="3">
        <f>IFERROR(VLOOKUP($A380,'Perfil de Riesgo '!$A$3:$H$2025,8,FALSE),0)</f>
        <v>0</v>
      </c>
    </row>
    <row r="381" spans="1:8" hidden="1" x14ac:dyDescent="0.25">
      <c r="A381" s="5">
        <v>145030</v>
      </c>
      <c r="B381" s="4" t="s">
        <v>1205</v>
      </c>
      <c r="C381" s="3">
        <f>IFERROR(VLOOKUP($A381,'Perfil de Riesgo '!$A$3:$H$2025,3,FALSE),0)</f>
        <v>0</v>
      </c>
      <c r="D381" s="3">
        <f>IFERROR(VLOOKUP($A381,'Perfil de Riesgo '!$A$3:$H$2025,4,FALSE),0)</f>
        <v>0</v>
      </c>
      <c r="E381" s="3">
        <f>IFERROR(VLOOKUP($A381,'Perfil de Riesgo '!$A$3:$H$2025,5,FALSE),0)</f>
        <v>0</v>
      </c>
      <c r="F381" s="3">
        <f>IFERROR(VLOOKUP($A381,'Perfil de Riesgo '!$A$3:$H$2025,6,FALSE),0)</f>
        <v>0</v>
      </c>
      <c r="G381" s="3">
        <f>IFERROR(VLOOKUP($A381,'Perfil de Riesgo '!$A$3:$H$2025,7,FALSE),0)</f>
        <v>0</v>
      </c>
      <c r="H381" s="3">
        <f>IFERROR(VLOOKUP($A381,'Perfil de Riesgo '!$A$3:$H$2025,8,FALSE),0)</f>
        <v>0</v>
      </c>
    </row>
    <row r="382" spans="1:8" hidden="1" x14ac:dyDescent="0.25">
      <c r="A382" s="5">
        <v>145100</v>
      </c>
      <c r="B382" s="4" t="s">
        <v>1233</v>
      </c>
      <c r="C382" s="3">
        <f>IFERROR(VLOOKUP($A382,'Perfil de Riesgo '!$A$3:$H$2025,3,FALSE),0)</f>
        <v>0</v>
      </c>
      <c r="D382" s="3">
        <f>IFERROR(VLOOKUP($A382,'Perfil de Riesgo '!$A$3:$H$2025,4,FALSE),0)</f>
        <v>0</v>
      </c>
      <c r="E382" s="3">
        <f>IFERROR(VLOOKUP($A382,'Perfil de Riesgo '!$A$3:$H$2025,5,FALSE),0)</f>
        <v>0</v>
      </c>
      <c r="F382" s="3">
        <f>IFERROR(VLOOKUP($A382,'Perfil de Riesgo '!$A$3:$H$2025,6,FALSE),0)</f>
        <v>0</v>
      </c>
      <c r="G382" s="3">
        <f>IFERROR(VLOOKUP($A382,'Perfil de Riesgo '!$A$3:$H$2025,7,FALSE),0)</f>
        <v>0</v>
      </c>
      <c r="H382" s="3">
        <f>IFERROR(VLOOKUP($A382,'Perfil de Riesgo '!$A$3:$H$2025,8,FALSE),0)</f>
        <v>0</v>
      </c>
    </row>
    <row r="383" spans="1:8" hidden="1" x14ac:dyDescent="0.25">
      <c r="A383" s="5">
        <v>145105</v>
      </c>
      <c r="B383" s="4" t="s">
        <v>1172</v>
      </c>
      <c r="C383" s="3">
        <f>IFERROR(VLOOKUP($A383,'Perfil de Riesgo '!$A$3:$H$2025,3,FALSE),0)</f>
        <v>0</v>
      </c>
      <c r="D383" s="3">
        <f>IFERROR(VLOOKUP($A383,'Perfil de Riesgo '!$A$3:$H$2025,4,FALSE),0)</f>
        <v>0</v>
      </c>
      <c r="E383" s="3">
        <f>IFERROR(VLOOKUP($A383,'Perfil de Riesgo '!$A$3:$H$2025,5,FALSE),0)</f>
        <v>0</v>
      </c>
      <c r="F383" s="3">
        <f>IFERROR(VLOOKUP($A383,'Perfil de Riesgo '!$A$3:$H$2025,6,FALSE),0)</f>
        <v>0</v>
      </c>
      <c r="G383" s="3">
        <f>IFERROR(VLOOKUP($A383,'Perfil de Riesgo '!$A$3:$H$2025,7,FALSE),0)</f>
        <v>0</v>
      </c>
      <c r="H383" s="3">
        <f>IFERROR(VLOOKUP($A383,'Perfil de Riesgo '!$A$3:$H$2025,8,FALSE),0)</f>
        <v>0</v>
      </c>
    </row>
    <row r="384" spans="1:8" hidden="1" x14ac:dyDescent="0.25">
      <c r="A384" s="5">
        <v>145110</v>
      </c>
      <c r="B384" s="4" t="s">
        <v>1171</v>
      </c>
      <c r="C384" s="3">
        <f>IFERROR(VLOOKUP($A384,'Perfil de Riesgo '!$A$3:$H$2025,3,FALSE),0)</f>
        <v>0</v>
      </c>
      <c r="D384" s="3">
        <f>IFERROR(VLOOKUP($A384,'Perfil de Riesgo '!$A$3:$H$2025,4,FALSE),0)</f>
        <v>0</v>
      </c>
      <c r="E384" s="3">
        <f>IFERROR(VLOOKUP($A384,'Perfil de Riesgo '!$A$3:$H$2025,5,FALSE),0)</f>
        <v>0</v>
      </c>
      <c r="F384" s="3">
        <f>IFERROR(VLOOKUP($A384,'Perfil de Riesgo '!$A$3:$H$2025,6,FALSE),0)</f>
        <v>0</v>
      </c>
      <c r="G384" s="3">
        <f>IFERROR(VLOOKUP($A384,'Perfil de Riesgo '!$A$3:$H$2025,7,FALSE),0)</f>
        <v>0</v>
      </c>
      <c r="H384" s="3">
        <f>IFERROR(VLOOKUP($A384,'Perfil de Riesgo '!$A$3:$H$2025,8,FALSE),0)</f>
        <v>0</v>
      </c>
    </row>
    <row r="385" spans="1:8" hidden="1" x14ac:dyDescent="0.25">
      <c r="A385" s="5">
        <v>145115</v>
      </c>
      <c r="B385" s="4" t="s">
        <v>1170</v>
      </c>
      <c r="C385" s="3">
        <f>IFERROR(VLOOKUP($A385,'Perfil de Riesgo '!$A$3:$H$2025,3,FALSE),0)</f>
        <v>0</v>
      </c>
      <c r="D385" s="3">
        <f>IFERROR(VLOOKUP($A385,'Perfil de Riesgo '!$A$3:$H$2025,4,FALSE),0)</f>
        <v>0</v>
      </c>
      <c r="E385" s="3">
        <f>IFERROR(VLOOKUP($A385,'Perfil de Riesgo '!$A$3:$H$2025,5,FALSE),0)</f>
        <v>0</v>
      </c>
      <c r="F385" s="3">
        <f>IFERROR(VLOOKUP($A385,'Perfil de Riesgo '!$A$3:$H$2025,6,FALSE),0)</f>
        <v>0</v>
      </c>
      <c r="G385" s="3">
        <f>IFERROR(VLOOKUP($A385,'Perfil de Riesgo '!$A$3:$H$2025,7,FALSE),0)</f>
        <v>0</v>
      </c>
      <c r="H385" s="3">
        <f>IFERROR(VLOOKUP($A385,'Perfil de Riesgo '!$A$3:$H$2025,8,FALSE),0)</f>
        <v>0</v>
      </c>
    </row>
    <row r="386" spans="1:8" hidden="1" x14ac:dyDescent="0.25">
      <c r="A386" s="5">
        <v>145120</v>
      </c>
      <c r="B386" s="4" t="s">
        <v>1169</v>
      </c>
      <c r="C386" s="3">
        <f>IFERROR(VLOOKUP($A386,'Perfil de Riesgo '!$A$3:$H$2025,3,FALSE),0)</f>
        <v>0</v>
      </c>
      <c r="D386" s="3">
        <f>IFERROR(VLOOKUP($A386,'Perfil de Riesgo '!$A$3:$H$2025,4,FALSE),0)</f>
        <v>0</v>
      </c>
      <c r="E386" s="3">
        <f>IFERROR(VLOOKUP($A386,'Perfil de Riesgo '!$A$3:$H$2025,5,FALSE),0)</f>
        <v>0</v>
      </c>
      <c r="F386" s="3">
        <f>IFERROR(VLOOKUP($A386,'Perfil de Riesgo '!$A$3:$H$2025,6,FALSE),0)</f>
        <v>0</v>
      </c>
      <c r="G386" s="3">
        <f>IFERROR(VLOOKUP($A386,'Perfil de Riesgo '!$A$3:$H$2025,7,FALSE),0)</f>
        <v>0</v>
      </c>
      <c r="H386" s="3">
        <f>IFERROR(VLOOKUP($A386,'Perfil de Riesgo '!$A$3:$H$2025,8,FALSE),0)</f>
        <v>0</v>
      </c>
    </row>
    <row r="387" spans="1:8" hidden="1" x14ac:dyDescent="0.25">
      <c r="A387" s="5">
        <v>145125</v>
      </c>
      <c r="B387" s="4" t="s">
        <v>1168</v>
      </c>
      <c r="C387" s="3">
        <f>IFERROR(VLOOKUP($A387,'Perfil de Riesgo '!$A$3:$H$2025,3,FALSE),0)</f>
        <v>0</v>
      </c>
      <c r="D387" s="3">
        <f>IFERROR(VLOOKUP($A387,'Perfil de Riesgo '!$A$3:$H$2025,4,FALSE),0)</f>
        <v>0</v>
      </c>
      <c r="E387" s="3">
        <f>IFERROR(VLOOKUP($A387,'Perfil de Riesgo '!$A$3:$H$2025,5,FALSE),0)</f>
        <v>0</v>
      </c>
      <c r="F387" s="3">
        <f>IFERROR(VLOOKUP($A387,'Perfil de Riesgo '!$A$3:$H$2025,6,FALSE),0)</f>
        <v>0</v>
      </c>
      <c r="G387" s="3">
        <f>IFERROR(VLOOKUP($A387,'Perfil de Riesgo '!$A$3:$H$2025,7,FALSE),0)</f>
        <v>0</v>
      </c>
      <c r="H387" s="3">
        <f>IFERROR(VLOOKUP($A387,'Perfil de Riesgo '!$A$3:$H$2025,8,FALSE),0)</f>
        <v>0</v>
      </c>
    </row>
    <row r="388" spans="1:8" hidden="1" x14ac:dyDescent="0.25">
      <c r="A388" s="5">
        <v>145200</v>
      </c>
      <c r="B388" s="4" t="s">
        <v>1232</v>
      </c>
      <c r="C388" s="3">
        <f>IFERROR(VLOOKUP($A388,'Perfil de Riesgo '!$A$3:$H$2025,3,FALSE),0)</f>
        <v>0</v>
      </c>
      <c r="D388" s="3">
        <f>IFERROR(VLOOKUP($A388,'Perfil de Riesgo '!$A$3:$H$2025,4,FALSE),0)</f>
        <v>0</v>
      </c>
      <c r="E388" s="3">
        <f>IFERROR(VLOOKUP($A388,'Perfil de Riesgo '!$A$3:$H$2025,5,FALSE),0)</f>
        <v>0</v>
      </c>
      <c r="F388" s="3">
        <f>IFERROR(VLOOKUP($A388,'Perfil de Riesgo '!$A$3:$H$2025,6,FALSE),0)</f>
        <v>0</v>
      </c>
      <c r="G388" s="3">
        <f>IFERROR(VLOOKUP($A388,'Perfil de Riesgo '!$A$3:$H$2025,7,FALSE),0)</f>
        <v>0</v>
      </c>
      <c r="H388" s="3">
        <f>IFERROR(VLOOKUP($A388,'Perfil de Riesgo '!$A$3:$H$2025,8,FALSE),0)</f>
        <v>0</v>
      </c>
    </row>
    <row r="389" spans="1:8" hidden="1" x14ac:dyDescent="0.25">
      <c r="A389" s="5">
        <v>145205</v>
      </c>
      <c r="B389" s="4" t="s">
        <v>1172</v>
      </c>
      <c r="C389" s="3">
        <f>IFERROR(VLOOKUP($A389,'Perfil de Riesgo '!$A$3:$H$2025,3,FALSE),0)</f>
        <v>0</v>
      </c>
      <c r="D389" s="3">
        <f>IFERROR(VLOOKUP($A389,'Perfil de Riesgo '!$A$3:$H$2025,4,FALSE),0)</f>
        <v>0</v>
      </c>
      <c r="E389" s="3">
        <f>IFERROR(VLOOKUP($A389,'Perfil de Riesgo '!$A$3:$H$2025,5,FALSE),0)</f>
        <v>0</v>
      </c>
      <c r="F389" s="3">
        <f>IFERROR(VLOOKUP($A389,'Perfil de Riesgo '!$A$3:$H$2025,6,FALSE),0)</f>
        <v>0</v>
      </c>
      <c r="G389" s="3">
        <f>IFERROR(VLOOKUP($A389,'Perfil de Riesgo '!$A$3:$H$2025,7,FALSE),0)</f>
        <v>0</v>
      </c>
      <c r="H389" s="3">
        <f>IFERROR(VLOOKUP($A389,'Perfil de Riesgo '!$A$3:$H$2025,8,FALSE),0)</f>
        <v>0</v>
      </c>
    </row>
    <row r="390" spans="1:8" hidden="1" x14ac:dyDescent="0.25">
      <c r="A390" s="5">
        <v>145210</v>
      </c>
      <c r="B390" s="4" t="s">
        <v>1171</v>
      </c>
      <c r="C390" s="3">
        <f>IFERROR(VLOOKUP($A390,'Perfil de Riesgo '!$A$3:$H$2025,3,FALSE),0)</f>
        <v>0</v>
      </c>
      <c r="D390" s="3">
        <f>IFERROR(VLOOKUP($A390,'Perfil de Riesgo '!$A$3:$H$2025,4,FALSE),0)</f>
        <v>0</v>
      </c>
      <c r="E390" s="3">
        <f>IFERROR(VLOOKUP($A390,'Perfil de Riesgo '!$A$3:$H$2025,5,FALSE),0)</f>
        <v>0</v>
      </c>
      <c r="F390" s="3">
        <f>IFERROR(VLOOKUP($A390,'Perfil de Riesgo '!$A$3:$H$2025,6,FALSE),0)</f>
        <v>0</v>
      </c>
      <c r="G390" s="3">
        <f>IFERROR(VLOOKUP($A390,'Perfil de Riesgo '!$A$3:$H$2025,7,FALSE),0)</f>
        <v>0</v>
      </c>
      <c r="H390" s="3">
        <f>IFERROR(VLOOKUP($A390,'Perfil de Riesgo '!$A$3:$H$2025,8,FALSE),0)</f>
        <v>0</v>
      </c>
    </row>
    <row r="391" spans="1:8" hidden="1" x14ac:dyDescent="0.25">
      <c r="A391" s="5">
        <v>145215</v>
      </c>
      <c r="B391" s="4" t="s">
        <v>1170</v>
      </c>
      <c r="C391" s="3">
        <f>IFERROR(VLOOKUP($A391,'Perfil de Riesgo '!$A$3:$H$2025,3,FALSE),0)</f>
        <v>0</v>
      </c>
      <c r="D391" s="3">
        <f>IFERROR(VLOOKUP($A391,'Perfil de Riesgo '!$A$3:$H$2025,4,FALSE),0)</f>
        <v>0</v>
      </c>
      <c r="E391" s="3">
        <f>IFERROR(VLOOKUP($A391,'Perfil de Riesgo '!$A$3:$H$2025,5,FALSE),0)</f>
        <v>0</v>
      </c>
      <c r="F391" s="3">
        <f>IFERROR(VLOOKUP($A391,'Perfil de Riesgo '!$A$3:$H$2025,6,FALSE),0)</f>
        <v>0</v>
      </c>
      <c r="G391" s="3">
        <f>IFERROR(VLOOKUP($A391,'Perfil de Riesgo '!$A$3:$H$2025,7,FALSE),0)</f>
        <v>0</v>
      </c>
      <c r="H391" s="3">
        <f>IFERROR(VLOOKUP($A391,'Perfil de Riesgo '!$A$3:$H$2025,8,FALSE),0)</f>
        <v>0</v>
      </c>
    </row>
    <row r="392" spans="1:8" hidden="1" x14ac:dyDescent="0.25">
      <c r="A392" s="5">
        <v>145220</v>
      </c>
      <c r="B392" s="4" t="s">
        <v>1169</v>
      </c>
      <c r="C392" s="3">
        <f>IFERROR(VLOOKUP($A392,'Perfil de Riesgo '!$A$3:$H$2025,3,FALSE),0)</f>
        <v>0</v>
      </c>
      <c r="D392" s="3">
        <f>IFERROR(VLOOKUP($A392,'Perfil de Riesgo '!$A$3:$H$2025,4,FALSE),0)</f>
        <v>0</v>
      </c>
      <c r="E392" s="3">
        <f>IFERROR(VLOOKUP($A392,'Perfil de Riesgo '!$A$3:$H$2025,5,FALSE),0)</f>
        <v>0</v>
      </c>
      <c r="F392" s="3">
        <f>IFERROR(VLOOKUP($A392,'Perfil de Riesgo '!$A$3:$H$2025,6,FALSE),0)</f>
        <v>0</v>
      </c>
      <c r="G392" s="3">
        <f>IFERROR(VLOOKUP($A392,'Perfil de Riesgo '!$A$3:$H$2025,7,FALSE),0)</f>
        <v>0</v>
      </c>
      <c r="H392" s="3">
        <f>IFERROR(VLOOKUP($A392,'Perfil de Riesgo '!$A$3:$H$2025,8,FALSE),0)</f>
        <v>0</v>
      </c>
    </row>
    <row r="393" spans="1:8" hidden="1" x14ac:dyDescent="0.25">
      <c r="A393" s="5">
        <v>145225</v>
      </c>
      <c r="B393" s="4" t="s">
        <v>1168</v>
      </c>
      <c r="C393" s="3">
        <f>IFERROR(VLOOKUP($A393,'Perfil de Riesgo '!$A$3:$H$2025,3,FALSE),0)</f>
        <v>0</v>
      </c>
      <c r="D393" s="3">
        <f>IFERROR(VLOOKUP($A393,'Perfil de Riesgo '!$A$3:$H$2025,4,FALSE),0)</f>
        <v>0</v>
      </c>
      <c r="E393" s="3">
        <f>IFERROR(VLOOKUP($A393,'Perfil de Riesgo '!$A$3:$H$2025,5,FALSE),0)</f>
        <v>0</v>
      </c>
      <c r="F393" s="3">
        <f>IFERROR(VLOOKUP($A393,'Perfil de Riesgo '!$A$3:$H$2025,6,FALSE),0)</f>
        <v>0</v>
      </c>
      <c r="G393" s="3">
        <f>IFERROR(VLOOKUP($A393,'Perfil de Riesgo '!$A$3:$H$2025,7,FALSE),0)</f>
        <v>0</v>
      </c>
      <c r="H393" s="3">
        <f>IFERROR(VLOOKUP($A393,'Perfil de Riesgo '!$A$3:$H$2025,8,FALSE),0)</f>
        <v>0</v>
      </c>
    </row>
    <row r="394" spans="1:8" hidden="1" x14ac:dyDescent="0.25">
      <c r="A394" s="5">
        <v>145230</v>
      </c>
      <c r="B394" s="4" t="s">
        <v>1207</v>
      </c>
      <c r="C394" s="3">
        <f>IFERROR(VLOOKUP($A394,'Perfil de Riesgo '!$A$3:$H$2025,3,FALSE),0)</f>
        <v>0</v>
      </c>
      <c r="D394" s="3">
        <f>IFERROR(VLOOKUP($A394,'Perfil de Riesgo '!$A$3:$H$2025,4,FALSE),0)</f>
        <v>0</v>
      </c>
      <c r="E394" s="3">
        <f>IFERROR(VLOOKUP($A394,'Perfil de Riesgo '!$A$3:$H$2025,5,FALSE),0)</f>
        <v>0</v>
      </c>
      <c r="F394" s="3">
        <f>IFERROR(VLOOKUP($A394,'Perfil de Riesgo '!$A$3:$H$2025,6,FALSE),0)</f>
        <v>0</v>
      </c>
      <c r="G394" s="3">
        <f>IFERROR(VLOOKUP($A394,'Perfil de Riesgo '!$A$3:$H$2025,7,FALSE),0)</f>
        <v>0</v>
      </c>
      <c r="H394" s="3">
        <f>IFERROR(VLOOKUP($A394,'Perfil de Riesgo '!$A$3:$H$2025,8,FALSE),0)</f>
        <v>0</v>
      </c>
    </row>
    <row r="395" spans="1:8" hidden="1" x14ac:dyDescent="0.25">
      <c r="A395" s="5">
        <v>145300</v>
      </c>
      <c r="B395" s="4" t="s">
        <v>1231</v>
      </c>
      <c r="C395" s="3">
        <f>IFERROR(VLOOKUP($A395,'Perfil de Riesgo '!$A$3:$H$2025,3,FALSE),0)</f>
        <v>0</v>
      </c>
      <c r="D395" s="3">
        <f>IFERROR(VLOOKUP($A395,'Perfil de Riesgo '!$A$3:$H$2025,4,FALSE),0)</f>
        <v>0</v>
      </c>
      <c r="E395" s="3">
        <f>IFERROR(VLOOKUP($A395,'Perfil de Riesgo '!$A$3:$H$2025,5,FALSE),0)</f>
        <v>0</v>
      </c>
      <c r="F395" s="3">
        <f>IFERROR(VLOOKUP($A395,'Perfil de Riesgo '!$A$3:$H$2025,6,FALSE),0)</f>
        <v>0</v>
      </c>
      <c r="G395" s="3">
        <f>IFERROR(VLOOKUP($A395,'Perfil de Riesgo '!$A$3:$H$2025,7,FALSE),0)</f>
        <v>0</v>
      </c>
      <c r="H395" s="3">
        <f>IFERROR(VLOOKUP($A395,'Perfil de Riesgo '!$A$3:$H$2025,8,FALSE),0)</f>
        <v>0</v>
      </c>
    </row>
    <row r="396" spans="1:8" hidden="1" x14ac:dyDescent="0.25">
      <c r="A396" s="5">
        <v>145305</v>
      </c>
      <c r="B396" s="4" t="s">
        <v>1172</v>
      </c>
      <c r="C396" s="3">
        <f>IFERROR(VLOOKUP($A396,'Perfil de Riesgo '!$A$3:$H$2025,3,FALSE),0)</f>
        <v>0</v>
      </c>
      <c r="D396" s="3">
        <f>IFERROR(VLOOKUP($A396,'Perfil de Riesgo '!$A$3:$H$2025,4,FALSE),0)</f>
        <v>0</v>
      </c>
      <c r="E396" s="3">
        <f>IFERROR(VLOOKUP($A396,'Perfil de Riesgo '!$A$3:$H$2025,5,FALSE),0)</f>
        <v>0</v>
      </c>
      <c r="F396" s="3">
        <f>IFERROR(VLOOKUP($A396,'Perfil de Riesgo '!$A$3:$H$2025,6,FALSE),0)</f>
        <v>0</v>
      </c>
      <c r="G396" s="3">
        <f>IFERROR(VLOOKUP($A396,'Perfil de Riesgo '!$A$3:$H$2025,7,FALSE),0)</f>
        <v>0</v>
      </c>
      <c r="H396" s="3">
        <f>IFERROR(VLOOKUP($A396,'Perfil de Riesgo '!$A$3:$H$2025,8,FALSE),0)</f>
        <v>0</v>
      </c>
    </row>
    <row r="397" spans="1:8" hidden="1" x14ac:dyDescent="0.25">
      <c r="A397" s="5">
        <v>145310</v>
      </c>
      <c r="B397" s="4" t="s">
        <v>1171</v>
      </c>
      <c r="C397" s="3">
        <f>IFERROR(VLOOKUP($A397,'Perfil de Riesgo '!$A$3:$H$2025,3,FALSE),0)</f>
        <v>0</v>
      </c>
      <c r="D397" s="3">
        <f>IFERROR(VLOOKUP($A397,'Perfil de Riesgo '!$A$3:$H$2025,4,FALSE),0)</f>
        <v>0</v>
      </c>
      <c r="E397" s="3">
        <f>IFERROR(VLOOKUP($A397,'Perfil de Riesgo '!$A$3:$H$2025,5,FALSE),0)</f>
        <v>0</v>
      </c>
      <c r="F397" s="3">
        <f>IFERROR(VLOOKUP($A397,'Perfil de Riesgo '!$A$3:$H$2025,6,FALSE),0)</f>
        <v>0</v>
      </c>
      <c r="G397" s="3">
        <f>IFERROR(VLOOKUP($A397,'Perfil de Riesgo '!$A$3:$H$2025,7,FALSE),0)</f>
        <v>0</v>
      </c>
      <c r="H397" s="3">
        <f>IFERROR(VLOOKUP($A397,'Perfil de Riesgo '!$A$3:$H$2025,8,FALSE),0)</f>
        <v>0</v>
      </c>
    </row>
    <row r="398" spans="1:8" hidden="1" x14ac:dyDescent="0.25">
      <c r="A398" s="5">
        <v>145315</v>
      </c>
      <c r="B398" s="4" t="s">
        <v>1170</v>
      </c>
      <c r="C398" s="3">
        <f>IFERROR(VLOOKUP($A398,'Perfil de Riesgo '!$A$3:$H$2025,3,FALSE),0)</f>
        <v>0</v>
      </c>
      <c r="D398" s="3">
        <f>IFERROR(VLOOKUP($A398,'Perfil de Riesgo '!$A$3:$H$2025,4,FALSE),0)</f>
        <v>0</v>
      </c>
      <c r="E398" s="3">
        <f>IFERROR(VLOOKUP($A398,'Perfil de Riesgo '!$A$3:$H$2025,5,FALSE),0)</f>
        <v>0</v>
      </c>
      <c r="F398" s="3">
        <f>IFERROR(VLOOKUP($A398,'Perfil de Riesgo '!$A$3:$H$2025,6,FALSE),0)</f>
        <v>0</v>
      </c>
      <c r="G398" s="3">
        <f>IFERROR(VLOOKUP($A398,'Perfil de Riesgo '!$A$3:$H$2025,7,FALSE),0)</f>
        <v>0</v>
      </c>
      <c r="H398" s="3">
        <f>IFERROR(VLOOKUP($A398,'Perfil de Riesgo '!$A$3:$H$2025,8,FALSE),0)</f>
        <v>0</v>
      </c>
    </row>
    <row r="399" spans="1:8" hidden="1" x14ac:dyDescent="0.25">
      <c r="A399" s="5">
        <v>145320</v>
      </c>
      <c r="B399" s="4" t="s">
        <v>1169</v>
      </c>
      <c r="C399" s="3">
        <f>IFERROR(VLOOKUP($A399,'Perfil de Riesgo '!$A$3:$H$2025,3,FALSE),0)</f>
        <v>0</v>
      </c>
      <c r="D399" s="3">
        <f>IFERROR(VLOOKUP($A399,'Perfil de Riesgo '!$A$3:$H$2025,4,FALSE),0)</f>
        <v>0</v>
      </c>
      <c r="E399" s="3">
        <f>IFERROR(VLOOKUP($A399,'Perfil de Riesgo '!$A$3:$H$2025,5,FALSE),0)</f>
        <v>0</v>
      </c>
      <c r="F399" s="3">
        <f>IFERROR(VLOOKUP($A399,'Perfil de Riesgo '!$A$3:$H$2025,6,FALSE),0)</f>
        <v>0</v>
      </c>
      <c r="G399" s="3">
        <f>IFERROR(VLOOKUP($A399,'Perfil de Riesgo '!$A$3:$H$2025,7,FALSE),0)</f>
        <v>0</v>
      </c>
      <c r="H399" s="3">
        <f>IFERROR(VLOOKUP($A399,'Perfil de Riesgo '!$A$3:$H$2025,8,FALSE),0)</f>
        <v>0</v>
      </c>
    </row>
    <row r="400" spans="1:8" hidden="1" x14ac:dyDescent="0.25">
      <c r="A400" s="5">
        <v>145325</v>
      </c>
      <c r="B400" s="4" t="s">
        <v>1168</v>
      </c>
      <c r="C400" s="3">
        <f>IFERROR(VLOOKUP($A400,'Perfil de Riesgo '!$A$3:$H$2025,3,FALSE),0)</f>
        <v>0</v>
      </c>
      <c r="D400" s="3">
        <f>IFERROR(VLOOKUP($A400,'Perfil de Riesgo '!$A$3:$H$2025,4,FALSE),0)</f>
        <v>0</v>
      </c>
      <c r="E400" s="3">
        <f>IFERROR(VLOOKUP($A400,'Perfil de Riesgo '!$A$3:$H$2025,5,FALSE),0)</f>
        <v>0</v>
      </c>
      <c r="F400" s="3">
        <f>IFERROR(VLOOKUP($A400,'Perfil de Riesgo '!$A$3:$H$2025,6,FALSE),0)</f>
        <v>0</v>
      </c>
      <c r="G400" s="3">
        <f>IFERROR(VLOOKUP($A400,'Perfil de Riesgo '!$A$3:$H$2025,7,FALSE),0)</f>
        <v>0</v>
      </c>
      <c r="H400" s="3">
        <f>IFERROR(VLOOKUP($A400,'Perfil de Riesgo '!$A$3:$H$2025,8,FALSE),0)</f>
        <v>0</v>
      </c>
    </row>
    <row r="401" spans="1:8" hidden="1" x14ac:dyDescent="0.25">
      <c r="A401" s="5">
        <v>145330</v>
      </c>
      <c r="B401" s="4" t="s">
        <v>1205</v>
      </c>
      <c r="C401" s="3">
        <f>IFERROR(VLOOKUP($A401,'Perfil de Riesgo '!$A$3:$H$2025,3,FALSE),0)</f>
        <v>0</v>
      </c>
      <c r="D401" s="3">
        <f>IFERROR(VLOOKUP($A401,'Perfil de Riesgo '!$A$3:$H$2025,4,FALSE),0)</f>
        <v>0</v>
      </c>
      <c r="E401" s="3">
        <f>IFERROR(VLOOKUP($A401,'Perfil de Riesgo '!$A$3:$H$2025,5,FALSE),0)</f>
        <v>0</v>
      </c>
      <c r="F401" s="3">
        <f>IFERROR(VLOOKUP($A401,'Perfil de Riesgo '!$A$3:$H$2025,6,FALSE),0)</f>
        <v>0</v>
      </c>
      <c r="G401" s="3">
        <f>IFERROR(VLOOKUP($A401,'Perfil de Riesgo '!$A$3:$H$2025,7,FALSE),0)</f>
        <v>0</v>
      </c>
      <c r="H401" s="3">
        <f>IFERROR(VLOOKUP($A401,'Perfil de Riesgo '!$A$3:$H$2025,8,FALSE),0)</f>
        <v>0</v>
      </c>
    </row>
    <row r="402" spans="1:8" hidden="1" x14ac:dyDescent="0.25">
      <c r="A402" s="5">
        <v>145400</v>
      </c>
      <c r="B402" s="4" t="s">
        <v>1230</v>
      </c>
      <c r="C402" s="3">
        <f>IFERROR(VLOOKUP($A402,'Perfil de Riesgo '!$A$3:$H$2025,3,FALSE),0)</f>
        <v>0</v>
      </c>
      <c r="D402" s="3">
        <f>IFERROR(VLOOKUP($A402,'Perfil de Riesgo '!$A$3:$H$2025,4,FALSE),0)</f>
        <v>0</v>
      </c>
      <c r="E402" s="3">
        <f>IFERROR(VLOOKUP($A402,'Perfil de Riesgo '!$A$3:$H$2025,5,FALSE),0)</f>
        <v>0</v>
      </c>
      <c r="F402" s="3">
        <f>IFERROR(VLOOKUP($A402,'Perfil de Riesgo '!$A$3:$H$2025,6,FALSE),0)</f>
        <v>0</v>
      </c>
      <c r="G402" s="3">
        <f>IFERROR(VLOOKUP($A402,'Perfil de Riesgo '!$A$3:$H$2025,7,FALSE),0)</f>
        <v>0</v>
      </c>
      <c r="H402" s="3">
        <f>IFERROR(VLOOKUP($A402,'Perfil de Riesgo '!$A$3:$H$2025,8,FALSE),0)</f>
        <v>0</v>
      </c>
    </row>
    <row r="403" spans="1:8" hidden="1" x14ac:dyDescent="0.25">
      <c r="A403" s="5">
        <v>145405</v>
      </c>
      <c r="B403" s="4" t="s">
        <v>1172</v>
      </c>
      <c r="C403" s="3">
        <f>IFERROR(VLOOKUP($A403,'Perfil de Riesgo '!$A$3:$H$2025,3,FALSE),0)</f>
        <v>0</v>
      </c>
      <c r="D403" s="3">
        <f>IFERROR(VLOOKUP($A403,'Perfil de Riesgo '!$A$3:$H$2025,4,FALSE),0)</f>
        <v>0</v>
      </c>
      <c r="E403" s="3">
        <f>IFERROR(VLOOKUP($A403,'Perfil de Riesgo '!$A$3:$H$2025,5,FALSE),0)</f>
        <v>0</v>
      </c>
      <c r="F403" s="3">
        <f>IFERROR(VLOOKUP($A403,'Perfil de Riesgo '!$A$3:$H$2025,6,FALSE),0)</f>
        <v>0</v>
      </c>
      <c r="G403" s="3">
        <f>IFERROR(VLOOKUP($A403,'Perfil de Riesgo '!$A$3:$H$2025,7,FALSE),0)</f>
        <v>0</v>
      </c>
      <c r="H403" s="3">
        <f>IFERROR(VLOOKUP($A403,'Perfil de Riesgo '!$A$3:$H$2025,8,FALSE),0)</f>
        <v>0</v>
      </c>
    </row>
    <row r="404" spans="1:8" hidden="1" x14ac:dyDescent="0.25">
      <c r="A404" s="5">
        <v>145410</v>
      </c>
      <c r="B404" s="4" t="s">
        <v>1171</v>
      </c>
      <c r="C404" s="3">
        <f>IFERROR(VLOOKUP($A404,'Perfil de Riesgo '!$A$3:$H$2025,3,FALSE),0)</f>
        <v>0</v>
      </c>
      <c r="D404" s="3">
        <f>IFERROR(VLOOKUP($A404,'Perfil de Riesgo '!$A$3:$H$2025,4,FALSE),0)</f>
        <v>0</v>
      </c>
      <c r="E404" s="3">
        <f>IFERROR(VLOOKUP($A404,'Perfil de Riesgo '!$A$3:$H$2025,5,FALSE),0)</f>
        <v>0</v>
      </c>
      <c r="F404" s="3">
        <f>IFERROR(VLOOKUP($A404,'Perfil de Riesgo '!$A$3:$H$2025,6,FALSE),0)</f>
        <v>0</v>
      </c>
      <c r="G404" s="3">
        <f>IFERROR(VLOOKUP($A404,'Perfil de Riesgo '!$A$3:$H$2025,7,FALSE),0)</f>
        <v>0</v>
      </c>
      <c r="H404" s="3">
        <f>IFERROR(VLOOKUP($A404,'Perfil de Riesgo '!$A$3:$H$2025,8,FALSE),0)</f>
        <v>0</v>
      </c>
    </row>
    <row r="405" spans="1:8" hidden="1" x14ac:dyDescent="0.25">
      <c r="A405" s="5">
        <v>145415</v>
      </c>
      <c r="B405" s="4" t="s">
        <v>1170</v>
      </c>
      <c r="C405" s="3">
        <f>IFERROR(VLOOKUP($A405,'Perfil de Riesgo '!$A$3:$H$2025,3,FALSE),0)</f>
        <v>0</v>
      </c>
      <c r="D405" s="3">
        <f>IFERROR(VLOOKUP($A405,'Perfil de Riesgo '!$A$3:$H$2025,4,FALSE),0)</f>
        <v>0</v>
      </c>
      <c r="E405" s="3">
        <f>IFERROR(VLOOKUP($A405,'Perfil de Riesgo '!$A$3:$H$2025,5,FALSE),0)</f>
        <v>0</v>
      </c>
      <c r="F405" s="3">
        <f>IFERROR(VLOOKUP($A405,'Perfil de Riesgo '!$A$3:$H$2025,6,FALSE),0)</f>
        <v>0</v>
      </c>
      <c r="G405" s="3">
        <f>IFERROR(VLOOKUP($A405,'Perfil de Riesgo '!$A$3:$H$2025,7,FALSE),0)</f>
        <v>0</v>
      </c>
      <c r="H405" s="3">
        <f>IFERROR(VLOOKUP($A405,'Perfil de Riesgo '!$A$3:$H$2025,8,FALSE),0)</f>
        <v>0</v>
      </c>
    </row>
    <row r="406" spans="1:8" hidden="1" x14ac:dyDescent="0.25">
      <c r="A406" s="5">
        <v>145420</v>
      </c>
      <c r="B406" s="4" t="s">
        <v>1169</v>
      </c>
      <c r="C406" s="3">
        <f>IFERROR(VLOOKUP($A406,'Perfil de Riesgo '!$A$3:$H$2025,3,FALSE),0)</f>
        <v>0</v>
      </c>
      <c r="D406" s="3">
        <f>IFERROR(VLOOKUP($A406,'Perfil de Riesgo '!$A$3:$H$2025,4,FALSE),0)</f>
        <v>0</v>
      </c>
      <c r="E406" s="3">
        <f>IFERROR(VLOOKUP($A406,'Perfil de Riesgo '!$A$3:$H$2025,5,FALSE),0)</f>
        <v>0</v>
      </c>
      <c r="F406" s="3">
        <f>IFERROR(VLOOKUP($A406,'Perfil de Riesgo '!$A$3:$H$2025,6,FALSE),0)</f>
        <v>0</v>
      </c>
      <c r="G406" s="3">
        <f>IFERROR(VLOOKUP($A406,'Perfil de Riesgo '!$A$3:$H$2025,7,FALSE),0)</f>
        <v>0</v>
      </c>
      <c r="H406" s="3">
        <f>IFERROR(VLOOKUP($A406,'Perfil de Riesgo '!$A$3:$H$2025,8,FALSE),0)</f>
        <v>0</v>
      </c>
    </row>
    <row r="407" spans="1:8" hidden="1" x14ac:dyDescent="0.25">
      <c r="A407" s="5">
        <v>145425</v>
      </c>
      <c r="B407" s="4" t="s">
        <v>1168</v>
      </c>
      <c r="C407" s="3">
        <f>IFERROR(VLOOKUP($A407,'Perfil de Riesgo '!$A$3:$H$2025,3,FALSE),0)</f>
        <v>0</v>
      </c>
      <c r="D407" s="3">
        <f>IFERROR(VLOOKUP($A407,'Perfil de Riesgo '!$A$3:$H$2025,4,FALSE),0)</f>
        <v>0</v>
      </c>
      <c r="E407" s="3">
        <f>IFERROR(VLOOKUP($A407,'Perfil de Riesgo '!$A$3:$H$2025,5,FALSE),0)</f>
        <v>0</v>
      </c>
      <c r="F407" s="3">
        <f>IFERROR(VLOOKUP($A407,'Perfil de Riesgo '!$A$3:$H$2025,6,FALSE),0)</f>
        <v>0</v>
      </c>
      <c r="G407" s="3">
        <f>IFERROR(VLOOKUP($A407,'Perfil de Riesgo '!$A$3:$H$2025,7,FALSE),0)</f>
        <v>0</v>
      </c>
      <c r="H407" s="3">
        <f>IFERROR(VLOOKUP($A407,'Perfil de Riesgo '!$A$3:$H$2025,8,FALSE),0)</f>
        <v>0</v>
      </c>
    </row>
    <row r="408" spans="1:8" hidden="1" x14ac:dyDescent="0.25">
      <c r="A408" s="5">
        <v>145500</v>
      </c>
      <c r="B408" s="4" t="s">
        <v>1229</v>
      </c>
      <c r="C408" s="3">
        <f>IFERROR(VLOOKUP($A408,'Perfil de Riesgo '!$A$3:$H$2025,3,FALSE),0)</f>
        <v>0</v>
      </c>
      <c r="D408" s="3">
        <f>IFERROR(VLOOKUP($A408,'Perfil de Riesgo '!$A$3:$H$2025,4,FALSE),0)</f>
        <v>0</v>
      </c>
      <c r="E408" s="3">
        <f>IFERROR(VLOOKUP($A408,'Perfil de Riesgo '!$A$3:$H$2025,5,FALSE),0)</f>
        <v>0</v>
      </c>
      <c r="F408" s="3">
        <f>IFERROR(VLOOKUP($A408,'Perfil de Riesgo '!$A$3:$H$2025,6,FALSE),0)</f>
        <v>0</v>
      </c>
      <c r="G408" s="3">
        <f>IFERROR(VLOOKUP($A408,'Perfil de Riesgo '!$A$3:$H$2025,7,FALSE),0)</f>
        <v>0</v>
      </c>
      <c r="H408" s="3">
        <f>IFERROR(VLOOKUP($A408,'Perfil de Riesgo '!$A$3:$H$2025,8,FALSE),0)</f>
        <v>0</v>
      </c>
    </row>
    <row r="409" spans="1:8" hidden="1" x14ac:dyDescent="0.25">
      <c r="A409" s="5">
        <v>145505</v>
      </c>
      <c r="B409" s="4" t="s">
        <v>1172</v>
      </c>
      <c r="C409" s="3">
        <f>IFERROR(VLOOKUP($A409,'Perfil de Riesgo '!$A$3:$H$2025,3,FALSE),0)</f>
        <v>0</v>
      </c>
      <c r="D409" s="3">
        <f>IFERROR(VLOOKUP($A409,'Perfil de Riesgo '!$A$3:$H$2025,4,FALSE),0)</f>
        <v>0</v>
      </c>
      <c r="E409" s="3">
        <f>IFERROR(VLOOKUP($A409,'Perfil de Riesgo '!$A$3:$H$2025,5,FALSE),0)</f>
        <v>0</v>
      </c>
      <c r="F409" s="3">
        <f>IFERROR(VLOOKUP($A409,'Perfil de Riesgo '!$A$3:$H$2025,6,FALSE),0)</f>
        <v>0</v>
      </c>
      <c r="G409" s="3">
        <f>IFERROR(VLOOKUP($A409,'Perfil de Riesgo '!$A$3:$H$2025,7,FALSE),0)</f>
        <v>0</v>
      </c>
      <c r="H409" s="3">
        <f>IFERROR(VLOOKUP($A409,'Perfil de Riesgo '!$A$3:$H$2025,8,FALSE),0)</f>
        <v>0</v>
      </c>
    </row>
    <row r="410" spans="1:8" hidden="1" x14ac:dyDescent="0.25">
      <c r="A410" s="5">
        <v>145510</v>
      </c>
      <c r="B410" s="4" t="s">
        <v>1171</v>
      </c>
      <c r="C410" s="3">
        <f>IFERROR(VLOOKUP($A410,'Perfil de Riesgo '!$A$3:$H$2025,3,FALSE),0)</f>
        <v>0</v>
      </c>
      <c r="D410" s="3">
        <f>IFERROR(VLOOKUP($A410,'Perfil de Riesgo '!$A$3:$H$2025,4,FALSE),0)</f>
        <v>0</v>
      </c>
      <c r="E410" s="3">
        <f>IFERROR(VLOOKUP($A410,'Perfil de Riesgo '!$A$3:$H$2025,5,FALSE),0)</f>
        <v>0</v>
      </c>
      <c r="F410" s="3">
        <f>IFERROR(VLOOKUP($A410,'Perfil de Riesgo '!$A$3:$H$2025,6,FALSE),0)</f>
        <v>0</v>
      </c>
      <c r="G410" s="3">
        <f>IFERROR(VLOOKUP($A410,'Perfil de Riesgo '!$A$3:$H$2025,7,FALSE),0)</f>
        <v>0</v>
      </c>
      <c r="H410" s="3">
        <f>IFERROR(VLOOKUP($A410,'Perfil de Riesgo '!$A$3:$H$2025,8,FALSE),0)</f>
        <v>0</v>
      </c>
    </row>
    <row r="411" spans="1:8" hidden="1" x14ac:dyDescent="0.25">
      <c r="A411" s="5">
        <v>145515</v>
      </c>
      <c r="B411" s="4" t="s">
        <v>1170</v>
      </c>
      <c r="C411" s="3">
        <f>IFERROR(VLOOKUP($A411,'Perfil de Riesgo '!$A$3:$H$2025,3,FALSE),0)</f>
        <v>0</v>
      </c>
      <c r="D411" s="3">
        <f>IFERROR(VLOOKUP($A411,'Perfil de Riesgo '!$A$3:$H$2025,4,FALSE),0)</f>
        <v>0</v>
      </c>
      <c r="E411" s="3">
        <f>IFERROR(VLOOKUP($A411,'Perfil de Riesgo '!$A$3:$H$2025,5,FALSE),0)</f>
        <v>0</v>
      </c>
      <c r="F411" s="3">
        <f>IFERROR(VLOOKUP($A411,'Perfil de Riesgo '!$A$3:$H$2025,6,FALSE),0)</f>
        <v>0</v>
      </c>
      <c r="G411" s="3">
        <f>IFERROR(VLOOKUP($A411,'Perfil de Riesgo '!$A$3:$H$2025,7,FALSE),0)</f>
        <v>0</v>
      </c>
      <c r="H411" s="3">
        <f>IFERROR(VLOOKUP($A411,'Perfil de Riesgo '!$A$3:$H$2025,8,FALSE),0)</f>
        <v>0</v>
      </c>
    </row>
    <row r="412" spans="1:8" hidden="1" x14ac:dyDescent="0.25">
      <c r="A412" s="5">
        <v>145520</v>
      </c>
      <c r="B412" s="4" t="s">
        <v>1169</v>
      </c>
      <c r="C412" s="3">
        <f>IFERROR(VLOOKUP($A412,'Perfil de Riesgo '!$A$3:$H$2025,3,FALSE),0)</f>
        <v>0</v>
      </c>
      <c r="D412" s="3">
        <f>IFERROR(VLOOKUP($A412,'Perfil de Riesgo '!$A$3:$H$2025,4,FALSE),0)</f>
        <v>0</v>
      </c>
      <c r="E412" s="3">
        <f>IFERROR(VLOOKUP($A412,'Perfil de Riesgo '!$A$3:$H$2025,5,FALSE),0)</f>
        <v>0</v>
      </c>
      <c r="F412" s="3">
        <f>IFERROR(VLOOKUP($A412,'Perfil de Riesgo '!$A$3:$H$2025,6,FALSE),0)</f>
        <v>0</v>
      </c>
      <c r="G412" s="3">
        <f>IFERROR(VLOOKUP($A412,'Perfil de Riesgo '!$A$3:$H$2025,7,FALSE),0)</f>
        <v>0</v>
      </c>
      <c r="H412" s="3">
        <f>IFERROR(VLOOKUP($A412,'Perfil de Riesgo '!$A$3:$H$2025,8,FALSE),0)</f>
        <v>0</v>
      </c>
    </row>
    <row r="413" spans="1:8" hidden="1" x14ac:dyDescent="0.25">
      <c r="A413" s="5">
        <v>145525</v>
      </c>
      <c r="B413" s="4" t="s">
        <v>1168</v>
      </c>
      <c r="C413" s="3">
        <f>IFERROR(VLOOKUP($A413,'Perfil de Riesgo '!$A$3:$H$2025,3,FALSE),0)</f>
        <v>0</v>
      </c>
      <c r="D413" s="3">
        <f>IFERROR(VLOOKUP($A413,'Perfil de Riesgo '!$A$3:$H$2025,4,FALSE),0)</f>
        <v>0</v>
      </c>
      <c r="E413" s="3">
        <f>IFERROR(VLOOKUP($A413,'Perfil de Riesgo '!$A$3:$H$2025,5,FALSE),0)</f>
        <v>0</v>
      </c>
      <c r="F413" s="3">
        <f>IFERROR(VLOOKUP($A413,'Perfil de Riesgo '!$A$3:$H$2025,6,FALSE),0)</f>
        <v>0</v>
      </c>
      <c r="G413" s="3">
        <f>IFERROR(VLOOKUP($A413,'Perfil de Riesgo '!$A$3:$H$2025,7,FALSE),0)</f>
        <v>0</v>
      </c>
      <c r="H413" s="3">
        <f>IFERROR(VLOOKUP($A413,'Perfil de Riesgo '!$A$3:$H$2025,8,FALSE),0)</f>
        <v>0</v>
      </c>
    </row>
    <row r="414" spans="1:8" hidden="1" x14ac:dyDescent="0.25">
      <c r="A414" s="5">
        <v>145600</v>
      </c>
      <c r="B414" s="4" t="s">
        <v>1228</v>
      </c>
      <c r="C414" s="3">
        <f>IFERROR(VLOOKUP($A414,'Perfil de Riesgo '!$A$3:$H$2025,3,FALSE),0)</f>
        <v>0</v>
      </c>
      <c r="D414" s="3">
        <f>IFERROR(VLOOKUP($A414,'Perfil de Riesgo '!$A$3:$H$2025,4,FALSE),0)</f>
        <v>0</v>
      </c>
      <c r="E414" s="3">
        <f>IFERROR(VLOOKUP($A414,'Perfil de Riesgo '!$A$3:$H$2025,5,FALSE),0)</f>
        <v>0</v>
      </c>
      <c r="F414" s="3">
        <f>IFERROR(VLOOKUP($A414,'Perfil de Riesgo '!$A$3:$H$2025,6,FALSE),0)</f>
        <v>0</v>
      </c>
      <c r="G414" s="3">
        <f>IFERROR(VLOOKUP($A414,'Perfil de Riesgo '!$A$3:$H$2025,7,FALSE),0)</f>
        <v>0</v>
      </c>
      <c r="H414" s="3">
        <f>IFERROR(VLOOKUP($A414,'Perfil de Riesgo '!$A$3:$H$2025,8,FALSE),0)</f>
        <v>0</v>
      </c>
    </row>
    <row r="415" spans="1:8" hidden="1" x14ac:dyDescent="0.25">
      <c r="A415" s="5">
        <v>145605</v>
      </c>
      <c r="B415" s="4" t="s">
        <v>1172</v>
      </c>
      <c r="C415" s="3">
        <f>IFERROR(VLOOKUP($A415,'Perfil de Riesgo '!$A$3:$H$2025,3,FALSE),0)</f>
        <v>0</v>
      </c>
      <c r="D415" s="3">
        <f>IFERROR(VLOOKUP($A415,'Perfil de Riesgo '!$A$3:$H$2025,4,FALSE),0)</f>
        <v>0</v>
      </c>
      <c r="E415" s="3">
        <f>IFERROR(VLOOKUP($A415,'Perfil de Riesgo '!$A$3:$H$2025,5,FALSE),0)</f>
        <v>0</v>
      </c>
      <c r="F415" s="3">
        <f>IFERROR(VLOOKUP($A415,'Perfil de Riesgo '!$A$3:$H$2025,6,FALSE),0)</f>
        <v>0</v>
      </c>
      <c r="G415" s="3">
        <f>IFERROR(VLOOKUP($A415,'Perfil de Riesgo '!$A$3:$H$2025,7,FALSE),0)</f>
        <v>0</v>
      </c>
      <c r="H415" s="3">
        <f>IFERROR(VLOOKUP($A415,'Perfil de Riesgo '!$A$3:$H$2025,8,FALSE),0)</f>
        <v>0</v>
      </c>
    </row>
    <row r="416" spans="1:8" hidden="1" x14ac:dyDescent="0.25">
      <c r="A416" s="5">
        <v>145610</v>
      </c>
      <c r="B416" s="4" t="s">
        <v>1171</v>
      </c>
      <c r="C416" s="3">
        <f>IFERROR(VLOOKUP($A416,'Perfil de Riesgo '!$A$3:$H$2025,3,FALSE),0)</f>
        <v>0</v>
      </c>
      <c r="D416" s="3">
        <f>IFERROR(VLOOKUP($A416,'Perfil de Riesgo '!$A$3:$H$2025,4,FALSE),0)</f>
        <v>0</v>
      </c>
      <c r="E416" s="3">
        <f>IFERROR(VLOOKUP($A416,'Perfil de Riesgo '!$A$3:$H$2025,5,FALSE),0)</f>
        <v>0</v>
      </c>
      <c r="F416" s="3">
        <f>IFERROR(VLOOKUP($A416,'Perfil de Riesgo '!$A$3:$H$2025,6,FALSE),0)</f>
        <v>0</v>
      </c>
      <c r="G416" s="3">
        <f>IFERROR(VLOOKUP($A416,'Perfil de Riesgo '!$A$3:$H$2025,7,FALSE),0)</f>
        <v>0</v>
      </c>
      <c r="H416" s="3">
        <f>IFERROR(VLOOKUP($A416,'Perfil de Riesgo '!$A$3:$H$2025,8,FALSE),0)</f>
        <v>0</v>
      </c>
    </row>
    <row r="417" spans="1:8" hidden="1" x14ac:dyDescent="0.25">
      <c r="A417" s="5">
        <v>145615</v>
      </c>
      <c r="B417" s="4" t="s">
        <v>1170</v>
      </c>
      <c r="C417" s="3">
        <f>IFERROR(VLOOKUP($A417,'Perfil de Riesgo '!$A$3:$H$2025,3,FALSE),0)</f>
        <v>0</v>
      </c>
      <c r="D417" s="3">
        <f>IFERROR(VLOOKUP($A417,'Perfil de Riesgo '!$A$3:$H$2025,4,FALSE),0)</f>
        <v>0</v>
      </c>
      <c r="E417" s="3">
        <f>IFERROR(VLOOKUP($A417,'Perfil de Riesgo '!$A$3:$H$2025,5,FALSE),0)</f>
        <v>0</v>
      </c>
      <c r="F417" s="3">
        <f>IFERROR(VLOOKUP($A417,'Perfil de Riesgo '!$A$3:$H$2025,6,FALSE),0)</f>
        <v>0</v>
      </c>
      <c r="G417" s="3">
        <f>IFERROR(VLOOKUP($A417,'Perfil de Riesgo '!$A$3:$H$2025,7,FALSE),0)</f>
        <v>0</v>
      </c>
      <c r="H417" s="3">
        <f>IFERROR(VLOOKUP($A417,'Perfil de Riesgo '!$A$3:$H$2025,8,FALSE),0)</f>
        <v>0</v>
      </c>
    </row>
    <row r="418" spans="1:8" hidden="1" x14ac:dyDescent="0.25">
      <c r="A418" s="5">
        <v>145620</v>
      </c>
      <c r="B418" s="4" t="s">
        <v>1169</v>
      </c>
      <c r="C418" s="3">
        <f>IFERROR(VLOOKUP($A418,'Perfil de Riesgo '!$A$3:$H$2025,3,FALSE),0)</f>
        <v>0</v>
      </c>
      <c r="D418" s="3">
        <f>IFERROR(VLOOKUP($A418,'Perfil de Riesgo '!$A$3:$H$2025,4,FALSE),0)</f>
        <v>0</v>
      </c>
      <c r="E418" s="3">
        <f>IFERROR(VLOOKUP($A418,'Perfil de Riesgo '!$A$3:$H$2025,5,FALSE),0)</f>
        <v>0</v>
      </c>
      <c r="F418" s="3">
        <f>IFERROR(VLOOKUP($A418,'Perfil de Riesgo '!$A$3:$H$2025,6,FALSE),0)</f>
        <v>0</v>
      </c>
      <c r="G418" s="3">
        <f>IFERROR(VLOOKUP($A418,'Perfil de Riesgo '!$A$3:$H$2025,7,FALSE),0)</f>
        <v>0</v>
      </c>
      <c r="H418" s="3">
        <f>IFERROR(VLOOKUP($A418,'Perfil de Riesgo '!$A$3:$H$2025,8,FALSE),0)</f>
        <v>0</v>
      </c>
    </row>
    <row r="419" spans="1:8" hidden="1" x14ac:dyDescent="0.25">
      <c r="A419" s="5">
        <v>145625</v>
      </c>
      <c r="B419" s="4" t="s">
        <v>1168</v>
      </c>
      <c r="C419" s="3">
        <f>IFERROR(VLOOKUP($A419,'Perfil de Riesgo '!$A$3:$H$2025,3,FALSE),0)</f>
        <v>0</v>
      </c>
      <c r="D419" s="3">
        <f>IFERROR(VLOOKUP($A419,'Perfil de Riesgo '!$A$3:$H$2025,4,FALSE),0)</f>
        <v>0</v>
      </c>
      <c r="E419" s="3">
        <f>IFERROR(VLOOKUP($A419,'Perfil de Riesgo '!$A$3:$H$2025,5,FALSE),0)</f>
        <v>0</v>
      </c>
      <c r="F419" s="3">
        <f>IFERROR(VLOOKUP($A419,'Perfil de Riesgo '!$A$3:$H$2025,6,FALSE),0)</f>
        <v>0</v>
      </c>
      <c r="G419" s="3">
        <f>IFERROR(VLOOKUP($A419,'Perfil de Riesgo '!$A$3:$H$2025,7,FALSE),0)</f>
        <v>0</v>
      </c>
      <c r="H419" s="3">
        <f>IFERROR(VLOOKUP($A419,'Perfil de Riesgo '!$A$3:$H$2025,8,FALSE),0)</f>
        <v>0</v>
      </c>
    </row>
    <row r="420" spans="1:8" hidden="1" x14ac:dyDescent="0.25">
      <c r="A420" s="5">
        <v>145630</v>
      </c>
      <c r="B420" s="4" t="s">
        <v>1207</v>
      </c>
      <c r="C420" s="3">
        <f>IFERROR(VLOOKUP($A420,'Perfil de Riesgo '!$A$3:$H$2025,3,FALSE),0)</f>
        <v>0</v>
      </c>
      <c r="D420" s="3">
        <f>IFERROR(VLOOKUP($A420,'Perfil de Riesgo '!$A$3:$H$2025,4,FALSE),0)</f>
        <v>0</v>
      </c>
      <c r="E420" s="3">
        <f>IFERROR(VLOOKUP($A420,'Perfil de Riesgo '!$A$3:$H$2025,5,FALSE),0)</f>
        <v>0</v>
      </c>
      <c r="F420" s="3">
        <f>IFERROR(VLOOKUP($A420,'Perfil de Riesgo '!$A$3:$H$2025,6,FALSE),0)</f>
        <v>0</v>
      </c>
      <c r="G420" s="3">
        <f>IFERROR(VLOOKUP($A420,'Perfil de Riesgo '!$A$3:$H$2025,7,FALSE),0)</f>
        <v>0</v>
      </c>
      <c r="H420" s="3">
        <f>IFERROR(VLOOKUP($A420,'Perfil de Riesgo '!$A$3:$H$2025,8,FALSE),0)</f>
        <v>0</v>
      </c>
    </row>
    <row r="421" spans="1:8" hidden="1" x14ac:dyDescent="0.25">
      <c r="A421" s="5">
        <v>145700</v>
      </c>
      <c r="B421" s="4" t="s">
        <v>1227</v>
      </c>
      <c r="C421" s="3">
        <f>IFERROR(VLOOKUP($A421,'Perfil de Riesgo '!$A$3:$H$2025,3,FALSE),0)</f>
        <v>0</v>
      </c>
      <c r="D421" s="3">
        <f>IFERROR(VLOOKUP($A421,'Perfil de Riesgo '!$A$3:$H$2025,4,FALSE),0)</f>
        <v>0</v>
      </c>
      <c r="E421" s="3">
        <f>IFERROR(VLOOKUP($A421,'Perfil de Riesgo '!$A$3:$H$2025,5,FALSE),0)</f>
        <v>0</v>
      </c>
      <c r="F421" s="3">
        <f>IFERROR(VLOOKUP($A421,'Perfil de Riesgo '!$A$3:$H$2025,6,FALSE),0)</f>
        <v>0</v>
      </c>
      <c r="G421" s="3">
        <f>IFERROR(VLOOKUP($A421,'Perfil de Riesgo '!$A$3:$H$2025,7,FALSE),0)</f>
        <v>0</v>
      </c>
      <c r="H421" s="3">
        <f>IFERROR(VLOOKUP($A421,'Perfil de Riesgo '!$A$3:$H$2025,8,FALSE),0)</f>
        <v>0</v>
      </c>
    </row>
    <row r="422" spans="1:8" hidden="1" x14ac:dyDescent="0.25">
      <c r="A422" s="5">
        <v>145705</v>
      </c>
      <c r="B422" s="4" t="s">
        <v>1172</v>
      </c>
      <c r="C422" s="3">
        <f>IFERROR(VLOOKUP($A422,'Perfil de Riesgo '!$A$3:$H$2025,3,FALSE),0)</f>
        <v>0</v>
      </c>
      <c r="D422" s="3">
        <f>IFERROR(VLOOKUP($A422,'Perfil de Riesgo '!$A$3:$H$2025,4,FALSE),0)</f>
        <v>0</v>
      </c>
      <c r="E422" s="3">
        <f>IFERROR(VLOOKUP($A422,'Perfil de Riesgo '!$A$3:$H$2025,5,FALSE),0)</f>
        <v>0</v>
      </c>
      <c r="F422" s="3">
        <f>IFERROR(VLOOKUP($A422,'Perfil de Riesgo '!$A$3:$H$2025,6,FALSE),0)</f>
        <v>0</v>
      </c>
      <c r="G422" s="3">
        <f>IFERROR(VLOOKUP($A422,'Perfil de Riesgo '!$A$3:$H$2025,7,FALSE),0)</f>
        <v>0</v>
      </c>
      <c r="H422" s="3">
        <f>IFERROR(VLOOKUP($A422,'Perfil de Riesgo '!$A$3:$H$2025,8,FALSE),0)</f>
        <v>0</v>
      </c>
    </row>
    <row r="423" spans="1:8" hidden="1" x14ac:dyDescent="0.25">
      <c r="A423" s="5">
        <v>145710</v>
      </c>
      <c r="B423" s="4" t="s">
        <v>1171</v>
      </c>
      <c r="C423" s="3">
        <f>IFERROR(VLOOKUP($A423,'Perfil de Riesgo '!$A$3:$H$2025,3,FALSE),0)</f>
        <v>0</v>
      </c>
      <c r="D423" s="3">
        <f>IFERROR(VLOOKUP($A423,'Perfil de Riesgo '!$A$3:$H$2025,4,FALSE),0)</f>
        <v>0</v>
      </c>
      <c r="E423" s="3">
        <f>IFERROR(VLOOKUP($A423,'Perfil de Riesgo '!$A$3:$H$2025,5,FALSE),0)</f>
        <v>0</v>
      </c>
      <c r="F423" s="3">
        <f>IFERROR(VLOOKUP($A423,'Perfil de Riesgo '!$A$3:$H$2025,6,FALSE),0)</f>
        <v>0</v>
      </c>
      <c r="G423" s="3">
        <f>IFERROR(VLOOKUP($A423,'Perfil de Riesgo '!$A$3:$H$2025,7,FALSE),0)</f>
        <v>0</v>
      </c>
      <c r="H423" s="3">
        <f>IFERROR(VLOOKUP($A423,'Perfil de Riesgo '!$A$3:$H$2025,8,FALSE),0)</f>
        <v>0</v>
      </c>
    </row>
    <row r="424" spans="1:8" hidden="1" x14ac:dyDescent="0.25">
      <c r="A424" s="5">
        <v>145715</v>
      </c>
      <c r="B424" s="4" t="s">
        <v>1170</v>
      </c>
      <c r="C424" s="3">
        <f>IFERROR(VLOOKUP($A424,'Perfil de Riesgo '!$A$3:$H$2025,3,FALSE),0)</f>
        <v>0</v>
      </c>
      <c r="D424" s="3">
        <f>IFERROR(VLOOKUP($A424,'Perfil de Riesgo '!$A$3:$H$2025,4,FALSE),0)</f>
        <v>0</v>
      </c>
      <c r="E424" s="3">
        <f>IFERROR(VLOOKUP($A424,'Perfil de Riesgo '!$A$3:$H$2025,5,FALSE),0)</f>
        <v>0</v>
      </c>
      <c r="F424" s="3">
        <f>IFERROR(VLOOKUP($A424,'Perfil de Riesgo '!$A$3:$H$2025,6,FALSE),0)</f>
        <v>0</v>
      </c>
      <c r="G424" s="3">
        <f>IFERROR(VLOOKUP($A424,'Perfil de Riesgo '!$A$3:$H$2025,7,FALSE),0)</f>
        <v>0</v>
      </c>
      <c r="H424" s="3">
        <f>IFERROR(VLOOKUP($A424,'Perfil de Riesgo '!$A$3:$H$2025,8,FALSE),0)</f>
        <v>0</v>
      </c>
    </row>
    <row r="425" spans="1:8" hidden="1" x14ac:dyDescent="0.25">
      <c r="A425" s="5">
        <v>145720</v>
      </c>
      <c r="B425" s="4" t="s">
        <v>1169</v>
      </c>
      <c r="C425" s="3">
        <f>IFERROR(VLOOKUP($A425,'Perfil de Riesgo '!$A$3:$H$2025,3,FALSE),0)</f>
        <v>0</v>
      </c>
      <c r="D425" s="3">
        <f>IFERROR(VLOOKUP($A425,'Perfil de Riesgo '!$A$3:$H$2025,4,FALSE),0)</f>
        <v>0</v>
      </c>
      <c r="E425" s="3">
        <f>IFERROR(VLOOKUP($A425,'Perfil de Riesgo '!$A$3:$H$2025,5,FALSE),0)</f>
        <v>0</v>
      </c>
      <c r="F425" s="3">
        <f>IFERROR(VLOOKUP($A425,'Perfil de Riesgo '!$A$3:$H$2025,6,FALSE),0)</f>
        <v>0</v>
      </c>
      <c r="G425" s="3">
        <f>IFERROR(VLOOKUP($A425,'Perfil de Riesgo '!$A$3:$H$2025,7,FALSE),0)</f>
        <v>0</v>
      </c>
      <c r="H425" s="3">
        <f>IFERROR(VLOOKUP($A425,'Perfil de Riesgo '!$A$3:$H$2025,8,FALSE),0)</f>
        <v>0</v>
      </c>
    </row>
    <row r="426" spans="1:8" hidden="1" x14ac:dyDescent="0.25">
      <c r="A426" s="5">
        <v>145725</v>
      </c>
      <c r="B426" s="4" t="s">
        <v>1168</v>
      </c>
      <c r="C426" s="3">
        <f>IFERROR(VLOOKUP($A426,'Perfil de Riesgo '!$A$3:$H$2025,3,FALSE),0)</f>
        <v>0</v>
      </c>
      <c r="D426" s="3">
        <f>IFERROR(VLOOKUP($A426,'Perfil de Riesgo '!$A$3:$H$2025,4,FALSE),0)</f>
        <v>0</v>
      </c>
      <c r="E426" s="3">
        <f>IFERROR(VLOOKUP($A426,'Perfil de Riesgo '!$A$3:$H$2025,5,FALSE),0)</f>
        <v>0</v>
      </c>
      <c r="F426" s="3">
        <f>IFERROR(VLOOKUP($A426,'Perfil de Riesgo '!$A$3:$H$2025,6,FALSE),0)</f>
        <v>0</v>
      </c>
      <c r="G426" s="3">
        <f>IFERROR(VLOOKUP($A426,'Perfil de Riesgo '!$A$3:$H$2025,7,FALSE),0)</f>
        <v>0</v>
      </c>
      <c r="H426" s="3">
        <f>IFERROR(VLOOKUP($A426,'Perfil de Riesgo '!$A$3:$H$2025,8,FALSE),0)</f>
        <v>0</v>
      </c>
    </row>
    <row r="427" spans="1:8" hidden="1" x14ac:dyDescent="0.25">
      <c r="A427" s="5">
        <v>145730</v>
      </c>
      <c r="B427" s="4" t="s">
        <v>1205</v>
      </c>
      <c r="C427" s="3">
        <f>IFERROR(VLOOKUP($A427,'Perfil de Riesgo '!$A$3:$H$2025,3,FALSE),0)</f>
        <v>0</v>
      </c>
      <c r="D427" s="3">
        <f>IFERROR(VLOOKUP($A427,'Perfil de Riesgo '!$A$3:$H$2025,4,FALSE),0)</f>
        <v>0</v>
      </c>
      <c r="E427" s="3">
        <f>IFERROR(VLOOKUP($A427,'Perfil de Riesgo '!$A$3:$H$2025,5,FALSE),0)</f>
        <v>0</v>
      </c>
      <c r="F427" s="3">
        <f>IFERROR(VLOOKUP($A427,'Perfil de Riesgo '!$A$3:$H$2025,6,FALSE),0)</f>
        <v>0</v>
      </c>
      <c r="G427" s="3">
        <f>IFERROR(VLOOKUP($A427,'Perfil de Riesgo '!$A$3:$H$2025,7,FALSE),0)</f>
        <v>0</v>
      </c>
      <c r="H427" s="3">
        <f>IFERROR(VLOOKUP($A427,'Perfil de Riesgo '!$A$3:$H$2025,8,FALSE),0)</f>
        <v>0</v>
      </c>
    </row>
    <row r="428" spans="1:8" hidden="1" x14ac:dyDescent="0.25">
      <c r="A428" s="5">
        <v>145800</v>
      </c>
      <c r="B428" s="4" t="s">
        <v>1226</v>
      </c>
      <c r="C428" s="3">
        <f>IFERROR(VLOOKUP($A428,'Perfil de Riesgo '!$A$3:$H$2025,3,FALSE),0)</f>
        <v>0</v>
      </c>
      <c r="D428" s="3">
        <f>IFERROR(VLOOKUP($A428,'Perfil de Riesgo '!$A$3:$H$2025,4,FALSE),0)</f>
        <v>0</v>
      </c>
      <c r="E428" s="3">
        <f>IFERROR(VLOOKUP($A428,'Perfil de Riesgo '!$A$3:$H$2025,5,FALSE),0)</f>
        <v>0</v>
      </c>
      <c r="F428" s="3">
        <f>IFERROR(VLOOKUP($A428,'Perfil de Riesgo '!$A$3:$H$2025,6,FALSE),0)</f>
        <v>0</v>
      </c>
      <c r="G428" s="3">
        <f>IFERROR(VLOOKUP($A428,'Perfil de Riesgo '!$A$3:$H$2025,7,FALSE),0)</f>
        <v>0</v>
      </c>
      <c r="H428" s="3">
        <f>IFERROR(VLOOKUP($A428,'Perfil de Riesgo '!$A$3:$H$2025,8,FALSE),0)</f>
        <v>0</v>
      </c>
    </row>
    <row r="429" spans="1:8" hidden="1" x14ac:dyDescent="0.25">
      <c r="A429" s="5">
        <v>145805</v>
      </c>
      <c r="B429" s="4" t="s">
        <v>1218</v>
      </c>
      <c r="C429" s="3">
        <f>IFERROR(VLOOKUP($A429,'Perfil de Riesgo '!$A$3:$H$2025,3,FALSE),0)</f>
        <v>0</v>
      </c>
      <c r="D429" s="3">
        <f>IFERROR(VLOOKUP($A429,'Perfil de Riesgo '!$A$3:$H$2025,4,FALSE),0)</f>
        <v>0</v>
      </c>
      <c r="E429" s="3">
        <f>IFERROR(VLOOKUP($A429,'Perfil de Riesgo '!$A$3:$H$2025,5,FALSE),0)</f>
        <v>0</v>
      </c>
      <c r="F429" s="3">
        <f>IFERROR(VLOOKUP($A429,'Perfil de Riesgo '!$A$3:$H$2025,6,FALSE),0)</f>
        <v>0</v>
      </c>
      <c r="G429" s="3">
        <f>IFERROR(VLOOKUP($A429,'Perfil de Riesgo '!$A$3:$H$2025,7,FALSE),0)</f>
        <v>0</v>
      </c>
      <c r="H429" s="3">
        <f>IFERROR(VLOOKUP($A429,'Perfil de Riesgo '!$A$3:$H$2025,8,FALSE),0)</f>
        <v>0</v>
      </c>
    </row>
    <row r="430" spans="1:8" hidden="1" x14ac:dyDescent="0.25">
      <c r="A430" s="5">
        <v>145810</v>
      </c>
      <c r="B430" s="4" t="s">
        <v>1217</v>
      </c>
      <c r="C430" s="3">
        <f>IFERROR(VLOOKUP($A430,'Perfil de Riesgo '!$A$3:$H$2025,3,FALSE),0)</f>
        <v>0</v>
      </c>
      <c r="D430" s="3">
        <f>IFERROR(VLOOKUP($A430,'Perfil de Riesgo '!$A$3:$H$2025,4,FALSE),0)</f>
        <v>0</v>
      </c>
      <c r="E430" s="3">
        <f>IFERROR(VLOOKUP($A430,'Perfil de Riesgo '!$A$3:$H$2025,5,FALSE),0)</f>
        <v>0</v>
      </c>
      <c r="F430" s="3">
        <f>IFERROR(VLOOKUP($A430,'Perfil de Riesgo '!$A$3:$H$2025,6,FALSE),0)</f>
        <v>0</v>
      </c>
      <c r="G430" s="3">
        <f>IFERROR(VLOOKUP($A430,'Perfil de Riesgo '!$A$3:$H$2025,7,FALSE),0)</f>
        <v>0</v>
      </c>
      <c r="H430" s="3">
        <f>IFERROR(VLOOKUP($A430,'Perfil de Riesgo '!$A$3:$H$2025,8,FALSE),0)</f>
        <v>0</v>
      </c>
    </row>
    <row r="431" spans="1:8" hidden="1" x14ac:dyDescent="0.25">
      <c r="A431" s="5">
        <v>145815</v>
      </c>
      <c r="B431" s="4" t="s">
        <v>1216</v>
      </c>
      <c r="C431" s="3">
        <f>IFERROR(VLOOKUP($A431,'Perfil de Riesgo '!$A$3:$H$2025,3,FALSE),0)</f>
        <v>0</v>
      </c>
      <c r="D431" s="3">
        <f>IFERROR(VLOOKUP($A431,'Perfil de Riesgo '!$A$3:$H$2025,4,FALSE),0)</f>
        <v>0</v>
      </c>
      <c r="E431" s="3">
        <f>IFERROR(VLOOKUP($A431,'Perfil de Riesgo '!$A$3:$H$2025,5,FALSE),0)</f>
        <v>0</v>
      </c>
      <c r="F431" s="3">
        <f>IFERROR(VLOOKUP($A431,'Perfil de Riesgo '!$A$3:$H$2025,6,FALSE),0)</f>
        <v>0</v>
      </c>
      <c r="G431" s="3">
        <f>IFERROR(VLOOKUP($A431,'Perfil de Riesgo '!$A$3:$H$2025,7,FALSE),0)</f>
        <v>0</v>
      </c>
      <c r="H431" s="3">
        <f>IFERROR(VLOOKUP($A431,'Perfil de Riesgo '!$A$3:$H$2025,8,FALSE),0)</f>
        <v>0</v>
      </c>
    </row>
    <row r="432" spans="1:8" hidden="1" x14ac:dyDescent="0.25">
      <c r="A432" s="5">
        <v>145820</v>
      </c>
      <c r="B432" s="4" t="s">
        <v>1215</v>
      </c>
      <c r="C432" s="3">
        <f>IFERROR(VLOOKUP($A432,'Perfil de Riesgo '!$A$3:$H$2025,3,FALSE),0)</f>
        <v>0</v>
      </c>
      <c r="D432" s="3">
        <f>IFERROR(VLOOKUP($A432,'Perfil de Riesgo '!$A$3:$H$2025,4,FALSE),0)</f>
        <v>0</v>
      </c>
      <c r="E432" s="3">
        <f>IFERROR(VLOOKUP($A432,'Perfil de Riesgo '!$A$3:$H$2025,5,FALSE),0)</f>
        <v>0</v>
      </c>
      <c r="F432" s="3">
        <f>IFERROR(VLOOKUP($A432,'Perfil de Riesgo '!$A$3:$H$2025,6,FALSE),0)</f>
        <v>0</v>
      </c>
      <c r="G432" s="3">
        <f>IFERROR(VLOOKUP($A432,'Perfil de Riesgo '!$A$3:$H$2025,7,FALSE),0)</f>
        <v>0</v>
      </c>
      <c r="H432" s="3">
        <f>IFERROR(VLOOKUP($A432,'Perfil de Riesgo '!$A$3:$H$2025,8,FALSE),0)</f>
        <v>0</v>
      </c>
    </row>
    <row r="433" spans="1:8" hidden="1" x14ac:dyDescent="0.25">
      <c r="A433" s="5">
        <v>145825</v>
      </c>
      <c r="B433" s="4" t="s">
        <v>1214</v>
      </c>
      <c r="C433" s="3">
        <f>IFERROR(VLOOKUP($A433,'Perfil de Riesgo '!$A$3:$H$2025,3,FALSE),0)</f>
        <v>0</v>
      </c>
      <c r="D433" s="3">
        <f>IFERROR(VLOOKUP($A433,'Perfil de Riesgo '!$A$3:$H$2025,4,FALSE),0)</f>
        <v>0</v>
      </c>
      <c r="E433" s="3">
        <f>IFERROR(VLOOKUP($A433,'Perfil de Riesgo '!$A$3:$H$2025,5,FALSE),0)</f>
        <v>0</v>
      </c>
      <c r="F433" s="3">
        <f>IFERROR(VLOOKUP($A433,'Perfil de Riesgo '!$A$3:$H$2025,6,FALSE),0)</f>
        <v>0</v>
      </c>
      <c r="G433" s="3">
        <f>IFERROR(VLOOKUP($A433,'Perfil de Riesgo '!$A$3:$H$2025,7,FALSE),0)</f>
        <v>0</v>
      </c>
      <c r="H433" s="3">
        <f>IFERROR(VLOOKUP($A433,'Perfil de Riesgo '!$A$3:$H$2025,8,FALSE),0)</f>
        <v>0</v>
      </c>
    </row>
    <row r="434" spans="1:8" hidden="1" x14ac:dyDescent="0.25">
      <c r="A434" s="5">
        <v>145830</v>
      </c>
      <c r="B434" s="4" t="s">
        <v>1213</v>
      </c>
      <c r="C434" s="3">
        <f>IFERROR(VLOOKUP($A434,'Perfil de Riesgo '!$A$3:$H$2025,3,FALSE),0)</f>
        <v>0</v>
      </c>
      <c r="D434" s="3">
        <f>IFERROR(VLOOKUP($A434,'Perfil de Riesgo '!$A$3:$H$2025,4,FALSE),0)</f>
        <v>0</v>
      </c>
      <c r="E434" s="3">
        <f>IFERROR(VLOOKUP($A434,'Perfil de Riesgo '!$A$3:$H$2025,5,FALSE),0)</f>
        <v>0</v>
      </c>
      <c r="F434" s="3">
        <f>IFERROR(VLOOKUP($A434,'Perfil de Riesgo '!$A$3:$H$2025,6,FALSE),0)</f>
        <v>0</v>
      </c>
      <c r="G434" s="3">
        <f>IFERROR(VLOOKUP($A434,'Perfil de Riesgo '!$A$3:$H$2025,7,FALSE),0)</f>
        <v>0</v>
      </c>
      <c r="H434" s="3">
        <f>IFERROR(VLOOKUP($A434,'Perfil de Riesgo '!$A$3:$H$2025,8,FALSE),0)</f>
        <v>0</v>
      </c>
    </row>
    <row r="435" spans="1:8" hidden="1" x14ac:dyDescent="0.25">
      <c r="A435" s="5">
        <v>145835</v>
      </c>
      <c r="B435" s="4" t="s">
        <v>1212</v>
      </c>
      <c r="C435" s="3">
        <f>IFERROR(VLOOKUP($A435,'Perfil de Riesgo '!$A$3:$H$2025,3,FALSE),0)</f>
        <v>0</v>
      </c>
      <c r="D435" s="3">
        <f>IFERROR(VLOOKUP($A435,'Perfil de Riesgo '!$A$3:$H$2025,4,FALSE),0)</f>
        <v>0</v>
      </c>
      <c r="E435" s="3">
        <f>IFERROR(VLOOKUP($A435,'Perfil de Riesgo '!$A$3:$H$2025,5,FALSE),0)</f>
        <v>0</v>
      </c>
      <c r="F435" s="3">
        <f>IFERROR(VLOOKUP($A435,'Perfil de Riesgo '!$A$3:$H$2025,6,FALSE),0)</f>
        <v>0</v>
      </c>
      <c r="G435" s="3">
        <f>IFERROR(VLOOKUP($A435,'Perfil de Riesgo '!$A$3:$H$2025,7,FALSE),0)</f>
        <v>0</v>
      </c>
      <c r="H435" s="3">
        <f>IFERROR(VLOOKUP($A435,'Perfil de Riesgo '!$A$3:$H$2025,8,FALSE),0)</f>
        <v>0</v>
      </c>
    </row>
    <row r="436" spans="1:8" hidden="1" x14ac:dyDescent="0.25">
      <c r="A436" s="5">
        <v>145840</v>
      </c>
      <c r="B436" s="4" t="s">
        <v>1211</v>
      </c>
      <c r="C436" s="3">
        <f>IFERROR(VLOOKUP($A436,'Perfil de Riesgo '!$A$3:$H$2025,3,FALSE),0)</f>
        <v>0</v>
      </c>
      <c r="D436" s="3">
        <f>IFERROR(VLOOKUP($A436,'Perfil de Riesgo '!$A$3:$H$2025,4,FALSE),0)</f>
        <v>0</v>
      </c>
      <c r="E436" s="3">
        <f>IFERROR(VLOOKUP($A436,'Perfil de Riesgo '!$A$3:$H$2025,5,FALSE),0)</f>
        <v>0</v>
      </c>
      <c r="F436" s="3">
        <f>IFERROR(VLOOKUP($A436,'Perfil de Riesgo '!$A$3:$H$2025,6,FALSE),0)</f>
        <v>0</v>
      </c>
      <c r="G436" s="3">
        <f>IFERROR(VLOOKUP($A436,'Perfil de Riesgo '!$A$3:$H$2025,7,FALSE),0)</f>
        <v>0</v>
      </c>
      <c r="H436" s="3">
        <f>IFERROR(VLOOKUP($A436,'Perfil de Riesgo '!$A$3:$H$2025,8,FALSE),0)</f>
        <v>0</v>
      </c>
    </row>
    <row r="437" spans="1:8" hidden="1" x14ac:dyDescent="0.25">
      <c r="A437" s="5">
        <v>145845</v>
      </c>
      <c r="B437" s="4" t="s">
        <v>1210</v>
      </c>
      <c r="C437" s="3">
        <f>IFERROR(VLOOKUP($A437,'Perfil de Riesgo '!$A$3:$H$2025,3,FALSE),0)</f>
        <v>0</v>
      </c>
      <c r="D437" s="3">
        <f>IFERROR(VLOOKUP($A437,'Perfil de Riesgo '!$A$3:$H$2025,4,FALSE),0)</f>
        <v>0</v>
      </c>
      <c r="E437" s="3">
        <f>IFERROR(VLOOKUP($A437,'Perfil de Riesgo '!$A$3:$H$2025,5,FALSE),0)</f>
        <v>0</v>
      </c>
      <c r="F437" s="3">
        <f>IFERROR(VLOOKUP($A437,'Perfil de Riesgo '!$A$3:$H$2025,6,FALSE),0)</f>
        <v>0</v>
      </c>
      <c r="G437" s="3">
        <f>IFERROR(VLOOKUP($A437,'Perfil de Riesgo '!$A$3:$H$2025,7,FALSE),0)</f>
        <v>0</v>
      </c>
      <c r="H437" s="3">
        <f>IFERROR(VLOOKUP($A437,'Perfil de Riesgo '!$A$3:$H$2025,8,FALSE),0)</f>
        <v>0</v>
      </c>
    </row>
    <row r="438" spans="1:8" hidden="1" x14ac:dyDescent="0.25">
      <c r="A438" s="5">
        <v>145850</v>
      </c>
      <c r="B438" s="4" t="s">
        <v>1209</v>
      </c>
      <c r="C438" s="3">
        <f>IFERROR(VLOOKUP($A438,'Perfil de Riesgo '!$A$3:$H$2025,3,FALSE),0)</f>
        <v>0</v>
      </c>
      <c r="D438" s="3">
        <f>IFERROR(VLOOKUP($A438,'Perfil de Riesgo '!$A$3:$H$2025,4,FALSE),0)</f>
        <v>0</v>
      </c>
      <c r="E438" s="3">
        <f>IFERROR(VLOOKUP($A438,'Perfil de Riesgo '!$A$3:$H$2025,5,FALSE),0)</f>
        <v>0</v>
      </c>
      <c r="F438" s="3">
        <f>IFERROR(VLOOKUP($A438,'Perfil de Riesgo '!$A$3:$H$2025,6,FALSE),0)</f>
        <v>0</v>
      </c>
      <c r="G438" s="3">
        <f>IFERROR(VLOOKUP($A438,'Perfil de Riesgo '!$A$3:$H$2025,7,FALSE),0)</f>
        <v>0</v>
      </c>
      <c r="H438" s="3">
        <f>IFERROR(VLOOKUP($A438,'Perfil de Riesgo '!$A$3:$H$2025,8,FALSE),0)</f>
        <v>0</v>
      </c>
    </row>
    <row r="439" spans="1:8" hidden="1" x14ac:dyDescent="0.25">
      <c r="A439" s="5">
        <v>145900</v>
      </c>
      <c r="B439" s="4" t="s">
        <v>1225</v>
      </c>
      <c r="C439" s="3">
        <f>IFERROR(VLOOKUP($A439,'Perfil de Riesgo '!$A$3:$H$2025,3,FALSE),0)</f>
        <v>0</v>
      </c>
      <c r="D439" s="3">
        <f>IFERROR(VLOOKUP($A439,'Perfil de Riesgo '!$A$3:$H$2025,4,FALSE),0)</f>
        <v>0</v>
      </c>
      <c r="E439" s="3">
        <f>IFERROR(VLOOKUP($A439,'Perfil de Riesgo '!$A$3:$H$2025,5,FALSE),0)</f>
        <v>0</v>
      </c>
      <c r="F439" s="3">
        <f>IFERROR(VLOOKUP($A439,'Perfil de Riesgo '!$A$3:$H$2025,6,FALSE),0)</f>
        <v>0</v>
      </c>
      <c r="G439" s="3">
        <f>IFERROR(VLOOKUP($A439,'Perfil de Riesgo '!$A$3:$H$2025,7,FALSE),0)</f>
        <v>0</v>
      </c>
      <c r="H439" s="3">
        <f>IFERROR(VLOOKUP($A439,'Perfil de Riesgo '!$A$3:$H$2025,8,FALSE),0)</f>
        <v>0</v>
      </c>
    </row>
    <row r="440" spans="1:8" hidden="1" x14ac:dyDescent="0.25">
      <c r="A440" s="5">
        <v>145905</v>
      </c>
      <c r="B440" s="4" t="s">
        <v>1172</v>
      </c>
      <c r="C440" s="3">
        <f>IFERROR(VLOOKUP($A440,'Perfil de Riesgo '!$A$3:$H$2025,3,FALSE),0)</f>
        <v>0</v>
      </c>
      <c r="D440" s="3">
        <f>IFERROR(VLOOKUP($A440,'Perfil de Riesgo '!$A$3:$H$2025,4,FALSE),0)</f>
        <v>0</v>
      </c>
      <c r="E440" s="3">
        <f>IFERROR(VLOOKUP($A440,'Perfil de Riesgo '!$A$3:$H$2025,5,FALSE),0)</f>
        <v>0</v>
      </c>
      <c r="F440" s="3">
        <f>IFERROR(VLOOKUP($A440,'Perfil de Riesgo '!$A$3:$H$2025,6,FALSE),0)</f>
        <v>0</v>
      </c>
      <c r="G440" s="3">
        <f>IFERROR(VLOOKUP($A440,'Perfil de Riesgo '!$A$3:$H$2025,7,FALSE),0)</f>
        <v>0</v>
      </c>
      <c r="H440" s="3">
        <f>IFERROR(VLOOKUP($A440,'Perfil de Riesgo '!$A$3:$H$2025,8,FALSE),0)</f>
        <v>0</v>
      </c>
    </row>
    <row r="441" spans="1:8" hidden="1" x14ac:dyDescent="0.25">
      <c r="A441" s="5">
        <v>145910</v>
      </c>
      <c r="B441" s="4" t="s">
        <v>1171</v>
      </c>
      <c r="C441" s="3">
        <f>IFERROR(VLOOKUP($A441,'Perfil de Riesgo '!$A$3:$H$2025,3,FALSE),0)</f>
        <v>0</v>
      </c>
      <c r="D441" s="3">
        <f>IFERROR(VLOOKUP($A441,'Perfil de Riesgo '!$A$3:$H$2025,4,FALSE),0)</f>
        <v>0</v>
      </c>
      <c r="E441" s="3">
        <f>IFERROR(VLOOKUP($A441,'Perfil de Riesgo '!$A$3:$H$2025,5,FALSE),0)</f>
        <v>0</v>
      </c>
      <c r="F441" s="3">
        <f>IFERROR(VLOOKUP($A441,'Perfil de Riesgo '!$A$3:$H$2025,6,FALSE),0)</f>
        <v>0</v>
      </c>
      <c r="G441" s="3">
        <f>IFERROR(VLOOKUP($A441,'Perfil de Riesgo '!$A$3:$H$2025,7,FALSE),0)</f>
        <v>0</v>
      </c>
      <c r="H441" s="3">
        <f>IFERROR(VLOOKUP($A441,'Perfil de Riesgo '!$A$3:$H$2025,8,FALSE),0)</f>
        <v>0</v>
      </c>
    </row>
    <row r="442" spans="1:8" hidden="1" x14ac:dyDescent="0.25">
      <c r="A442" s="5">
        <v>145915</v>
      </c>
      <c r="B442" s="4" t="s">
        <v>1170</v>
      </c>
      <c r="C442" s="3">
        <f>IFERROR(VLOOKUP($A442,'Perfil de Riesgo '!$A$3:$H$2025,3,FALSE),0)</f>
        <v>0</v>
      </c>
      <c r="D442" s="3">
        <f>IFERROR(VLOOKUP($A442,'Perfil de Riesgo '!$A$3:$H$2025,4,FALSE),0)</f>
        <v>0</v>
      </c>
      <c r="E442" s="3">
        <f>IFERROR(VLOOKUP($A442,'Perfil de Riesgo '!$A$3:$H$2025,5,FALSE),0)</f>
        <v>0</v>
      </c>
      <c r="F442" s="3">
        <f>IFERROR(VLOOKUP($A442,'Perfil de Riesgo '!$A$3:$H$2025,6,FALSE),0)</f>
        <v>0</v>
      </c>
      <c r="G442" s="3">
        <f>IFERROR(VLOOKUP($A442,'Perfil de Riesgo '!$A$3:$H$2025,7,FALSE),0)</f>
        <v>0</v>
      </c>
      <c r="H442" s="3">
        <f>IFERROR(VLOOKUP($A442,'Perfil de Riesgo '!$A$3:$H$2025,8,FALSE),0)</f>
        <v>0</v>
      </c>
    </row>
    <row r="443" spans="1:8" hidden="1" x14ac:dyDescent="0.25">
      <c r="A443" s="5">
        <v>145920</v>
      </c>
      <c r="B443" s="4" t="s">
        <v>1169</v>
      </c>
      <c r="C443" s="3">
        <f>IFERROR(VLOOKUP($A443,'Perfil de Riesgo '!$A$3:$H$2025,3,FALSE),0)</f>
        <v>0</v>
      </c>
      <c r="D443" s="3">
        <f>IFERROR(VLOOKUP($A443,'Perfil de Riesgo '!$A$3:$H$2025,4,FALSE),0)</f>
        <v>0</v>
      </c>
      <c r="E443" s="3">
        <f>IFERROR(VLOOKUP($A443,'Perfil de Riesgo '!$A$3:$H$2025,5,FALSE),0)</f>
        <v>0</v>
      </c>
      <c r="F443" s="3">
        <f>IFERROR(VLOOKUP($A443,'Perfil de Riesgo '!$A$3:$H$2025,6,FALSE),0)</f>
        <v>0</v>
      </c>
      <c r="G443" s="3">
        <f>IFERROR(VLOOKUP($A443,'Perfil de Riesgo '!$A$3:$H$2025,7,FALSE),0)</f>
        <v>0</v>
      </c>
      <c r="H443" s="3">
        <f>IFERROR(VLOOKUP($A443,'Perfil de Riesgo '!$A$3:$H$2025,8,FALSE),0)</f>
        <v>0</v>
      </c>
    </row>
    <row r="444" spans="1:8" hidden="1" x14ac:dyDescent="0.25">
      <c r="A444" s="5">
        <v>145925</v>
      </c>
      <c r="B444" s="4" t="s">
        <v>1168</v>
      </c>
      <c r="C444" s="3">
        <f>IFERROR(VLOOKUP($A444,'Perfil de Riesgo '!$A$3:$H$2025,3,FALSE),0)</f>
        <v>0</v>
      </c>
      <c r="D444" s="3">
        <f>IFERROR(VLOOKUP($A444,'Perfil de Riesgo '!$A$3:$H$2025,4,FALSE),0)</f>
        <v>0</v>
      </c>
      <c r="E444" s="3">
        <f>IFERROR(VLOOKUP($A444,'Perfil de Riesgo '!$A$3:$H$2025,5,FALSE),0)</f>
        <v>0</v>
      </c>
      <c r="F444" s="3">
        <f>IFERROR(VLOOKUP($A444,'Perfil de Riesgo '!$A$3:$H$2025,6,FALSE),0)</f>
        <v>0</v>
      </c>
      <c r="G444" s="3">
        <f>IFERROR(VLOOKUP($A444,'Perfil de Riesgo '!$A$3:$H$2025,7,FALSE),0)</f>
        <v>0</v>
      </c>
      <c r="H444" s="3">
        <f>IFERROR(VLOOKUP($A444,'Perfil de Riesgo '!$A$3:$H$2025,8,FALSE),0)</f>
        <v>0</v>
      </c>
    </row>
    <row r="445" spans="1:8" hidden="1" x14ac:dyDescent="0.25">
      <c r="A445" s="5">
        <v>145930</v>
      </c>
      <c r="B445" s="4" t="s">
        <v>1207</v>
      </c>
      <c r="C445" s="3">
        <f>IFERROR(VLOOKUP($A445,'Perfil de Riesgo '!$A$3:$H$2025,3,FALSE),0)</f>
        <v>0</v>
      </c>
      <c r="D445" s="3">
        <f>IFERROR(VLOOKUP($A445,'Perfil de Riesgo '!$A$3:$H$2025,4,FALSE),0)</f>
        <v>0</v>
      </c>
      <c r="E445" s="3">
        <f>IFERROR(VLOOKUP($A445,'Perfil de Riesgo '!$A$3:$H$2025,5,FALSE),0)</f>
        <v>0</v>
      </c>
      <c r="F445" s="3">
        <f>IFERROR(VLOOKUP($A445,'Perfil de Riesgo '!$A$3:$H$2025,6,FALSE),0)</f>
        <v>0</v>
      </c>
      <c r="G445" s="3">
        <f>IFERROR(VLOOKUP($A445,'Perfil de Riesgo '!$A$3:$H$2025,7,FALSE),0)</f>
        <v>0</v>
      </c>
      <c r="H445" s="3">
        <f>IFERROR(VLOOKUP($A445,'Perfil de Riesgo '!$A$3:$H$2025,8,FALSE),0)</f>
        <v>0</v>
      </c>
    </row>
    <row r="446" spans="1:8" hidden="1" x14ac:dyDescent="0.25">
      <c r="A446" s="5">
        <v>146000</v>
      </c>
      <c r="B446" s="4" t="s">
        <v>1224</v>
      </c>
      <c r="C446" s="3">
        <f>IFERROR(VLOOKUP($A446,'Perfil de Riesgo '!$A$3:$H$2025,3,FALSE),0)</f>
        <v>0</v>
      </c>
      <c r="D446" s="3">
        <f>IFERROR(VLOOKUP($A446,'Perfil de Riesgo '!$A$3:$H$2025,4,FALSE),0)</f>
        <v>0</v>
      </c>
      <c r="E446" s="3">
        <f>IFERROR(VLOOKUP($A446,'Perfil de Riesgo '!$A$3:$H$2025,5,FALSE),0)</f>
        <v>0</v>
      </c>
      <c r="F446" s="3">
        <f>IFERROR(VLOOKUP($A446,'Perfil de Riesgo '!$A$3:$H$2025,6,FALSE),0)</f>
        <v>0</v>
      </c>
      <c r="G446" s="3">
        <f>IFERROR(VLOOKUP($A446,'Perfil de Riesgo '!$A$3:$H$2025,7,FALSE),0)</f>
        <v>0</v>
      </c>
      <c r="H446" s="3">
        <f>IFERROR(VLOOKUP($A446,'Perfil de Riesgo '!$A$3:$H$2025,8,FALSE),0)</f>
        <v>0</v>
      </c>
    </row>
    <row r="447" spans="1:8" hidden="1" x14ac:dyDescent="0.25">
      <c r="A447" s="5">
        <v>146005</v>
      </c>
      <c r="B447" s="4" t="s">
        <v>1172</v>
      </c>
      <c r="C447" s="3">
        <f>IFERROR(VLOOKUP($A447,'Perfil de Riesgo '!$A$3:$H$2025,3,FALSE),0)</f>
        <v>0</v>
      </c>
      <c r="D447" s="3">
        <f>IFERROR(VLOOKUP($A447,'Perfil de Riesgo '!$A$3:$H$2025,4,FALSE),0)</f>
        <v>0</v>
      </c>
      <c r="E447" s="3">
        <f>IFERROR(VLOOKUP($A447,'Perfil de Riesgo '!$A$3:$H$2025,5,FALSE),0)</f>
        <v>0</v>
      </c>
      <c r="F447" s="3">
        <f>IFERROR(VLOOKUP($A447,'Perfil de Riesgo '!$A$3:$H$2025,6,FALSE),0)</f>
        <v>0</v>
      </c>
      <c r="G447" s="3">
        <f>IFERROR(VLOOKUP($A447,'Perfil de Riesgo '!$A$3:$H$2025,7,FALSE),0)</f>
        <v>0</v>
      </c>
      <c r="H447" s="3">
        <f>IFERROR(VLOOKUP($A447,'Perfil de Riesgo '!$A$3:$H$2025,8,FALSE),0)</f>
        <v>0</v>
      </c>
    </row>
    <row r="448" spans="1:8" hidden="1" x14ac:dyDescent="0.25">
      <c r="A448" s="5">
        <v>146010</v>
      </c>
      <c r="B448" s="4" t="s">
        <v>1171</v>
      </c>
      <c r="C448" s="3">
        <f>IFERROR(VLOOKUP($A448,'Perfil de Riesgo '!$A$3:$H$2025,3,FALSE),0)</f>
        <v>0</v>
      </c>
      <c r="D448" s="3">
        <f>IFERROR(VLOOKUP($A448,'Perfil de Riesgo '!$A$3:$H$2025,4,FALSE),0)</f>
        <v>0</v>
      </c>
      <c r="E448" s="3">
        <f>IFERROR(VLOOKUP($A448,'Perfil de Riesgo '!$A$3:$H$2025,5,FALSE),0)</f>
        <v>0</v>
      </c>
      <c r="F448" s="3">
        <f>IFERROR(VLOOKUP($A448,'Perfil de Riesgo '!$A$3:$H$2025,6,FALSE),0)</f>
        <v>0</v>
      </c>
      <c r="G448" s="3">
        <f>IFERROR(VLOOKUP($A448,'Perfil de Riesgo '!$A$3:$H$2025,7,FALSE),0)</f>
        <v>0</v>
      </c>
      <c r="H448" s="3">
        <f>IFERROR(VLOOKUP($A448,'Perfil de Riesgo '!$A$3:$H$2025,8,FALSE),0)</f>
        <v>0</v>
      </c>
    </row>
    <row r="449" spans="1:8" hidden="1" x14ac:dyDescent="0.25">
      <c r="A449" s="5">
        <v>146015</v>
      </c>
      <c r="B449" s="4" t="s">
        <v>1170</v>
      </c>
      <c r="C449" s="3">
        <f>IFERROR(VLOOKUP($A449,'Perfil de Riesgo '!$A$3:$H$2025,3,FALSE),0)</f>
        <v>0</v>
      </c>
      <c r="D449" s="3">
        <f>IFERROR(VLOOKUP($A449,'Perfil de Riesgo '!$A$3:$H$2025,4,FALSE),0)</f>
        <v>0</v>
      </c>
      <c r="E449" s="3">
        <f>IFERROR(VLOOKUP($A449,'Perfil de Riesgo '!$A$3:$H$2025,5,FALSE),0)</f>
        <v>0</v>
      </c>
      <c r="F449" s="3">
        <f>IFERROR(VLOOKUP($A449,'Perfil de Riesgo '!$A$3:$H$2025,6,FALSE),0)</f>
        <v>0</v>
      </c>
      <c r="G449" s="3">
        <f>IFERROR(VLOOKUP($A449,'Perfil de Riesgo '!$A$3:$H$2025,7,FALSE),0)</f>
        <v>0</v>
      </c>
      <c r="H449" s="3">
        <f>IFERROR(VLOOKUP($A449,'Perfil de Riesgo '!$A$3:$H$2025,8,FALSE),0)</f>
        <v>0</v>
      </c>
    </row>
    <row r="450" spans="1:8" hidden="1" x14ac:dyDescent="0.25">
      <c r="A450" s="5">
        <v>146020</v>
      </c>
      <c r="B450" s="4" t="s">
        <v>1169</v>
      </c>
      <c r="C450" s="3">
        <f>IFERROR(VLOOKUP($A450,'Perfil de Riesgo '!$A$3:$H$2025,3,FALSE),0)</f>
        <v>0</v>
      </c>
      <c r="D450" s="3">
        <f>IFERROR(VLOOKUP($A450,'Perfil de Riesgo '!$A$3:$H$2025,4,FALSE),0)</f>
        <v>0</v>
      </c>
      <c r="E450" s="3">
        <f>IFERROR(VLOOKUP($A450,'Perfil de Riesgo '!$A$3:$H$2025,5,FALSE),0)</f>
        <v>0</v>
      </c>
      <c r="F450" s="3">
        <f>IFERROR(VLOOKUP($A450,'Perfil de Riesgo '!$A$3:$H$2025,6,FALSE),0)</f>
        <v>0</v>
      </c>
      <c r="G450" s="3">
        <f>IFERROR(VLOOKUP($A450,'Perfil de Riesgo '!$A$3:$H$2025,7,FALSE),0)</f>
        <v>0</v>
      </c>
      <c r="H450" s="3">
        <f>IFERROR(VLOOKUP($A450,'Perfil de Riesgo '!$A$3:$H$2025,8,FALSE),0)</f>
        <v>0</v>
      </c>
    </row>
    <row r="451" spans="1:8" hidden="1" x14ac:dyDescent="0.25">
      <c r="A451" s="5">
        <v>146025</v>
      </c>
      <c r="B451" s="4" t="s">
        <v>1168</v>
      </c>
      <c r="C451" s="3">
        <f>IFERROR(VLOOKUP($A451,'Perfil de Riesgo '!$A$3:$H$2025,3,FALSE),0)</f>
        <v>0</v>
      </c>
      <c r="D451" s="3">
        <f>IFERROR(VLOOKUP($A451,'Perfil de Riesgo '!$A$3:$H$2025,4,FALSE),0)</f>
        <v>0</v>
      </c>
      <c r="E451" s="3">
        <f>IFERROR(VLOOKUP($A451,'Perfil de Riesgo '!$A$3:$H$2025,5,FALSE),0)</f>
        <v>0</v>
      </c>
      <c r="F451" s="3">
        <f>IFERROR(VLOOKUP($A451,'Perfil de Riesgo '!$A$3:$H$2025,6,FALSE),0)</f>
        <v>0</v>
      </c>
      <c r="G451" s="3">
        <f>IFERROR(VLOOKUP($A451,'Perfil de Riesgo '!$A$3:$H$2025,7,FALSE),0)</f>
        <v>0</v>
      </c>
      <c r="H451" s="3">
        <f>IFERROR(VLOOKUP($A451,'Perfil de Riesgo '!$A$3:$H$2025,8,FALSE),0)</f>
        <v>0</v>
      </c>
    </row>
    <row r="452" spans="1:8" hidden="1" x14ac:dyDescent="0.25">
      <c r="A452" s="5">
        <v>146030</v>
      </c>
      <c r="B452" s="4" t="s">
        <v>1205</v>
      </c>
      <c r="C452" s="3">
        <f>IFERROR(VLOOKUP($A452,'Perfil de Riesgo '!$A$3:$H$2025,3,FALSE),0)</f>
        <v>0</v>
      </c>
      <c r="D452" s="3">
        <f>IFERROR(VLOOKUP($A452,'Perfil de Riesgo '!$A$3:$H$2025,4,FALSE),0)</f>
        <v>0</v>
      </c>
      <c r="E452" s="3">
        <f>IFERROR(VLOOKUP($A452,'Perfil de Riesgo '!$A$3:$H$2025,5,FALSE),0)</f>
        <v>0</v>
      </c>
      <c r="F452" s="3">
        <f>IFERROR(VLOOKUP($A452,'Perfil de Riesgo '!$A$3:$H$2025,6,FALSE),0)</f>
        <v>0</v>
      </c>
      <c r="G452" s="3">
        <f>IFERROR(VLOOKUP($A452,'Perfil de Riesgo '!$A$3:$H$2025,7,FALSE),0)</f>
        <v>0</v>
      </c>
      <c r="H452" s="3">
        <f>IFERROR(VLOOKUP($A452,'Perfil de Riesgo '!$A$3:$H$2025,8,FALSE),0)</f>
        <v>0</v>
      </c>
    </row>
    <row r="453" spans="1:8" hidden="1" x14ac:dyDescent="0.25">
      <c r="A453" s="5">
        <v>146100</v>
      </c>
      <c r="B453" s="4" t="s">
        <v>1223</v>
      </c>
      <c r="C453" s="3">
        <f>IFERROR(VLOOKUP($A453,'Perfil de Riesgo '!$A$3:$H$2025,3,FALSE),0)</f>
        <v>0</v>
      </c>
      <c r="D453" s="3">
        <f>IFERROR(VLOOKUP($A453,'Perfil de Riesgo '!$A$3:$H$2025,4,FALSE),0)</f>
        <v>0</v>
      </c>
      <c r="E453" s="3">
        <f>IFERROR(VLOOKUP($A453,'Perfil de Riesgo '!$A$3:$H$2025,5,FALSE),0)</f>
        <v>0</v>
      </c>
      <c r="F453" s="3">
        <f>IFERROR(VLOOKUP($A453,'Perfil de Riesgo '!$A$3:$H$2025,6,FALSE),0)</f>
        <v>0</v>
      </c>
      <c r="G453" s="3">
        <f>IFERROR(VLOOKUP($A453,'Perfil de Riesgo '!$A$3:$H$2025,7,FALSE),0)</f>
        <v>0</v>
      </c>
      <c r="H453" s="3">
        <f>IFERROR(VLOOKUP($A453,'Perfil de Riesgo '!$A$3:$H$2025,8,FALSE),0)</f>
        <v>0</v>
      </c>
    </row>
    <row r="454" spans="1:8" hidden="1" x14ac:dyDescent="0.25">
      <c r="A454" s="5">
        <v>146105</v>
      </c>
      <c r="B454" s="4" t="s">
        <v>1172</v>
      </c>
      <c r="C454" s="3">
        <f>IFERROR(VLOOKUP($A454,'Perfil de Riesgo '!$A$3:$H$2025,3,FALSE),0)</f>
        <v>0</v>
      </c>
      <c r="D454" s="3">
        <f>IFERROR(VLOOKUP($A454,'Perfil de Riesgo '!$A$3:$H$2025,4,FALSE),0)</f>
        <v>0</v>
      </c>
      <c r="E454" s="3">
        <f>IFERROR(VLOOKUP($A454,'Perfil de Riesgo '!$A$3:$H$2025,5,FALSE),0)</f>
        <v>0</v>
      </c>
      <c r="F454" s="3">
        <f>IFERROR(VLOOKUP($A454,'Perfil de Riesgo '!$A$3:$H$2025,6,FALSE),0)</f>
        <v>0</v>
      </c>
      <c r="G454" s="3">
        <f>IFERROR(VLOOKUP($A454,'Perfil de Riesgo '!$A$3:$H$2025,7,FALSE),0)</f>
        <v>0</v>
      </c>
      <c r="H454" s="3">
        <f>IFERROR(VLOOKUP($A454,'Perfil de Riesgo '!$A$3:$H$2025,8,FALSE),0)</f>
        <v>0</v>
      </c>
    </row>
    <row r="455" spans="1:8" hidden="1" x14ac:dyDescent="0.25">
      <c r="A455" s="5">
        <v>146110</v>
      </c>
      <c r="B455" s="4" t="s">
        <v>1171</v>
      </c>
      <c r="C455" s="3">
        <f>IFERROR(VLOOKUP($A455,'Perfil de Riesgo '!$A$3:$H$2025,3,FALSE),0)</f>
        <v>0</v>
      </c>
      <c r="D455" s="3">
        <f>IFERROR(VLOOKUP($A455,'Perfil de Riesgo '!$A$3:$H$2025,4,FALSE),0)</f>
        <v>0</v>
      </c>
      <c r="E455" s="3">
        <f>IFERROR(VLOOKUP($A455,'Perfil de Riesgo '!$A$3:$H$2025,5,FALSE),0)</f>
        <v>0</v>
      </c>
      <c r="F455" s="3">
        <f>IFERROR(VLOOKUP($A455,'Perfil de Riesgo '!$A$3:$H$2025,6,FALSE),0)</f>
        <v>0</v>
      </c>
      <c r="G455" s="3">
        <f>IFERROR(VLOOKUP($A455,'Perfil de Riesgo '!$A$3:$H$2025,7,FALSE),0)</f>
        <v>0</v>
      </c>
      <c r="H455" s="3">
        <f>IFERROR(VLOOKUP($A455,'Perfil de Riesgo '!$A$3:$H$2025,8,FALSE),0)</f>
        <v>0</v>
      </c>
    </row>
    <row r="456" spans="1:8" hidden="1" x14ac:dyDescent="0.25">
      <c r="A456" s="5">
        <v>146115</v>
      </c>
      <c r="B456" s="4" t="s">
        <v>1170</v>
      </c>
      <c r="C456" s="3">
        <f>IFERROR(VLOOKUP($A456,'Perfil de Riesgo '!$A$3:$H$2025,3,FALSE),0)</f>
        <v>0</v>
      </c>
      <c r="D456" s="3">
        <f>IFERROR(VLOOKUP($A456,'Perfil de Riesgo '!$A$3:$H$2025,4,FALSE),0)</f>
        <v>0</v>
      </c>
      <c r="E456" s="3">
        <f>IFERROR(VLOOKUP($A456,'Perfil de Riesgo '!$A$3:$H$2025,5,FALSE),0)</f>
        <v>0</v>
      </c>
      <c r="F456" s="3">
        <f>IFERROR(VLOOKUP($A456,'Perfil de Riesgo '!$A$3:$H$2025,6,FALSE),0)</f>
        <v>0</v>
      </c>
      <c r="G456" s="3">
        <f>IFERROR(VLOOKUP($A456,'Perfil de Riesgo '!$A$3:$H$2025,7,FALSE),0)</f>
        <v>0</v>
      </c>
      <c r="H456" s="3">
        <f>IFERROR(VLOOKUP($A456,'Perfil de Riesgo '!$A$3:$H$2025,8,FALSE),0)</f>
        <v>0</v>
      </c>
    </row>
    <row r="457" spans="1:8" hidden="1" x14ac:dyDescent="0.25">
      <c r="A457" s="5">
        <v>146120</v>
      </c>
      <c r="B457" s="4" t="s">
        <v>1169</v>
      </c>
      <c r="C457" s="3">
        <f>IFERROR(VLOOKUP($A457,'Perfil de Riesgo '!$A$3:$H$2025,3,FALSE),0)</f>
        <v>0</v>
      </c>
      <c r="D457" s="3">
        <f>IFERROR(VLOOKUP($A457,'Perfil de Riesgo '!$A$3:$H$2025,4,FALSE),0)</f>
        <v>0</v>
      </c>
      <c r="E457" s="3">
        <f>IFERROR(VLOOKUP($A457,'Perfil de Riesgo '!$A$3:$H$2025,5,FALSE),0)</f>
        <v>0</v>
      </c>
      <c r="F457" s="3">
        <f>IFERROR(VLOOKUP($A457,'Perfil de Riesgo '!$A$3:$H$2025,6,FALSE),0)</f>
        <v>0</v>
      </c>
      <c r="G457" s="3">
        <f>IFERROR(VLOOKUP($A457,'Perfil de Riesgo '!$A$3:$H$2025,7,FALSE),0)</f>
        <v>0</v>
      </c>
      <c r="H457" s="3">
        <f>IFERROR(VLOOKUP($A457,'Perfil de Riesgo '!$A$3:$H$2025,8,FALSE),0)</f>
        <v>0</v>
      </c>
    </row>
    <row r="458" spans="1:8" hidden="1" x14ac:dyDescent="0.25">
      <c r="A458" s="5">
        <v>146125</v>
      </c>
      <c r="B458" s="4" t="s">
        <v>1168</v>
      </c>
      <c r="C458" s="3">
        <f>IFERROR(VLOOKUP($A458,'Perfil de Riesgo '!$A$3:$H$2025,3,FALSE),0)</f>
        <v>0</v>
      </c>
      <c r="D458" s="3">
        <f>IFERROR(VLOOKUP($A458,'Perfil de Riesgo '!$A$3:$H$2025,4,FALSE),0)</f>
        <v>0</v>
      </c>
      <c r="E458" s="3">
        <f>IFERROR(VLOOKUP($A458,'Perfil de Riesgo '!$A$3:$H$2025,5,FALSE),0)</f>
        <v>0</v>
      </c>
      <c r="F458" s="3">
        <f>IFERROR(VLOOKUP($A458,'Perfil de Riesgo '!$A$3:$H$2025,6,FALSE),0)</f>
        <v>0</v>
      </c>
      <c r="G458" s="3">
        <f>IFERROR(VLOOKUP($A458,'Perfil de Riesgo '!$A$3:$H$2025,7,FALSE),0)</f>
        <v>0</v>
      </c>
      <c r="H458" s="3">
        <f>IFERROR(VLOOKUP($A458,'Perfil de Riesgo '!$A$3:$H$2025,8,FALSE),0)</f>
        <v>0</v>
      </c>
    </row>
    <row r="459" spans="1:8" hidden="1" x14ac:dyDescent="0.25">
      <c r="A459" s="5">
        <v>146200</v>
      </c>
      <c r="B459" s="4" t="s">
        <v>1222</v>
      </c>
      <c r="C459" s="3">
        <f>IFERROR(VLOOKUP($A459,'Perfil de Riesgo '!$A$3:$H$2025,3,FALSE),0)</f>
        <v>0</v>
      </c>
      <c r="D459" s="3">
        <f>IFERROR(VLOOKUP($A459,'Perfil de Riesgo '!$A$3:$H$2025,4,FALSE),0)</f>
        <v>0</v>
      </c>
      <c r="E459" s="3">
        <f>IFERROR(VLOOKUP($A459,'Perfil de Riesgo '!$A$3:$H$2025,5,FALSE),0)</f>
        <v>0</v>
      </c>
      <c r="F459" s="3">
        <f>IFERROR(VLOOKUP($A459,'Perfil de Riesgo '!$A$3:$H$2025,6,FALSE),0)</f>
        <v>0</v>
      </c>
      <c r="G459" s="3">
        <f>IFERROR(VLOOKUP($A459,'Perfil de Riesgo '!$A$3:$H$2025,7,FALSE),0)</f>
        <v>0</v>
      </c>
      <c r="H459" s="3">
        <f>IFERROR(VLOOKUP($A459,'Perfil de Riesgo '!$A$3:$H$2025,8,FALSE),0)</f>
        <v>0</v>
      </c>
    </row>
    <row r="460" spans="1:8" hidden="1" x14ac:dyDescent="0.25">
      <c r="A460" s="5">
        <v>146205</v>
      </c>
      <c r="B460" s="4" t="s">
        <v>1172</v>
      </c>
      <c r="C460" s="3">
        <f>IFERROR(VLOOKUP($A460,'Perfil de Riesgo '!$A$3:$H$2025,3,FALSE),0)</f>
        <v>0</v>
      </c>
      <c r="D460" s="3">
        <f>IFERROR(VLOOKUP($A460,'Perfil de Riesgo '!$A$3:$H$2025,4,FALSE),0)</f>
        <v>0</v>
      </c>
      <c r="E460" s="3">
        <f>IFERROR(VLOOKUP($A460,'Perfil de Riesgo '!$A$3:$H$2025,5,FALSE),0)</f>
        <v>0</v>
      </c>
      <c r="F460" s="3">
        <f>IFERROR(VLOOKUP($A460,'Perfil de Riesgo '!$A$3:$H$2025,6,FALSE),0)</f>
        <v>0</v>
      </c>
      <c r="G460" s="3">
        <f>IFERROR(VLOOKUP($A460,'Perfil de Riesgo '!$A$3:$H$2025,7,FALSE),0)</f>
        <v>0</v>
      </c>
      <c r="H460" s="3">
        <f>IFERROR(VLOOKUP($A460,'Perfil de Riesgo '!$A$3:$H$2025,8,FALSE),0)</f>
        <v>0</v>
      </c>
    </row>
    <row r="461" spans="1:8" hidden="1" x14ac:dyDescent="0.25">
      <c r="A461" s="5">
        <v>146210</v>
      </c>
      <c r="B461" s="4" t="s">
        <v>1171</v>
      </c>
      <c r="C461" s="3">
        <f>IFERROR(VLOOKUP($A461,'Perfil de Riesgo '!$A$3:$H$2025,3,FALSE),0)</f>
        <v>0</v>
      </c>
      <c r="D461" s="3">
        <f>IFERROR(VLOOKUP($A461,'Perfil de Riesgo '!$A$3:$H$2025,4,FALSE),0)</f>
        <v>0</v>
      </c>
      <c r="E461" s="3">
        <f>IFERROR(VLOOKUP($A461,'Perfil de Riesgo '!$A$3:$H$2025,5,FALSE),0)</f>
        <v>0</v>
      </c>
      <c r="F461" s="3">
        <f>IFERROR(VLOOKUP($A461,'Perfil de Riesgo '!$A$3:$H$2025,6,FALSE),0)</f>
        <v>0</v>
      </c>
      <c r="G461" s="3">
        <f>IFERROR(VLOOKUP($A461,'Perfil de Riesgo '!$A$3:$H$2025,7,FALSE),0)</f>
        <v>0</v>
      </c>
      <c r="H461" s="3">
        <f>IFERROR(VLOOKUP($A461,'Perfil de Riesgo '!$A$3:$H$2025,8,FALSE),0)</f>
        <v>0</v>
      </c>
    </row>
    <row r="462" spans="1:8" hidden="1" x14ac:dyDescent="0.25">
      <c r="A462" s="5">
        <v>146215</v>
      </c>
      <c r="B462" s="4" t="s">
        <v>1170</v>
      </c>
      <c r="C462" s="3">
        <f>IFERROR(VLOOKUP($A462,'Perfil de Riesgo '!$A$3:$H$2025,3,FALSE),0)</f>
        <v>0</v>
      </c>
      <c r="D462" s="3">
        <f>IFERROR(VLOOKUP($A462,'Perfil de Riesgo '!$A$3:$H$2025,4,FALSE),0)</f>
        <v>0</v>
      </c>
      <c r="E462" s="3">
        <f>IFERROR(VLOOKUP($A462,'Perfil de Riesgo '!$A$3:$H$2025,5,FALSE),0)</f>
        <v>0</v>
      </c>
      <c r="F462" s="3">
        <f>IFERROR(VLOOKUP($A462,'Perfil de Riesgo '!$A$3:$H$2025,6,FALSE),0)</f>
        <v>0</v>
      </c>
      <c r="G462" s="3">
        <f>IFERROR(VLOOKUP($A462,'Perfil de Riesgo '!$A$3:$H$2025,7,FALSE),0)</f>
        <v>0</v>
      </c>
      <c r="H462" s="3">
        <f>IFERROR(VLOOKUP($A462,'Perfil de Riesgo '!$A$3:$H$2025,8,FALSE),0)</f>
        <v>0</v>
      </c>
    </row>
    <row r="463" spans="1:8" hidden="1" x14ac:dyDescent="0.25">
      <c r="A463" s="5">
        <v>146220</v>
      </c>
      <c r="B463" s="4" t="s">
        <v>1169</v>
      </c>
      <c r="C463" s="3">
        <f>IFERROR(VLOOKUP($A463,'Perfil de Riesgo '!$A$3:$H$2025,3,FALSE),0)</f>
        <v>0</v>
      </c>
      <c r="D463" s="3">
        <f>IFERROR(VLOOKUP($A463,'Perfil de Riesgo '!$A$3:$H$2025,4,FALSE),0)</f>
        <v>0</v>
      </c>
      <c r="E463" s="3">
        <f>IFERROR(VLOOKUP($A463,'Perfil de Riesgo '!$A$3:$H$2025,5,FALSE),0)</f>
        <v>0</v>
      </c>
      <c r="F463" s="3">
        <f>IFERROR(VLOOKUP($A463,'Perfil de Riesgo '!$A$3:$H$2025,6,FALSE),0)</f>
        <v>0</v>
      </c>
      <c r="G463" s="3">
        <f>IFERROR(VLOOKUP($A463,'Perfil de Riesgo '!$A$3:$H$2025,7,FALSE),0)</f>
        <v>0</v>
      </c>
      <c r="H463" s="3">
        <f>IFERROR(VLOOKUP($A463,'Perfil de Riesgo '!$A$3:$H$2025,8,FALSE),0)</f>
        <v>0</v>
      </c>
    </row>
    <row r="464" spans="1:8" hidden="1" x14ac:dyDescent="0.25">
      <c r="A464" s="5">
        <v>146225</v>
      </c>
      <c r="B464" s="4" t="s">
        <v>1168</v>
      </c>
      <c r="C464" s="3">
        <f>IFERROR(VLOOKUP($A464,'Perfil de Riesgo '!$A$3:$H$2025,3,FALSE),0)</f>
        <v>0</v>
      </c>
      <c r="D464" s="3">
        <f>IFERROR(VLOOKUP($A464,'Perfil de Riesgo '!$A$3:$H$2025,4,FALSE),0)</f>
        <v>0</v>
      </c>
      <c r="E464" s="3">
        <f>IFERROR(VLOOKUP($A464,'Perfil de Riesgo '!$A$3:$H$2025,5,FALSE),0)</f>
        <v>0</v>
      </c>
      <c r="F464" s="3">
        <f>IFERROR(VLOOKUP($A464,'Perfil de Riesgo '!$A$3:$H$2025,6,FALSE),0)</f>
        <v>0</v>
      </c>
      <c r="G464" s="3">
        <f>IFERROR(VLOOKUP($A464,'Perfil de Riesgo '!$A$3:$H$2025,7,FALSE),0)</f>
        <v>0</v>
      </c>
      <c r="H464" s="3">
        <f>IFERROR(VLOOKUP($A464,'Perfil de Riesgo '!$A$3:$H$2025,8,FALSE),0)</f>
        <v>0</v>
      </c>
    </row>
    <row r="465" spans="1:8" hidden="1" x14ac:dyDescent="0.25">
      <c r="A465" s="5">
        <v>146300</v>
      </c>
      <c r="B465" s="4" t="s">
        <v>1221</v>
      </c>
      <c r="C465" s="3">
        <f>IFERROR(VLOOKUP($A465,'Perfil de Riesgo '!$A$3:$H$2025,3,FALSE),0)</f>
        <v>0</v>
      </c>
      <c r="D465" s="3">
        <f>IFERROR(VLOOKUP($A465,'Perfil de Riesgo '!$A$3:$H$2025,4,FALSE),0)</f>
        <v>0</v>
      </c>
      <c r="E465" s="3">
        <f>IFERROR(VLOOKUP($A465,'Perfil de Riesgo '!$A$3:$H$2025,5,FALSE),0)</f>
        <v>0</v>
      </c>
      <c r="F465" s="3">
        <f>IFERROR(VLOOKUP($A465,'Perfil de Riesgo '!$A$3:$H$2025,6,FALSE),0)</f>
        <v>0</v>
      </c>
      <c r="G465" s="3">
        <f>IFERROR(VLOOKUP($A465,'Perfil de Riesgo '!$A$3:$H$2025,7,FALSE),0)</f>
        <v>0</v>
      </c>
      <c r="H465" s="3">
        <f>IFERROR(VLOOKUP($A465,'Perfil de Riesgo '!$A$3:$H$2025,8,FALSE),0)</f>
        <v>0</v>
      </c>
    </row>
    <row r="466" spans="1:8" hidden="1" x14ac:dyDescent="0.25">
      <c r="A466" s="5">
        <v>146305</v>
      </c>
      <c r="B466" s="4" t="s">
        <v>1172</v>
      </c>
      <c r="C466" s="3">
        <f>IFERROR(VLOOKUP($A466,'Perfil de Riesgo '!$A$3:$H$2025,3,FALSE),0)</f>
        <v>0</v>
      </c>
      <c r="D466" s="3">
        <f>IFERROR(VLOOKUP($A466,'Perfil de Riesgo '!$A$3:$H$2025,4,FALSE),0)</f>
        <v>0</v>
      </c>
      <c r="E466" s="3">
        <f>IFERROR(VLOOKUP($A466,'Perfil de Riesgo '!$A$3:$H$2025,5,FALSE),0)</f>
        <v>0</v>
      </c>
      <c r="F466" s="3">
        <f>IFERROR(VLOOKUP($A466,'Perfil de Riesgo '!$A$3:$H$2025,6,FALSE),0)</f>
        <v>0</v>
      </c>
      <c r="G466" s="3">
        <f>IFERROR(VLOOKUP($A466,'Perfil de Riesgo '!$A$3:$H$2025,7,FALSE),0)</f>
        <v>0</v>
      </c>
      <c r="H466" s="3">
        <f>IFERROR(VLOOKUP($A466,'Perfil de Riesgo '!$A$3:$H$2025,8,FALSE),0)</f>
        <v>0</v>
      </c>
    </row>
    <row r="467" spans="1:8" hidden="1" x14ac:dyDescent="0.25">
      <c r="A467" s="5">
        <v>146310</v>
      </c>
      <c r="B467" s="4" t="s">
        <v>1171</v>
      </c>
      <c r="C467" s="3">
        <f>IFERROR(VLOOKUP($A467,'Perfil de Riesgo '!$A$3:$H$2025,3,FALSE),0)</f>
        <v>0</v>
      </c>
      <c r="D467" s="3">
        <f>IFERROR(VLOOKUP($A467,'Perfil de Riesgo '!$A$3:$H$2025,4,FALSE),0)</f>
        <v>0</v>
      </c>
      <c r="E467" s="3">
        <f>IFERROR(VLOOKUP($A467,'Perfil de Riesgo '!$A$3:$H$2025,5,FALSE),0)</f>
        <v>0</v>
      </c>
      <c r="F467" s="3">
        <f>IFERROR(VLOOKUP($A467,'Perfil de Riesgo '!$A$3:$H$2025,6,FALSE),0)</f>
        <v>0</v>
      </c>
      <c r="G467" s="3">
        <f>IFERROR(VLOOKUP($A467,'Perfil de Riesgo '!$A$3:$H$2025,7,FALSE),0)</f>
        <v>0</v>
      </c>
      <c r="H467" s="3">
        <f>IFERROR(VLOOKUP($A467,'Perfil de Riesgo '!$A$3:$H$2025,8,FALSE),0)</f>
        <v>0</v>
      </c>
    </row>
    <row r="468" spans="1:8" hidden="1" x14ac:dyDescent="0.25">
      <c r="A468" s="5">
        <v>146315</v>
      </c>
      <c r="B468" s="4" t="s">
        <v>1170</v>
      </c>
      <c r="C468" s="3">
        <f>IFERROR(VLOOKUP($A468,'Perfil de Riesgo '!$A$3:$H$2025,3,FALSE),0)</f>
        <v>0</v>
      </c>
      <c r="D468" s="3">
        <f>IFERROR(VLOOKUP($A468,'Perfil de Riesgo '!$A$3:$H$2025,4,FALSE),0)</f>
        <v>0</v>
      </c>
      <c r="E468" s="3">
        <f>IFERROR(VLOOKUP($A468,'Perfil de Riesgo '!$A$3:$H$2025,5,FALSE),0)</f>
        <v>0</v>
      </c>
      <c r="F468" s="3">
        <f>IFERROR(VLOOKUP($A468,'Perfil de Riesgo '!$A$3:$H$2025,6,FALSE),0)</f>
        <v>0</v>
      </c>
      <c r="G468" s="3">
        <f>IFERROR(VLOOKUP($A468,'Perfil de Riesgo '!$A$3:$H$2025,7,FALSE),0)</f>
        <v>0</v>
      </c>
      <c r="H468" s="3">
        <f>IFERROR(VLOOKUP($A468,'Perfil de Riesgo '!$A$3:$H$2025,8,FALSE),0)</f>
        <v>0</v>
      </c>
    </row>
    <row r="469" spans="1:8" hidden="1" x14ac:dyDescent="0.25">
      <c r="A469" s="5">
        <v>146320</v>
      </c>
      <c r="B469" s="4" t="s">
        <v>1169</v>
      </c>
      <c r="C469" s="3">
        <f>IFERROR(VLOOKUP($A469,'Perfil de Riesgo '!$A$3:$H$2025,3,FALSE),0)</f>
        <v>0</v>
      </c>
      <c r="D469" s="3">
        <f>IFERROR(VLOOKUP($A469,'Perfil de Riesgo '!$A$3:$H$2025,4,FALSE),0)</f>
        <v>0</v>
      </c>
      <c r="E469" s="3">
        <f>IFERROR(VLOOKUP($A469,'Perfil de Riesgo '!$A$3:$H$2025,5,FALSE),0)</f>
        <v>0</v>
      </c>
      <c r="F469" s="3">
        <f>IFERROR(VLOOKUP($A469,'Perfil de Riesgo '!$A$3:$H$2025,6,FALSE),0)</f>
        <v>0</v>
      </c>
      <c r="G469" s="3">
        <f>IFERROR(VLOOKUP($A469,'Perfil de Riesgo '!$A$3:$H$2025,7,FALSE),0)</f>
        <v>0</v>
      </c>
      <c r="H469" s="3">
        <f>IFERROR(VLOOKUP($A469,'Perfil de Riesgo '!$A$3:$H$2025,8,FALSE),0)</f>
        <v>0</v>
      </c>
    </row>
    <row r="470" spans="1:8" hidden="1" x14ac:dyDescent="0.25">
      <c r="A470" s="5">
        <v>146325</v>
      </c>
      <c r="B470" s="4" t="s">
        <v>1168</v>
      </c>
      <c r="C470" s="3">
        <f>IFERROR(VLOOKUP($A470,'Perfil de Riesgo '!$A$3:$H$2025,3,FALSE),0)</f>
        <v>0</v>
      </c>
      <c r="D470" s="3">
        <f>IFERROR(VLOOKUP($A470,'Perfil de Riesgo '!$A$3:$H$2025,4,FALSE),0)</f>
        <v>0</v>
      </c>
      <c r="E470" s="3">
        <f>IFERROR(VLOOKUP($A470,'Perfil de Riesgo '!$A$3:$H$2025,5,FALSE),0)</f>
        <v>0</v>
      </c>
      <c r="F470" s="3">
        <f>IFERROR(VLOOKUP($A470,'Perfil de Riesgo '!$A$3:$H$2025,6,FALSE),0)</f>
        <v>0</v>
      </c>
      <c r="G470" s="3">
        <f>IFERROR(VLOOKUP($A470,'Perfil de Riesgo '!$A$3:$H$2025,7,FALSE),0)</f>
        <v>0</v>
      </c>
      <c r="H470" s="3">
        <f>IFERROR(VLOOKUP($A470,'Perfil de Riesgo '!$A$3:$H$2025,8,FALSE),0)</f>
        <v>0</v>
      </c>
    </row>
    <row r="471" spans="1:8" hidden="1" x14ac:dyDescent="0.25">
      <c r="A471" s="5">
        <v>146330</v>
      </c>
      <c r="B471" s="4" t="s">
        <v>1207</v>
      </c>
      <c r="C471" s="3">
        <f>IFERROR(VLOOKUP($A471,'Perfil de Riesgo '!$A$3:$H$2025,3,FALSE),0)</f>
        <v>0</v>
      </c>
      <c r="D471" s="3">
        <f>IFERROR(VLOOKUP($A471,'Perfil de Riesgo '!$A$3:$H$2025,4,FALSE),0)</f>
        <v>0</v>
      </c>
      <c r="E471" s="3">
        <f>IFERROR(VLOOKUP($A471,'Perfil de Riesgo '!$A$3:$H$2025,5,FALSE),0)</f>
        <v>0</v>
      </c>
      <c r="F471" s="3">
        <f>IFERROR(VLOOKUP($A471,'Perfil de Riesgo '!$A$3:$H$2025,6,FALSE),0)</f>
        <v>0</v>
      </c>
      <c r="G471" s="3">
        <f>IFERROR(VLOOKUP($A471,'Perfil de Riesgo '!$A$3:$H$2025,7,FALSE),0)</f>
        <v>0</v>
      </c>
      <c r="H471" s="3">
        <f>IFERROR(VLOOKUP($A471,'Perfil de Riesgo '!$A$3:$H$2025,8,FALSE),0)</f>
        <v>0</v>
      </c>
    </row>
    <row r="472" spans="1:8" hidden="1" x14ac:dyDescent="0.25">
      <c r="A472" s="5">
        <v>146400</v>
      </c>
      <c r="B472" s="4" t="s">
        <v>1220</v>
      </c>
      <c r="C472" s="3">
        <f>IFERROR(VLOOKUP($A472,'Perfil de Riesgo '!$A$3:$H$2025,3,FALSE),0)</f>
        <v>0</v>
      </c>
      <c r="D472" s="3">
        <f>IFERROR(VLOOKUP($A472,'Perfil de Riesgo '!$A$3:$H$2025,4,FALSE),0)</f>
        <v>0</v>
      </c>
      <c r="E472" s="3">
        <f>IFERROR(VLOOKUP($A472,'Perfil de Riesgo '!$A$3:$H$2025,5,FALSE),0)</f>
        <v>0</v>
      </c>
      <c r="F472" s="3">
        <f>IFERROR(VLOOKUP($A472,'Perfil de Riesgo '!$A$3:$H$2025,6,FALSE),0)</f>
        <v>0</v>
      </c>
      <c r="G472" s="3">
        <f>IFERROR(VLOOKUP($A472,'Perfil de Riesgo '!$A$3:$H$2025,7,FALSE),0)</f>
        <v>0</v>
      </c>
      <c r="H472" s="3">
        <f>IFERROR(VLOOKUP($A472,'Perfil de Riesgo '!$A$3:$H$2025,8,FALSE),0)</f>
        <v>0</v>
      </c>
    </row>
    <row r="473" spans="1:8" hidden="1" x14ac:dyDescent="0.25">
      <c r="A473" s="5">
        <v>146405</v>
      </c>
      <c r="B473" s="4" t="s">
        <v>1172</v>
      </c>
      <c r="C473" s="3">
        <f>IFERROR(VLOOKUP($A473,'Perfil de Riesgo '!$A$3:$H$2025,3,FALSE),0)</f>
        <v>0</v>
      </c>
      <c r="D473" s="3">
        <f>IFERROR(VLOOKUP($A473,'Perfil de Riesgo '!$A$3:$H$2025,4,FALSE),0)</f>
        <v>0</v>
      </c>
      <c r="E473" s="3">
        <f>IFERROR(VLOOKUP($A473,'Perfil de Riesgo '!$A$3:$H$2025,5,FALSE),0)</f>
        <v>0</v>
      </c>
      <c r="F473" s="3">
        <f>IFERROR(VLOOKUP($A473,'Perfil de Riesgo '!$A$3:$H$2025,6,FALSE),0)</f>
        <v>0</v>
      </c>
      <c r="G473" s="3">
        <f>IFERROR(VLOOKUP($A473,'Perfil de Riesgo '!$A$3:$H$2025,7,FALSE),0)</f>
        <v>0</v>
      </c>
      <c r="H473" s="3">
        <f>IFERROR(VLOOKUP($A473,'Perfil de Riesgo '!$A$3:$H$2025,8,FALSE),0)</f>
        <v>0</v>
      </c>
    </row>
    <row r="474" spans="1:8" hidden="1" x14ac:dyDescent="0.25">
      <c r="A474" s="5">
        <v>146410</v>
      </c>
      <c r="B474" s="4" t="s">
        <v>1171</v>
      </c>
      <c r="C474" s="3">
        <f>IFERROR(VLOOKUP($A474,'Perfil de Riesgo '!$A$3:$H$2025,3,FALSE),0)</f>
        <v>0</v>
      </c>
      <c r="D474" s="3">
        <f>IFERROR(VLOOKUP($A474,'Perfil de Riesgo '!$A$3:$H$2025,4,FALSE),0)</f>
        <v>0</v>
      </c>
      <c r="E474" s="3">
        <f>IFERROR(VLOOKUP($A474,'Perfil de Riesgo '!$A$3:$H$2025,5,FALSE),0)</f>
        <v>0</v>
      </c>
      <c r="F474" s="3">
        <f>IFERROR(VLOOKUP($A474,'Perfil de Riesgo '!$A$3:$H$2025,6,FALSE),0)</f>
        <v>0</v>
      </c>
      <c r="G474" s="3">
        <f>IFERROR(VLOOKUP($A474,'Perfil de Riesgo '!$A$3:$H$2025,7,FALSE),0)</f>
        <v>0</v>
      </c>
      <c r="H474" s="3">
        <f>IFERROR(VLOOKUP($A474,'Perfil de Riesgo '!$A$3:$H$2025,8,FALSE),0)</f>
        <v>0</v>
      </c>
    </row>
    <row r="475" spans="1:8" hidden="1" x14ac:dyDescent="0.25">
      <c r="A475" s="5">
        <v>146415</v>
      </c>
      <c r="B475" s="4" t="s">
        <v>1170</v>
      </c>
      <c r="C475" s="3">
        <f>IFERROR(VLOOKUP($A475,'Perfil de Riesgo '!$A$3:$H$2025,3,FALSE),0)</f>
        <v>0</v>
      </c>
      <c r="D475" s="3">
        <f>IFERROR(VLOOKUP($A475,'Perfil de Riesgo '!$A$3:$H$2025,4,FALSE),0)</f>
        <v>0</v>
      </c>
      <c r="E475" s="3">
        <f>IFERROR(VLOOKUP($A475,'Perfil de Riesgo '!$A$3:$H$2025,5,FALSE),0)</f>
        <v>0</v>
      </c>
      <c r="F475" s="3">
        <f>IFERROR(VLOOKUP($A475,'Perfil de Riesgo '!$A$3:$H$2025,6,FALSE),0)</f>
        <v>0</v>
      </c>
      <c r="G475" s="3">
        <f>IFERROR(VLOOKUP($A475,'Perfil de Riesgo '!$A$3:$H$2025,7,FALSE),0)</f>
        <v>0</v>
      </c>
      <c r="H475" s="3">
        <f>IFERROR(VLOOKUP($A475,'Perfil de Riesgo '!$A$3:$H$2025,8,FALSE),0)</f>
        <v>0</v>
      </c>
    </row>
    <row r="476" spans="1:8" hidden="1" x14ac:dyDescent="0.25">
      <c r="A476" s="5">
        <v>146420</v>
      </c>
      <c r="B476" s="4" t="s">
        <v>1169</v>
      </c>
      <c r="C476" s="3">
        <f>IFERROR(VLOOKUP($A476,'Perfil de Riesgo '!$A$3:$H$2025,3,FALSE),0)</f>
        <v>0</v>
      </c>
      <c r="D476" s="3">
        <f>IFERROR(VLOOKUP($A476,'Perfil de Riesgo '!$A$3:$H$2025,4,FALSE),0)</f>
        <v>0</v>
      </c>
      <c r="E476" s="3">
        <f>IFERROR(VLOOKUP($A476,'Perfil de Riesgo '!$A$3:$H$2025,5,FALSE),0)</f>
        <v>0</v>
      </c>
      <c r="F476" s="3">
        <f>IFERROR(VLOOKUP($A476,'Perfil de Riesgo '!$A$3:$H$2025,6,FALSE),0)</f>
        <v>0</v>
      </c>
      <c r="G476" s="3">
        <f>IFERROR(VLOOKUP($A476,'Perfil de Riesgo '!$A$3:$H$2025,7,FALSE),0)</f>
        <v>0</v>
      </c>
      <c r="H476" s="3">
        <f>IFERROR(VLOOKUP($A476,'Perfil de Riesgo '!$A$3:$H$2025,8,FALSE),0)</f>
        <v>0</v>
      </c>
    </row>
    <row r="477" spans="1:8" hidden="1" x14ac:dyDescent="0.25">
      <c r="A477" s="5">
        <v>146425</v>
      </c>
      <c r="B477" s="4" t="s">
        <v>1168</v>
      </c>
      <c r="C477" s="3">
        <f>IFERROR(VLOOKUP($A477,'Perfil de Riesgo '!$A$3:$H$2025,3,FALSE),0)</f>
        <v>0</v>
      </c>
      <c r="D477" s="3">
        <f>IFERROR(VLOOKUP($A477,'Perfil de Riesgo '!$A$3:$H$2025,4,FALSE),0)</f>
        <v>0</v>
      </c>
      <c r="E477" s="3">
        <f>IFERROR(VLOOKUP($A477,'Perfil de Riesgo '!$A$3:$H$2025,5,FALSE),0)</f>
        <v>0</v>
      </c>
      <c r="F477" s="3">
        <f>IFERROR(VLOOKUP($A477,'Perfil de Riesgo '!$A$3:$H$2025,6,FALSE),0)</f>
        <v>0</v>
      </c>
      <c r="G477" s="3">
        <f>IFERROR(VLOOKUP($A477,'Perfil de Riesgo '!$A$3:$H$2025,7,FALSE),0)</f>
        <v>0</v>
      </c>
      <c r="H477" s="3">
        <f>IFERROR(VLOOKUP($A477,'Perfil de Riesgo '!$A$3:$H$2025,8,FALSE),0)</f>
        <v>0</v>
      </c>
    </row>
    <row r="478" spans="1:8" hidden="1" x14ac:dyDescent="0.25">
      <c r="A478" s="5">
        <v>146430</v>
      </c>
      <c r="B478" s="4" t="s">
        <v>1205</v>
      </c>
      <c r="C478" s="3">
        <f>IFERROR(VLOOKUP($A478,'Perfil de Riesgo '!$A$3:$H$2025,3,FALSE),0)</f>
        <v>0</v>
      </c>
      <c r="D478" s="3">
        <f>IFERROR(VLOOKUP($A478,'Perfil de Riesgo '!$A$3:$H$2025,4,FALSE),0)</f>
        <v>0</v>
      </c>
      <c r="E478" s="3">
        <f>IFERROR(VLOOKUP($A478,'Perfil de Riesgo '!$A$3:$H$2025,5,FALSE),0)</f>
        <v>0</v>
      </c>
      <c r="F478" s="3">
        <f>IFERROR(VLOOKUP($A478,'Perfil de Riesgo '!$A$3:$H$2025,6,FALSE),0)</f>
        <v>0</v>
      </c>
      <c r="G478" s="3">
        <f>IFERROR(VLOOKUP($A478,'Perfil de Riesgo '!$A$3:$H$2025,7,FALSE),0)</f>
        <v>0</v>
      </c>
      <c r="H478" s="3">
        <f>IFERROR(VLOOKUP($A478,'Perfil de Riesgo '!$A$3:$H$2025,8,FALSE),0)</f>
        <v>0</v>
      </c>
    </row>
    <row r="479" spans="1:8" hidden="1" x14ac:dyDescent="0.25">
      <c r="A479" s="5">
        <v>146500</v>
      </c>
      <c r="B479" s="4" t="s">
        <v>1219</v>
      </c>
      <c r="C479" s="3">
        <f>IFERROR(VLOOKUP($A479,'Perfil de Riesgo '!$A$3:$H$2025,3,FALSE),0)</f>
        <v>0</v>
      </c>
      <c r="D479" s="3">
        <f>IFERROR(VLOOKUP($A479,'Perfil de Riesgo '!$A$3:$H$2025,4,FALSE),0)</f>
        <v>0</v>
      </c>
      <c r="E479" s="3">
        <f>IFERROR(VLOOKUP($A479,'Perfil de Riesgo '!$A$3:$H$2025,5,FALSE),0)</f>
        <v>0</v>
      </c>
      <c r="F479" s="3">
        <f>IFERROR(VLOOKUP($A479,'Perfil de Riesgo '!$A$3:$H$2025,6,FALSE),0)</f>
        <v>0</v>
      </c>
      <c r="G479" s="3">
        <f>IFERROR(VLOOKUP($A479,'Perfil de Riesgo '!$A$3:$H$2025,7,FALSE),0)</f>
        <v>0</v>
      </c>
      <c r="H479" s="3">
        <f>IFERROR(VLOOKUP($A479,'Perfil de Riesgo '!$A$3:$H$2025,8,FALSE),0)</f>
        <v>0</v>
      </c>
    </row>
    <row r="480" spans="1:8" hidden="1" x14ac:dyDescent="0.25">
      <c r="A480" s="5">
        <v>146505</v>
      </c>
      <c r="B480" s="4" t="s">
        <v>1218</v>
      </c>
      <c r="C480" s="3">
        <f>IFERROR(VLOOKUP($A480,'Perfil de Riesgo '!$A$3:$H$2025,3,FALSE),0)</f>
        <v>0</v>
      </c>
      <c r="D480" s="3">
        <f>IFERROR(VLOOKUP($A480,'Perfil de Riesgo '!$A$3:$H$2025,4,FALSE),0)</f>
        <v>0</v>
      </c>
      <c r="E480" s="3">
        <f>IFERROR(VLOOKUP($A480,'Perfil de Riesgo '!$A$3:$H$2025,5,FALSE),0)</f>
        <v>0</v>
      </c>
      <c r="F480" s="3">
        <f>IFERROR(VLOOKUP($A480,'Perfil de Riesgo '!$A$3:$H$2025,6,FALSE),0)</f>
        <v>0</v>
      </c>
      <c r="G480" s="3">
        <f>IFERROR(VLOOKUP($A480,'Perfil de Riesgo '!$A$3:$H$2025,7,FALSE),0)</f>
        <v>0</v>
      </c>
      <c r="H480" s="3">
        <f>IFERROR(VLOOKUP($A480,'Perfil de Riesgo '!$A$3:$H$2025,8,FALSE),0)</f>
        <v>0</v>
      </c>
    </row>
    <row r="481" spans="1:8" hidden="1" x14ac:dyDescent="0.25">
      <c r="A481" s="5">
        <v>146510</v>
      </c>
      <c r="B481" s="4" t="s">
        <v>1217</v>
      </c>
      <c r="C481" s="3">
        <f>IFERROR(VLOOKUP($A481,'Perfil de Riesgo '!$A$3:$H$2025,3,FALSE),0)</f>
        <v>0</v>
      </c>
      <c r="D481" s="3">
        <f>IFERROR(VLOOKUP($A481,'Perfil de Riesgo '!$A$3:$H$2025,4,FALSE),0)</f>
        <v>0</v>
      </c>
      <c r="E481" s="3">
        <f>IFERROR(VLOOKUP($A481,'Perfil de Riesgo '!$A$3:$H$2025,5,FALSE),0)</f>
        <v>0</v>
      </c>
      <c r="F481" s="3">
        <f>IFERROR(VLOOKUP($A481,'Perfil de Riesgo '!$A$3:$H$2025,6,FALSE),0)</f>
        <v>0</v>
      </c>
      <c r="G481" s="3">
        <f>IFERROR(VLOOKUP($A481,'Perfil de Riesgo '!$A$3:$H$2025,7,FALSE),0)</f>
        <v>0</v>
      </c>
      <c r="H481" s="3">
        <f>IFERROR(VLOOKUP($A481,'Perfil de Riesgo '!$A$3:$H$2025,8,FALSE),0)</f>
        <v>0</v>
      </c>
    </row>
    <row r="482" spans="1:8" hidden="1" x14ac:dyDescent="0.25">
      <c r="A482" s="5">
        <v>146515</v>
      </c>
      <c r="B482" s="4" t="s">
        <v>1216</v>
      </c>
      <c r="C482" s="3">
        <f>IFERROR(VLOOKUP($A482,'Perfil de Riesgo '!$A$3:$H$2025,3,FALSE),0)</f>
        <v>0</v>
      </c>
      <c r="D482" s="3">
        <f>IFERROR(VLOOKUP($A482,'Perfil de Riesgo '!$A$3:$H$2025,4,FALSE),0)</f>
        <v>0</v>
      </c>
      <c r="E482" s="3">
        <f>IFERROR(VLOOKUP($A482,'Perfil de Riesgo '!$A$3:$H$2025,5,FALSE),0)</f>
        <v>0</v>
      </c>
      <c r="F482" s="3">
        <f>IFERROR(VLOOKUP($A482,'Perfil de Riesgo '!$A$3:$H$2025,6,FALSE),0)</f>
        <v>0</v>
      </c>
      <c r="G482" s="3">
        <f>IFERROR(VLOOKUP($A482,'Perfil de Riesgo '!$A$3:$H$2025,7,FALSE),0)</f>
        <v>0</v>
      </c>
      <c r="H482" s="3">
        <f>IFERROR(VLOOKUP($A482,'Perfil de Riesgo '!$A$3:$H$2025,8,FALSE),0)</f>
        <v>0</v>
      </c>
    </row>
    <row r="483" spans="1:8" hidden="1" x14ac:dyDescent="0.25">
      <c r="A483" s="5">
        <v>146520</v>
      </c>
      <c r="B483" s="4" t="s">
        <v>1215</v>
      </c>
      <c r="C483" s="3">
        <f>IFERROR(VLOOKUP($A483,'Perfil de Riesgo '!$A$3:$H$2025,3,FALSE),0)</f>
        <v>0</v>
      </c>
      <c r="D483" s="3">
        <f>IFERROR(VLOOKUP($A483,'Perfil de Riesgo '!$A$3:$H$2025,4,FALSE),0)</f>
        <v>0</v>
      </c>
      <c r="E483" s="3">
        <f>IFERROR(VLOOKUP($A483,'Perfil de Riesgo '!$A$3:$H$2025,5,FALSE),0)</f>
        <v>0</v>
      </c>
      <c r="F483" s="3">
        <f>IFERROR(VLOOKUP($A483,'Perfil de Riesgo '!$A$3:$H$2025,6,FALSE),0)</f>
        <v>0</v>
      </c>
      <c r="G483" s="3">
        <f>IFERROR(VLOOKUP($A483,'Perfil de Riesgo '!$A$3:$H$2025,7,FALSE),0)</f>
        <v>0</v>
      </c>
      <c r="H483" s="3">
        <f>IFERROR(VLOOKUP($A483,'Perfil de Riesgo '!$A$3:$H$2025,8,FALSE),0)</f>
        <v>0</v>
      </c>
    </row>
    <row r="484" spans="1:8" hidden="1" x14ac:dyDescent="0.25">
      <c r="A484" s="5">
        <v>146525</v>
      </c>
      <c r="B484" s="4" t="s">
        <v>1214</v>
      </c>
      <c r="C484" s="3">
        <f>IFERROR(VLOOKUP($A484,'Perfil de Riesgo '!$A$3:$H$2025,3,FALSE),0)</f>
        <v>0</v>
      </c>
      <c r="D484" s="3">
        <f>IFERROR(VLOOKUP($A484,'Perfil de Riesgo '!$A$3:$H$2025,4,FALSE),0)</f>
        <v>0</v>
      </c>
      <c r="E484" s="3">
        <f>IFERROR(VLOOKUP($A484,'Perfil de Riesgo '!$A$3:$H$2025,5,FALSE),0)</f>
        <v>0</v>
      </c>
      <c r="F484" s="3">
        <f>IFERROR(VLOOKUP($A484,'Perfil de Riesgo '!$A$3:$H$2025,6,FALSE),0)</f>
        <v>0</v>
      </c>
      <c r="G484" s="3">
        <f>IFERROR(VLOOKUP($A484,'Perfil de Riesgo '!$A$3:$H$2025,7,FALSE),0)</f>
        <v>0</v>
      </c>
      <c r="H484" s="3">
        <f>IFERROR(VLOOKUP($A484,'Perfil de Riesgo '!$A$3:$H$2025,8,FALSE),0)</f>
        <v>0</v>
      </c>
    </row>
    <row r="485" spans="1:8" hidden="1" x14ac:dyDescent="0.25">
      <c r="A485" s="5">
        <v>146530</v>
      </c>
      <c r="B485" s="4" t="s">
        <v>1213</v>
      </c>
      <c r="C485" s="3">
        <f>IFERROR(VLOOKUP($A485,'Perfil de Riesgo '!$A$3:$H$2025,3,FALSE),0)</f>
        <v>0</v>
      </c>
      <c r="D485" s="3">
        <f>IFERROR(VLOOKUP($A485,'Perfil de Riesgo '!$A$3:$H$2025,4,FALSE),0)</f>
        <v>0</v>
      </c>
      <c r="E485" s="3">
        <f>IFERROR(VLOOKUP($A485,'Perfil de Riesgo '!$A$3:$H$2025,5,FALSE),0)</f>
        <v>0</v>
      </c>
      <c r="F485" s="3">
        <f>IFERROR(VLOOKUP($A485,'Perfil de Riesgo '!$A$3:$H$2025,6,FALSE),0)</f>
        <v>0</v>
      </c>
      <c r="G485" s="3">
        <f>IFERROR(VLOOKUP($A485,'Perfil de Riesgo '!$A$3:$H$2025,7,FALSE),0)</f>
        <v>0</v>
      </c>
      <c r="H485" s="3">
        <f>IFERROR(VLOOKUP($A485,'Perfil de Riesgo '!$A$3:$H$2025,8,FALSE),0)</f>
        <v>0</v>
      </c>
    </row>
    <row r="486" spans="1:8" hidden="1" x14ac:dyDescent="0.25">
      <c r="A486" s="5">
        <v>146535</v>
      </c>
      <c r="B486" s="4" t="s">
        <v>1212</v>
      </c>
      <c r="C486" s="3">
        <f>IFERROR(VLOOKUP($A486,'Perfil de Riesgo '!$A$3:$H$2025,3,FALSE),0)</f>
        <v>0</v>
      </c>
      <c r="D486" s="3">
        <f>IFERROR(VLOOKUP($A486,'Perfil de Riesgo '!$A$3:$H$2025,4,FALSE),0)</f>
        <v>0</v>
      </c>
      <c r="E486" s="3">
        <f>IFERROR(VLOOKUP($A486,'Perfil de Riesgo '!$A$3:$H$2025,5,FALSE),0)</f>
        <v>0</v>
      </c>
      <c r="F486" s="3">
        <f>IFERROR(VLOOKUP($A486,'Perfil de Riesgo '!$A$3:$H$2025,6,FALSE),0)</f>
        <v>0</v>
      </c>
      <c r="G486" s="3">
        <f>IFERROR(VLOOKUP($A486,'Perfil de Riesgo '!$A$3:$H$2025,7,FALSE),0)</f>
        <v>0</v>
      </c>
      <c r="H486" s="3">
        <f>IFERROR(VLOOKUP($A486,'Perfil de Riesgo '!$A$3:$H$2025,8,FALSE),0)</f>
        <v>0</v>
      </c>
    </row>
    <row r="487" spans="1:8" hidden="1" x14ac:dyDescent="0.25">
      <c r="A487" s="5">
        <v>146540</v>
      </c>
      <c r="B487" s="4" t="s">
        <v>1211</v>
      </c>
      <c r="C487" s="3">
        <f>IFERROR(VLOOKUP($A487,'Perfil de Riesgo '!$A$3:$H$2025,3,FALSE),0)</f>
        <v>0</v>
      </c>
      <c r="D487" s="3">
        <f>IFERROR(VLOOKUP($A487,'Perfil de Riesgo '!$A$3:$H$2025,4,FALSE),0)</f>
        <v>0</v>
      </c>
      <c r="E487" s="3">
        <f>IFERROR(VLOOKUP($A487,'Perfil de Riesgo '!$A$3:$H$2025,5,FALSE),0)</f>
        <v>0</v>
      </c>
      <c r="F487" s="3">
        <f>IFERROR(VLOOKUP($A487,'Perfil de Riesgo '!$A$3:$H$2025,6,FALSE),0)</f>
        <v>0</v>
      </c>
      <c r="G487" s="3">
        <f>IFERROR(VLOOKUP($A487,'Perfil de Riesgo '!$A$3:$H$2025,7,FALSE),0)</f>
        <v>0</v>
      </c>
      <c r="H487" s="3">
        <f>IFERROR(VLOOKUP($A487,'Perfil de Riesgo '!$A$3:$H$2025,8,FALSE),0)</f>
        <v>0</v>
      </c>
    </row>
    <row r="488" spans="1:8" hidden="1" x14ac:dyDescent="0.25">
      <c r="A488" s="5">
        <v>146545</v>
      </c>
      <c r="B488" s="4" t="s">
        <v>1210</v>
      </c>
      <c r="C488" s="3">
        <f>IFERROR(VLOOKUP($A488,'Perfil de Riesgo '!$A$3:$H$2025,3,FALSE),0)</f>
        <v>0</v>
      </c>
      <c r="D488" s="3">
        <f>IFERROR(VLOOKUP($A488,'Perfil de Riesgo '!$A$3:$H$2025,4,FALSE),0)</f>
        <v>0</v>
      </c>
      <c r="E488" s="3">
        <f>IFERROR(VLOOKUP($A488,'Perfil de Riesgo '!$A$3:$H$2025,5,FALSE),0)</f>
        <v>0</v>
      </c>
      <c r="F488" s="3">
        <f>IFERROR(VLOOKUP($A488,'Perfil de Riesgo '!$A$3:$H$2025,6,FALSE),0)</f>
        <v>0</v>
      </c>
      <c r="G488" s="3">
        <f>IFERROR(VLOOKUP($A488,'Perfil de Riesgo '!$A$3:$H$2025,7,FALSE),0)</f>
        <v>0</v>
      </c>
      <c r="H488" s="3">
        <f>IFERROR(VLOOKUP($A488,'Perfil de Riesgo '!$A$3:$H$2025,8,FALSE),0)</f>
        <v>0</v>
      </c>
    </row>
    <row r="489" spans="1:8" hidden="1" x14ac:dyDescent="0.25">
      <c r="A489" s="5">
        <v>146550</v>
      </c>
      <c r="B489" s="4" t="s">
        <v>1209</v>
      </c>
      <c r="C489" s="3">
        <f>IFERROR(VLOOKUP($A489,'Perfil de Riesgo '!$A$3:$H$2025,3,FALSE),0)</f>
        <v>0</v>
      </c>
      <c r="D489" s="3">
        <f>IFERROR(VLOOKUP($A489,'Perfil de Riesgo '!$A$3:$H$2025,4,FALSE),0)</f>
        <v>0</v>
      </c>
      <c r="E489" s="3">
        <f>IFERROR(VLOOKUP($A489,'Perfil de Riesgo '!$A$3:$H$2025,5,FALSE),0)</f>
        <v>0</v>
      </c>
      <c r="F489" s="3">
        <f>IFERROR(VLOOKUP($A489,'Perfil de Riesgo '!$A$3:$H$2025,6,FALSE),0)</f>
        <v>0</v>
      </c>
      <c r="G489" s="3">
        <f>IFERROR(VLOOKUP($A489,'Perfil de Riesgo '!$A$3:$H$2025,7,FALSE),0)</f>
        <v>0</v>
      </c>
      <c r="H489" s="3">
        <f>IFERROR(VLOOKUP($A489,'Perfil de Riesgo '!$A$3:$H$2025,8,FALSE),0)</f>
        <v>0</v>
      </c>
    </row>
    <row r="490" spans="1:8" hidden="1" x14ac:dyDescent="0.25">
      <c r="A490" s="5">
        <v>146600</v>
      </c>
      <c r="B490" s="4" t="s">
        <v>1208</v>
      </c>
      <c r="C490" s="3">
        <f>IFERROR(VLOOKUP($A490,'Perfil de Riesgo '!$A$3:$H$2025,3,FALSE),0)</f>
        <v>0</v>
      </c>
      <c r="D490" s="3">
        <f>IFERROR(VLOOKUP($A490,'Perfil de Riesgo '!$A$3:$H$2025,4,FALSE),0)</f>
        <v>0</v>
      </c>
      <c r="E490" s="3">
        <f>IFERROR(VLOOKUP($A490,'Perfil de Riesgo '!$A$3:$H$2025,5,FALSE),0)</f>
        <v>0</v>
      </c>
      <c r="F490" s="3">
        <f>IFERROR(VLOOKUP($A490,'Perfil de Riesgo '!$A$3:$H$2025,6,FALSE),0)</f>
        <v>0</v>
      </c>
      <c r="G490" s="3">
        <f>IFERROR(VLOOKUP($A490,'Perfil de Riesgo '!$A$3:$H$2025,7,FALSE),0)</f>
        <v>0</v>
      </c>
      <c r="H490" s="3">
        <f>IFERROR(VLOOKUP($A490,'Perfil de Riesgo '!$A$3:$H$2025,8,FALSE),0)</f>
        <v>0</v>
      </c>
    </row>
    <row r="491" spans="1:8" hidden="1" x14ac:dyDescent="0.25">
      <c r="A491" s="5">
        <v>146605</v>
      </c>
      <c r="B491" s="4" t="s">
        <v>1172</v>
      </c>
      <c r="C491" s="3">
        <f>IFERROR(VLOOKUP($A491,'Perfil de Riesgo '!$A$3:$H$2025,3,FALSE),0)</f>
        <v>0</v>
      </c>
      <c r="D491" s="3">
        <f>IFERROR(VLOOKUP($A491,'Perfil de Riesgo '!$A$3:$H$2025,4,FALSE),0)</f>
        <v>0</v>
      </c>
      <c r="E491" s="3">
        <f>IFERROR(VLOOKUP($A491,'Perfil de Riesgo '!$A$3:$H$2025,5,FALSE),0)</f>
        <v>0</v>
      </c>
      <c r="F491" s="3">
        <f>IFERROR(VLOOKUP($A491,'Perfil de Riesgo '!$A$3:$H$2025,6,FALSE),0)</f>
        <v>0</v>
      </c>
      <c r="G491" s="3">
        <f>IFERROR(VLOOKUP($A491,'Perfil de Riesgo '!$A$3:$H$2025,7,FALSE),0)</f>
        <v>0</v>
      </c>
      <c r="H491" s="3">
        <f>IFERROR(VLOOKUP($A491,'Perfil de Riesgo '!$A$3:$H$2025,8,FALSE),0)</f>
        <v>0</v>
      </c>
    </row>
    <row r="492" spans="1:8" hidden="1" x14ac:dyDescent="0.25">
      <c r="A492" s="5">
        <v>146610</v>
      </c>
      <c r="B492" s="4" t="s">
        <v>1171</v>
      </c>
      <c r="C492" s="3">
        <f>IFERROR(VLOOKUP($A492,'Perfil de Riesgo '!$A$3:$H$2025,3,FALSE),0)</f>
        <v>0</v>
      </c>
      <c r="D492" s="3">
        <f>IFERROR(VLOOKUP($A492,'Perfil de Riesgo '!$A$3:$H$2025,4,FALSE),0)</f>
        <v>0</v>
      </c>
      <c r="E492" s="3">
        <f>IFERROR(VLOOKUP($A492,'Perfil de Riesgo '!$A$3:$H$2025,5,FALSE),0)</f>
        <v>0</v>
      </c>
      <c r="F492" s="3">
        <f>IFERROR(VLOOKUP($A492,'Perfil de Riesgo '!$A$3:$H$2025,6,FALSE),0)</f>
        <v>0</v>
      </c>
      <c r="G492" s="3">
        <f>IFERROR(VLOOKUP($A492,'Perfil de Riesgo '!$A$3:$H$2025,7,FALSE),0)</f>
        <v>0</v>
      </c>
      <c r="H492" s="3">
        <f>IFERROR(VLOOKUP($A492,'Perfil de Riesgo '!$A$3:$H$2025,8,FALSE),0)</f>
        <v>0</v>
      </c>
    </row>
    <row r="493" spans="1:8" hidden="1" x14ac:dyDescent="0.25">
      <c r="A493" s="5">
        <v>146615</v>
      </c>
      <c r="B493" s="4" t="s">
        <v>1170</v>
      </c>
      <c r="C493" s="3">
        <f>IFERROR(VLOOKUP($A493,'Perfil de Riesgo '!$A$3:$H$2025,3,FALSE),0)</f>
        <v>0</v>
      </c>
      <c r="D493" s="3">
        <f>IFERROR(VLOOKUP($A493,'Perfil de Riesgo '!$A$3:$H$2025,4,FALSE),0)</f>
        <v>0</v>
      </c>
      <c r="E493" s="3">
        <f>IFERROR(VLOOKUP($A493,'Perfil de Riesgo '!$A$3:$H$2025,5,FALSE),0)</f>
        <v>0</v>
      </c>
      <c r="F493" s="3">
        <f>IFERROR(VLOOKUP($A493,'Perfil de Riesgo '!$A$3:$H$2025,6,FALSE),0)</f>
        <v>0</v>
      </c>
      <c r="G493" s="3">
        <f>IFERROR(VLOOKUP($A493,'Perfil de Riesgo '!$A$3:$H$2025,7,FALSE),0)</f>
        <v>0</v>
      </c>
      <c r="H493" s="3">
        <f>IFERROR(VLOOKUP($A493,'Perfil de Riesgo '!$A$3:$H$2025,8,FALSE),0)</f>
        <v>0</v>
      </c>
    </row>
    <row r="494" spans="1:8" hidden="1" x14ac:dyDescent="0.25">
      <c r="A494" s="5">
        <v>146620</v>
      </c>
      <c r="B494" s="4" t="s">
        <v>1169</v>
      </c>
      <c r="C494" s="3">
        <f>IFERROR(VLOOKUP($A494,'Perfil de Riesgo '!$A$3:$H$2025,3,FALSE),0)</f>
        <v>0</v>
      </c>
      <c r="D494" s="3">
        <f>IFERROR(VLOOKUP($A494,'Perfil de Riesgo '!$A$3:$H$2025,4,FALSE),0)</f>
        <v>0</v>
      </c>
      <c r="E494" s="3">
        <f>IFERROR(VLOOKUP($A494,'Perfil de Riesgo '!$A$3:$H$2025,5,FALSE),0)</f>
        <v>0</v>
      </c>
      <c r="F494" s="3">
        <f>IFERROR(VLOOKUP($A494,'Perfil de Riesgo '!$A$3:$H$2025,6,FALSE),0)</f>
        <v>0</v>
      </c>
      <c r="G494" s="3">
        <f>IFERROR(VLOOKUP($A494,'Perfil de Riesgo '!$A$3:$H$2025,7,FALSE),0)</f>
        <v>0</v>
      </c>
      <c r="H494" s="3">
        <f>IFERROR(VLOOKUP($A494,'Perfil de Riesgo '!$A$3:$H$2025,8,FALSE),0)</f>
        <v>0</v>
      </c>
    </row>
    <row r="495" spans="1:8" hidden="1" x14ac:dyDescent="0.25">
      <c r="A495" s="5">
        <v>146625</v>
      </c>
      <c r="B495" s="4" t="s">
        <v>1168</v>
      </c>
      <c r="C495" s="3">
        <f>IFERROR(VLOOKUP($A495,'Perfil de Riesgo '!$A$3:$H$2025,3,FALSE),0)</f>
        <v>0</v>
      </c>
      <c r="D495" s="3">
        <f>IFERROR(VLOOKUP($A495,'Perfil de Riesgo '!$A$3:$H$2025,4,FALSE),0)</f>
        <v>0</v>
      </c>
      <c r="E495" s="3">
        <f>IFERROR(VLOOKUP($A495,'Perfil de Riesgo '!$A$3:$H$2025,5,FALSE),0)</f>
        <v>0</v>
      </c>
      <c r="F495" s="3">
        <f>IFERROR(VLOOKUP($A495,'Perfil de Riesgo '!$A$3:$H$2025,6,FALSE),0)</f>
        <v>0</v>
      </c>
      <c r="G495" s="3">
        <f>IFERROR(VLOOKUP($A495,'Perfil de Riesgo '!$A$3:$H$2025,7,FALSE),0)</f>
        <v>0</v>
      </c>
      <c r="H495" s="3">
        <f>IFERROR(VLOOKUP($A495,'Perfil de Riesgo '!$A$3:$H$2025,8,FALSE),0)</f>
        <v>0</v>
      </c>
    </row>
    <row r="496" spans="1:8" hidden="1" x14ac:dyDescent="0.25">
      <c r="A496" s="5">
        <v>146630</v>
      </c>
      <c r="B496" s="4" t="s">
        <v>1207</v>
      </c>
      <c r="C496" s="3">
        <f>IFERROR(VLOOKUP($A496,'Perfil de Riesgo '!$A$3:$H$2025,3,FALSE),0)</f>
        <v>0</v>
      </c>
      <c r="D496" s="3">
        <f>IFERROR(VLOOKUP($A496,'Perfil de Riesgo '!$A$3:$H$2025,4,FALSE),0)</f>
        <v>0</v>
      </c>
      <c r="E496" s="3">
        <f>IFERROR(VLOOKUP($A496,'Perfil de Riesgo '!$A$3:$H$2025,5,FALSE),0)</f>
        <v>0</v>
      </c>
      <c r="F496" s="3">
        <f>IFERROR(VLOOKUP($A496,'Perfil de Riesgo '!$A$3:$H$2025,6,FALSE),0)</f>
        <v>0</v>
      </c>
      <c r="G496" s="3">
        <f>IFERROR(VLOOKUP($A496,'Perfil de Riesgo '!$A$3:$H$2025,7,FALSE),0)</f>
        <v>0</v>
      </c>
      <c r="H496" s="3">
        <f>IFERROR(VLOOKUP($A496,'Perfil de Riesgo '!$A$3:$H$2025,8,FALSE),0)</f>
        <v>0</v>
      </c>
    </row>
    <row r="497" spans="1:8" hidden="1" x14ac:dyDescent="0.25">
      <c r="A497" s="5">
        <v>146700</v>
      </c>
      <c r="B497" s="4" t="s">
        <v>1206</v>
      </c>
      <c r="C497" s="3">
        <f>IFERROR(VLOOKUP($A497,'Perfil de Riesgo '!$A$3:$H$2025,3,FALSE),0)</f>
        <v>0</v>
      </c>
      <c r="D497" s="3">
        <f>IFERROR(VLOOKUP($A497,'Perfil de Riesgo '!$A$3:$H$2025,4,FALSE),0)</f>
        <v>0</v>
      </c>
      <c r="E497" s="3">
        <f>IFERROR(VLOOKUP($A497,'Perfil de Riesgo '!$A$3:$H$2025,5,FALSE),0)</f>
        <v>0</v>
      </c>
      <c r="F497" s="3">
        <f>IFERROR(VLOOKUP($A497,'Perfil de Riesgo '!$A$3:$H$2025,6,FALSE),0)</f>
        <v>0</v>
      </c>
      <c r="G497" s="3">
        <f>IFERROR(VLOOKUP($A497,'Perfil de Riesgo '!$A$3:$H$2025,7,FALSE),0)</f>
        <v>0</v>
      </c>
      <c r="H497" s="3">
        <f>IFERROR(VLOOKUP($A497,'Perfil de Riesgo '!$A$3:$H$2025,8,FALSE),0)</f>
        <v>0</v>
      </c>
    </row>
    <row r="498" spans="1:8" hidden="1" x14ac:dyDescent="0.25">
      <c r="A498" s="5">
        <v>146705</v>
      </c>
      <c r="B498" s="4" t="s">
        <v>1172</v>
      </c>
      <c r="C498" s="3">
        <f>IFERROR(VLOOKUP($A498,'Perfil de Riesgo '!$A$3:$H$2025,3,FALSE),0)</f>
        <v>0</v>
      </c>
      <c r="D498" s="3">
        <f>IFERROR(VLOOKUP($A498,'Perfil de Riesgo '!$A$3:$H$2025,4,FALSE),0)</f>
        <v>0</v>
      </c>
      <c r="E498" s="3">
        <f>IFERROR(VLOOKUP($A498,'Perfil de Riesgo '!$A$3:$H$2025,5,FALSE),0)</f>
        <v>0</v>
      </c>
      <c r="F498" s="3">
        <f>IFERROR(VLOOKUP($A498,'Perfil de Riesgo '!$A$3:$H$2025,6,FALSE),0)</f>
        <v>0</v>
      </c>
      <c r="G498" s="3">
        <f>IFERROR(VLOOKUP($A498,'Perfil de Riesgo '!$A$3:$H$2025,7,FALSE),0)</f>
        <v>0</v>
      </c>
      <c r="H498" s="3">
        <f>IFERROR(VLOOKUP($A498,'Perfil de Riesgo '!$A$3:$H$2025,8,FALSE),0)</f>
        <v>0</v>
      </c>
    </row>
    <row r="499" spans="1:8" hidden="1" x14ac:dyDescent="0.25">
      <c r="A499" s="5">
        <v>146710</v>
      </c>
      <c r="B499" s="4" t="s">
        <v>1171</v>
      </c>
      <c r="C499" s="3">
        <f>IFERROR(VLOOKUP($A499,'Perfil de Riesgo '!$A$3:$H$2025,3,FALSE),0)</f>
        <v>0</v>
      </c>
      <c r="D499" s="3">
        <f>IFERROR(VLOOKUP($A499,'Perfil de Riesgo '!$A$3:$H$2025,4,FALSE),0)</f>
        <v>0</v>
      </c>
      <c r="E499" s="3">
        <f>IFERROR(VLOOKUP($A499,'Perfil de Riesgo '!$A$3:$H$2025,5,FALSE),0)</f>
        <v>0</v>
      </c>
      <c r="F499" s="3">
        <f>IFERROR(VLOOKUP($A499,'Perfil de Riesgo '!$A$3:$H$2025,6,FALSE),0)</f>
        <v>0</v>
      </c>
      <c r="G499" s="3">
        <f>IFERROR(VLOOKUP($A499,'Perfil de Riesgo '!$A$3:$H$2025,7,FALSE),0)</f>
        <v>0</v>
      </c>
      <c r="H499" s="3">
        <f>IFERROR(VLOOKUP($A499,'Perfil de Riesgo '!$A$3:$H$2025,8,FALSE),0)</f>
        <v>0</v>
      </c>
    </row>
    <row r="500" spans="1:8" hidden="1" x14ac:dyDescent="0.25">
      <c r="A500" s="5">
        <v>146715</v>
      </c>
      <c r="B500" s="4" t="s">
        <v>1170</v>
      </c>
      <c r="C500" s="3">
        <f>IFERROR(VLOOKUP($A500,'Perfil de Riesgo '!$A$3:$H$2025,3,FALSE),0)</f>
        <v>0</v>
      </c>
      <c r="D500" s="3">
        <f>IFERROR(VLOOKUP($A500,'Perfil de Riesgo '!$A$3:$H$2025,4,FALSE),0)</f>
        <v>0</v>
      </c>
      <c r="E500" s="3">
        <f>IFERROR(VLOOKUP($A500,'Perfil de Riesgo '!$A$3:$H$2025,5,FALSE),0)</f>
        <v>0</v>
      </c>
      <c r="F500" s="3">
        <f>IFERROR(VLOOKUP($A500,'Perfil de Riesgo '!$A$3:$H$2025,6,FALSE),0)</f>
        <v>0</v>
      </c>
      <c r="G500" s="3">
        <f>IFERROR(VLOOKUP($A500,'Perfil de Riesgo '!$A$3:$H$2025,7,FALSE),0)</f>
        <v>0</v>
      </c>
      <c r="H500" s="3">
        <f>IFERROR(VLOOKUP($A500,'Perfil de Riesgo '!$A$3:$H$2025,8,FALSE),0)</f>
        <v>0</v>
      </c>
    </row>
    <row r="501" spans="1:8" hidden="1" x14ac:dyDescent="0.25">
      <c r="A501" s="5">
        <v>146720</v>
      </c>
      <c r="B501" s="4" t="s">
        <v>1169</v>
      </c>
      <c r="C501" s="3">
        <f>IFERROR(VLOOKUP($A501,'Perfil de Riesgo '!$A$3:$H$2025,3,FALSE),0)</f>
        <v>0</v>
      </c>
      <c r="D501" s="3">
        <f>IFERROR(VLOOKUP($A501,'Perfil de Riesgo '!$A$3:$H$2025,4,FALSE),0)</f>
        <v>0</v>
      </c>
      <c r="E501" s="3">
        <f>IFERROR(VLOOKUP($A501,'Perfil de Riesgo '!$A$3:$H$2025,5,FALSE),0)</f>
        <v>0</v>
      </c>
      <c r="F501" s="3">
        <f>IFERROR(VLOOKUP($A501,'Perfil de Riesgo '!$A$3:$H$2025,6,FALSE),0)</f>
        <v>0</v>
      </c>
      <c r="G501" s="3">
        <f>IFERROR(VLOOKUP($A501,'Perfil de Riesgo '!$A$3:$H$2025,7,FALSE),0)</f>
        <v>0</v>
      </c>
      <c r="H501" s="3">
        <f>IFERROR(VLOOKUP($A501,'Perfil de Riesgo '!$A$3:$H$2025,8,FALSE),0)</f>
        <v>0</v>
      </c>
    </row>
    <row r="502" spans="1:8" hidden="1" x14ac:dyDescent="0.25">
      <c r="A502" s="5">
        <v>146725</v>
      </c>
      <c r="B502" s="4" t="s">
        <v>1168</v>
      </c>
      <c r="C502" s="3">
        <f>IFERROR(VLOOKUP($A502,'Perfil de Riesgo '!$A$3:$H$2025,3,FALSE),0)</f>
        <v>0</v>
      </c>
      <c r="D502" s="3">
        <f>IFERROR(VLOOKUP($A502,'Perfil de Riesgo '!$A$3:$H$2025,4,FALSE),0)</f>
        <v>0</v>
      </c>
      <c r="E502" s="3">
        <f>IFERROR(VLOOKUP($A502,'Perfil de Riesgo '!$A$3:$H$2025,5,FALSE),0)</f>
        <v>0</v>
      </c>
      <c r="F502" s="3">
        <f>IFERROR(VLOOKUP($A502,'Perfil de Riesgo '!$A$3:$H$2025,6,FALSE),0)</f>
        <v>0</v>
      </c>
      <c r="G502" s="3">
        <f>IFERROR(VLOOKUP($A502,'Perfil de Riesgo '!$A$3:$H$2025,7,FALSE),0)</f>
        <v>0</v>
      </c>
      <c r="H502" s="3">
        <f>IFERROR(VLOOKUP($A502,'Perfil de Riesgo '!$A$3:$H$2025,8,FALSE),0)</f>
        <v>0</v>
      </c>
    </row>
    <row r="503" spans="1:8" hidden="1" x14ac:dyDescent="0.25">
      <c r="A503" s="5">
        <v>146730</v>
      </c>
      <c r="B503" s="4" t="s">
        <v>1205</v>
      </c>
      <c r="C503" s="3">
        <f>IFERROR(VLOOKUP($A503,'Perfil de Riesgo '!$A$3:$H$2025,3,FALSE),0)</f>
        <v>0</v>
      </c>
      <c r="D503" s="3">
        <f>IFERROR(VLOOKUP($A503,'Perfil de Riesgo '!$A$3:$H$2025,4,FALSE),0)</f>
        <v>0</v>
      </c>
      <c r="E503" s="3">
        <f>IFERROR(VLOOKUP($A503,'Perfil de Riesgo '!$A$3:$H$2025,5,FALSE),0)</f>
        <v>0</v>
      </c>
      <c r="F503" s="3">
        <f>IFERROR(VLOOKUP($A503,'Perfil de Riesgo '!$A$3:$H$2025,6,FALSE),0)</f>
        <v>0</v>
      </c>
      <c r="G503" s="3">
        <f>IFERROR(VLOOKUP($A503,'Perfil de Riesgo '!$A$3:$H$2025,7,FALSE),0)</f>
        <v>0</v>
      </c>
      <c r="H503" s="3">
        <f>IFERROR(VLOOKUP($A503,'Perfil de Riesgo '!$A$3:$H$2025,8,FALSE),0)</f>
        <v>0</v>
      </c>
    </row>
    <row r="504" spans="1:8" x14ac:dyDescent="0.25">
      <c r="A504" s="5">
        <v>146800</v>
      </c>
      <c r="B504" s="4" t="s">
        <v>1204</v>
      </c>
      <c r="C504" s="3">
        <f>IFERROR(VLOOKUP($A504,'Perfil de Riesgo '!$A$3:$H$2025,3,FALSE),0)</f>
        <v>73399377</v>
      </c>
      <c r="D504" s="3">
        <f>IFERROR(VLOOKUP($A504,'Perfil de Riesgo '!$A$3:$H$2025,4,FALSE),0)</f>
        <v>73406843</v>
      </c>
      <c r="E504" s="3">
        <f>IFERROR(VLOOKUP($A504,'Perfil de Riesgo '!$A$3:$H$2025,5,FALSE),0)</f>
        <v>87846180</v>
      </c>
      <c r="F504" s="3">
        <f>IFERROR(VLOOKUP($A504,'Perfil de Riesgo '!$A$3:$H$2025,6,FALSE),0)</f>
        <v>112767819</v>
      </c>
      <c r="G504" s="3">
        <f>IFERROR(VLOOKUP($A504,'Perfil de Riesgo '!$A$3:$H$2025,7,FALSE),0)</f>
        <v>168999080</v>
      </c>
      <c r="H504" s="3">
        <f>IFERROR(VLOOKUP($A504,'Perfil de Riesgo '!$A$3:$H$2025,8,FALSE),0)</f>
        <v>218230552</v>
      </c>
    </row>
    <row r="505" spans="1:8" hidden="1" x14ac:dyDescent="0.25">
      <c r="A505" s="5">
        <v>146805</v>
      </c>
      <c r="B505" s="4" t="s">
        <v>1203</v>
      </c>
      <c r="C505" s="3">
        <f>IFERROR(VLOOKUP($A505,'Perfil de Riesgo '!$A$3:$H$2025,3,FALSE),0)</f>
        <v>0</v>
      </c>
      <c r="D505" s="3">
        <f>IFERROR(VLOOKUP($A505,'Perfil de Riesgo '!$A$3:$H$2025,4,FALSE),0)</f>
        <v>0</v>
      </c>
      <c r="E505" s="3">
        <f>IFERROR(VLOOKUP($A505,'Perfil de Riesgo '!$A$3:$H$2025,5,FALSE),0)</f>
        <v>0</v>
      </c>
      <c r="F505" s="3">
        <f>IFERROR(VLOOKUP($A505,'Perfil de Riesgo '!$A$3:$H$2025,6,FALSE),0)</f>
        <v>0</v>
      </c>
      <c r="G505" s="3">
        <f>IFERROR(VLOOKUP($A505,'Perfil de Riesgo '!$A$3:$H$2025,7,FALSE),0)</f>
        <v>0</v>
      </c>
      <c r="H505" s="3">
        <f>IFERROR(VLOOKUP($A505,'Perfil de Riesgo '!$A$3:$H$2025,8,FALSE),0)</f>
        <v>0</v>
      </c>
    </row>
    <row r="506" spans="1:8" hidden="1" x14ac:dyDescent="0.25">
      <c r="A506" s="5">
        <v>146810</v>
      </c>
      <c r="B506" s="4" t="s">
        <v>1202</v>
      </c>
      <c r="C506" s="3">
        <f>IFERROR(VLOOKUP($A506,'Perfil de Riesgo '!$A$3:$H$2025,3,FALSE),0)</f>
        <v>0</v>
      </c>
      <c r="D506" s="3">
        <f>IFERROR(VLOOKUP($A506,'Perfil de Riesgo '!$A$3:$H$2025,4,FALSE),0)</f>
        <v>0</v>
      </c>
      <c r="E506" s="3">
        <f>IFERROR(VLOOKUP($A506,'Perfil de Riesgo '!$A$3:$H$2025,5,FALSE),0)</f>
        <v>0</v>
      </c>
      <c r="F506" s="3">
        <f>IFERROR(VLOOKUP($A506,'Perfil de Riesgo '!$A$3:$H$2025,6,FALSE),0)</f>
        <v>0</v>
      </c>
      <c r="G506" s="3">
        <f>IFERROR(VLOOKUP($A506,'Perfil de Riesgo '!$A$3:$H$2025,7,FALSE),0)</f>
        <v>0</v>
      </c>
      <c r="H506" s="3">
        <f>IFERROR(VLOOKUP($A506,'Perfil de Riesgo '!$A$3:$H$2025,8,FALSE),0)</f>
        <v>0</v>
      </c>
    </row>
    <row r="507" spans="1:8" hidden="1" x14ac:dyDescent="0.25">
      <c r="A507" s="5">
        <v>146900</v>
      </c>
      <c r="B507" s="4" t="s">
        <v>1201</v>
      </c>
      <c r="C507" s="3">
        <f>IFERROR(VLOOKUP($A507,'Perfil de Riesgo '!$A$3:$H$2025,3,FALSE),0)</f>
        <v>0</v>
      </c>
      <c r="D507" s="3">
        <f>IFERROR(VLOOKUP($A507,'Perfil de Riesgo '!$A$3:$H$2025,4,FALSE),0)</f>
        <v>0</v>
      </c>
      <c r="E507" s="3">
        <f>IFERROR(VLOOKUP($A507,'Perfil de Riesgo '!$A$3:$H$2025,5,FALSE),0)</f>
        <v>0</v>
      </c>
      <c r="F507" s="3">
        <f>IFERROR(VLOOKUP($A507,'Perfil de Riesgo '!$A$3:$H$2025,6,FALSE),0)</f>
        <v>0</v>
      </c>
      <c r="G507" s="3">
        <f>IFERROR(VLOOKUP($A507,'Perfil de Riesgo '!$A$3:$H$2025,7,FALSE),0)</f>
        <v>0</v>
      </c>
      <c r="H507" s="3">
        <f>IFERROR(VLOOKUP($A507,'Perfil de Riesgo '!$A$3:$H$2025,8,FALSE),0)</f>
        <v>0</v>
      </c>
    </row>
    <row r="508" spans="1:8" hidden="1" x14ac:dyDescent="0.25">
      <c r="A508" s="5">
        <v>146905</v>
      </c>
      <c r="B508" s="4" t="s">
        <v>1198</v>
      </c>
      <c r="C508" s="3">
        <f>IFERROR(VLOOKUP($A508,'Perfil de Riesgo '!$A$3:$H$2025,3,FALSE),0)</f>
        <v>0</v>
      </c>
      <c r="D508" s="3">
        <f>IFERROR(VLOOKUP($A508,'Perfil de Riesgo '!$A$3:$H$2025,4,FALSE),0)</f>
        <v>0</v>
      </c>
      <c r="E508" s="3">
        <f>IFERROR(VLOOKUP($A508,'Perfil de Riesgo '!$A$3:$H$2025,5,FALSE),0)</f>
        <v>0</v>
      </c>
      <c r="F508" s="3">
        <f>IFERROR(VLOOKUP($A508,'Perfil de Riesgo '!$A$3:$H$2025,6,FALSE),0)</f>
        <v>0</v>
      </c>
      <c r="G508" s="3">
        <f>IFERROR(VLOOKUP($A508,'Perfil de Riesgo '!$A$3:$H$2025,7,FALSE),0)</f>
        <v>0</v>
      </c>
      <c r="H508" s="3">
        <f>IFERROR(VLOOKUP($A508,'Perfil de Riesgo '!$A$3:$H$2025,8,FALSE),0)</f>
        <v>0</v>
      </c>
    </row>
    <row r="509" spans="1:8" hidden="1" x14ac:dyDescent="0.25">
      <c r="A509" s="5">
        <v>146910</v>
      </c>
      <c r="B509" s="4" t="s">
        <v>1197</v>
      </c>
      <c r="C509" s="3">
        <f>IFERROR(VLOOKUP($A509,'Perfil de Riesgo '!$A$3:$H$2025,3,FALSE),0)</f>
        <v>0</v>
      </c>
      <c r="D509" s="3">
        <f>IFERROR(VLOOKUP($A509,'Perfil de Riesgo '!$A$3:$H$2025,4,FALSE),0)</f>
        <v>0</v>
      </c>
      <c r="E509" s="3">
        <f>IFERROR(VLOOKUP($A509,'Perfil de Riesgo '!$A$3:$H$2025,5,FALSE),0)</f>
        <v>0</v>
      </c>
      <c r="F509" s="3">
        <f>IFERROR(VLOOKUP($A509,'Perfil de Riesgo '!$A$3:$H$2025,6,FALSE),0)</f>
        <v>0</v>
      </c>
      <c r="G509" s="3">
        <f>IFERROR(VLOOKUP($A509,'Perfil de Riesgo '!$A$3:$H$2025,7,FALSE),0)</f>
        <v>0</v>
      </c>
      <c r="H509" s="3">
        <f>IFERROR(VLOOKUP($A509,'Perfil de Riesgo '!$A$3:$H$2025,8,FALSE),0)</f>
        <v>0</v>
      </c>
    </row>
    <row r="510" spans="1:8" hidden="1" x14ac:dyDescent="0.25">
      <c r="A510" s="5">
        <v>146915</v>
      </c>
      <c r="B510" s="4" t="s">
        <v>190</v>
      </c>
      <c r="C510" s="3">
        <f>IFERROR(VLOOKUP($A510,'Perfil de Riesgo '!$A$3:$H$2025,3,FALSE),0)</f>
        <v>0</v>
      </c>
      <c r="D510" s="3">
        <f>IFERROR(VLOOKUP($A510,'Perfil de Riesgo '!$A$3:$H$2025,4,FALSE),0)</f>
        <v>0</v>
      </c>
      <c r="E510" s="3">
        <f>IFERROR(VLOOKUP($A510,'Perfil de Riesgo '!$A$3:$H$2025,5,FALSE),0)</f>
        <v>0</v>
      </c>
      <c r="F510" s="3">
        <f>IFERROR(VLOOKUP($A510,'Perfil de Riesgo '!$A$3:$H$2025,6,FALSE),0)</f>
        <v>0</v>
      </c>
      <c r="G510" s="3">
        <f>IFERROR(VLOOKUP($A510,'Perfil de Riesgo '!$A$3:$H$2025,7,FALSE),0)</f>
        <v>0</v>
      </c>
      <c r="H510" s="3">
        <f>IFERROR(VLOOKUP($A510,'Perfil de Riesgo '!$A$3:$H$2025,8,FALSE),0)</f>
        <v>0</v>
      </c>
    </row>
    <row r="511" spans="1:8" hidden="1" x14ac:dyDescent="0.25">
      <c r="A511" s="5">
        <v>146920</v>
      </c>
      <c r="B511" s="4" t="s">
        <v>189</v>
      </c>
      <c r="C511" s="3">
        <f>IFERROR(VLOOKUP($A511,'Perfil de Riesgo '!$A$3:$H$2025,3,FALSE),0)</f>
        <v>0</v>
      </c>
      <c r="D511" s="3">
        <f>IFERROR(VLOOKUP($A511,'Perfil de Riesgo '!$A$3:$H$2025,4,FALSE),0)</f>
        <v>0</v>
      </c>
      <c r="E511" s="3">
        <f>IFERROR(VLOOKUP($A511,'Perfil de Riesgo '!$A$3:$H$2025,5,FALSE),0)</f>
        <v>0</v>
      </c>
      <c r="F511" s="3">
        <f>IFERROR(VLOOKUP($A511,'Perfil de Riesgo '!$A$3:$H$2025,6,FALSE),0)</f>
        <v>0</v>
      </c>
      <c r="G511" s="3">
        <f>IFERROR(VLOOKUP($A511,'Perfil de Riesgo '!$A$3:$H$2025,7,FALSE),0)</f>
        <v>0</v>
      </c>
      <c r="H511" s="3">
        <f>IFERROR(VLOOKUP($A511,'Perfil de Riesgo '!$A$3:$H$2025,8,FALSE),0)</f>
        <v>0</v>
      </c>
    </row>
    <row r="512" spans="1:8" hidden="1" x14ac:dyDescent="0.25">
      <c r="A512" s="5">
        <v>146925</v>
      </c>
      <c r="B512" s="4" t="s">
        <v>188</v>
      </c>
      <c r="C512" s="3">
        <f>IFERROR(VLOOKUP($A512,'Perfil de Riesgo '!$A$3:$H$2025,3,FALSE),0)</f>
        <v>0</v>
      </c>
      <c r="D512" s="3">
        <f>IFERROR(VLOOKUP($A512,'Perfil de Riesgo '!$A$3:$H$2025,4,FALSE),0)</f>
        <v>0</v>
      </c>
      <c r="E512" s="3">
        <f>IFERROR(VLOOKUP($A512,'Perfil de Riesgo '!$A$3:$H$2025,5,FALSE),0)</f>
        <v>0</v>
      </c>
      <c r="F512" s="3">
        <f>IFERROR(VLOOKUP($A512,'Perfil de Riesgo '!$A$3:$H$2025,6,FALSE),0)</f>
        <v>0</v>
      </c>
      <c r="G512" s="3">
        <f>IFERROR(VLOOKUP($A512,'Perfil de Riesgo '!$A$3:$H$2025,7,FALSE),0)</f>
        <v>0</v>
      </c>
      <c r="H512" s="3">
        <f>IFERROR(VLOOKUP($A512,'Perfil de Riesgo '!$A$3:$H$2025,8,FALSE),0)</f>
        <v>0</v>
      </c>
    </row>
    <row r="513" spans="1:8" hidden="1" x14ac:dyDescent="0.25">
      <c r="A513" s="5">
        <v>146930</v>
      </c>
      <c r="B513" s="4" t="s">
        <v>1196</v>
      </c>
      <c r="C513" s="3">
        <f>IFERROR(VLOOKUP($A513,'Perfil de Riesgo '!$A$3:$H$2025,3,FALSE),0)</f>
        <v>0</v>
      </c>
      <c r="D513" s="3">
        <f>IFERROR(VLOOKUP($A513,'Perfil de Riesgo '!$A$3:$H$2025,4,FALSE),0)</f>
        <v>0</v>
      </c>
      <c r="E513" s="3">
        <f>IFERROR(VLOOKUP($A513,'Perfil de Riesgo '!$A$3:$H$2025,5,FALSE),0)</f>
        <v>0</v>
      </c>
      <c r="F513" s="3">
        <f>IFERROR(VLOOKUP($A513,'Perfil de Riesgo '!$A$3:$H$2025,6,FALSE),0)</f>
        <v>0</v>
      </c>
      <c r="G513" s="3">
        <f>IFERROR(VLOOKUP($A513,'Perfil de Riesgo '!$A$3:$H$2025,7,FALSE),0)</f>
        <v>0</v>
      </c>
      <c r="H513" s="3">
        <f>IFERROR(VLOOKUP($A513,'Perfil de Riesgo '!$A$3:$H$2025,8,FALSE),0)</f>
        <v>0</v>
      </c>
    </row>
    <row r="514" spans="1:8" hidden="1" x14ac:dyDescent="0.25">
      <c r="A514" s="5">
        <v>146935</v>
      </c>
      <c r="B514" s="4" t="s">
        <v>1195</v>
      </c>
      <c r="C514" s="3">
        <f>IFERROR(VLOOKUP($A514,'Perfil de Riesgo '!$A$3:$H$2025,3,FALSE),0)</f>
        <v>0</v>
      </c>
      <c r="D514" s="3">
        <f>IFERROR(VLOOKUP($A514,'Perfil de Riesgo '!$A$3:$H$2025,4,FALSE),0)</f>
        <v>0</v>
      </c>
      <c r="E514" s="3">
        <f>IFERROR(VLOOKUP($A514,'Perfil de Riesgo '!$A$3:$H$2025,5,FALSE),0)</f>
        <v>0</v>
      </c>
      <c r="F514" s="3">
        <f>IFERROR(VLOOKUP($A514,'Perfil de Riesgo '!$A$3:$H$2025,6,FALSE),0)</f>
        <v>0</v>
      </c>
      <c r="G514" s="3">
        <f>IFERROR(VLOOKUP($A514,'Perfil de Riesgo '!$A$3:$H$2025,7,FALSE),0)</f>
        <v>0</v>
      </c>
      <c r="H514" s="3">
        <f>IFERROR(VLOOKUP($A514,'Perfil de Riesgo '!$A$3:$H$2025,8,FALSE),0)</f>
        <v>0</v>
      </c>
    </row>
    <row r="515" spans="1:8" hidden="1" x14ac:dyDescent="0.25">
      <c r="A515" s="5">
        <v>146940</v>
      </c>
      <c r="B515" s="4" t="s">
        <v>185</v>
      </c>
      <c r="C515" s="3">
        <f>IFERROR(VLOOKUP($A515,'Perfil de Riesgo '!$A$3:$H$2025,3,FALSE),0)</f>
        <v>0</v>
      </c>
      <c r="D515" s="3">
        <f>IFERROR(VLOOKUP($A515,'Perfil de Riesgo '!$A$3:$H$2025,4,FALSE),0)</f>
        <v>0</v>
      </c>
      <c r="E515" s="3">
        <f>IFERROR(VLOOKUP($A515,'Perfil de Riesgo '!$A$3:$H$2025,5,FALSE),0)</f>
        <v>0</v>
      </c>
      <c r="F515" s="3">
        <f>IFERROR(VLOOKUP($A515,'Perfil de Riesgo '!$A$3:$H$2025,6,FALSE),0)</f>
        <v>0</v>
      </c>
      <c r="G515" s="3">
        <f>IFERROR(VLOOKUP($A515,'Perfil de Riesgo '!$A$3:$H$2025,7,FALSE),0)</f>
        <v>0</v>
      </c>
      <c r="H515" s="3">
        <f>IFERROR(VLOOKUP($A515,'Perfil de Riesgo '!$A$3:$H$2025,8,FALSE),0)</f>
        <v>0</v>
      </c>
    </row>
    <row r="516" spans="1:8" hidden="1" x14ac:dyDescent="0.25">
      <c r="A516" s="5">
        <v>146945</v>
      </c>
      <c r="B516" s="4" t="s">
        <v>184</v>
      </c>
      <c r="C516" s="3">
        <f>IFERROR(VLOOKUP($A516,'Perfil de Riesgo '!$A$3:$H$2025,3,FALSE),0)</f>
        <v>0</v>
      </c>
      <c r="D516" s="3">
        <f>IFERROR(VLOOKUP($A516,'Perfil de Riesgo '!$A$3:$H$2025,4,FALSE),0)</f>
        <v>0</v>
      </c>
      <c r="E516" s="3">
        <f>IFERROR(VLOOKUP($A516,'Perfil de Riesgo '!$A$3:$H$2025,5,FALSE),0)</f>
        <v>0</v>
      </c>
      <c r="F516" s="3">
        <f>IFERROR(VLOOKUP($A516,'Perfil de Riesgo '!$A$3:$H$2025,6,FALSE),0)</f>
        <v>0</v>
      </c>
      <c r="G516" s="3">
        <f>IFERROR(VLOOKUP($A516,'Perfil de Riesgo '!$A$3:$H$2025,7,FALSE),0)</f>
        <v>0</v>
      </c>
      <c r="H516" s="3">
        <f>IFERROR(VLOOKUP($A516,'Perfil de Riesgo '!$A$3:$H$2025,8,FALSE),0)</f>
        <v>0</v>
      </c>
    </row>
    <row r="517" spans="1:8" hidden="1" x14ac:dyDescent="0.25">
      <c r="A517" s="5">
        <v>146950</v>
      </c>
      <c r="B517" s="4" t="s">
        <v>183</v>
      </c>
      <c r="C517" s="3">
        <f>IFERROR(VLOOKUP($A517,'Perfil de Riesgo '!$A$3:$H$2025,3,FALSE),0)</f>
        <v>0</v>
      </c>
      <c r="D517" s="3">
        <f>IFERROR(VLOOKUP($A517,'Perfil de Riesgo '!$A$3:$H$2025,4,FALSE),0)</f>
        <v>0</v>
      </c>
      <c r="E517" s="3">
        <f>IFERROR(VLOOKUP($A517,'Perfil de Riesgo '!$A$3:$H$2025,5,FALSE),0)</f>
        <v>0</v>
      </c>
      <c r="F517" s="3">
        <f>IFERROR(VLOOKUP($A517,'Perfil de Riesgo '!$A$3:$H$2025,6,FALSE),0)</f>
        <v>0</v>
      </c>
      <c r="G517" s="3">
        <f>IFERROR(VLOOKUP($A517,'Perfil de Riesgo '!$A$3:$H$2025,7,FALSE),0)</f>
        <v>0</v>
      </c>
      <c r="H517" s="3">
        <f>IFERROR(VLOOKUP($A517,'Perfil de Riesgo '!$A$3:$H$2025,8,FALSE),0)</f>
        <v>0</v>
      </c>
    </row>
    <row r="518" spans="1:8" hidden="1" x14ac:dyDescent="0.25">
      <c r="A518" s="5">
        <v>147000</v>
      </c>
      <c r="B518" s="4" t="s">
        <v>1200</v>
      </c>
      <c r="C518" s="3">
        <f>IFERROR(VLOOKUP($A518,'Perfil de Riesgo '!$A$3:$H$2025,3,FALSE),0)</f>
        <v>0</v>
      </c>
      <c r="D518" s="3">
        <f>IFERROR(VLOOKUP($A518,'Perfil de Riesgo '!$A$3:$H$2025,4,FALSE),0)</f>
        <v>0</v>
      </c>
      <c r="E518" s="3">
        <f>IFERROR(VLOOKUP($A518,'Perfil de Riesgo '!$A$3:$H$2025,5,FALSE),0)</f>
        <v>0</v>
      </c>
      <c r="F518" s="3">
        <f>IFERROR(VLOOKUP($A518,'Perfil de Riesgo '!$A$3:$H$2025,6,FALSE),0)</f>
        <v>0</v>
      </c>
      <c r="G518" s="3">
        <f>IFERROR(VLOOKUP($A518,'Perfil de Riesgo '!$A$3:$H$2025,7,FALSE),0)</f>
        <v>0</v>
      </c>
      <c r="H518" s="3">
        <f>IFERROR(VLOOKUP($A518,'Perfil de Riesgo '!$A$3:$H$2025,8,FALSE),0)</f>
        <v>0</v>
      </c>
    </row>
    <row r="519" spans="1:8" hidden="1" x14ac:dyDescent="0.25">
      <c r="A519" s="5">
        <v>147005</v>
      </c>
      <c r="B519" s="4" t="s">
        <v>1198</v>
      </c>
      <c r="C519" s="3">
        <f>IFERROR(VLOOKUP($A519,'Perfil de Riesgo '!$A$3:$H$2025,3,FALSE),0)</f>
        <v>0</v>
      </c>
      <c r="D519" s="3">
        <f>IFERROR(VLOOKUP($A519,'Perfil de Riesgo '!$A$3:$H$2025,4,FALSE),0)</f>
        <v>0</v>
      </c>
      <c r="E519" s="3">
        <f>IFERROR(VLOOKUP($A519,'Perfil de Riesgo '!$A$3:$H$2025,5,FALSE),0)</f>
        <v>0</v>
      </c>
      <c r="F519" s="3">
        <f>IFERROR(VLOOKUP($A519,'Perfil de Riesgo '!$A$3:$H$2025,6,FALSE),0)</f>
        <v>0</v>
      </c>
      <c r="G519" s="3">
        <f>IFERROR(VLOOKUP($A519,'Perfil de Riesgo '!$A$3:$H$2025,7,FALSE),0)</f>
        <v>0</v>
      </c>
      <c r="H519" s="3">
        <f>IFERROR(VLOOKUP($A519,'Perfil de Riesgo '!$A$3:$H$2025,8,FALSE),0)</f>
        <v>0</v>
      </c>
    </row>
    <row r="520" spans="1:8" hidden="1" x14ac:dyDescent="0.25">
      <c r="A520" s="5">
        <v>147010</v>
      </c>
      <c r="B520" s="4" t="s">
        <v>1197</v>
      </c>
      <c r="C520" s="3">
        <f>IFERROR(VLOOKUP($A520,'Perfil de Riesgo '!$A$3:$H$2025,3,FALSE),0)</f>
        <v>0</v>
      </c>
      <c r="D520" s="3">
        <f>IFERROR(VLOOKUP($A520,'Perfil de Riesgo '!$A$3:$H$2025,4,FALSE),0)</f>
        <v>0</v>
      </c>
      <c r="E520" s="3">
        <f>IFERROR(VLOOKUP($A520,'Perfil de Riesgo '!$A$3:$H$2025,5,FALSE),0)</f>
        <v>0</v>
      </c>
      <c r="F520" s="3">
        <f>IFERROR(VLOOKUP($A520,'Perfil de Riesgo '!$A$3:$H$2025,6,FALSE),0)</f>
        <v>0</v>
      </c>
      <c r="G520" s="3">
        <f>IFERROR(VLOOKUP($A520,'Perfil de Riesgo '!$A$3:$H$2025,7,FALSE),0)</f>
        <v>0</v>
      </c>
      <c r="H520" s="3">
        <f>IFERROR(VLOOKUP($A520,'Perfil de Riesgo '!$A$3:$H$2025,8,FALSE),0)</f>
        <v>0</v>
      </c>
    </row>
    <row r="521" spans="1:8" hidden="1" x14ac:dyDescent="0.25">
      <c r="A521" s="5">
        <v>147015</v>
      </c>
      <c r="B521" s="4" t="s">
        <v>190</v>
      </c>
      <c r="C521" s="3">
        <f>IFERROR(VLOOKUP($A521,'Perfil de Riesgo '!$A$3:$H$2025,3,FALSE),0)</f>
        <v>0</v>
      </c>
      <c r="D521" s="3">
        <f>IFERROR(VLOOKUP($A521,'Perfil de Riesgo '!$A$3:$H$2025,4,FALSE),0)</f>
        <v>0</v>
      </c>
      <c r="E521" s="3">
        <f>IFERROR(VLOOKUP($A521,'Perfil de Riesgo '!$A$3:$H$2025,5,FALSE),0)</f>
        <v>0</v>
      </c>
      <c r="F521" s="3">
        <f>IFERROR(VLOOKUP($A521,'Perfil de Riesgo '!$A$3:$H$2025,6,FALSE),0)</f>
        <v>0</v>
      </c>
      <c r="G521" s="3">
        <f>IFERROR(VLOOKUP($A521,'Perfil de Riesgo '!$A$3:$H$2025,7,FALSE),0)</f>
        <v>0</v>
      </c>
      <c r="H521" s="3">
        <f>IFERROR(VLOOKUP($A521,'Perfil de Riesgo '!$A$3:$H$2025,8,FALSE),0)</f>
        <v>0</v>
      </c>
    </row>
    <row r="522" spans="1:8" hidden="1" x14ac:dyDescent="0.25">
      <c r="A522" s="5">
        <v>147020</v>
      </c>
      <c r="B522" s="4" t="s">
        <v>189</v>
      </c>
      <c r="C522" s="3">
        <f>IFERROR(VLOOKUP($A522,'Perfil de Riesgo '!$A$3:$H$2025,3,FALSE),0)</f>
        <v>0</v>
      </c>
      <c r="D522" s="3">
        <f>IFERROR(VLOOKUP($A522,'Perfil de Riesgo '!$A$3:$H$2025,4,FALSE),0)</f>
        <v>0</v>
      </c>
      <c r="E522" s="3">
        <f>IFERROR(VLOOKUP($A522,'Perfil de Riesgo '!$A$3:$H$2025,5,FALSE),0)</f>
        <v>0</v>
      </c>
      <c r="F522" s="3">
        <f>IFERROR(VLOOKUP($A522,'Perfil de Riesgo '!$A$3:$H$2025,6,FALSE),0)</f>
        <v>0</v>
      </c>
      <c r="G522" s="3">
        <f>IFERROR(VLOOKUP($A522,'Perfil de Riesgo '!$A$3:$H$2025,7,FALSE),0)</f>
        <v>0</v>
      </c>
      <c r="H522" s="3">
        <f>IFERROR(VLOOKUP($A522,'Perfil de Riesgo '!$A$3:$H$2025,8,FALSE),0)</f>
        <v>0</v>
      </c>
    </row>
    <row r="523" spans="1:8" hidden="1" x14ac:dyDescent="0.25">
      <c r="A523" s="5">
        <v>147025</v>
      </c>
      <c r="B523" s="4" t="s">
        <v>188</v>
      </c>
      <c r="C523" s="3">
        <f>IFERROR(VLOOKUP($A523,'Perfil de Riesgo '!$A$3:$H$2025,3,FALSE),0)</f>
        <v>0</v>
      </c>
      <c r="D523" s="3">
        <f>IFERROR(VLOOKUP($A523,'Perfil de Riesgo '!$A$3:$H$2025,4,FALSE),0)</f>
        <v>0</v>
      </c>
      <c r="E523" s="3">
        <f>IFERROR(VLOOKUP($A523,'Perfil de Riesgo '!$A$3:$H$2025,5,FALSE),0)</f>
        <v>0</v>
      </c>
      <c r="F523" s="3">
        <f>IFERROR(VLOOKUP($A523,'Perfil de Riesgo '!$A$3:$H$2025,6,FALSE),0)</f>
        <v>0</v>
      </c>
      <c r="G523" s="3">
        <f>IFERROR(VLOOKUP($A523,'Perfil de Riesgo '!$A$3:$H$2025,7,FALSE),0)</f>
        <v>0</v>
      </c>
      <c r="H523" s="3">
        <f>IFERROR(VLOOKUP($A523,'Perfil de Riesgo '!$A$3:$H$2025,8,FALSE),0)</f>
        <v>0</v>
      </c>
    </row>
    <row r="524" spans="1:8" hidden="1" x14ac:dyDescent="0.25">
      <c r="A524" s="5">
        <v>147030</v>
      </c>
      <c r="B524" s="4" t="s">
        <v>1196</v>
      </c>
      <c r="C524" s="3">
        <f>IFERROR(VLOOKUP($A524,'Perfil de Riesgo '!$A$3:$H$2025,3,FALSE),0)</f>
        <v>0</v>
      </c>
      <c r="D524" s="3">
        <f>IFERROR(VLOOKUP($A524,'Perfil de Riesgo '!$A$3:$H$2025,4,FALSE),0)</f>
        <v>0</v>
      </c>
      <c r="E524" s="3">
        <f>IFERROR(VLOOKUP($A524,'Perfil de Riesgo '!$A$3:$H$2025,5,FALSE),0)</f>
        <v>0</v>
      </c>
      <c r="F524" s="3">
        <f>IFERROR(VLOOKUP($A524,'Perfil de Riesgo '!$A$3:$H$2025,6,FALSE),0)</f>
        <v>0</v>
      </c>
      <c r="G524" s="3">
        <f>IFERROR(VLOOKUP($A524,'Perfil de Riesgo '!$A$3:$H$2025,7,FALSE),0)</f>
        <v>0</v>
      </c>
      <c r="H524" s="3">
        <f>IFERROR(VLOOKUP($A524,'Perfil de Riesgo '!$A$3:$H$2025,8,FALSE),0)</f>
        <v>0</v>
      </c>
    </row>
    <row r="525" spans="1:8" hidden="1" x14ac:dyDescent="0.25">
      <c r="A525" s="5">
        <v>147035</v>
      </c>
      <c r="B525" s="4" t="s">
        <v>1195</v>
      </c>
      <c r="C525" s="3">
        <f>IFERROR(VLOOKUP($A525,'Perfil de Riesgo '!$A$3:$H$2025,3,FALSE),0)</f>
        <v>0</v>
      </c>
      <c r="D525" s="3">
        <f>IFERROR(VLOOKUP($A525,'Perfil de Riesgo '!$A$3:$H$2025,4,FALSE),0)</f>
        <v>0</v>
      </c>
      <c r="E525" s="3">
        <f>IFERROR(VLOOKUP($A525,'Perfil de Riesgo '!$A$3:$H$2025,5,FALSE),0)</f>
        <v>0</v>
      </c>
      <c r="F525" s="3">
        <f>IFERROR(VLOOKUP($A525,'Perfil de Riesgo '!$A$3:$H$2025,6,FALSE),0)</f>
        <v>0</v>
      </c>
      <c r="G525" s="3">
        <f>IFERROR(VLOOKUP($A525,'Perfil de Riesgo '!$A$3:$H$2025,7,FALSE),0)</f>
        <v>0</v>
      </c>
      <c r="H525" s="3">
        <f>IFERROR(VLOOKUP($A525,'Perfil de Riesgo '!$A$3:$H$2025,8,FALSE),0)</f>
        <v>0</v>
      </c>
    </row>
    <row r="526" spans="1:8" hidden="1" x14ac:dyDescent="0.25">
      <c r="A526" s="5">
        <v>147040</v>
      </c>
      <c r="B526" s="4" t="s">
        <v>185</v>
      </c>
      <c r="C526" s="3">
        <f>IFERROR(VLOOKUP($A526,'Perfil de Riesgo '!$A$3:$H$2025,3,FALSE),0)</f>
        <v>0</v>
      </c>
      <c r="D526" s="3">
        <f>IFERROR(VLOOKUP($A526,'Perfil de Riesgo '!$A$3:$H$2025,4,FALSE),0)</f>
        <v>0</v>
      </c>
      <c r="E526" s="3">
        <f>IFERROR(VLOOKUP($A526,'Perfil de Riesgo '!$A$3:$H$2025,5,FALSE),0)</f>
        <v>0</v>
      </c>
      <c r="F526" s="3">
        <f>IFERROR(VLOOKUP($A526,'Perfil de Riesgo '!$A$3:$H$2025,6,FALSE),0)</f>
        <v>0</v>
      </c>
      <c r="G526" s="3">
        <f>IFERROR(VLOOKUP($A526,'Perfil de Riesgo '!$A$3:$H$2025,7,FALSE),0)</f>
        <v>0</v>
      </c>
      <c r="H526" s="3">
        <f>IFERROR(VLOOKUP($A526,'Perfil de Riesgo '!$A$3:$H$2025,8,FALSE),0)</f>
        <v>0</v>
      </c>
    </row>
    <row r="527" spans="1:8" hidden="1" x14ac:dyDescent="0.25">
      <c r="A527" s="5">
        <v>147045</v>
      </c>
      <c r="B527" s="4" t="s">
        <v>184</v>
      </c>
      <c r="C527" s="3">
        <f>IFERROR(VLOOKUP($A527,'Perfil de Riesgo '!$A$3:$H$2025,3,FALSE),0)</f>
        <v>0</v>
      </c>
      <c r="D527" s="3">
        <f>IFERROR(VLOOKUP($A527,'Perfil de Riesgo '!$A$3:$H$2025,4,FALSE),0)</f>
        <v>0</v>
      </c>
      <c r="E527" s="3">
        <f>IFERROR(VLOOKUP($A527,'Perfil de Riesgo '!$A$3:$H$2025,5,FALSE),0)</f>
        <v>0</v>
      </c>
      <c r="F527" s="3">
        <f>IFERROR(VLOOKUP($A527,'Perfil de Riesgo '!$A$3:$H$2025,6,FALSE),0)</f>
        <v>0</v>
      </c>
      <c r="G527" s="3">
        <f>IFERROR(VLOOKUP($A527,'Perfil de Riesgo '!$A$3:$H$2025,7,FALSE),0)</f>
        <v>0</v>
      </c>
      <c r="H527" s="3">
        <f>IFERROR(VLOOKUP($A527,'Perfil de Riesgo '!$A$3:$H$2025,8,FALSE),0)</f>
        <v>0</v>
      </c>
    </row>
    <row r="528" spans="1:8" hidden="1" x14ac:dyDescent="0.25">
      <c r="A528" s="5">
        <v>147050</v>
      </c>
      <c r="B528" s="4" t="s">
        <v>183</v>
      </c>
      <c r="C528" s="3">
        <f>IFERROR(VLOOKUP($A528,'Perfil de Riesgo '!$A$3:$H$2025,3,FALSE),0)</f>
        <v>0</v>
      </c>
      <c r="D528" s="3">
        <f>IFERROR(VLOOKUP($A528,'Perfil de Riesgo '!$A$3:$H$2025,4,FALSE),0)</f>
        <v>0</v>
      </c>
      <c r="E528" s="3">
        <f>IFERROR(VLOOKUP($A528,'Perfil de Riesgo '!$A$3:$H$2025,5,FALSE),0)</f>
        <v>0</v>
      </c>
      <c r="F528" s="3">
        <f>IFERROR(VLOOKUP($A528,'Perfil de Riesgo '!$A$3:$H$2025,6,FALSE),0)</f>
        <v>0</v>
      </c>
      <c r="G528" s="3">
        <f>IFERROR(VLOOKUP($A528,'Perfil de Riesgo '!$A$3:$H$2025,7,FALSE),0)</f>
        <v>0</v>
      </c>
      <c r="H528" s="3">
        <f>IFERROR(VLOOKUP($A528,'Perfil de Riesgo '!$A$3:$H$2025,8,FALSE),0)</f>
        <v>0</v>
      </c>
    </row>
    <row r="529" spans="1:8" hidden="1" x14ac:dyDescent="0.25">
      <c r="A529" s="5">
        <v>147100</v>
      </c>
      <c r="B529" s="4" t="s">
        <v>1199</v>
      </c>
      <c r="C529" s="3">
        <f>IFERROR(VLOOKUP($A529,'Perfil de Riesgo '!$A$3:$H$2025,3,FALSE),0)</f>
        <v>0</v>
      </c>
      <c r="D529" s="3">
        <f>IFERROR(VLOOKUP($A529,'Perfil de Riesgo '!$A$3:$H$2025,4,FALSE),0)</f>
        <v>0</v>
      </c>
      <c r="E529" s="3">
        <f>IFERROR(VLOOKUP($A529,'Perfil de Riesgo '!$A$3:$H$2025,5,FALSE),0)</f>
        <v>0</v>
      </c>
      <c r="F529" s="3">
        <f>IFERROR(VLOOKUP($A529,'Perfil de Riesgo '!$A$3:$H$2025,6,FALSE),0)</f>
        <v>0</v>
      </c>
      <c r="G529" s="3">
        <f>IFERROR(VLOOKUP($A529,'Perfil de Riesgo '!$A$3:$H$2025,7,FALSE),0)</f>
        <v>0</v>
      </c>
      <c r="H529" s="3">
        <f>IFERROR(VLOOKUP($A529,'Perfil de Riesgo '!$A$3:$H$2025,8,FALSE),0)</f>
        <v>0</v>
      </c>
    </row>
    <row r="530" spans="1:8" hidden="1" x14ac:dyDescent="0.25">
      <c r="A530" s="5">
        <v>147105</v>
      </c>
      <c r="B530" s="4" t="s">
        <v>1198</v>
      </c>
      <c r="C530" s="3">
        <f>IFERROR(VLOOKUP($A530,'Perfil de Riesgo '!$A$3:$H$2025,3,FALSE),0)</f>
        <v>0</v>
      </c>
      <c r="D530" s="3">
        <f>IFERROR(VLOOKUP($A530,'Perfil de Riesgo '!$A$3:$H$2025,4,FALSE),0)</f>
        <v>0</v>
      </c>
      <c r="E530" s="3">
        <f>IFERROR(VLOOKUP($A530,'Perfil de Riesgo '!$A$3:$H$2025,5,FALSE),0)</f>
        <v>0</v>
      </c>
      <c r="F530" s="3">
        <f>IFERROR(VLOOKUP($A530,'Perfil de Riesgo '!$A$3:$H$2025,6,FALSE),0)</f>
        <v>0</v>
      </c>
      <c r="G530" s="3">
        <f>IFERROR(VLOOKUP($A530,'Perfil de Riesgo '!$A$3:$H$2025,7,FALSE),0)</f>
        <v>0</v>
      </c>
      <c r="H530" s="3">
        <f>IFERROR(VLOOKUP($A530,'Perfil de Riesgo '!$A$3:$H$2025,8,FALSE),0)</f>
        <v>0</v>
      </c>
    </row>
    <row r="531" spans="1:8" hidden="1" x14ac:dyDescent="0.25">
      <c r="A531" s="5">
        <v>147110</v>
      </c>
      <c r="B531" s="4" t="s">
        <v>1197</v>
      </c>
      <c r="C531" s="3">
        <f>IFERROR(VLOOKUP($A531,'Perfil de Riesgo '!$A$3:$H$2025,3,FALSE),0)</f>
        <v>0</v>
      </c>
      <c r="D531" s="3">
        <f>IFERROR(VLOOKUP($A531,'Perfil de Riesgo '!$A$3:$H$2025,4,FALSE),0)</f>
        <v>0</v>
      </c>
      <c r="E531" s="3">
        <f>IFERROR(VLOOKUP($A531,'Perfil de Riesgo '!$A$3:$H$2025,5,FALSE),0)</f>
        <v>0</v>
      </c>
      <c r="F531" s="3">
        <f>IFERROR(VLOOKUP($A531,'Perfil de Riesgo '!$A$3:$H$2025,6,FALSE),0)</f>
        <v>0</v>
      </c>
      <c r="G531" s="3">
        <f>IFERROR(VLOOKUP($A531,'Perfil de Riesgo '!$A$3:$H$2025,7,FALSE),0)</f>
        <v>0</v>
      </c>
      <c r="H531" s="3">
        <f>IFERROR(VLOOKUP($A531,'Perfil de Riesgo '!$A$3:$H$2025,8,FALSE),0)</f>
        <v>0</v>
      </c>
    </row>
    <row r="532" spans="1:8" hidden="1" x14ac:dyDescent="0.25">
      <c r="A532" s="5">
        <v>147115</v>
      </c>
      <c r="B532" s="4" t="s">
        <v>190</v>
      </c>
      <c r="C532" s="3">
        <f>IFERROR(VLOOKUP($A532,'Perfil de Riesgo '!$A$3:$H$2025,3,FALSE),0)</f>
        <v>0</v>
      </c>
      <c r="D532" s="3">
        <f>IFERROR(VLOOKUP($A532,'Perfil de Riesgo '!$A$3:$H$2025,4,FALSE),0)</f>
        <v>0</v>
      </c>
      <c r="E532" s="3">
        <f>IFERROR(VLOOKUP($A532,'Perfil de Riesgo '!$A$3:$H$2025,5,FALSE),0)</f>
        <v>0</v>
      </c>
      <c r="F532" s="3">
        <f>IFERROR(VLOOKUP($A532,'Perfil de Riesgo '!$A$3:$H$2025,6,FALSE),0)</f>
        <v>0</v>
      </c>
      <c r="G532" s="3">
        <f>IFERROR(VLOOKUP($A532,'Perfil de Riesgo '!$A$3:$H$2025,7,FALSE),0)</f>
        <v>0</v>
      </c>
      <c r="H532" s="3">
        <f>IFERROR(VLOOKUP($A532,'Perfil de Riesgo '!$A$3:$H$2025,8,FALSE),0)</f>
        <v>0</v>
      </c>
    </row>
    <row r="533" spans="1:8" hidden="1" x14ac:dyDescent="0.25">
      <c r="A533" s="5">
        <v>147120</v>
      </c>
      <c r="B533" s="4" t="s">
        <v>189</v>
      </c>
      <c r="C533" s="3">
        <f>IFERROR(VLOOKUP($A533,'Perfil de Riesgo '!$A$3:$H$2025,3,FALSE),0)</f>
        <v>0</v>
      </c>
      <c r="D533" s="3">
        <f>IFERROR(VLOOKUP($A533,'Perfil de Riesgo '!$A$3:$H$2025,4,FALSE),0)</f>
        <v>0</v>
      </c>
      <c r="E533" s="3">
        <f>IFERROR(VLOOKUP($A533,'Perfil de Riesgo '!$A$3:$H$2025,5,FALSE),0)</f>
        <v>0</v>
      </c>
      <c r="F533" s="3">
        <f>IFERROR(VLOOKUP($A533,'Perfil de Riesgo '!$A$3:$H$2025,6,FALSE),0)</f>
        <v>0</v>
      </c>
      <c r="G533" s="3">
        <f>IFERROR(VLOOKUP($A533,'Perfil de Riesgo '!$A$3:$H$2025,7,FALSE),0)</f>
        <v>0</v>
      </c>
      <c r="H533" s="3">
        <f>IFERROR(VLOOKUP($A533,'Perfil de Riesgo '!$A$3:$H$2025,8,FALSE),0)</f>
        <v>0</v>
      </c>
    </row>
    <row r="534" spans="1:8" hidden="1" x14ac:dyDescent="0.25">
      <c r="A534" s="5">
        <v>147125</v>
      </c>
      <c r="B534" s="4" t="s">
        <v>188</v>
      </c>
      <c r="C534" s="3">
        <f>IFERROR(VLOOKUP($A534,'Perfil de Riesgo '!$A$3:$H$2025,3,FALSE),0)</f>
        <v>0</v>
      </c>
      <c r="D534" s="3">
        <f>IFERROR(VLOOKUP($A534,'Perfil de Riesgo '!$A$3:$H$2025,4,FALSE),0)</f>
        <v>0</v>
      </c>
      <c r="E534" s="3">
        <f>IFERROR(VLOOKUP($A534,'Perfil de Riesgo '!$A$3:$H$2025,5,FALSE),0)</f>
        <v>0</v>
      </c>
      <c r="F534" s="3">
        <f>IFERROR(VLOOKUP($A534,'Perfil de Riesgo '!$A$3:$H$2025,6,FALSE),0)</f>
        <v>0</v>
      </c>
      <c r="G534" s="3">
        <f>IFERROR(VLOOKUP($A534,'Perfil de Riesgo '!$A$3:$H$2025,7,FALSE),0)</f>
        <v>0</v>
      </c>
      <c r="H534" s="3">
        <f>IFERROR(VLOOKUP($A534,'Perfil de Riesgo '!$A$3:$H$2025,8,FALSE),0)</f>
        <v>0</v>
      </c>
    </row>
    <row r="535" spans="1:8" hidden="1" x14ac:dyDescent="0.25">
      <c r="A535" s="5">
        <v>147130</v>
      </c>
      <c r="B535" s="4" t="s">
        <v>1196</v>
      </c>
      <c r="C535" s="3">
        <f>IFERROR(VLOOKUP($A535,'Perfil de Riesgo '!$A$3:$H$2025,3,FALSE),0)</f>
        <v>0</v>
      </c>
      <c r="D535" s="3">
        <f>IFERROR(VLOOKUP($A535,'Perfil de Riesgo '!$A$3:$H$2025,4,FALSE),0)</f>
        <v>0</v>
      </c>
      <c r="E535" s="3">
        <f>IFERROR(VLOOKUP($A535,'Perfil de Riesgo '!$A$3:$H$2025,5,FALSE),0)</f>
        <v>0</v>
      </c>
      <c r="F535" s="3">
        <f>IFERROR(VLOOKUP($A535,'Perfil de Riesgo '!$A$3:$H$2025,6,FALSE),0)</f>
        <v>0</v>
      </c>
      <c r="G535" s="3">
        <f>IFERROR(VLOOKUP($A535,'Perfil de Riesgo '!$A$3:$H$2025,7,FALSE),0)</f>
        <v>0</v>
      </c>
      <c r="H535" s="3">
        <f>IFERROR(VLOOKUP($A535,'Perfil de Riesgo '!$A$3:$H$2025,8,FALSE),0)</f>
        <v>0</v>
      </c>
    </row>
    <row r="536" spans="1:8" hidden="1" x14ac:dyDescent="0.25">
      <c r="A536" s="5">
        <v>147135</v>
      </c>
      <c r="B536" s="4" t="s">
        <v>1195</v>
      </c>
      <c r="C536" s="3">
        <f>IFERROR(VLOOKUP($A536,'Perfil de Riesgo '!$A$3:$H$2025,3,FALSE),0)</f>
        <v>0</v>
      </c>
      <c r="D536" s="3">
        <f>IFERROR(VLOOKUP($A536,'Perfil de Riesgo '!$A$3:$H$2025,4,FALSE),0)</f>
        <v>0</v>
      </c>
      <c r="E536" s="3">
        <f>IFERROR(VLOOKUP($A536,'Perfil de Riesgo '!$A$3:$H$2025,5,FALSE),0)</f>
        <v>0</v>
      </c>
      <c r="F536" s="3">
        <f>IFERROR(VLOOKUP($A536,'Perfil de Riesgo '!$A$3:$H$2025,6,FALSE),0)</f>
        <v>0</v>
      </c>
      <c r="G536" s="3">
        <f>IFERROR(VLOOKUP($A536,'Perfil de Riesgo '!$A$3:$H$2025,7,FALSE),0)</f>
        <v>0</v>
      </c>
      <c r="H536" s="3">
        <f>IFERROR(VLOOKUP($A536,'Perfil de Riesgo '!$A$3:$H$2025,8,FALSE),0)</f>
        <v>0</v>
      </c>
    </row>
    <row r="537" spans="1:8" hidden="1" x14ac:dyDescent="0.25">
      <c r="A537" s="5">
        <v>147140</v>
      </c>
      <c r="B537" s="4" t="s">
        <v>185</v>
      </c>
      <c r="C537" s="3">
        <f>IFERROR(VLOOKUP($A537,'Perfil de Riesgo '!$A$3:$H$2025,3,FALSE),0)</f>
        <v>0</v>
      </c>
      <c r="D537" s="3">
        <f>IFERROR(VLOOKUP($A537,'Perfil de Riesgo '!$A$3:$H$2025,4,FALSE),0)</f>
        <v>0</v>
      </c>
      <c r="E537" s="3">
        <f>IFERROR(VLOOKUP($A537,'Perfil de Riesgo '!$A$3:$H$2025,5,FALSE),0)</f>
        <v>0</v>
      </c>
      <c r="F537" s="3">
        <f>IFERROR(VLOOKUP($A537,'Perfil de Riesgo '!$A$3:$H$2025,6,FALSE),0)</f>
        <v>0</v>
      </c>
      <c r="G537" s="3">
        <f>IFERROR(VLOOKUP($A537,'Perfil de Riesgo '!$A$3:$H$2025,7,FALSE),0)</f>
        <v>0</v>
      </c>
      <c r="H537" s="3">
        <f>IFERROR(VLOOKUP($A537,'Perfil de Riesgo '!$A$3:$H$2025,8,FALSE),0)</f>
        <v>0</v>
      </c>
    </row>
    <row r="538" spans="1:8" hidden="1" x14ac:dyDescent="0.25">
      <c r="A538" s="5">
        <v>147145</v>
      </c>
      <c r="B538" s="4" t="s">
        <v>184</v>
      </c>
      <c r="C538" s="3">
        <f>IFERROR(VLOOKUP($A538,'Perfil de Riesgo '!$A$3:$H$2025,3,FALSE),0)</f>
        <v>0</v>
      </c>
      <c r="D538" s="3">
        <f>IFERROR(VLOOKUP($A538,'Perfil de Riesgo '!$A$3:$H$2025,4,FALSE),0)</f>
        <v>0</v>
      </c>
      <c r="E538" s="3">
        <f>IFERROR(VLOOKUP($A538,'Perfil de Riesgo '!$A$3:$H$2025,5,FALSE),0)</f>
        <v>0</v>
      </c>
      <c r="F538" s="3">
        <f>IFERROR(VLOOKUP($A538,'Perfil de Riesgo '!$A$3:$H$2025,6,FALSE),0)</f>
        <v>0</v>
      </c>
      <c r="G538" s="3">
        <f>IFERROR(VLOOKUP($A538,'Perfil de Riesgo '!$A$3:$H$2025,7,FALSE),0)</f>
        <v>0</v>
      </c>
      <c r="H538" s="3">
        <f>IFERROR(VLOOKUP($A538,'Perfil de Riesgo '!$A$3:$H$2025,8,FALSE),0)</f>
        <v>0</v>
      </c>
    </row>
    <row r="539" spans="1:8" hidden="1" x14ac:dyDescent="0.25">
      <c r="A539" s="5">
        <v>147150</v>
      </c>
      <c r="B539" s="4" t="s">
        <v>183</v>
      </c>
      <c r="C539" s="3">
        <f>IFERROR(VLOOKUP($A539,'Perfil de Riesgo '!$A$3:$H$2025,3,FALSE),0)</f>
        <v>0</v>
      </c>
      <c r="D539" s="3">
        <f>IFERROR(VLOOKUP($A539,'Perfil de Riesgo '!$A$3:$H$2025,4,FALSE),0)</f>
        <v>0</v>
      </c>
      <c r="E539" s="3">
        <f>IFERROR(VLOOKUP($A539,'Perfil de Riesgo '!$A$3:$H$2025,5,FALSE),0)</f>
        <v>0</v>
      </c>
      <c r="F539" s="3">
        <f>IFERROR(VLOOKUP($A539,'Perfil de Riesgo '!$A$3:$H$2025,6,FALSE),0)</f>
        <v>0</v>
      </c>
      <c r="G539" s="3">
        <f>IFERROR(VLOOKUP($A539,'Perfil de Riesgo '!$A$3:$H$2025,7,FALSE),0)</f>
        <v>0</v>
      </c>
      <c r="H539" s="3">
        <f>IFERROR(VLOOKUP($A539,'Perfil de Riesgo '!$A$3:$H$2025,8,FALSE),0)</f>
        <v>0</v>
      </c>
    </row>
    <row r="540" spans="1:8" hidden="1" x14ac:dyDescent="0.25">
      <c r="A540" s="5">
        <v>147200</v>
      </c>
      <c r="B540" s="4" t="s">
        <v>1194</v>
      </c>
      <c r="C540" s="3">
        <f>IFERROR(VLOOKUP($A540,'Perfil de Riesgo '!$A$3:$H$2025,3,FALSE),0)</f>
        <v>0</v>
      </c>
      <c r="D540" s="3">
        <f>IFERROR(VLOOKUP($A540,'Perfil de Riesgo '!$A$3:$H$2025,4,FALSE),0)</f>
        <v>0</v>
      </c>
      <c r="E540" s="3">
        <f>IFERROR(VLOOKUP($A540,'Perfil de Riesgo '!$A$3:$H$2025,5,FALSE),0)</f>
        <v>0</v>
      </c>
      <c r="F540" s="3">
        <f>IFERROR(VLOOKUP($A540,'Perfil de Riesgo '!$A$3:$H$2025,6,FALSE),0)</f>
        <v>0</v>
      </c>
      <c r="G540" s="3">
        <f>IFERROR(VLOOKUP($A540,'Perfil de Riesgo '!$A$3:$H$2025,7,FALSE),0)</f>
        <v>0</v>
      </c>
      <c r="H540" s="3">
        <f>IFERROR(VLOOKUP($A540,'Perfil de Riesgo '!$A$3:$H$2025,8,FALSE),0)</f>
        <v>0</v>
      </c>
    </row>
    <row r="541" spans="1:8" hidden="1" x14ac:dyDescent="0.25">
      <c r="A541" s="5">
        <v>147205</v>
      </c>
      <c r="B541" s="4" t="s">
        <v>1193</v>
      </c>
      <c r="C541" s="3">
        <f>IFERROR(VLOOKUP($A541,'Perfil de Riesgo '!$A$3:$H$2025,3,FALSE),0)</f>
        <v>0</v>
      </c>
      <c r="D541" s="3">
        <f>IFERROR(VLOOKUP($A541,'Perfil de Riesgo '!$A$3:$H$2025,4,FALSE),0)</f>
        <v>0</v>
      </c>
      <c r="E541" s="3">
        <f>IFERROR(VLOOKUP($A541,'Perfil de Riesgo '!$A$3:$H$2025,5,FALSE),0)</f>
        <v>0</v>
      </c>
      <c r="F541" s="3">
        <f>IFERROR(VLOOKUP($A541,'Perfil de Riesgo '!$A$3:$H$2025,6,FALSE),0)</f>
        <v>0</v>
      </c>
      <c r="G541" s="3">
        <f>IFERROR(VLOOKUP($A541,'Perfil de Riesgo '!$A$3:$H$2025,7,FALSE),0)</f>
        <v>0</v>
      </c>
      <c r="H541" s="3">
        <f>IFERROR(VLOOKUP($A541,'Perfil de Riesgo '!$A$3:$H$2025,8,FALSE),0)</f>
        <v>0</v>
      </c>
    </row>
    <row r="542" spans="1:8" hidden="1" x14ac:dyDescent="0.25">
      <c r="A542" s="5">
        <v>147210</v>
      </c>
      <c r="B542" s="4" t="s">
        <v>1192</v>
      </c>
      <c r="C542" s="3">
        <f>IFERROR(VLOOKUP($A542,'Perfil de Riesgo '!$A$3:$H$2025,3,FALSE),0)</f>
        <v>0</v>
      </c>
      <c r="D542" s="3">
        <f>IFERROR(VLOOKUP($A542,'Perfil de Riesgo '!$A$3:$H$2025,4,FALSE),0)</f>
        <v>0</v>
      </c>
      <c r="E542" s="3">
        <f>IFERROR(VLOOKUP($A542,'Perfil de Riesgo '!$A$3:$H$2025,5,FALSE),0)</f>
        <v>0</v>
      </c>
      <c r="F542" s="3">
        <f>IFERROR(VLOOKUP($A542,'Perfil de Riesgo '!$A$3:$H$2025,6,FALSE),0)</f>
        <v>0</v>
      </c>
      <c r="G542" s="3">
        <f>IFERROR(VLOOKUP($A542,'Perfil de Riesgo '!$A$3:$H$2025,7,FALSE),0)</f>
        <v>0</v>
      </c>
      <c r="H542" s="3">
        <f>IFERROR(VLOOKUP($A542,'Perfil de Riesgo '!$A$3:$H$2025,8,FALSE),0)</f>
        <v>0</v>
      </c>
    </row>
    <row r="543" spans="1:8" hidden="1" x14ac:dyDescent="0.25">
      <c r="A543" s="5">
        <v>147215</v>
      </c>
      <c r="B543" s="4" t="s">
        <v>1191</v>
      </c>
      <c r="C543" s="3">
        <f>IFERROR(VLOOKUP($A543,'Perfil de Riesgo '!$A$3:$H$2025,3,FALSE),0)</f>
        <v>0</v>
      </c>
      <c r="D543" s="3">
        <f>IFERROR(VLOOKUP($A543,'Perfil de Riesgo '!$A$3:$H$2025,4,FALSE),0)</f>
        <v>0</v>
      </c>
      <c r="E543" s="3">
        <f>IFERROR(VLOOKUP($A543,'Perfil de Riesgo '!$A$3:$H$2025,5,FALSE),0)</f>
        <v>0</v>
      </c>
      <c r="F543" s="3">
        <f>IFERROR(VLOOKUP($A543,'Perfil de Riesgo '!$A$3:$H$2025,6,FALSE),0)</f>
        <v>0</v>
      </c>
      <c r="G543" s="3">
        <f>IFERROR(VLOOKUP($A543,'Perfil de Riesgo '!$A$3:$H$2025,7,FALSE),0)</f>
        <v>0</v>
      </c>
      <c r="H543" s="3">
        <f>IFERROR(VLOOKUP($A543,'Perfil de Riesgo '!$A$3:$H$2025,8,FALSE),0)</f>
        <v>0</v>
      </c>
    </row>
    <row r="544" spans="1:8" hidden="1" x14ac:dyDescent="0.25">
      <c r="A544" s="5">
        <v>147220</v>
      </c>
      <c r="B544" s="4" t="s">
        <v>1190</v>
      </c>
      <c r="C544" s="3">
        <f>IFERROR(VLOOKUP($A544,'Perfil de Riesgo '!$A$3:$H$2025,3,FALSE),0)</f>
        <v>0</v>
      </c>
      <c r="D544" s="3">
        <f>IFERROR(VLOOKUP($A544,'Perfil de Riesgo '!$A$3:$H$2025,4,FALSE),0)</f>
        <v>0</v>
      </c>
      <c r="E544" s="3">
        <f>IFERROR(VLOOKUP($A544,'Perfil de Riesgo '!$A$3:$H$2025,5,FALSE),0)</f>
        <v>0</v>
      </c>
      <c r="F544" s="3">
        <f>IFERROR(VLOOKUP($A544,'Perfil de Riesgo '!$A$3:$H$2025,6,FALSE),0)</f>
        <v>0</v>
      </c>
      <c r="G544" s="3">
        <f>IFERROR(VLOOKUP($A544,'Perfil de Riesgo '!$A$3:$H$2025,7,FALSE),0)</f>
        <v>0</v>
      </c>
      <c r="H544" s="3">
        <f>IFERROR(VLOOKUP($A544,'Perfil de Riesgo '!$A$3:$H$2025,8,FALSE),0)</f>
        <v>0</v>
      </c>
    </row>
    <row r="545" spans="1:8" hidden="1" x14ac:dyDescent="0.25">
      <c r="A545" s="5">
        <v>147225</v>
      </c>
      <c r="B545" s="4" t="s">
        <v>1189</v>
      </c>
      <c r="C545" s="3">
        <f>IFERROR(VLOOKUP($A545,'Perfil de Riesgo '!$A$3:$H$2025,3,FALSE),0)</f>
        <v>0</v>
      </c>
      <c r="D545" s="3">
        <f>IFERROR(VLOOKUP($A545,'Perfil de Riesgo '!$A$3:$H$2025,4,FALSE),0)</f>
        <v>0</v>
      </c>
      <c r="E545" s="3">
        <f>IFERROR(VLOOKUP($A545,'Perfil de Riesgo '!$A$3:$H$2025,5,FALSE),0)</f>
        <v>0</v>
      </c>
      <c r="F545" s="3">
        <f>IFERROR(VLOOKUP($A545,'Perfil de Riesgo '!$A$3:$H$2025,6,FALSE),0)</f>
        <v>0</v>
      </c>
      <c r="G545" s="3">
        <f>IFERROR(VLOOKUP($A545,'Perfil de Riesgo '!$A$3:$H$2025,7,FALSE),0)</f>
        <v>0</v>
      </c>
      <c r="H545" s="3">
        <f>IFERROR(VLOOKUP($A545,'Perfil de Riesgo '!$A$3:$H$2025,8,FALSE),0)</f>
        <v>0</v>
      </c>
    </row>
    <row r="546" spans="1:8" hidden="1" x14ac:dyDescent="0.25">
      <c r="A546" s="5">
        <v>147230</v>
      </c>
      <c r="B546" s="4" t="s">
        <v>1188</v>
      </c>
      <c r="C546" s="3">
        <f>IFERROR(VLOOKUP($A546,'Perfil de Riesgo '!$A$3:$H$2025,3,FALSE),0)</f>
        <v>0</v>
      </c>
      <c r="D546" s="3">
        <f>IFERROR(VLOOKUP($A546,'Perfil de Riesgo '!$A$3:$H$2025,4,FALSE),0)</f>
        <v>0</v>
      </c>
      <c r="E546" s="3">
        <f>IFERROR(VLOOKUP($A546,'Perfil de Riesgo '!$A$3:$H$2025,5,FALSE),0)</f>
        <v>0</v>
      </c>
      <c r="F546" s="3">
        <f>IFERROR(VLOOKUP($A546,'Perfil de Riesgo '!$A$3:$H$2025,6,FALSE),0)</f>
        <v>0</v>
      </c>
      <c r="G546" s="3">
        <f>IFERROR(VLOOKUP($A546,'Perfil de Riesgo '!$A$3:$H$2025,7,FALSE),0)</f>
        <v>0</v>
      </c>
      <c r="H546" s="3">
        <f>IFERROR(VLOOKUP($A546,'Perfil de Riesgo '!$A$3:$H$2025,8,FALSE),0)</f>
        <v>0</v>
      </c>
    </row>
    <row r="547" spans="1:8" hidden="1" x14ac:dyDescent="0.25">
      <c r="A547" s="5">
        <v>147235</v>
      </c>
      <c r="B547" s="4" t="s">
        <v>1187</v>
      </c>
      <c r="C547" s="3">
        <f>IFERROR(VLOOKUP($A547,'Perfil de Riesgo '!$A$3:$H$2025,3,FALSE),0)</f>
        <v>0</v>
      </c>
      <c r="D547" s="3">
        <f>IFERROR(VLOOKUP($A547,'Perfil de Riesgo '!$A$3:$H$2025,4,FALSE),0)</f>
        <v>0</v>
      </c>
      <c r="E547" s="3">
        <f>IFERROR(VLOOKUP($A547,'Perfil de Riesgo '!$A$3:$H$2025,5,FALSE),0)</f>
        <v>0</v>
      </c>
      <c r="F547" s="3">
        <f>IFERROR(VLOOKUP($A547,'Perfil de Riesgo '!$A$3:$H$2025,6,FALSE),0)</f>
        <v>0</v>
      </c>
      <c r="G547" s="3">
        <f>IFERROR(VLOOKUP($A547,'Perfil de Riesgo '!$A$3:$H$2025,7,FALSE),0)</f>
        <v>0</v>
      </c>
      <c r="H547" s="3">
        <f>IFERROR(VLOOKUP($A547,'Perfil de Riesgo '!$A$3:$H$2025,8,FALSE),0)</f>
        <v>0</v>
      </c>
    </row>
    <row r="548" spans="1:8" hidden="1" x14ac:dyDescent="0.25">
      <c r="A548" s="5">
        <v>147240</v>
      </c>
      <c r="B548" s="4" t="s">
        <v>1186</v>
      </c>
      <c r="C548" s="3">
        <f>IFERROR(VLOOKUP($A548,'Perfil de Riesgo '!$A$3:$H$2025,3,FALSE),0)</f>
        <v>0</v>
      </c>
      <c r="D548" s="3">
        <f>IFERROR(VLOOKUP($A548,'Perfil de Riesgo '!$A$3:$H$2025,4,FALSE),0)</f>
        <v>0</v>
      </c>
      <c r="E548" s="3">
        <f>IFERROR(VLOOKUP($A548,'Perfil de Riesgo '!$A$3:$H$2025,5,FALSE),0)</f>
        <v>0</v>
      </c>
      <c r="F548" s="3">
        <f>IFERROR(VLOOKUP($A548,'Perfil de Riesgo '!$A$3:$H$2025,6,FALSE),0)</f>
        <v>0</v>
      </c>
      <c r="G548" s="3">
        <f>IFERROR(VLOOKUP($A548,'Perfil de Riesgo '!$A$3:$H$2025,7,FALSE),0)</f>
        <v>0</v>
      </c>
      <c r="H548" s="3">
        <f>IFERROR(VLOOKUP($A548,'Perfil de Riesgo '!$A$3:$H$2025,8,FALSE),0)</f>
        <v>0</v>
      </c>
    </row>
    <row r="549" spans="1:8" hidden="1" x14ac:dyDescent="0.25">
      <c r="A549" s="5">
        <v>147245</v>
      </c>
      <c r="B549" s="4" t="s">
        <v>1185</v>
      </c>
      <c r="C549" s="3">
        <f>IFERROR(VLOOKUP($A549,'Perfil de Riesgo '!$A$3:$H$2025,3,FALSE),0)</f>
        <v>0</v>
      </c>
      <c r="D549" s="3">
        <f>IFERROR(VLOOKUP($A549,'Perfil de Riesgo '!$A$3:$H$2025,4,FALSE),0)</f>
        <v>0</v>
      </c>
      <c r="E549" s="3">
        <f>IFERROR(VLOOKUP($A549,'Perfil de Riesgo '!$A$3:$H$2025,5,FALSE),0)</f>
        <v>0</v>
      </c>
      <c r="F549" s="3">
        <f>IFERROR(VLOOKUP($A549,'Perfil de Riesgo '!$A$3:$H$2025,6,FALSE),0)</f>
        <v>0</v>
      </c>
      <c r="G549" s="3">
        <f>IFERROR(VLOOKUP($A549,'Perfil de Riesgo '!$A$3:$H$2025,7,FALSE),0)</f>
        <v>0</v>
      </c>
      <c r="H549" s="3">
        <f>IFERROR(VLOOKUP($A549,'Perfil de Riesgo '!$A$3:$H$2025,8,FALSE),0)</f>
        <v>0</v>
      </c>
    </row>
    <row r="550" spans="1:8" hidden="1" x14ac:dyDescent="0.25">
      <c r="A550" s="5">
        <v>147250</v>
      </c>
      <c r="B550" s="4" t="s">
        <v>1184</v>
      </c>
      <c r="C550" s="3">
        <f>IFERROR(VLOOKUP($A550,'Perfil de Riesgo '!$A$3:$H$2025,3,FALSE),0)</f>
        <v>0</v>
      </c>
      <c r="D550" s="3">
        <f>IFERROR(VLOOKUP($A550,'Perfil de Riesgo '!$A$3:$H$2025,4,FALSE),0)</f>
        <v>0</v>
      </c>
      <c r="E550" s="3">
        <f>IFERROR(VLOOKUP($A550,'Perfil de Riesgo '!$A$3:$H$2025,5,FALSE),0)</f>
        <v>0</v>
      </c>
      <c r="F550" s="3">
        <f>IFERROR(VLOOKUP($A550,'Perfil de Riesgo '!$A$3:$H$2025,6,FALSE),0)</f>
        <v>0</v>
      </c>
      <c r="G550" s="3">
        <f>IFERROR(VLOOKUP($A550,'Perfil de Riesgo '!$A$3:$H$2025,7,FALSE),0)</f>
        <v>0</v>
      </c>
      <c r="H550" s="3">
        <f>IFERROR(VLOOKUP($A550,'Perfil de Riesgo '!$A$3:$H$2025,8,FALSE),0)</f>
        <v>0</v>
      </c>
    </row>
    <row r="551" spans="1:8" x14ac:dyDescent="0.25">
      <c r="A551" s="5">
        <v>147300</v>
      </c>
      <c r="B551" s="4" t="s">
        <v>1183</v>
      </c>
      <c r="C551" s="3">
        <f>IFERROR(VLOOKUP($A551,'Perfil de Riesgo '!$A$3:$H$2025,3,FALSE),0)</f>
        <v>324167</v>
      </c>
      <c r="D551" s="3">
        <f>IFERROR(VLOOKUP($A551,'Perfil de Riesgo '!$A$3:$H$2025,4,FALSE),0)</f>
        <v>328761</v>
      </c>
      <c r="E551" s="3">
        <f>IFERROR(VLOOKUP($A551,'Perfil de Riesgo '!$A$3:$H$2025,5,FALSE),0)</f>
        <v>967939</v>
      </c>
      <c r="F551" s="3">
        <f>IFERROR(VLOOKUP($A551,'Perfil de Riesgo '!$A$3:$H$2025,6,FALSE),0)</f>
        <v>432845</v>
      </c>
      <c r="G551" s="3">
        <f>IFERROR(VLOOKUP($A551,'Perfil de Riesgo '!$A$3:$H$2025,7,FALSE),0)</f>
        <v>1616651</v>
      </c>
      <c r="H551" s="3">
        <f>IFERROR(VLOOKUP($A551,'Perfil de Riesgo '!$A$3:$H$2025,8,FALSE),0)</f>
        <v>61933</v>
      </c>
    </row>
    <row r="552" spans="1:8" hidden="1" x14ac:dyDescent="0.25">
      <c r="A552" s="5">
        <v>147305</v>
      </c>
      <c r="B552" s="4" t="s">
        <v>1182</v>
      </c>
      <c r="C552" s="3">
        <f>IFERROR(VLOOKUP($A552,'Perfil de Riesgo '!$A$3:$H$2025,3,FALSE),0)</f>
        <v>0</v>
      </c>
      <c r="D552" s="3">
        <f>IFERROR(VLOOKUP($A552,'Perfil de Riesgo '!$A$3:$H$2025,4,FALSE),0)</f>
        <v>0</v>
      </c>
      <c r="E552" s="3">
        <f>IFERROR(VLOOKUP($A552,'Perfil de Riesgo '!$A$3:$H$2025,5,FALSE),0)</f>
        <v>0</v>
      </c>
      <c r="F552" s="3">
        <f>IFERROR(VLOOKUP($A552,'Perfil de Riesgo '!$A$3:$H$2025,6,FALSE),0)</f>
        <v>0</v>
      </c>
      <c r="G552" s="3">
        <f>IFERROR(VLOOKUP($A552,'Perfil de Riesgo '!$A$3:$H$2025,7,FALSE),0)</f>
        <v>0</v>
      </c>
      <c r="H552" s="3">
        <f>IFERROR(VLOOKUP($A552,'Perfil de Riesgo '!$A$3:$H$2025,8,FALSE),0)</f>
        <v>0</v>
      </c>
    </row>
    <row r="553" spans="1:8" hidden="1" x14ac:dyDescent="0.25">
      <c r="A553" s="5">
        <v>147310</v>
      </c>
      <c r="B553" s="4" t="s">
        <v>1181</v>
      </c>
      <c r="C553" s="3">
        <f>IFERROR(VLOOKUP($A553,'Perfil de Riesgo '!$A$3:$H$2025,3,FALSE),0)</f>
        <v>0</v>
      </c>
      <c r="D553" s="3">
        <f>IFERROR(VLOOKUP($A553,'Perfil de Riesgo '!$A$3:$H$2025,4,FALSE),0)</f>
        <v>0</v>
      </c>
      <c r="E553" s="3">
        <f>IFERROR(VLOOKUP($A553,'Perfil de Riesgo '!$A$3:$H$2025,5,FALSE),0)</f>
        <v>0</v>
      </c>
      <c r="F553" s="3">
        <f>IFERROR(VLOOKUP($A553,'Perfil de Riesgo '!$A$3:$H$2025,6,FALSE),0)</f>
        <v>0</v>
      </c>
      <c r="G553" s="3">
        <f>IFERROR(VLOOKUP($A553,'Perfil de Riesgo '!$A$3:$H$2025,7,FALSE),0)</f>
        <v>0</v>
      </c>
      <c r="H553" s="3">
        <f>IFERROR(VLOOKUP($A553,'Perfil de Riesgo '!$A$3:$H$2025,8,FALSE),0)</f>
        <v>0</v>
      </c>
    </row>
    <row r="554" spans="1:8" x14ac:dyDescent="0.25">
      <c r="A554" s="5">
        <v>147315</v>
      </c>
      <c r="B554" s="4" t="s">
        <v>1180</v>
      </c>
      <c r="C554" s="3">
        <f>IFERROR(VLOOKUP($A554,'Perfil de Riesgo '!$A$3:$H$2025,3,FALSE),0)</f>
        <v>186741</v>
      </c>
      <c r="D554" s="3">
        <f>IFERROR(VLOOKUP($A554,'Perfil de Riesgo '!$A$3:$H$2025,4,FALSE),0)</f>
        <v>86176</v>
      </c>
      <c r="E554" s="3">
        <f>IFERROR(VLOOKUP($A554,'Perfil de Riesgo '!$A$3:$H$2025,5,FALSE),0)</f>
        <v>0</v>
      </c>
      <c r="F554" s="3">
        <f>IFERROR(VLOOKUP($A554,'Perfil de Riesgo '!$A$3:$H$2025,6,FALSE),0)</f>
        <v>30125</v>
      </c>
      <c r="G554" s="3">
        <f>IFERROR(VLOOKUP($A554,'Perfil de Riesgo '!$A$3:$H$2025,7,FALSE),0)</f>
        <v>210534</v>
      </c>
      <c r="H554" s="3">
        <f>IFERROR(VLOOKUP($A554,'Perfil de Riesgo '!$A$3:$H$2025,8,FALSE),0)</f>
        <v>-255360</v>
      </c>
    </row>
    <row r="555" spans="1:8" x14ac:dyDescent="0.25">
      <c r="A555" s="5">
        <v>147320</v>
      </c>
      <c r="B555" s="4" t="s">
        <v>1179</v>
      </c>
      <c r="C555" s="3">
        <f>IFERROR(VLOOKUP($A555,'Perfil de Riesgo '!$A$3:$H$2025,3,FALSE),0)</f>
        <v>0</v>
      </c>
      <c r="D555" s="3">
        <f>IFERROR(VLOOKUP($A555,'Perfil de Riesgo '!$A$3:$H$2025,4,FALSE),0)</f>
        <v>88730</v>
      </c>
      <c r="E555" s="3">
        <f>IFERROR(VLOOKUP($A555,'Perfil de Riesgo '!$A$3:$H$2025,5,FALSE),0)</f>
        <v>374159</v>
      </c>
      <c r="F555" s="3">
        <f>IFERROR(VLOOKUP($A555,'Perfil de Riesgo '!$A$3:$H$2025,6,FALSE),0)</f>
        <v>239998</v>
      </c>
      <c r="G555" s="3">
        <f>IFERROR(VLOOKUP($A555,'Perfil de Riesgo '!$A$3:$H$2025,7,FALSE),0)</f>
        <v>665672</v>
      </c>
      <c r="H555" s="3">
        <f>IFERROR(VLOOKUP($A555,'Perfil de Riesgo '!$A$3:$H$2025,8,FALSE),0)</f>
        <v>96800</v>
      </c>
    </row>
    <row r="556" spans="1:8" hidden="1" x14ac:dyDescent="0.25">
      <c r="A556" s="5">
        <v>147325</v>
      </c>
      <c r="B556" s="4" t="s">
        <v>1178</v>
      </c>
      <c r="C556" s="3">
        <f>IFERROR(VLOOKUP($A556,'Perfil de Riesgo '!$A$3:$H$2025,3,FALSE),0)</f>
        <v>0</v>
      </c>
      <c r="D556" s="3">
        <f>IFERROR(VLOOKUP($A556,'Perfil de Riesgo '!$A$3:$H$2025,4,FALSE),0)</f>
        <v>0</v>
      </c>
      <c r="E556" s="3">
        <f>IFERROR(VLOOKUP($A556,'Perfil de Riesgo '!$A$3:$H$2025,5,FALSE),0)</f>
        <v>0</v>
      </c>
      <c r="F556" s="3">
        <f>IFERROR(VLOOKUP($A556,'Perfil de Riesgo '!$A$3:$H$2025,6,FALSE),0)</f>
        <v>0</v>
      </c>
      <c r="G556" s="3">
        <f>IFERROR(VLOOKUP($A556,'Perfil de Riesgo '!$A$3:$H$2025,7,FALSE),0)</f>
        <v>0</v>
      </c>
      <c r="H556" s="3">
        <f>IFERROR(VLOOKUP($A556,'Perfil de Riesgo '!$A$3:$H$2025,8,FALSE),0)</f>
        <v>0</v>
      </c>
    </row>
    <row r="557" spans="1:8" hidden="1" x14ac:dyDescent="0.25">
      <c r="A557" s="5">
        <v>147330</v>
      </c>
      <c r="B557" s="4" t="s">
        <v>1177</v>
      </c>
      <c r="C557" s="3">
        <f>IFERROR(VLOOKUP($A557,'Perfil de Riesgo '!$A$3:$H$2025,3,FALSE),0)</f>
        <v>0</v>
      </c>
      <c r="D557" s="3">
        <f>IFERROR(VLOOKUP($A557,'Perfil de Riesgo '!$A$3:$H$2025,4,FALSE),0)</f>
        <v>0</v>
      </c>
      <c r="E557" s="3">
        <f>IFERROR(VLOOKUP($A557,'Perfil de Riesgo '!$A$3:$H$2025,5,FALSE),0)</f>
        <v>0</v>
      </c>
      <c r="F557" s="3">
        <f>IFERROR(VLOOKUP($A557,'Perfil de Riesgo '!$A$3:$H$2025,6,FALSE),0)</f>
        <v>0</v>
      </c>
      <c r="G557" s="3">
        <f>IFERROR(VLOOKUP($A557,'Perfil de Riesgo '!$A$3:$H$2025,7,FALSE),0)</f>
        <v>0</v>
      </c>
      <c r="H557" s="3">
        <f>IFERROR(VLOOKUP($A557,'Perfil de Riesgo '!$A$3:$H$2025,8,FALSE),0)</f>
        <v>0</v>
      </c>
    </row>
    <row r="558" spans="1:8" x14ac:dyDescent="0.25">
      <c r="A558" s="5">
        <v>147395</v>
      </c>
      <c r="B558" s="4" t="s">
        <v>1176</v>
      </c>
      <c r="C558" s="3">
        <f>IFERROR(VLOOKUP($A558,'Perfil de Riesgo '!$A$3:$H$2025,3,FALSE),0)</f>
        <v>137426</v>
      </c>
      <c r="D558" s="3">
        <f>IFERROR(VLOOKUP($A558,'Perfil de Riesgo '!$A$3:$H$2025,4,FALSE),0)</f>
        <v>153855</v>
      </c>
      <c r="E558" s="3">
        <f>IFERROR(VLOOKUP($A558,'Perfil de Riesgo '!$A$3:$H$2025,5,FALSE),0)</f>
        <v>593780</v>
      </c>
      <c r="F558" s="3">
        <f>IFERROR(VLOOKUP($A558,'Perfil de Riesgo '!$A$3:$H$2025,6,FALSE),0)</f>
        <v>162722</v>
      </c>
      <c r="G558" s="3">
        <f>IFERROR(VLOOKUP($A558,'Perfil de Riesgo '!$A$3:$H$2025,7,FALSE),0)</f>
        <v>740445</v>
      </c>
      <c r="H558" s="3">
        <f>IFERROR(VLOOKUP($A558,'Perfil de Riesgo '!$A$3:$H$2025,8,FALSE),0)</f>
        <v>220493</v>
      </c>
    </row>
    <row r="559" spans="1:8" hidden="1" x14ac:dyDescent="0.25">
      <c r="A559" s="5">
        <v>147399</v>
      </c>
      <c r="B559" s="4" t="s">
        <v>1175</v>
      </c>
      <c r="C559" s="3">
        <f>IFERROR(VLOOKUP($A559,'Perfil de Riesgo '!$A$3:$H$2025,3,FALSE),0)</f>
        <v>0</v>
      </c>
      <c r="D559" s="3">
        <f>IFERROR(VLOOKUP($A559,'Perfil de Riesgo '!$A$3:$H$2025,4,FALSE),0)</f>
        <v>0</v>
      </c>
      <c r="E559" s="3">
        <f>IFERROR(VLOOKUP($A559,'Perfil de Riesgo '!$A$3:$H$2025,5,FALSE),0)</f>
        <v>0</v>
      </c>
      <c r="F559" s="3">
        <f>IFERROR(VLOOKUP($A559,'Perfil de Riesgo '!$A$3:$H$2025,6,FALSE),0)</f>
        <v>0</v>
      </c>
      <c r="G559" s="3">
        <f>IFERROR(VLOOKUP($A559,'Perfil de Riesgo '!$A$3:$H$2025,7,FALSE),0)</f>
        <v>0</v>
      </c>
      <c r="H559" s="3">
        <f>IFERROR(VLOOKUP($A559,'Perfil de Riesgo '!$A$3:$H$2025,8,FALSE),0)</f>
        <v>0</v>
      </c>
    </row>
    <row r="560" spans="1:8" hidden="1" x14ac:dyDescent="0.25">
      <c r="A560" s="5">
        <v>147400</v>
      </c>
      <c r="B560" s="4" t="s">
        <v>1174</v>
      </c>
      <c r="C560" s="3">
        <f>IFERROR(VLOOKUP($A560,'Perfil de Riesgo '!$A$3:$H$2025,3,FALSE),0)</f>
        <v>0</v>
      </c>
      <c r="D560" s="3">
        <f>IFERROR(VLOOKUP($A560,'Perfil de Riesgo '!$A$3:$H$2025,4,FALSE),0)</f>
        <v>0</v>
      </c>
      <c r="E560" s="3">
        <f>IFERROR(VLOOKUP($A560,'Perfil de Riesgo '!$A$3:$H$2025,5,FALSE),0)</f>
        <v>0</v>
      </c>
      <c r="F560" s="3">
        <f>IFERROR(VLOOKUP($A560,'Perfil de Riesgo '!$A$3:$H$2025,6,FALSE),0)</f>
        <v>0</v>
      </c>
      <c r="G560" s="3">
        <f>IFERROR(VLOOKUP($A560,'Perfil de Riesgo '!$A$3:$H$2025,7,FALSE),0)</f>
        <v>0</v>
      </c>
      <c r="H560" s="3">
        <f>IFERROR(VLOOKUP($A560,'Perfil de Riesgo '!$A$3:$H$2025,8,FALSE),0)</f>
        <v>0</v>
      </c>
    </row>
    <row r="561" spans="1:8" hidden="1" x14ac:dyDescent="0.25">
      <c r="A561" s="5">
        <v>147405</v>
      </c>
      <c r="B561" s="4" t="s">
        <v>1172</v>
      </c>
      <c r="C561" s="3">
        <f>IFERROR(VLOOKUP($A561,'Perfil de Riesgo '!$A$3:$H$2025,3,FALSE),0)</f>
        <v>0</v>
      </c>
      <c r="D561" s="3">
        <f>IFERROR(VLOOKUP($A561,'Perfil de Riesgo '!$A$3:$H$2025,4,FALSE),0)</f>
        <v>0</v>
      </c>
      <c r="E561" s="3">
        <f>IFERROR(VLOOKUP($A561,'Perfil de Riesgo '!$A$3:$H$2025,5,FALSE),0)</f>
        <v>0</v>
      </c>
      <c r="F561" s="3">
        <f>IFERROR(VLOOKUP($A561,'Perfil de Riesgo '!$A$3:$H$2025,6,FALSE),0)</f>
        <v>0</v>
      </c>
      <c r="G561" s="3">
        <f>IFERROR(VLOOKUP($A561,'Perfil de Riesgo '!$A$3:$H$2025,7,FALSE),0)</f>
        <v>0</v>
      </c>
      <c r="H561" s="3">
        <f>IFERROR(VLOOKUP($A561,'Perfil de Riesgo '!$A$3:$H$2025,8,FALSE),0)</f>
        <v>0</v>
      </c>
    </row>
    <row r="562" spans="1:8" hidden="1" x14ac:dyDescent="0.25">
      <c r="A562" s="5">
        <v>147410</v>
      </c>
      <c r="B562" s="4" t="s">
        <v>1171</v>
      </c>
      <c r="C562" s="3">
        <f>IFERROR(VLOOKUP($A562,'Perfil de Riesgo '!$A$3:$H$2025,3,FALSE),0)</f>
        <v>0</v>
      </c>
      <c r="D562" s="3">
        <f>IFERROR(VLOOKUP($A562,'Perfil de Riesgo '!$A$3:$H$2025,4,FALSE),0)</f>
        <v>0</v>
      </c>
      <c r="E562" s="3">
        <f>IFERROR(VLOOKUP($A562,'Perfil de Riesgo '!$A$3:$H$2025,5,FALSE),0)</f>
        <v>0</v>
      </c>
      <c r="F562" s="3">
        <f>IFERROR(VLOOKUP($A562,'Perfil de Riesgo '!$A$3:$H$2025,6,FALSE),0)</f>
        <v>0</v>
      </c>
      <c r="G562" s="3">
        <f>IFERROR(VLOOKUP($A562,'Perfil de Riesgo '!$A$3:$H$2025,7,FALSE),0)</f>
        <v>0</v>
      </c>
      <c r="H562" s="3">
        <f>IFERROR(VLOOKUP($A562,'Perfil de Riesgo '!$A$3:$H$2025,8,FALSE),0)</f>
        <v>0</v>
      </c>
    </row>
    <row r="563" spans="1:8" hidden="1" x14ac:dyDescent="0.25">
      <c r="A563" s="5">
        <v>147415</v>
      </c>
      <c r="B563" s="4" t="s">
        <v>1170</v>
      </c>
      <c r="C563" s="3">
        <f>IFERROR(VLOOKUP($A563,'Perfil de Riesgo '!$A$3:$H$2025,3,FALSE),0)</f>
        <v>0</v>
      </c>
      <c r="D563" s="3">
        <f>IFERROR(VLOOKUP($A563,'Perfil de Riesgo '!$A$3:$H$2025,4,FALSE),0)</f>
        <v>0</v>
      </c>
      <c r="E563" s="3">
        <f>IFERROR(VLOOKUP($A563,'Perfil de Riesgo '!$A$3:$H$2025,5,FALSE),0)</f>
        <v>0</v>
      </c>
      <c r="F563" s="3">
        <f>IFERROR(VLOOKUP($A563,'Perfil de Riesgo '!$A$3:$H$2025,6,FALSE),0)</f>
        <v>0</v>
      </c>
      <c r="G563" s="3">
        <f>IFERROR(VLOOKUP($A563,'Perfil de Riesgo '!$A$3:$H$2025,7,FALSE),0)</f>
        <v>0</v>
      </c>
      <c r="H563" s="3">
        <f>IFERROR(VLOOKUP($A563,'Perfil de Riesgo '!$A$3:$H$2025,8,FALSE),0)</f>
        <v>0</v>
      </c>
    </row>
    <row r="564" spans="1:8" hidden="1" x14ac:dyDescent="0.25">
      <c r="A564" s="5">
        <v>147420</v>
      </c>
      <c r="B564" s="4" t="s">
        <v>1169</v>
      </c>
      <c r="C564" s="3">
        <f>IFERROR(VLOOKUP($A564,'Perfil de Riesgo '!$A$3:$H$2025,3,FALSE),0)</f>
        <v>0</v>
      </c>
      <c r="D564" s="3">
        <f>IFERROR(VLOOKUP($A564,'Perfil de Riesgo '!$A$3:$H$2025,4,FALSE),0)</f>
        <v>0</v>
      </c>
      <c r="E564" s="3">
        <f>IFERROR(VLOOKUP($A564,'Perfil de Riesgo '!$A$3:$H$2025,5,FALSE),0)</f>
        <v>0</v>
      </c>
      <c r="F564" s="3">
        <f>IFERROR(VLOOKUP($A564,'Perfil de Riesgo '!$A$3:$H$2025,6,FALSE),0)</f>
        <v>0</v>
      </c>
      <c r="G564" s="3">
        <f>IFERROR(VLOOKUP($A564,'Perfil de Riesgo '!$A$3:$H$2025,7,FALSE),0)</f>
        <v>0</v>
      </c>
      <c r="H564" s="3">
        <f>IFERROR(VLOOKUP($A564,'Perfil de Riesgo '!$A$3:$H$2025,8,FALSE),0)</f>
        <v>0</v>
      </c>
    </row>
    <row r="565" spans="1:8" hidden="1" x14ac:dyDescent="0.25">
      <c r="A565" s="5">
        <v>147425</v>
      </c>
      <c r="B565" s="4" t="s">
        <v>1168</v>
      </c>
      <c r="C565" s="3">
        <f>IFERROR(VLOOKUP($A565,'Perfil de Riesgo '!$A$3:$H$2025,3,FALSE),0)</f>
        <v>0</v>
      </c>
      <c r="D565" s="3">
        <f>IFERROR(VLOOKUP($A565,'Perfil de Riesgo '!$A$3:$H$2025,4,FALSE),0)</f>
        <v>0</v>
      </c>
      <c r="E565" s="3">
        <f>IFERROR(VLOOKUP($A565,'Perfil de Riesgo '!$A$3:$H$2025,5,FALSE),0)</f>
        <v>0</v>
      </c>
      <c r="F565" s="3">
        <f>IFERROR(VLOOKUP($A565,'Perfil de Riesgo '!$A$3:$H$2025,6,FALSE),0)</f>
        <v>0</v>
      </c>
      <c r="G565" s="3">
        <f>IFERROR(VLOOKUP($A565,'Perfil de Riesgo '!$A$3:$H$2025,7,FALSE),0)</f>
        <v>0</v>
      </c>
      <c r="H565" s="3">
        <f>IFERROR(VLOOKUP($A565,'Perfil de Riesgo '!$A$3:$H$2025,8,FALSE),0)</f>
        <v>0</v>
      </c>
    </row>
    <row r="566" spans="1:8" hidden="1" x14ac:dyDescent="0.25">
      <c r="A566" s="5">
        <v>147500</v>
      </c>
      <c r="B566" s="4" t="s">
        <v>1173</v>
      </c>
      <c r="C566" s="3">
        <f>IFERROR(VLOOKUP($A566,'Perfil de Riesgo '!$A$3:$H$2025,3,FALSE),0)</f>
        <v>0</v>
      </c>
      <c r="D566" s="3">
        <f>IFERROR(VLOOKUP($A566,'Perfil de Riesgo '!$A$3:$H$2025,4,FALSE),0)</f>
        <v>0</v>
      </c>
      <c r="E566" s="3">
        <f>IFERROR(VLOOKUP($A566,'Perfil de Riesgo '!$A$3:$H$2025,5,FALSE),0)</f>
        <v>0</v>
      </c>
      <c r="F566" s="3">
        <f>IFERROR(VLOOKUP($A566,'Perfil de Riesgo '!$A$3:$H$2025,6,FALSE),0)</f>
        <v>0</v>
      </c>
      <c r="G566" s="3">
        <f>IFERROR(VLOOKUP($A566,'Perfil de Riesgo '!$A$3:$H$2025,7,FALSE),0)</f>
        <v>0</v>
      </c>
      <c r="H566" s="3">
        <f>IFERROR(VLOOKUP($A566,'Perfil de Riesgo '!$A$3:$H$2025,8,FALSE),0)</f>
        <v>0</v>
      </c>
    </row>
    <row r="567" spans="1:8" hidden="1" x14ac:dyDescent="0.25">
      <c r="A567" s="5">
        <v>147505</v>
      </c>
      <c r="B567" s="4" t="s">
        <v>1172</v>
      </c>
      <c r="C567" s="3">
        <f>IFERROR(VLOOKUP($A567,'Perfil de Riesgo '!$A$3:$H$2025,3,FALSE),0)</f>
        <v>0</v>
      </c>
      <c r="D567" s="3">
        <f>IFERROR(VLOOKUP($A567,'Perfil de Riesgo '!$A$3:$H$2025,4,FALSE),0)</f>
        <v>0</v>
      </c>
      <c r="E567" s="3">
        <f>IFERROR(VLOOKUP($A567,'Perfil de Riesgo '!$A$3:$H$2025,5,FALSE),0)</f>
        <v>0</v>
      </c>
      <c r="F567" s="3">
        <f>IFERROR(VLOOKUP($A567,'Perfil de Riesgo '!$A$3:$H$2025,6,FALSE),0)</f>
        <v>0</v>
      </c>
      <c r="G567" s="3">
        <f>IFERROR(VLOOKUP($A567,'Perfil de Riesgo '!$A$3:$H$2025,7,FALSE),0)</f>
        <v>0</v>
      </c>
      <c r="H567" s="3">
        <f>IFERROR(VLOOKUP($A567,'Perfil de Riesgo '!$A$3:$H$2025,8,FALSE),0)</f>
        <v>0</v>
      </c>
    </row>
    <row r="568" spans="1:8" hidden="1" x14ac:dyDescent="0.25">
      <c r="A568" s="5">
        <v>147510</v>
      </c>
      <c r="B568" s="4" t="s">
        <v>1171</v>
      </c>
      <c r="C568" s="3">
        <f>IFERROR(VLOOKUP($A568,'Perfil de Riesgo '!$A$3:$H$2025,3,FALSE),0)</f>
        <v>0</v>
      </c>
      <c r="D568" s="3">
        <f>IFERROR(VLOOKUP($A568,'Perfil de Riesgo '!$A$3:$H$2025,4,FALSE),0)</f>
        <v>0</v>
      </c>
      <c r="E568" s="3">
        <f>IFERROR(VLOOKUP($A568,'Perfil de Riesgo '!$A$3:$H$2025,5,FALSE),0)</f>
        <v>0</v>
      </c>
      <c r="F568" s="3">
        <f>IFERROR(VLOOKUP($A568,'Perfil de Riesgo '!$A$3:$H$2025,6,FALSE),0)</f>
        <v>0</v>
      </c>
      <c r="G568" s="3">
        <f>IFERROR(VLOOKUP($A568,'Perfil de Riesgo '!$A$3:$H$2025,7,FALSE),0)</f>
        <v>0</v>
      </c>
      <c r="H568" s="3">
        <f>IFERROR(VLOOKUP($A568,'Perfil de Riesgo '!$A$3:$H$2025,8,FALSE),0)</f>
        <v>0</v>
      </c>
    </row>
    <row r="569" spans="1:8" hidden="1" x14ac:dyDescent="0.25">
      <c r="A569" s="5">
        <v>147515</v>
      </c>
      <c r="B569" s="4" t="s">
        <v>1170</v>
      </c>
      <c r="C569" s="3">
        <f>IFERROR(VLOOKUP($A569,'Perfil de Riesgo '!$A$3:$H$2025,3,FALSE),0)</f>
        <v>0</v>
      </c>
      <c r="D569" s="3">
        <f>IFERROR(VLOOKUP($A569,'Perfil de Riesgo '!$A$3:$H$2025,4,FALSE),0)</f>
        <v>0</v>
      </c>
      <c r="E569" s="3">
        <f>IFERROR(VLOOKUP($A569,'Perfil de Riesgo '!$A$3:$H$2025,5,FALSE),0)</f>
        <v>0</v>
      </c>
      <c r="F569" s="3">
        <f>IFERROR(VLOOKUP($A569,'Perfil de Riesgo '!$A$3:$H$2025,6,FALSE),0)</f>
        <v>0</v>
      </c>
      <c r="G569" s="3">
        <f>IFERROR(VLOOKUP($A569,'Perfil de Riesgo '!$A$3:$H$2025,7,FALSE),0)</f>
        <v>0</v>
      </c>
      <c r="H569" s="3">
        <f>IFERROR(VLOOKUP($A569,'Perfil de Riesgo '!$A$3:$H$2025,8,FALSE),0)</f>
        <v>0</v>
      </c>
    </row>
    <row r="570" spans="1:8" hidden="1" x14ac:dyDescent="0.25">
      <c r="A570" s="5">
        <v>147520</v>
      </c>
      <c r="B570" s="4" t="s">
        <v>1169</v>
      </c>
      <c r="C570" s="3">
        <f>IFERROR(VLOOKUP($A570,'Perfil de Riesgo '!$A$3:$H$2025,3,FALSE),0)</f>
        <v>0</v>
      </c>
      <c r="D570" s="3">
        <f>IFERROR(VLOOKUP($A570,'Perfil de Riesgo '!$A$3:$H$2025,4,FALSE),0)</f>
        <v>0</v>
      </c>
      <c r="E570" s="3">
        <f>IFERROR(VLOOKUP($A570,'Perfil de Riesgo '!$A$3:$H$2025,5,FALSE),0)</f>
        <v>0</v>
      </c>
      <c r="F570" s="3">
        <f>IFERROR(VLOOKUP($A570,'Perfil de Riesgo '!$A$3:$H$2025,6,FALSE),0)</f>
        <v>0</v>
      </c>
      <c r="G570" s="3">
        <f>IFERROR(VLOOKUP($A570,'Perfil de Riesgo '!$A$3:$H$2025,7,FALSE),0)</f>
        <v>0</v>
      </c>
      <c r="H570" s="3">
        <f>IFERROR(VLOOKUP($A570,'Perfil de Riesgo '!$A$3:$H$2025,8,FALSE),0)</f>
        <v>0</v>
      </c>
    </row>
    <row r="571" spans="1:8" hidden="1" x14ac:dyDescent="0.25">
      <c r="A571" s="5">
        <v>147525</v>
      </c>
      <c r="B571" s="4" t="s">
        <v>1168</v>
      </c>
      <c r="C571" s="3">
        <f>IFERROR(VLOOKUP($A571,'Perfil de Riesgo '!$A$3:$H$2025,3,FALSE),0)</f>
        <v>0</v>
      </c>
      <c r="D571" s="3">
        <f>IFERROR(VLOOKUP($A571,'Perfil de Riesgo '!$A$3:$H$2025,4,FALSE),0)</f>
        <v>0</v>
      </c>
      <c r="E571" s="3">
        <f>IFERROR(VLOOKUP($A571,'Perfil de Riesgo '!$A$3:$H$2025,5,FALSE),0)</f>
        <v>0</v>
      </c>
      <c r="F571" s="3">
        <f>IFERROR(VLOOKUP($A571,'Perfil de Riesgo '!$A$3:$H$2025,6,FALSE),0)</f>
        <v>0</v>
      </c>
      <c r="G571" s="3">
        <f>IFERROR(VLOOKUP($A571,'Perfil de Riesgo '!$A$3:$H$2025,7,FALSE),0)</f>
        <v>0</v>
      </c>
      <c r="H571" s="3">
        <f>IFERROR(VLOOKUP($A571,'Perfil de Riesgo '!$A$3:$H$2025,8,FALSE),0)</f>
        <v>0</v>
      </c>
    </row>
    <row r="572" spans="1:8" hidden="1" x14ac:dyDescent="0.25">
      <c r="A572" s="5">
        <v>150000</v>
      </c>
      <c r="B572" s="4" t="s">
        <v>1167</v>
      </c>
      <c r="C572" s="3">
        <f>IFERROR(VLOOKUP($A572,'Perfil de Riesgo '!$A$3:$H$2025,3,FALSE),0)</f>
        <v>0</v>
      </c>
      <c r="D572" s="3">
        <f>IFERROR(VLOOKUP($A572,'Perfil de Riesgo '!$A$3:$H$2025,4,FALSE),0)</f>
        <v>0</v>
      </c>
      <c r="E572" s="3">
        <f>IFERROR(VLOOKUP($A572,'Perfil de Riesgo '!$A$3:$H$2025,5,FALSE),0)</f>
        <v>0</v>
      </c>
      <c r="F572" s="3">
        <f>IFERROR(VLOOKUP($A572,'Perfil de Riesgo '!$A$3:$H$2025,6,FALSE),0)</f>
        <v>0</v>
      </c>
      <c r="G572" s="3">
        <f>IFERROR(VLOOKUP($A572,'Perfil de Riesgo '!$A$3:$H$2025,7,FALSE),0)</f>
        <v>0</v>
      </c>
      <c r="H572" s="3">
        <f>IFERROR(VLOOKUP($A572,'Perfil de Riesgo '!$A$3:$H$2025,8,FALSE),0)</f>
        <v>0</v>
      </c>
    </row>
    <row r="573" spans="1:8" hidden="1" x14ac:dyDescent="0.25">
      <c r="A573" s="5">
        <v>150500</v>
      </c>
      <c r="B573" s="4" t="s">
        <v>1166</v>
      </c>
      <c r="C573" s="3">
        <f>IFERROR(VLOOKUP($A573,'Perfil de Riesgo '!$A$3:$H$2025,3,FALSE),0)</f>
        <v>0</v>
      </c>
      <c r="D573" s="3">
        <f>IFERROR(VLOOKUP($A573,'Perfil de Riesgo '!$A$3:$H$2025,4,FALSE),0)</f>
        <v>0</v>
      </c>
      <c r="E573" s="3">
        <f>IFERROR(VLOOKUP($A573,'Perfil de Riesgo '!$A$3:$H$2025,5,FALSE),0)</f>
        <v>0</v>
      </c>
      <c r="F573" s="3">
        <f>IFERROR(VLOOKUP($A573,'Perfil de Riesgo '!$A$3:$H$2025,6,FALSE),0)</f>
        <v>0</v>
      </c>
      <c r="G573" s="3">
        <f>IFERROR(VLOOKUP($A573,'Perfil de Riesgo '!$A$3:$H$2025,7,FALSE),0)</f>
        <v>0</v>
      </c>
      <c r="H573" s="3">
        <f>IFERROR(VLOOKUP($A573,'Perfil de Riesgo '!$A$3:$H$2025,8,FALSE),0)</f>
        <v>0</v>
      </c>
    </row>
    <row r="574" spans="1:8" hidden="1" x14ac:dyDescent="0.25">
      <c r="A574" s="5">
        <v>150505</v>
      </c>
      <c r="B574" s="4" t="s">
        <v>511</v>
      </c>
      <c r="C574" s="3">
        <f>IFERROR(VLOOKUP($A574,'Perfil de Riesgo '!$A$3:$H$2025,3,FALSE),0)</f>
        <v>0</v>
      </c>
      <c r="D574" s="3">
        <f>IFERROR(VLOOKUP($A574,'Perfil de Riesgo '!$A$3:$H$2025,4,FALSE),0)</f>
        <v>0</v>
      </c>
      <c r="E574" s="3">
        <f>IFERROR(VLOOKUP($A574,'Perfil de Riesgo '!$A$3:$H$2025,5,FALSE),0)</f>
        <v>0</v>
      </c>
      <c r="F574" s="3">
        <f>IFERROR(VLOOKUP($A574,'Perfil de Riesgo '!$A$3:$H$2025,6,FALSE),0)</f>
        <v>0</v>
      </c>
      <c r="G574" s="3">
        <f>IFERROR(VLOOKUP($A574,'Perfil de Riesgo '!$A$3:$H$2025,7,FALSE),0)</f>
        <v>0</v>
      </c>
      <c r="H574" s="3">
        <f>IFERROR(VLOOKUP($A574,'Perfil de Riesgo '!$A$3:$H$2025,8,FALSE),0)</f>
        <v>0</v>
      </c>
    </row>
    <row r="575" spans="1:8" hidden="1" x14ac:dyDescent="0.25">
      <c r="A575" s="5">
        <v>150510</v>
      </c>
      <c r="B575" s="4" t="s">
        <v>512</v>
      </c>
      <c r="C575" s="3">
        <f>IFERROR(VLOOKUP($A575,'Perfil de Riesgo '!$A$3:$H$2025,3,FALSE),0)</f>
        <v>0</v>
      </c>
      <c r="D575" s="3">
        <f>IFERROR(VLOOKUP($A575,'Perfil de Riesgo '!$A$3:$H$2025,4,FALSE),0)</f>
        <v>0</v>
      </c>
      <c r="E575" s="3">
        <f>IFERROR(VLOOKUP($A575,'Perfil de Riesgo '!$A$3:$H$2025,5,FALSE),0)</f>
        <v>0</v>
      </c>
      <c r="F575" s="3">
        <f>IFERROR(VLOOKUP($A575,'Perfil de Riesgo '!$A$3:$H$2025,6,FALSE),0)</f>
        <v>0</v>
      </c>
      <c r="G575" s="3">
        <f>IFERROR(VLOOKUP($A575,'Perfil de Riesgo '!$A$3:$H$2025,7,FALSE),0)</f>
        <v>0</v>
      </c>
      <c r="H575" s="3">
        <f>IFERROR(VLOOKUP($A575,'Perfil de Riesgo '!$A$3:$H$2025,8,FALSE),0)</f>
        <v>0</v>
      </c>
    </row>
    <row r="576" spans="1:8" hidden="1" x14ac:dyDescent="0.25">
      <c r="A576" s="5">
        <v>150515</v>
      </c>
      <c r="B576" s="4" t="s">
        <v>510</v>
      </c>
      <c r="C576" s="3">
        <f>IFERROR(VLOOKUP($A576,'Perfil de Riesgo '!$A$3:$H$2025,3,FALSE),0)</f>
        <v>0</v>
      </c>
      <c r="D576" s="3">
        <f>IFERROR(VLOOKUP($A576,'Perfil de Riesgo '!$A$3:$H$2025,4,FALSE),0)</f>
        <v>0</v>
      </c>
      <c r="E576" s="3">
        <f>IFERROR(VLOOKUP($A576,'Perfil de Riesgo '!$A$3:$H$2025,5,FALSE),0)</f>
        <v>0</v>
      </c>
      <c r="F576" s="3">
        <f>IFERROR(VLOOKUP($A576,'Perfil de Riesgo '!$A$3:$H$2025,6,FALSE),0)</f>
        <v>0</v>
      </c>
      <c r="G576" s="3">
        <f>IFERROR(VLOOKUP($A576,'Perfil de Riesgo '!$A$3:$H$2025,7,FALSE),0)</f>
        <v>0</v>
      </c>
      <c r="H576" s="3">
        <f>IFERROR(VLOOKUP($A576,'Perfil de Riesgo '!$A$3:$H$2025,8,FALSE),0)</f>
        <v>0</v>
      </c>
    </row>
    <row r="577" spans="1:8" hidden="1" x14ac:dyDescent="0.25">
      <c r="A577" s="5">
        <v>150520</v>
      </c>
      <c r="B577" s="4" t="s">
        <v>213</v>
      </c>
      <c r="C577" s="3">
        <f>IFERROR(VLOOKUP($A577,'Perfil de Riesgo '!$A$3:$H$2025,3,FALSE),0)</f>
        <v>0</v>
      </c>
      <c r="D577" s="3">
        <f>IFERROR(VLOOKUP($A577,'Perfil de Riesgo '!$A$3:$H$2025,4,FALSE),0)</f>
        <v>0</v>
      </c>
      <c r="E577" s="3">
        <f>IFERROR(VLOOKUP($A577,'Perfil de Riesgo '!$A$3:$H$2025,5,FALSE),0)</f>
        <v>0</v>
      </c>
      <c r="F577" s="3">
        <f>IFERROR(VLOOKUP($A577,'Perfil de Riesgo '!$A$3:$H$2025,6,FALSE),0)</f>
        <v>0</v>
      </c>
      <c r="G577" s="3">
        <f>IFERROR(VLOOKUP($A577,'Perfil de Riesgo '!$A$3:$H$2025,7,FALSE),0)</f>
        <v>0</v>
      </c>
      <c r="H577" s="3">
        <f>IFERROR(VLOOKUP($A577,'Perfil de Riesgo '!$A$3:$H$2025,8,FALSE),0)</f>
        <v>0</v>
      </c>
    </row>
    <row r="578" spans="1:8" hidden="1" x14ac:dyDescent="0.25">
      <c r="A578" s="5">
        <v>150525</v>
      </c>
      <c r="B578" s="4" t="s">
        <v>1165</v>
      </c>
      <c r="C578" s="3">
        <f>IFERROR(VLOOKUP($A578,'Perfil de Riesgo '!$A$3:$H$2025,3,FALSE),0)</f>
        <v>0</v>
      </c>
      <c r="D578" s="3">
        <f>IFERROR(VLOOKUP($A578,'Perfil de Riesgo '!$A$3:$H$2025,4,FALSE),0)</f>
        <v>0</v>
      </c>
      <c r="E578" s="3">
        <f>IFERROR(VLOOKUP($A578,'Perfil de Riesgo '!$A$3:$H$2025,5,FALSE),0)</f>
        <v>0</v>
      </c>
      <c r="F578" s="3">
        <f>IFERROR(VLOOKUP($A578,'Perfil de Riesgo '!$A$3:$H$2025,6,FALSE),0)</f>
        <v>0</v>
      </c>
      <c r="G578" s="3">
        <f>IFERROR(VLOOKUP($A578,'Perfil de Riesgo '!$A$3:$H$2025,7,FALSE),0)</f>
        <v>0</v>
      </c>
      <c r="H578" s="3">
        <f>IFERROR(VLOOKUP($A578,'Perfil de Riesgo '!$A$3:$H$2025,8,FALSE),0)</f>
        <v>0</v>
      </c>
    </row>
    <row r="579" spans="1:8" hidden="1" x14ac:dyDescent="0.25">
      <c r="A579" s="5">
        <v>150599</v>
      </c>
      <c r="B579" s="4" t="s">
        <v>1164</v>
      </c>
      <c r="C579" s="3">
        <f>IFERROR(VLOOKUP($A579,'Perfil de Riesgo '!$A$3:$H$2025,3,FALSE),0)</f>
        <v>0</v>
      </c>
      <c r="D579" s="3">
        <f>IFERROR(VLOOKUP($A579,'Perfil de Riesgo '!$A$3:$H$2025,4,FALSE),0)</f>
        <v>0</v>
      </c>
      <c r="E579" s="3">
        <f>IFERROR(VLOOKUP($A579,'Perfil de Riesgo '!$A$3:$H$2025,5,FALSE),0)</f>
        <v>0</v>
      </c>
      <c r="F579" s="3">
        <f>IFERROR(VLOOKUP($A579,'Perfil de Riesgo '!$A$3:$H$2025,6,FALSE),0)</f>
        <v>0</v>
      </c>
      <c r="G579" s="3">
        <f>IFERROR(VLOOKUP($A579,'Perfil de Riesgo '!$A$3:$H$2025,7,FALSE),0)</f>
        <v>0</v>
      </c>
      <c r="H579" s="3">
        <f>IFERROR(VLOOKUP($A579,'Perfil de Riesgo '!$A$3:$H$2025,8,FALSE),0)</f>
        <v>0</v>
      </c>
    </row>
    <row r="580" spans="1:8" hidden="1" x14ac:dyDescent="0.25">
      <c r="A580" s="5">
        <v>151000</v>
      </c>
      <c r="B580" s="4" t="s">
        <v>1163</v>
      </c>
      <c r="C580" s="3">
        <f>IFERROR(VLOOKUP($A580,'Perfil de Riesgo '!$A$3:$H$2025,3,FALSE),0)</f>
        <v>0</v>
      </c>
      <c r="D580" s="3">
        <f>IFERROR(VLOOKUP($A580,'Perfil de Riesgo '!$A$3:$H$2025,4,FALSE),0)</f>
        <v>0</v>
      </c>
      <c r="E580" s="3">
        <f>IFERROR(VLOOKUP($A580,'Perfil de Riesgo '!$A$3:$H$2025,5,FALSE),0)</f>
        <v>0</v>
      </c>
      <c r="F580" s="3">
        <f>IFERROR(VLOOKUP($A580,'Perfil de Riesgo '!$A$3:$H$2025,6,FALSE),0)</f>
        <v>0</v>
      </c>
      <c r="G580" s="3">
        <f>IFERROR(VLOOKUP($A580,'Perfil de Riesgo '!$A$3:$H$2025,7,FALSE),0)</f>
        <v>0</v>
      </c>
      <c r="H580" s="3">
        <f>IFERROR(VLOOKUP($A580,'Perfil de Riesgo '!$A$3:$H$2025,8,FALSE),0)</f>
        <v>0</v>
      </c>
    </row>
    <row r="581" spans="1:8" hidden="1" x14ac:dyDescent="0.25">
      <c r="A581" s="5">
        <v>151005</v>
      </c>
      <c r="B581" s="4" t="s">
        <v>512</v>
      </c>
      <c r="C581" s="3">
        <f>IFERROR(VLOOKUP($A581,'Perfil de Riesgo '!$A$3:$H$2025,3,FALSE),0)</f>
        <v>0</v>
      </c>
      <c r="D581" s="3">
        <f>IFERROR(VLOOKUP($A581,'Perfil de Riesgo '!$A$3:$H$2025,4,FALSE),0)</f>
        <v>0</v>
      </c>
      <c r="E581" s="3">
        <f>IFERROR(VLOOKUP($A581,'Perfil de Riesgo '!$A$3:$H$2025,5,FALSE),0)</f>
        <v>0</v>
      </c>
      <c r="F581" s="3">
        <f>IFERROR(VLOOKUP($A581,'Perfil de Riesgo '!$A$3:$H$2025,6,FALSE),0)</f>
        <v>0</v>
      </c>
      <c r="G581" s="3">
        <f>IFERROR(VLOOKUP($A581,'Perfil de Riesgo '!$A$3:$H$2025,7,FALSE),0)</f>
        <v>0</v>
      </c>
      <c r="H581" s="3">
        <f>IFERROR(VLOOKUP($A581,'Perfil de Riesgo '!$A$3:$H$2025,8,FALSE),0)</f>
        <v>0</v>
      </c>
    </row>
    <row r="582" spans="1:8" hidden="1" x14ac:dyDescent="0.25">
      <c r="A582" s="5">
        <v>151010</v>
      </c>
      <c r="B582" s="4" t="s">
        <v>511</v>
      </c>
      <c r="C582" s="3">
        <f>IFERROR(VLOOKUP($A582,'Perfil de Riesgo '!$A$3:$H$2025,3,FALSE),0)</f>
        <v>0</v>
      </c>
      <c r="D582" s="3">
        <f>IFERROR(VLOOKUP($A582,'Perfil de Riesgo '!$A$3:$H$2025,4,FALSE),0)</f>
        <v>0</v>
      </c>
      <c r="E582" s="3">
        <f>IFERROR(VLOOKUP($A582,'Perfil de Riesgo '!$A$3:$H$2025,5,FALSE),0)</f>
        <v>0</v>
      </c>
      <c r="F582" s="3">
        <f>IFERROR(VLOOKUP($A582,'Perfil de Riesgo '!$A$3:$H$2025,6,FALSE),0)</f>
        <v>0</v>
      </c>
      <c r="G582" s="3">
        <f>IFERROR(VLOOKUP($A582,'Perfil de Riesgo '!$A$3:$H$2025,7,FALSE),0)</f>
        <v>0</v>
      </c>
      <c r="H582" s="3">
        <f>IFERROR(VLOOKUP($A582,'Perfil de Riesgo '!$A$3:$H$2025,8,FALSE),0)</f>
        <v>0</v>
      </c>
    </row>
    <row r="583" spans="1:8" hidden="1" x14ac:dyDescent="0.25">
      <c r="A583" s="5">
        <v>151015</v>
      </c>
      <c r="B583" s="4" t="s">
        <v>510</v>
      </c>
      <c r="C583" s="3">
        <f>IFERROR(VLOOKUP($A583,'Perfil de Riesgo '!$A$3:$H$2025,3,FALSE),0)</f>
        <v>0</v>
      </c>
      <c r="D583" s="3">
        <f>IFERROR(VLOOKUP($A583,'Perfil de Riesgo '!$A$3:$H$2025,4,FALSE),0)</f>
        <v>0</v>
      </c>
      <c r="E583" s="3">
        <f>IFERROR(VLOOKUP($A583,'Perfil de Riesgo '!$A$3:$H$2025,5,FALSE),0)</f>
        <v>0</v>
      </c>
      <c r="F583" s="3">
        <f>IFERROR(VLOOKUP($A583,'Perfil de Riesgo '!$A$3:$H$2025,6,FALSE),0)</f>
        <v>0</v>
      </c>
      <c r="G583" s="3">
        <f>IFERROR(VLOOKUP($A583,'Perfil de Riesgo '!$A$3:$H$2025,7,FALSE),0)</f>
        <v>0</v>
      </c>
      <c r="H583" s="3">
        <f>IFERROR(VLOOKUP($A583,'Perfil de Riesgo '!$A$3:$H$2025,8,FALSE),0)</f>
        <v>0</v>
      </c>
    </row>
    <row r="584" spans="1:8" hidden="1" x14ac:dyDescent="0.25">
      <c r="A584" s="5">
        <v>151020</v>
      </c>
      <c r="B584" s="4" t="s">
        <v>213</v>
      </c>
      <c r="C584" s="3">
        <f>IFERROR(VLOOKUP($A584,'Perfil de Riesgo '!$A$3:$H$2025,3,FALSE),0)</f>
        <v>0</v>
      </c>
      <c r="D584" s="3">
        <f>IFERROR(VLOOKUP($A584,'Perfil de Riesgo '!$A$3:$H$2025,4,FALSE),0)</f>
        <v>0</v>
      </c>
      <c r="E584" s="3">
        <f>IFERROR(VLOOKUP($A584,'Perfil de Riesgo '!$A$3:$H$2025,5,FALSE),0)</f>
        <v>0</v>
      </c>
      <c r="F584" s="3">
        <f>IFERROR(VLOOKUP($A584,'Perfil de Riesgo '!$A$3:$H$2025,6,FALSE),0)</f>
        <v>0</v>
      </c>
      <c r="G584" s="3">
        <f>IFERROR(VLOOKUP($A584,'Perfil de Riesgo '!$A$3:$H$2025,7,FALSE),0)</f>
        <v>0</v>
      </c>
      <c r="H584" s="3">
        <f>IFERROR(VLOOKUP($A584,'Perfil de Riesgo '!$A$3:$H$2025,8,FALSE),0)</f>
        <v>0</v>
      </c>
    </row>
    <row r="585" spans="1:8" x14ac:dyDescent="0.25">
      <c r="A585" s="5">
        <v>160000</v>
      </c>
      <c r="B585" s="4" t="s">
        <v>1162</v>
      </c>
      <c r="C585" s="3">
        <f>IFERROR(VLOOKUP($A585,'Perfil de Riesgo '!$A$3:$H$2025,3,FALSE),0)</f>
        <v>164020909</v>
      </c>
      <c r="D585" s="3">
        <f>IFERROR(VLOOKUP($A585,'Perfil de Riesgo '!$A$3:$H$2025,4,FALSE),0)</f>
        <v>630646700.91999996</v>
      </c>
      <c r="E585" s="3">
        <f>IFERROR(VLOOKUP($A585,'Perfil de Riesgo '!$A$3:$H$2025,5,FALSE),0)</f>
        <v>725659040.87</v>
      </c>
      <c r="F585" s="3">
        <f>IFERROR(VLOOKUP($A585,'Perfil de Riesgo '!$A$3:$H$2025,6,FALSE),0)</f>
        <v>724343068</v>
      </c>
      <c r="G585" s="3">
        <f>IFERROR(VLOOKUP($A585,'Perfil de Riesgo '!$A$3:$H$2025,7,FALSE),0)</f>
        <v>371060324.86000001</v>
      </c>
      <c r="H585" s="3">
        <f>IFERROR(VLOOKUP($A585,'Perfil de Riesgo '!$A$3:$H$2025,8,FALSE),0)</f>
        <v>847078457.55999994</v>
      </c>
    </row>
    <row r="586" spans="1:8" hidden="1" x14ac:dyDescent="0.25">
      <c r="A586" s="5">
        <v>160500</v>
      </c>
      <c r="B586" s="4" t="s">
        <v>1161</v>
      </c>
      <c r="C586" s="3">
        <f>IFERROR(VLOOKUP($A586,'Perfil de Riesgo '!$A$3:$H$2025,3,FALSE),0)</f>
        <v>0</v>
      </c>
      <c r="D586" s="3">
        <f>IFERROR(VLOOKUP($A586,'Perfil de Riesgo '!$A$3:$H$2025,4,FALSE),0)</f>
        <v>0</v>
      </c>
      <c r="E586" s="3">
        <f>IFERROR(VLOOKUP($A586,'Perfil de Riesgo '!$A$3:$H$2025,5,FALSE),0)</f>
        <v>0</v>
      </c>
      <c r="F586" s="3">
        <f>IFERROR(VLOOKUP($A586,'Perfil de Riesgo '!$A$3:$H$2025,6,FALSE),0)</f>
        <v>0</v>
      </c>
      <c r="G586" s="3">
        <f>IFERROR(VLOOKUP($A586,'Perfil de Riesgo '!$A$3:$H$2025,7,FALSE),0)</f>
        <v>0</v>
      </c>
      <c r="H586" s="3">
        <f>IFERROR(VLOOKUP($A586,'Perfil de Riesgo '!$A$3:$H$2025,8,FALSE),0)</f>
        <v>0</v>
      </c>
    </row>
    <row r="587" spans="1:8" hidden="1" x14ac:dyDescent="0.25">
      <c r="A587" s="5">
        <v>160505</v>
      </c>
      <c r="B587" s="4" t="s">
        <v>1154</v>
      </c>
      <c r="C587" s="3">
        <f>IFERROR(VLOOKUP($A587,'Perfil de Riesgo '!$A$3:$H$2025,3,FALSE),0)</f>
        <v>0</v>
      </c>
      <c r="D587" s="3">
        <f>IFERROR(VLOOKUP($A587,'Perfil de Riesgo '!$A$3:$H$2025,4,FALSE),0)</f>
        <v>0</v>
      </c>
      <c r="E587" s="3">
        <f>IFERROR(VLOOKUP($A587,'Perfil de Riesgo '!$A$3:$H$2025,5,FALSE),0)</f>
        <v>0</v>
      </c>
      <c r="F587" s="3">
        <f>IFERROR(VLOOKUP($A587,'Perfil de Riesgo '!$A$3:$H$2025,6,FALSE),0)</f>
        <v>0</v>
      </c>
      <c r="G587" s="3">
        <f>IFERROR(VLOOKUP($A587,'Perfil de Riesgo '!$A$3:$H$2025,7,FALSE),0)</f>
        <v>0</v>
      </c>
      <c r="H587" s="3">
        <f>IFERROR(VLOOKUP($A587,'Perfil de Riesgo '!$A$3:$H$2025,8,FALSE),0)</f>
        <v>0</v>
      </c>
    </row>
    <row r="588" spans="1:8" hidden="1" x14ac:dyDescent="0.25">
      <c r="A588" s="5">
        <v>160510</v>
      </c>
      <c r="B588" s="4" t="s">
        <v>1153</v>
      </c>
      <c r="C588" s="3">
        <f>IFERROR(VLOOKUP($A588,'Perfil de Riesgo '!$A$3:$H$2025,3,FALSE),0)</f>
        <v>0</v>
      </c>
      <c r="D588" s="3">
        <f>IFERROR(VLOOKUP($A588,'Perfil de Riesgo '!$A$3:$H$2025,4,FALSE),0)</f>
        <v>0</v>
      </c>
      <c r="E588" s="3">
        <f>IFERROR(VLOOKUP($A588,'Perfil de Riesgo '!$A$3:$H$2025,5,FALSE),0)</f>
        <v>0</v>
      </c>
      <c r="F588" s="3">
        <f>IFERROR(VLOOKUP($A588,'Perfil de Riesgo '!$A$3:$H$2025,6,FALSE),0)</f>
        <v>0</v>
      </c>
      <c r="G588" s="3">
        <f>IFERROR(VLOOKUP($A588,'Perfil de Riesgo '!$A$3:$H$2025,7,FALSE),0)</f>
        <v>0</v>
      </c>
      <c r="H588" s="3">
        <f>IFERROR(VLOOKUP($A588,'Perfil de Riesgo '!$A$3:$H$2025,8,FALSE),0)</f>
        <v>0</v>
      </c>
    </row>
    <row r="589" spans="1:8" hidden="1" x14ac:dyDescent="0.25">
      <c r="A589" s="5">
        <v>160515</v>
      </c>
      <c r="B589" s="4" t="s">
        <v>1152</v>
      </c>
      <c r="C589" s="3">
        <f>IFERROR(VLOOKUP($A589,'Perfil de Riesgo '!$A$3:$H$2025,3,FALSE),0)</f>
        <v>0</v>
      </c>
      <c r="D589" s="3">
        <f>IFERROR(VLOOKUP($A589,'Perfil de Riesgo '!$A$3:$H$2025,4,FALSE),0)</f>
        <v>0</v>
      </c>
      <c r="E589" s="3">
        <f>IFERROR(VLOOKUP($A589,'Perfil de Riesgo '!$A$3:$H$2025,5,FALSE),0)</f>
        <v>0</v>
      </c>
      <c r="F589" s="3">
        <f>IFERROR(VLOOKUP($A589,'Perfil de Riesgo '!$A$3:$H$2025,6,FALSE),0)</f>
        <v>0</v>
      </c>
      <c r="G589" s="3">
        <f>IFERROR(VLOOKUP($A589,'Perfil de Riesgo '!$A$3:$H$2025,7,FALSE),0)</f>
        <v>0</v>
      </c>
      <c r="H589" s="3">
        <f>IFERROR(VLOOKUP($A589,'Perfil de Riesgo '!$A$3:$H$2025,8,FALSE),0)</f>
        <v>0</v>
      </c>
    </row>
    <row r="590" spans="1:8" hidden="1" x14ac:dyDescent="0.25">
      <c r="A590" s="5">
        <v>160520</v>
      </c>
      <c r="B590" s="4" t="s">
        <v>1151</v>
      </c>
      <c r="C590" s="3">
        <f>IFERROR(VLOOKUP($A590,'Perfil de Riesgo '!$A$3:$H$2025,3,FALSE),0)</f>
        <v>0</v>
      </c>
      <c r="D590" s="3">
        <f>IFERROR(VLOOKUP($A590,'Perfil de Riesgo '!$A$3:$H$2025,4,FALSE),0)</f>
        <v>0</v>
      </c>
      <c r="E590" s="3">
        <f>IFERROR(VLOOKUP($A590,'Perfil de Riesgo '!$A$3:$H$2025,5,FALSE),0)</f>
        <v>0</v>
      </c>
      <c r="F590" s="3">
        <f>IFERROR(VLOOKUP($A590,'Perfil de Riesgo '!$A$3:$H$2025,6,FALSE),0)</f>
        <v>0</v>
      </c>
      <c r="G590" s="3">
        <f>IFERROR(VLOOKUP($A590,'Perfil de Riesgo '!$A$3:$H$2025,7,FALSE),0)</f>
        <v>0</v>
      </c>
      <c r="H590" s="3">
        <f>IFERROR(VLOOKUP($A590,'Perfil de Riesgo '!$A$3:$H$2025,8,FALSE),0)</f>
        <v>0</v>
      </c>
    </row>
    <row r="591" spans="1:8" hidden="1" x14ac:dyDescent="0.25">
      <c r="A591" s="5">
        <v>160599</v>
      </c>
      <c r="B591" s="4" t="s">
        <v>1160</v>
      </c>
      <c r="C591" s="3">
        <f>IFERROR(VLOOKUP($A591,'Perfil de Riesgo '!$A$3:$H$2025,3,FALSE),0)</f>
        <v>0</v>
      </c>
      <c r="D591" s="3">
        <f>IFERROR(VLOOKUP($A591,'Perfil de Riesgo '!$A$3:$H$2025,4,FALSE),0)</f>
        <v>0</v>
      </c>
      <c r="E591" s="3">
        <f>IFERROR(VLOOKUP($A591,'Perfil de Riesgo '!$A$3:$H$2025,5,FALSE),0)</f>
        <v>0</v>
      </c>
      <c r="F591" s="3">
        <f>IFERROR(VLOOKUP($A591,'Perfil de Riesgo '!$A$3:$H$2025,6,FALSE),0)</f>
        <v>0</v>
      </c>
      <c r="G591" s="3">
        <f>IFERROR(VLOOKUP($A591,'Perfil de Riesgo '!$A$3:$H$2025,7,FALSE),0)</f>
        <v>0</v>
      </c>
      <c r="H591" s="3">
        <f>IFERROR(VLOOKUP($A591,'Perfil de Riesgo '!$A$3:$H$2025,8,FALSE),0)</f>
        <v>0</v>
      </c>
    </row>
    <row r="592" spans="1:8" hidden="1" x14ac:dyDescent="0.25">
      <c r="A592" s="5">
        <v>161000</v>
      </c>
      <c r="B592" s="4" t="s">
        <v>1159</v>
      </c>
      <c r="C592" s="3">
        <f>IFERROR(VLOOKUP($A592,'Perfil de Riesgo '!$A$3:$H$2025,3,FALSE),0)</f>
        <v>0</v>
      </c>
      <c r="D592" s="3">
        <f>IFERROR(VLOOKUP($A592,'Perfil de Riesgo '!$A$3:$H$2025,4,FALSE),0)</f>
        <v>0</v>
      </c>
      <c r="E592" s="3">
        <f>IFERROR(VLOOKUP($A592,'Perfil de Riesgo '!$A$3:$H$2025,5,FALSE),0)</f>
        <v>0</v>
      </c>
      <c r="F592" s="3">
        <f>IFERROR(VLOOKUP($A592,'Perfil de Riesgo '!$A$3:$H$2025,6,FALSE),0)</f>
        <v>0</v>
      </c>
      <c r="G592" s="3">
        <f>IFERROR(VLOOKUP($A592,'Perfil de Riesgo '!$A$3:$H$2025,7,FALSE),0)</f>
        <v>0</v>
      </c>
      <c r="H592" s="3">
        <f>IFERROR(VLOOKUP($A592,'Perfil de Riesgo '!$A$3:$H$2025,8,FALSE),0)</f>
        <v>0</v>
      </c>
    </row>
    <row r="593" spans="1:8" hidden="1" x14ac:dyDescent="0.25">
      <c r="A593" s="5">
        <v>161005</v>
      </c>
      <c r="B593" s="4" t="s">
        <v>1154</v>
      </c>
      <c r="C593" s="3">
        <f>IFERROR(VLOOKUP($A593,'Perfil de Riesgo '!$A$3:$H$2025,3,FALSE),0)</f>
        <v>0</v>
      </c>
      <c r="D593" s="3">
        <f>IFERROR(VLOOKUP($A593,'Perfil de Riesgo '!$A$3:$H$2025,4,FALSE),0)</f>
        <v>0</v>
      </c>
      <c r="E593" s="3">
        <f>IFERROR(VLOOKUP($A593,'Perfil de Riesgo '!$A$3:$H$2025,5,FALSE),0)</f>
        <v>0</v>
      </c>
      <c r="F593" s="3">
        <f>IFERROR(VLOOKUP($A593,'Perfil de Riesgo '!$A$3:$H$2025,6,FALSE),0)</f>
        <v>0</v>
      </c>
      <c r="G593" s="3">
        <f>IFERROR(VLOOKUP($A593,'Perfil de Riesgo '!$A$3:$H$2025,7,FALSE),0)</f>
        <v>0</v>
      </c>
      <c r="H593" s="3">
        <f>IFERROR(VLOOKUP($A593,'Perfil de Riesgo '!$A$3:$H$2025,8,FALSE),0)</f>
        <v>0</v>
      </c>
    </row>
    <row r="594" spans="1:8" hidden="1" x14ac:dyDescent="0.25">
      <c r="A594" s="5">
        <v>161010</v>
      </c>
      <c r="B594" s="4" t="s">
        <v>1153</v>
      </c>
      <c r="C594" s="3">
        <f>IFERROR(VLOOKUP($A594,'Perfil de Riesgo '!$A$3:$H$2025,3,FALSE),0)</f>
        <v>0</v>
      </c>
      <c r="D594" s="3">
        <f>IFERROR(VLOOKUP($A594,'Perfil de Riesgo '!$A$3:$H$2025,4,FALSE),0)</f>
        <v>0</v>
      </c>
      <c r="E594" s="3">
        <f>IFERROR(VLOOKUP($A594,'Perfil de Riesgo '!$A$3:$H$2025,5,FALSE),0)</f>
        <v>0</v>
      </c>
      <c r="F594" s="3">
        <f>IFERROR(VLOOKUP($A594,'Perfil de Riesgo '!$A$3:$H$2025,6,FALSE),0)</f>
        <v>0</v>
      </c>
      <c r="G594" s="3">
        <f>IFERROR(VLOOKUP($A594,'Perfil de Riesgo '!$A$3:$H$2025,7,FALSE),0)</f>
        <v>0</v>
      </c>
      <c r="H594" s="3">
        <f>IFERROR(VLOOKUP($A594,'Perfil de Riesgo '!$A$3:$H$2025,8,FALSE),0)</f>
        <v>0</v>
      </c>
    </row>
    <row r="595" spans="1:8" hidden="1" x14ac:dyDescent="0.25">
      <c r="A595" s="5">
        <v>161015</v>
      </c>
      <c r="B595" s="4" t="s">
        <v>1152</v>
      </c>
      <c r="C595" s="3">
        <f>IFERROR(VLOOKUP($A595,'Perfil de Riesgo '!$A$3:$H$2025,3,FALSE),0)</f>
        <v>0</v>
      </c>
      <c r="D595" s="3">
        <f>IFERROR(VLOOKUP($A595,'Perfil de Riesgo '!$A$3:$H$2025,4,FALSE),0)</f>
        <v>0</v>
      </c>
      <c r="E595" s="3">
        <f>IFERROR(VLOOKUP($A595,'Perfil de Riesgo '!$A$3:$H$2025,5,FALSE),0)</f>
        <v>0</v>
      </c>
      <c r="F595" s="3">
        <f>IFERROR(VLOOKUP($A595,'Perfil de Riesgo '!$A$3:$H$2025,6,FALSE),0)</f>
        <v>0</v>
      </c>
      <c r="G595" s="3">
        <f>IFERROR(VLOOKUP($A595,'Perfil de Riesgo '!$A$3:$H$2025,7,FALSE),0)</f>
        <v>0</v>
      </c>
      <c r="H595" s="3">
        <f>IFERROR(VLOOKUP($A595,'Perfil de Riesgo '!$A$3:$H$2025,8,FALSE),0)</f>
        <v>0</v>
      </c>
    </row>
    <row r="596" spans="1:8" hidden="1" x14ac:dyDescent="0.25">
      <c r="A596" s="5">
        <v>161020</v>
      </c>
      <c r="B596" s="4" t="s">
        <v>1151</v>
      </c>
      <c r="C596" s="3">
        <f>IFERROR(VLOOKUP($A596,'Perfil de Riesgo '!$A$3:$H$2025,3,FALSE),0)</f>
        <v>0</v>
      </c>
      <c r="D596" s="3">
        <f>IFERROR(VLOOKUP($A596,'Perfil de Riesgo '!$A$3:$H$2025,4,FALSE),0)</f>
        <v>0</v>
      </c>
      <c r="E596" s="3">
        <f>IFERROR(VLOOKUP($A596,'Perfil de Riesgo '!$A$3:$H$2025,5,FALSE),0)</f>
        <v>0</v>
      </c>
      <c r="F596" s="3">
        <f>IFERROR(VLOOKUP($A596,'Perfil de Riesgo '!$A$3:$H$2025,6,FALSE),0)</f>
        <v>0</v>
      </c>
      <c r="G596" s="3">
        <f>IFERROR(VLOOKUP($A596,'Perfil de Riesgo '!$A$3:$H$2025,7,FALSE),0)</f>
        <v>0</v>
      </c>
      <c r="H596" s="3">
        <f>IFERROR(VLOOKUP($A596,'Perfil de Riesgo '!$A$3:$H$2025,8,FALSE),0)</f>
        <v>0</v>
      </c>
    </row>
    <row r="597" spans="1:8" hidden="1" x14ac:dyDescent="0.25">
      <c r="A597" s="5">
        <v>161099</v>
      </c>
      <c r="B597" s="4" t="s">
        <v>1158</v>
      </c>
      <c r="C597" s="3">
        <f>IFERROR(VLOOKUP($A597,'Perfil de Riesgo '!$A$3:$H$2025,3,FALSE),0)</f>
        <v>0</v>
      </c>
      <c r="D597" s="3">
        <f>IFERROR(VLOOKUP($A597,'Perfil de Riesgo '!$A$3:$H$2025,4,FALSE),0)</f>
        <v>0</v>
      </c>
      <c r="E597" s="3">
        <f>IFERROR(VLOOKUP($A597,'Perfil de Riesgo '!$A$3:$H$2025,5,FALSE),0)</f>
        <v>0</v>
      </c>
      <c r="F597" s="3">
        <f>IFERROR(VLOOKUP($A597,'Perfil de Riesgo '!$A$3:$H$2025,6,FALSE),0)</f>
        <v>0</v>
      </c>
      <c r="G597" s="3">
        <f>IFERROR(VLOOKUP($A597,'Perfil de Riesgo '!$A$3:$H$2025,7,FALSE),0)</f>
        <v>0</v>
      </c>
      <c r="H597" s="3">
        <f>IFERROR(VLOOKUP($A597,'Perfil de Riesgo '!$A$3:$H$2025,8,FALSE),0)</f>
        <v>0</v>
      </c>
    </row>
    <row r="598" spans="1:8" hidden="1" x14ac:dyDescent="0.25">
      <c r="A598" s="5">
        <v>161500</v>
      </c>
      <c r="B598" s="4" t="s">
        <v>1157</v>
      </c>
      <c r="C598" s="3">
        <f>IFERROR(VLOOKUP($A598,'Perfil de Riesgo '!$A$3:$H$2025,3,FALSE),0)</f>
        <v>0</v>
      </c>
      <c r="D598" s="3">
        <f>IFERROR(VLOOKUP($A598,'Perfil de Riesgo '!$A$3:$H$2025,4,FALSE),0)</f>
        <v>0</v>
      </c>
      <c r="E598" s="3">
        <f>IFERROR(VLOOKUP($A598,'Perfil de Riesgo '!$A$3:$H$2025,5,FALSE),0)</f>
        <v>0</v>
      </c>
      <c r="F598" s="3">
        <f>IFERROR(VLOOKUP($A598,'Perfil de Riesgo '!$A$3:$H$2025,6,FALSE),0)</f>
        <v>0</v>
      </c>
      <c r="G598" s="3">
        <f>IFERROR(VLOOKUP($A598,'Perfil de Riesgo '!$A$3:$H$2025,7,FALSE),0)</f>
        <v>0</v>
      </c>
      <c r="H598" s="3">
        <f>IFERROR(VLOOKUP($A598,'Perfil de Riesgo '!$A$3:$H$2025,8,FALSE),0)</f>
        <v>0</v>
      </c>
    </row>
    <row r="599" spans="1:8" hidden="1" x14ac:dyDescent="0.25">
      <c r="A599" s="5">
        <v>161505</v>
      </c>
      <c r="B599" s="4" t="s">
        <v>1154</v>
      </c>
      <c r="C599" s="3">
        <f>IFERROR(VLOOKUP($A599,'Perfil de Riesgo '!$A$3:$H$2025,3,FALSE),0)</f>
        <v>0</v>
      </c>
      <c r="D599" s="3">
        <f>IFERROR(VLOOKUP($A599,'Perfil de Riesgo '!$A$3:$H$2025,4,FALSE),0)</f>
        <v>0</v>
      </c>
      <c r="E599" s="3">
        <f>IFERROR(VLOOKUP($A599,'Perfil de Riesgo '!$A$3:$H$2025,5,FALSE),0)</f>
        <v>0</v>
      </c>
      <c r="F599" s="3">
        <f>IFERROR(VLOOKUP($A599,'Perfil de Riesgo '!$A$3:$H$2025,6,FALSE),0)</f>
        <v>0</v>
      </c>
      <c r="G599" s="3">
        <f>IFERROR(VLOOKUP($A599,'Perfil de Riesgo '!$A$3:$H$2025,7,FALSE),0)</f>
        <v>0</v>
      </c>
      <c r="H599" s="3">
        <f>IFERROR(VLOOKUP($A599,'Perfil de Riesgo '!$A$3:$H$2025,8,FALSE),0)</f>
        <v>0</v>
      </c>
    </row>
    <row r="600" spans="1:8" hidden="1" x14ac:dyDescent="0.25">
      <c r="A600" s="5">
        <v>161510</v>
      </c>
      <c r="B600" s="4" t="s">
        <v>1153</v>
      </c>
      <c r="C600" s="3">
        <f>IFERROR(VLOOKUP($A600,'Perfil de Riesgo '!$A$3:$H$2025,3,FALSE),0)</f>
        <v>0</v>
      </c>
      <c r="D600" s="3">
        <f>IFERROR(VLOOKUP($A600,'Perfil de Riesgo '!$A$3:$H$2025,4,FALSE),0)</f>
        <v>0</v>
      </c>
      <c r="E600" s="3">
        <f>IFERROR(VLOOKUP($A600,'Perfil de Riesgo '!$A$3:$H$2025,5,FALSE),0)</f>
        <v>0</v>
      </c>
      <c r="F600" s="3">
        <f>IFERROR(VLOOKUP($A600,'Perfil de Riesgo '!$A$3:$H$2025,6,FALSE),0)</f>
        <v>0</v>
      </c>
      <c r="G600" s="3">
        <f>IFERROR(VLOOKUP($A600,'Perfil de Riesgo '!$A$3:$H$2025,7,FALSE),0)</f>
        <v>0</v>
      </c>
      <c r="H600" s="3">
        <f>IFERROR(VLOOKUP($A600,'Perfil de Riesgo '!$A$3:$H$2025,8,FALSE),0)</f>
        <v>0</v>
      </c>
    </row>
    <row r="601" spans="1:8" hidden="1" x14ac:dyDescent="0.25">
      <c r="A601" s="5">
        <v>161515</v>
      </c>
      <c r="B601" s="4" t="s">
        <v>1152</v>
      </c>
      <c r="C601" s="3">
        <f>IFERROR(VLOOKUP($A601,'Perfil de Riesgo '!$A$3:$H$2025,3,FALSE),0)</f>
        <v>0</v>
      </c>
      <c r="D601" s="3">
        <f>IFERROR(VLOOKUP($A601,'Perfil de Riesgo '!$A$3:$H$2025,4,FALSE),0)</f>
        <v>0</v>
      </c>
      <c r="E601" s="3">
        <f>IFERROR(VLOOKUP($A601,'Perfil de Riesgo '!$A$3:$H$2025,5,FALSE),0)</f>
        <v>0</v>
      </c>
      <c r="F601" s="3">
        <f>IFERROR(VLOOKUP($A601,'Perfil de Riesgo '!$A$3:$H$2025,6,FALSE),0)</f>
        <v>0</v>
      </c>
      <c r="G601" s="3">
        <f>IFERROR(VLOOKUP($A601,'Perfil de Riesgo '!$A$3:$H$2025,7,FALSE),0)</f>
        <v>0</v>
      </c>
      <c r="H601" s="3">
        <f>IFERROR(VLOOKUP($A601,'Perfil de Riesgo '!$A$3:$H$2025,8,FALSE),0)</f>
        <v>0</v>
      </c>
    </row>
    <row r="602" spans="1:8" hidden="1" x14ac:dyDescent="0.25">
      <c r="A602" s="5">
        <v>161520</v>
      </c>
      <c r="B602" s="4" t="s">
        <v>1151</v>
      </c>
      <c r="C602" s="3">
        <f>IFERROR(VLOOKUP($A602,'Perfil de Riesgo '!$A$3:$H$2025,3,FALSE),0)</f>
        <v>0</v>
      </c>
      <c r="D602" s="3">
        <f>IFERROR(VLOOKUP($A602,'Perfil de Riesgo '!$A$3:$H$2025,4,FALSE),0)</f>
        <v>0</v>
      </c>
      <c r="E602" s="3">
        <f>IFERROR(VLOOKUP($A602,'Perfil de Riesgo '!$A$3:$H$2025,5,FALSE),0)</f>
        <v>0</v>
      </c>
      <c r="F602" s="3">
        <f>IFERROR(VLOOKUP($A602,'Perfil de Riesgo '!$A$3:$H$2025,6,FALSE),0)</f>
        <v>0</v>
      </c>
      <c r="G602" s="3">
        <f>IFERROR(VLOOKUP($A602,'Perfil de Riesgo '!$A$3:$H$2025,7,FALSE),0)</f>
        <v>0</v>
      </c>
      <c r="H602" s="3">
        <f>IFERROR(VLOOKUP($A602,'Perfil de Riesgo '!$A$3:$H$2025,8,FALSE),0)</f>
        <v>0</v>
      </c>
    </row>
    <row r="603" spans="1:8" hidden="1" x14ac:dyDescent="0.25">
      <c r="A603" s="5">
        <v>161599</v>
      </c>
      <c r="B603" s="4" t="s">
        <v>1156</v>
      </c>
      <c r="C603" s="3">
        <f>IFERROR(VLOOKUP($A603,'Perfil de Riesgo '!$A$3:$H$2025,3,FALSE),0)</f>
        <v>0</v>
      </c>
      <c r="D603" s="3">
        <f>IFERROR(VLOOKUP($A603,'Perfil de Riesgo '!$A$3:$H$2025,4,FALSE),0)</f>
        <v>0</v>
      </c>
      <c r="E603" s="3">
        <f>IFERROR(VLOOKUP($A603,'Perfil de Riesgo '!$A$3:$H$2025,5,FALSE),0)</f>
        <v>0</v>
      </c>
      <c r="F603" s="3">
        <f>IFERROR(VLOOKUP($A603,'Perfil de Riesgo '!$A$3:$H$2025,6,FALSE),0)</f>
        <v>0</v>
      </c>
      <c r="G603" s="3">
        <f>IFERROR(VLOOKUP($A603,'Perfil de Riesgo '!$A$3:$H$2025,7,FALSE),0)</f>
        <v>0</v>
      </c>
      <c r="H603" s="3">
        <f>IFERROR(VLOOKUP($A603,'Perfil de Riesgo '!$A$3:$H$2025,8,FALSE),0)</f>
        <v>0</v>
      </c>
    </row>
    <row r="604" spans="1:8" hidden="1" x14ac:dyDescent="0.25">
      <c r="A604" s="5">
        <v>162000</v>
      </c>
      <c r="B604" s="4" t="s">
        <v>1155</v>
      </c>
      <c r="C604" s="3">
        <f>IFERROR(VLOOKUP($A604,'Perfil de Riesgo '!$A$3:$H$2025,3,FALSE),0)</f>
        <v>0</v>
      </c>
      <c r="D604" s="3">
        <f>IFERROR(VLOOKUP($A604,'Perfil de Riesgo '!$A$3:$H$2025,4,FALSE),0)</f>
        <v>0</v>
      </c>
      <c r="E604" s="3">
        <f>IFERROR(VLOOKUP($A604,'Perfil de Riesgo '!$A$3:$H$2025,5,FALSE),0)</f>
        <v>0</v>
      </c>
      <c r="F604" s="3">
        <f>IFERROR(VLOOKUP($A604,'Perfil de Riesgo '!$A$3:$H$2025,6,FALSE),0)</f>
        <v>0</v>
      </c>
      <c r="G604" s="3">
        <f>IFERROR(VLOOKUP($A604,'Perfil de Riesgo '!$A$3:$H$2025,7,FALSE),0)</f>
        <v>0</v>
      </c>
      <c r="H604" s="3">
        <f>IFERROR(VLOOKUP($A604,'Perfil de Riesgo '!$A$3:$H$2025,8,FALSE),0)</f>
        <v>0</v>
      </c>
    </row>
    <row r="605" spans="1:8" hidden="1" x14ac:dyDescent="0.25">
      <c r="A605" s="5">
        <v>162005</v>
      </c>
      <c r="B605" s="4" t="s">
        <v>1154</v>
      </c>
      <c r="C605" s="3">
        <f>IFERROR(VLOOKUP($A605,'Perfil de Riesgo '!$A$3:$H$2025,3,FALSE),0)</f>
        <v>0</v>
      </c>
      <c r="D605" s="3">
        <f>IFERROR(VLOOKUP($A605,'Perfil de Riesgo '!$A$3:$H$2025,4,FALSE),0)</f>
        <v>0</v>
      </c>
      <c r="E605" s="3">
        <f>IFERROR(VLOOKUP($A605,'Perfil de Riesgo '!$A$3:$H$2025,5,FALSE),0)</f>
        <v>0</v>
      </c>
      <c r="F605" s="3">
        <f>IFERROR(VLOOKUP($A605,'Perfil de Riesgo '!$A$3:$H$2025,6,FALSE),0)</f>
        <v>0</v>
      </c>
      <c r="G605" s="3">
        <f>IFERROR(VLOOKUP($A605,'Perfil de Riesgo '!$A$3:$H$2025,7,FALSE),0)</f>
        <v>0</v>
      </c>
      <c r="H605" s="3">
        <f>IFERROR(VLOOKUP($A605,'Perfil de Riesgo '!$A$3:$H$2025,8,FALSE),0)</f>
        <v>0</v>
      </c>
    </row>
    <row r="606" spans="1:8" hidden="1" x14ac:dyDescent="0.25">
      <c r="A606" s="5">
        <v>162010</v>
      </c>
      <c r="B606" s="4" t="s">
        <v>1153</v>
      </c>
      <c r="C606" s="3">
        <f>IFERROR(VLOOKUP($A606,'Perfil de Riesgo '!$A$3:$H$2025,3,FALSE),0)</f>
        <v>0</v>
      </c>
      <c r="D606" s="3">
        <f>IFERROR(VLOOKUP($A606,'Perfil de Riesgo '!$A$3:$H$2025,4,FALSE),0)</f>
        <v>0</v>
      </c>
      <c r="E606" s="3">
        <f>IFERROR(VLOOKUP($A606,'Perfil de Riesgo '!$A$3:$H$2025,5,FALSE),0)</f>
        <v>0</v>
      </c>
      <c r="F606" s="3">
        <f>IFERROR(VLOOKUP($A606,'Perfil de Riesgo '!$A$3:$H$2025,6,FALSE),0)</f>
        <v>0</v>
      </c>
      <c r="G606" s="3">
        <f>IFERROR(VLOOKUP($A606,'Perfil de Riesgo '!$A$3:$H$2025,7,FALSE),0)</f>
        <v>0</v>
      </c>
      <c r="H606" s="3">
        <f>IFERROR(VLOOKUP($A606,'Perfil de Riesgo '!$A$3:$H$2025,8,FALSE),0)</f>
        <v>0</v>
      </c>
    </row>
    <row r="607" spans="1:8" hidden="1" x14ac:dyDescent="0.25">
      <c r="A607" s="5">
        <v>162015</v>
      </c>
      <c r="B607" s="4" t="s">
        <v>1152</v>
      </c>
      <c r="C607" s="3">
        <f>IFERROR(VLOOKUP($A607,'Perfil de Riesgo '!$A$3:$H$2025,3,FALSE),0)</f>
        <v>0</v>
      </c>
      <c r="D607" s="3">
        <f>IFERROR(VLOOKUP($A607,'Perfil de Riesgo '!$A$3:$H$2025,4,FALSE),0)</f>
        <v>0</v>
      </c>
      <c r="E607" s="3">
        <f>IFERROR(VLOOKUP($A607,'Perfil de Riesgo '!$A$3:$H$2025,5,FALSE),0)</f>
        <v>0</v>
      </c>
      <c r="F607" s="3">
        <f>IFERROR(VLOOKUP($A607,'Perfil de Riesgo '!$A$3:$H$2025,6,FALSE),0)</f>
        <v>0</v>
      </c>
      <c r="G607" s="3">
        <f>IFERROR(VLOOKUP($A607,'Perfil de Riesgo '!$A$3:$H$2025,7,FALSE),0)</f>
        <v>0</v>
      </c>
      <c r="H607" s="3">
        <f>IFERROR(VLOOKUP($A607,'Perfil de Riesgo '!$A$3:$H$2025,8,FALSE),0)</f>
        <v>0</v>
      </c>
    </row>
    <row r="608" spans="1:8" hidden="1" x14ac:dyDescent="0.25">
      <c r="A608" s="5">
        <v>162020</v>
      </c>
      <c r="B608" s="4" t="s">
        <v>1151</v>
      </c>
      <c r="C608" s="3">
        <f>IFERROR(VLOOKUP($A608,'Perfil de Riesgo '!$A$3:$H$2025,3,FALSE),0)</f>
        <v>0</v>
      </c>
      <c r="D608" s="3">
        <f>IFERROR(VLOOKUP($A608,'Perfil de Riesgo '!$A$3:$H$2025,4,FALSE),0)</f>
        <v>0</v>
      </c>
      <c r="E608" s="3">
        <f>IFERROR(VLOOKUP($A608,'Perfil de Riesgo '!$A$3:$H$2025,5,FALSE),0)</f>
        <v>0</v>
      </c>
      <c r="F608" s="3">
        <f>IFERROR(VLOOKUP($A608,'Perfil de Riesgo '!$A$3:$H$2025,6,FALSE),0)</f>
        <v>0</v>
      </c>
      <c r="G608" s="3">
        <f>IFERROR(VLOOKUP($A608,'Perfil de Riesgo '!$A$3:$H$2025,7,FALSE),0)</f>
        <v>0</v>
      </c>
      <c r="H608" s="3">
        <f>IFERROR(VLOOKUP($A608,'Perfil de Riesgo '!$A$3:$H$2025,8,FALSE),0)</f>
        <v>0</v>
      </c>
    </row>
    <row r="609" spans="1:8" hidden="1" x14ac:dyDescent="0.25">
      <c r="A609" s="5">
        <v>162099</v>
      </c>
      <c r="B609" s="4" t="s">
        <v>1150</v>
      </c>
      <c r="C609" s="3">
        <f>IFERROR(VLOOKUP($A609,'Perfil de Riesgo '!$A$3:$H$2025,3,FALSE),0)</f>
        <v>0</v>
      </c>
      <c r="D609" s="3">
        <f>IFERROR(VLOOKUP($A609,'Perfil de Riesgo '!$A$3:$H$2025,4,FALSE),0)</f>
        <v>0</v>
      </c>
      <c r="E609" s="3">
        <f>IFERROR(VLOOKUP($A609,'Perfil de Riesgo '!$A$3:$H$2025,5,FALSE),0)</f>
        <v>0</v>
      </c>
      <c r="F609" s="3">
        <f>IFERROR(VLOOKUP($A609,'Perfil de Riesgo '!$A$3:$H$2025,6,FALSE),0)</f>
        <v>0</v>
      </c>
      <c r="G609" s="3">
        <f>IFERROR(VLOOKUP($A609,'Perfil de Riesgo '!$A$3:$H$2025,7,FALSE),0)</f>
        <v>0</v>
      </c>
      <c r="H609" s="3">
        <f>IFERROR(VLOOKUP($A609,'Perfil de Riesgo '!$A$3:$H$2025,8,FALSE),0)</f>
        <v>0</v>
      </c>
    </row>
    <row r="610" spans="1:8" hidden="1" x14ac:dyDescent="0.25">
      <c r="A610" s="5">
        <v>162500</v>
      </c>
      <c r="B610" s="4" t="s">
        <v>1149</v>
      </c>
      <c r="C610" s="3">
        <f>IFERROR(VLOOKUP($A610,'Perfil de Riesgo '!$A$3:$H$2025,3,FALSE),0)</f>
        <v>0</v>
      </c>
      <c r="D610" s="3">
        <f>IFERROR(VLOOKUP($A610,'Perfil de Riesgo '!$A$3:$H$2025,4,FALSE),0)</f>
        <v>0</v>
      </c>
      <c r="E610" s="3">
        <f>IFERROR(VLOOKUP($A610,'Perfil de Riesgo '!$A$3:$H$2025,5,FALSE),0)</f>
        <v>0</v>
      </c>
      <c r="F610" s="3">
        <f>IFERROR(VLOOKUP($A610,'Perfil de Riesgo '!$A$3:$H$2025,6,FALSE),0)</f>
        <v>0</v>
      </c>
      <c r="G610" s="3">
        <f>IFERROR(VLOOKUP($A610,'Perfil de Riesgo '!$A$3:$H$2025,7,FALSE),0)</f>
        <v>0</v>
      </c>
      <c r="H610" s="3">
        <f>IFERROR(VLOOKUP($A610,'Perfil de Riesgo '!$A$3:$H$2025,8,FALSE),0)</f>
        <v>0</v>
      </c>
    </row>
    <row r="611" spans="1:8" hidden="1" x14ac:dyDescent="0.25">
      <c r="A611" s="5">
        <v>162505</v>
      </c>
      <c r="B611" s="4" t="s">
        <v>1148</v>
      </c>
      <c r="C611" s="3">
        <f>IFERROR(VLOOKUP($A611,'Perfil de Riesgo '!$A$3:$H$2025,3,FALSE),0)</f>
        <v>0</v>
      </c>
      <c r="D611" s="3">
        <f>IFERROR(VLOOKUP($A611,'Perfil de Riesgo '!$A$3:$H$2025,4,FALSE),0)</f>
        <v>0</v>
      </c>
      <c r="E611" s="3">
        <f>IFERROR(VLOOKUP($A611,'Perfil de Riesgo '!$A$3:$H$2025,5,FALSE),0)</f>
        <v>0</v>
      </c>
      <c r="F611" s="3">
        <f>IFERROR(VLOOKUP($A611,'Perfil de Riesgo '!$A$3:$H$2025,6,FALSE),0)</f>
        <v>0</v>
      </c>
      <c r="G611" s="3">
        <f>IFERROR(VLOOKUP($A611,'Perfil de Riesgo '!$A$3:$H$2025,7,FALSE),0)</f>
        <v>0</v>
      </c>
      <c r="H611" s="3">
        <f>IFERROR(VLOOKUP($A611,'Perfil de Riesgo '!$A$3:$H$2025,8,FALSE),0)</f>
        <v>0</v>
      </c>
    </row>
    <row r="612" spans="1:8" hidden="1" x14ac:dyDescent="0.25">
      <c r="A612" s="5">
        <v>162510</v>
      </c>
      <c r="B612" s="4" t="s">
        <v>1147</v>
      </c>
      <c r="C612" s="3">
        <f>IFERROR(VLOOKUP($A612,'Perfil de Riesgo '!$A$3:$H$2025,3,FALSE),0)</f>
        <v>0</v>
      </c>
      <c r="D612" s="3">
        <f>IFERROR(VLOOKUP($A612,'Perfil de Riesgo '!$A$3:$H$2025,4,FALSE),0)</f>
        <v>0</v>
      </c>
      <c r="E612" s="3">
        <f>IFERROR(VLOOKUP($A612,'Perfil de Riesgo '!$A$3:$H$2025,5,FALSE),0)</f>
        <v>0</v>
      </c>
      <c r="F612" s="3">
        <f>IFERROR(VLOOKUP($A612,'Perfil de Riesgo '!$A$3:$H$2025,6,FALSE),0)</f>
        <v>0</v>
      </c>
      <c r="G612" s="3">
        <f>IFERROR(VLOOKUP($A612,'Perfil de Riesgo '!$A$3:$H$2025,7,FALSE),0)</f>
        <v>0</v>
      </c>
      <c r="H612" s="3">
        <f>IFERROR(VLOOKUP($A612,'Perfil de Riesgo '!$A$3:$H$2025,8,FALSE),0)</f>
        <v>0</v>
      </c>
    </row>
    <row r="613" spans="1:8" hidden="1" x14ac:dyDescent="0.25">
      <c r="A613" s="5">
        <v>162515</v>
      </c>
      <c r="B613" s="4" t="s">
        <v>1146</v>
      </c>
      <c r="C613" s="3">
        <f>IFERROR(VLOOKUP($A613,'Perfil de Riesgo '!$A$3:$H$2025,3,FALSE),0)</f>
        <v>0</v>
      </c>
      <c r="D613" s="3">
        <f>IFERROR(VLOOKUP($A613,'Perfil de Riesgo '!$A$3:$H$2025,4,FALSE),0)</f>
        <v>0</v>
      </c>
      <c r="E613" s="3">
        <f>IFERROR(VLOOKUP($A613,'Perfil de Riesgo '!$A$3:$H$2025,5,FALSE),0)</f>
        <v>0</v>
      </c>
      <c r="F613" s="3">
        <f>IFERROR(VLOOKUP($A613,'Perfil de Riesgo '!$A$3:$H$2025,6,FALSE),0)</f>
        <v>0</v>
      </c>
      <c r="G613" s="3">
        <f>IFERROR(VLOOKUP($A613,'Perfil de Riesgo '!$A$3:$H$2025,7,FALSE),0)</f>
        <v>0</v>
      </c>
      <c r="H613" s="3">
        <f>IFERROR(VLOOKUP($A613,'Perfil de Riesgo '!$A$3:$H$2025,8,FALSE),0)</f>
        <v>0</v>
      </c>
    </row>
    <row r="614" spans="1:8" hidden="1" x14ac:dyDescent="0.25">
      <c r="A614" s="5">
        <v>162595</v>
      </c>
      <c r="B614" s="4" t="s">
        <v>1010</v>
      </c>
      <c r="C614" s="3">
        <f>IFERROR(VLOOKUP($A614,'Perfil de Riesgo '!$A$3:$H$2025,3,FALSE),0)</f>
        <v>0</v>
      </c>
      <c r="D614" s="3">
        <f>IFERROR(VLOOKUP($A614,'Perfil de Riesgo '!$A$3:$H$2025,4,FALSE),0)</f>
        <v>0</v>
      </c>
      <c r="E614" s="3">
        <f>IFERROR(VLOOKUP($A614,'Perfil de Riesgo '!$A$3:$H$2025,5,FALSE),0)</f>
        <v>0</v>
      </c>
      <c r="F614" s="3">
        <f>IFERROR(VLOOKUP($A614,'Perfil de Riesgo '!$A$3:$H$2025,6,FALSE),0)</f>
        <v>0</v>
      </c>
      <c r="G614" s="3">
        <f>IFERROR(VLOOKUP($A614,'Perfil de Riesgo '!$A$3:$H$2025,7,FALSE),0)</f>
        <v>0</v>
      </c>
      <c r="H614" s="3">
        <f>IFERROR(VLOOKUP($A614,'Perfil de Riesgo '!$A$3:$H$2025,8,FALSE),0)</f>
        <v>0</v>
      </c>
    </row>
    <row r="615" spans="1:8" hidden="1" x14ac:dyDescent="0.25">
      <c r="A615" s="5">
        <v>162599</v>
      </c>
      <c r="B615" s="4" t="s">
        <v>1145</v>
      </c>
      <c r="C615" s="3">
        <f>IFERROR(VLOOKUP($A615,'Perfil de Riesgo '!$A$3:$H$2025,3,FALSE),0)</f>
        <v>0</v>
      </c>
      <c r="D615" s="3">
        <f>IFERROR(VLOOKUP($A615,'Perfil de Riesgo '!$A$3:$H$2025,4,FALSE),0)</f>
        <v>0</v>
      </c>
      <c r="E615" s="3">
        <f>IFERROR(VLOOKUP($A615,'Perfil de Riesgo '!$A$3:$H$2025,5,FALSE),0)</f>
        <v>0</v>
      </c>
      <c r="F615" s="3">
        <f>IFERROR(VLOOKUP($A615,'Perfil de Riesgo '!$A$3:$H$2025,6,FALSE),0)</f>
        <v>0</v>
      </c>
      <c r="G615" s="3">
        <f>IFERROR(VLOOKUP($A615,'Perfil de Riesgo '!$A$3:$H$2025,7,FALSE),0)</f>
        <v>0</v>
      </c>
      <c r="H615" s="3">
        <f>IFERROR(VLOOKUP($A615,'Perfil de Riesgo '!$A$3:$H$2025,8,FALSE),0)</f>
        <v>0</v>
      </c>
    </row>
    <row r="616" spans="1:8" hidden="1" x14ac:dyDescent="0.25">
      <c r="A616" s="5">
        <v>163000</v>
      </c>
      <c r="B616" s="4" t="s">
        <v>1144</v>
      </c>
      <c r="C616" s="3">
        <f>IFERROR(VLOOKUP($A616,'Perfil de Riesgo '!$A$3:$H$2025,3,FALSE),0)</f>
        <v>0</v>
      </c>
      <c r="D616" s="3">
        <f>IFERROR(VLOOKUP($A616,'Perfil de Riesgo '!$A$3:$H$2025,4,FALSE),0)</f>
        <v>229071.2</v>
      </c>
      <c r="E616" s="3">
        <f>IFERROR(VLOOKUP($A616,'Perfil de Riesgo '!$A$3:$H$2025,5,FALSE),0)</f>
        <v>1429</v>
      </c>
      <c r="F616" s="3">
        <f>IFERROR(VLOOKUP($A616,'Perfil de Riesgo '!$A$3:$H$2025,6,FALSE),0)</f>
        <v>157950</v>
      </c>
      <c r="G616" s="3">
        <f>IFERROR(VLOOKUP($A616,'Perfil de Riesgo '!$A$3:$H$2025,7,FALSE),0)</f>
        <v>0</v>
      </c>
      <c r="H616" s="3">
        <f>IFERROR(VLOOKUP($A616,'Perfil de Riesgo '!$A$3:$H$2025,8,FALSE),0)</f>
        <v>0</v>
      </c>
    </row>
    <row r="617" spans="1:8" hidden="1" x14ac:dyDescent="0.25">
      <c r="A617" s="5">
        <v>163010</v>
      </c>
      <c r="B617" s="4" t="s">
        <v>1143</v>
      </c>
      <c r="C617" s="3">
        <f>IFERROR(VLOOKUP($A617,'Perfil de Riesgo '!$A$3:$H$2025,3,FALSE),0)</f>
        <v>0</v>
      </c>
      <c r="D617" s="3">
        <f>IFERROR(VLOOKUP($A617,'Perfil de Riesgo '!$A$3:$H$2025,4,FALSE),0)</f>
        <v>0</v>
      </c>
      <c r="E617" s="3">
        <f>IFERROR(VLOOKUP($A617,'Perfil de Riesgo '!$A$3:$H$2025,5,FALSE),0)</f>
        <v>0</v>
      </c>
      <c r="F617" s="3">
        <f>IFERROR(VLOOKUP($A617,'Perfil de Riesgo '!$A$3:$H$2025,6,FALSE),0)</f>
        <v>0</v>
      </c>
      <c r="G617" s="3">
        <f>IFERROR(VLOOKUP($A617,'Perfil de Riesgo '!$A$3:$H$2025,7,FALSE),0)</f>
        <v>0</v>
      </c>
      <c r="H617" s="3">
        <f>IFERROR(VLOOKUP($A617,'Perfil de Riesgo '!$A$3:$H$2025,8,FALSE),0)</f>
        <v>0</v>
      </c>
    </row>
    <row r="618" spans="1:8" hidden="1" x14ac:dyDescent="0.25">
      <c r="A618" s="5">
        <v>163020</v>
      </c>
      <c r="B618" s="4" t="s">
        <v>986</v>
      </c>
      <c r="C618" s="3">
        <f>IFERROR(VLOOKUP($A618,'Perfil de Riesgo '!$A$3:$H$2025,3,FALSE),0)</f>
        <v>0</v>
      </c>
      <c r="D618" s="3">
        <f>IFERROR(VLOOKUP($A618,'Perfil de Riesgo '!$A$3:$H$2025,4,FALSE),0)</f>
        <v>0</v>
      </c>
      <c r="E618" s="3">
        <f>IFERROR(VLOOKUP($A618,'Perfil de Riesgo '!$A$3:$H$2025,5,FALSE),0)</f>
        <v>0</v>
      </c>
      <c r="F618" s="3">
        <f>IFERROR(VLOOKUP($A618,'Perfil de Riesgo '!$A$3:$H$2025,6,FALSE),0)</f>
        <v>0</v>
      </c>
      <c r="G618" s="3">
        <f>IFERROR(VLOOKUP($A618,'Perfil de Riesgo '!$A$3:$H$2025,7,FALSE),0)</f>
        <v>0</v>
      </c>
      <c r="H618" s="3">
        <f>IFERROR(VLOOKUP($A618,'Perfil de Riesgo '!$A$3:$H$2025,8,FALSE),0)</f>
        <v>0</v>
      </c>
    </row>
    <row r="619" spans="1:8" hidden="1" x14ac:dyDescent="0.25">
      <c r="A619" s="5">
        <v>163095</v>
      </c>
      <c r="B619" s="4" t="s">
        <v>213</v>
      </c>
      <c r="C619" s="3">
        <f>IFERROR(VLOOKUP($A619,'Perfil de Riesgo '!$A$3:$H$2025,3,FALSE),0)</f>
        <v>0</v>
      </c>
      <c r="D619" s="3">
        <f>IFERROR(VLOOKUP($A619,'Perfil de Riesgo '!$A$3:$H$2025,4,FALSE),0)</f>
        <v>229071.2</v>
      </c>
      <c r="E619" s="3">
        <f>IFERROR(VLOOKUP($A619,'Perfil de Riesgo '!$A$3:$H$2025,5,FALSE),0)</f>
        <v>1429</v>
      </c>
      <c r="F619" s="3">
        <f>IFERROR(VLOOKUP($A619,'Perfil de Riesgo '!$A$3:$H$2025,6,FALSE),0)</f>
        <v>157950</v>
      </c>
      <c r="G619" s="3">
        <f>IFERROR(VLOOKUP($A619,'Perfil de Riesgo '!$A$3:$H$2025,7,FALSE),0)</f>
        <v>0</v>
      </c>
      <c r="H619" s="3">
        <f>IFERROR(VLOOKUP($A619,'Perfil de Riesgo '!$A$3:$H$2025,8,FALSE),0)</f>
        <v>0</v>
      </c>
    </row>
    <row r="620" spans="1:8" hidden="1" x14ac:dyDescent="0.25">
      <c r="A620" s="5">
        <v>163099</v>
      </c>
      <c r="B620" s="4" t="s">
        <v>1142</v>
      </c>
      <c r="C620" s="3">
        <f>IFERROR(VLOOKUP($A620,'Perfil de Riesgo '!$A$3:$H$2025,3,FALSE),0)</f>
        <v>0</v>
      </c>
      <c r="D620" s="3">
        <f>IFERROR(VLOOKUP($A620,'Perfil de Riesgo '!$A$3:$H$2025,4,FALSE),0)</f>
        <v>0</v>
      </c>
      <c r="E620" s="3">
        <f>IFERROR(VLOOKUP($A620,'Perfil de Riesgo '!$A$3:$H$2025,5,FALSE),0)</f>
        <v>0</v>
      </c>
      <c r="F620" s="3">
        <f>IFERROR(VLOOKUP($A620,'Perfil de Riesgo '!$A$3:$H$2025,6,FALSE),0)</f>
        <v>0</v>
      </c>
      <c r="G620" s="3">
        <f>IFERROR(VLOOKUP($A620,'Perfil de Riesgo '!$A$3:$H$2025,7,FALSE),0)</f>
        <v>0</v>
      </c>
      <c r="H620" s="3">
        <f>IFERROR(VLOOKUP($A620,'Perfil de Riesgo '!$A$3:$H$2025,8,FALSE),0)</f>
        <v>0</v>
      </c>
    </row>
    <row r="621" spans="1:8" hidden="1" x14ac:dyDescent="0.25">
      <c r="A621" s="5">
        <v>163500</v>
      </c>
      <c r="B621" s="4" t="s">
        <v>904</v>
      </c>
      <c r="C621" s="3">
        <f>IFERROR(VLOOKUP($A621,'Perfil de Riesgo '!$A$3:$H$2025,3,FALSE),0)</f>
        <v>0</v>
      </c>
      <c r="D621" s="3">
        <f>IFERROR(VLOOKUP($A621,'Perfil de Riesgo '!$A$3:$H$2025,4,FALSE),0)</f>
        <v>0</v>
      </c>
      <c r="E621" s="3">
        <f>IFERROR(VLOOKUP($A621,'Perfil de Riesgo '!$A$3:$H$2025,5,FALSE),0)</f>
        <v>0</v>
      </c>
      <c r="F621" s="3">
        <f>IFERROR(VLOOKUP($A621,'Perfil de Riesgo '!$A$3:$H$2025,6,FALSE),0)</f>
        <v>0</v>
      </c>
      <c r="G621" s="3">
        <f>IFERROR(VLOOKUP($A621,'Perfil de Riesgo '!$A$3:$H$2025,7,FALSE),0)</f>
        <v>0</v>
      </c>
      <c r="H621" s="3">
        <f>IFERROR(VLOOKUP($A621,'Perfil de Riesgo '!$A$3:$H$2025,8,FALSE),0)</f>
        <v>0</v>
      </c>
    </row>
    <row r="622" spans="1:8" hidden="1" x14ac:dyDescent="0.25">
      <c r="A622" s="5">
        <v>163505</v>
      </c>
      <c r="B622" s="4" t="s">
        <v>1141</v>
      </c>
      <c r="C622" s="3">
        <f>IFERROR(VLOOKUP($A622,'Perfil de Riesgo '!$A$3:$H$2025,3,FALSE),0)</f>
        <v>0</v>
      </c>
      <c r="D622" s="3">
        <f>IFERROR(VLOOKUP($A622,'Perfil de Riesgo '!$A$3:$H$2025,4,FALSE),0)</f>
        <v>0</v>
      </c>
      <c r="E622" s="3">
        <f>IFERROR(VLOOKUP($A622,'Perfil de Riesgo '!$A$3:$H$2025,5,FALSE),0)</f>
        <v>0</v>
      </c>
      <c r="F622" s="3">
        <f>IFERROR(VLOOKUP($A622,'Perfil de Riesgo '!$A$3:$H$2025,6,FALSE),0)</f>
        <v>0</v>
      </c>
      <c r="G622" s="3">
        <f>IFERROR(VLOOKUP($A622,'Perfil de Riesgo '!$A$3:$H$2025,7,FALSE),0)</f>
        <v>0</v>
      </c>
      <c r="H622" s="3">
        <f>IFERROR(VLOOKUP($A622,'Perfil de Riesgo '!$A$3:$H$2025,8,FALSE),0)</f>
        <v>0</v>
      </c>
    </row>
    <row r="623" spans="1:8" hidden="1" x14ac:dyDescent="0.25">
      <c r="A623" s="5">
        <v>163510</v>
      </c>
      <c r="B623" s="4" t="s">
        <v>1140</v>
      </c>
      <c r="C623" s="3">
        <f>IFERROR(VLOOKUP($A623,'Perfil de Riesgo '!$A$3:$H$2025,3,FALSE),0)</f>
        <v>0</v>
      </c>
      <c r="D623" s="3">
        <f>IFERROR(VLOOKUP($A623,'Perfil de Riesgo '!$A$3:$H$2025,4,FALSE),0)</f>
        <v>0</v>
      </c>
      <c r="E623" s="3">
        <f>IFERROR(VLOOKUP($A623,'Perfil de Riesgo '!$A$3:$H$2025,5,FALSE),0)</f>
        <v>0</v>
      </c>
      <c r="F623" s="3">
        <f>IFERROR(VLOOKUP($A623,'Perfil de Riesgo '!$A$3:$H$2025,6,FALSE),0)</f>
        <v>0</v>
      </c>
      <c r="G623" s="3">
        <f>IFERROR(VLOOKUP($A623,'Perfil de Riesgo '!$A$3:$H$2025,7,FALSE),0)</f>
        <v>0</v>
      </c>
      <c r="H623" s="3">
        <f>IFERROR(VLOOKUP($A623,'Perfil de Riesgo '!$A$3:$H$2025,8,FALSE),0)</f>
        <v>0</v>
      </c>
    </row>
    <row r="624" spans="1:8" hidden="1" x14ac:dyDescent="0.25">
      <c r="A624" s="5">
        <v>163515</v>
      </c>
      <c r="B624" s="4" t="s">
        <v>1139</v>
      </c>
      <c r="C624" s="3">
        <f>IFERROR(VLOOKUP($A624,'Perfil de Riesgo '!$A$3:$H$2025,3,FALSE),0)</f>
        <v>0</v>
      </c>
      <c r="D624" s="3">
        <f>IFERROR(VLOOKUP($A624,'Perfil de Riesgo '!$A$3:$H$2025,4,FALSE),0)</f>
        <v>0</v>
      </c>
      <c r="E624" s="3">
        <f>IFERROR(VLOOKUP($A624,'Perfil de Riesgo '!$A$3:$H$2025,5,FALSE),0)</f>
        <v>0</v>
      </c>
      <c r="F624" s="3">
        <f>IFERROR(VLOOKUP($A624,'Perfil de Riesgo '!$A$3:$H$2025,6,FALSE),0)</f>
        <v>0</v>
      </c>
      <c r="G624" s="3">
        <f>IFERROR(VLOOKUP($A624,'Perfil de Riesgo '!$A$3:$H$2025,7,FALSE),0)</f>
        <v>0</v>
      </c>
      <c r="H624" s="3">
        <f>IFERROR(VLOOKUP($A624,'Perfil de Riesgo '!$A$3:$H$2025,8,FALSE),0)</f>
        <v>0</v>
      </c>
    </row>
    <row r="625" spans="1:8" hidden="1" x14ac:dyDescent="0.25">
      <c r="A625" s="5">
        <v>163599</v>
      </c>
      <c r="B625" s="4" t="s">
        <v>1138</v>
      </c>
      <c r="C625" s="3">
        <f>IFERROR(VLOOKUP($A625,'Perfil de Riesgo '!$A$3:$H$2025,3,FALSE),0)</f>
        <v>0</v>
      </c>
      <c r="D625" s="3">
        <f>IFERROR(VLOOKUP($A625,'Perfil de Riesgo '!$A$3:$H$2025,4,FALSE),0)</f>
        <v>0</v>
      </c>
      <c r="E625" s="3">
        <f>IFERROR(VLOOKUP($A625,'Perfil de Riesgo '!$A$3:$H$2025,5,FALSE),0)</f>
        <v>0</v>
      </c>
      <c r="F625" s="3">
        <f>IFERROR(VLOOKUP($A625,'Perfil de Riesgo '!$A$3:$H$2025,6,FALSE),0)</f>
        <v>0</v>
      </c>
      <c r="G625" s="3">
        <f>IFERROR(VLOOKUP($A625,'Perfil de Riesgo '!$A$3:$H$2025,7,FALSE),0)</f>
        <v>0</v>
      </c>
      <c r="H625" s="3">
        <f>IFERROR(VLOOKUP($A625,'Perfil de Riesgo '!$A$3:$H$2025,8,FALSE),0)</f>
        <v>0</v>
      </c>
    </row>
    <row r="626" spans="1:8" hidden="1" x14ac:dyDescent="0.25">
      <c r="A626" s="5">
        <v>164000</v>
      </c>
      <c r="B626" s="4" t="s">
        <v>1137</v>
      </c>
      <c r="C626" s="3">
        <f>IFERROR(VLOOKUP($A626,'Perfil de Riesgo '!$A$3:$H$2025,3,FALSE),0)</f>
        <v>0</v>
      </c>
      <c r="D626" s="3">
        <f>IFERROR(VLOOKUP($A626,'Perfil de Riesgo '!$A$3:$H$2025,4,FALSE),0)</f>
        <v>0</v>
      </c>
      <c r="E626" s="3">
        <f>IFERROR(VLOOKUP($A626,'Perfil de Riesgo '!$A$3:$H$2025,5,FALSE),0)</f>
        <v>0</v>
      </c>
      <c r="F626" s="3">
        <f>IFERROR(VLOOKUP($A626,'Perfil de Riesgo '!$A$3:$H$2025,6,FALSE),0)</f>
        <v>0</v>
      </c>
      <c r="G626" s="3">
        <f>IFERROR(VLOOKUP($A626,'Perfil de Riesgo '!$A$3:$H$2025,7,FALSE),0)</f>
        <v>0</v>
      </c>
      <c r="H626" s="3">
        <f>IFERROR(VLOOKUP($A626,'Perfil de Riesgo '!$A$3:$H$2025,8,FALSE),0)</f>
        <v>0</v>
      </c>
    </row>
    <row r="627" spans="1:8" hidden="1" x14ac:dyDescent="0.25">
      <c r="A627" s="5">
        <v>164005</v>
      </c>
      <c r="B627" s="4" t="s">
        <v>950</v>
      </c>
      <c r="C627" s="3">
        <f>IFERROR(VLOOKUP($A627,'Perfil de Riesgo '!$A$3:$H$2025,3,FALSE),0)</f>
        <v>0</v>
      </c>
      <c r="D627" s="3">
        <f>IFERROR(VLOOKUP($A627,'Perfil de Riesgo '!$A$3:$H$2025,4,FALSE),0)</f>
        <v>0</v>
      </c>
      <c r="E627" s="3">
        <f>IFERROR(VLOOKUP($A627,'Perfil de Riesgo '!$A$3:$H$2025,5,FALSE),0)</f>
        <v>0</v>
      </c>
      <c r="F627" s="3">
        <f>IFERROR(VLOOKUP($A627,'Perfil de Riesgo '!$A$3:$H$2025,6,FALSE),0)</f>
        <v>0</v>
      </c>
      <c r="G627" s="3">
        <f>IFERROR(VLOOKUP($A627,'Perfil de Riesgo '!$A$3:$H$2025,7,FALSE),0)</f>
        <v>0</v>
      </c>
      <c r="H627" s="3">
        <f>IFERROR(VLOOKUP($A627,'Perfil de Riesgo '!$A$3:$H$2025,8,FALSE),0)</f>
        <v>0</v>
      </c>
    </row>
    <row r="628" spans="1:8" hidden="1" x14ac:dyDescent="0.25">
      <c r="A628" s="5">
        <v>164010</v>
      </c>
      <c r="B628" s="4" t="s">
        <v>1136</v>
      </c>
      <c r="C628" s="3">
        <f>IFERROR(VLOOKUP($A628,'Perfil de Riesgo '!$A$3:$H$2025,3,FALSE),0)</f>
        <v>0</v>
      </c>
      <c r="D628" s="3">
        <f>IFERROR(VLOOKUP($A628,'Perfil de Riesgo '!$A$3:$H$2025,4,FALSE),0)</f>
        <v>0</v>
      </c>
      <c r="E628" s="3">
        <f>IFERROR(VLOOKUP($A628,'Perfil de Riesgo '!$A$3:$H$2025,5,FALSE),0)</f>
        <v>0</v>
      </c>
      <c r="F628" s="3">
        <f>IFERROR(VLOOKUP($A628,'Perfil de Riesgo '!$A$3:$H$2025,6,FALSE),0)</f>
        <v>0</v>
      </c>
      <c r="G628" s="3">
        <f>IFERROR(VLOOKUP($A628,'Perfil de Riesgo '!$A$3:$H$2025,7,FALSE),0)</f>
        <v>0</v>
      </c>
      <c r="H628" s="3">
        <f>IFERROR(VLOOKUP($A628,'Perfil de Riesgo '!$A$3:$H$2025,8,FALSE),0)</f>
        <v>0</v>
      </c>
    </row>
    <row r="629" spans="1:8" hidden="1" x14ac:dyDescent="0.25">
      <c r="A629" s="5">
        <v>164015</v>
      </c>
      <c r="B629" s="4" t="s">
        <v>1135</v>
      </c>
      <c r="C629" s="3">
        <f>IFERROR(VLOOKUP($A629,'Perfil de Riesgo '!$A$3:$H$2025,3,FALSE),0)</f>
        <v>0</v>
      </c>
      <c r="D629" s="3">
        <f>IFERROR(VLOOKUP($A629,'Perfil de Riesgo '!$A$3:$H$2025,4,FALSE),0)</f>
        <v>0</v>
      </c>
      <c r="E629" s="3">
        <f>IFERROR(VLOOKUP($A629,'Perfil de Riesgo '!$A$3:$H$2025,5,FALSE),0)</f>
        <v>0</v>
      </c>
      <c r="F629" s="3">
        <f>IFERROR(VLOOKUP($A629,'Perfil de Riesgo '!$A$3:$H$2025,6,FALSE),0)</f>
        <v>0</v>
      </c>
      <c r="G629" s="3">
        <f>IFERROR(VLOOKUP($A629,'Perfil de Riesgo '!$A$3:$H$2025,7,FALSE),0)</f>
        <v>0</v>
      </c>
      <c r="H629" s="3">
        <f>IFERROR(VLOOKUP($A629,'Perfil de Riesgo '!$A$3:$H$2025,8,FALSE),0)</f>
        <v>0</v>
      </c>
    </row>
    <row r="630" spans="1:8" hidden="1" x14ac:dyDescent="0.25">
      <c r="A630" s="5">
        <v>164020</v>
      </c>
      <c r="B630" s="4" t="s">
        <v>1134</v>
      </c>
      <c r="C630" s="3">
        <f>IFERROR(VLOOKUP($A630,'Perfil de Riesgo '!$A$3:$H$2025,3,FALSE),0)</f>
        <v>0</v>
      </c>
      <c r="D630" s="3">
        <f>IFERROR(VLOOKUP($A630,'Perfil de Riesgo '!$A$3:$H$2025,4,FALSE),0)</f>
        <v>0</v>
      </c>
      <c r="E630" s="3">
        <f>IFERROR(VLOOKUP($A630,'Perfil de Riesgo '!$A$3:$H$2025,5,FALSE),0)</f>
        <v>0</v>
      </c>
      <c r="F630" s="3">
        <f>IFERROR(VLOOKUP($A630,'Perfil de Riesgo '!$A$3:$H$2025,6,FALSE),0)</f>
        <v>0</v>
      </c>
      <c r="G630" s="3">
        <f>IFERROR(VLOOKUP($A630,'Perfil de Riesgo '!$A$3:$H$2025,7,FALSE),0)</f>
        <v>0</v>
      </c>
      <c r="H630" s="3">
        <f>IFERROR(VLOOKUP($A630,'Perfil de Riesgo '!$A$3:$H$2025,8,FALSE),0)</f>
        <v>0</v>
      </c>
    </row>
    <row r="631" spans="1:8" hidden="1" x14ac:dyDescent="0.25">
      <c r="A631" s="5">
        <v>164025</v>
      </c>
      <c r="B631" s="4" t="s">
        <v>1133</v>
      </c>
      <c r="C631" s="3">
        <f>IFERROR(VLOOKUP($A631,'Perfil de Riesgo '!$A$3:$H$2025,3,FALSE),0)</f>
        <v>0</v>
      </c>
      <c r="D631" s="3">
        <f>IFERROR(VLOOKUP($A631,'Perfil de Riesgo '!$A$3:$H$2025,4,FALSE),0)</f>
        <v>0</v>
      </c>
      <c r="E631" s="3">
        <f>IFERROR(VLOOKUP($A631,'Perfil de Riesgo '!$A$3:$H$2025,5,FALSE),0)</f>
        <v>0</v>
      </c>
      <c r="F631" s="3">
        <f>IFERROR(VLOOKUP($A631,'Perfil de Riesgo '!$A$3:$H$2025,6,FALSE),0)</f>
        <v>0</v>
      </c>
      <c r="G631" s="3">
        <f>IFERROR(VLOOKUP($A631,'Perfil de Riesgo '!$A$3:$H$2025,7,FALSE),0)</f>
        <v>0</v>
      </c>
      <c r="H631" s="3">
        <f>IFERROR(VLOOKUP($A631,'Perfil de Riesgo '!$A$3:$H$2025,8,FALSE),0)</f>
        <v>0</v>
      </c>
    </row>
    <row r="632" spans="1:8" hidden="1" x14ac:dyDescent="0.25">
      <c r="A632" s="5">
        <v>164030</v>
      </c>
      <c r="B632" s="4" t="s">
        <v>1132</v>
      </c>
      <c r="C632" s="3">
        <f>IFERROR(VLOOKUP($A632,'Perfil de Riesgo '!$A$3:$H$2025,3,FALSE),0)</f>
        <v>0</v>
      </c>
      <c r="D632" s="3">
        <f>IFERROR(VLOOKUP($A632,'Perfil de Riesgo '!$A$3:$H$2025,4,FALSE),0)</f>
        <v>0</v>
      </c>
      <c r="E632" s="3">
        <f>IFERROR(VLOOKUP($A632,'Perfil de Riesgo '!$A$3:$H$2025,5,FALSE),0)</f>
        <v>0</v>
      </c>
      <c r="F632" s="3">
        <f>IFERROR(VLOOKUP($A632,'Perfil de Riesgo '!$A$3:$H$2025,6,FALSE),0)</f>
        <v>0</v>
      </c>
      <c r="G632" s="3">
        <f>IFERROR(VLOOKUP($A632,'Perfil de Riesgo '!$A$3:$H$2025,7,FALSE),0)</f>
        <v>0</v>
      </c>
      <c r="H632" s="3">
        <f>IFERROR(VLOOKUP($A632,'Perfil de Riesgo '!$A$3:$H$2025,8,FALSE),0)</f>
        <v>0</v>
      </c>
    </row>
    <row r="633" spans="1:8" hidden="1" x14ac:dyDescent="0.25">
      <c r="A633" s="5">
        <v>164035</v>
      </c>
      <c r="B633" s="4" t="s">
        <v>1131</v>
      </c>
      <c r="C633" s="3">
        <f>IFERROR(VLOOKUP($A633,'Perfil de Riesgo '!$A$3:$H$2025,3,FALSE),0)</f>
        <v>0</v>
      </c>
      <c r="D633" s="3">
        <f>IFERROR(VLOOKUP($A633,'Perfil de Riesgo '!$A$3:$H$2025,4,FALSE),0)</f>
        <v>0</v>
      </c>
      <c r="E633" s="3">
        <f>IFERROR(VLOOKUP($A633,'Perfil de Riesgo '!$A$3:$H$2025,5,FALSE),0)</f>
        <v>0</v>
      </c>
      <c r="F633" s="3">
        <f>IFERROR(VLOOKUP($A633,'Perfil de Riesgo '!$A$3:$H$2025,6,FALSE),0)</f>
        <v>0</v>
      </c>
      <c r="G633" s="3">
        <f>IFERROR(VLOOKUP($A633,'Perfil de Riesgo '!$A$3:$H$2025,7,FALSE),0)</f>
        <v>0</v>
      </c>
      <c r="H633" s="3">
        <f>IFERROR(VLOOKUP($A633,'Perfil de Riesgo '!$A$3:$H$2025,8,FALSE),0)</f>
        <v>0</v>
      </c>
    </row>
    <row r="634" spans="1:8" hidden="1" x14ac:dyDescent="0.25">
      <c r="A634" s="5">
        <v>164040</v>
      </c>
      <c r="B634" s="4" t="s">
        <v>1130</v>
      </c>
      <c r="C634" s="3">
        <f>IFERROR(VLOOKUP($A634,'Perfil de Riesgo '!$A$3:$H$2025,3,FALSE),0)</f>
        <v>0</v>
      </c>
      <c r="D634" s="3">
        <f>IFERROR(VLOOKUP($A634,'Perfil de Riesgo '!$A$3:$H$2025,4,FALSE),0)</f>
        <v>0</v>
      </c>
      <c r="E634" s="3">
        <f>IFERROR(VLOOKUP($A634,'Perfil de Riesgo '!$A$3:$H$2025,5,FALSE),0)</f>
        <v>0</v>
      </c>
      <c r="F634" s="3">
        <f>IFERROR(VLOOKUP($A634,'Perfil de Riesgo '!$A$3:$H$2025,6,FALSE),0)</f>
        <v>0</v>
      </c>
      <c r="G634" s="3">
        <f>IFERROR(VLOOKUP($A634,'Perfil de Riesgo '!$A$3:$H$2025,7,FALSE),0)</f>
        <v>0</v>
      </c>
      <c r="H634" s="3">
        <f>IFERROR(VLOOKUP($A634,'Perfil de Riesgo '!$A$3:$H$2025,8,FALSE),0)</f>
        <v>0</v>
      </c>
    </row>
    <row r="635" spans="1:8" hidden="1" x14ac:dyDescent="0.25">
      <c r="A635" s="5">
        <v>164095</v>
      </c>
      <c r="B635" s="4" t="s">
        <v>1129</v>
      </c>
      <c r="C635" s="3">
        <f>IFERROR(VLOOKUP($A635,'Perfil de Riesgo '!$A$3:$H$2025,3,FALSE),0)</f>
        <v>0</v>
      </c>
      <c r="D635" s="3">
        <f>IFERROR(VLOOKUP($A635,'Perfil de Riesgo '!$A$3:$H$2025,4,FALSE),0)</f>
        <v>0</v>
      </c>
      <c r="E635" s="3">
        <f>IFERROR(VLOOKUP($A635,'Perfil de Riesgo '!$A$3:$H$2025,5,FALSE),0)</f>
        <v>0</v>
      </c>
      <c r="F635" s="3">
        <f>IFERROR(VLOOKUP($A635,'Perfil de Riesgo '!$A$3:$H$2025,6,FALSE),0)</f>
        <v>0</v>
      </c>
      <c r="G635" s="3">
        <f>IFERROR(VLOOKUP($A635,'Perfil de Riesgo '!$A$3:$H$2025,7,FALSE),0)</f>
        <v>0</v>
      </c>
      <c r="H635" s="3">
        <f>IFERROR(VLOOKUP($A635,'Perfil de Riesgo '!$A$3:$H$2025,8,FALSE),0)</f>
        <v>0</v>
      </c>
    </row>
    <row r="636" spans="1:8" hidden="1" x14ac:dyDescent="0.25">
      <c r="A636" s="5">
        <v>164099</v>
      </c>
      <c r="B636" s="4" t="s">
        <v>1128</v>
      </c>
      <c r="C636" s="3">
        <f>IFERROR(VLOOKUP($A636,'Perfil de Riesgo '!$A$3:$H$2025,3,FALSE),0)</f>
        <v>0</v>
      </c>
      <c r="D636" s="3">
        <f>IFERROR(VLOOKUP($A636,'Perfil de Riesgo '!$A$3:$H$2025,4,FALSE),0)</f>
        <v>0</v>
      </c>
      <c r="E636" s="3">
        <f>IFERROR(VLOOKUP($A636,'Perfil de Riesgo '!$A$3:$H$2025,5,FALSE),0)</f>
        <v>0</v>
      </c>
      <c r="F636" s="3">
        <f>IFERROR(VLOOKUP($A636,'Perfil de Riesgo '!$A$3:$H$2025,6,FALSE),0)</f>
        <v>0</v>
      </c>
      <c r="G636" s="3">
        <f>IFERROR(VLOOKUP($A636,'Perfil de Riesgo '!$A$3:$H$2025,7,FALSE),0)</f>
        <v>0</v>
      </c>
      <c r="H636" s="3">
        <f>IFERROR(VLOOKUP($A636,'Perfil de Riesgo '!$A$3:$H$2025,8,FALSE),0)</f>
        <v>0</v>
      </c>
    </row>
    <row r="637" spans="1:8" x14ac:dyDescent="0.25">
      <c r="A637" s="5">
        <v>165000</v>
      </c>
      <c r="B637" s="4" t="s">
        <v>1127</v>
      </c>
      <c r="C637" s="3">
        <f>IFERROR(VLOOKUP($A637,'Perfil de Riesgo '!$A$3:$H$2025,3,FALSE),0)</f>
        <v>163125827</v>
      </c>
      <c r="D637" s="3">
        <f>IFERROR(VLOOKUP($A637,'Perfil de Riesgo '!$A$3:$H$2025,4,FALSE),0)</f>
        <v>629860856</v>
      </c>
      <c r="E637" s="3">
        <f>IFERROR(VLOOKUP($A637,'Perfil de Riesgo '!$A$3:$H$2025,5,FALSE),0)</f>
        <v>722719503</v>
      </c>
      <c r="F637" s="3">
        <f>IFERROR(VLOOKUP($A637,'Perfil de Riesgo '!$A$3:$H$2025,6,FALSE),0)</f>
        <v>718850022</v>
      </c>
      <c r="G637" s="3">
        <f>IFERROR(VLOOKUP($A637,'Perfil de Riesgo '!$A$3:$H$2025,7,FALSE),0)</f>
        <v>370117103</v>
      </c>
      <c r="H637" s="3">
        <f>IFERROR(VLOOKUP($A637,'Perfil de Riesgo '!$A$3:$H$2025,8,FALSE),0)</f>
        <v>844825310</v>
      </c>
    </row>
    <row r="638" spans="1:8" x14ac:dyDescent="0.25">
      <c r="A638" s="5">
        <v>165005</v>
      </c>
      <c r="B638" s="4" t="s">
        <v>1126</v>
      </c>
      <c r="C638" s="3">
        <f>IFERROR(VLOOKUP($A638,'Perfil de Riesgo '!$A$3:$H$2025,3,FALSE),0)</f>
        <v>156274514</v>
      </c>
      <c r="D638" s="3">
        <f>IFERROR(VLOOKUP($A638,'Perfil de Riesgo '!$A$3:$H$2025,4,FALSE),0)</f>
        <v>629549935</v>
      </c>
      <c r="E638" s="3">
        <f>IFERROR(VLOOKUP($A638,'Perfil de Riesgo '!$A$3:$H$2025,5,FALSE),0)</f>
        <v>722719503</v>
      </c>
      <c r="F638" s="3">
        <f>IFERROR(VLOOKUP($A638,'Perfil de Riesgo '!$A$3:$H$2025,6,FALSE),0)</f>
        <v>712105041</v>
      </c>
      <c r="G638" s="3">
        <f>IFERROR(VLOOKUP($A638,'Perfil de Riesgo '!$A$3:$H$2025,7,FALSE),0)</f>
        <v>369852158</v>
      </c>
      <c r="H638" s="3">
        <f>IFERROR(VLOOKUP($A638,'Perfil de Riesgo '!$A$3:$H$2025,8,FALSE),0)</f>
        <v>823847623</v>
      </c>
    </row>
    <row r="639" spans="1:8" x14ac:dyDescent="0.25">
      <c r="A639" s="5">
        <v>165010</v>
      </c>
      <c r="B639" s="4" t="s">
        <v>1125</v>
      </c>
      <c r="C639" s="3">
        <f>IFERROR(VLOOKUP($A639,'Perfil de Riesgo '!$A$3:$H$2025,3,FALSE),0)</f>
        <v>7166472</v>
      </c>
      <c r="D639" s="3">
        <f>IFERROR(VLOOKUP($A639,'Perfil de Riesgo '!$A$3:$H$2025,4,FALSE),0)</f>
        <v>7542692</v>
      </c>
      <c r="E639" s="3">
        <f>IFERROR(VLOOKUP($A639,'Perfil de Riesgo '!$A$3:$H$2025,5,FALSE),0)</f>
        <v>0</v>
      </c>
      <c r="F639" s="3">
        <f>IFERROR(VLOOKUP($A639,'Perfil de Riesgo '!$A$3:$H$2025,6,FALSE),0)</f>
        <v>8500395</v>
      </c>
      <c r="G639" s="3">
        <f>IFERROR(VLOOKUP($A639,'Perfil de Riesgo '!$A$3:$H$2025,7,FALSE),0)</f>
        <v>416500</v>
      </c>
      <c r="H639" s="3">
        <f>IFERROR(VLOOKUP($A639,'Perfil de Riesgo '!$A$3:$H$2025,8,FALSE),0)</f>
        <v>21103649</v>
      </c>
    </row>
    <row r="640" spans="1:8" hidden="1" x14ac:dyDescent="0.25">
      <c r="A640" s="5">
        <v>165015</v>
      </c>
      <c r="B640" s="4" t="s">
        <v>1124</v>
      </c>
      <c r="C640" s="3">
        <f>IFERROR(VLOOKUP($A640,'Perfil de Riesgo '!$A$3:$H$2025,3,FALSE),0)</f>
        <v>0</v>
      </c>
      <c r="D640" s="3">
        <f>IFERROR(VLOOKUP($A640,'Perfil de Riesgo '!$A$3:$H$2025,4,FALSE),0)</f>
        <v>0</v>
      </c>
      <c r="E640" s="3">
        <f>IFERROR(VLOOKUP($A640,'Perfil de Riesgo '!$A$3:$H$2025,5,FALSE),0)</f>
        <v>0</v>
      </c>
      <c r="F640" s="3">
        <f>IFERROR(VLOOKUP($A640,'Perfil de Riesgo '!$A$3:$H$2025,6,FALSE),0)</f>
        <v>0</v>
      </c>
      <c r="G640" s="3">
        <f>IFERROR(VLOOKUP($A640,'Perfil de Riesgo '!$A$3:$H$2025,7,FALSE),0)</f>
        <v>0</v>
      </c>
      <c r="H640" s="3">
        <f>IFERROR(VLOOKUP($A640,'Perfil de Riesgo '!$A$3:$H$2025,8,FALSE),0)</f>
        <v>0</v>
      </c>
    </row>
    <row r="641" spans="1:8" hidden="1" x14ac:dyDescent="0.25">
      <c r="A641" s="5">
        <v>165095</v>
      </c>
      <c r="B641" s="4" t="s">
        <v>213</v>
      </c>
      <c r="C641" s="3">
        <f>IFERROR(VLOOKUP($A641,'Perfil de Riesgo '!$A$3:$H$2025,3,FALSE),0)</f>
        <v>0</v>
      </c>
      <c r="D641" s="3">
        <f>IFERROR(VLOOKUP($A641,'Perfil de Riesgo '!$A$3:$H$2025,4,FALSE),0)</f>
        <v>0</v>
      </c>
      <c r="E641" s="3">
        <f>IFERROR(VLOOKUP($A641,'Perfil de Riesgo '!$A$3:$H$2025,5,FALSE),0)</f>
        <v>0</v>
      </c>
      <c r="F641" s="3">
        <f>IFERROR(VLOOKUP($A641,'Perfil de Riesgo '!$A$3:$H$2025,6,FALSE),0)</f>
        <v>0</v>
      </c>
      <c r="G641" s="3">
        <f>IFERROR(VLOOKUP($A641,'Perfil de Riesgo '!$A$3:$H$2025,7,FALSE),0)</f>
        <v>0</v>
      </c>
      <c r="H641" s="3">
        <f>IFERROR(VLOOKUP($A641,'Perfil de Riesgo '!$A$3:$H$2025,8,FALSE),0)</f>
        <v>0</v>
      </c>
    </row>
    <row r="642" spans="1:8" x14ac:dyDescent="0.25">
      <c r="A642" s="5">
        <v>165099</v>
      </c>
      <c r="B642" s="4" t="s">
        <v>1123</v>
      </c>
      <c r="C642" s="3">
        <f>IFERROR(VLOOKUP($A642,'Perfil de Riesgo '!$A$3:$H$2025,3,FALSE),0)</f>
        <v>315159</v>
      </c>
      <c r="D642" s="3">
        <f>IFERROR(VLOOKUP($A642,'Perfil de Riesgo '!$A$3:$H$2025,4,FALSE),0)</f>
        <v>7231771</v>
      </c>
      <c r="E642" s="3">
        <f>IFERROR(VLOOKUP($A642,'Perfil de Riesgo '!$A$3:$H$2025,5,FALSE),0)</f>
        <v>0</v>
      </c>
      <c r="F642" s="3">
        <f>IFERROR(VLOOKUP($A642,'Perfil de Riesgo '!$A$3:$H$2025,6,FALSE),0)</f>
        <v>1755414</v>
      </c>
      <c r="G642" s="3">
        <f>IFERROR(VLOOKUP($A642,'Perfil de Riesgo '!$A$3:$H$2025,7,FALSE),0)</f>
        <v>151555</v>
      </c>
      <c r="H642" s="3">
        <f>IFERROR(VLOOKUP($A642,'Perfil de Riesgo '!$A$3:$H$2025,8,FALSE),0)</f>
        <v>125962</v>
      </c>
    </row>
    <row r="643" spans="1:8" hidden="1" x14ac:dyDescent="0.25">
      <c r="A643" s="5">
        <v>165500</v>
      </c>
      <c r="B643" s="4" t="s">
        <v>1122</v>
      </c>
      <c r="C643" s="3">
        <f>IFERROR(VLOOKUP($A643,'Perfil de Riesgo '!$A$3:$H$2025,3,FALSE),0)</f>
        <v>0</v>
      </c>
      <c r="D643" s="3">
        <f>IFERROR(VLOOKUP($A643,'Perfil de Riesgo '!$A$3:$H$2025,4,FALSE),0)</f>
        <v>0</v>
      </c>
      <c r="E643" s="3">
        <f>IFERROR(VLOOKUP($A643,'Perfil de Riesgo '!$A$3:$H$2025,5,FALSE),0)</f>
        <v>0</v>
      </c>
      <c r="F643" s="3">
        <f>IFERROR(VLOOKUP($A643,'Perfil de Riesgo '!$A$3:$H$2025,6,FALSE),0)</f>
        <v>0</v>
      </c>
      <c r="G643" s="3">
        <f>IFERROR(VLOOKUP($A643,'Perfil de Riesgo '!$A$3:$H$2025,7,FALSE),0)</f>
        <v>0</v>
      </c>
      <c r="H643" s="3">
        <f>IFERROR(VLOOKUP($A643,'Perfil de Riesgo '!$A$3:$H$2025,8,FALSE),0)</f>
        <v>0</v>
      </c>
    </row>
    <row r="644" spans="1:8" hidden="1" x14ac:dyDescent="0.25">
      <c r="A644" s="5">
        <v>165505</v>
      </c>
      <c r="B644" s="4" t="s">
        <v>1121</v>
      </c>
      <c r="C644" s="3">
        <f>IFERROR(VLOOKUP($A644,'Perfil de Riesgo '!$A$3:$H$2025,3,FALSE),0)</f>
        <v>0</v>
      </c>
      <c r="D644" s="3">
        <f>IFERROR(VLOOKUP($A644,'Perfil de Riesgo '!$A$3:$H$2025,4,FALSE),0)</f>
        <v>0</v>
      </c>
      <c r="E644" s="3">
        <f>IFERROR(VLOOKUP($A644,'Perfil de Riesgo '!$A$3:$H$2025,5,FALSE),0)</f>
        <v>0</v>
      </c>
      <c r="F644" s="3">
        <f>IFERROR(VLOOKUP($A644,'Perfil de Riesgo '!$A$3:$H$2025,6,FALSE),0)</f>
        <v>0</v>
      </c>
      <c r="G644" s="3">
        <f>IFERROR(VLOOKUP($A644,'Perfil de Riesgo '!$A$3:$H$2025,7,FALSE),0)</f>
        <v>0</v>
      </c>
      <c r="H644" s="3">
        <f>IFERROR(VLOOKUP($A644,'Perfil de Riesgo '!$A$3:$H$2025,8,FALSE),0)</f>
        <v>0</v>
      </c>
    </row>
    <row r="645" spans="1:8" hidden="1" x14ac:dyDescent="0.25">
      <c r="A645" s="5">
        <v>165510</v>
      </c>
      <c r="B645" s="4" t="s">
        <v>1120</v>
      </c>
      <c r="C645" s="3">
        <f>IFERROR(VLOOKUP($A645,'Perfil de Riesgo '!$A$3:$H$2025,3,FALSE),0)</f>
        <v>0</v>
      </c>
      <c r="D645" s="3">
        <f>IFERROR(VLOOKUP($A645,'Perfil de Riesgo '!$A$3:$H$2025,4,FALSE),0)</f>
        <v>0</v>
      </c>
      <c r="E645" s="3">
        <f>IFERROR(VLOOKUP($A645,'Perfil de Riesgo '!$A$3:$H$2025,5,FALSE),0)</f>
        <v>0</v>
      </c>
      <c r="F645" s="3">
        <f>IFERROR(VLOOKUP($A645,'Perfil de Riesgo '!$A$3:$H$2025,6,FALSE),0)</f>
        <v>0</v>
      </c>
      <c r="G645" s="3">
        <f>IFERROR(VLOOKUP($A645,'Perfil de Riesgo '!$A$3:$H$2025,7,FALSE),0)</f>
        <v>0</v>
      </c>
      <c r="H645" s="3">
        <f>IFERROR(VLOOKUP($A645,'Perfil de Riesgo '!$A$3:$H$2025,8,FALSE),0)</f>
        <v>0</v>
      </c>
    </row>
    <row r="646" spans="1:8" hidden="1" x14ac:dyDescent="0.25">
      <c r="A646" s="5">
        <v>165515</v>
      </c>
      <c r="B646" s="4" t="s">
        <v>1119</v>
      </c>
      <c r="C646" s="3">
        <f>IFERROR(VLOOKUP($A646,'Perfil de Riesgo '!$A$3:$H$2025,3,FALSE),0)</f>
        <v>0</v>
      </c>
      <c r="D646" s="3">
        <f>IFERROR(VLOOKUP($A646,'Perfil de Riesgo '!$A$3:$H$2025,4,FALSE),0)</f>
        <v>0</v>
      </c>
      <c r="E646" s="3">
        <f>IFERROR(VLOOKUP($A646,'Perfil de Riesgo '!$A$3:$H$2025,5,FALSE),0)</f>
        <v>0</v>
      </c>
      <c r="F646" s="3">
        <f>IFERROR(VLOOKUP($A646,'Perfil de Riesgo '!$A$3:$H$2025,6,FALSE),0)</f>
        <v>0</v>
      </c>
      <c r="G646" s="3">
        <f>IFERROR(VLOOKUP($A646,'Perfil de Riesgo '!$A$3:$H$2025,7,FALSE),0)</f>
        <v>0</v>
      </c>
      <c r="H646" s="3">
        <f>IFERROR(VLOOKUP($A646,'Perfil de Riesgo '!$A$3:$H$2025,8,FALSE),0)</f>
        <v>0</v>
      </c>
    </row>
    <row r="647" spans="1:8" hidden="1" x14ac:dyDescent="0.25">
      <c r="A647" s="5">
        <v>165595</v>
      </c>
      <c r="B647" s="4" t="s">
        <v>213</v>
      </c>
      <c r="C647" s="3">
        <f>IFERROR(VLOOKUP($A647,'Perfil de Riesgo '!$A$3:$H$2025,3,FALSE),0)</f>
        <v>0</v>
      </c>
      <c r="D647" s="3">
        <f>IFERROR(VLOOKUP($A647,'Perfil de Riesgo '!$A$3:$H$2025,4,FALSE),0)</f>
        <v>0</v>
      </c>
      <c r="E647" s="3">
        <f>IFERROR(VLOOKUP($A647,'Perfil de Riesgo '!$A$3:$H$2025,5,FALSE),0)</f>
        <v>0</v>
      </c>
      <c r="F647" s="3">
        <f>IFERROR(VLOOKUP($A647,'Perfil de Riesgo '!$A$3:$H$2025,6,FALSE),0)</f>
        <v>0</v>
      </c>
      <c r="G647" s="3">
        <f>IFERROR(VLOOKUP($A647,'Perfil de Riesgo '!$A$3:$H$2025,7,FALSE),0)</f>
        <v>0</v>
      </c>
      <c r="H647" s="3">
        <f>IFERROR(VLOOKUP($A647,'Perfil de Riesgo '!$A$3:$H$2025,8,FALSE),0)</f>
        <v>0</v>
      </c>
    </row>
    <row r="648" spans="1:8" hidden="1" x14ac:dyDescent="0.25">
      <c r="A648" s="5">
        <v>165599</v>
      </c>
      <c r="B648" s="4" t="s">
        <v>1118</v>
      </c>
      <c r="C648" s="3">
        <f>IFERROR(VLOOKUP($A648,'Perfil de Riesgo '!$A$3:$H$2025,3,FALSE),0)</f>
        <v>0</v>
      </c>
      <c r="D648" s="3">
        <f>IFERROR(VLOOKUP($A648,'Perfil de Riesgo '!$A$3:$H$2025,4,FALSE),0)</f>
        <v>0</v>
      </c>
      <c r="E648" s="3">
        <f>IFERROR(VLOOKUP($A648,'Perfil de Riesgo '!$A$3:$H$2025,5,FALSE),0)</f>
        <v>0</v>
      </c>
      <c r="F648" s="3">
        <f>IFERROR(VLOOKUP($A648,'Perfil de Riesgo '!$A$3:$H$2025,6,FALSE),0)</f>
        <v>0</v>
      </c>
      <c r="G648" s="3">
        <f>IFERROR(VLOOKUP($A648,'Perfil de Riesgo '!$A$3:$H$2025,7,FALSE),0)</f>
        <v>0</v>
      </c>
      <c r="H648" s="3">
        <f>IFERROR(VLOOKUP($A648,'Perfil de Riesgo '!$A$3:$H$2025,8,FALSE),0)</f>
        <v>0</v>
      </c>
    </row>
    <row r="649" spans="1:8" x14ac:dyDescent="0.25">
      <c r="A649" s="5">
        <v>166000</v>
      </c>
      <c r="B649" s="4" t="s">
        <v>1117</v>
      </c>
      <c r="C649" s="3">
        <f>IFERROR(VLOOKUP($A649,'Perfil de Riesgo '!$A$3:$H$2025,3,FALSE),0)</f>
        <v>895082</v>
      </c>
      <c r="D649" s="3">
        <f>IFERROR(VLOOKUP($A649,'Perfil de Riesgo '!$A$3:$H$2025,4,FALSE),0)</f>
        <v>556773.72</v>
      </c>
      <c r="E649" s="3">
        <f>IFERROR(VLOOKUP($A649,'Perfil de Riesgo '!$A$3:$H$2025,5,FALSE),0)</f>
        <v>2938108.87</v>
      </c>
      <c r="F649" s="3">
        <f>IFERROR(VLOOKUP($A649,'Perfil de Riesgo '!$A$3:$H$2025,6,FALSE),0)</f>
        <v>5335096</v>
      </c>
      <c r="G649" s="3">
        <f>IFERROR(VLOOKUP($A649,'Perfil de Riesgo '!$A$3:$H$2025,7,FALSE),0)</f>
        <v>943221.86</v>
      </c>
      <c r="H649" s="3">
        <f>IFERROR(VLOOKUP($A649,'Perfil de Riesgo '!$A$3:$H$2025,8,FALSE),0)</f>
        <v>2253147.56</v>
      </c>
    </row>
    <row r="650" spans="1:8" hidden="1" x14ac:dyDescent="0.25">
      <c r="A650" s="5">
        <v>166005</v>
      </c>
      <c r="B650" s="4" t="s">
        <v>453</v>
      </c>
      <c r="C650" s="3">
        <f>IFERROR(VLOOKUP($A650,'Perfil de Riesgo '!$A$3:$H$2025,3,FALSE),0)</f>
        <v>0</v>
      </c>
      <c r="D650" s="3">
        <f>IFERROR(VLOOKUP($A650,'Perfil de Riesgo '!$A$3:$H$2025,4,FALSE),0)</f>
        <v>0</v>
      </c>
      <c r="E650" s="3">
        <f>IFERROR(VLOOKUP($A650,'Perfil de Riesgo '!$A$3:$H$2025,5,FALSE),0)</f>
        <v>0</v>
      </c>
      <c r="F650" s="3">
        <f>IFERROR(VLOOKUP($A650,'Perfil de Riesgo '!$A$3:$H$2025,6,FALSE),0)</f>
        <v>0</v>
      </c>
      <c r="G650" s="3">
        <f>IFERROR(VLOOKUP($A650,'Perfil de Riesgo '!$A$3:$H$2025,7,FALSE),0)</f>
        <v>0</v>
      </c>
      <c r="H650" s="3">
        <f>IFERROR(VLOOKUP($A650,'Perfil de Riesgo '!$A$3:$H$2025,8,FALSE),0)</f>
        <v>0</v>
      </c>
    </row>
    <row r="651" spans="1:8" hidden="1" x14ac:dyDescent="0.25">
      <c r="A651" s="5">
        <v>166010</v>
      </c>
      <c r="B651" s="4" t="s">
        <v>483</v>
      </c>
      <c r="C651" s="3">
        <f>IFERROR(VLOOKUP($A651,'Perfil de Riesgo '!$A$3:$H$2025,3,FALSE),0)</f>
        <v>0</v>
      </c>
      <c r="D651" s="3">
        <f>IFERROR(VLOOKUP($A651,'Perfil de Riesgo '!$A$3:$H$2025,4,FALSE),0)</f>
        <v>0</v>
      </c>
      <c r="E651" s="3">
        <f>IFERROR(VLOOKUP($A651,'Perfil de Riesgo '!$A$3:$H$2025,5,FALSE),0)</f>
        <v>0</v>
      </c>
      <c r="F651" s="3">
        <f>IFERROR(VLOOKUP($A651,'Perfil de Riesgo '!$A$3:$H$2025,6,FALSE),0)</f>
        <v>0</v>
      </c>
      <c r="G651" s="3">
        <f>IFERROR(VLOOKUP($A651,'Perfil de Riesgo '!$A$3:$H$2025,7,FALSE),0)</f>
        <v>0</v>
      </c>
      <c r="H651" s="3">
        <f>IFERROR(VLOOKUP($A651,'Perfil de Riesgo '!$A$3:$H$2025,8,FALSE),0)</f>
        <v>0</v>
      </c>
    </row>
    <row r="652" spans="1:8" hidden="1" x14ac:dyDescent="0.25">
      <c r="A652" s="5">
        <v>166015</v>
      </c>
      <c r="B652" s="4" t="s">
        <v>1116</v>
      </c>
      <c r="C652" s="3">
        <f>IFERROR(VLOOKUP($A652,'Perfil de Riesgo '!$A$3:$H$2025,3,FALSE),0)</f>
        <v>0</v>
      </c>
      <c r="D652" s="3">
        <f>IFERROR(VLOOKUP($A652,'Perfil de Riesgo '!$A$3:$H$2025,4,FALSE),0)</f>
        <v>0</v>
      </c>
      <c r="E652" s="3">
        <f>IFERROR(VLOOKUP($A652,'Perfil de Riesgo '!$A$3:$H$2025,5,FALSE),0)</f>
        <v>0</v>
      </c>
      <c r="F652" s="3">
        <f>IFERROR(VLOOKUP($A652,'Perfil de Riesgo '!$A$3:$H$2025,6,FALSE),0)</f>
        <v>0</v>
      </c>
      <c r="G652" s="3">
        <f>IFERROR(VLOOKUP($A652,'Perfil de Riesgo '!$A$3:$H$2025,7,FALSE),0)</f>
        <v>0</v>
      </c>
      <c r="H652" s="3">
        <f>IFERROR(VLOOKUP($A652,'Perfil de Riesgo '!$A$3:$H$2025,8,FALSE),0)</f>
        <v>0</v>
      </c>
    </row>
    <row r="653" spans="1:8" hidden="1" x14ac:dyDescent="0.25">
      <c r="A653" s="5">
        <v>166020</v>
      </c>
      <c r="B653" s="4" t="s">
        <v>425</v>
      </c>
      <c r="C653" s="3">
        <f>IFERROR(VLOOKUP($A653,'Perfil de Riesgo '!$A$3:$H$2025,3,FALSE),0)</f>
        <v>0</v>
      </c>
      <c r="D653" s="3">
        <f>IFERROR(VLOOKUP($A653,'Perfil de Riesgo '!$A$3:$H$2025,4,FALSE),0)</f>
        <v>0</v>
      </c>
      <c r="E653" s="3">
        <f>IFERROR(VLOOKUP($A653,'Perfil de Riesgo '!$A$3:$H$2025,5,FALSE),0)</f>
        <v>0</v>
      </c>
      <c r="F653" s="3">
        <f>IFERROR(VLOOKUP($A653,'Perfil de Riesgo '!$A$3:$H$2025,6,FALSE),0)</f>
        <v>0</v>
      </c>
      <c r="G653" s="3">
        <f>IFERROR(VLOOKUP($A653,'Perfil de Riesgo '!$A$3:$H$2025,7,FALSE),0)</f>
        <v>0</v>
      </c>
      <c r="H653" s="3">
        <f>IFERROR(VLOOKUP($A653,'Perfil de Riesgo '!$A$3:$H$2025,8,FALSE),0)</f>
        <v>0</v>
      </c>
    </row>
    <row r="654" spans="1:8" hidden="1" x14ac:dyDescent="0.25">
      <c r="A654" s="5">
        <v>166025</v>
      </c>
      <c r="B654" s="4" t="s">
        <v>1115</v>
      </c>
      <c r="C654" s="3">
        <f>IFERROR(VLOOKUP($A654,'Perfil de Riesgo '!$A$3:$H$2025,3,FALSE),0)</f>
        <v>0</v>
      </c>
      <c r="D654" s="3">
        <f>IFERROR(VLOOKUP($A654,'Perfil de Riesgo '!$A$3:$H$2025,4,FALSE),0)</f>
        <v>0</v>
      </c>
      <c r="E654" s="3">
        <f>IFERROR(VLOOKUP($A654,'Perfil de Riesgo '!$A$3:$H$2025,5,FALSE),0)</f>
        <v>0</v>
      </c>
      <c r="F654" s="3">
        <f>IFERROR(VLOOKUP($A654,'Perfil de Riesgo '!$A$3:$H$2025,6,FALSE),0)</f>
        <v>0</v>
      </c>
      <c r="G654" s="3">
        <f>IFERROR(VLOOKUP($A654,'Perfil de Riesgo '!$A$3:$H$2025,7,FALSE),0)</f>
        <v>0</v>
      </c>
      <c r="H654" s="3">
        <f>IFERROR(VLOOKUP($A654,'Perfil de Riesgo '!$A$3:$H$2025,8,FALSE),0)</f>
        <v>0</v>
      </c>
    </row>
    <row r="655" spans="1:8" hidden="1" x14ac:dyDescent="0.25">
      <c r="A655" s="5">
        <v>166030</v>
      </c>
      <c r="B655" s="4" t="s">
        <v>1114</v>
      </c>
      <c r="C655" s="3">
        <f>IFERROR(VLOOKUP($A655,'Perfil de Riesgo '!$A$3:$H$2025,3,FALSE),0)</f>
        <v>0</v>
      </c>
      <c r="D655" s="3">
        <f>IFERROR(VLOOKUP($A655,'Perfil de Riesgo '!$A$3:$H$2025,4,FALSE),0)</f>
        <v>0</v>
      </c>
      <c r="E655" s="3">
        <f>IFERROR(VLOOKUP($A655,'Perfil de Riesgo '!$A$3:$H$2025,5,FALSE),0)</f>
        <v>0</v>
      </c>
      <c r="F655" s="3">
        <f>IFERROR(VLOOKUP($A655,'Perfil de Riesgo '!$A$3:$H$2025,6,FALSE),0)</f>
        <v>0</v>
      </c>
      <c r="G655" s="3">
        <f>IFERROR(VLOOKUP($A655,'Perfil de Riesgo '!$A$3:$H$2025,7,FALSE),0)</f>
        <v>0</v>
      </c>
      <c r="H655" s="3">
        <f>IFERROR(VLOOKUP($A655,'Perfil de Riesgo '!$A$3:$H$2025,8,FALSE),0)</f>
        <v>0</v>
      </c>
    </row>
    <row r="656" spans="1:8" x14ac:dyDescent="0.25">
      <c r="A656" s="5">
        <v>166035</v>
      </c>
      <c r="B656" s="4" t="s">
        <v>1113</v>
      </c>
      <c r="C656" s="3">
        <f>IFERROR(VLOOKUP($A656,'Perfil de Riesgo '!$A$3:$H$2025,3,FALSE),0)</f>
        <v>895082</v>
      </c>
      <c r="D656" s="3">
        <f>IFERROR(VLOOKUP($A656,'Perfil de Riesgo '!$A$3:$H$2025,4,FALSE),0)</f>
        <v>556773.72</v>
      </c>
      <c r="E656" s="3">
        <f>IFERROR(VLOOKUP($A656,'Perfil de Riesgo '!$A$3:$H$2025,5,FALSE),0)</f>
        <v>2938108.87</v>
      </c>
      <c r="F656" s="3">
        <f>IFERROR(VLOOKUP($A656,'Perfil de Riesgo '!$A$3:$H$2025,6,FALSE),0)</f>
        <v>5335096</v>
      </c>
      <c r="G656" s="3">
        <f>IFERROR(VLOOKUP($A656,'Perfil de Riesgo '!$A$3:$H$2025,7,FALSE),0)</f>
        <v>943221.86</v>
      </c>
      <c r="H656" s="3">
        <f>IFERROR(VLOOKUP($A656,'Perfil de Riesgo '!$A$3:$H$2025,8,FALSE),0)</f>
        <v>2253147.56</v>
      </c>
    </row>
    <row r="657" spans="1:8" hidden="1" x14ac:dyDescent="0.25">
      <c r="A657" s="5">
        <v>166040</v>
      </c>
      <c r="B657" s="4" t="s">
        <v>1112</v>
      </c>
      <c r="C657" s="3">
        <f>IFERROR(VLOOKUP($A657,'Perfil de Riesgo '!$A$3:$H$2025,3,FALSE),0)</f>
        <v>0</v>
      </c>
      <c r="D657" s="3">
        <f>IFERROR(VLOOKUP($A657,'Perfil de Riesgo '!$A$3:$H$2025,4,FALSE),0)</f>
        <v>0</v>
      </c>
      <c r="E657" s="3">
        <f>IFERROR(VLOOKUP($A657,'Perfil de Riesgo '!$A$3:$H$2025,5,FALSE),0)</f>
        <v>0</v>
      </c>
      <c r="F657" s="3">
        <f>IFERROR(VLOOKUP($A657,'Perfil de Riesgo '!$A$3:$H$2025,6,FALSE),0)</f>
        <v>0</v>
      </c>
      <c r="G657" s="3">
        <f>IFERROR(VLOOKUP($A657,'Perfil de Riesgo '!$A$3:$H$2025,7,FALSE),0)</f>
        <v>0</v>
      </c>
      <c r="H657" s="3">
        <f>IFERROR(VLOOKUP($A657,'Perfil de Riesgo '!$A$3:$H$2025,8,FALSE),0)</f>
        <v>0</v>
      </c>
    </row>
    <row r="658" spans="1:8" hidden="1" x14ac:dyDescent="0.25">
      <c r="A658" s="5">
        <v>166045</v>
      </c>
      <c r="B658" s="4" t="s">
        <v>1111</v>
      </c>
      <c r="C658" s="3">
        <f>IFERROR(VLOOKUP($A658,'Perfil de Riesgo '!$A$3:$H$2025,3,FALSE),0)</f>
        <v>0</v>
      </c>
      <c r="D658" s="3">
        <f>IFERROR(VLOOKUP($A658,'Perfil de Riesgo '!$A$3:$H$2025,4,FALSE),0)</f>
        <v>0</v>
      </c>
      <c r="E658" s="3">
        <f>IFERROR(VLOOKUP($A658,'Perfil de Riesgo '!$A$3:$H$2025,5,FALSE),0)</f>
        <v>0</v>
      </c>
      <c r="F658" s="3">
        <f>IFERROR(VLOOKUP($A658,'Perfil de Riesgo '!$A$3:$H$2025,6,FALSE),0)</f>
        <v>0</v>
      </c>
      <c r="G658" s="3">
        <f>IFERROR(VLOOKUP($A658,'Perfil de Riesgo '!$A$3:$H$2025,7,FALSE),0)</f>
        <v>0</v>
      </c>
      <c r="H658" s="3">
        <f>IFERROR(VLOOKUP($A658,'Perfil de Riesgo '!$A$3:$H$2025,8,FALSE),0)</f>
        <v>0</v>
      </c>
    </row>
    <row r="659" spans="1:8" hidden="1" x14ac:dyDescent="0.25">
      <c r="A659" s="5">
        <v>166050</v>
      </c>
      <c r="B659" s="4" t="s">
        <v>213</v>
      </c>
      <c r="C659" s="3">
        <f>IFERROR(VLOOKUP($A659,'Perfil de Riesgo '!$A$3:$H$2025,3,FALSE),0)</f>
        <v>0</v>
      </c>
      <c r="D659" s="3">
        <f>IFERROR(VLOOKUP($A659,'Perfil de Riesgo '!$A$3:$H$2025,4,FALSE),0)</f>
        <v>0</v>
      </c>
      <c r="E659" s="3">
        <f>IFERROR(VLOOKUP($A659,'Perfil de Riesgo '!$A$3:$H$2025,5,FALSE),0)</f>
        <v>0</v>
      </c>
      <c r="F659" s="3">
        <f>IFERROR(VLOOKUP($A659,'Perfil de Riesgo '!$A$3:$H$2025,6,FALSE),0)</f>
        <v>0</v>
      </c>
      <c r="G659" s="3">
        <f>IFERROR(VLOOKUP($A659,'Perfil de Riesgo '!$A$3:$H$2025,7,FALSE),0)</f>
        <v>0</v>
      </c>
      <c r="H659" s="3">
        <f>IFERROR(VLOOKUP($A659,'Perfil de Riesgo '!$A$3:$H$2025,8,FALSE),0)</f>
        <v>0</v>
      </c>
    </row>
    <row r="660" spans="1:8" hidden="1" x14ac:dyDescent="0.25">
      <c r="A660" s="5">
        <v>166099</v>
      </c>
      <c r="B660" s="4" t="s">
        <v>1110</v>
      </c>
      <c r="C660" s="3">
        <f>IFERROR(VLOOKUP($A660,'Perfil de Riesgo '!$A$3:$H$2025,3,FALSE),0)</f>
        <v>0</v>
      </c>
      <c r="D660" s="3">
        <f>IFERROR(VLOOKUP($A660,'Perfil de Riesgo '!$A$3:$H$2025,4,FALSE),0)</f>
        <v>0</v>
      </c>
      <c r="E660" s="3">
        <f>IFERROR(VLOOKUP($A660,'Perfil de Riesgo '!$A$3:$H$2025,5,FALSE),0)</f>
        <v>0</v>
      </c>
      <c r="F660" s="3">
        <f>IFERROR(VLOOKUP($A660,'Perfil de Riesgo '!$A$3:$H$2025,6,FALSE),0)</f>
        <v>0</v>
      </c>
      <c r="G660" s="3">
        <f>IFERROR(VLOOKUP($A660,'Perfil de Riesgo '!$A$3:$H$2025,7,FALSE),0)</f>
        <v>0</v>
      </c>
      <c r="H660" s="3">
        <f>IFERROR(VLOOKUP($A660,'Perfil de Riesgo '!$A$3:$H$2025,8,FALSE),0)</f>
        <v>0</v>
      </c>
    </row>
    <row r="661" spans="1:8" x14ac:dyDescent="0.25">
      <c r="A661" s="5">
        <v>170000</v>
      </c>
      <c r="B661" s="4" t="s">
        <v>1109</v>
      </c>
      <c r="C661" s="3">
        <f>IFERROR(VLOOKUP($A661,'Perfil de Riesgo '!$A$3:$H$2025,3,FALSE),0)</f>
        <v>10442017</v>
      </c>
      <c r="D661" s="3">
        <f>IFERROR(VLOOKUP($A661,'Perfil de Riesgo '!$A$3:$H$2025,4,FALSE),0)</f>
        <v>26501912</v>
      </c>
      <c r="E661" s="3">
        <f>IFERROR(VLOOKUP($A661,'Perfil de Riesgo '!$A$3:$H$2025,5,FALSE),0)</f>
        <v>63943446</v>
      </c>
      <c r="F661" s="3">
        <f>IFERROR(VLOOKUP($A661,'Perfil de Riesgo '!$A$3:$H$2025,6,FALSE),0)</f>
        <v>53025588</v>
      </c>
      <c r="G661" s="3">
        <f>IFERROR(VLOOKUP($A661,'Perfil de Riesgo '!$A$3:$H$2025,7,FALSE),0)</f>
        <v>45258441</v>
      </c>
      <c r="H661" s="3">
        <f>IFERROR(VLOOKUP($A661,'Perfil de Riesgo '!$A$3:$H$2025,8,FALSE),0)</f>
        <v>45433657</v>
      </c>
    </row>
    <row r="662" spans="1:8" x14ac:dyDescent="0.25">
      <c r="A662" s="5">
        <v>170500</v>
      </c>
      <c r="B662" s="4" t="s">
        <v>1085</v>
      </c>
      <c r="C662" s="3">
        <f>IFERROR(VLOOKUP($A662,'Perfil de Riesgo '!$A$3:$H$2025,3,FALSE),0)</f>
        <v>10442017</v>
      </c>
      <c r="D662" s="3">
        <f>IFERROR(VLOOKUP($A662,'Perfil de Riesgo '!$A$3:$H$2025,4,FALSE),0)</f>
        <v>26501912</v>
      </c>
      <c r="E662" s="3">
        <f>IFERROR(VLOOKUP($A662,'Perfil de Riesgo '!$A$3:$H$2025,5,FALSE),0)</f>
        <v>63943446</v>
      </c>
      <c r="F662" s="3">
        <f>IFERROR(VLOOKUP($A662,'Perfil de Riesgo '!$A$3:$H$2025,6,FALSE),0)</f>
        <v>53025588</v>
      </c>
      <c r="G662" s="3">
        <f>IFERROR(VLOOKUP($A662,'Perfil de Riesgo '!$A$3:$H$2025,7,FALSE),0)</f>
        <v>45258441</v>
      </c>
      <c r="H662" s="3">
        <f>IFERROR(VLOOKUP($A662,'Perfil de Riesgo '!$A$3:$H$2025,8,FALSE),0)</f>
        <v>45433657</v>
      </c>
    </row>
    <row r="663" spans="1:8" hidden="1" x14ac:dyDescent="0.25">
      <c r="A663" s="5">
        <v>170502</v>
      </c>
      <c r="B663" s="4" t="s">
        <v>508</v>
      </c>
      <c r="C663" s="3">
        <f>IFERROR(VLOOKUP($A663,'Perfil de Riesgo '!$A$3:$H$2025,3,FALSE),0)</f>
        <v>0</v>
      </c>
      <c r="D663" s="3">
        <f>IFERROR(VLOOKUP($A663,'Perfil de Riesgo '!$A$3:$H$2025,4,FALSE),0)</f>
        <v>0</v>
      </c>
      <c r="E663" s="3">
        <f>IFERROR(VLOOKUP($A663,'Perfil de Riesgo '!$A$3:$H$2025,5,FALSE),0)</f>
        <v>0</v>
      </c>
      <c r="F663" s="3">
        <f>IFERROR(VLOOKUP($A663,'Perfil de Riesgo '!$A$3:$H$2025,6,FALSE),0)</f>
        <v>0</v>
      </c>
      <c r="G663" s="3">
        <f>IFERROR(VLOOKUP($A663,'Perfil de Riesgo '!$A$3:$H$2025,7,FALSE),0)</f>
        <v>0</v>
      </c>
      <c r="H663" s="3">
        <f>IFERROR(VLOOKUP($A663,'Perfil de Riesgo '!$A$3:$H$2025,8,FALSE),0)</f>
        <v>0</v>
      </c>
    </row>
    <row r="664" spans="1:8" hidden="1" x14ac:dyDescent="0.25">
      <c r="A664" s="5">
        <v>170503</v>
      </c>
      <c r="B664" s="4" t="s">
        <v>1108</v>
      </c>
      <c r="C664" s="3">
        <f>IFERROR(VLOOKUP($A664,'Perfil de Riesgo '!$A$3:$H$2025,3,FALSE),0)</f>
        <v>0</v>
      </c>
      <c r="D664" s="3">
        <f>IFERROR(VLOOKUP($A664,'Perfil de Riesgo '!$A$3:$H$2025,4,FALSE),0)</f>
        <v>0</v>
      </c>
      <c r="E664" s="3">
        <f>IFERROR(VLOOKUP($A664,'Perfil de Riesgo '!$A$3:$H$2025,5,FALSE),0)</f>
        <v>0</v>
      </c>
      <c r="F664" s="3">
        <f>IFERROR(VLOOKUP($A664,'Perfil de Riesgo '!$A$3:$H$2025,6,FALSE),0)</f>
        <v>0</v>
      </c>
      <c r="G664" s="3">
        <f>IFERROR(VLOOKUP($A664,'Perfil de Riesgo '!$A$3:$H$2025,7,FALSE),0)</f>
        <v>0</v>
      </c>
      <c r="H664" s="3">
        <f>IFERROR(VLOOKUP($A664,'Perfil de Riesgo '!$A$3:$H$2025,8,FALSE),0)</f>
        <v>0</v>
      </c>
    </row>
    <row r="665" spans="1:8" hidden="1" x14ac:dyDescent="0.25">
      <c r="A665" s="5">
        <v>170504</v>
      </c>
      <c r="B665" s="4" t="s">
        <v>571</v>
      </c>
      <c r="C665" s="3">
        <f>IFERROR(VLOOKUP($A665,'Perfil de Riesgo '!$A$3:$H$2025,3,FALSE),0)</f>
        <v>0</v>
      </c>
      <c r="D665" s="3">
        <f>IFERROR(VLOOKUP($A665,'Perfil de Riesgo '!$A$3:$H$2025,4,FALSE),0)</f>
        <v>0</v>
      </c>
      <c r="E665" s="3">
        <f>IFERROR(VLOOKUP($A665,'Perfil de Riesgo '!$A$3:$H$2025,5,FALSE),0)</f>
        <v>0</v>
      </c>
      <c r="F665" s="3">
        <f>IFERROR(VLOOKUP($A665,'Perfil de Riesgo '!$A$3:$H$2025,6,FALSE),0)</f>
        <v>0</v>
      </c>
      <c r="G665" s="3">
        <f>IFERROR(VLOOKUP($A665,'Perfil de Riesgo '!$A$3:$H$2025,7,FALSE),0)</f>
        <v>0</v>
      </c>
      <c r="H665" s="3">
        <f>IFERROR(VLOOKUP($A665,'Perfil de Riesgo '!$A$3:$H$2025,8,FALSE),0)</f>
        <v>0</v>
      </c>
    </row>
    <row r="666" spans="1:8" x14ac:dyDescent="0.25">
      <c r="A666" s="5">
        <v>170505</v>
      </c>
      <c r="B666" s="4" t="s">
        <v>570</v>
      </c>
      <c r="C666" s="3">
        <f>IFERROR(VLOOKUP($A666,'Perfil de Riesgo '!$A$3:$H$2025,3,FALSE),0)</f>
        <v>19703384</v>
      </c>
      <c r="D666" s="3">
        <f>IFERROR(VLOOKUP($A666,'Perfil de Riesgo '!$A$3:$H$2025,4,FALSE),0)</f>
        <v>22155954</v>
      </c>
      <c r="E666" s="3">
        <f>IFERROR(VLOOKUP($A666,'Perfil de Riesgo '!$A$3:$H$2025,5,FALSE),0)</f>
        <v>66284206</v>
      </c>
      <c r="F666" s="3">
        <f>IFERROR(VLOOKUP($A666,'Perfil de Riesgo '!$A$3:$H$2025,6,FALSE),0)</f>
        <v>66284206</v>
      </c>
      <c r="G666" s="3">
        <f>IFERROR(VLOOKUP($A666,'Perfil de Riesgo '!$A$3:$H$2025,7,FALSE),0)</f>
        <v>66284206</v>
      </c>
      <c r="H666" s="3">
        <f>IFERROR(VLOOKUP($A666,'Perfil de Riesgo '!$A$3:$H$2025,8,FALSE),0)</f>
        <v>66284206</v>
      </c>
    </row>
    <row r="667" spans="1:8" hidden="1" x14ac:dyDescent="0.25">
      <c r="A667" s="5">
        <v>170506</v>
      </c>
      <c r="B667" s="4" t="s">
        <v>557</v>
      </c>
      <c r="C667" s="3">
        <f>IFERROR(VLOOKUP($A667,'Perfil de Riesgo '!$A$3:$H$2025,3,FALSE),0)</f>
        <v>0</v>
      </c>
      <c r="D667" s="3">
        <f>IFERROR(VLOOKUP($A667,'Perfil de Riesgo '!$A$3:$H$2025,4,FALSE),0)</f>
        <v>0</v>
      </c>
      <c r="E667" s="3">
        <f>IFERROR(VLOOKUP($A667,'Perfil de Riesgo '!$A$3:$H$2025,5,FALSE),0)</f>
        <v>0</v>
      </c>
      <c r="F667" s="3">
        <f>IFERROR(VLOOKUP($A667,'Perfil de Riesgo '!$A$3:$H$2025,6,FALSE),0)</f>
        <v>0</v>
      </c>
      <c r="G667" s="3">
        <f>IFERROR(VLOOKUP($A667,'Perfil de Riesgo '!$A$3:$H$2025,7,FALSE),0)</f>
        <v>0</v>
      </c>
      <c r="H667" s="3">
        <f>IFERROR(VLOOKUP($A667,'Perfil de Riesgo '!$A$3:$H$2025,8,FALSE),0)</f>
        <v>0</v>
      </c>
    </row>
    <row r="668" spans="1:8" hidden="1" x14ac:dyDescent="0.25">
      <c r="A668" s="5">
        <v>170507</v>
      </c>
      <c r="B668" s="4" t="s">
        <v>1107</v>
      </c>
      <c r="C668" s="3">
        <f>IFERROR(VLOOKUP($A668,'Perfil de Riesgo '!$A$3:$H$2025,3,FALSE),0)</f>
        <v>0</v>
      </c>
      <c r="D668" s="3">
        <f>IFERROR(VLOOKUP($A668,'Perfil de Riesgo '!$A$3:$H$2025,4,FALSE),0)</f>
        <v>0</v>
      </c>
      <c r="E668" s="3">
        <f>IFERROR(VLOOKUP($A668,'Perfil de Riesgo '!$A$3:$H$2025,5,FALSE),0)</f>
        <v>0</v>
      </c>
      <c r="F668" s="3">
        <f>IFERROR(VLOOKUP($A668,'Perfil de Riesgo '!$A$3:$H$2025,6,FALSE),0)</f>
        <v>0</v>
      </c>
      <c r="G668" s="3">
        <f>IFERROR(VLOOKUP($A668,'Perfil de Riesgo '!$A$3:$H$2025,7,FALSE),0)</f>
        <v>0</v>
      </c>
      <c r="H668" s="3">
        <f>IFERROR(VLOOKUP($A668,'Perfil de Riesgo '!$A$3:$H$2025,8,FALSE),0)</f>
        <v>0</v>
      </c>
    </row>
    <row r="669" spans="1:8" hidden="1" x14ac:dyDescent="0.25">
      <c r="A669" s="5">
        <v>170510</v>
      </c>
      <c r="B669" s="4" t="s">
        <v>1106</v>
      </c>
      <c r="C669" s="3">
        <f>IFERROR(VLOOKUP($A669,'Perfil de Riesgo '!$A$3:$H$2025,3,FALSE),0)</f>
        <v>0</v>
      </c>
      <c r="D669" s="3">
        <f>IFERROR(VLOOKUP($A669,'Perfil de Riesgo '!$A$3:$H$2025,4,FALSE),0)</f>
        <v>0</v>
      </c>
      <c r="E669" s="3">
        <f>IFERROR(VLOOKUP($A669,'Perfil de Riesgo '!$A$3:$H$2025,5,FALSE),0)</f>
        <v>0</v>
      </c>
      <c r="F669" s="3">
        <f>IFERROR(VLOOKUP($A669,'Perfil de Riesgo '!$A$3:$H$2025,6,FALSE),0)</f>
        <v>0</v>
      </c>
      <c r="G669" s="3">
        <f>IFERROR(VLOOKUP($A669,'Perfil de Riesgo '!$A$3:$H$2025,7,FALSE),0)</f>
        <v>0</v>
      </c>
      <c r="H669" s="3">
        <f>IFERROR(VLOOKUP($A669,'Perfil de Riesgo '!$A$3:$H$2025,8,FALSE),0)</f>
        <v>0</v>
      </c>
    </row>
    <row r="670" spans="1:8" hidden="1" x14ac:dyDescent="0.25">
      <c r="A670" s="5">
        <v>170515</v>
      </c>
      <c r="B670" s="4" t="s">
        <v>1105</v>
      </c>
      <c r="C670" s="3">
        <f>IFERROR(VLOOKUP($A670,'Perfil de Riesgo '!$A$3:$H$2025,3,FALSE),0)</f>
        <v>0</v>
      </c>
      <c r="D670" s="3">
        <f>IFERROR(VLOOKUP($A670,'Perfil de Riesgo '!$A$3:$H$2025,4,FALSE),0)</f>
        <v>0</v>
      </c>
      <c r="E670" s="3">
        <f>IFERROR(VLOOKUP($A670,'Perfil de Riesgo '!$A$3:$H$2025,5,FALSE),0)</f>
        <v>0</v>
      </c>
      <c r="F670" s="3">
        <f>IFERROR(VLOOKUP($A670,'Perfil de Riesgo '!$A$3:$H$2025,6,FALSE),0)</f>
        <v>0</v>
      </c>
      <c r="G670" s="3">
        <f>IFERROR(VLOOKUP($A670,'Perfil de Riesgo '!$A$3:$H$2025,7,FALSE),0)</f>
        <v>0</v>
      </c>
      <c r="H670" s="3">
        <f>IFERROR(VLOOKUP($A670,'Perfil de Riesgo '!$A$3:$H$2025,8,FALSE),0)</f>
        <v>0</v>
      </c>
    </row>
    <row r="671" spans="1:8" x14ac:dyDescent="0.25">
      <c r="A671" s="5">
        <v>170520</v>
      </c>
      <c r="B671" s="4" t="s">
        <v>569</v>
      </c>
      <c r="C671" s="3">
        <f>IFERROR(VLOOKUP($A671,'Perfil de Riesgo '!$A$3:$H$2025,3,FALSE),0)</f>
        <v>44431412</v>
      </c>
      <c r="D671" s="3">
        <f>IFERROR(VLOOKUP($A671,'Perfil de Riesgo '!$A$3:$H$2025,4,FALSE),0)</f>
        <v>58889190</v>
      </c>
      <c r="E671" s="3">
        <f>IFERROR(VLOOKUP($A671,'Perfil de Riesgo '!$A$3:$H$2025,5,FALSE),0)</f>
        <v>63311825</v>
      </c>
      <c r="F671" s="3">
        <f>IFERROR(VLOOKUP($A671,'Perfil de Riesgo '!$A$3:$H$2025,6,FALSE),0)</f>
        <v>63311825</v>
      </c>
      <c r="G671" s="3">
        <f>IFERROR(VLOOKUP($A671,'Perfil de Riesgo '!$A$3:$H$2025,7,FALSE),0)</f>
        <v>65994174</v>
      </c>
      <c r="H671" s="3">
        <f>IFERROR(VLOOKUP($A671,'Perfil de Riesgo '!$A$3:$H$2025,8,FALSE),0)</f>
        <v>74675753</v>
      </c>
    </row>
    <row r="672" spans="1:8" hidden="1" x14ac:dyDescent="0.25">
      <c r="A672" s="5">
        <v>170524</v>
      </c>
      <c r="B672" s="4" t="s">
        <v>510</v>
      </c>
      <c r="C672" s="3">
        <f>IFERROR(VLOOKUP($A672,'Perfil de Riesgo '!$A$3:$H$2025,3,FALSE),0)</f>
        <v>0</v>
      </c>
      <c r="D672" s="3">
        <f>IFERROR(VLOOKUP($A672,'Perfil de Riesgo '!$A$3:$H$2025,4,FALSE),0)</f>
        <v>0</v>
      </c>
      <c r="E672" s="3">
        <f>IFERROR(VLOOKUP($A672,'Perfil de Riesgo '!$A$3:$H$2025,5,FALSE),0)</f>
        <v>0</v>
      </c>
      <c r="F672" s="3">
        <f>IFERROR(VLOOKUP($A672,'Perfil de Riesgo '!$A$3:$H$2025,6,FALSE),0)</f>
        <v>0</v>
      </c>
      <c r="G672" s="3">
        <f>IFERROR(VLOOKUP($A672,'Perfil de Riesgo '!$A$3:$H$2025,7,FALSE),0)</f>
        <v>0</v>
      </c>
      <c r="H672" s="3">
        <f>IFERROR(VLOOKUP($A672,'Perfil de Riesgo '!$A$3:$H$2025,8,FALSE),0)</f>
        <v>0</v>
      </c>
    </row>
    <row r="673" spans="1:8" hidden="1" x14ac:dyDescent="0.25">
      <c r="A673" s="5">
        <v>170525</v>
      </c>
      <c r="B673" s="4" t="s">
        <v>567</v>
      </c>
      <c r="C673" s="3">
        <f>IFERROR(VLOOKUP($A673,'Perfil de Riesgo '!$A$3:$H$2025,3,FALSE),0)</f>
        <v>0</v>
      </c>
      <c r="D673" s="3">
        <f>IFERROR(VLOOKUP($A673,'Perfil de Riesgo '!$A$3:$H$2025,4,FALSE),0)</f>
        <v>0</v>
      </c>
      <c r="E673" s="3">
        <f>IFERROR(VLOOKUP($A673,'Perfil de Riesgo '!$A$3:$H$2025,5,FALSE),0)</f>
        <v>0</v>
      </c>
      <c r="F673" s="3">
        <f>IFERROR(VLOOKUP($A673,'Perfil de Riesgo '!$A$3:$H$2025,6,FALSE),0)</f>
        <v>0</v>
      </c>
      <c r="G673" s="3">
        <f>IFERROR(VLOOKUP($A673,'Perfil de Riesgo '!$A$3:$H$2025,7,FALSE),0)</f>
        <v>0</v>
      </c>
      <c r="H673" s="3">
        <f>IFERROR(VLOOKUP($A673,'Perfil de Riesgo '!$A$3:$H$2025,8,FALSE),0)</f>
        <v>0</v>
      </c>
    </row>
    <row r="674" spans="1:8" hidden="1" x14ac:dyDescent="0.25">
      <c r="A674" s="5">
        <v>170526</v>
      </c>
      <c r="B674" s="4" t="s">
        <v>566</v>
      </c>
      <c r="C674" s="3">
        <f>IFERROR(VLOOKUP($A674,'Perfil de Riesgo '!$A$3:$H$2025,3,FALSE),0)</f>
        <v>0</v>
      </c>
      <c r="D674" s="3">
        <f>IFERROR(VLOOKUP($A674,'Perfil de Riesgo '!$A$3:$H$2025,4,FALSE),0)</f>
        <v>0</v>
      </c>
      <c r="E674" s="3">
        <f>IFERROR(VLOOKUP($A674,'Perfil de Riesgo '!$A$3:$H$2025,5,FALSE),0)</f>
        <v>0</v>
      </c>
      <c r="F674" s="3">
        <f>IFERROR(VLOOKUP($A674,'Perfil de Riesgo '!$A$3:$H$2025,6,FALSE),0)</f>
        <v>0</v>
      </c>
      <c r="G674" s="3">
        <f>IFERROR(VLOOKUP($A674,'Perfil de Riesgo '!$A$3:$H$2025,7,FALSE),0)</f>
        <v>0</v>
      </c>
      <c r="H674" s="3">
        <f>IFERROR(VLOOKUP($A674,'Perfil de Riesgo '!$A$3:$H$2025,8,FALSE),0)</f>
        <v>0</v>
      </c>
    </row>
    <row r="675" spans="1:8" hidden="1" x14ac:dyDescent="0.25">
      <c r="A675" s="5">
        <v>170528</v>
      </c>
      <c r="B675" s="4" t="s">
        <v>565</v>
      </c>
      <c r="C675" s="3">
        <f>IFERROR(VLOOKUP($A675,'Perfil de Riesgo '!$A$3:$H$2025,3,FALSE),0)</f>
        <v>0</v>
      </c>
      <c r="D675" s="3">
        <f>IFERROR(VLOOKUP($A675,'Perfil de Riesgo '!$A$3:$H$2025,4,FALSE),0)</f>
        <v>0</v>
      </c>
      <c r="E675" s="3">
        <f>IFERROR(VLOOKUP($A675,'Perfil de Riesgo '!$A$3:$H$2025,5,FALSE),0)</f>
        <v>0</v>
      </c>
      <c r="F675" s="3">
        <f>IFERROR(VLOOKUP($A675,'Perfil de Riesgo '!$A$3:$H$2025,6,FALSE),0)</f>
        <v>0</v>
      </c>
      <c r="G675" s="3">
        <f>IFERROR(VLOOKUP($A675,'Perfil de Riesgo '!$A$3:$H$2025,7,FALSE),0)</f>
        <v>0</v>
      </c>
      <c r="H675" s="3">
        <f>IFERROR(VLOOKUP($A675,'Perfil de Riesgo '!$A$3:$H$2025,8,FALSE),0)</f>
        <v>0</v>
      </c>
    </row>
    <row r="676" spans="1:8" hidden="1" x14ac:dyDescent="0.25">
      <c r="A676" s="5">
        <v>170529</v>
      </c>
      <c r="B676" s="4" t="s">
        <v>564</v>
      </c>
      <c r="C676" s="3">
        <f>IFERROR(VLOOKUP($A676,'Perfil de Riesgo '!$A$3:$H$2025,3,FALSE),0)</f>
        <v>0</v>
      </c>
      <c r="D676" s="3">
        <f>IFERROR(VLOOKUP($A676,'Perfil de Riesgo '!$A$3:$H$2025,4,FALSE),0)</f>
        <v>0</v>
      </c>
      <c r="E676" s="3">
        <f>IFERROR(VLOOKUP($A676,'Perfil de Riesgo '!$A$3:$H$2025,5,FALSE),0)</f>
        <v>0</v>
      </c>
      <c r="F676" s="3">
        <f>IFERROR(VLOOKUP($A676,'Perfil de Riesgo '!$A$3:$H$2025,6,FALSE),0)</f>
        <v>0</v>
      </c>
      <c r="G676" s="3">
        <f>IFERROR(VLOOKUP($A676,'Perfil de Riesgo '!$A$3:$H$2025,7,FALSE),0)</f>
        <v>0</v>
      </c>
      <c r="H676" s="3">
        <f>IFERROR(VLOOKUP($A676,'Perfil de Riesgo '!$A$3:$H$2025,8,FALSE),0)</f>
        <v>0</v>
      </c>
    </row>
    <row r="677" spans="1:8" hidden="1" x14ac:dyDescent="0.25">
      <c r="A677" s="5">
        <v>170530</v>
      </c>
      <c r="B677" s="4" t="s">
        <v>563</v>
      </c>
      <c r="C677" s="3">
        <f>IFERROR(VLOOKUP($A677,'Perfil de Riesgo '!$A$3:$H$2025,3,FALSE),0)</f>
        <v>0</v>
      </c>
      <c r="D677" s="3">
        <f>IFERROR(VLOOKUP($A677,'Perfil de Riesgo '!$A$3:$H$2025,4,FALSE),0)</f>
        <v>0</v>
      </c>
      <c r="E677" s="3">
        <f>IFERROR(VLOOKUP($A677,'Perfil de Riesgo '!$A$3:$H$2025,5,FALSE),0)</f>
        <v>0</v>
      </c>
      <c r="F677" s="3">
        <f>IFERROR(VLOOKUP($A677,'Perfil de Riesgo '!$A$3:$H$2025,6,FALSE),0)</f>
        <v>0</v>
      </c>
      <c r="G677" s="3">
        <f>IFERROR(VLOOKUP($A677,'Perfil de Riesgo '!$A$3:$H$2025,7,FALSE),0)</f>
        <v>0</v>
      </c>
      <c r="H677" s="3">
        <f>IFERROR(VLOOKUP($A677,'Perfil de Riesgo '!$A$3:$H$2025,8,FALSE),0)</f>
        <v>0</v>
      </c>
    </row>
    <row r="678" spans="1:8" hidden="1" x14ac:dyDescent="0.25">
      <c r="A678" s="5">
        <v>170535</v>
      </c>
      <c r="B678" s="4" t="s">
        <v>561</v>
      </c>
      <c r="C678" s="3">
        <f>IFERROR(VLOOKUP($A678,'Perfil de Riesgo '!$A$3:$H$2025,3,FALSE),0)</f>
        <v>0</v>
      </c>
      <c r="D678" s="3">
        <f>IFERROR(VLOOKUP($A678,'Perfil de Riesgo '!$A$3:$H$2025,4,FALSE),0)</f>
        <v>0</v>
      </c>
      <c r="E678" s="3">
        <f>IFERROR(VLOOKUP($A678,'Perfil de Riesgo '!$A$3:$H$2025,5,FALSE),0)</f>
        <v>0</v>
      </c>
      <c r="F678" s="3">
        <f>IFERROR(VLOOKUP($A678,'Perfil de Riesgo '!$A$3:$H$2025,6,FALSE),0)</f>
        <v>0</v>
      </c>
      <c r="G678" s="3">
        <f>IFERROR(VLOOKUP($A678,'Perfil de Riesgo '!$A$3:$H$2025,7,FALSE),0)</f>
        <v>0</v>
      </c>
      <c r="H678" s="3">
        <f>IFERROR(VLOOKUP($A678,'Perfil de Riesgo '!$A$3:$H$2025,8,FALSE),0)</f>
        <v>0</v>
      </c>
    </row>
    <row r="679" spans="1:8" hidden="1" x14ac:dyDescent="0.25">
      <c r="A679" s="5">
        <v>170540</v>
      </c>
      <c r="B679" s="4" t="s">
        <v>555</v>
      </c>
      <c r="C679" s="3">
        <f>IFERROR(VLOOKUP($A679,'Perfil de Riesgo '!$A$3:$H$2025,3,FALSE),0)</f>
        <v>0</v>
      </c>
      <c r="D679" s="3">
        <f>IFERROR(VLOOKUP($A679,'Perfil de Riesgo '!$A$3:$H$2025,4,FALSE),0)</f>
        <v>0</v>
      </c>
      <c r="E679" s="3">
        <f>IFERROR(VLOOKUP($A679,'Perfil de Riesgo '!$A$3:$H$2025,5,FALSE),0)</f>
        <v>0</v>
      </c>
      <c r="F679" s="3">
        <f>IFERROR(VLOOKUP($A679,'Perfil de Riesgo '!$A$3:$H$2025,6,FALSE),0)</f>
        <v>0</v>
      </c>
      <c r="G679" s="3">
        <f>IFERROR(VLOOKUP($A679,'Perfil de Riesgo '!$A$3:$H$2025,7,FALSE),0)</f>
        <v>0</v>
      </c>
      <c r="H679" s="3">
        <f>IFERROR(VLOOKUP($A679,'Perfil de Riesgo '!$A$3:$H$2025,8,FALSE),0)</f>
        <v>0</v>
      </c>
    </row>
    <row r="680" spans="1:8" hidden="1" x14ac:dyDescent="0.25">
      <c r="A680" s="5">
        <v>170545</v>
      </c>
      <c r="B680" s="4" t="s">
        <v>560</v>
      </c>
      <c r="C680" s="3">
        <f>IFERROR(VLOOKUP($A680,'Perfil de Riesgo '!$A$3:$H$2025,3,FALSE),0)</f>
        <v>0</v>
      </c>
      <c r="D680" s="3">
        <f>IFERROR(VLOOKUP($A680,'Perfil de Riesgo '!$A$3:$H$2025,4,FALSE),0)</f>
        <v>0</v>
      </c>
      <c r="E680" s="3">
        <f>IFERROR(VLOOKUP($A680,'Perfil de Riesgo '!$A$3:$H$2025,5,FALSE),0)</f>
        <v>0</v>
      </c>
      <c r="F680" s="3">
        <f>IFERROR(VLOOKUP($A680,'Perfil de Riesgo '!$A$3:$H$2025,6,FALSE),0)</f>
        <v>0</v>
      </c>
      <c r="G680" s="3">
        <f>IFERROR(VLOOKUP($A680,'Perfil de Riesgo '!$A$3:$H$2025,7,FALSE),0)</f>
        <v>0</v>
      </c>
      <c r="H680" s="3">
        <f>IFERROR(VLOOKUP($A680,'Perfil de Riesgo '!$A$3:$H$2025,8,FALSE),0)</f>
        <v>0</v>
      </c>
    </row>
    <row r="681" spans="1:8" hidden="1" x14ac:dyDescent="0.25">
      <c r="A681" s="5">
        <v>170550</v>
      </c>
      <c r="B681" s="4" t="s">
        <v>1104</v>
      </c>
      <c r="C681" s="3">
        <f>IFERROR(VLOOKUP($A681,'Perfil de Riesgo '!$A$3:$H$2025,3,FALSE),0)</f>
        <v>0</v>
      </c>
      <c r="D681" s="3">
        <f>IFERROR(VLOOKUP($A681,'Perfil de Riesgo '!$A$3:$H$2025,4,FALSE),0)</f>
        <v>0</v>
      </c>
      <c r="E681" s="3">
        <f>IFERROR(VLOOKUP($A681,'Perfil de Riesgo '!$A$3:$H$2025,5,FALSE),0)</f>
        <v>0</v>
      </c>
      <c r="F681" s="3">
        <f>IFERROR(VLOOKUP($A681,'Perfil de Riesgo '!$A$3:$H$2025,6,FALSE),0)</f>
        <v>0</v>
      </c>
      <c r="G681" s="3">
        <f>IFERROR(VLOOKUP($A681,'Perfil de Riesgo '!$A$3:$H$2025,7,FALSE),0)</f>
        <v>0</v>
      </c>
      <c r="H681" s="3">
        <f>IFERROR(VLOOKUP($A681,'Perfil de Riesgo '!$A$3:$H$2025,8,FALSE),0)</f>
        <v>0</v>
      </c>
    </row>
    <row r="682" spans="1:8" hidden="1" x14ac:dyDescent="0.25">
      <c r="A682" s="5">
        <v>170555</v>
      </c>
      <c r="B682" s="4" t="s">
        <v>558</v>
      </c>
      <c r="C682" s="3">
        <f>IFERROR(VLOOKUP($A682,'Perfil de Riesgo '!$A$3:$H$2025,3,FALSE),0)</f>
        <v>0</v>
      </c>
      <c r="D682" s="3">
        <f>IFERROR(VLOOKUP($A682,'Perfil de Riesgo '!$A$3:$H$2025,4,FALSE),0)</f>
        <v>0</v>
      </c>
      <c r="E682" s="3">
        <f>IFERROR(VLOOKUP($A682,'Perfil de Riesgo '!$A$3:$H$2025,5,FALSE),0)</f>
        <v>0</v>
      </c>
      <c r="F682" s="3">
        <f>IFERROR(VLOOKUP($A682,'Perfil de Riesgo '!$A$3:$H$2025,6,FALSE),0)</f>
        <v>0</v>
      </c>
      <c r="G682" s="3">
        <f>IFERROR(VLOOKUP($A682,'Perfil de Riesgo '!$A$3:$H$2025,7,FALSE),0)</f>
        <v>0</v>
      </c>
      <c r="H682" s="3">
        <f>IFERROR(VLOOKUP($A682,'Perfil de Riesgo '!$A$3:$H$2025,8,FALSE),0)</f>
        <v>0</v>
      </c>
    </row>
    <row r="683" spans="1:8" hidden="1" x14ac:dyDescent="0.25">
      <c r="A683" s="5">
        <v>170560</v>
      </c>
      <c r="B683" s="4" t="s">
        <v>562</v>
      </c>
      <c r="C683" s="3">
        <f>IFERROR(VLOOKUP($A683,'Perfil de Riesgo '!$A$3:$H$2025,3,FALSE),0)</f>
        <v>0</v>
      </c>
      <c r="D683" s="3">
        <f>IFERROR(VLOOKUP($A683,'Perfil de Riesgo '!$A$3:$H$2025,4,FALSE),0)</f>
        <v>0</v>
      </c>
      <c r="E683" s="3">
        <f>IFERROR(VLOOKUP($A683,'Perfil de Riesgo '!$A$3:$H$2025,5,FALSE),0)</f>
        <v>0</v>
      </c>
      <c r="F683" s="3">
        <f>IFERROR(VLOOKUP($A683,'Perfil de Riesgo '!$A$3:$H$2025,6,FALSE),0)</f>
        <v>0</v>
      </c>
      <c r="G683" s="3">
        <f>IFERROR(VLOOKUP($A683,'Perfil de Riesgo '!$A$3:$H$2025,7,FALSE),0)</f>
        <v>0</v>
      </c>
      <c r="H683" s="3">
        <f>IFERROR(VLOOKUP($A683,'Perfil de Riesgo '!$A$3:$H$2025,8,FALSE),0)</f>
        <v>0</v>
      </c>
    </row>
    <row r="684" spans="1:8" hidden="1" x14ac:dyDescent="0.25">
      <c r="A684" s="5">
        <v>170565</v>
      </c>
      <c r="B684" s="4" t="s">
        <v>1103</v>
      </c>
      <c r="C684" s="3">
        <f>IFERROR(VLOOKUP($A684,'Perfil de Riesgo '!$A$3:$H$2025,3,FALSE),0)</f>
        <v>0</v>
      </c>
      <c r="D684" s="3">
        <f>IFERROR(VLOOKUP($A684,'Perfil de Riesgo '!$A$3:$H$2025,4,FALSE),0)</f>
        <v>0</v>
      </c>
      <c r="E684" s="3">
        <f>IFERROR(VLOOKUP($A684,'Perfil de Riesgo '!$A$3:$H$2025,5,FALSE),0)</f>
        <v>0</v>
      </c>
      <c r="F684" s="3">
        <f>IFERROR(VLOOKUP($A684,'Perfil de Riesgo '!$A$3:$H$2025,6,FALSE),0)</f>
        <v>0</v>
      </c>
      <c r="G684" s="3">
        <f>IFERROR(VLOOKUP($A684,'Perfil de Riesgo '!$A$3:$H$2025,7,FALSE),0)</f>
        <v>0</v>
      </c>
      <c r="H684" s="3">
        <f>IFERROR(VLOOKUP($A684,'Perfil de Riesgo '!$A$3:$H$2025,8,FALSE),0)</f>
        <v>0</v>
      </c>
    </row>
    <row r="685" spans="1:8" hidden="1" x14ac:dyDescent="0.25">
      <c r="A685" s="5">
        <v>170570</v>
      </c>
      <c r="B685" s="4" t="s">
        <v>1102</v>
      </c>
      <c r="C685" s="3">
        <f>IFERROR(VLOOKUP($A685,'Perfil de Riesgo '!$A$3:$H$2025,3,FALSE),0)</f>
        <v>0</v>
      </c>
      <c r="D685" s="3">
        <f>IFERROR(VLOOKUP($A685,'Perfil de Riesgo '!$A$3:$H$2025,4,FALSE),0)</f>
        <v>0</v>
      </c>
      <c r="E685" s="3">
        <f>IFERROR(VLOOKUP($A685,'Perfil de Riesgo '!$A$3:$H$2025,5,FALSE),0)</f>
        <v>0</v>
      </c>
      <c r="F685" s="3">
        <f>IFERROR(VLOOKUP($A685,'Perfil de Riesgo '!$A$3:$H$2025,6,FALSE),0)</f>
        <v>0</v>
      </c>
      <c r="G685" s="3">
        <f>IFERROR(VLOOKUP($A685,'Perfil de Riesgo '!$A$3:$H$2025,7,FALSE),0)</f>
        <v>0</v>
      </c>
      <c r="H685" s="3">
        <f>IFERROR(VLOOKUP($A685,'Perfil de Riesgo '!$A$3:$H$2025,8,FALSE),0)</f>
        <v>0</v>
      </c>
    </row>
    <row r="686" spans="1:8" hidden="1" x14ac:dyDescent="0.25">
      <c r="A686" s="5">
        <v>170575</v>
      </c>
      <c r="B686" s="4" t="s">
        <v>1101</v>
      </c>
      <c r="C686" s="3">
        <f>IFERROR(VLOOKUP($A686,'Perfil de Riesgo '!$A$3:$H$2025,3,FALSE),0)</f>
        <v>0</v>
      </c>
      <c r="D686" s="3">
        <f>IFERROR(VLOOKUP($A686,'Perfil de Riesgo '!$A$3:$H$2025,4,FALSE),0)</f>
        <v>0</v>
      </c>
      <c r="E686" s="3">
        <f>IFERROR(VLOOKUP($A686,'Perfil de Riesgo '!$A$3:$H$2025,5,FALSE),0)</f>
        <v>0</v>
      </c>
      <c r="F686" s="3">
        <f>IFERROR(VLOOKUP($A686,'Perfil de Riesgo '!$A$3:$H$2025,6,FALSE),0)</f>
        <v>0</v>
      </c>
      <c r="G686" s="3">
        <f>IFERROR(VLOOKUP($A686,'Perfil de Riesgo '!$A$3:$H$2025,7,FALSE),0)</f>
        <v>0</v>
      </c>
      <c r="H686" s="3">
        <f>IFERROR(VLOOKUP($A686,'Perfil de Riesgo '!$A$3:$H$2025,8,FALSE),0)</f>
        <v>0</v>
      </c>
    </row>
    <row r="687" spans="1:8" hidden="1" x14ac:dyDescent="0.25">
      <c r="A687" s="5">
        <v>170580</v>
      </c>
      <c r="B687" s="4" t="s">
        <v>1100</v>
      </c>
      <c r="C687" s="3">
        <f>IFERROR(VLOOKUP($A687,'Perfil de Riesgo '!$A$3:$H$2025,3,FALSE),0)</f>
        <v>0</v>
      </c>
      <c r="D687" s="3">
        <f>IFERROR(VLOOKUP($A687,'Perfil de Riesgo '!$A$3:$H$2025,4,FALSE),0)</f>
        <v>0</v>
      </c>
      <c r="E687" s="3">
        <f>IFERROR(VLOOKUP($A687,'Perfil de Riesgo '!$A$3:$H$2025,5,FALSE),0)</f>
        <v>0</v>
      </c>
      <c r="F687" s="3">
        <f>IFERROR(VLOOKUP($A687,'Perfil de Riesgo '!$A$3:$H$2025,6,FALSE),0)</f>
        <v>0</v>
      </c>
      <c r="G687" s="3">
        <f>IFERROR(VLOOKUP($A687,'Perfil de Riesgo '!$A$3:$H$2025,7,FALSE),0)</f>
        <v>0</v>
      </c>
      <c r="H687" s="3">
        <f>IFERROR(VLOOKUP($A687,'Perfil de Riesgo '!$A$3:$H$2025,8,FALSE),0)</f>
        <v>0</v>
      </c>
    </row>
    <row r="688" spans="1:8" hidden="1" x14ac:dyDescent="0.25">
      <c r="A688" s="5">
        <v>170585</v>
      </c>
      <c r="B688" s="4" t="s">
        <v>1099</v>
      </c>
      <c r="C688" s="3">
        <f>IFERROR(VLOOKUP($A688,'Perfil de Riesgo '!$A$3:$H$2025,3,FALSE),0)</f>
        <v>0</v>
      </c>
      <c r="D688" s="3">
        <f>IFERROR(VLOOKUP($A688,'Perfil de Riesgo '!$A$3:$H$2025,4,FALSE),0)</f>
        <v>0</v>
      </c>
      <c r="E688" s="3">
        <f>IFERROR(VLOOKUP($A688,'Perfil de Riesgo '!$A$3:$H$2025,5,FALSE),0)</f>
        <v>0</v>
      </c>
      <c r="F688" s="3">
        <f>IFERROR(VLOOKUP($A688,'Perfil de Riesgo '!$A$3:$H$2025,6,FALSE),0)</f>
        <v>0</v>
      </c>
      <c r="G688" s="3">
        <f>IFERROR(VLOOKUP($A688,'Perfil de Riesgo '!$A$3:$H$2025,7,FALSE),0)</f>
        <v>0</v>
      </c>
      <c r="H688" s="3">
        <f>IFERROR(VLOOKUP($A688,'Perfil de Riesgo '!$A$3:$H$2025,8,FALSE),0)</f>
        <v>0</v>
      </c>
    </row>
    <row r="689" spans="1:8" hidden="1" x14ac:dyDescent="0.25">
      <c r="A689" s="5">
        <v>170590</v>
      </c>
      <c r="B689" s="4" t="s">
        <v>1098</v>
      </c>
      <c r="C689" s="3">
        <f>IFERROR(VLOOKUP($A689,'Perfil de Riesgo '!$A$3:$H$2025,3,FALSE),0)</f>
        <v>0</v>
      </c>
      <c r="D689" s="3">
        <f>IFERROR(VLOOKUP($A689,'Perfil de Riesgo '!$A$3:$H$2025,4,FALSE),0)</f>
        <v>0</v>
      </c>
      <c r="E689" s="3">
        <f>IFERROR(VLOOKUP($A689,'Perfil de Riesgo '!$A$3:$H$2025,5,FALSE),0)</f>
        <v>0</v>
      </c>
      <c r="F689" s="3">
        <f>IFERROR(VLOOKUP($A689,'Perfil de Riesgo '!$A$3:$H$2025,6,FALSE),0)</f>
        <v>0</v>
      </c>
      <c r="G689" s="3">
        <f>IFERROR(VLOOKUP($A689,'Perfil de Riesgo '!$A$3:$H$2025,7,FALSE),0)</f>
        <v>0</v>
      </c>
      <c r="H689" s="3">
        <f>IFERROR(VLOOKUP($A689,'Perfil de Riesgo '!$A$3:$H$2025,8,FALSE),0)</f>
        <v>0</v>
      </c>
    </row>
    <row r="690" spans="1:8" hidden="1" x14ac:dyDescent="0.25">
      <c r="A690" s="5">
        <v>170591</v>
      </c>
      <c r="B690" s="4" t="s">
        <v>1097</v>
      </c>
      <c r="C690" s="3">
        <f>IFERROR(VLOOKUP($A690,'Perfil de Riesgo '!$A$3:$H$2025,3,FALSE),0)</f>
        <v>0</v>
      </c>
      <c r="D690" s="3">
        <f>IFERROR(VLOOKUP($A690,'Perfil de Riesgo '!$A$3:$H$2025,4,FALSE),0)</f>
        <v>0</v>
      </c>
      <c r="E690" s="3">
        <f>IFERROR(VLOOKUP($A690,'Perfil de Riesgo '!$A$3:$H$2025,5,FALSE),0)</f>
        <v>0</v>
      </c>
      <c r="F690" s="3">
        <f>IFERROR(VLOOKUP($A690,'Perfil de Riesgo '!$A$3:$H$2025,6,FALSE),0)</f>
        <v>0</v>
      </c>
      <c r="G690" s="3">
        <f>IFERROR(VLOOKUP($A690,'Perfil de Riesgo '!$A$3:$H$2025,7,FALSE),0)</f>
        <v>0</v>
      </c>
      <c r="H690" s="3">
        <f>IFERROR(VLOOKUP($A690,'Perfil de Riesgo '!$A$3:$H$2025,8,FALSE),0)</f>
        <v>0</v>
      </c>
    </row>
    <row r="691" spans="1:8" hidden="1" x14ac:dyDescent="0.25">
      <c r="A691" s="5">
        <v>170592</v>
      </c>
      <c r="B691" s="4" t="s">
        <v>447</v>
      </c>
      <c r="C691" s="3">
        <f>IFERROR(VLOOKUP($A691,'Perfil de Riesgo '!$A$3:$H$2025,3,FALSE),0)</f>
        <v>0</v>
      </c>
      <c r="D691" s="3">
        <f>IFERROR(VLOOKUP($A691,'Perfil de Riesgo '!$A$3:$H$2025,4,FALSE),0)</f>
        <v>0</v>
      </c>
      <c r="E691" s="3">
        <f>IFERROR(VLOOKUP($A691,'Perfil de Riesgo '!$A$3:$H$2025,5,FALSE),0)</f>
        <v>0</v>
      </c>
      <c r="F691" s="3">
        <f>IFERROR(VLOOKUP($A691,'Perfil de Riesgo '!$A$3:$H$2025,6,FALSE),0)</f>
        <v>0</v>
      </c>
      <c r="G691" s="3">
        <f>IFERROR(VLOOKUP($A691,'Perfil de Riesgo '!$A$3:$H$2025,7,FALSE),0)</f>
        <v>0</v>
      </c>
      <c r="H691" s="3">
        <f>IFERROR(VLOOKUP($A691,'Perfil de Riesgo '!$A$3:$H$2025,8,FALSE),0)</f>
        <v>0</v>
      </c>
    </row>
    <row r="692" spans="1:8" x14ac:dyDescent="0.25">
      <c r="A692" s="5">
        <v>170595</v>
      </c>
      <c r="B692" s="4" t="s">
        <v>1096</v>
      </c>
      <c r="C692" s="3">
        <f>IFERROR(VLOOKUP($A692,'Perfil de Riesgo '!$A$3:$H$2025,3,FALSE),0)</f>
        <v>53692779</v>
      </c>
      <c r="D692" s="3">
        <f>IFERROR(VLOOKUP($A692,'Perfil de Riesgo '!$A$3:$H$2025,4,FALSE),0)</f>
        <v>54543232</v>
      </c>
      <c r="E692" s="3">
        <f>IFERROR(VLOOKUP($A692,'Perfil de Riesgo '!$A$3:$H$2025,5,FALSE),0)</f>
        <v>65652585</v>
      </c>
      <c r="F692" s="3">
        <f>IFERROR(VLOOKUP($A692,'Perfil de Riesgo '!$A$3:$H$2025,6,FALSE),0)</f>
        <v>76570443</v>
      </c>
      <c r="G692" s="3">
        <f>IFERROR(VLOOKUP($A692,'Perfil de Riesgo '!$A$3:$H$2025,7,FALSE),0)</f>
        <v>87019939</v>
      </c>
      <c r="H692" s="3">
        <f>IFERROR(VLOOKUP($A692,'Perfil de Riesgo '!$A$3:$H$2025,8,FALSE),0)</f>
        <v>95526302</v>
      </c>
    </row>
    <row r="693" spans="1:8" hidden="1" x14ac:dyDescent="0.25">
      <c r="A693" s="5">
        <v>170599</v>
      </c>
      <c r="B693" s="4" t="s">
        <v>1095</v>
      </c>
      <c r="C693" s="3">
        <f>IFERROR(VLOOKUP($A693,'Perfil de Riesgo '!$A$3:$H$2025,3,FALSE),0)</f>
        <v>0</v>
      </c>
      <c r="D693" s="3">
        <f>IFERROR(VLOOKUP($A693,'Perfil de Riesgo '!$A$3:$H$2025,4,FALSE),0)</f>
        <v>0</v>
      </c>
      <c r="E693" s="3">
        <f>IFERROR(VLOOKUP($A693,'Perfil de Riesgo '!$A$3:$H$2025,5,FALSE),0)</f>
        <v>0</v>
      </c>
      <c r="F693" s="3">
        <f>IFERROR(VLOOKUP($A693,'Perfil de Riesgo '!$A$3:$H$2025,6,FALSE),0)</f>
        <v>0</v>
      </c>
      <c r="G693" s="3">
        <f>IFERROR(VLOOKUP($A693,'Perfil de Riesgo '!$A$3:$H$2025,7,FALSE),0)</f>
        <v>0</v>
      </c>
      <c r="H693" s="3">
        <f>IFERROR(VLOOKUP($A693,'Perfil de Riesgo '!$A$3:$H$2025,8,FALSE),0)</f>
        <v>0</v>
      </c>
    </row>
    <row r="694" spans="1:8" hidden="1" x14ac:dyDescent="0.25">
      <c r="A694" s="5">
        <v>171000</v>
      </c>
      <c r="B694" s="4" t="s">
        <v>1094</v>
      </c>
      <c r="C694" s="3">
        <f>IFERROR(VLOOKUP($A694,'Perfil de Riesgo '!$A$3:$H$2025,3,FALSE),0)</f>
        <v>0</v>
      </c>
      <c r="D694" s="3">
        <f>IFERROR(VLOOKUP($A694,'Perfil de Riesgo '!$A$3:$H$2025,4,FALSE),0)</f>
        <v>0</v>
      </c>
      <c r="E694" s="3">
        <f>IFERROR(VLOOKUP($A694,'Perfil de Riesgo '!$A$3:$H$2025,5,FALSE),0)</f>
        <v>0</v>
      </c>
      <c r="F694" s="3">
        <f>IFERROR(VLOOKUP($A694,'Perfil de Riesgo '!$A$3:$H$2025,6,FALSE),0)</f>
        <v>0</v>
      </c>
      <c r="G694" s="3">
        <f>IFERROR(VLOOKUP($A694,'Perfil de Riesgo '!$A$3:$H$2025,7,FALSE),0)</f>
        <v>0</v>
      </c>
      <c r="H694" s="3">
        <f>IFERROR(VLOOKUP($A694,'Perfil de Riesgo '!$A$3:$H$2025,8,FALSE),0)</f>
        <v>0</v>
      </c>
    </row>
    <row r="695" spans="1:8" hidden="1" x14ac:dyDescent="0.25">
      <c r="A695" s="5">
        <v>171005</v>
      </c>
      <c r="B695" s="4" t="s">
        <v>508</v>
      </c>
      <c r="C695" s="3">
        <f>IFERROR(VLOOKUP($A695,'Perfil de Riesgo '!$A$3:$H$2025,3,FALSE),0)</f>
        <v>0</v>
      </c>
      <c r="D695" s="3">
        <f>IFERROR(VLOOKUP($A695,'Perfil de Riesgo '!$A$3:$H$2025,4,FALSE),0)</f>
        <v>0</v>
      </c>
      <c r="E695" s="3">
        <f>IFERROR(VLOOKUP($A695,'Perfil de Riesgo '!$A$3:$H$2025,5,FALSE),0)</f>
        <v>0</v>
      </c>
      <c r="F695" s="3">
        <f>IFERROR(VLOOKUP($A695,'Perfil de Riesgo '!$A$3:$H$2025,6,FALSE),0)</f>
        <v>0</v>
      </c>
      <c r="G695" s="3">
        <f>IFERROR(VLOOKUP($A695,'Perfil de Riesgo '!$A$3:$H$2025,7,FALSE),0)</f>
        <v>0</v>
      </c>
      <c r="H695" s="3">
        <f>IFERROR(VLOOKUP($A695,'Perfil de Riesgo '!$A$3:$H$2025,8,FALSE),0)</f>
        <v>0</v>
      </c>
    </row>
    <row r="696" spans="1:8" hidden="1" x14ac:dyDescent="0.25">
      <c r="A696" s="5">
        <v>171010</v>
      </c>
      <c r="B696" s="4" t="s">
        <v>571</v>
      </c>
      <c r="C696" s="3">
        <f>IFERROR(VLOOKUP($A696,'Perfil de Riesgo '!$A$3:$H$2025,3,FALSE),0)</f>
        <v>0</v>
      </c>
      <c r="D696" s="3">
        <f>IFERROR(VLOOKUP($A696,'Perfil de Riesgo '!$A$3:$H$2025,4,FALSE),0)</f>
        <v>0</v>
      </c>
      <c r="E696" s="3">
        <f>IFERROR(VLOOKUP($A696,'Perfil de Riesgo '!$A$3:$H$2025,5,FALSE),0)</f>
        <v>0</v>
      </c>
      <c r="F696" s="3">
        <f>IFERROR(VLOOKUP($A696,'Perfil de Riesgo '!$A$3:$H$2025,6,FALSE),0)</f>
        <v>0</v>
      </c>
      <c r="G696" s="3">
        <f>IFERROR(VLOOKUP($A696,'Perfil de Riesgo '!$A$3:$H$2025,7,FALSE),0)</f>
        <v>0</v>
      </c>
      <c r="H696" s="3">
        <f>IFERROR(VLOOKUP($A696,'Perfil de Riesgo '!$A$3:$H$2025,8,FALSE),0)</f>
        <v>0</v>
      </c>
    </row>
    <row r="697" spans="1:8" hidden="1" x14ac:dyDescent="0.25">
      <c r="A697" s="5">
        <v>171020</v>
      </c>
      <c r="B697" s="4" t="s">
        <v>1093</v>
      </c>
      <c r="C697" s="3">
        <f>IFERROR(VLOOKUP($A697,'Perfil de Riesgo '!$A$3:$H$2025,3,FALSE),0)</f>
        <v>0</v>
      </c>
      <c r="D697" s="3">
        <f>IFERROR(VLOOKUP($A697,'Perfil de Riesgo '!$A$3:$H$2025,4,FALSE),0)</f>
        <v>0</v>
      </c>
      <c r="E697" s="3">
        <f>IFERROR(VLOOKUP($A697,'Perfil de Riesgo '!$A$3:$H$2025,5,FALSE),0)</f>
        <v>0</v>
      </c>
      <c r="F697" s="3">
        <f>IFERROR(VLOOKUP($A697,'Perfil de Riesgo '!$A$3:$H$2025,6,FALSE),0)</f>
        <v>0</v>
      </c>
      <c r="G697" s="3">
        <f>IFERROR(VLOOKUP($A697,'Perfil de Riesgo '!$A$3:$H$2025,7,FALSE),0)</f>
        <v>0</v>
      </c>
      <c r="H697" s="3">
        <f>IFERROR(VLOOKUP($A697,'Perfil de Riesgo '!$A$3:$H$2025,8,FALSE),0)</f>
        <v>0</v>
      </c>
    </row>
    <row r="698" spans="1:8" hidden="1" x14ac:dyDescent="0.25">
      <c r="A698" s="5">
        <v>171090</v>
      </c>
      <c r="B698" s="4" t="s">
        <v>1092</v>
      </c>
      <c r="C698" s="3">
        <f>IFERROR(VLOOKUP($A698,'Perfil de Riesgo '!$A$3:$H$2025,3,FALSE),0)</f>
        <v>0</v>
      </c>
      <c r="D698" s="3">
        <f>IFERROR(VLOOKUP($A698,'Perfil de Riesgo '!$A$3:$H$2025,4,FALSE),0)</f>
        <v>0</v>
      </c>
      <c r="E698" s="3">
        <f>IFERROR(VLOOKUP($A698,'Perfil de Riesgo '!$A$3:$H$2025,5,FALSE),0)</f>
        <v>0</v>
      </c>
      <c r="F698" s="3">
        <f>IFERROR(VLOOKUP($A698,'Perfil de Riesgo '!$A$3:$H$2025,6,FALSE),0)</f>
        <v>0</v>
      </c>
      <c r="G698" s="3">
        <f>IFERROR(VLOOKUP($A698,'Perfil de Riesgo '!$A$3:$H$2025,7,FALSE),0)</f>
        <v>0</v>
      </c>
      <c r="H698" s="3">
        <f>IFERROR(VLOOKUP($A698,'Perfil de Riesgo '!$A$3:$H$2025,8,FALSE),0)</f>
        <v>0</v>
      </c>
    </row>
    <row r="699" spans="1:8" hidden="1" x14ac:dyDescent="0.25">
      <c r="A699" s="5">
        <v>171099</v>
      </c>
      <c r="B699" s="4" t="s">
        <v>1091</v>
      </c>
      <c r="C699" s="3">
        <f>IFERROR(VLOOKUP($A699,'Perfil de Riesgo '!$A$3:$H$2025,3,FALSE),0)</f>
        <v>0</v>
      </c>
      <c r="D699" s="3">
        <f>IFERROR(VLOOKUP($A699,'Perfil de Riesgo '!$A$3:$H$2025,4,FALSE),0)</f>
        <v>0</v>
      </c>
      <c r="E699" s="3">
        <f>IFERROR(VLOOKUP($A699,'Perfil de Riesgo '!$A$3:$H$2025,5,FALSE),0)</f>
        <v>0</v>
      </c>
      <c r="F699" s="3">
        <f>IFERROR(VLOOKUP($A699,'Perfil de Riesgo '!$A$3:$H$2025,6,FALSE),0)</f>
        <v>0</v>
      </c>
      <c r="G699" s="3">
        <f>IFERROR(VLOOKUP($A699,'Perfil de Riesgo '!$A$3:$H$2025,7,FALSE),0)</f>
        <v>0</v>
      </c>
      <c r="H699" s="3">
        <f>IFERROR(VLOOKUP($A699,'Perfil de Riesgo '!$A$3:$H$2025,8,FALSE),0)</f>
        <v>0</v>
      </c>
    </row>
    <row r="700" spans="1:8" hidden="1" x14ac:dyDescent="0.25">
      <c r="A700" s="5">
        <v>171500</v>
      </c>
      <c r="B700" s="4" t="s">
        <v>1090</v>
      </c>
      <c r="C700" s="3">
        <f>IFERROR(VLOOKUP($A700,'Perfil de Riesgo '!$A$3:$H$2025,3,FALSE),0)</f>
        <v>0</v>
      </c>
      <c r="D700" s="3">
        <f>IFERROR(VLOOKUP($A700,'Perfil de Riesgo '!$A$3:$H$2025,4,FALSE),0)</f>
        <v>0</v>
      </c>
      <c r="E700" s="3">
        <f>IFERROR(VLOOKUP($A700,'Perfil de Riesgo '!$A$3:$H$2025,5,FALSE),0)</f>
        <v>0</v>
      </c>
      <c r="F700" s="3">
        <f>IFERROR(VLOOKUP($A700,'Perfil de Riesgo '!$A$3:$H$2025,6,FALSE),0)</f>
        <v>0</v>
      </c>
      <c r="G700" s="3">
        <f>IFERROR(VLOOKUP($A700,'Perfil de Riesgo '!$A$3:$H$2025,7,FALSE),0)</f>
        <v>0</v>
      </c>
      <c r="H700" s="3">
        <f>IFERROR(VLOOKUP($A700,'Perfil de Riesgo '!$A$3:$H$2025,8,FALSE),0)</f>
        <v>0</v>
      </c>
    </row>
    <row r="701" spans="1:8" hidden="1" x14ac:dyDescent="0.25">
      <c r="A701" s="5">
        <v>171505</v>
      </c>
      <c r="B701" s="4" t="s">
        <v>508</v>
      </c>
      <c r="C701" s="3">
        <f>IFERROR(VLOOKUP($A701,'Perfil de Riesgo '!$A$3:$H$2025,3,FALSE),0)</f>
        <v>0</v>
      </c>
      <c r="D701" s="3">
        <f>IFERROR(VLOOKUP($A701,'Perfil de Riesgo '!$A$3:$H$2025,4,FALSE),0)</f>
        <v>0</v>
      </c>
      <c r="E701" s="3">
        <f>IFERROR(VLOOKUP($A701,'Perfil de Riesgo '!$A$3:$H$2025,5,FALSE),0)</f>
        <v>0</v>
      </c>
      <c r="F701" s="3">
        <f>IFERROR(VLOOKUP($A701,'Perfil de Riesgo '!$A$3:$H$2025,6,FALSE),0)</f>
        <v>0</v>
      </c>
      <c r="G701" s="3">
        <f>IFERROR(VLOOKUP($A701,'Perfil de Riesgo '!$A$3:$H$2025,7,FALSE),0)</f>
        <v>0</v>
      </c>
      <c r="H701" s="3">
        <f>IFERROR(VLOOKUP($A701,'Perfil de Riesgo '!$A$3:$H$2025,8,FALSE),0)</f>
        <v>0</v>
      </c>
    </row>
    <row r="702" spans="1:8" hidden="1" x14ac:dyDescent="0.25">
      <c r="A702" s="5">
        <v>171510</v>
      </c>
      <c r="B702" s="4" t="s">
        <v>571</v>
      </c>
      <c r="C702" s="3">
        <f>IFERROR(VLOOKUP($A702,'Perfil de Riesgo '!$A$3:$H$2025,3,FALSE),0)</f>
        <v>0</v>
      </c>
      <c r="D702" s="3">
        <f>IFERROR(VLOOKUP($A702,'Perfil de Riesgo '!$A$3:$H$2025,4,FALSE),0)</f>
        <v>0</v>
      </c>
      <c r="E702" s="3">
        <f>IFERROR(VLOOKUP($A702,'Perfil de Riesgo '!$A$3:$H$2025,5,FALSE),0)</f>
        <v>0</v>
      </c>
      <c r="F702" s="3">
        <f>IFERROR(VLOOKUP($A702,'Perfil de Riesgo '!$A$3:$H$2025,6,FALSE),0)</f>
        <v>0</v>
      </c>
      <c r="G702" s="3">
        <f>IFERROR(VLOOKUP($A702,'Perfil de Riesgo '!$A$3:$H$2025,7,FALSE),0)</f>
        <v>0</v>
      </c>
      <c r="H702" s="3">
        <f>IFERROR(VLOOKUP($A702,'Perfil de Riesgo '!$A$3:$H$2025,8,FALSE),0)</f>
        <v>0</v>
      </c>
    </row>
    <row r="703" spans="1:8" hidden="1" x14ac:dyDescent="0.25">
      <c r="A703" s="5">
        <v>171599</v>
      </c>
      <c r="B703" s="4" t="s">
        <v>1089</v>
      </c>
      <c r="C703" s="3">
        <f>IFERROR(VLOOKUP($A703,'Perfil de Riesgo '!$A$3:$H$2025,3,FALSE),0)</f>
        <v>0</v>
      </c>
      <c r="D703" s="3">
        <f>IFERROR(VLOOKUP($A703,'Perfil de Riesgo '!$A$3:$H$2025,4,FALSE),0)</f>
        <v>0</v>
      </c>
      <c r="E703" s="3">
        <f>IFERROR(VLOOKUP($A703,'Perfil de Riesgo '!$A$3:$H$2025,5,FALSE),0)</f>
        <v>0</v>
      </c>
      <c r="F703" s="3">
        <f>IFERROR(VLOOKUP($A703,'Perfil de Riesgo '!$A$3:$H$2025,6,FALSE),0)</f>
        <v>0</v>
      </c>
      <c r="G703" s="3">
        <f>IFERROR(VLOOKUP($A703,'Perfil de Riesgo '!$A$3:$H$2025,7,FALSE),0)</f>
        <v>0</v>
      </c>
      <c r="H703" s="3">
        <f>IFERROR(VLOOKUP($A703,'Perfil de Riesgo '!$A$3:$H$2025,8,FALSE),0)</f>
        <v>0</v>
      </c>
    </row>
    <row r="704" spans="1:8" hidden="1" x14ac:dyDescent="0.25">
      <c r="A704" s="5">
        <v>180000</v>
      </c>
      <c r="B704" s="4" t="s">
        <v>1088</v>
      </c>
      <c r="C704" s="3">
        <f>IFERROR(VLOOKUP($A704,'Perfil de Riesgo '!$A$3:$H$2025,3,FALSE),0)</f>
        <v>0</v>
      </c>
      <c r="D704" s="3">
        <f>IFERROR(VLOOKUP($A704,'Perfil de Riesgo '!$A$3:$H$2025,4,FALSE),0)</f>
        <v>0</v>
      </c>
      <c r="E704" s="3">
        <f>IFERROR(VLOOKUP($A704,'Perfil de Riesgo '!$A$3:$H$2025,5,FALSE),0)</f>
        <v>0</v>
      </c>
      <c r="F704" s="3">
        <f>IFERROR(VLOOKUP($A704,'Perfil de Riesgo '!$A$3:$H$2025,6,FALSE),0)</f>
        <v>0</v>
      </c>
      <c r="G704" s="3">
        <f>IFERROR(VLOOKUP($A704,'Perfil de Riesgo '!$A$3:$H$2025,7,FALSE),0)</f>
        <v>0</v>
      </c>
      <c r="H704" s="3">
        <f>IFERROR(VLOOKUP($A704,'Perfil de Riesgo '!$A$3:$H$2025,8,FALSE),0)</f>
        <v>0</v>
      </c>
    </row>
    <row r="705" spans="1:8" hidden="1" x14ac:dyDescent="0.25">
      <c r="A705" s="5">
        <v>180500</v>
      </c>
      <c r="B705" s="4" t="s">
        <v>1087</v>
      </c>
      <c r="C705" s="3">
        <f>IFERROR(VLOOKUP($A705,'Perfil de Riesgo '!$A$3:$H$2025,3,FALSE),0)</f>
        <v>0</v>
      </c>
      <c r="D705" s="3">
        <f>IFERROR(VLOOKUP($A705,'Perfil de Riesgo '!$A$3:$H$2025,4,FALSE),0)</f>
        <v>0</v>
      </c>
      <c r="E705" s="3">
        <f>IFERROR(VLOOKUP($A705,'Perfil de Riesgo '!$A$3:$H$2025,5,FALSE),0)</f>
        <v>0</v>
      </c>
      <c r="F705" s="3">
        <f>IFERROR(VLOOKUP($A705,'Perfil de Riesgo '!$A$3:$H$2025,6,FALSE),0)</f>
        <v>0</v>
      </c>
      <c r="G705" s="3">
        <f>IFERROR(VLOOKUP($A705,'Perfil de Riesgo '!$A$3:$H$2025,7,FALSE),0)</f>
        <v>0</v>
      </c>
      <c r="H705" s="3">
        <f>IFERROR(VLOOKUP($A705,'Perfil de Riesgo '!$A$3:$H$2025,8,FALSE),0)</f>
        <v>0</v>
      </c>
    </row>
    <row r="706" spans="1:8" hidden="1" x14ac:dyDescent="0.25">
      <c r="A706" s="5">
        <v>181000</v>
      </c>
      <c r="B706" s="4" t="s">
        <v>1086</v>
      </c>
      <c r="C706" s="3">
        <f>IFERROR(VLOOKUP($A706,'Perfil de Riesgo '!$A$3:$H$2025,3,FALSE),0)</f>
        <v>0</v>
      </c>
      <c r="D706" s="3">
        <f>IFERROR(VLOOKUP($A706,'Perfil de Riesgo '!$A$3:$H$2025,4,FALSE),0)</f>
        <v>0</v>
      </c>
      <c r="E706" s="3">
        <f>IFERROR(VLOOKUP($A706,'Perfil de Riesgo '!$A$3:$H$2025,5,FALSE),0)</f>
        <v>0</v>
      </c>
      <c r="F706" s="3">
        <f>IFERROR(VLOOKUP($A706,'Perfil de Riesgo '!$A$3:$H$2025,6,FALSE),0)</f>
        <v>0</v>
      </c>
      <c r="G706" s="3">
        <f>IFERROR(VLOOKUP($A706,'Perfil de Riesgo '!$A$3:$H$2025,7,FALSE),0)</f>
        <v>0</v>
      </c>
      <c r="H706" s="3">
        <f>IFERROR(VLOOKUP($A706,'Perfil de Riesgo '!$A$3:$H$2025,8,FALSE),0)</f>
        <v>0</v>
      </c>
    </row>
    <row r="707" spans="1:8" hidden="1" x14ac:dyDescent="0.25">
      <c r="A707" s="5">
        <v>181500</v>
      </c>
      <c r="B707" s="4" t="s">
        <v>1085</v>
      </c>
      <c r="C707" s="3">
        <f>IFERROR(VLOOKUP($A707,'Perfil de Riesgo '!$A$3:$H$2025,3,FALSE),0)</f>
        <v>0</v>
      </c>
      <c r="D707" s="3">
        <f>IFERROR(VLOOKUP($A707,'Perfil de Riesgo '!$A$3:$H$2025,4,FALSE),0)</f>
        <v>0</v>
      </c>
      <c r="E707" s="3">
        <f>IFERROR(VLOOKUP($A707,'Perfil de Riesgo '!$A$3:$H$2025,5,FALSE),0)</f>
        <v>0</v>
      </c>
      <c r="F707" s="3">
        <f>IFERROR(VLOOKUP($A707,'Perfil de Riesgo '!$A$3:$H$2025,6,FALSE),0)</f>
        <v>0</v>
      </c>
      <c r="G707" s="3">
        <f>IFERROR(VLOOKUP($A707,'Perfil de Riesgo '!$A$3:$H$2025,7,FALSE),0)</f>
        <v>0</v>
      </c>
      <c r="H707" s="3">
        <f>IFERROR(VLOOKUP($A707,'Perfil de Riesgo '!$A$3:$H$2025,8,FALSE),0)</f>
        <v>0</v>
      </c>
    </row>
    <row r="708" spans="1:8" hidden="1" x14ac:dyDescent="0.25">
      <c r="A708" s="5">
        <v>182000</v>
      </c>
      <c r="B708" s="4" t="s">
        <v>1084</v>
      </c>
      <c r="C708" s="3">
        <f>IFERROR(VLOOKUP($A708,'Perfil de Riesgo '!$A$3:$H$2025,3,FALSE),0)</f>
        <v>0</v>
      </c>
      <c r="D708" s="3">
        <f>IFERROR(VLOOKUP($A708,'Perfil de Riesgo '!$A$3:$H$2025,4,FALSE),0)</f>
        <v>0</v>
      </c>
      <c r="E708" s="3">
        <f>IFERROR(VLOOKUP($A708,'Perfil de Riesgo '!$A$3:$H$2025,5,FALSE),0)</f>
        <v>0</v>
      </c>
      <c r="F708" s="3">
        <f>IFERROR(VLOOKUP($A708,'Perfil de Riesgo '!$A$3:$H$2025,6,FALSE),0)</f>
        <v>0</v>
      </c>
      <c r="G708" s="3">
        <f>IFERROR(VLOOKUP($A708,'Perfil de Riesgo '!$A$3:$H$2025,7,FALSE),0)</f>
        <v>0</v>
      </c>
      <c r="H708" s="3">
        <f>IFERROR(VLOOKUP($A708,'Perfil de Riesgo '!$A$3:$H$2025,8,FALSE),0)</f>
        <v>0</v>
      </c>
    </row>
    <row r="709" spans="1:8" hidden="1" x14ac:dyDescent="0.25">
      <c r="A709" s="5">
        <v>182100</v>
      </c>
      <c r="B709" s="4" t="s">
        <v>1083</v>
      </c>
      <c r="C709" s="3">
        <f>IFERROR(VLOOKUP($A709,'Perfil de Riesgo '!$A$3:$H$2025,3,FALSE),0)</f>
        <v>0</v>
      </c>
      <c r="D709" s="3">
        <f>IFERROR(VLOOKUP($A709,'Perfil de Riesgo '!$A$3:$H$2025,4,FALSE),0)</f>
        <v>0</v>
      </c>
      <c r="E709" s="3">
        <f>IFERROR(VLOOKUP($A709,'Perfil de Riesgo '!$A$3:$H$2025,5,FALSE),0)</f>
        <v>0</v>
      </c>
      <c r="F709" s="3">
        <f>IFERROR(VLOOKUP($A709,'Perfil de Riesgo '!$A$3:$H$2025,6,FALSE),0)</f>
        <v>0</v>
      </c>
      <c r="G709" s="3">
        <f>IFERROR(VLOOKUP($A709,'Perfil de Riesgo '!$A$3:$H$2025,7,FALSE),0)</f>
        <v>0</v>
      </c>
      <c r="H709" s="3">
        <f>IFERROR(VLOOKUP($A709,'Perfil de Riesgo '!$A$3:$H$2025,8,FALSE),0)</f>
        <v>0</v>
      </c>
    </row>
    <row r="710" spans="1:8" hidden="1" x14ac:dyDescent="0.25">
      <c r="A710" s="5">
        <v>182500</v>
      </c>
      <c r="B710" s="4" t="s">
        <v>1082</v>
      </c>
      <c r="C710" s="3">
        <f>IFERROR(VLOOKUP($A710,'Perfil de Riesgo '!$A$3:$H$2025,3,FALSE),0)</f>
        <v>0</v>
      </c>
      <c r="D710" s="3">
        <f>IFERROR(VLOOKUP($A710,'Perfil de Riesgo '!$A$3:$H$2025,4,FALSE),0)</f>
        <v>0</v>
      </c>
      <c r="E710" s="3">
        <f>IFERROR(VLOOKUP($A710,'Perfil de Riesgo '!$A$3:$H$2025,5,FALSE),0)</f>
        <v>0</v>
      </c>
      <c r="F710" s="3">
        <f>IFERROR(VLOOKUP($A710,'Perfil de Riesgo '!$A$3:$H$2025,6,FALSE),0)</f>
        <v>0</v>
      </c>
      <c r="G710" s="3">
        <f>IFERROR(VLOOKUP($A710,'Perfil de Riesgo '!$A$3:$H$2025,7,FALSE),0)</f>
        <v>0</v>
      </c>
      <c r="H710" s="3">
        <f>IFERROR(VLOOKUP($A710,'Perfil de Riesgo '!$A$3:$H$2025,8,FALSE),0)</f>
        <v>0</v>
      </c>
    </row>
    <row r="711" spans="1:8" hidden="1" x14ac:dyDescent="0.25">
      <c r="A711" s="5">
        <v>189900</v>
      </c>
      <c r="B711" s="4" t="s">
        <v>1081</v>
      </c>
      <c r="C711" s="3">
        <f>IFERROR(VLOOKUP($A711,'Perfil de Riesgo '!$A$3:$H$2025,3,FALSE),0)</f>
        <v>0</v>
      </c>
      <c r="D711" s="3">
        <f>IFERROR(VLOOKUP($A711,'Perfil de Riesgo '!$A$3:$H$2025,4,FALSE),0)</f>
        <v>0</v>
      </c>
      <c r="E711" s="3">
        <f>IFERROR(VLOOKUP($A711,'Perfil de Riesgo '!$A$3:$H$2025,5,FALSE),0)</f>
        <v>0</v>
      </c>
      <c r="F711" s="3">
        <f>IFERROR(VLOOKUP($A711,'Perfil de Riesgo '!$A$3:$H$2025,6,FALSE),0)</f>
        <v>0</v>
      </c>
      <c r="G711" s="3">
        <f>IFERROR(VLOOKUP($A711,'Perfil de Riesgo '!$A$3:$H$2025,7,FALSE),0)</f>
        <v>0</v>
      </c>
      <c r="H711" s="3">
        <f>IFERROR(VLOOKUP($A711,'Perfil de Riesgo '!$A$3:$H$2025,8,FALSE),0)</f>
        <v>0</v>
      </c>
    </row>
    <row r="712" spans="1:8" x14ac:dyDescent="0.25">
      <c r="A712" s="5">
        <v>190000</v>
      </c>
      <c r="B712" s="4" t="s">
        <v>1080</v>
      </c>
      <c r="C712" s="3">
        <f>IFERROR(VLOOKUP($A712,'Perfil de Riesgo '!$A$3:$H$2025,3,FALSE),0)</f>
        <v>0</v>
      </c>
      <c r="D712" s="3">
        <f>IFERROR(VLOOKUP($A712,'Perfil de Riesgo '!$A$3:$H$2025,4,FALSE),0)</f>
        <v>0</v>
      </c>
      <c r="E712" s="3">
        <f>IFERROR(VLOOKUP($A712,'Perfil de Riesgo '!$A$3:$H$2025,5,FALSE),0)</f>
        <v>132121</v>
      </c>
      <c r="F712" s="3">
        <f>IFERROR(VLOOKUP($A712,'Perfil de Riesgo '!$A$3:$H$2025,6,FALSE),0)</f>
        <v>178036</v>
      </c>
      <c r="G712" s="3">
        <f>IFERROR(VLOOKUP($A712,'Perfil de Riesgo '!$A$3:$H$2025,7,FALSE),0)</f>
        <v>188049</v>
      </c>
      <c r="H712" s="3">
        <f>IFERROR(VLOOKUP($A712,'Perfil de Riesgo '!$A$3:$H$2025,8,FALSE),0)</f>
        <v>374488</v>
      </c>
    </row>
    <row r="713" spans="1:8" hidden="1" x14ac:dyDescent="0.25">
      <c r="A713" s="5">
        <v>190400</v>
      </c>
      <c r="B713" s="4" t="s">
        <v>882</v>
      </c>
      <c r="C713" s="3">
        <f>IFERROR(VLOOKUP($A713,'Perfil de Riesgo '!$A$3:$H$2025,3,FALSE),0)</f>
        <v>0</v>
      </c>
      <c r="D713" s="3">
        <f>IFERROR(VLOOKUP($A713,'Perfil de Riesgo '!$A$3:$H$2025,4,FALSE),0)</f>
        <v>0</v>
      </c>
      <c r="E713" s="3">
        <f>IFERROR(VLOOKUP($A713,'Perfil de Riesgo '!$A$3:$H$2025,5,FALSE),0)</f>
        <v>0</v>
      </c>
      <c r="F713" s="3">
        <f>IFERROR(VLOOKUP($A713,'Perfil de Riesgo '!$A$3:$H$2025,6,FALSE),0)</f>
        <v>0</v>
      </c>
      <c r="G713" s="3">
        <f>IFERROR(VLOOKUP($A713,'Perfil de Riesgo '!$A$3:$H$2025,7,FALSE),0)</f>
        <v>0</v>
      </c>
      <c r="H713" s="3">
        <f>IFERROR(VLOOKUP($A713,'Perfil de Riesgo '!$A$3:$H$2025,8,FALSE),0)</f>
        <v>0</v>
      </c>
    </row>
    <row r="714" spans="1:8" hidden="1" x14ac:dyDescent="0.25">
      <c r="A714" s="5">
        <v>190405</v>
      </c>
      <c r="B714" s="4" t="s">
        <v>1079</v>
      </c>
      <c r="C714" s="3">
        <f>IFERROR(VLOOKUP($A714,'Perfil de Riesgo '!$A$3:$H$2025,3,FALSE),0)</f>
        <v>0</v>
      </c>
      <c r="D714" s="3">
        <f>IFERROR(VLOOKUP($A714,'Perfil de Riesgo '!$A$3:$H$2025,4,FALSE),0)</f>
        <v>0</v>
      </c>
      <c r="E714" s="3">
        <f>IFERROR(VLOOKUP($A714,'Perfil de Riesgo '!$A$3:$H$2025,5,FALSE),0)</f>
        <v>0</v>
      </c>
      <c r="F714" s="3">
        <f>IFERROR(VLOOKUP($A714,'Perfil de Riesgo '!$A$3:$H$2025,6,FALSE),0)</f>
        <v>0</v>
      </c>
      <c r="G714" s="3">
        <f>IFERROR(VLOOKUP($A714,'Perfil de Riesgo '!$A$3:$H$2025,7,FALSE),0)</f>
        <v>0</v>
      </c>
      <c r="H714" s="3">
        <f>IFERROR(VLOOKUP($A714,'Perfil de Riesgo '!$A$3:$H$2025,8,FALSE),0)</f>
        <v>0</v>
      </c>
    </row>
    <row r="715" spans="1:8" hidden="1" x14ac:dyDescent="0.25">
      <c r="A715" s="5">
        <v>190410</v>
      </c>
      <c r="B715" s="4" t="s">
        <v>1078</v>
      </c>
      <c r="C715" s="3">
        <f>IFERROR(VLOOKUP($A715,'Perfil de Riesgo '!$A$3:$H$2025,3,FALSE),0)</f>
        <v>0</v>
      </c>
      <c r="D715" s="3">
        <f>IFERROR(VLOOKUP($A715,'Perfil de Riesgo '!$A$3:$H$2025,4,FALSE),0)</f>
        <v>0</v>
      </c>
      <c r="E715" s="3">
        <f>IFERROR(VLOOKUP($A715,'Perfil de Riesgo '!$A$3:$H$2025,5,FALSE),0)</f>
        <v>0</v>
      </c>
      <c r="F715" s="3">
        <f>IFERROR(VLOOKUP($A715,'Perfil de Riesgo '!$A$3:$H$2025,6,FALSE),0)</f>
        <v>0</v>
      </c>
      <c r="G715" s="3">
        <f>IFERROR(VLOOKUP($A715,'Perfil de Riesgo '!$A$3:$H$2025,7,FALSE),0)</f>
        <v>0</v>
      </c>
      <c r="H715" s="3">
        <f>IFERROR(VLOOKUP($A715,'Perfil de Riesgo '!$A$3:$H$2025,8,FALSE),0)</f>
        <v>0</v>
      </c>
    </row>
    <row r="716" spans="1:8" hidden="1" x14ac:dyDescent="0.25">
      <c r="A716" s="5">
        <v>190415</v>
      </c>
      <c r="B716" s="4" t="s">
        <v>1077</v>
      </c>
      <c r="C716" s="3">
        <f>IFERROR(VLOOKUP($A716,'Perfil de Riesgo '!$A$3:$H$2025,3,FALSE),0)</f>
        <v>0</v>
      </c>
      <c r="D716" s="3">
        <f>IFERROR(VLOOKUP($A716,'Perfil de Riesgo '!$A$3:$H$2025,4,FALSE),0)</f>
        <v>0</v>
      </c>
      <c r="E716" s="3">
        <f>IFERROR(VLOOKUP($A716,'Perfil de Riesgo '!$A$3:$H$2025,5,FALSE),0)</f>
        <v>0</v>
      </c>
      <c r="F716" s="3">
        <f>IFERROR(VLOOKUP($A716,'Perfil de Riesgo '!$A$3:$H$2025,6,FALSE),0)</f>
        <v>0</v>
      </c>
      <c r="G716" s="3">
        <f>IFERROR(VLOOKUP($A716,'Perfil de Riesgo '!$A$3:$H$2025,7,FALSE),0)</f>
        <v>0</v>
      </c>
      <c r="H716" s="3">
        <f>IFERROR(VLOOKUP($A716,'Perfil de Riesgo '!$A$3:$H$2025,8,FALSE),0)</f>
        <v>0</v>
      </c>
    </row>
    <row r="717" spans="1:8" hidden="1" x14ac:dyDescent="0.25">
      <c r="A717" s="5">
        <v>190420</v>
      </c>
      <c r="B717" s="4" t="s">
        <v>1076</v>
      </c>
      <c r="C717" s="3">
        <f>IFERROR(VLOOKUP($A717,'Perfil de Riesgo '!$A$3:$H$2025,3,FALSE),0)</f>
        <v>0</v>
      </c>
      <c r="D717" s="3">
        <f>IFERROR(VLOOKUP($A717,'Perfil de Riesgo '!$A$3:$H$2025,4,FALSE),0)</f>
        <v>0</v>
      </c>
      <c r="E717" s="3">
        <f>IFERROR(VLOOKUP($A717,'Perfil de Riesgo '!$A$3:$H$2025,5,FALSE),0)</f>
        <v>0</v>
      </c>
      <c r="F717" s="3">
        <f>IFERROR(VLOOKUP($A717,'Perfil de Riesgo '!$A$3:$H$2025,6,FALSE),0)</f>
        <v>0</v>
      </c>
      <c r="G717" s="3">
        <f>IFERROR(VLOOKUP($A717,'Perfil de Riesgo '!$A$3:$H$2025,7,FALSE),0)</f>
        <v>0</v>
      </c>
      <c r="H717" s="3">
        <f>IFERROR(VLOOKUP($A717,'Perfil de Riesgo '!$A$3:$H$2025,8,FALSE),0)</f>
        <v>0</v>
      </c>
    </row>
    <row r="718" spans="1:8" hidden="1" x14ac:dyDescent="0.25">
      <c r="A718" s="5">
        <v>190425</v>
      </c>
      <c r="B718" s="4" t="s">
        <v>1075</v>
      </c>
      <c r="C718" s="3">
        <f>IFERROR(VLOOKUP($A718,'Perfil de Riesgo '!$A$3:$H$2025,3,FALSE),0)</f>
        <v>0</v>
      </c>
      <c r="D718" s="3">
        <f>IFERROR(VLOOKUP($A718,'Perfil de Riesgo '!$A$3:$H$2025,4,FALSE),0)</f>
        <v>0</v>
      </c>
      <c r="E718" s="3">
        <f>IFERROR(VLOOKUP($A718,'Perfil de Riesgo '!$A$3:$H$2025,5,FALSE),0)</f>
        <v>0</v>
      </c>
      <c r="F718" s="3">
        <f>IFERROR(VLOOKUP($A718,'Perfil de Riesgo '!$A$3:$H$2025,6,FALSE),0)</f>
        <v>0</v>
      </c>
      <c r="G718" s="3">
        <f>IFERROR(VLOOKUP($A718,'Perfil de Riesgo '!$A$3:$H$2025,7,FALSE),0)</f>
        <v>0</v>
      </c>
      <c r="H718" s="3">
        <f>IFERROR(VLOOKUP($A718,'Perfil de Riesgo '!$A$3:$H$2025,8,FALSE),0)</f>
        <v>0</v>
      </c>
    </row>
    <row r="719" spans="1:8" hidden="1" x14ac:dyDescent="0.25">
      <c r="A719" s="5">
        <v>190430</v>
      </c>
      <c r="B719" s="4" t="s">
        <v>1074</v>
      </c>
      <c r="C719" s="3">
        <f>IFERROR(VLOOKUP($A719,'Perfil de Riesgo '!$A$3:$H$2025,3,FALSE),0)</f>
        <v>0</v>
      </c>
      <c r="D719" s="3">
        <f>IFERROR(VLOOKUP($A719,'Perfil de Riesgo '!$A$3:$H$2025,4,FALSE),0)</f>
        <v>0</v>
      </c>
      <c r="E719" s="3">
        <f>IFERROR(VLOOKUP($A719,'Perfil de Riesgo '!$A$3:$H$2025,5,FALSE),0)</f>
        <v>0</v>
      </c>
      <c r="F719" s="3">
        <f>IFERROR(VLOOKUP($A719,'Perfil de Riesgo '!$A$3:$H$2025,6,FALSE),0)</f>
        <v>0</v>
      </c>
      <c r="G719" s="3">
        <f>IFERROR(VLOOKUP($A719,'Perfil de Riesgo '!$A$3:$H$2025,7,FALSE),0)</f>
        <v>0</v>
      </c>
      <c r="H719" s="3">
        <f>IFERROR(VLOOKUP($A719,'Perfil de Riesgo '!$A$3:$H$2025,8,FALSE),0)</f>
        <v>0</v>
      </c>
    </row>
    <row r="720" spans="1:8" hidden="1" x14ac:dyDescent="0.25">
      <c r="A720" s="5">
        <v>190435</v>
      </c>
      <c r="B720" s="4" t="s">
        <v>1073</v>
      </c>
      <c r="C720" s="3">
        <f>IFERROR(VLOOKUP($A720,'Perfil de Riesgo '!$A$3:$H$2025,3,FALSE),0)</f>
        <v>0</v>
      </c>
      <c r="D720" s="3">
        <f>IFERROR(VLOOKUP($A720,'Perfil de Riesgo '!$A$3:$H$2025,4,FALSE),0)</f>
        <v>0</v>
      </c>
      <c r="E720" s="3">
        <f>IFERROR(VLOOKUP($A720,'Perfil de Riesgo '!$A$3:$H$2025,5,FALSE),0)</f>
        <v>0</v>
      </c>
      <c r="F720" s="3">
        <f>IFERROR(VLOOKUP($A720,'Perfil de Riesgo '!$A$3:$H$2025,6,FALSE),0)</f>
        <v>0</v>
      </c>
      <c r="G720" s="3">
        <f>IFERROR(VLOOKUP($A720,'Perfil de Riesgo '!$A$3:$H$2025,7,FALSE),0)</f>
        <v>0</v>
      </c>
      <c r="H720" s="3">
        <f>IFERROR(VLOOKUP($A720,'Perfil de Riesgo '!$A$3:$H$2025,8,FALSE),0)</f>
        <v>0</v>
      </c>
    </row>
    <row r="721" spans="1:8" hidden="1" x14ac:dyDescent="0.25">
      <c r="A721" s="5">
        <v>190440</v>
      </c>
      <c r="B721" s="4" t="s">
        <v>1072</v>
      </c>
      <c r="C721" s="3">
        <f>IFERROR(VLOOKUP($A721,'Perfil de Riesgo '!$A$3:$H$2025,3,FALSE),0)</f>
        <v>0</v>
      </c>
      <c r="D721" s="3">
        <f>IFERROR(VLOOKUP($A721,'Perfil de Riesgo '!$A$3:$H$2025,4,FALSE),0)</f>
        <v>0</v>
      </c>
      <c r="E721" s="3">
        <f>IFERROR(VLOOKUP($A721,'Perfil de Riesgo '!$A$3:$H$2025,5,FALSE),0)</f>
        <v>0</v>
      </c>
      <c r="F721" s="3">
        <f>IFERROR(VLOOKUP($A721,'Perfil de Riesgo '!$A$3:$H$2025,6,FALSE),0)</f>
        <v>0</v>
      </c>
      <c r="G721" s="3">
        <f>IFERROR(VLOOKUP($A721,'Perfil de Riesgo '!$A$3:$H$2025,7,FALSE),0)</f>
        <v>0</v>
      </c>
      <c r="H721" s="3">
        <f>IFERROR(VLOOKUP($A721,'Perfil de Riesgo '!$A$3:$H$2025,8,FALSE),0)</f>
        <v>0</v>
      </c>
    </row>
    <row r="722" spans="1:8" hidden="1" x14ac:dyDescent="0.25">
      <c r="A722" s="5">
        <v>190495</v>
      </c>
      <c r="B722" s="4" t="s">
        <v>873</v>
      </c>
      <c r="C722" s="3">
        <f>IFERROR(VLOOKUP($A722,'Perfil de Riesgo '!$A$3:$H$2025,3,FALSE),0)</f>
        <v>0</v>
      </c>
      <c r="D722" s="3">
        <f>IFERROR(VLOOKUP($A722,'Perfil de Riesgo '!$A$3:$H$2025,4,FALSE),0)</f>
        <v>0</v>
      </c>
      <c r="E722" s="3">
        <f>IFERROR(VLOOKUP($A722,'Perfil de Riesgo '!$A$3:$H$2025,5,FALSE),0)</f>
        <v>0</v>
      </c>
      <c r="F722" s="3">
        <f>IFERROR(VLOOKUP($A722,'Perfil de Riesgo '!$A$3:$H$2025,6,FALSE),0)</f>
        <v>0</v>
      </c>
      <c r="G722" s="3">
        <f>IFERROR(VLOOKUP($A722,'Perfil de Riesgo '!$A$3:$H$2025,7,FALSE),0)</f>
        <v>0</v>
      </c>
      <c r="H722" s="3">
        <f>IFERROR(VLOOKUP($A722,'Perfil de Riesgo '!$A$3:$H$2025,8,FALSE),0)</f>
        <v>0</v>
      </c>
    </row>
    <row r="723" spans="1:8" x14ac:dyDescent="0.25">
      <c r="A723" s="5">
        <v>190500</v>
      </c>
      <c r="B723" s="4" t="s">
        <v>1071</v>
      </c>
      <c r="C723" s="3">
        <f>IFERROR(VLOOKUP($A723,'Perfil de Riesgo '!$A$3:$H$2025,3,FALSE),0)</f>
        <v>0</v>
      </c>
      <c r="D723" s="3">
        <f>IFERROR(VLOOKUP($A723,'Perfil de Riesgo '!$A$3:$H$2025,4,FALSE),0)</f>
        <v>0</v>
      </c>
      <c r="E723" s="3">
        <f>IFERROR(VLOOKUP($A723,'Perfil de Riesgo '!$A$3:$H$2025,5,FALSE),0)</f>
        <v>132121</v>
      </c>
      <c r="F723" s="3">
        <f>IFERROR(VLOOKUP($A723,'Perfil de Riesgo '!$A$3:$H$2025,6,FALSE),0)</f>
        <v>178036</v>
      </c>
      <c r="G723" s="3">
        <f>IFERROR(VLOOKUP($A723,'Perfil de Riesgo '!$A$3:$H$2025,7,FALSE),0)</f>
        <v>188049</v>
      </c>
      <c r="H723" s="3">
        <f>IFERROR(VLOOKUP($A723,'Perfil de Riesgo '!$A$3:$H$2025,8,FALSE),0)</f>
        <v>374488</v>
      </c>
    </row>
    <row r="724" spans="1:8" hidden="1" x14ac:dyDescent="0.25">
      <c r="A724" s="5">
        <v>190505</v>
      </c>
      <c r="B724" s="4" t="s">
        <v>867</v>
      </c>
      <c r="C724" s="3">
        <f>IFERROR(VLOOKUP($A724,'Perfil de Riesgo '!$A$3:$H$2025,3,FALSE),0)</f>
        <v>0</v>
      </c>
      <c r="D724" s="3">
        <f>IFERROR(VLOOKUP($A724,'Perfil de Riesgo '!$A$3:$H$2025,4,FALSE),0)</f>
        <v>0</v>
      </c>
      <c r="E724" s="3">
        <f>IFERROR(VLOOKUP($A724,'Perfil de Riesgo '!$A$3:$H$2025,5,FALSE),0)</f>
        <v>0</v>
      </c>
      <c r="F724" s="3">
        <f>IFERROR(VLOOKUP($A724,'Perfil de Riesgo '!$A$3:$H$2025,6,FALSE),0)</f>
        <v>0</v>
      </c>
      <c r="G724" s="3">
        <f>IFERROR(VLOOKUP($A724,'Perfil de Riesgo '!$A$3:$H$2025,7,FALSE),0)</f>
        <v>0</v>
      </c>
      <c r="H724" s="3">
        <f>IFERROR(VLOOKUP($A724,'Perfil de Riesgo '!$A$3:$H$2025,8,FALSE),0)</f>
        <v>0</v>
      </c>
    </row>
    <row r="725" spans="1:8" x14ac:dyDescent="0.25">
      <c r="A725" s="5">
        <v>190510</v>
      </c>
      <c r="B725" s="4" t="s">
        <v>449</v>
      </c>
      <c r="C725" s="3">
        <f>IFERROR(VLOOKUP($A725,'Perfil de Riesgo '!$A$3:$H$2025,3,FALSE),0)</f>
        <v>0</v>
      </c>
      <c r="D725" s="3">
        <f>IFERROR(VLOOKUP($A725,'Perfil de Riesgo '!$A$3:$H$2025,4,FALSE),0)</f>
        <v>0</v>
      </c>
      <c r="E725" s="3">
        <f>IFERROR(VLOOKUP($A725,'Perfil de Riesgo '!$A$3:$H$2025,5,FALSE),0)</f>
        <v>132121</v>
      </c>
      <c r="F725" s="3">
        <f>IFERROR(VLOOKUP($A725,'Perfil de Riesgo '!$A$3:$H$2025,6,FALSE),0)</f>
        <v>178036</v>
      </c>
      <c r="G725" s="3">
        <f>IFERROR(VLOOKUP($A725,'Perfil de Riesgo '!$A$3:$H$2025,7,FALSE),0)</f>
        <v>188049</v>
      </c>
      <c r="H725" s="3">
        <f>IFERROR(VLOOKUP($A725,'Perfil de Riesgo '!$A$3:$H$2025,8,FALSE),0)</f>
        <v>374488</v>
      </c>
    </row>
    <row r="726" spans="1:8" hidden="1" x14ac:dyDescent="0.25">
      <c r="A726" s="5">
        <v>190515</v>
      </c>
      <c r="B726" s="4" t="s">
        <v>451</v>
      </c>
      <c r="C726" s="3">
        <f>IFERROR(VLOOKUP($A726,'Perfil de Riesgo '!$A$3:$H$2025,3,FALSE),0)</f>
        <v>0</v>
      </c>
      <c r="D726" s="3">
        <f>IFERROR(VLOOKUP($A726,'Perfil de Riesgo '!$A$3:$H$2025,4,FALSE),0)</f>
        <v>0</v>
      </c>
      <c r="E726" s="3">
        <f>IFERROR(VLOOKUP($A726,'Perfil de Riesgo '!$A$3:$H$2025,5,FALSE),0)</f>
        <v>0</v>
      </c>
      <c r="F726" s="3">
        <f>IFERROR(VLOOKUP($A726,'Perfil de Riesgo '!$A$3:$H$2025,6,FALSE),0)</f>
        <v>0</v>
      </c>
      <c r="G726" s="3">
        <f>IFERROR(VLOOKUP($A726,'Perfil de Riesgo '!$A$3:$H$2025,7,FALSE),0)</f>
        <v>0</v>
      </c>
      <c r="H726" s="3">
        <f>IFERROR(VLOOKUP($A726,'Perfil de Riesgo '!$A$3:$H$2025,8,FALSE),0)</f>
        <v>0</v>
      </c>
    </row>
    <row r="727" spans="1:8" hidden="1" x14ac:dyDescent="0.25">
      <c r="A727" s="5">
        <v>190520</v>
      </c>
      <c r="B727" s="4" t="s">
        <v>483</v>
      </c>
      <c r="C727" s="3">
        <f>IFERROR(VLOOKUP($A727,'Perfil de Riesgo '!$A$3:$H$2025,3,FALSE),0)</f>
        <v>0</v>
      </c>
      <c r="D727" s="3">
        <f>IFERROR(VLOOKUP($A727,'Perfil de Riesgo '!$A$3:$H$2025,4,FALSE),0)</f>
        <v>0</v>
      </c>
      <c r="E727" s="3">
        <f>IFERROR(VLOOKUP($A727,'Perfil de Riesgo '!$A$3:$H$2025,5,FALSE),0)</f>
        <v>0</v>
      </c>
      <c r="F727" s="3">
        <f>IFERROR(VLOOKUP($A727,'Perfil de Riesgo '!$A$3:$H$2025,6,FALSE),0)</f>
        <v>0</v>
      </c>
      <c r="G727" s="3">
        <f>IFERROR(VLOOKUP($A727,'Perfil de Riesgo '!$A$3:$H$2025,7,FALSE),0)</f>
        <v>0</v>
      </c>
      <c r="H727" s="3">
        <f>IFERROR(VLOOKUP($A727,'Perfil de Riesgo '!$A$3:$H$2025,8,FALSE),0)</f>
        <v>0</v>
      </c>
    </row>
    <row r="728" spans="1:8" hidden="1" x14ac:dyDescent="0.25">
      <c r="A728" s="5">
        <v>190595</v>
      </c>
      <c r="B728" s="4" t="s">
        <v>1066</v>
      </c>
      <c r="C728" s="3">
        <f>IFERROR(VLOOKUP($A728,'Perfil de Riesgo '!$A$3:$H$2025,3,FALSE),0)</f>
        <v>0</v>
      </c>
      <c r="D728" s="3">
        <f>IFERROR(VLOOKUP($A728,'Perfil de Riesgo '!$A$3:$H$2025,4,FALSE),0)</f>
        <v>0</v>
      </c>
      <c r="E728" s="3">
        <f>IFERROR(VLOOKUP($A728,'Perfil de Riesgo '!$A$3:$H$2025,5,FALSE),0)</f>
        <v>0</v>
      </c>
      <c r="F728" s="3">
        <f>IFERROR(VLOOKUP($A728,'Perfil de Riesgo '!$A$3:$H$2025,6,FALSE),0)</f>
        <v>0</v>
      </c>
      <c r="G728" s="3">
        <f>IFERROR(VLOOKUP($A728,'Perfil de Riesgo '!$A$3:$H$2025,7,FALSE),0)</f>
        <v>0</v>
      </c>
      <c r="H728" s="3">
        <f>IFERROR(VLOOKUP($A728,'Perfil de Riesgo '!$A$3:$H$2025,8,FALSE),0)</f>
        <v>0</v>
      </c>
    </row>
    <row r="729" spans="1:8" hidden="1" x14ac:dyDescent="0.25">
      <c r="A729" s="5">
        <v>191000</v>
      </c>
      <c r="B729" s="4" t="s">
        <v>1070</v>
      </c>
      <c r="C729" s="3">
        <f>IFERROR(VLOOKUP($A729,'Perfil de Riesgo '!$A$3:$H$2025,3,FALSE),0)</f>
        <v>0</v>
      </c>
      <c r="D729" s="3">
        <f>IFERROR(VLOOKUP($A729,'Perfil de Riesgo '!$A$3:$H$2025,4,FALSE),0)</f>
        <v>0</v>
      </c>
      <c r="E729" s="3">
        <f>IFERROR(VLOOKUP($A729,'Perfil de Riesgo '!$A$3:$H$2025,5,FALSE),0)</f>
        <v>0</v>
      </c>
      <c r="F729" s="3">
        <f>IFERROR(VLOOKUP($A729,'Perfil de Riesgo '!$A$3:$H$2025,6,FALSE),0)</f>
        <v>0</v>
      </c>
      <c r="G729" s="3">
        <f>IFERROR(VLOOKUP($A729,'Perfil de Riesgo '!$A$3:$H$2025,7,FALSE),0)</f>
        <v>0</v>
      </c>
      <c r="H729" s="3">
        <f>IFERROR(VLOOKUP($A729,'Perfil de Riesgo '!$A$3:$H$2025,8,FALSE),0)</f>
        <v>0</v>
      </c>
    </row>
    <row r="730" spans="1:8" hidden="1" x14ac:dyDescent="0.25">
      <c r="A730" s="5">
        <v>191005</v>
      </c>
      <c r="B730" s="4" t="s">
        <v>578</v>
      </c>
      <c r="C730" s="3">
        <f>IFERROR(VLOOKUP($A730,'Perfil de Riesgo '!$A$3:$H$2025,3,FALSE),0)</f>
        <v>0</v>
      </c>
      <c r="D730" s="3">
        <f>IFERROR(VLOOKUP($A730,'Perfil de Riesgo '!$A$3:$H$2025,4,FALSE),0)</f>
        <v>0</v>
      </c>
      <c r="E730" s="3">
        <f>IFERROR(VLOOKUP($A730,'Perfil de Riesgo '!$A$3:$H$2025,5,FALSE),0)</f>
        <v>0</v>
      </c>
      <c r="F730" s="3">
        <f>IFERROR(VLOOKUP($A730,'Perfil de Riesgo '!$A$3:$H$2025,6,FALSE),0)</f>
        <v>0</v>
      </c>
      <c r="G730" s="3">
        <f>IFERROR(VLOOKUP($A730,'Perfil de Riesgo '!$A$3:$H$2025,7,FALSE),0)</f>
        <v>0</v>
      </c>
      <c r="H730" s="3">
        <f>IFERROR(VLOOKUP($A730,'Perfil de Riesgo '!$A$3:$H$2025,8,FALSE),0)</f>
        <v>0</v>
      </c>
    </row>
    <row r="731" spans="1:8" hidden="1" x14ac:dyDescent="0.25">
      <c r="A731" s="5">
        <v>191010</v>
      </c>
      <c r="B731" s="4" t="s">
        <v>577</v>
      </c>
      <c r="C731" s="3">
        <f>IFERROR(VLOOKUP($A731,'Perfil de Riesgo '!$A$3:$H$2025,3,FALSE),0)</f>
        <v>0</v>
      </c>
      <c r="D731" s="3">
        <f>IFERROR(VLOOKUP($A731,'Perfil de Riesgo '!$A$3:$H$2025,4,FALSE),0)</f>
        <v>0</v>
      </c>
      <c r="E731" s="3">
        <f>IFERROR(VLOOKUP($A731,'Perfil de Riesgo '!$A$3:$H$2025,5,FALSE),0)</f>
        <v>0</v>
      </c>
      <c r="F731" s="3">
        <f>IFERROR(VLOOKUP($A731,'Perfil de Riesgo '!$A$3:$H$2025,6,FALSE),0)</f>
        <v>0</v>
      </c>
      <c r="G731" s="3">
        <f>IFERROR(VLOOKUP($A731,'Perfil de Riesgo '!$A$3:$H$2025,7,FALSE),0)</f>
        <v>0</v>
      </c>
      <c r="H731" s="3">
        <f>IFERROR(VLOOKUP($A731,'Perfil de Riesgo '!$A$3:$H$2025,8,FALSE),0)</f>
        <v>0</v>
      </c>
    </row>
    <row r="732" spans="1:8" hidden="1" x14ac:dyDescent="0.25">
      <c r="A732" s="5">
        <v>191020</v>
      </c>
      <c r="B732" s="4" t="s">
        <v>1069</v>
      </c>
      <c r="C732" s="3">
        <f>IFERROR(VLOOKUP($A732,'Perfil de Riesgo '!$A$3:$H$2025,3,FALSE),0)</f>
        <v>0</v>
      </c>
      <c r="D732" s="3">
        <f>IFERROR(VLOOKUP($A732,'Perfil de Riesgo '!$A$3:$H$2025,4,FALSE),0)</f>
        <v>0</v>
      </c>
      <c r="E732" s="3">
        <f>IFERROR(VLOOKUP($A732,'Perfil de Riesgo '!$A$3:$H$2025,5,FALSE),0)</f>
        <v>0</v>
      </c>
      <c r="F732" s="3">
        <f>IFERROR(VLOOKUP($A732,'Perfil de Riesgo '!$A$3:$H$2025,6,FALSE),0)</f>
        <v>0</v>
      </c>
      <c r="G732" s="3">
        <f>IFERROR(VLOOKUP($A732,'Perfil de Riesgo '!$A$3:$H$2025,7,FALSE),0)</f>
        <v>0</v>
      </c>
      <c r="H732" s="3">
        <f>IFERROR(VLOOKUP($A732,'Perfil de Riesgo '!$A$3:$H$2025,8,FALSE),0)</f>
        <v>0</v>
      </c>
    </row>
    <row r="733" spans="1:8" hidden="1" x14ac:dyDescent="0.25">
      <c r="A733" s="5">
        <v>191025</v>
      </c>
      <c r="B733" s="4" t="s">
        <v>575</v>
      </c>
      <c r="C733" s="3">
        <f>IFERROR(VLOOKUP($A733,'Perfil de Riesgo '!$A$3:$H$2025,3,FALSE),0)</f>
        <v>0</v>
      </c>
      <c r="D733" s="3">
        <f>IFERROR(VLOOKUP($A733,'Perfil de Riesgo '!$A$3:$H$2025,4,FALSE),0)</f>
        <v>0</v>
      </c>
      <c r="E733" s="3">
        <f>IFERROR(VLOOKUP($A733,'Perfil de Riesgo '!$A$3:$H$2025,5,FALSE),0)</f>
        <v>0</v>
      </c>
      <c r="F733" s="3">
        <f>IFERROR(VLOOKUP($A733,'Perfil de Riesgo '!$A$3:$H$2025,6,FALSE),0)</f>
        <v>0</v>
      </c>
      <c r="G733" s="3">
        <f>IFERROR(VLOOKUP($A733,'Perfil de Riesgo '!$A$3:$H$2025,7,FALSE),0)</f>
        <v>0</v>
      </c>
      <c r="H733" s="3">
        <f>IFERROR(VLOOKUP($A733,'Perfil de Riesgo '!$A$3:$H$2025,8,FALSE),0)</f>
        <v>0</v>
      </c>
    </row>
    <row r="734" spans="1:8" hidden="1" x14ac:dyDescent="0.25">
      <c r="A734" s="5">
        <v>191030</v>
      </c>
      <c r="B734" s="4" t="s">
        <v>1068</v>
      </c>
      <c r="C734" s="3">
        <f>IFERROR(VLOOKUP($A734,'Perfil de Riesgo '!$A$3:$H$2025,3,FALSE),0)</f>
        <v>0</v>
      </c>
      <c r="D734" s="3">
        <f>IFERROR(VLOOKUP($A734,'Perfil de Riesgo '!$A$3:$H$2025,4,FALSE),0)</f>
        <v>0</v>
      </c>
      <c r="E734" s="3">
        <f>IFERROR(VLOOKUP($A734,'Perfil de Riesgo '!$A$3:$H$2025,5,FALSE),0)</f>
        <v>0</v>
      </c>
      <c r="F734" s="3">
        <f>IFERROR(VLOOKUP($A734,'Perfil de Riesgo '!$A$3:$H$2025,6,FALSE),0)</f>
        <v>0</v>
      </c>
      <c r="G734" s="3">
        <f>IFERROR(VLOOKUP($A734,'Perfil de Riesgo '!$A$3:$H$2025,7,FALSE),0)</f>
        <v>0</v>
      </c>
      <c r="H734" s="3">
        <f>IFERROR(VLOOKUP($A734,'Perfil de Riesgo '!$A$3:$H$2025,8,FALSE),0)</f>
        <v>0</v>
      </c>
    </row>
    <row r="735" spans="1:8" hidden="1" x14ac:dyDescent="0.25">
      <c r="A735" s="5">
        <v>191035</v>
      </c>
      <c r="B735" s="4" t="s">
        <v>574</v>
      </c>
      <c r="C735" s="3">
        <f>IFERROR(VLOOKUP($A735,'Perfil de Riesgo '!$A$3:$H$2025,3,FALSE),0)</f>
        <v>0</v>
      </c>
      <c r="D735" s="3">
        <f>IFERROR(VLOOKUP($A735,'Perfil de Riesgo '!$A$3:$H$2025,4,FALSE),0)</f>
        <v>0</v>
      </c>
      <c r="E735" s="3">
        <f>IFERROR(VLOOKUP($A735,'Perfil de Riesgo '!$A$3:$H$2025,5,FALSE),0)</f>
        <v>0</v>
      </c>
      <c r="F735" s="3">
        <f>IFERROR(VLOOKUP($A735,'Perfil de Riesgo '!$A$3:$H$2025,6,FALSE),0)</f>
        <v>0</v>
      </c>
      <c r="G735" s="3">
        <f>IFERROR(VLOOKUP($A735,'Perfil de Riesgo '!$A$3:$H$2025,7,FALSE),0)</f>
        <v>0</v>
      </c>
      <c r="H735" s="3">
        <f>IFERROR(VLOOKUP($A735,'Perfil de Riesgo '!$A$3:$H$2025,8,FALSE),0)</f>
        <v>0</v>
      </c>
    </row>
    <row r="736" spans="1:8" hidden="1" x14ac:dyDescent="0.25">
      <c r="A736" s="5">
        <v>191040</v>
      </c>
      <c r="B736" s="4" t="s">
        <v>1067</v>
      </c>
      <c r="C736" s="3">
        <f>IFERROR(VLOOKUP($A736,'Perfil de Riesgo '!$A$3:$H$2025,3,FALSE),0)</f>
        <v>0</v>
      </c>
      <c r="D736" s="3">
        <f>IFERROR(VLOOKUP($A736,'Perfil de Riesgo '!$A$3:$H$2025,4,FALSE),0)</f>
        <v>0</v>
      </c>
      <c r="E736" s="3">
        <f>IFERROR(VLOOKUP($A736,'Perfil de Riesgo '!$A$3:$H$2025,5,FALSE),0)</f>
        <v>0</v>
      </c>
      <c r="F736" s="3">
        <f>IFERROR(VLOOKUP($A736,'Perfil de Riesgo '!$A$3:$H$2025,6,FALSE),0)</f>
        <v>0</v>
      </c>
      <c r="G736" s="3">
        <f>IFERROR(VLOOKUP($A736,'Perfil de Riesgo '!$A$3:$H$2025,7,FALSE),0)</f>
        <v>0</v>
      </c>
      <c r="H736" s="3">
        <f>IFERROR(VLOOKUP($A736,'Perfil de Riesgo '!$A$3:$H$2025,8,FALSE),0)</f>
        <v>0</v>
      </c>
    </row>
    <row r="737" spans="1:8" hidden="1" x14ac:dyDescent="0.25">
      <c r="A737" s="5">
        <v>191045</v>
      </c>
      <c r="B737" s="4" t="s">
        <v>573</v>
      </c>
      <c r="C737" s="3">
        <f>IFERROR(VLOOKUP($A737,'Perfil de Riesgo '!$A$3:$H$2025,3,FALSE),0)</f>
        <v>0</v>
      </c>
      <c r="D737" s="3">
        <f>IFERROR(VLOOKUP($A737,'Perfil de Riesgo '!$A$3:$H$2025,4,FALSE),0)</f>
        <v>0</v>
      </c>
      <c r="E737" s="3">
        <f>IFERROR(VLOOKUP($A737,'Perfil de Riesgo '!$A$3:$H$2025,5,FALSE),0)</f>
        <v>0</v>
      </c>
      <c r="F737" s="3">
        <f>IFERROR(VLOOKUP($A737,'Perfil de Riesgo '!$A$3:$H$2025,6,FALSE),0)</f>
        <v>0</v>
      </c>
      <c r="G737" s="3">
        <f>IFERROR(VLOOKUP($A737,'Perfil de Riesgo '!$A$3:$H$2025,7,FALSE),0)</f>
        <v>0</v>
      </c>
      <c r="H737" s="3">
        <f>IFERROR(VLOOKUP($A737,'Perfil de Riesgo '!$A$3:$H$2025,8,FALSE),0)</f>
        <v>0</v>
      </c>
    </row>
    <row r="738" spans="1:8" hidden="1" x14ac:dyDescent="0.25">
      <c r="A738" s="5">
        <v>191095</v>
      </c>
      <c r="B738" s="4" t="s">
        <v>1066</v>
      </c>
      <c r="C738" s="3">
        <f>IFERROR(VLOOKUP($A738,'Perfil de Riesgo '!$A$3:$H$2025,3,FALSE),0)</f>
        <v>0</v>
      </c>
      <c r="D738" s="3">
        <f>IFERROR(VLOOKUP($A738,'Perfil de Riesgo '!$A$3:$H$2025,4,FALSE),0)</f>
        <v>0</v>
      </c>
      <c r="E738" s="3">
        <f>IFERROR(VLOOKUP($A738,'Perfil de Riesgo '!$A$3:$H$2025,5,FALSE),0)</f>
        <v>0</v>
      </c>
      <c r="F738" s="3">
        <f>IFERROR(VLOOKUP($A738,'Perfil de Riesgo '!$A$3:$H$2025,6,FALSE),0)</f>
        <v>0</v>
      </c>
      <c r="G738" s="3">
        <f>IFERROR(VLOOKUP($A738,'Perfil de Riesgo '!$A$3:$H$2025,7,FALSE),0)</f>
        <v>0</v>
      </c>
      <c r="H738" s="3">
        <f>IFERROR(VLOOKUP($A738,'Perfil de Riesgo '!$A$3:$H$2025,8,FALSE),0)</f>
        <v>0</v>
      </c>
    </row>
    <row r="739" spans="1:8" hidden="1" x14ac:dyDescent="0.25">
      <c r="A739" s="5">
        <v>191099</v>
      </c>
      <c r="B739" s="4" t="s">
        <v>1065</v>
      </c>
      <c r="C739" s="3">
        <f>IFERROR(VLOOKUP($A739,'Perfil de Riesgo '!$A$3:$H$2025,3,FALSE),0)</f>
        <v>0</v>
      </c>
      <c r="D739" s="3">
        <f>IFERROR(VLOOKUP($A739,'Perfil de Riesgo '!$A$3:$H$2025,4,FALSE),0)</f>
        <v>0</v>
      </c>
      <c r="E739" s="3">
        <f>IFERROR(VLOOKUP($A739,'Perfil de Riesgo '!$A$3:$H$2025,5,FALSE),0)</f>
        <v>0</v>
      </c>
      <c r="F739" s="3">
        <f>IFERROR(VLOOKUP($A739,'Perfil de Riesgo '!$A$3:$H$2025,6,FALSE),0)</f>
        <v>0</v>
      </c>
      <c r="G739" s="3">
        <f>IFERROR(VLOOKUP($A739,'Perfil de Riesgo '!$A$3:$H$2025,7,FALSE),0)</f>
        <v>0</v>
      </c>
      <c r="H739" s="3">
        <f>IFERROR(VLOOKUP($A739,'Perfil de Riesgo '!$A$3:$H$2025,8,FALSE),0)</f>
        <v>0</v>
      </c>
    </row>
    <row r="740" spans="1:8" hidden="1" x14ac:dyDescent="0.25">
      <c r="A740" s="5">
        <v>191500</v>
      </c>
      <c r="B740" s="4" t="s">
        <v>1064</v>
      </c>
      <c r="C740" s="3">
        <f>IFERROR(VLOOKUP($A740,'Perfil de Riesgo '!$A$3:$H$2025,3,FALSE),0)</f>
        <v>0</v>
      </c>
      <c r="D740" s="3">
        <f>IFERROR(VLOOKUP($A740,'Perfil de Riesgo '!$A$3:$H$2025,4,FALSE),0)</f>
        <v>0</v>
      </c>
      <c r="E740" s="3">
        <f>IFERROR(VLOOKUP($A740,'Perfil de Riesgo '!$A$3:$H$2025,5,FALSE),0)</f>
        <v>0</v>
      </c>
      <c r="F740" s="3">
        <f>IFERROR(VLOOKUP($A740,'Perfil de Riesgo '!$A$3:$H$2025,6,FALSE),0)</f>
        <v>0</v>
      </c>
      <c r="G740" s="3">
        <f>IFERROR(VLOOKUP($A740,'Perfil de Riesgo '!$A$3:$H$2025,7,FALSE),0)</f>
        <v>0</v>
      </c>
      <c r="H740" s="3">
        <f>IFERROR(VLOOKUP($A740,'Perfil de Riesgo '!$A$3:$H$2025,8,FALSE),0)</f>
        <v>0</v>
      </c>
    </row>
    <row r="741" spans="1:8" hidden="1" x14ac:dyDescent="0.25">
      <c r="A741" s="5">
        <v>192000</v>
      </c>
      <c r="B741" s="4" t="s">
        <v>1063</v>
      </c>
      <c r="C741" s="3">
        <f>IFERROR(VLOOKUP($A741,'Perfil de Riesgo '!$A$3:$H$2025,3,FALSE),0)</f>
        <v>0</v>
      </c>
      <c r="D741" s="3">
        <f>IFERROR(VLOOKUP($A741,'Perfil de Riesgo '!$A$3:$H$2025,4,FALSE),0)</f>
        <v>0</v>
      </c>
      <c r="E741" s="3">
        <f>IFERROR(VLOOKUP($A741,'Perfil de Riesgo '!$A$3:$H$2025,5,FALSE),0)</f>
        <v>0</v>
      </c>
      <c r="F741" s="3">
        <f>IFERROR(VLOOKUP($A741,'Perfil de Riesgo '!$A$3:$H$2025,6,FALSE),0)</f>
        <v>0</v>
      </c>
      <c r="G741" s="3">
        <f>IFERROR(VLOOKUP($A741,'Perfil de Riesgo '!$A$3:$H$2025,7,FALSE),0)</f>
        <v>0</v>
      </c>
      <c r="H741" s="3">
        <f>IFERROR(VLOOKUP($A741,'Perfil de Riesgo '!$A$3:$H$2025,8,FALSE),0)</f>
        <v>0</v>
      </c>
    </row>
    <row r="742" spans="1:8" hidden="1" x14ac:dyDescent="0.25">
      <c r="A742" s="5">
        <v>193500</v>
      </c>
      <c r="B742" s="4" t="s">
        <v>1062</v>
      </c>
      <c r="C742" s="3">
        <f>IFERROR(VLOOKUP($A742,'Perfil de Riesgo '!$A$3:$H$2025,3,FALSE),0)</f>
        <v>0</v>
      </c>
      <c r="D742" s="3">
        <f>IFERROR(VLOOKUP($A742,'Perfil de Riesgo '!$A$3:$H$2025,4,FALSE),0)</f>
        <v>0</v>
      </c>
      <c r="E742" s="3">
        <f>IFERROR(VLOOKUP($A742,'Perfil de Riesgo '!$A$3:$H$2025,5,FALSE),0)</f>
        <v>0</v>
      </c>
      <c r="F742" s="3">
        <f>IFERROR(VLOOKUP($A742,'Perfil de Riesgo '!$A$3:$H$2025,6,FALSE),0)</f>
        <v>0</v>
      </c>
      <c r="G742" s="3">
        <f>IFERROR(VLOOKUP($A742,'Perfil de Riesgo '!$A$3:$H$2025,7,FALSE),0)</f>
        <v>0</v>
      </c>
      <c r="H742" s="3">
        <f>IFERROR(VLOOKUP($A742,'Perfil de Riesgo '!$A$3:$H$2025,8,FALSE),0)</f>
        <v>0</v>
      </c>
    </row>
    <row r="743" spans="1:8" hidden="1" x14ac:dyDescent="0.25">
      <c r="A743" s="5">
        <v>193505</v>
      </c>
      <c r="B743" s="4" t="s">
        <v>1059</v>
      </c>
      <c r="C743" s="3">
        <f>IFERROR(VLOOKUP($A743,'Perfil de Riesgo '!$A$3:$H$2025,3,FALSE),0)</f>
        <v>0</v>
      </c>
      <c r="D743" s="3">
        <f>IFERROR(VLOOKUP($A743,'Perfil de Riesgo '!$A$3:$H$2025,4,FALSE),0)</f>
        <v>0</v>
      </c>
      <c r="E743" s="3">
        <f>IFERROR(VLOOKUP($A743,'Perfil de Riesgo '!$A$3:$H$2025,5,FALSE),0)</f>
        <v>0</v>
      </c>
      <c r="F743" s="3">
        <f>IFERROR(VLOOKUP($A743,'Perfil de Riesgo '!$A$3:$H$2025,6,FALSE),0)</f>
        <v>0</v>
      </c>
      <c r="G743" s="3">
        <f>IFERROR(VLOOKUP($A743,'Perfil de Riesgo '!$A$3:$H$2025,7,FALSE),0)</f>
        <v>0</v>
      </c>
      <c r="H743" s="3">
        <f>IFERROR(VLOOKUP($A743,'Perfil de Riesgo '!$A$3:$H$2025,8,FALSE),0)</f>
        <v>0</v>
      </c>
    </row>
    <row r="744" spans="1:8" hidden="1" x14ac:dyDescent="0.25">
      <c r="A744" s="5">
        <v>193510</v>
      </c>
      <c r="B744" s="4" t="s">
        <v>1058</v>
      </c>
      <c r="C744" s="3">
        <f>IFERROR(VLOOKUP($A744,'Perfil de Riesgo '!$A$3:$H$2025,3,FALSE),0)</f>
        <v>0</v>
      </c>
      <c r="D744" s="3">
        <f>IFERROR(VLOOKUP($A744,'Perfil de Riesgo '!$A$3:$H$2025,4,FALSE),0)</f>
        <v>0</v>
      </c>
      <c r="E744" s="3">
        <f>IFERROR(VLOOKUP($A744,'Perfil de Riesgo '!$A$3:$H$2025,5,FALSE),0)</f>
        <v>0</v>
      </c>
      <c r="F744" s="3">
        <f>IFERROR(VLOOKUP($A744,'Perfil de Riesgo '!$A$3:$H$2025,6,FALSE),0)</f>
        <v>0</v>
      </c>
      <c r="G744" s="3">
        <f>IFERROR(VLOOKUP($A744,'Perfil de Riesgo '!$A$3:$H$2025,7,FALSE),0)</f>
        <v>0</v>
      </c>
      <c r="H744" s="3">
        <f>IFERROR(VLOOKUP($A744,'Perfil de Riesgo '!$A$3:$H$2025,8,FALSE),0)</f>
        <v>0</v>
      </c>
    </row>
    <row r="745" spans="1:8" hidden="1" x14ac:dyDescent="0.25">
      <c r="A745" s="5">
        <v>193515</v>
      </c>
      <c r="B745" s="4" t="s">
        <v>169</v>
      </c>
      <c r="C745" s="3">
        <f>IFERROR(VLOOKUP($A745,'Perfil de Riesgo '!$A$3:$H$2025,3,FALSE),0)</f>
        <v>0</v>
      </c>
      <c r="D745" s="3">
        <f>IFERROR(VLOOKUP($A745,'Perfil de Riesgo '!$A$3:$H$2025,4,FALSE),0)</f>
        <v>0</v>
      </c>
      <c r="E745" s="3">
        <f>IFERROR(VLOOKUP($A745,'Perfil de Riesgo '!$A$3:$H$2025,5,FALSE),0)</f>
        <v>0</v>
      </c>
      <c r="F745" s="3">
        <f>IFERROR(VLOOKUP($A745,'Perfil de Riesgo '!$A$3:$H$2025,6,FALSE),0)</f>
        <v>0</v>
      </c>
      <c r="G745" s="3">
        <f>IFERROR(VLOOKUP($A745,'Perfil de Riesgo '!$A$3:$H$2025,7,FALSE),0)</f>
        <v>0</v>
      </c>
      <c r="H745" s="3">
        <f>IFERROR(VLOOKUP($A745,'Perfil de Riesgo '!$A$3:$H$2025,8,FALSE),0)</f>
        <v>0</v>
      </c>
    </row>
    <row r="746" spans="1:8" hidden="1" x14ac:dyDescent="0.25">
      <c r="A746" s="5">
        <v>193520</v>
      </c>
      <c r="B746" s="4" t="s">
        <v>1057</v>
      </c>
      <c r="C746" s="3">
        <f>IFERROR(VLOOKUP($A746,'Perfil de Riesgo '!$A$3:$H$2025,3,FALSE),0)</f>
        <v>0</v>
      </c>
      <c r="D746" s="3">
        <f>IFERROR(VLOOKUP($A746,'Perfil de Riesgo '!$A$3:$H$2025,4,FALSE),0)</f>
        <v>0</v>
      </c>
      <c r="E746" s="3">
        <f>IFERROR(VLOOKUP($A746,'Perfil de Riesgo '!$A$3:$H$2025,5,FALSE),0)</f>
        <v>0</v>
      </c>
      <c r="F746" s="3">
        <f>IFERROR(VLOOKUP($A746,'Perfil de Riesgo '!$A$3:$H$2025,6,FALSE),0)</f>
        <v>0</v>
      </c>
      <c r="G746" s="3">
        <f>IFERROR(VLOOKUP($A746,'Perfil de Riesgo '!$A$3:$H$2025,7,FALSE),0)</f>
        <v>0</v>
      </c>
      <c r="H746" s="3">
        <f>IFERROR(VLOOKUP($A746,'Perfil de Riesgo '!$A$3:$H$2025,8,FALSE),0)</f>
        <v>0</v>
      </c>
    </row>
    <row r="747" spans="1:8" hidden="1" x14ac:dyDescent="0.25">
      <c r="A747" s="5">
        <v>193525</v>
      </c>
      <c r="B747" s="4" t="s">
        <v>1056</v>
      </c>
      <c r="C747" s="3">
        <f>IFERROR(VLOOKUP($A747,'Perfil de Riesgo '!$A$3:$H$2025,3,FALSE),0)</f>
        <v>0</v>
      </c>
      <c r="D747" s="3">
        <f>IFERROR(VLOOKUP($A747,'Perfil de Riesgo '!$A$3:$H$2025,4,FALSE),0)</f>
        <v>0</v>
      </c>
      <c r="E747" s="3">
        <f>IFERROR(VLOOKUP($A747,'Perfil de Riesgo '!$A$3:$H$2025,5,FALSE),0)</f>
        <v>0</v>
      </c>
      <c r="F747" s="3">
        <f>IFERROR(VLOOKUP($A747,'Perfil de Riesgo '!$A$3:$H$2025,6,FALSE),0)</f>
        <v>0</v>
      </c>
      <c r="G747" s="3">
        <f>IFERROR(VLOOKUP($A747,'Perfil de Riesgo '!$A$3:$H$2025,7,FALSE),0)</f>
        <v>0</v>
      </c>
      <c r="H747" s="3">
        <f>IFERROR(VLOOKUP($A747,'Perfil de Riesgo '!$A$3:$H$2025,8,FALSE),0)</f>
        <v>0</v>
      </c>
    </row>
    <row r="748" spans="1:8" hidden="1" x14ac:dyDescent="0.25">
      <c r="A748" s="5">
        <v>193530</v>
      </c>
      <c r="B748" s="4" t="s">
        <v>1055</v>
      </c>
      <c r="C748" s="3">
        <f>IFERROR(VLOOKUP($A748,'Perfil de Riesgo '!$A$3:$H$2025,3,FALSE),0)</f>
        <v>0</v>
      </c>
      <c r="D748" s="3">
        <f>IFERROR(VLOOKUP($A748,'Perfil de Riesgo '!$A$3:$H$2025,4,FALSE),0)</f>
        <v>0</v>
      </c>
      <c r="E748" s="3">
        <f>IFERROR(VLOOKUP($A748,'Perfil de Riesgo '!$A$3:$H$2025,5,FALSE),0)</f>
        <v>0</v>
      </c>
      <c r="F748" s="3">
        <f>IFERROR(VLOOKUP($A748,'Perfil de Riesgo '!$A$3:$H$2025,6,FALSE),0)</f>
        <v>0</v>
      </c>
      <c r="G748" s="3">
        <f>IFERROR(VLOOKUP($A748,'Perfil de Riesgo '!$A$3:$H$2025,7,FALSE),0)</f>
        <v>0</v>
      </c>
      <c r="H748" s="3">
        <f>IFERROR(VLOOKUP($A748,'Perfil de Riesgo '!$A$3:$H$2025,8,FALSE),0)</f>
        <v>0</v>
      </c>
    </row>
    <row r="749" spans="1:8" hidden="1" x14ac:dyDescent="0.25">
      <c r="A749" s="5">
        <v>193535</v>
      </c>
      <c r="B749" s="4" t="s">
        <v>163</v>
      </c>
      <c r="C749" s="3">
        <f>IFERROR(VLOOKUP($A749,'Perfil de Riesgo '!$A$3:$H$2025,3,FALSE),0)</f>
        <v>0</v>
      </c>
      <c r="D749" s="3">
        <f>IFERROR(VLOOKUP($A749,'Perfil de Riesgo '!$A$3:$H$2025,4,FALSE),0)</f>
        <v>0</v>
      </c>
      <c r="E749" s="3">
        <f>IFERROR(VLOOKUP($A749,'Perfil de Riesgo '!$A$3:$H$2025,5,FALSE),0)</f>
        <v>0</v>
      </c>
      <c r="F749" s="3">
        <f>IFERROR(VLOOKUP($A749,'Perfil de Riesgo '!$A$3:$H$2025,6,FALSE),0)</f>
        <v>0</v>
      </c>
      <c r="G749" s="3">
        <f>IFERROR(VLOOKUP($A749,'Perfil de Riesgo '!$A$3:$H$2025,7,FALSE),0)</f>
        <v>0</v>
      </c>
      <c r="H749" s="3">
        <f>IFERROR(VLOOKUP($A749,'Perfil de Riesgo '!$A$3:$H$2025,8,FALSE),0)</f>
        <v>0</v>
      </c>
    </row>
    <row r="750" spans="1:8" hidden="1" x14ac:dyDescent="0.25">
      <c r="A750" s="5">
        <v>194000</v>
      </c>
      <c r="B750" s="4" t="s">
        <v>1061</v>
      </c>
      <c r="C750" s="3">
        <f>IFERROR(VLOOKUP($A750,'Perfil de Riesgo '!$A$3:$H$2025,3,FALSE),0)</f>
        <v>0</v>
      </c>
      <c r="D750" s="3">
        <f>IFERROR(VLOOKUP($A750,'Perfil de Riesgo '!$A$3:$H$2025,4,FALSE),0)</f>
        <v>0</v>
      </c>
      <c r="E750" s="3">
        <f>IFERROR(VLOOKUP($A750,'Perfil de Riesgo '!$A$3:$H$2025,5,FALSE),0)</f>
        <v>0</v>
      </c>
      <c r="F750" s="3">
        <f>IFERROR(VLOOKUP($A750,'Perfil de Riesgo '!$A$3:$H$2025,6,FALSE),0)</f>
        <v>0</v>
      </c>
      <c r="G750" s="3">
        <f>IFERROR(VLOOKUP($A750,'Perfil de Riesgo '!$A$3:$H$2025,7,FALSE),0)</f>
        <v>0</v>
      </c>
      <c r="H750" s="3">
        <f>IFERROR(VLOOKUP($A750,'Perfil de Riesgo '!$A$3:$H$2025,8,FALSE),0)</f>
        <v>0</v>
      </c>
    </row>
    <row r="751" spans="1:8" hidden="1" x14ac:dyDescent="0.25">
      <c r="A751" s="5">
        <v>194005</v>
      </c>
      <c r="B751" s="4" t="s">
        <v>1059</v>
      </c>
      <c r="C751" s="3">
        <f>IFERROR(VLOOKUP($A751,'Perfil de Riesgo '!$A$3:$H$2025,3,FALSE),0)</f>
        <v>0</v>
      </c>
      <c r="D751" s="3">
        <f>IFERROR(VLOOKUP($A751,'Perfil de Riesgo '!$A$3:$H$2025,4,FALSE),0)</f>
        <v>0</v>
      </c>
      <c r="E751" s="3">
        <f>IFERROR(VLOOKUP($A751,'Perfil de Riesgo '!$A$3:$H$2025,5,FALSE),0)</f>
        <v>0</v>
      </c>
      <c r="F751" s="3">
        <f>IFERROR(VLOOKUP($A751,'Perfil de Riesgo '!$A$3:$H$2025,6,FALSE),0)</f>
        <v>0</v>
      </c>
      <c r="G751" s="3">
        <f>IFERROR(VLOOKUP($A751,'Perfil de Riesgo '!$A$3:$H$2025,7,FALSE),0)</f>
        <v>0</v>
      </c>
      <c r="H751" s="3">
        <f>IFERROR(VLOOKUP($A751,'Perfil de Riesgo '!$A$3:$H$2025,8,FALSE),0)</f>
        <v>0</v>
      </c>
    </row>
    <row r="752" spans="1:8" hidden="1" x14ac:dyDescent="0.25">
      <c r="A752" s="5">
        <v>194010</v>
      </c>
      <c r="B752" s="4" t="s">
        <v>1058</v>
      </c>
      <c r="C752" s="3">
        <f>IFERROR(VLOOKUP($A752,'Perfil de Riesgo '!$A$3:$H$2025,3,FALSE),0)</f>
        <v>0</v>
      </c>
      <c r="D752" s="3">
        <f>IFERROR(VLOOKUP($A752,'Perfil de Riesgo '!$A$3:$H$2025,4,FALSE),0)</f>
        <v>0</v>
      </c>
      <c r="E752" s="3">
        <f>IFERROR(VLOOKUP($A752,'Perfil de Riesgo '!$A$3:$H$2025,5,FALSE),0)</f>
        <v>0</v>
      </c>
      <c r="F752" s="3">
        <f>IFERROR(VLOOKUP($A752,'Perfil de Riesgo '!$A$3:$H$2025,6,FALSE),0)</f>
        <v>0</v>
      </c>
      <c r="G752" s="3">
        <f>IFERROR(VLOOKUP($A752,'Perfil de Riesgo '!$A$3:$H$2025,7,FALSE),0)</f>
        <v>0</v>
      </c>
      <c r="H752" s="3">
        <f>IFERROR(VLOOKUP($A752,'Perfil de Riesgo '!$A$3:$H$2025,8,FALSE),0)</f>
        <v>0</v>
      </c>
    </row>
    <row r="753" spans="1:8" hidden="1" x14ac:dyDescent="0.25">
      <c r="A753" s="5">
        <v>194015</v>
      </c>
      <c r="B753" s="4" t="s">
        <v>169</v>
      </c>
      <c r="C753" s="3">
        <f>IFERROR(VLOOKUP($A753,'Perfil de Riesgo '!$A$3:$H$2025,3,FALSE),0)</f>
        <v>0</v>
      </c>
      <c r="D753" s="3">
        <f>IFERROR(VLOOKUP($A753,'Perfil de Riesgo '!$A$3:$H$2025,4,FALSE),0)</f>
        <v>0</v>
      </c>
      <c r="E753" s="3">
        <f>IFERROR(VLOOKUP($A753,'Perfil de Riesgo '!$A$3:$H$2025,5,FALSE),0)</f>
        <v>0</v>
      </c>
      <c r="F753" s="3">
        <f>IFERROR(VLOOKUP($A753,'Perfil de Riesgo '!$A$3:$H$2025,6,FALSE),0)</f>
        <v>0</v>
      </c>
      <c r="G753" s="3">
        <f>IFERROR(VLOOKUP($A753,'Perfil de Riesgo '!$A$3:$H$2025,7,FALSE),0)</f>
        <v>0</v>
      </c>
      <c r="H753" s="3">
        <f>IFERROR(VLOOKUP($A753,'Perfil de Riesgo '!$A$3:$H$2025,8,FALSE),0)</f>
        <v>0</v>
      </c>
    </row>
    <row r="754" spans="1:8" hidden="1" x14ac:dyDescent="0.25">
      <c r="A754" s="5">
        <v>194020</v>
      </c>
      <c r="B754" s="4" t="s">
        <v>1057</v>
      </c>
      <c r="C754" s="3">
        <f>IFERROR(VLOOKUP($A754,'Perfil de Riesgo '!$A$3:$H$2025,3,FALSE),0)</f>
        <v>0</v>
      </c>
      <c r="D754" s="3">
        <f>IFERROR(VLOOKUP($A754,'Perfil de Riesgo '!$A$3:$H$2025,4,FALSE),0)</f>
        <v>0</v>
      </c>
      <c r="E754" s="3">
        <f>IFERROR(VLOOKUP($A754,'Perfil de Riesgo '!$A$3:$H$2025,5,FALSE),0)</f>
        <v>0</v>
      </c>
      <c r="F754" s="3">
        <f>IFERROR(VLOOKUP($A754,'Perfil de Riesgo '!$A$3:$H$2025,6,FALSE),0)</f>
        <v>0</v>
      </c>
      <c r="G754" s="3">
        <f>IFERROR(VLOOKUP($A754,'Perfil de Riesgo '!$A$3:$H$2025,7,FALSE),0)</f>
        <v>0</v>
      </c>
      <c r="H754" s="3">
        <f>IFERROR(VLOOKUP($A754,'Perfil de Riesgo '!$A$3:$H$2025,8,FALSE),0)</f>
        <v>0</v>
      </c>
    </row>
    <row r="755" spans="1:8" hidden="1" x14ac:dyDescent="0.25">
      <c r="A755" s="5">
        <v>194025</v>
      </c>
      <c r="B755" s="4" t="s">
        <v>1056</v>
      </c>
      <c r="C755" s="3">
        <f>IFERROR(VLOOKUP($A755,'Perfil de Riesgo '!$A$3:$H$2025,3,FALSE),0)</f>
        <v>0</v>
      </c>
      <c r="D755" s="3">
        <f>IFERROR(VLOOKUP($A755,'Perfil de Riesgo '!$A$3:$H$2025,4,FALSE),0)</f>
        <v>0</v>
      </c>
      <c r="E755" s="3">
        <f>IFERROR(VLOOKUP($A755,'Perfil de Riesgo '!$A$3:$H$2025,5,FALSE),0)</f>
        <v>0</v>
      </c>
      <c r="F755" s="3">
        <f>IFERROR(VLOOKUP($A755,'Perfil de Riesgo '!$A$3:$H$2025,6,FALSE),0)</f>
        <v>0</v>
      </c>
      <c r="G755" s="3">
        <f>IFERROR(VLOOKUP($A755,'Perfil de Riesgo '!$A$3:$H$2025,7,FALSE),0)</f>
        <v>0</v>
      </c>
      <c r="H755" s="3">
        <f>IFERROR(VLOOKUP($A755,'Perfil de Riesgo '!$A$3:$H$2025,8,FALSE),0)</f>
        <v>0</v>
      </c>
    </row>
    <row r="756" spans="1:8" hidden="1" x14ac:dyDescent="0.25">
      <c r="A756" s="5">
        <v>194030</v>
      </c>
      <c r="B756" s="4" t="s">
        <v>1055</v>
      </c>
      <c r="C756" s="3">
        <f>IFERROR(VLOOKUP($A756,'Perfil de Riesgo '!$A$3:$H$2025,3,FALSE),0)</f>
        <v>0</v>
      </c>
      <c r="D756" s="3">
        <f>IFERROR(VLOOKUP($A756,'Perfil de Riesgo '!$A$3:$H$2025,4,FALSE),0)</f>
        <v>0</v>
      </c>
      <c r="E756" s="3">
        <f>IFERROR(VLOOKUP($A756,'Perfil de Riesgo '!$A$3:$H$2025,5,FALSE),0)</f>
        <v>0</v>
      </c>
      <c r="F756" s="3">
        <f>IFERROR(VLOOKUP($A756,'Perfil de Riesgo '!$A$3:$H$2025,6,FALSE),0)</f>
        <v>0</v>
      </c>
      <c r="G756" s="3">
        <f>IFERROR(VLOOKUP($A756,'Perfil de Riesgo '!$A$3:$H$2025,7,FALSE),0)</f>
        <v>0</v>
      </c>
      <c r="H756" s="3">
        <f>IFERROR(VLOOKUP($A756,'Perfil de Riesgo '!$A$3:$H$2025,8,FALSE),0)</f>
        <v>0</v>
      </c>
    </row>
    <row r="757" spans="1:8" hidden="1" x14ac:dyDescent="0.25">
      <c r="A757" s="5">
        <v>194035</v>
      </c>
      <c r="B757" s="4" t="s">
        <v>163</v>
      </c>
      <c r="C757" s="3">
        <f>IFERROR(VLOOKUP($A757,'Perfil de Riesgo '!$A$3:$H$2025,3,FALSE),0)</f>
        <v>0</v>
      </c>
      <c r="D757" s="3">
        <f>IFERROR(VLOOKUP($A757,'Perfil de Riesgo '!$A$3:$H$2025,4,FALSE),0)</f>
        <v>0</v>
      </c>
      <c r="E757" s="3">
        <f>IFERROR(VLOOKUP($A757,'Perfil de Riesgo '!$A$3:$H$2025,5,FALSE),0)</f>
        <v>0</v>
      </c>
      <c r="F757" s="3">
        <f>IFERROR(VLOOKUP($A757,'Perfil de Riesgo '!$A$3:$H$2025,6,FALSE),0)</f>
        <v>0</v>
      </c>
      <c r="G757" s="3">
        <f>IFERROR(VLOOKUP($A757,'Perfil de Riesgo '!$A$3:$H$2025,7,FALSE),0)</f>
        <v>0</v>
      </c>
      <c r="H757" s="3">
        <f>IFERROR(VLOOKUP($A757,'Perfil de Riesgo '!$A$3:$H$2025,8,FALSE),0)</f>
        <v>0</v>
      </c>
    </row>
    <row r="758" spans="1:8" hidden="1" x14ac:dyDescent="0.25">
      <c r="A758" s="5">
        <v>194500</v>
      </c>
      <c r="B758" s="4" t="s">
        <v>1060</v>
      </c>
      <c r="C758" s="3">
        <f>IFERROR(VLOOKUP($A758,'Perfil de Riesgo '!$A$3:$H$2025,3,FALSE),0)</f>
        <v>0</v>
      </c>
      <c r="D758" s="3">
        <f>IFERROR(VLOOKUP($A758,'Perfil de Riesgo '!$A$3:$H$2025,4,FALSE),0)</f>
        <v>0</v>
      </c>
      <c r="E758" s="3">
        <f>IFERROR(VLOOKUP($A758,'Perfil de Riesgo '!$A$3:$H$2025,5,FALSE),0)</f>
        <v>0</v>
      </c>
      <c r="F758" s="3">
        <f>IFERROR(VLOOKUP($A758,'Perfil de Riesgo '!$A$3:$H$2025,6,FALSE),0)</f>
        <v>0</v>
      </c>
      <c r="G758" s="3">
        <f>IFERROR(VLOOKUP($A758,'Perfil de Riesgo '!$A$3:$H$2025,7,FALSE),0)</f>
        <v>0</v>
      </c>
      <c r="H758" s="3">
        <f>IFERROR(VLOOKUP($A758,'Perfil de Riesgo '!$A$3:$H$2025,8,FALSE),0)</f>
        <v>0</v>
      </c>
    </row>
    <row r="759" spans="1:8" hidden="1" x14ac:dyDescent="0.25">
      <c r="A759" s="5">
        <v>194505</v>
      </c>
      <c r="B759" s="4" t="s">
        <v>1059</v>
      </c>
      <c r="C759" s="3">
        <f>IFERROR(VLOOKUP($A759,'Perfil de Riesgo '!$A$3:$H$2025,3,FALSE),0)</f>
        <v>0</v>
      </c>
      <c r="D759" s="3">
        <f>IFERROR(VLOOKUP($A759,'Perfil de Riesgo '!$A$3:$H$2025,4,FALSE),0)</f>
        <v>0</v>
      </c>
      <c r="E759" s="3">
        <f>IFERROR(VLOOKUP($A759,'Perfil de Riesgo '!$A$3:$H$2025,5,FALSE),0)</f>
        <v>0</v>
      </c>
      <c r="F759" s="3">
        <f>IFERROR(VLOOKUP($A759,'Perfil de Riesgo '!$A$3:$H$2025,6,FALSE),0)</f>
        <v>0</v>
      </c>
      <c r="G759" s="3">
        <f>IFERROR(VLOOKUP($A759,'Perfil de Riesgo '!$A$3:$H$2025,7,FALSE),0)</f>
        <v>0</v>
      </c>
      <c r="H759" s="3">
        <f>IFERROR(VLOOKUP($A759,'Perfil de Riesgo '!$A$3:$H$2025,8,FALSE),0)</f>
        <v>0</v>
      </c>
    </row>
    <row r="760" spans="1:8" hidden="1" x14ac:dyDescent="0.25">
      <c r="A760" s="5">
        <v>194510</v>
      </c>
      <c r="B760" s="4" t="s">
        <v>1058</v>
      </c>
      <c r="C760" s="3">
        <f>IFERROR(VLOOKUP($A760,'Perfil de Riesgo '!$A$3:$H$2025,3,FALSE),0)</f>
        <v>0</v>
      </c>
      <c r="D760" s="3">
        <f>IFERROR(VLOOKUP($A760,'Perfil de Riesgo '!$A$3:$H$2025,4,FALSE),0)</f>
        <v>0</v>
      </c>
      <c r="E760" s="3">
        <f>IFERROR(VLOOKUP($A760,'Perfil de Riesgo '!$A$3:$H$2025,5,FALSE),0)</f>
        <v>0</v>
      </c>
      <c r="F760" s="3">
        <f>IFERROR(VLOOKUP($A760,'Perfil de Riesgo '!$A$3:$H$2025,6,FALSE),0)</f>
        <v>0</v>
      </c>
      <c r="G760" s="3">
        <f>IFERROR(VLOOKUP($A760,'Perfil de Riesgo '!$A$3:$H$2025,7,FALSE),0)</f>
        <v>0</v>
      </c>
      <c r="H760" s="3">
        <f>IFERROR(VLOOKUP($A760,'Perfil de Riesgo '!$A$3:$H$2025,8,FALSE),0)</f>
        <v>0</v>
      </c>
    </row>
    <row r="761" spans="1:8" hidden="1" x14ac:dyDescent="0.25">
      <c r="A761" s="5">
        <v>194515</v>
      </c>
      <c r="B761" s="4" t="s">
        <v>169</v>
      </c>
      <c r="C761" s="3">
        <f>IFERROR(VLOOKUP($A761,'Perfil de Riesgo '!$A$3:$H$2025,3,FALSE),0)</f>
        <v>0</v>
      </c>
      <c r="D761" s="3">
        <f>IFERROR(VLOOKUP($A761,'Perfil de Riesgo '!$A$3:$H$2025,4,FALSE),0)</f>
        <v>0</v>
      </c>
      <c r="E761" s="3">
        <f>IFERROR(VLOOKUP($A761,'Perfil de Riesgo '!$A$3:$H$2025,5,FALSE),0)</f>
        <v>0</v>
      </c>
      <c r="F761" s="3">
        <f>IFERROR(VLOOKUP($A761,'Perfil de Riesgo '!$A$3:$H$2025,6,FALSE),0)</f>
        <v>0</v>
      </c>
      <c r="G761" s="3">
        <f>IFERROR(VLOOKUP($A761,'Perfil de Riesgo '!$A$3:$H$2025,7,FALSE),0)</f>
        <v>0</v>
      </c>
      <c r="H761" s="3">
        <f>IFERROR(VLOOKUP($A761,'Perfil de Riesgo '!$A$3:$H$2025,8,FALSE),0)</f>
        <v>0</v>
      </c>
    </row>
    <row r="762" spans="1:8" hidden="1" x14ac:dyDescent="0.25">
      <c r="A762" s="5">
        <v>194520</v>
      </c>
      <c r="B762" s="4" t="s">
        <v>1057</v>
      </c>
      <c r="C762" s="3">
        <f>IFERROR(VLOOKUP($A762,'Perfil de Riesgo '!$A$3:$H$2025,3,FALSE),0)</f>
        <v>0</v>
      </c>
      <c r="D762" s="3">
        <f>IFERROR(VLOOKUP($A762,'Perfil de Riesgo '!$A$3:$H$2025,4,FALSE),0)</f>
        <v>0</v>
      </c>
      <c r="E762" s="3">
        <f>IFERROR(VLOOKUP($A762,'Perfil de Riesgo '!$A$3:$H$2025,5,FALSE),0)</f>
        <v>0</v>
      </c>
      <c r="F762" s="3">
        <f>IFERROR(VLOOKUP($A762,'Perfil de Riesgo '!$A$3:$H$2025,6,FALSE),0)</f>
        <v>0</v>
      </c>
      <c r="G762" s="3">
        <f>IFERROR(VLOOKUP($A762,'Perfil de Riesgo '!$A$3:$H$2025,7,FALSE),0)</f>
        <v>0</v>
      </c>
      <c r="H762" s="3">
        <f>IFERROR(VLOOKUP($A762,'Perfil de Riesgo '!$A$3:$H$2025,8,FALSE),0)</f>
        <v>0</v>
      </c>
    </row>
    <row r="763" spans="1:8" hidden="1" x14ac:dyDescent="0.25">
      <c r="A763" s="5">
        <v>194525</v>
      </c>
      <c r="B763" s="4" t="s">
        <v>1056</v>
      </c>
      <c r="C763" s="3">
        <f>IFERROR(VLOOKUP($A763,'Perfil de Riesgo '!$A$3:$H$2025,3,FALSE),0)</f>
        <v>0</v>
      </c>
      <c r="D763" s="3">
        <f>IFERROR(VLOOKUP($A763,'Perfil de Riesgo '!$A$3:$H$2025,4,FALSE),0)</f>
        <v>0</v>
      </c>
      <c r="E763" s="3">
        <f>IFERROR(VLOOKUP($A763,'Perfil de Riesgo '!$A$3:$H$2025,5,FALSE),0)</f>
        <v>0</v>
      </c>
      <c r="F763" s="3">
        <f>IFERROR(VLOOKUP($A763,'Perfil de Riesgo '!$A$3:$H$2025,6,FALSE),0)</f>
        <v>0</v>
      </c>
      <c r="G763" s="3">
        <f>IFERROR(VLOOKUP($A763,'Perfil de Riesgo '!$A$3:$H$2025,7,FALSE),0)</f>
        <v>0</v>
      </c>
      <c r="H763" s="3">
        <f>IFERROR(VLOOKUP($A763,'Perfil de Riesgo '!$A$3:$H$2025,8,FALSE),0)</f>
        <v>0</v>
      </c>
    </row>
    <row r="764" spans="1:8" hidden="1" x14ac:dyDescent="0.25">
      <c r="A764" s="5">
        <v>194530</v>
      </c>
      <c r="B764" s="4" t="s">
        <v>1055</v>
      </c>
      <c r="C764" s="3">
        <f>IFERROR(VLOOKUP($A764,'Perfil de Riesgo '!$A$3:$H$2025,3,FALSE),0)</f>
        <v>0</v>
      </c>
      <c r="D764" s="3">
        <f>IFERROR(VLOOKUP($A764,'Perfil de Riesgo '!$A$3:$H$2025,4,FALSE),0)</f>
        <v>0</v>
      </c>
      <c r="E764" s="3">
        <f>IFERROR(VLOOKUP($A764,'Perfil de Riesgo '!$A$3:$H$2025,5,FALSE),0)</f>
        <v>0</v>
      </c>
      <c r="F764" s="3">
        <f>IFERROR(VLOOKUP($A764,'Perfil de Riesgo '!$A$3:$H$2025,6,FALSE),0)</f>
        <v>0</v>
      </c>
      <c r="G764" s="3">
        <f>IFERROR(VLOOKUP($A764,'Perfil de Riesgo '!$A$3:$H$2025,7,FALSE),0)</f>
        <v>0</v>
      </c>
      <c r="H764" s="3">
        <f>IFERROR(VLOOKUP($A764,'Perfil de Riesgo '!$A$3:$H$2025,8,FALSE),0)</f>
        <v>0</v>
      </c>
    </row>
    <row r="765" spans="1:8" hidden="1" x14ac:dyDescent="0.25">
      <c r="A765" s="5">
        <v>194535</v>
      </c>
      <c r="B765" s="4" t="s">
        <v>163</v>
      </c>
      <c r="C765" s="3">
        <f>IFERROR(VLOOKUP($A765,'Perfil de Riesgo '!$A$3:$H$2025,3,FALSE),0)</f>
        <v>0</v>
      </c>
      <c r="D765" s="3">
        <f>IFERROR(VLOOKUP($A765,'Perfil de Riesgo '!$A$3:$H$2025,4,FALSE),0)</f>
        <v>0</v>
      </c>
      <c r="E765" s="3">
        <f>IFERROR(VLOOKUP($A765,'Perfil de Riesgo '!$A$3:$H$2025,5,FALSE),0)</f>
        <v>0</v>
      </c>
      <c r="F765" s="3">
        <f>IFERROR(VLOOKUP($A765,'Perfil de Riesgo '!$A$3:$H$2025,6,FALSE),0)</f>
        <v>0</v>
      </c>
      <c r="G765" s="3">
        <f>IFERROR(VLOOKUP($A765,'Perfil de Riesgo '!$A$3:$H$2025,7,FALSE),0)</f>
        <v>0</v>
      </c>
      <c r="H765" s="3">
        <f>IFERROR(VLOOKUP($A765,'Perfil de Riesgo '!$A$3:$H$2025,8,FALSE),0)</f>
        <v>0</v>
      </c>
    </row>
    <row r="766" spans="1:8" hidden="1" x14ac:dyDescent="0.25">
      <c r="A766" s="5">
        <v>195000</v>
      </c>
      <c r="B766" s="4" t="s">
        <v>1054</v>
      </c>
      <c r="C766" s="3">
        <f>IFERROR(VLOOKUP($A766,'Perfil de Riesgo '!$A$3:$H$2025,3,FALSE),0)</f>
        <v>0</v>
      </c>
      <c r="D766" s="3">
        <f>IFERROR(VLOOKUP($A766,'Perfil de Riesgo '!$A$3:$H$2025,4,FALSE),0)</f>
        <v>0</v>
      </c>
      <c r="E766" s="3">
        <f>IFERROR(VLOOKUP($A766,'Perfil de Riesgo '!$A$3:$H$2025,5,FALSE),0)</f>
        <v>0</v>
      </c>
      <c r="F766" s="3">
        <f>IFERROR(VLOOKUP($A766,'Perfil de Riesgo '!$A$3:$H$2025,6,FALSE),0)</f>
        <v>0</v>
      </c>
      <c r="G766" s="3">
        <f>IFERROR(VLOOKUP($A766,'Perfil de Riesgo '!$A$3:$H$2025,7,FALSE),0)</f>
        <v>0</v>
      </c>
      <c r="H766" s="3">
        <f>IFERROR(VLOOKUP($A766,'Perfil de Riesgo '!$A$3:$H$2025,8,FALSE),0)</f>
        <v>0</v>
      </c>
    </row>
    <row r="767" spans="1:8" hidden="1" x14ac:dyDescent="0.25">
      <c r="A767" s="5">
        <v>195005</v>
      </c>
      <c r="B767" s="4" t="s">
        <v>1053</v>
      </c>
      <c r="C767" s="3">
        <f>IFERROR(VLOOKUP($A767,'Perfil de Riesgo '!$A$3:$H$2025,3,FALSE),0)</f>
        <v>0</v>
      </c>
      <c r="D767" s="3">
        <f>IFERROR(VLOOKUP($A767,'Perfil de Riesgo '!$A$3:$H$2025,4,FALSE),0)</f>
        <v>0</v>
      </c>
      <c r="E767" s="3">
        <f>IFERROR(VLOOKUP($A767,'Perfil de Riesgo '!$A$3:$H$2025,5,FALSE),0)</f>
        <v>0</v>
      </c>
      <c r="F767" s="3">
        <f>IFERROR(VLOOKUP($A767,'Perfil de Riesgo '!$A$3:$H$2025,6,FALSE),0)</f>
        <v>0</v>
      </c>
      <c r="G767" s="3">
        <f>IFERROR(VLOOKUP($A767,'Perfil de Riesgo '!$A$3:$H$2025,7,FALSE),0)</f>
        <v>0</v>
      </c>
      <c r="H767" s="3">
        <f>IFERROR(VLOOKUP($A767,'Perfil de Riesgo '!$A$3:$H$2025,8,FALSE),0)</f>
        <v>0</v>
      </c>
    </row>
    <row r="768" spans="1:8" hidden="1" x14ac:dyDescent="0.25">
      <c r="A768" s="5">
        <v>195010</v>
      </c>
      <c r="B768" s="4" t="s">
        <v>1052</v>
      </c>
      <c r="C768" s="3">
        <f>IFERROR(VLOOKUP($A768,'Perfil de Riesgo '!$A$3:$H$2025,3,FALSE),0)</f>
        <v>0</v>
      </c>
      <c r="D768" s="3">
        <f>IFERROR(VLOOKUP($A768,'Perfil de Riesgo '!$A$3:$H$2025,4,FALSE),0)</f>
        <v>0</v>
      </c>
      <c r="E768" s="3">
        <f>IFERROR(VLOOKUP($A768,'Perfil de Riesgo '!$A$3:$H$2025,5,FALSE),0)</f>
        <v>0</v>
      </c>
      <c r="F768" s="3">
        <f>IFERROR(VLOOKUP($A768,'Perfil de Riesgo '!$A$3:$H$2025,6,FALSE),0)</f>
        <v>0</v>
      </c>
      <c r="G768" s="3">
        <f>IFERROR(VLOOKUP($A768,'Perfil de Riesgo '!$A$3:$H$2025,7,FALSE),0)</f>
        <v>0</v>
      </c>
      <c r="H768" s="3">
        <f>IFERROR(VLOOKUP($A768,'Perfil de Riesgo '!$A$3:$H$2025,8,FALSE),0)</f>
        <v>0</v>
      </c>
    </row>
    <row r="769" spans="1:8" hidden="1" x14ac:dyDescent="0.25">
      <c r="A769" s="5">
        <v>195015</v>
      </c>
      <c r="B769" s="4" t="s">
        <v>1051</v>
      </c>
      <c r="C769" s="3">
        <f>IFERROR(VLOOKUP($A769,'Perfil de Riesgo '!$A$3:$H$2025,3,FALSE),0)</f>
        <v>0</v>
      </c>
      <c r="D769" s="3">
        <f>IFERROR(VLOOKUP($A769,'Perfil de Riesgo '!$A$3:$H$2025,4,FALSE),0)</f>
        <v>0</v>
      </c>
      <c r="E769" s="3">
        <f>IFERROR(VLOOKUP($A769,'Perfil de Riesgo '!$A$3:$H$2025,5,FALSE),0)</f>
        <v>0</v>
      </c>
      <c r="F769" s="3">
        <f>IFERROR(VLOOKUP($A769,'Perfil de Riesgo '!$A$3:$H$2025,6,FALSE),0)</f>
        <v>0</v>
      </c>
      <c r="G769" s="3">
        <f>IFERROR(VLOOKUP($A769,'Perfil de Riesgo '!$A$3:$H$2025,7,FALSE),0)</f>
        <v>0</v>
      </c>
      <c r="H769" s="3">
        <f>IFERROR(VLOOKUP($A769,'Perfil de Riesgo '!$A$3:$H$2025,8,FALSE),0)</f>
        <v>0</v>
      </c>
    </row>
    <row r="770" spans="1:8" hidden="1" x14ac:dyDescent="0.25">
      <c r="A770" s="5">
        <v>195095</v>
      </c>
      <c r="B770" s="4" t="s">
        <v>1050</v>
      </c>
      <c r="C770" s="3">
        <f>IFERROR(VLOOKUP($A770,'Perfil de Riesgo '!$A$3:$H$2025,3,FALSE),0)</f>
        <v>0</v>
      </c>
      <c r="D770" s="3">
        <f>IFERROR(VLOOKUP($A770,'Perfil de Riesgo '!$A$3:$H$2025,4,FALSE),0)</f>
        <v>0</v>
      </c>
      <c r="E770" s="3">
        <f>IFERROR(VLOOKUP($A770,'Perfil de Riesgo '!$A$3:$H$2025,5,FALSE),0)</f>
        <v>0</v>
      </c>
      <c r="F770" s="3">
        <f>IFERROR(VLOOKUP($A770,'Perfil de Riesgo '!$A$3:$H$2025,6,FALSE),0)</f>
        <v>0</v>
      </c>
      <c r="G770" s="3">
        <f>IFERROR(VLOOKUP($A770,'Perfil de Riesgo '!$A$3:$H$2025,7,FALSE),0)</f>
        <v>0</v>
      </c>
      <c r="H770" s="3">
        <f>IFERROR(VLOOKUP($A770,'Perfil de Riesgo '!$A$3:$H$2025,8,FALSE),0)</f>
        <v>0</v>
      </c>
    </row>
    <row r="771" spans="1:8" hidden="1" x14ac:dyDescent="0.25">
      <c r="A771" s="5">
        <v>195099</v>
      </c>
      <c r="B771" s="4" t="s">
        <v>591</v>
      </c>
      <c r="C771" s="3">
        <f>IFERROR(VLOOKUP($A771,'Perfil de Riesgo '!$A$3:$H$2025,3,FALSE),0)</f>
        <v>0</v>
      </c>
      <c r="D771" s="3">
        <f>IFERROR(VLOOKUP($A771,'Perfil de Riesgo '!$A$3:$H$2025,4,FALSE),0)</f>
        <v>0</v>
      </c>
      <c r="E771" s="3">
        <f>IFERROR(VLOOKUP($A771,'Perfil de Riesgo '!$A$3:$H$2025,5,FALSE),0)</f>
        <v>0</v>
      </c>
      <c r="F771" s="3">
        <f>IFERROR(VLOOKUP($A771,'Perfil de Riesgo '!$A$3:$H$2025,6,FALSE),0)</f>
        <v>0</v>
      </c>
      <c r="G771" s="3">
        <f>IFERROR(VLOOKUP($A771,'Perfil de Riesgo '!$A$3:$H$2025,7,FALSE),0)</f>
        <v>0</v>
      </c>
      <c r="H771" s="3">
        <f>IFERROR(VLOOKUP($A771,'Perfil de Riesgo '!$A$3:$H$2025,8,FALSE),0)</f>
        <v>0</v>
      </c>
    </row>
    <row r="772" spans="1:8" x14ac:dyDescent="0.25">
      <c r="A772" s="5">
        <v>200000</v>
      </c>
      <c r="B772" s="4" t="s">
        <v>1049</v>
      </c>
      <c r="C772" s="3">
        <f>IFERROR(VLOOKUP($A772,'Perfil de Riesgo '!$A$3:$H$2025,3,FALSE),0)</f>
        <v>2745541067.4099998</v>
      </c>
      <c r="D772" s="3">
        <f>IFERROR(VLOOKUP($A772,'Perfil de Riesgo '!$A$3:$H$2025,4,FALSE),0)</f>
        <v>2989836540.9899998</v>
      </c>
      <c r="E772" s="3">
        <f>IFERROR(VLOOKUP($A772,'Perfil de Riesgo '!$A$3:$H$2025,5,FALSE),0)</f>
        <v>2888894267.8000002</v>
      </c>
      <c r="F772" s="3">
        <f>IFERROR(VLOOKUP($A772,'Perfil de Riesgo '!$A$3:$H$2025,6,FALSE),0)</f>
        <v>2828192889.6300001</v>
      </c>
      <c r="G772" s="3">
        <f>IFERROR(VLOOKUP($A772,'Perfil de Riesgo '!$A$3:$H$2025,7,FALSE),0)</f>
        <v>3194969867.9899998</v>
      </c>
      <c r="H772" s="3">
        <f>IFERROR(VLOOKUP($A772,'Perfil de Riesgo '!$A$3:$H$2025,8,FALSE),0)</f>
        <v>3772810157.25</v>
      </c>
    </row>
    <row r="773" spans="1:8" x14ac:dyDescent="0.25">
      <c r="A773" s="5">
        <v>210000</v>
      </c>
      <c r="B773" s="4" t="s">
        <v>1048</v>
      </c>
      <c r="C773" s="3">
        <f>IFERROR(VLOOKUP($A773,'Perfil de Riesgo '!$A$3:$H$2025,3,FALSE),0)</f>
        <v>1748208438.1600001</v>
      </c>
      <c r="D773" s="3">
        <f>IFERROR(VLOOKUP($A773,'Perfil de Riesgo '!$A$3:$H$2025,4,FALSE),0)</f>
        <v>1855579504.1600001</v>
      </c>
      <c r="E773" s="3">
        <f>IFERROR(VLOOKUP($A773,'Perfil de Riesgo '!$A$3:$H$2025,5,FALSE),0)</f>
        <v>1950382906.1600001</v>
      </c>
      <c r="F773" s="3">
        <f>IFERROR(VLOOKUP($A773,'Perfil de Riesgo '!$A$3:$H$2025,6,FALSE),0)</f>
        <v>2079898489.1600001</v>
      </c>
      <c r="G773" s="3">
        <f>IFERROR(VLOOKUP($A773,'Perfil de Riesgo '!$A$3:$H$2025,7,FALSE),0)</f>
        <v>2401791695.1599998</v>
      </c>
      <c r="H773" s="3">
        <f>IFERROR(VLOOKUP($A773,'Perfil de Riesgo '!$A$3:$H$2025,8,FALSE),0)</f>
        <v>2720534158.1599998</v>
      </c>
    </row>
    <row r="774" spans="1:8" hidden="1" x14ac:dyDescent="0.25">
      <c r="A774" s="5">
        <v>210500</v>
      </c>
      <c r="B774" s="4" t="s">
        <v>1047</v>
      </c>
      <c r="C774" s="3">
        <f>IFERROR(VLOOKUP($A774,'Perfil de Riesgo '!$A$3:$H$2025,3,FALSE),0)</f>
        <v>0</v>
      </c>
      <c r="D774" s="3">
        <f>IFERROR(VLOOKUP($A774,'Perfil de Riesgo '!$A$3:$H$2025,4,FALSE),0)</f>
        <v>0</v>
      </c>
      <c r="E774" s="3">
        <f>IFERROR(VLOOKUP($A774,'Perfil de Riesgo '!$A$3:$H$2025,5,FALSE),0)</f>
        <v>0</v>
      </c>
      <c r="F774" s="3">
        <f>IFERROR(VLOOKUP($A774,'Perfil de Riesgo '!$A$3:$H$2025,6,FALSE),0)</f>
        <v>0</v>
      </c>
      <c r="G774" s="3">
        <f>IFERROR(VLOOKUP($A774,'Perfil de Riesgo '!$A$3:$H$2025,7,FALSE),0)</f>
        <v>0</v>
      </c>
      <c r="H774" s="3">
        <f>IFERROR(VLOOKUP($A774,'Perfil de Riesgo '!$A$3:$H$2025,8,FALSE),0)</f>
        <v>0</v>
      </c>
    </row>
    <row r="775" spans="1:8" hidden="1" x14ac:dyDescent="0.25">
      <c r="A775" s="5">
        <v>210505</v>
      </c>
      <c r="B775" s="4" t="s">
        <v>1046</v>
      </c>
      <c r="C775" s="3">
        <f>IFERROR(VLOOKUP($A775,'Perfil de Riesgo '!$A$3:$H$2025,3,FALSE),0)</f>
        <v>0</v>
      </c>
      <c r="D775" s="3">
        <f>IFERROR(VLOOKUP($A775,'Perfil de Riesgo '!$A$3:$H$2025,4,FALSE),0)</f>
        <v>0</v>
      </c>
      <c r="E775" s="3">
        <f>IFERROR(VLOOKUP($A775,'Perfil de Riesgo '!$A$3:$H$2025,5,FALSE),0)</f>
        <v>0</v>
      </c>
      <c r="F775" s="3">
        <f>IFERROR(VLOOKUP($A775,'Perfil de Riesgo '!$A$3:$H$2025,6,FALSE),0)</f>
        <v>0</v>
      </c>
      <c r="G775" s="3">
        <f>IFERROR(VLOOKUP($A775,'Perfil de Riesgo '!$A$3:$H$2025,7,FALSE),0)</f>
        <v>0</v>
      </c>
      <c r="H775" s="3">
        <f>IFERROR(VLOOKUP($A775,'Perfil de Riesgo '!$A$3:$H$2025,8,FALSE),0)</f>
        <v>0</v>
      </c>
    </row>
    <row r="776" spans="1:8" hidden="1" x14ac:dyDescent="0.25">
      <c r="A776" s="5">
        <v>210510</v>
      </c>
      <c r="B776" s="4" t="s">
        <v>1045</v>
      </c>
      <c r="C776" s="3">
        <f>IFERROR(VLOOKUP($A776,'Perfil de Riesgo '!$A$3:$H$2025,3,FALSE),0)</f>
        <v>0</v>
      </c>
      <c r="D776" s="3">
        <f>IFERROR(VLOOKUP($A776,'Perfil de Riesgo '!$A$3:$H$2025,4,FALSE),0)</f>
        <v>0</v>
      </c>
      <c r="E776" s="3">
        <f>IFERROR(VLOOKUP($A776,'Perfil de Riesgo '!$A$3:$H$2025,5,FALSE),0)</f>
        <v>0</v>
      </c>
      <c r="F776" s="3">
        <f>IFERROR(VLOOKUP($A776,'Perfil de Riesgo '!$A$3:$H$2025,6,FALSE),0)</f>
        <v>0</v>
      </c>
      <c r="G776" s="3">
        <f>IFERROR(VLOOKUP($A776,'Perfil de Riesgo '!$A$3:$H$2025,7,FALSE),0)</f>
        <v>0</v>
      </c>
      <c r="H776" s="3">
        <f>IFERROR(VLOOKUP($A776,'Perfil de Riesgo '!$A$3:$H$2025,8,FALSE),0)</f>
        <v>0</v>
      </c>
    </row>
    <row r="777" spans="1:8" hidden="1" x14ac:dyDescent="0.25">
      <c r="A777" s="5">
        <v>210595</v>
      </c>
      <c r="B777" s="4" t="s">
        <v>1044</v>
      </c>
      <c r="C777" s="3">
        <f>IFERROR(VLOOKUP($A777,'Perfil de Riesgo '!$A$3:$H$2025,3,FALSE),0)</f>
        <v>0</v>
      </c>
      <c r="D777" s="3">
        <f>IFERROR(VLOOKUP($A777,'Perfil de Riesgo '!$A$3:$H$2025,4,FALSE),0)</f>
        <v>0</v>
      </c>
      <c r="E777" s="3">
        <f>IFERROR(VLOOKUP($A777,'Perfil de Riesgo '!$A$3:$H$2025,5,FALSE),0)</f>
        <v>0</v>
      </c>
      <c r="F777" s="3">
        <f>IFERROR(VLOOKUP($A777,'Perfil de Riesgo '!$A$3:$H$2025,6,FALSE),0)</f>
        <v>0</v>
      </c>
      <c r="G777" s="3">
        <f>IFERROR(VLOOKUP($A777,'Perfil de Riesgo '!$A$3:$H$2025,7,FALSE),0)</f>
        <v>0</v>
      </c>
      <c r="H777" s="3">
        <f>IFERROR(VLOOKUP($A777,'Perfil de Riesgo '!$A$3:$H$2025,8,FALSE),0)</f>
        <v>0</v>
      </c>
    </row>
    <row r="778" spans="1:8" x14ac:dyDescent="0.25">
      <c r="A778" s="5">
        <v>211000</v>
      </c>
      <c r="B778" s="4" t="s">
        <v>1043</v>
      </c>
      <c r="C778" s="3">
        <f>IFERROR(VLOOKUP($A778,'Perfil de Riesgo '!$A$3:$H$2025,3,FALSE),0)</f>
        <v>566628450.15999997</v>
      </c>
      <c r="D778" s="3">
        <f>IFERROR(VLOOKUP($A778,'Perfil de Riesgo '!$A$3:$H$2025,4,FALSE),0)</f>
        <v>522804014.16000003</v>
      </c>
      <c r="E778" s="3">
        <f>IFERROR(VLOOKUP($A778,'Perfil de Riesgo '!$A$3:$H$2025,5,FALSE),0)</f>
        <v>547611446.15999997</v>
      </c>
      <c r="F778" s="3">
        <f>IFERROR(VLOOKUP($A778,'Perfil de Riesgo '!$A$3:$H$2025,6,FALSE),0)</f>
        <v>602650582.15999997</v>
      </c>
      <c r="G778" s="3">
        <f>IFERROR(VLOOKUP($A778,'Perfil de Riesgo '!$A$3:$H$2025,7,FALSE),0)</f>
        <v>724754984.15999997</v>
      </c>
      <c r="H778" s="3">
        <f>IFERROR(VLOOKUP($A778,'Perfil de Riesgo '!$A$3:$H$2025,8,FALSE),0)</f>
        <v>835870201.15999997</v>
      </c>
    </row>
    <row r="779" spans="1:8" x14ac:dyDescent="0.25">
      <c r="A779" s="5">
        <v>211005</v>
      </c>
      <c r="B779" s="4" t="s">
        <v>1042</v>
      </c>
      <c r="C779" s="3">
        <f>IFERROR(VLOOKUP($A779,'Perfil de Riesgo '!$A$3:$H$2025,3,FALSE),0)</f>
        <v>59674005</v>
      </c>
      <c r="D779" s="3">
        <f>IFERROR(VLOOKUP($A779,'Perfil de Riesgo '!$A$3:$H$2025,4,FALSE),0)</f>
        <v>138472073</v>
      </c>
      <c r="E779" s="3">
        <f>IFERROR(VLOOKUP($A779,'Perfil de Riesgo '!$A$3:$H$2025,5,FALSE),0)</f>
        <v>109180621</v>
      </c>
      <c r="F779" s="3">
        <f>IFERROR(VLOOKUP($A779,'Perfil de Riesgo '!$A$3:$H$2025,6,FALSE),0)</f>
        <v>85750950</v>
      </c>
      <c r="G779" s="3">
        <f>IFERROR(VLOOKUP($A779,'Perfil de Riesgo '!$A$3:$H$2025,7,FALSE),0)</f>
        <v>90780696</v>
      </c>
      <c r="H779" s="3">
        <f>IFERROR(VLOOKUP($A779,'Perfil de Riesgo '!$A$3:$H$2025,8,FALSE),0)</f>
        <v>217777500</v>
      </c>
    </row>
    <row r="780" spans="1:8" x14ac:dyDescent="0.25">
      <c r="A780" s="5">
        <v>211010</v>
      </c>
      <c r="B780" s="4" t="s">
        <v>1041</v>
      </c>
      <c r="C780" s="3">
        <f>IFERROR(VLOOKUP($A780,'Perfil de Riesgo '!$A$3:$H$2025,3,FALSE),0)</f>
        <v>488858795.16000003</v>
      </c>
      <c r="D780" s="3">
        <f>IFERROR(VLOOKUP($A780,'Perfil de Riesgo '!$A$3:$H$2025,4,FALSE),0)</f>
        <v>362842625.16000003</v>
      </c>
      <c r="E780" s="3">
        <f>IFERROR(VLOOKUP($A780,'Perfil de Riesgo '!$A$3:$H$2025,5,FALSE),0)</f>
        <v>417586613.16000003</v>
      </c>
      <c r="F780" s="3">
        <f>IFERROR(VLOOKUP($A780,'Perfil de Riesgo '!$A$3:$H$2025,6,FALSE),0)</f>
        <v>496773720.16000003</v>
      </c>
      <c r="G780" s="3">
        <f>IFERROR(VLOOKUP($A780,'Perfil de Riesgo '!$A$3:$H$2025,7,FALSE),0)</f>
        <v>607771592.15999997</v>
      </c>
      <c r="H780" s="3">
        <f>IFERROR(VLOOKUP($A780,'Perfil de Riesgo '!$A$3:$H$2025,8,FALSE),0)</f>
        <v>599926385.15999997</v>
      </c>
    </row>
    <row r="781" spans="1:8" hidden="1" x14ac:dyDescent="0.25">
      <c r="A781" s="5">
        <v>211015</v>
      </c>
      <c r="B781" s="4" t="s">
        <v>1040</v>
      </c>
      <c r="C781" s="3">
        <f>IFERROR(VLOOKUP($A781,'Perfil de Riesgo '!$A$3:$H$2025,3,FALSE),0)</f>
        <v>0</v>
      </c>
      <c r="D781" s="3">
        <f>IFERROR(VLOOKUP($A781,'Perfil de Riesgo '!$A$3:$H$2025,4,FALSE),0)</f>
        <v>0</v>
      </c>
      <c r="E781" s="3">
        <f>IFERROR(VLOOKUP($A781,'Perfil de Riesgo '!$A$3:$H$2025,5,FALSE),0)</f>
        <v>0</v>
      </c>
      <c r="F781" s="3">
        <f>IFERROR(VLOOKUP($A781,'Perfil de Riesgo '!$A$3:$H$2025,6,FALSE),0)</f>
        <v>0</v>
      </c>
      <c r="G781" s="3">
        <f>IFERROR(VLOOKUP($A781,'Perfil de Riesgo '!$A$3:$H$2025,7,FALSE),0)</f>
        <v>0</v>
      </c>
      <c r="H781" s="3">
        <f>IFERROR(VLOOKUP($A781,'Perfil de Riesgo '!$A$3:$H$2025,8,FALSE),0)</f>
        <v>0</v>
      </c>
    </row>
    <row r="782" spans="1:8" hidden="1" x14ac:dyDescent="0.25">
      <c r="A782" s="5">
        <v>211020</v>
      </c>
      <c r="B782" s="4" t="s">
        <v>1039</v>
      </c>
      <c r="C782" s="3">
        <f>IFERROR(VLOOKUP($A782,'Perfil de Riesgo '!$A$3:$H$2025,3,FALSE),0)</f>
        <v>0</v>
      </c>
      <c r="D782" s="3">
        <f>IFERROR(VLOOKUP($A782,'Perfil de Riesgo '!$A$3:$H$2025,4,FALSE),0)</f>
        <v>0</v>
      </c>
      <c r="E782" s="3">
        <f>IFERROR(VLOOKUP($A782,'Perfil de Riesgo '!$A$3:$H$2025,5,FALSE),0)</f>
        <v>0</v>
      </c>
      <c r="F782" s="3">
        <f>IFERROR(VLOOKUP($A782,'Perfil de Riesgo '!$A$3:$H$2025,6,FALSE),0)</f>
        <v>0</v>
      </c>
      <c r="G782" s="3">
        <f>IFERROR(VLOOKUP($A782,'Perfil de Riesgo '!$A$3:$H$2025,7,FALSE),0)</f>
        <v>0</v>
      </c>
      <c r="H782" s="3">
        <f>IFERROR(VLOOKUP($A782,'Perfil de Riesgo '!$A$3:$H$2025,8,FALSE),0)</f>
        <v>0</v>
      </c>
    </row>
    <row r="783" spans="1:8" x14ac:dyDescent="0.25">
      <c r="A783" s="5">
        <v>211095</v>
      </c>
      <c r="B783" s="4" t="s">
        <v>1038</v>
      </c>
      <c r="C783" s="3">
        <f>IFERROR(VLOOKUP($A783,'Perfil de Riesgo '!$A$3:$H$2025,3,FALSE),0)</f>
        <v>18095650</v>
      </c>
      <c r="D783" s="3">
        <f>IFERROR(VLOOKUP($A783,'Perfil de Riesgo '!$A$3:$H$2025,4,FALSE),0)</f>
        <v>21489316</v>
      </c>
      <c r="E783" s="3">
        <f>IFERROR(VLOOKUP($A783,'Perfil de Riesgo '!$A$3:$H$2025,5,FALSE),0)</f>
        <v>20844212</v>
      </c>
      <c r="F783" s="3">
        <f>IFERROR(VLOOKUP($A783,'Perfil de Riesgo '!$A$3:$H$2025,6,FALSE),0)</f>
        <v>20125912</v>
      </c>
      <c r="G783" s="3">
        <f>IFERROR(VLOOKUP($A783,'Perfil de Riesgo '!$A$3:$H$2025,7,FALSE),0)</f>
        <v>26202696</v>
      </c>
      <c r="H783" s="3">
        <f>IFERROR(VLOOKUP($A783,'Perfil de Riesgo '!$A$3:$H$2025,8,FALSE),0)</f>
        <v>18166316</v>
      </c>
    </row>
    <row r="784" spans="1:8" x14ac:dyDescent="0.25">
      <c r="A784" s="5">
        <v>212500</v>
      </c>
      <c r="B784" s="4" t="s">
        <v>1037</v>
      </c>
      <c r="C784" s="3">
        <f>IFERROR(VLOOKUP($A784,'Perfil de Riesgo '!$A$3:$H$2025,3,FALSE),0)</f>
        <v>370609859</v>
      </c>
      <c r="D784" s="3">
        <f>IFERROR(VLOOKUP($A784,'Perfil de Riesgo '!$A$3:$H$2025,4,FALSE),0)</f>
        <v>466375197</v>
      </c>
      <c r="E784" s="3">
        <f>IFERROR(VLOOKUP($A784,'Perfil de Riesgo '!$A$3:$H$2025,5,FALSE),0)</f>
        <v>476409852</v>
      </c>
      <c r="F784" s="3">
        <f>IFERROR(VLOOKUP($A784,'Perfil de Riesgo '!$A$3:$H$2025,6,FALSE),0)</f>
        <v>558388656</v>
      </c>
      <c r="G784" s="3">
        <f>IFERROR(VLOOKUP($A784,'Perfil de Riesgo '!$A$3:$H$2025,7,FALSE),0)</f>
        <v>682534619</v>
      </c>
      <c r="H784" s="3">
        <f>IFERROR(VLOOKUP($A784,'Perfil de Riesgo '!$A$3:$H$2025,8,FALSE),0)</f>
        <v>872122995</v>
      </c>
    </row>
    <row r="785" spans="1:8" x14ac:dyDescent="0.25">
      <c r="A785" s="5">
        <v>212505</v>
      </c>
      <c r="B785" s="4" t="s">
        <v>1036</v>
      </c>
      <c r="C785" s="3">
        <f>IFERROR(VLOOKUP($A785,'Perfil de Riesgo '!$A$3:$H$2025,3,FALSE),0)</f>
        <v>348181650</v>
      </c>
      <c r="D785" s="3">
        <f>IFERROR(VLOOKUP($A785,'Perfil de Riesgo '!$A$3:$H$2025,4,FALSE),0)</f>
        <v>437875487</v>
      </c>
      <c r="E785" s="3">
        <f>IFERROR(VLOOKUP($A785,'Perfil de Riesgo '!$A$3:$H$2025,5,FALSE),0)</f>
        <v>441912924</v>
      </c>
      <c r="F785" s="3">
        <f>IFERROR(VLOOKUP($A785,'Perfil de Riesgo '!$A$3:$H$2025,6,FALSE),0)</f>
        <v>514356245</v>
      </c>
      <c r="G785" s="3">
        <f>IFERROR(VLOOKUP($A785,'Perfil de Riesgo '!$A$3:$H$2025,7,FALSE),0)</f>
        <v>631663165</v>
      </c>
      <c r="H785" s="3">
        <f>IFERROR(VLOOKUP($A785,'Perfil de Riesgo '!$A$3:$H$2025,8,FALSE),0)</f>
        <v>813651312</v>
      </c>
    </row>
    <row r="786" spans="1:8" hidden="1" x14ac:dyDescent="0.25">
      <c r="A786" s="5">
        <v>212510</v>
      </c>
      <c r="B786" s="4" t="s">
        <v>1035</v>
      </c>
      <c r="C786" s="3">
        <f>IFERROR(VLOOKUP($A786,'Perfil de Riesgo '!$A$3:$H$2025,3,FALSE),0)</f>
        <v>0</v>
      </c>
      <c r="D786" s="3">
        <f>IFERROR(VLOOKUP($A786,'Perfil de Riesgo '!$A$3:$H$2025,4,FALSE),0)</f>
        <v>0</v>
      </c>
      <c r="E786" s="3">
        <f>IFERROR(VLOOKUP($A786,'Perfil de Riesgo '!$A$3:$H$2025,5,FALSE),0)</f>
        <v>0</v>
      </c>
      <c r="F786" s="3">
        <f>IFERROR(VLOOKUP($A786,'Perfil de Riesgo '!$A$3:$H$2025,6,FALSE),0)</f>
        <v>0</v>
      </c>
      <c r="G786" s="3">
        <f>IFERROR(VLOOKUP($A786,'Perfil de Riesgo '!$A$3:$H$2025,7,FALSE),0)</f>
        <v>0</v>
      </c>
      <c r="H786" s="3">
        <f>IFERROR(VLOOKUP($A786,'Perfil de Riesgo '!$A$3:$H$2025,8,FALSE),0)</f>
        <v>0</v>
      </c>
    </row>
    <row r="787" spans="1:8" hidden="1" x14ac:dyDescent="0.25">
      <c r="A787" s="5">
        <v>212515</v>
      </c>
      <c r="B787" s="4" t="s">
        <v>1034</v>
      </c>
      <c r="C787" s="3">
        <f>IFERROR(VLOOKUP($A787,'Perfil de Riesgo '!$A$3:$H$2025,3,FALSE),0)</f>
        <v>0</v>
      </c>
      <c r="D787" s="3">
        <f>IFERROR(VLOOKUP($A787,'Perfil de Riesgo '!$A$3:$H$2025,4,FALSE),0)</f>
        <v>0</v>
      </c>
      <c r="E787" s="3">
        <f>IFERROR(VLOOKUP($A787,'Perfil de Riesgo '!$A$3:$H$2025,5,FALSE),0)</f>
        <v>0</v>
      </c>
      <c r="F787" s="3">
        <f>IFERROR(VLOOKUP($A787,'Perfil de Riesgo '!$A$3:$H$2025,6,FALSE),0)</f>
        <v>0</v>
      </c>
      <c r="G787" s="3">
        <f>IFERROR(VLOOKUP($A787,'Perfil de Riesgo '!$A$3:$H$2025,7,FALSE),0)</f>
        <v>0</v>
      </c>
      <c r="H787" s="3">
        <f>IFERROR(VLOOKUP($A787,'Perfil de Riesgo '!$A$3:$H$2025,8,FALSE),0)</f>
        <v>0</v>
      </c>
    </row>
    <row r="788" spans="1:8" hidden="1" x14ac:dyDescent="0.25">
      <c r="A788" s="5">
        <v>212520</v>
      </c>
      <c r="B788" s="4" t="s">
        <v>1033</v>
      </c>
      <c r="C788" s="3">
        <f>IFERROR(VLOOKUP($A788,'Perfil de Riesgo '!$A$3:$H$2025,3,FALSE),0)</f>
        <v>0</v>
      </c>
      <c r="D788" s="3">
        <f>IFERROR(VLOOKUP($A788,'Perfil de Riesgo '!$A$3:$H$2025,4,FALSE),0)</f>
        <v>0</v>
      </c>
      <c r="E788" s="3">
        <f>IFERROR(VLOOKUP($A788,'Perfil de Riesgo '!$A$3:$H$2025,5,FALSE),0)</f>
        <v>0</v>
      </c>
      <c r="F788" s="3">
        <f>IFERROR(VLOOKUP($A788,'Perfil de Riesgo '!$A$3:$H$2025,6,FALSE),0)</f>
        <v>0</v>
      </c>
      <c r="G788" s="3">
        <f>IFERROR(VLOOKUP($A788,'Perfil de Riesgo '!$A$3:$H$2025,7,FALSE),0)</f>
        <v>0</v>
      </c>
      <c r="H788" s="3">
        <f>IFERROR(VLOOKUP($A788,'Perfil de Riesgo '!$A$3:$H$2025,8,FALSE),0)</f>
        <v>0</v>
      </c>
    </row>
    <row r="789" spans="1:8" x14ac:dyDescent="0.25">
      <c r="A789" s="5">
        <v>212595</v>
      </c>
      <c r="B789" s="4" t="s">
        <v>1032</v>
      </c>
      <c r="C789" s="3">
        <f>IFERROR(VLOOKUP($A789,'Perfil de Riesgo '!$A$3:$H$2025,3,FALSE),0)</f>
        <v>22428209</v>
      </c>
      <c r="D789" s="3">
        <f>IFERROR(VLOOKUP($A789,'Perfil de Riesgo '!$A$3:$H$2025,4,FALSE),0)</f>
        <v>28499710</v>
      </c>
      <c r="E789" s="3">
        <f>IFERROR(VLOOKUP($A789,'Perfil de Riesgo '!$A$3:$H$2025,5,FALSE),0)</f>
        <v>34496928</v>
      </c>
      <c r="F789" s="3">
        <f>IFERROR(VLOOKUP($A789,'Perfil de Riesgo '!$A$3:$H$2025,6,FALSE),0)</f>
        <v>44032411</v>
      </c>
      <c r="G789" s="3">
        <f>IFERROR(VLOOKUP($A789,'Perfil de Riesgo '!$A$3:$H$2025,7,FALSE),0)</f>
        <v>50871454</v>
      </c>
      <c r="H789" s="3">
        <f>IFERROR(VLOOKUP($A789,'Perfil de Riesgo '!$A$3:$H$2025,8,FALSE),0)</f>
        <v>58471683</v>
      </c>
    </row>
    <row r="790" spans="1:8" x14ac:dyDescent="0.25">
      <c r="A790" s="5">
        <v>213000</v>
      </c>
      <c r="B790" s="4" t="s">
        <v>1031</v>
      </c>
      <c r="C790" s="3">
        <f>IFERROR(VLOOKUP($A790,'Perfil de Riesgo '!$A$3:$H$2025,3,FALSE),0)</f>
        <v>810970129</v>
      </c>
      <c r="D790" s="3">
        <f>IFERROR(VLOOKUP($A790,'Perfil de Riesgo '!$A$3:$H$2025,4,FALSE),0)</f>
        <v>866400293</v>
      </c>
      <c r="E790" s="3">
        <f>IFERROR(VLOOKUP($A790,'Perfil de Riesgo '!$A$3:$H$2025,5,FALSE),0)</f>
        <v>926361608</v>
      </c>
      <c r="F790" s="3">
        <f>IFERROR(VLOOKUP($A790,'Perfil de Riesgo '!$A$3:$H$2025,6,FALSE),0)</f>
        <v>918859251</v>
      </c>
      <c r="G790" s="3">
        <f>IFERROR(VLOOKUP($A790,'Perfil de Riesgo '!$A$3:$H$2025,7,FALSE),0)</f>
        <v>994502092</v>
      </c>
      <c r="H790" s="3">
        <f>IFERROR(VLOOKUP($A790,'Perfil de Riesgo '!$A$3:$H$2025,8,FALSE),0)</f>
        <v>1012540962</v>
      </c>
    </row>
    <row r="791" spans="1:8" hidden="1" x14ac:dyDescent="0.25">
      <c r="A791" s="5">
        <v>213005</v>
      </c>
      <c r="B791" s="4" t="s">
        <v>1030</v>
      </c>
      <c r="C791" s="3">
        <f>IFERROR(VLOOKUP($A791,'Perfil de Riesgo '!$A$3:$H$2025,3,FALSE),0)</f>
        <v>0</v>
      </c>
      <c r="D791" s="3">
        <f>IFERROR(VLOOKUP($A791,'Perfil de Riesgo '!$A$3:$H$2025,4,FALSE),0)</f>
        <v>0</v>
      </c>
      <c r="E791" s="3">
        <f>IFERROR(VLOOKUP($A791,'Perfil de Riesgo '!$A$3:$H$2025,5,FALSE),0)</f>
        <v>0</v>
      </c>
      <c r="F791" s="3">
        <f>IFERROR(VLOOKUP($A791,'Perfil de Riesgo '!$A$3:$H$2025,6,FALSE),0)</f>
        <v>0</v>
      </c>
      <c r="G791" s="3">
        <f>IFERROR(VLOOKUP($A791,'Perfil de Riesgo '!$A$3:$H$2025,7,FALSE),0)</f>
        <v>0</v>
      </c>
      <c r="H791" s="3">
        <f>IFERROR(VLOOKUP($A791,'Perfil de Riesgo '!$A$3:$H$2025,8,FALSE),0)</f>
        <v>0</v>
      </c>
    </row>
    <row r="792" spans="1:8" x14ac:dyDescent="0.25">
      <c r="A792" s="5">
        <v>213010</v>
      </c>
      <c r="B792" s="4" t="s">
        <v>1029</v>
      </c>
      <c r="C792" s="3">
        <f>IFERROR(VLOOKUP($A792,'Perfil de Riesgo '!$A$3:$H$2025,3,FALSE),0)</f>
        <v>810970129</v>
      </c>
      <c r="D792" s="3">
        <f>IFERROR(VLOOKUP($A792,'Perfil de Riesgo '!$A$3:$H$2025,4,FALSE),0)</f>
        <v>866400293</v>
      </c>
      <c r="E792" s="3">
        <f>IFERROR(VLOOKUP($A792,'Perfil de Riesgo '!$A$3:$H$2025,5,FALSE),0)</f>
        <v>853591013</v>
      </c>
      <c r="F792" s="3">
        <f>IFERROR(VLOOKUP($A792,'Perfil de Riesgo '!$A$3:$H$2025,6,FALSE),0)</f>
        <v>833886927</v>
      </c>
      <c r="G792" s="3">
        <f>IFERROR(VLOOKUP($A792,'Perfil de Riesgo '!$A$3:$H$2025,7,FALSE),0)</f>
        <v>898099330</v>
      </c>
      <c r="H792" s="3">
        <f>IFERROR(VLOOKUP($A792,'Perfil de Riesgo '!$A$3:$H$2025,8,FALSE),0)</f>
        <v>914400685</v>
      </c>
    </row>
    <row r="793" spans="1:8" x14ac:dyDescent="0.25">
      <c r="A793" s="5">
        <v>213095</v>
      </c>
      <c r="B793" s="4" t="s">
        <v>1028</v>
      </c>
      <c r="C793" s="3">
        <f>IFERROR(VLOOKUP($A793,'Perfil de Riesgo '!$A$3:$H$2025,3,FALSE),0)</f>
        <v>0</v>
      </c>
      <c r="D793" s="3">
        <f>IFERROR(VLOOKUP($A793,'Perfil de Riesgo '!$A$3:$H$2025,4,FALSE),0)</f>
        <v>0</v>
      </c>
      <c r="E793" s="3">
        <f>IFERROR(VLOOKUP($A793,'Perfil de Riesgo '!$A$3:$H$2025,5,FALSE),0)</f>
        <v>72770595</v>
      </c>
      <c r="F793" s="3">
        <f>IFERROR(VLOOKUP($A793,'Perfil de Riesgo '!$A$3:$H$2025,6,FALSE),0)</f>
        <v>84972324</v>
      </c>
      <c r="G793" s="3">
        <f>IFERROR(VLOOKUP($A793,'Perfil de Riesgo '!$A$3:$H$2025,7,FALSE),0)</f>
        <v>96402762</v>
      </c>
      <c r="H793" s="3">
        <f>IFERROR(VLOOKUP($A793,'Perfil de Riesgo '!$A$3:$H$2025,8,FALSE),0)</f>
        <v>98140277</v>
      </c>
    </row>
    <row r="794" spans="1:8" hidden="1" x14ac:dyDescent="0.25">
      <c r="A794" s="5">
        <v>220000</v>
      </c>
      <c r="B794" s="4" t="s">
        <v>1027</v>
      </c>
      <c r="C794" s="3">
        <f>IFERROR(VLOOKUP($A794,'Perfil de Riesgo '!$A$3:$H$2025,3,FALSE),0)</f>
        <v>0</v>
      </c>
      <c r="D794" s="3">
        <f>IFERROR(VLOOKUP($A794,'Perfil de Riesgo '!$A$3:$H$2025,4,FALSE),0)</f>
        <v>0</v>
      </c>
      <c r="E794" s="3">
        <f>IFERROR(VLOOKUP($A794,'Perfil de Riesgo '!$A$3:$H$2025,5,FALSE),0)</f>
        <v>0</v>
      </c>
      <c r="F794" s="3">
        <f>IFERROR(VLOOKUP($A794,'Perfil de Riesgo '!$A$3:$H$2025,6,FALSE),0)</f>
        <v>0</v>
      </c>
      <c r="G794" s="3">
        <f>IFERROR(VLOOKUP($A794,'Perfil de Riesgo '!$A$3:$H$2025,7,FALSE),0)</f>
        <v>0</v>
      </c>
      <c r="H794" s="3">
        <f>IFERROR(VLOOKUP($A794,'Perfil de Riesgo '!$A$3:$H$2025,8,FALSE),0)</f>
        <v>0</v>
      </c>
    </row>
    <row r="795" spans="1:8" hidden="1" x14ac:dyDescent="0.25">
      <c r="A795" s="5">
        <v>220500</v>
      </c>
      <c r="B795" s="4" t="s">
        <v>1026</v>
      </c>
      <c r="C795" s="3">
        <f>IFERROR(VLOOKUP($A795,'Perfil de Riesgo '!$A$3:$H$2025,3,FALSE),0)</f>
        <v>0</v>
      </c>
      <c r="D795" s="3">
        <f>IFERROR(VLOOKUP($A795,'Perfil de Riesgo '!$A$3:$H$2025,4,FALSE),0)</f>
        <v>0</v>
      </c>
      <c r="E795" s="3">
        <f>IFERROR(VLOOKUP($A795,'Perfil de Riesgo '!$A$3:$H$2025,5,FALSE),0)</f>
        <v>0</v>
      </c>
      <c r="F795" s="3">
        <f>IFERROR(VLOOKUP($A795,'Perfil de Riesgo '!$A$3:$H$2025,6,FALSE),0)</f>
        <v>0</v>
      </c>
      <c r="G795" s="3">
        <f>IFERROR(VLOOKUP($A795,'Perfil de Riesgo '!$A$3:$H$2025,7,FALSE),0)</f>
        <v>0</v>
      </c>
      <c r="H795" s="3">
        <f>IFERROR(VLOOKUP($A795,'Perfil de Riesgo '!$A$3:$H$2025,8,FALSE),0)</f>
        <v>0</v>
      </c>
    </row>
    <row r="796" spans="1:8" hidden="1" x14ac:dyDescent="0.25">
      <c r="A796" s="5">
        <v>221000</v>
      </c>
      <c r="B796" s="4" t="s">
        <v>1025</v>
      </c>
      <c r="C796" s="3">
        <f>IFERROR(VLOOKUP($A796,'Perfil de Riesgo '!$A$3:$H$2025,3,FALSE),0)</f>
        <v>0</v>
      </c>
      <c r="D796" s="3">
        <f>IFERROR(VLOOKUP($A796,'Perfil de Riesgo '!$A$3:$H$2025,4,FALSE),0)</f>
        <v>0</v>
      </c>
      <c r="E796" s="3">
        <f>IFERROR(VLOOKUP($A796,'Perfil de Riesgo '!$A$3:$H$2025,5,FALSE),0)</f>
        <v>0</v>
      </c>
      <c r="F796" s="3">
        <f>IFERROR(VLOOKUP($A796,'Perfil de Riesgo '!$A$3:$H$2025,6,FALSE),0)</f>
        <v>0</v>
      </c>
      <c r="G796" s="3">
        <f>IFERROR(VLOOKUP($A796,'Perfil de Riesgo '!$A$3:$H$2025,7,FALSE),0)</f>
        <v>0</v>
      </c>
      <c r="H796" s="3">
        <f>IFERROR(VLOOKUP($A796,'Perfil de Riesgo '!$A$3:$H$2025,8,FALSE),0)</f>
        <v>0</v>
      </c>
    </row>
    <row r="797" spans="1:8" hidden="1" x14ac:dyDescent="0.25">
      <c r="A797" s="5">
        <v>221500</v>
      </c>
      <c r="B797" s="4" t="s">
        <v>1024</v>
      </c>
      <c r="C797" s="3">
        <f>IFERROR(VLOOKUP($A797,'Perfil de Riesgo '!$A$3:$H$2025,3,FALSE),0)</f>
        <v>0</v>
      </c>
      <c r="D797" s="3">
        <f>IFERROR(VLOOKUP($A797,'Perfil de Riesgo '!$A$3:$H$2025,4,FALSE),0)</f>
        <v>0</v>
      </c>
      <c r="E797" s="3">
        <f>IFERROR(VLOOKUP($A797,'Perfil de Riesgo '!$A$3:$H$2025,5,FALSE),0)</f>
        <v>0</v>
      </c>
      <c r="F797" s="3">
        <f>IFERROR(VLOOKUP($A797,'Perfil de Riesgo '!$A$3:$H$2025,6,FALSE),0)</f>
        <v>0</v>
      </c>
      <c r="G797" s="3">
        <f>IFERROR(VLOOKUP($A797,'Perfil de Riesgo '!$A$3:$H$2025,7,FALSE),0)</f>
        <v>0</v>
      </c>
      <c r="H797" s="3">
        <f>IFERROR(VLOOKUP($A797,'Perfil de Riesgo '!$A$3:$H$2025,8,FALSE),0)</f>
        <v>0</v>
      </c>
    </row>
    <row r="798" spans="1:8" hidden="1" x14ac:dyDescent="0.25">
      <c r="A798" s="5">
        <v>222000</v>
      </c>
      <c r="B798" s="4" t="s">
        <v>1023</v>
      </c>
      <c r="C798" s="3">
        <f>IFERROR(VLOOKUP($A798,'Perfil de Riesgo '!$A$3:$H$2025,3,FALSE),0)</f>
        <v>0</v>
      </c>
      <c r="D798" s="3">
        <f>IFERROR(VLOOKUP($A798,'Perfil de Riesgo '!$A$3:$H$2025,4,FALSE),0)</f>
        <v>0</v>
      </c>
      <c r="E798" s="3">
        <f>IFERROR(VLOOKUP($A798,'Perfil de Riesgo '!$A$3:$H$2025,5,FALSE),0)</f>
        <v>0</v>
      </c>
      <c r="F798" s="3">
        <f>IFERROR(VLOOKUP($A798,'Perfil de Riesgo '!$A$3:$H$2025,6,FALSE),0)</f>
        <v>0</v>
      </c>
      <c r="G798" s="3">
        <f>IFERROR(VLOOKUP($A798,'Perfil de Riesgo '!$A$3:$H$2025,7,FALSE),0)</f>
        <v>0</v>
      </c>
      <c r="H798" s="3">
        <f>IFERROR(VLOOKUP($A798,'Perfil de Riesgo '!$A$3:$H$2025,8,FALSE),0)</f>
        <v>0</v>
      </c>
    </row>
    <row r="799" spans="1:8" hidden="1" x14ac:dyDescent="0.25">
      <c r="A799" s="5">
        <v>222500</v>
      </c>
      <c r="B799" s="4" t="s">
        <v>1022</v>
      </c>
      <c r="C799" s="3">
        <f>IFERROR(VLOOKUP($A799,'Perfil de Riesgo '!$A$3:$H$2025,3,FALSE),0)</f>
        <v>0</v>
      </c>
      <c r="D799" s="3">
        <f>IFERROR(VLOOKUP($A799,'Perfil de Riesgo '!$A$3:$H$2025,4,FALSE),0)</f>
        <v>0</v>
      </c>
      <c r="E799" s="3">
        <f>IFERROR(VLOOKUP($A799,'Perfil de Riesgo '!$A$3:$H$2025,5,FALSE),0)</f>
        <v>0</v>
      </c>
      <c r="F799" s="3">
        <f>IFERROR(VLOOKUP($A799,'Perfil de Riesgo '!$A$3:$H$2025,6,FALSE),0)</f>
        <v>0</v>
      </c>
      <c r="G799" s="3">
        <f>IFERROR(VLOOKUP($A799,'Perfil de Riesgo '!$A$3:$H$2025,7,FALSE),0)</f>
        <v>0</v>
      </c>
      <c r="H799" s="3">
        <f>IFERROR(VLOOKUP($A799,'Perfil de Riesgo '!$A$3:$H$2025,8,FALSE),0)</f>
        <v>0</v>
      </c>
    </row>
    <row r="800" spans="1:8" hidden="1" x14ac:dyDescent="0.25">
      <c r="A800" s="5">
        <v>229500</v>
      </c>
      <c r="B800" s="4" t="s">
        <v>1021</v>
      </c>
      <c r="C800" s="3">
        <f>IFERROR(VLOOKUP($A800,'Perfil de Riesgo '!$A$3:$H$2025,3,FALSE),0)</f>
        <v>0</v>
      </c>
      <c r="D800" s="3">
        <f>IFERROR(VLOOKUP($A800,'Perfil de Riesgo '!$A$3:$H$2025,4,FALSE),0)</f>
        <v>0</v>
      </c>
      <c r="E800" s="3">
        <f>IFERROR(VLOOKUP($A800,'Perfil de Riesgo '!$A$3:$H$2025,5,FALSE),0)</f>
        <v>0</v>
      </c>
      <c r="F800" s="3">
        <f>IFERROR(VLOOKUP($A800,'Perfil de Riesgo '!$A$3:$H$2025,6,FALSE),0)</f>
        <v>0</v>
      </c>
      <c r="G800" s="3">
        <f>IFERROR(VLOOKUP($A800,'Perfil de Riesgo '!$A$3:$H$2025,7,FALSE),0)</f>
        <v>0</v>
      </c>
      <c r="H800" s="3">
        <f>IFERROR(VLOOKUP($A800,'Perfil de Riesgo '!$A$3:$H$2025,8,FALSE),0)</f>
        <v>0</v>
      </c>
    </row>
    <row r="801" spans="1:8" hidden="1" x14ac:dyDescent="0.25">
      <c r="A801" s="5">
        <v>230000</v>
      </c>
      <c r="B801" s="4" t="s">
        <v>1020</v>
      </c>
      <c r="C801" s="3">
        <f>IFERROR(VLOOKUP($A801,'Perfil de Riesgo '!$A$3:$H$2025,3,FALSE),0)</f>
        <v>354201452</v>
      </c>
      <c r="D801" s="3">
        <f>IFERROR(VLOOKUP($A801,'Perfil de Riesgo '!$A$3:$H$2025,4,FALSE),0)</f>
        <v>323600483</v>
      </c>
      <c r="E801" s="3">
        <f>IFERROR(VLOOKUP($A801,'Perfil de Riesgo '!$A$3:$H$2025,5,FALSE),0)</f>
        <v>97966587</v>
      </c>
      <c r="F801" s="3">
        <f>IFERROR(VLOOKUP($A801,'Perfil de Riesgo '!$A$3:$H$2025,6,FALSE),0)</f>
        <v>0</v>
      </c>
      <c r="G801" s="3">
        <f>IFERROR(VLOOKUP($A801,'Perfil de Riesgo '!$A$3:$H$2025,7,FALSE),0)</f>
        <v>0</v>
      </c>
      <c r="H801" s="3">
        <f>IFERROR(VLOOKUP($A801,'Perfil de Riesgo '!$A$3:$H$2025,8,FALSE),0)</f>
        <v>0</v>
      </c>
    </row>
    <row r="802" spans="1:8" hidden="1" x14ac:dyDescent="0.25">
      <c r="A802" s="5">
        <v>230500</v>
      </c>
      <c r="B802" s="4" t="s">
        <v>1019</v>
      </c>
      <c r="C802" s="3">
        <f>IFERROR(VLOOKUP($A802,'Perfil de Riesgo '!$A$3:$H$2025,3,FALSE),0)</f>
        <v>313522530</v>
      </c>
      <c r="D802" s="3">
        <f>IFERROR(VLOOKUP($A802,'Perfil de Riesgo '!$A$3:$H$2025,4,FALSE),0)</f>
        <v>225835212</v>
      </c>
      <c r="E802" s="3">
        <f>IFERROR(VLOOKUP($A802,'Perfil de Riesgo '!$A$3:$H$2025,5,FALSE),0)</f>
        <v>97966587</v>
      </c>
      <c r="F802" s="3">
        <f>IFERROR(VLOOKUP($A802,'Perfil de Riesgo '!$A$3:$H$2025,6,FALSE),0)</f>
        <v>0</v>
      </c>
      <c r="G802" s="3">
        <f>IFERROR(VLOOKUP($A802,'Perfil de Riesgo '!$A$3:$H$2025,7,FALSE),0)</f>
        <v>0</v>
      </c>
      <c r="H802" s="3">
        <f>IFERROR(VLOOKUP($A802,'Perfil de Riesgo '!$A$3:$H$2025,8,FALSE),0)</f>
        <v>0</v>
      </c>
    </row>
    <row r="803" spans="1:8" hidden="1" x14ac:dyDescent="0.25">
      <c r="A803" s="5">
        <v>230505</v>
      </c>
      <c r="B803" s="4" t="s">
        <v>1014</v>
      </c>
      <c r="C803" s="3">
        <f>IFERROR(VLOOKUP($A803,'Perfil de Riesgo '!$A$3:$H$2025,3,FALSE),0)</f>
        <v>158333333</v>
      </c>
      <c r="D803" s="3">
        <f>IFERROR(VLOOKUP($A803,'Perfil de Riesgo '!$A$3:$H$2025,4,FALSE),0)</f>
        <v>0</v>
      </c>
      <c r="E803" s="3">
        <f>IFERROR(VLOOKUP($A803,'Perfil de Riesgo '!$A$3:$H$2025,5,FALSE),0)</f>
        <v>0</v>
      </c>
      <c r="F803" s="3">
        <f>IFERROR(VLOOKUP($A803,'Perfil de Riesgo '!$A$3:$H$2025,6,FALSE),0)</f>
        <v>0</v>
      </c>
      <c r="G803" s="3">
        <f>IFERROR(VLOOKUP($A803,'Perfil de Riesgo '!$A$3:$H$2025,7,FALSE),0)</f>
        <v>0</v>
      </c>
      <c r="H803" s="3">
        <f>IFERROR(VLOOKUP($A803,'Perfil de Riesgo '!$A$3:$H$2025,8,FALSE),0)</f>
        <v>0</v>
      </c>
    </row>
    <row r="804" spans="1:8" hidden="1" x14ac:dyDescent="0.25">
      <c r="A804" s="5">
        <v>230510</v>
      </c>
      <c r="B804" s="4" t="s">
        <v>1013</v>
      </c>
      <c r="C804" s="3">
        <f>IFERROR(VLOOKUP($A804,'Perfil de Riesgo '!$A$3:$H$2025,3,FALSE),0)</f>
        <v>0</v>
      </c>
      <c r="D804" s="3">
        <f>IFERROR(VLOOKUP($A804,'Perfil de Riesgo '!$A$3:$H$2025,4,FALSE),0)</f>
        <v>0</v>
      </c>
      <c r="E804" s="3">
        <f>IFERROR(VLOOKUP($A804,'Perfil de Riesgo '!$A$3:$H$2025,5,FALSE),0)</f>
        <v>0</v>
      </c>
      <c r="F804" s="3">
        <f>IFERROR(VLOOKUP($A804,'Perfil de Riesgo '!$A$3:$H$2025,6,FALSE),0)</f>
        <v>0</v>
      </c>
      <c r="G804" s="3">
        <f>IFERROR(VLOOKUP($A804,'Perfil de Riesgo '!$A$3:$H$2025,7,FALSE),0)</f>
        <v>0</v>
      </c>
      <c r="H804" s="3">
        <f>IFERROR(VLOOKUP($A804,'Perfil de Riesgo '!$A$3:$H$2025,8,FALSE),0)</f>
        <v>0</v>
      </c>
    </row>
    <row r="805" spans="1:8" hidden="1" x14ac:dyDescent="0.25">
      <c r="A805" s="5">
        <v>230515</v>
      </c>
      <c r="B805" s="4" t="s">
        <v>1018</v>
      </c>
      <c r="C805" s="3">
        <f>IFERROR(VLOOKUP($A805,'Perfil de Riesgo '!$A$3:$H$2025,3,FALSE),0)</f>
        <v>153417481</v>
      </c>
      <c r="D805" s="3">
        <f>IFERROR(VLOOKUP($A805,'Perfil de Riesgo '!$A$3:$H$2025,4,FALSE),0)</f>
        <v>225170230</v>
      </c>
      <c r="E805" s="3">
        <f>IFERROR(VLOOKUP($A805,'Perfil de Riesgo '!$A$3:$H$2025,5,FALSE),0)</f>
        <v>97765271</v>
      </c>
      <c r="F805" s="3">
        <f>IFERROR(VLOOKUP($A805,'Perfil de Riesgo '!$A$3:$H$2025,6,FALSE),0)</f>
        <v>0</v>
      </c>
      <c r="G805" s="3">
        <f>IFERROR(VLOOKUP($A805,'Perfil de Riesgo '!$A$3:$H$2025,7,FALSE),0)</f>
        <v>0</v>
      </c>
      <c r="H805" s="3">
        <f>IFERROR(VLOOKUP($A805,'Perfil de Riesgo '!$A$3:$H$2025,8,FALSE),0)</f>
        <v>0</v>
      </c>
    </row>
    <row r="806" spans="1:8" hidden="1" x14ac:dyDescent="0.25">
      <c r="A806" s="5">
        <v>230520</v>
      </c>
      <c r="B806" s="4" t="s">
        <v>1011</v>
      </c>
      <c r="C806" s="3">
        <f>IFERROR(VLOOKUP($A806,'Perfil de Riesgo '!$A$3:$H$2025,3,FALSE),0)</f>
        <v>0</v>
      </c>
      <c r="D806" s="3">
        <f>IFERROR(VLOOKUP($A806,'Perfil de Riesgo '!$A$3:$H$2025,4,FALSE),0)</f>
        <v>0</v>
      </c>
      <c r="E806" s="3">
        <f>IFERROR(VLOOKUP($A806,'Perfil de Riesgo '!$A$3:$H$2025,5,FALSE),0)</f>
        <v>0</v>
      </c>
      <c r="F806" s="3">
        <f>IFERROR(VLOOKUP($A806,'Perfil de Riesgo '!$A$3:$H$2025,6,FALSE),0)</f>
        <v>0</v>
      </c>
      <c r="G806" s="3">
        <f>IFERROR(VLOOKUP($A806,'Perfil de Riesgo '!$A$3:$H$2025,7,FALSE),0)</f>
        <v>0</v>
      </c>
      <c r="H806" s="3">
        <f>IFERROR(VLOOKUP($A806,'Perfil de Riesgo '!$A$3:$H$2025,8,FALSE),0)</f>
        <v>0</v>
      </c>
    </row>
    <row r="807" spans="1:8" hidden="1" x14ac:dyDescent="0.25">
      <c r="A807" s="5">
        <v>230525</v>
      </c>
      <c r="B807" s="4" t="s">
        <v>1017</v>
      </c>
      <c r="C807" s="3">
        <f>IFERROR(VLOOKUP($A807,'Perfil de Riesgo '!$A$3:$H$2025,3,FALSE),0)</f>
        <v>0</v>
      </c>
      <c r="D807" s="3">
        <f>IFERROR(VLOOKUP($A807,'Perfil de Riesgo '!$A$3:$H$2025,4,FALSE),0)</f>
        <v>0</v>
      </c>
      <c r="E807" s="3">
        <f>IFERROR(VLOOKUP($A807,'Perfil de Riesgo '!$A$3:$H$2025,5,FALSE),0)</f>
        <v>0</v>
      </c>
      <c r="F807" s="3">
        <f>IFERROR(VLOOKUP($A807,'Perfil de Riesgo '!$A$3:$H$2025,6,FALSE),0)</f>
        <v>0</v>
      </c>
      <c r="G807" s="3">
        <f>IFERROR(VLOOKUP($A807,'Perfil de Riesgo '!$A$3:$H$2025,7,FALSE),0)</f>
        <v>0</v>
      </c>
      <c r="H807" s="3">
        <f>IFERROR(VLOOKUP($A807,'Perfil de Riesgo '!$A$3:$H$2025,8,FALSE),0)</f>
        <v>0</v>
      </c>
    </row>
    <row r="808" spans="1:8" hidden="1" x14ac:dyDescent="0.25">
      <c r="A808" s="5">
        <v>230527</v>
      </c>
      <c r="B808" s="4" t="s">
        <v>1009</v>
      </c>
      <c r="C808" s="3">
        <f>IFERROR(VLOOKUP($A808,'Perfil de Riesgo '!$A$3:$H$2025,3,FALSE),0)</f>
        <v>0</v>
      </c>
      <c r="D808" s="3">
        <f>IFERROR(VLOOKUP($A808,'Perfil de Riesgo '!$A$3:$H$2025,4,FALSE),0)</f>
        <v>0</v>
      </c>
      <c r="E808" s="3">
        <f>IFERROR(VLOOKUP($A808,'Perfil de Riesgo '!$A$3:$H$2025,5,FALSE),0)</f>
        <v>0</v>
      </c>
      <c r="F808" s="3">
        <f>IFERROR(VLOOKUP($A808,'Perfil de Riesgo '!$A$3:$H$2025,6,FALSE),0)</f>
        <v>0</v>
      </c>
      <c r="G808" s="3">
        <f>IFERROR(VLOOKUP($A808,'Perfil de Riesgo '!$A$3:$H$2025,7,FALSE),0)</f>
        <v>0</v>
      </c>
      <c r="H808" s="3">
        <f>IFERROR(VLOOKUP($A808,'Perfil de Riesgo '!$A$3:$H$2025,8,FALSE),0)</f>
        <v>0</v>
      </c>
    </row>
    <row r="809" spans="1:8" hidden="1" x14ac:dyDescent="0.25">
      <c r="A809" s="5">
        <v>230530</v>
      </c>
      <c r="B809" s="4" t="s">
        <v>1010</v>
      </c>
      <c r="C809" s="3">
        <f>IFERROR(VLOOKUP($A809,'Perfil de Riesgo '!$A$3:$H$2025,3,FALSE),0)</f>
        <v>0</v>
      </c>
      <c r="D809" s="3">
        <f>IFERROR(VLOOKUP($A809,'Perfil de Riesgo '!$A$3:$H$2025,4,FALSE),0)</f>
        <v>0</v>
      </c>
      <c r="E809" s="3">
        <f>IFERROR(VLOOKUP($A809,'Perfil de Riesgo '!$A$3:$H$2025,5,FALSE),0)</f>
        <v>0</v>
      </c>
      <c r="F809" s="3">
        <f>IFERROR(VLOOKUP($A809,'Perfil de Riesgo '!$A$3:$H$2025,6,FALSE),0)</f>
        <v>0</v>
      </c>
      <c r="G809" s="3">
        <f>IFERROR(VLOOKUP($A809,'Perfil de Riesgo '!$A$3:$H$2025,7,FALSE),0)</f>
        <v>0</v>
      </c>
      <c r="H809" s="3">
        <f>IFERROR(VLOOKUP($A809,'Perfil de Riesgo '!$A$3:$H$2025,8,FALSE),0)</f>
        <v>0</v>
      </c>
    </row>
    <row r="810" spans="1:8" hidden="1" x14ac:dyDescent="0.25">
      <c r="A810" s="5">
        <v>230535</v>
      </c>
      <c r="B810" s="4" t="s">
        <v>1016</v>
      </c>
      <c r="C810" s="3">
        <f>IFERROR(VLOOKUP($A810,'Perfil de Riesgo '!$A$3:$H$2025,3,FALSE),0)</f>
        <v>1771716</v>
      </c>
      <c r="D810" s="3">
        <f>IFERROR(VLOOKUP($A810,'Perfil de Riesgo '!$A$3:$H$2025,4,FALSE),0)</f>
        <v>664982</v>
      </c>
      <c r="E810" s="3">
        <f>IFERROR(VLOOKUP($A810,'Perfil de Riesgo '!$A$3:$H$2025,5,FALSE),0)</f>
        <v>201316</v>
      </c>
      <c r="F810" s="3">
        <f>IFERROR(VLOOKUP($A810,'Perfil de Riesgo '!$A$3:$H$2025,6,FALSE),0)</f>
        <v>0</v>
      </c>
      <c r="G810" s="3">
        <f>IFERROR(VLOOKUP($A810,'Perfil de Riesgo '!$A$3:$H$2025,7,FALSE),0)</f>
        <v>0</v>
      </c>
      <c r="H810" s="3">
        <f>IFERROR(VLOOKUP($A810,'Perfil de Riesgo '!$A$3:$H$2025,8,FALSE),0)</f>
        <v>0</v>
      </c>
    </row>
    <row r="811" spans="1:8" hidden="1" x14ac:dyDescent="0.25">
      <c r="A811" s="5">
        <v>230800</v>
      </c>
      <c r="B811" s="4" t="s">
        <v>1015</v>
      </c>
      <c r="C811" s="3">
        <f>IFERROR(VLOOKUP($A811,'Perfil de Riesgo '!$A$3:$H$2025,3,FALSE),0)</f>
        <v>40678922</v>
      </c>
      <c r="D811" s="3">
        <f>IFERROR(VLOOKUP($A811,'Perfil de Riesgo '!$A$3:$H$2025,4,FALSE),0)</f>
        <v>97765271</v>
      </c>
      <c r="E811" s="3">
        <f>IFERROR(VLOOKUP($A811,'Perfil de Riesgo '!$A$3:$H$2025,5,FALSE),0)</f>
        <v>0</v>
      </c>
      <c r="F811" s="3">
        <f>IFERROR(VLOOKUP($A811,'Perfil de Riesgo '!$A$3:$H$2025,6,FALSE),0)</f>
        <v>0</v>
      </c>
      <c r="G811" s="3">
        <f>IFERROR(VLOOKUP($A811,'Perfil de Riesgo '!$A$3:$H$2025,7,FALSE),0)</f>
        <v>0</v>
      </c>
      <c r="H811" s="3">
        <f>IFERROR(VLOOKUP($A811,'Perfil de Riesgo '!$A$3:$H$2025,8,FALSE),0)</f>
        <v>0</v>
      </c>
    </row>
    <row r="812" spans="1:8" hidden="1" x14ac:dyDescent="0.25">
      <c r="A812" s="5">
        <v>230805</v>
      </c>
      <c r="B812" s="4" t="s">
        <v>1014</v>
      </c>
      <c r="C812" s="3">
        <f>IFERROR(VLOOKUP($A812,'Perfil de Riesgo '!$A$3:$H$2025,3,FALSE),0)</f>
        <v>0</v>
      </c>
      <c r="D812" s="3">
        <f>IFERROR(VLOOKUP($A812,'Perfil de Riesgo '!$A$3:$H$2025,4,FALSE),0)</f>
        <v>0</v>
      </c>
      <c r="E812" s="3">
        <f>IFERROR(VLOOKUP($A812,'Perfil de Riesgo '!$A$3:$H$2025,5,FALSE),0)</f>
        <v>0</v>
      </c>
      <c r="F812" s="3">
        <f>IFERROR(VLOOKUP($A812,'Perfil de Riesgo '!$A$3:$H$2025,6,FALSE),0)</f>
        <v>0</v>
      </c>
      <c r="G812" s="3">
        <f>IFERROR(VLOOKUP($A812,'Perfil de Riesgo '!$A$3:$H$2025,7,FALSE),0)</f>
        <v>0</v>
      </c>
      <c r="H812" s="3">
        <f>IFERROR(VLOOKUP($A812,'Perfil de Riesgo '!$A$3:$H$2025,8,FALSE),0)</f>
        <v>0</v>
      </c>
    </row>
    <row r="813" spans="1:8" hidden="1" x14ac:dyDescent="0.25">
      <c r="A813" s="5">
        <v>230810</v>
      </c>
      <c r="B813" s="4" t="s">
        <v>1013</v>
      </c>
      <c r="C813" s="3">
        <f>IFERROR(VLOOKUP($A813,'Perfil de Riesgo '!$A$3:$H$2025,3,FALSE),0)</f>
        <v>0</v>
      </c>
      <c r="D813" s="3">
        <f>IFERROR(VLOOKUP($A813,'Perfil de Riesgo '!$A$3:$H$2025,4,FALSE),0)</f>
        <v>0</v>
      </c>
      <c r="E813" s="3">
        <f>IFERROR(VLOOKUP($A813,'Perfil de Riesgo '!$A$3:$H$2025,5,FALSE),0)</f>
        <v>0</v>
      </c>
      <c r="F813" s="3">
        <f>IFERROR(VLOOKUP($A813,'Perfil de Riesgo '!$A$3:$H$2025,6,FALSE),0)</f>
        <v>0</v>
      </c>
      <c r="G813" s="3">
        <f>IFERROR(VLOOKUP($A813,'Perfil de Riesgo '!$A$3:$H$2025,7,FALSE),0)</f>
        <v>0</v>
      </c>
      <c r="H813" s="3">
        <f>IFERROR(VLOOKUP($A813,'Perfil de Riesgo '!$A$3:$H$2025,8,FALSE),0)</f>
        <v>0</v>
      </c>
    </row>
    <row r="814" spans="1:8" hidden="1" x14ac:dyDescent="0.25">
      <c r="A814" s="5">
        <v>230815</v>
      </c>
      <c r="B814" s="4" t="s">
        <v>1012</v>
      </c>
      <c r="C814" s="3">
        <f>IFERROR(VLOOKUP($A814,'Perfil de Riesgo '!$A$3:$H$2025,3,FALSE),0)</f>
        <v>40678922</v>
      </c>
      <c r="D814" s="3">
        <f>IFERROR(VLOOKUP($A814,'Perfil de Riesgo '!$A$3:$H$2025,4,FALSE),0)</f>
        <v>97765271</v>
      </c>
      <c r="E814" s="3">
        <f>IFERROR(VLOOKUP($A814,'Perfil de Riesgo '!$A$3:$H$2025,5,FALSE),0)</f>
        <v>0</v>
      </c>
      <c r="F814" s="3">
        <f>IFERROR(VLOOKUP($A814,'Perfil de Riesgo '!$A$3:$H$2025,6,FALSE),0)</f>
        <v>0</v>
      </c>
      <c r="G814" s="3">
        <f>IFERROR(VLOOKUP($A814,'Perfil de Riesgo '!$A$3:$H$2025,7,FALSE),0)</f>
        <v>0</v>
      </c>
      <c r="H814" s="3">
        <f>IFERROR(VLOOKUP($A814,'Perfil de Riesgo '!$A$3:$H$2025,8,FALSE),0)</f>
        <v>0</v>
      </c>
    </row>
    <row r="815" spans="1:8" hidden="1" x14ac:dyDescent="0.25">
      <c r="A815" s="5">
        <v>230820</v>
      </c>
      <c r="B815" s="4" t="s">
        <v>1011</v>
      </c>
      <c r="C815" s="3">
        <f>IFERROR(VLOOKUP($A815,'Perfil de Riesgo '!$A$3:$H$2025,3,FALSE),0)</f>
        <v>0</v>
      </c>
      <c r="D815" s="3">
        <f>IFERROR(VLOOKUP($A815,'Perfil de Riesgo '!$A$3:$H$2025,4,FALSE),0)</f>
        <v>0</v>
      </c>
      <c r="E815" s="3">
        <f>IFERROR(VLOOKUP($A815,'Perfil de Riesgo '!$A$3:$H$2025,5,FALSE),0)</f>
        <v>0</v>
      </c>
      <c r="F815" s="3">
        <f>IFERROR(VLOOKUP($A815,'Perfil de Riesgo '!$A$3:$H$2025,6,FALSE),0)</f>
        <v>0</v>
      </c>
      <c r="G815" s="3">
        <f>IFERROR(VLOOKUP($A815,'Perfil de Riesgo '!$A$3:$H$2025,7,FALSE),0)</f>
        <v>0</v>
      </c>
      <c r="H815" s="3">
        <f>IFERROR(VLOOKUP($A815,'Perfil de Riesgo '!$A$3:$H$2025,8,FALSE),0)</f>
        <v>0</v>
      </c>
    </row>
    <row r="816" spans="1:8" hidden="1" x14ac:dyDescent="0.25">
      <c r="A816" s="5">
        <v>230825</v>
      </c>
      <c r="B816" s="4" t="s">
        <v>1010</v>
      </c>
      <c r="C816" s="3">
        <f>IFERROR(VLOOKUP($A816,'Perfil de Riesgo '!$A$3:$H$2025,3,FALSE),0)</f>
        <v>0</v>
      </c>
      <c r="D816" s="3">
        <f>IFERROR(VLOOKUP($A816,'Perfil de Riesgo '!$A$3:$H$2025,4,FALSE),0)</f>
        <v>0</v>
      </c>
      <c r="E816" s="3">
        <f>IFERROR(VLOOKUP($A816,'Perfil de Riesgo '!$A$3:$H$2025,5,FALSE),0)</f>
        <v>0</v>
      </c>
      <c r="F816" s="3">
        <f>IFERROR(VLOOKUP($A816,'Perfil de Riesgo '!$A$3:$H$2025,6,FALSE),0)</f>
        <v>0</v>
      </c>
      <c r="G816" s="3">
        <f>IFERROR(VLOOKUP($A816,'Perfil de Riesgo '!$A$3:$H$2025,7,FALSE),0)</f>
        <v>0</v>
      </c>
      <c r="H816" s="3">
        <f>IFERROR(VLOOKUP($A816,'Perfil de Riesgo '!$A$3:$H$2025,8,FALSE),0)</f>
        <v>0</v>
      </c>
    </row>
    <row r="817" spans="1:8" hidden="1" x14ac:dyDescent="0.25">
      <c r="A817" s="5">
        <v>230827</v>
      </c>
      <c r="B817" s="4" t="s">
        <v>1009</v>
      </c>
      <c r="C817" s="3">
        <f>IFERROR(VLOOKUP($A817,'Perfil de Riesgo '!$A$3:$H$2025,3,FALSE),0)</f>
        <v>0</v>
      </c>
      <c r="D817" s="3">
        <f>IFERROR(VLOOKUP($A817,'Perfil de Riesgo '!$A$3:$H$2025,4,FALSE),0)</f>
        <v>0</v>
      </c>
      <c r="E817" s="3">
        <f>IFERROR(VLOOKUP($A817,'Perfil de Riesgo '!$A$3:$H$2025,5,FALSE),0)</f>
        <v>0</v>
      </c>
      <c r="F817" s="3">
        <f>IFERROR(VLOOKUP($A817,'Perfil de Riesgo '!$A$3:$H$2025,6,FALSE),0)</f>
        <v>0</v>
      </c>
      <c r="G817" s="3">
        <f>IFERROR(VLOOKUP($A817,'Perfil de Riesgo '!$A$3:$H$2025,7,FALSE),0)</f>
        <v>0</v>
      </c>
      <c r="H817" s="3">
        <f>IFERROR(VLOOKUP($A817,'Perfil de Riesgo '!$A$3:$H$2025,8,FALSE),0)</f>
        <v>0</v>
      </c>
    </row>
    <row r="818" spans="1:8" hidden="1" x14ac:dyDescent="0.25">
      <c r="A818" s="5">
        <v>230830</v>
      </c>
      <c r="B818" s="4" t="s">
        <v>1008</v>
      </c>
      <c r="C818" s="3">
        <f>IFERROR(VLOOKUP($A818,'Perfil de Riesgo '!$A$3:$H$2025,3,FALSE),0)</f>
        <v>0</v>
      </c>
      <c r="D818" s="3">
        <f>IFERROR(VLOOKUP($A818,'Perfil de Riesgo '!$A$3:$H$2025,4,FALSE),0)</f>
        <v>0</v>
      </c>
      <c r="E818" s="3">
        <f>IFERROR(VLOOKUP($A818,'Perfil de Riesgo '!$A$3:$H$2025,5,FALSE),0)</f>
        <v>0</v>
      </c>
      <c r="F818" s="3">
        <f>IFERROR(VLOOKUP($A818,'Perfil de Riesgo '!$A$3:$H$2025,6,FALSE),0)</f>
        <v>0</v>
      </c>
      <c r="G818" s="3">
        <f>IFERROR(VLOOKUP($A818,'Perfil de Riesgo '!$A$3:$H$2025,7,FALSE),0)</f>
        <v>0</v>
      </c>
      <c r="H818" s="3">
        <f>IFERROR(VLOOKUP($A818,'Perfil de Riesgo '!$A$3:$H$2025,8,FALSE),0)</f>
        <v>0</v>
      </c>
    </row>
    <row r="819" spans="1:8" hidden="1" x14ac:dyDescent="0.25">
      <c r="A819" s="5">
        <v>231000</v>
      </c>
      <c r="B819" s="4" t="s">
        <v>1007</v>
      </c>
      <c r="C819" s="3">
        <f>IFERROR(VLOOKUP($A819,'Perfil de Riesgo '!$A$3:$H$2025,3,FALSE),0)</f>
        <v>0</v>
      </c>
      <c r="D819" s="3">
        <f>IFERROR(VLOOKUP($A819,'Perfil de Riesgo '!$A$3:$H$2025,4,FALSE),0)</f>
        <v>0</v>
      </c>
      <c r="E819" s="3">
        <f>IFERROR(VLOOKUP($A819,'Perfil de Riesgo '!$A$3:$H$2025,5,FALSE),0)</f>
        <v>0</v>
      </c>
      <c r="F819" s="3">
        <f>IFERROR(VLOOKUP($A819,'Perfil de Riesgo '!$A$3:$H$2025,6,FALSE),0)</f>
        <v>0</v>
      </c>
      <c r="G819" s="3">
        <f>IFERROR(VLOOKUP($A819,'Perfil de Riesgo '!$A$3:$H$2025,7,FALSE),0)</f>
        <v>0</v>
      </c>
      <c r="H819" s="3">
        <f>IFERROR(VLOOKUP($A819,'Perfil de Riesgo '!$A$3:$H$2025,8,FALSE),0)</f>
        <v>0</v>
      </c>
    </row>
    <row r="820" spans="1:8" hidden="1" x14ac:dyDescent="0.25">
      <c r="A820" s="5">
        <v>231005</v>
      </c>
      <c r="B820" s="4" t="s">
        <v>1006</v>
      </c>
      <c r="C820" s="3">
        <f>IFERROR(VLOOKUP($A820,'Perfil de Riesgo '!$A$3:$H$2025,3,FALSE),0)</f>
        <v>0</v>
      </c>
      <c r="D820" s="3">
        <f>IFERROR(VLOOKUP($A820,'Perfil de Riesgo '!$A$3:$H$2025,4,FALSE),0)</f>
        <v>0</v>
      </c>
      <c r="E820" s="3">
        <f>IFERROR(VLOOKUP($A820,'Perfil de Riesgo '!$A$3:$H$2025,5,FALSE),0)</f>
        <v>0</v>
      </c>
      <c r="F820" s="3">
        <f>IFERROR(VLOOKUP($A820,'Perfil de Riesgo '!$A$3:$H$2025,6,FALSE),0)</f>
        <v>0</v>
      </c>
      <c r="G820" s="3">
        <f>IFERROR(VLOOKUP($A820,'Perfil de Riesgo '!$A$3:$H$2025,7,FALSE),0)</f>
        <v>0</v>
      </c>
      <c r="H820" s="3">
        <f>IFERROR(VLOOKUP($A820,'Perfil de Riesgo '!$A$3:$H$2025,8,FALSE),0)</f>
        <v>0</v>
      </c>
    </row>
    <row r="821" spans="1:8" hidden="1" x14ac:dyDescent="0.25">
      <c r="A821" s="5">
        <v>231010</v>
      </c>
      <c r="B821" s="4" t="s">
        <v>1005</v>
      </c>
      <c r="C821" s="3">
        <f>IFERROR(VLOOKUP($A821,'Perfil de Riesgo '!$A$3:$H$2025,3,FALSE),0)</f>
        <v>0</v>
      </c>
      <c r="D821" s="3">
        <f>IFERROR(VLOOKUP($A821,'Perfil de Riesgo '!$A$3:$H$2025,4,FALSE),0)</f>
        <v>0</v>
      </c>
      <c r="E821" s="3">
        <f>IFERROR(VLOOKUP($A821,'Perfil de Riesgo '!$A$3:$H$2025,5,FALSE),0)</f>
        <v>0</v>
      </c>
      <c r="F821" s="3">
        <f>IFERROR(VLOOKUP($A821,'Perfil de Riesgo '!$A$3:$H$2025,6,FALSE),0)</f>
        <v>0</v>
      </c>
      <c r="G821" s="3">
        <f>IFERROR(VLOOKUP($A821,'Perfil de Riesgo '!$A$3:$H$2025,7,FALSE),0)</f>
        <v>0</v>
      </c>
      <c r="H821" s="3">
        <f>IFERROR(VLOOKUP($A821,'Perfil de Riesgo '!$A$3:$H$2025,8,FALSE),0)</f>
        <v>0</v>
      </c>
    </row>
    <row r="822" spans="1:8" hidden="1" x14ac:dyDescent="0.25">
      <c r="A822" s="5">
        <v>231095</v>
      </c>
      <c r="B822" s="4" t="s">
        <v>1004</v>
      </c>
      <c r="C822" s="3">
        <f>IFERROR(VLOOKUP($A822,'Perfil de Riesgo '!$A$3:$H$2025,3,FALSE),0)</f>
        <v>0</v>
      </c>
      <c r="D822" s="3">
        <f>IFERROR(VLOOKUP($A822,'Perfil de Riesgo '!$A$3:$H$2025,4,FALSE),0)</f>
        <v>0</v>
      </c>
      <c r="E822" s="3">
        <f>IFERROR(VLOOKUP($A822,'Perfil de Riesgo '!$A$3:$H$2025,5,FALSE),0)</f>
        <v>0</v>
      </c>
      <c r="F822" s="3">
        <f>IFERROR(VLOOKUP($A822,'Perfil de Riesgo '!$A$3:$H$2025,6,FALSE),0)</f>
        <v>0</v>
      </c>
      <c r="G822" s="3">
        <f>IFERROR(VLOOKUP($A822,'Perfil de Riesgo '!$A$3:$H$2025,7,FALSE),0)</f>
        <v>0</v>
      </c>
      <c r="H822" s="3">
        <f>IFERROR(VLOOKUP($A822,'Perfil de Riesgo '!$A$3:$H$2025,8,FALSE),0)</f>
        <v>0</v>
      </c>
    </row>
    <row r="823" spans="1:8" hidden="1" x14ac:dyDescent="0.25">
      <c r="A823" s="5">
        <v>231500</v>
      </c>
      <c r="B823" s="4" t="s">
        <v>1003</v>
      </c>
      <c r="C823" s="3">
        <f>IFERROR(VLOOKUP($A823,'Perfil de Riesgo '!$A$3:$H$2025,3,FALSE),0)</f>
        <v>0</v>
      </c>
      <c r="D823" s="3">
        <f>IFERROR(VLOOKUP($A823,'Perfil de Riesgo '!$A$3:$H$2025,4,FALSE),0)</f>
        <v>0</v>
      </c>
      <c r="E823" s="3">
        <f>IFERROR(VLOOKUP($A823,'Perfil de Riesgo '!$A$3:$H$2025,5,FALSE),0)</f>
        <v>0</v>
      </c>
      <c r="F823" s="3">
        <f>IFERROR(VLOOKUP($A823,'Perfil de Riesgo '!$A$3:$H$2025,6,FALSE),0)</f>
        <v>0</v>
      </c>
      <c r="G823" s="3">
        <f>IFERROR(VLOOKUP($A823,'Perfil de Riesgo '!$A$3:$H$2025,7,FALSE),0)</f>
        <v>0</v>
      </c>
      <c r="H823" s="3">
        <f>IFERROR(VLOOKUP($A823,'Perfil de Riesgo '!$A$3:$H$2025,8,FALSE),0)</f>
        <v>0</v>
      </c>
    </row>
    <row r="824" spans="1:8" hidden="1" x14ac:dyDescent="0.25">
      <c r="A824" s="5">
        <v>231505</v>
      </c>
      <c r="B824" s="4" t="s">
        <v>994</v>
      </c>
      <c r="C824" s="3">
        <f>IFERROR(VLOOKUP($A824,'Perfil de Riesgo '!$A$3:$H$2025,3,FALSE),0)</f>
        <v>0</v>
      </c>
      <c r="D824" s="3">
        <f>IFERROR(VLOOKUP($A824,'Perfil de Riesgo '!$A$3:$H$2025,4,FALSE),0)</f>
        <v>0</v>
      </c>
      <c r="E824" s="3">
        <f>IFERROR(VLOOKUP($A824,'Perfil de Riesgo '!$A$3:$H$2025,5,FALSE),0)</f>
        <v>0</v>
      </c>
      <c r="F824" s="3">
        <f>IFERROR(VLOOKUP($A824,'Perfil de Riesgo '!$A$3:$H$2025,6,FALSE),0)</f>
        <v>0</v>
      </c>
      <c r="G824" s="3">
        <f>IFERROR(VLOOKUP($A824,'Perfil de Riesgo '!$A$3:$H$2025,7,FALSE),0)</f>
        <v>0</v>
      </c>
      <c r="H824" s="3">
        <f>IFERROR(VLOOKUP($A824,'Perfil de Riesgo '!$A$3:$H$2025,8,FALSE),0)</f>
        <v>0</v>
      </c>
    </row>
    <row r="825" spans="1:8" hidden="1" x14ac:dyDescent="0.25">
      <c r="A825" s="5">
        <v>231510</v>
      </c>
      <c r="B825" s="4" t="s">
        <v>993</v>
      </c>
      <c r="C825" s="3">
        <f>IFERROR(VLOOKUP($A825,'Perfil de Riesgo '!$A$3:$H$2025,3,FALSE),0)</f>
        <v>0</v>
      </c>
      <c r="D825" s="3">
        <f>IFERROR(VLOOKUP($A825,'Perfil de Riesgo '!$A$3:$H$2025,4,FALSE),0)</f>
        <v>0</v>
      </c>
      <c r="E825" s="3">
        <f>IFERROR(VLOOKUP($A825,'Perfil de Riesgo '!$A$3:$H$2025,5,FALSE),0)</f>
        <v>0</v>
      </c>
      <c r="F825" s="3">
        <f>IFERROR(VLOOKUP($A825,'Perfil de Riesgo '!$A$3:$H$2025,6,FALSE),0)</f>
        <v>0</v>
      </c>
      <c r="G825" s="3">
        <f>IFERROR(VLOOKUP($A825,'Perfil de Riesgo '!$A$3:$H$2025,7,FALSE),0)</f>
        <v>0</v>
      </c>
      <c r="H825" s="3">
        <f>IFERROR(VLOOKUP($A825,'Perfil de Riesgo '!$A$3:$H$2025,8,FALSE),0)</f>
        <v>0</v>
      </c>
    </row>
    <row r="826" spans="1:8" hidden="1" x14ac:dyDescent="0.25">
      <c r="A826" s="5">
        <v>231595</v>
      </c>
      <c r="B826" s="4" t="s">
        <v>1002</v>
      </c>
      <c r="C826" s="3">
        <f>IFERROR(VLOOKUP($A826,'Perfil de Riesgo '!$A$3:$H$2025,3,FALSE),0)</f>
        <v>0</v>
      </c>
      <c r="D826" s="3">
        <f>IFERROR(VLOOKUP($A826,'Perfil de Riesgo '!$A$3:$H$2025,4,FALSE),0)</f>
        <v>0</v>
      </c>
      <c r="E826" s="3">
        <f>IFERROR(VLOOKUP($A826,'Perfil de Riesgo '!$A$3:$H$2025,5,FALSE),0)</f>
        <v>0</v>
      </c>
      <c r="F826" s="3">
        <f>IFERROR(VLOOKUP($A826,'Perfil de Riesgo '!$A$3:$H$2025,6,FALSE),0)</f>
        <v>0</v>
      </c>
      <c r="G826" s="3">
        <f>IFERROR(VLOOKUP($A826,'Perfil de Riesgo '!$A$3:$H$2025,7,FALSE),0)</f>
        <v>0</v>
      </c>
      <c r="H826" s="3">
        <f>IFERROR(VLOOKUP($A826,'Perfil de Riesgo '!$A$3:$H$2025,8,FALSE),0)</f>
        <v>0</v>
      </c>
    </row>
    <row r="827" spans="1:8" hidden="1" x14ac:dyDescent="0.25">
      <c r="A827" s="5">
        <v>231700</v>
      </c>
      <c r="B827" s="4" t="s">
        <v>1001</v>
      </c>
      <c r="C827" s="3">
        <f>IFERROR(VLOOKUP($A827,'Perfil de Riesgo '!$A$3:$H$2025,3,FALSE),0)</f>
        <v>0</v>
      </c>
      <c r="D827" s="3">
        <f>IFERROR(VLOOKUP($A827,'Perfil de Riesgo '!$A$3:$H$2025,4,FALSE),0)</f>
        <v>0</v>
      </c>
      <c r="E827" s="3">
        <f>IFERROR(VLOOKUP($A827,'Perfil de Riesgo '!$A$3:$H$2025,5,FALSE),0)</f>
        <v>0</v>
      </c>
      <c r="F827" s="3">
        <f>IFERROR(VLOOKUP($A827,'Perfil de Riesgo '!$A$3:$H$2025,6,FALSE),0)</f>
        <v>0</v>
      </c>
      <c r="G827" s="3">
        <f>IFERROR(VLOOKUP($A827,'Perfil de Riesgo '!$A$3:$H$2025,7,FALSE),0)</f>
        <v>0</v>
      </c>
      <c r="H827" s="3">
        <f>IFERROR(VLOOKUP($A827,'Perfil de Riesgo '!$A$3:$H$2025,8,FALSE),0)</f>
        <v>0</v>
      </c>
    </row>
    <row r="828" spans="1:8" hidden="1" x14ac:dyDescent="0.25">
      <c r="A828" s="5">
        <v>231705</v>
      </c>
      <c r="B828" s="4" t="s">
        <v>994</v>
      </c>
      <c r="C828" s="3">
        <f>IFERROR(VLOOKUP($A828,'Perfil de Riesgo '!$A$3:$H$2025,3,FALSE),0)</f>
        <v>0</v>
      </c>
      <c r="D828" s="3">
        <f>IFERROR(VLOOKUP($A828,'Perfil de Riesgo '!$A$3:$H$2025,4,FALSE),0)</f>
        <v>0</v>
      </c>
      <c r="E828" s="3">
        <f>IFERROR(VLOOKUP($A828,'Perfil de Riesgo '!$A$3:$H$2025,5,FALSE),0)</f>
        <v>0</v>
      </c>
      <c r="F828" s="3">
        <f>IFERROR(VLOOKUP($A828,'Perfil de Riesgo '!$A$3:$H$2025,6,FALSE),0)</f>
        <v>0</v>
      </c>
      <c r="G828" s="3">
        <f>IFERROR(VLOOKUP($A828,'Perfil de Riesgo '!$A$3:$H$2025,7,FALSE),0)</f>
        <v>0</v>
      </c>
      <c r="H828" s="3">
        <f>IFERROR(VLOOKUP($A828,'Perfil de Riesgo '!$A$3:$H$2025,8,FALSE),0)</f>
        <v>0</v>
      </c>
    </row>
    <row r="829" spans="1:8" hidden="1" x14ac:dyDescent="0.25">
      <c r="A829" s="5">
        <v>231710</v>
      </c>
      <c r="B829" s="4" t="s">
        <v>993</v>
      </c>
      <c r="C829" s="3">
        <f>IFERROR(VLOOKUP($A829,'Perfil de Riesgo '!$A$3:$H$2025,3,FALSE),0)</f>
        <v>0</v>
      </c>
      <c r="D829" s="3">
        <f>IFERROR(VLOOKUP($A829,'Perfil de Riesgo '!$A$3:$H$2025,4,FALSE),0)</f>
        <v>0</v>
      </c>
      <c r="E829" s="3">
        <f>IFERROR(VLOOKUP($A829,'Perfil de Riesgo '!$A$3:$H$2025,5,FALSE),0)</f>
        <v>0</v>
      </c>
      <c r="F829" s="3">
        <f>IFERROR(VLOOKUP($A829,'Perfil de Riesgo '!$A$3:$H$2025,6,FALSE),0)</f>
        <v>0</v>
      </c>
      <c r="G829" s="3">
        <f>IFERROR(VLOOKUP($A829,'Perfil de Riesgo '!$A$3:$H$2025,7,FALSE),0)</f>
        <v>0</v>
      </c>
      <c r="H829" s="3">
        <f>IFERROR(VLOOKUP($A829,'Perfil de Riesgo '!$A$3:$H$2025,8,FALSE),0)</f>
        <v>0</v>
      </c>
    </row>
    <row r="830" spans="1:8" hidden="1" x14ac:dyDescent="0.25">
      <c r="A830" s="5">
        <v>231795</v>
      </c>
      <c r="B830" s="4" t="s">
        <v>1000</v>
      </c>
      <c r="C830" s="3">
        <f>IFERROR(VLOOKUP($A830,'Perfil de Riesgo '!$A$3:$H$2025,3,FALSE),0)</f>
        <v>0</v>
      </c>
      <c r="D830" s="3">
        <f>IFERROR(VLOOKUP($A830,'Perfil de Riesgo '!$A$3:$H$2025,4,FALSE),0)</f>
        <v>0</v>
      </c>
      <c r="E830" s="3">
        <f>IFERROR(VLOOKUP($A830,'Perfil de Riesgo '!$A$3:$H$2025,5,FALSE),0)</f>
        <v>0</v>
      </c>
      <c r="F830" s="3">
        <f>IFERROR(VLOOKUP($A830,'Perfil de Riesgo '!$A$3:$H$2025,6,FALSE),0)</f>
        <v>0</v>
      </c>
      <c r="G830" s="3">
        <f>IFERROR(VLOOKUP($A830,'Perfil de Riesgo '!$A$3:$H$2025,7,FALSE),0)</f>
        <v>0</v>
      </c>
      <c r="H830" s="3">
        <f>IFERROR(VLOOKUP($A830,'Perfil de Riesgo '!$A$3:$H$2025,8,FALSE),0)</f>
        <v>0</v>
      </c>
    </row>
    <row r="831" spans="1:8" hidden="1" x14ac:dyDescent="0.25">
      <c r="A831" s="5">
        <v>232500</v>
      </c>
      <c r="B831" s="4" t="s">
        <v>999</v>
      </c>
      <c r="C831" s="3">
        <f>IFERROR(VLOOKUP($A831,'Perfil de Riesgo '!$A$3:$H$2025,3,FALSE),0)</f>
        <v>0</v>
      </c>
      <c r="D831" s="3">
        <f>IFERROR(VLOOKUP($A831,'Perfil de Riesgo '!$A$3:$H$2025,4,FALSE),0)</f>
        <v>0</v>
      </c>
      <c r="E831" s="3">
        <f>IFERROR(VLOOKUP($A831,'Perfil de Riesgo '!$A$3:$H$2025,5,FALSE),0)</f>
        <v>0</v>
      </c>
      <c r="F831" s="3">
        <f>IFERROR(VLOOKUP($A831,'Perfil de Riesgo '!$A$3:$H$2025,6,FALSE),0)</f>
        <v>0</v>
      </c>
      <c r="G831" s="3">
        <f>IFERROR(VLOOKUP($A831,'Perfil de Riesgo '!$A$3:$H$2025,7,FALSE),0)</f>
        <v>0</v>
      </c>
      <c r="H831" s="3">
        <f>IFERROR(VLOOKUP($A831,'Perfil de Riesgo '!$A$3:$H$2025,8,FALSE),0)</f>
        <v>0</v>
      </c>
    </row>
    <row r="832" spans="1:8" hidden="1" x14ac:dyDescent="0.25">
      <c r="A832" s="5">
        <v>232505</v>
      </c>
      <c r="B832" s="4" t="s">
        <v>994</v>
      </c>
      <c r="C832" s="3">
        <f>IFERROR(VLOOKUP($A832,'Perfil de Riesgo '!$A$3:$H$2025,3,FALSE),0)</f>
        <v>0</v>
      </c>
      <c r="D832" s="3">
        <f>IFERROR(VLOOKUP($A832,'Perfil de Riesgo '!$A$3:$H$2025,4,FALSE),0)</f>
        <v>0</v>
      </c>
      <c r="E832" s="3">
        <f>IFERROR(VLOOKUP($A832,'Perfil de Riesgo '!$A$3:$H$2025,5,FALSE),0)</f>
        <v>0</v>
      </c>
      <c r="F832" s="3">
        <f>IFERROR(VLOOKUP($A832,'Perfil de Riesgo '!$A$3:$H$2025,6,FALSE),0)</f>
        <v>0</v>
      </c>
      <c r="G832" s="3">
        <f>IFERROR(VLOOKUP($A832,'Perfil de Riesgo '!$A$3:$H$2025,7,FALSE),0)</f>
        <v>0</v>
      </c>
      <c r="H832" s="3">
        <f>IFERROR(VLOOKUP($A832,'Perfil de Riesgo '!$A$3:$H$2025,8,FALSE),0)</f>
        <v>0</v>
      </c>
    </row>
    <row r="833" spans="1:8" hidden="1" x14ac:dyDescent="0.25">
      <c r="A833" s="5">
        <v>232510</v>
      </c>
      <c r="B833" s="4" t="s">
        <v>993</v>
      </c>
      <c r="C833" s="3">
        <f>IFERROR(VLOOKUP($A833,'Perfil de Riesgo '!$A$3:$H$2025,3,FALSE),0)</f>
        <v>0</v>
      </c>
      <c r="D833" s="3">
        <f>IFERROR(VLOOKUP($A833,'Perfil de Riesgo '!$A$3:$H$2025,4,FALSE),0)</f>
        <v>0</v>
      </c>
      <c r="E833" s="3">
        <f>IFERROR(VLOOKUP($A833,'Perfil de Riesgo '!$A$3:$H$2025,5,FALSE),0)</f>
        <v>0</v>
      </c>
      <c r="F833" s="3">
        <f>IFERROR(VLOOKUP($A833,'Perfil de Riesgo '!$A$3:$H$2025,6,FALSE),0)</f>
        <v>0</v>
      </c>
      <c r="G833" s="3">
        <f>IFERROR(VLOOKUP($A833,'Perfil de Riesgo '!$A$3:$H$2025,7,FALSE),0)</f>
        <v>0</v>
      </c>
      <c r="H833" s="3">
        <f>IFERROR(VLOOKUP($A833,'Perfil de Riesgo '!$A$3:$H$2025,8,FALSE),0)</f>
        <v>0</v>
      </c>
    </row>
    <row r="834" spans="1:8" hidden="1" x14ac:dyDescent="0.25">
      <c r="A834" s="5">
        <v>232595</v>
      </c>
      <c r="B834" s="4" t="s">
        <v>998</v>
      </c>
      <c r="C834" s="3">
        <f>IFERROR(VLOOKUP($A834,'Perfil de Riesgo '!$A$3:$H$2025,3,FALSE),0)</f>
        <v>0</v>
      </c>
      <c r="D834" s="3">
        <f>IFERROR(VLOOKUP($A834,'Perfil de Riesgo '!$A$3:$H$2025,4,FALSE),0)</f>
        <v>0</v>
      </c>
      <c r="E834" s="3">
        <f>IFERROR(VLOOKUP($A834,'Perfil de Riesgo '!$A$3:$H$2025,5,FALSE),0)</f>
        <v>0</v>
      </c>
      <c r="F834" s="3">
        <f>IFERROR(VLOOKUP($A834,'Perfil de Riesgo '!$A$3:$H$2025,6,FALSE),0)</f>
        <v>0</v>
      </c>
      <c r="G834" s="3">
        <f>IFERROR(VLOOKUP($A834,'Perfil de Riesgo '!$A$3:$H$2025,7,FALSE),0)</f>
        <v>0</v>
      </c>
      <c r="H834" s="3">
        <f>IFERROR(VLOOKUP($A834,'Perfil de Riesgo '!$A$3:$H$2025,8,FALSE),0)</f>
        <v>0</v>
      </c>
    </row>
    <row r="835" spans="1:8" hidden="1" x14ac:dyDescent="0.25">
      <c r="A835" s="5">
        <v>234500</v>
      </c>
      <c r="B835" s="4" t="s">
        <v>997</v>
      </c>
      <c r="C835" s="3">
        <f>IFERROR(VLOOKUP($A835,'Perfil de Riesgo '!$A$3:$H$2025,3,FALSE),0)</f>
        <v>0</v>
      </c>
      <c r="D835" s="3">
        <f>IFERROR(VLOOKUP($A835,'Perfil de Riesgo '!$A$3:$H$2025,4,FALSE),0)</f>
        <v>0</v>
      </c>
      <c r="E835" s="3">
        <f>IFERROR(VLOOKUP($A835,'Perfil de Riesgo '!$A$3:$H$2025,5,FALSE),0)</f>
        <v>0</v>
      </c>
      <c r="F835" s="3">
        <f>IFERROR(VLOOKUP($A835,'Perfil de Riesgo '!$A$3:$H$2025,6,FALSE),0)</f>
        <v>0</v>
      </c>
      <c r="G835" s="3">
        <f>IFERROR(VLOOKUP($A835,'Perfil de Riesgo '!$A$3:$H$2025,7,FALSE),0)</f>
        <v>0</v>
      </c>
      <c r="H835" s="3">
        <f>IFERROR(VLOOKUP($A835,'Perfil de Riesgo '!$A$3:$H$2025,8,FALSE),0)</f>
        <v>0</v>
      </c>
    </row>
    <row r="836" spans="1:8" hidden="1" x14ac:dyDescent="0.25">
      <c r="A836" s="5">
        <v>234505</v>
      </c>
      <c r="B836" s="4" t="s">
        <v>994</v>
      </c>
      <c r="C836" s="3">
        <f>IFERROR(VLOOKUP($A836,'Perfil de Riesgo '!$A$3:$H$2025,3,FALSE),0)</f>
        <v>0</v>
      </c>
      <c r="D836" s="3">
        <f>IFERROR(VLOOKUP($A836,'Perfil de Riesgo '!$A$3:$H$2025,4,FALSE),0)</f>
        <v>0</v>
      </c>
      <c r="E836" s="3">
        <f>IFERROR(VLOOKUP($A836,'Perfil de Riesgo '!$A$3:$H$2025,5,FALSE),0)</f>
        <v>0</v>
      </c>
      <c r="F836" s="3">
        <f>IFERROR(VLOOKUP($A836,'Perfil de Riesgo '!$A$3:$H$2025,6,FALSE),0)</f>
        <v>0</v>
      </c>
      <c r="G836" s="3">
        <f>IFERROR(VLOOKUP($A836,'Perfil de Riesgo '!$A$3:$H$2025,7,FALSE),0)</f>
        <v>0</v>
      </c>
      <c r="H836" s="3">
        <f>IFERROR(VLOOKUP($A836,'Perfil de Riesgo '!$A$3:$H$2025,8,FALSE),0)</f>
        <v>0</v>
      </c>
    </row>
    <row r="837" spans="1:8" hidden="1" x14ac:dyDescent="0.25">
      <c r="A837" s="5">
        <v>234510</v>
      </c>
      <c r="B837" s="4" t="s">
        <v>993</v>
      </c>
      <c r="C837" s="3">
        <f>IFERROR(VLOOKUP($A837,'Perfil de Riesgo '!$A$3:$H$2025,3,FALSE),0)</f>
        <v>0</v>
      </c>
      <c r="D837" s="3">
        <f>IFERROR(VLOOKUP($A837,'Perfil de Riesgo '!$A$3:$H$2025,4,FALSE),0)</f>
        <v>0</v>
      </c>
      <c r="E837" s="3">
        <f>IFERROR(VLOOKUP($A837,'Perfil de Riesgo '!$A$3:$H$2025,5,FALSE),0)</f>
        <v>0</v>
      </c>
      <c r="F837" s="3">
        <f>IFERROR(VLOOKUP($A837,'Perfil de Riesgo '!$A$3:$H$2025,6,FALSE),0)</f>
        <v>0</v>
      </c>
      <c r="G837" s="3">
        <f>IFERROR(VLOOKUP($A837,'Perfil de Riesgo '!$A$3:$H$2025,7,FALSE),0)</f>
        <v>0</v>
      </c>
      <c r="H837" s="3">
        <f>IFERROR(VLOOKUP($A837,'Perfil de Riesgo '!$A$3:$H$2025,8,FALSE),0)</f>
        <v>0</v>
      </c>
    </row>
    <row r="838" spans="1:8" hidden="1" x14ac:dyDescent="0.25">
      <c r="A838" s="5">
        <v>234595</v>
      </c>
      <c r="B838" s="4" t="s">
        <v>996</v>
      </c>
      <c r="C838" s="3">
        <f>IFERROR(VLOOKUP($A838,'Perfil de Riesgo '!$A$3:$H$2025,3,FALSE),0)</f>
        <v>0</v>
      </c>
      <c r="D838" s="3">
        <f>IFERROR(VLOOKUP($A838,'Perfil de Riesgo '!$A$3:$H$2025,4,FALSE),0)</f>
        <v>0</v>
      </c>
      <c r="E838" s="3">
        <f>IFERROR(VLOOKUP($A838,'Perfil de Riesgo '!$A$3:$H$2025,5,FALSE),0)</f>
        <v>0</v>
      </c>
      <c r="F838" s="3">
        <f>IFERROR(VLOOKUP($A838,'Perfil de Riesgo '!$A$3:$H$2025,6,FALSE),0)</f>
        <v>0</v>
      </c>
      <c r="G838" s="3">
        <f>IFERROR(VLOOKUP($A838,'Perfil de Riesgo '!$A$3:$H$2025,7,FALSE),0)</f>
        <v>0</v>
      </c>
      <c r="H838" s="3">
        <f>IFERROR(VLOOKUP($A838,'Perfil de Riesgo '!$A$3:$H$2025,8,FALSE),0)</f>
        <v>0</v>
      </c>
    </row>
    <row r="839" spans="1:8" hidden="1" x14ac:dyDescent="0.25">
      <c r="A839" s="5">
        <v>235000</v>
      </c>
      <c r="B839" s="4" t="s">
        <v>995</v>
      </c>
      <c r="C839" s="3">
        <f>IFERROR(VLOOKUP($A839,'Perfil de Riesgo '!$A$3:$H$2025,3,FALSE),0)</f>
        <v>0</v>
      </c>
      <c r="D839" s="3">
        <f>IFERROR(VLOOKUP($A839,'Perfil de Riesgo '!$A$3:$H$2025,4,FALSE),0)</f>
        <v>0</v>
      </c>
      <c r="E839" s="3">
        <f>IFERROR(VLOOKUP($A839,'Perfil de Riesgo '!$A$3:$H$2025,5,FALSE),0)</f>
        <v>0</v>
      </c>
      <c r="F839" s="3">
        <f>IFERROR(VLOOKUP($A839,'Perfil de Riesgo '!$A$3:$H$2025,6,FALSE),0)</f>
        <v>0</v>
      </c>
      <c r="G839" s="3">
        <f>IFERROR(VLOOKUP($A839,'Perfil de Riesgo '!$A$3:$H$2025,7,FALSE),0)</f>
        <v>0</v>
      </c>
      <c r="H839" s="3">
        <f>IFERROR(VLOOKUP($A839,'Perfil de Riesgo '!$A$3:$H$2025,8,FALSE),0)</f>
        <v>0</v>
      </c>
    </row>
    <row r="840" spans="1:8" hidden="1" x14ac:dyDescent="0.25">
      <c r="A840" s="5">
        <v>235005</v>
      </c>
      <c r="B840" s="4" t="s">
        <v>994</v>
      </c>
      <c r="C840" s="3">
        <f>IFERROR(VLOOKUP($A840,'Perfil de Riesgo '!$A$3:$H$2025,3,FALSE),0)</f>
        <v>0</v>
      </c>
      <c r="D840" s="3">
        <f>IFERROR(VLOOKUP($A840,'Perfil de Riesgo '!$A$3:$H$2025,4,FALSE),0)</f>
        <v>0</v>
      </c>
      <c r="E840" s="3">
        <f>IFERROR(VLOOKUP($A840,'Perfil de Riesgo '!$A$3:$H$2025,5,FALSE),0)</f>
        <v>0</v>
      </c>
      <c r="F840" s="3">
        <f>IFERROR(VLOOKUP($A840,'Perfil de Riesgo '!$A$3:$H$2025,6,FALSE),0)</f>
        <v>0</v>
      </c>
      <c r="G840" s="3">
        <f>IFERROR(VLOOKUP($A840,'Perfil de Riesgo '!$A$3:$H$2025,7,FALSE),0)</f>
        <v>0</v>
      </c>
      <c r="H840" s="3">
        <f>IFERROR(VLOOKUP($A840,'Perfil de Riesgo '!$A$3:$H$2025,8,FALSE),0)</f>
        <v>0</v>
      </c>
    </row>
    <row r="841" spans="1:8" hidden="1" x14ac:dyDescent="0.25">
      <c r="A841" s="5">
        <v>235010</v>
      </c>
      <c r="B841" s="4" t="s">
        <v>993</v>
      </c>
      <c r="C841" s="3">
        <f>IFERROR(VLOOKUP($A841,'Perfil de Riesgo '!$A$3:$H$2025,3,FALSE),0)</f>
        <v>0</v>
      </c>
      <c r="D841" s="3">
        <f>IFERROR(VLOOKUP($A841,'Perfil de Riesgo '!$A$3:$H$2025,4,FALSE),0)</f>
        <v>0</v>
      </c>
      <c r="E841" s="3">
        <f>IFERROR(VLOOKUP($A841,'Perfil de Riesgo '!$A$3:$H$2025,5,FALSE),0)</f>
        <v>0</v>
      </c>
      <c r="F841" s="3">
        <f>IFERROR(VLOOKUP($A841,'Perfil de Riesgo '!$A$3:$H$2025,6,FALSE),0)</f>
        <v>0</v>
      </c>
      <c r="G841" s="3">
        <f>IFERROR(VLOOKUP($A841,'Perfil de Riesgo '!$A$3:$H$2025,7,FALSE),0)</f>
        <v>0</v>
      </c>
      <c r="H841" s="3">
        <f>IFERROR(VLOOKUP($A841,'Perfil de Riesgo '!$A$3:$H$2025,8,FALSE),0)</f>
        <v>0</v>
      </c>
    </row>
    <row r="842" spans="1:8" hidden="1" x14ac:dyDescent="0.25">
      <c r="A842" s="5">
        <v>235095</v>
      </c>
      <c r="B842" s="4" t="s">
        <v>992</v>
      </c>
      <c r="C842" s="3">
        <f>IFERROR(VLOOKUP($A842,'Perfil de Riesgo '!$A$3:$H$2025,3,FALSE),0)</f>
        <v>0</v>
      </c>
      <c r="D842" s="3">
        <f>IFERROR(VLOOKUP($A842,'Perfil de Riesgo '!$A$3:$H$2025,4,FALSE),0)</f>
        <v>0</v>
      </c>
      <c r="E842" s="3">
        <f>IFERROR(VLOOKUP($A842,'Perfil de Riesgo '!$A$3:$H$2025,5,FALSE),0)</f>
        <v>0</v>
      </c>
      <c r="F842" s="3">
        <f>IFERROR(VLOOKUP($A842,'Perfil de Riesgo '!$A$3:$H$2025,6,FALSE),0)</f>
        <v>0</v>
      </c>
      <c r="G842" s="3">
        <f>IFERROR(VLOOKUP($A842,'Perfil de Riesgo '!$A$3:$H$2025,7,FALSE),0)</f>
        <v>0</v>
      </c>
      <c r="H842" s="3">
        <f>IFERROR(VLOOKUP($A842,'Perfil de Riesgo '!$A$3:$H$2025,8,FALSE),0)</f>
        <v>0</v>
      </c>
    </row>
    <row r="843" spans="1:8" hidden="1" x14ac:dyDescent="0.25">
      <c r="A843" s="5">
        <v>235500</v>
      </c>
      <c r="B843" s="4" t="s">
        <v>991</v>
      </c>
      <c r="C843" s="3">
        <f>IFERROR(VLOOKUP($A843,'Perfil de Riesgo '!$A$3:$H$2025,3,FALSE),0)</f>
        <v>0</v>
      </c>
      <c r="D843" s="3">
        <f>IFERROR(VLOOKUP($A843,'Perfil de Riesgo '!$A$3:$H$2025,4,FALSE),0)</f>
        <v>0</v>
      </c>
      <c r="E843" s="3">
        <f>IFERROR(VLOOKUP($A843,'Perfil de Riesgo '!$A$3:$H$2025,5,FALSE),0)</f>
        <v>0</v>
      </c>
      <c r="F843" s="3">
        <f>IFERROR(VLOOKUP($A843,'Perfil de Riesgo '!$A$3:$H$2025,6,FALSE),0)</f>
        <v>0</v>
      </c>
      <c r="G843" s="3">
        <f>IFERROR(VLOOKUP($A843,'Perfil de Riesgo '!$A$3:$H$2025,7,FALSE),0)</f>
        <v>0</v>
      </c>
      <c r="H843" s="3">
        <f>IFERROR(VLOOKUP($A843,'Perfil de Riesgo '!$A$3:$H$2025,8,FALSE),0)</f>
        <v>0</v>
      </c>
    </row>
    <row r="844" spans="1:8" hidden="1" x14ac:dyDescent="0.25">
      <c r="A844" s="5">
        <v>235505</v>
      </c>
      <c r="B844" s="4" t="s">
        <v>508</v>
      </c>
      <c r="C844" s="3">
        <f>IFERROR(VLOOKUP($A844,'Perfil de Riesgo '!$A$3:$H$2025,3,FALSE),0)</f>
        <v>0</v>
      </c>
      <c r="D844" s="3">
        <f>IFERROR(VLOOKUP($A844,'Perfil de Riesgo '!$A$3:$H$2025,4,FALSE),0)</f>
        <v>0</v>
      </c>
      <c r="E844" s="3">
        <f>IFERROR(VLOOKUP($A844,'Perfil de Riesgo '!$A$3:$H$2025,5,FALSE),0)</f>
        <v>0</v>
      </c>
      <c r="F844" s="3">
        <f>IFERROR(VLOOKUP($A844,'Perfil de Riesgo '!$A$3:$H$2025,6,FALSE),0)</f>
        <v>0</v>
      </c>
      <c r="G844" s="3">
        <f>IFERROR(VLOOKUP($A844,'Perfil de Riesgo '!$A$3:$H$2025,7,FALSE),0)</f>
        <v>0</v>
      </c>
      <c r="H844" s="3">
        <f>IFERROR(VLOOKUP($A844,'Perfil de Riesgo '!$A$3:$H$2025,8,FALSE),0)</f>
        <v>0</v>
      </c>
    </row>
    <row r="845" spans="1:8" hidden="1" x14ac:dyDescent="0.25">
      <c r="A845" s="5">
        <v>235510</v>
      </c>
      <c r="B845" s="4" t="s">
        <v>571</v>
      </c>
      <c r="C845" s="3">
        <f>IFERROR(VLOOKUP($A845,'Perfil de Riesgo '!$A$3:$H$2025,3,FALSE),0)</f>
        <v>0</v>
      </c>
      <c r="D845" s="3">
        <f>IFERROR(VLOOKUP($A845,'Perfil de Riesgo '!$A$3:$H$2025,4,FALSE),0)</f>
        <v>0</v>
      </c>
      <c r="E845" s="3">
        <f>IFERROR(VLOOKUP($A845,'Perfil de Riesgo '!$A$3:$H$2025,5,FALSE),0)</f>
        <v>0</v>
      </c>
      <c r="F845" s="3">
        <f>IFERROR(VLOOKUP($A845,'Perfil de Riesgo '!$A$3:$H$2025,6,FALSE),0)</f>
        <v>0</v>
      </c>
      <c r="G845" s="3">
        <f>IFERROR(VLOOKUP($A845,'Perfil de Riesgo '!$A$3:$H$2025,7,FALSE),0)</f>
        <v>0</v>
      </c>
      <c r="H845" s="3">
        <f>IFERROR(VLOOKUP($A845,'Perfil de Riesgo '!$A$3:$H$2025,8,FALSE),0)</f>
        <v>0</v>
      </c>
    </row>
    <row r="846" spans="1:8" hidden="1" x14ac:dyDescent="0.25">
      <c r="A846" s="5">
        <v>235515</v>
      </c>
      <c r="B846" s="4" t="s">
        <v>945</v>
      </c>
      <c r="C846" s="3">
        <f>IFERROR(VLOOKUP($A846,'Perfil de Riesgo '!$A$3:$H$2025,3,FALSE),0)</f>
        <v>0</v>
      </c>
      <c r="D846" s="3">
        <f>IFERROR(VLOOKUP($A846,'Perfil de Riesgo '!$A$3:$H$2025,4,FALSE),0)</f>
        <v>0</v>
      </c>
      <c r="E846" s="3">
        <f>IFERROR(VLOOKUP($A846,'Perfil de Riesgo '!$A$3:$H$2025,5,FALSE),0)</f>
        <v>0</v>
      </c>
      <c r="F846" s="3">
        <f>IFERROR(VLOOKUP($A846,'Perfil de Riesgo '!$A$3:$H$2025,6,FALSE),0)</f>
        <v>0</v>
      </c>
      <c r="G846" s="3">
        <f>IFERROR(VLOOKUP($A846,'Perfil de Riesgo '!$A$3:$H$2025,7,FALSE),0)</f>
        <v>0</v>
      </c>
      <c r="H846" s="3">
        <f>IFERROR(VLOOKUP($A846,'Perfil de Riesgo '!$A$3:$H$2025,8,FALSE),0)</f>
        <v>0</v>
      </c>
    </row>
    <row r="847" spans="1:8" hidden="1" x14ac:dyDescent="0.25">
      <c r="A847" s="5">
        <v>235520</v>
      </c>
      <c r="B847" s="4" t="s">
        <v>990</v>
      </c>
      <c r="C847" s="3">
        <f>IFERROR(VLOOKUP($A847,'Perfil de Riesgo '!$A$3:$H$2025,3,FALSE),0)</f>
        <v>0</v>
      </c>
      <c r="D847" s="3">
        <f>IFERROR(VLOOKUP($A847,'Perfil de Riesgo '!$A$3:$H$2025,4,FALSE),0)</f>
        <v>0</v>
      </c>
      <c r="E847" s="3">
        <f>IFERROR(VLOOKUP($A847,'Perfil de Riesgo '!$A$3:$H$2025,5,FALSE),0)</f>
        <v>0</v>
      </c>
      <c r="F847" s="3">
        <f>IFERROR(VLOOKUP($A847,'Perfil de Riesgo '!$A$3:$H$2025,6,FALSE),0)</f>
        <v>0</v>
      </c>
      <c r="G847" s="3">
        <f>IFERROR(VLOOKUP($A847,'Perfil de Riesgo '!$A$3:$H$2025,7,FALSE),0)</f>
        <v>0</v>
      </c>
      <c r="H847" s="3">
        <f>IFERROR(VLOOKUP($A847,'Perfil de Riesgo '!$A$3:$H$2025,8,FALSE),0)</f>
        <v>0</v>
      </c>
    </row>
    <row r="848" spans="1:8" hidden="1" x14ac:dyDescent="0.25">
      <c r="A848" s="5">
        <v>235525</v>
      </c>
      <c r="B848" s="4" t="s">
        <v>213</v>
      </c>
      <c r="C848" s="3">
        <f>IFERROR(VLOOKUP($A848,'Perfil de Riesgo '!$A$3:$H$2025,3,FALSE),0)</f>
        <v>0</v>
      </c>
      <c r="D848" s="3">
        <f>IFERROR(VLOOKUP($A848,'Perfil de Riesgo '!$A$3:$H$2025,4,FALSE),0)</f>
        <v>0</v>
      </c>
      <c r="E848" s="3">
        <f>IFERROR(VLOOKUP($A848,'Perfil de Riesgo '!$A$3:$H$2025,5,FALSE),0)</f>
        <v>0</v>
      </c>
      <c r="F848" s="3">
        <f>IFERROR(VLOOKUP($A848,'Perfil de Riesgo '!$A$3:$H$2025,6,FALSE),0)</f>
        <v>0</v>
      </c>
      <c r="G848" s="3">
        <f>IFERROR(VLOOKUP($A848,'Perfil de Riesgo '!$A$3:$H$2025,7,FALSE),0)</f>
        <v>0</v>
      </c>
      <c r="H848" s="3">
        <f>IFERROR(VLOOKUP($A848,'Perfil de Riesgo '!$A$3:$H$2025,8,FALSE),0)</f>
        <v>0</v>
      </c>
    </row>
    <row r="849" spans="1:8" x14ac:dyDescent="0.25">
      <c r="A849" s="5">
        <v>240000</v>
      </c>
      <c r="B849" s="4" t="s">
        <v>989</v>
      </c>
      <c r="C849" s="3">
        <f>IFERROR(VLOOKUP($A849,'Perfil de Riesgo '!$A$3:$H$2025,3,FALSE),0)</f>
        <v>196799242.30000001</v>
      </c>
      <c r="D849" s="3">
        <f>IFERROR(VLOOKUP($A849,'Perfil de Riesgo '!$A$3:$H$2025,4,FALSE),0)</f>
        <v>307411151.66000003</v>
      </c>
      <c r="E849" s="3">
        <f>IFERROR(VLOOKUP($A849,'Perfil de Riesgo '!$A$3:$H$2025,5,FALSE),0)</f>
        <v>359132250.66000003</v>
      </c>
      <c r="F849" s="3">
        <f>IFERROR(VLOOKUP($A849,'Perfil de Riesgo '!$A$3:$H$2025,6,FALSE),0)</f>
        <v>263798825.66</v>
      </c>
      <c r="G849" s="3">
        <f>IFERROR(VLOOKUP($A849,'Perfil de Riesgo '!$A$3:$H$2025,7,FALSE),0)</f>
        <v>241470403.30000001</v>
      </c>
      <c r="H849" s="3">
        <f>IFERROR(VLOOKUP($A849,'Perfil de Riesgo '!$A$3:$H$2025,8,FALSE),0)</f>
        <v>327183442.30000001</v>
      </c>
    </row>
    <row r="850" spans="1:8" hidden="1" x14ac:dyDescent="0.25">
      <c r="A850" s="5">
        <v>240500</v>
      </c>
      <c r="B850" s="4" t="s">
        <v>988</v>
      </c>
      <c r="C850" s="3">
        <f>IFERROR(VLOOKUP($A850,'Perfil de Riesgo '!$A$3:$H$2025,3,FALSE),0)</f>
        <v>0</v>
      </c>
      <c r="D850" s="3">
        <f>IFERROR(VLOOKUP($A850,'Perfil de Riesgo '!$A$3:$H$2025,4,FALSE),0)</f>
        <v>0</v>
      </c>
      <c r="E850" s="3">
        <f>IFERROR(VLOOKUP($A850,'Perfil de Riesgo '!$A$3:$H$2025,5,FALSE),0)</f>
        <v>0</v>
      </c>
      <c r="F850" s="3">
        <f>IFERROR(VLOOKUP($A850,'Perfil de Riesgo '!$A$3:$H$2025,6,FALSE),0)</f>
        <v>0</v>
      </c>
      <c r="G850" s="3">
        <f>IFERROR(VLOOKUP($A850,'Perfil de Riesgo '!$A$3:$H$2025,7,FALSE),0)</f>
        <v>0</v>
      </c>
      <c r="H850" s="3">
        <f>IFERROR(VLOOKUP($A850,'Perfil de Riesgo '!$A$3:$H$2025,8,FALSE),0)</f>
        <v>0</v>
      </c>
    </row>
    <row r="851" spans="1:8" hidden="1" x14ac:dyDescent="0.25">
      <c r="A851" s="5">
        <v>240505</v>
      </c>
      <c r="B851" s="4" t="s">
        <v>453</v>
      </c>
      <c r="C851" s="3">
        <f>IFERROR(VLOOKUP($A851,'Perfil de Riesgo '!$A$3:$H$2025,3,FALSE),0)</f>
        <v>0</v>
      </c>
      <c r="D851" s="3">
        <f>IFERROR(VLOOKUP($A851,'Perfil de Riesgo '!$A$3:$H$2025,4,FALSE),0)</f>
        <v>0</v>
      </c>
      <c r="E851" s="3">
        <f>IFERROR(VLOOKUP($A851,'Perfil de Riesgo '!$A$3:$H$2025,5,FALSE),0)</f>
        <v>0</v>
      </c>
      <c r="F851" s="3">
        <f>IFERROR(VLOOKUP($A851,'Perfil de Riesgo '!$A$3:$H$2025,6,FALSE),0)</f>
        <v>0</v>
      </c>
      <c r="G851" s="3">
        <f>IFERROR(VLOOKUP($A851,'Perfil de Riesgo '!$A$3:$H$2025,7,FALSE),0)</f>
        <v>0</v>
      </c>
      <c r="H851" s="3">
        <f>IFERROR(VLOOKUP($A851,'Perfil de Riesgo '!$A$3:$H$2025,8,FALSE),0)</f>
        <v>0</v>
      </c>
    </row>
    <row r="852" spans="1:8" hidden="1" x14ac:dyDescent="0.25">
      <c r="A852" s="5">
        <v>240510</v>
      </c>
      <c r="B852" s="4" t="s">
        <v>483</v>
      </c>
      <c r="C852" s="3">
        <f>IFERROR(VLOOKUP($A852,'Perfil de Riesgo '!$A$3:$H$2025,3,FALSE),0)</f>
        <v>0</v>
      </c>
      <c r="D852" s="3">
        <f>IFERROR(VLOOKUP($A852,'Perfil de Riesgo '!$A$3:$H$2025,4,FALSE),0)</f>
        <v>0</v>
      </c>
      <c r="E852" s="3">
        <f>IFERROR(VLOOKUP($A852,'Perfil de Riesgo '!$A$3:$H$2025,5,FALSE),0)</f>
        <v>0</v>
      </c>
      <c r="F852" s="3">
        <f>IFERROR(VLOOKUP($A852,'Perfil de Riesgo '!$A$3:$H$2025,6,FALSE),0)</f>
        <v>0</v>
      </c>
      <c r="G852" s="3">
        <f>IFERROR(VLOOKUP($A852,'Perfil de Riesgo '!$A$3:$H$2025,7,FALSE),0)</f>
        <v>0</v>
      </c>
      <c r="H852" s="3">
        <f>IFERROR(VLOOKUP($A852,'Perfil de Riesgo '!$A$3:$H$2025,8,FALSE),0)</f>
        <v>0</v>
      </c>
    </row>
    <row r="853" spans="1:8" hidden="1" x14ac:dyDescent="0.25">
      <c r="A853" s="5">
        <v>240595</v>
      </c>
      <c r="B853" s="4" t="s">
        <v>514</v>
      </c>
      <c r="C853" s="3">
        <f>IFERROR(VLOOKUP($A853,'Perfil de Riesgo '!$A$3:$H$2025,3,FALSE),0)</f>
        <v>0</v>
      </c>
      <c r="D853" s="3">
        <f>IFERROR(VLOOKUP($A853,'Perfil de Riesgo '!$A$3:$H$2025,4,FALSE),0)</f>
        <v>0</v>
      </c>
      <c r="E853" s="3">
        <f>IFERROR(VLOOKUP($A853,'Perfil de Riesgo '!$A$3:$H$2025,5,FALSE),0)</f>
        <v>0</v>
      </c>
      <c r="F853" s="3">
        <f>IFERROR(VLOOKUP($A853,'Perfil de Riesgo '!$A$3:$H$2025,6,FALSE),0)</f>
        <v>0</v>
      </c>
      <c r="G853" s="3">
        <f>IFERROR(VLOOKUP($A853,'Perfil de Riesgo '!$A$3:$H$2025,7,FALSE),0)</f>
        <v>0</v>
      </c>
      <c r="H853" s="3">
        <f>IFERROR(VLOOKUP($A853,'Perfil de Riesgo '!$A$3:$H$2025,8,FALSE),0)</f>
        <v>0</v>
      </c>
    </row>
    <row r="854" spans="1:8" hidden="1" x14ac:dyDescent="0.25">
      <c r="A854" s="5">
        <v>241000</v>
      </c>
      <c r="B854" s="4" t="s">
        <v>987</v>
      </c>
      <c r="C854" s="3">
        <f>IFERROR(VLOOKUP($A854,'Perfil de Riesgo '!$A$3:$H$2025,3,FALSE),0)</f>
        <v>0</v>
      </c>
      <c r="D854" s="3">
        <f>IFERROR(VLOOKUP($A854,'Perfil de Riesgo '!$A$3:$H$2025,4,FALSE),0)</f>
        <v>0</v>
      </c>
      <c r="E854" s="3">
        <f>IFERROR(VLOOKUP($A854,'Perfil de Riesgo '!$A$3:$H$2025,5,FALSE),0)</f>
        <v>0</v>
      </c>
      <c r="F854" s="3">
        <f>IFERROR(VLOOKUP($A854,'Perfil de Riesgo '!$A$3:$H$2025,6,FALSE),0)</f>
        <v>0</v>
      </c>
      <c r="G854" s="3">
        <f>IFERROR(VLOOKUP($A854,'Perfil de Riesgo '!$A$3:$H$2025,7,FALSE),0)</f>
        <v>0</v>
      </c>
      <c r="H854" s="3">
        <f>IFERROR(VLOOKUP($A854,'Perfil de Riesgo '!$A$3:$H$2025,8,FALSE),0)</f>
        <v>0</v>
      </c>
    </row>
    <row r="855" spans="1:8" hidden="1" x14ac:dyDescent="0.25">
      <c r="A855" s="5">
        <v>241005</v>
      </c>
      <c r="B855" s="4" t="s">
        <v>442</v>
      </c>
      <c r="C855" s="3">
        <f>IFERROR(VLOOKUP($A855,'Perfil de Riesgo '!$A$3:$H$2025,3,FALSE),0)</f>
        <v>0</v>
      </c>
      <c r="D855" s="3">
        <f>IFERROR(VLOOKUP($A855,'Perfil de Riesgo '!$A$3:$H$2025,4,FALSE),0)</f>
        <v>0</v>
      </c>
      <c r="E855" s="3">
        <f>IFERROR(VLOOKUP($A855,'Perfil de Riesgo '!$A$3:$H$2025,5,FALSE),0)</f>
        <v>0</v>
      </c>
      <c r="F855" s="3">
        <f>IFERROR(VLOOKUP($A855,'Perfil de Riesgo '!$A$3:$H$2025,6,FALSE),0)</f>
        <v>0</v>
      </c>
      <c r="G855" s="3">
        <f>IFERROR(VLOOKUP($A855,'Perfil de Riesgo '!$A$3:$H$2025,7,FALSE),0)</f>
        <v>0</v>
      </c>
      <c r="H855" s="3">
        <f>IFERROR(VLOOKUP($A855,'Perfil de Riesgo '!$A$3:$H$2025,8,FALSE),0)</f>
        <v>0</v>
      </c>
    </row>
    <row r="856" spans="1:8" hidden="1" x14ac:dyDescent="0.25">
      <c r="A856" s="5">
        <v>241010</v>
      </c>
      <c r="B856" s="4" t="s">
        <v>449</v>
      </c>
      <c r="C856" s="3">
        <f>IFERROR(VLOOKUP($A856,'Perfil de Riesgo '!$A$3:$H$2025,3,FALSE),0)</f>
        <v>0</v>
      </c>
      <c r="D856" s="3">
        <f>IFERROR(VLOOKUP($A856,'Perfil de Riesgo '!$A$3:$H$2025,4,FALSE),0)</f>
        <v>0</v>
      </c>
      <c r="E856" s="3">
        <f>IFERROR(VLOOKUP($A856,'Perfil de Riesgo '!$A$3:$H$2025,5,FALSE),0)</f>
        <v>0</v>
      </c>
      <c r="F856" s="3">
        <f>IFERROR(VLOOKUP($A856,'Perfil de Riesgo '!$A$3:$H$2025,6,FALSE),0)</f>
        <v>0</v>
      </c>
      <c r="G856" s="3">
        <f>IFERROR(VLOOKUP($A856,'Perfil de Riesgo '!$A$3:$H$2025,7,FALSE),0)</f>
        <v>0</v>
      </c>
      <c r="H856" s="3">
        <f>IFERROR(VLOOKUP($A856,'Perfil de Riesgo '!$A$3:$H$2025,8,FALSE),0)</f>
        <v>0</v>
      </c>
    </row>
    <row r="857" spans="1:8" hidden="1" x14ac:dyDescent="0.25">
      <c r="A857" s="5">
        <v>241015</v>
      </c>
      <c r="B857" s="4" t="s">
        <v>986</v>
      </c>
      <c r="C857" s="3">
        <f>IFERROR(VLOOKUP($A857,'Perfil de Riesgo '!$A$3:$H$2025,3,FALSE),0)</f>
        <v>0</v>
      </c>
      <c r="D857" s="3">
        <f>IFERROR(VLOOKUP($A857,'Perfil de Riesgo '!$A$3:$H$2025,4,FALSE),0)</f>
        <v>0</v>
      </c>
      <c r="E857" s="3">
        <f>IFERROR(VLOOKUP($A857,'Perfil de Riesgo '!$A$3:$H$2025,5,FALSE),0)</f>
        <v>0</v>
      </c>
      <c r="F857" s="3">
        <f>IFERROR(VLOOKUP($A857,'Perfil de Riesgo '!$A$3:$H$2025,6,FALSE),0)</f>
        <v>0</v>
      </c>
      <c r="G857" s="3">
        <f>IFERROR(VLOOKUP($A857,'Perfil de Riesgo '!$A$3:$H$2025,7,FALSE),0)</f>
        <v>0</v>
      </c>
      <c r="H857" s="3">
        <f>IFERROR(VLOOKUP($A857,'Perfil de Riesgo '!$A$3:$H$2025,8,FALSE),0)</f>
        <v>0</v>
      </c>
    </row>
    <row r="858" spans="1:8" hidden="1" x14ac:dyDescent="0.25">
      <c r="A858" s="5">
        <v>241020</v>
      </c>
      <c r="B858" s="4" t="s">
        <v>432</v>
      </c>
      <c r="C858" s="3">
        <f>IFERROR(VLOOKUP($A858,'Perfil de Riesgo '!$A$3:$H$2025,3,FALSE),0)</f>
        <v>0</v>
      </c>
      <c r="D858" s="3">
        <f>IFERROR(VLOOKUP($A858,'Perfil de Riesgo '!$A$3:$H$2025,4,FALSE),0)</f>
        <v>0</v>
      </c>
      <c r="E858" s="3">
        <f>IFERROR(VLOOKUP($A858,'Perfil de Riesgo '!$A$3:$H$2025,5,FALSE),0)</f>
        <v>0</v>
      </c>
      <c r="F858" s="3">
        <f>IFERROR(VLOOKUP($A858,'Perfil de Riesgo '!$A$3:$H$2025,6,FALSE),0)</f>
        <v>0</v>
      </c>
      <c r="G858" s="3">
        <f>IFERROR(VLOOKUP($A858,'Perfil de Riesgo '!$A$3:$H$2025,7,FALSE),0)</f>
        <v>0</v>
      </c>
      <c r="H858" s="3">
        <f>IFERROR(VLOOKUP($A858,'Perfil de Riesgo '!$A$3:$H$2025,8,FALSE),0)</f>
        <v>0</v>
      </c>
    </row>
    <row r="859" spans="1:8" hidden="1" x14ac:dyDescent="0.25">
      <c r="A859" s="5">
        <v>241025</v>
      </c>
      <c r="B859" s="4" t="s">
        <v>985</v>
      </c>
      <c r="C859" s="3">
        <f>IFERROR(VLOOKUP($A859,'Perfil de Riesgo '!$A$3:$H$2025,3,FALSE),0)</f>
        <v>0</v>
      </c>
      <c r="D859" s="3">
        <f>IFERROR(VLOOKUP($A859,'Perfil de Riesgo '!$A$3:$H$2025,4,FALSE),0)</f>
        <v>0</v>
      </c>
      <c r="E859" s="3">
        <f>IFERROR(VLOOKUP($A859,'Perfil de Riesgo '!$A$3:$H$2025,5,FALSE),0)</f>
        <v>0</v>
      </c>
      <c r="F859" s="3">
        <f>IFERROR(VLOOKUP($A859,'Perfil de Riesgo '!$A$3:$H$2025,6,FALSE),0)</f>
        <v>0</v>
      </c>
      <c r="G859" s="3">
        <f>IFERROR(VLOOKUP($A859,'Perfil de Riesgo '!$A$3:$H$2025,7,FALSE),0)</f>
        <v>0</v>
      </c>
      <c r="H859" s="3">
        <f>IFERROR(VLOOKUP($A859,'Perfil de Riesgo '!$A$3:$H$2025,8,FALSE),0)</f>
        <v>0</v>
      </c>
    </row>
    <row r="860" spans="1:8" hidden="1" x14ac:dyDescent="0.25">
      <c r="A860" s="5">
        <v>241030</v>
      </c>
      <c r="B860" s="4" t="s">
        <v>448</v>
      </c>
      <c r="C860" s="3">
        <f>IFERROR(VLOOKUP($A860,'Perfil de Riesgo '!$A$3:$H$2025,3,FALSE),0)</f>
        <v>0</v>
      </c>
      <c r="D860" s="3">
        <f>IFERROR(VLOOKUP($A860,'Perfil de Riesgo '!$A$3:$H$2025,4,FALSE),0)</f>
        <v>0</v>
      </c>
      <c r="E860" s="3">
        <f>IFERROR(VLOOKUP($A860,'Perfil de Riesgo '!$A$3:$H$2025,5,FALSE),0)</f>
        <v>0</v>
      </c>
      <c r="F860" s="3">
        <f>IFERROR(VLOOKUP($A860,'Perfil de Riesgo '!$A$3:$H$2025,6,FALSE),0)</f>
        <v>0</v>
      </c>
      <c r="G860" s="3">
        <f>IFERROR(VLOOKUP($A860,'Perfil de Riesgo '!$A$3:$H$2025,7,FALSE),0)</f>
        <v>0</v>
      </c>
      <c r="H860" s="3">
        <f>IFERROR(VLOOKUP($A860,'Perfil de Riesgo '!$A$3:$H$2025,8,FALSE),0)</f>
        <v>0</v>
      </c>
    </row>
    <row r="861" spans="1:8" hidden="1" x14ac:dyDescent="0.25">
      <c r="A861" s="5">
        <v>241095</v>
      </c>
      <c r="B861" s="4" t="s">
        <v>213</v>
      </c>
      <c r="C861" s="3">
        <f>IFERROR(VLOOKUP($A861,'Perfil de Riesgo '!$A$3:$H$2025,3,FALSE),0)</f>
        <v>0</v>
      </c>
      <c r="D861" s="3">
        <f>IFERROR(VLOOKUP($A861,'Perfil de Riesgo '!$A$3:$H$2025,4,FALSE),0)</f>
        <v>0</v>
      </c>
      <c r="E861" s="3">
        <f>IFERROR(VLOOKUP($A861,'Perfil de Riesgo '!$A$3:$H$2025,5,FALSE),0)</f>
        <v>0</v>
      </c>
      <c r="F861" s="3">
        <f>IFERROR(VLOOKUP($A861,'Perfil de Riesgo '!$A$3:$H$2025,6,FALSE),0)</f>
        <v>0</v>
      </c>
      <c r="G861" s="3">
        <f>IFERROR(VLOOKUP($A861,'Perfil de Riesgo '!$A$3:$H$2025,7,FALSE),0)</f>
        <v>0</v>
      </c>
      <c r="H861" s="3">
        <f>IFERROR(VLOOKUP($A861,'Perfil de Riesgo '!$A$3:$H$2025,8,FALSE),0)</f>
        <v>0</v>
      </c>
    </row>
    <row r="862" spans="1:8" hidden="1" x14ac:dyDescent="0.25">
      <c r="A862" s="5">
        <v>241500</v>
      </c>
      <c r="B862" s="4" t="s">
        <v>984</v>
      </c>
      <c r="C862" s="3">
        <f>IFERROR(VLOOKUP($A862,'Perfil de Riesgo '!$A$3:$H$2025,3,FALSE),0)</f>
        <v>0</v>
      </c>
      <c r="D862" s="3">
        <f>IFERROR(VLOOKUP($A862,'Perfil de Riesgo '!$A$3:$H$2025,4,FALSE),0)</f>
        <v>0</v>
      </c>
      <c r="E862" s="3">
        <f>IFERROR(VLOOKUP($A862,'Perfil de Riesgo '!$A$3:$H$2025,5,FALSE),0)</f>
        <v>0</v>
      </c>
      <c r="F862" s="3">
        <f>IFERROR(VLOOKUP($A862,'Perfil de Riesgo '!$A$3:$H$2025,6,FALSE),0)</f>
        <v>0</v>
      </c>
      <c r="G862" s="3">
        <f>IFERROR(VLOOKUP($A862,'Perfil de Riesgo '!$A$3:$H$2025,7,FALSE),0)</f>
        <v>0</v>
      </c>
      <c r="H862" s="3">
        <f>IFERROR(VLOOKUP($A862,'Perfil de Riesgo '!$A$3:$H$2025,8,FALSE),0)</f>
        <v>0</v>
      </c>
    </row>
    <row r="863" spans="1:8" hidden="1" x14ac:dyDescent="0.25">
      <c r="A863" s="5">
        <v>241505</v>
      </c>
      <c r="B863" s="4" t="s">
        <v>983</v>
      </c>
      <c r="C863" s="3">
        <f>IFERROR(VLOOKUP($A863,'Perfil de Riesgo '!$A$3:$H$2025,3,FALSE),0)</f>
        <v>0</v>
      </c>
      <c r="D863" s="3">
        <f>IFERROR(VLOOKUP($A863,'Perfil de Riesgo '!$A$3:$H$2025,4,FALSE),0)</f>
        <v>0</v>
      </c>
      <c r="E863" s="3">
        <f>IFERROR(VLOOKUP($A863,'Perfil de Riesgo '!$A$3:$H$2025,5,FALSE),0)</f>
        <v>0</v>
      </c>
      <c r="F863" s="3">
        <f>IFERROR(VLOOKUP($A863,'Perfil de Riesgo '!$A$3:$H$2025,6,FALSE),0)</f>
        <v>0</v>
      </c>
      <c r="G863" s="3">
        <f>IFERROR(VLOOKUP($A863,'Perfil de Riesgo '!$A$3:$H$2025,7,FALSE),0)</f>
        <v>0</v>
      </c>
      <c r="H863" s="3">
        <f>IFERROR(VLOOKUP($A863,'Perfil de Riesgo '!$A$3:$H$2025,8,FALSE),0)</f>
        <v>0</v>
      </c>
    </row>
    <row r="864" spans="1:8" hidden="1" x14ac:dyDescent="0.25">
      <c r="A864" s="5">
        <v>241510</v>
      </c>
      <c r="B864" s="4" t="s">
        <v>982</v>
      </c>
      <c r="C864" s="3">
        <f>IFERROR(VLOOKUP($A864,'Perfil de Riesgo '!$A$3:$H$2025,3,FALSE),0)</f>
        <v>0</v>
      </c>
      <c r="D864" s="3">
        <f>IFERROR(VLOOKUP($A864,'Perfil de Riesgo '!$A$3:$H$2025,4,FALSE),0)</f>
        <v>0</v>
      </c>
      <c r="E864" s="3">
        <f>IFERROR(VLOOKUP($A864,'Perfil de Riesgo '!$A$3:$H$2025,5,FALSE),0)</f>
        <v>0</v>
      </c>
      <c r="F864" s="3">
        <f>IFERROR(VLOOKUP($A864,'Perfil de Riesgo '!$A$3:$H$2025,6,FALSE),0)</f>
        <v>0</v>
      </c>
      <c r="G864" s="3">
        <f>IFERROR(VLOOKUP($A864,'Perfil de Riesgo '!$A$3:$H$2025,7,FALSE),0)</f>
        <v>0</v>
      </c>
      <c r="H864" s="3">
        <f>IFERROR(VLOOKUP($A864,'Perfil de Riesgo '!$A$3:$H$2025,8,FALSE),0)</f>
        <v>0</v>
      </c>
    </row>
    <row r="865" spans="1:8" x14ac:dyDescent="0.25">
      <c r="A865" s="5">
        <v>242000</v>
      </c>
      <c r="B865" s="4" t="s">
        <v>981</v>
      </c>
      <c r="C865" s="3">
        <f>IFERROR(VLOOKUP($A865,'Perfil de Riesgo '!$A$3:$H$2025,3,FALSE),0)</f>
        <v>74317248</v>
      </c>
      <c r="D865" s="3">
        <f>IFERROR(VLOOKUP($A865,'Perfil de Riesgo '!$A$3:$H$2025,4,FALSE),0)</f>
        <v>153479669</v>
      </c>
      <c r="E865" s="3">
        <f>IFERROR(VLOOKUP($A865,'Perfil de Riesgo '!$A$3:$H$2025,5,FALSE),0)</f>
        <v>90303802</v>
      </c>
      <c r="F865" s="3">
        <f>IFERROR(VLOOKUP($A865,'Perfil de Riesgo '!$A$3:$H$2025,6,FALSE),0)</f>
        <v>6639604</v>
      </c>
      <c r="G865" s="3">
        <f>IFERROR(VLOOKUP($A865,'Perfil de Riesgo '!$A$3:$H$2025,7,FALSE),0)</f>
        <v>3812342</v>
      </c>
      <c r="H865" s="3">
        <f>IFERROR(VLOOKUP($A865,'Perfil de Riesgo '!$A$3:$H$2025,8,FALSE),0)</f>
        <v>4296512</v>
      </c>
    </row>
    <row r="866" spans="1:8" x14ac:dyDescent="0.25">
      <c r="A866" s="5">
        <v>242005</v>
      </c>
      <c r="B866" s="4" t="s">
        <v>980</v>
      </c>
      <c r="C866" s="3">
        <f>IFERROR(VLOOKUP($A866,'Perfil de Riesgo '!$A$3:$H$2025,3,FALSE),0)</f>
        <v>74317248</v>
      </c>
      <c r="D866" s="3">
        <f>IFERROR(VLOOKUP($A866,'Perfil de Riesgo '!$A$3:$H$2025,4,FALSE),0)</f>
        <v>153479669</v>
      </c>
      <c r="E866" s="3">
        <f>IFERROR(VLOOKUP($A866,'Perfil de Riesgo '!$A$3:$H$2025,5,FALSE),0)</f>
        <v>90303802</v>
      </c>
      <c r="F866" s="3">
        <f>IFERROR(VLOOKUP($A866,'Perfil de Riesgo '!$A$3:$H$2025,6,FALSE),0)</f>
        <v>6639604</v>
      </c>
      <c r="G866" s="3">
        <f>IFERROR(VLOOKUP($A866,'Perfil de Riesgo '!$A$3:$H$2025,7,FALSE),0)</f>
        <v>3812342</v>
      </c>
      <c r="H866" s="3">
        <f>IFERROR(VLOOKUP($A866,'Perfil de Riesgo '!$A$3:$H$2025,8,FALSE),0)</f>
        <v>4296512</v>
      </c>
    </row>
    <row r="867" spans="1:8" hidden="1" x14ac:dyDescent="0.25">
      <c r="A867" s="5">
        <v>242010</v>
      </c>
      <c r="B867" s="4" t="s">
        <v>979</v>
      </c>
      <c r="C867" s="3">
        <f>IFERROR(VLOOKUP($A867,'Perfil de Riesgo '!$A$3:$H$2025,3,FALSE),0)</f>
        <v>0</v>
      </c>
      <c r="D867" s="3">
        <f>IFERROR(VLOOKUP($A867,'Perfil de Riesgo '!$A$3:$H$2025,4,FALSE),0)</f>
        <v>0</v>
      </c>
      <c r="E867" s="3">
        <f>IFERROR(VLOOKUP($A867,'Perfil de Riesgo '!$A$3:$H$2025,5,FALSE),0)</f>
        <v>0</v>
      </c>
      <c r="F867" s="3">
        <f>IFERROR(VLOOKUP($A867,'Perfil de Riesgo '!$A$3:$H$2025,6,FALSE),0)</f>
        <v>0</v>
      </c>
      <c r="G867" s="3">
        <f>IFERROR(VLOOKUP($A867,'Perfil de Riesgo '!$A$3:$H$2025,7,FALSE),0)</f>
        <v>0</v>
      </c>
      <c r="H867" s="3">
        <f>IFERROR(VLOOKUP($A867,'Perfil de Riesgo '!$A$3:$H$2025,8,FALSE),0)</f>
        <v>0</v>
      </c>
    </row>
    <row r="868" spans="1:8" hidden="1" x14ac:dyDescent="0.25">
      <c r="A868" s="5">
        <v>242500</v>
      </c>
      <c r="B868" s="4" t="s">
        <v>978</v>
      </c>
      <c r="C868" s="3">
        <f>IFERROR(VLOOKUP($A868,'Perfil de Riesgo '!$A$3:$H$2025,3,FALSE),0)</f>
        <v>0</v>
      </c>
      <c r="D868" s="3">
        <f>IFERROR(VLOOKUP($A868,'Perfil de Riesgo '!$A$3:$H$2025,4,FALSE),0)</f>
        <v>0</v>
      </c>
      <c r="E868" s="3">
        <f>IFERROR(VLOOKUP($A868,'Perfil de Riesgo '!$A$3:$H$2025,5,FALSE),0)</f>
        <v>0</v>
      </c>
      <c r="F868" s="3">
        <f>IFERROR(VLOOKUP($A868,'Perfil de Riesgo '!$A$3:$H$2025,6,FALSE),0)</f>
        <v>0</v>
      </c>
      <c r="G868" s="3">
        <f>IFERROR(VLOOKUP($A868,'Perfil de Riesgo '!$A$3:$H$2025,7,FALSE),0)</f>
        <v>0</v>
      </c>
      <c r="H868" s="3">
        <f>IFERROR(VLOOKUP($A868,'Perfil de Riesgo '!$A$3:$H$2025,8,FALSE),0)</f>
        <v>0</v>
      </c>
    </row>
    <row r="869" spans="1:8" hidden="1" x14ac:dyDescent="0.25">
      <c r="A869" s="5">
        <v>242505</v>
      </c>
      <c r="B869" s="4" t="s">
        <v>977</v>
      </c>
      <c r="C869" s="3">
        <f>IFERROR(VLOOKUP($A869,'Perfil de Riesgo '!$A$3:$H$2025,3,FALSE),0)</f>
        <v>0</v>
      </c>
      <c r="D869" s="3">
        <f>IFERROR(VLOOKUP($A869,'Perfil de Riesgo '!$A$3:$H$2025,4,FALSE),0)</f>
        <v>0</v>
      </c>
      <c r="E869" s="3">
        <f>IFERROR(VLOOKUP($A869,'Perfil de Riesgo '!$A$3:$H$2025,5,FALSE),0)</f>
        <v>0</v>
      </c>
      <c r="F869" s="3">
        <f>IFERROR(VLOOKUP($A869,'Perfil de Riesgo '!$A$3:$H$2025,6,FALSE),0)</f>
        <v>0</v>
      </c>
      <c r="G869" s="3">
        <f>IFERROR(VLOOKUP($A869,'Perfil de Riesgo '!$A$3:$H$2025,7,FALSE),0)</f>
        <v>0</v>
      </c>
      <c r="H869" s="3">
        <f>IFERROR(VLOOKUP($A869,'Perfil de Riesgo '!$A$3:$H$2025,8,FALSE),0)</f>
        <v>0</v>
      </c>
    </row>
    <row r="870" spans="1:8" hidden="1" x14ac:dyDescent="0.25">
      <c r="A870" s="5">
        <v>242510</v>
      </c>
      <c r="B870" s="4" t="s">
        <v>976</v>
      </c>
      <c r="C870" s="3">
        <f>IFERROR(VLOOKUP($A870,'Perfil de Riesgo '!$A$3:$H$2025,3,FALSE),0)</f>
        <v>0</v>
      </c>
      <c r="D870" s="3">
        <f>IFERROR(VLOOKUP($A870,'Perfil de Riesgo '!$A$3:$H$2025,4,FALSE),0)</f>
        <v>0</v>
      </c>
      <c r="E870" s="3">
        <f>IFERROR(VLOOKUP($A870,'Perfil de Riesgo '!$A$3:$H$2025,5,FALSE),0)</f>
        <v>0</v>
      </c>
      <c r="F870" s="3">
        <f>IFERROR(VLOOKUP($A870,'Perfil de Riesgo '!$A$3:$H$2025,6,FALSE),0)</f>
        <v>0</v>
      </c>
      <c r="G870" s="3">
        <f>IFERROR(VLOOKUP($A870,'Perfil de Riesgo '!$A$3:$H$2025,7,FALSE),0)</f>
        <v>0</v>
      </c>
      <c r="H870" s="3">
        <f>IFERROR(VLOOKUP($A870,'Perfil de Riesgo '!$A$3:$H$2025,8,FALSE),0)</f>
        <v>0</v>
      </c>
    </row>
    <row r="871" spans="1:8" hidden="1" x14ac:dyDescent="0.25">
      <c r="A871" s="5">
        <v>242515</v>
      </c>
      <c r="B871" s="4" t="s">
        <v>975</v>
      </c>
      <c r="C871" s="3">
        <f>IFERROR(VLOOKUP($A871,'Perfil de Riesgo '!$A$3:$H$2025,3,FALSE),0)</f>
        <v>0</v>
      </c>
      <c r="D871" s="3">
        <f>IFERROR(VLOOKUP($A871,'Perfil de Riesgo '!$A$3:$H$2025,4,FALSE),0)</f>
        <v>0</v>
      </c>
      <c r="E871" s="3">
        <f>IFERROR(VLOOKUP($A871,'Perfil de Riesgo '!$A$3:$H$2025,5,FALSE),0)</f>
        <v>0</v>
      </c>
      <c r="F871" s="3">
        <f>IFERROR(VLOOKUP($A871,'Perfil de Riesgo '!$A$3:$H$2025,6,FALSE),0)</f>
        <v>0</v>
      </c>
      <c r="G871" s="3">
        <f>IFERROR(VLOOKUP($A871,'Perfil de Riesgo '!$A$3:$H$2025,7,FALSE),0)</f>
        <v>0</v>
      </c>
      <c r="H871" s="3">
        <f>IFERROR(VLOOKUP($A871,'Perfil de Riesgo '!$A$3:$H$2025,8,FALSE),0)</f>
        <v>0</v>
      </c>
    </row>
    <row r="872" spans="1:8" hidden="1" x14ac:dyDescent="0.25">
      <c r="A872" s="5">
        <v>242520</v>
      </c>
      <c r="B872" s="4" t="s">
        <v>974</v>
      </c>
      <c r="C872" s="3">
        <f>IFERROR(VLOOKUP($A872,'Perfil de Riesgo '!$A$3:$H$2025,3,FALSE),0)</f>
        <v>0</v>
      </c>
      <c r="D872" s="3">
        <f>IFERROR(VLOOKUP($A872,'Perfil de Riesgo '!$A$3:$H$2025,4,FALSE),0)</f>
        <v>0</v>
      </c>
      <c r="E872" s="3">
        <f>IFERROR(VLOOKUP($A872,'Perfil de Riesgo '!$A$3:$H$2025,5,FALSE),0)</f>
        <v>0</v>
      </c>
      <c r="F872" s="3">
        <f>IFERROR(VLOOKUP($A872,'Perfil de Riesgo '!$A$3:$H$2025,6,FALSE),0)</f>
        <v>0</v>
      </c>
      <c r="G872" s="3">
        <f>IFERROR(VLOOKUP($A872,'Perfil de Riesgo '!$A$3:$H$2025,7,FALSE),0)</f>
        <v>0</v>
      </c>
      <c r="H872" s="3">
        <f>IFERROR(VLOOKUP($A872,'Perfil de Riesgo '!$A$3:$H$2025,8,FALSE),0)</f>
        <v>0</v>
      </c>
    </row>
    <row r="873" spans="1:8" hidden="1" x14ac:dyDescent="0.25">
      <c r="A873" s="5">
        <v>242525</v>
      </c>
      <c r="B873" s="4" t="s">
        <v>973</v>
      </c>
      <c r="C873" s="3">
        <f>IFERROR(VLOOKUP($A873,'Perfil de Riesgo '!$A$3:$H$2025,3,FALSE),0)</f>
        <v>0</v>
      </c>
      <c r="D873" s="3">
        <f>IFERROR(VLOOKUP($A873,'Perfil de Riesgo '!$A$3:$H$2025,4,FALSE),0)</f>
        <v>0</v>
      </c>
      <c r="E873" s="3">
        <f>IFERROR(VLOOKUP($A873,'Perfil de Riesgo '!$A$3:$H$2025,5,FALSE),0)</f>
        <v>0</v>
      </c>
      <c r="F873" s="3">
        <f>IFERROR(VLOOKUP($A873,'Perfil de Riesgo '!$A$3:$H$2025,6,FALSE),0)</f>
        <v>0</v>
      </c>
      <c r="G873" s="3">
        <f>IFERROR(VLOOKUP($A873,'Perfil de Riesgo '!$A$3:$H$2025,7,FALSE),0)</f>
        <v>0</v>
      </c>
      <c r="H873" s="3">
        <f>IFERROR(VLOOKUP($A873,'Perfil de Riesgo '!$A$3:$H$2025,8,FALSE),0)</f>
        <v>0</v>
      </c>
    </row>
    <row r="874" spans="1:8" hidden="1" x14ac:dyDescent="0.25">
      <c r="A874" s="5">
        <v>242595</v>
      </c>
      <c r="B874" s="4" t="s">
        <v>972</v>
      </c>
      <c r="C874" s="3">
        <f>IFERROR(VLOOKUP($A874,'Perfil de Riesgo '!$A$3:$H$2025,3,FALSE),0)</f>
        <v>0</v>
      </c>
      <c r="D874" s="3">
        <f>IFERROR(VLOOKUP($A874,'Perfil de Riesgo '!$A$3:$H$2025,4,FALSE),0)</f>
        <v>0</v>
      </c>
      <c r="E874" s="3">
        <f>IFERROR(VLOOKUP($A874,'Perfil de Riesgo '!$A$3:$H$2025,5,FALSE),0)</f>
        <v>0</v>
      </c>
      <c r="F874" s="3">
        <f>IFERROR(VLOOKUP($A874,'Perfil de Riesgo '!$A$3:$H$2025,6,FALSE),0)</f>
        <v>0</v>
      </c>
      <c r="G874" s="3">
        <f>IFERROR(VLOOKUP($A874,'Perfil de Riesgo '!$A$3:$H$2025,7,FALSE),0)</f>
        <v>0</v>
      </c>
      <c r="H874" s="3">
        <f>IFERROR(VLOOKUP($A874,'Perfil de Riesgo '!$A$3:$H$2025,8,FALSE),0)</f>
        <v>0</v>
      </c>
    </row>
    <row r="875" spans="1:8" x14ac:dyDescent="0.25">
      <c r="A875" s="5">
        <v>243000</v>
      </c>
      <c r="B875" s="4" t="s">
        <v>971</v>
      </c>
      <c r="C875" s="3">
        <f>IFERROR(VLOOKUP($A875,'Perfil de Riesgo '!$A$3:$H$2025,3,FALSE),0)</f>
        <v>550787.80000000005</v>
      </c>
      <c r="D875" s="3">
        <f>IFERROR(VLOOKUP($A875,'Perfil de Riesgo '!$A$3:$H$2025,4,FALSE),0)</f>
        <v>260294.8</v>
      </c>
      <c r="E875" s="3">
        <f>IFERROR(VLOOKUP($A875,'Perfil de Riesgo '!$A$3:$H$2025,5,FALSE),0)</f>
        <v>1104814.8</v>
      </c>
      <c r="F875" s="3">
        <f>IFERROR(VLOOKUP($A875,'Perfil de Riesgo '!$A$3:$H$2025,6,FALSE),0)</f>
        <v>445149.8</v>
      </c>
      <c r="G875" s="3">
        <f>IFERROR(VLOOKUP($A875,'Perfil de Riesgo '!$A$3:$H$2025,7,FALSE),0)</f>
        <v>714431.8</v>
      </c>
      <c r="H875" s="3">
        <f>IFERROR(VLOOKUP($A875,'Perfil de Riesgo '!$A$3:$H$2025,8,FALSE),0)</f>
        <v>811142.8</v>
      </c>
    </row>
    <row r="876" spans="1:8" hidden="1" x14ac:dyDescent="0.25">
      <c r="A876" s="5">
        <v>243005</v>
      </c>
      <c r="B876" s="4" t="s">
        <v>970</v>
      </c>
      <c r="C876" s="3">
        <f>IFERROR(VLOOKUP($A876,'Perfil de Riesgo '!$A$3:$H$2025,3,FALSE),0)</f>
        <v>0</v>
      </c>
      <c r="D876" s="3">
        <f>IFERROR(VLOOKUP($A876,'Perfil de Riesgo '!$A$3:$H$2025,4,FALSE),0)</f>
        <v>0</v>
      </c>
      <c r="E876" s="3">
        <f>IFERROR(VLOOKUP($A876,'Perfil de Riesgo '!$A$3:$H$2025,5,FALSE),0)</f>
        <v>0</v>
      </c>
      <c r="F876" s="3">
        <f>IFERROR(VLOOKUP($A876,'Perfil de Riesgo '!$A$3:$H$2025,6,FALSE),0)</f>
        <v>0</v>
      </c>
      <c r="G876" s="3">
        <f>IFERROR(VLOOKUP($A876,'Perfil de Riesgo '!$A$3:$H$2025,7,FALSE),0)</f>
        <v>0</v>
      </c>
      <c r="H876" s="3">
        <f>IFERROR(VLOOKUP($A876,'Perfil de Riesgo '!$A$3:$H$2025,8,FALSE),0)</f>
        <v>0</v>
      </c>
    </row>
    <row r="877" spans="1:8" x14ac:dyDescent="0.25">
      <c r="A877" s="5">
        <v>243010</v>
      </c>
      <c r="B877" s="4" t="s">
        <v>969</v>
      </c>
      <c r="C877" s="3">
        <f>IFERROR(VLOOKUP($A877,'Perfil de Riesgo '!$A$3:$H$2025,3,FALSE),0)</f>
        <v>51986</v>
      </c>
      <c r="D877" s="3">
        <f>IFERROR(VLOOKUP($A877,'Perfil de Riesgo '!$A$3:$H$2025,4,FALSE),0)</f>
        <v>12750</v>
      </c>
      <c r="E877" s="3">
        <f>IFERROR(VLOOKUP($A877,'Perfil de Riesgo '!$A$3:$H$2025,5,FALSE),0)</f>
        <v>21524</v>
      </c>
      <c r="F877" s="3">
        <f>IFERROR(VLOOKUP($A877,'Perfil de Riesgo '!$A$3:$H$2025,6,FALSE),0)</f>
        <v>10062</v>
      </c>
      <c r="G877" s="3">
        <f>IFERROR(VLOOKUP($A877,'Perfil de Riesgo '!$A$3:$H$2025,7,FALSE),0)</f>
        <v>116484</v>
      </c>
      <c r="H877" s="3">
        <f>IFERROR(VLOOKUP($A877,'Perfil de Riesgo '!$A$3:$H$2025,8,FALSE),0)</f>
        <v>51818</v>
      </c>
    </row>
    <row r="878" spans="1:8" x14ac:dyDescent="0.25">
      <c r="A878" s="5">
        <v>243015</v>
      </c>
      <c r="B878" s="4" t="s">
        <v>968</v>
      </c>
      <c r="C878" s="3">
        <f>IFERROR(VLOOKUP($A878,'Perfil de Riesgo '!$A$3:$H$2025,3,FALSE),0)</f>
        <v>136816</v>
      </c>
      <c r="D878" s="3">
        <f>IFERROR(VLOOKUP($A878,'Perfil de Riesgo '!$A$3:$H$2025,4,FALSE),0)</f>
        <v>12443</v>
      </c>
      <c r="E878" s="3">
        <f>IFERROR(VLOOKUP($A878,'Perfil de Riesgo '!$A$3:$H$2025,5,FALSE),0)</f>
        <v>212181</v>
      </c>
      <c r="F878" s="3">
        <f>IFERROR(VLOOKUP($A878,'Perfil de Riesgo '!$A$3:$H$2025,6,FALSE),0)</f>
        <v>26915</v>
      </c>
      <c r="G878" s="3">
        <f>IFERROR(VLOOKUP($A878,'Perfil de Riesgo '!$A$3:$H$2025,7,FALSE),0)</f>
        <v>88065</v>
      </c>
      <c r="H878" s="3">
        <f>IFERROR(VLOOKUP($A878,'Perfil de Riesgo '!$A$3:$H$2025,8,FALSE),0)</f>
        <v>110953</v>
      </c>
    </row>
    <row r="879" spans="1:8" x14ac:dyDescent="0.25">
      <c r="A879" s="5">
        <v>243020</v>
      </c>
      <c r="B879" s="4" t="s">
        <v>967</v>
      </c>
      <c r="C879" s="3">
        <f>IFERROR(VLOOKUP($A879,'Perfil de Riesgo '!$A$3:$H$2025,3,FALSE),0)</f>
        <v>130391</v>
      </c>
      <c r="D879" s="3">
        <f>IFERROR(VLOOKUP($A879,'Perfil de Riesgo '!$A$3:$H$2025,4,FALSE),0)</f>
        <v>108592</v>
      </c>
      <c r="E879" s="3">
        <f>IFERROR(VLOOKUP($A879,'Perfil de Riesgo '!$A$3:$H$2025,5,FALSE),0)</f>
        <v>166370</v>
      </c>
      <c r="F879" s="3">
        <f>IFERROR(VLOOKUP($A879,'Perfil de Riesgo '!$A$3:$H$2025,6,FALSE),0)</f>
        <v>128012</v>
      </c>
      <c r="G879" s="3">
        <f>IFERROR(VLOOKUP($A879,'Perfil de Riesgo '!$A$3:$H$2025,7,FALSE),0)</f>
        <v>133544</v>
      </c>
      <c r="H879" s="3">
        <f>IFERROR(VLOOKUP($A879,'Perfil de Riesgo '!$A$3:$H$2025,8,FALSE),0)</f>
        <v>53828</v>
      </c>
    </row>
    <row r="880" spans="1:8" x14ac:dyDescent="0.25">
      <c r="A880" s="5">
        <v>243095</v>
      </c>
      <c r="B880" s="4" t="s">
        <v>966</v>
      </c>
      <c r="C880" s="3">
        <f>IFERROR(VLOOKUP($A880,'Perfil de Riesgo '!$A$3:$H$2025,3,FALSE),0)</f>
        <v>231594.8</v>
      </c>
      <c r="D880" s="3">
        <f>IFERROR(VLOOKUP($A880,'Perfil de Riesgo '!$A$3:$H$2025,4,FALSE),0)</f>
        <v>126509.8</v>
      </c>
      <c r="E880" s="3">
        <f>IFERROR(VLOOKUP($A880,'Perfil de Riesgo '!$A$3:$H$2025,5,FALSE),0)</f>
        <v>704739.8</v>
      </c>
      <c r="F880" s="3">
        <f>IFERROR(VLOOKUP($A880,'Perfil de Riesgo '!$A$3:$H$2025,6,FALSE),0)</f>
        <v>280160.8</v>
      </c>
      <c r="G880" s="3">
        <f>IFERROR(VLOOKUP($A880,'Perfil de Riesgo '!$A$3:$H$2025,7,FALSE),0)</f>
        <v>376338.8</v>
      </c>
      <c r="H880" s="3">
        <f>IFERROR(VLOOKUP($A880,'Perfil de Riesgo '!$A$3:$H$2025,8,FALSE),0)</f>
        <v>594543.80000000005</v>
      </c>
    </row>
    <row r="881" spans="1:8" x14ac:dyDescent="0.25">
      <c r="A881" s="5">
        <v>243500</v>
      </c>
      <c r="B881" s="4" t="s">
        <v>965</v>
      </c>
      <c r="C881" s="3">
        <f>IFERROR(VLOOKUP($A881,'Perfil de Riesgo '!$A$3:$H$2025,3,FALSE),0)</f>
        <v>3797932.5</v>
      </c>
      <c r="D881" s="3">
        <f>IFERROR(VLOOKUP($A881,'Perfil de Riesgo '!$A$3:$H$2025,4,FALSE),0)</f>
        <v>7879233.5</v>
      </c>
      <c r="E881" s="3">
        <f>IFERROR(VLOOKUP($A881,'Perfil de Riesgo '!$A$3:$H$2025,5,FALSE),0)</f>
        <v>6665175.5</v>
      </c>
      <c r="F881" s="3">
        <f>IFERROR(VLOOKUP($A881,'Perfil de Riesgo '!$A$3:$H$2025,6,FALSE),0)</f>
        <v>8990457.5</v>
      </c>
      <c r="G881" s="3">
        <f>IFERROR(VLOOKUP($A881,'Perfil de Riesgo '!$A$3:$H$2025,7,FALSE),0)</f>
        <v>9168292.5</v>
      </c>
      <c r="H881" s="3">
        <f>IFERROR(VLOOKUP($A881,'Perfil de Riesgo '!$A$3:$H$2025,8,FALSE),0)</f>
        <v>2263304.5</v>
      </c>
    </row>
    <row r="882" spans="1:8" x14ac:dyDescent="0.25">
      <c r="A882" s="5">
        <v>243505</v>
      </c>
      <c r="B882" s="4" t="s">
        <v>964</v>
      </c>
      <c r="C882" s="3">
        <f>IFERROR(VLOOKUP($A882,'Perfil de Riesgo '!$A$3:$H$2025,3,FALSE),0)</f>
        <v>1070000</v>
      </c>
      <c r="D882" s="3">
        <f>IFERROR(VLOOKUP($A882,'Perfil de Riesgo '!$A$3:$H$2025,4,FALSE),0)</f>
        <v>3126000</v>
      </c>
      <c r="E882" s="3">
        <f>IFERROR(VLOOKUP($A882,'Perfil de Riesgo '!$A$3:$H$2025,5,FALSE),0)</f>
        <v>2217000</v>
      </c>
      <c r="F882" s="3">
        <f>IFERROR(VLOOKUP($A882,'Perfil de Riesgo '!$A$3:$H$2025,6,FALSE),0)</f>
        <v>4851000</v>
      </c>
      <c r="G882" s="3">
        <f>IFERROR(VLOOKUP($A882,'Perfil de Riesgo '!$A$3:$H$2025,7,FALSE),0)</f>
        <v>4920000</v>
      </c>
      <c r="H882" s="3">
        <f>IFERROR(VLOOKUP($A882,'Perfil de Riesgo '!$A$3:$H$2025,8,FALSE),0)</f>
        <v>856000</v>
      </c>
    </row>
    <row r="883" spans="1:8" hidden="1" x14ac:dyDescent="0.25">
      <c r="A883" s="5">
        <v>243510</v>
      </c>
      <c r="B883" s="4" t="s">
        <v>963</v>
      </c>
      <c r="C883" s="3">
        <f>IFERROR(VLOOKUP($A883,'Perfil de Riesgo '!$A$3:$H$2025,3,FALSE),0)</f>
        <v>0</v>
      </c>
      <c r="D883" s="3">
        <f>IFERROR(VLOOKUP($A883,'Perfil de Riesgo '!$A$3:$H$2025,4,FALSE),0)</f>
        <v>0</v>
      </c>
      <c r="E883" s="3">
        <f>IFERROR(VLOOKUP($A883,'Perfil de Riesgo '!$A$3:$H$2025,5,FALSE),0)</f>
        <v>0</v>
      </c>
      <c r="F883" s="3">
        <f>IFERROR(VLOOKUP($A883,'Perfil de Riesgo '!$A$3:$H$2025,6,FALSE),0)</f>
        <v>0</v>
      </c>
      <c r="G883" s="3">
        <f>IFERROR(VLOOKUP($A883,'Perfil de Riesgo '!$A$3:$H$2025,7,FALSE),0)</f>
        <v>0</v>
      </c>
      <c r="H883" s="3">
        <f>IFERROR(VLOOKUP($A883,'Perfil de Riesgo '!$A$3:$H$2025,8,FALSE),0)</f>
        <v>0</v>
      </c>
    </row>
    <row r="884" spans="1:8" x14ac:dyDescent="0.25">
      <c r="A884" s="5">
        <v>243515</v>
      </c>
      <c r="B884" s="4" t="s">
        <v>453</v>
      </c>
      <c r="C884" s="3">
        <f>IFERROR(VLOOKUP($A884,'Perfil de Riesgo '!$A$3:$H$2025,3,FALSE),0)</f>
        <v>136160</v>
      </c>
      <c r="D884" s="3">
        <f>IFERROR(VLOOKUP($A884,'Perfil de Riesgo '!$A$3:$H$2025,4,FALSE),0)</f>
        <v>61763</v>
      </c>
      <c r="E884" s="3">
        <f>IFERROR(VLOOKUP($A884,'Perfil de Riesgo '!$A$3:$H$2025,5,FALSE),0)</f>
        <v>147149</v>
      </c>
      <c r="F884" s="3">
        <f>IFERROR(VLOOKUP($A884,'Perfil de Riesgo '!$A$3:$H$2025,6,FALSE),0)</f>
        <v>781989</v>
      </c>
      <c r="G884" s="3">
        <f>IFERROR(VLOOKUP($A884,'Perfil de Riesgo '!$A$3:$H$2025,7,FALSE),0)</f>
        <v>119644</v>
      </c>
      <c r="H884" s="3">
        <f>IFERROR(VLOOKUP($A884,'Perfil de Riesgo '!$A$3:$H$2025,8,FALSE),0)</f>
        <v>342707</v>
      </c>
    </row>
    <row r="885" spans="1:8" hidden="1" x14ac:dyDescent="0.25">
      <c r="A885" s="5">
        <v>243520</v>
      </c>
      <c r="B885" s="4" t="s">
        <v>483</v>
      </c>
      <c r="C885" s="3">
        <f>IFERROR(VLOOKUP($A885,'Perfil de Riesgo '!$A$3:$H$2025,3,FALSE),0)</f>
        <v>0</v>
      </c>
      <c r="D885" s="3">
        <f>IFERROR(VLOOKUP($A885,'Perfil de Riesgo '!$A$3:$H$2025,4,FALSE),0)</f>
        <v>0</v>
      </c>
      <c r="E885" s="3">
        <f>IFERROR(VLOOKUP($A885,'Perfil de Riesgo '!$A$3:$H$2025,5,FALSE),0)</f>
        <v>0</v>
      </c>
      <c r="F885" s="3">
        <f>IFERROR(VLOOKUP($A885,'Perfil de Riesgo '!$A$3:$H$2025,6,FALSE),0)</f>
        <v>0</v>
      </c>
      <c r="G885" s="3">
        <f>IFERROR(VLOOKUP($A885,'Perfil de Riesgo '!$A$3:$H$2025,7,FALSE),0)</f>
        <v>0</v>
      </c>
      <c r="H885" s="3">
        <f>IFERROR(VLOOKUP($A885,'Perfil de Riesgo '!$A$3:$H$2025,8,FALSE),0)</f>
        <v>0</v>
      </c>
    </row>
    <row r="886" spans="1:8" x14ac:dyDescent="0.25">
      <c r="A886" s="5">
        <v>243525</v>
      </c>
      <c r="B886" s="4" t="s">
        <v>962</v>
      </c>
      <c r="C886" s="3">
        <f>IFERROR(VLOOKUP($A886,'Perfil de Riesgo '!$A$3:$H$2025,3,FALSE),0)</f>
        <v>82102</v>
      </c>
      <c r="D886" s="3">
        <f>IFERROR(VLOOKUP($A886,'Perfil de Riesgo '!$A$3:$H$2025,4,FALSE),0)</f>
        <v>460364</v>
      </c>
      <c r="E886" s="3">
        <f>IFERROR(VLOOKUP($A886,'Perfil de Riesgo '!$A$3:$H$2025,5,FALSE),0)</f>
        <v>101635.5</v>
      </c>
      <c r="F886" s="3">
        <f>IFERROR(VLOOKUP($A886,'Perfil de Riesgo '!$A$3:$H$2025,6,FALSE),0)</f>
        <v>17066.5</v>
      </c>
      <c r="G886" s="3">
        <f>IFERROR(VLOOKUP($A886,'Perfil de Riesgo '!$A$3:$H$2025,7,FALSE),0)</f>
        <v>58496.5</v>
      </c>
      <c r="H886" s="3">
        <f>IFERROR(VLOOKUP($A886,'Perfil de Riesgo '!$A$3:$H$2025,8,FALSE),0)</f>
        <v>211836.5</v>
      </c>
    </row>
    <row r="887" spans="1:8" hidden="1" x14ac:dyDescent="0.25">
      <c r="A887" s="5">
        <v>243530</v>
      </c>
      <c r="B887" s="4" t="s">
        <v>451</v>
      </c>
      <c r="C887" s="3">
        <f>IFERROR(VLOOKUP($A887,'Perfil de Riesgo '!$A$3:$H$2025,3,FALSE),0)</f>
        <v>0</v>
      </c>
      <c r="D887" s="3">
        <f>IFERROR(VLOOKUP($A887,'Perfil de Riesgo '!$A$3:$H$2025,4,FALSE),0)</f>
        <v>0</v>
      </c>
      <c r="E887" s="3">
        <f>IFERROR(VLOOKUP($A887,'Perfil de Riesgo '!$A$3:$H$2025,5,FALSE),0)</f>
        <v>0</v>
      </c>
      <c r="F887" s="3">
        <f>IFERROR(VLOOKUP($A887,'Perfil de Riesgo '!$A$3:$H$2025,6,FALSE),0)</f>
        <v>0</v>
      </c>
      <c r="G887" s="3">
        <f>IFERROR(VLOOKUP($A887,'Perfil de Riesgo '!$A$3:$H$2025,7,FALSE),0)</f>
        <v>0</v>
      </c>
      <c r="H887" s="3">
        <f>IFERROR(VLOOKUP($A887,'Perfil de Riesgo '!$A$3:$H$2025,8,FALSE),0)</f>
        <v>0</v>
      </c>
    </row>
    <row r="888" spans="1:8" x14ac:dyDescent="0.25">
      <c r="A888" s="5">
        <v>243535</v>
      </c>
      <c r="B888" s="4" t="s">
        <v>961</v>
      </c>
      <c r="C888" s="3">
        <f>IFERROR(VLOOKUP($A888,'Perfil de Riesgo '!$A$3:$H$2025,3,FALSE),0)</f>
        <v>2278666</v>
      </c>
      <c r="D888" s="3">
        <f>IFERROR(VLOOKUP($A888,'Perfil de Riesgo '!$A$3:$H$2025,4,FALSE),0)</f>
        <v>2112639</v>
      </c>
      <c r="E888" s="3">
        <f>IFERROR(VLOOKUP($A888,'Perfil de Riesgo '!$A$3:$H$2025,5,FALSE),0)</f>
        <v>2821750</v>
      </c>
      <c r="F888" s="3">
        <f>IFERROR(VLOOKUP($A888,'Perfil de Riesgo '!$A$3:$H$2025,6,FALSE),0)</f>
        <v>2242535</v>
      </c>
      <c r="G888" s="3">
        <f>IFERROR(VLOOKUP($A888,'Perfil de Riesgo '!$A$3:$H$2025,7,FALSE),0)</f>
        <v>1887136</v>
      </c>
      <c r="H888" s="3">
        <f>IFERROR(VLOOKUP($A888,'Perfil de Riesgo '!$A$3:$H$2025,8,FALSE),0)</f>
        <v>399757</v>
      </c>
    </row>
    <row r="889" spans="1:8" hidden="1" x14ac:dyDescent="0.25">
      <c r="A889" s="5">
        <v>243540</v>
      </c>
      <c r="B889" s="4" t="s">
        <v>960</v>
      </c>
      <c r="C889" s="3">
        <f>IFERROR(VLOOKUP($A889,'Perfil de Riesgo '!$A$3:$H$2025,3,FALSE),0)</f>
        <v>0</v>
      </c>
      <c r="D889" s="3">
        <f>IFERROR(VLOOKUP($A889,'Perfil de Riesgo '!$A$3:$H$2025,4,FALSE),0)</f>
        <v>1301706.5</v>
      </c>
      <c r="E889" s="3">
        <f>IFERROR(VLOOKUP($A889,'Perfil de Riesgo '!$A$3:$H$2025,5,FALSE),0)</f>
        <v>0</v>
      </c>
      <c r="F889" s="3">
        <f>IFERROR(VLOOKUP($A889,'Perfil de Riesgo '!$A$3:$H$2025,6,FALSE),0)</f>
        <v>0</v>
      </c>
      <c r="G889" s="3">
        <f>IFERROR(VLOOKUP($A889,'Perfil de Riesgo '!$A$3:$H$2025,7,FALSE),0)</f>
        <v>925264</v>
      </c>
      <c r="H889" s="3">
        <f>IFERROR(VLOOKUP($A889,'Perfil de Riesgo '!$A$3:$H$2025,8,FALSE),0)</f>
        <v>0</v>
      </c>
    </row>
    <row r="890" spans="1:8" x14ac:dyDescent="0.25">
      <c r="A890" s="5">
        <v>243545</v>
      </c>
      <c r="B890" s="4" t="s">
        <v>959</v>
      </c>
      <c r="C890" s="3">
        <f>IFERROR(VLOOKUP($A890,'Perfil de Riesgo '!$A$3:$H$2025,3,FALSE),0)</f>
        <v>0</v>
      </c>
      <c r="D890" s="3">
        <f>IFERROR(VLOOKUP($A890,'Perfil de Riesgo '!$A$3:$H$2025,4,FALSE),0)</f>
        <v>0</v>
      </c>
      <c r="E890" s="3">
        <f>IFERROR(VLOOKUP($A890,'Perfil de Riesgo '!$A$3:$H$2025,5,FALSE),0)</f>
        <v>400</v>
      </c>
      <c r="F890" s="3">
        <f>IFERROR(VLOOKUP($A890,'Perfil de Riesgo '!$A$3:$H$2025,6,FALSE),0)</f>
        <v>400</v>
      </c>
      <c r="G890" s="3">
        <f>IFERROR(VLOOKUP($A890,'Perfil de Riesgo '!$A$3:$H$2025,7,FALSE),0)</f>
        <v>400</v>
      </c>
      <c r="H890" s="3">
        <f>IFERROR(VLOOKUP($A890,'Perfil de Riesgo '!$A$3:$H$2025,8,FALSE),0)</f>
        <v>400</v>
      </c>
    </row>
    <row r="891" spans="1:8" hidden="1" x14ac:dyDescent="0.25">
      <c r="A891" s="5">
        <v>243550</v>
      </c>
      <c r="B891" s="4" t="s">
        <v>958</v>
      </c>
      <c r="C891" s="3">
        <f>IFERROR(VLOOKUP($A891,'Perfil de Riesgo '!$A$3:$H$2025,3,FALSE),0)</f>
        <v>0</v>
      </c>
      <c r="D891" s="3">
        <f>IFERROR(VLOOKUP($A891,'Perfil de Riesgo '!$A$3:$H$2025,4,FALSE),0)</f>
        <v>0</v>
      </c>
      <c r="E891" s="3">
        <f>IFERROR(VLOOKUP($A891,'Perfil de Riesgo '!$A$3:$H$2025,5,FALSE),0)</f>
        <v>0</v>
      </c>
      <c r="F891" s="3">
        <f>IFERROR(VLOOKUP($A891,'Perfil de Riesgo '!$A$3:$H$2025,6,FALSE),0)</f>
        <v>0</v>
      </c>
      <c r="G891" s="3">
        <f>IFERROR(VLOOKUP($A891,'Perfil de Riesgo '!$A$3:$H$2025,7,FALSE),0)</f>
        <v>0</v>
      </c>
      <c r="H891" s="3">
        <f>IFERROR(VLOOKUP($A891,'Perfil de Riesgo '!$A$3:$H$2025,8,FALSE),0)</f>
        <v>0</v>
      </c>
    </row>
    <row r="892" spans="1:8" hidden="1" x14ac:dyDescent="0.25">
      <c r="A892" s="5">
        <v>243555</v>
      </c>
      <c r="B892" s="4" t="s">
        <v>957</v>
      </c>
      <c r="C892" s="3">
        <f>IFERROR(VLOOKUP($A892,'Perfil de Riesgo '!$A$3:$H$2025,3,FALSE),0)</f>
        <v>0</v>
      </c>
      <c r="D892" s="3">
        <f>IFERROR(VLOOKUP($A892,'Perfil de Riesgo '!$A$3:$H$2025,4,FALSE),0)</f>
        <v>0</v>
      </c>
      <c r="E892" s="3">
        <f>IFERROR(VLOOKUP($A892,'Perfil de Riesgo '!$A$3:$H$2025,5,FALSE),0)</f>
        <v>0</v>
      </c>
      <c r="F892" s="3">
        <f>IFERROR(VLOOKUP($A892,'Perfil de Riesgo '!$A$3:$H$2025,6,FALSE),0)</f>
        <v>0</v>
      </c>
      <c r="G892" s="3">
        <f>IFERROR(VLOOKUP($A892,'Perfil de Riesgo '!$A$3:$H$2025,7,FALSE),0)</f>
        <v>0</v>
      </c>
      <c r="H892" s="3">
        <f>IFERROR(VLOOKUP($A892,'Perfil de Riesgo '!$A$3:$H$2025,8,FALSE),0)</f>
        <v>0</v>
      </c>
    </row>
    <row r="893" spans="1:8" hidden="1" x14ac:dyDescent="0.25">
      <c r="A893" s="5">
        <v>243560</v>
      </c>
      <c r="B893" s="4" t="s">
        <v>956</v>
      </c>
      <c r="C893" s="3">
        <f>IFERROR(VLOOKUP($A893,'Perfil de Riesgo '!$A$3:$H$2025,3,FALSE),0)</f>
        <v>68004.5</v>
      </c>
      <c r="D893" s="3">
        <f>IFERROR(VLOOKUP($A893,'Perfil de Riesgo '!$A$3:$H$2025,4,FALSE),0)</f>
        <v>0</v>
      </c>
      <c r="E893" s="3">
        <f>IFERROR(VLOOKUP($A893,'Perfil de Riesgo '!$A$3:$H$2025,5,FALSE),0)</f>
        <v>0</v>
      </c>
      <c r="F893" s="3">
        <f>IFERROR(VLOOKUP($A893,'Perfil de Riesgo '!$A$3:$H$2025,6,FALSE),0)</f>
        <v>0</v>
      </c>
      <c r="G893" s="3">
        <f>IFERROR(VLOOKUP($A893,'Perfil de Riesgo '!$A$3:$H$2025,7,FALSE),0)</f>
        <v>0</v>
      </c>
      <c r="H893" s="3">
        <f>IFERROR(VLOOKUP($A893,'Perfil de Riesgo '!$A$3:$H$2025,8,FALSE),0)</f>
        <v>0</v>
      </c>
    </row>
    <row r="894" spans="1:8" hidden="1" x14ac:dyDescent="0.25">
      <c r="A894" s="5">
        <v>243565</v>
      </c>
      <c r="B894" s="4" t="s">
        <v>955</v>
      </c>
      <c r="C894" s="3">
        <f>IFERROR(VLOOKUP($A894,'Perfil de Riesgo '!$A$3:$H$2025,3,FALSE),0)</f>
        <v>0</v>
      </c>
      <c r="D894" s="3">
        <f>IFERROR(VLOOKUP($A894,'Perfil de Riesgo '!$A$3:$H$2025,4,FALSE),0)</f>
        <v>0</v>
      </c>
      <c r="E894" s="3">
        <f>IFERROR(VLOOKUP($A894,'Perfil de Riesgo '!$A$3:$H$2025,5,FALSE),0)</f>
        <v>0</v>
      </c>
      <c r="F894" s="3">
        <f>IFERROR(VLOOKUP($A894,'Perfil de Riesgo '!$A$3:$H$2025,6,FALSE),0)</f>
        <v>0</v>
      </c>
      <c r="G894" s="3">
        <f>IFERROR(VLOOKUP($A894,'Perfil de Riesgo '!$A$3:$H$2025,7,FALSE),0)</f>
        <v>0</v>
      </c>
      <c r="H894" s="3">
        <f>IFERROR(VLOOKUP($A894,'Perfil de Riesgo '!$A$3:$H$2025,8,FALSE),0)</f>
        <v>0</v>
      </c>
    </row>
    <row r="895" spans="1:8" hidden="1" x14ac:dyDescent="0.25">
      <c r="A895" s="5">
        <v>243570</v>
      </c>
      <c r="B895" s="4" t="s">
        <v>954</v>
      </c>
      <c r="C895" s="3">
        <f>IFERROR(VLOOKUP($A895,'Perfil de Riesgo '!$A$3:$H$2025,3,FALSE),0)</f>
        <v>0</v>
      </c>
      <c r="D895" s="3">
        <f>IFERROR(VLOOKUP($A895,'Perfil de Riesgo '!$A$3:$H$2025,4,FALSE),0)</f>
        <v>0</v>
      </c>
      <c r="E895" s="3">
        <f>IFERROR(VLOOKUP($A895,'Perfil de Riesgo '!$A$3:$H$2025,5,FALSE),0)</f>
        <v>0</v>
      </c>
      <c r="F895" s="3">
        <f>IFERROR(VLOOKUP($A895,'Perfil de Riesgo '!$A$3:$H$2025,6,FALSE),0)</f>
        <v>0</v>
      </c>
      <c r="G895" s="3">
        <f>IFERROR(VLOOKUP($A895,'Perfil de Riesgo '!$A$3:$H$2025,7,FALSE),0)</f>
        <v>0</v>
      </c>
      <c r="H895" s="3">
        <f>IFERROR(VLOOKUP($A895,'Perfil de Riesgo '!$A$3:$H$2025,8,FALSE),0)</f>
        <v>0</v>
      </c>
    </row>
    <row r="896" spans="1:8" x14ac:dyDescent="0.25">
      <c r="A896" s="5">
        <v>243575</v>
      </c>
      <c r="B896" s="4" t="s">
        <v>953</v>
      </c>
      <c r="C896" s="3">
        <f>IFERROR(VLOOKUP($A896,'Perfil de Riesgo '!$A$3:$H$2025,3,FALSE),0)</f>
        <v>160067</v>
      </c>
      <c r="D896" s="3">
        <f>IFERROR(VLOOKUP($A896,'Perfil de Riesgo '!$A$3:$H$2025,4,FALSE),0)</f>
        <v>813453</v>
      </c>
      <c r="E896" s="3">
        <f>IFERROR(VLOOKUP($A896,'Perfil de Riesgo '!$A$3:$H$2025,5,FALSE),0)</f>
        <v>1375575</v>
      </c>
      <c r="F896" s="3">
        <f>IFERROR(VLOOKUP($A896,'Perfil de Riesgo '!$A$3:$H$2025,6,FALSE),0)</f>
        <v>1096146</v>
      </c>
      <c r="G896" s="3">
        <f>IFERROR(VLOOKUP($A896,'Perfil de Riesgo '!$A$3:$H$2025,7,FALSE),0)</f>
        <v>1256601</v>
      </c>
      <c r="H896" s="3">
        <f>IFERROR(VLOOKUP($A896,'Perfil de Riesgo '!$A$3:$H$2025,8,FALSE),0)</f>
        <v>451327</v>
      </c>
    </row>
    <row r="897" spans="1:8" hidden="1" x14ac:dyDescent="0.25">
      <c r="A897" s="5">
        <v>243580</v>
      </c>
      <c r="B897" s="4" t="s">
        <v>952</v>
      </c>
      <c r="C897" s="3">
        <f>IFERROR(VLOOKUP($A897,'Perfil de Riesgo '!$A$3:$H$2025,3,FALSE),0)</f>
        <v>0</v>
      </c>
      <c r="D897" s="3">
        <f>IFERROR(VLOOKUP($A897,'Perfil de Riesgo '!$A$3:$H$2025,4,FALSE),0)</f>
        <v>0</v>
      </c>
      <c r="E897" s="3">
        <f>IFERROR(VLOOKUP($A897,'Perfil de Riesgo '!$A$3:$H$2025,5,FALSE),0)</f>
        <v>0</v>
      </c>
      <c r="F897" s="3">
        <f>IFERROR(VLOOKUP($A897,'Perfil de Riesgo '!$A$3:$H$2025,6,FALSE),0)</f>
        <v>0</v>
      </c>
      <c r="G897" s="3">
        <f>IFERROR(VLOOKUP($A897,'Perfil de Riesgo '!$A$3:$H$2025,7,FALSE),0)</f>
        <v>0</v>
      </c>
      <c r="H897" s="3">
        <f>IFERROR(VLOOKUP($A897,'Perfil de Riesgo '!$A$3:$H$2025,8,FALSE),0)</f>
        <v>0</v>
      </c>
    </row>
    <row r="898" spans="1:8" x14ac:dyDescent="0.25">
      <c r="A898" s="5">
        <v>243585</v>
      </c>
      <c r="B898" s="4" t="s">
        <v>925</v>
      </c>
      <c r="C898" s="3">
        <f>IFERROR(VLOOKUP($A898,'Perfil de Riesgo '!$A$3:$H$2025,3,FALSE),0)</f>
        <v>2933</v>
      </c>
      <c r="D898" s="3">
        <f>IFERROR(VLOOKUP($A898,'Perfil de Riesgo '!$A$3:$H$2025,4,FALSE),0)</f>
        <v>3308</v>
      </c>
      <c r="E898" s="3">
        <f>IFERROR(VLOOKUP($A898,'Perfil de Riesgo '!$A$3:$H$2025,5,FALSE),0)</f>
        <v>1666</v>
      </c>
      <c r="F898" s="3">
        <f>IFERROR(VLOOKUP($A898,'Perfil de Riesgo '!$A$3:$H$2025,6,FALSE),0)</f>
        <v>1321</v>
      </c>
      <c r="G898" s="3">
        <f>IFERROR(VLOOKUP($A898,'Perfil de Riesgo '!$A$3:$H$2025,7,FALSE),0)</f>
        <v>751</v>
      </c>
      <c r="H898" s="3">
        <f>IFERROR(VLOOKUP($A898,'Perfil de Riesgo '!$A$3:$H$2025,8,FALSE),0)</f>
        <v>1277</v>
      </c>
    </row>
    <row r="899" spans="1:8" x14ac:dyDescent="0.25">
      <c r="A899" s="5">
        <v>244000</v>
      </c>
      <c r="B899" s="4" t="s">
        <v>951</v>
      </c>
      <c r="C899" s="3">
        <f>IFERROR(VLOOKUP($A899,'Perfil de Riesgo '!$A$3:$H$2025,3,FALSE),0)</f>
        <v>10521484</v>
      </c>
      <c r="D899" s="3">
        <f>IFERROR(VLOOKUP($A899,'Perfil de Riesgo '!$A$3:$H$2025,4,FALSE),0)</f>
        <v>11613413</v>
      </c>
      <c r="E899" s="3">
        <f>IFERROR(VLOOKUP($A899,'Perfil de Riesgo '!$A$3:$H$2025,5,FALSE),0)</f>
        <v>13242055</v>
      </c>
      <c r="F899" s="3">
        <f>IFERROR(VLOOKUP($A899,'Perfil de Riesgo '!$A$3:$H$2025,6,FALSE),0)</f>
        <v>6878645</v>
      </c>
      <c r="G899" s="3">
        <f>IFERROR(VLOOKUP($A899,'Perfil de Riesgo '!$A$3:$H$2025,7,FALSE),0)</f>
        <v>7310645</v>
      </c>
      <c r="H899" s="3">
        <f>IFERROR(VLOOKUP($A899,'Perfil de Riesgo '!$A$3:$H$2025,8,FALSE),0)</f>
        <v>6581948</v>
      </c>
    </row>
    <row r="900" spans="1:8" hidden="1" x14ac:dyDescent="0.25">
      <c r="A900" s="5">
        <v>244005</v>
      </c>
      <c r="B900" s="4" t="s">
        <v>950</v>
      </c>
      <c r="C900" s="3">
        <f>IFERROR(VLOOKUP($A900,'Perfil de Riesgo '!$A$3:$H$2025,3,FALSE),0)</f>
        <v>0</v>
      </c>
      <c r="D900" s="3">
        <f>IFERROR(VLOOKUP($A900,'Perfil de Riesgo '!$A$3:$H$2025,4,FALSE),0)</f>
        <v>0</v>
      </c>
      <c r="E900" s="3">
        <f>IFERROR(VLOOKUP($A900,'Perfil de Riesgo '!$A$3:$H$2025,5,FALSE),0)</f>
        <v>0</v>
      </c>
      <c r="F900" s="3">
        <f>IFERROR(VLOOKUP($A900,'Perfil de Riesgo '!$A$3:$H$2025,6,FALSE),0)</f>
        <v>0</v>
      </c>
      <c r="G900" s="3">
        <f>IFERROR(VLOOKUP($A900,'Perfil de Riesgo '!$A$3:$H$2025,7,FALSE),0)</f>
        <v>0</v>
      </c>
      <c r="H900" s="3">
        <f>IFERROR(VLOOKUP($A900,'Perfil de Riesgo '!$A$3:$H$2025,8,FALSE),0)</f>
        <v>0</v>
      </c>
    </row>
    <row r="901" spans="1:8" x14ac:dyDescent="0.25">
      <c r="A901" s="5">
        <v>244010</v>
      </c>
      <c r="B901" s="4" t="s">
        <v>949</v>
      </c>
      <c r="C901" s="3">
        <f>IFERROR(VLOOKUP($A901,'Perfil de Riesgo '!$A$3:$H$2025,3,FALSE),0)</f>
        <v>74484</v>
      </c>
      <c r="D901" s="3">
        <f>IFERROR(VLOOKUP($A901,'Perfil de Riesgo '!$A$3:$H$2025,4,FALSE),0)</f>
        <v>413</v>
      </c>
      <c r="E901" s="3">
        <f>IFERROR(VLOOKUP($A901,'Perfil de Riesgo '!$A$3:$H$2025,5,FALSE),0)</f>
        <v>0</v>
      </c>
      <c r="F901" s="3">
        <f>IFERROR(VLOOKUP($A901,'Perfil de Riesgo '!$A$3:$H$2025,6,FALSE),0)</f>
        <v>11645</v>
      </c>
      <c r="G901" s="3">
        <f>IFERROR(VLOOKUP($A901,'Perfil de Riesgo '!$A$3:$H$2025,7,FALSE),0)</f>
        <v>1645</v>
      </c>
      <c r="H901" s="3">
        <f>IFERROR(VLOOKUP($A901,'Perfil de Riesgo '!$A$3:$H$2025,8,FALSE),0)</f>
        <v>1645</v>
      </c>
    </row>
    <row r="902" spans="1:8" x14ac:dyDescent="0.25">
      <c r="A902" s="5">
        <v>244015</v>
      </c>
      <c r="B902" s="4" t="s">
        <v>948</v>
      </c>
      <c r="C902" s="3">
        <f>IFERROR(VLOOKUP($A902,'Perfil de Riesgo '!$A$3:$H$2025,3,FALSE),0)</f>
        <v>10447000</v>
      </c>
      <c r="D902" s="3">
        <f>IFERROR(VLOOKUP($A902,'Perfil de Riesgo '!$A$3:$H$2025,4,FALSE),0)</f>
        <v>11613000</v>
      </c>
      <c r="E902" s="3">
        <f>IFERROR(VLOOKUP($A902,'Perfil de Riesgo '!$A$3:$H$2025,5,FALSE),0)</f>
        <v>13242055</v>
      </c>
      <c r="F902" s="3">
        <f>IFERROR(VLOOKUP($A902,'Perfil de Riesgo '!$A$3:$H$2025,6,FALSE),0)</f>
        <v>6867000</v>
      </c>
      <c r="G902" s="3">
        <f>IFERROR(VLOOKUP($A902,'Perfil de Riesgo '!$A$3:$H$2025,7,FALSE),0)</f>
        <v>7309000</v>
      </c>
      <c r="H902" s="3">
        <f>IFERROR(VLOOKUP($A902,'Perfil de Riesgo '!$A$3:$H$2025,8,FALSE),0)</f>
        <v>6580303</v>
      </c>
    </row>
    <row r="903" spans="1:8" hidden="1" x14ac:dyDescent="0.25">
      <c r="A903" s="5">
        <v>244020</v>
      </c>
      <c r="B903" s="4" t="s">
        <v>947</v>
      </c>
      <c r="C903" s="3">
        <f>IFERROR(VLOOKUP($A903,'Perfil de Riesgo '!$A$3:$H$2025,3,FALSE),0)</f>
        <v>0</v>
      </c>
      <c r="D903" s="3">
        <f>IFERROR(VLOOKUP($A903,'Perfil de Riesgo '!$A$3:$H$2025,4,FALSE),0)</f>
        <v>0</v>
      </c>
      <c r="E903" s="3">
        <f>IFERROR(VLOOKUP($A903,'Perfil de Riesgo '!$A$3:$H$2025,5,FALSE),0)</f>
        <v>0</v>
      </c>
      <c r="F903" s="3">
        <f>IFERROR(VLOOKUP($A903,'Perfil de Riesgo '!$A$3:$H$2025,6,FALSE),0)</f>
        <v>0</v>
      </c>
      <c r="G903" s="3">
        <f>IFERROR(VLOOKUP($A903,'Perfil de Riesgo '!$A$3:$H$2025,7,FALSE),0)</f>
        <v>0</v>
      </c>
      <c r="H903" s="3">
        <f>IFERROR(VLOOKUP($A903,'Perfil de Riesgo '!$A$3:$H$2025,8,FALSE),0)</f>
        <v>0</v>
      </c>
    </row>
    <row r="904" spans="1:8" hidden="1" x14ac:dyDescent="0.25">
      <c r="A904" s="5">
        <v>244025</v>
      </c>
      <c r="B904" s="4" t="s">
        <v>946</v>
      </c>
      <c r="C904" s="3">
        <f>IFERROR(VLOOKUP($A904,'Perfil de Riesgo '!$A$3:$H$2025,3,FALSE),0)</f>
        <v>0</v>
      </c>
      <c r="D904" s="3">
        <f>IFERROR(VLOOKUP($A904,'Perfil de Riesgo '!$A$3:$H$2025,4,FALSE),0)</f>
        <v>0</v>
      </c>
      <c r="E904" s="3">
        <f>IFERROR(VLOOKUP($A904,'Perfil de Riesgo '!$A$3:$H$2025,5,FALSE),0)</f>
        <v>0</v>
      </c>
      <c r="F904" s="3">
        <f>IFERROR(VLOOKUP($A904,'Perfil de Riesgo '!$A$3:$H$2025,6,FALSE),0)</f>
        <v>0</v>
      </c>
      <c r="G904" s="3">
        <f>IFERROR(VLOOKUP($A904,'Perfil de Riesgo '!$A$3:$H$2025,7,FALSE),0)</f>
        <v>0</v>
      </c>
      <c r="H904" s="3">
        <f>IFERROR(VLOOKUP($A904,'Perfil de Riesgo '!$A$3:$H$2025,8,FALSE),0)</f>
        <v>0</v>
      </c>
    </row>
    <row r="905" spans="1:8" hidden="1" x14ac:dyDescent="0.25">
      <c r="A905" s="5">
        <v>244030</v>
      </c>
      <c r="B905" s="4" t="s">
        <v>945</v>
      </c>
      <c r="C905" s="3">
        <f>IFERROR(VLOOKUP($A905,'Perfil de Riesgo '!$A$3:$H$2025,3,FALSE),0)</f>
        <v>0</v>
      </c>
      <c r="D905" s="3">
        <f>IFERROR(VLOOKUP($A905,'Perfil de Riesgo '!$A$3:$H$2025,4,FALSE),0)</f>
        <v>0</v>
      </c>
      <c r="E905" s="3">
        <f>IFERROR(VLOOKUP($A905,'Perfil de Riesgo '!$A$3:$H$2025,5,FALSE),0)</f>
        <v>0</v>
      </c>
      <c r="F905" s="3">
        <f>IFERROR(VLOOKUP($A905,'Perfil de Riesgo '!$A$3:$H$2025,6,FALSE),0)</f>
        <v>0</v>
      </c>
      <c r="G905" s="3">
        <f>IFERROR(VLOOKUP($A905,'Perfil de Riesgo '!$A$3:$H$2025,7,FALSE),0)</f>
        <v>0</v>
      </c>
      <c r="H905" s="3">
        <f>IFERROR(VLOOKUP($A905,'Perfil de Riesgo '!$A$3:$H$2025,8,FALSE),0)</f>
        <v>0</v>
      </c>
    </row>
    <row r="906" spans="1:8" hidden="1" x14ac:dyDescent="0.25">
      <c r="A906" s="5">
        <v>244035</v>
      </c>
      <c r="B906" s="4" t="s">
        <v>944</v>
      </c>
      <c r="C906" s="3">
        <f>IFERROR(VLOOKUP($A906,'Perfil de Riesgo '!$A$3:$H$2025,3,FALSE),0)</f>
        <v>0</v>
      </c>
      <c r="D906" s="3">
        <f>IFERROR(VLOOKUP($A906,'Perfil de Riesgo '!$A$3:$H$2025,4,FALSE),0)</f>
        <v>0</v>
      </c>
      <c r="E906" s="3">
        <f>IFERROR(VLOOKUP($A906,'Perfil de Riesgo '!$A$3:$H$2025,5,FALSE),0)</f>
        <v>0</v>
      </c>
      <c r="F906" s="3">
        <f>IFERROR(VLOOKUP($A906,'Perfil de Riesgo '!$A$3:$H$2025,6,FALSE),0)</f>
        <v>0</v>
      </c>
      <c r="G906" s="3">
        <f>IFERROR(VLOOKUP($A906,'Perfil de Riesgo '!$A$3:$H$2025,7,FALSE),0)</f>
        <v>0</v>
      </c>
      <c r="H906" s="3">
        <f>IFERROR(VLOOKUP($A906,'Perfil de Riesgo '!$A$3:$H$2025,8,FALSE),0)</f>
        <v>0</v>
      </c>
    </row>
    <row r="907" spans="1:8" hidden="1" x14ac:dyDescent="0.25">
      <c r="A907" s="5">
        <v>244040</v>
      </c>
      <c r="B907" s="4" t="s">
        <v>943</v>
      </c>
      <c r="C907" s="3">
        <f>IFERROR(VLOOKUP($A907,'Perfil de Riesgo '!$A$3:$H$2025,3,FALSE),0)</f>
        <v>0</v>
      </c>
      <c r="D907" s="3">
        <f>IFERROR(VLOOKUP($A907,'Perfil de Riesgo '!$A$3:$H$2025,4,FALSE),0)</f>
        <v>0</v>
      </c>
      <c r="E907" s="3">
        <f>IFERROR(VLOOKUP($A907,'Perfil de Riesgo '!$A$3:$H$2025,5,FALSE),0)</f>
        <v>0</v>
      </c>
      <c r="F907" s="3">
        <f>IFERROR(VLOOKUP($A907,'Perfil de Riesgo '!$A$3:$H$2025,6,FALSE),0)</f>
        <v>0</v>
      </c>
      <c r="G907" s="3">
        <f>IFERROR(VLOOKUP($A907,'Perfil de Riesgo '!$A$3:$H$2025,7,FALSE),0)</f>
        <v>0</v>
      </c>
      <c r="H907" s="3">
        <f>IFERROR(VLOOKUP($A907,'Perfil de Riesgo '!$A$3:$H$2025,8,FALSE),0)</f>
        <v>0</v>
      </c>
    </row>
    <row r="908" spans="1:8" hidden="1" x14ac:dyDescent="0.25">
      <c r="A908" s="5">
        <v>244045</v>
      </c>
      <c r="B908" s="4" t="s">
        <v>942</v>
      </c>
      <c r="C908" s="3">
        <f>IFERROR(VLOOKUP($A908,'Perfil de Riesgo '!$A$3:$H$2025,3,FALSE),0)</f>
        <v>0</v>
      </c>
      <c r="D908" s="3">
        <f>IFERROR(VLOOKUP($A908,'Perfil de Riesgo '!$A$3:$H$2025,4,FALSE),0)</f>
        <v>0</v>
      </c>
      <c r="E908" s="3">
        <f>IFERROR(VLOOKUP($A908,'Perfil de Riesgo '!$A$3:$H$2025,5,FALSE),0)</f>
        <v>0</v>
      </c>
      <c r="F908" s="3">
        <f>IFERROR(VLOOKUP($A908,'Perfil de Riesgo '!$A$3:$H$2025,6,FALSE),0)</f>
        <v>0</v>
      </c>
      <c r="G908" s="3">
        <f>IFERROR(VLOOKUP($A908,'Perfil de Riesgo '!$A$3:$H$2025,7,FALSE),0)</f>
        <v>0</v>
      </c>
      <c r="H908" s="3">
        <f>IFERROR(VLOOKUP($A908,'Perfil de Riesgo '!$A$3:$H$2025,8,FALSE),0)</f>
        <v>0</v>
      </c>
    </row>
    <row r="909" spans="1:8" hidden="1" x14ac:dyDescent="0.25">
      <c r="A909" s="5">
        <v>244050</v>
      </c>
      <c r="B909" s="4" t="s">
        <v>941</v>
      </c>
      <c r="C909" s="3">
        <f>IFERROR(VLOOKUP($A909,'Perfil de Riesgo '!$A$3:$H$2025,3,FALSE),0)</f>
        <v>0</v>
      </c>
      <c r="D909" s="3">
        <f>IFERROR(VLOOKUP($A909,'Perfil de Riesgo '!$A$3:$H$2025,4,FALSE),0)</f>
        <v>0</v>
      </c>
      <c r="E909" s="3">
        <f>IFERROR(VLOOKUP($A909,'Perfil de Riesgo '!$A$3:$H$2025,5,FALSE),0)</f>
        <v>0</v>
      </c>
      <c r="F909" s="3">
        <f>IFERROR(VLOOKUP($A909,'Perfil de Riesgo '!$A$3:$H$2025,6,FALSE),0)</f>
        <v>0</v>
      </c>
      <c r="G909" s="3">
        <f>IFERROR(VLOOKUP($A909,'Perfil de Riesgo '!$A$3:$H$2025,7,FALSE),0)</f>
        <v>0</v>
      </c>
      <c r="H909" s="3">
        <f>IFERROR(VLOOKUP($A909,'Perfil de Riesgo '!$A$3:$H$2025,8,FALSE),0)</f>
        <v>0</v>
      </c>
    </row>
    <row r="910" spans="1:8" hidden="1" x14ac:dyDescent="0.25">
      <c r="A910" s="5">
        <v>244055</v>
      </c>
      <c r="B910" s="4" t="s">
        <v>940</v>
      </c>
      <c r="C910" s="3">
        <f>IFERROR(VLOOKUP($A910,'Perfil de Riesgo '!$A$3:$H$2025,3,FALSE),0)</f>
        <v>0</v>
      </c>
      <c r="D910" s="3">
        <f>IFERROR(VLOOKUP($A910,'Perfil de Riesgo '!$A$3:$H$2025,4,FALSE),0)</f>
        <v>0</v>
      </c>
      <c r="E910" s="3">
        <f>IFERROR(VLOOKUP($A910,'Perfil de Riesgo '!$A$3:$H$2025,5,FALSE),0)</f>
        <v>0</v>
      </c>
      <c r="F910" s="3">
        <f>IFERROR(VLOOKUP($A910,'Perfil de Riesgo '!$A$3:$H$2025,6,FALSE),0)</f>
        <v>0</v>
      </c>
      <c r="G910" s="3">
        <f>IFERROR(VLOOKUP($A910,'Perfil de Riesgo '!$A$3:$H$2025,7,FALSE),0)</f>
        <v>0</v>
      </c>
      <c r="H910" s="3">
        <f>IFERROR(VLOOKUP($A910,'Perfil de Riesgo '!$A$3:$H$2025,8,FALSE),0)</f>
        <v>0</v>
      </c>
    </row>
    <row r="911" spans="1:8" hidden="1" x14ac:dyDescent="0.25">
      <c r="A911" s="5">
        <v>244095</v>
      </c>
      <c r="B911" s="4" t="s">
        <v>213</v>
      </c>
      <c r="C911" s="3">
        <f>IFERROR(VLOOKUP($A911,'Perfil de Riesgo '!$A$3:$H$2025,3,FALSE),0)</f>
        <v>0</v>
      </c>
      <c r="D911" s="3">
        <f>IFERROR(VLOOKUP($A911,'Perfil de Riesgo '!$A$3:$H$2025,4,FALSE),0)</f>
        <v>0</v>
      </c>
      <c r="E911" s="3">
        <f>IFERROR(VLOOKUP($A911,'Perfil de Riesgo '!$A$3:$H$2025,5,FALSE),0)</f>
        <v>0</v>
      </c>
      <c r="F911" s="3">
        <f>IFERROR(VLOOKUP($A911,'Perfil de Riesgo '!$A$3:$H$2025,6,FALSE),0)</f>
        <v>0</v>
      </c>
      <c r="G911" s="3">
        <f>IFERROR(VLOOKUP($A911,'Perfil de Riesgo '!$A$3:$H$2025,7,FALSE),0)</f>
        <v>0</v>
      </c>
      <c r="H911" s="3">
        <f>IFERROR(VLOOKUP($A911,'Perfil de Riesgo '!$A$3:$H$2025,8,FALSE),0)</f>
        <v>0</v>
      </c>
    </row>
    <row r="912" spans="1:8" x14ac:dyDescent="0.25">
      <c r="A912" s="5">
        <v>244500</v>
      </c>
      <c r="B912" s="4" t="s">
        <v>939</v>
      </c>
      <c r="C912" s="3">
        <f>IFERROR(VLOOKUP($A912,'Perfil de Riesgo '!$A$3:$H$2025,3,FALSE),0)</f>
        <v>86465778</v>
      </c>
      <c r="D912" s="3">
        <f>IFERROR(VLOOKUP($A912,'Perfil de Riesgo '!$A$3:$H$2025,4,FALSE),0)</f>
        <v>109116226.36</v>
      </c>
      <c r="E912" s="3">
        <f>IFERROR(VLOOKUP($A912,'Perfil de Riesgo '!$A$3:$H$2025,5,FALSE),0)</f>
        <v>223180850.36000001</v>
      </c>
      <c r="F912" s="3">
        <f>IFERROR(VLOOKUP($A912,'Perfil de Riesgo '!$A$3:$H$2025,6,FALSE),0)</f>
        <v>214381915.36000001</v>
      </c>
      <c r="G912" s="3">
        <f>IFERROR(VLOOKUP($A912,'Perfil de Riesgo '!$A$3:$H$2025,7,FALSE),0)</f>
        <v>194887329</v>
      </c>
      <c r="H912" s="3">
        <f>IFERROR(VLOOKUP($A912,'Perfil de Riesgo '!$A$3:$H$2025,8,FALSE),0)</f>
        <v>289211290</v>
      </c>
    </row>
    <row r="913" spans="1:8" hidden="1" x14ac:dyDescent="0.25">
      <c r="A913" s="5">
        <v>244505</v>
      </c>
      <c r="B913" s="4" t="s">
        <v>938</v>
      </c>
      <c r="C913" s="3">
        <f>IFERROR(VLOOKUP($A913,'Perfil de Riesgo '!$A$3:$H$2025,3,FALSE),0)</f>
        <v>0</v>
      </c>
      <c r="D913" s="3">
        <f>IFERROR(VLOOKUP($A913,'Perfil de Riesgo '!$A$3:$H$2025,4,FALSE),0)</f>
        <v>0</v>
      </c>
      <c r="E913" s="3">
        <f>IFERROR(VLOOKUP($A913,'Perfil de Riesgo '!$A$3:$H$2025,5,FALSE),0)</f>
        <v>0</v>
      </c>
      <c r="F913" s="3">
        <f>IFERROR(VLOOKUP($A913,'Perfil de Riesgo '!$A$3:$H$2025,6,FALSE),0)</f>
        <v>0</v>
      </c>
      <c r="G913" s="3">
        <f>IFERROR(VLOOKUP($A913,'Perfil de Riesgo '!$A$3:$H$2025,7,FALSE),0)</f>
        <v>0</v>
      </c>
      <c r="H913" s="3">
        <f>IFERROR(VLOOKUP($A913,'Perfil de Riesgo '!$A$3:$H$2025,8,FALSE),0)</f>
        <v>0</v>
      </c>
    </row>
    <row r="914" spans="1:8" x14ac:dyDescent="0.25">
      <c r="A914" s="5">
        <v>244510</v>
      </c>
      <c r="B914" s="4" t="s">
        <v>937</v>
      </c>
      <c r="C914" s="3">
        <f>IFERROR(VLOOKUP($A914,'Perfil de Riesgo '!$A$3:$H$2025,3,FALSE),0)</f>
        <v>14600</v>
      </c>
      <c r="D914" s="3">
        <f>IFERROR(VLOOKUP($A914,'Perfil de Riesgo '!$A$3:$H$2025,4,FALSE),0)</f>
        <v>14600</v>
      </c>
      <c r="E914" s="3">
        <f>IFERROR(VLOOKUP($A914,'Perfil de Riesgo '!$A$3:$H$2025,5,FALSE),0)</f>
        <v>14600</v>
      </c>
      <c r="F914" s="3">
        <f>IFERROR(VLOOKUP($A914,'Perfil de Riesgo '!$A$3:$H$2025,6,FALSE),0)</f>
        <v>14600</v>
      </c>
      <c r="G914" s="3">
        <f>IFERROR(VLOOKUP($A914,'Perfil de Riesgo '!$A$3:$H$2025,7,FALSE),0)</f>
        <v>14600</v>
      </c>
      <c r="H914" s="3">
        <f>IFERROR(VLOOKUP($A914,'Perfil de Riesgo '!$A$3:$H$2025,8,FALSE),0)</f>
        <v>14600</v>
      </c>
    </row>
    <row r="915" spans="1:8" x14ac:dyDescent="0.25">
      <c r="A915" s="5">
        <v>244595</v>
      </c>
      <c r="B915" s="4" t="s">
        <v>213</v>
      </c>
      <c r="C915" s="3">
        <f>IFERROR(VLOOKUP($A915,'Perfil de Riesgo '!$A$3:$H$2025,3,FALSE),0)</f>
        <v>86451178</v>
      </c>
      <c r="D915" s="3">
        <f>IFERROR(VLOOKUP($A915,'Perfil de Riesgo '!$A$3:$H$2025,4,FALSE),0)</f>
        <v>109101626.36</v>
      </c>
      <c r="E915" s="3">
        <f>IFERROR(VLOOKUP($A915,'Perfil de Riesgo '!$A$3:$H$2025,5,FALSE),0)</f>
        <v>223166250.36000001</v>
      </c>
      <c r="F915" s="3">
        <f>IFERROR(VLOOKUP($A915,'Perfil de Riesgo '!$A$3:$H$2025,6,FALSE),0)</f>
        <v>214367315.36000001</v>
      </c>
      <c r="G915" s="3">
        <f>IFERROR(VLOOKUP($A915,'Perfil de Riesgo '!$A$3:$H$2025,7,FALSE),0)</f>
        <v>194872729</v>
      </c>
      <c r="H915" s="3">
        <f>IFERROR(VLOOKUP($A915,'Perfil de Riesgo '!$A$3:$H$2025,8,FALSE),0)</f>
        <v>289196690</v>
      </c>
    </row>
    <row r="916" spans="1:8" x14ac:dyDescent="0.25">
      <c r="A916" s="5">
        <v>245000</v>
      </c>
      <c r="B916" s="4" t="s">
        <v>936</v>
      </c>
      <c r="C916" s="3">
        <f>IFERROR(VLOOKUP($A916,'Perfil de Riesgo '!$A$3:$H$2025,3,FALSE),0)</f>
        <v>8326853</v>
      </c>
      <c r="D916" s="3">
        <f>IFERROR(VLOOKUP($A916,'Perfil de Riesgo '!$A$3:$H$2025,4,FALSE),0)</f>
        <v>11501200</v>
      </c>
      <c r="E916" s="3">
        <f>IFERROR(VLOOKUP($A916,'Perfil de Riesgo '!$A$3:$H$2025,5,FALSE),0)</f>
        <v>10535500</v>
      </c>
      <c r="F916" s="3">
        <f>IFERROR(VLOOKUP($A916,'Perfil de Riesgo '!$A$3:$H$2025,6,FALSE),0)</f>
        <v>14760738</v>
      </c>
      <c r="G916" s="3">
        <f>IFERROR(VLOOKUP($A916,'Perfil de Riesgo '!$A$3:$H$2025,7,FALSE),0)</f>
        <v>14893700</v>
      </c>
      <c r="H916" s="3">
        <f>IFERROR(VLOOKUP($A916,'Perfil de Riesgo '!$A$3:$H$2025,8,FALSE),0)</f>
        <v>12489200</v>
      </c>
    </row>
    <row r="917" spans="1:8" x14ac:dyDescent="0.25">
      <c r="A917" s="5">
        <v>245005</v>
      </c>
      <c r="B917" s="4" t="s">
        <v>935</v>
      </c>
      <c r="C917" s="3">
        <f>IFERROR(VLOOKUP($A917,'Perfil de Riesgo '!$A$3:$H$2025,3,FALSE),0)</f>
        <v>2694600</v>
      </c>
      <c r="D917" s="3">
        <f>IFERROR(VLOOKUP($A917,'Perfil de Riesgo '!$A$3:$H$2025,4,FALSE),0)</f>
        <v>3714700</v>
      </c>
      <c r="E917" s="3">
        <f>IFERROR(VLOOKUP($A917,'Perfil de Riesgo '!$A$3:$H$2025,5,FALSE),0)</f>
        <v>3413200</v>
      </c>
      <c r="F917" s="3">
        <f>IFERROR(VLOOKUP($A917,'Perfil de Riesgo '!$A$3:$H$2025,6,FALSE),0)</f>
        <v>4755645</v>
      </c>
      <c r="G917" s="3">
        <f>IFERROR(VLOOKUP($A917,'Perfil de Riesgo '!$A$3:$H$2025,7,FALSE),0)</f>
        <v>4810500</v>
      </c>
      <c r="H917" s="3">
        <f>IFERROR(VLOOKUP($A917,'Perfil de Riesgo '!$A$3:$H$2025,8,FALSE),0)</f>
        <v>4024000</v>
      </c>
    </row>
    <row r="918" spans="1:8" x14ac:dyDescent="0.25">
      <c r="A918" s="5">
        <v>245010</v>
      </c>
      <c r="B918" s="4" t="s">
        <v>934</v>
      </c>
      <c r="C918" s="3">
        <f>IFERROR(VLOOKUP($A918,'Perfil de Riesgo '!$A$3:$H$2025,3,FALSE),0)</f>
        <v>3579613</v>
      </c>
      <c r="D918" s="3">
        <f>IFERROR(VLOOKUP($A918,'Perfil de Riesgo '!$A$3:$H$2025,4,FALSE),0)</f>
        <v>4955200</v>
      </c>
      <c r="E918" s="3">
        <f>IFERROR(VLOOKUP($A918,'Perfil de Riesgo '!$A$3:$H$2025,5,FALSE),0)</f>
        <v>4523300</v>
      </c>
      <c r="F918" s="3">
        <f>IFERROR(VLOOKUP($A918,'Perfil de Riesgo '!$A$3:$H$2025,6,FALSE),0)</f>
        <v>6343551</v>
      </c>
      <c r="G918" s="3">
        <f>IFERROR(VLOOKUP($A918,'Perfil de Riesgo '!$A$3:$H$2025,7,FALSE),0)</f>
        <v>6426100</v>
      </c>
      <c r="H918" s="3">
        <f>IFERROR(VLOOKUP($A918,'Perfil de Riesgo '!$A$3:$H$2025,8,FALSE),0)</f>
        <v>5364700</v>
      </c>
    </row>
    <row r="919" spans="1:8" x14ac:dyDescent="0.25">
      <c r="A919" s="5">
        <v>245015</v>
      </c>
      <c r="B919" s="4" t="s">
        <v>933</v>
      </c>
      <c r="C919" s="3">
        <f>IFERROR(VLOOKUP($A919,'Perfil de Riesgo '!$A$3:$H$2025,3,FALSE),0)</f>
        <v>112600</v>
      </c>
      <c r="D919" s="3">
        <f>IFERROR(VLOOKUP($A919,'Perfil de Riesgo '!$A$3:$H$2025,4,FALSE),0)</f>
        <v>155800</v>
      </c>
      <c r="E919" s="3">
        <f>IFERROR(VLOOKUP($A919,'Perfil de Riesgo '!$A$3:$H$2025,5,FALSE),0)</f>
        <v>140800</v>
      </c>
      <c r="F919" s="3">
        <f>IFERROR(VLOOKUP($A919,'Perfil de Riesgo '!$A$3:$H$2025,6,FALSE),0)</f>
        <v>179900</v>
      </c>
      <c r="G919" s="3">
        <f>IFERROR(VLOOKUP($A919,'Perfil de Riesgo '!$A$3:$H$2025,7,FALSE),0)</f>
        <v>192000</v>
      </c>
      <c r="H919" s="3">
        <f>IFERROR(VLOOKUP($A919,'Perfil de Riesgo '!$A$3:$H$2025,8,FALSE),0)</f>
        <v>165100</v>
      </c>
    </row>
    <row r="920" spans="1:8" x14ac:dyDescent="0.25">
      <c r="A920" s="5">
        <v>245020</v>
      </c>
      <c r="B920" s="4" t="s">
        <v>932</v>
      </c>
      <c r="C920" s="3">
        <f>IFERROR(VLOOKUP($A920,'Perfil de Riesgo '!$A$3:$H$2025,3,FALSE),0)</f>
        <v>1940040</v>
      </c>
      <c r="D920" s="3">
        <f>IFERROR(VLOOKUP($A920,'Perfil de Riesgo '!$A$3:$H$2025,4,FALSE),0)</f>
        <v>2675500</v>
      </c>
      <c r="E920" s="3">
        <f>IFERROR(VLOOKUP($A920,'Perfil de Riesgo '!$A$3:$H$2025,5,FALSE),0)</f>
        <v>2458200</v>
      </c>
      <c r="F920" s="3">
        <f>IFERROR(VLOOKUP($A920,'Perfil de Riesgo '!$A$3:$H$2025,6,FALSE),0)</f>
        <v>3481642</v>
      </c>
      <c r="G920" s="3">
        <f>IFERROR(VLOOKUP($A920,'Perfil de Riesgo '!$A$3:$H$2025,7,FALSE),0)</f>
        <v>3465100</v>
      </c>
      <c r="H920" s="3">
        <f>IFERROR(VLOOKUP($A920,'Perfil de Riesgo '!$A$3:$H$2025,8,FALSE),0)</f>
        <v>2935400</v>
      </c>
    </row>
    <row r="921" spans="1:8" hidden="1" x14ac:dyDescent="0.25">
      <c r="A921" s="5">
        <v>245025</v>
      </c>
      <c r="B921" s="4" t="s">
        <v>931</v>
      </c>
      <c r="C921" s="3">
        <f>IFERROR(VLOOKUP($A921,'Perfil de Riesgo '!$A$3:$H$2025,3,FALSE),0)</f>
        <v>0</v>
      </c>
      <c r="D921" s="3">
        <f>IFERROR(VLOOKUP($A921,'Perfil de Riesgo '!$A$3:$H$2025,4,FALSE),0)</f>
        <v>0</v>
      </c>
      <c r="E921" s="3">
        <f>IFERROR(VLOOKUP($A921,'Perfil de Riesgo '!$A$3:$H$2025,5,FALSE),0)</f>
        <v>0</v>
      </c>
      <c r="F921" s="3">
        <f>IFERROR(VLOOKUP($A921,'Perfil de Riesgo '!$A$3:$H$2025,6,FALSE),0)</f>
        <v>0</v>
      </c>
      <c r="G921" s="3">
        <f>IFERROR(VLOOKUP($A921,'Perfil de Riesgo '!$A$3:$H$2025,7,FALSE),0)</f>
        <v>0</v>
      </c>
      <c r="H921" s="3">
        <f>IFERROR(VLOOKUP($A921,'Perfil de Riesgo '!$A$3:$H$2025,8,FALSE),0)</f>
        <v>0</v>
      </c>
    </row>
    <row r="922" spans="1:8" hidden="1" x14ac:dyDescent="0.25">
      <c r="A922" s="5">
        <v>245030</v>
      </c>
      <c r="B922" s="4" t="s">
        <v>930</v>
      </c>
      <c r="C922" s="3">
        <f>IFERROR(VLOOKUP($A922,'Perfil de Riesgo '!$A$3:$H$2025,3,FALSE),0)</f>
        <v>0</v>
      </c>
      <c r="D922" s="3">
        <f>IFERROR(VLOOKUP($A922,'Perfil de Riesgo '!$A$3:$H$2025,4,FALSE),0)</f>
        <v>0</v>
      </c>
      <c r="E922" s="3">
        <f>IFERROR(VLOOKUP($A922,'Perfil de Riesgo '!$A$3:$H$2025,5,FALSE),0)</f>
        <v>0</v>
      </c>
      <c r="F922" s="3">
        <f>IFERROR(VLOOKUP($A922,'Perfil de Riesgo '!$A$3:$H$2025,6,FALSE),0)</f>
        <v>0</v>
      </c>
      <c r="G922" s="3">
        <f>IFERROR(VLOOKUP($A922,'Perfil de Riesgo '!$A$3:$H$2025,7,FALSE),0)</f>
        <v>0</v>
      </c>
      <c r="H922" s="3">
        <f>IFERROR(VLOOKUP($A922,'Perfil de Riesgo '!$A$3:$H$2025,8,FALSE),0)</f>
        <v>0</v>
      </c>
    </row>
    <row r="923" spans="1:8" hidden="1" x14ac:dyDescent="0.25">
      <c r="A923" s="5">
        <v>245035</v>
      </c>
      <c r="B923" s="4" t="s">
        <v>929</v>
      </c>
      <c r="C923" s="3">
        <f>IFERROR(VLOOKUP($A923,'Perfil de Riesgo '!$A$3:$H$2025,3,FALSE),0)</f>
        <v>0</v>
      </c>
      <c r="D923" s="3">
        <f>IFERROR(VLOOKUP($A923,'Perfil de Riesgo '!$A$3:$H$2025,4,FALSE),0)</f>
        <v>0</v>
      </c>
      <c r="E923" s="3">
        <f>IFERROR(VLOOKUP($A923,'Perfil de Riesgo '!$A$3:$H$2025,5,FALSE),0)</f>
        <v>0</v>
      </c>
      <c r="F923" s="3">
        <f>IFERROR(VLOOKUP($A923,'Perfil de Riesgo '!$A$3:$H$2025,6,FALSE),0)</f>
        <v>0</v>
      </c>
      <c r="G923" s="3">
        <f>IFERROR(VLOOKUP($A923,'Perfil de Riesgo '!$A$3:$H$2025,7,FALSE),0)</f>
        <v>0</v>
      </c>
      <c r="H923" s="3">
        <f>IFERROR(VLOOKUP($A923,'Perfil de Riesgo '!$A$3:$H$2025,8,FALSE),0)</f>
        <v>0</v>
      </c>
    </row>
    <row r="924" spans="1:8" hidden="1" x14ac:dyDescent="0.25">
      <c r="A924" s="5">
        <v>245040</v>
      </c>
      <c r="B924" s="4" t="s">
        <v>928</v>
      </c>
      <c r="C924" s="3">
        <f>IFERROR(VLOOKUP($A924,'Perfil de Riesgo '!$A$3:$H$2025,3,FALSE),0)</f>
        <v>0</v>
      </c>
      <c r="D924" s="3">
        <f>IFERROR(VLOOKUP($A924,'Perfil de Riesgo '!$A$3:$H$2025,4,FALSE),0)</f>
        <v>0</v>
      </c>
      <c r="E924" s="3">
        <f>IFERROR(VLOOKUP($A924,'Perfil de Riesgo '!$A$3:$H$2025,5,FALSE),0)</f>
        <v>0</v>
      </c>
      <c r="F924" s="3">
        <f>IFERROR(VLOOKUP($A924,'Perfil de Riesgo '!$A$3:$H$2025,6,FALSE),0)</f>
        <v>0</v>
      </c>
      <c r="G924" s="3">
        <f>IFERROR(VLOOKUP($A924,'Perfil de Riesgo '!$A$3:$H$2025,7,FALSE),0)</f>
        <v>0</v>
      </c>
      <c r="H924" s="3">
        <f>IFERROR(VLOOKUP($A924,'Perfil de Riesgo '!$A$3:$H$2025,8,FALSE),0)</f>
        <v>0</v>
      </c>
    </row>
    <row r="925" spans="1:8" hidden="1" x14ac:dyDescent="0.25">
      <c r="A925" s="5">
        <v>245045</v>
      </c>
      <c r="B925" s="4" t="s">
        <v>927</v>
      </c>
      <c r="C925" s="3">
        <f>IFERROR(VLOOKUP($A925,'Perfil de Riesgo '!$A$3:$H$2025,3,FALSE),0)</f>
        <v>0</v>
      </c>
      <c r="D925" s="3">
        <f>IFERROR(VLOOKUP($A925,'Perfil de Riesgo '!$A$3:$H$2025,4,FALSE),0)</f>
        <v>0</v>
      </c>
      <c r="E925" s="3">
        <f>IFERROR(VLOOKUP($A925,'Perfil de Riesgo '!$A$3:$H$2025,5,FALSE),0)</f>
        <v>0</v>
      </c>
      <c r="F925" s="3">
        <f>IFERROR(VLOOKUP($A925,'Perfil de Riesgo '!$A$3:$H$2025,6,FALSE),0)</f>
        <v>0</v>
      </c>
      <c r="G925" s="3">
        <f>IFERROR(VLOOKUP($A925,'Perfil de Riesgo '!$A$3:$H$2025,7,FALSE),0)</f>
        <v>0</v>
      </c>
      <c r="H925" s="3">
        <f>IFERROR(VLOOKUP($A925,'Perfil de Riesgo '!$A$3:$H$2025,8,FALSE),0)</f>
        <v>0</v>
      </c>
    </row>
    <row r="926" spans="1:8" hidden="1" x14ac:dyDescent="0.25">
      <c r="A926" s="5">
        <v>245050</v>
      </c>
      <c r="B926" s="4" t="s">
        <v>926</v>
      </c>
      <c r="C926" s="3">
        <f>IFERROR(VLOOKUP($A926,'Perfil de Riesgo '!$A$3:$H$2025,3,FALSE),0)</f>
        <v>0</v>
      </c>
      <c r="D926" s="3">
        <f>IFERROR(VLOOKUP($A926,'Perfil de Riesgo '!$A$3:$H$2025,4,FALSE),0)</f>
        <v>0</v>
      </c>
      <c r="E926" s="3">
        <f>IFERROR(VLOOKUP($A926,'Perfil de Riesgo '!$A$3:$H$2025,5,FALSE),0)</f>
        <v>0</v>
      </c>
      <c r="F926" s="3">
        <f>IFERROR(VLOOKUP($A926,'Perfil de Riesgo '!$A$3:$H$2025,6,FALSE),0)</f>
        <v>0</v>
      </c>
      <c r="G926" s="3">
        <f>IFERROR(VLOOKUP($A926,'Perfil de Riesgo '!$A$3:$H$2025,7,FALSE),0)</f>
        <v>0</v>
      </c>
      <c r="H926" s="3">
        <f>IFERROR(VLOOKUP($A926,'Perfil de Riesgo '!$A$3:$H$2025,8,FALSE),0)</f>
        <v>0</v>
      </c>
    </row>
    <row r="927" spans="1:8" hidden="1" x14ac:dyDescent="0.25">
      <c r="A927" s="5">
        <v>245095</v>
      </c>
      <c r="B927" s="4" t="s">
        <v>925</v>
      </c>
      <c r="C927" s="3">
        <f>IFERROR(VLOOKUP($A927,'Perfil de Riesgo '!$A$3:$H$2025,3,FALSE),0)</f>
        <v>0</v>
      </c>
      <c r="D927" s="3">
        <f>IFERROR(VLOOKUP($A927,'Perfil de Riesgo '!$A$3:$H$2025,4,FALSE),0)</f>
        <v>0</v>
      </c>
      <c r="E927" s="3">
        <f>IFERROR(VLOOKUP($A927,'Perfil de Riesgo '!$A$3:$H$2025,5,FALSE),0)</f>
        <v>0</v>
      </c>
      <c r="F927" s="3">
        <f>IFERROR(VLOOKUP($A927,'Perfil de Riesgo '!$A$3:$H$2025,6,FALSE),0)</f>
        <v>0</v>
      </c>
      <c r="G927" s="3">
        <f>IFERROR(VLOOKUP($A927,'Perfil de Riesgo '!$A$3:$H$2025,7,FALSE),0)</f>
        <v>0</v>
      </c>
      <c r="H927" s="3">
        <f>IFERROR(VLOOKUP($A927,'Perfil de Riesgo '!$A$3:$H$2025,8,FALSE),0)</f>
        <v>0</v>
      </c>
    </row>
    <row r="928" spans="1:8" hidden="1" x14ac:dyDescent="0.25">
      <c r="A928" s="5">
        <v>245500</v>
      </c>
      <c r="B928" s="4" t="s">
        <v>924</v>
      </c>
      <c r="C928" s="3">
        <f>IFERROR(VLOOKUP($A928,'Perfil de Riesgo '!$A$3:$H$2025,3,FALSE),0)</f>
        <v>0</v>
      </c>
      <c r="D928" s="3">
        <f>IFERROR(VLOOKUP($A928,'Perfil de Riesgo '!$A$3:$H$2025,4,FALSE),0)</f>
        <v>0</v>
      </c>
      <c r="E928" s="3">
        <f>IFERROR(VLOOKUP($A928,'Perfil de Riesgo '!$A$3:$H$2025,5,FALSE),0)</f>
        <v>0</v>
      </c>
      <c r="F928" s="3">
        <f>IFERROR(VLOOKUP($A928,'Perfil de Riesgo '!$A$3:$H$2025,6,FALSE),0)</f>
        <v>0</v>
      </c>
      <c r="G928" s="3">
        <f>IFERROR(VLOOKUP($A928,'Perfil de Riesgo '!$A$3:$H$2025,7,FALSE),0)</f>
        <v>0</v>
      </c>
      <c r="H928" s="3">
        <f>IFERROR(VLOOKUP($A928,'Perfil de Riesgo '!$A$3:$H$2025,8,FALSE),0)</f>
        <v>0</v>
      </c>
    </row>
    <row r="929" spans="1:8" hidden="1" x14ac:dyDescent="0.25">
      <c r="A929" s="5">
        <v>245505</v>
      </c>
      <c r="B929" s="4" t="s">
        <v>923</v>
      </c>
      <c r="C929" s="3">
        <f>IFERROR(VLOOKUP($A929,'Perfil de Riesgo '!$A$3:$H$2025,3,FALSE),0)</f>
        <v>0</v>
      </c>
      <c r="D929" s="3">
        <f>IFERROR(VLOOKUP($A929,'Perfil de Riesgo '!$A$3:$H$2025,4,FALSE),0)</f>
        <v>0</v>
      </c>
      <c r="E929" s="3">
        <f>IFERROR(VLOOKUP($A929,'Perfil de Riesgo '!$A$3:$H$2025,5,FALSE),0)</f>
        <v>0</v>
      </c>
      <c r="F929" s="3">
        <f>IFERROR(VLOOKUP($A929,'Perfil de Riesgo '!$A$3:$H$2025,6,FALSE),0)</f>
        <v>0</v>
      </c>
      <c r="G929" s="3">
        <f>IFERROR(VLOOKUP($A929,'Perfil de Riesgo '!$A$3:$H$2025,7,FALSE),0)</f>
        <v>0</v>
      </c>
      <c r="H929" s="3">
        <f>IFERROR(VLOOKUP($A929,'Perfil de Riesgo '!$A$3:$H$2025,8,FALSE),0)</f>
        <v>0</v>
      </c>
    </row>
    <row r="930" spans="1:8" hidden="1" x14ac:dyDescent="0.25">
      <c r="A930" s="5">
        <v>245510</v>
      </c>
      <c r="B930" s="4" t="s">
        <v>922</v>
      </c>
      <c r="C930" s="3">
        <f>IFERROR(VLOOKUP($A930,'Perfil de Riesgo '!$A$3:$H$2025,3,FALSE),0)</f>
        <v>0</v>
      </c>
      <c r="D930" s="3">
        <f>IFERROR(VLOOKUP($A930,'Perfil de Riesgo '!$A$3:$H$2025,4,FALSE),0)</f>
        <v>0</v>
      </c>
      <c r="E930" s="3">
        <f>IFERROR(VLOOKUP($A930,'Perfil de Riesgo '!$A$3:$H$2025,5,FALSE),0)</f>
        <v>0</v>
      </c>
      <c r="F930" s="3">
        <f>IFERROR(VLOOKUP($A930,'Perfil de Riesgo '!$A$3:$H$2025,6,FALSE),0)</f>
        <v>0</v>
      </c>
      <c r="G930" s="3">
        <f>IFERROR(VLOOKUP($A930,'Perfil de Riesgo '!$A$3:$H$2025,7,FALSE),0)</f>
        <v>0</v>
      </c>
      <c r="H930" s="3">
        <f>IFERROR(VLOOKUP($A930,'Perfil de Riesgo '!$A$3:$H$2025,8,FALSE),0)</f>
        <v>0</v>
      </c>
    </row>
    <row r="931" spans="1:8" hidden="1" x14ac:dyDescent="0.25">
      <c r="A931" s="5">
        <v>245515</v>
      </c>
      <c r="B931" s="4" t="s">
        <v>921</v>
      </c>
      <c r="C931" s="3">
        <f>IFERROR(VLOOKUP($A931,'Perfil de Riesgo '!$A$3:$H$2025,3,FALSE),0)</f>
        <v>0</v>
      </c>
      <c r="D931" s="3">
        <f>IFERROR(VLOOKUP($A931,'Perfil de Riesgo '!$A$3:$H$2025,4,FALSE),0)</f>
        <v>0</v>
      </c>
      <c r="E931" s="3">
        <f>IFERROR(VLOOKUP($A931,'Perfil de Riesgo '!$A$3:$H$2025,5,FALSE),0)</f>
        <v>0</v>
      </c>
      <c r="F931" s="3">
        <f>IFERROR(VLOOKUP($A931,'Perfil de Riesgo '!$A$3:$H$2025,6,FALSE),0)</f>
        <v>0</v>
      </c>
      <c r="G931" s="3">
        <f>IFERROR(VLOOKUP($A931,'Perfil de Riesgo '!$A$3:$H$2025,7,FALSE),0)</f>
        <v>0</v>
      </c>
      <c r="H931" s="3">
        <f>IFERROR(VLOOKUP($A931,'Perfil de Riesgo '!$A$3:$H$2025,8,FALSE),0)</f>
        <v>0</v>
      </c>
    </row>
    <row r="932" spans="1:8" hidden="1" x14ac:dyDescent="0.25">
      <c r="A932" s="5">
        <v>245520</v>
      </c>
      <c r="B932" s="4" t="s">
        <v>920</v>
      </c>
      <c r="C932" s="3">
        <f>IFERROR(VLOOKUP($A932,'Perfil de Riesgo '!$A$3:$H$2025,3,FALSE),0)</f>
        <v>0</v>
      </c>
      <c r="D932" s="3">
        <f>IFERROR(VLOOKUP($A932,'Perfil de Riesgo '!$A$3:$H$2025,4,FALSE),0)</f>
        <v>0</v>
      </c>
      <c r="E932" s="3">
        <f>IFERROR(VLOOKUP($A932,'Perfil de Riesgo '!$A$3:$H$2025,5,FALSE),0)</f>
        <v>0</v>
      </c>
      <c r="F932" s="3">
        <f>IFERROR(VLOOKUP($A932,'Perfil de Riesgo '!$A$3:$H$2025,6,FALSE),0)</f>
        <v>0</v>
      </c>
      <c r="G932" s="3">
        <f>IFERROR(VLOOKUP($A932,'Perfil de Riesgo '!$A$3:$H$2025,7,FALSE),0)</f>
        <v>0</v>
      </c>
      <c r="H932" s="3">
        <f>IFERROR(VLOOKUP($A932,'Perfil de Riesgo '!$A$3:$H$2025,8,FALSE),0)</f>
        <v>0</v>
      </c>
    </row>
    <row r="933" spans="1:8" hidden="1" x14ac:dyDescent="0.25">
      <c r="A933" s="5">
        <v>245525</v>
      </c>
      <c r="B933" s="4" t="s">
        <v>919</v>
      </c>
      <c r="C933" s="3">
        <f>IFERROR(VLOOKUP($A933,'Perfil de Riesgo '!$A$3:$H$2025,3,FALSE),0)</f>
        <v>0</v>
      </c>
      <c r="D933" s="3">
        <f>IFERROR(VLOOKUP($A933,'Perfil de Riesgo '!$A$3:$H$2025,4,FALSE),0)</f>
        <v>0</v>
      </c>
      <c r="E933" s="3">
        <f>IFERROR(VLOOKUP($A933,'Perfil de Riesgo '!$A$3:$H$2025,5,FALSE),0)</f>
        <v>0</v>
      </c>
      <c r="F933" s="3">
        <f>IFERROR(VLOOKUP($A933,'Perfil de Riesgo '!$A$3:$H$2025,6,FALSE),0)</f>
        <v>0</v>
      </c>
      <c r="G933" s="3">
        <f>IFERROR(VLOOKUP($A933,'Perfil de Riesgo '!$A$3:$H$2025,7,FALSE),0)</f>
        <v>0</v>
      </c>
      <c r="H933" s="3">
        <f>IFERROR(VLOOKUP($A933,'Perfil de Riesgo '!$A$3:$H$2025,8,FALSE),0)</f>
        <v>0</v>
      </c>
    </row>
    <row r="934" spans="1:8" hidden="1" x14ac:dyDescent="0.25">
      <c r="A934" s="5">
        <v>245530</v>
      </c>
      <c r="B934" s="4" t="s">
        <v>918</v>
      </c>
      <c r="C934" s="3">
        <f>IFERROR(VLOOKUP($A934,'Perfil de Riesgo '!$A$3:$H$2025,3,FALSE),0)</f>
        <v>0</v>
      </c>
      <c r="D934" s="3">
        <f>IFERROR(VLOOKUP($A934,'Perfil de Riesgo '!$A$3:$H$2025,4,FALSE),0)</f>
        <v>0</v>
      </c>
      <c r="E934" s="3">
        <f>IFERROR(VLOOKUP($A934,'Perfil de Riesgo '!$A$3:$H$2025,5,FALSE),0)</f>
        <v>0</v>
      </c>
      <c r="F934" s="3">
        <f>IFERROR(VLOOKUP($A934,'Perfil de Riesgo '!$A$3:$H$2025,6,FALSE),0)</f>
        <v>0</v>
      </c>
      <c r="G934" s="3">
        <f>IFERROR(VLOOKUP($A934,'Perfil de Riesgo '!$A$3:$H$2025,7,FALSE),0)</f>
        <v>0</v>
      </c>
      <c r="H934" s="3">
        <f>IFERROR(VLOOKUP($A934,'Perfil de Riesgo '!$A$3:$H$2025,8,FALSE),0)</f>
        <v>0</v>
      </c>
    </row>
    <row r="935" spans="1:8" hidden="1" x14ac:dyDescent="0.25">
      <c r="A935" s="5">
        <v>245535</v>
      </c>
      <c r="B935" s="4" t="s">
        <v>917</v>
      </c>
      <c r="C935" s="3">
        <f>IFERROR(VLOOKUP($A935,'Perfil de Riesgo '!$A$3:$H$2025,3,FALSE),0)</f>
        <v>0</v>
      </c>
      <c r="D935" s="3">
        <f>IFERROR(VLOOKUP($A935,'Perfil de Riesgo '!$A$3:$H$2025,4,FALSE),0)</f>
        <v>0</v>
      </c>
      <c r="E935" s="3">
        <f>IFERROR(VLOOKUP($A935,'Perfil de Riesgo '!$A$3:$H$2025,5,FALSE),0)</f>
        <v>0</v>
      </c>
      <c r="F935" s="3">
        <f>IFERROR(VLOOKUP($A935,'Perfil de Riesgo '!$A$3:$H$2025,6,FALSE),0)</f>
        <v>0</v>
      </c>
      <c r="G935" s="3">
        <f>IFERROR(VLOOKUP($A935,'Perfil de Riesgo '!$A$3:$H$2025,7,FALSE),0)</f>
        <v>0</v>
      </c>
      <c r="H935" s="3">
        <f>IFERROR(VLOOKUP($A935,'Perfil de Riesgo '!$A$3:$H$2025,8,FALSE),0)</f>
        <v>0</v>
      </c>
    </row>
    <row r="936" spans="1:8" hidden="1" x14ac:dyDescent="0.25">
      <c r="A936" s="5">
        <v>245595</v>
      </c>
      <c r="B936" s="4" t="s">
        <v>213</v>
      </c>
      <c r="C936" s="3">
        <f>IFERROR(VLOOKUP($A936,'Perfil de Riesgo '!$A$3:$H$2025,3,FALSE),0)</f>
        <v>0</v>
      </c>
      <c r="D936" s="3">
        <f>IFERROR(VLOOKUP($A936,'Perfil de Riesgo '!$A$3:$H$2025,4,FALSE),0)</f>
        <v>0</v>
      </c>
      <c r="E936" s="3">
        <f>IFERROR(VLOOKUP($A936,'Perfil de Riesgo '!$A$3:$H$2025,5,FALSE),0)</f>
        <v>0</v>
      </c>
      <c r="F936" s="3">
        <f>IFERROR(VLOOKUP($A936,'Perfil de Riesgo '!$A$3:$H$2025,6,FALSE),0)</f>
        <v>0</v>
      </c>
      <c r="G936" s="3">
        <f>IFERROR(VLOOKUP($A936,'Perfil de Riesgo '!$A$3:$H$2025,7,FALSE),0)</f>
        <v>0</v>
      </c>
      <c r="H936" s="3">
        <f>IFERROR(VLOOKUP($A936,'Perfil de Riesgo '!$A$3:$H$2025,8,FALSE),0)</f>
        <v>0</v>
      </c>
    </row>
    <row r="937" spans="1:8" hidden="1" x14ac:dyDescent="0.25">
      <c r="A937" s="5">
        <v>246000</v>
      </c>
      <c r="B937" s="4" t="s">
        <v>916</v>
      </c>
      <c r="C937" s="3">
        <f>IFERROR(VLOOKUP($A937,'Perfil de Riesgo '!$A$3:$H$2025,3,FALSE),0)</f>
        <v>0</v>
      </c>
      <c r="D937" s="3">
        <f>IFERROR(VLOOKUP($A937,'Perfil de Riesgo '!$A$3:$H$2025,4,FALSE),0)</f>
        <v>0</v>
      </c>
      <c r="E937" s="3">
        <f>IFERROR(VLOOKUP($A937,'Perfil de Riesgo '!$A$3:$H$2025,5,FALSE),0)</f>
        <v>0</v>
      </c>
      <c r="F937" s="3">
        <f>IFERROR(VLOOKUP($A937,'Perfil de Riesgo '!$A$3:$H$2025,6,FALSE),0)</f>
        <v>0</v>
      </c>
      <c r="G937" s="3">
        <f>IFERROR(VLOOKUP($A937,'Perfil de Riesgo '!$A$3:$H$2025,7,FALSE),0)</f>
        <v>0</v>
      </c>
      <c r="H937" s="3">
        <f>IFERROR(VLOOKUP($A937,'Perfil de Riesgo '!$A$3:$H$2025,8,FALSE),0)</f>
        <v>0</v>
      </c>
    </row>
    <row r="938" spans="1:8" hidden="1" x14ac:dyDescent="0.25">
      <c r="A938" s="5">
        <v>246005</v>
      </c>
      <c r="B938" s="4" t="s">
        <v>915</v>
      </c>
      <c r="C938" s="3">
        <f>IFERROR(VLOOKUP($A938,'Perfil de Riesgo '!$A$3:$H$2025,3,FALSE),0)</f>
        <v>0</v>
      </c>
      <c r="D938" s="3">
        <f>IFERROR(VLOOKUP($A938,'Perfil de Riesgo '!$A$3:$H$2025,4,FALSE),0)</f>
        <v>0</v>
      </c>
      <c r="E938" s="3">
        <f>IFERROR(VLOOKUP($A938,'Perfil de Riesgo '!$A$3:$H$2025,5,FALSE),0)</f>
        <v>0</v>
      </c>
      <c r="F938" s="3">
        <f>IFERROR(VLOOKUP($A938,'Perfil de Riesgo '!$A$3:$H$2025,6,FALSE),0)</f>
        <v>0</v>
      </c>
      <c r="G938" s="3">
        <f>IFERROR(VLOOKUP($A938,'Perfil de Riesgo '!$A$3:$H$2025,7,FALSE),0)</f>
        <v>0</v>
      </c>
      <c r="H938" s="3">
        <f>IFERROR(VLOOKUP($A938,'Perfil de Riesgo '!$A$3:$H$2025,8,FALSE),0)</f>
        <v>0</v>
      </c>
    </row>
    <row r="939" spans="1:8" hidden="1" x14ac:dyDescent="0.25">
      <c r="A939" s="5">
        <v>246010</v>
      </c>
      <c r="B939" s="4" t="s">
        <v>914</v>
      </c>
      <c r="C939" s="3">
        <f>IFERROR(VLOOKUP($A939,'Perfil de Riesgo '!$A$3:$H$2025,3,FALSE),0)</f>
        <v>0</v>
      </c>
      <c r="D939" s="3">
        <f>IFERROR(VLOOKUP($A939,'Perfil de Riesgo '!$A$3:$H$2025,4,FALSE),0)</f>
        <v>0</v>
      </c>
      <c r="E939" s="3">
        <f>IFERROR(VLOOKUP($A939,'Perfil de Riesgo '!$A$3:$H$2025,5,FALSE),0)</f>
        <v>0</v>
      </c>
      <c r="F939" s="3">
        <f>IFERROR(VLOOKUP($A939,'Perfil de Riesgo '!$A$3:$H$2025,6,FALSE),0)</f>
        <v>0</v>
      </c>
      <c r="G939" s="3">
        <f>IFERROR(VLOOKUP($A939,'Perfil de Riesgo '!$A$3:$H$2025,7,FALSE),0)</f>
        <v>0</v>
      </c>
      <c r="H939" s="3">
        <f>IFERROR(VLOOKUP($A939,'Perfil de Riesgo '!$A$3:$H$2025,8,FALSE),0)</f>
        <v>0</v>
      </c>
    </row>
    <row r="940" spans="1:8" hidden="1" x14ac:dyDescent="0.25">
      <c r="A940" s="5">
        <v>246015</v>
      </c>
      <c r="B940" s="4" t="s">
        <v>913</v>
      </c>
      <c r="C940" s="3">
        <f>IFERROR(VLOOKUP($A940,'Perfil de Riesgo '!$A$3:$H$2025,3,FALSE),0)</f>
        <v>0</v>
      </c>
      <c r="D940" s="3">
        <f>IFERROR(VLOOKUP($A940,'Perfil de Riesgo '!$A$3:$H$2025,4,FALSE),0)</f>
        <v>0</v>
      </c>
      <c r="E940" s="3">
        <f>IFERROR(VLOOKUP($A940,'Perfil de Riesgo '!$A$3:$H$2025,5,FALSE),0)</f>
        <v>0</v>
      </c>
      <c r="F940" s="3">
        <f>IFERROR(VLOOKUP($A940,'Perfil de Riesgo '!$A$3:$H$2025,6,FALSE),0)</f>
        <v>0</v>
      </c>
      <c r="G940" s="3">
        <f>IFERROR(VLOOKUP($A940,'Perfil de Riesgo '!$A$3:$H$2025,7,FALSE),0)</f>
        <v>0</v>
      </c>
      <c r="H940" s="3">
        <f>IFERROR(VLOOKUP($A940,'Perfil de Riesgo '!$A$3:$H$2025,8,FALSE),0)</f>
        <v>0</v>
      </c>
    </row>
    <row r="941" spans="1:8" hidden="1" x14ac:dyDescent="0.25">
      <c r="A941" s="5">
        <v>246020</v>
      </c>
      <c r="B941" s="4" t="s">
        <v>912</v>
      </c>
      <c r="C941" s="3">
        <f>IFERROR(VLOOKUP($A941,'Perfil de Riesgo '!$A$3:$H$2025,3,FALSE),0)</f>
        <v>0</v>
      </c>
      <c r="D941" s="3">
        <f>IFERROR(VLOOKUP($A941,'Perfil de Riesgo '!$A$3:$H$2025,4,FALSE),0)</f>
        <v>0</v>
      </c>
      <c r="E941" s="3">
        <f>IFERROR(VLOOKUP($A941,'Perfil de Riesgo '!$A$3:$H$2025,5,FALSE),0)</f>
        <v>0</v>
      </c>
      <c r="F941" s="3">
        <f>IFERROR(VLOOKUP($A941,'Perfil de Riesgo '!$A$3:$H$2025,6,FALSE),0)</f>
        <v>0</v>
      </c>
      <c r="G941" s="3">
        <f>IFERROR(VLOOKUP($A941,'Perfil de Riesgo '!$A$3:$H$2025,7,FALSE),0)</f>
        <v>0</v>
      </c>
      <c r="H941" s="3">
        <f>IFERROR(VLOOKUP($A941,'Perfil de Riesgo '!$A$3:$H$2025,8,FALSE),0)</f>
        <v>0</v>
      </c>
    </row>
    <row r="942" spans="1:8" hidden="1" x14ac:dyDescent="0.25">
      <c r="A942" s="5">
        <v>246025</v>
      </c>
      <c r="B942" s="4" t="s">
        <v>452</v>
      </c>
      <c r="C942" s="3">
        <f>IFERROR(VLOOKUP($A942,'Perfil de Riesgo '!$A$3:$H$2025,3,FALSE),0)</f>
        <v>0</v>
      </c>
      <c r="D942" s="3">
        <f>IFERROR(VLOOKUP($A942,'Perfil de Riesgo '!$A$3:$H$2025,4,FALSE),0)</f>
        <v>0</v>
      </c>
      <c r="E942" s="3">
        <f>IFERROR(VLOOKUP($A942,'Perfil de Riesgo '!$A$3:$H$2025,5,FALSE),0)</f>
        <v>0</v>
      </c>
      <c r="F942" s="3">
        <f>IFERROR(VLOOKUP($A942,'Perfil de Riesgo '!$A$3:$H$2025,6,FALSE),0)</f>
        <v>0</v>
      </c>
      <c r="G942" s="3">
        <f>IFERROR(VLOOKUP($A942,'Perfil de Riesgo '!$A$3:$H$2025,7,FALSE),0)</f>
        <v>0</v>
      </c>
      <c r="H942" s="3">
        <f>IFERROR(VLOOKUP($A942,'Perfil de Riesgo '!$A$3:$H$2025,8,FALSE),0)</f>
        <v>0</v>
      </c>
    </row>
    <row r="943" spans="1:8" hidden="1" x14ac:dyDescent="0.25">
      <c r="A943" s="5">
        <v>246030</v>
      </c>
      <c r="B943" s="4" t="s">
        <v>911</v>
      </c>
      <c r="C943" s="3">
        <f>IFERROR(VLOOKUP($A943,'Perfil de Riesgo '!$A$3:$H$2025,3,FALSE),0)</f>
        <v>0</v>
      </c>
      <c r="D943" s="3">
        <f>IFERROR(VLOOKUP($A943,'Perfil de Riesgo '!$A$3:$H$2025,4,FALSE),0)</f>
        <v>0</v>
      </c>
      <c r="E943" s="3">
        <f>IFERROR(VLOOKUP($A943,'Perfil de Riesgo '!$A$3:$H$2025,5,FALSE),0)</f>
        <v>0</v>
      </c>
      <c r="F943" s="3">
        <f>IFERROR(VLOOKUP($A943,'Perfil de Riesgo '!$A$3:$H$2025,6,FALSE),0)</f>
        <v>0</v>
      </c>
      <c r="G943" s="3">
        <f>IFERROR(VLOOKUP($A943,'Perfil de Riesgo '!$A$3:$H$2025,7,FALSE),0)</f>
        <v>0</v>
      </c>
      <c r="H943" s="3">
        <f>IFERROR(VLOOKUP($A943,'Perfil de Riesgo '!$A$3:$H$2025,8,FALSE),0)</f>
        <v>0</v>
      </c>
    </row>
    <row r="944" spans="1:8" hidden="1" x14ac:dyDescent="0.25">
      <c r="A944" s="5">
        <v>246035</v>
      </c>
      <c r="B944" s="4" t="s">
        <v>910</v>
      </c>
      <c r="C944" s="3">
        <f>IFERROR(VLOOKUP($A944,'Perfil de Riesgo '!$A$3:$H$2025,3,FALSE),0)</f>
        <v>0</v>
      </c>
      <c r="D944" s="3">
        <f>IFERROR(VLOOKUP($A944,'Perfil de Riesgo '!$A$3:$H$2025,4,FALSE),0)</f>
        <v>0</v>
      </c>
      <c r="E944" s="3">
        <f>IFERROR(VLOOKUP($A944,'Perfil de Riesgo '!$A$3:$H$2025,5,FALSE),0)</f>
        <v>0</v>
      </c>
      <c r="F944" s="3">
        <f>IFERROR(VLOOKUP($A944,'Perfil de Riesgo '!$A$3:$H$2025,6,FALSE),0)</f>
        <v>0</v>
      </c>
      <c r="G944" s="3">
        <f>IFERROR(VLOOKUP($A944,'Perfil de Riesgo '!$A$3:$H$2025,7,FALSE),0)</f>
        <v>0</v>
      </c>
      <c r="H944" s="3">
        <f>IFERROR(VLOOKUP($A944,'Perfil de Riesgo '!$A$3:$H$2025,8,FALSE),0)</f>
        <v>0</v>
      </c>
    </row>
    <row r="945" spans="1:8" hidden="1" x14ac:dyDescent="0.25">
      <c r="A945" s="5">
        <v>246095</v>
      </c>
      <c r="B945" s="4" t="s">
        <v>213</v>
      </c>
      <c r="C945" s="3">
        <f>IFERROR(VLOOKUP($A945,'Perfil de Riesgo '!$A$3:$H$2025,3,FALSE),0)</f>
        <v>0</v>
      </c>
      <c r="D945" s="3">
        <f>IFERROR(VLOOKUP($A945,'Perfil de Riesgo '!$A$3:$H$2025,4,FALSE),0)</f>
        <v>0</v>
      </c>
      <c r="E945" s="3">
        <f>IFERROR(VLOOKUP($A945,'Perfil de Riesgo '!$A$3:$H$2025,5,FALSE),0)</f>
        <v>0</v>
      </c>
      <c r="F945" s="3">
        <f>IFERROR(VLOOKUP($A945,'Perfil de Riesgo '!$A$3:$H$2025,6,FALSE),0)</f>
        <v>0</v>
      </c>
      <c r="G945" s="3">
        <f>IFERROR(VLOOKUP($A945,'Perfil de Riesgo '!$A$3:$H$2025,7,FALSE),0)</f>
        <v>0</v>
      </c>
      <c r="H945" s="3">
        <f>IFERROR(VLOOKUP($A945,'Perfil de Riesgo '!$A$3:$H$2025,8,FALSE),0)</f>
        <v>0</v>
      </c>
    </row>
    <row r="946" spans="1:8" x14ac:dyDescent="0.25">
      <c r="A946" s="5">
        <v>246500</v>
      </c>
      <c r="B946" s="4" t="s">
        <v>909</v>
      </c>
      <c r="C946" s="3">
        <f>IFERROR(VLOOKUP($A946,'Perfil de Riesgo '!$A$3:$H$2025,3,FALSE),0)</f>
        <v>12819159</v>
      </c>
      <c r="D946" s="3">
        <f>IFERROR(VLOOKUP($A946,'Perfil de Riesgo '!$A$3:$H$2025,4,FALSE),0)</f>
        <v>13561115</v>
      </c>
      <c r="E946" s="3">
        <f>IFERROR(VLOOKUP($A946,'Perfil de Riesgo '!$A$3:$H$2025,5,FALSE),0)</f>
        <v>14100053</v>
      </c>
      <c r="F946" s="3">
        <f>IFERROR(VLOOKUP($A946,'Perfil de Riesgo '!$A$3:$H$2025,6,FALSE),0)</f>
        <v>11702316</v>
      </c>
      <c r="G946" s="3">
        <f>IFERROR(VLOOKUP($A946,'Perfil de Riesgo '!$A$3:$H$2025,7,FALSE),0)</f>
        <v>10683663</v>
      </c>
      <c r="H946" s="3">
        <f>IFERROR(VLOOKUP($A946,'Perfil de Riesgo '!$A$3:$H$2025,8,FALSE),0)</f>
        <v>11530045</v>
      </c>
    </row>
    <row r="947" spans="1:8" x14ac:dyDescent="0.25">
      <c r="A947" s="5">
        <v>246505</v>
      </c>
      <c r="B947" s="4" t="s">
        <v>908</v>
      </c>
      <c r="C947" s="3">
        <f>IFERROR(VLOOKUP($A947,'Perfil de Riesgo '!$A$3:$H$2025,3,FALSE),0)</f>
        <v>11058246</v>
      </c>
      <c r="D947" s="3">
        <f>IFERROR(VLOOKUP($A947,'Perfil de Riesgo '!$A$3:$H$2025,4,FALSE),0)</f>
        <v>11058246</v>
      </c>
      <c r="E947" s="3">
        <f>IFERROR(VLOOKUP($A947,'Perfil de Riesgo '!$A$3:$H$2025,5,FALSE),0)</f>
        <v>11058246</v>
      </c>
      <c r="F947" s="3">
        <f>IFERROR(VLOOKUP($A947,'Perfil de Riesgo '!$A$3:$H$2025,6,FALSE),0)</f>
        <v>8769030</v>
      </c>
      <c r="G947" s="3">
        <f>IFERROR(VLOOKUP($A947,'Perfil de Riesgo '!$A$3:$H$2025,7,FALSE),0)</f>
        <v>7784715</v>
      </c>
      <c r="H947" s="3">
        <f>IFERROR(VLOOKUP($A947,'Perfil de Riesgo '!$A$3:$H$2025,8,FALSE),0)</f>
        <v>7784715</v>
      </c>
    </row>
    <row r="948" spans="1:8" hidden="1" x14ac:dyDescent="0.25">
      <c r="A948" s="5">
        <v>246510</v>
      </c>
      <c r="B948" s="4" t="s">
        <v>907</v>
      </c>
      <c r="C948" s="3">
        <f>IFERROR(VLOOKUP($A948,'Perfil de Riesgo '!$A$3:$H$2025,3,FALSE),0)</f>
        <v>0</v>
      </c>
      <c r="D948" s="3">
        <f>IFERROR(VLOOKUP($A948,'Perfil de Riesgo '!$A$3:$H$2025,4,FALSE),0)</f>
        <v>0</v>
      </c>
      <c r="E948" s="3">
        <f>IFERROR(VLOOKUP($A948,'Perfil de Riesgo '!$A$3:$H$2025,5,FALSE),0)</f>
        <v>0</v>
      </c>
      <c r="F948" s="3">
        <f>IFERROR(VLOOKUP($A948,'Perfil de Riesgo '!$A$3:$H$2025,6,FALSE),0)</f>
        <v>0</v>
      </c>
      <c r="G948" s="3">
        <f>IFERROR(VLOOKUP($A948,'Perfil de Riesgo '!$A$3:$H$2025,7,FALSE),0)</f>
        <v>0</v>
      </c>
      <c r="H948" s="3">
        <f>IFERROR(VLOOKUP($A948,'Perfil de Riesgo '!$A$3:$H$2025,8,FALSE),0)</f>
        <v>0</v>
      </c>
    </row>
    <row r="949" spans="1:8" x14ac:dyDescent="0.25">
      <c r="A949" s="5">
        <v>246515</v>
      </c>
      <c r="B949" s="4" t="s">
        <v>906</v>
      </c>
      <c r="C949" s="3">
        <f>IFERROR(VLOOKUP($A949,'Perfil de Riesgo '!$A$3:$H$2025,3,FALSE),0)</f>
        <v>1760913</v>
      </c>
      <c r="D949" s="3">
        <f>IFERROR(VLOOKUP($A949,'Perfil de Riesgo '!$A$3:$H$2025,4,FALSE),0)</f>
        <v>2502869</v>
      </c>
      <c r="E949" s="3">
        <f>IFERROR(VLOOKUP($A949,'Perfil de Riesgo '!$A$3:$H$2025,5,FALSE),0)</f>
        <v>3041807</v>
      </c>
      <c r="F949" s="3">
        <f>IFERROR(VLOOKUP($A949,'Perfil de Riesgo '!$A$3:$H$2025,6,FALSE),0)</f>
        <v>2933286</v>
      </c>
      <c r="G949" s="3">
        <f>IFERROR(VLOOKUP($A949,'Perfil de Riesgo '!$A$3:$H$2025,7,FALSE),0)</f>
        <v>2898948</v>
      </c>
      <c r="H949" s="3">
        <f>IFERROR(VLOOKUP($A949,'Perfil de Riesgo '!$A$3:$H$2025,8,FALSE),0)</f>
        <v>3745330</v>
      </c>
    </row>
    <row r="950" spans="1:8" hidden="1" x14ac:dyDescent="0.25">
      <c r="A950" s="5">
        <v>246595</v>
      </c>
      <c r="B950" s="4" t="s">
        <v>213</v>
      </c>
      <c r="C950" s="3">
        <f>IFERROR(VLOOKUP($A950,'Perfil de Riesgo '!$A$3:$H$2025,3,FALSE),0)</f>
        <v>0</v>
      </c>
      <c r="D950" s="3">
        <f>IFERROR(VLOOKUP($A950,'Perfil de Riesgo '!$A$3:$H$2025,4,FALSE),0)</f>
        <v>0</v>
      </c>
      <c r="E950" s="3">
        <f>IFERROR(VLOOKUP($A950,'Perfil de Riesgo '!$A$3:$H$2025,5,FALSE),0)</f>
        <v>0</v>
      </c>
      <c r="F950" s="3">
        <f>IFERROR(VLOOKUP($A950,'Perfil de Riesgo '!$A$3:$H$2025,6,FALSE),0)</f>
        <v>0</v>
      </c>
      <c r="G950" s="3">
        <f>IFERROR(VLOOKUP($A950,'Perfil de Riesgo '!$A$3:$H$2025,7,FALSE),0)</f>
        <v>0</v>
      </c>
      <c r="H950" s="3">
        <f>IFERROR(VLOOKUP($A950,'Perfil de Riesgo '!$A$3:$H$2025,8,FALSE),0)</f>
        <v>0</v>
      </c>
    </row>
    <row r="951" spans="1:8" hidden="1" x14ac:dyDescent="0.25">
      <c r="A951" s="5">
        <v>247000</v>
      </c>
      <c r="B951" s="4" t="s">
        <v>905</v>
      </c>
      <c r="C951" s="3">
        <f>IFERROR(VLOOKUP($A951,'Perfil de Riesgo '!$A$3:$H$2025,3,FALSE),0)</f>
        <v>0</v>
      </c>
      <c r="D951" s="3">
        <f>IFERROR(VLOOKUP($A951,'Perfil de Riesgo '!$A$3:$H$2025,4,FALSE),0)</f>
        <v>0</v>
      </c>
      <c r="E951" s="3">
        <f>IFERROR(VLOOKUP($A951,'Perfil de Riesgo '!$A$3:$H$2025,5,FALSE),0)</f>
        <v>0</v>
      </c>
      <c r="F951" s="3">
        <f>IFERROR(VLOOKUP($A951,'Perfil de Riesgo '!$A$3:$H$2025,6,FALSE),0)</f>
        <v>0</v>
      </c>
      <c r="G951" s="3">
        <f>IFERROR(VLOOKUP($A951,'Perfil de Riesgo '!$A$3:$H$2025,7,FALSE),0)</f>
        <v>0</v>
      </c>
      <c r="H951" s="3">
        <f>IFERROR(VLOOKUP($A951,'Perfil de Riesgo '!$A$3:$H$2025,8,FALSE),0)</f>
        <v>0</v>
      </c>
    </row>
    <row r="952" spans="1:8" hidden="1" x14ac:dyDescent="0.25">
      <c r="A952" s="5">
        <v>247500</v>
      </c>
      <c r="B952" s="4" t="s">
        <v>904</v>
      </c>
      <c r="C952" s="3">
        <f>IFERROR(VLOOKUP($A952,'Perfil de Riesgo '!$A$3:$H$2025,3,FALSE),0)</f>
        <v>0</v>
      </c>
      <c r="D952" s="3">
        <f>IFERROR(VLOOKUP($A952,'Perfil de Riesgo '!$A$3:$H$2025,4,FALSE),0)</f>
        <v>0</v>
      </c>
      <c r="E952" s="3">
        <f>IFERROR(VLOOKUP($A952,'Perfil de Riesgo '!$A$3:$H$2025,5,FALSE),0)</f>
        <v>0</v>
      </c>
      <c r="F952" s="3">
        <f>IFERROR(VLOOKUP($A952,'Perfil de Riesgo '!$A$3:$H$2025,6,FALSE),0)</f>
        <v>0</v>
      </c>
      <c r="G952" s="3">
        <f>IFERROR(VLOOKUP($A952,'Perfil de Riesgo '!$A$3:$H$2025,7,FALSE),0)</f>
        <v>0</v>
      </c>
      <c r="H952" s="3">
        <f>IFERROR(VLOOKUP($A952,'Perfil de Riesgo '!$A$3:$H$2025,8,FALSE),0)</f>
        <v>0</v>
      </c>
    </row>
    <row r="953" spans="1:8" hidden="1" x14ac:dyDescent="0.25">
      <c r="A953" s="5">
        <v>247505</v>
      </c>
      <c r="B953" s="4" t="s">
        <v>903</v>
      </c>
      <c r="C953" s="3">
        <f>IFERROR(VLOOKUP($A953,'Perfil de Riesgo '!$A$3:$H$2025,3,FALSE),0)</f>
        <v>0</v>
      </c>
      <c r="D953" s="3">
        <f>IFERROR(VLOOKUP($A953,'Perfil de Riesgo '!$A$3:$H$2025,4,FALSE),0)</f>
        <v>0</v>
      </c>
      <c r="E953" s="3">
        <f>IFERROR(VLOOKUP($A953,'Perfil de Riesgo '!$A$3:$H$2025,5,FALSE),0)</f>
        <v>0</v>
      </c>
      <c r="F953" s="3">
        <f>IFERROR(VLOOKUP($A953,'Perfil de Riesgo '!$A$3:$H$2025,6,FALSE),0)</f>
        <v>0</v>
      </c>
      <c r="G953" s="3">
        <f>IFERROR(VLOOKUP($A953,'Perfil de Riesgo '!$A$3:$H$2025,7,FALSE),0)</f>
        <v>0</v>
      </c>
      <c r="H953" s="3">
        <f>IFERROR(VLOOKUP($A953,'Perfil de Riesgo '!$A$3:$H$2025,8,FALSE),0)</f>
        <v>0</v>
      </c>
    </row>
    <row r="954" spans="1:8" hidden="1" x14ac:dyDescent="0.25">
      <c r="A954" s="5">
        <v>247510</v>
      </c>
      <c r="B954" s="4" t="s">
        <v>902</v>
      </c>
      <c r="C954" s="3">
        <f>IFERROR(VLOOKUP($A954,'Perfil de Riesgo '!$A$3:$H$2025,3,FALSE),0)</f>
        <v>0</v>
      </c>
      <c r="D954" s="3">
        <f>IFERROR(VLOOKUP($A954,'Perfil de Riesgo '!$A$3:$H$2025,4,FALSE),0)</f>
        <v>0</v>
      </c>
      <c r="E954" s="3">
        <f>IFERROR(VLOOKUP($A954,'Perfil de Riesgo '!$A$3:$H$2025,5,FALSE),0)</f>
        <v>0</v>
      </c>
      <c r="F954" s="3">
        <f>IFERROR(VLOOKUP($A954,'Perfil de Riesgo '!$A$3:$H$2025,6,FALSE),0)</f>
        <v>0</v>
      </c>
      <c r="G954" s="3">
        <f>IFERROR(VLOOKUP($A954,'Perfil de Riesgo '!$A$3:$H$2025,7,FALSE),0)</f>
        <v>0</v>
      </c>
      <c r="H954" s="3">
        <f>IFERROR(VLOOKUP($A954,'Perfil de Riesgo '!$A$3:$H$2025,8,FALSE),0)</f>
        <v>0</v>
      </c>
    </row>
    <row r="955" spans="1:8" hidden="1" x14ac:dyDescent="0.25">
      <c r="A955" s="5">
        <v>248000</v>
      </c>
      <c r="B955" s="4" t="s">
        <v>901</v>
      </c>
      <c r="C955" s="3">
        <f>IFERROR(VLOOKUP($A955,'Perfil de Riesgo '!$A$3:$H$2025,3,FALSE),0)</f>
        <v>0</v>
      </c>
      <c r="D955" s="3">
        <f>IFERROR(VLOOKUP($A955,'Perfil de Riesgo '!$A$3:$H$2025,4,FALSE),0)</f>
        <v>0</v>
      </c>
      <c r="E955" s="3">
        <f>IFERROR(VLOOKUP($A955,'Perfil de Riesgo '!$A$3:$H$2025,5,FALSE),0)</f>
        <v>0</v>
      </c>
      <c r="F955" s="3">
        <f>IFERROR(VLOOKUP($A955,'Perfil de Riesgo '!$A$3:$H$2025,6,FALSE),0)</f>
        <v>0</v>
      </c>
      <c r="G955" s="3">
        <f>IFERROR(VLOOKUP($A955,'Perfil de Riesgo '!$A$3:$H$2025,7,FALSE),0)</f>
        <v>0</v>
      </c>
      <c r="H955" s="3">
        <f>IFERROR(VLOOKUP($A955,'Perfil de Riesgo '!$A$3:$H$2025,8,FALSE),0)</f>
        <v>0</v>
      </c>
    </row>
    <row r="956" spans="1:8" hidden="1" x14ac:dyDescent="0.25">
      <c r="A956" s="5">
        <v>248500</v>
      </c>
      <c r="B956" s="4" t="s">
        <v>900</v>
      </c>
      <c r="C956" s="3">
        <f>IFERROR(VLOOKUP($A956,'Perfil de Riesgo '!$A$3:$H$2025,3,FALSE),0)</f>
        <v>0</v>
      </c>
      <c r="D956" s="3">
        <f>IFERROR(VLOOKUP($A956,'Perfil de Riesgo '!$A$3:$H$2025,4,FALSE),0)</f>
        <v>0</v>
      </c>
      <c r="E956" s="3">
        <f>IFERROR(VLOOKUP($A956,'Perfil de Riesgo '!$A$3:$H$2025,5,FALSE),0)</f>
        <v>0</v>
      </c>
      <c r="F956" s="3">
        <f>IFERROR(VLOOKUP($A956,'Perfil de Riesgo '!$A$3:$H$2025,6,FALSE),0)</f>
        <v>0</v>
      </c>
      <c r="G956" s="3">
        <f>IFERROR(VLOOKUP($A956,'Perfil de Riesgo '!$A$3:$H$2025,7,FALSE),0)</f>
        <v>0</v>
      </c>
      <c r="H956" s="3">
        <f>IFERROR(VLOOKUP($A956,'Perfil de Riesgo '!$A$3:$H$2025,8,FALSE),0)</f>
        <v>0</v>
      </c>
    </row>
    <row r="957" spans="1:8" hidden="1" x14ac:dyDescent="0.25">
      <c r="A957" s="5">
        <v>249500</v>
      </c>
      <c r="B957" s="4" t="s">
        <v>899</v>
      </c>
      <c r="C957" s="3">
        <f>IFERROR(VLOOKUP($A957,'Perfil de Riesgo '!$A$3:$H$2025,3,FALSE),0)</f>
        <v>0</v>
      </c>
      <c r="D957" s="3">
        <f>IFERROR(VLOOKUP($A957,'Perfil de Riesgo '!$A$3:$H$2025,4,FALSE),0)</f>
        <v>0</v>
      </c>
      <c r="E957" s="3">
        <f>IFERROR(VLOOKUP($A957,'Perfil de Riesgo '!$A$3:$H$2025,5,FALSE),0)</f>
        <v>0</v>
      </c>
      <c r="F957" s="3">
        <f>IFERROR(VLOOKUP($A957,'Perfil de Riesgo '!$A$3:$H$2025,6,FALSE),0)</f>
        <v>0</v>
      </c>
      <c r="G957" s="3">
        <f>IFERROR(VLOOKUP($A957,'Perfil de Riesgo '!$A$3:$H$2025,7,FALSE),0)</f>
        <v>0</v>
      </c>
      <c r="H957" s="3">
        <f>IFERROR(VLOOKUP($A957,'Perfil de Riesgo '!$A$3:$H$2025,8,FALSE),0)</f>
        <v>0</v>
      </c>
    </row>
    <row r="958" spans="1:8" hidden="1" x14ac:dyDescent="0.25">
      <c r="A958" s="5">
        <v>249900</v>
      </c>
      <c r="B958" s="4" t="s">
        <v>898</v>
      </c>
      <c r="C958" s="3">
        <f>IFERROR(VLOOKUP($A958,'Perfil de Riesgo '!$A$3:$H$2025,3,FALSE),0)</f>
        <v>0</v>
      </c>
      <c r="D958" s="3">
        <f>IFERROR(VLOOKUP($A958,'Perfil de Riesgo '!$A$3:$H$2025,4,FALSE),0)</f>
        <v>0</v>
      </c>
      <c r="E958" s="3">
        <f>IFERROR(VLOOKUP($A958,'Perfil de Riesgo '!$A$3:$H$2025,5,FALSE),0)</f>
        <v>0</v>
      </c>
      <c r="F958" s="3">
        <f>IFERROR(VLOOKUP($A958,'Perfil de Riesgo '!$A$3:$H$2025,6,FALSE),0)</f>
        <v>0</v>
      </c>
      <c r="G958" s="3">
        <f>IFERROR(VLOOKUP($A958,'Perfil de Riesgo '!$A$3:$H$2025,7,FALSE),0)</f>
        <v>0</v>
      </c>
      <c r="H958" s="3">
        <f>IFERROR(VLOOKUP($A958,'Perfil de Riesgo '!$A$3:$H$2025,8,FALSE),0)</f>
        <v>0</v>
      </c>
    </row>
    <row r="959" spans="1:8" hidden="1" x14ac:dyDescent="0.25">
      <c r="A959" s="5">
        <v>250000</v>
      </c>
      <c r="B959" s="4" t="s">
        <v>897</v>
      </c>
      <c r="C959" s="3">
        <f>IFERROR(VLOOKUP($A959,'Perfil de Riesgo '!$A$3:$H$2025,3,FALSE),0)</f>
        <v>0</v>
      </c>
      <c r="D959" s="3">
        <f>IFERROR(VLOOKUP($A959,'Perfil de Riesgo '!$A$3:$H$2025,4,FALSE),0)</f>
        <v>0</v>
      </c>
      <c r="E959" s="3">
        <f>IFERROR(VLOOKUP($A959,'Perfil de Riesgo '!$A$3:$H$2025,5,FALSE),0)</f>
        <v>0</v>
      </c>
      <c r="F959" s="3">
        <f>IFERROR(VLOOKUP($A959,'Perfil de Riesgo '!$A$3:$H$2025,6,FALSE),0)</f>
        <v>0</v>
      </c>
      <c r="G959" s="3">
        <f>IFERROR(VLOOKUP($A959,'Perfil de Riesgo '!$A$3:$H$2025,7,FALSE),0)</f>
        <v>0</v>
      </c>
      <c r="H959" s="3">
        <f>IFERROR(VLOOKUP($A959,'Perfil de Riesgo '!$A$3:$H$2025,8,FALSE),0)</f>
        <v>0</v>
      </c>
    </row>
    <row r="960" spans="1:8" x14ac:dyDescent="0.25">
      <c r="A960" s="5">
        <v>260000</v>
      </c>
      <c r="B960" s="4" t="s">
        <v>896</v>
      </c>
      <c r="C960" s="3">
        <f>IFERROR(VLOOKUP($A960,'Perfil de Riesgo '!$A$3:$H$2025,3,FALSE),0)</f>
        <v>373246406.94999999</v>
      </c>
      <c r="D960" s="3">
        <f>IFERROR(VLOOKUP($A960,'Perfil de Riesgo '!$A$3:$H$2025,4,FALSE),0)</f>
        <v>407602341.17000002</v>
      </c>
      <c r="E960" s="3">
        <f>IFERROR(VLOOKUP($A960,'Perfil de Riesgo '!$A$3:$H$2025,5,FALSE),0)</f>
        <v>370765441.98000002</v>
      </c>
      <c r="F960" s="3">
        <f>IFERROR(VLOOKUP($A960,'Perfil de Riesgo '!$A$3:$H$2025,6,FALSE),0)</f>
        <v>383388803.81</v>
      </c>
      <c r="G960" s="3">
        <f>IFERROR(VLOOKUP($A960,'Perfil de Riesgo '!$A$3:$H$2025,7,FALSE),0)</f>
        <v>439731422.52999997</v>
      </c>
      <c r="H960" s="3">
        <f>IFERROR(VLOOKUP($A960,'Perfil de Riesgo '!$A$3:$H$2025,8,FALSE),0)</f>
        <v>576370394.78999996</v>
      </c>
    </row>
    <row r="961" spans="1:8" hidden="1" x14ac:dyDescent="0.25">
      <c r="A961" s="5">
        <v>260500</v>
      </c>
      <c r="B961" s="4" t="s">
        <v>895</v>
      </c>
      <c r="C961" s="3">
        <f>IFERROR(VLOOKUP($A961,'Perfil de Riesgo '!$A$3:$H$2025,3,FALSE),0)</f>
        <v>0</v>
      </c>
      <c r="D961" s="3">
        <f>IFERROR(VLOOKUP($A961,'Perfil de Riesgo '!$A$3:$H$2025,4,FALSE),0)</f>
        <v>0</v>
      </c>
      <c r="E961" s="3">
        <f>IFERROR(VLOOKUP($A961,'Perfil de Riesgo '!$A$3:$H$2025,5,FALSE),0)</f>
        <v>0</v>
      </c>
      <c r="F961" s="3">
        <f>IFERROR(VLOOKUP($A961,'Perfil de Riesgo '!$A$3:$H$2025,6,FALSE),0)</f>
        <v>0</v>
      </c>
      <c r="G961" s="3">
        <f>IFERROR(VLOOKUP($A961,'Perfil de Riesgo '!$A$3:$H$2025,7,FALSE),0)</f>
        <v>0</v>
      </c>
      <c r="H961" s="3">
        <f>IFERROR(VLOOKUP($A961,'Perfil de Riesgo '!$A$3:$H$2025,8,FALSE),0)</f>
        <v>0</v>
      </c>
    </row>
    <row r="962" spans="1:8" hidden="1" x14ac:dyDescent="0.25">
      <c r="A962" s="5">
        <v>261000</v>
      </c>
      <c r="B962" s="4" t="s">
        <v>894</v>
      </c>
      <c r="C962" s="3">
        <f>IFERROR(VLOOKUP($A962,'Perfil de Riesgo '!$A$3:$H$2025,3,FALSE),0)</f>
        <v>0</v>
      </c>
      <c r="D962" s="3">
        <f>IFERROR(VLOOKUP($A962,'Perfil de Riesgo '!$A$3:$H$2025,4,FALSE),0)</f>
        <v>0</v>
      </c>
      <c r="E962" s="3">
        <f>IFERROR(VLOOKUP($A962,'Perfil de Riesgo '!$A$3:$H$2025,5,FALSE),0)</f>
        <v>0</v>
      </c>
      <c r="F962" s="3">
        <f>IFERROR(VLOOKUP($A962,'Perfil de Riesgo '!$A$3:$H$2025,6,FALSE),0)</f>
        <v>0</v>
      </c>
      <c r="G962" s="3">
        <f>IFERROR(VLOOKUP($A962,'Perfil de Riesgo '!$A$3:$H$2025,7,FALSE),0)</f>
        <v>0</v>
      </c>
      <c r="H962" s="3">
        <f>IFERROR(VLOOKUP($A962,'Perfil de Riesgo '!$A$3:$H$2025,8,FALSE),0)</f>
        <v>0</v>
      </c>
    </row>
    <row r="963" spans="1:8" hidden="1" x14ac:dyDescent="0.25">
      <c r="A963" s="5">
        <v>261200</v>
      </c>
      <c r="B963" s="4" t="s">
        <v>893</v>
      </c>
      <c r="C963" s="3">
        <f>IFERROR(VLOOKUP($A963,'Perfil de Riesgo '!$A$3:$H$2025,3,FALSE),0)</f>
        <v>0</v>
      </c>
      <c r="D963" s="3">
        <f>IFERROR(VLOOKUP($A963,'Perfil de Riesgo '!$A$3:$H$2025,4,FALSE),0)</f>
        <v>0</v>
      </c>
      <c r="E963" s="3">
        <f>IFERROR(VLOOKUP($A963,'Perfil de Riesgo '!$A$3:$H$2025,5,FALSE),0)</f>
        <v>0</v>
      </c>
      <c r="F963" s="3">
        <f>IFERROR(VLOOKUP($A963,'Perfil de Riesgo '!$A$3:$H$2025,6,FALSE),0)</f>
        <v>0</v>
      </c>
      <c r="G963" s="3">
        <f>IFERROR(VLOOKUP($A963,'Perfil de Riesgo '!$A$3:$H$2025,7,FALSE),0)</f>
        <v>0</v>
      </c>
      <c r="H963" s="3">
        <f>IFERROR(VLOOKUP($A963,'Perfil de Riesgo '!$A$3:$H$2025,8,FALSE),0)</f>
        <v>0</v>
      </c>
    </row>
    <row r="964" spans="1:8" hidden="1" x14ac:dyDescent="0.25">
      <c r="A964" s="5">
        <v>261500</v>
      </c>
      <c r="B964" s="4" t="s">
        <v>892</v>
      </c>
      <c r="C964" s="3">
        <f>IFERROR(VLOOKUP($A964,'Perfil de Riesgo '!$A$3:$H$2025,3,FALSE),0)</f>
        <v>0</v>
      </c>
      <c r="D964" s="3">
        <f>IFERROR(VLOOKUP($A964,'Perfil de Riesgo '!$A$3:$H$2025,4,FALSE),0)</f>
        <v>0</v>
      </c>
      <c r="E964" s="3">
        <f>IFERROR(VLOOKUP($A964,'Perfil de Riesgo '!$A$3:$H$2025,5,FALSE),0)</f>
        <v>0</v>
      </c>
      <c r="F964" s="3">
        <f>IFERROR(VLOOKUP($A964,'Perfil de Riesgo '!$A$3:$H$2025,6,FALSE),0)</f>
        <v>0</v>
      </c>
      <c r="G964" s="3">
        <f>IFERROR(VLOOKUP($A964,'Perfil de Riesgo '!$A$3:$H$2025,7,FALSE),0)</f>
        <v>0</v>
      </c>
      <c r="H964" s="3">
        <f>IFERROR(VLOOKUP($A964,'Perfil de Riesgo '!$A$3:$H$2025,8,FALSE),0)</f>
        <v>0</v>
      </c>
    </row>
    <row r="965" spans="1:8" hidden="1" x14ac:dyDescent="0.25">
      <c r="A965" s="5">
        <v>262000</v>
      </c>
      <c r="B965" s="4" t="s">
        <v>891</v>
      </c>
      <c r="C965" s="3">
        <f>IFERROR(VLOOKUP($A965,'Perfil de Riesgo '!$A$3:$H$2025,3,FALSE),0)</f>
        <v>0</v>
      </c>
      <c r="D965" s="3">
        <f>IFERROR(VLOOKUP($A965,'Perfil de Riesgo '!$A$3:$H$2025,4,FALSE),0)</f>
        <v>0</v>
      </c>
      <c r="E965" s="3">
        <f>IFERROR(VLOOKUP($A965,'Perfil de Riesgo '!$A$3:$H$2025,5,FALSE),0)</f>
        <v>0</v>
      </c>
      <c r="F965" s="3">
        <f>IFERROR(VLOOKUP($A965,'Perfil de Riesgo '!$A$3:$H$2025,6,FALSE),0)</f>
        <v>0</v>
      </c>
      <c r="G965" s="3">
        <f>IFERROR(VLOOKUP($A965,'Perfil de Riesgo '!$A$3:$H$2025,7,FALSE),0)</f>
        <v>0</v>
      </c>
      <c r="H965" s="3">
        <f>IFERROR(VLOOKUP($A965,'Perfil de Riesgo '!$A$3:$H$2025,8,FALSE),0)</f>
        <v>0</v>
      </c>
    </row>
    <row r="966" spans="1:8" x14ac:dyDescent="0.25">
      <c r="A966" s="5">
        <v>262500</v>
      </c>
      <c r="B966" s="4" t="s">
        <v>890</v>
      </c>
      <c r="C966" s="3">
        <f>IFERROR(VLOOKUP($A966,'Perfil de Riesgo '!$A$3:$H$2025,3,FALSE),0)</f>
        <v>20272579.510000002</v>
      </c>
      <c r="D966" s="3">
        <f>IFERROR(VLOOKUP($A966,'Perfil de Riesgo '!$A$3:$H$2025,4,FALSE),0)</f>
        <v>32271289.73</v>
      </c>
      <c r="E966" s="3">
        <f>IFERROR(VLOOKUP($A966,'Perfil de Riesgo '!$A$3:$H$2025,5,FALSE),0)</f>
        <v>357172.17</v>
      </c>
      <c r="F966" s="3">
        <f>IFERROR(VLOOKUP($A966,'Perfil de Riesgo '!$A$3:$H$2025,6,FALSE),0)</f>
        <v>288800</v>
      </c>
      <c r="G966" s="3">
        <f>IFERROR(VLOOKUP($A966,'Perfil de Riesgo '!$A$3:$H$2025,7,FALSE),0)</f>
        <v>24152384.719999999</v>
      </c>
      <c r="H966" s="3">
        <f>IFERROR(VLOOKUP($A966,'Perfil de Riesgo '!$A$3:$H$2025,8,FALSE),0)</f>
        <v>128733310.98</v>
      </c>
    </row>
    <row r="967" spans="1:8" x14ac:dyDescent="0.25">
      <c r="A967" s="5">
        <v>264800</v>
      </c>
      <c r="B967" s="4" t="s">
        <v>889</v>
      </c>
      <c r="C967" s="3">
        <f>IFERROR(VLOOKUP($A967,'Perfil de Riesgo '!$A$3:$H$2025,3,FALSE),0)</f>
        <v>281861667.44</v>
      </c>
      <c r="D967" s="3">
        <f>IFERROR(VLOOKUP($A967,'Perfil de Riesgo '!$A$3:$H$2025,4,FALSE),0)</f>
        <v>289685280.44</v>
      </c>
      <c r="E967" s="3">
        <f>IFERROR(VLOOKUP($A967,'Perfil de Riesgo '!$A$3:$H$2025,5,FALSE),0)</f>
        <v>272213737.81</v>
      </c>
      <c r="F967" s="3">
        <f>IFERROR(VLOOKUP($A967,'Perfil de Riesgo '!$A$3:$H$2025,6,FALSE),0)</f>
        <v>274581871.81</v>
      </c>
      <c r="G967" s="3">
        <f>IFERROR(VLOOKUP($A967,'Perfil de Riesgo '!$A$3:$H$2025,7,FALSE),0)</f>
        <v>291363983.81</v>
      </c>
      <c r="H967" s="3">
        <f>IFERROR(VLOOKUP($A967,'Perfil de Riesgo '!$A$3:$H$2025,8,FALSE),0)</f>
        <v>298482006.81</v>
      </c>
    </row>
    <row r="968" spans="1:8" hidden="1" x14ac:dyDescent="0.25">
      <c r="A968" s="5">
        <v>265000</v>
      </c>
      <c r="B968" s="4" t="s">
        <v>888</v>
      </c>
      <c r="C968" s="3">
        <f>IFERROR(VLOOKUP($A968,'Perfil de Riesgo '!$A$3:$H$2025,3,FALSE),0)</f>
        <v>0</v>
      </c>
      <c r="D968" s="3">
        <f>IFERROR(VLOOKUP($A968,'Perfil de Riesgo '!$A$3:$H$2025,4,FALSE),0)</f>
        <v>0</v>
      </c>
      <c r="E968" s="3">
        <f>IFERROR(VLOOKUP($A968,'Perfil de Riesgo '!$A$3:$H$2025,5,FALSE),0)</f>
        <v>0</v>
      </c>
      <c r="F968" s="3">
        <f>IFERROR(VLOOKUP($A968,'Perfil de Riesgo '!$A$3:$H$2025,6,FALSE),0)</f>
        <v>0</v>
      </c>
      <c r="G968" s="3">
        <f>IFERROR(VLOOKUP($A968,'Perfil de Riesgo '!$A$3:$H$2025,7,FALSE),0)</f>
        <v>0</v>
      </c>
      <c r="H968" s="3">
        <f>IFERROR(VLOOKUP($A968,'Perfil de Riesgo '!$A$3:$H$2025,8,FALSE),0)</f>
        <v>0</v>
      </c>
    </row>
    <row r="969" spans="1:8" x14ac:dyDescent="0.25">
      <c r="A969" s="5">
        <v>265200</v>
      </c>
      <c r="B969" s="4" t="s">
        <v>796</v>
      </c>
      <c r="C969" s="3">
        <f>IFERROR(VLOOKUP($A969,'Perfil de Riesgo '!$A$3:$H$2025,3,FALSE),0)</f>
        <v>71112160</v>
      </c>
      <c r="D969" s="3">
        <f>IFERROR(VLOOKUP($A969,'Perfil de Riesgo '!$A$3:$H$2025,4,FALSE),0)</f>
        <v>85645771</v>
      </c>
      <c r="E969" s="3">
        <f>IFERROR(VLOOKUP($A969,'Perfil de Riesgo '!$A$3:$H$2025,5,FALSE),0)</f>
        <v>98194532</v>
      </c>
      <c r="F969" s="3">
        <f>IFERROR(VLOOKUP($A969,'Perfil de Riesgo '!$A$3:$H$2025,6,FALSE),0)</f>
        <v>108518132</v>
      </c>
      <c r="G969" s="3">
        <f>IFERROR(VLOOKUP($A969,'Perfil de Riesgo '!$A$3:$H$2025,7,FALSE),0)</f>
        <v>124215054</v>
      </c>
      <c r="H969" s="3">
        <f>IFERROR(VLOOKUP($A969,'Perfil de Riesgo '!$A$3:$H$2025,8,FALSE),0)</f>
        <v>149155077</v>
      </c>
    </row>
    <row r="970" spans="1:8" hidden="1" x14ac:dyDescent="0.25">
      <c r="A970" s="5">
        <v>265500</v>
      </c>
      <c r="B970" s="4" t="s">
        <v>887</v>
      </c>
      <c r="C970" s="3">
        <f>IFERROR(VLOOKUP($A970,'Perfil de Riesgo '!$A$3:$H$2025,3,FALSE),0)</f>
        <v>0</v>
      </c>
      <c r="D970" s="3">
        <f>IFERROR(VLOOKUP($A970,'Perfil de Riesgo '!$A$3:$H$2025,4,FALSE),0)</f>
        <v>0</v>
      </c>
      <c r="E970" s="3">
        <f>IFERROR(VLOOKUP($A970,'Perfil de Riesgo '!$A$3:$H$2025,5,FALSE),0)</f>
        <v>0</v>
      </c>
      <c r="F970" s="3">
        <f>IFERROR(VLOOKUP($A970,'Perfil de Riesgo '!$A$3:$H$2025,6,FALSE),0)</f>
        <v>0</v>
      </c>
      <c r="G970" s="3">
        <f>IFERROR(VLOOKUP($A970,'Perfil de Riesgo '!$A$3:$H$2025,7,FALSE),0)</f>
        <v>0</v>
      </c>
      <c r="H970" s="3">
        <f>IFERROR(VLOOKUP($A970,'Perfil de Riesgo '!$A$3:$H$2025,8,FALSE),0)</f>
        <v>0</v>
      </c>
    </row>
    <row r="971" spans="1:8" hidden="1" x14ac:dyDescent="0.25">
      <c r="A971" s="5">
        <v>265800</v>
      </c>
      <c r="B971" s="4" t="s">
        <v>886</v>
      </c>
      <c r="C971" s="3">
        <f>IFERROR(VLOOKUP($A971,'Perfil de Riesgo '!$A$3:$H$2025,3,FALSE),0)</f>
        <v>0</v>
      </c>
      <c r="D971" s="3">
        <f>IFERROR(VLOOKUP($A971,'Perfil de Riesgo '!$A$3:$H$2025,4,FALSE),0)</f>
        <v>0</v>
      </c>
      <c r="E971" s="3">
        <f>IFERROR(VLOOKUP($A971,'Perfil de Riesgo '!$A$3:$H$2025,5,FALSE),0)</f>
        <v>0</v>
      </c>
      <c r="F971" s="3">
        <f>IFERROR(VLOOKUP($A971,'Perfil de Riesgo '!$A$3:$H$2025,6,FALSE),0)</f>
        <v>0</v>
      </c>
      <c r="G971" s="3">
        <f>IFERROR(VLOOKUP($A971,'Perfil de Riesgo '!$A$3:$H$2025,7,FALSE),0)</f>
        <v>0</v>
      </c>
      <c r="H971" s="3">
        <f>IFERROR(VLOOKUP($A971,'Perfil de Riesgo '!$A$3:$H$2025,8,FALSE),0)</f>
        <v>0</v>
      </c>
    </row>
    <row r="972" spans="1:8" hidden="1" x14ac:dyDescent="0.25">
      <c r="A972" s="5">
        <v>266000</v>
      </c>
      <c r="B972" s="4" t="s">
        <v>885</v>
      </c>
      <c r="C972" s="3">
        <f>IFERROR(VLOOKUP($A972,'Perfil de Riesgo '!$A$3:$H$2025,3,FALSE),0)</f>
        <v>0</v>
      </c>
      <c r="D972" s="3">
        <f>IFERROR(VLOOKUP($A972,'Perfil de Riesgo '!$A$3:$H$2025,4,FALSE),0)</f>
        <v>0</v>
      </c>
      <c r="E972" s="3">
        <f>IFERROR(VLOOKUP($A972,'Perfil de Riesgo '!$A$3:$H$2025,5,FALSE),0)</f>
        <v>0</v>
      </c>
      <c r="F972" s="3">
        <f>IFERROR(VLOOKUP($A972,'Perfil de Riesgo '!$A$3:$H$2025,6,FALSE),0)</f>
        <v>0</v>
      </c>
      <c r="G972" s="3">
        <f>IFERROR(VLOOKUP($A972,'Perfil de Riesgo '!$A$3:$H$2025,7,FALSE),0)</f>
        <v>0</v>
      </c>
      <c r="H972" s="3">
        <f>IFERROR(VLOOKUP($A972,'Perfil de Riesgo '!$A$3:$H$2025,8,FALSE),0)</f>
        <v>0</v>
      </c>
    </row>
    <row r="973" spans="1:8" hidden="1" x14ac:dyDescent="0.25">
      <c r="A973" s="5">
        <v>269500</v>
      </c>
      <c r="B973" s="4" t="s">
        <v>884</v>
      </c>
      <c r="C973" s="3">
        <f>IFERROR(VLOOKUP($A973,'Perfil de Riesgo '!$A$3:$H$2025,3,FALSE),0)</f>
        <v>0</v>
      </c>
      <c r="D973" s="3">
        <f>IFERROR(VLOOKUP($A973,'Perfil de Riesgo '!$A$3:$H$2025,4,FALSE),0)</f>
        <v>0</v>
      </c>
      <c r="E973" s="3">
        <f>IFERROR(VLOOKUP($A973,'Perfil de Riesgo '!$A$3:$H$2025,5,FALSE),0)</f>
        <v>0</v>
      </c>
      <c r="F973" s="3">
        <f>IFERROR(VLOOKUP($A973,'Perfil de Riesgo '!$A$3:$H$2025,6,FALSE),0)</f>
        <v>0</v>
      </c>
      <c r="G973" s="3">
        <f>IFERROR(VLOOKUP($A973,'Perfil de Riesgo '!$A$3:$H$2025,7,FALSE),0)</f>
        <v>0</v>
      </c>
      <c r="H973" s="3">
        <f>IFERROR(VLOOKUP($A973,'Perfil de Riesgo '!$A$3:$H$2025,8,FALSE),0)</f>
        <v>0</v>
      </c>
    </row>
    <row r="974" spans="1:8" x14ac:dyDescent="0.25">
      <c r="A974" s="5">
        <v>270000</v>
      </c>
      <c r="B974" s="4" t="s">
        <v>883</v>
      </c>
      <c r="C974" s="3">
        <f>IFERROR(VLOOKUP($A974,'Perfil de Riesgo '!$A$3:$H$2025,3,FALSE),0)</f>
        <v>61379188</v>
      </c>
      <c r="D974" s="3">
        <f>IFERROR(VLOOKUP($A974,'Perfil de Riesgo '!$A$3:$H$2025,4,FALSE),0)</f>
        <v>78237839</v>
      </c>
      <c r="E974" s="3">
        <f>IFERROR(VLOOKUP($A974,'Perfil de Riesgo '!$A$3:$H$2025,5,FALSE),0)</f>
        <v>85575309</v>
      </c>
      <c r="F974" s="3">
        <f>IFERROR(VLOOKUP($A974,'Perfil de Riesgo '!$A$3:$H$2025,6,FALSE),0)</f>
        <v>88521033</v>
      </c>
      <c r="G974" s="3">
        <f>IFERROR(VLOOKUP($A974,'Perfil de Riesgo '!$A$3:$H$2025,7,FALSE),0)</f>
        <v>94656845</v>
      </c>
      <c r="H974" s="3">
        <f>IFERROR(VLOOKUP($A974,'Perfil de Riesgo '!$A$3:$H$2025,8,FALSE),0)</f>
        <v>130249820</v>
      </c>
    </row>
    <row r="975" spans="1:8" hidden="1" x14ac:dyDescent="0.25">
      <c r="A975" s="5">
        <v>270500</v>
      </c>
      <c r="B975" s="4" t="s">
        <v>882</v>
      </c>
      <c r="C975" s="3">
        <f>IFERROR(VLOOKUP($A975,'Perfil de Riesgo '!$A$3:$H$2025,3,FALSE),0)</f>
        <v>0</v>
      </c>
      <c r="D975" s="3">
        <f>IFERROR(VLOOKUP($A975,'Perfil de Riesgo '!$A$3:$H$2025,4,FALSE),0)</f>
        <v>0</v>
      </c>
      <c r="E975" s="3">
        <f>IFERROR(VLOOKUP($A975,'Perfil de Riesgo '!$A$3:$H$2025,5,FALSE),0)</f>
        <v>0</v>
      </c>
      <c r="F975" s="3">
        <f>IFERROR(VLOOKUP($A975,'Perfil de Riesgo '!$A$3:$H$2025,6,FALSE),0)</f>
        <v>0</v>
      </c>
      <c r="G975" s="3">
        <f>IFERROR(VLOOKUP($A975,'Perfil de Riesgo '!$A$3:$H$2025,7,FALSE),0)</f>
        <v>0</v>
      </c>
      <c r="H975" s="3">
        <f>IFERROR(VLOOKUP($A975,'Perfil de Riesgo '!$A$3:$H$2025,8,FALSE),0)</f>
        <v>0</v>
      </c>
    </row>
    <row r="976" spans="1:8" hidden="1" x14ac:dyDescent="0.25">
      <c r="A976" s="5">
        <v>270505</v>
      </c>
      <c r="B976" s="4" t="s">
        <v>881</v>
      </c>
      <c r="C976" s="3">
        <f>IFERROR(VLOOKUP($A976,'Perfil de Riesgo '!$A$3:$H$2025,3,FALSE),0)</f>
        <v>0</v>
      </c>
      <c r="D976" s="3">
        <f>IFERROR(VLOOKUP($A976,'Perfil de Riesgo '!$A$3:$H$2025,4,FALSE),0)</f>
        <v>0</v>
      </c>
      <c r="E976" s="3">
        <f>IFERROR(VLOOKUP($A976,'Perfil de Riesgo '!$A$3:$H$2025,5,FALSE),0)</f>
        <v>0</v>
      </c>
      <c r="F976" s="3">
        <f>IFERROR(VLOOKUP($A976,'Perfil de Riesgo '!$A$3:$H$2025,6,FALSE),0)</f>
        <v>0</v>
      </c>
      <c r="G976" s="3">
        <f>IFERROR(VLOOKUP($A976,'Perfil de Riesgo '!$A$3:$H$2025,7,FALSE),0)</f>
        <v>0</v>
      </c>
      <c r="H976" s="3">
        <f>IFERROR(VLOOKUP($A976,'Perfil de Riesgo '!$A$3:$H$2025,8,FALSE),0)</f>
        <v>0</v>
      </c>
    </row>
    <row r="977" spans="1:8" hidden="1" x14ac:dyDescent="0.25">
      <c r="A977" s="5">
        <v>270510</v>
      </c>
      <c r="B977" s="4" t="s">
        <v>880</v>
      </c>
      <c r="C977" s="3">
        <f>IFERROR(VLOOKUP($A977,'Perfil de Riesgo '!$A$3:$H$2025,3,FALSE),0)</f>
        <v>0</v>
      </c>
      <c r="D977" s="3">
        <f>IFERROR(VLOOKUP($A977,'Perfil de Riesgo '!$A$3:$H$2025,4,FALSE),0)</f>
        <v>0</v>
      </c>
      <c r="E977" s="3">
        <f>IFERROR(VLOOKUP($A977,'Perfil de Riesgo '!$A$3:$H$2025,5,FALSE),0)</f>
        <v>0</v>
      </c>
      <c r="F977" s="3">
        <f>IFERROR(VLOOKUP($A977,'Perfil de Riesgo '!$A$3:$H$2025,6,FALSE),0)</f>
        <v>0</v>
      </c>
      <c r="G977" s="3">
        <f>IFERROR(VLOOKUP($A977,'Perfil de Riesgo '!$A$3:$H$2025,7,FALSE),0)</f>
        <v>0</v>
      </c>
      <c r="H977" s="3">
        <f>IFERROR(VLOOKUP($A977,'Perfil de Riesgo '!$A$3:$H$2025,8,FALSE),0)</f>
        <v>0</v>
      </c>
    </row>
    <row r="978" spans="1:8" hidden="1" x14ac:dyDescent="0.25">
      <c r="A978" s="5">
        <v>270525</v>
      </c>
      <c r="B978" s="4" t="s">
        <v>879</v>
      </c>
      <c r="C978" s="3">
        <f>IFERROR(VLOOKUP($A978,'Perfil de Riesgo '!$A$3:$H$2025,3,FALSE),0)</f>
        <v>0</v>
      </c>
      <c r="D978" s="3">
        <f>IFERROR(VLOOKUP($A978,'Perfil de Riesgo '!$A$3:$H$2025,4,FALSE),0)</f>
        <v>0</v>
      </c>
      <c r="E978" s="3">
        <f>IFERROR(VLOOKUP($A978,'Perfil de Riesgo '!$A$3:$H$2025,5,FALSE),0)</f>
        <v>0</v>
      </c>
      <c r="F978" s="3">
        <f>IFERROR(VLOOKUP($A978,'Perfil de Riesgo '!$A$3:$H$2025,6,FALSE),0)</f>
        <v>0</v>
      </c>
      <c r="G978" s="3">
        <f>IFERROR(VLOOKUP($A978,'Perfil de Riesgo '!$A$3:$H$2025,7,FALSE),0)</f>
        <v>0</v>
      </c>
      <c r="H978" s="3">
        <f>IFERROR(VLOOKUP($A978,'Perfil de Riesgo '!$A$3:$H$2025,8,FALSE),0)</f>
        <v>0</v>
      </c>
    </row>
    <row r="979" spans="1:8" hidden="1" x14ac:dyDescent="0.25">
      <c r="A979" s="5">
        <v>270530</v>
      </c>
      <c r="B979" s="4" t="s">
        <v>878</v>
      </c>
      <c r="C979" s="3">
        <f>IFERROR(VLOOKUP($A979,'Perfil de Riesgo '!$A$3:$H$2025,3,FALSE),0)</f>
        <v>0</v>
      </c>
      <c r="D979" s="3">
        <f>IFERROR(VLOOKUP($A979,'Perfil de Riesgo '!$A$3:$H$2025,4,FALSE),0)</f>
        <v>0</v>
      </c>
      <c r="E979" s="3">
        <f>IFERROR(VLOOKUP($A979,'Perfil de Riesgo '!$A$3:$H$2025,5,FALSE),0)</f>
        <v>0</v>
      </c>
      <c r="F979" s="3">
        <f>IFERROR(VLOOKUP($A979,'Perfil de Riesgo '!$A$3:$H$2025,6,FALSE),0)</f>
        <v>0</v>
      </c>
      <c r="G979" s="3">
        <f>IFERROR(VLOOKUP($A979,'Perfil de Riesgo '!$A$3:$H$2025,7,FALSE),0)</f>
        <v>0</v>
      </c>
      <c r="H979" s="3">
        <f>IFERROR(VLOOKUP($A979,'Perfil de Riesgo '!$A$3:$H$2025,8,FALSE),0)</f>
        <v>0</v>
      </c>
    </row>
    <row r="980" spans="1:8" hidden="1" x14ac:dyDescent="0.25">
      <c r="A980" s="5">
        <v>270535</v>
      </c>
      <c r="B980" s="4" t="s">
        <v>877</v>
      </c>
      <c r="C980" s="3">
        <f>IFERROR(VLOOKUP($A980,'Perfil de Riesgo '!$A$3:$H$2025,3,FALSE),0)</f>
        <v>0</v>
      </c>
      <c r="D980" s="3">
        <f>IFERROR(VLOOKUP($A980,'Perfil de Riesgo '!$A$3:$H$2025,4,FALSE),0)</f>
        <v>0</v>
      </c>
      <c r="E980" s="3">
        <f>IFERROR(VLOOKUP($A980,'Perfil de Riesgo '!$A$3:$H$2025,5,FALSE),0)</f>
        <v>0</v>
      </c>
      <c r="F980" s="3">
        <f>IFERROR(VLOOKUP($A980,'Perfil de Riesgo '!$A$3:$H$2025,6,FALSE),0)</f>
        <v>0</v>
      </c>
      <c r="G980" s="3">
        <f>IFERROR(VLOOKUP($A980,'Perfil de Riesgo '!$A$3:$H$2025,7,FALSE),0)</f>
        <v>0</v>
      </c>
      <c r="H980" s="3">
        <f>IFERROR(VLOOKUP($A980,'Perfil de Riesgo '!$A$3:$H$2025,8,FALSE),0)</f>
        <v>0</v>
      </c>
    </row>
    <row r="981" spans="1:8" hidden="1" x14ac:dyDescent="0.25">
      <c r="A981" s="5">
        <v>270540</v>
      </c>
      <c r="B981" s="4" t="s">
        <v>876</v>
      </c>
      <c r="C981" s="3">
        <f>IFERROR(VLOOKUP($A981,'Perfil de Riesgo '!$A$3:$H$2025,3,FALSE),0)</f>
        <v>0</v>
      </c>
      <c r="D981" s="3">
        <f>IFERROR(VLOOKUP($A981,'Perfil de Riesgo '!$A$3:$H$2025,4,FALSE),0)</f>
        <v>0</v>
      </c>
      <c r="E981" s="3">
        <f>IFERROR(VLOOKUP($A981,'Perfil de Riesgo '!$A$3:$H$2025,5,FALSE),0)</f>
        <v>0</v>
      </c>
      <c r="F981" s="3">
        <f>IFERROR(VLOOKUP($A981,'Perfil de Riesgo '!$A$3:$H$2025,6,FALSE),0)</f>
        <v>0</v>
      </c>
      <c r="G981" s="3">
        <f>IFERROR(VLOOKUP($A981,'Perfil de Riesgo '!$A$3:$H$2025,7,FALSE),0)</f>
        <v>0</v>
      </c>
      <c r="H981" s="3">
        <f>IFERROR(VLOOKUP($A981,'Perfil de Riesgo '!$A$3:$H$2025,8,FALSE),0)</f>
        <v>0</v>
      </c>
    </row>
    <row r="982" spans="1:8" hidden="1" x14ac:dyDescent="0.25">
      <c r="A982" s="5">
        <v>270545</v>
      </c>
      <c r="B982" s="4" t="s">
        <v>875</v>
      </c>
      <c r="C982" s="3">
        <f>IFERROR(VLOOKUP($A982,'Perfil de Riesgo '!$A$3:$H$2025,3,FALSE),0)</f>
        <v>0</v>
      </c>
      <c r="D982" s="3">
        <f>IFERROR(VLOOKUP($A982,'Perfil de Riesgo '!$A$3:$H$2025,4,FALSE),0)</f>
        <v>0</v>
      </c>
      <c r="E982" s="3">
        <f>IFERROR(VLOOKUP($A982,'Perfil de Riesgo '!$A$3:$H$2025,5,FALSE),0)</f>
        <v>0</v>
      </c>
      <c r="F982" s="3">
        <f>IFERROR(VLOOKUP($A982,'Perfil de Riesgo '!$A$3:$H$2025,6,FALSE),0)</f>
        <v>0</v>
      </c>
      <c r="G982" s="3">
        <f>IFERROR(VLOOKUP($A982,'Perfil de Riesgo '!$A$3:$H$2025,7,FALSE),0)</f>
        <v>0</v>
      </c>
      <c r="H982" s="3">
        <f>IFERROR(VLOOKUP($A982,'Perfil de Riesgo '!$A$3:$H$2025,8,FALSE),0)</f>
        <v>0</v>
      </c>
    </row>
    <row r="983" spans="1:8" hidden="1" x14ac:dyDescent="0.25">
      <c r="A983" s="5">
        <v>270550</v>
      </c>
      <c r="B983" s="4" t="s">
        <v>874</v>
      </c>
      <c r="C983" s="3">
        <f>IFERROR(VLOOKUP($A983,'Perfil de Riesgo '!$A$3:$H$2025,3,FALSE),0)</f>
        <v>0</v>
      </c>
      <c r="D983" s="3">
        <f>IFERROR(VLOOKUP($A983,'Perfil de Riesgo '!$A$3:$H$2025,4,FALSE),0)</f>
        <v>0</v>
      </c>
      <c r="E983" s="3">
        <f>IFERROR(VLOOKUP($A983,'Perfil de Riesgo '!$A$3:$H$2025,5,FALSE),0)</f>
        <v>0</v>
      </c>
      <c r="F983" s="3">
        <f>IFERROR(VLOOKUP($A983,'Perfil de Riesgo '!$A$3:$H$2025,6,FALSE),0)</f>
        <v>0</v>
      </c>
      <c r="G983" s="3">
        <f>IFERROR(VLOOKUP($A983,'Perfil de Riesgo '!$A$3:$H$2025,7,FALSE),0)</f>
        <v>0</v>
      </c>
      <c r="H983" s="3">
        <f>IFERROR(VLOOKUP($A983,'Perfil de Riesgo '!$A$3:$H$2025,8,FALSE),0)</f>
        <v>0</v>
      </c>
    </row>
    <row r="984" spans="1:8" hidden="1" x14ac:dyDescent="0.25">
      <c r="A984" s="5">
        <v>270595</v>
      </c>
      <c r="B984" s="4" t="s">
        <v>873</v>
      </c>
      <c r="C984" s="3">
        <f>IFERROR(VLOOKUP($A984,'Perfil de Riesgo '!$A$3:$H$2025,3,FALSE),0)</f>
        <v>0</v>
      </c>
      <c r="D984" s="3">
        <f>IFERROR(VLOOKUP($A984,'Perfil de Riesgo '!$A$3:$H$2025,4,FALSE),0)</f>
        <v>0</v>
      </c>
      <c r="E984" s="3">
        <f>IFERROR(VLOOKUP($A984,'Perfil de Riesgo '!$A$3:$H$2025,5,FALSE),0)</f>
        <v>0</v>
      </c>
      <c r="F984" s="3">
        <f>IFERROR(VLOOKUP($A984,'Perfil de Riesgo '!$A$3:$H$2025,6,FALSE),0)</f>
        <v>0</v>
      </c>
      <c r="G984" s="3">
        <f>IFERROR(VLOOKUP($A984,'Perfil de Riesgo '!$A$3:$H$2025,7,FALSE),0)</f>
        <v>0</v>
      </c>
      <c r="H984" s="3">
        <f>IFERROR(VLOOKUP($A984,'Perfil de Riesgo '!$A$3:$H$2025,8,FALSE),0)</f>
        <v>0</v>
      </c>
    </row>
    <row r="985" spans="1:8" x14ac:dyDescent="0.25">
      <c r="A985" s="5">
        <v>271000</v>
      </c>
      <c r="B985" s="4" t="s">
        <v>872</v>
      </c>
      <c r="C985" s="3">
        <f>IFERROR(VLOOKUP($A985,'Perfil de Riesgo '!$A$3:$H$2025,3,FALSE),0)</f>
        <v>46996314</v>
      </c>
      <c r="D985" s="3">
        <f>IFERROR(VLOOKUP($A985,'Perfil de Riesgo '!$A$3:$H$2025,4,FALSE),0)</f>
        <v>62873507</v>
      </c>
      <c r="E985" s="3">
        <f>IFERROR(VLOOKUP($A985,'Perfil de Riesgo '!$A$3:$H$2025,5,FALSE),0)</f>
        <v>69779862</v>
      </c>
      <c r="F985" s="3">
        <f>IFERROR(VLOOKUP($A985,'Perfil de Riesgo '!$A$3:$H$2025,6,FALSE),0)</f>
        <v>72222930</v>
      </c>
      <c r="G985" s="3">
        <f>IFERROR(VLOOKUP($A985,'Perfil de Riesgo '!$A$3:$H$2025,7,FALSE),0)</f>
        <v>92302000</v>
      </c>
      <c r="H985" s="3">
        <f>IFERROR(VLOOKUP($A985,'Perfil de Riesgo '!$A$3:$H$2025,8,FALSE),0)</f>
        <v>127844465</v>
      </c>
    </row>
    <row r="986" spans="1:8" x14ac:dyDescent="0.25">
      <c r="A986" s="5">
        <v>271005</v>
      </c>
      <c r="B986" s="4" t="s">
        <v>871</v>
      </c>
      <c r="C986" s="3">
        <f>IFERROR(VLOOKUP($A986,'Perfil de Riesgo '!$A$3:$H$2025,3,FALSE),0)</f>
        <v>46996314</v>
      </c>
      <c r="D986" s="3">
        <f>IFERROR(VLOOKUP($A986,'Perfil de Riesgo '!$A$3:$H$2025,4,FALSE),0)</f>
        <v>62873507</v>
      </c>
      <c r="E986" s="3">
        <f>IFERROR(VLOOKUP($A986,'Perfil de Riesgo '!$A$3:$H$2025,5,FALSE),0)</f>
        <v>69779862</v>
      </c>
      <c r="F986" s="3">
        <f>IFERROR(VLOOKUP($A986,'Perfil de Riesgo '!$A$3:$H$2025,6,FALSE),0)</f>
        <v>72222930</v>
      </c>
      <c r="G986" s="3">
        <f>IFERROR(VLOOKUP($A986,'Perfil de Riesgo '!$A$3:$H$2025,7,FALSE),0)</f>
        <v>92302000</v>
      </c>
      <c r="H986" s="3">
        <f>IFERROR(VLOOKUP($A986,'Perfil de Riesgo '!$A$3:$H$2025,8,FALSE),0)</f>
        <v>127844465</v>
      </c>
    </row>
    <row r="987" spans="1:8" hidden="1" x14ac:dyDescent="0.25">
      <c r="A987" s="5">
        <v>271020</v>
      </c>
      <c r="B987" s="4" t="s">
        <v>870</v>
      </c>
      <c r="C987" s="3">
        <f>IFERROR(VLOOKUP($A987,'Perfil de Riesgo '!$A$3:$H$2025,3,FALSE),0)</f>
        <v>0</v>
      </c>
      <c r="D987" s="3">
        <f>IFERROR(VLOOKUP($A987,'Perfil de Riesgo '!$A$3:$H$2025,4,FALSE),0)</f>
        <v>0</v>
      </c>
      <c r="E987" s="3">
        <f>IFERROR(VLOOKUP($A987,'Perfil de Riesgo '!$A$3:$H$2025,5,FALSE),0)</f>
        <v>0</v>
      </c>
      <c r="F987" s="3">
        <f>IFERROR(VLOOKUP($A987,'Perfil de Riesgo '!$A$3:$H$2025,6,FALSE),0)</f>
        <v>0</v>
      </c>
      <c r="G987" s="3">
        <f>IFERROR(VLOOKUP($A987,'Perfil de Riesgo '!$A$3:$H$2025,7,FALSE),0)</f>
        <v>0</v>
      </c>
      <c r="H987" s="3">
        <f>IFERROR(VLOOKUP($A987,'Perfil de Riesgo '!$A$3:$H$2025,8,FALSE),0)</f>
        <v>0</v>
      </c>
    </row>
    <row r="988" spans="1:8" hidden="1" x14ac:dyDescent="0.25">
      <c r="A988" s="5">
        <v>271500</v>
      </c>
      <c r="B988" s="4" t="s">
        <v>869</v>
      </c>
      <c r="C988" s="3">
        <f>IFERROR(VLOOKUP($A988,'Perfil de Riesgo '!$A$3:$H$2025,3,FALSE),0)</f>
        <v>0</v>
      </c>
      <c r="D988" s="3">
        <f>IFERROR(VLOOKUP($A988,'Perfil de Riesgo '!$A$3:$H$2025,4,FALSE),0)</f>
        <v>0</v>
      </c>
      <c r="E988" s="3">
        <f>IFERROR(VLOOKUP($A988,'Perfil de Riesgo '!$A$3:$H$2025,5,FALSE),0)</f>
        <v>0</v>
      </c>
      <c r="F988" s="3">
        <f>IFERROR(VLOOKUP($A988,'Perfil de Riesgo '!$A$3:$H$2025,6,FALSE),0)</f>
        <v>0</v>
      </c>
      <c r="G988" s="3">
        <f>IFERROR(VLOOKUP($A988,'Perfil de Riesgo '!$A$3:$H$2025,7,FALSE),0)</f>
        <v>0</v>
      </c>
      <c r="H988" s="3">
        <f>IFERROR(VLOOKUP($A988,'Perfil de Riesgo '!$A$3:$H$2025,8,FALSE),0)</f>
        <v>0</v>
      </c>
    </row>
    <row r="989" spans="1:8" hidden="1" x14ac:dyDescent="0.25">
      <c r="A989" s="5">
        <v>271510</v>
      </c>
      <c r="B989" s="4" t="s">
        <v>651</v>
      </c>
      <c r="C989" s="3">
        <f>IFERROR(VLOOKUP($A989,'Perfil de Riesgo '!$A$3:$H$2025,3,FALSE),0)</f>
        <v>0</v>
      </c>
      <c r="D989" s="3">
        <f>IFERROR(VLOOKUP($A989,'Perfil de Riesgo '!$A$3:$H$2025,4,FALSE),0)</f>
        <v>0</v>
      </c>
      <c r="E989" s="3">
        <f>IFERROR(VLOOKUP($A989,'Perfil de Riesgo '!$A$3:$H$2025,5,FALSE),0)</f>
        <v>0</v>
      </c>
      <c r="F989" s="3">
        <f>IFERROR(VLOOKUP($A989,'Perfil de Riesgo '!$A$3:$H$2025,6,FALSE),0)</f>
        <v>0</v>
      </c>
      <c r="G989" s="3">
        <f>IFERROR(VLOOKUP($A989,'Perfil de Riesgo '!$A$3:$H$2025,7,FALSE),0)</f>
        <v>0</v>
      </c>
      <c r="H989" s="3">
        <f>IFERROR(VLOOKUP($A989,'Perfil de Riesgo '!$A$3:$H$2025,8,FALSE),0)</f>
        <v>0</v>
      </c>
    </row>
    <row r="990" spans="1:8" hidden="1" x14ac:dyDescent="0.25">
      <c r="A990" s="5">
        <v>271515</v>
      </c>
      <c r="B990" s="4" t="s">
        <v>650</v>
      </c>
      <c r="C990" s="3">
        <f>IFERROR(VLOOKUP($A990,'Perfil de Riesgo '!$A$3:$H$2025,3,FALSE),0)</f>
        <v>0</v>
      </c>
      <c r="D990" s="3">
        <f>IFERROR(VLOOKUP($A990,'Perfil de Riesgo '!$A$3:$H$2025,4,FALSE),0)</f>
        <v>0</v>
      </c>
      <c r="E990" s="3">
        <f>IFERROR(VLOOKUP($A990,'Perfil de Riesgo '!$A$3:$H$2025,5,FALSE),0)</f>
        <v>0</v>
      </c>
      <c r="F990" s="3">
        <f>IFERROR(VLOOKUP($A990,'Perfil de Riesgo '!$A$3:$H$2025,6,FALSE),0)</f>
        <v>0</v>
      </c>
      <c r="G990" s="3">
        <f>IFERROR(VLOOKUP($A990,'Perfil de Riesgo '!$A$3:$H$2025,7,FALSE),0)</f>
        <v>0</v>
      </c>
      <c r="H990" s="3">
        <f>IFERROR(VLOOKUP($A990,'Perfil de Riesgo '!$A$3:$H$2025,8,FALSE),0)</f>
        <v>0</v>
      </c>
    </row>
    <row r="991" spans="1:8" hidden="1" x14ac:dyDescent="0.25">
      <c r="A991" s="5">
        <v>271520</v>
      </c>
      <c r="B991" s="4" t="s">
        <v>649</v>
      </c>
      <c r="C991" s="3">
        <f>IFERROR(VLOOKUP($A991,'Perfil de Riesgo '!$A$3:$H$2025,3,FALSE),0)</f>
        <v>0</v>
      </c>
      <c r="D991" s="3">
        <f>IFERROR(VLOOKUP($A991,'Perfil de Riesgo '!$A$3:$H$2025,4,FALSE),0)</f>
        <v>0</v>
      </c>
      <c r="E991" s="3">
        <f>IFERROR(VLOOKUP($A991,'Perfil de Riesgo '!$A$3:$H$2025,5,FALSE),0)</f>
        <v>0</v>
      </c>
      <c r="F991" s="3">
        <f>IFERROR(VLOOKUP($A991,'Perfil de Riesgo '!$A$3:$H$2025,6,FALSE),0)</f>
        <v>0</v>
      </c>
      <c r="G991" s="3">
        <f>IFERROR(VLOOKUP($A991,'Perfil de Riesgo '!$A$3:$H$2025,7,FALSE),0)</f>
        <v>0</v>
      </c>
      <c r="H991" s="3">
        <f>IFERROR(VLOOKUP($A991,'Perfil de Riesgo '!$A$3:$H$2025,8,FALSE),0)</f>
        <v>0</v>
      </c>
    </row>
    <row r="992" spans="1:8" hidden="1" x14ac:dyDescent="0.25">
      <c r="A992" s="5">
        <v>271525</v>
      </c>
      <c r="B992" s="4" t="s">
        <v>648</v>
      </c>
      <c r="C992" s="3">
        <f>IFERROR(VLOOKUP($A992,'Perfil de Riesgo '!$A$3:$H$2025,3,FALSE),0)</f>
        <v>0</v>
      </c>
      <c r="D992" s="3">
        <f>IFERROR(VLOOKUP($A992,'Perfil de Riesgo '!$A$3:$H$2025,4,FALSE),0)</f>
        <v>0</v>
      </c>
      <c r="E992" s="3">
        <f>IFERROR(VLOOKUP($A992,'Perfil de Riesgo '!$A$3:$H$2025,5,FALSE),0)</f>
        <v>0</v>
      </c>
      <c r="F992" s="3">
        <f>IFERROR(VLOOKUP($A992,'Perfil de Riesgo '!$A$3:$H$2025,6,FALSE),0)</f>
        <v>0</v>
      </c>
      <c r="G992" s="3">
        <f>IFERROR(VLOOKUP($A992,'Perfil de Riesgo '!$A$3:$H$2025,7,FALSE),0)</f>
        <v>0</v>
      </c>
      <c r="H992" s="3">
        <f>IFERROR(VLOOKUP($A992,'Perfil de Riesgo '!$A$3:$H$2025,8,FALSE),0)</f>
        <v>0</v>
      </c>
    </row>
    <row r="993" spans="1:8" hidden="1" x14ac:dyDescent="0.25">
      <c r="A993" s="5">
        <v>271530</v>
      </c>
      <c r="B993" s="4" t="s">
        <v>647</v>
      </c>
      <c r="C993" s="3">
        <f>IFERROR(VLOOKUP($A993,'Perfil de Riesgo '!$A$3:$H$2025,3,FALSE),0)</f>
        <v>0</v>
      </c>
      <c r="D993" s="3">
        <f>IFERROR(VLOOKUP($A993,'Perfil de Riesgo '!$A$3:$H$2025,4,FALSE),0)</f>
        <v>0</v>
      </c>
      <c r="E993" s="3">
        <f>IFERROR(VLOOKUP($A993,'Perfil de Riesgo '!$A$3:$H$2025,5,FALSE),0)</f>
        <v>0</v>
      </c>
      <c r="F993" s="3">
        <f>IFERROR(VLOOKUP($A993,'Perfil de Riesgo '!$A$3:$H$2025,6,FALSE),0)</f>
        <v>0</v>
      </c>
      <c r="G993" s="3">
        <f>IFERROR(VLOOKUP($A993,'Perfil de Riesgo '!$A$3:$H$2025,7,FALSE),0)</f>
        <v>0</v>
      </c>
      <c r="H993" s="3">
        <f>IFERROR(VLOOKUP($A993,'Perfil de Riesgo '!$A$3:$H$2025,8,FALSE),0)</f>
        <v>0</v>
      </c>
    </row>
    <row r="994" spans="1:8" hidden="1" x14ac:dyDescent="0.25">
      <c r="A994" s="5">
        <v>271535</v>
      </c>
      <c r="B994" s="4" t="s">
        <v>646</v>
      </c>
      <c r="C994" s="3">
        <f>IFERROR(VLOOKUP($A994,'Perfil de Riesgo '!$A$3:$H$2025,3,FALSE),0)</f>
        <v>0</v>
      </c>
      <c r="D994" s="3">
        <f>IFERROR(VLOOKUP($A994,'Perfil de Riesgo '!$A$3:$H$2025,4,FALSE),0)</f>
        <v>0</v>
      </c>
      <c r="E994" s="3">
        <f>IFERROR(VLOOKUP($A994,'Perfil de Riesgo '!$A$3:$H$2025,5,FALSE),0)</f>
        <v>0</v>
      </c>
      <c r="F994" s="3">
        <f>IFERROR(VLOOKUP($A994,'Perfil de Riesgo '!$A$3:$H$2025,6,FALSE),0)</f>
        <v>0</v>
      </c>
      <c r="G994" s="3">
        <f>IFERROR(VLOOKUP($A994,'Perfil de Riesgo '!$A$3:$H$2025,7,FALSE),0)</f>
        <v>0</v>
      </c>
      <c r="H994" s="3">
        <f>IFERROR(VLOOKUP($A994,'Perfil de Riesgo '!$A$3:$H$2025,8,FALSE),0)</f>
        <v>0</v>
      </c>
    </row>
    <row r="995" spans="1:8" hidden="1" x14ac:dyDescent="0.25">
      <c r="A995" s="5">
        <v>271540</v>
      </c>
      <c r="B995" s="4" t="s">
        <v>645</v>
      </c>
      <c r="C995" s="3">
        <f>IFERROR(VLOOKUP($A995,'Perfil de Riesgo '!$A$3:$H$2025,3,FALSE),0)</f>
        <v>0</v>
      </c>
      <c r="D995" s="3">
        <f>IFERROR(VLOOKUP($A995,'Perfil de Riesgo '!$A$3:$H$2025,4,FALSE),0)</f>
        <v>0</v>
      </c>
      <c r="E995" s="3">
        <f>IFERROR(VLOOKUP($A995,'Perfil de Riesgo '!$A$3:$H$2025,5,FALSE),0)</f>
        <v>0</v>
      </c>
      <c r="F995" s="3">
        <f>IFERROR(VLOOKUP($A995,'Perfil de Riesgo '!$A$3:$H$2025,6,FALSE),0)</f>
        <v>0</v>
      </c>
      <c r="G995" s="3">
        <f>IFERROR(VLOOKUP($A995,'Perfil de Riesgo '!$A$3:$H$2025,7,FALSE),0)</f>
        <v>0</v>
      </c>
      <c r="H995" s="3">
        <f>IFERROR(VLOOKUP($A995,'Perfil de Riesgo '!$A$3:$H$2025,8,FALSE),0)</f>
        <v>0</v>
      </c>
    </row>
    <row r="996" spans="1:8" hidden="1" x14ac:dyDescent="0.25">
      <c r="A996" s="5">
        <v>271545</v>
      </c>
      <c r="B996" s="4" t="s">
        <v>644</v>
      </c>
      <c r="C996" s="3">
        <f>IFERROR(VLOOKUP($A996,'Perfil de Riesgo '!$A$3:$H$2025,3,FALSE),0)</f>
        <v>0</v>
      </c>
      <c r="D996" s="3">
        <f>IFERROR(VLOOKUP($A996,'Perfil de Riesgo '!$A$3:$H$2025,4,FALSE),0)</f>
        <v>0</v>
      </c>
      <c r="E996" s="3">
        <f>IFERROR(VLOOKUP($A996,'Perfil de Riesgo '!$A$3:$H$2025,5,FALSE),0)</f>
        <v>0</v>
      </c>
      <c r="F996" s="3">
        <f>IFERROR(VLOOKUP($A996,'Perfil de Riesgo '!$A$3:$H$2025,6,FALSE),0)</f>
        <v>0</v>
      </c>
      <c r="G996" s="3">
        <f>IFERROR(VLOOKUP($A996,'Perfil de Riesgo '!$A$3:$H$2025,7,FALSE),0)</f>
        <v>0</v>
      </c>
      <c r="H996" s="3">
        <f>IFERROR(VLOOKUP($A996,'Perfil de Riesgo '!$A$3:$H$2025,8,FALSE),0)</f>
        <v>0</v>
      </c>
    </row>
    <row r="997" spans="1:8" hidden="1" x14ac:dyDescent="0.25">
      <c r="A997" s="5">
        <v>271595</v>
      </c>
      <c r="B997" s="4" t="s">
        <v>514</v>
      </c>
      <c r="C997" s="3">
        <f>IFERROR(VLOOKUP($A997,'Perfil de Riesgo '!$A$3:$H$2025,3,FALSE),0)</f>
        <v>0</v>
      </c>
      <c r="D997" s="3">
        <f>IFERROR(VLOOKUP($A997,'Perfil de Riesgo '!$A$3:$H$2025,4,FALSE),0)</f>
        <v>0</v>
      </c>
      <c r="E997" s="3">
        <f>IFERROR(VLOOKUP($A997,'Perfil de Riesgo '!$A$3:$H$2025,5,FALSE),0)</f>
        <v>0</v>
      </c>
      <c r="F997" s="3">
        <f>IFERROR(VLOOKUP($A997,'Perfil de Riesgo '!$A$3:$H$2025,6,FALSE),0)</f>
        <v>0</v>
      </c>
      <c r="G997" s="3">
        <f>IFERROR(VLOOKUP($A997,'Perfil de Riesgo '!$A$3:$H$2025,7,FALSE),0)</f>
        <v>0</v>
      </c>
      <c r="H997" s="3">
        <f>IFERROR(VLOOKUP($A997,'Perfil de Riesgo '!$A$3:$H$2025,8,FALSE),0)</f>
        <v>0</v>
      </c>
    </row>
    <row r="998" spans="1:8" hidden="1" x14ac:dyDescent="0.25">
      <c r="A998" s="5">
        <v>272000</v>
      </c>
      <c r="B998" s="4" t="s">
        <v>868</v>
      </c>
      <c r="C998" s="3">
        <f>IFERROR(VLOOKUP($A998,'Perfil de Riesgo '!$A$3:$H$2025,3,FALSE),0)</f>
        <v>0</v>
      </c>
      <c r="D998" s="3">
        <f>IFERROR(VLOOKUP($A998,'Perfil de Riesgo '!$A$3:$H$2025,4,FALSE),0)</f>
        <v>0</v>
      </c>
      <c r="E998" s="3">
        <f>IFERROR(VLOOKUP($A998,'Perfil de Riesgo '!$A$3:$H$2025,5,FALSE),0)</f>
        <v>0</v>
      </c>
      <c r="F998" s="3">
        <f>IFERROR(VLOOKUP($A998,'Perfil de Riesgo '!$A$3:$H$2025,6,FALSE),0)</f>
        <v>0</v>
      </c>
      <c r="G998" s="3">
        <f>IFERROR(VLOOKUP($A998,'Perfil de Riesgo '!$A$3:$H$2025,7,FALSE),0)</f>
        <v>0</v>
      </c>
      <c r="H998" s="3">
        <f>IFERROR(VLOOKUP($A998,'Perfil de Riesgo '!$A$3:$H$2025,8,FALSE),0)</f>
        <v>0</v>
      </c>
    </row>
    <row r="999" spans="1:8" hidden="1" x14ac:dyDescent="0.25">
      <c r="A999" s="5">
        <v>272005</v>
      </c>
      <c r="B999" s="4" t="s">
        <v>867</v>
      </c>
      <c r="C999" s="3">
        <f>IFERROR(VLOOKUP($A999,'Perfil de Riesgo '!$A$3:$H$2025,3,FALSE),0)</f>
        <v>0</v>
      </c>
      <c r="D999" s="3">
        <f>IFERROR(VLOOKUP($A999,'Perfil de Riesgo '!$A$3:$H$2025,4,FALSE),0)</f>
        <v>0</v>
      </c>
      <c r="E999" s="3">
        <f>IFERROR(VLOOKUP($A999,'Perfil de Riesgo '!$A$3:$H$2025,5,FALSE),0)</f>
        <v>0</v>
      </c>
      <c r="F999" s="3">
        <f>IFERROR(VLOOKUP($A999,'Perfil de Riesgo '!$A$3:$H$2025,6,FALSE),0)</f>
        <v>0</v>
      </c>
      <c r="G999" s="3">
        <f>IFERROR(VLOOKUP($A999,'Perfil de Riesgo '!$A$3:$H$2025,7,FALSE),0)</f>
        <v>0</v>
      </c>
      <c r="H999" s="3">
        <f>IFERROR(VLOOKUP($A999,'Perfil de Riesgo '!$A$3:$H$2025,8,FALSE),0)</f>
        <v>0</v>
      </c>
    </row>
    <row r="1000" spans="1:8" hidden="1" x14ac:dyDescent="0.25">
      <c r="A1000" s="5">
        <v>272010</v>
      </c>
      <c r="B1000" s="4" t="s">
        <v>483</v>
      </c>
      <c r="C1000" s="3">
        <f>IFERROR(VLOOKUP($A1000,'Perfil de Riesgo '!$A$3:$H$2025,3,FALSE),0)</f>
        <v>0</v>
      </c>
      <c r="D1000" s="3">
        <f>IFERROR(VLOOKUP($A1000,'Perfil de Riesgo '!$A$3:$H$2025,4,FALSE),0)</f>
        <v>0</v>
      </c>
      <c r="E1000" s="3">
        <f>IFERROR(VLOOKUP($A1000,'Perfil de Riesgo '!$A$3:$H$2025,5,FALSE),0)</f>
        <v>0</v>
      </c>
      <c r="F1000" s="3">
        <f>IFERROR(VLOOKUP($A1000,'Perfil de Riesgo '!$A$3:$H$2025,6,FALSE),0)</f>
        <v>0</v>
      </c>
      <c r="G1000" s="3">
        <f>IFERROR(VLOOKUP($A1000,'Perfil de Riesgo '!$A$3:$H$2025,7,FALSE),0)</f>
        <v>0</v>
      </c>
      <c r="H1000" s="3">
        <f>IFERROR(VLOOKUP($A1000,'Perfil de Riesgo '!$A$3:$H$2025,8,FALSE),0)</f>
        <v>0</v>
      </c>
    </row>
    <row r="1001" spans="1:8" hidden="1" x14ac:dyDescent="0.25">
      <c r="A1001" s="5">
        <v>272015</v>
      </c>
      <c r="B1001" s="4" t="s">
        <v>451</v>
      </c>
      <c r="C1001" s="3">
        <f>IFERROR(VLOOKUP($A1001,'Perfil de Riesgo '!$A$3:$H$2025,3,FALSE),0)</f>
        <v>0</v>
      </c>
      <c r="D1001" s="3">
        <f>IFERROR(VLOOKUP($A1001,'Perfil de Riesgo '!$A$3:$H$2025,4,FALSE),0)</f>
        <v>0</v>
      </c>
      <c r="E1001" s="3">
        <f>IFERROR(VLOOKUP($A1001,'Perfil de Riesgo '!$A$3:$H$2025,5,FALSE),0)</f>
        <v>0</v>
      </c>
      <c r="F1001" s="3">
        <f>IFERROR(VLOOKUP($A1001,'Perfil de Riesgo '!$A$3:$H$2025,6,FALSE),0)</f>
        <v>0</v>
      </c>
      <c r="G1001" s="3">
        <f>IFERROR(VLOOKUP($A1001,'Perfil de Riesgo '!$A$3:$H$2025,7,FALSE),0)</f>
        <v>0</v>
      </c>
      <c r="H1001" s="3">
        <f>IFERROR(VLOOKUP($A1001,'Perfil de Riesgo '!$A$3:$H$2025,8,FALSE),0)</f>
        <v>0</v>
      </c>
    </row>
    <row r="1002" spans="1:8" hidden="1" x14ac:dyDescent="0.25">
      <c r="A1002" s="5">
        <v>272020</v>
      </c>
      <c r="B1002" s="4" t="s">
        <v>453</v>
      </c>
      <c r="C1002" s="3">
        <f>IFERROR(VLOOKUP($A1002,'Perfil de Riesgo '!$A$3:$H$2025,3,FALSE),0)</f>
        <v>0</v>
      </c>
      <c r="D1002" s="3">
        <f>IFERROR(VLOOKUP($A1002,'Perfil de Riesgo '!$A$3:$H$2025,4,FALSE),0)</f>
        <v>0</v>
      </c>
      <c r="E1002" s="3">
        <f>IFERROR(VLOOKUP($A1002,'Perfil de Riesgo '!$A$3:$H$2025,5,FALSE),0)</f>
        <v>0</v>
      </c>
      <c r="F1002" s="3">
        <f>IFERROR(VLOOKUP($A1002,'Perfil de Riesgo '!$A$3:$H$2025,6,FALSE),0)</f>
        <v>0</v>
      </c>
      <c r="G1002" s="3">
        <f>IFERROR(VLOOKUP($A1002,'Perfil de Riesgo '!$A$3:$H$2025,7,FALSE),0)</f>
        <v>0</v>
      </c>
      <c r="H1002" s="3">
        <f>IFERROR(VLOOKUP($A1002,'Perfil de Riesgo '!$A$3:$H$2025,8,FALSE),0)</f>
        <v>0</v>
      </c>
    </row>
    <row r="1003" spans="1:8" hidden="1" x14ac:dyDescent="0.25">
      <c r="A1003" s="5">
        <v>272025</v>
      </c>
      <c r="B1003" s="4" t="s">
        <v>866</v>
      </c>
      <c r="C1003" s="3">
        <f>IFERROR(VLOOKUP($A1003,'Perfil de Riesgo '!$A$3:$H$2025,3,FALSE),0)</f>
        <v>0</v>
      </c>
      <c r="D1003" s="3">
        <f>IFERROR(VLOOKUP($A1003,'Perfil de Riesgo '!$A$3:$H$2025,4,FALSE),0)</f>
        <v>0</v>
      </c>
      <c r="E1003" s="3">
        <f>IFERROR(VLOOKUP($A1003,'Perfil de Riesgo '!$A$3:$H$2025,5,FALSE),0)</f>
        <v>0</v>
      </c>
      <c r="F1003" s="3">
        <f>IFERROR(VLOOKUP($A1003,'Perfil de Riesgo '!$A$3:$H$2025,6,FALSE),0)</f>
        <v>0</v>
      </c>
      <c r="G1003" s="3">
        <f>IFERROR(VLOOKUP($A1003,'Perfil de Riesgo '!$A$3:$H$2025,7,FALSE),0)</f>
        <v>0</v>
      </c>
      <c r="H1003" s="3">
        <f>IFERROR(VLOOKUP($A1003,'Perfil de Riesgo '!$A$3:$H$2025,8,FALSE),0)</f>
        <v>0</v>
      </c>
    </row>
    <row r="1004" spans="1:8" hidden="1" x14ac:dyDescent="0.25">
      <c r="A1004" s="5">
        <v>272030</v>
      </c>
      <c r="B1004" s="4" t="s">
        <v>840</v>
      </c>
      <c r="C1004" s="3">
        <f>IFERROR(VLOOKUP($A1004,'Perfil de Riesgo '!$A$3:$H$2025,3,FALSE),0)</f>
        <v>0</v>
      </c>
      <c r="D1004" s="3">
        <f>IFERROR(VLOOKUP($A1004,'Perfil de Riesgo '!$A$3:$H$2025,4,FALSE),0)</f>
        <v>0</v>
      </c>
      <c r="E1004" s="3">
        <f>IFERROR(VLOOKUP($A1004,'Perfil de Riesgo '!$A$3:$H$2025,5,FALSE),0)</f>
        <v>0</v>
      </c>
      <c r="F1004" s="3">
        <f>IFERROR(VLOOKUP($A1004,'Perfil de Riesgo '!$A$3:$H$2025,6,FALSE),0)</f>
        <v>0</v>
      </c>
      <c r="G1004" s="3">
        <f>IFERROR(VLOOKUP($A1004,'Perfil de Riesgo '!$A$3:$H$2025,7,FALSE),0)</f>
        <v>0</v>
      </c>
      <c r="H1004" s="3">
        <f>IFERROR(VLOOKUP($A1004,'Perfil de Riesgo '!$A$3:$H$2025,8,FALSE),0)</f>
        <v>0</v>
      </c>
    </row>
    <row r="1005" spans="1:8" hidden="1" x14ac:dyDescent="0.25">
      <c r="A1005" s="5">
        <v>272035</v>
      </c>
      <c r="B1005" s="4" t="s">
        <v>865</v>
      </c>
      <c r="C1005" s="3">
        <f>IFERROR(VLOOKUP($A1005,'Perfil de Riesgo '!$A$3:$H$2025,3,FALSE),0)</f>
        <v>0</v>
      </c>
      <c r="D1005" s="3">
        <f>IFERROR(VLOOKUP($A1005,'Perfil de Riesgo '!$A$3:$H$2025,4,FALSE),0)</f>
        <v>0</v>
      </c>
      <c r="E1005" s="3">
        <f>IFERROR(VLOOKUP($A1005,'Perfil de Riesgo '!$A$3:$H$2025,5,FALSE),0)</f>
        <v>0</v>
      </c>
      <c r="F1005" s="3">
        <f>IFERROR(VLOOKUP($A1005,'Perfil de Riesgo '!$A$3:$H$2025,6,FALSE),0)</f>
        <v>0</v>
      </c>
      <c r="G1005" s="3">
        <f>IFERROR(VLOOKUP($A1005,'Perfil de Riesgo '!$A$3:$H$2025,7,FALSE),0)</f>
        <v>0</v>
      </c>
      <c r="H1005" s="3">
        <f>IFERROR(VLOOKUP($A1005,'Perfil de Riesgo '!$A$3:$H$2025,8,FALSE),0)</f>
        <v>0</v>
      </c>
    </row>
    <row r="1006" spans="1:8" hidden="1" x14ac:dyDescent="0.25">
      <c r="A1006" s="5">
        <v>272095</v>
      </c>
      <c r="B1006" s="4" t="s">
        <v>213</v>
      </c>
      <c r="C1006" s="3">
        <f>IFERROR(VLOOKUP($A1006,'Perfil de Riesgo '!$A$3:$H$2025,3,FALSE),0)</f>
        <v>0</v>
      </c>
      <c r="D1006" s="3">
        <f>IFERROR(VLOOKUP($A1006,'Perfil de Riesgo '!$A$3:$H$2025,4,FALSE),0)</f>
        <v>0</v>
      </c>
      <c r="E1006" s="3">
        <f>IFERROR(VLOOKUP($A1006,'Perfil de Riesgo '!$A$3:$H$2025,5,FALSE),0)</f>
        <v>0</v>
      </c>
      <c r="F1006" s="3">
        <f>IFERROR(VLOOKUP($A1006,'Perfil de Riesgo '!$A$3:$H$2025,6,FALSE),0)</f>
        <v>0</v>
      </c>
      <c r="G1006" s="3">
        <f>IFERROR(VLOOKUP($A1006,'Perfil de Riesgo '!$A$3:$H$2025,7,FALSE),0)</f>
        <v>0</v>
      </c>
      <c r="H1006" s="3">
        <f>IFERROR(VLOOKUP($A1006,'Perfil de Riesgo '!$A$3:$H$2025,8,FALSE),0)</f>
        <v>0</v>
      </c>
    </row>
    <row r="1007" spans="1:8" x14ac:dyDescent="0.25">
      <c r="A1007" s="5">
        <v>272500</v>
      </c>
      <c r="B1007" s="4" t="s">
        <v>864</v>
      </c>
      <c r="C1007" s="3">
        <f>IFERROR(VLOOKUP($A1007,'Perfil de Riesgo '!$A$3:$H$2025,3,FALSE),0)</f>
        <v>14382874</v>
      </c>
      <c r="D1007" s="3">
        <f>IFERROR(VLOOKUP($A1007,'Perfil de Riesgo '!$A$3:$H$2025,4,FALSE),0)</f>
        <v>15364332</v>
      </c>
      <c r="E1007" s="3">
        <f>IFERROR(VLOOKUP($A1007,'Perfil de Riesgo '!$A$3:$H$2025,5,FALSE),0)</f>
        <v>15795447</v>
      </c>
      <c r="F1007" s="3">
        <f>IFERROR(VLOOKUP($A1007,'Perfil de Riesgo '!$A$3:$H$2025,6,FALSE),0)</f>
        <v>16298103</v>
      </c>
      <c r="G1007" s="3">
        <f>IFERROR(VLOOKUP($A1007,'Perfil de Riesgo '!$A$3:$H$2025,7,FALSE),0)</f>
        <v>2354845</v>
      </c>
      <c r="H1007" s="3">
        <f>IFERROR(VLOOKUP($A1007,'Perfil de Riesgo '!$A$3:$H$2025,8,FALSE),0)</f>
        <v>2405355</v>
      </c>
    </row>
    <row r="1008" spans="1:8" x14ac:dyDescent="0.25">
      <c r="A1008" s="5">
        <v>272505</v>
      </c>
      <c r="B1008" s="4" t="s">
        <v>863</v>
      </c>
      <c r="C1008" s="3">
        <f>IFERROR(VLOOKUP($A1008,'Perfil de Riesgo '!$A$3:$H$2025,3,FALSE),0)</f>
        <v>14382874</v>
      </c>
      <c r="D1008" s="3">
        <f>IFERROR(VLOOKUP($A1008,'Perfil de Riesgo '!$A$3:$H$2025,4,FALSE),0)</f>
        <v>15364332</v>
      </c>
      <c r="E1008" s="3">
        <f>IFERROR(VLOOKUP($A1008,'Perfil de Riesgo '!$A$3:$H$2025,5,FALSE),0)</f>
        <v>15795447</v>
      </c>
      <c r="F1008" s="3">
        <f>IFERROR(VLOOKUP($A1008,'Perfil de Riesgo '!$A$3:$H$2025,6,FALSE),0)</f>
        <v>16298103</v>
      </c>
      <c r="G1008" s="3">
        <f>IFERROR(VLOOKUP($A1008,'Perfil de Riesgo '!$A$3:$H$2025,7,FALSE),0)</f>
        <v>2354845</v>
      </c>
      <c r="H1008" s="3">
        <f>IFERROR(VLOOKUP($A1008,'Perfil de Riesgo '!$A$3:$H$2025,8,FALSE),0)</f>
        <v>2405355</v>
      </c>
    </row>
    <row r="1009" spans="1:8" hidden="1" x14ac:dyDescent="0.25">
      <c r="A1009" s="5">
        <v>272510</v>
      </c>
      <c r="B1009" s="4" t="s">
        <v>862</v>
      </c>
      <c r="C1009" s="3">
        <f>IFERROR(VLOOKUP($A1009,'Perfil de Riesgo '!$A$3:$H$2025,3,FALSE),0)</f>
        <v>0</v>
      </c>
      <c r="D1009" s="3">
        <f>IFERROR(VLOOKUP($A1009,'Perfil de Riesgo '!$A$3:$H$2025,4,FALSE),0)</f>
        <v>0</v>
      </c>
      <c r="E1009" s="3">
        <f>IFERROR(VLOOKUP($A1009,'Perfil de Riesgo '!$A$3:$H$2025,5,FALSE),0)</f>
        <v>0</v>
      </c>
      <c r="F1009" s="3">
        <f>IFERROR(VLOOKUP($A1009,'Perfil de Riesgo '!$A$3:$H$2025,6,FALSE),0)</f>
        <v>0</v>
      </c>
      <c r="G1009" s="3">
        <f>IFERROR(VLOOKUP($A1009,'Perfil de Riesgo '!$A$3:$H$2025,7,FALSE),0)</f>
        <v>0</v>
      </c>
      <c r="H1009" s="3">
        <f>IFERROR(VLOOKUP($A1009,'Perfil de Riesgo '!$A$3:$H$2025,8,FALSE),0)</f>
        <v>0</v>
      </c>
    </row>
    <row r="1010" spans="1:8" hidden="1" x14ac:dyDescent="0.25">
      <c r="A1010" s="5">
        <v>273000</v>
      </c>
      <c r="B1010" s="4" t="s">
        <v>861</v>
      </c>
      <c r="C1010" s="3">
        <f>IFERROR(VLOOKUP($A1010,'Perfil de Riesgo '!$A$3:$H$2025,3,FALSE),0)</f>
        <v>0</v>
      </c>
      <c r="D1010" s="3">
        <f>IFERROR(VLOOKUP($A1010,'Perfil de Riesgo '!$A$3:$H$2025,4,FALSE),0)</f>
        <v>0</v>
      </c>
      <c r="E1010" s="3">
        <f>IFERROR(VLOOKUP($A1010,'Perfil de Riesgo '!$A$3:$H$2025,5,FALSE),0)</f>
        <v>0</v>
      </c>
      <c r="F1010" s="3">
        <f>IFERROR(VLOOKUP($A1010,'Perfil de Riesgo '!$A$3:$H$2025,6,FALSE),0)</f>
        <v>0</v>
      </c>
      <c r="G1010" s="3">
        <f>IFERROR(VLOOKUP($A1010,'Perfil de Riesgo '!$A$3:$H$2025,7,FALSE),0)</f>
        <v>0</v>
      </c>
      <c r="H1010" s="3">
        <f>IFERROR(VLOOKUP($A1010,'Perfil de Riesgo '!$A$3:$H$2025,8,FALSE),0)</f>
        <v>0</v>
      </c>
    </row>
    <row r="1011" spans="1:8" hidden="1" x14ac:dyDescent="0.25">
      <c r="A1011" s="5">
        <v>273500</v>
      </c>
      <c r="B1011" s="4" t="s">
        <v>860</v>
      </c>
      <c r="C1011" s="3">
        <f>IFERROR(VLOOKUP($A1011,'Perfil de Riesgo '!$A$3:$H$2025,3,FALSE),0)</f>
        <v>0</v>
      </c>
      <c r="D1011" s="3">
        <f>IFERROR(VLOOKUP($A1011,'Perfil de Riesgo '!$A$3:$H$2025,4,FALSE),0)</f>
        <v>0</v>
      </c>
      <c r="E1011" s="3">
        <f>IFERROR(VLOOKUP($A1011,'Perfil de Riesgo '!$A$3:$H$2025,5,FALSE),0)</f>
        <v>0</v>
      </c>
      <c r="F1011" s="3">
        <f>IFERROR(VLOOKUP($A1011,'Perfil de Riesgo '!$A$3:$H$2025,6,FALSE),0)</f>
        <v>0</v>
      </c>
      <c r="G1011" s="3">
        <f>IFERROR(VLOOKUP($A1011,'Perfil de Riesgo '!$A$3:$H$2025,7,FALSE),0)</f>
        <v>0</v>
      </c>
      <c r="H1011" s="3">
        <f>IFERROR(VLOOKUP($A1011,'Perfil de Riesgo '!$A$3:$H$2025,8,FALSE),0)</f>
        <v>0</v>
      </c>
    </row>
    <row r="1012" spans="1:8" hidden="1" x14ac:dyDescent="0.25">
      <c r="A1012" s="5">
        <v>274000</v>
      </c>
      <c r="B1012" s="4" t="s">
        <v>859</v>
      </c>
      <c r="C1012" s="3">
        <f>IFERROR(VLOOKUP($A1012,'Perfil de Riesgo '!$A$3:$H$2025,3,FALSE),0)</f>
        <v>0</v>
      </c>
      <c r="D1012" s="3">
        <f>IFERROR(VLOOKUP($A1012,'Perfil de Riesgo '!$A$3:$H$2025,4,FALSE),0)</f>
        <v>0</v>
      </c>
      <c r="E1012" s="3">
        <f>IFERROR(VLOOKUP($A1012,'Perfil de Riesgo '!$A$3:$H$2025,5,FALSE),0)</f>
        <v>0</v>
      </c>
      <c r="F1012" s="3">
        <f>IFERROR(VLOOKUP($A1012,'Perfil de Riesgo '!$A$3:$H$2025,6,FALSE),0)</f>
        <v>0</v>
      </c>
      <c r="G1012" s="3">
        <f>IFERROR(VLOOKUP($A1012,'Perfil de Riesgo '!$A$3:$H$2025,7,FALSE),0)</f>
        <v>0</v>
      </c>
      <c r="H1012" s="3">
        <f>IFERROR(VLOOKUP($A1012,'Perfil de Riesgo '!$A$3:$H$2025,8,FALSE),0)</f>
        <v>0</v>
      </c>
    </row>
    <row r="1013" spans="1:8" hidden="1" x14ac:dyDescent="0.25">
      <c r="A1013" s="5">
        <v>274500</v>
      </c>
      <c r="B1013" s="4" t="s">
        <v>858</v>
      </c>
      <c r="C1013" s="3">
        <f>IFERROR(VLOOKUP($A1013,'Perfil de Riesgo '!$A$3:$H$2025,3,FALSE),0)</f>
        <v>0</v>
      </c>
      <c r="D1013" s="3">
        <f>IFERROR(VLOOKUP($A1013,'Perfil de Riesgo '!$A$3:$H$2025,4,FALSE),0)</f>
        <v>0</v>
      </c>
      <c r="E1013" s="3">
        <f>IFERROR(VLOOKUP($A1013,'Perfil de Riesgo '!$A$3:$H$2025,5,FALSE),0)</f>
        <v>0</v>
      </c>
      <c r="F1013" s="3">
        <f>IFERROR(VLOOKUP($A1013,'Perfil de Riesgo '!$A$3:$H$2025,6,FALSE),0)</f>
        <v>0</v>
      </c>
      <c r="G1013" s="3">
        <f>IFERROR(VLOOKUP($A1013,'Perfil de Riesgo '!$A$3:$H$2025,7,FALSE),0)</f>
        <v>0</v>
      </c>
      <c r="H1013" s="3">
        <f>IFERROR(VLOOKUP($A1013,'Perfil de Riesgo '!$A$3:$H$2025,8,FALSE),0)</f>
        <v>0</v>
      </c>
    </row>
    <row r="1014" spans="1:8" hidden="1" x14ac:dyDescent="0.25">
      <c r="A1014" s="5">
        <v>274505</v>
      </c>
      <c r="B1014" s="4" t="s">
        <v>855</v>
      </c>
      <c r="C1014" s="3">
        <f>IFERROR(VLOOKUP($A1014,'Perfil de Riesgo '!$A$3:$H$2025,3,FALSE),0)</f>
        <v>0</v>
      </c>
      <c r="D1014" s="3">
        <f>IFERROR(VLOOKUP($A1014,'Perfil de Riesgo '!$A$3:$H$2025,4,FALSE),0)</f>
        <v>0</v>
      </c>
      <c r="E1014" s="3">
        <f>IFERROR(VLOOKUP($A1014,'Perfil de Riesgo '!$A$3:$H$2025,5,FALSE),0)</f>
        <v>0</v>
      </c>
      <c r="F1014" s="3">
        <f>IFERROR(VLOOKUP($A1014,'Perfil de Riesgo '!$A$3:$H$2025,6,FALSE),0)</f>
        <v>0</v>
      </c>
      <c r="G1014" s="3">
        <f>IFERROR(VLOOKUP($A1014,'Perfil de Riesgo '!$A$3:$H$2025,7,FALSE),0)</f>
        <v>0</v>
      </c>
      <c r="H1014" s="3">
        <f>IFERROR(VLOOKUP($A1014,'Perfil de Riesgo '!$A$3:$H$2025,8,FALSE),0)</f>
        <v>0</v>
      </c>
    </row>
    <row r="1015" spans="1:8" hidden="1" x14ac:dyDescent="0.25">
      <c r="A1015" s="5">
        <v>274510</v>
      </c>
      <c r="B1015" s="4" t="s">
        <v>854</v>
      </c>
      <c r="C1015" s="3">
        <f>IFERROR(VLOOKUP($A1015,'Perfil de Riesgo '!$A$3:$H$2025,3,FALSE),0)</f>
        <v>0</v>
      </c>
      <c r="D1015" s="3">
        <f>IFERROR(VLOOKUP($A1015,'Perfil de Riesgo '!$A$3:$H$2025,4,FALSE),0)</f>
        <v>0</v>
      </c>
      <c r="E1015" s="3">
        <f>IFERROR(VLOOKUP($A1015,'Perfil de Riesgo '!$A$3:$H$2025,5,FALSE),0)</f>
        <v>0</v>
      </c>
      <c r="F1015" s="3">
        <f>IFERROR(VLOOKUP($A1015,'Perfil de Riesgo '!$A$3:$H$2025,6,FALSE),0)</f>
        <v>0</v>
      </c>
      <c r="G1015" s="3">
        <f>IFERROR(VLOOKUP($A1015,'Perfil de Riesgo '!$A$3:$H$2025,7,FALSE),0)</f>
        <v>0</v>
      </c>
      <c r="H1015" s="3">
        <f>IFERROR(VLOOKUP($A1015,'Perfil de Riesgo '!$A$3:$H$2025,8,FALSE),0)</f>
        <v>0</v>
      </c>
    </row>
    <row r="1016" spans="1:8" hidden="1" x14ac:dyDescent="0.25">
      <c r="A1016" s="5">
        <v>274515</v>
      </c>
      <c r="B1016" s="4" t="s">
        <v>853</v>
      </c>
      <c r="C1016" s="3">
        <f>IFERROR(VLOOKUP($A1016,'Perfil de Riesgo '!$A$3:$H$2025,3,FALSE),0)</f>
        <v>0</v>
      </c>
      <c r="D1016" s="3">
        <f>IFERROR(VLOOKUP($A1016,'Perfil de Riesgo '!$A$3:$H$2025,4,FALSE),0)</f>
        <v>0</v>
      </c>
      <c r="E1016" s="3">
        <f>IFERROR(VLOOKUP($A1016,'Perfil de Riesgo '!$A$3:$H$2025,5,FALSE),0)</f>
        <v>0</v>
      </c>
      <c r="F1016" s="3">
        <f>IFERROR(VLOOKUP($A1016,'Perfil de Riesgo '!$A$3:$H$2025,6,FALSE),0)</f>
        <v>0</v>
      </c>
      <c r="G1016" s="3">
        <f>IFERROR(VLOOKUP($A1016,'Perfil de Riesgo '!$A$3:$H$2025,7,FALSE),0)</f>
        <v>0</v>
      </c>
      <c r="H1016" s="3">
        <f>IFERROR(VLOOKUP($A1016,'Perfil de Riesgo '!$A$3:$H$2025,8,FALSE),0)</f>
        <v>0</v>
      </c>
    </row>
    <row r="1017" spans="1:8" hidden="1" x14ac:dyDescent="0.25">
      <c r="A1017" s="5">
        <v>274520</v>
      </c>
      <c r="B1017" s="4" t="s">
        <v>852</v>
      </c>
      <c r="C1017" s="3">
        <f>IFERROR(VLOOKUP($A1017,'Perfil de Riesgo '!$A$3:$H$2025,3,FALSE),0)</f>
        <v>0</v>
      </c>
      <c r="D1017" s="3">
        <f>IFERROR(VLOOKUP($A1017,'Perfil de Riesgo '!$A$3:$H$2025,4,FALSE),0)</f>
        <v>0</v>
      </c>
      <c r="E1017" s="3">
        <f>IFERROR(VLOOKUP($A1017,'Perfil de Riesgo '!$A$3:$H$2025,5,FALSE),0)</f>
        <v>0</v>
      </c>
      <c r="F1017" s="3">
        <f>IFERROR(VLOOKUP($A1017,'Perfil de Riesgo '!$A$3:$H$2025,6,FALSE),0)</f>
        <v>0</v>
      </c>
      <c r="G1017" s="3">
        <f>IFERROR(VLOOKUP($A1017,'Perfil de Riesgo '!$A$3:$H$2025,7,FALSE),0)</f>
        <v>0</v>
      </c>
      <c r="H1017" s="3">
        <f>IFERROR(VLOOKUP($A1017,'Perfil de Riesgo '!$A$3:$H$2025,8,FALSE),0)</f>
        <v>0</v>
      </c>
    </row>
    <row r="1018" spans="1:8" hidden="1" x14ac:dyDescent="0.25">
      <c r="A1018" s="5">
        <v>274525</v>
      </c>
      <c r="B1018" s="4" t="s">
        <v>851</v>
      </c>
      <c r="C1018" s="3">
        <f>IFERROR(VLOOKUP($A1018,'Perfil de Riesgo '!$A$3:$H$2025,3,FALSE),0)</f>
        <v>0</v>
      </c>
      <c r="D1018" s="3">
        <f>IFERROR(VLOOKUP($A1018,'Perfil de Riesgo '!$A$3:$H$2025,4,FALSE),0)</f>
        <v>0</v>
      </c>
      <c r="E1018" s="3">
        <f>IFERROR(VLOOKUP($A1018,'Perfil de Riesgo '!$A$3:$H$2025,5,FALSE),0)</f>
        <v>0</v>
      </c>
      <c r="F1018" s="3">
        <f>IFERROR(VLOOKUP($A1018,'Perfil de Riesgo '!$A$3:$H$2025,6,FALSE),0)</f>
        <v>0</v>
      </c>
      <c r="G1018" s="3">
        <f>IFERROR(VLOOKUP($A1018,'Perfil de Riesgo '!$A$3:$H$2025,7,FALSE),0)</f>
        <v>0</v>
      </c>
      <c r="H1018" s="3">
        <f>IFERROR(VLOOKUP($A1018,'Perfil de Riesgo '!$A$3:$H$2025,8,FALSE),0)</f>
        <v>0</v>
      </c>
    </row>
    <row r="1019" spans="1:8" hidden="1" x14ac:dyDescent="0.25">
      <c r="A1019" s="5">
        <v>274530</v>
      </c>
      <c r="B1019" s="4" t="s">
        <v>850</v>
      </c>
      <c r="C1019" s="3">
        <f>IFERROR(VLOOKUP($A1019,'Perfil de Riesgo '!$A$3:$H$2025,3,FALSE),0)</f>
        <v>0</v>
      </c>
      <c r="D1019" s="3">
        <f>IFERROR(VLOOKUP($A1019,'Perfil de Riesgo '!$A$3:$H$2025,4,FALSE),0)</f>
        <v>0</v>
      </c>
      <c r="E1019" s="3">
        <f>IFERROR(VLOOKUP($A1019,'Perfil de Riesgo '!$A$3:$H$2025,5,FALSE),0)</f>
        <v>0</v>
      </c>
      <c r="F1019" s="3">
        <f>IFERROR(VLOOKUP($A1019,'Perfil de Riesgo '!$A$3:$H$2025,6,FALSE),0)</f>
        <v>0</v>
      </c>
      <c r="G1019" s="3">
        <f>IFERROR(VLOOKUP($A1019,'Perfil de Riesgo '!$A$3:$H$2025,7,FALSE),0)</f>
        <v>0</v>
      </c>
      <c r="H1019" s="3">
        <f>IFERROR(VLOOKUP($A1019,'Perfil de Riesgo '!$A$3:$H$2025,8,FALSE),0)</f>
        <v>0</v>
      </c>
    </row>
    <row r="1020" spans="1:8" hidden="1" x14ac:dyDescent="0.25">
      <c r="A1020" s="5">
        <v>274535</v>
      </c>
      <c r="B1020" s="4" t="s">
        <v>849</v>
      </c>
      <c r="C1020" s="3">
        <f>IFERROR(VLOOKUP($A1020,'Perfil de Riesgo '!$A$3:$H$2025,3,FALSE),0)</f>
        <v>0</v>
      </c>
      <c r="D1020" s="3">
        <f>IFERROR(VLOOKUP($A1020,'Perfil de Riesgo '!$A$3:$H$2025,4,FALSE),0)</f>
        <v>0</v>
      </c>
      <c r="E1020" s="3">
        <f>IFERROR(VLOOKUP($A1020,'Perfil de Riesgo '!$A$3:$H$2025,5,FALSE),0)</f>
        <v>0</v>
      </c>
      <c r="F1020" s="3">
        <f>IFERROR(VLOOKUP($A1020,'Perfil de Riesgo '!$A$3:$H$2025,6,FALSE),0)</f>
        <v>0</v>
      </c>
      <c r="G1020" s="3">
        <f>IFERROR(VLOOKUP($A1020,'Perfil de Riesgo '!$A$3:$H$2025,7,FALSE),0)</f>
        <v>0</v>
      </c>
      <c r="H1020" s="3">
        <f>IFERROR(VLOOKUP($A1020,'Perfil de Riesgo '!$A$3:$H$2025,8,FALSE),0)</f>
        <v>0</v>
      </c>
    </row>
    <row r="1021" spans="1:8" hidden="1" x14ac:dyDescent="0.25">
      <c r="A1021" s="5">
        <v>274540</v>
      </c>
      <c r="B1021" s="4" t="s">
        <v>848</v>
      </c>
      <c r="C1021" s="3">
        <f>IFERROR(VLOOKUP($A1021,'Perfil de Riesgo '!$A$3:$H$2025,3,FALSE),0)</f>
        <v>0</v>
      </c>
      <c r="D1021" s="3">
        <f>IFERROR(VLOOKUP($A1021,'Perfil de Riesgo '!$A$3:$H$2025,4,FALSE),0)</f>
        <v>0</v>
      </c>
      <c r="E1021" s="3">
        <f>IFERROR(VLOOKUP($A1021,'Perfil de Riesgo '!$A$3:$H$2025,5,FALSE),0)</f>
        <v>0</v>
      </c>
      <c r="F1021" s="3">
        <f>IFERROR(VLOOKUP($A1021,'Perfil de Riesgo '!$A$3:$H$2025,6,FALSE),0)</f>
        <v>0</v>
      </c>
      <c r="G1021" s="3">
        <f>IFERROR(VLOOKUP($A1021,'Perfil de Riesgo '!$A$3:$H$2025,7,FALSE),0)</f>
        <v>0</v>
      </c>
      <c r="H1021" s="3">
        <f>IFERROR(VLOOKUP($A1021,'Perfil de Riesgo '!$A$3:$H$2025,8,FALSE),0)</f>
        <v>0</v>
      </c>
    </row>
    <row r="1022" spans="1:8" hidden="1" x14ac:dyDescent="0.25">
      <c r="A1022" s="5">
        <v>274545</v>
      </c>
      <c r="B1022" s="4" t="s">
        <v>847</v>
      </c>
      <c r="C1022" s="3">
        <f>IFERROR(VLOOKUP($A1022,'Perfil de Riesgo '!$A$3:$H$2025,3,FALSE),0)</f>
        <v>0</v>
      </c>
      <c r="D1022" s="3">
        <f>IFERROR(VLOOKUP($A1022,'Perfil de Riesgo '!$A$3:$H$2025,4,FALSE),0)</f>
        <v>0</v>
      </c>
      <c r="E1022" s="3">
        <f>IFERROR(VLOOKUP($A1022,'Perfil de Riesgo '!$A$3:$H$2025,5,FALSE),0)</f>
        <v>0</v>
      </c>
      <c r="F1022" s="3">
        <f>IFERROR(VLOOKUP($A1022,'Perfil de Riesgo '!$A$3:$H$2025,6,FALSE),0)</f>
        <v>0</v>
      </c>
      <c r="G1022" s="3">
        <f>IFERROR(VLOOKUP($A1022,'Perfil de Riesgo '!$A$3:$H$2025,7,FALSE),0)</f>
        <v>0</v>
      </c>
      <c r="H1022" s="3">
        <f>IFERROR(VLOOKUP($A1022,'Perfil de Riesgo '!$A$3:$H$2025,8,FALSE),0)</f>
        <v>0</v>
      </c>
    </row>
    <row r="1023" spans="1:8" hidden="1" x14ac:dyDescent="0.25">
      <c r="A1023" s="5">
        <v>274550</v>
      </c>
      <c r="B1023" s="4" t="s">
        <v>846</v>
      </c>
      <c r="C1023" s="3">
        <f>IFERROR(VLOOKUP($A1023,'Perfil de Riesgo '!$A$3:$H$2025,3,FALSE),0)</f>
        <v>0</v>
      </c>
      <c r="D1023" s="3">
        <f>IFERROR(VLOOKUP($A1023,'Perfil de Riesgo '!$A$3:$H$2025,4,FALSE),0)</f>
        <v>0</v>
      </c>
      <c r="E1023" s="3">
        <f>IFERROR(VLOOKUP($A1023,'Perfil de Riesgo '!$A$3:$H$2025,5,FALSE),0)</f>
        <v>0</v>
      </c>
      <c r="F1023" s="3">
        <f>IFERROR(VLOOKUP($A1023,'Perfil de Riesgo '!$A$3:$H$2025,6,FALSE),0)</f>
        <v>0</v>
      </c>
      <c r="G1023" s="3">
        <f>IFERROR(VLOOKUP($A1023,'Perfil de Riesgo '!$A$3:$H$2025,7,FALSE),0)</f>
        <v>0</v>
      </c>
      <c r="H1023" s="3">
        <f>IFERROR(VLOOKUP($A1023,'Perfil de Riesgo '!$A$3:$H$2025,8,FALSE),0)</f>
        <v>0</v>
      </c>
    </row>
    <row r="1024" spans="1:8" hidden="1" x14ac:dyDescent="0.25">
      <c r="A1024" s="5">
        <v>275000</v>
      </c>
      <c r="B1024" s="4" t="s">
        <v>857</v>
      </c>
      <c r="C1024" s="3">
        <f>IFERROR(VLOOKUP($A1024,'Perfil de Riesgo '!$A$3:$H$2025,3,FALSE),0)</f>
        <v>0</v>
      </c>
      <c r="D1024" s="3">
        <f>IFERROR(VLOOKUP($A1024,'Perfil de Riesgo '!$A$3:$H$2025,4,FALSE),0)</f>
        <v>0</v>
      </c>
      <c r="E1024" s="3">
        <f>IFERROR(VLOOKUP($A1024,'Perfil de Riesgo '!$A$3:$H$2025,5,FALSE),0)</f>
        <v>0</v>
      </c>
      <c r="F1024" s="3">
        <f>IFERROR(VLOOKUP($A1024,'Perfil de Riesgo '!$A$3:$H$2025,6,FALSE),0)</f>
        <v>0</v>
      </c>
      <c r="G1024" s="3">
        <f>IFERROR(VLOOKUP($A1024,'Perfil de Riesgo '!$A$3:$H$2025,7,FALSE),0)</f>
        <v>0</v>
      </c>
      <c r="H1024" s="3">
        <f>IFERROR(VLOOKUP($A1024,'Perfil de Riesgo '!$A$3:$H$2025,8,FALSE),0)</f>
        <v>0</v>
      </c>
    </row>
    <row r="1025" spans="1:8" hidden="1" x14ac:dyDescent="0.25">
      <c r="A1025" s="5">
        <v>275005</v>
      </c>
      <c r="B1025" s="4" t="s">
        <v>855</v>
      </c>
      <c r="C1025" s="3">
        <f>IFERROR(VLOOKUP($A1025,'Perfil de Riesgo '!$A$3:$H$2025,3,FALSE),0)</f>
        <v>0</v>
      </c>
      <c r="D1025" s="3">
        <f>IFERROR(VLOOKUP($A1025,'Perfil de Riesgo '!$A$3:$H$2025,4,FALSE),0)</f>
        <v>0</v>
      </c>
      <c r="E1025" s="3">
        <f>IFERROR(VLOOKUP($A1025,'Perfil de Riesgo '!$A$3:$H$2025,5,FALSE),0)</f>
        <v>0</v>
      </c>
      <c r="F1025" s="3">
        <f>IFERROR(VLOOKUP($A1025,'Perfil de Riesgo '!$A$3:$H$2025,6,FALSE),0)</f>
        <v>0</v>
      </c>
      <c r="G1025" s="3">
        <f>IFERROR(VLOOKUP($A1025,'Perfil de Riesgo '!$A$3:$H$2025,7,FALSE),0)</f>
        <v>0</v>
      </c>
      <c r="H1025" s="3">
        <f>IFERROR(VLOOKUP($A1025,'Perfil de Riesgo '!$A$3:$H$2025,8,FALSE),0)</f>
        <v>0</v>
      </c>
    </row>
    <row r="1026" spans="1:8" hidden="1" x14ac:dyDescent="0.25">
      <c r="A1026" s="5">
        <v>275010</v>
      </c>
      <c r="B1026" s="4" t="s">
        <v>854</v>
      </c>
      <c r="C1026" s="3">
        <f>IFERROR(VLOOKUP($A1026,'Perfil de Riesgo '!$A$3:$H$2025,3,FALSE),0)</f>
        <v>0</v>
      </c>
      <c r="D1026" s="3">
        <f>IFERROR(VLOOKUP($A1026,'Perfil de Riesgo '!$A$3:$H$2025,4,FALSE),0)</f>
        <v>0</v>
      </c>
      <c r="E1026" s="3">
        <f>IFERROR(VLOOKUP($A1026,'Perfil de Riesgo '!$A$3:$H$2025,5,FALSE),0)</f>
        <v>0</v>
      </c>
      <c r="F1026" s="3">
        <f>IFERROR(VLOOKUP($A1026,'Perfil de Riesgo '!$A$3:$H$2025,6,FALSE),0)</f>
        <v>0</v>
      </c>
      <c r="G1026" s="3">
        <f>IFERROR(VLOOKUP($A1026,'Perfil de Riesgo '!$A$3:$H$2025,7,FALSE),0)</f>
        <v>0</v>
      </c>
      <c r="H1026" s="3">
        <f>IFERROR(VLOOKUP($A1026,'Perfil de Riesgo '!$A$3:$H$2025,8,FALSE),0)</f>
        <v>0</v>
      </c>
    </row>
    <row r="1027" spans="1:8" hidden="1" x14ac:dyDescent="0.25">
      <c r="A1027" s="5">
        <v>275015</v>
      </c>
      <c r="B1027" s="4" t="s">
        <v>853</v>
      </c>
      <c r="C1027" s="3">
        <f>IFERROR(VLOOKUP($A1027,'Perfil de Riesgo '!$A$3:$H$2025,3,FALSE),0)</f>
        <v>0</v>
      </c>
      <c r="D1027" s="3">
        <f>IFERROR(VLOOKUP($A1027,'Perfil de Riesgo '!$A$3:$H$2025,4,FALSE),0)</f>
        <v>0</v>
      </c>
      <c r="E1027" s="3">
        <f>IFERROR(VLOOKUP($A1027,'Perfil de Riesgo '!$A$3:$H$2025,5,FALSE),0)</f>
        <v>0</v>
      </c>
      <c r="F1027" s="3">
        <f>IFERROR(VLOOKUP($A1027,'Perfil de Riesgo '!$A$3:$H$2025,6,FALSE),0)</f>
        <v>0</v>
      </c>
      <c r="G1027" s="3">
        <f>IFERROR(VLOOKUP($A1027,'Perfil de Riesgo '!$A$3:$H$2025,7,FALSE),0)</f>
        <v>0</v>
      </c>
      <c r="H1027" s="3">
        <f>IFERROR(VLOOKUP($A1027,'Perfil de Riesgo '!$A$3:$H$2025,8,FALSE),0)</f>
        <v>0</v>
      </c>
    </row>
    <row r="1028" spans="1:8" hidden="1" x14ac:dyDescent="0.25">
      <c r="A1028" s="5">
        <v>275020</v>
      </c>
      <c r="B1028" s="4" t="s">
        <v>852</v>
      </c>
      <c r="C1028" s="3">
        <f>IFERROR(VLOOKUP($A1028,'Perfil de Riesgo '!$A$3:$H$2025,3,FALSE),0)</f>
        <v>0</v>
      </c>
      <c r="D1028" s="3">
        <f>IFERROR(VLOOKUP($A1028,'Perfil de Riesgo '!$A$3:$H$2025,4,FALSE),0)</f>
        <v>0</v>
      </c>
      <c r="E1028" s="3">
        <f>IFERROR(VLOOKUP($A1028,'Perfil de Riesgo '!$A$3:$H$2025,5,FALSE),0)</f>
        <v>0</v>
      </c>
      <c r="F1028" s="3">
        <f>IFERROR(VLOOKUP($A1028,'Perfil de Riesgo '!$A$3:$H$2025,6,FALSE),0)</f>
        <v>0</v>
      </c>
      <c r="G1028" s="3">
        <f>IFERROR(VLOOKUP($A1028,'Perfil de Riesgo '!$A$3:$H$2025,7,FALSE),0)</f>
        <v>0</v>
      </c>
      <c r="H1028" s="3">
        <f>IFERROR(VLOOKUP($A1028,'Perfil de Riesgo '!$A$3:$H$2025,8,FALSE),0)</f>
        <v>0</v>
      </c>
    </row>
    <row r="1029" spans="1:8" hidden="1" x14ac:dyDescent="0.25">
      <c r="A1029" s="5">
        <v>275025</v>
      </c>
      <c r="B1029" s="4" t="s">
        <v>851</v>
      </c>
      <c r="C1029" s="3">
        <f>IFERROR(VLOOKUP($A1029,'Perfil de Riesgo '!$A$3:$H$2025,3,FALSE),0)</f>
        <v>0</v>
      </c>
      <c r="D1029" s="3">
        <f>IFERROR(VLOOKUP($A1029,'Perfil de Riesgo '!$A$3:$H$2025,4,FALSE),0)</f>
        <v>0</v>
      </c>
      <c r="E1029" s="3">
        <f>IFERROR(VLOOKUP($A1029,'Perfil de Riesgo '!$A$3:$H$2025,5,FALSE),0)</f>
        <v>0</v>
      </c>
      <c r="F1029" s="3">
        <f>IFERROR(VLOOKUP($A1029,'Perfil de Riesgo '!$A$3:$H$2025,6,FALSE),0)</f>
        <v>0</v>
      </c>
      <c r="G1029" s="3">
        <f>IFERROR(VLOOKUP($A1029,'Perfil de Riesgo '!$A$3:$H$2025,7,FALSE),0)</f>
        <v>0</v>
      </c>
      <c r="H1029" s="3">
        <f>IFERROR(VLOOKUP($A1029,'Perfil de Riesgo '!$A$3:$H$2025,8,FALSE),0)</f>
        <v>0</v>
      </c>
    </row>
    <row r="1030" spans="1:8" hidden="1" x14ac:dyDescent="0.25">
      <c r="A1030" s="5">
        <v>275030</v>
      </c>
      <c r="B1030" s="4" t="s">
        <v>850</v>
      </c>
      <c r="C1030" s="3">
        <f>IFERROR(VLOOKUP($A1030,'Perfil de Riesgo '!$A$3:$H$2025,3,FALSE),0)</f>
        <v>0</v>
      </c>
      <c r="D1030" s="3">
        <f>IFERROR(VLOOKUP($A1030,'Perfil de Riesgo '!$A$3:$H$2025,4,FALSE),0)</f>
        <v>0</v>
      </c>
      <c r="E1030" s="3">
        <f>IFERROR(VLOOKUP($A1030,'Perfil de Riesgo '!$A$3:$H$2025,5,FALSE),0)</f>
        <v>0</v>
      </c>
      <c r="F1030" s="3">
        <f>IFERROR(VLOOKUP($A1030,'Perfil de Riesgo '!$A$3:$H$2025,6,FALSE),0)</f>
        <v>0</v>
      </c>
      <c r="G1030" s="3">
        <f>IFERROR(VLOOKUP($A1030,'Perfil de Riesgo '!$A$3:$H$2025,7,FALSE),0)</f>
        <v>0</v>
      </c>
      <c r="H1030" s="3">
        <f>IFERROR(VLOOKUP($A1030,'Perfil de Riesgo '!$A$3:$H$2025,8,FALSE),0)</f>
        <v>0</v>
      </c>
    </row>
    <row r="1031" spans="1:8" hidden="1" x14ac:dyDescent="0.25">
      <c r="A1031" s="5">
        <v>275035</v>
      </c>
      <c r="B1031" s="4" t="s">
        <v>849</v>
      </c>
      <c r="C1031" s="3">
        <f>IFERROR(VLOOKUP($A1031,'Perfil de Riesgo '!$A$3:$H$2025,3,FALSE),0)</f>
        <v>0</v>
      </c>
      <c r="D1031" s="3">
        <f>IFERROR(VLOOKUP($A1031,'Perfil de Riesgo '!$A$3:$H$2025,4,FALSE),0)</f>
        <v>0</v>
      </c>
      <c r="E1031" s="3">
        <f>IFERROR(VLOOKUP($A1031,'Perfil de Riesgo '!$A$3:$H$2025,5,FALSE),0)</f>
        <v>0</v>
      </c>
      <c r="F1031" s="3">
        <f>IFERROR(VLOOKUP($A1031,'Perfil de Riesgo '!$A$3:$H$2025,6,FALSE),0)</f>
        <v>0</v>
      </c>
      <c r="G1031" s="3">
        <f>IFERROR(VLOOKUP($A1031,'Perfil de Riesgo '!$A$3:$H$2025,7,FALSE),0)</f>
        <v>0</v>
      </c>
      <c r="H1031" s="3">
        <f>IFERROR(VLOOKUP($A1031,'Perfil de Riesgo '!$A$3:$H$2025,8,FALSE),0)</f>
        <v>0</v>
      </c>
    </row>
    <row r="1032" spans="1:8" hidden="1" x14ac:dyDescent="0.25">
      <c r="A1032" s="5">
        <v>275040</v>
      </c>
      <c r="B1032" s="4" t="s">
        <v>848</v>
      </c>
      <c r="C1032" s="3">
        <f>IFERROR(VLOOKUP($A1032,'Perfil de Riesgo '!$A$3:$H$2025,3,FALSE),0)</f>
        <v>0</v>
      </c>
      <c r="D1032" s="3">
        <f>IFERROR(VLOOKUP($A1032,'Perfil de Riesgo '!$A$3:$H$2025,4,FALSE),0)</f>
        <v>0</v>
      </c>
      <c r="E1032" s="3">
        <f>IFERROR(VLOOKUP($A1032,'Perfil de Riesgo '!$A$3:$H$2025,5,FALSE),0)</f>
        <v>0</v>
      </c>
      <c r="F1032" s="3">
        <f>IFERROR(VLOOKUP($A1032,'Perfil de Riesgo '!$A$3:$H$2025,6,FALSE),0)</f>
        <v>0</v>
      </c>
      <c r="G1032" s="3">
        <f>IFERROR(VLOOKUP($A1032,'Perfil de Riesgo '!$A$3:$H$2025,7,FALSE),0)</f>
        <v>0</v>
      </c>
      <c r="H1032" s="3">
        <f>IFERROR(VLOOKUP($A1032,'Perfil de Riesgo '!$A$3:$H$2025,8,FALSE),0)</f>
        <v>0</v>
      </c>
    </row>
    <row r="1033" spans="1:8" hidden="1" x14ac:dyDescent="0.25">
      <c r="A1033" s="5">
        <v>275045</v>
      </c>
      <c r="B1033" s="4" t="s">
        <v>847</v>
      </c>
      <c r="C1033" s="3">
        <f>IFERROR(VLOOKUP($A1033,'Perfil de Riesgo '!$A$3:$H$2025,3,FALSE),0)</f>
        <v>0</v>
      </c>
      <c r="D1033" s="3">
        <f>IFERROR(VLOOKUP($A1033,'Perfil de Riesgo '!$A$3:$H$2025,4,FALSE),0)</f>
        <v>0</v>
      </c>
      <c r="E1033" s="3">
        <f>IFERROR(VLOOKUP($A1033,'Perfil de Riesgo '!$A$3:$H$2025,5,FALSE),0)</f>
        <v>0</v>
      </c>
      <c r="F1033" s="3">
        <f>IFERROR(VLOOKUP($A1033,'Perfil de Riesgo '!$A$3:$H$2025,6,FALSE),0)</f>
        <v>0</v>
      </c>
      <c r="G1033" s="3">
        <f>IFERROR(VLOOKUP($A1033,'Perfil de Riesgo '!$A$3:$H$2025,7,FALSE),0)</f>
        <v>0</v>
      </c>
      <c r="H1033" s="3">
        <f>IFERROR(VLOOKUP($A1033,'Perfil de Riesgo '!$A$3:$H$2025,8,FALSE),0)</f>
        <v>0</v>
      </c>
    </row>
    <row r="1034" spans="1:8" hidden="1" x14ac:dyDescent="0.25">
      <c r="A1034" s="5">
        <v>275050</v>
      </c>
      <c r="B1034" s="4" t="s">
        <v>846</v>
      </c>
      <c r="C1034" s="3">
        <f>IFERROR(VLOOKUP($A1034,'Perfil de Riesgo '!$A$3:$H$2025,3,FALSE),0)</f>
        <v>0</v>
      </c>
      <c r="D1034" s="3">
        <f>IFERROR(VLOOKUP($A1034,'Perfil de Riesgo '!$A$3:$H$2025,4,FALSE),0)</f>
        <v>0</v>
      </c>
      <c r="E1034" s="3">
        <f>IFERROR(VLOOKUP($A1034,'Perfil de Riesgo '!$A$3:$H$2025,5,FALSE),0)</f>
        <v>0</v>
      </c>
      <c r="F1034" s="3">
        <f>IFERROR(VLOOKUP($A1034,'Perfil de Riesgo '!$A$3:$H$2025,6,FALSE),0)</f>
        <v>0</v>
      </c>
      <c r="G1034" s="3">
        <f>IFERROR(VLOOKUP($A1034,'Perfil de Riesgo '!$A$3:$H$2025,7,FALSE),0)</f>
        <v>0</v>
      </c>
      <c r="H1034" s="3">
        <f>IFERROR(VLOOKUP($A1034,'Perfil de Riesgo '!$A$3:$H$2025,8,FALSE),0)</f>
        <v>0</v>
      </c>
    </row>
    <row r="1035" spans="1:8" hidden="1" x14ac:dyDescent="0.25">
      <c r="A1035" s="5">
        <v>275500</v>
      </c>
      <c r="B1035" s="4" t="s">
        <v>856</v>
      </c>
      <c r="C1035" s="3">
        <f>IFERROR(VLOOKUP($A1035,'Perfil de Riesgo '!$A$3:$H$2025,3,FALSE),0)</f>
        <v>0</v>
      </c>
      <c r="D1035" s="3">
        <f>IFERROR(VLOOKUP($A1035,'Perfil de Riesgo '!$A$3:$H$2025,4,FALSE),0)</f>
        <v>0</v>
      </c>
      <c r="E1035" s="3">
        <f>IFERROR(VLOOKUP($A1035,'Perfil de Riesgo '!$A$3:$H$2025,5,FALSE),0)</f>
        <v>0</v>
      </c>
      <c r="F1035" s="3">
        <f>IFERROR(VLOOKUP($A1035,'Perfil de Riesgo '!$A$3:$H$2025,6,FALSE),0)</f>
        <v>0</v>
      </c>
      <c r="G1035" s="3">
        <f>IFERROR(VLOOKUP($A1035,'Perfil de Riesgo '!$A$3:$H$2025,7,FALSE),0)</f>
        <v>0</v>
      </c>
      <c r="H1035" s="3">
        <f>IFERROR(VLOOKUP($A1035,'Perfil de Riesgo '!$A$3:$H$2025,8,FALSE),0)</f>
        <v>0</v>
      </c>
    </row>
    <row r="1036" spans="1:8" hidden="1" x14ac:dyDescent="0.25">
      <c r="A1036" s="5">
        <v>275505</v>
      </c>
      <c r="B1036" s="4" t="s">
        <v>855</v>
      </c>
      <c r="C1036" s="3">
        <f>IFERROR(VLOOKUP($A1036,'Perfil de Riesgo '!$A$3:$H$2025,3,FALSE),0)</f>
        <v>0</v>
      </c>
      <c r="D1036" s="3">
        <f>IFERROR(VLOOKUP($A1036,'Perfil de Riesgo '!$A$3:$H$2025,4,FALSE),0)</f>
        <v>0</v>
      </c>
      <c r="E1036" s="3">
        <f>IFERROR(VLOOKUP($A1036,'Perfil de Riesgo '!$A$3:$H$2025,5,FALSE),0)</f>
        <v>0</v>
      </c>
      <c r="F1036" s="3">
        <f>IFERROR(VLOOKUP($A1036,'Perfil de Riesgo '!$A$3:$H$2025,6,FALSE),0)</f>
        <v>0</v>
      </c>
      <c r="G1036" s="3">
        <f>IFERROR(VLOOKUP($A1036,'Perfil de Riesgo '!$A$3:$H$2025,7,FALSE),0)</f>
        <v>0</v>
      </c>
      <c r="H1036" s="3">
        <f>IFERROR(VLOOKUP($A1036,'Perfil de Riesgo '!$A$3:$H$2025,8,FALSE),0)</f>
        <v>0</v>
      </c>
    </row>
    <row r="1037" spans="1:8" hidden="1" x14ac:dyDescent="0.25">
      <c r="A1037" s="5">
        <v>275510</v>
      </c>
      <c r="B1037" s="4" t="s">
        <v>854</v>
      </c>
      <c r="C1037" s="3">
        <f>IFERROR(VLOOKUP($A1037,'Perfil de Riesgo '!$A$3:$H$2025,3,FALSE),0)</f>
        <v>0</v>
      </c>
      <c r="D1037" s="3">
        <f>IFERROR(VLOOKUP($A1037,'Perfil de Riesgo '!$A$3:$H$2025,4,FALSE),0)</f>
        <v>0</v>
      </c>
      <c r="E1037" s="3">
        <f>IFERROR(VLOOKUP($A1037,'Perfil de Riesgo '!$A$3:$H$2025,5,FALSE),0)</f>
        <v>0</v>
      </c>
      <c r="F1037" s="3">
        <f>IFERROR(VLOOKUP($A1037,'Perfil de Riesgo '!$A$3:$H$2025,6,FALSE),0)</f>
        <v>0</v>
      </c>
      <c r="G1037" s="3">
        <f>IFERROR(VLOOKUP($A1037,'Perfil de Riesgo '!$A$3:$H$2025,7,FALSE),0)</f>
        <v>0</v>
      </c>
      <c r="H1037" s="3">
        <f>IFERROR(VLOOKUP($A1037,'Perfil de Riesgo '!$A$3:$H$2025,8,FALSE),0)</f>
        <v>0</v>
      </c>
    </row>
    <row r="1038" spans="1:8" hidden="1" x14ac:dyDescent="0.25">
      <c r="A1038" s="5">
        <v>275515</v>
      </c>
      <c r="B1038" s="4" t="s">
        <v>853</v>
      </c>
      <c r="C1038" s="3">
        <f>IFERROR(VLOOKUP($A1038,'Perfil de Riesgo '!$A$3:$H$2025,3,FALSE),0)</f>
        <v>0</v>
      </c>
      <c r="D1038" s="3">
        <f>IFERROR(VLOOKUP($A1038,'Perfil de Riesgo '!$A$3:$H$2025,4,FALSE),0)</f>
        <v>0</v>
      </c>
      <c r="E1038" s="3">
        <f>IFERROR(VLOOKUP($A1038,'Perfil de Riesgo '!$A$3:$H$2025,5,FALSE),0)</f>
        <v>0</v>
      </c>
      <c r="F1038" s="3">
        <f>IFERROR(VLOOKUP($A1038,'Perfil de Riesgo '!$A$3:$H$2025,6,FALSE),0)</f>
        <v>0</v>
      </c>
      <c r="G1038" s="3">
        <f>IFERROR(VLOOKUP($A1038,'Perfil de Riesgo '!$A$3:$H$2025,7,FALSE),0)</f>
        <v>0</v>
      </c>
      <c r="H1038" s="3">
        <f>IFERROR(VLOOKUP($A1038,'Perfil de Riesgo '!$A$3:$H$2025,8,FALSE),0)</f>
        <v>0</v>
      </c>
    </row>
    <row r="1039" spans="1:8" hidden="1" x14ac:dyDescent="0.25">
      <c r="A1039" s="5">
        <v>275520</v>
      </c>
      <c r="B1039" s="4" t="s">
        <v>852</v>
      </c>
      <c r="C1039" s="3">
        <f>IFERROR(VLOOKUP($A1039,'Perfil de Riesgo '!$A$3:$H$2025,3,FALSE),0)</f>
        <v>0</v>
      </c>
      <c r="D1039" s="3">
        <f>IFERROR(VLOOKUP($A1039,'Perfil de Riesgo '!$A$3:$H$2025,4,FALSE),0)</f>
        <v>0</v>
      </c>
      <c r="E1039" s="3">
        <f>IFERROR(VLOOKUP($A1039,'Perfil de Riesgo '!$A$3:$H$2025,5,FALSE),0)</f>
        <v>0</v>
      </c>
      <c r="F1039" s="3">
        <f>IFERROR(VLOOKUP($A1039,'Perfil de Riesgo '!$A$3:$H$2025,6,FALSE),0)</f>
        <v>0</v>
      </c>
      <c r="G1039" s="3">
        <f>IFERROR(VLOOKUP($A1039,'Perfil de Riesgo '!$A$3:$H$2025,7,FALSE),0)</f>
        <v>0</v>
      </c>
      <c r="H1039" s="3">
        <f>IFERROR(VLOOKUP($A1039,'Perfil de Riesgo '!$A$3:$H$2025,8,FALSE),0)</f>
        <v>0</v>
      </c>
    </row>
    <row r="1040" spans="1:8" hidden="1" x14ac:dyDescent="0.25">
      <c r="A1040" s="5">
        <v>275525</v>
      </c>
      <c r="B1040" s="4" t="s">
        <v>851</v>
      </c>
      <c r="C1040" s="3">
        <f>IFERROR(VLOOKUP($A1040,'Perfil de Riesgo '!$A$3:$H$2025,3,FALSE),0)</f>
        <v>0</v>
      </c>
      <c r="D1040" s="3">
        <f>IFERROR(VLOOKUP($A1040,'Perfil de Riesgo '!$A$3:$H$2025,4,FALSE),0)</f>
        <v>0</v>
      </c>
      <c r="E1040" s="3">
        <f>IFERROR(VLOOKUP($A1040,'Perfil de Riesgo '!$A$3:$H$2025,5,FALSE),0)</f>
        <v>0</v>
      </c>
      <c r="F1040" s="3">
        <f>IFERROR(VLOOKUP($A1040,'Perfil de Riesgo '!$A$3:$H$2025,6,FALSE),0)</f>
        <v>0</v>
      </c>
      <c r="G1040" s="3">
        <f>IFERROR(VLOOKUP($A1040,'Perfil de Riesgo '!$A$3:$H$2025,7,FALSE),0)</f>
        <v>0</v>
      </c>
      <c r="H1040" s="3">
        <f>IFERROR(VLOOKUP($A1040,'Perfil de Riesgo '!$A$3:$H$2025,8,FALSE),0)</f>
        <v>0</v>
      </c>
    </row>
    <row r="1041" spans="1:8" hidden="1" x14ac:dyDescent="0.25">
      <c r="A1041" s="5">
        <v>275530</v>
      </c>
      <c r="B1041" s="4" t="s">
        <v>850</v>
      </c>
      <c r="C1041" s="3">
        <f>IFERROR(VLOOKUP($A1041,'Perfil de Riesgo '!$A$3:$H$2025,3,FALSE),0)</f>
        <v>0</v>
      </c>
      <c r="D1041" s="3">
        <f>IFERROR(VLOOKUP($A1041,'Perfil de Riesgo '!$A$3:$H$2025,4,FALSE),0)</f>
        <v>0</v>
      </c>
      <c r="E1041" s="3">
        <f>IFERROR(VLOOKUP($A1041,'Perfil de Riesgo '!$A$3:$H$2025,5,FALSE),0)</f>
        <v>0</v>
      </c>
      <c r="F1041" s="3">
        <f>IFERROR(VLOOKUP($A1041,'Perfil de Riesgo '!$A$3:$H$2025,6,FALSE),0)</f>
        <v>0</v>
      </c>
      <c r="G1041" s="3">
        <f>IFERROR(VLOOKUP($A1041,'Perfil de Riesgo '!$A$3:$H$2025,7,FALSE),0)</f>
        <v>0</v>
      </c>
      <c r="H1041" s="3">
        <f>IFERROR(VLOOKUP($A1041,'Perfil de Riesgo '!$A$3:$H$2025,8,FALSE),0)</f>
        <v>0</v>
      </c>
    </row>
    <row r="1042" spans="1:8" hidden="1" x14ac:dyDescent="0.25">
      <c r="A1042" s="5">
        <v>275535</v>
      </c>
      <c r="B1042" s="4" t="s">
        <v>849</v>
      </c>
      <c r="C1042" s="3">
        <f>IFERROR(VLOOKUP($A1042,'Perfil de Riesgo '!$A$3:$H$2025,3,FALSE),0)</f>
        <v>0</v>
      </c>
      <c r="D1042" s="3">
        <f>IFERROR(VLOOKUP($A1042,'Perfil de Riesgo '!$A$3:$H$2025,4,FALSE),0)</f>
        <v>0</v>
      </c>
      <c r="E1042" s="3">
        <f>IFERROR(VLOOKUP($A1042,'Perfil de Riesgo '!$A$3:$H$2025,5,FALSE),0)</f>
        <v>0</v>
      </c>
      <c r="F1042" s="3">
        <f>IFERROR(VLOOKUP($A1042,'Perfil de Riesgo '!$A$3:$H$2025,6,FALSE),0)</f>
        <v>0</v>
      </c>
      <c r="G1042" s="3">
        <f>IFERROR(VLOOKUP($A1042,'Perfil de Riesgo '!$A$3:$H$2025,7,FALSE),0)</f>
        <v>0</v>
      </c>
      <c r="H1042" s="3">
        <f>IFERROR(VLOOKUP($A1042,'Perfil de Riesgo '!$A$3:$H$2025,8,FALSE),0)</f>
        <v>0</v>
      </c>
    </row>
    <row r="1043" spans="1:8" hidden="1" x14ac:dyDescent="0.25">
      <c r="A1043" s="5">
        <v>275540</v>
      </c>
      <c r="B1043" s="4" t="s">
        <v>848</v>
      </c>
      <c r="C1043" s="3">
        <f>IFERROR(VLOOKUP($A1043,'Perfil de Riesgo '!$A$3:$H$2025,3,FALSE),0)</f>
        <v>0</v>
      </c>
      <c r="D1043" s="3">
        <f>IFERROR(VLOOKUP($A1043,'Perfil de Riesgo '!$A$3:$H$2025,4,FALSE),0)</f>
        <v>0</v>
      </c>
      <c r="E1043" s="3">
        <f>IFERROR(VLOOKUP($A1043,'Perfil de Riesgo '!$A$3:$H$2025,5,FALSE),0)</f>
        <v>0</v>
      </c>
      <c r="F1043" s="3">
        <f>IFERROR(VLOOKUP($A1043,'Perfil de Riesgo '!$A$3:$H$2025,6,FALSE),0)</f>
        <v>0</v>
      </c>
      <c r="G1043" s="3">
        <f>IFERROR(VLOOKUP($A1043,'Perfil de Riesgo '!$A$3:$H$2025,7,FALSE),0)</f>
        <v>0</v>
      </c>
      <c r="H1043" s="3">
        <f>IFERROR(VLOOKUP($A1043,'Perfil de Riesgo '!$A$3:$H$2025,8,FALSE),0)</f>
        <v>0</v>
      </c>
    </row>
    <row r="1044" spans="1:8" hidden="1" x14ac:dyDescent="0.25">
      <c r="A1044" s="5">
        <v>275545</v>
      </c>
      <c r="B1044" s="4" t="s">
        <v>847</v>
      </c>
      <c r="C1044" s="3">
        <f>IFERROR(VLOOKUP($A1044,'Perfil de Riesgo '!$A$3:$H$2025,3,FALSE),0)</f>
        <v>0</v>
      </c>
      <c r="D1044" s="3">
        <f>IFERROR(VLOOKUP($A1044,'Perfil de Riesgo '!$A$3:$H$2025,4,FALSE),0)</f>
        <v>0</v>
      </c>
      <c r="E1044" s="3">
        <f>IFERROR(VLOOKUP($A1044,'Perfil de Riesgo '!$A$3:$H$2025,5,FALSE),0)</f>
        <v>0</v>
      </c>
      <c r="F1044" s="3">
        <f>IFERROR(VLOOKUP($A1044,'Perfil de Riesgo '!$A$3:$H$2025,6,FALSE),0)</f>
        <v>0</v>
      </c>
      <c r="G1044" s="3">
        <f>IFERROR(VLOOKUP($A1044,'Perfil de Riesgo '!$A$3:$H$2025,7,FALSE),0)</f>
        <v>0</v>
      </c>
      <c r="H1044" s="3">
        <f>IFERROR(VLOOKUP($A1044,'Perfil de Riesgo '!$A$3:$H$2025,8,FALSE),0)</f>
        <v>0</v>
      </c>
    </row>
    <row r="1045" spans="1:8" hidden="1" x14ac:dyDescent="0.25">
      <c r="A1045" s="5">
        <v>275550</v>
      </c>
      <c r="B1045" s="4" t="s">
        <v>846</v>
      </c>
      <c r="C1045" s="3">
        <f>IFERROR(VLOOKUP($A1045,'Perfil de Riesgo '!$A$3:$H$2025,3,FALSE),0)</f>
        <v>0</v>
      </c>
      <c r="D1045" s="3">
        <f>IFERROR(VLOOKUP($A1045,'Perfil de Riesgo '!$A$3:$H$2025,4,FALSE),0)</f>
        <v>0</v>
      </c>
      <c r="E1045" s="3">
        <f>IFERROR(VLOOKUP($A1045,'Perfil de Riesgo '!$A$3:$H$2025,5,FALSE),0)</f>
        <v>0</v>
      </c>
      <c r="F1045" s="3">
        <f>IFERROR(VLOOKUP($A1045,'Perfil de Riesgo '!$A$3:$H$2025,6,FALSE),0)</f>
        <v>0</v>
      </c>
      <c r="G1045" s="3">
        <f>IFERROR(VLOOKUP($A1045,'Perfil de Riesgo '!$A$3:$H$2025,7,FALSE),0)</f>
        <v>0</v>
      </c>
      <c r="H1045" s="3">
        <f>IFERROR(VLOOKUP($A1045,'Perfil de Riesgo '!$A$3:$H$2025,8,FALSE),0)</f>
        <v>0</v>
      </c>
    </row>
    <row r="1046" spans="1:8" hidden="1" x14ac:dyDescent="0.25">
      <c r="A1046" s="5">
        <v>276000</v>
      </c>
      <c r="B1046" s="4" t="s">
        <v>845</v>
      </c>
      <c r="C1046" s="3">
        <f>IFERROR(VLOOKUP($A1046,'Perfil de Riesgo '!$A$3:$H$2025,3,FALSE),0)</f>
        <v>0</v>
      </c>
      <c r="D1046" s="3">
        <f>IFERROR(VLOOKUP($A1046,'Perfil de Riesgo '!$A$3:$H$2025,4,FALSE),0)</f>
        <v>0</v>
      </c>
      <c r="E1046" s="3">
        <f>IFERROR(VLOOKUP($A1046,'Perfil de Riesgo '!$A$3:$H$2025,5,FALSE),0)</f>
        <v>0</v>
      </c>
      <c r="F1046" s="3">
        <f>IFERROR(VLOOKUP($A1046,'Perfil de Riesgo '!$A$3:$H$2025,6,FALSE),0)</f>
        <v>0</v>
      </c>
      <c r="G1046" s="3">
        <f>IFERROR(VLOOKUP($A1046,'Perfil de Riesgo '!$A$3:$H$2025,7,FALSE),0)</f>
        <v>0</v>
      </c>
      <c r="H1046" s="3">
        <f>IFERROR(VLOOKUP($A1046,'Perfil de Riesgo '!$A$3:$H$2025,8,FALSE),0)</f>
        <v>0</v>
      </c>
    </row>
    <row r="1047" spans="1:8" hidden="1" x14ac:dyDescent="0.25">
      <c r="A1047" s="5">
        <v>276005</v>
      </c>
      <c r="B1047" s="4" t="s">
        <v>844</v>
      </c>
      <c r="C1047" s="3">
        <f>IFERROR(VLOOKUP($A1047,'Perfil de Riesgo '!$A$3:$H$2025,3,FALSE),0)</f>
        <v>0</v>
      </c>
      <c r="D1047" s="3">
        <f>IFERROR(VLOOKUP($A1047,'Perfil de Riesgo '!$A$3:$H$2025,4,FALSE),0)</f>
        <v>0</v>
      </c>
      <c r="E1047" s="3">
        <f>IFERROR(VLOOKUP($A1047,'Perfil de Riesgo '!$A$3:$H$2025,5,FALSE),0)</f>
        <v>0</v>
      </c>
      <c r="F1047" s="3">
        <f>IFERROR(VLOOKUP($A1047,'Perfil de Riesgo '!$A$3:$H$2025,6,FALSE),0)</f>
        <v>0</v>
      </c>
      <c r="G1047" s="3">
        <f>IFERROR(VLOOKUP($A1047,'Perfil de Riesgo '!$A$3:$H$2025,7,FALSE),0)</f>
        <v>0</v>
      </c>
      <c r="H1047" s="3">
        <f>IFERROR(VLOOKUP($A1047,'Perfil de Riesgo '!$A$3:$H$2025,8,FALSE),0)</f>
        <v>0</v>
      </c>
    </row>
    <row r="1048" spans="1:8" hidden="1" x14ac:dyDescent="0.25">
      <c r="A1048" s="5">
        <v>276015</v>
      </c>
      <c r="B1048" s="4" t="s">
        <v>843</v>
      </c>
      <c r="C1048" s="3">
        <f>IFERROR(VLOOKUP($A1048,'Perfil de Riesgo '!$A$3:$H$2025,3,FALSE),0)</f>
        <v>0</v>
      </c>
      <c r="D1048" s="3">
        <f>IFERROR(VLOOKUP($A1048,'Perfil de Riesgo '!$A$3:$H$2025,4,FALSE),0)</f>
        <v>0</v>
      </c>
      <c r="E1048" s="3">
        <f>IFERROR(VLOOKUP($A1048,'Perfil de Riesgo '!$A$3:$H$2025,5,FALSE),0)</f>
        <v>0</v>
      </c>
      <c r="F1048" s="3">
        <f>IFERROR(VLOOKUP($A1048,'Perfil de Riesgo '!$A$3:$H$2025,6,FALSE),0)</f>
        <v>0</v>
      </c>
      <c r="G1048" s="3">
        <f>IFERROR(VLOOKUP($A1048,'Perfil de Riesgo '!$A$3:$H$2025,7,FALSE),0)</f>
        <v>0</v>
      </c>
      <c r="H1048" s="3">
        <f>IFERROR(VLOOKUP($A1048,'Perfil de Riesgo '!$A$3:$H$2025,8,FALSE),0)</f>
        <v>0</v>
      </c>
    </row>
    <row r="1049" spans="1:8" hidden="1" x14ac:dyDescent="0.25">
      <c r="A1049" s="5">
        <v>276020</v>
      </c>
      <c r="B1049" s="4" t="s">
        <v>842</v>
      </c>
      <c r="C1049" s="3">
        <f>IFERROR(VLOOKUP($A1049,'Perfil de Riesgo '!$A$3:$H$2025,3,FALSE),0)</f>
        <v>0</v>
      </c>
      <c r="D1049" s="3">
        <f>IFERROR(VLOOKUP($A1049,'Perfil de Riesgo '!$A$3:$H$2025,4,FALSE),0)</f>
        <v>0</v>
      </c>
      <c r="E1049" s="3">
        <f>IFERROR(VLOOKUP($A1049,'Perfil de Riesgo '!$A$3:$H$2025,5,FALSE),0)</f>
        <v>0</v>
      </c>
      <c r="F1049" s="3">
        <f>IFERROR(VLOOKUP($A1049,'Perfil de Riesgo '!$A$3:$H$2025,6,FALSE),0)</f>
        <v>0</v>
      </c>
      <c r="G1049" s="3">
        <f>IFERROR(VLOOKUP($A1049,'Perfil de Riesgo '!$A$3:$H$2025,7,FALSE),0)</f>
        <v>0</v>
      </c>
      <c r="H1049" s="3">
        <f>IFERROR(VLOOKUP($A1049,'Perfil de Riesgo '!$A$3:$H$2025,8,FALSE),0)</f>
        <v>0</v>
      </c>
    </row>
    <row r="1050" spans="1:8" hidden="1" x14ac:dyDescent="0.25">
      <c r="A1050" s="5">
        <v>276500</v>
      </c>
      <c r="B1050" s="4" t="s">
        <v>841</v>
      </c>
      <c r="C1050" s="3">
        <f>IFERROR(VLOOKUP($A1050,'Perfil de Riesgo '!$A$3:$H$2025,3,FALSE),0)</f>
        <v>0</v>
      </c>
      <c r="D1050" s="3">
        <f>IFERROR(VLOOKUP($A1050,'Perfil de Riesgo '!$A$3:$H$2025,4,FALSE),0)</f>
        <v>0</v>
      </c>
      <c r="E1050" s="3">
        <f>IFERROR(VLOOKUP($A1050,'Perfil de Riesgo '!$A$3:$H$2025,5,FALSE),0)</f>
        <v>0</v>
      </c>
      <c r="F1050" s="3">
        <f>IFERROR(VLOOKUP($A1050,'Perfil de Riesgo '!$A$3:$H$2025,6,FALSE),0)</f>
        <v>0</v>
      </c>
      <c r="G1050" s="3">
        <f>IFERROR(VLOOKUP($A1050,'Perfil de Riesgo '!$A$3:$H$2025,7,FALSE),0)</f>
        <v>0</v>
      </c>
      <c r="H1050" s="3">
        <f>IFERROR(VLOOKUP($A1050,'Perfil de Riesgo '!$A$3:$H$2025,8,FALSE),0)</f>
        <v>0</v>
      </c>
    </row>
    <row r="1051" spans="1:8" hidden="1" x14ac:dyDescent="0.25">
      <c r="A1051" s="5">
        <v>276505</v>
      </c>
      <c r="B1051" s="4" t="s">
        <v>840</v>
      </c>
      <c r="C1051" s="3">
        <f>IFERROR(VLOOKUP($A1051,'Perfil de Riesgo '!$A$3:$H$2025,3,FALSE),0)</f>
        <v>0</v>
      </c>
      <c r="D1051" s="3">
        <f>IFERROR(VLOOKUP($A1051,'Perfil de Riesgo '!$A$3:$H$2025,4,FALSE),0)</f>
        <v>0</v>
      </c>
      <c r="E1051" s="3">
        <f>IFERROR(VLOOKUP($A1051,'Perfil de Riesgo '!$A$3:$H$2025,5,FALSE),0)</f>
        <v>0</v>
      </c>
      <c r="F1051" s="3">
        <f>IFERROR(VLOOKUP($A1051,'Perfil de Riesgo '!$A$3:$H$2025,6,FALSE),0)</f>
        <v>0</v>
      </c>
      <c r="G1051" s="3">
        <f>IFERROR(VLOOKUP($A1051,'Perfil de Riesgo '!$A$3:$H$2025,7,FALSE),0)</f>
        <v>0</v>
      </c>
      <c r="H1051" s="3">
        <f>IFERROR(VLOOKUP($A1051,'Perfil de Riesgo '!$A$3:$H$2025,8,FALSE),0)</f>
        <v>0</v>
      </c>
    </row>
    <row r="1052" spans="1:8" hidden="1" x14ac:dyDescent="0.25">
      <c r="A1052" s="5">
        <v>276510</v>
      </c>
      <c r="B1052" s="4" t="s">
        <v>839</v>
      </c>
      <c r="C1052" s="3">
        <f>IFERROR(VLOOKUP($A1052,'Perfil de Riesgo '!$A$3:$H$2025,3,FALSE),0)</f>
        <v>0</v>
      </c>
      <c r="D1052" s="3">
        <f>IFERROR(VLOOKUP($A1052,'Perfil de Riesgo '!$A$3:$H$2025,4,FALSE),0)</f>
        <v>0</v>
      </c>
      <c r="E1052" s="3">
        <f>IFERROR(VLOOKUP($A1052,'Perfil de Riesgo '!$A$3:$H$2025,5,FALSE),0)</f>
        <v>0</v>
      </c>
      <c r="F1052" s="3">
        <f>IFERROR(VLOOKUP($A1052,'Perfil de Riesgo '!$A$3:$H$2025,6,FALSE),0)</f>
        <v>0</v>
      </c>
      <c r="G1052" s="3">
        <f>IFERROR(VLOOKUP($A1052,'Perfil de Riesgo '!$A$3:$H$2025,7,FALSE),0)</f>
        <v>0</v>
      </c>
      <c r="H1052" s="3">
        <f>IFERROR(VLOOKUP($A1052,'Perfil de Riesgo '!$A$3:$H$2025,8,FALSE),0)</f>
        <v>0</v>
      </c>
    </row>
    <row r="1053" spans="1:8" hidden="1" x14ac:dyDescent="0.25">
      <c r="A1053" s="5">
        <v>276515</v>
      </c>
      <c r="B1053" s="4" t="s">
        <v>838</v>
      </c>
      <c r="C1053" s="3">
        <f>IFERROR(VLOOKUP($A1053,'Perfil de Riesgo '!$A$3:$H$2025,3,FALSE),0)</f>
        <v>0</v>
      </c>
      <c r="D1053" s="3">
        <f>IFERROR(VLOOKUP($A1053,'Perfil de Riesgo '!$A$3:$H$2025,4,FALSE),0)</f>
        <v>0</v>
      </c>
      <c r="E1053" s="3">
        <f>IFERROR(VLOOKUP($A1053,'Perfil de Riesgo '!$A$3:$H$2025,5,FALSE),0)</f>
        <v>0</v>
      </c>
      <c r="F1053" s="3">
        <f>IFERROR(VLOOKUP($A1053,'Perfil de Riesgo '!$A$3:$H$2025,6,FALSE),0)</f>
        <v>0</v>
      </c>
      <c r="G1053" s="3">
        <f>IFERROR(VLOOKUP($A1053,'Perfil de Riesgo '!$A$3:$H$2025,7,FALSE),0)</f>
        <v>0</v>
      </c>
      <c r="H1053" s="3">
        <f>IFERROR(VLOOKUP($A1053,'Perfil de Riesgo '!$A$3:$H$2025,8,FALSE),0)</f>
        <v>0</v>
      </c>
    </row>
    <row r="1054" spans="1:8" hidden="1" x14ac:dyDescent="0.25">
      <c r="A1054" s="5">
        <v>276520</v>
      </c>
      <c r="B1054" s="4" t="s">
        <v>837</v>
      </c>
      <c r="C1054" s="3">
        <f>IFERROR(VLOOKUP($A1054,'Perfil de Riesgo '!$A$3:$H$2025,3,FALSE),0)</f>
        <v>0</v>
      </c>
      <c r="D1054" s="3">
        <f>IFERROR(VLOOKUP($A1054,'Perfil de Riesgo '!$A$3:$H$2025,4,FALSE),0)</f>
        <v>0</v>
      </c>
      <c r="E1054" s="3">
        <f>IFERROR(VLOOKUP($A1054,'Perfil de Riesgo '!$A$3:$H$2025,5,FALSE),0)</f>
        <v>0</v>
      </c>
      <c r="F1054" s="3">
        <f>IFERROR(VLOOKUP($A1054,'Perfil de Riesgo '!$A$3:$H$2025,6,FALSE),0)</f>
        <v>0</v>
      </c>
      <c r="G1054" s="3">
        <f>IFERROR(VLOOKUP($A1054,'Perfil de Riesgo '!$A$3:$H$2025,7,FALSE),0)</f>
        <v>0</v>
      </c>
      <c r="H1054" s="3">
        <f>IFERROR(VLOOKUP($A1054,'Perfil de Riesgo '!$A$3:$H$2025,8,FALSE),0)</f>
        <v>0</v>
      </c>
    </row>
    <row r="1055" spans="1:8" hidden="1" x14ac:dyDescent="0.25">
      <c r="A1055" s="5">
        <v>276525</v>
      </c>
      <c r="B1055" s="4" t="s">
        <v>836</v>
      </c>
      <c r="C1055" s="3">
        <f>IFERROR(VLOOKUP($A1055,'Perfil de Riesgo '!$A$3:$H$2025,3,FALSE),0)</f>
        <v>0</v>
      </c>
      <c r="D1055" s="3">
        <f>IFERROR(VLOOKUP($A1055,'Perfil de Riesgo '!$A$3:$H$2025,4,FALSE),0)</f>
        <v>0</v>
      </c>
      <c r="E1055" s="3">
        <f>IFERROR(VLOOKUP($A1055,'Perfil de Riesgo '!$A$3:$H$2025,5,FALSE),0)</f>
        <v>0</v>
      </c>
      <c r="F1055" s="3">
        <f>IFERROR(VLOOKUP($A1055,'Perfil de Riesgo '!$A$3:$H$2025,6,FALSE),0)</f>
        <v>0</v>
      </c>
      <c r="G1055" s="3">
        <f>IFERROR(VLOOKUP($A1055,'Perfil de Riesgo '!$A$3:$H$2025,7,FALSE),0)</f>
        <v>0</v>
      </c>
      <c r="H1055" s="3">
        <f>IFERROR(VLOOKUP($A1055,'Perfil de Riesgo '!$A$3:$H$2025,8,FALSE),0)</f>
        <v>0</v>
      </c>
    </row>
    <row r="1056" spans="1:8" x14ac:dyDescent="0.25">
      <c r="A1056" s="5">
        <v>280000</v>
      </c>
      <c r="B1056" s="4" t="s">
        <v>835</v>
      </c>
      <c r="C1056" s="3">
        <f>IFERROR(VLOOKUP($A1056,'Perfil de Riesgo '!$A$3:$H$2025,3,FALSE),0)</f>
        <v>11706340</v>
      </c>
      <c r="D1056" s="3">
        <f>IFERROR(VLOOKUP($A1056,'Perfil de Riesgo '!$A$3:$H$2025,4,FALSE),0)</f>
        <v>17405222</v>
      </c>
      <c r="E1056" s="3">
        <f>IFERROR(VLOOKUP($A1056,'Perfil de Riesgo '!$A$3:$H$2025,5,FALSE),0)</f>
        <v>25071773</v>
      </c>
      <c r="F1056" s="3">
        <f>IFERROR(VLOOKUP($A1056,'Perfil de Riesgo '!$A$3:$H$2025,6,FALSE),0)</f>
        <v>12585738</v>
      </c>
      <c r="G1056" s="3">
        <f>IFERROR(VLOOKUP($A1056,'Perfil de Riesgo '!$A$3:$H$2025,7,FALSE),0)</f>
        <v>17319502</v>
      </c>
      <c r="H1056" s="3">
        <f>IFERROR(VLOOKUP($A1056,'Perfil de Riesgo '!$A$3:$H$2025,8,FALSE),0)</f>
        <v>18472342</v>
      </c>
    </row>
    <row r="1057" spans="1:8" hidden="1" x14ac:dyDescent="0.25">
      <c r="A1057" s="5">
        <v>280500</v>
      </c>
      <c r="B1057" s="4" t="s">
        <v>834</v>
      </c>
      <c r="C1057" s="3">
        <f>IFERROR(VLOOKUP($A1057,'Perfil de Riesgo '!$A$3:$H$2025,3,FALSE),0)</f>
        <v>0</v>
      </c>
      <c r="D1057" s="3">
        <f>IFERROR(VLOOKUP($A1057,'Perfil de Riesgo '!$A$3:$H$2025,4,FALSE),0)</f>
        <v>0</v>
      </c>
      <c r="E1057" s="3">
        <f>IFERROR(VLOOKUP($A1057,'Perfil de Riesgo '!$A$3:$H$2025,5,FALSE),0)</f>
        <v>0</v>
      </c>
      <c r="F1057" s="3">
        <f>IFERROR(VLOOKUP($A1057,'Perfil de Riesgo '!$A$3:$H$2025,6,FALSE),0)</f>
        <v>0</v>
      </c>
      <c r="G1057" s="3">
        <f>IFERROR(VLOOKUP($A1057,'Perfil de Riesgo '!$A$3:$H$2025,7,FALSE),0)</f>
        <v>0</v>
      </c>
      <c r="H1057" s="3">
        <f>IFERROR(VLOOKUP($A1057,'Perfil de Riesgo '!$A$3:$H$2025,8,FALSE),0)</f>
        <v>0</v>
      </c>
    </row>
    <row r="1058" spans="1:8" hidden="1" x14ac:dyDescent="0.25">
      <c r="A1058" s="5">
        <v>281000</v>
      </c>
      <c r="B1058" s="4" t="s">
        <v>833</v>
      </c>
      <c r="C1058" s="3">
        <f>IFERROR(VLOOKUP($A1058,'Perfil de Riesgo '!$A$3:$H$2025,3,FALSE),0)</f>
        <v>0</v>
      </c>
      <c r="D1058" s="3">
        <f>IFERROR(VLOOKUP($A1058,'Perfil de Riesgo '!$A$3:$H$2025,4,FALSE),0)</f>
        <v>0</v>
      </c>
      <c r="E1058" s="3">
        <f>IFERROR(VLOOKUP($A1058,'Perfil de Riesgo '!$A$3:$H$2025,5,FALSE),0)</f>
        <v>0</v>
      </c>
      <c r="F1058" s="3">
        <f>IFERROR(VLOOKUP($A1058,'Perfil de Riesgo '!$A$3:$H$2025,6,FALSE),0)</f>
        <v>0</v>
      </c>
      <c r="G1058" s="3">
        <f>IFERROR(VLOOKUP($A1058,'Perfil de Riesgo '!$A$3:$H$2025,7,FALSE),0)</f>
        <v>0</v>
      </c>
      <c r="H1058" s="3">
        <f>IFERROR(VLOOKUP($A1058,'Perfil de Riesgo '!$A$3:$H$2025,8,FALSE),0)</f>
        <v>0</v>
      </c>
    </row>
    <row r="1059" spans="1:8" hidden="1" x14ac:dyDescent="0.25">
      <c r="A1059" s="5">
        <v>281500</v>
      </c>
      <c r="B1059" s="4" t="s">
        <v>832</v>
      </c>
      <c r="C1059" s="3">
        <f>IFERROR(VLOOKUP($A1059,'Perfil de Riesgo '!$A$3:$H$2025,3,FALSE),0)</f>
        <v>0</v>
      </c>
      <c r="D1059" s="3">
        <f>IFERROR(VLOOKUP($A1059,'Perfil de Riesgo '!$A$3:$H$2025,4,FALSE),0)</f>
        <v>0</v>
      </c>
      <c r="E1059" s="3">
        <f>IFERROR(VLOOKUP($A1059,'Perfil de Riesgo '!$A$3:$H$2025,5,FALSE),0)</f>
        <v>0</v>
      </c>
      <c r="F1059" s="3">
        <f>IFERROR(VLOOKUP($A1059,'Perfil de Riesgo '!$A$3:$H$2025,6,FALSE),0)</f>
        <v>0</v>
      </c>
      <c r="G1059" s="3">
        <f>IFERROR(VLOOKUP($A1059,'Perfil de Riesgo '!$A$3:$H$2025,7,FALSE),0)</f>
        <v>0</v>
      </c>
      <c r="H1059" s="3">
        <f>IFERROR(VLOOKUP($A1059,'Perfil de Riesgo '!$A$3:$H$2025,8,FALSE),0)</f>
        <v>0</v>
      </c>
    </row>
    <row r="1060" spans="1:8" hidden="1" x14ac:dyDescent="0.25">
      <c r="A1060" s="5">
        <v>282000</v>
      </c>
      <c r="B1060" s="4" t="s">
        <v>831</v>
      </c>
      <c r="C1060" s="3">
        <f>IFERROR(VLOOKUP($A1060,'Perfil de Riesgo '!$A$3:$H$2025,3,FALSE),0)</f>
        <v>0</v>
      </c>
      <c r="D1060" s="3">
        <f>IFERROR(VLOOKUP($A1060,'Perfil de Riesgo '!$A$3:$H$2025,4,FALSE),0)</f>
        <v>0</v>
      </c>
      <c r="E1060" s="3">
        <f>IFERROR(VLOOKUP($A1060,'Perfil de Riesgo '!$A$3:$H$2025,5,FALSE),0)</f>
        <v>0</v>
      </c>
      <c r="F1060" s="3">
        <f>IFERROR(VLOOKUP($A1060,'Perfil de Riesgo '!$A$3:$H$2025,6,FALSE),0)</f>
        <v>0</v>
      </c>
      <c r="G1060" s="3">
        <f>IFERROR(VLOOKUP($A1060,'Perfil de Riesgo '!$A$3:$H$2025,7,FALSE),0)</f>
        <v>0</v>
      </c>
      <c r="H1060" s="3">
        <f>IFERROR(VLOOKUP($A1060,'Perfil de Riesgo '!$A$3:$H$2025,8,FALSE),0)</f>
        <v>0</v>
      </c>
    </row>
    <row r="1061" spans="1:8" hidden="1" x14ac:dyDescent="0.25">
      <c r="A1061" s="5">
        <v>282500</v>
      </c>
      <c r="B1061" s="4" t="s">
        <v>830</v>
      </c>
      <c r="C1061" s="3">
        <f>IFERROR(VLOOKUP($A1061,'Perfil de Riesgo '!$A$3:$H$2025,3,FALSE),0)</f>
        <v>0</v>
      </c>
      <c r="D1061" s="3">
        <f>IFERROR(VLOOKUP($A1061,'Perfil de Riesgo '!$A$3:$H$2025,4,FALSE),0)</f>
        <v>0</v>
      </c>
      <c r="E1061" s="3">
        <f>IFERROR(VLOOKUP($A1061,'Perfil de Riesgo '!$A$3:$H$2025,5,FALSE),0)</f>
        <v>0</v>
      </c>
      <c r="F1061" s="3">
        <f>IFERROR(VLOOKUP($A1061,'Perfil de Riesgo '!$A$3:$H$2025,6,FALSE),0)</f>
        <v>0</v>
      </c>
      <c r="G1061" s="3">
        <f>IFERROR(VLOOKUP($A1061,'Perfil de Riesgo '!$A$3:$H$2025,7,FALSE),0)</f>
        <v>0</v>
      </c>
      <c r="H1061" s="3">
        <f>IFERROR(VLOOKUP($A1061,'Perfil de Riesgo '!$A$3:$H$2025,8,FALSE),0)</f>
        <v>0</v>
      </c>
    </row>
    <row r="1062" spans="1:8" hidden="1" x14ac:dyDescent="0.25">
      <c r="A1062" s="5">
        <v>283000</v>
      </c>
      <c r="B1062" s="4" t="s">
        <v>829</v>
      </c>
      <c r="C1062" s="3">
        <f>IFERROR(VLOOKUP($A1062,'Perfil de Riesgo '!$A$3:$H$2025,3,FALSE),0)</f>
        <v>0</v>
      </c>
      <c r="D1062" s="3">
        <f>IFERROR(VLOOKUP($A1062,'Perfil de Riesgo '!$A$3:$H$2025,4,FALSE),0)</f>
        <v>0</v>
      </c>
      <c r="E1062" s="3">
        <f>IFERROR(VLOOKUP($A1062,'Perfil de Riesgo '!$A$3:$H$2025,5,FALSE),0)</f>
        <v>0</v>
      </c>
      <c r="F1062" s="3">
        <f>IFERROR(VLOOKUP($A1062,'Perfil de Riesgo '!$A$3:$H$2025,6,FALSE),0)</f>
        <v>0</v>
      </c>
      <c r="G1062" s="3">
        <f>IFERROR(VLOOKUP($A1062,'Perfil de Riesgo '!$A$3:$H$2025,7,FALSE),0)</f>
        <v>0</v>
      </c>
      <c r="H1062" s="3">
        <f>IFERROR(VLOOKUP($A1062,'Perfil de Riesgo '!$A$3:$H$2025,8,FALSE),0)</f>
        <v>0</v>
      </c>
    </row>
    <row r="1063" spans="1:8" hidden="1" x14ac:dyDescent="0.25">
      <c r="A1063" s="5">
        <v>283100</v>
      </c>
      <c r="B1063" s="4" t="s">
        <v>828</v>
      </c>
      <c r="C1063" s="3">
        <f>IFERROR(VLOOKUP($A1063,'Perfil de Riesgo '!$A$3:$H$2025,3,FALSE),0)</f>
        <v>0</v>
      </c>
      <c r="D1063" s="3">
        <f>IFERROR(VLOOKUP($A1063,'Perfil de Riesgo '!$A$3:$H$2025,4,FALSE),0)</f>
        <v>0</v>
      </c>
      <c r="E1063" s="3">
        <f>IFERROR(VLOOKUP($A1063,'Perfil de Riesgo '!$A$3:$H$2025,5,FALSE),0)</f>
        <v>0</v>
      </c>
      <c r="F1063" s="3">
        <f>IFERROR(VLOOKUP($A1063,'Perfil de Riesgo '!$A$3:$H$2025,6,FALSE),0)</f>
        <v>0</v>
      </c>
      <c r="G1063" s="3">
        <f>IFERROR(VLOOKUP($A1063,'Perfil de Riesgo '!$A$3:$H$2025,7,FALSE),0)</f>
        <v>0</v>
      </c>
      <c r="H1063" s="3">
        <f>IFERROR(VLOOKUP($A1063,'Perfil de Riesgo '!$A$3:$H$2025,8,FALSE),0)</f>
        <v>0</v>
      </c>
    </row>
    <row r="1064" spans="1:8" x14ac:dyDescent="0.25">
      <c r="A1064" s="5">
        <v>283200</v>
      </c>
      <c r="B1064" s="4" t="s">
        <v>827</v>
      </c>
      <c r="C1064" s="3">
        <f>IFERROR(VLOOKUP($A1064,'Perfil de Riesgo '!$A$3:$H$2025,3,FALSE),0)</f>
        <v>11706340</v>
      </c>
      <c r="D1064" s="3">
        <f>IFERROR(VLOOKUP($A1064,'Perfil de Riesgo '!$A$3:$H$2025,4,FALSE),0)</f>
        <v>17405222</v>
      </c>
      <c r="E1064" s="3">
        <f>IFERROR(VLOOKUP($A1064,'Perfil de Riesgo '!$A$3:$H$2025,5,FALSE),0)</f>
        <v>25071773</v>
      </c>
      <c r="F1064" s="3">
        <f>IFERROR(VLOOKUP($A1064,'Perfil de Riesgo '!$A$3:$H$2025,6,FALSE),0)</f>
        <v>12585738</v>
      </c>
      <c r="G1064" s="3">
        <f>IFERROR(VLOOKUP($A1064,'Perfil de Riesgo '!$A$3:$H$2025,7,FALSE),0)</f>
        <v>17319502</v>
      </c>
      <c r="H1064" s="3">
        <f>IFERROR(VLOOKUP($A1064,'Perfil de Riesgo '!$A$3:$H$2025,8,FALSE),0)</f>
        <v>18472342</v>
      </c>
    </row>
    <row r="1065" spans="1:8" hidden="1" x14ac:dyDescent="0.25">
      <c r="A1065" s="5">
        <v>283300</v>
      </c>
      <c r="B1065" s="4" t="s">
        <v>826</v>
      </c>
      <c r="C1065" s="3">
        <f>IFERROR(VLOOKUP($A1065,'Perfil de Riesgo '!$A$3:$H$2025,3,FALSE),0)</f>
        <v>0</v>
      </c>
      <c r="D1065" s="3">
        <f>IFERROR(VLOOKUP($A1065,'Perfil de Riesgo '!$A$3:$H$2025,4,FALSE),0)</f>
        <v>0</v>
      </c>
      <c r="E1065" s="3">
        <f>IFERROR(VLOOKUP($A1065,'Perfil de Riesgo '!$A$3:$H$2025,5,FALSE),0)</f>
        <v>0</v>
      </c>
      <c r="F1065" s="3">
        <f>IFERROR(VLOOKUP($A1065,'Perfil de Riesgo '!$A$3:$H$2025,6,FALSE),0)</f>
        <v>0</v>
      </c>
      <c r="G1065" s="3">
        <f>IFERROR(VLOOKUP($A1065,'Perfil de Riesgo '!$A$3:$H$2025,7,FALSE),0)</f>
        <v>0</v>
      </c>
      <c r="H1065" s="3">
        <f>IFERROR(VLOOKUP($A1065,'Perfil de Riesgo '!$A$3:$H$2025,8,FALSE),0)</f>
        <v>0</v>
      </c>
    </row>
    <row r="1066" spans="1:8" hidden="1" x14ac:dyDescent="0.25">
      <c r="A1066" s="5">
        <v>283500</v>
      </c>
      <c r="B1066" s="4" t="s">
        <v>825</v>
      </c>
      <c r="C1066" s="3">
        <f>IFERROR(VLOOKUP($A1066,'Perfil de Riesgo '!$A$3:$H$2025,3,FALSE),0)</f>
        <v>0</v>
      </c>
      <c r="D1066" s="3">
        <f>IFERROR(VLOOKUP($A1066,'Perfil de Riesgo '!$A$3:$H$2025,4,FALSE),0)</f>
        <v>0</v>
      </c>
      <c r="E1066" s="3">
        <f>IFERROR(VLOOKUP($A1066,'Perfil de Riesgo '!$A$3:$H$2025,5,FALSE),0)</f>
        <v>0</v>
      </c>
      <c r="F1066" s="3">
        <f>IFERROR(VLOOKUP($A1066,'Perfil de Riesgo '!$A$3:$H$2025,6,FALSE),0)</f>
        <v>0</v>
      </c>
      <c r="G1066" s="3">
        <f>IFERROR(VLOOKUP($A1066,'Perfil de Riesgo '!$A$3:$H$2025,7,FALSE),0)</f>
        <v>0</v>
      </c>
      <c r="H1066" s="3">
        <f>IFERROR(VLOOKUP($A1066,'Perfil de Riesgo '!$A$3:$H$2025,8,FALSE),0)</f>
        <v>0</v>
      </c>
    </row>
    <row r="1067" spans="1:8" hidden="1" x14ac:dyDescent="0.25">
      <c r="A1067" s="5">
        <v>290000</v>
      </c>
      <c r="B1067" s="4" t="s">
        <v>824</v>
      </c>
      <c r="C1067" s="3">
        <f>IFERROR(VLOOKUP($A1067,'Perfil de Riesgo '!$A$3:$H$2025,3,FALSE),0)</f>
        <v>0</v>
      </c>
      <c r="D1067" s="3">
        <f>IFERROR(VLOOKUP($A1067,'Perfil de Riesgo '!$A$3:$H$2025,4,FALSE),0)</f>
        <v>0</v>
      </c>
      <c r="E1067" s="3">
        <f>IFERROR(VLOOKUP($A1067,'Perfil de Riesgo '!$A$3:$H$2025,5,FALSE),0)</f>
        <v>0</v>
      </c>
      <c r="F1067" s="3">
        <f>IFERROR(VLOOKUP($A1067,'Perfil de Riesgo '!$A$3:$H$2025,6,FALSE),0)</f>
        <v>0</v>
      </c>
      <c r="G1067" s="3">
        <f>IFERROR(VLOOKUP($A1067,'Perfil de Riesgo '!$A$3:$H$2025,7,FALSE),0)</f>
        <v>0</v>
      </c>
      <c r="H1067" s="3">
        <f>IFERROR(VLOOKUP($A1067,'Perfil de Riesgo '!$A$3:$H$2025,8,FALSE),0)</f>
        <v>0</v>
      </c>
    </row>
    <row r="1068" spans="1:8" x14ac:dyDescent="0.25">
      <c r="A1068" s="5">
        <v>300000</v>
      </c>
      <c r="B1068" s="4" t="s">
        <v>823</v>
      </c>
      <c r="C1068" s="3">
        <f>IFERROR(VLOOKUP($A1068,'Perfil de Riesgo '!$A$3:$H$2025,3,FALSE),0)</f>
        <v>5143654779.25</v>
      </c>
      <c r="D1068" s="3">
        <f>IFERROR(VLOOKUP($A1068,'Perfil de Riesgo '!$A$3:$H$2025,4,FALSE),0)</f>
        <v>5617244036.4700003</v>
      </c>
      <c r="E1068" s="3">
        <f>IFERROR(VLOOKUP($A1068,'Perfil de Riesgo '!$A$3:$H$2025,5,FALSE),0)</f>
        <v>6151271472.6599998</v>
      </c>
      <c r="F1068" s="3">
        <f>IFERROR(VLOOKUP($A1068,'Perfil de Riesgo '!$A$3:$H$2025,6,FALSE),0)</f>
        <v>6409917129.75</v>
      </c>
      <c r="G1068" s="3">
        <f>IFERROR(VLOOKUP($A1068,'Perfil de Riesgo '!$A$3:$H$2025,7,FALSE),0)</f>
        <v>7173700740.29</v>
      </c>
      <c r="H1068" s="3">
        <f>IFERROR(VLOOKUP($A1068,'Perfil de Riesgo '!$A$3:$H$2025,8,FALSE),0)</f>
        <v>7716890196.5499992</v>
      </c>
    </row>
    <row r="1069" spans="1:8" x14ac:dyDescent="0.25">
      <c r="A1069" s="5">
        <v>310000</v>
      </c>
      <c r="B1069" s="4" t="s">
        <v>822</v>
      </c>
      <c r="C1069" s="3">
        <f>IFERROR(VLOOKUP($A1069,'Perfil de Riesgo '!$A$3:$H$2025,3,FALSE),0)</f>
        <v>3972028679</v>
      </c>
      <c r="D1069" s="3">
        <f>IFERROR(VLOOKUP($A1069,'Perfil de Riesgo '!$A$3:$H$2025,4,FALSE),0)</f>
        <v>4436399229</v>
      </c>
      <c r="E1069" s="3">
        <f>IFERROR(VLOOKUP($A1069,'Perfil de Riesgo '!$A$3:$H$2025,5,FALSE),0)</f>
        <v>4967580752</v>
      </c>
      <c r="F1069" s="3">
        <f>IFERROR(VLOOKUP($A1069,'Perfil de Riesgo '!$A$3:$H$2025,6,FALSE),0)</f>
        <v>5151845990</v>
      </c>
      <c r="G1069" s="3">
        <f>IFERROR(VLOOKUP($A1069,'Perfil de Riesgo '!$A$3:$H$2025,7,FALSE),0)</f>
        <v>5791804745</v>
      </c>
      <c r="H1069" s="3">
        <f>IFERROR(VLOOKUP($A1069,'Perfil de Riesgo '!$A$3:$H$2025,8,FALSE),0)</f>
        <v>6175367019</v>
      </c>
    </row>
    <row r="1070" spans="1:8" x14ac:dyDescent="0.25">
      <c r="A1070" s="5">
        <v>310500</v>
      </c>
      <c r="B1070" s="4" t="s">
        <v>821</v>
      </c>
      <c r="C1070" s="3">
        <f>IFERROR(VLOOKUP($A1070,'Perfil de Riesgo '!$A$3:$H$2025,3,FALSE),0)</f>
        <v>2593118679</v>
      </c>
      <c r="D1070" s="3">
        <f>IFERROR(VLOOKUP($A1070,'Perfil de Riesgo '!$A$3:$H$2025,4,FALSE),0)</f>
        <v>2960965229</v>
      </c>
      <c r="E1070" s="3">
        <f>IFERROR(VLOOKUP($A1070,'Perfil de Riesgo '!$A$3:$H$2025,5,FALSE),0)</f>
        <v>3405096752</v>
      </c>
      <c r="F1070" s="3">
        <f>IFERROR(VLOOKUP($A1070,'Perfil de Riesgo '!$A$3:$H$2025,6,FALSE),0)</f>
        <v>3495613990</v>
      </c>
      <c r="G1070" s="3">
        <f>IFERROR(VLOOKUP($A1070,'Perfil de Riesgo '!$A$3:$H$2025,7,FALSE),0)</f>
        <v>4036198745</v>
      </c>
      <c r="H1070" s="3">
        <f>IFERROR(VLOOKUP($A1070,'Perfil de Riesgo '!$A$3:$H$2025,8,FALSE),0)</f>
        <v>4358315019</v>
      </c>
    </row>
    <row r="1071" spans="1:8" x14ac:dyDescent="0.25">
      <c r="A1071" s="5">
        <v>310505</v>
      </c>
      <c r="B1071" s="4" t="s">
        <v>818</v>
      </c>
      <c r="C1071" s="3">
        <f>IFERROR(VLOOKUP($A1071,'Perfil de Riesgo '!$A$3:$H$2025,3,FALSE),0)</f>
        <v>2593118679</v>
      </c>
      <c r="D1071" s="3">
        <f>IFERROR(VLOOKUP($A1071,'Perfil de Riesgo '!$A$3:$H$2025,4,FALSE),0)</f>
        <v>2960965229</v>
      </c>
      <c r="E1071" s="3">
        <f>IFERROR(VLOOKUP($A1071,'Perfil de Riesgo '!$A$3:$H$2025,5,FALSE),0)</f>
        <v>3405096752</v>
      </c>
      <c r="F1071" s="3">
        <f>IFERROR(VLOOKUP($A1071,'Perfil de Riesgo '!$A$3:$H$2025,6,FALSE),0)</f>
        <v>3495613990</v>
      </c>
      <c r="G1071" s="3">
        <f>IFERROR(VLOOKUP($A1071,'Perfil de Riesgo '!$A$3:$H$2025,7,FALSE),0)</f>
        <v>4036198745</v>
      </c>
      <c r="H1071" s="3">
        <f>IFERROR(VLOOKUP($A1071,'Perfil de Riesgo '!$A$3:$H$2025,8,FALSE),0)</f>
        <v>4358315019</v>
      </c>
    </row>
    <row r="1072" spans="1:8" hidden="1" x14ac:dyDescent="0.25">
      <c r="A1072" s="5">
        <v>310510</v>
      </c>
      <c r="B1072" s="4" t="s">
        <v>820</v>
      </c>
      <c r="C1072" s="3">
        <f>IFERROR(VLOOKUP($A1072,'Perfil de Riesgo '!$A$3:$H$2025,3,FALSE),0)</f>
        <v>0</v>
      </c>
      <c r="D1072" s="3">
        <f>IFERROR(VLOOKUP($A1072,'Perfil de Riesgo '!$A$3:$H$2025,4,FALSE),0)</f>
        <v>0</v>
      </c>
      <c r="E1072" s="3">
        <f>IFERROR(VLOOKUP($A1072,'Perfil de Riesgo '!$A$3:$H$2025,5,FALSE),0)</f>
        <v>0</v>
      </c>
      <c r="F1072" s="3">
        <f>IFERROR(VLOOKUP($A1072,'Perfil de Riesgo '!$A$3:$H$2025,6,FALSE),0)</f>
        <v>0</v>
      </c>
      <c r="G1072" s="3">
        <f>IFERROR(VLOOKUP($A1072,'Perfil de Riesgo '!$A$3:$H$2025,7,FALSE),0)</f>
        <v>0</v>
      </c>
      <c r="H1072" s="3">
        <f>IFERROR(VLOOKUP($A1072,'Perfil de Riesgo '!$A$3:$H$2025,8,FALSE),0)</f>
        <v>0</v>
      </c>
    </row>
    <row r="1073" spans="1:8" x14ac:dyDescent="0.25">
      <c r="A1073" s="5">
        <v>311000</v>
      </c>
      <c r="B1073" s="4" t="s">
        <v>819</v>
      </c>
      <c r="C1073" s="3">
        <f>IFERROR(VLOOKUP($A1073,'Perfil de Riesgo '!$A$3:$H$2025,3,FALSE),0)</f>
        <v>1378910000</v>
      </c>
      <c r="D1073" s="3">
        <f>IFERROR(VLOOKUP($A1073,'Perfil de Riesgo '!$A$3:$H$2025,4,FALSE),0)</f>
        <v>1475434000</v>
      </c>
      <c r="E1073" s="3">
        <f>IFERROR(VLOOKUP($A1073,'Perfil de Riesgo '!$A$3:$H$2025,5,FALSE),0)</f>
        <v>1562484000</v>
      </c>
      <c r="F1073" s="3">
        <f>IFERROR(VLOOKUP($A1073,'Perfil de Riesgo '!$A$3:$H$2025,6,FALSE),0)</f>
        <v>1656232000</v>
      </c>
      <c r="G1073" s="3">
        <f>IFERROR(VLOOKUP($A1073,'Perfil de Riesgo '!$A$3:$H$2025,7,FALSE),0)</f>
        <v>1755606000</v>
      </c>
      <c r="H1073" s="3">
        <f>IFERROR(VLOOKUP($A1073,'Perfil de Riesgo '!$A$3:$H$2025,8,FALSE),0)</f>
        <v>1817052000</v>
      </c>
    </row>
    <row r="1074" spans="1:8" x14ac:dyDescent="0.25">
      <c r="A1074" s="5">
        <v>311005</v>
      </c>
      <c r="B1074" s="4" t="s">
        <v>818</v>
      </c>
      <c r="C1074" s="3">
        <f>IFERROR(VLOOKUP($A1074,'Perfil de Riesgo '!$A$3:$H$2025,3,FALSE),0)</f>
        <v>1378910000</v>
      </c>
      <c r="D1074" s="3">
        <f>IFERROR(VLOOKUP($A1074,'Perfil de Riesgo '!$A$3:$H$2025,4,FALSE),0)</f>
        <v>1475434000</v>
      </c>
      <c r="E1074" s="3">
        <f>IFERROR(VLOOKUP($A1074,'Perfil de Riesgo '!$A$3:$H$2025,5,FALSE),0)</f>
        <v>1562484000</v>
      </c>
      <c r="F1074" s="3">
        <f>IFERROR(VLOOKUP($A1074,'Perfil de Riesgo '!$A$3:$H$2025,6,FALSE),0)</f>
        <v>1656232000</v>
      </c>
      <c r="G1074" s="3">
        <f>IFERROR(VLOOKUP($A1074,'Perfil de Riesgo '!$A$3:$H$2025,7,FALSE),0)</f>
        <v>1755606000</v>
      </c>
      <c r="H1074" s="3">
        <f>IFERROR(VLOOKUP($A1074,'Perfil de Riesgo '!$A$3:$H$2025,8,FALSE),0)</f>
        <v>1817052000</v>
      </c>
    </row>
    <row r="1075" spans="1:8" hidden="1" x14ac:dyDescent="0.25">
      <c r="A1075" s="5">
        <v>311010</v>
      </c>
      <c r="B1075" s="4" t="s">
        <v>817</v>
      </c>
      <c r="C1075" s="3">
        <f>IFERROR(VLOOKUP($A1075,'Perfil de Riesgo '!$A$3:$H$2025,3,FALSE),0)</f>
        <v>0</v>
      </c>
      <c r="D1075" s="3">
        <f>IFERROR(VLOOKUP($A1075,'Perfil de Riesgo '!$A$3:$H$2025,4,FALSE),0)</f>
        <v>0</v>
      </c>
      <c r="E1075" s="3">
        <f>IFERROR(VLOOKUP($A1075,'Perfil de Riesgo '!$A$3:$H$2025,5,FALSE),0)</f>
        <v>0</v>
      </c>
      <c r="F1075" s="3">
        <f>IFERROR(VLOOKUP($A1075,'Perfil de Riesgo '!$A$3:$H$2025,6,FALSE),0)</f>
        <v>0</v>
      </c>
      <c r="G1075" s="3">
        <f>IFERROR(VLOOKUP($A1075,'Perfil de Riesgo '!$A$3:$H$2025,7,FALSE),0)</f>
        <v>0</v>
      </c>
      <c r="H1075" s="3">
        <f>IFERROR(VLOOKUP($A1075,'Perfil de Riesgo '!$A$3:$H$2025,8,FALSE),0)</f>
        <v>0</v>
      </c>
    </row>
    <row r="1076" spans="1:8" hidden="1" x14ac:dyDescent="0.25">
      <c r="A1076" s="5">
        <v>311500</v>
      </c>
      <c r="B1076" s="4" t="s">
        <v>816</v>
      </c>
      <c r="C1076" s="3">
        <f>IFERROR(VLOOKUP($A1076,'Perfil de Riesgo '!$A$3:$H$2025,3,FALSE),0)</f>
        <v>0</v>
      </c>
      <c r="D1076" s="3">
        <f>IFERROR(VLOOKUP($A1076,'Perfil de Riesgo '!$A$3:$H$2025,4,FALSE),0)</f>
        <v>0</v>
      </c>
      <c r="E1076" s="3">
        <f>IFERROR(VLOOKUP($A1076,'Perfil de Riesgo '!$A$3:$H$2025,5,FALSE),0)</f>
        <v>0</v>
      </c>
      <c r="F1076" s="3">
        <f>IFERROR(VLOOKUP($A1076,'Perfil de Riesgo '!$A$3:$H$2025,6,FALSE),0)</f>
        <v>0</v>
      </c>
      <c r="G1076" s="3">
        <f>IFERROR(VLOOKUP($A1076,'Perfil de Riesgo '!$A$3:$H$2025,7,FALSE),0)</f>
        <v>0</v>
      </c>
      <c r="H1076" s="3">
        <f>IFERROR(VLOOKUP($A1076,'Perfil de Riesgo '!$A$3:$H$2025,8,FALSE),0)</f>
        <v>0</v>
      </c>
    </row>
    <row r="1077" spans="1:8" hidden="1" x14ac:dyDescent="0.25">
      <c r="A1077" s="5">
        <v>311505</v>
      </c>
      <c r="B1077" s="4" t="s">
        <v>815</v>
      </c>
      <c r="C1077" s="3">
        <f>IFERROR(VLOOKUP($A1077,'Perfil de Riesgo '!$A$3:$H$2025,3,FALSE),0)</f>
        <v>0</v>
      </c>
      <c r="D1077" s="3">
        <f>IFERROR(VLOOKUP($A1077,'Perfil de Riesgo '!$A$3:$H$2025,4,FALSE),0)</f>
        <v>0</v>
      </c>
      <c r="E1077" s="3">
        <f>IFERROR(VLOOKUP($A1077,'Perfil de Riesgo '!$A$3:$H$2025,5,FALSE),0)</f>
        <v>0</v>
      </c>
      <c r="F1077" s="3">
        <f>IFERROR(VLOOKUP($A1077,'Perfil de Riesgo '!$A$3:$H$2025,6,FALSE),0)</f>
        <v>0</v>
      </c>
      <c r="G1077" s="3">
        <f>IFERROR(VLOOKUP($A1077,'Perfil de Riesgo '!$A$3:$H$2025,7,FALSE),0)</f>
        <v>0</v>
      </c>
      <c r="H1077" s="3">
        <f>IFERROR(VLOOKUP($A1077,'Perfil de Riesgo '!$A$3:$H$2025,8,FALSE),0)</f>
        <v>0</v>
      </c>
    </row>
    <row r="1078" spans="1:8" hidden="1" x14ac:dyDescent="0.25">
      <c r="A1078" s="5">
        <v>311510</v>
      </c>
      <c r="B1078" s="4" t="s">
        <v>814</v>
      </c>
      <c r="C1078" s="3">
        <f>IFERROR(VLOOKUP($A1078,'Perfil de Riesgo '!$A$3:$H$2025,3,FALSE),0)</f>
        <v>0</v>
      </c>
      <c r="D1078" s="3">
        <f>IFERROR(VLOOKUP($A1078,'Perfil de Riesgo '!$A$3:$H$2025,4,FALSE),0)</f>
        <v>0</v>
      </c>
      <c r="E1078" s="3">
        <f>IFERROR(VLOOKUP($A1078,'Perfil de Riesgo '!$A$3:$H$2025,5,FALSE),0)</f>
        <v>0</v>
      </c>
      <c r="F1078" s="3">
        <f>IFERROR(VLOOKUP($A1078,'Perfil de Riesgo '!$A$3:$H$2025,6,FALSE),0)</f>
        <v>0</v>
      </c>
      <c r="G1078" s="3">
        <f>IFERROR(VLOOKUP($A1078,'Perfil de Riesgo '!$A$3:$H$2025,7,FALSE),0)</f>
        <v>0</v>
      </c>
      <c r="H1078" s="3">
        <f>IFERROR(VLOOKUP($A1078,'Perfil de Riesgo '!$A$3:$H$2025,8,FALSE),0)</f>
        <v>0</v>
      </c>
    </row>
    <row r="1079" spans="1:8" hidden="1" x14ac:dyDescent="0.25">
      <c r="A1079" s="5">
        <v>312000</v>
      </c>
      <c r="B1079" s="4" t="s">
        <v>813</v>
      </c>
      <c r="C1079" s="3">
        <f>IFERROR(VLOOKUP($A1079,'Perfil de Riesgo '!$A$3:$H$2025,3,FALSE),0)</f>
        <v>0</v>
      </c>
      <c r="D1079" s="3">
        <f>IFERROR(VLOOKUP($A1079,'Perfil de Riesgo '!$A$3:$H$2025,4,FALSE),0)</f>
        <v>0</v>
      </c>
      <c r="E1079" s="3">
        <f>IFERROR(VLOOKUP($A1079,'Perfil de Riesgo '!$A$3:$H$2025,5,FALSE),0)</f>
        <v>0</v>
      </c>
      <c r="F1079" s="3">
        <f>IFERROR(VLOOKUP($A1079,'Perfil de Riesgo '!$A$3:$H$2025,6,FALSE),0)</f>
        <v>0</v>
      </c>
      <c r="G1079" s="3">
        <f>IFERROR(VLOOKUP($A1079,'Perfil de Riesgo '!$A$3:$H$2025,7,FALSE),0)</f>
        <v>0</v>
      </c>
      <c r="H1079" s="3">
        <f>IFERROR(VLOOKUP($A1079,'Perfil de Riesgo '!$A$3:$H$2025,8,FALSE),0)</f>
        <v>0</v>
      </c>
    </row>
    <row r="1080" spans="1:8" x14ac:dyDescent="0.25">
      <c r="A1080" s="5">
        <v>320000</v>
      </c>
      <c r="B1080" s="4" t="s">
        <v>812</v>
      </c>
      <c r="C1080" s="3">
        <f>IFERROR(VLOOKUP($A1080,'Perfil de Riesgo '!$A$3:$H$2025,3,FALSE),0)</f>
        <v>898319668.25</v>
      </c>
      <c r="D1080" s="3">
        <f>IFERROR(VLOOKUP($A1080,'Perfil de Riesgo '!$A$3:$H$2025,4,FALSE),0)</f>
        <v>927386891.25</v>
      </c>
      <c r="E1080" s="3">
        <f>IFERROR(VLOOKUP($A1080,'Perfil de Riesgo '!$A$3:$H$2025,5,FALSE),0)</f>
        <v>952484414.25</v>
      </c>
      <c r="F1080" s="3">
        <f>IFERROR(VLOOKUP($A1080,'Perfil de Riesgo '!$A$3:$H$2025,6,FALSE),0)</f>
        <v>973131615.25</v>
      </c>
      <c r="G1080" s="3">
        <f>IFERROR(VLOOKUP($A1080,'Perfil de Riesgo '!$A$3:$H$2025,7,FALSE),0)</f>
        <v>1004525460.25</v>
      </c>
      <c r="H1080" s="3">
        <f>IFERROR(VLOOKUP($A1080,'Perfil de Riesgo '!$A$3:$H$2025,8,FALSE),0)</f>
        <v>1054405507.25</v>
      </c>
    </row>
    <row r="1081" spans="1:8" x14ac:dyDescent="0.25">
      <c r="A1081" s="5">
        <v>320500</v>
      </c>
      <c r="B1081" s="4" t="s">
        <v>811</v>
      </c>
      <c r="C1081" s="3">
        <f>IFERROR(VLOOKUP($A1081,'Perfil de Riesgo '!$A$3:$H$2025,3,FALSE),0)</f>
        <v>896229385.25</v>
      </c>
      <c r="D1081" s="3">
        <f>IFERROR(VLOOKUP($A1081,'Perfil de Riesgo '!$A$3:$H$2025,4,FALSE),0)</f>
        <v>925296608.25</v>
      </c>
      <c r="E1081" s="3">
        <f>IFERROR(VLOOKUP($A1081,'Perfil de Riesgo '!$A$3:$H$2025,5,FALSE),0)</f>
        <v>950394131.25</v>
      </c>
      <c r="F1081" s="3">
        <f>IFERROR(VLOOKUP($A1081,'Perfil de Riesgo '!$A$3:$H$2025,6,FALSE),0)</f>
        <v>971041332.25</v>
      </c>
      <c r="G1081" s="3">
        <f>IFERROR(VLOOKUP($A1081,'Perfil de Riesgo '!$A$3:$H$2025,7,FALSE),0)</f>
        <v>1002435177.25</v>
      </c>
      <c r="H1081" s="3">
        <f>IFERROR(VLOOKUP($A1081,'Perfil de Riesgo '!$A$3:$H$2025,8,FALSE),0)</f>
        <v>1052315224.25</v>
      </c>
    </row>
    <row r="1082" spans="1:8" hidden="1" x14ac:dyDescent="0.25">
      <c r="A1082" s="5">
        <v>321000</v>
      </c>
      <c r="B1082" s="4" t="s">
        <v>810</v>
      </c>
      <c r="C1082" s="3">
        <f>IFERROR(VLOOKUP($A1082,'Perfil de Riesgo '!$A$3:$H$2025,3,FALSE),0)</f>
        <v>0</v>
      </c>
      <c r="D1082" s="3">
        <f>IFERROR(VLOOKUP($A1082,'Perfil de Riesgo '!$A$3:$H$2025,4,FALSE),0)</f>
        <v>0</v>
      </c>
      <c r="E1082" s="3">
        <f>IFERROR(VLOOKUP($A1082,'Perfil de Riesgo '!$A$3:$H$2025,5,FALSE),0)</f>
        <v>0</v>
      </c>
      <c r="F1082" s="3">
        <f>IFERROR(VLOOKUP($A1082,'Perfil de Riesgo '!$A$3:$H$2025,6,FALSE),0)</f>
        <v>0</v>
      </c>
      <c r="G1082" s="3">
        <f>IFERROR(VLOOKUP($A1082,'Perfil de Riesgo '!$A$3:$H$2025,7,FALSE),0)</f>
        <v>0</v>
      </c>
      <c r="H1082" s="3">
        <f>IFERROR(VLOOKUP($A1082,'Perfil de Riesgo '!$A$3:$H$2025,8,FALSE),0)</f>
        <v>0</v>
      </c>
    </row>
    <row r="1083" spans="1:8" hidden="1" x14ac:dyDescent="0.25">
      <c r="A1083" s="5">
        <v>321500</v>
      </c>
      <c r="B1083" s="4" t="s">
        <v>809</v>
      </c>
      <c r="C1083" s="3">
        <f>IFERROR(VLOOKUP($A1083,'Perfil de Riesgo '!$A$3:$H$2025,3,FALSE),0)</f>
        <v>0</v>
      </c>
      <c r="D1083" s="3">
        <f>IFERROR(VLOOKUP($A1083,'Perfil de Riesgo '!$A$3:$H$2025,4,FALSE),0)</f>
        <v>0</v>
      </c>
      <c r="E1083" s="3">
        <f>IFERROR(VLOOKUP($A1083,'Perfil de Riesgo '!$A$3:$H$2025,5,FALSE),0)</f>
        <v>0</v>
      </c>
      <c r="F1083" s="3">
        <f>IFERROR(VLOOKUP($A1083,'Perfil de Riesgo '!$A$3:$H$2025,6,FALSE),0)</f>
        <v>0</v>
      </c>
      <c r="G1083" s="3">
        <f>IFERROR(VLOOKUP($A1083,'Perfil de Riesgo '!$A$3:$H$2025,7,FALSE),0)</f>
        <v>0</v>
      </c>
      <c r="H1083" s="3">
        <f>IFERROR(VLOOKUP($A1083,'Perfil de Riesgo '!$A$3:$H$2025,8,FALSE),0)</f>
        <v>0</v>
      </c>
    </row>
    <row r="1084" spans="1:8" x14ac:dyDescent="0.25">
      <c r="A1084" s="5">
        <v>322000</v>
      </c>
      <c r="B1084" s="4" t="s">
        <v>808</v>
      </c>
      <c r="C1084" s="3">
        <f>IFERROR(VLOOKUP($A1084,'Perfil de Riesgo '!$A$3:$H$2025,3,FALSE),0)</f>
        <v>2090283</v>
      </c>
      <c r="D1084" s="3">
        <f>IFERROR(VLOOKUP($A1084,'Perfil de Riesgo '!$A$3:$H$2025,4,FALSE),0)</f>
        <v>2090283</v>
      </c>
      <c r="E1084" s="3">
        <f>IFERROR(VLOOKUP($A1084,'Perfil de Riesgo '!$A$3:$H$2025,5,FALSE),0)</f>
        <v>2090283</v>
      </c>
      <c r="F1084" s="3">
        <f>IFERROR(VLOOKUP($A1084,'Perfil de Riesgo '!$A$3:$H$2025,6,FALSE),0)</f>
        <v>2090283</v>
      </c>
      <c r="G1084" s="3">
        <f>IFERROR(VLOOKUP($A1084,'Perfil de Riesgo '!$A$3:$H$2025,7,FALSE),0)</f>
        <v>2090283</v>
      </c>
      <c r="H1084" s="3">
        <f>IFERROR(VLOOKUP($A1084,'Perfil de Riesgo '!$A$3:$H$2025,8,FALSE),0)</f>
        <v>2090283</v>
      </c>
    </row>
    <row r="1085" spans="1:8" hidden="1" x14ac:dyDescent="0.25">
      <c r="A1085" s="5">
        <v>322500</v>
      </c>
      <c r="B1085" s="4" t="s">
        <v>807</v>
      </c>
      <c r="C1085" s="3">
        <f>IFERROR(VLOOKUP($A1085,'Perfil de Riesgo '!$A$3:$H$2025,3,FALSE),0)</f>
        <v>0</v>
      </c>
      <c r="D1085" s="3">
        <f>IFERROR(VLOOKUP($A1085,'Perfil de Riesgo '!$A$3:$H$2025,4,FALSE),0)</f>
        <v>0</v>
      </c>
      <c r="E1085" s="3">
        <f>IFERROR(VLOOKUP($A1085,'Perfil de Riesgo '!$A$3:$H$2025,5,FALSE),0)</f>
        <v>0</v>
      </c>
      <c r="F1085" s="3">
        <f>IFERROR(VLOOKUP($A1085,'Perfil de Riesgo '!$A$3:$H$2025,6,FALSE),0)</f>
        <v>0</v>
      </c>
      <c r="G1085" s="3">
        <f>IFERROR(VLOOKUP($A1085,'Perfil de Riesgo '!$A$3:$H$2025,7,FALSE),0)</f>
        <v>0</v>
      </c>
      <c r="H1085" s="3">
        <f>IFERROR(VLOOKUP($A1085,'Perfil de Riesgo '!$A$3:$H$2025,8,FALSE),0)</f>
        <v>0</v>
      </c>
    </row>
    <row r="1086" spans="1:8" hidden="1" x14ac:dyDescent="0.25">
      <c r="A1086" s="5">
        <v>323000</v>
      </c>
      <c r="B1086" s="4" t="s">
        <v>806</v>
      </c>
      <c r="C1086" s="3">
        <f>IFERROR(VLOOKUP($A1086,'Perfil de Riesgo '!$A$3:$H$2025,3,FALSE),0)</f>
        <v>0</v>
      </c>
      <c r="D1086" s="3">
        <f>IFERROR(VLOOKUP($A1086,'Perfil de Riesgo '!$A$3:$H$2025,4,FALSE),0)</f>
        <v>0</v>
      </c>
      <c r="E1086" s="3">
        <f>IFERROR(VLOOKUP($A1086,'Perfil de Riesgo '!$A$3:$H$2025,5,FALSE),0)</f>
        <v>0</v>
      </c>
      <c r="F1086" s="3">
        <f>IFERROR(VLOOKUP($A1086,'Perfil de Riesgo '!$A$3:$H$2025,6,FALSE),0)</f>
        <v>0</v>
      </c>
      <c r="G1086" s="3">
        <f>IFERROR(VLOOKUP($A1086,'Perfil de Riesgo '!$A$3:$H$2025,7,FALSE),0)</f>
        <v>0</v>
      </c>
      <c r="H1086" s="3">
        <f>IFERROR(VLOOKUP($A1086,'Perfil de Riesgo '!$A$3:$H$2025,8,FALSE),0)</f>
        <v>0</v>
      </c>
    </row>
    <row r="1087" spans="1:8" hidden="1" x14ac:dyDescent="0.25">
      <c r="A1087" s="5">
        <v>323500</v>
      </c>
      <c r="B1087" s="4" t="s">
        <v>805</v>
      </c>
      <c r="C1087" s="3">
        <f>IFERROR(VLOOKUP($A1087,'Perfil de Riesgo '!$A$3:$H$2025,3,FALSE),0)</f>
        <v>0</v>
      </c>
      <c r="D1087" s="3">
        <f>IFERROR(VLOOKUP($A1087,'Perfil de Riesgo '!$A$3:$H$2025,4,FALSE),0)</f>
        <v>0</v>
      </c>
      <c r="E1087" s="3">
        <f>IFERROR(VLOOKUP($A1087,'Perfil de Riesgo '!$A$3:$H$2025,5,FALSE),0)</f>
        <v>0</v>
      </c>
      <c r="F1087" s="3">
        <f>IFERROR(VLOOKUP($A1087,'Perfil de Riesgo '!$A$3:$H$2025,6,FALSE),0)</f>
        <v>0</v>
      </c>
      <c r="G1087" s="3">
        <f>IFERROR(VLOOKUP($A1087,'Perfil de Riesgo '!$A$3:$H$2025,7,FALSE),0)</f>
        <v>0</v>
      </c>
      <c r="H1087" s="3">
        <f>IFERROR(VLOOKUP($A1087,'Perfil de Riesgo '!$A$3:$H$2025,8,FALSE),0)</f>
        <v>0</v>
      </c>
    </row>
    <row r="1088" spans="1:8" hidden="1" x14ac:dyDescent="0.25">
      <c r="A1088" s="5">
        <v>328000</v>
      </c>
      <c r="B1088" s="4" t="s">
        <v>804</v>
      </c>
      <c r="C1088" s="3">
        <f>IFERROR(VLOOKUP($A1088,'Perfil de Riesgo '!$A$3:$H$2025,3,FALSE),0)</f>
        <v>0</v>
      </c>
      <c r="D1088" s="3">
        <f>IFERROR(VLOOKUP($A1088,'Perfil de Riesgo '!$A$3:$H$2025,4,FALSE),0)</f>
        <v>0</v>
      </c>
      <c r="E1088" s="3">
        <f>IFERROR(VLOOKUP($A1088,'Perfil de Riesgo '!$A$3:$H$2025,5,FALSE),0)</f>
        <v>0</v>
      </c>
      <c r="F1088" s="3">
        <f>IFERROR(VLOOKUP($A1088,'Perfil de Riesgo '!$A$3:$H$2025,6,FALSE),0)</f>
        <v>0</v>
      </c>
      <c r="G1088" s="3">
        <f>IFERROR(VLOOKUP($A1088,'Perfil de Riesgo '!$A$3:$H$2025,7,FALSE),0)</f>
        <v>0</v>
      </c>
      <c r="H1088" s="3">
        <f>IFERROR(VLOOKUP($A1088,'Perfil de Riesgo '!$A$3:$H$2025,8,FALSE),0)</f>
        <v>0</v>
      </c>
    </row>
    <row r="1089" spans="1:8" x14ac:dyDescent="0.25">
      <c r="A1089" s="5">
        <v>330000</v>
      </c>
      <c r="B1089" s="4" t="s">
        <v>803</v>
      </c>
      <c r="C1089" s="3">
        <f>IFERROR(VLOOKUP($A1089,'Perfil de Riesgo '!$A$3:$H$2025,3,FALSE),0)</f>
        <v>126891517.78</v>
      </c>
      <c r="D1089" s="3">
        <f>IFERROR(VLOOKUP($A1089,'Perfil de Riesgo '!$A$3:$H$2025,4,FALSE),0)</f>
        <v>126891501.78</v>
      </c>
      <c r="E1089" s="3">
        <f>IFERROR(VLOOKUP($A1089,'Perfil de Riesgo '!$A$3:$H$2025,5,FALSE),0)</f>
        <v>126891501.78</v>
      </c>
      <c r="F1089" s="3">
        <f>IFERROR(VLOOKUP($A1089,'Perfil de Riesgo '!$A$3:$H$2025,6,FALSE),0)</f>
        <v>126891501.78</v>
      </c>
      <c r="G1089" s="3">
        <f>IFERROR(VLOOKUP($A1089,'Perfil de Riesgo '!$A$3:$H$2025,7,FALSE),0)</f>
        <v>126891501.78</v>
      </c>
      <c r="H1089" s="3">
        <f>IFERROR(VLOOKUP($A1089,'Perfil de Riesgo '!$A$3:$H$2025,8,FALSE),0)</f>
        <v>126891501.78</v>
      </c>
    </row>
    <row r="1090" spans="1:8" hidden="1" x14ac:dyDescent="0.25">
      <c r="A1090" s="5">
        <v>330500</v>
      </c>
      <c r="B1090" s="4" t="s">
        <v>802</v>
      </c>
      <c r="C1090" s="3">
        <f>IFERROR(VLOOKUP($A1090,'Perfil de Riesgo '!$A$3:$H$2025,3,FALSE),0)</f>
        <v>0</v>
      </c>
      <c r="D1090" s="3">
        <f>IFERROR(VLOOKUP($A1090,'Perfil de Riesgo '!$A$3:$H$2025,4,FALSE),0)</f>
        <v>0</v>
      </c>
      <c r="E1090" s="3">
        <f>IFERROR(VLOOKUP($A1090,'Perfil de Riesgo '!$A$3:$H$2025,5,FALSE),0)</f>
        <v>0</v>
      </c>
      <c r="F1090" s="3">
        <f>IFERROR(VLOOKUP($A1090,'Perfil de Riesgo '!$A$3:$H$2025,6,FALSE),0)</f>
        <v>0</v>
      </c>
      <c r="G1090" s="3">
        <f>IFERROR(VLOOKUP($A1090,'Perfil de Riesgo '!$A$3:$H$2025,7,FALSE),0)</f>
        <v>0</v>
      </c>
      <c r="H1090" s="3">
        <f>IFERROR(VLOOKUP($A1090,'Perfil de Riesgo '!$A$3:$H$2025,8,FALSE),0)</f>
        <v>0</v>
      </c>
    </row>
    <row r="1091" spans="1:8" hidden="1" x14ac:dyDescent="0.25">
      <c r="A1091" s="5">
        <v>331000</v>
      </c>
      <c r="B1091" s="4" t="s">
        <v>801</v>
      </c>
      <c r="C1091" s="3">
        <f>IFERROR(VLOOKUP($A1091,'Perfil de Riesgo '!$A$3:$H$2025,3,FALSE),0)</f>
        <v>16</v>
      </c>
      <c r="D1091" s="3">
        <f>IFERROR(VLOOKUP($A1091,'Perfil de Riesgo '!$A$3:$H$2025,4,FALSE),0)</f>
        <v>0</v>
      </c>
      <c r="E1091" s="3">
        <f>IFERROR(VLOOKUP($A1091,'Perfil de Riesgo '!$A$3:$H$2025,5,FALSE),0)</f>
        <v>0</v>
      </c>
      <c r="F1091" s="3">
        <f>IFERROR(VLOOKUP($A1091,'Perfil de Riesgo '!$A$3:$H$2025,6,FALSE),0)</f>
        <v>0</v>
      </c>
      <c r="G1091" s="3">
        <f>IFERROR(VLOOKUP($A1091,'Perfil de Riesgo '!$A$3:$H$2025,7,FALSE),0)</f>
        <v>0</v>
      </c>
      <c r="H1091" s="3">
        <f>IFERROR(VLOOKUP($A1091,'Perfil de Riesgo '!$A$3:$H$2025,8,FALSE),0)</f>
        <v>0</v>
      </c>
    </row>
    <row r="1092" spans="1:8" hidden="1" x14ac:dyDescent="0.25">
      <c r="A1092" s="5">
        <v>332000</v>
      </c>
      <c r="B1092" s="4" t="s">
        <v>800</v>
      </c>
      <c r="C1092" s="3">
        <f>IFERROR(VLOOKUP($A1092,'Perfil de Riesgo '!$A$3:$H$2025,3,FALSE),0)</f>
        <v>0</v>
      </c>
      <c r="D1092" s="3">
        <f>IFERROR(VLOOKUP($A1092,'Perfil de Riesgo '!$A$3:$H$2025,4,FALSE),0)</f>
        <v>0</v>
      </c>
      <c r="E1092" s="3">
        <f>IFERROR(VLOOKUP($A1092,'Perfil de Riesgo '!$A$3:$H$2025,5,FALSE),0)</f>
        <v>0</v>
      </c>
      <c r="F1092" s="3">
        <f>IFERROR(VLOOKUP($A1092,'Perfil de Riesgo '!$A$3:$H$2025,6,FALSE),0)</f>
        <v>0</v>
      </c>
      <c r="G1092" s="3">
        <f>IFERROR(VLOOKUP($A1092,'Perfil de Riesgo '!$A$3:$H$2025,7,FALSE),0)</f>
        <v>0</v>
      </c>
      <c r="H1092" s="3">
        <f>IFERROR(VLOOKUP($A1092,'Perfil de Riesgo '!$A$3:$H$2025,8,FALSE),0)</f>
        <v>0</v>
      </c>
    </row>
    <row r="1093" spans="1:8" hidden="1" x14ac:dyDescent="0.25">
      <c r="A1093" s="5">
        <v>332500</v>
      </c>
      <c r="B1093" s="4" t="s">
        <v>799</v>
      </c>
      <c r="C1093" s="3">
        <f>IFERROR(VLOOKUP($A1093,'Perfil de Riesgo '!$A$3:$H$2025,3,FALSE),0)</f>
        <v>0</v>
      </c>
      <c r="D1093" s="3">
        <f>IFERROR(VLOOKUP($A1093,'Perfil de Riesgo '!$A$3:$H$2025,4,FALSE),0)</f>
        <v>0</v>
      </c>
      <c r="E1093" s="3">
        <f>IFERROR(VLOOKUP($A1093,'Perfil de Riesgo '!$A$3:$H$2025,5,FALSE),0)</f>
        <v>0</v>
      </c>
      <c r="F1093" s="3">
        <f>IFERROR(VLOOKUP($A1093,'Perfil de Riesgo '!$A$3:$H$2025,6,FALSE),0)</f>
        <v>0</v>
      </c>
      <c r="G1093" s="3">
        <f>IFERROR(VLOOKUP($A1093,'Perfil de Riesgo '!$A$3:$H$2025,7,FALSE),0)</f>
        <v>0</v>
      </c>
      <c r="H1093" s="3">
        <f>IFERROR(VLOOKUP($A1093,'Perfil de Riesgo '!$A$3:$H$2025,8,FALSE),0)</f>
        <v>0</v>
      </c>
    </row>
    <row r="1094" spans="1:8" x14ac:dyDescent="0.25">
      <c r="A1094" s="5">
        <v>333000</v>
      </c>
      <c r="B1094" s="4" t="s">
        <v>798</v>
      </c>
      <c r="C1094" s="3">
        <f>IFERROR(VLOOKUP($A1094,'Perfil de Riesgo '!$A$3:$H$2025,3,FALSE),0)</f>
        <v>1784469.78</v>
      </c>
      <c r="D1094" s="3">
        <f>IFERROR(VLOOKUP($A1094,'Perfil de Riesgo '!$A$3:$H$2025,4,FALSE),0)</f>
        <v>1784469.78</v>
      </c>
      <c r="E1094" s="3">
        <f>IFERROR(VLOOKUP($A1094,'Perfil de Riesgo '!$A$3:$H$2025,5,FALSE),0)</f>
        <v>1784469.78</v>
      </c>
      <c r="F1094" s="3">
        <f>IFERROR(VLOOKUP($A1094,'Perfil de Riesgo '!$A$3:$H$2025,6,FALSE),0)</f>
        <v>1784469.78</v>
      </c>
      <c r="G1094" s="3">
        <f>IFERROR(VLOOKUP($A1094,'Perfil de Riesgo '!$A$3:$H$2025,7,FALSE),0)</f>
        <v>1784469.78</v>
      </c>
      <c r="H1094" s="3">
        <f>IFERROR(VLOOKUP($A1094,'Perfil de Riesgo '!$A$3:$H$2025,8,FALSE),0)</f>
        <v>1784469.78</v>
      </c>
    </row>
    <row r="1095" spans="1:8" x14ac:dyDescent="0.25">
      <c r="A1095" s="5">
        <v>333500</v>
      </c>
      <c r="B1095" s="4" t="s">
        <v>797</v>
      </c>
      <c r="C1095" s="3">
        <f>IFERROR(VLOOKUP($A1095,'Perfil de Riesgo '!$A$3:$H$2025,3,FALSE),0)</f>
        <v>125107032</v>
      </c>
      <c r="D1095" s="3">
        <f>IFERROR(VLOOKUP($A1095,'Perfil de Riesgo '!$A$3:$H$2025,4,FALSE),0)</f>
        <v>125107032</v>
      </c>
      <c r="E1095" s="3">
        <f>IFERROR(VLOOKUP($A1095,'Perfil de Riesgo '!$A$3:$H$2025,5,FALSE),0)</f>
        <v>125107032</v>
      </c>
      <c r="F1095" s="3">
        <f>IFERROR(VLOOKUP($A1095,'Perfil de Riesgo '!$A$3:$H$2025,6,FALSE),0)</f>
        <v>125107032</v>
      </c>
      <c r="G1095" s="3">
        <f>IFERROR(VLOOKUP($A1095,'Perfil de Riesgo '!$A$3:$H$2025,7,FALSE),0)</f>
        <v>125107032</v>
      </c>
      <c r="H1095" s="3">
        <f>IFERROR(VLOOKUP($A1095,'Perfil de Riesgo '!$A$3:$H$2025,8,FALSE),0)</f>
        <v>125107032</v>
      </c>
    </row>
    <row r="1096" spans="1:8" hidden="1" x14ac:dyDescent="0.25">
      <c r="A1096" s="5">
        <v>334000</v>
      </c>
      <c r="B1096" s="4" t="s">
        <v>796</v>
      </c>
      <c r="C1096" s="3">
        <f>IFERROR(VLOOKUP($A1096,'Perfil de Riesgo '!$A$3:$H$2025,3,FALSE),0)</f>
        <v>0</v>
      </c>
      <c r="D1096" s="3">
        <f>IFERROR(VLOOKUP($A1096,'Perfil de Riesgo '!$A$3:$H$2025,4,FALSE),0)</f>
        <v>0</v>
      </c>
      <c r="E1096" s="3">
        <f>IFERROR(VLOOKUP($A1096,'Perfil de Riesgo '!$A$3:$H$2025,5,FALSE),0)</f>
        <v>0</v>
      </c>
      <c r="F1096" s="3">
        <f>IFERROR(VLOOKUP($A1096,'Perfil de Riesgo '!$A$3:$H$2025,6,FALSE),0)</f>
        <v>0</v>
      </c>
      <c r="G1096" s="3">
        <f>IFERROR(VLOOKUP($A1096,'Perfil de Riesgo '!$A$3:$H$2025,7,FALSE),0)</f>
        <v>0</v>
      </c>
      <c r="H1096" s="3">
        <f>IFERROR(VLOOKUP($A1096,'Perfil de Riesgo '!$A$3:$H$2025,8,FALSE),0)</f>
        <v>0</v>
      </c>
    </row>
    <row r="1097" spans="1:8" hidden="1" x14ac:dyDescent="0.25">
      <c r="A1097" s="5">
        <v>339500</v>
      </c>
      <c r="B1097" s="4" t="s">
        <v>795</v>
      </c>
      <c r="C1097" s="3">
        <f>IFERROR(VLOOKUP($A1097,'Perfil de Riesgo '!$A$3:$H$2025,3,FALSE),0)</f>
        <v>0</v>
      </c>
      <c r="D1097" s="3">
        <f>IFERROR(VLOOKUP($A1097,'Perfil de Riesgo '!$A$3:$H$2025,4,FALSE),0)</f>
        <v>0</v>
      </c>
      <c r="E1097" s="3">
        <f>IFERROR(VLOOKUP($A1097,'Perfil de Riesgo '!$A$3:$H$2025,5,FALSE),0)</f>
        <v>0</v>
      </c>
      <c r="F1097" s="3">
        <f>IFERROR(VLOOKUP($A1097,'Perfil de Riesgo '!$A$3:$H$2025,6,FALSE),0)</f>
        <v>0</v>
      </c>
      <c r="G1097" s="3">
        <f>IFERROR(VLOOKUP($A1097,'Perfil de Riesgo '!$A$3:$H$2025,7,FALSE),0)</f>
        <v>0</v>
      </c>
      <c r="H1097" s="3">
        <f>IFERROR(VLOOKUP($A1097,'Perfil de Riesgo '!$A$3:$H$2025,8,FALSE),0)</f>
        <v>0</v>
      </c>
    </row>
    <row r="1098" spans="1:8" x14ac:dyDescent="0.25">
      <c r="A1098" s="5">
        <v>340000</v>
      </c>
      <c r="B1098" s="4" t="s">
        <v>794</v>
      </c>
      <c r="C1098" s="3">
        <f>IFERROR(VLOOKUP($A1098,'Perfil de Riesgo '!$A$3:$H$2025,3,FALSE),0)</f>
        <v>1078800</v>
      </c>
      <c r="D1098" s="3">
        <f>IFERROR(VLOOKUP($A1098,'Perfil de Riesgo '!$A$3:$H$2025,4,FALSE),0)</f>
        <v>1078800</v>
      </c>
      <c r="E1098" s="3">
        <f>IFERROR(VLOOKUP($A1098,'Perfil de Riesgo '!$A$3:$H$2025,5,FALSE),0)</f>
        <v>1078800</v>
      </c>
      <c r="F1098" s="3">
        <f>IFERROR(VLOOKUP($A1098,'Perfil de Riesgo '!$A$3:$H$2025,6,FALSE),0)</f>
        <v>1078800</v>
      </c>
      <c r="G1098" s="3">
        <f>IFERROR(VLOOKUP($A1098,'Perfil de Riesgo '!$A$3:$H$2025,7,FALSE),0)</f>
        <v>1078800</v>
      </c>
      <c r="H1098" s="3">
        <f>IFERROR(VLOOKUP($A1098,'Perfil de Riesgo '!$A$3:$H$2025,8,FALSE),0)</f>
        <v>1078800</v>
      </c>
    </row>
    <row r="1099" spans="1:8" x14ac:dyDescent="0.25">
      <c r="A1099" s="5">
        <v>340500</v>
      </c>
      <c r="B1099" s="4" t="s">
        <v>793</v>
      </c>
      <c r="C1099" s="3">
        <f>IFERROR(VLOOKUP($A1099,'Perfil de Riesgo '!$A$3:$H$2025,3,FALSE),0)</f>
        <v>1078800</v>
      </c>
      <c r="D1099" s="3">
        <f>IFERROR(VLOOKUP($A1099,'Perfil de Riesgo '!$A$3:$H$2025,4,FALSE),0)</f>
        <v>1078800</v>
      </c>
      <c r="E1099" s="3">
        <f>IFERROR(VLOOKUP($A1099,'Perfil de Riesgo '!$A$3:$H$2025,5,FALSE),0)</f>
        <v>1078800</v>
      </c>
      <c r="F1099" s="3">
        <f>IFERROR(VLOOKUP($A1099,'Perfil de Riesgo '!$A$3:$H$2025,6,FALSE),0)</f>
        <v>1078800</v>
      </c>
      <c r="G1099" s="3">
        <f>IFERROR(VLOOKUP($A1099,'Perfil de Riesgo '!$A$3:$H$2025,7,FALSE),0)</f>
        <v>1078800</v>
      </c>
      <c r="H1099" s="3">
        <f>IFERROR(VLOOKUP($A1099,'Perfil de Riesgo '!$A$3:$H$2025,8,FALSE),0)</f>
        <v>1078800</v>
      </c>
    </row>
    <row r="1100" spans="1:8" x14ac:dyDescent="0.25">
      <c r="A1100" s="5">
        <v>350000</v>
      </c>
      <c r="B1100" s="4" t="s">
        <v>792</v>
      </c>
      <c r="C1100" s="3">
        <f>IFERROR(VLOOKUP($A1100,'Perfil de Riesgo '!$A$3:$H$2025,3,FALSE),0)</f>
        <v>145336114.22</v>
      </c>
      <c r="D1100" s="3">
        <f>IFERROR(VLOOKUP($A1100,'Perfil de Riesgo '!$A$3:$H$2025,4,FALSE),0)</f>
        <v>125487614.44</v>
      </c>
      <c r="E1100" s="3">
        <f>IFERROR(VLOOKUP($A1100,'Perfil de Riesgo '!$A$3:$H$2025,5,FALSE),0)</f>
        <v>103236004.63</v>
      </c>
      <c r="F1100" s="3">
        <f>IFERROR(VLOOKUP($A1100,'Perfil de Riesgo '!$A$3:$H$2025,6,FALSE),0)</f>
        <v>156969222.72</v>
      </c>
      <c r="G1100" s="3">
        <f>IFERROR(VLOOKUP($A1100,'Perfil de Riesgo '!$A$3:$H$2025,7,FALSE),0)</f>
        <v>249400233.25999999</v>
      </c>
      <c r="H1100" s="3">
        <f>IFERROR(VLOOKUP($A1100,'Perfil de Riesgo '!$A$3:$H$2025,8,FALSE),0)</f>
        <v>359147368.51999998</v>
      </c>
    </row>
    <row r="1101" spans="1:8" x14ac:dyDescent="0.25">
      <c r="A1101" s="5">
        <v>350500</v>
      </c>
      <c r="B1101" s="4" t="s">
        <v>775</v>
      </c>
      <c r="C1101" s="3">
        <f>IFERROR(VLOOKUP($A1101,'Perfil de Riesgo '!$A$3:$H$2025,3,FALSE),0)</f>
        <v>145336114.22</v>
      </c>
      <c r="D1101" s="3">
        <f>IFERROR(VLOOKUP($A1101,'Perfil de Riesgo '!$A$3:$H$2025,4,FALSE),0)</f>
        <v>125487614.44</v>
      </c>
      <c r="E1101" s="3">
        <f>IFERROR(VLOOKUP($A1101,'Perfil de Riesgo '!$A$3:$H$2025,5,FALSE),0)</f>
        <v>103236004.63</v>
      </c>
      <c r="F1101" s="3">
        <f>IFERROR(VLOOKUP($A1101,'Perfil de Riesgo '!$A$3:$H$2025,6,FALSE),0)</f>
        <v>156969222.72</v>
      </c>
      <c r="G1101" s="3">
        <f>IFERROR(VLOOKUP($A1101,'Perfil de Riesgo '!$A$3:$H$2025,7,FALSE),0)</f>
        <v>249400233.25999999</v>
      </c>
      <c r="H1101" s="3">
        <f>IFERROR(VLOOKUP($A1101,'Perfil de Riesgo '!$A$3:$H$2025,8,FALSE),0)</f>
        <v>359147368.51999998</v>
      </c>
    </row>
    <row r="1102" spans="1:8" hidden="1" x14ac:dyDescent="0.25">
      <c r="A1102" s="5">
        <v>351000</v>
      </c>
      <c r="B1102" s="4" t="s">
        <v>777</v>
      </c>
      <c r="C1102" s="3">
        <f>IFERROR(VLOOKUP($A1102,'Perfil de Riesgo '!$A$3:$H$2025,3,FALSE),0)</f>
        <v>0</v>
      </c>
      <c r="D1102" s="3">
        <f>IFERROR(VLOOKUP($A1102,'Perfil de Riesgo '!$A$3:$H$2025,4,FALSE),0)</f>
        <v>0</v>
      </c>
      <c r="E1102" s="3">
        <f>IFERROR(VLOOKUP($A1102,'Perfil de Riesgo '!$A$3:$H$2025,5,FALSE),0)</f>
        <v>0</v>
      </c>
      <c r="F1102" s="3">
        <f>IFERROR(VLOOKUP($A1102,'Perfil de Riesgo '!$A$3:$H$2025,6,FALSE),0)</f>
        <v>0</v>
      </c>
      <c r="G1102" s="3">
        <f>IFERROR(VLOOKUP($A1102,'Perfil de Riesgo '!$A$3:$H$2025,7,FALSE),0)</f>
        <v>0</v>
      </c>
      <c r="H1102" s="3">
        <f>IFERROR(VLOOKUP($A1102,'Perfil de Riesgo '!$A$3:$H$2025,8,FALSE),0)</f>
        <v>0</v>
      </c>
    </row>
    <row r="1103" spans="1:8" hidden="1" x14ac:dyDescent="0.25">
      <c r="A1103" s="5">
        <v>360000</v>
      </c>
      <c r="B1103" s="4" t="s">
        <v>791</v>
      </c>
      <c r="C1103" s="3">
        <f>IFERROR(VLOOKUP($A1103,'Perfil de Riesgo '!$A$3:$H$2025,3,FALSE),0)</f>
        <v>0</v>
      </c>
      <c r="D1103" s="3">
        <f>IFERROR(VLOOKUP($A1103,'Perfil de Riesgo '!$A$3:$H$2025,4,FALSE),0)</f>
        <v>0</v>
      </c>
      <c r="E1103" s="3">
        <f>IFERROR(VLOOKUP($A1103,'Perfil de Riesgo '!$A$3:$H$2025,5,FALSE),0)</f>
        <v>0</v>
      </c>
      <c r="F1103" s="3">
        <f>IFERROR(VLOOKUP($A1103,'Perfil de Riesgo '!$A$3:$H$2025,6,FALSE),0)</f>
        <v>0</v>
      </c>
      <c r="G1103" s="3">
        <f>IFERROR(VLOOKUP($A1103,'Perfil de Riesgo '!$A$3:$H$2025,7,FALSE),0)</f>
        <v>0</v>
      </c>
      <c r="H1103" s="3">
        <f>IFERROR(VLOOKUP($A1103,'Perfil de Riesgo '!$A$3:$H$2025,8,FALSE),0)</f>
        <v>0</v>
      </c>
    </row>
    <row r="1104" spans="1:8" hidden="1" x14ac:dyDescent="0.25">
      <c r="A1104" s="5">
        <v>360500</v>
      </c>
      <c r="B1104" s="4" t="s">
        <v>775</v>
      </c>
      <c r="C1104" s="3">
        <f>IFERROR(VLOOKUP($A1104,'Perfil de Riesgo '!$A$3:$H$2025,3,FALSE),0)</f>
        <v>0</v>
      </c>
      <c r="D1104" s="3">
        <f>IFERROR(VLOOKUP($A1104,'Perfil de Riesgo '!$A$3:$H$2025,4,FALSE),0)</f>
        <v>0</v>
      </c>
      <c r="E1104" s="3">
        <f>IFERROR(VLOOKUP($A1104,'Perfil de Riesgo '!$A$3:$H$2025,5,FALSE),0)</f>
        <v>0</v>
      </c>
      <c r="F1104" s="3">
        <f>IFERROR(VLOOKUP($A1104,'Perfil de Riesgo '!$A$3:$H$2025,6,FALSE),0)</f>
        <v>0</v>
      </c>
      <c r="G1104" s="3">
        <f>IFERROR(VLOOKUP($A1104,'Perfil de Riesgo '!$A$3:$H$2025,7,FALSE),0)</f>
        <v>0</v>
      </c>
      <c r="H1104" s="3">
        <f>IFERROR(VLOOKUP($A1104,'Perfil de Riesgo '!$A$3:$H$2025,8,FALSE),0)</f>
        <v>0</v>
      </c>
    </row>
    <row r="1105" spans="1:8" hidden="1" x14ac:dyDescent="0.25">
      <c r="A1105" s="5">
        <v>361000</v>
      </c>
      <c r="B1105" s="4" t="s">
        <v>777</v>
      </c>
      <c r="C1105" s="3">
        <f>IFERROR(VLOOKUP($A1105,'Perfil de Riesgo '!$A$3:$H$2025,3,FALSE),0)</f>
        <v>0</v>
      </c>
      <c r="D1105" s="3">
        <f>IFERROR(VLOOKUP($A1105,'Perfil de Riesgo '!$A$3:$H$2025,4,FALSE),0)</f>
        <v>0</v>
      </c>
      <c r="E1105" s="3">
        <f>IFERROR(VLOOKUP($A1105,'Perfil de Riesgo '!$A$3:$H$2025,5,FALSE),0)</f>
        <v>0</v>
      </c>
      <c r="F1105" s="3">
        <f>IFERROR(VLOOKUP($A1105,'Perfil de Riesgo '!$A$3:$H$2025,6,FALSE),0)</f>
        <v>0</v>
      </c>
      <c r="G1105" s="3">
        <f>IFERROR(VLOOKUP($A1105,'Perfil de Riesgo '!$A$3:$H$2025,7,FALSE),0)</f>
        <v>0</v>
      </c>
      <c r="H1105" s="3">
        <f>IFERROR(VLOOKUP($A1105,'Perfil de Riesgo '!$A$3:$H$2025,8,FALSE),0)</f>
        <v>0</v>
      </c>
    </row>
    <row r="1106" spans="1:8" hidden="1" x14ac:dyDescent="0.25">
      <c r="A1106" s="5">
        <v>370000</v>
      </c>
      <c r="B1106" s="4" t="s">
        <v>790</v>
      </c>
      <c r="C1106" s="3">
        <f>IFERROR(VLOOKUP($A1106,'Perfil de Riesgo '!$A$3:$H$2025,3,FALSE),0)</f>
        <v>0</v>
      </c>
      <c r="D1106" s="3">
        <f>IFERROR(VLOOKUP($A1106,'Perfil de Riesgo '!$A$3:$H$2025,4,FALSE),0)</f>
        <v>0</v>
      </c>
      <c r="E1106" s="3">
        <f>IFERROR(VLOOKUP($A1106,'Perfil de Riesgo '!$A$3:$H$2025,5,FALSE),0)</f>
        <v>0</v>
      </c>
      <c r="F1106" s="3">
        <f>IFERROR(VLOOKUP($A1106,'Perfil de Riesgo '!$A$3:$H$2025,6,FALSE),0)</f>
        <v>0</v>
      </c>
      <c r="G1106" s="3">
        <f>IFERROR(VLOOKUP($A1106,'Perfil de Riesgo '!$A$3:$H$2025,7,FALSE),0)</f>
        <v>0</v>
      </c>
      <c r="H1106" s="3">
        <f>IFERROR(VLOOKUP($A1106,'Perfil de Riesgo '!$A$3:$H$2025,8,FALSE),0)</f>
        <v>0</v>
      </c>
    </row>
    <row r="1107" spans="1:8" hidden="1" x14ac:dyDescent="0.25">
      <c r="A1107" s="5">
        <v>370500</v>
      </c>
      <c r="B1107" s="4" t="s">
        <v>789</v>
      </c>
      <c r="C1107" s="3">
        <f>IFERROR(VLOOKUP($A1107,'Perfil de Riesgo '!$A$3:$H$2025,3,FALSE),0)</f>
        <v>0</v>
      </c>
      <c r="D1107" s="3">
        <f>IFERROR(VLOOKUP($A1107,'Perfil de Riesgo '!$A$3:$H$2025,4,FALSE),0)</f>
        <v>0</v>
      </c>
      <c r="E1107" s="3">
        <f>IFERROR(VLOOKUP($A1107,'Perfil de Riesgo '!$A$3:$H$2025,5,FALSE),0)</f>
        <v>0</v>
      </c>
      <c r="F1107" s="3">
        <f>IFERROR(VLOOKUP($A1107,'Perfil de Riesgo '!$A$3:$H$2025,6,FALSE),0)</f>
        <v>0</v>
      </c>
      <c r="G1107" s="3">
        <f>IFERROR(VLOOKUP($A1107,'Perfil de Riesgo '!$A$3:$H$2025,7,FALSE),0)</f>
        <v>0</v>
      </c>
      <c r="H1107" s="3">
        <f>IFERROR(VLOOKUP($A1107,'Perfil de Riesgo '!$A$3:$H$2025,8,FALSE),0)</f>
        <v>0</v>
      </c>
    </row>
    <row r="1108" spans="1:8" hidden="1" x14ac:dyDescent="0.25">
      <c r="A1108" s="5">
        <v>371000</v>
      </c>
      <c r="B1108" s="4" t="s">
        <v>788</v>
      </c>
      <c r="C1108" s="3">
        <f>IFERROR(VLOOKUP($A1108,'Perfil de Riesgo '!$A$3:$H$2025,3,FALSE),0)</f>
        <v>0</v>
      </c>
      <c r="D1108" s="3">
        <f>IFERROR(VLOOKUP($A1108,'Perfil de Riesgo '!$A$3:$H$2025,4,FALSE),0)</f>
        <v>0</v>
      </c>
      <c r="E1108" s="3">
        <f>IFERROR(VLOOKUP($A1108,'Perfil de Riesgo '!$A$3:$H$2025,5,FALSE),0)</f>
        <v>0</v>
      </c>
      <c r="F1108" s="3">
        <f>IFERROR(VLOOKUP($A1108,'Perfil de Riesgo '!$A$3:$H$2025,6,FALSE),0)</f>
        <v>0</v>
      </c>
      <c r="G1108" s="3">
        <f>IFERROR(VLOOKUP($A1108,'Perfil de Riesgo '!$A$3:$H$2025,7,FALSE),0)</f>
        <v>0</v>
      </c>
      <c r="H1108" s="3">
        <f>IFERROR(VLOOKUP($A1108,'Perfil de Riesgo '!$A$3:$H$2025,8,FALSE),0)</f>
        <v>0</v>
      </c>
    </row>
    <row r="1109" spans="1:8" hidden="1" x14ac:dyDescent="0.25">
      <c r="A1109" s="5">
        <v>371500</v>
      </c>
      <c r="B1109" s="4" t="s">
        <v>787</v>
      </c>
      <c r="C1109" s="3">
        <f>IFERROR(VLOOKUP($A1109,'Perfil de Riesgo '!$A$3:$H$2025,3,FALSE),0)</f>
        <v>0</v>
      </c>
      <c r="D1109" s="3">
        <f>IFERROR(VLOOKUP($A1109,'Perfil de Riesgo '!$A$3:$H$2025,4,FALSE),0)</f>
        <v>0</v>
      </c>
      <c r="E1109" s="3">
        <f>IFERROR(VLOOKUP($A1109,'Perfil de Riesgo '!$A$3:$H$2025,5,FALSE),0)</f>
        <v>0</v>
      </c>
      <c r="F1109" s="3">
        <f>IFERROR(VLOOKUP($A1109,'Perfil de Riesgo '!$A$3:$H$2025,6,FALSE),0)</f>
        <v>0</v>
      </c>
      <c r="G1109" s="3">
        <f>IFERROR(VLOOKUP($A1109,'Perfil de Riesgo '!$A$3:$H$2025,7,FALSE),0)</f>
        <v>0</v>
      </c>
      <c r="H1109" s="3">
        <f>IFERROR(VLOOKUP($A1109,'Perfil de Riesgo '!$A$3:$H$2025,8,FALSE),0)</f>
        <v>0</v>
      </c>
    </row>
    <row r="1110" spans="1:8" hidden="1" x14ac:dyDescent="0.25">
      <c r="A1110" s="5">
        <v>371505</v>
      </c>
      <c r="B1110" s="4" t="s">
        <v>786</v>
      </c>
      <c r="C1110" s="3">
        <f>IFERROR(VLOOKUP($A1110,'Perfil de Riesgo '!$A$3:$H$2025,3,FALSE),0)</f>
        <v>0</v>
      </c>
      <c r="D1110" s="3">
        <f>IFERROR(VLOOKUP($A1110,'Perfil de Riesgo '!$A$3:$H$2025,4,FALSE),0)</f>
        <v>0</v>
      </c>
      <c r="E1110" s="3">
        <f>IFERROR(VLOOKUP($A1110,'Perfil de Riesgo '!$A$3:$H$2025,5,FALSE),0)</f>
        <v>0</v>
      </c>
      <c r="F1110" s="3">
        <f>IFERROR(VLOOKUP($A1110,'Perfil de Riesgo '!$A$3:$H$2025,6,FALSE),0)</f>
        <v>0</v>
      </c>
      <c r="G1110" s="3">
        <f>IFERROR(VLOOKUP($A1110,'Perfil de Riesgo '!$A$3:$H$2025,7,FALSE),0)</f>
        <v>0</v>
      </c>
      <c r="H1110" s="3">
        <f>IFERROR(VLOOKUP($A1110,'Perfil de Riesgo '!$A$3:$H$2025,8,FALSE),0)</f>
        <v>0</v>
      </c>
    </row>
    <row r="1111" spans="1:8" hidden="1" x14ac:dyDescent="0.25">
      <c r="A1111" s="5">
        <v>371510</v>
      </c>
      <c r="B1111" s="4" t="s">
        <v>785</v>
      </c>
      <c r="C1111" s="3">
        <f>IFERROR(VLOOKUP($A1111,'Perfil de Riesgo '!$A$3:$H$2025,3,FALSE),0)</f>
        <v>0</v>
      </c>
      <c r="D1111" s="3">
        <f>IFERROR(VLOOKUP($A1111,'Perfil de Riesgo '!$A$3:$H$2025,4,FALSE),0)</f>
        <v>0</v>
      </c>
      <c r="E1111" s="3">
        <f>IFERROR(VLOOKUP($A1111,'Perfil de Riesgo '!$A$3:$H$2025,5,FALSE),0)</f>
        <v>0</v>
      </c>
      <c r="F1111" s="3">
        <f>IFERROR(VLOOKUP($A1111,'Perfil de Riesgo '!$A$3:$H$2025,6,FALSE),0)</f>
        <v>0</v>
      </c>
      <c r="G1111" s="3">
        <f>IFERROR(VLOOKUP($A1111,'Perfil de Riesgo '!$A$3:$H$2025,7,FALSE),0)</f>
        <v>0</v>
      </c>
      <c r="H1111" s="3">
        <f>IFERROR(VLOOKUP($A1111,'Perfil de Riesgo '!$A$3:$H$2025,8,FALSE),0)</f>
        <v>0</v>
      </c>
    </row>
    <row r="1112" spans="1:8" hidden="1" x14ac:dyDescent="0.25">
      <c r="A1112" s="5">
        <v>372000</v>
      </c>
      <c r="B1112" s="4" t="s">
        <v>784</v>
      </c>
      <c r="C1112" s="3">
        <f>IFERROR(VLOOKUP($A1112,'Perfil de Riesgo '!$A$3:$H$2025,3,FALSE),0)</f>
        <v>0</v>
      </c>
      <c r="D1112" s="3">
        <f>IFERROR(VLOOKUP($A1112,'Perfil de Riesgo '!$A$3:$H$2025,4,FALSE),0)</f>
        <v>0</v>
      </c>
      <c r="E1112" s="3">
        <f>IFERROR(VLOOKUP($A1112,'Perfil de Riesgo '!$A$3:$H$2025,5,FALSE),0)</f>
        <v>0</v>
      </c>
      <c r="F1112" s="3">
        <f>IFERROR(VLOOKUP($A1112,'Perfil de Riesgo '!$A$3:$H$2025,6,FALSE),0)</f>
        <v>0</v>
      </c>
      <c r="G1112" s="3">
        <f>IFERROR(VLOOKUP($A1112,'Perfil de Riesgo '!$A$3:$H$2025,7,FALSE),0)</f>
        <v>0</v>
      </c>
      <c r="H1112" s="3">
        <f>IFERROR(VLOOKUP($A1112,'Perfil de Riesgo '!$A$3:$H$2025,8,FALSE),0)</f>
        <v>0</v>
      </c>
    </row>
    <row r="1113" spans="1:8" hidden="1" x14ac:dyDescent="0.25">
      <c r="A1113" s="5">
        <v>372500</v>
      </c>
      <c r="B1113" s="4" t="s">
        <v>783</v>
      </c>
      <c r="C1113" s="3">
        <f>IFERROR(VLOOKUP($A1113,'Perfil de Riesgo '!$A$3:$H$2025,3,FALSE),0)</f>
        <v>0</v>
      </c>
      <c r="D1113" s="3">
        <f>IFERROR(VLOOKUP($A1113,'Perfil de Riesgo '!$A$3:$H$2025,4,FALSE),0)</f>
        <v>0</v>
      </c>
      <c r="E1113" s="3">
        <f>IFERROR(VLOOKUP($A1113,'Perfil de Riesgo '!$A$3:$H$2025,5,FALSE),0)</f>
        <v>0</v>
      </c>
      <c r="F1113" s="3">
        <f>IFERROR(VLOOKUP($A1113,'Perfil de Riesgo '!$A$3:$H$2025,6,FALSE),0)</f>
        <v>0</v>
      </c>
      <c r="G1113" s="3">
        <f>IFERROR(VLOOKUP($A1113,'Perfil de Riesgo '!$A$3:$H$2025,7,FALSE),0)</f>
        <v>0</v>
      </c>
      <c r="H1113" s="3">
        <f>IFERROR(VLOOKUP($A1113,'Perfil de Riesgo '!$A$3:$H$2025,8,FALSE),0)</f>
        <v>0</v>
      </c>
    </row>
    <row r="1114" spans="1:8" hidden="1" x14ac:dyDescent="0.25">
      <c r="A1114" s="5">
        <v>373000</v>
      </c>
      <c r="B1114" s="4" t="s">
        <v>782</v>
      </c>
      <c r="C1114" s="3">
        <f>IFERROR(VLOOKUP($A1114,'Perfil de Riesgo '!$A$3:$H$2025,3,FALSE),0)</f>
        <v>0</v>
      </c>
      <c r="D1114" s="3">
        <f>IFERROR(VLOOKUP($A1114,'Perfil de Riesgo '!$A$3:$H$2025,4,FALSE),0)</f>
        <v>0</v>
      </c>
      <c r="E1114" s="3">
        <f>IFERROR(VLOOKUP($A1114,'Perfil de Riesgo '!$A$3:$H$2025,5,FALSE),0)</f>
        <v>0</v>
      </c>
      <c r="F1114" s="3">
        <f>IFERROR(VLOOKUP($A1114,'Perfil de Riesgo '!$A$3:$H$2025,6,FALSE),0)</f>
        <v>0</v>
      </c>
      <c r="G1114" s="3">
        <f>IFERROR(VLOOKUP($A1114,'Perfil de Riesgo '!$A$3:$H$2025,7,FALSE),0)</f>
        <v>0</v>
      </c>
      <c r="H1114" s="3">
        <f>IFERROR(VLOOKUP($A1114,'Perfil de Riesgo '!$A$3:$H$2025,8,FALSE),0)</f>
        <v>0</v>
      </c>
    </row>
    <row r="1115" spans="1:8" hidden="1" x14ac:dyDescent="0.25">
      <c r="A1115" s="5">
        <v>373500</v>
      </c>
      <c r="B1115" s="4" t="s">
        <v>781</v>
      </c>
      <c r="C1115" s="3">
        <f>IFERROR(VLOOKUP($A1115,'Perfil de Riesgo '!$A$3:$H$2025,3,FALSE),0)</f>
        <v>0</v>
      </c>
      <c r="D1115" s="3">
        <f>IFERROR(VLOOKUP($A1115,'Perfil de Riesgo '!$A$3:$H$2025,4,FALSE),0)</f>
        <v>0</v>
      </c>
      <c r="E1115" s="3">
        <f>IFERROR(VLOOKUP($A1115,'Perfil de Riesgo '!$A$3:$H$2025,5,FALSE),0)</f>
        <v>0</v>
      </c>
      <c r="F1115" s="3">
        <f>IFERROR(VLOOKUP($A1115,'Perfil de Riesgo '!$A$3:$H$2025,6,FALSE),0)</f>
        <v>0</v>
      </c>
      <c r="G1115" s="3">
        <f>IFERROR(VLOOKUP($A1115,'Perfil de Riesgo '!$A$3:$H$2025,7,FALSE),0)</f>
        <v>0</v>
      </c>
      <c r="H1115" s="3">
        <f>IFERROR(VLOOKUP($A1115,'Perfil de Riesgo '!$A$3:$H$2025,8,FALSE),0)</f>
        <v>0</v>
      </c>
    </row>
    <row r="1116" spans="1:8" hidden="1" x14ac:dyDescent="0.25">
      <c r="A1116" s="5">
        <v>374000</v>
      </c>
      <c r="B1116" s="4" t="s">
        <v>780</v>
      </c>
      <c r="C1116" s="3">
        <f>IFERROR(VLOOKUP($A1116,'Perfil de Riesgo '!$A$3:$H$2025,3,FALSE),0)</f>
        <v>0</v>
      </c>
      <c r="D1116" s="3">
        <f>IFERROR(VLOOKUP($A1116,'Perfil de Riesgo '!$A$3:$H$2025,4,FALSE),0)</f>
        <v>0</v>
      </c>
      <c r="E1116" s="3">
        <f>IFERROR(VLOOKUP($A1116,'Perfil de Riesgo '!$A$3:$H$2025,5,FALSE),0)</f>
        <v>0</v>
      </c>
      <c r="F1116" s="3">
        <f>IFERROR(VLOOKUP($A1116,'Perfil de Riesgo '!$A$3:$H$2025,6,FALSE),0)</f>
        <v>0</v>
      </c>
      <c r="G1116" s="3">
        <f>IFERROR(VLOOKUP($A1116,'Perfil de Riesgo '!$A$3:$H$2025,7,FALSE),0)</f>
        <v>0</v>
      </c>
      <c r="H1116" s="3">
        <f>IFERROR(VLOOKUP($A1116,'Perfil de Riesgo '!$A$3:$H$2025,8,FALSE),0)</f>
        <v>0</v>
      </c>
    </row>
    <row r="1117" spans="1:8" hidden="1" x14ac:dyDescent="0.25">
      <c r="A1117" s="5">
        <v>374500</v>
      </c>
      <c r="B1117" s="4" t="s">
        <v>779</v>
      </c>
      <c r="C1117" s="3">
        <f>IFERROR(VLOOKUP($A1117,'Perfil de Riesgo '!$A$3:$H$2025,3,FALSE),0)</f>
        <v>0</v>
      </c>
      <c r="D1117" s="3">
        <f>IFERROR(VLOOKUP($A1117,'Perfil de Riesgo '!$A$3:$H$2025,4,FALSE),0)</f>
        <v>0</v>
      </c>
      <c r="E1117" s="3">
        <f>IFERROR(VLOOKUP($A1117,'Perfil de Riesgo '!$A$3:$H$2025,5,FALSE),0)</f>
        <v>0</v>
      </c>
      <c r="F1117" s="3">
        <f>IFERROR(VLOOKUP($A1117,'Perfil de Riesgo '!$A$3:$H$2025,6,FALSE),0)</f>
        <v>0</v>
      </c>
      <c r="G1117" s="3">
        <f>IFERROR(VLOOKUP($A1117,'Perfil de Riesgo '!$A$3:$H$2025,7,FALSE),0)</f>
        <v>0</v>
      </c>
      <c r="H1117" s="3">
        <f>IFERROR(VLOOKUP($A1117,'Perfil de Riesgo '!$A$3:$H$2025,8,FALSE),0)</f>
        <v>0</v>
      </c>
    </row>
    <row r="1118" spans="1:8" hidden="1" x14ac:dyDescent="0.25">
      <c r="A1118" s="5">
        <v>380000</v>
      </c>
      <c r="B1118" s="4" t="s">
        <v>778</v>
      </c>
      <c r="C1118" s="3">
        <f>IFERROR(VLOOKUP($A1118,'Perfil de Riesgo '!$A$3:$H$2025,3,FALSE),0)</f>
        <v>0</v>
      </c>
      <c r="D1118" s="3">
        <f>IFERROR(VLOOKUP($A1118,'Perfil de Riesgo '!$A$3:$H$2025,4,FALSE),0)</f>
        <v>0</v>
      </c>
      <c r="E1118" s="3">
        <f>IFERROR(VLOOKUP($A1118,'Perfil de Riesgo '!$A$3:$H$2025,5,FALSE),0)</f>
        <v>0</v>
      </c>
      <c r="F1118" s="3">
        <f>IFERROR(VLOOKUP($A1118,'Perfil de Riesgo '!$A$3:$H$2025,6,FALSE),0)</f>
        <v>0</v>
      </c>
      <c r="G1118" s="3">
        <f>IFERROR(VLOOKUP($A1118,'Perfil de Riesgo '!$A$3:$H$2025,7,FALSE),0)</f>
        <v>0</v>
      </c>
      <c r="H1118" s="3">
        <f>IFERROR(VLOOKUP($A1118,'Perfil de Riesgo '!$A$3:$H$2025,8,FALSE),0)</f>
        <v>0</v>
      </c>
    </row>
    <row r="1119" spans="1:8" hidden="1" x14ac:dyDescent="0.25">
      <c r="A1119" s="5">
        <v>380500</v>
      </c>
      <c r="B1119" s="4" t="s">
        <v>775</v>
      </c>
      <c r="C1119" s="3">
        <f>IFERROR(VLOOKUP($A1119,'Perfil de Riesgo '!$A$3:$H$2025,3,FALSE),0)</f>
        <v>0</v>
      </c>
      <c r="D1119" s="3">
        <f>IFERROR(VLOOKUP($A1119,'Perfil de Riesgo '!$A$3:$H$2025,4,FALSE),0)</f>
        <v>0</v>
      </c>
      <c r="E1119" s="3">
        <f>IFERROR(VLOOKUP($A1119,'Perfil de Riesgo '!$A$3:$H$2025,5,FALSE),0)</f>
        <v>0</v>
      </c>
      <c r="F1119" s="3">
        <f>IFERROR(VLOOKUP($A1119,'Perfil de Riesgo '!$A$3:$H$2025,6,FALSE),0)</f>
        <v>0</v>
      </c>
      <c r="G1119" s="3">
        <f>IFERROR(VLOOKUP($A1119,'Perfil de Riesgo '!$A$3:$H$2025,7,FALSE),0)</f>
        <v>0</v>
      </c>
      <c r="H1119" s="3">
        <f>IFERROR(VLOOKUP($A1119,'Perfil de Riesgo '!$A$3:$H$2025,8,FALSE),0)</f>
        <v>0</v>
      </c>
    </row>
    <row r="1120" spans="1:8" hidden="1" x14ac:dyDescent="0.25">
      <c r="A1120" s="5">
        <v>381000</v>
      </c>
      <c r="B1120" s="4" t="s">
        <v>777</v>
      </c>
      <c r="C1120" s="3">
        <f>IFERROR(VLOOKUP($A1120,'Perfil de Riesgo '!$A$3:$H$2025,3,FALSE),0)</f>
        <v>0</v>
      </c>
      <c r="D1120" s="3">
        <f>IFERROR(VLOOKUP($A1120,'Perfil de Riesgo '!$A$3:$H$2025,4,FALSE),0)</f>
        <v>0</v>
      </c>
      <c r="E1120" s="3">
        <f>IFERROR(VLOOKUP($A1120,'Perfil de Riesgo '!$A$3:$H$2025,5,FALSE),0)</f>
        <v>0</v>
      </c>
      <c r="F1120" s="3">
        <f>IFERROR(VLOOKUP($A1120,'Perfil de Riesgo '!$A$3:$H$2025,6,FALSE),0)</f>
        <v>0</v>
      </c>
      <c r="G1120" s="3">
        <f>IFERROR(VLOOKUP($A1120,'Perfil de Riesgo '!$A$3:$H$2025,7,FALSE),0)</f>
        <v>0</v>
      </c>
      <c r="H1120" s="3">
        <f>IFERROR(VLOOKUP($A1120,'Perfil de Riesgo '!$A$3:$H$2025,8,FALSE),0)</f>
        <v>0</v>
      </c>
    </row>
    <row r="1121" spans="1:8" hidden="1" x14ac:dyDescent="0.25">
      <c r="A1121" s="5">
        <v>390000</v>
      </c>
      <c r="B1121" s="4" t="s">
        <v>776</v>
      </c>
      <c r="C1121" s="3">
        <f>IFERROR(VLOOKUP($A1121,'Perfil de Riesgo '!$A$3:$H$2025,3,FALSE),0)</f>
        <v>0</v>
      </c>
      <c r="D1121" s="3">
        <f>IFERROR(VLOOKUP($A1121,'Perfil de Riesgo '!$A$3:$H$2025,4,FALSE),0)</f>
        <v>0</v>
      </c>
      <c r="E1121" s="3">
        <f>IFERROR(VLOOKUP($A1121,'Perfil de Riesgo '!$A$3:$H$2025,5,FALSE),0)</f>
        <v>0</v>
      </c>
      <c r="F1121" s="3">
        <f>IFERROR(VLOOKUP($A1121,'Perfil de Riesgo '!$A$3:$H$2025,6,FALSE),0)</f>
        <v>0</v>
      </c>
      <c r="G1121" s="3">
        <f>IFERROR(VLOOKUP($A1121,'Perfil de Riesgo '!$A$3:$H$2025,7,FALSE),0)</f>
        <v>0</v>
      </c>
      <c r="H1121" s="3">
        <f>IFERROR(VLOOKUP($A1121,'Perfil de Riesgo '!$A$3:$H$2025,8,FALSE),0)</f>
        <v>0</v>
      </c>
    </row>
    <row r="1122" spans="1:8" hidden="1" x14ac:dyDescent="0.25">
      <c r="A1122" s="5">
        <v>390500</v>
      </c>
      <c r="B1122" s="4" t="s">
        <v>775</v>
      </c>
      <c r="C1122" s="3">
        <f>IFERROR(VLOOKUP($A1122,'Perfil de Riesgo '!$A$3:$H$2025,3,FALSE),0)</f>
        <v>0</v>
      </c>
      <c r="D1122" s="3">
        <f>IFERROR(VLOOKUP($A1122,'Perfil de Riesgo '!$A$3:$H$2025,4,FALSE),0)</f>
        <v>0</v>
      </c>
      <c r="E1122" s="3">
        <f>IFERROR(VLOOKUP($A1122,'Perfil de Riesgo '!$A$3:$H$2025,5,FALSE),0)</f>
        <v>0</v>
      </c>
      <c r="F1122" s="3">
        <f>IFERROR(VLOOKUP($A1122,'Perfil de Riesgo '!$A$3:$H$2025,6,FALSE),0)</f>
        <v>0</v>
      </c>
      <c r="G1122" s="3">
        <f>IFERROR(VLOOKUP($A1122,'Perfil de Riesgo '!$A$3:$H$2025,7,FALSE),0)</f>
        <v>0</v>
      </c>
      <c r="H1122" s="3">
        <f>IFERROR(VLOOKUP($A1122,'Perfil de Riesgo '!$A$3:$H$2025,8,FALSE),0)</f>
        <v>0</v>
      </c>
    </row>
    <row r="1123" spans="1:8" hidden="1" x14ac:dyDescent="0.25">
      <c r="A1123" s="5">
        <v>391000</v>
      </c>
      <c r="B1123" s="4" t="s">
        <v>774</v>
      </c>
      <c r="C1123" s="3">
        <f>IFERROR(VLOOKUP($A1123,'Perfil de Riesgo '!$A$3:$H$2025,3,FALSE),0)</f>
        <v>0</v>
      </c>
      <c r="D1123" s="3">
        <f>IFERROR(VLOOKUP($A1123,'Perfil de Riesgo '!$A$3:$H$2025,4,FALSE),0)</f>
        <v>0</v>
      </c>
      <c r="E1123" s="3">
        <f>IFERROR(VLOOKUP($A1123,'Perfil de Riesgo '!$A$3:$H$2025,5,FALSE),0)</f>
        <v>0</v>
      </c>
      <c r="F1123" s="3">
        <f>IFERROR(VLOOKUP($A1123,'Perfil de Riesgo '!$A$3:$H$2025,6,FALSE),0)</f>
        <v>0</v>
      </c>
      <c r="G1123" s="3">
        <f>IFERROR(VLOOKUP($A1123,'Perfil de Riesgo '!$A$3:$H$2025,7,FALSE),0)</f>
        <v>0</v>
      </c>
      <c r="H1123" s="3">
        <f>IFERROR(VLOOKUP($A1123,'Perfil de Riesgo '!$A$3:$H$2025,8,FALSE),0)</f>
        <v>0</v>
      </c>
    </row>
    <row r="1124" spans="1:8" x14ac:dyDescent="0.25">
      <c r="A1124" s="5">
        <v>400000</v>
      </c>
      <c r="B1124" s="4" t="s">
        <v>773</v>
      </c>
      <c r="C1124" s="3">
        <f>IFERROR(VLOOKUP($A1124,'Perfil de Riesgo '!$A$3:$H$2025,3,FALSE),0)</f>
        <v>1060529070.74</v>
      </c>
      <c r="D1124" s="3">
        <f>IFERROR(VLOOKUP($A1124,'Perfil de Riesgo '!$A$3:$H$2025,4,FALSE),0)</f>
        <v>1188312381.01</v>
      </c>
      <c r="E1124" s="3">
        <f>IFERROR(VLOOKUP($A1124,'Perfil de Riesgo '!$A$3:$H$2025,5,FALSE),0)</f>
        <v>1303127375.6800001</v>
      </c>
      <c r="F1124" s="3">
        <f>IFERROR(VLOOKUP($A1124,'Perfil de Riesgo '!$A$3:$H$2025,6,FALSE),0)</f>
        <v>1361438258.71</v>
      </c>
      <c r="G1124" s="3">
        <f>IFERROR(VLOOKUP($A1124,'Perfil de Riesgo '!$A$3:$H$2025,7,FALSE),0)</f>
        <v>1460614027.5899999</v>
      </c>
      <c r="H1124" s="3">
        <f>IFERROR(VLOOKUP($A1124,'Perfil de Riesgo '!$A$3:$H$2025,8,FALSE),0)</f>
        <v>1316060310.46</v>
      </c>
    </row>
    <row r="1125" spans="1:8" x14ac:dyDescent="0.25">
      <c r="A1125" s="5">
        <v>410000</v>
      </c>
      <c r="B1125" s="4" t="s">
        <v>772</v>
      </c>
      <c r="C1125" s="3">
        <f>IFERROR(VLOOKUP($A1125,'Perfil de Riesgo '!$A$3:$H$2025,3,FALSE),0)</f>
        <v>1000970561</v>
      </c>
      <c r="D1125" s="3">
        <f>IFERROR(VLOOKUP($A1125,'Perfil de Riesgo '!$A$3:$H$2025,4,FALSE),0)</f>
        <v>1113153461</v>
      </c>
      <c r="E1125" s="3">
        <f>IFERROR(VLOOKUP($A1125,'Perfil de Riesgo '!$A$3:$H$2025,5,FALSE),0)</f>
        <v>1214617633</v>
      </c>
      <c r="F1125" s="3">
        <f>IFERROR(VLOOKUP($A1125,'Perfil de Riesgo '!$A$3:$H$2025,6,FALSE),0)</f>
        <v>1314447748</v>
      </c>
      <c r="G1125" s="3">
        <f>IFERROR(VLOOKUP($A1125,'Perfil de Riesgo '!$A$3:$H$2025,7,FALSE),0)</f>
        <v>1411311466</v>
      </c>
      <c r="H1125" s="3">
        <f>IFERROR(VLOOKUP($A1125,'Perfil de Riesgo '!$A$3:$H$2025,8,FALSE),0)</f>
        <v>1274007689</v>
      </c>
    </row>
    <row r="1126" spans="1:8" hidden="1" x14ac:dyDescent="0.25">
      <c r="A1126" s="5">
        <v>410500</v>
      </c>
      <c r="B1126" s="4" t="s">
        <v>415</v>
      </c>
      <c r="C1126" s="3">
        <f>IFERROR(VLOOKUP($A1126,'Perfil de Riesgo '!$A$3:$H$2025,3,FALSE),0)</f>
        <v>0</v>
      </c>
      <c r="D1126" s="3">
        <f>IFERROR(VLOOKUP($A1126,'Perfil de Riesgo '!$A$3:$H$2025,4,FALSE),0)</f>
        <v>0</v>
      </c>
      <c r="E1126" s="3">
        <f>IFERROR(VLOOKUP($A1126,'Perfil de Riesgo '!$A$3:$H$2025,5,FALSE),0)</f>
        <v>0</v>
      </c>
      <c r="F1126" s="3">
        <f>IFERROR(VLOOKUP($A1126,'Perfil de Riesgo '!$A$3:$H$2025,6,FALSE),0)</f>
        <v>0</v>
      </c>
      <c r="G1126" s="3">
        <f>IFERROR(VLOOKUP($A1126,'Perfil de Riesgo '!$A$3:$H$2025,7,FALSE),0)</f>
        <v>0</v>
      </c>
      <c r="H1126" s="3">
        <f>IFERROR(VLOOKUP($A1126,'Perfil de Riesgo '!$A$3:$H$2025,8,FALSE),0)</f>
        <v>0</v>
      </c>
    </row>
    <row r="1127" spans="1:8" hidden="1" x14ac:dyDescent="0.25">
      <c r="A1127" s="5">
        <v>410505</v>
      </c>
      <c r="B1127" s="4" t="s">
        <v>414</v>
      </c>
      <c r="C1127" s="3">
        <f>IFERROR(VLOOKUP($A1127,'Perfil de Riesgo '!$A$3:$H$2025,3,FALSE),0)</f>
        <v>0</v>
      </c>
      <c r="D1127" s="3">
        <f>IFERROR(VLOOKUP($A1127,'Perfil de Riesgo '!$A$3:$H$2025,4,FALSE),0)</f>
        <v>0</v>
      </c>
      <c r="E1127" s="3">
        <f>IFERROR(VLOOKUP($A1127,'Perfil de Riesgo '!$A$3:$H$2025,5,FALSE),0)</f>
        <v>0</v>
      </c>
      <c r="F1127" s="3">
        <f>IFERROR(VLOOKUP($A1127,'Perfil de Riesgo '!$A$3:$H$2025,6,FALSE),0)</f>
        <v>0</v>
      </c>
      <c r="G1127" s="3">
        <f>IFERROR(VLOOKUP($A1127,'Perfil de Riesgo '!$A$3:$H$2025,7,FALSE),0)</f>
        <v>0</v>
      </c>
      <c r="H1127" s="3">
        <f>IFERROR(VLOOKUP($A1127,'Perfil de Riesgo '!$A$3:$H$2025,8,FALSE),0)</f>
        <v>0</v>
      </c>
    </row>
    <row r="1128" spans="1:8" hidden="1" x14ac:dyDescent="0.25">
      <c r="A1128" s="5">
        <v>410510</v>
      </c>
      <c r="B1128" s="4" t="s">
        <v>413</v>
      </c>
      <c r="C1128" s="3">
        <f>IFERROR(VLOOKUP($A1128,'Perfil de Riesgo '!$A$3:$H$2025,3,FALSE),0)</f>
        <v>0</v>
      </c>
      <c r="D1128" s="3">
        <f>IFERROR(VLOOKUP($A1128,'Perfil de Riesgo '!$A$3:$H$2025,4,FALSE),0)</f>
        <v>0</v>
      </c>
      <c r="E1128" s="3">
        <f>IFERROR(VLOOKUP($A1128,'Perfil de Riesgo '!$A$3:$H$2025,5,FALSE),0)</f>
        <v>0</v>
      </c>
      <c r="F1128" s="3">
        <f>IFERROR(VLOOKUP($A1128,'Perfil de Riesgo '!$A$3:$H$2025,6,FALSE),0)</f>
        <v>0</v>
      </c>
      <c r="G1128" s="3">
        <f>IFERROR(VLOOKUP($A1128,'Perfil de Riesgo '!$A$3:$H$2025,7,FALSE),0)</f>
        <v>0</v>
      </c>
      <c r="H1128" s="3">
        <f>IFERROR(VLOOKUP($A1128,'Perfil de Riesgo '!$A$3:$H$2025,8,FALSE),0)</f>
        <v>0</v>
      </c>
    </row>
    <row r="1129" spans="1:8" hidden="1" x14ac:dyDescent="0.25">
      <c r="A1129" s="5">
        <v>410515</v>
      </c>
      <c r="B1129" s="4" t="s">
        <v>412</v>
      </c>
      <c r="C1129" s="3">
        <f>IFERROR(VLOOKUP($A1129,'Perfil de Riesgo '!$A$3:$H$2025,3,FALSE),0)</f>
        <v>0</v>
      </c>
      <c r="D1129" s="3">
        <f>IFERROR(VLOOKUP($A1129,'Perfil de Riesgo '!$A$3:$H$2025,4,FALSE),0)</f>
        <v>0</v>
      </c>
      <c r="E1129" s="3">
        <f>IFERROR(VLOOKUP($A1129,'Perfil de Riesgo '!$A$3:$H$2025,5,FALSE),0)</f>
        <v>0</v>
      </c>
      <c r="F1129" s="3">
        <f>IFERROR(VLOOKUP($A1129,'Perfil de Riesgo '!$A$3:$H$2025,6,FALSE),0)</f>
        <v>0</v>
      </c>
      <c r="G1129" s="3">
        <f>IFERROR(VLOOKUP($A1129,'Perfil de Riesgo '!$A$3:$H$2025,7,FALSE),0)</f>
        <v>0</v>
      </c>
      <c r="H1129" s="3">
        <f>IFERROR(VLOOKUP($A1129,'Perfil de Riesgo '!$A$3:$H$2025,8,FALSE),0)</f>
        <v>0</v>
      </c>
    </row>
    <row r="1130" spans="1:8" hidden="1" x14ac:dyDescent="0.25">
      <c r="A1130" s="5">
        <v>410520</v>
      </c>
      <c r="B1130" s="4" t="s">
        <v>411</v>
      </c>
      <c r="C1130" s="3">
        <f>IFERROR(VLOOKUP($A1130,'Perfil de Riesgo '!$A$3:$H$2025,3,FALSE),0)</f>
        <v>0</v>
      </c>
      <c r="D1130" s="3">
        <f>IFERROR(VLOOKUP($A1130,'Perfil de Riesgo '!$A$3:$H$2025,4,FALSE),0)</f>
        <v>0</v>
      </c>
      <c r="E1130" s="3">
        <f>IFERROR(VLOOKUP($A1130,'Perfil de Riesgo '!$A$3:$H$2025,5,FALSE),0)</f>
        <v>0</v>
      </c>
      <c r="F1130" s="3">
        <f>IFERROR(VLOOKUP($A1130,'Perfil de Riesgo '!$A$3:$H$2025,6,FALSE),0)</f>
        <v>0</v>
      </c>
      <c r="G1130" s="3">
        <f>IFERROR(VLOOKUP($A1130,'Perfil de Riesgo '!$A$3:$H$2025,7,FALSE),0)</f>
        <v>0</v>
      </c>
      <c r="H1130" s="3">
        <f>IFERROR(VLOOKUP($A1130,'Perfil de Riesgo '!$A$3:$H$2025,8,FALSE),0)</f>
        <v>0</v>
      </c>
    </row>
    <row r="1131" spans="1:8" hidden="1" x14ac:dyDescent="0.25">
      <c r="A1131" s="5">
        <v>410525</v>
      </c>
      <c r="B1131" s="4" t="s">
        <v>410</v>
      </c>
      <c r="C1131" s="3">
        <f>IFERROR(VLOOKUP($A1131,'Perfil de Riesgo '!$A$3:$H$2025,3,FALSE),0)</f>
        <v>0</v>
      </c>
      <c r="D1131" s="3">
        <f>IFERROR(VLOOKUP($A1131,'Perfil de Riesgo '!$A$3:$H$2025,4,FALSE),0)</f>
        <v>0</v>
      </c>
      <c r="E1131" s="3">
        <f>IFERROR(VLOOKUP($A1131,'Perfil de Riesgo '!$A$3:$H$2025,5,FALSE),0)</f>
        <v>0</v>
      </c>
      <c r="F1131" s="3">
        <f>IFERROR(VLOOKUP($A1131,'Perfil de Riesgo '!$A$3:$H$2025,6,FALSE),0)</f>
        <v>0</v>
      </c>
      <c r="G1131" s="3">
        <f>IFERROR(VLOOKUP($A1131,'Perfil de Riesgo '!$A$3:$H$2025,7,FALSE),0)</f>
        <v>0</v>
      </c>
      <c r="H1131" s="3">
        <f>IFERROR(VLOOKUP($A1131,'Perfil de Riesgo '!$A$3:$H$2025,8,FALSE),0)</f>
        <v>0</v>
      </c>
    </row>
    <row r="1132" spans="1:8" hidden="1" x14ac:dyDescent="0.25">
      <c r="A1132" s="5">
        <v>410530</v>
      </c>
      <c r="B1132" s="4" t="s">
        <v>409</v>
      </c>
      <c r="C1132" s="3">
        <f>IFERROR(VLOOKUP($A1132,'Perfil de Riesgo '!$A$3:$H$2025,3,FALSE),0)</f>
        <v>0</v>
      </c>
      <c r="D1132" s="3">
        <f>IFERROR(VLOOKUP($A1132,'Perfil de Riesgo '!$A$3:$H$2025,4,FALSE),0)</f>
        <v>0</v>
      </c>
      <c r="E1132" s="3">
        <f>IFERROR(VLOOKUP($A1132,'Perfil de Riesgo '!$A$3:$H$2025,5,FALSE),0)</f>
        <v>0</v>
      </c>
      <c r="F1132" s="3">
        <f>IFERROR(VLOOKUP($A1132,'Perfil de Riesgo '!$A$3:$H$2025,6,FALSE),0)</f>
        <v>0</v>
      </c>
      <c r="G1132" s="3">
        <f>IFERROR(VLOOKUP($A1132,'Perfil de Riesgo '!$A$3:$H$2025,7,FALSE),0)</f>
        <v>0</v>
      </c>
      <c r="H1132" s="3">
        <f>IFERROR(VLOOKUP($A1132,'Perfil de Riesgo '!$A$3:$H$2025,8,FALSE),0)</f>
        <v>0</v>
      </c>
    </row>
    <row r="1133" spans="1:8" hidden="1" x14ac:dyDescent="0.25">
      <c r="A1133" s="5">
        <v>410535</v>
      </c>
      <c r="B1133" s="4" t="s">
        <v>408</v>
      </c>
      <c r="C1133" s="3">
        <f>IFERROR(VLOOKUP($A1133,'Perfil de Riesgo '!$A$3:$H$2025,3,FALSE),0)</f>
        <v>0</v>
      </c>
      <c r="D1133" s="3">
        <f>IFERROR(VLOOKUP($A1133,'Perfil de Riesgo '!$A$3:$H$2025,4,FALSE),0)</f>
        <v>0</v>
      </c>
      <c r="E1133" s="3">
        <f>IFERROR(VLOOKUP($A1133,'Perfil de Riesgo '!$A$3:$H$2025,5,FALSE),0)</f>
        <v>0</v>
      </c>
      <c r="F1133" s="3">
        <f>IFERROR(VLOOKUP($A1133,'Perfil de Riesgo '!$A$3:$H$2025,6,FALSE),0)</f>
        <v>0</v>
      </c>
      <c r="G1133" s="3">
        <f>IFERROR(VLOOKUP($A1133,'Perfil de Riesgo '!$A$3:$H$2025,7,FALSE),0)</f>
        <v>0</v>
      </c>
      <c r="H1133" s="3">
        <f>IFERROR(VLOOKUP($A1133,'Perfil de Riesgo '!$A$3:$H$2025,8,FALSE),0)</f>
        <v>0</v>
      </c>
    </row>
    <row r="1134" spans="1:8" hidden="1" x14ac:dyDescent="0.25">
      <c r="A1134" s="5">
        <v>410540</v>
      </c>
      <c r="B1134" s="4" t="s">
        <v>407</v>
      </c>
      <c r="C1134" s="3">
        <f>IFERROR(VLOOKUP($A1134,'Perfil de Riesgo '!$A$3:$H$2025,3,FALSE),0)</f>
        <v>0</v>
      </c>
      <c r="D1134" s="3">
        <f>IFERROR(VLOOKUP($A1134,'Perfil de Riesgo '!$A$3:$H$2025,4,FALSE),0)</f>
        <v>0</v>
      </c>
      <c r="E1134" s="3">
        <f>IFERROR(VLOOKUP($A1134,'Perfil de Riesgo '!$A$3:$H$2025,5,FALSE),0)</f>
        <v>0</v>
      </c>
      <c r="F1134" s="3">
        <f>IFERROR(VLOOKUP($A1134,'Perfil de Riesgo '!$A$3:$H$2025,6,FALSE),0)</f>
        <v>0</v>
      </c>
      <c r="G1134" s="3">
        <f>IFERROR(VLOOKUP($A1134,'Perfil de Riesgo '!$A$3:$H$2025,7,FALSE),0)</f>
        <v>0</v>
      </c>
      <c r="H1134" s="3">
        <f>IFERROR(VLOOKUP($A1134,'Perfil de Riesgo '!$A$3:$H$2025,8,FALSE),0)</f>
        <v>0</v>
      </c>
    </row>
    <row r="1135" spans="1:8" hidden="1" x14ac:dyDescent="0.25">
      <c r="A1135" s="5">
        <v>410545</v>
      </c>
      <c r="B1135" s="4" t="s">
        <v>406</v>
      </c>
      <c r="C1135" s="3">
        <f>IFERROR(VLOOKUP($A1135,'Perfil de Riesgo '!$A$3:$H$2025,3,FALSE),0)</f>
        <v>0</v>
      </c>
      <c r="D1135" s="3">
        <f>IFERROR(VLOOKUP($A1135,'Perfil de Riesgo '!$A$3:$H$2025,4,FALSE),0)</f>
        <v>0</v>
      </c>
      <c r="E1135" s="3">
        <f>IFERROR(VLOOKUP($A1135,'Perfil de Riesgo '!$A$3:$H$2025,5,FALSE),0)</f>
        <v>0</v>
      </c>
      <c r="F1135" s="3">
        <f>IFERROR(VLOOKUP($A1135,'Perfil de Riesgo '!$A$3:$H$2025,6,FALSE),0)</f>
        <v>0</v>
      </c>
      <c r="G1135" s="3">
        <f>IFERROR(VLOOKUP($A1135,'Perfil de Riesgo '!$A$3:$H$2025,7,FALSE),0)</f>
        <v>0</v>
      </c>
      <c r="H1135" s="3">
        <f>IFERROR(VLOOKUP($A1135,'Perfil de Riesgo '!$A$3:$H$2025,8,FALSE),0)</f>
        <v>0</v>
      </c>
    </row>
    <row r="1136" spans="1:8" hidden="1" x14ac:dyDescent="0.25">
      <c r="A1136" s="5">
        <v>410550</v>
      </c>
      <c r="B1136" s="4" t="s">
        <v>405</v>
      </c>
      <c r="C1136" s="3">
        <f>IFERROR(VLOOKUP($A1136,'Perfil de Riesgo '!$A$3:$H$2025,3,FALSE),0)</f>
        <v>0</v>
      </c>
      <c r="D1136" s="3">
        <f>IFERROR(VLOOKUP($A1136,'Perfil de Riesgo '!$A$3:$H$2025,4,FALSE),0)</f>
        <v>0</v>
      </c>
      <c r="E1136" s="3">
        <f>IFERROR(VLOOKUP($A1136,'Perfil de Riesgo '!$A$3:$H$2025,5,FALSE),0)</f>
        <v>0</v>
      </c>
      <c r="F1136" s="3">
        <f>IFERROR(VLOOKUP($A1136,'Perfil de Riesgo '!$A$3:$H$2025,6,FALSE),0)</f>
        <v>0</v>
      </c>
      <c r="G1136" s="3">
        <f>IFERROR(VLOOKUP($A1136,'Perfil de Riesgo '!$A$3:$H$2025,7,FALSE),0)</f>
        <v>0</v>
      </c>
      <c r="H1136" s="3">
        <f>IFERROR(VLOOKUP($A1136,'Perfil de Riesgo '!$A$3:$H$2025,8,FALSE),0)</f>
        <v>0</v>
      </c>
    </row>
    <row r="1137" spans="1:8" hidden="1" x14ac:dyDescent="0.25">
      <c r="A1137" s="5">
        <v>410555</v>
      </c>
      <c r="B1137" s="4" t="s">
        <v>404</v>
      </c>
      <c r="C1137" s="3">
        <f>IFERROR(VLOOKUP($A1137,'Perfil de Riesgo '!$A$3:$H$2025,3,FALSE),0)</f>
        <v>0</v>
      </c>
      <c r="D1137" s="3">
        <f>IFERROR(VLOOKUP($A1137,'Perfil de Riesgo '!$A$3:$H$2025,4,FALSE),0)</f>
        <v>0</v>
      </c>
      <c r="E1137" s="3">
        <f>IFERROR(VLOOKUP($A1137,'Perfil de Riesgo '!$A$3:$H$2025,5,FALSE),0)</f>
        <v>0</v>
      </c>
      <c r="F1137" s="3">
        <f>IFERROR(VLOOKUP($A1137,'Perfil de Riesgo '!$A$3:$H$2025,6,FALSE),0)</f>
        <v>0</v>
      </c>
      <c r="G1137" s="3">
        <f>IFERROR(VLOOKUP($A1137,'Perfil de Riesgo '!$A$3:$H$2025,7,FALSE),0)</f>
        <v>0</v>
      </c>
      <c r="H1137" s="3">
        <f>IFERROR(VLOOKUP($A1137,'Perfil de Riesgo '!$A$3:$H$2025,8,FALSE),0)</f>
        <v>0</v>
      </c>
    </row>
    <row r="1138" spans="1:8" hidden="1" x14ac:dyDescent="0.25">
      <c r="A1138" s="5">
        <v>410560</v>
      </c>
      <c r="B1138" s="4" t="s">
        <v>403</v>
      </c>
      <c r="C1138" s="3">
        <f>IFERROR(VLOOKUP($A1138,'Perfil de Riesgo '!$A$3:$H$2025,3,FALSE),0)</f>
        <v>0</v>
      </c>
      <c r="D1138" s="3">
        <f>IFERROR(VLOOKUP($A1138,'Perfil de Riesgo '!$A$3:$H$2025,4,FALSE),0)</f>
        <v>0</v>
      </c>
      <c r="E1138" s="3">
        <f>IFERROR(VLOOKUP($A1138,'Perfil de Riesgo '!$A$3:$H$2025,5,FALSE),0)</f>
        <v>0</v>
      </c>
      <c r="F1138" s="3">
        <f>IFERROR(VLOOKUP($A1138,'Perfil de Riesgo '!$A$3:$H$2025,6,FALSE),0)</f>
        <v>0</v>
      </c>
      <c r="G1138" s="3">
        <f>IFERROR(VLOOKUP($A1138,'Perfil de Riesgo '!$A$3:$H$2025,7,FALSE),0)</f>
        <v>0</v>
      </c>
      <c r="H1138" s="3">
        <f>IFERROR(VLOOKUP($A1138,'Perfil de Riesgo '!$A$3:$H$2025,8,FALSE),0)</f>
        <v>0</v>
      </c>
    </row>
    <row r="1139" spans="1:8" hidden="1" x14ac:dyDescent="0.25">
      <c r="A1139" s="5">
        <v>410565</v>
      </c>
      <c r="B1139" s="4" t="s">
        <v>402</v>
      </c>
      <c r="C1139" s="3">
        <f>IFERROR(VLOOKUP($A1139,'Perfil de Riesgo '!$A$3:$H$2025,3,FALSE),0)</f>
        <v>0</v>
      </c>
      <c r="D1139" s="3">
        <f>IFERROR(VLOOKUP($A1139,'Perfil de Riesgo '!$A$3:$H$2025,4,FALSE),0)</f>
        <v>0</v>
      </c>
      <c r="E1139" s="3">
        <f>IFERROR(VLOOKUP($A1139,'Perfil de Riesgo '!$A$3:$H$2025,5,FALSE),0)</f>
        <v>0</v>
      </c>
      <c r="F1139" s="3">
        <f>IFERROR(VLOOKUP($A1139,'Perfil de Riesgo '!$A$3:$H$2025,6,FALSE),0)</f>
        <v>0</v>
      </c>
      <c r="G1139" s="3">
        <f>IFERROR(VLOOKUP($A1139,'Perfil de Riesgo '!$A$3:$H$2025,7,FALSE),0)</f>
        <v>0</v>
      </c>
      <c r="H1139" s="3">
        <f>IFERROR(VLOOKUP($A1139,'Perfil de Riesgo '!$A$3:$H$2025,8,FALSE),0)</f>
        <v>0</v>
      </c>
    </row>
    <row r="1140" spans="1:8" hidden="1" x14ac:dyDescent="0.25">
      <c r="A1140" s="5">
        <v>410570</v>
      </c>
      <c r="B1140" s="4" t="s">
        <v>401</v>
      </c>
      <c r="C1140" s="3">
        <f>IFERROR(VLOOKUP($A1140,'Perfil de Riesgo '!$A$3:$H$2025,3,FALSE),0)</f>
        <v>0</v>
      </c>
      <c r="D1140" s="3">
        <f>IFERROR(VLOOKUP($A1140,'Perfil de Riesgo '!$A$3:$H$2025,4,FALSE),0)</f>
        <v>0</v>
      </c>
      <c r="E1140" s="3">
        <f>IFERROR(VLOOKUP($A1140,'Perfil de Riesgo '!$A$3:$H$2025,5,FALSE),0)</f>
        <v>0</v>
      </c>
      <c r="F1140" s="3">
        <f>IFERROR(VLOOKUP($A1140,'Perfil de Riesgo '!$A$3:$H$2025,6,FALSE),0)</f>
        <v>0</v>
      </c>
      <c r="G1140" s="3">
        <f>IFERROR(VLOOKUP($A1140,'Perfil de Riesgo '!$A$3:$H$2025,7,FALSE),0)</f>
        <v>0</v>
      </c>
      <c r="H1140" s="3">
        <f>IFERROR(VLOOKUP($A1140,'Perfil de Riesgo '!$A$3:$H$2025,8,FALSE),0)</f>
        <v>0</v>
      </c>
    </row>
    <row r="1141" spans="1:8" hidden="1" x14ac:dyDescent="0.25">
      <c r="A1141" s="5">
        <v>410575</v>
      </c>
      <c r="B1141" s="4" t="s">
        <v>400</v>
      </c>
      <c r="C1141" s="3">
        <f>IFERROR(VLOOKUP($A1141,'Perfil de Riesgo '!$A$3:$H$2025,3,FALSE),0)</f>
        <v>0</v>
      </c>
      <c r="D1141" s="3">
        <f>IFERROR(VLOOKUP($A1141,'Perfil de Riesgo '!$A$3:$H$2025,4,FALSE),0)</f>
        <v>0</v>
      </c>
      <c r="E1141" s="3">
        <f>IFERROR(VLOOKUP($A1141,'Perfil de Riesgo '!$A$3:$H$2025,5,FALSE),0)</f>
        <v>0</v>
      </c>
      <c r="F1141" s="3">
        <f>IFERROR(VLOOKUP($A1141,'Perfil de Riesgo '!$A$3:$H$2025,6,FALSE),0)</f>
        <v>0</v>
      </c>
      <c r="G1141" s="3">
        <f>IFERROR(VLOOKUP($A1141,'Perfil de Riesgo '!$A$3:$H$2025,7,FALSE),0)</f>
        <v>0</v>
      </c>
      <c r="H1141" s="3">
        <f>IFERROR(VLOOKUP($A1141,'Perfil de Riesgo '!$A$3:$H$2025,8,FALSE),0)</f>
        <v>0</v>
      </c>
    </row>
    <row r="1142" spans="1:8" hidden="1" x14ac:dyDescent="0.25">
      <c r="A1142" s="5">
        <v>410580</v>
      </c>
      <c r="B1142" s="4" t="s">
        <v>399</v>
      </c>
      <c r="C1142" s="3">
        <f>IFERROR(VLOOKUP($A1142,'Perfil de Riesgo '!$A$3:$H$2025,3,FALSE),0)</f>
        <v>0</v>
      </c>
      <c r="D1142" s="3">
        <f>IFERROR(VLOOKUP($A1142,'Perfil de Riesgo '!$A$3:$H$2025,4,FALSE),0)</f>
        <v>0</v>
      </c>
      <c r="E1142" s="3">
        <f>IFERROR(VLOOKUP($A1142,'Perfil de Riesgo '!$A$3:$H$2025,5,FALSE),0)</f>
        <v>0</v>
      </c>
      <c r="F1142" s="3">
        <f>IFERROR(VLOOKUP($A1142,'Perfil de Riesgo '!$A$3:$H$2025,6,FALSE),0)</f>
        <v>0</v>
      </c>
      <c r="G1142" s="3">
        <f>IFERROR(VLOOKUP($A1142,'Perfil de Riesgo '!$A$3:$H$2025,7,FALSE),0)</f>
        <v>0</v>
      </c>
      <c r="H1142" s="3">
        <f>IFERROR(VLOOKUP($A1142,'Perfil de Riesgo '!$A$3:$H$2025,8,FALSE),0)</f>
        <v>0</v>
      </c>
    </row>
    <row r="1143" spans="1:8" hidden="1" x14ac:dyDescent="0.25">
      <c r="A1143" s="5">
        <v>411000</v>
      </c>
      <c r="B1143" s="4" t="s">
        <v>398</v>
      </c>
      <c r="C1143" s="3">
        <f>IFERROR(VLOOKUP($A1143,'Perfil de Riesgo '!$A$3:$H$2025,3,FALSE),0)</f>
        <v>0</v>
      </c>
      <c r="D1143" s="3">
        <f>IFERROR(VLOOKUP($A1143,'Perfil de Riesgo '!$A$3:$H$2025,4,FALSE),0)</f>
        <v>0</v>
      </c>
      <c r="E1143" s="3">
        <f>IFERROR(VLOOKUP($A1143,'Perfil de Riesgo '!$A$3:$H$2025,5,FALSE),0)</f>
        <v>0</v>
      </c>
      <c r="F1143" s="3">
        <f>IFERROR(VLOOKUP($A1143,'Perfil de Riesgo '!$A$3:$H$2025,6,FALSE),0)</f>
        <v>0</v>
      </c>
      <c r="G1143" s="3">
        <f>IFERROR(VLOOKUP($A1143,'Perfil de Riesgo '!$A$3:$H$2025,7,FALSE),0)</f>
        <v>0</v>
      </c>
      <c r="H1143" s="3">
        <f>IFERROR(VLOOKUP($A1143,'Perfil de Riesgo '!$A$3:$H$2025,8,FALSE),0)</f>
        <v>0</v>
      </c>
    </row>
    <row r="1144" spans="1:8" hidden="1" x14ac:dyDescent="0.25">
      <c r="A1144" s="5">
        <v>411005</v>
      </c>
      <c r="B1144" s="4" t="s">
        <v>397</v>
      </c>
      <c r="C1144" s="3">
        <f>IFERROR(VLOOKUP($A1144,'Perfil de Riesgo '!$A$3:$H$2025,3,FALSE),0)</f>
        <v>0</v>
      </c>
      <c r="D1144" s="3">
        <f>IFERROR(VLOOKUP($A1144,'Perfil de Riesgo '!$A$3:$H$2025,4,FALSE),0)</f>
        <v>0</v>
      </c>
      <c r="E1144" s="3">
        <f>IFERROR(VLOOKUP($A1144,'Perfil de Riesgo '!$A$3:$H$2025,5,FALSE),0)</f>
        <v>0</v>
      </c>
      <c r="F1144" s="3">
        <f>IFERROR(VLOOKUP($A1144,'Perfil de Riesgo '!$A$3:$H$2025,6,FALSE),0)</f>
        <v>0</v>
      </c>
      <c r="G1144" s="3">
        <f>IFERROR(VLOOKUP($A1144,'Perfil de Riesgo '!$A$3:$H$2025,7,FALSE),0)</f>
        <v>0</v>
      </c>
      <c r="H1144" s="3">
        <f>IFERROR(VLOOKUP($A1144,'Perfil de Riesgo '!$A$3:$H$2025,8,FALSE),0)</f>
        <v>0</v>
      </c>
    </row>
    <row r="1145" spans="1:8" hidden="1" x14ac:dyDescent="0.25">
      <c r="A1145" s="5">
        <v>411010</v>
      </c>
      <c r="B1145" s="4" t="s">
        <v>396</v>
      </c>
      <c r="C1145" s="3">
        <f>IFERROR(VLOOKUP($A1145,'Perfil de Riesgo '!$A$3:$H$2025,3,FALSE),0)</f>
        <v>0</v>
      </c>
      <c r="D1145" s="3">
        <f>IFERROR(VLOOKUP($A1145,'Perfil de Riesgo '!$A$3:$H$2025,4,FALSE),0)</f>
        <v>0</v>
      </c>
      <c r="E1145" s="3">
        <f>IFERROR(VLOOKUP($A1145,'Perfil de Riesgo '!$A$3:$H$2025,5,FALSE),0)</f>
        <v>0</v>
      </c>
      <c r="F1145" s="3">
        <f>IFERROR(VLOOKUP($A1145,'Perfil de Riesgo '!$A$3:$H$2025,6,FALSE),0)</f>
        <v>0</v>
      </c>
      <c r="G1145" s="3">
        <f>IFERROR(VLOOKUP($A1145,'Perfil de Riesgo '!$A$3:$H$2025,7,FALSE),0)</f>
        <v>0</v>
      </c>
      <c r="H1145" s="3">
        <f>IFERROR(VLOOKUP($A1145,'Perfil de Riesgo '!$A$3:$H$2025,8,FALSE),0)</f>
        <v>0</v>
      </c>
    </row>
    <row r="1146" spans="1:8" hidden="1" x14ac:dyDescent="0.25">
      <c r="A1146" s="5">
        <v>411095</v>
      </c>
      <c r="B1146" s="4" t="s">
        <v>221</v>
      </c>
      <c r="C1146" s="3">
        <f>IFERROR(VLOOKUP($A1146,'Perfil de Riesgo '!$A$3:$H$2025,3,FALSE),0)</f>
        <v>0</v>
      </c>
      <c r="D1146" s="3">
        <f>IFERROR(VLOOKUP($A1146,'Perfil de Riesgo '!$A$3:$H$2025,4,FALSE),0)</f>
        <v>0</v>
      </c>
      <c r="E1146" s="3">
        <f>IFERROR(VLOOKUP($A1146,'Perfil de Riesgo '!$A$3:$H$2025,5,FALSE),0)</f>
        <v>0</v>
      </c>
      <c r="F1146" s="3">
        <f>IFERROR(VLOOKUP($A1146,'Perfil de Riesgo '!$A$3:$H$2025,6,FALSE),0)</f>
        <v>0</v>
      </c>
      <c r="G1146" s="3">
        <f>IFERROR(VLOOKUP($A1146,'Perfil de Riesgo '!$A$3:$H$2025,7,FALSE),0)</f>
        <v>0</v>
      </c>
      <c r="H1146" s="3">
        <f>IFERROR(VLOOKUP($A1146,'Perfil de Riesgo '!$A$3:$H$2025,8,FALSE),0)</f>
        <v>0</v>
      </c>
    </row>
    <row r="1147" spans="1:8" hidden="1" x14ac:dyDescent="0.25">
      <c r="A1147" s="5">
        <v>411500</v>
      </c>
      <c r="B1147" s="4" t="s">
        <v>395</v>
      </c>
      <c r="C1147" s="3">
        <f>IFERROR(VLOOKUP($A1147,'Perfil de Riesgo '!$A$3:$H$2025,3,FALSE),0)</f>
        <v>0</v>
      </c>
      <c r="D1147" s="3">
        <f>IFERROR(VLOOKUP($A1147,'Perfil de Riesgo '!$A$3:$H$2025,4,FALSE),0)</f>
        <v>0</v>
      </c>
      <c r="E1147" s="3">
        <f>IFERROR(VLOOKUP($A1147,'Perfil de Riesgo '!$A$3:$H$2025,5,FALSE),0)</f>
        <v>0</v>
      </c>
      <c r="F1147" s="3">
        <f>IFERROR(VLOOKUP($A1147,'Perfil de Riesgo '!$A$3:$H$2025,6,FALSE),0)</f>
        <v>0</v>
      </c>
      <c r="G1147" s="3">
        <f>IFERROR(VLOOKUP($A1147,'Perfil de Riesgo '!$A$3:$H$2025,7,FALSE),0)</f>
        <v>0</v>
      </c>
      <c r="H1147" s="3">
        <f>IFERROR(VLOOKUP($A1147,'Perfil de Riesgo '!$A$3:$H$2025,8,FALSE),0)</f>
        <v>0</v>
      </c>
    </row>
    <row r="1148" spans="1:8" hidden="1" x14ac:dyDescent="0.25">
      <c r="A1148" s="5">
        <v>411505</v>
      </c>
      <c r="B1148" s="4" t="s">
        <v>394</v>
      </c>
      <c r="C1148" s="3">
        <f>IFERROR(VLOOKUP($A1148,'Perfil de Riesgo '!$A$3:$H$2025,3,FALSE),0)</f>
        <v>0</v>
      </c>
      <c r="D1148" s="3">
        <f>IFERROR(VLOOKUP($A1148,'Perfil de Riesgo '!$A$3:$H$2025,4,FALSE),0)</f>
        <v>0</v>
      </c>
      <c r="E1148" s="3">
        <f>IFERROR(VLOOKUP($A1148,'Perfil de Riesgo '!$A$3:$H$2025,5,FALSE),0)</f>
        <v>0</v>
      </c>
      <c r="F1148" s="3">
        <f>IFERROR(VLOOKUP($A1148,'Perfil de Riesgo '!$A$3:$H$2025,6,FALSE),0)</f>
        <v>0</v>
      </c>
      <c r="G1148" s="3">
        <f>IFERROR(VLOOKUP($A1148,'Perfil de Riesgo '!$A$3:$H$2025,7,FALSE),0)</f>
        <v>0</v>
      </c>
      <c r="H1148" s="3">
        <f>IFERROR(VLOOKUP($A1148,'Perfil de Riesgo '!$A$3:$H$2025,8,FALSE),0)</f>
        <v>0</v>
      </c>
    </row>
    <row r="1149" spans="1:8" hidden="1" x14ac:dyDescent="0.25">
      <c r="A1149" s="5">
        <v>411510</v>
      </c>
      <c r="B1149" s="4" t="s">
        <v>393</v>
      </c>
      <c r="C1149" s="3">
        <f>IFERROR(VLOOKUP($A1149,'Perfil de Riesgo '!$A$3:$H$2025,3,FALSE),0)</f>
        <v>0</v>
      </c>
      <c r="D1149" s="3">
        <f>IFERROR(VLOOKUP($A1149,'Perfil de Riesgo '!$A$3:$H$2025,4,FALSE),0)</f>
        <v>0</v>
      </c>
      <c r="E1149" s="3">
        <f>IFERROR(VLOOKUP($A1149,'Perfil de Riesgo '!$A$3:$H$2025,5,FALSE),0)</f>
        <v>0</v>
      </c>
      <c r="F1149" s="3">
        <f>IFERROR(VLOOKUP($A1149,'Perfil de Riesgo '!$A$3:$H$2025,6,FALSE),0)</f>
        <v>0</v>
      </c>
      <c r="G1149" s="3">
        <f>IFERROR(VLOOKUP($A1149,'Perfil de Riesgo '!$A$3:$H$2025,7,FALSE),0)</f>
        <v>0</v>
      </c>
      <c r="H1149" s="3">
        <f>IFERROR(VLOOKUP($A1149,'Perfil de Riesgo '!$A$3:$H$2025,8,FALSE),0)</f>
        <v>0</v>
      </c>
    </row>
    <row r="1150" spans="1:8" hidden="1" x14ac:dyDescent="0.25">
      <c r="A1150" s="5">
        <v>411512</v>
      </c>
      <c r="B1150" s="4" t="s">
        <v>392</v>
      </c>
      <c r="C1150" s="3">
        <f>IFERROR(VLOOKUP($A1150,'Perfil de Riesgo '!$A$3:$H$2025,3,FALSE),0)</f>
        <v>0</v>
      </c>
      <c r="D1150" s="3">
        <f>IFERROR(VLOOKUP($A1150,'Perfil de Riesgo '!$A$3:$H$2025,4,FALSE),0)</f>
        <v>0</v>
      </c>
      <c r="E1150" s="3">
        <f>IFERROR(VLOOKUP($A1150,'Perfil de Riesgo '!$A$3:$H$2025,5,FALSE),0)</f>
        <v>0</v>
      </c>
      <c r="F1150" s="3">
        <f>IFERROR(VLOOKUP($A1150,'Perfil de Riesgo '!$A$3:$H$2025,6,FALSE),0)</f>
        <v>0</v>
      </c>
      <c r="G1150" s="3">
        <f>IFERROR(VLOOKUP($A1150,'Perfil de Riesgo '!$A$3:$H$2025,7,FALSE),0)</f>
        <v>0</v>
      </c>
      <c r="H1150" s="3">
        <f>IFERROR(VLOOKUP($A1150,'Perfil de Riesgo '!$A$3:$H$2025,8,FALSE),0)</f>
        <v>0</v>
      </c>
    </row>
    <row r="1151" spans="1:8" hidden="1" x14ac:dyDescent="0.25">
      <c r="A1151" s="5">
        <v>411514</v>
      </c>
      <c r="B1151" s="4" t="s">
        <v>391</v>
      </c>
      <c r="C1151" s="3">
        <f>IFERROR(VLOOKUP($A1151,'Perfil de Riesgo '!$A$3:$H$2025,3,FALSE),0)</f>
        <v>0</v>
      </c>
      <c r="D1151" s="3">
        <f>IFERROR(VLOOKUP($A1151,'Perfil de Riesgo '!$A$3:$H$2025,4,FALSE),0)</f>
        <v>0</v>
      </c>
      <c r="E1151" s="3">
        <f>IFERROR(VLOOKUP($A1151,'Perfil de Riesgo '!$A$3:$H$2025,5,FALSE),0)</f>
        <v>0</v>
      </c>
      <c r="F1151" s="3">
        <f>IFERROR(VLOOKUP($A1151,'Perfil de Riesgo '!$A$3:$H$2025,6,FALSE),0)</f>
        <v>0</v>
      </c>
      <c r="G1151" s="3">
        <f>IFERROR(VLOOKUP($A1151,'Perfil de Riesgo '!$A$3:$H$2025,7,FALSE),0)</f>
        <v>0</v>
      </c>
      <c r="H1151" s="3">
        <f>IFERROR(VLOOKUP($A1151,'Perfil de Riesgo '!$A$3:$H$2025,8,FALSE),0)</f>
        <v>0</v>
      </c>
    </row>
    <row r="1152" spans="1:8" hidden="1" x14ac:dyDescent="0.25">
      <c r="A1152" s="5">
        <v>411515</v>
      </c>
      <c r="B1152" s="4" t="s">
        <v>390</v>
      </c>
      <c r="C1152" s="3">
        <f>IFERROR(VLOOKUP($A1152,'Perfil de Riesgo '!$A$3:$H$2025,3,FALSE),0)</f>
        <v>0</v>
      </c>
      <c r="D1152" s="3">
        <f>IFERROR(VLOOKUP($A1152,'Perfil de Riesgo '!$A$3:$H$2025,4,FALSE),0)</f>
        <v>0</v>
      </c>
      <c r="E1152" s="3">
        <f>IFERROR(VLOOKUP($A1152,'Perfil de Riesgo '!$A$3:$H$2025,5,FALSE),0)</f>
        <v>0</v>
      </c>
      <c r="F1152" s="3">
        <f>IFERROR(VLOOKUP($A1152,'Perfil de Riesgo '!$A$3:$H$2025,6,FALSE),0)</f>
        <v>0</v>
      </c>
      <c r="G1152" s="3">
        <f>IFERROR(VLOOKUP($A1152,'Perfil de Riesgo '!$A$3:$H$2025,7,FALSE),0)</f>
        <v>0</v>
      </c>
      <c r="H1152" s="3">
        <f>IFERROR(VLOOKUP($A1152,'Perfil de Riesgo '!$A$3:$H$2025,8,FALSE),0)</f>
        <v>0</v>
      </c>
    </row>
    <row r="1153" spans="1:8" hidden="1" x14ac:dyDescent="0.25">
      <c r="A1153" s="5">
        <v>411520</v>
      </c>
      <c r="B1153" s="4" t="s">
        <v>389</v>
      </c>
      <c r="C1153" s="3">
        <f>IFERROR(VLOOKUP($A1153,'Perfil de Riesgo '!$A$3:$H$2025,3,FALSE),0)</f>
        <v>0</v>
      </c>
      <c r="D1153" s="3">
        <f>IFERROR(VLOOKUP($A1153,'Perfil de Riesgo '!$A$3:$H$2025,4,FALSE),0)</f>
        <v>0</v>
      </c>
      <c r="E1153" s="3">
        <f>IFERROR(VLOOKUP($A1153,'Perfil de Riesgo '!$A$3:$H$2025,5,FALSE),0)</f>
        <v>0</v>
      </c>
      <c r="F1153" s="3">
        <f>IFERROR(VLOOKUP($A1153,'Perfil de Riesgo '!$A$3:$H$2025,6,FALSE),0)</f>
        <v>0</v>
      </c>
      <c r="G1153" s="3">
        <f>IFERROR(VLOOKUP($A1153,'Perfil de Riesgo '!$A$3:$H$2025,7,FALSE),0)</f>
        <v>0</v>
      </c>
      <c r="H1153" s="3">
        <f>IFERROR(VLOOKUP($A1153,'Perfil de Riesgo '!$A$3:$H$2025,8,FALSE),0)</f>
        <v>0</v>
      </c>
    </row>
    <row r="1154" spans="1:8" hidden="1" x14ac:dyDescent="0.25">
      <c r="A1154" s="5">
        <v>411525</v>
      </c>
      <c r="B1154" s="4" t="s">
        <v>388</v>
      </c>
      <c r="C1154" s="3">
        <f>IFERROR(VLOOKUP($A1154,'Perfil de Riesgo '!$A$3:$H$2025,3,FALSE),0)</f>
        <v>0</v>
      </c>
      <c r="D1154" s="3">
        <f>IFERROR(VLOOKUP($A1154,'Perfil de Riesgo '!$A$3:$H$2025,4,FALSE),0)</f>
        <v>0</v>
      </c>
      <c r="E1154" s="3">
        <f>IFERROR(VLOOKUP($A1154,'Perfil de Riesgo '!$A$3:$H$2025,5,FALSE),0)</f>
        <v>0</v>
      </c>
      <c r="F1154" s="3">
        <f>IFERROR(VLOOKUP($A1154,'Perfil de Riesgo '!$A$3:$H$2025,6,FALSE),0)</f>
        <v>0</v>
      </c>
      <c r="G1154" s="3">
        <f>IFERROR(VLOOKUP($A1154,'Perfil de Riesgo '!$A$3:$H$2025,7,FALSE),0)</f>
        <v>0</v>
      </c>
      <c r="H1154" s="3">
        <f>IFERROR(VLOOKUP($A1154,'Perfil de Riesgo '!$A$3:$H$2025,8,FALSE),0)</f>
        <v>0</v>
      </c>
    </row>
    <row r="1155" spans="1:8" hidden="1" x14ac:dyDescent="0.25">
      <c r="A1155" s="5">
        <v>411527</v>
      </c>
      <c r="B1155" s="4" t="s">
        <v>387</v>
      </c>
      <c r="C1155" s="3">
        <f>IFERROR(VLOOKUP($A1155,'Perfil de Riesgo '!$A$3:$H$2025,3,FALSE),0)</f>
        <v>0</v>
      </c>
      <c r="D1155" s="3">
        <f>IFERROR(VLOOKUP($A1155,'Perfil de Riesgo '!$A$3:$H$2025,4,FALSE),0)</f>
        <v>0</v>
      </c>
      <c r="E1155" s="3">
        <f>IFERROR(VLOOKUP($A1155,'Perfil de Riesgo '!$A$3:$H$2025,5,FALSE),0)</f>
        <v>0</v>
      </c>
      <c r="F1155" s="3">
        <f>IFERROR(VLOOKUP($A1155,'Perfil de Riesgo '!$A$3:$H$2025,6,FALSE),0)</f>
        <v>0</v>
      </c>
      <c r="G1155" s="3">
        <f>IFERROR(VLOOKUP($A1155,'Perfil de Riesgo '!$A$3:$H$2025,7,FALSE),0)</f>
        <v>0</v>
      </c>
      <c r="H1155" s="3">
        <f>IFERROR(VLOOKUP($A1155,'Perfil de Riesgo '!$A$3:$H$2025,8,FALSE),0)</f>
        <v>0</v>
      </c>
    </row>
    <row r="1156" spans="1:8" hidden="1" x14ac:dyDescent="0.25">
      <c r="A1156" s="5">
        <v>411528</v>
      </c>
      <c r="B1156" s="4" t="s">
        <v>386</v>
      </c>
      <c r="C1156" s="3">
        <f>IFERROR(VLOOKUP($A1156,'Perfil de Riesgo '!$A$3:$H$2025,3,FALSE),0)</f>
        <v>0</v>
      </c>
      <c r="D1156" s="3">
        <f>IFERROR(VLOOKUP($A1156,'Perfil de Riesgo '!$A$3:$H$2025,4,FALSE),0)</f>
        <v>0</v>
      </c>
      <c r="E1156" s="3">
        <f>IFERROR(VLOOKUP($A1156,'Perfil de Riesgo '!$A$3:$H$2025,5,FALSE),0)</f>
        <v>0</v>
      </c>
      <c r="F1156" s="3">
        <f>IFERROR(VLOOKUP($A1156,'Perfil de Riesgo '!$A$3:$H$2025,6,FALSE),0)</f>
        <v>0</v>
      </c>
      <c r="G1156" s="3">
        <f>IFERROR(VLOOKUP($A1156,'Perfil de Riesgo '!$A$3:$H$2025,7,FALSE),0)</f>
        <v>0</v>
      </c>
      <c r="H1156" s="3">
        <f>IFERROR(VLOOKUP($A1156,'Perfil de Riesgo '!$A$3:$H$2025,8,FALSE),0)</f>
        <v>0</v>
      </c>
    </row>
    <row r="1157" spans="1:8" hidden="1" x14ac:dyDescent="0.25">
      <c r="A1157" s="5">
        <v>411530</v>
      </c>
      <c r="B1157" s="4" t="s">
        <v>385</v>
      </c>
      <c r="C1157" s="3">
        <f>IFERROR(VLOOKUP($A1157,'Perfil de Riesgo '!$A$3:$H$2025,3,FALSE),0)</f>
        <v>0</v>
      </c>
      <c r="D1157" s="3">
        <f>IFERROR(VLOOKUP($A1157,'Perfil de Riesgo '!$A$3:$H$2025,4,FALSE),0)</f>
        <v>0</v>
      </c>
      <c r="E1157" s="3">
        <f>IFERROR(VLOOKUP($A1157,'Perfil de Riesgo '!$A$3:$H$2025,5,FALSE),0)</f>
        <v>0</v>
      </c>
      <c r="F1157" s="3">
        <f>IFERROR(VLOOKUP($A1157,'Perfil de Riesgo '!$A$3:$H$2025,6,FALSE),0)</f>
        <v>0</v>
      </c>
      <c r="G1157" s="3">
        <f>IFERROR(VLOOKUP($A1157,'Perfil de Riesgo '!$A$3:$H$2025,7,FALSE),0)</f>
        <v>0</v>
      </c>
      <c r="H1157" s="3">
        <f>IFERROR(VLOOKUP($A1157,'Perfil de Riesgo '!$A$3:$H$2025,8,FALSE),0)</f>
        <v>0</v>
      </c>
    </row>
    <row r="1158" spans="1:8" hidden="1" x14ac:dyDescent="0.25">
      <c r="A1158" s="5">
        <v>411532</v>
      </c>
      <c r="B1158" s="4" t="s">
        <v>384</v>
      </c>
      <c r="C1158" s="3">
        <f>IFERROR(VLOOKUP($A1158,'Perfil de Riesgo '!$A$3:$H$2025,3,FALSE),0)</f>
        <v>0</v>
      </c>
      <c r="D1158" s="3">
        <f>IFERROR(VLOOKUP($A1158,'Perfil de Riesgo '!$A$3:$H$2025,4,FALSE),0)</f>
        <v>0</v>
      </c>
      <c r="E1158" s="3">
        <f>IFERROR(VLOOKUP($A1158,'Perfil de Riesgo '!$A$3:$H$2025,5,FALSE),0)</f>
        <v>0</v>
      </c>
      <c r="F1158" s="3">
        <f>IFERROR(VLOOKUP($A1158,'Perfil de Riesgo '!$A$3:$H$2025,6,FALSE),0)</f>
        <v>0</v>
      </c>
      <c r="G1158" s="3">
        <f>IFERROR(VLOOKUP($A1158,'Perfil de Riesgo '!$A$3:$H$2025,7,FALSE),0)</f>
        <v>0</v>
      </c>
      <c r="H1158" s="3">
        <f>IFERROR(VLOOKUP($A1158,'Perfil de Riesgo '!$A$3:$H$2025,8,FALSE),0)</f>
        <v>0</v>
      </c>
    </row>
    <row r="1159" spans="1:8" hidden="1" x14ac:dyDescent="0.25">
      <c r="A1159" s="5">
        <v>411595</v>
      </c>
      <c r="B1159" s="4" t="s">
        <v>221</v>
      </c>
      <c r="C1159" s="3">
        <f>IFERROR(VLOOKUP($A1159,'Perfil de Riesgo '!$A$3:$H$2025,3,FALSE),0)</f>
        <v>0</v>
      </c>
      <c r="D1159" s="3">
        <f>IFERROR(VLOOKUP($A1159,'Perfil de Riesgo '!$A$3:$H$2025,4,FALSE),0)</f>
        <v>0</v>
      </c>
      <c r="E1159" s="3">
        <f>IFERROR(VLOOKUP($A1159,'Perfil de Riesgo '!$A$3:$H$2025,5,FALSE),0)</f>
        <v>0</v>
      </c>
      <c r="F1159" s="3">
        <f>IFERROR(VLOOKUP($A1159,'Perfil de Riesgo '!$A$3:$H$2025,6,FALSE),0)</f>
        <v>0</v>
      </c>
      <c r="G1159" s="3">
        <f>IFERROR(VLOOKUP($A1159,'Perfil de Riesgo '!$A$3:$H$2025,7,FALSE),0)</f>
        <v>0</v>
      </c>
      <c r="H1159" s="3">
        <f>IFERROR(VLOOKUP($A1159,'Perfil de Riesgo '!$A$3:$H$2025,8,FALSE),0)</f>
        <v>0</v>
      </c>
    </row>
    <row r="1160" spans="1:8" hidden="1" x14ac:dyDescent="0.25">
      <c r="A1160" s="5">
        <v>412000</v>
      </c>
      <c r="B1160" s="4" t="s">
        <v>383</v>
      </c>
      <c r="C1160" s="3">
        <f>IFERROR(VLOOKUP($A1160,'Perfil de Riesgo '!$A$3:$H$2025,3,FALSE),0)</f>
        <v>0</v>
      </c>
      <c r="D1160" s="3">
        <f>IFERROR(VLOOKUP($A1160,'Perfil de Riesgo '!$A$3:$H$2025,4,FALSE),0)</f>
        <v>0</v>
      </c>
      <c r="E1160" s="3">
        <f>IFERROR(VLOOKUP($A1160,'Perfil de Riesgo '!$A$3:$H$2025,5,FALSE),0)</f>
        <v>0</v>
      </c>
      <c r="F1160" s="3">
        <f>IFERROR(VLOOKUP($A1160,'Perfil de Riesgo '!$A$3:$H$2025,6,FALSE),0)</f>
        <v>0</v>
      </c>
      <c r="G1160" s="3">
        <f>IFERROR(VLOOKUP($A1160,'Perfil de Riesgo '!$A$3:$H$2025,7,FALSE),0)</f>
        <v>0</v>
      </c>
      <c r="H1160" s="3">
        <f>IFERROR(VLOOKUP($A1160,'Perfil de Riesgo '!$A$3:$H$2025,8,FALSE),0)</f>
        <v>0</v>
      </c>
    </row>
    <row r="1161" spans="1:8" hidden="1" x14ac:dyDescent="0.25">
      <c r="A1161" s="5">
        <v>412001</v>
      </c>
      <c r="B1161" s="4" t="s">
        <v>382</v>
      </c>
      <c r="C1161" s="3">
        <f>IFERROR(VLOOKUP($A1161,'Perfil de Riesgo '!$A$3:$H$2025,3,FALSE),0)</f>
        <v>0</v>
      </c>
      <c r="D1161" s="3">
        <f>IFERROR(VLOOKUP($A1161,'Perfil de Riesgo '!$A$3:$H$2025,4,FALSE),0)</f>
        <v>0</v>
      </c>
      <c r="E1161" s="3">
        <f>IFERROR(VLOOKUP($A1161,'Perfil de Riesgo '!$A$3:$H$2025,5,FALSE),0)</f>
        <v>0</v>
      </c>
      <c r="F1161" s="3">
        <f>IFERROR(VLOOKUP($A1161,'Perfil de Riesgo '!$A$3:$H$2025,6,FALSE),0)</f>
        <v>0</v>
      </c>
      <c r="G1161" s="3">
        <f>IFERROR(VLOOKUP($A1161,'Perfil de Riesgo '!$A$3:$H$2025,7,FALSE),0)</f>
        <v>0</v>
      </c>
      <c r="H1161" s="3">
        <f>IFERROR(VLOOKUP($A1161,'Perfil de Riesgo '!$A$3:$H$2025,8,FALSE),0)</f>
        <v>0</v>
      </c>
    </row>
    <row r="1162" spans="1:8" hidden="1" x14ac:dyDescent="0.25">
      <c r="A1162" s="5">
        <v>412002</v>
      </c>
      <c r="B1162" s="4" t="s">
        <v>381</v>
      </c>
      <c r="C1162" s="3">
        <f>IFERROR(VLOOKUP($A1162,'Perfil de Riesgo '!$A$3:$H$2025,3,FALSE),0)</f>
        <v>0</v>
      </c>
      <c r="D1162" s="3">
        <f>IFERROR(VLOOKUP($A1162,'Perfil de Riesgo '!$A$3:$H$2025,4,FALSE),0)</f>
        <v>0</v>
      </c>
      <c r="E1162" s="3">
        <f>IFERROR(VLOOKUP($A1162,'Perfil de Riesgo '!$A$3:$H$2025,5,FALSE),0)</f>
        <v>0</v>
      </c>
      <c r="F1162" s="3">
        <f>IFERROR(VLOOKUP($A1162,'Perfil de Riesgo '!$A$3:$H$2025,6,FALSE),0)</f>
        <v>0</v>
      </c>
      <c r="G1162" s="3">
        <f>IFERROR(VLOOKUP($A1162,'Perfil de Riesgo '!$A$3:$H$2025,7,FALSE),0)</f>
        <v>0</v>
      </c>
      <c r="H1162" s="3">
        <f>IFERROR(VLOOKUP($A1162,'Perfil de Riesgo '!$A$3:$H$2025,8,FALSE),0)</f>
        <v>0</v>
      </c>
    </row>
    <row r="1163" spans="1:8" hidden="1" x14ac:dyDescent="0.25">
      <c r="A1163" s="5">
        <v>412003</v>
      </c>
      <c r="B1163" s="4" t="s">
        <v>380</v>
      </c>
      <c r="C1163" s="3">
        <f>IFERROR(VLOOKUP($A1163,'Perfil de Riesgo '!$A$3:$H$2025,3,FALSE),0)</f>
        <v>0</v>
      </c>
      <c r="D1163" s="3">
        <f>IFERROR(VLOOKUP($A1163,'Perfil de Riesgo '!$A$3:$H$2025,4,FALSE),0)</f>
        <v>0</v>
      </c>
      <c r="E1163" s="3">
        <f>IFERROR(VLOOKUP($A1163,'Perfil de Riesgo '!$A$3:$H$2025,5,FALSE),0)</f>
        <v>0</v>
      </c>
      <c r="F1163" s="3">
        <f>IFERROR(VLOOKUP($A1163,'Perfil de Riesgo '!$A$3:$H$2025,6,FALSE),0)</f>
        <v>0</v>
      </c>
      <c r="G1163" s="3">
        <f>IFERROR(VLOOKUP($A1163,'Perfil de Riesgo '!$A$3:$H$2025,7,FALSE),0)</f>
        <v>0</v>
      </c>
      <c r="H1163" s="3">
        <f>IFERROR(VLOOKUP($A1163,'Perfil de Riesgo '!$A$3:$H$2025,8,FALSE),0)</f>
        <v>0</v>
      </c>
    </row>
    <row r="1164" spans="1:8" hidden="1" x14ac:dyDescent="0.25">
      <c r="A1164" s="5">
        <v>412004</v>
      </c>
      <c r="B1164" s="4" t="s">
        <v>379</v>
      </c>
      <c r="C1164" s="3">
        <f>IFERROR(VLOOKUP($A1164,'Perfil de Riesgo '!$A$3:$H$2025,3,FALSE),0)</f>
        <v>0</v>
      </c>
      <c r="D1164" s="3">
        <f>IFERROR(VLOOKUP($A1164,'Perfil de Riesgo '!$A$3:$H$2025,4,FALSE),0)</f>
        <v>0</v>
      </c>
      <c r="E1164" s="3">
        <f>IFERROR(VLOOKUP($A1164,'Perfil de Riesgo '!$A$3:$H$2025,5,FALSE),0)</f>
        <v>0</v>
      </c>
      <c r="F1164" s="3">
        <f>IFERROR(VLOOKUP($A1164,'Perfil de Riesgo '!$A$3:$H$2025,6,FALSE),0)</f>
        <v>0</v>
      </c>
      <c r="G1164" s="3">
        <f>IFERROR(VLOOKUP($A1164,'Perfil de Riesgo '!$A$3:$H$2025,7,FALSE),0)</f>
        <v>0</v>
      </c>
      <c r="H1164" s="3">
        <f>IFERROR(VLOOKUP($A1164,'Perfil de Riesgo '!$A$3:$H$2025,8,FALSE),0)</f>
        <v>0</v>
      </c>
    </row>
    <row r="1165" spans="1:8" hidden="1" x14ac:dyDescent="0.25">
      <c r="A1165" s="5">
        <v>412005</v>
      </c>
      <c r="B1165" s="4" t="s">
        <v>378</v>
      </c>
      <c r="C1165" s="3">
        <f>IFERROR(VLOOKUP($A1165,'Perfil de Riesgo '!$A$3:$H$2025,3,FALSE),0)</f>
        <v>0</v>
      </c>
      <c r="D1165" s="3">
        <f>IFERROR(VLOOKUP($A1165,'Perfil de Riesgo '!$A$3:$H$2025,4,FALSE),0)</f>
        <v>0</v>
      </c>
      <c r="E1165" s="3">
        <f>IFERROR(VLOOKUP($A1165,'Perfil de Riesgo '!$A$3:$H$2025,5,FALSE),0)</f>
        <v>0</v>
      </c>
      <c r="F1165" s="3">
        <f>IFERROR(VLOOKUP($A1165,'Perfil de Riesgo '!$A$3:$H$2025,6,FALSE),0)</f>
        <v>0</v>
      </c>
      <c r="G1165" s="3">
        <f>IFERROR(VLOOKUP($A1165,'Perfil de Riesgo '!$A$3:$H$2025,7,FALSE),0)</f>
        <v>0</v>
      </c>
      <c r="H1165" s="3">
        <f>IFERROR(VLOOKUP($A1165,'Perfil de Riesgo '!$A$3:$H$2025,8,FALSE),0)</f>
        <v>0</v>
      </c>
    </row>
    <row r="1166" spans="1:8" hidden="1" x14ac:dyDescent="0.25">
      <c r="A1166" s="5">
        <v>412006</v>
      </c>
      <c r="B1166" s="4" t="s">
        <v>377</v>
      </c>
      <c r="C1166" s="3">
        <f>IFERROR(VLOOKUP($A1166,'Perfil de Riesgo '!$A$3:$H$2025,3,FALSE),0)</f>
        <v>0</v>
      </c>
      <c r="D1166" s="3">
        <f>IFERROR(VLOOKUP($A1166,'Perfil de Riesgo '!$A$3:$H$2025,4,FALSE),0)</f>
        <v>0</v>
      </c>
      <c r="E1166" s="3">
        <f>IFERROR(VLOOKUP($A1166,'Perfil de Riesgo '!$A$3:$H$2025,5,FALSE),0)</f>
        <v>0</v>
      </c>
      <c r="F1166" s="3">
        <f>IFERROR(VLOOKUP($A1166,'Perfil de Riesgo '!$A$3:$H$2025,6,FALSE),0)</f>
        <v>0</v>
      </c>
      <c r="G1166" s="3">
        <f>IFERROR(VLOOKUP($A1166,'Perfil de Riesgo '!$A$3:$H$2025,7,FALSE),0)</f>
        <v>0</v>
      </c>
      <c r="H1166" s="3">
        <f>IFERROR(VLOOKUP($A1166,'Perfil de Riesgo '!$A$3:$H$2025,8,FALSE),0)</f>
        <v>0</v>
      </c>
    </row>
    <row r="1167" spans="1:8" hidden="1" x14ac:dyDescent="0.25">
      <c r="A1167" s="5">
        <v>412007</v>
      </c>
      <c r="B1167" s="4" t="s">
        <v>376</v>
      </c>
      <c r="C1167" s="3">
        <f>IFERROR(VLOOKUP($A1167,'Perfil de Riesgo '!$A$3:$H$2025,3,FALSE),0)</f>
        <v>0</v>
      </c>
      <c r="D1167" s="3">
        <f>IFERROR(VLOOKUP($A1167,'Perfil de Riesgo '!$A$3:$H$2025,4,FALSE),0)</f>
        <v>0</v>
      </c>
      <c r="E1167" s="3">
        <f>IFERROR(VLOOKUP($A1167,'Perfil de Riesgo '!$A$3:$H$2025,5,FALSE),0)</f>
        <v>0</v>
      </c>
      <c r="F1167" s="3">
        <f>IFERROR(VLOOKUP($A1167,'Perfil de Riesgo '!$A$3:$H$2025,6,FALSE),0)</f>
        <v>0</v>
      </c>
      <c r="G1167" s="3">
        <f>IFERROR(VLOOKUP($A1167,'Perfil de Riesgo '!$A$3:$H$2025,7,FALSE),0)</f>
        <v>0</v>
      </c>
      <c r="H1167" s="3">
        <f>IFERROR(VLOOKUP($A1167,'Perfil de Riesgo '!$A$3:$H$2025,8,FALSE),0)</f>
        <v>0</v>
      </c>
    </row>
    <row r="1168" spans="1:8" hidden="1" x14ac:dyDescent="0.25">
      <c r="A1168" s="5">
        <v>412008</v>
      </c>
      <c r="B1168" s="4" t="s">
        <v>375</v>
      </c>
      <c r="C1168" s="3">
        <f>IFERROR(VLOOKUP($A1168,'Perfil de Riesgo '!$A$3:$H$2025,3,FALSE),0)</f>
        <v>0</v>
      </c>
      <c r="D1168" s="3">
        <f>IFERROR(VLOOKUP($A1168,'Perfil de Riesgo '!$A$3:$H$2025,4,FALSE),0)</f>
        <v>0</v>
      </c>
      <c r="E1168" s="3">
        <f>IFERROR(VLOOKUP($A1168,'Perfil de Riesgo '!$A$3:$H$2025,5,FALSE),0)</f>
        <v>0</v>
      </c>
      <c r="F1168" s="3">
        <f>IFERROR(VLOOKUP($A1168,'Perfil de Riesgo '!$A$3:$H$2025,6,FALSE),0)</f>
        <v>0</v>
      </c>
      <c r="G1168" s="3">
        <f>IFERROR(VLOOKUP($A1168,'Perfil de Riesgo '!$A$3:$H$2025,7,FALSE),0)</f>
        <v>0</v>
      </c>
      <c r="H1168" s="3">
        <f>IFERROR(VLOOKUP($A1168,'Perfil de Riesgo '!$A$3:$H$2025,8,FALSE),0)</f>
        <v>0</v>
      </c>
    </row>
    <row r="1169" spans="1:8" hidden="1" x14ac:dyDescent="0.25">
      <c r="A1169" s="5">
        <v>412009</v>
      </c>
      <c r="B1169" s="4" t="s">
        <v>374</v>
      </c>
      <c r="C1169" s="3">
        <f>IFERROR(VLOOKUP($A1169,'Perfil de Riesgo '!$A$3:$H$2025,3,FALSE),0)</f>
        <v>0</v>
      </c>
      <c r="D1169" s="3">
        <f>IFERROR(VLOOKUP($A1169,'Perfil de Riesgo '!$A$3:$H$2025,4,FALSE),0)</f>
        <v>0</v>
      </c>
      <c r="E1169" s="3">
        <f>IFERROR(VLOOKUP($A1169,'Perfil de Riesgo '!$A$3:$H$2025,5,FALSE),0)</f>
        <v>0</v>
      </c>
      <c r="F1169" s="3">
        <f>IFERROR(VLOOKUP($A1169,'Perfil de Riesgo '!$A$3:$H$2025,6,FALSE),0)</f>
        <v>0</v>
      </c>
      <c r="G1169" s="3">
        <f>IFERROR(VLOOKUP($A1169,'Perfil de Riesgo '!$A$3:$H$2025,7,FALSE),0)</f>
        <v>0</v>
      </c>
      <c r="H1169" s="3">
        <f>IFERROR(VLOOKUP($A1169,'Perfil de Riesgo '!$A$3:$H$2025,8,FALSE),0)</f>
        <v>0</v>
      </c>
    </row>
    <row r="1170" spans="1:8" hidden="1" x14ac:dyDescent="0.25">
      <c r="A1170" s="5">
        <v>412010</v>
      </c>
      <c r="B1170" s="4" t="s">
        <v>373</v>
      </c>
      <c r="C1170" s="3">
        <f>IFERROR(VLOOKUP($A1170,'Perfil de Riesgo '!$A$3:$H$2025,3,FALSE),0)</f>
        <v>0</v>
      </c>
      <c r="D1170" s="3">
        <f>IFERROR(VLOOKUP($A1170,'Perfil de Riesgo '!$A$3:$H$2025,4,FALSE),0)</f>
        <v>0</v>
      </c>
      <c r="E1170" s="3">
        <f>IFERROR(VLOOKUP($A1170,'Perfil de Riesgo '!$A$3:$H$2025,5,FALSE),0)</f>
        <v>0</v>
      </c>
      <c r="F1170" s="3">
        <f>IFERROR(VLOOKUP($A1170,'Perfil de Riesgo '!$A$3:$H$2025,6,FALSE),0)</f>
        <v>0</v>
      </c>
      <c r="G1170" s="3">
        <f>IFERROR(VLOOKUP($A1170,'Perfil de Riesgo '!$A$3:$H$2025,7,FALSE),0)</f>
        <v>0</v>
      </c>
      <c r="H1170" s="3">
        <f>IFERROR(VLOOKUP($A1170,'Perfil de Riesgo '!$A$3:$H$2025,8,FALSE),0)</f>
        <v>0</v>
      </c>
    </row>
    <row r="1171" spans="1:8" hidden="1" x14ac:dyDescent="0.25">
      <c r="A1171" s="5">
        <v>412011</v>
      </c>
      <c r="B1171" s="4" t="s">
        <v>372</v>
      </c>
      <c r="C1171" s="3">
        <f>IFERROR(VLOOKUP($A1171,'Perfil de Riesgo '!$A$3:$H$2025,3,FALSE),0)</f>
        <v>0</v>
      </c>
      <c r="D1171" s="3">
        <f>IFERROR(VLOOKUP($A1171,'Perfil de Riesgo '!$A$3:$H$2025,4,FALSE),0)</f>
        <v>0</v>
      </c>
      <c r="E1171" s="3">
        <f>IFERROR(VLOOKUP($A1171,'Perfil de Riesgo '!$A$3:$H$2025,5,FALSE),0)</f>
        <v>0</v>
      </c>
      <c r="F1171" s="3">
        <f>IFERROR(VLOOKUP($A1171,'Perfil de Riesgo '!$A$3:$H$2025,6,FALSE),0)</f>
        <v>0</v>
      </c>
      <c r="G1171" s="3">
        <f>IFERROR(VLOOKUP($A1171,'Perfil de Riesgo '!$A$3:$H$2025,7,FALSE),0)</f>
        <v>0</v>
      </c>
      <c r="H1171" s="3">
        <f>IFERROR(VLOOKUP($A1171,'Perfil de Riesgo '!$A$3:$H$2025,8,FALSE),0)</f>
        <v>0</v>
      </c>
    </row>
    <row r="1172" spans="1:8" hidden="1" x14ac:dyDescent="0.25">
      <c r="A1172" s="5">
        <v>412012</v>
      </c>
      <c r="B1172" s="4" t="s">
        <v>371</v>
      </c>
      <c r="C1172" s="3">
        <f>IFERROR(VLOOKUP($A1172,'Perfil de Riesgo '!$A$3:$H$2025,3,FALSE),0)</f>
        <v>0</v>
      </c>
      <c r="D1172" s="3">
        <f>IFERROR(VLOOKUP($A1172,'Perfil de Riesgo '!$A$3:$H$2025,4,FALSE),0)</f>
        <v>0</v>
      </c>
      <c r="E1172" s="3">
        <f>IFERROR(VLOOKUP($A1172,'Perfil de Riesgo '!$A$3:$H$2025,5,FALSE),0)</f>
        <v>0</v>
      </c>
      <c r="F1172" s="3">
        <f>IFERROR(VLOOKUP($A1172,'Perfil de Riesgo '!$A$3:$H$2025,6,FALSE),0)</f>
        <v>0</v>
      </c>
      <c r="G1172" s="3">
        <f>IFERROR(VLOOKUP($A1172,'Perfil de Riesgo '!$A$3:$H$2025,7,FALSE),0)</f>
        <v>0</v>
      </c>
      <c r="H1172" s="3">
        <f>IFERROR(VLOOKUP($A1172,'Perfil de Riesgo '!$A$3:$H$2025,8,FALSE),0)</f>
        <v>0</v>
      </c>
    </row>
    <row r="1173" spans="1:8" hidden="1" x14ac:dyDescent="0.25">
      <c r="A1173" s="5">
        <v>412013</v>
      </c>
      <c r="B1173" s="4" t="s">
        <v>370</v>
      </c>
      <c r="C1173" s="3">
        <f>IFERROR(VLOOKUP($A1173,'Perfil de Riesgo '!$A$3:$H$2025,3,FALSE),0)</f>
        <v>0</v>
      </c>
      <c r="D1173" s="3">
        <f>IFERROR(VLOOKUP($A1173,'Perfil de Riesgo '!$A$3:$H$2025,4,FALSE),0)</f>
        <v>0</v>
      </c>
      <c r="E1173" s="3">
        <f>IFERROR(VLOOKUP($A1173,'Perfil de Riesgo '!$A$3:$H$2025,5,FALSE),0)</f>
        <v>0</v>
      </c>
      <c r="F1173" s="3">
        <f>IFERROR(VLOOKUP($A1173,'Perfil de Riesgo '!$A$3:$H$2025,6,FALSE),0)</f>
        <v>0</v>
      </c>
      <c r="G1173" s="3">
        <f>IFERROR(VLOOKUP($A1173,'Perfil de Riesgo '!$A$3:$H$2025,7,FALSE),0)</f>
        <v>0</v>
      </c>
      <c r="H1173" s="3">
        <f>IFERROR(VLOOKUP($A1173,'Perfil de Riesgo '!$A$3:$H$2025,8,FALSE),0)</f>
        <v>0</v>
      </c>
    </row>
    <row r="1174" spans="1:8" hidden="1" x14ac:dyDescent="0.25">
      <c r="A1174" s="5">
        <v>412014</v>
      </c>
      <c r="B1174" s="4" t="s">
        <v>369</v>
      </c>
      <c r="C1174" s="3">
        <f>IFERROR(VLOOKUP($A1174,'Perfil de Riesgo '!$A$3:$H$2025,3,FALSE),0)</f>
        <v>0</v>
      </c>
      <c r="D1174" s="3">
        <f>IFERROR(VLOOKUP($A1174,'Perfil de Riesgo '!$A$3:$H$2025,4,FALSE),0)</f>
        <v>0</v>
      </c>
      <c r="E1174" s="3">
        <f>IFERROR(VLOOKUP($A1174,'Perfil de Riesgo '!$A$3:$H$2025,5,FALSE),0)</f>
        <v>0</v>
      </c>
      <c r="F1174" s="3">
        <f>IFERROR(VLOOKUP($A1174,'Perfil de Riesgo '!$A$3:$H$2025,6,FALSE),0)</f>
        <v>0</v>
      </c>
      <c r="G1174" s="3">
        <f>IFERROR(VLOOKUP($A1174,'Perfil de Riesgo '!$A$3:$H$2025,7,FALSE),0)</f>
        <v>0</v>
      </c>
      <c r="H1174" s="3">
        <f>IFERROR(VLOOKUP($A1174,'Perfil de Riesgo '!$A$3:$H$2025,8,FALSE),0)</f>
        <v>0</v>
      </c>
    </row>
    <row r="1175" spans="1:8" hidden="1" x14ac:dyDescent="0.25">
      <c r="A1175" s="5">
        <v>412015</v>
      </c>
      <c r="B1175" s="4" t="s">
        <v>368</v>
      </c>
      <c r="C1175" s="3">
        <f>IFERROR(VLOOKUP($A1175,'Perfil de Riesgo '!$A$3:$H$2025,3,FALSE),0)</f>
        <v>0</v>
      </c>
      <c r="D1175" s="3">
        <f>IFERROR(VLOOKUP($A1175,'Perfil de Riesgo '!$A$3:$H$2025,4,FALSE),0)</f>
        <v>0</v>
      </c>
      <c r="E1175" s="3">
        <f>IFERROR(VLOOKUP($A1175,'Perfil de Riesgo '!$A$3:$H$2025,5,FALSE),0)</f>
        <v>0</v>
      </c>
      <c r="F1175" s="3">
        <f>IFERROR(VLOOKUP($A1175,'Perfil de Riesgo '!$A$3:$H$2025,6,FALSE),0)</f>
        <v>0</v>
      </c>
      <c r="G1175" s="3">
        <f>IFERROR(VLOOKUP($A1175,'Perfil de Riesgo '!$A$3:$H$2025,7,FALSE),0)</f>
        <v>0</v>
      </c>
      <c r="H1175" s="3">
        <f>IFERROR(VLOOKUP($A1175,'Perfil de Riesgo '!$A$3:$H$2025,8,FALSE),0)</f>
        <v>0</v>
      </c>
    </row>
    <row r="1176" spans="1:8" hidden="1" x14ac:dyDescent="0.25">
      <c r="A1176" s="5">
        <v>412016</v>
      </c>
      <c r="B1176" s="4" t="s">
        <v>367</v>
      </c>
      <c r="C1176" s="3">
        <f>IFERROR(VLOOKUP($A1176,'Perfil de Riesgo '!$A$3:$H$2025,3,FALSE),0)</f>
        <v>0</v>
      </c>
      <c r="D1176" s="3">
        <f>IFERROR(VLOOKUP($A1176,'Perfil de Riesgo '!$A$3:$H$2025,4,FALSE),0)</f>
        <v>0</v>
      </c>
      <c r="E1176" s="3">
        <f>IFERROR(VLOOKUP($A1176,'Perfil de Riesgo '!$A$3:$H$2025,5,FALSE),0)</f>
        <v>0</v>
      </c>
      <c r="F1176" s="3">
        <f>IFERROR(VLOOKUP($A1176,'Perfil de Riesgo '!$A$3:$H$2025,6,FALSE),0)</f>
        <v>0</v>
      </c>
      <c r="G1176" s="3">
        <f>IFERROR(VLOOKUP($A1176,'Perfil de Riesgo '!$A$3:$H$2025,7,FALSE),0)</f>
        <v>0</v>
      </c>
      <c r="H1176" s="3">
        <f>IFERROR(VLOOKUP($A1176,'Perfil de Riesgo '!$A$3:$H$2025,8,FALSE),0)</f>
        <v>0</v>
      </c>
    </row>
    <row r="1177" spans="1:8" hidden="1" x14ac:dyDescent="0.25">
      <c r="A1177" s="5">
        <v>412017</v>
      </c>
      <c r="B1177" s="4" t="s">
        <v>366</v>
      </c>
      <c r="C1177" s="3">
        <f>IFERROR(VLOOKUP($A1177,'Perfil de Riesgo '!$A$3:$H$2025,3,FALSE),0)</f>
        <v>0</v>
      </c>
      <c r="D1177" s="3">
        <f>IFERROR(VLOOKUP($A1177,'Perfil de Riesgo '!$A$3:$H$2025,4,FALSE),0)</f>
        <v>0</v>
      </c>
      <c r="E1177" s="3">
        <f>IFERROR(VLOOKUP($A1177,'Perfil de Riesgo '!$A$3:$H$2025,5,FALSE),0)</f>
        <v>0</v>
      </c>
      <c r="F1177" s="3">
        <f>IFERROR(VLOOKUP($A1177,'Perfil de Riesgo '!$A$3:$H$2025,6,FALSE),0)</f>
        <v>0</v>
      </c>
      <c r="G1177" s="3">
        <f>IFERROR(VLOOKUP($A1177,'Perfil de Riesgo '!$A$3:$H$2025,7,FALSE),0)</f>
        <v>0</v>
      </c>
      <c r="H1177" s="3">
        <f>IFERROR(VLOOKUP($A1177,'Perfil de Riesgo '!$A$3:$H$2025,8,FALSE),0)</f>
        <v>0</v>
      </c>
    </row>
    <row r="1178" spans="1:8" hidden="1" x14ac:dyDescent="0.25">
      <c r="A1178" s="5">
        <v>412018</v>
      </c>
      <c r="B1178" s="4" t="s">
        <v>365</v>
      </c>
      <c r="C1178" s="3">
        <f>IFERROR(VLOOKUP($A1178,'Perfil de Riesgo '!$A$3:$H$2025,3,FALSE),0)</f>
        <v>0</v>
      </c>
      <c r="D1178" s="3">
        <f>IFERROR(VLOOKUP($A1178,'Perfil de Riesgo '!$A$3:$H$2025,4,FALSE),0)</f>
        <v>0</v>
      </c>
      <c r="E1178" s="3">
        <f>IFERROR(VLOOKUP($A1178,'Perfil de Riesgo '!$A$3:$H$2025,5,FALSE),0)</f>
        <v>0</v>
      </c>
      <c r="F1178" s="3">
        <f>IFERROR(VLOOKUP($A1178,'Perfil de Riesgo '!$A$3:$H$2025,6,FALSE),0)</f>
        <v>0</v>
      </c>
      <c r="G1178" s="3">
        <f>IFERROR(VLOOKUP($A1178,'Perfil de Riesgo '!$A$3:$H$2025,7,FALSE),0)</f>
        <v>0</v>
      </c>
      <c r="H1178" s="3">
        <f>IFERROR(VLOOKUP($A1178,'Perfil de Riesgo '!$A$3:$H$2025,8,FALSE),0)</f>
        <v>0</v>
      </c>
    </row>
    <row r="1179" spans="1:8" hidden="1" x14ac:dyDescent="0.25">
      <c r="A1179" s="5">
        <v>412019</v>
      </c>
      <c r="B1179" s="4" t="s">
        <v>364</v>
      </c>
      <c r="C1179" s="3">
        <f>IFERROR(VLOOKUP($A1179,'Perfil de Riesgo '!$A$3:$H$2025,3,FALSE),0)</f>
        <v>0</v>
      </c>
      <c r="D1179" s="3">
        <f>IFERROR(VLOOKUP($A1179,'Perfil de Riesgo '!$A$3:$H$2025,4,FALSE),0)</f>
        <v>0</v>
      </c>
      <c r="E1179" s="3">
        <f>IFERROR(VLOOKUP($A1179,'Perfil de Riesgo '!$A$3:$H$2025,5,FALSE),0)</f>
        <v>0</v>
      </c>
      <c r="F1179" s="3">
        <f>IFERROR(VLOOKUP($A1179,'Perfil de Riesgo '!$A$3:$H$2025,6,FALSE),0)</f>
        <v>0</v>
      </c>
      <c r="G1179" s="3">
        <f>IFERROR(VLOOKUP($A1179,'Perfil de Riesgo '!$A$3:$H$2025,7,FALSE),0)</f>
        <v>0</v>
      </c>
      <c r="H1179" s="3">
        <f>IFERROR(VLOOKUP($A1179,'Perfil de Riesgo '!$A$3:$H$2025,8,FALSE),0)</f>
        <v>0</v>
      </c>
    </row>
    <row r="1180" spans="1:8" hidden="1" x14ac:dyDescent="0.25">
      <c r="A1180" s="5">
        <v>412020</v>
      </c>
      <c r="B1180" s="4" t="s">
        <v>363</v>
      </c>
      <c r="C1180" s="3">
        <f>IFERROR(VLOOKUP($A1180,'Perfil de Riesgo '!$A$3:$H$2025,3,FALSE),0)</f>
        <v>0</v>
      </c>
      <c r="D1180" s="3">
        <f>IFERROR(VLOOKUP($A1180,'Perfil de Riesgo '!$A$3:$H$2025,4,FALSE),0)</f>
        <v>0</v>
      </c>
      <c r="E1180" s="3">
        <f>IFERROR(VLOOKUP($A1180,'Perfil de Riesgo '!$A$3:$H$2025,5,FALSE),0)</f>
        <v>0</v>
      </c>
      <c r="F1180" s="3">
        <f>IFERROR(VLOOKUP($A1180,'Perfil de Riesgo '!$A$3:$H$2025,6,FALSE),0)</f>
        <v>0</v>
      </c>
      <c r="G1180" s="3">
        <f>IFERROR(VLOOKUP($A1180,'Perfil de Riesgo '!$A$3:$H$2025,7,FALSE),0)</f>
        <v>0</v>
      </c>
      <c r="H1180" s="3">
        <f>IFERROR(VLOOKUP($A1180,'Perfil de Riesgo '!$A$3:$H$2025,8,FALSE),0)</f>
        <v>0</v>
      </c>
    </row>
    <row r="1181" spans="1:8" hidden="1" x14ac:dyDescent="0.25">
      <c r="A1181" s="5">
        <v>412021</v>
      </c>
      <c r="B1181" s="4" t="s">
        <v>362</v>
      </c>
      <c r="C1181" s="3">
        <f>IFERROR(VLOOKUP($A1181,'Perfil de Riesgo '!$A$3:$H$2025,3,FALSE),0)</f>
        <v>0</v>
      </c>
      <c r="D1181" s="3">
        <f>IFERROR(VLOOKUP($A1181,'Perfil de Riesgo '!$A$3:$H$2025,4,FALSE),0)</f>
        <v>0</v>
      </c>
      <c r="E1181" s="3">
        <f>IFERROR(VLOOKUP($A1181,'Perfil de Riesgo '!$A$3:$H$2025,5,FALSE),0)</f>
        <v>0</v>
      </c>
      <c r="F1181" s="3">
        <f>IFERROR(VLOOKUP($A1181,'Perfil de Riesgo '!$A$3:$H$2025,6,FALSE),0)</f>
        <v>0</v>
      </c>
      <c r="G1181" s="3">
        <f>IFERROR(VLOOKUP($A1181,'Perfil de Riesgo '!$A$3:$H$2025,7,FALSE),0)</f>
        <v>0</v>
      </c>
      <c r="H1181" s="3">
        <f>IFERROR(VLOOKUP($A1181,'Perfil de Riesgo '!$A$3:$H$2025,8,FALSE),0)</f>
        <v>0</v>
      </c>
    </row>
    <row r="1182" spans="1:8" hidden="1" x14ac:dyDescent="0.25">
      <c r="A1182" s="5">
        <v>412022</v>
      </c>
      <c r="B1182" s="4" t="s">
        <v>361</v>
      </c>
      <c r="C1182" s="3">
        <f>IFERROR(VLOOKUP($A1182,'Perfil de Riesgo '!$A$3:$H$2025,3,FALSE),0)</f>
        <v>0</v>
      </c>
      <c r="D1182" s="3">
        <f>IFERROR(VLOOKUP($A1182,'Perfil de Riesgo '!$A$3:$H$2025,4,FALSE),0)</f>
        <v>0</v>
      </c>
      <c r="E1182" s="3">
        <f>IFERROR(VLOOKUP($A1182,'Perfil de Riesgo '!$A$3:$H$2025,5,FALSE),0)</f>
        <v>0</v>
      </c>
      <c r="F1182" s="3">
        <f>IFERROR(VLOOKUP($A1182,'Perfil de Riesgo '!$A$3:$H$2025,6,FALSE),0)</f>
        <v>0</v>
      </c>
      <c r="G1182" s="3">
        <f>IFERROR(VLOOKUP($A1182,'Perfil de Riesgo '!$A$3:$H$2025,7,FALSE),0)</f>
        <v>0</v>
      </c>
      <c r="H1182" s="3">
        <f>IFERROR(VLOOKUP($A1182,'Perfil de Riesgo '!$A$3:$H$2025,8,FALSE),0)</f>
        <v>0</v>
      </c>
    </row>
    <row r="1183" spans="1:8" hidden="1" x14ac:dyDescent="0.25">
      <c r="A1183" s="5">
        <v>412023</v>
      </c>
      <c r="B1183" s="4" t="s">
        <v>360</v>
      </c>
      <c r="C1183" s="3">
        <f>IFERROR(VLOOKUP($A1183,'Perfil de Riesgo '!$A$3:$H$2025,3,FALSE),0)</f>
        <v>0</v>
      </c>
      <c r="D1183" s="3">
        <f>IFERROR(VLOOKUP($A1183,'Perfil de Riesgo '!$A$3:$H$2025,4,FALSE),0)</f>
        <v>0</v>
      </c>
      <c r="E1183" s="3">
        <f>IFERROR(VLOOKUP($A1183,'Perfil de Riesgo '!$A$3:$H$2025,5,FALSE),0)</f>
        <v>0</v>
      </c>
      <c r="F1183" s="3">
        <f>IFERROR(VLOOKUP($A1183,'Perfil de Riesgo '!$A$3:$H$2025,6,FALSE),0)</f>
        <v>0</v>
      </c>
      <c r="G1183" s="3">
        <f>IFERROR(VLOOKUP($A1183,'Perfil de Riesgo '!$A$3:$H$2025,7,FALSE),0)</f>
        <v>0</v>
      </c>
      <c r="H1183" s="3">
        <f>IFERROR(VLOOKUP($A1183,'Perfil de Riesgo '!$A$3:$H$2025,8,FALSE),0)</f>
        <v>0</v>
      </c>
    </row>
    <row r="1184" spans="1:8" hidden="1" x14ac:dyDescent="0.25">
      <c r="A1184" s="5">
        <v>412024</v>
      </c>
      <c r="B1184" s="4" t="s">
        <v>359</v>
      </c>
      <c r="C1184" s="3">
        <f>IFERROR(VLOOKUP($A1184,'Perfil de Riesgo '!$A$3:$H$2025,3,FALSE),0)</f>
        <v>0</v>
      </c>
      <c r="D1184" s="3">
        <f>IFERROR(VLOOKUP($A1184,'Perfil de Riesgo '!$A$3:$H$2025,4,FALSE),0)</f>
        <v>0</v>
      </c>
      <c r="E1184" s="3">
        <f>IFERROR(VLOOKUP($A1184,'Perfil de Riesgo '!$A$3:$H$2025,5,FALSE),0)</f>
        <v>0</v>
      </c>
      <c r="F1184" s="3">
        <f>IFERROR(VLOOKUP($A1184,'Perfil de Riesgo '!$A$3:$H$2025,6,FALSE),0)</f>
        <v>0</v>
      </c>
      <c r="G1184" s="3">
        <f>IFERROR(VLOOKUP($A1184,'Perfil de Riesgo '!$A$3:$H$2025,7,FALSE),0)</f>
        <v>0</v>
      </c>
      <c r="H1184" s="3">
        <f>IFERROR(VLOOKUP($A1184,'Perfil de Riesgo '!$A$3:$H$2025,8,FALSE),0)</f>
        <v>0</v>
      </c>
    </row>
    <row r="1185" spans="1:8" hidden="1" x14ac:dyDescent="0.25">
      <c r="A1185" s="5">
        <v>412025</v>
      </c>
      <c r="B1185" s="4" t="s">
        <v>358</v>
      </c>
      <c r="C1185" s="3">
        <f>IFERROR(VLOOKUP($A1185,'Perfil de Riesgo '!$A$3:$H$2025,3,FALSE),0)</f>
        <v>0</v>
      </c>
      <c r="D1185" s="3">
        <f>IFERROR(VLOOKUP($A1185,'Perfil de Riesgo '!$A$3:$H$2025,4,FALSE),0)</f>
        <v>0</v>
      </c>
      <c r="E1185" s="3">
        <f>IFERROR(VLOOKUP($A1185,'Perfil de Riesgo '!$A$3:$H$2025,5,FALSE),0)</f>
        <v>0</v>
      </c>
      <c r="F1185" s="3">
        <f>IFERROR(VLOOKUP($A1185,'Perfil de Riesgo '!$A$3:$H$2025,6,FALSE),0)</f>
        <v>0</v>
      </c>
      <c r="G1185" s="3">
        <f>IFERROR(VLOOKUP($A1185,'Perfil de Riesgo '!$A$3:$H$2025,7,FALSE),0)</f>
        <v>0</v>
      </c>
      <c r="H1185" s="3">
        <f>IFERROR(VLOOKUP($A1185,'Perfil de Riesgo '!$A$3:$H$2025,8,FALSE),0)</f>
        <v>0</v>
      </c>
    </row>
    <row r="1186" spans="1:8" hidden="1" x14ac:dyDescent="0.25">
      <c r="A1186" s="5">
        <v>412026</v>
      </c>
      <c r="B1186" s="4" t="s">
        <v>357</v>
      </c>
      <c r="C1186" s="3">
        <f>IFERROR(VLOOKUP($A1186,'Perfil de Riesgo '!$A$3:$H$2025,3,FALSE),0)</f>
        <v>0</v>
      </c>
      <c r="D1186" s="3">
        <f>IFERROR(VLOOKUP($A1186,'Perfil de Riesgo '!$A$3:$H$2025,4,FALSE),0)</f>
        <v>0</v>
      </c>
      <c r="E1186" s="3">
        <f>IFERROR(VLOOKUP($A1186,'Perfil de Riesgo '!$A$3:$H$2025,5,FALSE),0)</f>
        <v>0</v>
      </c>
      <c r="F1186" s="3">
        <f>IFERROR(VLOOKUP($A1186,'Perfil de Riesgo '!$A$3:$H$2025,6,FALSE),0)</f>
        <v>0</v>
      </c>
      <c r="G1186" s="3">
        <f>IFERROR(VLOOKUP($A1186,'Perfil de Riesgo '!$A$3:$H$2025,7,FALSE),0)</f>
        <v>0</v>
      </c>
      <c r="H1186" s="3">
        <f>IFERROR(VLOOKUP($A1186,'Perfil de Riesgo '!$A$3:$H$2025,8,FALSE),0)</f>
        <v>0</v>
      </c>
    </row>
    <row r="1187" spans="1:8" hidden="1" x14ac:dyDescent="0.25">
      <c r="A1187" s="5">
        <v>412027</v>
      </c>
      <c r="B1187" s="4" t="s">
        <v>356</v>
      </c>
      <c r="C1187" s="3">
        <f>IFERROR(VLOOKUP($A1187,'Perfil de Riesgo '!$A$3:$H$2025,3,FALSE),0)</f>
        <v>0</v>
      </c>
      <c r="D1187" s="3">
        <f>IFERROR(VLOOKUP($A1187,'Perfil de Riesgo '!$A$3:$H$2025,4,FALSE),0)</f>
        <v>0</v>
      </c>
      <c r="E1187" s="3">
        <f>IFERROR(VLOOKUP($A1187,'Perfil de Riesgo '!$A$3:$H$2025,5,FALSE),0)</f>
        <v>0</v>
      </c>
      <c r="F1187" s="3">
        <f>IFERROR(VLOOKUP($A1187,'Perfil de Riesgo '!$A$3:$H$2025,6,FALSE),0)</f>
        <v>0</v>
      </c>
      <c r="G1187" s="3">
        <f>IFERROR(VLOOKUP($A1187,'Perfil de Riesgo '!$A$3:$H$2025,7,FALSE),0)</f>
        <v>0</v>
      </c>
      <c r="H1187" s="3">
        <f>IFERROR(VLOOKUP($A1187,'Perfil de Riesgo '!$A$3:$H$2025,8,FALSE),0)</f>
        <v>0</v>
      </c>
    </row>
    <row r="1188" spans="1:8" hidden="1" x14ac:dyDescent="0.25">
      <c r="A1188" s="5">
        <v>412028</v>
      </c>
      <c r="B1188" s="4" t="s">
        <v>771</v>
      </c>
      <c r="C1188" s="3">
        <f>IFERROR(VLOOKUP($A1188,'Perfil de Riesgo '!$A$3:$H$2025,3,FALSE),0)</f>
        <v>0</v>
      </c>
      <c r="D1188" s="3">
        <f>IFERROR(VLOOKUP($A1188,'Perfil de Riesgo '!$A$3:$H$2025,4,FALSE),0)</f>
        <v>0</v>
      </c>
      <c r="E1188" s="3">
        <f>IFERROR(VLOOKUP($A1188,'Perfil de Riesgo '!$A$3:$H$2025,5,FALSE),0)</f>
        <v>0</v>
      </c>
      <c r="F1188" s="3">
        <f>IFERROR(VLOOKUP($A1188,'Perfil de Riesgo '!$A$3:$H$2025,6,FALSE),0)</f>
        <v>0</v>
      </c>
      <c r="G1188" s="3">
        <f>IFERROR(VLOOKUP($A1188,'Perfil de Riesgo '!$A$3:$H$2025,7,FALSE),0)</f>
        <v>0</v>
      </c>
      <c r="H1188" s="3">
        <f>IFERROR(VLOOKUP($A1188,'Perfil de Riesgo '!$A$3:$H$2025,8,FALSE),0)</f>
        <v>0</v>
      </c>
    </row>
    <row r="1189" spans="1:8" hidden="1" x14ac:dyDescent="0.25">
      <c r="A1189" s="5">
        <v>412029</v>
      </c>
      <c r="B1189" s="4" t="s">
        <v>354</v>
      </c>
      <c r="C1189" s="3">
        <f>IFERROR(VLOOKUP($A1189,'Perfil de Riesgo '!$A$3:$H$2025,3,FALSE),0)</f>
        <v>0</v>
      </c>
      <c r="D1189" s="3">
        <f>IFERROR(VLOOKUP($A1189,'Perfil de Riesgo '!$A$3:$H$2025,4,FALSE),0)</f>
        <v>0</v>
      </c>
      <c r="E1189" s="3">
        <f>IFERROR(VLOOKUP($A1189,'Perfil de Riesgo '!$A$3:$H$2025,5,FALSE),0)</f>
        <v>0</v>
      </c>
      <c r="F1189" s="3">
        <f>IFERROR(VLOOKUP($A1189,'Perfil de Riesgo '!$A$3:$H$2025,6,FALSE),0)</f>
        <v>0</v>
      </c>
      <c r="G1189" s="3">
        <f>IFERROR(VLOOKUP($A1189,'Perfil de Riesgo '!$A$3:$H$2025,7,FALSE),0)</f>
        <v>0</v>
      </c>
      <c r="H1189" s="3">
        <f>IFERROR(VLOOKUP($A1189,'Perfil de Riesgo '!$A$3:$H$2025,8,FALSE),0)</f>
        <v>0</v>
      </c>
    </row>
    <row r="1190" spans="1:8" hidden="1" x14ac:dyDescent="0.25">
      <c r="A1190" s="5">
        <v>412030</v>
      </c>
      <c r="B1190" s="4" t="s">
        <v>353</v>
      </c>
      <c r="C1190" s="3">
        <f>IFERROR(VLOOKUP($A1190,'Perfil de Riesgo '!$A$3:$H$2025,3,FALSE),0)</f>
        <v>0</v>
      </c>
      <c r="D1190" s="3">
        <f>IFERROR(VLOOKUP($A1190,'Perfil de Riesgo '!$A$3:$H$2025,4,FALSE),0)</f>
        <v>0</v>
      </c>
      <c r="E1190" s="3">
        <f>IFERROR(VLOOKUP($A1190,'Perfil de Riesgo '!$A$3:$H$2025,5,FALSE),0)</f>
        <v>0</v>
      </c>
      <c r="F1190" s="3">
        <f>IFERROR(VLOOKUP($A1190,'Perfil de Riesgo '!$A$3:$H$2025,6,FALSE),0)</f>
        <v>0</v>
      </c>
      <c r="G1190" s="3">
        <f>IFERROR(VLOOKUP($A1190,'Perfil de Riesgo '!$A$3:$H$2025,7,FALSE),0)</f>
        <v>0</v>
      </c>
      <c r="H1190" s="3">
        <f>IFERROR(VLOOKUP($A1190,'Perfil de Riesgo '!$A$3:$H$2025,8,FALSE),0)</f>
        <v>0</v>
      </c>
    </row>
    <row r="1191" spans="1:8" hidden="1" x14ac:dyDescent="0.25">
      <c r="A1191" s="5">
        <v>412031</v>
      </c>
      <c r="B1191" s="4" t="s">
        <v>352</v>
      </c>
      <c r="C1191" s="3">
        <f>IFERROR(VLOOKUP($A1191,'Perfil de Riesgo '!$A$3:$H$2025,3,FALSE),0)</f>
        <v>0</v>
      </c>
      <c r="D1191" s="3">
        <f>IFERROR(VLOOKUP($A1191,'Perfil de Riesgo '!$A$3:$H$2025,4,FALSE),0)</f>
        <v>0</v>
      </c>
      <c r="E1191" s="3">
        <f>IFERROR(VLOOKUP($A1191,'Perfil de Riesgo '!$A$3:$H$2025,5,FALSE),0)</f>
        <v>0</v>
      </c>
      <c r="F1191" s="3">
        <f>IFERROR(VLOOKUP($A1191,'Perfil de Riesgo '!$A$3:$H$2025,6,FALSE),0)</f>
        <v>0</v>
      </c>
      <c r="G1191" s="3">
        <f>IFERROR(VLOOKUP($A1191,'Perfil de Riesgo '!$A$3:$H$2025,7,FALSE),0)</f>
        <v>0</v>
      </c>
      <c r="H1191" s="3">
        <f>IFERROR(VLOOKUP($A1191,'Perfil de Riesgo '!$A$3:$H$2025,8,FALSE),0)</f>
        <v>0</v>
      </c>
    </row>
    <row r="1192" spans="1:8" hidden="1" x14ac:dyDescent="0.25">
      <c r="A1192" s="5">
        <v>412032</v>
      </c>
      <c r="B1192" s="4" t="s">
        <v>351</v>
      </c>
      <c r="C1192" s="3">
        <f>IFERROR(VLOOKUP($A1192,'Perfil de Riesgo '!$A$3:$H$2025,3,FALSE),0)</f>
        <v>0</v>
      </c>
      <c r="D1192" s="3">
        <f>IFERROR(VLOOKUP($A1192,'Perfil de Riesgo '!$A$3:$H$2025,4,FALSE),0)</f>
        <v>0</v>
      </c>
      <c r="E1192" s="3">
        <f>IFERROR(VLOOKUP($A1192,'Perfil de Riesgo '!$A$3:$H$2025,5,FALSE),0)</f>
        <v>0</v>
      </c>
      <c r="F1192" s="3">
        <f>IFERROR(VLOOKUP($A1192,'Perfil de Riesgo '!$A$3:$H$2025,6,FALSE),0)</f>
        <v>0</v>
      </c>
      <c r="G1192" s="3">
        <f>IFERROR(VLOOKUP($A1192,'Perfil de Riesgo '!$A$3:$H$2025,7,FALSE),0)</f>
        <v>0</v>
      </c>
      <c r="H1192" s="3">
        <f>IFERROR(VLOOKUP($A1192,'Perfil de Riesgo '!$A$3:$H$2025,8,FALSE),0)</f>
        <v>0</v>
      </c>
    </row>
    <row r="1193" spans="1:8" hidden="1" x14ac:dyDescent="0.25">
      <c r="A1193" s="5">
        <v>412033</v>
      </c>
      <c r="B1193" s="4" t="s">
        <v>350</v>
      </c>
      <c r="C1193" s="3">
        <f>IFERROR(VLOOKUP($A1193,'Perfil de Riesgo '!$A$3:$H$2025,3,FALSE),0)</f>
        <v>0</v>
      </c>
      <c r="D1193" s="3">
        <f>IFERROR(VLOOKUP($A1193,'Perfil de Riesgo '!$A$3:$H$2025,4,FALSE),0)</f>
        <v>0</v>
      </c>
      <c r="E1193" s="3">
        <f>IFERROR(VLOOKUP($A1193,'Perfil de Riesgo '!$A$3:$H$2025,5,FALSE),0)</f>
        <v>0</v>
      </c>
      <c r="F1193" s="3">
        <f>IFERROR(VLOOKUP($A1193,'Perfil de Riesgo '!$A$3:$H$2025,6,FALSE),0)</f>
        <v>0</v>
      </c>
      <c r="G1193" s="3">
        <f>IFERROR(VLOOKUP($A1193,'Perfil de Riesgo '!$A$3:$H$2025,7,FALSE),0)</f>
        <v>0</v>
      </c>
      <c r="H1193" s="3">
        <f>IFERROR(VLOOKUP($A1193,'Perfil de Riesgo '!$A$3:$H$2025,8,FALSE),0)</f>
        <v>0</v>
      </c>
    </row>
    <row r="1194" spans="1:8" hidden="1" x14ac:dyDescent="0.25">
      <c r="A1194" s="5">
        <v>412034</v>
      </c>
      <c r="B1194" s="4" t="s">
        <v>349</v>
      </c>
      <c r="C1194" s="3">
        <f>IFERROR(VLOOKUP($A1194,'Perfil de Riesgo '!$A$3:$H$2025,3,FALSE),0)</f>
        <v>0</v>
      </c>
      <c r="D1194" s="3">
        <f>IFERROR(VLOOKUP($A1194,'Perfil de Riesgo '!$A$3:$H$2025,4,FALSE),0)</f>
        <v>0</v>
      </c>
      <c r="E1194" s="3">
        <f>IFERROR(VLOOKUP($A1194,'Perfil de Riesgo '!$A$3:$H$2025,5,FALSE),0)</f>
        <v>0</v>
      </c>
      <c r="F1194" s="3">
        <f>IFERROR(VLOOKUP($A1194,'Perfil de Riesgo '!$A$3:$H$2025,6,FALSE),0)</f>
        <v>0</v>
      </c>
      <c r="G1194" s="3">
        <f>IFERROR(VLOOKUP($A1194,'Perfil de Riesgo '!$A$3:$H$2025,7,FALSE),0)</f>
        <v>0</v>
      </c>
      <c r="H1194" s="3">
        <f>IFERROR(VLOOKUP($A1194,'Perfil de Riesgo '!$A$3:$H$2025,8,FALSE),0)</f>
        <v>0</v>
      </c>
    </row>
    <row r="1195" spans="1:8" hidden="1" x14ac:dyDescent="0.25">
      <c r="A1195" s="5">
        <v>412035</v>
      </c>
      <c r="B1195" s="4" t="s">
        <v>348</v>
      </c>
      <c r="C1195" s="3">
        <f>IFERROR(VLOOKUP($A1195,'Perfil de Riesgo '!$A$3:$H$2025,3,FALSE),0)</f>
        <v>0</v>
      </c>
      <c r="D1195" s="3">
        <f>IFERROR(VLOOKUP($A1195,'Perfil de Riesgo '!$A$3:$H$2025,4,FALSE),0)</f>
        <v>0</v>
      </c>
      <c r="E1195" s="3">
        <f>IFERROR(VLOOKUP($A1195,'Perfil de Riesgo '!$A$3:$H$2025,5,FALSE),0)</f>
        <v>0</v>
      </c>
      <c r="F1195" s="3">
        <f>IFERROR(VLOOKUP($A1195,'Perfil de Riesgo '!$A$3:$H$2025,6,FALSE),0)</f>
        <v>0</v>
      </c>
      <c r="G1195" s="3">
        <f>IFERROR(VLOOKUP($A1195,'Perfil de Riesgo '!$A$3:$H$2025,7,FALSE),0)</f>
        <v>0</v>
      </c>
      <c r="H1195" s="3">
        <f>IFERROR(VLOOKUP($A1195,'Perfil de Riesgo '!$A$3:$H$2025,8,FALSE),0)</f>
        <v>0</v>
      </c>
    </row>
    <row r="1196" spans="1:8" hidden="1" x14ac:dyDescent="0.25">
      <c r="A1196" s="5">
        <v>412036</v>
      </c>
      <c r="B1196" s="4" t="s">
        <v>347</v>
      </c>
      <c r="C1196" s="3">
        <f>IFERROR(VLOOKUP($A1196,'Perfil de Riesgo '!$A$3:$H$2025,3,FALSE),0)</f>
        <v>0</v>
      </c>
      <c r="D1196" s="3">
        <f>IFERROR(VLOOKUP($A1196,'Perfil de Riesgo '!$A$3:$H$2025,4,FALSE),0)</f>
        <v>0</v>
      </c>
      <c r="E1196" s="3">
        <f>IFERROR(VLOOKUP($A1196,'Perfil de Riesgo '!$A$3:$H$2025,5,FALSE),0)</f>
        <v>0</v>
      </c>
      <c r="F1196" s="3">
        <f>IFERROR(VLOOKUP($A1196,'Perfil de Riesgo '!$A$3:$H$2025,6,FALSE),0)</f>
        <v>0</v>
      </c>
      <c r="G1196" s="3">
        <f>IFERROR(VLOOKUP($A1196,'Perfil de Riesgo '!$A$3:$H$2025,7,FALSE),0)</f>
        <v>0</v>
      </c>
      <c r="H1196" s="3">
        <f>IFERROR(VLOOKUP($A1196,'Perfil de Riesgo '!$A$3:$H$2025,8,FALSE),0)</f>
        <v>0</v>
      </c>
    </row>
    <row r="1197" spans="1:8" hidden="1" x14ac:dyDescent="0.25">
      <c r="A1197" s="5">
        <v>412037</v>
      </c>
      <c r="B1197" s="4" t="s">
        <v>346</v>
      </c>
      <c r="C1197" s="3">
        <f>IFERROR(VLOOKUP($A1197,'Perfil de Riesgo '!$A$3:$H$2025,3,FALSE),0)</f>
        <v>0</v>
      </c>
      <c r="D1197" s="3">
        <f>IFERROR(VLOOKUP($A1197,'Perfil de Riesgo '!$A$3:$H$2025,4,FALSE),0)</f>
        <v>0</v>
      </c>
      <c r="E1197" s="3">
        <f>IFERROR(VLOOKUP($A1197,'Perfil de Riesgo '!$A$3:$H$2025,5,FALSE),0)</f>
        <v>0</v>
      </c>
      <c r="F1197" s="3">
        <f>IFERROR(VLOOKUP($A1197,'Perfil de Riesgo '!$A$3:$H$2025,6,FALSE),0)</f>
        <v>0</v>
      </c>
      <c r="G1197" s="3">
        <f>IFERROR(VLOOKUP($A1197,'Perfil de Riesgo '!$A$3:$H$2025,7,FALSE),0)</f>
        <v>0</v>
      </c>
      <c r="H1197" s="3">
        <f>IFERROR(VLOOKUP($A1197,'Perfil de Riesgo '!$A$3:$H$2025,8,FALSE),0)</f>
        <v>0</v>
      </c>
    </row>
    <row r="1198" spans="1:8" hidden="1" x14ac:dyDescent="0.25">
      <c r="A1198" s="5">
        <v>412038</v>
      </c>
      <c r="B1198" s="4" t="s">
        <v>345</v>
      </c>
      <c r="C1198" s="3">
        <f>IFERROR(VLOOKUP($A1198,'Perfil de Riesgo '!$A$3:$H$2025,3,FALSE),0)</f>
        <v>0</v>
      </c>
      <c r="D1198" s="3">
        <f>IFERROR(VLOOKUP($A1198,'Perfil de Riesgo '!$A$3:$H$2025,4,FALSE),0)</f>
        <v>0</v>
      </c>
      <c r="E1198" s="3">
        <f>IFERROR(VLOOKUP($A1198,'Perfil de Riesgo '!$A$3:$H$2025,5,FALSE),0)</f>
        <v>0</v>
      </c>
      <c r="F1198" s="3">
        <f>IFERROR(VLOOKUP($A1198,'Perfil de Riesgo '!$A$3:$H$2025,6,FALSE),0)</f>
        <v>0</v>
      </c>
      <c r="G1198" s="3">
        <f>IFERROR(VLOOKUP($A1198,'Perfil de Riesgo '!$A$3:$H$2025,7,FALSE),0)</f>
        <v>0</v>
      </c>
      <c r="H1198" s="3">
        <f>IFERROR(VLOOKUP($A1198,'Perfil de Riesgo '!$A$3:$H$2025,8,FALSE),0)</f>
        <v>0</v>
      </c>
    </row>
    <row r="1199" spans="1:8" hidden="1" x14ac:dyDescent="0.25">
      <c r="A1199" s="5">
        <v>412039</v>
      </c>
      <c r="B1199" s="4" t="s">
        <v>344</v>
      </c>
      <c r="C1199" s="3">
        <f>IFERROR(VLOOKUP($A1199,'Perfil de Riesgo '!$A$3:$H$2025,3,FALSE),0)</f>
        <v>0</v>
      </c>
      <c r="D1199" s="3">
        <f>IFERROR(VLOOKUP($A1199,'Perfil de Riesgo '!$A$3:$H$2025,4,FALSE),0)</f>
        <v>0</v>
      </c>
      <c r="E1199" s="3">
        <f>IFERROR(VLOOKUP($A1199,'Perfil de Riesgo '!$A$3:$H$2025,5,FALSE),0)</f>
        <v>0</v>
      </c>
      <c r="F1199" s="3">
        <f>IFERROR(VLOOKUP($A1199,'Perfil de Riesgo '!$A$3:$H$2025,6,FALSE),0)</f>
        <v>0</v>
      </c>
      <c r="G1199" s="3">
        <f>IFERROR(VLOOKUP($A1199,'Perfil de Riesgo '!$A$3:$H$2025,7,FALSE),0)</f>
        <v>0</v>
      </c>
      <c r="H1199" s="3">
        <f>IFERROR(VLOOKUP($A1199,'Perfil de Riesgo '!$A$3:$H$2025,8,FALSE),0)</f>
        <v>0</v>
      </c>
    </row>
    <row r="1200" spans="1:8" hidden="1" x14ac:dyDescent="0.25">
      <c r="A1200" s="5">
        <v>412040</v>
      </c>
      <c r="B1200" s="4" t="s">
        <v>343</v>
      </c>
      <c r="C1200" s="3">
        <f>IFERROR(VLOOKUP($A1200,'Perfil de Riesgo '!$A$3:$H$2025,3,FALSE),0)</f>
        <v>0</v>
      </c>
      <c r="D1200" s="3">
        <f>IFERROR(VLOOKUP($A1200,'Perfil de Riesgo '!$A$3:$H$2025,4,FALSE),0)</f>
        <v>0</v>
      </c>
      <c r="E1200" s="3">
        <f>IFERROR(VLOOKUP($A1200,'Perfil de Riesgo '!$A$3:$H$2025,5,FALSE),0)</f>
        <v>0</v>
      </c>
      <c r="F1200" s="3">
        <f>IFERROR(VLOOKUP($A1200,'Perfil de Riesgo '!$A$3:$H$2025,6,FALSE),0)</f>
        <v>0</v>
      </c>
      <c r="G1200" s="3">
        <f>IFERROR(VLOOKUP($A1200,'Perfil de Riesgo '!$A$3:$H$2025,7,FALSE),0)</f>
        <v>0</v>
      </c>
      <c r="H1200" s="3">
        <f>IFERROR(VLOOKUP($A1200,'Perfil de Riesgo '!$A$3:$H$2025,8,FALSE),0)</f>
        <v>0</v>
      </c>
    </row>
    <row r="1201" spans="1:8" hidden="1" x14ac:dyDescent="0.25">
      <c r="A1201" s="5">
        <v>412041</v>
      </c>
      <c r="B1201" s="4" t="s">
        <v>342</v>
      </c>
      <c r="C1201" s="3">
        <f>IFERROR(VLOOKUP($A1201,'Perfil de Riesgo '!$A$3:$H$2025,3,FALSE),0)</f>
        <v>0</v>
      </c>
      <c r="D1201" s="3">
        <f>IFERROR(VLOOKUP($A1201,'Perfil de Riesgo '!$A$3:$H$2025,4,FALSE),0)</f>
        <v>0</v>
      </c>
      <c r="E1201" s="3">
        <f>IFERROR(VLOOKUP($A1201,'Perfil de Riesgo '!$A$3:$H$2025,5,FALSE),0)</f>
        <v>0</v>
      </c>
      <c r="F1201" s="3">
        <f>IFERROR(VLOOKUP($A1201,'Perfil de Riesgo '!$A$3:$H$2025,6,FALSE),0)</f>
        <v>0</v>
      </c>
      <c r="G1201" s="3">
        <f>IFERROR(VLOOKUP($A1201,'Perfil de Riesgo '!$A$3:$H$2025,7,FALSE),0)</f>
        <v>0</v>
      </c>
      <c r="H1201" s="3">
        <f>IFERROR(VLOOKUP($A1201,'Perfil de Riesgo '!$A$3:$H$2025,8,FALSE),0)</f>
        <v>0</v>
      </c>
    </row>
    <row r="1202" spans="1:8" hidden="1" x14ac:dyDescent="0.25">
      <c r="A1202" s="5">
        <v>412042</v>
      </c>
      <c r="B1202" s="4" t="s">
        <v>341</v>
      </c>
      <c r="C1202" s="3">
        <f>IFERROR(VLOOKUP($A1202,'Perfil de Riesgo '!$A$3:$H$2025,3,FALSE),0)</f>
        <v>0</v>
      </c>
      <c r="D1202" s="3">
        <f>IFERROR(VLOOKUP($A1202,'Perfil de Riesgo '!$A$3:$H$2025,4,FALSE),0)</f>
        <v>0</v>
      </c>
      <c r="E1202" s="3">
        <f>IFERROR(VLOOKUP($A1202,'Perfil de Riesgo '!$A$3:$H$2025,5,FALSE),0)</f>
        <v>0</v>
      </c>
      <c r="F1202" s="3">
        <f>IFERROR(VLOOKUP($A1202,'Perfil de Riesgo '!$A$3:$H$2025,6,FALSE),0)</f>
        <v>0</v>
      </c>
      <c r="G1202" s="3">
        <f>IFERROR(VLOOKUP($A1202,'Perfil de Riesgo '!$A$3:$H$2025,7,FALSE),0)</f>
        <v>0</v>
      </c>
      <c r="H1202" s="3">
        <f>IFERROR(VLOOKUP($A1202,'Perfil de Riesgo '!$A$3:$H$2025,8,FALSE),0)</f>
        <v>0</v>
      </c>
    </row>
    <row r="1203" spans="1:8" hidden="1" x14ac:dyDescent="0.25">
      <c r="A1203" s="5">
        <v>412043</v>
      </c>
      <c r="B1203" s="4" t="s">
        <v>770</v>
      </c>
      <c r="C1203" s="3">
        <f>IFERROR(VLOOKUP($A1203,'Perfil de Riesgo '!$A$3:$H$2025,3,FALSE),0)</f>
        <v>0</v>
      </c>
      <c r="D1203" s="3">
        <f>IFERROR(VLOOKUP($A1203,'Perfil de Riesgo '!$A$3:$H$2025,4,FALSE),0)</f>
        <v>0</v>
      </c>
      <c r="E1203" s="3">
        <f>IFERROR(VLOOKUP($A1203,'Perfil de Riesgo '!$A$3:$H$2025,5,FALSE),0)</f>
        <v>0</v>
      </c>
      <c r="F1203" s="3">
        <f>IFERROR(VLOOKUP($A1203,'Perfil de Riesgo '!$A$3:$H$2025,6,FALSE),0)</f>
        <v>0</v>
      </c>
      <c r="G1203" s="3">
        <f>IFERROR(VLOOKUP($A1203,'Perfil de Riesgo '!$A$3:$H$2025,7,FALSE),0)</f>
        <v>0</v>
      </c>
      <c r="H1203" s="3">
        <f>IFERROR(VLOOKUP($A1203,'Perfil de Riesgo '!$A$3:$H$2025,8,FALSE),0)</f>
        <v>0</v>
      </c>
    </row>
    <row r="1204" spans="1:8" hidden="1" x14ac:dyDescent="0.25">
      <c r="A1204" s="5">
        <v>412044</v>
      </c>
      <c r="B1204" s="4" t="s">
        <v>339</v>
      </c>
      <c r="C1204" s="3">
        <f>IFERROR(VLOOKUP($A1204,'Perfil de Riesgo '!$A$3:$H$2025,3,FALSE),0)</f>
        <v>0</v>
      </c>
      <c r="D1204" s="3">
        <f>IFERROR(VLOOKUP($A1204,'Perfil de Riesgo '!$A$3:$H$2025,4,FALSE),0)</f>
        <v>0</v>
      </c>
      <c r="E1204" s="3">
        <f>IFERROR(VLOOKUP($A1204,'Perfil de Riesgo '!$A$3:$H$2025,5,FALSE),0)</f>
        <v>0</v>
      </c>
      <c r="F1204" s="3">
        <f>IFERROR(VLOOKUP($A1204,'Perfil de Riesgo '!$A$3:$H$2025,6,FALSE),0)</f>
        <v>0</v>
      </c>
      <c r="G1204" s="3">
        <f>IFERROR(VLOOKUP($A1204,'Perfil de Riesgo '!$A$3:$H$2025,7,FALSE),0)</f>
        <v>0</v>
      </c>
      <c r="H1204" s="3">
        <f>IFERROR(VLOOKUP($A1204,'Perfil de Riesgo '!$A$3:$H$2025,8,FALSE),0)</f>
        <v>0</v>
      </c>
    </row>
    <row r="1205" spans="1:8" hidden="1" x14ac:dyDescent="0.25">
      <c r="A1205" s="5">
        <v>412045</v>
      </c>
      <c r="B1205" s="4" t="s">
        <v>338</v>
      </c>
      <c r="C1205" s="3">
        <f>IFERROR(VLOOKUP($A1205,'Perfil de Riesgo '!$A$3:$H$2025,3,FALSE),0)</f>
        <v>0</v>
      </c>
      <c r="D1205" s="3">
        <f>IFERROR(VLOOKUP($A1205,'Perfil de Riesgo '!$A$3:$H$2025,4,FALSE),0)</f>
        <v>0</v>
      </c>
      <c r="E1205" s="3">
        <f>IFERROR(VLOOKUP($A1205,'Perfil de Riesgo '!$A$3:$H$2025,5,FALSE),0)</f>
        <v>0</v>
      </c>
      <c r="F1205" s="3">
        <f>IFERROR(VLOOKUP($A1205,'Perfil de Riesgo '!$A$3:$H$2025,6,FALSE),0)</f>
        <v>0</v>
      </c>
      <c r="G1205" s="3">
        <f>IFERROR(VLOOKUP($A1205,'Perfil de Riesgo '!$A$3:$H$2025,7,FALSE),0)</f>
        <v>0</v>
      </c>
      <c r="H1205" s="3">
        <f>IFERROR(VLOOKUP($A1205,'Perfil de Riesgo '!$A$3:$H$2025,8,FALSE),0)</f>
        <v>0</v>
      </c>
    </row>
    <row r="1206" spans="1:8" hidden="1" x14ac:dyDescent="0.25">
      <c r="A1206" s="5">
        <v>412046</v>
      </c>
      <c r="B1206" s="4" t="s">
        <v>337</v>
      </c>
      <c r="C1206" s="3">
        <f>IFERROR(VLOOKUP($A1206,'Perfil de Riesgo '!$A$3:$H$2025,3,FALSE),0)</f>
        <v>0</v>
      </c>
      <c r="D1206" s="3">
        <f>IFERROR(VLOOKUP($A1206,'Perfil de Riesgo '!$A$3:$H$2025,4,FALSE),0)</f>
        <v>0</v>
      </c>
      <c r="E1206" s="3">
        <f>IFERROR(VLOOKUP($A1206,'Perfil de Riesgo '!$A$3:$H$2025,5,FALSE),0)</f>
        <v>0</v>
      </c>
      <c r="F1206" s="3">
        <f>IFERROR(VLOOKUP($A1206,'Perfil de Riesgo '!$A$3:$H$2025,6,FALSE),0)</f>
        <v>0</v>
      </c>
      <c r="G1206" s="3">
        <f>IFERROR(VLOOKUP($A1206,'Perfil de Riesgo '!$A$3:$H$2025,7,FALSE),0)</f>
        <v>0</v>
      </c>
      <c r="H1206" s="3">
        <f>IFERROR(VLOOKUP($A1206,'Perfil de Riesgo '!$A$3:$H$2025,8,FALSE),0)</f>
        <v>0</v>
      </c>
    </row>
    <row r="1207" spans="1:8" hidden="1" x14ac:dyDescent="0.25">
      <c r="A1207" s="5">
        <v>412047</v>
      </c>
      <c r="B1207" s="4" t="s">
        <v>336</v>
      </c>
      <c r="C1207" s="3">
        <f>IFERROR(VLOOKUP($A1207,'Perfil de Riesgo '!$A$3:$H$2025,3,FALSE),0)</f>
        <v>0</v>
      </c>
      <c r="D1207" s="3">
        <f>IFERROR(VLOOKUP($A1207,'Perfil de Riesgo '!$A$3:$H$2025,4,FALSE),0)</f>
        <v>0</v>
      </c>
      <c r="E1207" s="3">
        <f>IFERROR(VLOOKUP($A1207,'Perfil de Riesgo '!$A$3:$H$2025,5,FALSE),0)</f>
        <v>0</v>
      </c>
      <c r="F1207" s="3">
        <f>IFERROR(VLOOKUP($A1207,'Perfil de Riesgo '!$A$3:$H$2025,6,FALSE),0)</f>
        <v>0</v>
      </c>
      <c r="G1207" s="3">
        <f>IFERROR(VLOOKUP($A1207,'Perfil de Riesgo '!$A$3:$H$2025,7,FALSE),0)</f>
        <v>0</v>
      </c>
      <c r="H1207" s="3">
        <f>IFERROR(VLOOKUP($A1207,'Perfil de Riesgo '!$A$3:$H$2025,8,FALSE),0)</f>
        <v>0</v>
      </c>
    </row>
    <row r="1208" spans="1:8" hidden="1" x14ac:dyDescent="0.25">
      <c r="A1208" s="5">
        <v>412048</v>
      </c>
      <c r="B1208" s="4" t="s">
        <v>335</v>
      </c>
      <c r="C1208" s="3">
        <f>IFERROR(VLOOKUP($A1208,'Perfil de Riesgo '!$A$3:$H$2025,3,FALSE),0)</f>
        <v>0</v>
      </c>
      <c r="D1208" s="3">
        <f>IFERROR(VLOOKUP($A1208,'Perfil de Riesgo '!$A$3:$H$2025,4,FALSE),0)</f>
        <v>0</v>
      </c>
      <c r="E1208" s="3">
        <f>IFERROR(VLOOKUP($A1208,'Perfil de Riesgo '!$A$3:$H$2025,5,FALSE),0)</f>
        <v>0</v>
      </c>
      <c r="F1208" s="3">
        <f>IFERROR(VLOOKUP($A1208,'Perfil de Riesgo '!$A$3:$H$2025,6,FALSE),0)</f>
        <v>0</v>
      </c>
      <c r="G1208" s="3">
        <f>IFERROR(VLOOKUP($A1208,'Perfil de Riesgo '!$A$3:$H$2025,7,FALSE),0)</f>
        <v>0</v>
      </c>
      <c r="H1208" s="3">
        <f>IFERROR(VLOOKUP($A1208,'Perfil de Riesgo '!$A$3:$H$2025,8,FALSE),0)</f>
        <v>0</v>
      </c>
    </row>
    <row r="1209" spans="1:8" hidden="1" x14ac:dyDescent="0.25">
      <c r="A1209" s="5">
        <v>412049</v>
      </c>
      <c r="B1209" s="4" t="s">
        <v>334</v>
      </c>
      <c r="C1209" s="3">
        <f>IFERROR(VLOOKUP($A1209,'Perfil de Riesgo '!$A$3:$H$2025,3,FALSE),0)</f>
        <v>0</v>
      </c>
      <c r="D1209" s="3">
        <f>IFERROR(VLOOKUP($A1209,'Perfil de Riesgo '!$A$3:$H$2025,4,FALSE),0)</f>
        <v>0</v>
      </c>
      <c r="E1209" s="3">
        <f>IFERROR(VLOOKUP($A1209,'Perfil de Riesgo '!$A$3:$H$2025,5,FALSE),0)</f>
        <v>0</v>
      </c>
      <c r="F1209" s="3">
        <f>IFERROR(VLOOKUP($A1209,'Perfil de Riesgo '!$A$3:$H$2025,6,FALSE),0)</f>
        <v>0</v>
      </c>
      <c r="G1209" s="3">
        <f>IFERROR(VLOOKUP($A1209,'Perfil de Riesgo '!$A$3:$H$2025,7,FALSE),0)</f>
        <v>0</v>
      </c>
      <c r="H1209" s="3">
        <f>IFERROR(VLOOKUP($A1209,'Perfil de Riesgo '!$A$3:$H$2025,8,FALSE),0)</f>
        <v>0</v>
      </c>
    </row>
    <row r="1210" spans="1:8" hidden="1" x14ac:dyDescent="0.25">
      <c r="A1210" s="5">
        <v>412050</v>
      </c>
      <c r="B1210" s="4" t="s">
        <v>333</v>
      </c>
      <c r="C1210" s="3">
        <f>IFERROR(VLOOKUP($A1210,'Perfil de Riesgo '!$A$3:$H$2025,3,FALSE),0)</f>
        <v>0</v>
      </c>
      <c r="D1210" s="3">
        <f>IFERROR(VLOOKUP($A1210,'Perfil de Riesgo '!$A$3:$H$2025,4,FALSE),0)</f>
        <v>0</v>
      </c>
      <c r="E1210" s="3">
        <f>IFERROR(VLOOKUP($A1210,'Perfil de Riesgo '!$A$3:$H$2025,5,FALSE),0)</f>
        <v>0</v>
      </c>
      <c r="F1210" s="3">
        <f>IFERROR(VLOOKUP($A1210,'Perfil de Riesgo '!$A$3:$H$2025,6,FALSE),0)</f>
        <v>0</v>
      </c>
      <c r="G1210" s="3">
        <f>IFERROR(VLOOKUP($A1210,'Perfil de Riesgo '!$A$3:$H$2025,7,FALSE),0)</f>
        <v>0</v>
      </c>
      <c r="H1210" s="3">
        <f>IFERROR(VLOOKUP($A1210,'Perfil de Riesgo '!$A$3:$H$2025,8,FALSE),0)</f>
        <v>0</v>
      </c>
    </row>
    <row r="1211" spans="1:8" hidden="1" x14ac:dyDescent="0.25">
      <c r="A1211" s="5">
        <v>412051</v>
      </c>
      <c r="B1211" s="4" t="s">
        <v>332</v>
      </c>
      <c r="C1211" s="3">
        <f>IFERROR(VLOOKUP($A1211,'Perfil de Riesgo '!$A$3:$H$2025,3,FALSE),0)</f>
        <v>0</v>
      </c>
      <c r="D1211" s="3">
        <f>IFERROR(VLOOKUP($A1211,'Perfil de Riesgo '!$A$3:$H$2025,4,FALSE),0)</f>
        <v>0</v>
      </c>
      <c r="E1211" s="3">
        <f>IFERROR(VLOOKUP($A1211,'Perfil de Riesgo '!$A$3:$H$2025,5,FALSE),0)</f>
        <v>0</v>
      </c>
      <c r="F1211" s="3">
        <f>IFERROR(VLOOKUP($A1211,'Perfil de Riesgo '!$A$3:$H$2025,6,FALSE),0)</f>
        <v>0</v>
      </c>
      <c r="G1211" s="3">
        <f>IFERROR(VLOOKUP($A1211,'Perfil de Riesgo '!$A$3:$H$2025,7,FALSE),0)</f>
        <v>0</v>
      </c>
      <c r="H1211" s="3">
        <f>IFERROR(VLOOKUP($A1211,'Perfil de Riesgo '!$A$3:$H$2025,8,FALSE),0)</f>
        <v>0</v>
      </c>
    </row>
    <row r="1212" spans="1:8" hidden="1" x14ac:dyDescent="0.25">
      <c r="A1212" s="5">
        <v>412052</v>
      </c>
      <c r="B1212" s="4" t="s">
        <v>331</v>
      </c>
      <c r="C1212" s="3">
        <f>IFERROR(VLOOKUP($A1212,'Perfil de Riesgo '!$A$3:$H$2025,3,FALSE),0)</f>
        <v>0</v>
      </c>
      <c r="D1212" s="3">
        <f>IFERROR(VLOOKUP($A1212,'Perfil de Riesgo '!$A$3:$H$2025,4,FALSE),0)</f>
        <v>0</v>
      </c>
      <c r="E1212" s="3">
        <f>IFERROR(VLOOKUP($A1212,'Perfil de Riesgo '!$A$3:$H$2025,5,FALSE),0)</f>
        <v>0</v>
      </c>
      <c r="F1212" s="3">
        <f>IFERROR(VLOOKUP($A1212,'Perfil de Riesgo '!$A$3:$H$2025,6,FALSE),0)</f>
        <v>0</v>
      </c>
      <c r="G1212" s="3">
        <f>IFERROR(VLOOKUP($A1212,'Perfil de Riesgo '!$A$3:$H$2025,7,FALSE),0)</f>
        <v>0</v>
      </c>
      <c r="H1212" s="3">
        <f>IFERROR(VLOOKUP($A1212,'Perfil de Riesgo '!$A$3:$H$2025,8,FALSE),0)</f>
        <v>0</v>
      </c>
    </row>
    <row r="1213" spans="1:8" hidden="1" x14ac:dyDescent="0.25">
      <c r="A1213" s="5">
        <v>412053</v>
      </c>
      <c r="B1213" s="4" t="s">
        <v>330</v>
      </c>
      <c r="C1213" s="3">
        <f>IFERROR(VLOOKUP($A1213,'Perfil de Riesgo '!$A$3:$H$2025,3,FALSE),0)</f>
        <v>0</v>
      </c>
      <c r="D1213" s="3">
        <f>IFERROR(VLOOKUP($A1213,'Perfil de Riesgo '!$A$3:$H$2025,4,FALSE),0)</f>
        <v>0</v>
      </c>
      <c r="E1213" s="3">
        <f>IFERROR(VLOOKUP($A1213,'Perfil de Riesgo '!$A$3:$H$2025,5,FALSE),0)</f>
        <v>0</v>
      </c>
      <c r="F1213" s="3">
        <f>IFERROR(VLOOKUP($A1213,'Perfil de Riesgo '!$A$3:$H$2025,6,FALSE),0)</f>
        <v>0</v>
      </c>
      <c r="G1213" s="3">
        <f>IFERROR(VLOOKUP($A1213,'Perfil de Riesgo '!$A$3:$H$2025,7,FALSE),0)</f>
        <v>0</v>
      </c>
      <c r="H1213" s="3">
        <f>IFERROR(VLOOKUP($A1213,'Perfil de Riesgo '!$A$3:$H$2025,8,FALSE),0)</f>
        <v>0</v>
      </c>
    </row>
    <row r="1214" spans="1:8" hidden="1" x14ac:dyDescent="0.25">
      <c r="A1214" s="5">
        <v>412054</v>
      </c>
      <c r="B1214" s="4" t="s">
        <v>329</v>
      </c>
      <c r="C1214" s="3">
        <f>IFERROR(VLOOKUP($A1214,'Perfil de Riesgo '!$A$3:$H$2025,3,FALSE),0)</f>
        <v>0</v>
      </c>
      <c r="D1214" s="3">
        <f>IFERROR(VLOOKUP($A1214,'Perfil de Riesgo '!$A$3:$H$2025,4,FALSE),0)</f>
        <v>0</v>
      </c>
      <c r="E1214" s="3">
        <f>IFERROR(VLOOKUP($A1214,'Perfil de Riesgo '!$A$3:$H$2025,5,FALSE),0)</f>
        <v>0</v>
      </c>
      <c r="F1214" s="3">
        <f>IFERROR(VLOOKUP($A1214,'Perfil de Riesgo '!$A$3:$H$2025,6,FALSE),0)</f>
        <v>0</v>
      </c>
      <c r="G1214" s="3">
        <f>IFERROR(VLOOKUP($A1214,'Perfil de Riesgo '!$A$3:$H$2025,7,FALSE),0)</f>
        <v>0</v>
      </c>
      <c r="H1214" s="3">
        <f>IFERROR(VLOOKUP($A1214,'Perfil de Riesgo '!$A$3:$H$2025,8,FALSE),0)</f>
        <v>0</v>
      </c>
    </row>
    <row r="1215" spans="1:8" hidden="1" x14ac:dyDescent="0.25">
      <c r="A1215" s="5">
        <v>412055</v>
      </c>
      <c r="B1215" s="4" t="s">
        <v>328</v>
      </c>
      <c r="C1215" s="3">
        <f>IFERROR(VLOOKUP($A1215,'Perfil de Riesgo '!$A$3:$H$2025,3,FALSE),0)</f>
        <v>0</v>
      </c>
      <c r="D1215" s="3">
        <f>IFERROR(VLOOKUP($A1215,'Perfil de Riesgo '!$A$3:$H$2025,4,FALSE),0)</f>
        <v>0</v>
      </c>
      <c r="E1215" s="3">
        <f>IFERROR(VLOOKUP($A1215,'Perfil de Riesgo '!$A$3:$H$2025,5,FALSE),0)</f>
        <v>0</v>
      </c>
      <c r="F1215" s="3">
        <f>IFERROR(VLOOKUP($A1215,'Perfil de Riesgo '!$A$3:$H$2025,6,FALSE),0)</f>
        <v>0</v>
      </c>
      <c r="G1215" s="3">
        <f>IFERROR(VLOOKUP($A1215,'Perfil de Riesgo '!$A$3:$H$2025,7,FALSE),0)</f>
        <v>0</v>
      </c>
      <c r="H1215" s="3">
        <f>IFERROR(VLOOKUP($A1215,'Perfil de Riesgo '!$A$3:$H$2025,8,FALSE),0)</f>
        <v>0</v>
      </c>
    </row>
    <row r="1216" spans="1:8" hidden="1" x14ac:dyDescent="0.25">
      <c r="A1216" s="5">
        <v>412056</v>
      </c>
      <c r="B1216" s="4" t="s">
        <v>327</v>
      </c>
      <c r="C1216" s="3">
        <f>IFERROR(VLOOKUP($A1216,'Perfil de Riesgo '!$A$3:$H$2025,3,FALSE),0)</f>
        <v>0</v>
      </c>
      <c r="D1216" s="3">
        <f>IFERROR(VLOOKUP($A1216,'Perfil de Riesgo '!$A$3:$H$2025,4,FALSE),0)</f>
        <v>0</v>
      </c>
      <c r="E1216" s="3">
        <f>IFERROR(VLOOKUP($A1216,'Perfil de Riesgo '!$A$3:$H$2025,5,FALSE),0)</f>
        <v>0</v>
      </c>
      <c r="F1216" s="3">
        <f>IFERROR(VLOOKUP($A1216,'Perfil de Riesgo '!$A$3:$H$2025,6,FALSE),0)</f>
        <v>0</v>
      </c>
      <c r="G1216" s="3">
        <f>IFERROR(VLOOKUP($A1216,'Perfil de Riesgo '!$A$3:$H$2025,7,FALSE),0)</f>
        <v>0</v>
      </c>
      <c r="H1216" s="3">
        <f>IFERROR(VLOOKUP($A1216,'Perfil de Riesgo '!$A$3:$H$2025,8,FALSE),0)</f>
        <v>0</v>
      </c>
    </row>
    <row r="1217" spans="1:8" hidden="1" x14ac:dyDescent="0.25">
      <c r="A1217" s="5">
        <v>412057</v>
      </c>
      <c r="B1217" s="4" t="s">
        <v>326</v>
      </c>
      <c r="C1217" s="3">
        <f>IFERROR(VLOOKUP($A1217,'Perfil de Riesgo '!$A$3:$H$2025,3,FALSE),0)</f>
        <v>0</v>
      </c>
      <c r="D1217" s="3">
        <f>IFERROR(VLOOKUP($A1217,'Perfil de Riesgo '!$A$3:$H$2025,4,FALSE),0)</f>
        <v>0</v>
      </c>
      <c r="E1217" s="3">
        <f>IFERROR(VLOOKUP($A1217,'Perfil de Riesgo '!$A$3:$H$2025,5,FALSE),0)</f>
        <v>0</v>
      </c>
      <c r="F1217" s="3">
        <f>IFERROR(VLOOKUP($A1217,'Perfil de Riesgo '!$A$3:$H$2025,6,FALSE),0)</f>
        <v>0</v>
      </c>
      <c r="G1217" s="3">
        <f>IFERROR(VLOOKUP($A1217,'Perfil de Riesgo '!$A$3:$H$2025,7,FALSE),0)</f>
        <v>0</v>
      </c>
      <c r="H1217" s="3">
        <f>IFERROR(VLOOKUP($A1217,'Perfil de Riesgo '!$A$3:$H$2025,8,FALSE),0)</f>
        <v>0</v>
      </c>
    </row>
    <row r="1218" spans="1:8" hidden="1" x14ac:dyDescent="0.25">
      <c r="A1218" s="5">
        <v>412058</v>
      </c>
      <c r="B1218" s="4" t="s">
        <v>325</v>
      </c>
      <c r="C1218" s="3">
        <f>IFERROR(VLOOKUP($A1218,'Perfil de Riesgo '!$A$3:$H$2025,3,FALSE),0)</f>
        <v>0</v>
      </c>
      <c r="D1218" s="3">
        <f>IFERROR(VLOOKUP($A1218,'Perfil de Riesgo '!$A$3:$H$2025,4,FALSE),0)</f>
        <v>0</v>
      </c>
      <c r="E1218" s="3">
        <f>IFERROR(VLOOKUP($A1218,'Perfil de Riesgo '!$A$3:$H$2025,5,FALSE),0)</f>
        <v>0</v>
      </c>
      <c r="F1218" s="3">
        <f>IFERROR(VLOOKUP($A1218,'Perfil de Riesgo '!$A$3:$H$2025,6,FALSE),0)</f>
        <v>0</v>
      </c>
      <c r="G1218" s="3">
        <f>IFERROR(VLOOKUP($A1218,'Perfil de Riesgo '!$A$3:$H$2025,7,FALSE),0)</f>
        <v>0</v>
      </c>
      <c r="H1218" s="3">
        <f>IFERROR(VLOOKUP($A1218,'Perfil de Riesgo '!$A$3:$H$2025,8,FALSE),0)</f>
        <v>0</v>
      </c>
    </row>
    <row r="1219" spans="1:8" hidden="1" x14ac:dyDescent="0.25">
      <c r="A1219" s="5">
        <v>412059</v>
      </c>
      <c r="B1219" s="4" t="s">
        <v>324</v>
      </c>
      <c r="C1219" s="3">
        <f>IFERROR(VLOOKUP($A1219,'Perfil de Riesgo '!$A$3:$H$2025,3,FALSE),0)</f>
        <v>0</v>
      </c>
      <c r="D1219" s="3">
        <f>IFERROR(VLOOKUP($A1219,'Perfil de Riesgo '!$A$3:$H$2025,4,FALSE),0)</f>
        <v>0</v>
      </c>
      <c r="E1219" s="3">
        <f>IFERROR(VLOOKUP($A1219,'Perfil de Riesgo '!$A$3:$H$2025,5,FALSE),0)</f>
        <v>0</v>
      </c>
      <c r="F1219" s="3">
        <f>IFERROR(VLOOKUP($A1219,'Perfil de Riesgo '!$A$3:$H$2025,6,FALSE),0)</f>
        <v>0</v>
      </c>
      <c r="G1219" s="3">
        <f>IFERROR(VLOOKUP($A1219,'Perfil de Riesgo '!$A$3:$H$2025,7,FALSE),0)</f>
        <v>0</v>
      </c>
      <c r="H1219" s="3">
        <f>IFERROR(VLOOKUP($A1219,'Perfil de Riesgo '!$A$3:$H$2025,8,FALSE),0)</f>
        <v>0</v>
      </c>
    </row>
    <row r="1220" spans="1:8" hidden="1" x14ac:dyDescent="0.25">
      <c r="A1220" s="5">
        <v>412060</v>
      </c>
      <c r="B1220" s="4" t="s">
        <v>323</v>
      </c>
      <c r="C1220" s="3">
        <f>IFERROR(VLOOKUP($A1220,'Perfil de Riesgo '!$A$3:$H$2025,3,FALSE),0)</f>
        <v>0</v>
      </c>
      <c r="D1220" s="3">
        <f>IFERROR(VLOOKUP($A1220,'Perfil de Riesgo '!$A$3:$H$2025,4,FALSE),0)</f>
        <v>0</v>
      </c>
      <c r="E1220" s="3">
        <f>IFERROR(VLOOKUP($A1220,'Perfil de Riesgo '!$A$3:$H$2025,5,FALSE),0)</f>
        <v>0</v>
      </c>
      <c r="F1220" s="3">
        <f>IFERROR(VLOOKUP($A1220,'Perfil de Riesgo '!$A$3:$H$2025,6,FALSE),0)</f>
        <v>0</v>
      </c>
      <c r="G1220" s="3">
        <f>IFERROR(VLOOKUP($A1220,'Perfil de Riesgo '!$A$3:$H$2025,7,FALSE),0)</f>
        <v>0</v>
      </c>
      <c r="H1220" s="3">
        <f>IFERROR(VLOOKUP($A1220,'Perfil de Riesgo '!$A$3:$H$2025,8,FALSE),0)</f>
        <v>0</v>
      </c>
    </row>
    <row r="1221" spans="1:8" hidden="1" x14ac:dyDescent="0.25">
      <c r="A1221" s="5">
        <v>412061</v>
      </c>
      <c r="B1221" s="4" t="s">
        <v>322</v>
      </c>
      <c r="C1221" s="3">
        <f>IFERROR(VLOOKUP($A1221,'Perfil de Riesgo '!$A$3:$H$2025,3,FALSE),0)</f>
        <v>0</v>
      </c>
      <c r="D1221" s="3">
        <f>IFERROR(VLOOKUP($A1221,'Perfil de Riesgo '!$A$3:$H$2025,4,FALSE),0)</f>
        <v>0</v>
      </c>
      <c r="E1221" s="3">
        <f>IFERROR(VLOOKUP($A1221,'Perfil de Riesgo '!$A$3:$H$2025,5,FALSE),0)</f>
        <v>0</v>
      </c>
      <c r="F1221" s="3">
        <f>IFERROR(VLOOKUP($A1221,'Perfil de Riesgo '!$A$3:$H$2025,6,FALSE),0)</f>
        <v>0</v>
      </c>
      <c r="G1221" s="3">
        <f>IFERROR(VLOOKUP($A1221,'Perfil de Riesgo '!$A$3:$H$2025,7,FALSE),0)</f>
        <v>0</v>
      </c>
      <c r="H1221" s="3">
        <f>IFERROR(VLOOKUP($A1221,'Perfil de Riesgo '!$A$3:$H$2025,8,FALSE),0)</f>
        <v>0</v>
      </c>
    </row>
    <row r="1222" spans="1:8" hidden="1" x14ac:dyDescent="0.25">
      <c r="A1222" s="5">
        <v>412062</v>
      </c>
      <c r="B1222" s="4" t="s">
        <v>321</v>
      </c>
      <c r="C1222" s="3">
        <f>IFERROR(VLOOKUP($A1222,'Perfil de Riesgo '!$A$3:$H$2025,3,FALSE),0)</f>
        <v>0</v>
      </c>
      <c r="D1222" s="3">
        <f>IFERROR(VLOOKUP($A1222,'Perfil de Riesgo '!$A$3:$H$2025,4,FALSE),0)</f>
        <v>0</v>
      </c>
      <c r="E1222" s="3">
        <f>IFERROR(VLOOKUP($A1222,'Perfil de Riesgo '!$A$3:$H$2025,5,FALSE),0)</f>
        <v>0</v>
      </c>
      <c r="F1222" s="3">
        <f>IFERROR(VLOOKUP($A1222,'Perfil de Riesgo '!$A$3:$H$2025,6,FALSE),0)</f>
        <v>0</v>
      </c>
      <c r="G1222" s="3">
        <f>IFERROR(VLOOKUP($A1222,'Perfil de Riesgo '!$A$3:$H$2025,7,FALSE),0)</f>
        <v>0</v>
      </c>
      <c r="H1222" s="3">
        <f>IFERROR(VLOOKUP($A1222,'Perfil de Riesgo '!$A$3:$H$2025,8,FALSE),0)</f>
        <v>0</v>
      </c>
    </row>
    <row r="1223" spans="1:8" hidden="1" x14ac:dyDescent="0.25">
      <c r="A1223" s="5">
        <v>412063</v>
      </c>
      <c r="B1223" s="4" t="s">
        <v>320</v>
      </c>
      <c r="C1223" s="3">
        <f>IFERROR(VLOOKUP($A1223,'Perfil de Riesgo '!$A$3:$H$2025,3,FALSE),0)</f>
        <v>0</v>
      </c>
      <c r="D1223" s="3">
        <f>IFERROR(VLOOKUP($A1223,'Perfil de Riesgo '!$A$3:$H$2025,4,FALSE),0)</f>
        <v>0</v>
      </c>
      <c r="E1223" s="3">
        <f>IFERROR(VLOOKUP($A1223,'Perfil de Riesgo '!$A$3:$H$2025,5,FALSE),0)</f>
        <v>0</v>
      </c>
      <c r="F1223" s="3">
        <f>IFERROR(VLOOKUP($A1223,'Perfil de Riesgo '!$A$3:$H$2025,6,FALSE),0)</f>
        <v>0</v>
      </c>
      <c r="G1223" s="3">
        <f>IFERROR(VLOOKUP($A1223,'Perfil de Riesgo '!$A$3:$H$2025,7,FALSE),0)</f>
        <v>0</v>
      </c>
      <c r="H1223" s="3">
        <f>IFERROR(VLOOKUP($A1223,'Perfil de Riesgo '!$A$3:$H$2025,8,FALSE),0)</f>
        <v>0</v>
      </c>
    </row>
    <row r="1224" spans="1:8" hidden="1" x14ac:dyDescent="0.25">
      <c r="A1224" s="5">
        <v>412064</v>
      </c>
      <c r="B1224" s="4" t="s">
        <v>319</v>
      </c>
      <c r="C1224" s="3">
        <f>IFERROR(VLOOKUP($A1224,'Perfil de Riesgo '!$A$3:$H$2025,3,FALSE),0)</f>
        <v>0</v>
      </c>
      <c r="D1224" s="3">
        <f>IFERROR(VLOOKUP($A1224,'Perfil de Riesgo '!$A$3:$H$2025,4,FALSE),0)</f>
        <v>0</v>
      </c>
      <c r="E1224" s="3">
        <f>IFERROR(VLOOKUP($A1224,'Perfil de Riesgo '!$A$3:$H$2025,5,FALSE),0)</f>
        <v>0</v>
      </c>
      <c r="F1224" s="3">
        <f>IFERROR(VLOOKUP($A1224,'Perfil de Riesgo '!$A$3:$H$2025,6,FALSE),0)</f>
        <v>0</v>
      </c>
      <c r="G1224" s="3">
        <f>IFERROR(VLOOKUP($A1224,'Perfil de Riesgo '!$A$3:$H$2025,7,FALSE),0)</f>
        <v>0</v>
      </c>
      <c r="H1224" s="3">
        <f>IFERROR(VLOOKUP($A1224,'Perfil de Riesgo '!$A$3:$H$2025,8,FALSE),0)</f>
        <v>0</v>
      </c>
    </row>
    <row r="1225" spans="1:8" hidden="1" x14ac:dyDescent="0.25">
      <c r="A1225" s="5">
        <v>412065</v>
      </c>
      <c r="B1225" s="4" t="s">
        <v>318</v>
      </c>
      <c r="C1225" s="3">
        <f>IFERROR(VLOOKUP($A1225,'Perfil de Riesgo '!$A$3:$H$2025,3,FALSE),0)</f>
        <v>0</v>
      </c>
      <c r="D1225" s="3">
        <f>IFERROR(VLOOKUP($A1225,'Perfil de Riesgo '!$A$3:$H$2025,4,FALSE),0)</f>
        <v>0</v>
      </c>
      <c r="E1225" s="3">
        <f>IFERROR(VLOOKUP($A1225,'Perfil de Riesgo '!$A$3:$H$2025,5,FALSE),0)</f>
        <v>0</v>
      </c>
      <c r="F1225" s="3">
        <f>IFERROR(VLOOKUP($A1225,'Perfil de Riesgo '!$A$3:$H$2025,6,FALSE),0)</f>
        <v>0</v>
      </c>
      <c r="G1225" s="3">
        <f>IFERROR(VLOOKUP($A1225,'Perfil de Riesgo '!$A$3:$H$2025,7,FALSE),0)</f>
        <v>0</v>
      </c>
      <c r="H1225" s="3">
        <f>IFERROR(VLOOKUP($A1225,'Perfil de Riesgo '!$A$3:$H$2025,8,FALSE),0)</f>
        <v>0</v>
      </c>
    </row>
    <row r="1226" spans="1:8" hidden="1" x14ac:dyDescent="0.25">
      <c r="A1226" s="5">
        <v>412066</v>
      </c>
      <c r="B1226" s="4" t="s">
        <v>317</v>
      </c>
      <c r="C1226" s="3">
        <f>IFERROR(VLOOKUP($A1226,'Perfil de Riesgo '!$A$3:$H$2025,3,FALSE),0)</f>
        <v>0</v>
      </c>
      <c r="D1226" s="3">
        <f>IFERROR(VLOOKUP($A1226,'Perfil de Riesgo '!$A$3:$H$2025,4,FALSE),0)</f>
        <v>0</v>
      </c>
      <c r="E1226" s="3">
        <f>IFERROR(VLOOKUP($A1226,'Perfil de Riesgo '!$A$3:$H$2025,5,FALSE),0)</f>
        <v>0</v>
      </c>
      <c r="F1226" s="3">
        <f>IFERROR(VLOOKUP($A1226,'Perfil de Riesgo '!$A$3:$H$2025,6,FALSE),0)</f>
        <v>0</v>
      </c>
      <c r="G1226" s="3">
        <f>IFERROR(VLOOKUP($A1226,'Perfil de Riesgo '!$A$3:$H$2025,7,FALSE),0)</f>
        <v>0</v>
      </c>
      <c r="H1226" s="3">
        <f>IFERROR(VLOOKUP($A1226,'Perfil de Riesgo '!$A$3:$H$2025,8,FALSE),0)</f>
        <v>0</v>
      </c>
    </row>
    <row r="1227" spans="1:8" hidden="1" x14ac:dyDescent="0.25">
      <c r="A1227" s="5">
        <v>412067</v>
      </c>
      <c r="B1227" s="4" t="s">
        <v>316</v>
      </c>
      <c r="C1227" s="3">
        <f>IFERROR(VLOOKUP($A1227,'Perfil de Riesgo '!$A$3:$H$2025,3,FALSE),0)</f>
        <v>0</v>
      </c>
      <c r="D1227" s="3">
        <f>IFERROR(VLOOKUP($A1227,'Perfil de Riesgo '!$A$3:$H$2025,4,FALSE),0)</f>
        <v>0</v>
      </c>
      <c r="E1227" s="3">
        <f>IFERROR(VLOOKUP($A1227,'Perfil de Riesgo '!$A$3:$H$2025,5,FALSE),0)</f>
        <v>0</v>
      </c>
      <c r="F1227" s="3">
        <f>IFERROR(VLOOKUP($A1227,'Perfil de Riesgo '!$A$3:$H$2025,6,FALSE),0)</f>
        <v>0</v>
      </c>
      <c r="G1227" s="3">
        <f>IFERROR(VLOOKUP($A1227,'Perfil de Riesgo '!$A$3:$H$2025,7,FALSE),0)</f>
        <v>0</v>
      </c>
      <c r="H1227" s="3">
        <f>IFERROR(VLOOKUP($A1227,'Perfil de Riesgo '!$A$3:$H$2025,8,FALSE),0)</f>
        <v>0</v>
      </c>
    </row>
    <row r="1228" spans="1:8" hidden="1" x14ac:dyDescent="0.25">
      <c r="A1228" s="5">
        <v>412068</v>
      </c>
      <c r="B1228" s="4" t="s">
        <v>315</v>
      </c>
      <c r="C1228" s="3">
        <f>IFERROR(VLOOKUP($A1228,'Perfil de Riesgo '!$A$3:$H$2025,3,FALSE),0)</f>
        <v>0</v>
      </c>
      <c r="D1228" s="3">
        <f>IFERROR(VLOOKUP($A1228,'Perfil de Riesgo '!$A$3:$H$2025,4,FALSE),0)</f>
        <v>0</v>
      </c>
      <c r="E1228" s="3">
        <f>IFERROR(VLOOKUP($A1228,'Perfil de Riesgo '!$A$3:$H$2025,5,FALSE),0)</f>
        <v>0</v>
      </c>
      <c r="F1228" s="3">
        <f>IFERROR(VLOOKUP($A1228,'Perfil de Riesgo '!$A$3:$H$2025,6,FALSE),0)</f>
        <v>0</v>
      </c>
      <c r="G1228" s="3">
        <f>IFERROR(VLOOKUP($A1228,'Perfil de Riesgo '!$A$3:$H$2025,7,FALSE),0)</f>
        <v>0</v>
      </c>
      <c r="H1228" s="3">
        <f>IFERROR(VLOOKUP($A1228,'Perfil de Riesgo '!$A$3:$H$2025,8,FALSE),0)</f>
        <v>0</v>
      </c>
    </row>
    <row r="1229" spans="1:8" hidden="1" x14ac:dyDescent="0.25">
      <c r="A1229" s="5">
        <v>412069</v>
      </c>
      <c r="B1229" s="4" t="s">
        <v>314</v>
      </c>
      <c r="C1229" s="3">
        <f>IFERROR(VLOOKUP($A1229,'Perfil de Riesgo '!$A$3:$H$2025,3,FALSE),0)</f>
        <v>0</v>
      </c>
      <c r="D1229" s="3">
        <f>IFERROR(VLOOKUP($A1229,'Perfil de Riesgo '!$A$3:$H$2025,4,FALSE),0)</f>
        <v>0</v>
      </c>
      <c r="E1229" s="3">
        <f>IFERROR(VLOOKUP($A1229,'Perfil de Riesgo '!$A$3:$H$2025,5,FALSE),0)</f>
        <v>0</v>
      </c>
      <c r="F1229" s="3">
        <f>IFERROR(VLOOKUP($A1229,'Perfil de Riesgo '!$A$3:$H$2025,6,FALSE),0)</f>
        <v>0</v>
      </c>
      <c r="G1229" s="3">
        <f>IFERROR(VLOOKUP($A1229,'Perfil de Riesgo '!$A$3:$H$2025,7,FALSE),0)</f>
        <v>0</v>
      </c>
      <c r="H1229" s="3">
        <f>IFERROR(VLOOKUP($A1229,'Perfil de Riesgo '!$A$3:$H$2025,8,FALSE),0)</f>
        <v>0</v>
      </c>
    </row>
    <row r="1230" spans="1:8" hidden="1" x14ac:dyDescent="0.25">
      <c r="A1230" s="5">
        <v>412070</v>
      </c>
      <c r="B1230" s="4" t="s">
        <v>313</v>
      </c>
      <c r="C1230" s="3">
        <f>IFERROR(VLOOKUP($A1230,'Perfil de Riesgo '!$A$3:$H$2025,3,FALSE),0)</f>
        <v>0</v>
      </c>
      <c r="D1230" s="3">
        <f>IFERROR(VLOOKUP($A1230,'Perfil de Riesgo '!$A$3:$H$2025,4,FALSE),0)</f>
        <v>0</v>
      </c>
      <c r="E1230" s="3">
        <f>IFERROR(VLOOKUP($A1230,'Perfil de Riesgo '!$A$3:$H$2025,5,FALSE),0)</f>
        <v>0</v>
      </c>
      <c r="F1230" s="3">
        <f>IFERROR(VLOOKUP($A1230,'Perfil de Riesgo '!$A$3:$H$2025,6,FALSE),0)</f>
        <v>0</v>
      </c>
      <c r="G1230" s="3">
        <f>IFERROR(VLOOKUP($A1230,'Perfil de Riesgo '!$A$3:$H$2025,7,FALSE),0)</f>
        <v>0</v>
      </c>
      <c r="H1230" s="3">
        <f>IFERROR(VLOOKUP($A1230,'Perfil de Riesgo '!$A$3:$H$2025,8,FALSE),0)</f>
        <v>0</v>
      </c>
    </row>
    <row r="1231" spans="1:8" hidden="1" x14ac:dyDescent="0.25">
      <c r="A1231" s="5">
        <v>412071</v>
      </c>
      <c r="B1231" s="4" t="s">
        <v>312</v>
      </c>
      <c r="C1231" s="3">
        <f>IFERROR(VLOOKUP($A1231,'Perfil de Riesgo '!$A$3:$H$2025,3,FALSE),0)</f>
        <v>0</v>
      </c>
      <c r="D1231" s="3">
        <f>IFERROR(VLOOKUP($A1231,'Perfil de Riesgo '!$A$3:$H$2025,4,FALSE),0)</f>
        <v>0</v>
      </c>
      <c r="E1231" s="3">
        <f>IFERROR(VLOOKUP($A1231,'Perfil de Riesgo '!$A$3:$H$2025,5,FALSE),0)</f>
        <v>0</v>
      </c>
      <c r="F1231" s="3">
        <f>IFERROR(VLOOKUP($A1231,'Perfil de Riesgo '!$A$3:$H$2025,6,FALSE),0)</f>
        <v>0</v>
      </c>
      <c r="G1231" s="3">
        <f>IFERROR(VLOOKUP($A1231,'Perfil de Riesgo '!$A$3:$H$2025,7,FALSE),0)</f>
        <v>0</v>
      </c>
      <c r="H1231" s="3">
        <f>IFERROR(VLOOKUP($A1231,'Perfil de Riesgo '!$A$3:$H$2025,8,FALSE),0)</f>
        <v>0</v>
      </c>
    </row>
    <row r="1232" spans="1:8" hidden="1" x14ac:dyDescent="0.25">
      <c r="A1232" s="5">
        <v>412072</v>
      </c>
      <c r="B1232" s="4" t="s">
        <v>311</v>
      </c>
      <c r="C1232" s="3">
        <f>IFERROR(VLOOKUP($A1232,'Perfil de Riesgo '!$A$3:$H$2025,3,FALSE),0)</f>
        <v>0</v>
      </c>
      <c r="D1232" s="3">
        <f>IFERROR(VLOOKUP($A1232,'Perfil de Riesgo '!$A$3:$H$2025,4,FALSE),0)</f>
        <v>0</v>
      </c>
      <c r="E1232" s="3">
        <f>IFERROR(VLOOKUP($A1232,'Perfil de Riesgo '!$A$3:$H$2025,5,FALSE),0)</f>
        <v>0</v>
      </c>
      <c r="F1232" s="3">
        <f>IFERROR(VLOOKUP($A1232,'Perfil de Riesgo '!$A$3:$H$2025,6,FALSE),0)</f>
        <v>0</v>
      </c>
      <c r="G1232" s="3">
        <f>IFERROR(VLOOKUP($A1232,'Perfil de Riesgo '!$A$3:$H$2025,7,FALSE),0)</f>
        <v>0</v>
      </c>
      <c r="H1232" s="3">
        <f>IFERROR(VLOOKUP($A1232,'Perfil de Riesgo '!$A$3:$H$2025,8,FALSE),0)</f>
        <v>0</v>
      </c>
    </row>
    <row r="1233" spans="1:8" hidden="1" x14ac:dyDescent="0.25">
      <c r="A1233" s="5">
        <v>412073</v>
      </c>
      <c r="B1233" s="4" t="s">
        <v>310</v>
      </c>
      <c r="C1233" s="3">
        <f>IFERROR(VLOOKUP($A1233,'Perfil de Riesgo '!$A$3:$H$2025,3,FALSE),0)</f>
        <v>0</v>
      </c>
      <c r="D1233" s="3">
        <f>IFERROR(VLOOKUP($A1233,'Perfil de Riesgo '!$A$3:$H$2025,4,FALSE),0)</f>
        <v>0</v>
      </c>
      <c r="E1233" s="3">
        <f>IFERROR(VLOOKUP($A1233,'Perfil de Riesgo '!$A$3:$H$2025,5,FALSE),0)</f>
        <v>0</v>
      </c>
      <c r="F1233" s="3">
        <f>IFERROR(VLOOKUP($A1233,'Perfil de Riesgo '!$A$3:$H$2025,6,FALSE),0)</f>
        <v>0</v>
      </c>
      <c r="G1233" s="3">
        <f>IFERROR(VLOOKUP($A1233,'Perfil de Riesgo '!$A$3:$H$2025,7,FALSE),0)</f>
        <v>0</v>
      </c>
      <c r="H1233" s="3">
        <f>IFERROR(VLOOKUP($A1233,'Perfil de Riesgo '!$A$3:$H$2025,8,FALSE),0)</f>
        <v>0</v>
      </c>
    </row>
    <row r="1234" spans="1:8" hidden="1" x14ac:dyDescent="0.25">
      <c r="A1234" s="5">
        <v>412074</v>
      </c>
      <c r="B1234" s="4" t="s">
        <v>309</v>
      </c>
      <c r="C1234" s="3">
        <f>IFERROR(VLOOKUP($A1234,'Perfil de Riesgo '!$A$3:$H$2025,3,FALSE),0)</f>
        <v>0</v>
      </c>
      <c r="D1234" s="3">
        <f>IFERROR(VLOOKUP($A1234,'Perfil de Riesgo '!$A$3:$H$2025,4,FALSE),0)</f>
        <v>0</v>
      </c>
      <c r="E1234" s="3">
        <f>IFERROR(VLOOKUP($A1234,'Perfil de Riesgo '!$A$3:$H$2025,5,FALSE),0)</f>
        <v>0</v>
      </c>
      <c r="F1234" s="3">
        <f>IFERROR(VLOOKUP($A1234,'Perfil de Riesgo '!$A$3:$H$2025,6,FALSE),0)</f>
        <v>0</v>
      </c>
      <c r="G1234" s="3">
        <f>IFERROR(VLOOKUP($A1234,'Perfil de Riesgo '!$A$3:$H$2025,7,FALSE),0)</f>
        <v>0</v>
      </c>
      <c r="H1234" s="3">
        <f>IFERROR(VLOOKUP($A1234,'Perfil de Riesgo '!$A$3:$H$2025,8,FALSE),0)</f>
        <v>0</v>
      </c>
    </row>
    <row r="1235" spans="1:8" hidden="1" x14ac:dyDescent="0.25">
      <c r="A1235" s="5">
        <v>412075</v>
      </c>
      <c r="B1235" s="4" t="s">
        <v>308</v>
      </c>
      <c r="C1235" s="3">
        <f>IFERROR(VLOOKUP($A1235,'Perfil de Riesgo '!$A$3:$H$2025,3,FALSE),0)</f>
        <v>0</v>
      </c>
      <c r="D1235" s="3">
        <f>IFERROR(VLOOKUP($A1235,'Perfil de Riesgo '!$A$3:$H$2025,4,FALSE),0)</f>
        <v>0</v>
      </c>
      <c r="E1235" s="3">
        <f>IFERROR(VLOOKUP($A1235,'Perfil de Riesgo '!$A$3:$H$2025,5,FALSE),0)</f>
        <v>0</v>
      </c>
      <c r="F1235" s="3">
        <f>IFERROR(VLOOKUP($A1235,'Perfil de Riesgo '!$A$3:$H$2025,6,FALSE),0)</f>
        <v>0</v>
      </c>
      <c r="G1235" s="3">
        <f>IFERROR(VLOOKUP($A1235,'Perfil de Riesgo '!$A$3:$H$2025,7,FALSE),0)</f>
        <v>0</v>
      </c>
      <c r="H1235" s="3">
        <f>IFERROR(VLOOKUP($A1235,'Perfil de Riesgo '!$A$3:$H$2025,8,FALSE),0)</f>
        <v>0</v>
      </c>
    </row>
    <row r="1236" spans="1:8" hidden="1" x14ac:dyDescent="0.25">
      <c r="A1236" s="5">
        <v>412076</v>
      </c>
      <c r="B1236" s="4" t="s">
        <v>307</v>
      </c>
      <c r="C1236" s="3">
        <f>IFERROR(VLOOKUP($A1236,'Perfil de Riesgo '!$A$3:$H$2025,3,FALSE),0)</f>
        <v>0</v>
      </c>
      <c r="D1236" s="3">
        <f>IFERROR(VLOOKUP($A1236,'Perfil de Riesgo '!$A$3:$H$2025,4,FALSE),0)</f>
        <v>0</v>
      </c>
      <c r="E1236" s="3">
        <f>IFERROR(VLOOKUP($A1236,'Perfil de Riesgo '!$A$3:$H$2025,5,FALSE),0)</f>
        <v>0</v>
      </c>
      <c r="F1236" s="3">
        <f>IFERROR(VLOOKUP($A1236,'Perfil de Riesgo '!$A$3:$H$2025,6,FALSE),0)</f>
        <v>0</v>
      </c>
      <c r="G1236" s="3">
        <f>IFERROR(VLOOKUP($A1236,'Perfil de Riesgo '!$A$3:$H$2025,7,FALSE),0)</f>
        <v>0</v>
      </c>
      <c r="H1236" s="3">
        <f>IFERROR(VLOOKUP($A1236,'Perfil de Riesgo '!$A$3:$H$2025,8,FALSE),0)</f>
        <v>0</v>
      </c>
    </row>
    <row r="1237" spans="1:8" hidden="1" x14ac:dyDescent="0.25">
      <c r="A1237" s="5">
        <v>412077</v>
      </c>
      <c r="B1237" s="4" t="s">
        <v>769</v>
      </c>
      <c r="C1237" s="3">
        <f>IFERROR(VLOOKUP($A1237,'Perfil de Riesgo '!$A$3:$H$2025,3,FALSE),0)</f>
        <v>0</v>
      </c>
      <c r="D1237" s="3">
        <f>IFERROR(VLOOKUP($A1237,'Perfil de Riesgo '!$A$3:$H$2025,4,FALSE),0)</f>
        <v>0</v>
      </c>
      <c r="E1237" s="3">
        <f>IFERROR(VLOOKUP($A1237,'Perfil de Riesgo '!$A$3:$H$2025,5,FALSE),0)</f>
        <v>0</v>
      </c>
      <c r="F1237" s="3">
        <f>IFERROR(VLOOKUP($A1237,'Perfil de Riesgo '!$A$3:$H$2025,6,FALSE),0)</f>
        <v>0</v>
      </c>
      <c r="G1237" s="3">
        <f>IFERROR(VLOOKUP($A1237,'Perfil de Riesgo '!$A$3:$H$2025,7,FALSE),0)</f>
        <v>0</v>
      </c>
      <c r="H1237" s="3">
        <f>IFERROR(VLOOKUP($A1237,'Perfil de Riesgo '!$A$3:$H$2025,8,FALSE),0)</f>
        <v>0</v>
      </c>
    </row>
    <row r="1238" spans="1:8" hidden="1" x14ac:dyDescent="0.25">
      <c r="A1238" s="5">
        <v>412078</v>
      </c>
      <c r="B1238" s="4" t="s">
        <v>305</v>
      </c>
      <c r="C1238" s="3">
        <f>IFERROR(VLOOKUP($A1238,'Perfil de Riesgo '!$A$3:$H$2025,3,FALSE),0)</f>
        <v>0</v>
      </c>
      <c r="D1238" s="3">
        <f>IFERROR(VLOOKUP($A1238,'Perfil de Riesgo '!$A$3:$H$2025,4,FALSE),0)</f>
        <v>0</v>
      </c>
      <c r="E1238" s="3">
        <f>IFERROR(VLOOKUP($A1238,'Perfil de Riesgo '!$A$3:$H$2025,5,FALSE),0)</f>
        <v>0</v>
      </c>
      <c r="F1238" s="3">
        <f>IFERROR(VLOOKUP($A1238,'Perfil de Riesgo '!$A$3:$H$2025,6,FALSE),0)</f>
        <v>0</v>
      </c>
      <c r="G1238" s="3">
        <f>IFERROR(VLOOKUP($A1238,'Perfil de Riesgo '!$A$3:$H$2025,7,FALSE),0)</f>
        <v>0</v>
      </c>
      <c r="H1238" s="3">
        <f>IFERROR(VLOOKUP($A1238,'Perfil de Riesgo '!$A$3:$H$2025,8,FALSE),0)</f>
        <v>0</v>
      </c>
    </row>
    <row r="1239" spans="1:8" hidden="1" x14ac:dyDescent="0.25">
      <c r="A1239" s="5">
        <v>412079</v>
      </c>
      <c r="B1239" s="4" t="s">
        <v>304</v>
      </c>
      <c r="C1239" s="3">
        <f>IFERROR(VLOOKUP($A1239,'Perfil de Riesgo '!$A$3:$H$2025,3,FALSE),0)</f>
        <v>0</v>
      </c>
      <c r="D1239" s="3">
        <f>IFERROR(VLOOKUP($A1239,'Perfil de Riesgo '!$A$3:$H$2025,4,FALSE),0)</f>
        <v>0</v>
      </c>
      <c r="E1239" s="3">
        <f>IFERROR(VLOOKUP($A1239,'Perfil de Riesgo '!$A$3:$H$2025,5,FALSE),0)</f>
        <v>0</v>
      </c>
      <c r="F1239" s="3">
        <f>IFERROR(VLOOKUP($A1239,'Perfil de Riesgo '!$A$3:$H$2025,6,FALSE),0)</f>
        <v>0</v>
      </c>
      <c r="G1239" s="3">
        <f>IFERROR(VLOOKUP($A1239,'Perfil de Riesgo '!$A$3:$H$2025,7,FALSE),0)</f>
        <v>0</v>
      </c>
      <c r="H1239" s="3">
        <f>IFERROR(VLOOKUP($A1239,'Perfil de Riesgo '!$A$3:$H$2025,8,FALSE),0)</f>
        <v>0</v>
      </c>
    </row>
    <row r="1240" spans="1:8" hidden="1" x14ac:dyDescent="0.25">
      <c r="A1240" s="5">
        <v>412080</v>
      </c>
      <c r="B1240" s="4" t="s">
        <v>303</v>
      </c>
      <c r="C1240" s="3">
        <f>IFERROR(VLOOKUP($A1240,'Perfil de Riesgo '!$A$3:$H$2025,3,FALSE),0)</f>
        <v>0</v>
      </c>
      <c r="D1240" s="3">
        <f>IFERROR(VLOOKUP($A1240,'Perfil de Riesgo '!$A$3:$H$2025,4,FALSE),0)</f>
        <v>0</v>
      </c>
      <c r="E1240" s="3">
        <f>IFERROR(VLOOKUP($A1240,'Perfil de Riesgo '!$A$3:$H$2025,5,FALSE),0)</f>
        <v>0</v>
      </c>
      <c r="F1240" s="3">
        <f>IFERROR(VLOOKUP($A1240,'Perfil de Riesgo '!$A$3:$H$2025,6,FALSE),0)</f>
        <v>0</v>
      </c>
      <c r="G1240" s="3">
        <f>IFERROR(VLOOKUP($A1240,'Perfil de Riesgo '!$A$3:$H$2025,7,FALSE),0)</f>
        <v>0</v>
      </c>
      <c r="H1240" s="3">
        <f>IFERROR(VLOOKUP($A1240,'Perfil de Riesgo '!$A$3:$H$2025,8,FALSE),0)</f>
        <v>0</v>
      </c>
    </row>
    <row r="1241" spans="1:8" hidden="1" x14ac:dyDescent="0.25">
      <c r="A1241" s="5">
        <v>412081</v>
      </c>
      <c r="B1241" s="4" t="s">
        <v>302</v>
      </c>
      <c r="C1241" s="3">
        <f>IFERROR(VLOOKUP($A1241,'Perfil de Riesgo '!$A$3:$H$2025,3,FALSE),0)</f>
        <v>0</v>
      </c>
      <c r="D1241" s="3">
        <f>IFERROR(VLOOKUP($A1241,'Perfil de Riesgo '!$A$3:$H$2025,4,FALSE),0)</f>
        <v>0</v>
      </c>
      <c r="E1241" s="3">
        <f>IFERROR(VLOOKUP($A1241,'Perfil de Riesgo '!$A$3:$H$2025,5,FALSE),0)</f>
        <v>0</v>
      </c>
      <c r="F1241" s="3">
        <f>IFERROR(VLOOKUP($A1241,'Perfil de Riesgo '!$A$3:$H$2025,6,FALSE),0)</f>
        <v>0</v>
      </c>
      <c r="G1241" s="3">
        <f>IFERROR(VLOOKUP($A1241,'Perfil de Riesgo '!$A$3:$H$2025,7,FALSE),0)</f>
        <v>0</v>
      </c>
      <c r="H1241" s="3">
        <f>IFERROR(VLOOKUP($A1241,'Perfil de Riesgo '!$A$3:$H$2025,8,FALSE),0)</f>
        <v>0</v>
      </c>
    </row>
    <row r="1242" spans="1:8" hidden="1" x14ac:dyDescent="0.25">
      <c r="A1242" s="5">
        <v>412082</v>
      </c>
      <c r="B1242" s="4" t="s">
        <v>301</v>
      </c>
      <c r="C1242" s="3">
        <f>IFERROR(VLOOKUP($A1242,'Perfil de Riesgo '!$A$3:$H$2025,3,FALSE),0)</f>
        <v>0</v>
      </c>
      <c r="D1242" s="3">
        <f>IFERROR(VLOOKUP($A1242,'Perfil de Riesgo '!$A$3:$H$2025,4,FALSE),0)</f>
        <v>0</v>
      </c>
      <c r="E1242" s="3">
        <f>IFERROR(VLOOKUP($A1242,'Perfil de Riesgo '!$A$3:$H$2025,5,FALSE),0)</f>
        <v>0</v>
      </c>
      <c r="F1242" s="3">
        <f>IFERROR(VLOOKUP($A1242,'Perfil de Riesgo '!$A$3:$H$2025,6,FALSE),0)</f>
        <v>0</v>
      </c>
      <c r="G1242" s="3">
        <f>IFERROR(VLOOKUP($A1242,'Perfil de Riesgo '!$A$3:$H$2025,7,FALSE),0)</f>
        <v>0</v>
      </c>
      <c r="H1242" s="3">
        <f>IFERROR(VLOOKUP($A1242,'Perfil de Riesgo '!$A$3:$H$2025,8,FALSE),0)</f>
        <v>0</v>
      </c>
    </row>
    <row r="1243" spans="1:8" hidden="1" x14ac:dyDescent="0.25">
      <c r="A1243" s="5">
        <v>412083</v>
      </c>
      <c r="B1243" s="4" t="s">
        <v>300</v>
      </c>
      <c r="C1243" s="3">
        <f>IFERROR(VLOOKUP($A1243,'Perfil de Riesgo '!$A$3:$H$2025,3,FALSE),0)</f>
        <v>0</v>
      </c>
      <c r="D1243" s="3">
        <f>IFERROR(VLOOKUP($A1243,'Perfil de Riesgo '!$A$3:$H$2025,4,FALSE),0)</f>
        <v>0</v>
      </c>
      <c r="E1243" s="3">
        <f>IFERROR(VLOOKUP($A1243,'Perfil de Riesgo '!$A$3:$H$2025,5,FALSE),0)</f>
        <v>0</v>
      </c>
      <c r="F1243" s="3">
        <f>IFERROR(VLOOKUP($A1243,'Perfil de Riesgo '!$A$3:$H$2025,6,FALSE),0)</f>
        <v>0</v>
      </c>
      <c r="G1243" s="3">
        <f>IFERROR(VLOOKUP($A1243,'Perfil de Riesgo '!$A$3:$H$2025,7,FALSE),0)</f>
        <v>0</v>
      </c>
      <c r="H1243" s="3">
        <f>IFERROR(VLOOKUP($A1243,'Perfil de Riesgo '!$A$3:$H$2025,8,FALSE),0)</f>
        <v>0</v>
      </c>
    </row>
    <row r="1244" spans="1:8" hidden="1" x14ac:dyDescent="0.25">
      <c r="A1244" s="5">
        <v>412084</v>
      </c>
      <c r="B1244" s="4" t="s">
        <v>299</v>
      </c>
      <c r="C1244" s="3">
        <f>IFERROR(VLOOKUP($A1244,'Perfil de Riesgo '!$A$3:$H$2025,3,FALSE),0)</f>
        <v>0</v>
      </c>
      <c r="D1244" s="3">
        <f>IFERROR(VLOOKUP($A1244,'Perfil de Riesgo '!$A$3:$H$2025,4,FALSE),0)</f>
        <v>0</v>
      </c>
      <c r="E1244" s="3">
        <f>IFERROR(VLOOKUP($A1244,'Perfil de Riesgo '!$A$3:$H$2025,5,FALSE),0)</f>
        <v>0</v>
      </c>
      <c r="F1244" s="3">
        <f>IFERROR(VLOOKUP($A1244,'Perfil de Riesgo '!$A$3:$H$2025,6,FALSE),0)</f>
        <v>0</v>
      </c>
      <c r="G1244" s="3">
        <f>IFERROR(VLOOKUP($A1244,'Perfil de Riesgo '!$A$3:$H$2025,7,FALSE),0)</f>
        <v>0</v>
      </c>
      <c r="H1244" s="3">
        <f>IFERROR(VLOOKUP($A1244,'Perfil de Riesgo '!$A$3:$H$2025,8,FALSE),0)</f>
        <v>0</v>
      </c>
    </row>
    <row r="1245" spans="1:8" hidden="1" x14ac:dyDescent="0.25">
      <c r="A1245" s="5">
        <v>412085</v>
      </c>
      <c r="B1245" s="4" t="s">
        <v>298</v>
      </c>
      <c r="C1245" s="3">
        <f>IFERROR(VLOOKUP($A1245,'Perfil de Riesgo '!$A$3:$H$2025,3,FALSE),0)</f>
        <v>0</v>
      </c>
      <c r="D1245" s="3">
        <f>IFERROR(VLOOKUP($A1245,'Perfil de Riesgo '!$A$3:$H$2025,4,FALSE),0)</f>
        <v>0</v>
      </c>
      <c r="E1245" s="3">
        <f>IFERROR(VLOOKUP($A1245,'Perfil de Riesgo '!$A$3:$H$2025,5,FALSE),0)</f>
        <v>0</v>
      </c>
      <c r="F1245" s="3">
        <f>IFERROR(VLOOKUP($A1245,'Perfil de Riesgo '!$A$3:$H$2025,6,FALSE),0)</f>
        <v>0</v>
      </c>
      <c r="G1245" s="3">
        <f>IFERROR(VLOOKUP($A1245,'Perfil de Riesgo '!$A$3:$H$2025,7,FALSE),0)</f>
        <v>0</v>
      </c>
      <c r="H1245" s="3">
        <f>IFERROR(VLOOKUP($A1245,'Perfil de Riesgo '!$A$3:$H$2025,8,FALSE),0)</f>
        <v>0</v>
      </c>
    </row>
    <row r="1246" spans="1:8" hidden="1" x14ac:dyDescent="0.25">
      <c r="A1246" s="5">
        <v>412086</v>
      </c>
      <c r="B1246" s="4" t="s">
        <v>297</v>
      </c>
      <c r="C1246" s="3">
        <f>IFERROR(VLOOKUP($A1246,'Perfil de Riesgo '!$A$3:$H$2025,3,FALSE),0)</f>
        <v>0</v>
      </c>
      <c r="D1246" s="3">
        <f>IFERROR(VLOOKUP($A1246,'Perfil de Riesgo '!$A$3:$H$2025,4,FALSE),0)</f>
        <v>0</v>
      </c>
      <c r="E1246" s="3">
        <f>IFERROR(VLOOKUP($A1246,'Perfil de Riesgo '!$A$3:$H$2025,5,FALSE),0)</f>
        <v>0</v>
      </c>
      <c r="F1246" s="3">
        <f>IFERROR(VLOOKUP($A1246,'Perfil de Riesgo '!$A$3:$H$2025,6,FALSE),0)</f>
        <v>0</v>
      </c>
      <c r="G1246" s="3">
        <f>IFERROR(VLOOKUP($A1246,'Perfil de Riesgo '!$A$3:$H$2025,7,FALSE),0)</f>
        <v>0</v>
      </c>
      <c r="H1246" s="3">
        <f>IFERROR(VLOOKUP($A1246,'Perfil de Riesgo '!$A$3:$H$2025,8,FALSE),0)</f>
        <v>0</v>
      </c>
    </row>
    <row r="1247" spans="1:8" hidden="1" x14ac:dyDescent="0.25">
      <c r="A1247" s="5">
        <v>412087</v>
      </c>
      <c r="B1247" s="4" t="s">
        <v>296</v>
      </c>
      <c r="C1247" s="3">
        <f>IFERROR(VLOOKUP($A1247,'Perfil de Riesgo '!$A$3:$H$2025,3,FALSE),0)</f>
        <v>0</v>
      </c>
      <c r="D1247" s="3">
        <f>IFERROR(VLOOKUP($A1247,'Perfil de Riesgo '!$A$3:$H$2025,4,FALSE),0)</f>
        <v>0</v>
      </c>
      <c r="E1247" s="3">
        <f>IFERROR(VLOOKUP($A1247,'Perfil de Riesgo '!$A$3:$H$2025,5,FALSE),0)</f>
        <v>0</v>
      </c>
      <c r="F1247" s="3">
        <f>IFERROR(VLOOKUP($A1247,'Perfil de Riesgo '!$A$3:$H$2025,6,FALSE),0)</f>
        <v>0</v>
      </c>
      <c r="G1247" s="3">
        <f>IFERROR(VLOOKUP($A1247,'Perfil de Riesgo '!$A$3:$H$2025,7,FALSE),0)</f>
        <v>0</v>
      </c>
      <c r="H1247" s="3">
        <f>IFERROR(VLOOKUP($A1247,'Perfil de Riesgo '!$A$3:$H$2025,8,FALSE),0)</f>
        <v>0</v>
      </c>
    </row>
    <row r="1248" spans="1:8" hidden="1" x14ac:dyDescent="0.25">
      <c r="A1248" s="5">
        <v>412088</v>
      </c>
      <c r="B1248" s="4" t="s">
        <v>295</v>
      </c>
      <c r="C1248" s="3">
        <f>IFERROR(VLOOKUP($A1248,'Perfil de Riesgo '!$A$3:$H$2025,3,FALSE),0)</f>
        <v>0</v>
      </c>
      <c r="D1248" s="3">
        <f>IFERROR(VLOOKUP($A1248,'Perfil de Riesgo '!$A$3:$H$2025,4,FALSE),0)</f>
        <v>0</v>
      </c>
      <c r="E1248" s="3">
        <f>IFERROR(VLOOKUP($A1248,'Perfil de Riesgo '!$A$3:$H$2025,5,FALSE),0)</f>
        <v>0</v>
      </c>
      <c r="F1248" s="3">
        <f>IFERROR(VLOOKUP($A1248,'Perfil de Riesgo '!$A$3:$H$2025,6,FALSE),0)</f>
        <v>0</v>
      </c>
      <c r="G1248" s="3">
        <f>IFERROR(VLOOKUP($A1248,'Perfil de Riesgo '!$A$3:$H$2025,7,FALSE),0)</f>
        <v>0</v>
      </c>
      <c r="H1248" s="3">
        <f>IFERROR(VLOOKUP($A1248,'Perfil de Riesgo '!$A$3:$H$2025,8,FALSE),0)</f>
        <v>0</v>
      </c>
    </row>
    <row r="1249" spans="1:8" hidden="1" x14ac:dyDescent="0.25">
      <c r="A1249" s="5">
        <v>412089</v>
      </c>
      <c r="B1249" s="4" t="s">
        <v>294</v>
      </c>
      <c r="C1249" s="3">
        <f>IFERROR(VLOOKUP($A1249,'Perfil de Riesgo '!$A$3:$H$2025,3,FALSE),0)</f>
        <v>0</v>
      </c>
      <c r="D1249" s="3">
        <f>IFERROR(VLOOKUP($A1249,'Perfil de Riesgo '!$A$3:$H$2025,4,FALSE),0)</f>
        <v>0</v>
      </c>
      <c r="E1249" s="3">
        <f>IFERROR(VLOOKUP($A1249,'Perfil de Riesgo '!$A$3:$H$2025,5,FALSE),0)</f>
        <v>0</v>
      </c>
      <c r="F1249" s="3">
        <f>IFERROR(VLOOKUP($A1249,'Perfil de Riesgo '!$A$3:$H$2025,6,FALSE),0)</f>
        <v>0</v>
      </c>
      <c r="G1249" s="3">
        <f>IFERROR(VLOOKUP($A1249,'Perfil de Riesgo '!$A$3:$H$2025,7,FALSE),0)</f>
        <v>0</v>
      </c>
      <c r="H1249" s="3">
        <f>IFERROR(VLOOKUP($A1249,'Perfil de Riesgo '!$A$3:$H$2025,8,FALSE),0)</f>
        <v>0</v>
      </c>
    </row>
    <row r="1250" spans="1:8" hidden="1" x14ac:dyDescent="0.25">
      <c r="A1250" s="5">
        <v>412090</v>
      </c>
      <c r="B1250" s="4" t="s">
        <v>293</v>
      </c>
      <c r="C1250" s="3">
        <f>IFERROR(VLOOKUP($A1250,'Perfil de Riesgo '!$A$3:$H$2025,3,FALSE),0)</f>
        <v>0</v>
      </c>
      <c r="D1250" s="3">
        <f>IFERROR(VLOOKUP($A1250,'Perfil de Riesgo '!$A$3:$H$2025,4,FALSE),0)</f>
        <v>0</v>
      </c>
      <c r="E1250" s="3">
        <f>IFERROR(VLOOKUP($A1250,'Perfil de Riesgo '!$A$3:$H$2025,5,FALSE),0)</f>
        <v>0</v>
      </c>
      <c r="F1250" s="3">
        <f>IFERROR(VLOOKUP($A1250,'Perfil de Riesgo '!$A$3:$H$2025,6,FALSE),0)</f>
        <v>0</v>
      </c>
      <c r="G1250" s="3">
        <f>IFERROR(VLOOKUP($A1250,'Perfil de Riesgo '!$A$3:$H$2025,7,FALSE),0)</f>
        <v>0</v>
      </c>
      <c r="H1250" s="3">
        <f>IFERROR(VLOOKUP($A1250,'Perfil de Riesgo '!$A$3:$H$2025,8,FALSE),0)</f>
        <v>0</v>
      </c>
    </row>
    <row r="1251" spans="1:8" hidden="1" x14ac:dyDescent="0.25">
      <c r="A1251" s="5">
        <v>412091</v>
      </c>
      <c r="B1251" s="4" t="s">
        <v>292</v>
      </c>
      <c r="C1251" s="3">
        <f>IFERROR(VLOOKUP($A1251,'Perfil de Riesgo '!$A$3:$H$2025,3,FALSE),0)</f>
        <v>0</v>
      </c>
      <c r="D1251" s="3">
        <f>IFERROR(VLOOKUP($A1251,'Perfil de Riesgo '!$A$3:$H$2025,4,FALSE),0)</f>
        <v>0</v>
      </c>
      <c r="E1251" s="3">
        <f>IFERROR(VLOOKUP($A1251,'Perfil de Riesgo '!$A$3:$H$2025,5,FALSE),0)</f>
        <v>0</v>
      </c>
      <c r="F1251" s="3">
        <f>IFERROR(VLOOKUP($A1251,'Perfil de Riesgo '!$A$3:$H$2025,6,FALSE),0)</f>
        <v>0</v>
      </c>
      <c r="G1251" s="3">
        <f>IFERROR(VLOOKUP($A1251,'Perfil de Riesgo '!$A$3:$H$2025,7,FALSE),0)</f>
        <v>0</v>
      </c>
      <c r="H1251" s="3">
        <f>IFERROR(VLOOKUP($A1251,'Perfil de Riesgo '!$A$3:$H$2025,8,FALSE),0)</f>
        <v>0</v>
      </c>
    </row>
    <row r="1252" spans="1:8" hidden="1" x14ac:dyDescent="0.25">
      <c r="A1252" s="5">
        <v>412095</v>
      </c>
      <c r="B1252" s="4" t="s">
        <v>291</v>
      </c>
      <c r="C1252" s="3">
        <f>IFERROR(VLOOKUP($A1252,'Perfil de Riesgo '!$A$3:$H$2025,3,FALSE),0)</f>
        <v>0</v>
      </c>
      <c r="D1252" s="3">
        <f>IFERROR(VLOOKUP($A1252,'Perfil de Riesgo '!$A$3:$H$2025,4,FALSE),0)</f>
        <v>0</v>
      </c>
      <c r="E1252" s="3">
        <f>IFERROR(VLOOKUP($A1252,'Perfil de Riesgo '!$A$3:$H$2025,5,FALSE),0)</f>
        <v>0</v>
      </c>
      <c r="F1252" s="3">
        <f>IFERROR(VLOOKUP($A1252,'Perfil de Riesgo '!$A$3:$H$2025,6,FALSE),0)</f>
        <v>0</v>
      </c>
      <c r="G1252" s="3">
        <f>IFERROR(VLOOKUP($A1252,'Perfil de Riesgo '!$A$3:$H$2025,7,FALSE),0)</f>
        <v>0</v>
      </c>
      <c r="H1252" s="3">
        <f>IFERROR(VLOOKUP($A1252,'Perfil de Riesgo '!$A$3:$H$2025,8,FALSE),0)</f>
        <v>0</v>
      </c>
    </row>
    <row r="1253" spans="1:8" hidden="1" x14ac:dyDescent="0.25">
      <c r="A1253" s="5">
        <v>412500</v>
      </c>
      <c r="B1253" s="4" t="s">
        <v>290</v>
      </c>
      <c r="C1253" s="3">
        <f>IFERROR(VLOOKUP($A1253,'Perfil de Riesgo '!$A$3:$H$2025,3,FALSE),0)</f>
        <v>0</v>
      </c>
      <c r="D1253" s="3">
        <f>IFERROR(VLOOKUP($A1253,'Perfil de Riesgo '!$A$3:$H$2025,4,FALSE),0)</f>
        <v>0</v>
      </c>
      <c r="E1253" s="3">
        <f>IFERROR(VLOOKUP($A1253,'Perfil de Riesgo '!$A$3:$H$2025,5,FALSE),0)</f>
        <v>0</v>
      </c>
      <c r="F1253" s="3">
        <f>IFERROR(VLOOKUP($A1253,'Perfil de Riesgo '!$A$3:$H$2025,6,FALSE),0)</f>
        <v>0</v>
      </c>
      <c r="G1253" s="3">
        <f>IFERROR(VLOOKUP($A1253,'Perfil de Riesgo '!$A$3:$H$2025,7,FALSE),0)</f>
        <v>0</v>
      </c>
      <c r="H1253" s="3">
        <f>IFERROR(VLOOKUP($A1253,'Perfil de Riesgo '!$A$3:$H$2025,8,FALSE),0)</f>
        <v>0</v>
      </c>
    </row>
    <row r="1254" spans="1:8" hidden="1" x14ac:dyDescent="0.25">
      <c r="A1254" s="5">
        <v>412505</v>
      </c>
      <c r="B1254" s="4" t="s">
        <v>289</v>
      </c>
      <c r="C1254" s="3">
        <f>IFERROR(VLOOKUP($A1254,'Perfil de Riesgo '!$A$3:$H$2025,3,FALSE),0)</f>
        <v>0</v>
      </c>
      <c r="D1254" s="3">
        <f>IFERROR(VLOOKUP($A1254,'Perfil de Riesgo '!$A$3:$H$2025,4,FALSE),0)</f>
        <v>0</v>
      </c>
      <c r="E1254" s="3">
        <f>IFERROR(VLOOKUP($A1254,'Perfil de Riesgo '!$A$3:$H$2025,5,FALSE),0)</f>
        <v>0</v>
      </c>
      <c r="F1254" s="3">
        <f>IFERROR(VLOOKUP($A1254,'Perfil de Riesgo '!$A$3:$H$2025,6,FALSE),0)</f>
        <v>0</v>
      </c>
      <c r="G1254" s="3">
        <f>IFERROR(VLOOKUP($A1254,'Perfil de Riesgo '!$A$3:$H$2025,7,FALSE),0)</f>
        <v>0</v>
      </c>
      <c r="H1254" s="3">
        <f>IFERROR(VLOOKUP($A1254,'Perfil de Riesgo '!$A$3:$H$2025,8,FALSE),0)</f>
        <v>0</v>
      </c>
    </row>
    <row r="1255" spans="1:8" hidden="1" x14ac:dyDescent="0.25">
      <c r="A1255" s="5">
        <v>412510</v>
      </c>
      <c r="B1255" s="4" t="s">
        <v>288</v>
      </c>
      <c r="C1255" s="3">
        <f>IFERROR(VLOOKUP($A1255,'Perfil de Riesgo '!$A$3:$H$2025,3,FALSE),0)</f>
        <v>0</v>
      </c>
      <c r="D1255" s="3">
        <f>IFERROR(VLOOKUP($A1255,'Perfil de Riesgo '!$A$3:$H$2025,4,FALSE),0)</f>
        <v>0</v>
      </c>
      <c r="E1255" s="3">
        <f>IFERROR(VLOOKUP($A1255,'Perfil de Riesgo '!$A$3:$H$2025,5,FALSE),0)</f>
        <v>0</v>
      </c>
      <c r="F1255" s="3">
        <f>IFERROR(VLOOKUP($A1255,'Perfil de Riesgo '!$A$3:$H$2025,6,FALSE),0)</f>
        <v>0</v>
      </c>
      <c r="G1255" s="3">
        <f>IFERROR(VLOOKUP($A1255,'Perfil de Riesgo '!$A$3:$H$2025,7,FALSE),0)</f>
        <v>0</v>
      </c>
      <c r="H1255" s="3">
        <f>IFERROR(VLOOKUP($A1255,'Perfil de Riesgo '!$A$3:$H$2025,8,FALSE),0)</f>
        <v>0</v>
      </c>
    </row>
    <row r="1256" spans="1:8" hidden="1" x14ac:dyDescent="0.25">
      <c r="A1256" s="5">
        <v>412515</v>
      </c>
      <c r="B1256" s="4" t="s">
        <v>287</v>
      </c>
      <c r="C1256" s="3">
        <f>IFERROR(VLOOKUP($A1256,'Perfil de Riesgo '!$A$3:$H$2025,3,FALSE),0)</f>
        <v>0</v>
      </c>
      <c r="D1256" s="3">
        <f>IFERROR(VLOOKUP($A1256,'Perfil de Riesgo '!$A$3:$H$2025,4,FALSE),0)</f>
        <v>0</v>
      </c>
      <c r="E1256" s="3">
        <f>IFERROR(VLOOKUP($A1256,'Perfil de Riesgo '!$A$3:$H$2025,5,FALSE),0)</f>
        <v>0</v>
      </c>
      <c r="F1256" s="3">
        <f>IFERROR(VLOOKUP($A1256,'Perfil de Riesgo '!$A$3:$H$2025,6,FALSE),0)</f>
        <v>0</v>
      </c>
      <c r="G1256" s="3">
        <f>IFERROR(VLOOKUP($A1256,'Perfil de Riesgo '!$A$3:$H$2025,7,FALSE),0)</f>
        <v>0</v>
      </c>
      <c r="H1256" s="3">
        <f>IFERROR(VLOOKUP($A1256,'Perfil de Riesgo '!$A$3:$H$2025,8,FALSE),0)</f>
        <v>0</v>
      </c>
    </row>
    <row r="1257" spans="1:8" hidden="1" x14ac:dyDescent="0.25">
      <c r="A1257" s="5">
        <v>412595</v>
      </c>
      <c r="B1257" s="4" t="s">
        <v>221</v>
      </c>
      <c r="C1257" s="3">
        <f>IFERROR(VLOOKUP($A1257,'Perfil de Riesgo '!$A$3:$H$2025,3,FALSE),0)</f>
        <v>0</v>
      </c>
      <c r="D1257" s="3">
        <f>IFERROR(VLOOKUP($A1257,'Perfil de Riesgo '!$A$3:$H$2025,4,FALSE),0)</f>
        <v>0</v>
      </c>
      <c r="E1257" s="3">
        <f>IFERROR(VLOOKUP($A1257,'Perfil de Riesgo '!$A$3:$H$2025,5,FALSE),0)</f>
        <v>0</v>
      </c>
      <c r="F1257" s="3">
        <f>IFERROR(VLOOKUP($A1257,'Perfil de Riesgo '!$A$3:$H$2025,6,FALSE),0)</f>
        <v>0</v>
      </c>
      <c r="G1257" s="3">
        <f>IFERROR(VLOOKUP($A1257,'Perfil de Riesgo '!$A$3:$H$2025,7,FALSE),0)</f>
        <v>0</v>
      </c>
      <c r="H1257" s="3">
        <f>IFERROR(VLOOKUP($A1257,'Perfil de Riesgo '!$A$3:$H$2025,8,FALSE),0)</f>
        <v>0</v>
      </c>
    </row>
    <row r="1258" spans="1:8" hidden="1" x14ac:dyDescent="0.25">
      <c r="A1258" s="5">
        <v>413000</v>
      </c>
      <c r="B1258" s="4" t="s">
        <v>286</v>
      </c>
      <c r="C1258" s="3">
        <f>IFERROR(VLOOKUP($A1258,'Perfil de Riesgo '!$A$3:$H$2025,3,FALSE),0)</f>
        <v>0</v>
      </c>
      <c r="D1258" s="3">
        <f>IFERROR(VLOOKUP($A1258,'Perfil de Riesgo '!$A$3:$H$2025,4,FALSE),0)</f>
        <v>0</v>
      </c>
      <c r="E1258" s="3">
        <f>IFERROR(VLOOKUP($A1258,'Perfil de Riesgo '!$A$3:$H$2025,5,FALSE),0)</f>
        <v>0</v>
      </c>
      <c r="F1258" s="3">
        <f>IFERROR(VLOOKUP($A1258,'Perfil de Riesgo '!$A$3:$H$2025,6,FALSE),0)</f>
        <v>0</v>
      </c>
      <c r="G1258" s="3">
        <f>IFERROR(VLOOKUP($A1258,'Perfil de Riesgo '!$A$3:$H$2025,7,FALSE),0)</f>
        <v>0</v>
      </c>
      <c r="H1258" s="3">
        <f>IFERROR(VLOOKUP($A1258,'Perfil de Riesgo '!$A$3:$H$2025,8,FALSE),0)</f>
        <v>0</v>
      </c>
    </row>
    <row r="1259" spans="1:8" hidden="1" x14ac:dyDescent="0.25">
      <c r="A1259" s="5">
        <v>413005</v>
      </c>
      <c r="B1259" s="4" t="s">
        <v>285</v>
      </c>
      <c r="C1259" s="3">
        <f>IFERROR(VLOOKUP($A1259,'Perfil de Riesgo '!$A$3:$H$2025,3,FALSE),0)</f>
        <v>0</v>
      </c>
      <c r="D1259" s="3">
        <f>IFERROR(VLOOKUP($A1259,'Perfil de Riesgo '!$A$3:$H$2025,4,FALSE),0)</f>
        <v>0</v>
      </c>
      <c r="E1259" s="3">
        <f>IFERROR(VLOOKUP($A1259,'Perfil de Riesgo '!$A$3:$H$2025,5,FALSE),0)</f>
        <v>0</v>
      </c>
      <c r="F1259" s="3">
        <f>IFERROR(VLOOKUP($A1259,'Perfil de Riesgo '!$A$3:$H$2025,6,FALSE),0)</f>
        <v>0</v>
      </c>
      <c r="G1259" s="3">
        <f>IFERROR(VLOOKUP($A1259,'Perfil de Riesgo '!$A$3:$H$2025,7,FALSE),0)</f>
        <v>0</v>
      </c>
      <c r="H1259" s="3">
        <f>IFERROR(VLOOKUP($A1259,'Perfil de Riesgo '!$A$3:$H$2025,8,FALSE),0)</f>
        <v>0</v>
      </c>
    </row>
    <row r="1260" spans="1:8" hidden="1" x14ac:dyDescent="0.25">
      <c r="A1260" s="5">
        <v>413010</v>
      </c>
      <c r="B1260" s="4" t="s">
        <v>284</v>
      </c>
      <c r="C1260" s="3">
        <f>IFERROR(VLOOKUP($A1260,'Perfil de Riesgo '!$A$3:$H$2025,3,FALSE),0)</f>
        <v>0</v>
      </c>
      <c r="D1260" s="3">
        <f>IFERROR(VLOOKUP($A1260,'Perfil de Riesgo '!$A$3:$H$2025,4,FALSE),0)</f>
        <v>0</v>
      </c>
      <c r="E1260" s="3">
        <f>IFERROR(VLOOKUP($A1260,'Perfil de Riesgo '!$A$3:$H$2025,5,FALSE),0)</f>
        <v>0</v>
      </c>
      <c r="F1260" s="3">
        <f>IFERROR(VLOOKUP($A1260,'Perfil de Riesgo '!$A$3:$H$2025,6,FALSE),0)</f>
        <v>0</v>
      </c>
      <c r="G1260" s="3">
        <f>IFERROR(VLOOKUP($A1260,'Perfil de Riesgo '!$A$3:$H$2025,7,FALSE),0)</f>
        <v>0</v>
      </c>
      <c r="H1260" s="3">
        <f>IFERROR(VLOOKUP($A1260,'Perfil de Riesgo '!$A$3:$H$2025,8,FALSE),0)</f>
        <v>0</v>
      </c>
    </row>
    <row r="1261" spans="1:8" hidden="1" x14ac:dyDescent="0.25">
      <c r="A1261" s="5">
        <v>413015</v>
      </c>
      <c r="B1261" s="4" t="s">
        <v>283</v>
      </c>
      <c r="C1261" s="3">
        <f>IFERROR(VLOOKUP($A1261,'Perfil de Riesgo '!$A$3:$H$2025,3,FALSE),0)</f>
        <v>0</v>
      </c>
      <c r="D1261" s="3">
        <f>IFERROR(VLOOKUP($A1261,'Perfil de Riesgo '!$A$3:$H$2025,4,FALSE),0)</f>
        <v>0</v>
      </c>
      <c r="E1261" s="3">
        <f>IFERROR(VLOOKUP($A1261,'Perfil de Riesgo '!$A$3:$H$2025,5,FALSE),0)</f>
        <v>0</v>
      </c>
      <c r="F1261" s="3">
        <f>IFERROR(VLOOKUP($A1261,'Perfil de Riesgo '!$A$3:$H$2025,6,FALSE),0)</f>
        <v>0</v>
      </c>
      <c r="G1261" s="3">
        <f>IFERROR(VLOOKUP($A1261,'Perfil de Riesgo '!$A$3:$H$2025,7,FALSE),0)</f>
        <v>0</v>
      </c>
      <c r="H1261" s="3">
        <f>IFERROR(VLOOKUP($A1261,'Perfil de Riesgo '!$A$3:$H$2025,8,FALSE),0)</f>
        <v>0</v>
      </c>
    </row>
    <row r="1262" spans="1:8" hidden="1" x14ac:dyDescent="0.25">
      <c r="A1262" s="5">
        <v>413020</v>
      </c>
      <c r="B1262" s="4" t="s">
        <v>282</v>
      </c>
      <c r="C1262" s="3">
        <f>IFERROR(VLOOKUP($A1262,'Perfil de Riesgo '!$A$3:$H$2025,3,FALSE),0)</f>
        <v>0</v>
      </c>
      <c r="D1262" s="3">
        <f>IFERROR(VLOOKUP($A1262,'Perfil de Riesgo '!$A$3:$H$2025,4,FALSE),0)</f>
        <v>0</v>
      </c>
      <c r="E1262" s="3">
        <f>IFERROR(VLOOKUP($A1262,'Perfil de Riesgo '!$A$3:$H$2025,5,FALSE),0)</f>
        <v>0</v>
      </c>
      <c r="F1262" s="3">
        <f>IFERROR(VLOOKUP($A1262,'Perfil de Riesgo '!$A$3:$H$2025,6,FALSE),0)</f>
        <v>0</v>
      </c>
      <c r="G1262" s="3">
        <f>IFERROR(VLOOKUP($A1262,'Perfil de Riesgo '!$A$3:$H$2025,7,FALSE),0)</f>
        <v>0</v>
      </c>
      <c r="H1262" s="3">
        <f>IFERROR(VLOOKUP($A1262,'Perfil de Riesgo '!$A$3:$H$2025,8,FALSE),0)</f>
        <v>0</v>
      </c>
    </row>
    <row r="1263" spans="1:8" hidden="1" x14ac:dyDescent="0.25">
      <c r="A1263" s="5">
        <v>413025</v>
      </c>
      <c r="B1263" s="4" t="s">
        <v>281</v>
      </c>
      <c r="C1263" s="3">
        <f>IFERROR(VLOOKUP($A1263,'Perfil de Riesgo '!$A$3:$H$2025,3,FALSE),0)</f>
        <v>0</v>
      </c>
      <c r="D1263" s="3">
        <f>IFERROR(VLOOKUP($A1263,'Perfil de Riesgo '!$A$3:$H$2025,4,FALSE),0)</f>
        <v>0</v>
      </c>
      <c r="E1263" s="3">
        <f>IFERROR(VLOOKUP($A1263,'Perfil de Riesgo '!$A$3:$H$2025,5,FALSE),0)</f>
        <v>0</v>
      </c>
      <c r="F1263" s="3">
        <f>IFERROR(VLOOKUP($A1263,'Perfil de Riesgo '!$A$3:$H$2025,6,FALSE),0)</f>
        <v>0</v>
      </c>
      <c r="G1263" s="3">
        <f>IFERROR(VLOOKUP($A1263,'Perfil de Riesgo '!$A$3:$H$2025,7,FALSE),0)</f>
        <v>0</v>
      </c>
      <c r="H1263" s="3">
        <f>IFERROR(VLOOKUP($A1263,'Perfil de Riesgo '!$A$3:$H$2025,8,FALSE),0)</f>
        <v>0</v>
      </c>
    </row>
    <row r="1264" spans="1:8" hidden="1" x14ac:dyDescent="0.25">
      <c r="A1264" s="5">
        <v>413095</v>
      </c>
      <c r="B1264" s="4" t="s">
        <v>221</v>
      </c>
      <c r="C1264" s="3">
        <f>IFERROR(VLOOKUP($A1264,'Perfil de Riesgo '!$A$3:$H$2025,3,FALSE),0)</f>
        <v>0</v>
      </c>
      <c r="D1264" s="3">
        <f>IFERROR(VLOOKUP($A1264,'Perfil de Riesgo '!$A$3:$H$2025,4,FALSE),0)</f>
        <v>0</v>
      </c>
      <c r="E1264" s="3">
        <f>IFERROR(VLOOKUP($A1264,'Perfil de Riesgo '!$A$3:$H$2025,5,FALSE),0)</f>
        <v>0</v>
      </c>
      <c r="F1264" s="3">
        <f>IFERROR(VLOOKUP($A1264,'Perfil de Riesgo '!$A$3:$H$2025,6,FALSE),0)</f>
        <v>0</v>
      </c>
      <c r="G1264" s="3">
        <f>IFERROR(VLOOKUP($A1264,'Perfil de Riesgo '!$A$3:$H$2025,7,FALSE),0)</f>
        <v>0</v>
      </c>
      <c r="H1264" s="3">
        <f>IFERROR(VLOOKUP($A1264,'Perfil de Riesgo '!$A$3:$H$2025,8,FALSE),0)</f>
        <v>0</v>
      </c>
    </row>
    <row r="1265" spans="1:8" hidden="1" x14ac:dyDescent="0.25">
      <c r="A1265" s="5">
        <v>413500</v>
      </c>
      <c r="B1265" s="4" t="s">
        <v>280</v>
      </c>
      <c r="C1265" s="3">
        <f>IFERROR(VLOOKUP($A1265,'Perfil de Riesgo '!$A$3:$H$2025,3,FALSE),0)</f>
        <v>0</v>
      </c>
      <c r="D1265" s="3">
        <f>IFERROR(VLOOKUP($A1265,'Perfil de Riesgo '!$A$3:$H$2025,4,FALSE),0)</f>
        <v>0</v>
      </c>
      <c r="E1265" s="3">
        <f>IFERROR(VLOOKUP($A1265,'Perfil de Riesgo '!$A$3:$H$2025,5,FALSE),0)</f>
        <v>0</v>
      </c>
      <c r="F1265" s="3">
        <f>IFERROR(VLOOKUP($A1265,'Perfil de Riesgo '!$A$3:$H$2025,6,FALSE),0)</f>
        <v>0</v>
      </c>
      <c r="G1265" s="3">
        <f>IFERROR(VLOOKUP($A1265,'Perfil de Riesgo '!$A$3:$H$2025,7,FALSE),0)</f>
        <v>0</v>
      </c>
      <c r="H1265" s="3">
        <f>IFERROR(VLOOKUP($A1265,'Perfil de Riesgo '!$A$3:$H$2025,8,FALSE),0)</f>
        <v>0</v>
      </c>
    </row>
    <row r="1266" spans="1:8" hidden="1" x14ac:dyDescent="0.25">
      <c r="A1266" s="5">
        <v>413502</v>
      </c>
      <c r="B1266" s="4" t="s">
        <v>279</v>
      </c>
      <c r="C1266" s="3">
        <f>IFERROR(VLOOKUP($A1266,'Perfil de Riesgo '!$A$3:$H$2025,3,FALSE),0)</f>
        <v>0</v>
      </c>
      <c r="D1266" s="3">
        <f>IFERROR(VLOOKUP($A1266,'Perfil de Riesgo '!$A$3:$H$2025,4,FALSE),0)</f>
        <v>0</v>
      </c>
      <c r="E1266" s="3">
        <f>IFERROR(VLOOKUP($A1266,'Perfil de Riesgo '!$A$3:$H$2025,5,FALSE),0)</f>
        <v>0</v>
      </c>
      <c r="F1266" s="3">
        <f>IFERROR(VLOOKUP($A1266,'Perfil de Riesgo '!$A$3:$H$2025,6,FALSE),0)</f>
        <v>0</v>
      </c>
      <c r="G1266" s="3">
        <f>IFERROR(VLOOKUP($A1266,'Perfil de Riesgo '!$A$3:$H$2025,7,FALSE),0)</f>
        <v>0</v>
      </c>
      <c r="H1266" s="3">
        <f>IFERROR(VLOOKUP($A1266,'Perfil de Riesgo '!$A$3:$H$2025,8,FALSE),0)</f>
        <v>0</v>
      </c>
    </row>
    <row r="1267" spans="1:8" hidden="1" x14ac:dyDescent="0.25">
      <c r="A1267" s="5">
        <v>413504</v>
      </c>
      <c r="B1267" s="4" t="s">
        <v>278</v>
      </c>
      <c r="C1267" s="3">
        <f>IFERROR(VLOOKUP($A1267,'Perfil de Riesgo '!$A$3:$H$2025,3,FALSE),0)</f>
        <v>0</v>
      </c>
      <c r="D1267" s="3">
        <f>IFERROR(VLOOKUP($A1267,'Perfil de Riesgo '!$A$3:$H$2025,4,FALSE),0)</f>
        <v>0</v>
      </c>
      <c r="E1267" s="3">
        <f>IFERROR(VLOOKUP($A1267,'Perfil de Riesgo '!$A$3:$H$2025,5,FALSE),0)</f>
        <v>0</v>
      </c>
      <c r="F1267" s="3">
        <f>IFERROR(VLOOKUP($A1267,'Perfil de Riesgo '!$A$3:$H$2025,6,FALSE),0)</f>
        <v>0</v>
      </c>
      <c r="G1267" s="3">
        <f>IFERROR(VLOOKUP($A1267,'Perfil de Riesgo '!$A$3:$H$2025,7,FALSE),0)</f>
        <v>0</v>
      </c>
      <c r="H1267" s="3">
        <f>IFERROR(VLOOKUP($A1267,'Perfil de Riesgo '!$A$3:$H$2025,8,FALSE),0)</f>
        <v>0</v>
      </c>
    </row>
    <row r="1268" spans="1:8" hidden="1" x14ac:dyDescent="0.25">
      <c r="A1268" s="5">
        <v>413506</v>
      </c>
      <c r="B1268" s="4" t="s">
        <v>277</v>
      </c>
      <c r="C1268" s="3">
        <f>IFERROR(VLOOKUP($A1268,'Perfil de Riesgo '!$A$3:$H$2025,3,FALSE),0)</f>
        <v>0</v>
      </c>
      <c r="D1268" s="3">
        <f>IFERROR(VLOOKUP($A1268,'Perfil de Riesgo '!$A$3:$H$2025,4,FALSE),0)</f>
        <v>0</v>
      </c>
      <c r="E1268" s="3">
        <f>IFERROR(VLOOKUP($A1268,'Perfil de Riesgo '!$A$3:$H$2025,5,FALSE),0)</f>
        <v>0</v>
      </c>
      <c r="F1268" s="3">
        <f>IFERROR(VLOOKUP($A1268,'Perfil de Riesgo '!$A$3:$H$2025,6,FALSE),0)</f>
        <v>0</v>
      </c>
      <c r="G1268" s="3">
        <f>IFERROR(VLOOKUP($A1268,'Perfil de Riesgo '!$A$3:$H$2025,7,FALSE),0)</f>
        <v>0</v>
      </c>
      <c r="H1268" s="3">
        <f>IFERROR(VLOOKUP($A1268,'Perfil de Riesgo '!$A$3:$H$2025,8,FALSE),0)</f>
        <v>0</v>
      </c>
    </row>
    <row r="1269" spans="1:8" hidden="1" x14ac:dyDescent="0.25">
      <c r="A1269" s="5">
        <v>413508</v>
      </c>
      <c r="B1269" s="4" t="s">
        <v>276</v>
      </c>
      <c r="C1269" s="3">
        <f>IFERROR(VLOOKUP($A1269,'Perfil de Riesgo '!$A$3:$H$2025,3,FALSE),0)</f>
        <v>0</v>
      </c>
      <c r="D1269" s="3">
        <f>IFERROR(VLOOKUP($A1269,'Perfil de Riesgo '!$A$3:$H$2025,4,FALSE),0)</f>
        <v>0</v>
      </c>
      <c r="E1269" s="3">
        <f>IFERROR(VLOOKUP($A1269,'Perfil de Riesgo '!$A$3:$H$2025,5,FALSE),0)</f>
        <v>0</v>
      </c>
      <c r="F1269" s="3">
        <f>IFERROR(VLOOKUP($A1269,'Perfil de Riesgo '!$A$3:$H$2025,6,FALSE),0)</f>
        <v>0</v>
      </c>
      <c r="G1269" s="3">
        <f>IFERROR(VLOOKUP($A1269,'Perfil de Riesgo '!$A$3:$H$2025,7,FALSE),0)</f>
        <v>0</v>
      </c>
      <c r="H1269" s="3">
        <f>IFERROR(VLOOKUP($A1269,'Perfil de Riesgo '!$A$3:$H$2025,8,FALSE),0)</f>
        <v>0</v>
      </c>
    </row>
    <row r="1270" spans="1:8" hidden="1" x14ac:dyDescent="0.25">
      <c r="A1270" s="5">
        <v>413510</v>
      </c>
      <c r="B1270" s="4" t="s">
        <v>275</v>
      </c>
      <c r="C1270" s="3">
        <f>IFERROR(VLOOKUP($A1270,'Perfil de Riesgo '!$A$3:$H$2025,3,FALSE),0)</f>
        <v>0</v>
      </c>
      <c r="D1270" s="3">
        <f>IFERROR(VLOOKUP($A1270,'Perfil de Riesgo '!$A$3:$H$2025,4,FALSE),0)</f>
        <v>0</v>
      </c>
      <c r="E1270" s="3">
        <f>IFERROR(VLOOKUP($A1270,'Perfil de Riesgo '!$A$3:$H$2025,5,FALSE),0)</f>
        <v>0</v>
      </c>
      <c r="F1270" s="3">
        <f>IFERROR(VLOOKUP($A1270,'Perfil de Riesgo '!$A$3:$H$2025,6,FALSE),0)</f>
        <v>0</v>
      </c>
      <c r="G1270" s="3">
        <f>IFERROR(VLOOKUP($A1270,'Perfil de Riesgo '!$A$3:$H$2025,7,FALSE),0)</f>
        <v>0</v>
      </c>
      <c r="H1270" s="3">
        <f>IFERROR(VLOOKUP($A1270,'Perfil de Riesgo '!$A$3:$H$2025,8,FALSE),0)</f>
        <v>0</v>
      </c>
    </row>
    <row r="1271" spans="1:8" hidden="1" x14ac:dyDescent="0.25">
      <c r="A1271" s="5">
        <v>413512</v>
      </c>
      <c r="B1271" s="4" t="s">
        <v>274</v>
      </c>
      <c r="C1271" s="3">
        <f>IFERROR(VLOOKUP($A1271,'Perfil de Riesgo '!$A$3:$H$2025,3,FALSE),0)</f>
        <v>0</v>
      </c>
      <c r="D1271" s="3">
        <f>IFERROR(VLOOKUP($A1271,'Perfil de Riesgo '!$A$3:$H$2025,4,FALSE),0)</f>
        <v>0</v>
      </c>
      <c r="E1271" s="3">
        <f>IFERROR(VLOOKUP($A1271,'Perfil de Riesgo '!$A$3:$H$2025,5,FALSE),0)</f>
        <v>0</v>
      </c>
      <c r="F1271" s="3">
        <f>IFERROR(VLOOKUP($A1271,'Perfil de Riesgo '!$A$3:$H$2025,6,FALSE),0)</f>
        <v>0</v>
      </c>
      <c r="G1271" s="3">
        <f>IFERROR(VLOOKUP($A1271,'Perfil de Riesgo '!$A$3:$H$2025,7,FALSE),0)</f>
        <v>0</v>
      </c>
      <c r="H1271" s="3">
        <f>IFERROR(VLOOKUP($A1271,'Perfil de Riesgo '!$A$3:$H$2025,8,FALSE),0)</f>
        <v>0</v>
      </c>
    </row>
    <row r="1272" spans="1:8" hidden="1" x14ac:dyDescent="0.25">
      <c r="A1272" s="5">
        <v>413514</v>
      </c>
      <c r="B1272" s="4" t="s">
        <v>273</v>
      </c>
      <c r="C1272" s="3">
        <f>IFERROR(VLOOKUP($A1272,'Perfil de Riesgo '!$A$3:$H$2025,3,FALSE),0)</f>
        <v>0</v>
      </c>
      <c r="D1272" s="3">
        <f>IFERROR(VLOOKUP($A1272,'Perfil de Riesgo '!$A$3:$H$2025,4,FALSE),0)</f>
        <v>0</v>
      </c>
      <c r="E1272" s="3">
        <f>IFERROR(VLOOKUP($A1272,'Perfil de Riesgo '!$A$3:$H$2025,5,FALSE),0)</f>
        <v>0</v>
      </c>
      <c r="F1272" s="3">
        <f>IFERROR(VLOOKUP($A1272,'Perfil de Riesgo '!$A$3:$H$2025,6,FALSE),0)</f>
        <v>0</v>
      </c>
      <c r="G1272" s="3">
        <f>IFERROR(VLOOKUP($A1272,'Perfil de Riesgo '!$A$3:$H$2025,7,FALSE),0)</f>
        <v>0</v>
      </c>
      <c r="H1272" s="3">
        <f>IFERROR(VLOOKUP($A1272,'Perfil de Riesgo '!$A$3:$H$2025,8,FALSE),0)</f>
        <v>0</v>
      </c>
    </row>
    <row r="1273" spans="1:8" hidden="1" x14ac:dyDescent="0.25">
      <c r="A1273" s="5">
        <v>413516</v>
      </c>
      <c r="B1273" s="4" t="s">
        <v>272</v>
      </c>
      <c r="C1273" s="3">
        <f>IFERROR(VLOOKUP($A1273,'Perfil de Riesgo '!$A$3:$H$2025,3,FALSE),0)</f>
        <v>0</v>
      </c>
      <c r="D1273" s="3">
        <f>IFERROR(VLOOKUP($A1273,'Perfil de Riesgo '!$A$3:$H$2025,4,FALSE),0)</f>
        <v>0</v>
      </c>
      <c r="E1273" s="3">
        <f>IFERROR(VLOOKUP($A1273,'Perfil de Riesgo '!$A$3:$H$2025,5,FALSE),0)</f>
        <v>0</v>
      </c>
      <c r="F1273" s="3">
        <f>IFERROR(VLOOKUP($A1273,'Perfil de Riesgo '!$A$3:$H$2025,6,FALSE),0)</f>
        <v>0</v>
      </c>
      <c r="G1273" s="3">
        <f>IFERROR(VLOOKUP($A1273,'Perfil de Riesgo '!$A$3:$H$2025,7,FALSE),0)</f>
        <v>0</v>
      </c>
      <c r="H1273" s="3">
        <f>IFERROR(VLOOKUP($A1273,'Perfil de Riesgo '!$A$3:$H$2025,8,FALSE),0)</f>
        <v>0</v>
      </c>
    </row>
    <row r="1274" spans="1:8" hidden="1" x14ac:dyDescent="0.25">
      <c r="A1274" s="5">
        <v>413518</v>
      </c>
      <c r="B1274" s="4" t="s">
        <v>271</v>
      </c>
      <c r="C1274" s="3">
        <f>IFERROR(VLOOKUP($A1274,'Perfil de Riesgo '!$A$3:$H$2025,3,FALSE),0)</f>
        <v>0</v>
      </c>
      <c r="D1274" s="3">
        <f>IFERROR(VLOOKUP($A1274,'Perfil de Riesgo '!$A$3:$H$2025,4,FALSE),0)</f>
        <v>0</v>
      </c>
      <c r="E1274" s="3">
        <f>IFERROR(VLOOKUP($A1274,'Perfil de Riesgo '!$A$3:$H$2025,5,FALSE),0)</f>
        <v>0</v>
      </c>
      <c r="F1274" s="3">
        <f>IFERROR(VLOOKUP($A1274,'Perfil de Riesgo '!$A$3:$H$2025,6,FALSE),0)</f>
        <v>0</v>
      </c>
      <c r="G1274" s="3">
        <f>IFERROR(VLOOKUP($A1274,'Perfil de Riesgo '!$A$3:$H$2025,7,FALSE),0)</f>
        <v>0</v>
      </c>
      <c r="H1274" s="3">
        <f>IFERROR(VLOOKUP($A1274,'Perfil de Riesgo '!$A$3:$H$2025,8,FALSE),0)</f>
        <v>0</v>
      </c>
    </row>
    <row r="1275" spans="1:8" hidden="1" x14ac:dyDescent="0.25">
      <c r="A1275" s="5">
        <v>413520</v>
      </c>
      <c r="B1275" s="4" t="s">
        <v>270</v>
      </c>
      <c r="C1275" s="3">
        <f>IFERROR(VLOOKUP($A1275,'Perfil de Riesgo '!$A$3:$H$2025,3,FALSE),0)</f>
        <v>0</v>
      </c>
      <c r="D1275" s="3">
        <f>IFERROR(VLOOKUP($A1275,'Perfil de Riesgo '!$A$3:$H$2025,4,FALSE),0)</f>
        <v>0</v>
      </c>
      <c r="E1275" s="3">
        <f>IFERROR(VLOOKUP($A1275,'Perfil de Riesgo '!$A$3:$H$2025,5,FALSE),0)</f>
        <v>0</v>
      </c>
      <c r="F1275" s="3">
        <f>IFERROR(VLOOKUP($A1275,'Perfil de Riesgo '!$A$3:$H$2025,6,FALSE),0)</f>
        <v>0</v>
      </c>
      <c r="G1275" s="3">
        <f>IFERROR(VLOOKUP($A1275,'Perfil de Riesgo '!$A$3:$H$2025,7,FALSE),0)</f>
        <v>0</v>
      </c>
      <c r="H1275" s="3">
        <f>IFERROR(VLOOKUP($A1275,'Perfil de Riesgo '!$A$3:$H$2025,8,FALSE),0)</f>
        <v>0</v>
      </c>
    </row>
    <row r="1276" spans="1:8" hidden="1" x14ac:dyDescent="0.25">
      <c r="A1276" s="5">
        <v>413522</v>
      </c>
      <c r="B1276" s="4" t="s">
        <v>269</v>
      </c>
      <c r="C1276" s="3">
        <f>IFERROR(VLOOKUP($A1276,'Perfil de Riesgo '!$A$3:$H$2025,3,FALSE),0)</f>
        <v>0</v>
      </c>
      <c r="D1276" s="3">
        <f>IFERROR(VLOOKUP($A1276,'Perfil de Riesgo '!$A$3:$H$2025,4,FALSE),0)</f>
        <v>0</v>
      </c>
      <c r="E1276" s="3">
        <f>IFERROR(VLOOKUP($A1276,'Perfil de Riesgo '!$A$3:$H$2025,5,FALSE),0)</f>
        <v>0</v>
      </c>
      <c r="F1276" s="3">
        <f>IFERROR(VLOOKUP($A1276,'Perfil de Riesgo '!$A$3:$H$2025,6,FALSE),0)</f>
        <v>0</v>
      </c>
      <c r="G1276" s="3">
        <f>IFERROR(VLOOKUP($A1276,'Perfil de Riesgo '!$A$3:$H$2025,7,FALSE),0)</f>
        <v>0</v>
      </c>
      <c r="H1276" s="3">
        <f>IFERROR(VLOOKUP($A1276,'Perfil de Riesgo '!$A$3:$H$2025,8,FALSE),0)</f>
        <v>0</v>
      </c>
    </row>
    <row r="1277" spans="1:8" hidden="1" x14ac:dyDescent="0.25">
      <c r="A1277" s="5">
        <v>413524</v>
      </c>
      <c r="B1277" s="4" t="s">
        <v>268</v>
      </c>
      <c r="C1277" s="3">
        <f>IFERROR(VLOOKUP($A1277,'Perfil de Riesgo '!$A$3:$H$2025,3,FALSE),0)</f>
        <v>0</v>
      </c>
      <c r="D1277" s="3">
        <f>IFERROR(VLOOKUP($A1277,'Perfil de Riesgo '!$A$3:$H$2025,4,FALSE),0)</f>
        <v>0</v>
      </c>
      <c r="E1277" s="3">
        <f>IFERROR(VLOOKUP($A1277,'Perfil de Riesgo '!$A$3:$H$2025,5,FALSE),0)</f>
        <v>0</v>
      </c>
      <c r="F1277" s="3">
        <f>IFERROR(VLOOKUP($A1277,'Perfil de Riesgo '!$A$3:$H$2025,6,FALSE),0)</f>
        <v>0</v>
      </c>
      <c r="G1277" s="3">
        <f>IFERROR(VLOOKUP($A1277,'Perfil de Riesgo '!$A$3:$H$2025,7,FALSE),0)</f>
        <v>0</v>
      </c>
      <c r="H1277" s="3">
        <f>IFERROR(VLOOKUP($A1277,'Perfil de Riesgo '!$A$3:$H$2025,8,FALSE),0)</f>
        <v>0</v>
      </c>
    </row>
    <row r="1278" spans="1:8" hidden="1" x14ac:dyDescent="0.25">
      <c r="A1278" s="5">
        <v>413526</v>
      </c>
      <c r="B1278" s="4" t="s">
        <v>267</v>
      </c>
      <c r="C1278" s="3">
        <f>IFERROR(VLOOKUP($A1278,'Perfil de Riesgo '!$A$3:$H$2025,3,FALSE),0)</f>
        <v>0</v>
      </c>
      <c r="D1278" s="3">
        <f>IFERROR(VLOOKUP($A1278,'Perfil de Riesgo '!$A$3:$H$2025,4,FALSE),0)</f>
        <v>0</v>
      </c>
      <c r="E1278" s="3">
        <f>IFERROR(VLOOKUP($A1278,'Perfil de Riesgo '!$A$3:$H$2025,5,FALSE),0)</f>
        <v>0</v>
      </c>
      <c r="F1278" s="3">
        <f>IFERROR(VLOOKUP($A1278,'Perfil de Riesgo '!$A$3:$H$2025,6,FALSE),0)</f>
        <v>0</v>
      </c>
      <c r="G1278" s="3">
        <f>IFERROR(VLOOKUP($A1278,'Perfil de Riesgo '!$A$3:$H$2025,7,FALSE),0)</f>
        <v>0</v>
      </c>
      <c r="H1278" s="3">
        <f>IFERROR(VLOOKUP($A1278,'Perfil de Riesgo '!$A$3:$H$2025,8,FALSE),0)</f>
        <v>0</v>
      </c>
    </row>
    <row r="1279" spans="1:8" hidden="1" x14ac:dyDescent="0.25">
      <c r="A1279" s="5">
        <v>413528</v>
      </c>
      <c r="B1279" s="4" t="s">
        <v>266</v>
      </c>
      <c r="C1279" s="3">
        <f>IFERROR(VLOOKUP($A1279,'Perfil de Riesgo '!$A$3:$H$2025,3,FALSE),0)</f>
        <v>0</v>
      </c>
      <c r="D1279" s="3">
        <f>IFERROR(VLOOKUP($A1279,'Perfil de Riesgo '!$A$3:$H$2025,4,FALSE),0)</f>
        <v>0</v>
      </c>
      <c r="E1279" s="3">
        <f>IFERROR(VLOOKUP($A1279,'Perfil de Riesgo '!$A$3:$H$2025,5,FALSE),0)</f>
        <v>0</v>
      </c>
      <c r="F1279" s="3">
        <f>IFERROR(VLOOKUP($A1279,'Perfil de Riesgo '!$A$3:$H$2025,6,FALSE),0)</f>
        <v>0</v>
      </c>
      <c r="G1279" s="3">
        <f>IFERROR(VLOOKUP($A1279,'Perfil de Riesgo '!$A$3:$H$2025,7,FALSE),0)</f>
        <v>0</v>
      </c>
      <c r="H1279" s="3">
        <f>IFERROR(VLOOKUP($A1279,'Perfil de Riesgo '!$A$3:$H$2025,8,FALSE),0)</f>
        <v>0</v>
      </c>
    </row>
    <row r="1280" spans="1:8" hidden="1" x14ac:dyDescent="0.25">
      <c r="A1280" s="5">
        <v>413530</v>
      </c>
      <c r="B1280" s="4" t="s">
        <v>265</v>
      </c>
      <c r="C1280" s="3">
        <f>IFERROR(VLOOKUP($A1280,'Perfil de Riesgo '!$A$3:$H$2025,3,FALSE),0)</f>
        <v>0</v>
      </c>
      <c r="D1280" s="3">
        <f>IFERROR(VLOOKUP($A1280,'Perfil de Riesgo '!$A$3:$H$2025,4,FALSE),0)</f>
        <v>0</v>
      </c>
      <c r="E1280" s="3">
        <f>IFERROR(VLOOKUP($A1280,'Perfil de Riesgo '!$A$3:$H$2025,5,FALSE),0)</f>
        <v>0</v>
      </c>
      <c r="F1280" s="3">
        <f>IFERROR(VLOOKUP($A1280,'Perfil de Riesgo '!$A$3:$H$2025,6,FALSE),0)</f>
        <v>0</v>
      </c>
      <c r="G1280" s="3">
        <f>IFERROR(VLOOKUP($A1280,'Perfil de Riesgo '!$A$3:$H$2025,7,FALSE),0)</f>
        <v>0</v>
      </c>
      <c r="H1280" s="3">
        <f>IFERROR(VLOOKUP($A1280,'Perfil de Riesgo '!$A$3:$H$2025,8,FALSE),0)</f>
        <v>0</v>
      </c>
    </row>
    <row r="1281" spans="1:8" hidden="1" x14ac:dyDescent="0.25">
      <c r="A1281" s="5">
        <v>413532</v>
      </c>
      <c r="B1281" s="4" t="s">
        <v>264</v>
      </c>
      <c r="C1281" s="3">
        <f>IFERROR(VLOOKUP($A1281,'Perfil de Riesgo '!$A$3:$H$2025,3,FALSE),0)</f>
        <v>0</v>
      </c>
      <c r="D1281" s="3">
        <f>IFERROR(VLOOKUP($A1281,'Perfil de Riesgo '!$A$3:$H$2025,4,FALSE),0)</f>
        <v>0</v>
      </c>
      <c r="E1281" s="3">
        <f>IFERROR(VLOOKUP($A1281,'Perfil de Riesgo '!$A$3:$H$2025,5,FALSE),0)</f>
        <v>0</v>
      </c>
      <c r="F1281" s="3">
        <f>IFERROR(VLOOKUP($A1281,'Perfil de Riesgo '!$A$3:$H$2025,6,FALSE),0)</f>
        <v>0</v>
      </c>
      <c r="G1281" s="3">
        <f>IFERROR(VLOOKUP($A1281,'Perfil de Riesgo '!$A$3:$H$2025,7,FALSE),0)</f>
        <v>0</v>
      </c>
      <c r="H1281" s="3">
        <f>IFERROR(VLOOKUP($A1281,'Perfil de Riesgo '!$A$3:$H$2025,8,FALSE),0)</f>
        <v>0</v>
      </c>
    </row>
    <row r="1282" spans="1:8" hidden="1" x14ac:dyDescent="0.25">
      <c r="A1282" s="5">
        <v>413534</v>
      </c>
      <c r="B1282" s="4" t="s">
        <v>263</v>
      </c>
      <c r="C1282" s="3">
        <f>IFERROR(VLOOKUP($A1282,'Perfil de Riesgo '!$A$3:$H$2025,3,FALSE),0)</f>
        <v>0</v>
      </c>
      <c r="D1282" s="3">
        <f>IFERROR(VLOOKUP($A1282,'Perfil de Riesgo '!$A$3:$H$2025,4,FALSE),0)</f>
        <v>0</v>
      </c>
      <c r="E1282" s="3">
        <f>IFERROR(VLOOKUP($A1282,'Perfil de Riesgo '!$A$3:$H$2025,5,FALSE),0)</f>
        <v>0</v>
      </c>
      <c r="F1282" s="3">
        <f>IFERROR(VLOOKUP($A1282,'Perfil de Riesgo '!$A$3:$H$2025,6,FALSE),0)</f>
        <v>0</v>
      </c>
      <c r="G1282" s="3">
        <f>IFERROR(VLOOKUP($A1282,'Perfil de Riesgo '!$A$3:$H$2025,7,FALSE),0)</f>
        <v>0</v>
      </c>
      <c r="H1282" s="3">
        <f>IFERROR(VLOOKUP($A1282,'Perfil de Riesgo '!$A$3:$H$2025,8,FALSE),0)</f>
        <v>0</v>
      </c>
    </row>
    <row r="1283" spans="1:8" hidden="1" x14ac:dyDescent="0.25">
      <c r="A1283" s="5">
        <v>413536</v>
      </c>
      <c r="B1283" s="4" t="s">
        <v>262</v>
      </c>
      <c r="C1283" s="3">
        <f>IFERROR(VLOOKUP($A1283,'Perfil de Riesgo '!$A$3:$H$2025,3,FALSE),0)</f>
        <v>0</v>
      </c>
      <c r="D1283" s="3">
        <f>IFERROR(VLOOKUP($A1283,'Perfil de Riesgo '!$A$3:$H$2025,4,FALSE),0)</f>
        <v>0</v>
      </c>
      <c r="E1283" s="3">
        <f>IFERROR(VLOOKUP($A1283,'Perfil de Riesgo '!$A$3:$H$2025,5,FALSE),0)</f>
        <v>0</v>
      </c>
      <c r="F1283" s="3">
        <f>IFERROR(VLOOKUP($A1283,'Perfil de Riesgo '!$A$3:$H$2025,6,FALSE),0)</f>
        <v>0</v>
      </c>
      <c r="G1283" s="3">
        <f>IFERROR(VLOOKUP($A1283,'Perfil de Riesgo '!$A$3:$H$2025,7,FALSE),0)</f>
        <v>0</v>
      </c>
      <c r="H1283" s="3">
        <f>IFERROR(VLOOKUP($A1283,'Perfil de Riesgo '!$A$3:$H$2025,8,FALSE),0)</f>
        <v>0</v>
      </c>
    </row>
    <row r="1284" spans="1:8" hidden="1" x14ac:dyDescent="0.25">
      <c r="A1284" s="5">
        <v>413538</v>
      </c>
      <c r="B1284" s="4" t="s">
        <v>261</v>
      </c>
      <c r="C1284" s="3">
        <f>IFERROR(VLOOKUP($A1284,'Perfil de Riesgo '!$A$3:$H$2025,3,FALSE),0)</f>
        <v>0</v>
      </c>
      <c r="D1284" s="3">
        <f>IFERROR(VLOOKUP($A1284,'Perfil de Riesgo '!$A$3:$H$2025,4,FALSE),0)</f>
        <v>0</v>
      </c>
      <c r="E1284" s="3">
        <f>IFERROR(VLOOKUP($A1284,'Perfil de Riesgo '!$A$3:$H$2025,5,FALSE),0)</f>
        <v>0</v>
      </c>
      <c r="F1284" s="3">
        <f>IFERROR(VLOOKUP($A1284,'Perfil de Riesgo '!$A$3:$H$2025,6,FALSE),0)</f>
        <v>0</v>
      </c>
      <c r="G1284" s="3">
        <f>IFERROR(VLOOKUP($A1284,'Perfil de Riesgo '!$A$3:$H$2025,7,FALSE),0)</f>
        <v>0</v>
      </c>
      <c r="H1284" s="3">
        <f>IFERROR(VLOOKUP($A1284,'Perfil de Riesgo '!$A$3:$H$2025,8,FALSE),0)</f>
        <v>0</v>
      </c>
    </row>
    <row r="1285" spans="1:8" hidden="1" x14ac:dyDescent="0.25">
      <c r="A1285" s="5">
        <v>413540</v>
      </c>
      <c r="B1285" s="4" t="s">
        <v>260</v>
      </c>
      <c r="C1285" s="3">
        <f>IFERROR(VLOOKUP($A1285,'Perfil de Riesgo '!$A$3:$H$2025,3,FALSE),0)</f>
        <v>0</v>
      </c>
      <c r="D1285" s="3">
        <f>IFERROR(VLOOKUP($A1285,'Perfil de Riesgo '!$A$3:$H$2025,4,FALSE),0)</f>
        <v>0</v>
      </c>
      <c r="E1285" s="3">
        <f>IFERROR(VLOOKUP($A1285,'Perfil de Riesgo '!$A$3:$H$2025,5,FALSE),0)</f>
        <v>0</v>
      </c>
      <c r="F1285" s="3">
        <f>IFERROR(VLOOKUP($A1285,'Perfil de Riesgo '!$A$3:$H$2025,6,FALSE),0)</f>
        <v>0</v>
      </c>
      <c r="G1285" s="3">
        <f>IFERROR(VLOOKUP($A1285,'Perfil de Riesgo '!$A$3:$H$2025,7,FALSE),0)</f>
        <v>0</v>
      </c>
      <c r="H1285" s="3">
        <f>IFERROR(VLOOKUP($A1285,'Perfil de Riesgo '!$A$3:$H$2025,8,FALSE),0)</f>
        <v>0</v>
      </c>
    </row>
    <row r="1286" spans="1:8" hidden="1" x14ac:dyDescent="0.25">
      <c r="A1286" s="5">
        <v>413542</v>
      </c>
      <c r="B1286" s="4" t="s">
        <v>259</v>
      </c>
      <c r="C1286" s="3">
        <f>IFERROR(VLOOKUP($A1286,'Perfil de Riesgo '!$A$3:$H$2025,3,FALSE),0)</f>
        <v>0</v>
      </c>
      <c r="D1286" s="3">
        <f>IFERROR(VLOOKUP($A1286,'Perfil de Riesgo '!$A$3:$H$2025,4,FALSE),0)</f>
        <v>0</v>
      </c>
      <c r="E1286" s="3">
        <f>IFERROR(VLOOKUP($A1286,'Perfil de Riesgo '!$A$3:$H$2025,5,FALSE),0)</f>
        <v>0</v>
      </c>
      <c r="F1286" s="3">
        <f>IFERROR(VLOOKUP($A1286,'Perfil de Riesgo '!$A$3:$H$2025,6,FALSE),0)</f>
        <v>0</v>
      </c>
      <c r="G1286" s="3">
        <f>IFERROR(VLOOKUP($A1286,'Perfil de Riesgo '!$A$3:$H$2025,7,FALSE),0)</f>
        <v>0</v>
      </c>
      <c r="H1286" s="3">
        <f>IFERROR(VLOOKUP($A1286,'Perfil de Riesgo '!$A$3:$H$2025,8,FALSE),0)</f>
        <v>0</v>
      </c>
    </row>
    <row r="1287" spans="1:8" hidden="1" x14ac:dyDescent="0.25">
      <c r="A1287" s="5">
        <v>413544</v>
      </c>
      <c r="B1287" s="4" t="s">
        <v>258</v>
      </c>
      <c r="C1287" s="3">
        <f>IFERROR(VLOOKUP($A1287,'Perfil de Riesgo '!$A$3:$H$2025,3,FALSE),0)</f>
        <v>0</v>
      </c>
      <c r="D1287" s="3">
        <f>IFERROR(VLOOKUP($A1287,'Perfil de Riesgo '!$A$3:$H$2025,4,FALSE),0)</f>
        <v>0</v>
      </c>
      <c r="E1287" s="3">
        <f>IFERROR(VLOOKUP($A1287,'Perfil de Riesgo '!$A$3:$H$2025,5,FALSE),0)</f>
        <v>0</v>
      </c>
      <c r="F1287" s="3">
        <f>IFERROR(VLOOKUP($A1287,'Perfil de Riesgo '!$A$3:$H$2025,6,FALSE),0)</f>
        <v>0</v>
      </c>
      <c r="G1287" s="3">
        <f>IFERROR(VLOOKUP($A1287,'Perfil de Riesgo '!$A$3:$H$2025,7,FALSE),0)</f>
        <v>0</v>
      </c>
      <c r="H1287" s="3">
        <f>IFERROR(VLOOKUP($A1287,'Perfil de Riesgo '!$A$3:$H$2025,8,FALSE),0)</f>
        <v>0</v>
      </c>
    </row>
    <row r="1288" spans="1:8" hidden="1" x14ac:dyDescent="0.25">
      <c r="A1288" s="5">
        <v>413546</v>
      </c>
      <c r="B1288" s="4" t="s">
        <v>257</v>
      </c>
      <c r="C1288" s="3">
        <f>IFERROR(VLOOKUP($A1288,'Perfil de Riesgo '!$A$3:$H$2025,3,FALSE),0)</f>
        <v>0</v>
      </c>
      <c r="D1288" s="3">
        <f>IFERROR(VLOOKUP($A1288,'Perfil de Riesgo '!$A$3:$H$2025,4,FALSE),0)</f>
        <v>0</v>
      </c>
      <c r="E1288" s="3">
        <f>IFERROR(VLOOKUP($A1288,'Perfil de Riesgo '!$A$3:$H$2025,5,FALSE),0)</f>
        <v>0</v>
      </c>
      <c r="F1288" s="3">
        <f>IFERROR(VLOOKUP($A1288,'Perfil de Riesgo '!$A$3:$H$2025,6,FALSE),0)</f>
        <v>0</v>
      </c>
      <c r="G1288" s="3">
        <f>IFERROR(VLOOKUP($A1288,'Perfil de Riesgo '!$A$3:$H$2025,7,FALSE),0)</f>
        <v>0</v>
      </c>
      <c r="H1288" s="3">
        <f>IFERROR(VLOOKUP($A1288,'Perfil de Riesgo '!$A$3:$H$2025,8,FALSE),0)</f>
        <v>0</v>
      </c>
    </row>
    <row r="1289" spans="1:8" hidden="1" x14ac:dyDescent="0.25">
      <c r="A1289" s="5">
        <v>413548</v>
      </c>
      <c r="B1289" s="4" t="s">
        <v>256</v>
      </c>
      <c r="C1289" s="3">
        <f>IFERROR(VLOOKUP($A1289,'Perfil de Riesgo '!$A$3:$H$2025,3,FALSE),0)</f>
        <v>0</v>
      </c>
      <c r="D1289" s="3">
        <f>IFERROR(VLOOKUP($A1289,'Perfil de Riesgo '!$A$3:$H$2025,4,FALSE),0)</f>
        <v>0</v>
      </c>
      <c r="E1289" s="3">
        <f>IFERROR(VLOOKUP($A1289,'Perfil de Riesgo '!$A$3:$H$2025,5,FALSE),0)</f>
        <v>0</v>
      </c>
      <c r="F1289" s="3">
        <f>IFERROR(VLOOKUP($A1289,'Perfil de Riesgo '!$A$3:$H$2025,6,FALSE),0)</f>
        <v>0</v>
      </c>
      <c r="G1289" s="3">
        <f>IFERROR(VLOOKUP($A1289,'Perfil de Riesgo '!$A$3:$H$2025,7,FALSE),0)</f>
        <v>0</v>
      </c>
      <c r="H1289" s="3">
        <f>IFERROR(VLOOKUP($A1289,'Perfil de Riesgo '!$A$3:$H$2025,8,FALSE),0)</f>
        <v>0</v>
      </c>
    </row>
    <row r="1290" spans="1:8" hidden="1" x14ac:dyDescent="0.25">
      <c r="A1290" s="5">
        <v>413550</v>
      </c>
      <c r="B1290" s="4" t="s">
        <v>255</v>
      </c>
      <c r="C1290" s="3">
        <f>IFERROR(VLOOKUP($A1290,'Perfil de Riesgo '!$A$3:$H$2025,3,FALSE),0)</f>
        <v>0</v>
      </c>
      <c r="D1290" s="3">
        <f>IFERROR(VLOOKUP($A1290,'Perfil de Riesgo '!$A$3:$H$2025,4,FALSE),0)</f>
        <v>0</v>
      </c>
      <c r="E1290" s="3">
        <f>IFERROR(VLOOKUP($A1290,'Perfil de Riesgo '!$A$3:$H$2025,5,FALSE),0)</f>
        <v>0</v>
      </c>
      <c r="F1290" s="3">
        <f>IFERROR(VLOOKUP($A1290,'Perfil de Riesgo '!$A$3:$H$2025,6,FALSE),0)</f>
        <v>0</v>
      </c>
      <c r="G1290" s="3">
        <f>IFERROR(VLOOKUP($A1290,'Perfil de Riesgo '!$A$3:$H$2025,7,FALSE),0)</f>
        <v>0</v>
      </c>
      <c r="H1290" s="3">
        <f>IFERROR(VLOOKUP($A1290,'Perfil de Riesgo '!$A$3:$H$2025,8,FALSE),0)</f>
        <v>0</v>
      </c>
    </row>
    <row r="1291" spans="1:8" hidden="1" x14ac:dyDescent="0.25">
      <c r="A1291" s="5">
        <v>413552</v>
      </c>
      <c r="B1291" s="4" t="s">
        <v>254</v>
      </c>
      <c r="C1291" s="3">
        <f>IFERROR(VLOOKUP($A1291,'Perfil de Riesgo '!$A$3:$H$2025,3,FALSE),0)</f>
        <v>0</v>
      </c>
      <c r="D1291" s="3">
        <f>IFERROR(VLOOKUP($A1291,'Perfil de Riesgo '!$A$3:$H$2025,4,FALSE),0)</f>
        <v>0</v>
      </c>
      <c r="E1291" s="3">
        <f>IFERROR(VLOOKUP($A1291,'Perfil de Riesgo '!$A$3:$H$2025,5,FALSE),0)</f>
        <v>0</v>
      </c>
      <c r="F1291" s="3">
        <f>IFERROR(VLOOKUP($A1291,'Perfil de Riesgo '!$A$3:$H$2025,6,FALSE),0)</f>
        <v>0</v>
      </c>
      <c r="G1291" s="3">
        <f>IFERROR(VLOOKUP($A1291,'Perfil de Riesgo '!$A$3:$H$2025,7,FALSE),0)</f>
        <v>0</v>
      </c>
      <c r="H1291" s="3">
        <f>IFERROR(VLOOKUP($A1291,'Perfil de Riesgo '!$A$3:$H$2025,8,FALSE),0)</f>
        <v>0</v>
      </c>
    </row>
    <row r="1292" spans="1:8" hidden="1" x14ac:dyDescent="0.25">
      <c r="A1292" s="5">
        <v>413554</v>
      </c>
      <c r="B1292" s="4" t="s">
        <v>253</v>
      </c>
      <c r="C1292" s="3">
        <f>IFERROR(VLOOKUP($A1292,'Perfil de Riesgo '!$A$3:$H$2025,3,FALSE),0)</f>
        <v>0</v>
      </c>
      <c r="D1292" s="3">
        <f>IFERROR(VLOOKUP($A1292,'Perfil de Riesgo '!$A$3:$H$2025,4,FALSE),0)</f>
        <v>0</v>
      </c>
      <c r="E1292" s="3">
        <f>IFERROR(VLOOKUP($A1292,'Perfil de Riesgo '!$A$3:$H$2025,5,FALSE),0)</f>
        <v>0</v>
      </c>
      <c r="F1292" s="3">
        <f>IFERROR(VLOOKUP($A1292,'Perfil de Riesgo '!$A$3:$H$2025,6,FALSE),0)</f>
        <v>0</v>
      </c>
      <c r="G1292" s="3">
        <f>IFERROR(VLOOKUP($A1292,'Perfil de Riesgo '!$A$3:$H$2025,7,FALSE),0)</f>
        <v>0</v>
      </c>
      <c r="H1292" s="3">
        <f>IFERROR(VLOOKUP($A1292,'Perfil de Riesgo '!$A$3:$H$2025,8,FALSE),0)</f>
        <v>0</v>
      </c>
    </row>
    <row r="1293" spans="1:8" hidden="1" x14ac:dyDescent="0.25">
      <c r="A1293" s="5">
        <v>413556</v>
      </c>
      <c r="B1293" s="4" t="s">
        <v>768</v>
      </c>
      <c r="C1293" s="3">
        <f>IFERROR(VLOOKUP($A1293,'Perfil de Riesgo '!$A$3:$H$2025,3,FALSE),0)</f>
        <v>0</v>
      </c>
      <c r="D1293" s="3">
        <f>IFERROR(VLOOKUP($A1293,'Perfil de Riesgo '!$A$3:$H$2025,4,FALSE),0)</f>
        <v>0</v>
      </c>
      <c r="E1293" s="3">
        <f>IFERROR(VLOOKUP($A1293,'Perfil de Riesgo '!$A$3:$H$2025,5,FALSE),0)</f>
        <v>0</v>
      </c>
      <c r="F1293" s="3">
        <f>IFERROR(VLOOKUP($A1293,'Perfil de Riesgo '!$A$3:$H$2025,6,FALSE),0)</f>
        <v>0</v>
      </c>
      <c r="G1293" s="3">
        <f>IFERROR(VLOOKUP($A1293,'Perfil de Riesgo '!$A$3:$H$2025,7,FALSE),0)</f>
        <v>0</v>
      </c>
      <c r="H1293" s="3">
        <f>IFERROR(VLOOKUP($A1293,'Perfil de Riesgo '!$A$3:$H$2025,8,FALSE),0)</f>
        <v>0</v>
      </c>
    </row>
    <row r="1294" spans="1:8" hidden="1" x14ac:dyDescent="0.25">
      <c r="A1294" s="5">
        <v>413558</v>
      </c>
      <c r="B1294" s="4" t="s">
        <v>251</v>
      </c>
      <c r="C1294" s="3">
        <f>IFERROR(VLOOKUP($A1294,'Perfil de Riesgo '!$A$3:$H$2025,3,FALSE),0)</f>
        <v>0</v>
      </c>
      <c r="D1294" s="3">
        <f>IFERROR(VLOOKUP($A1294,'Perfil de Riesgo '!$A$3:$H$2025,4,FALSE),0)</f>
        <v>0</v>
      </c>
      <c r="E1294" s="3">
        <f>IFERROR(VLOOKUP($A1294,'Perfil de Riesgo '!$A$3:$H$2025,5,FALSE),0)</f>
        <v>0</v>
      </c>
      <c r="F1294" s="3">
        <f>IFERROR(VLOOKUP($A1294,'Perfil de Riesgo '!$A$3:$H$2025,6,FALSE),0)</f>
        <v>0</v>
      </c>
      <c r="G1294" s="3">
        <f>IFERROR(VLOOKUP($A1294,'Perfil de Riesgo '!$A$3:$H$2025,7,FALSE),0)</f>
        <v>0</v>
      </c>
      <c r="H1294" s="3">
        <f>IFERROR(VLOOKUP($A1294,'Perfil de Riesgo '!$A$3:$H$2025,8,FALSE),0)</f>
        <v>0</v>
      </c>
    </row>
    <row r="1295" spans="1:8" hidden="1" x14ac:dyDescent="0.25">
      <c r="A1295" s="5">
        <v>413560</v>
      </c>
      <c r="B1295" s="4" t="s">
        <v>250</v>
      </c>
      <c r="C1295" s="3">
        <f>IFERROR(VLOOKUP($A1295,'Perfil de Riesgo '!$A$3:$H$2025,3,FALSE),0)</f>
        <v>0</v>
      </c>
      <c r="D1295" s="3">
        <f>IFERROR(VLOOKUP($A1295,'Perfil de Riesgo '!$A$3:$H$2025,4,FALSE),0)</f>
        <v>0</v>
      </c>
      <c r="E1295" s="3">
        <f>IFERROR(VLOOKUP($A1295,'Perfil de Riesgo '!$A$3:$H$2025,5,FALSE),0)</f>
        <v>0</v>
      </c>
      <c r="F1295" s="3">
        <f>IFERROR(VLOOKUP($A1295,'Perfil de Riesgo '!$A$3:$H$2025,6,FALSE),0)</f>
        <v>0</v>
      </c>
      <c r="G1295" s="3">
        <f>IFERROR(VLOOKUP($A1295,'Perfil de Riesgo '!$A$3:$H$2025,7,FALSE),0)</f>
        <v>0</v>
      </c>
      <c r="H1295" s="3">
        <f>IFERROR(VLOOKUP($A1295,'Perfil de Riesgo '!$A$3:$H$2025,8,FALSE),0)</f>
        <v>0</v>
      </c>
    </row>
    <row r="1296" spans="1:8" hidden="1" x14ac:dyDescent="0.25">
      <c r="A1296" s="5">
        <v>413562</v>
      </c>
      <c r="B1296" s="4" t="s">
        <v>249</v>
      </c>
      <c r="C1296" s="3">
        <f>IFERROR(VLOOKUP($A1296,'Perfil de Riesgo '!$A$3:$H$2025,3,FALSE),0)</f>
        <v>0</v>
      </c>
      <c r="D1296" s="3">
        <f>IFERROR(VLOOKUP($A1296,'Perfil de Riesgo '!$A$3:$H$2025,4,FALSE),0)</f>
        <v>0</v>
      </c>
      <c r="E1296" s="3">
        <f>IFERROR(VLOOKUP($A1296,'Perfil de Riesgo '!$A$3:$H$2025,5,FALSE),0)</f>
        <v>0</v>
      </c>
      <c r="F1296" s="3">
        <f>IFERROR(VLOOKUP($A1296,'Perfil de Riesgo '!$A$3:$H$2025,6,FALSE),0)</f>
        <v>0</v>
      </c>
      <c r="G1296" s="3">
        <f>IFERROR(VLOOKUP($A1296,'Perfil de Riesgo '!$A$3:$H$2025,7,FALSE),0)</f>
        <v>0</v>
      </c>
      <c r="H1296" s="3">
        <f>IFERROR(VLOOKUP($A1296,'Perfil de Riesgo '!$A$3:$H$2025,8,FALSE),0)</f>
        <v>0</v>
      </c>
    </row>
    <row r="1297" spans="1:8" hidden="1" x14ac:dyDescent="0.25">
      <c r="A1297" s="5">
        <v>413564</v>
      </c>
      <c r="B1297" s="4" t="s">
        <v>248</v>
      </c>
      <c r="C1297" s="3">
        <f>IFERROR(VLOOKUP($A1297,'Perfil de Riesgo '!$A$3:$H$2025,3,FALSE),0)</f>
        <v>0</v>
      </c>
      <c r="D1297" s="3">
        <f>IFERROR(VLOOKUP($A1297,'Perfil de Riesgo '!$A$3:$H$2025,4,FALSE),0)</f>
        <v>0</v>
      </c>
      <c r="E1297" s="3">
        <f>IFERROR(VLOOKUP($A1297,'Perfil de Riesgo '!$A$3:$H$2025,5,FALSE),0)</f>
        <v>0</v>
      </c>
      <c r="F1297" s="3">
        <f>IFERROR(VLOOKUP($A1297,'Perfil de Riesgo '!$A$3:$H$2025,6,FALSE),0)</f>
        <v>0</v>
      </c>
      <c r="G1297" s="3">
        <f>IFERROR(VLOOKUP($A1297,'Perfil de Riesgo '!$A$3:$H$2025,7,FALSE),0)</f>
        <v>0</v>
      </c>
      <c r="H1297" s="3">
        <f>IFERROR(VLOOKUP($A1297,'Perfil de Riesgo '!$A$3:$H$2025,8,FALSE),0)</f>
        <v>0</v>
      </c>
    </row>
    <row r="1298" spans="1:8" hidden="1" x14ac:dyDescent="0.25">
      <c r="A1298" s="5">
        <v>413566</v>
      </c>
      <c r="B1298" s="4" t="s">
        <v>247</v>
      </c>
      <c r="C1298" s="3">
        <f>IFERROR(VLOOKUP($A1298,'Perfil de Riesgo '!$A$3:$H$2025,3,FALSE),0)</f>
        <v>0</v>
      </c>
      <c r="D1298" s="3">
        <f>IFERROR(VLOOKUP($A1298,'Perfil de Riesgo '!$A$3:$H$2025,4,FALSE),0)</f>
        <v>0</v>
      </c>
      <c r="E1298" s="3">
        <f>IFERROR(VLOOKUP($A1298,'Perfil de Riesgo '!$A$3:$H$2025,5,FALSE),0)</f>
        <v>0</v>
      </c>
      <c r="F1298" s="3">
        <f>IFERROR(VLOOKUP($A1298,'Perfil de Riesgo '!$A$3:$H$2025,6,FALSE),0)</f>
        <v>0</v>
      </c>
      <c r="G1298" s="3">
        <f>IFERROR(VLOOKUP($A1298,'Perfil de Riesgo '!$A$3:$H$2025,7,FALSE),0)</f>
        <v>0</v>
      </c>
      <c r="H1298" s="3">
        <f>IFERROR(VLOOKUP($A1298,'Perfil de Riesgo '!$A$3:$H$2025,8,FALSE),0)</f>
        <v>0</v>
      </c>
    </row>
    <row r="1299" spans="1:8" hidden="1" x14ac:dyDescent="0.25">
      <c r="A1299" s="5">
        <v>413568</v>
      </c>
      <c r="B1299" s="4" t="s">
        <v>246</v>
      </c>
      <c r="C1299" s="3">
        <f>IFERROR(VLOOKUP($A1299,'Perfil de Riesgo '!$A$3:$H$2025,3,FALSE),0)</f>
        <v>0</v>
      </c>
      <c r="D1299" s="3">
        <f>IFERROR(VLOOKUP($A1299,'Perfil de Riesgo '!$A$3:$H$2025,4,FALSE),0)</f>
        <v>0</v>
      </c>
      <c r="E1299" s="3">
        <f>IFERROR(VLOOKUP($A1299,'Perfil de Riesgo '!$A$3:$H$2025,5,FALSE),0)</f>
        <v>0</v>
      </c>
      <c r="F1299" s="3">
        <f>IFERROR(VLOOKUP($A1299,'Perfil de Riesgo '!$A$3:$H$2025,6,FALSE),0)</f>
        <v>0</v>
      </c>
      <c r="G1299" s="3">
        <f>IFERROR(VLOOKUP($A1299,'Perfil de Riesgo '!$A$3:$H$2025,7,FALSE),0)</f>
        <v>0</v>
      </c>
      <c r="H1299" s="3">
        <f>IFERROR(VLOOKUP($A1299,'Perfil de Riesgo '!$A$3:$H$2025,8,FALSE),0)</f>
        <v>0</v>
      </c>
    </row>
    <row r="1300" spans="1:8" hidden="1" x14ac:dyDescent="0.25">
      <c r="A1300" s="5">
        <v>413570</v>
      </c>
      <c r="B1300" s="4" t="s">
        <v>245</v>
      </c>
      <c r="C1300" s="3">
        <f>IFERROR(VLOOKUP($A1300,'Perfil de Riesgo '!$A$3:$H$2025,3,FALSE),0)</f>
        <v>0</v>
      </c>
      <c r="D1300" s="3">
        <f>IFERROR(VLOOKUP($A1300,'Perfil de Riesgo '!$A$3:$H$2025,4,FALSE),0)</f>
        <v>0</v>
      </c>
      <c r="E1300" s="3">
        <f>IFERROR(VLOOKUP($A1300,'Perfil de Riesgo '!$A$3:$H$2025,5,FALSE),0)</f>
        <v>0</v>
      </c>
      <c r="F1300" s="3">
        <f>IFERROR(VLOOKUP($A1300,'Perfil de Riesgo '!$A$3:$H$2025,6,FALSE),0)</f>
        <v>0</v>
      </c>
      <c r="G1300" s="3">
        <f>IFERROR(VLOOKUP($A1300,'Perfil de Riesgo '!$A$3:$H$2025,7,FALSE),0)</f>
        <v>0</v>
      </c>
      <c r="H1300" s="3">
        <f>IFERROR(VLOOKUP($A1300,'Perfil de Riesgo '!$A$3:$H$2025,8,FALSE),0)</f>
        <v>0</v>
      </c>
    </row>
    <row r="1301" spans="1:8" hidden="1" x14ac:dyDescent="0.25">
      <c r="A1301" s="5">
        <v>413572</v>
      </c>
      <c r="B1301" s="4" t="s">
        <v>244</v>
      </c>
      <c r="C1301" s="3">
        <f>IFERROR(VLOOKUP($A1301,'Perfil de Riesgo '!$A$3:$H$2025,3,FALSE),0)</f>
        <v>0</v>
      </c>
      <c r="D1301" s="3">
        <f>IFERROR(VLOOKUP($A1301,'Perfil de Riesgo '!$A$3:$H$2025,4,FALSE),0)</f>
        <v>0</v>
      </c>
      <c r="E1301" s="3">
        <f>IFERROR(VLOOKUP($A1301,'Perfil de Riesgo '!$A$3:$H$2025,5,FALSE),0)</f>
        <v>0</v>
      </c>
      <c r="F1301" s="3">
        <f>IFERROR(VLOOKUP($A1301,'Perfil de Riesgo '!$A$3:$H$2025,6,FALSE),0)</f>
        <v>0</v>
      </c>
      <c r="G1301" s="3">
        <f>IFERROR(VLOOKUP($A1301,'Perfil de Riesgo '!$A$3:$H$2025,7,FALSE),0)</f>
        <v>0</v>
      </c>
      <c r="H1301" s="3">
        <f>IFERROR(VLOOKUP($A1301,'Perfil de Riesgo '!$A$3:$H$2025,8,FALSE),0)</f>
        <v>0</v>
      </c>
    </row>
    <row r="1302" spans="1:8" hidden="1" x14ac:dyDescent="0.25">
      <c r="A1302" s="5">
        <v>413595</v>
      </c>
      <c r="B1302" s="4" t="s">
        <v>243</v>
      </c>
      <c r="C1302" s="3">
        <f>IFERROR(VLOOKUP($A1302,'Perfil de Riesgo '!$A$3:$H$2025,3,FALSE),0)</f>
        <v>0</v>
      </c>
      <c r="D1302" s="3">
        <f>IFERROR(VLOOKUP($A1302,'Perfil de Riesgo '!$A$3:$H$2025,4,FALSE),0)</f>
        <v>0</v>
      </c>
      <c r="E1302" s="3">
        <f>IFERROR(VLOOKUP($A1302,'Perfil de Riesgo '!$A$3:$H$2025,5,FALSE),0)</f>
        <v>0</v>
      </c>
      <c r="F1302" s="3">
        <f>IFERROR(VLOOKUP($A1302,'Perfil de Riesgo '!$A$3:$H$2025,6,FALSE),0)</f>
        <v>0</v>
      </c>
      <c r="G1302" s="3">
        <f>IFERROR(VLOOKUP($A1302,'Perfil de Riesgo '!$A$3:$H$2025,7,FALSE),0)</f>
        <v>0</v>
      </c>
      <c r="H1302" s="3">
        <f>IFERROR(VLOOKUP($A1302,'Perfil de Riesgo '!$A$3:$H$2025,8,FALSE),0)</f>
        <v>0</v>
      </c>
    </row>
    <row r="1303" spans="1:8" hidden="1" x14ac:dyDescent="0.25">
      <c r="A1303" s="5">
        <v>414000</v>
      </c>
      <c r="B1303" s="4" t="s">
        <v>242</v>
      </c>
      <c r="C1303" s="3">
        <f>IFERROR(VLOOKUP($A1303,'Perfil de Riesgo '!$A$3:$H$2025,3,FALSE),0)</f>
        <v>0</v>
      </c>
      <c r="D1303" s="3">
        <f>IFERROR(VLOOKUP($A1303,'Perfil de Riesgo '!$A$3:$H$2025,4,FALSE),0)</f>
        <v>0</v>
      </c>
      <c r="E1303" s="3">
        <f>IFERROR(VLOOKUP($A1303,'Perfil de Riesgo '!$A$3:$H$2025,5,FALSE),0)</f>
        <v>0</v>
      </c>
      <c r="F1303" s="3">
        <f>IFERROR(VLOOKUP($A1303,'Perfil de Riesgo '!$A$3:$H$2025,6,FALSE),0)</f>
        <v>0</v>
      </c>
      <c r="G1303" s="3">
        <f>IFERROR(VLOOKUP($A1303,'Perfil de Riesgo '!$A$3:$H$2025,7,FALSE),0)</f>
        <v>0</v>
      </c>
      <c r="H1303" s="3">
        <f>IFERROR(VLOOKUP($A1303,'Perfil de Riesgo '!$A$3:$H$2025,8,FALSE),0)</f>
        <v>0</v>
      </c>
    </row>
    <row r="1304" spans="1:8" hidden="1" x14ac:dyDescent="0.25">
      <c r="A1304" s="5">
        <v>414005</v>
      </c>
      <c r="B1304" s="4" t="s">
        <v>241</v>
      </c>
      <c r="C1304" s="3">
        <f>IFERROR(VLOOKUP($A1304,'Perfil de Riesgo '!$A$3:$H$2025,3,FALSE),0)</f>
        <v>0</v>
      </c>
      <c r="D1304" s="3">
        <f>IFERROR(VLOOKUP($A1304,'Perfil de Riesgo '!$A$3:$H$2025,4,FALSE),0)</f>
        <v>0</v>
      </c>
      <c r="E1304" s="3">
        <f>IFERROR(VLOOKUP($A1304,'Perfil de Riesgo '!$A$3:$H$2025,5,FALSE),0)</f>
        <v>0</v>
      </c>
      <c r="F1304" s="3">
        <f>IFERROR(VLOOKUP($A1304,'Perfil de Riesgo '!$A$3:$H$2025,6,FALSE),0)</f>
        <v>0</v>
      </c>
      <c r="G1304" s="3">
        <f>IFERROR(VLOOKUP($A1304,'Perfil de Riesgo '!$A$3:$H$2025,7,FALSE),0)</f>
        <v>0</v>
      </c>
      <c r="H1304" s="3">
        <f>IFERROR(VLOOKUP($A1304,'Perfil de Riesgo '!$A$3:$H$2025,8,FALSE),0)</f>
        <v>0</v>
      </c>
    </row>
    <row r="1305" spans="1:8" hidden="1" x14ac:dyDescent="0.25">
      <c r="A1305" s="5">
        <v>414010</v>
      </c>
      <c r="B1305" s="4" t="s">
        <v>240</v>
      </c>
      <c r="C1305" s="3">
        <f>IFERROR(VLOOKUP($A1305,'Perfil de Riesgo '!$A$3:$H$2025,3,FALSE),0)</f>
        <v>0</v>
      </c>
      <c r="D1305" s="3">
        <f>IFERROR(VLOOKUP($A1305,'Perfil de Riesgo '!$A$3:$H$2025,4,FALSE),0)</f>
        <v>0</v>
      </c>
      <c r="E1305" s="3">
        <f>IFERROR(VLOOKUP($A1305,'Perfil de Riesgo '!$A$3:$H$2025,5,FALSE),0)</f>
        <v>0</v>
      </c>
      <c r="F1305" s="3">
        <f>IFERROR(VLOOKUP($A1305,'Perfil de Riesgo '!$A$3:$H$2025,6,FALSE),0)</f>
        <v>0</v>
      </c>
      <c r="G1305" s="3">
        <f>IFERROR(VLOOKUP($A1305,'Perfil de Riesgo '!$A$3:$H$2025,7,FALSE),0)</f>
        <v>0</v>
      </c>
      <c r="H1305" s="3">
        <f>IFERROR(VLOOKUP($A1305,'Perfil de Riesgo '!$A$3:$H$2025,8,FALSE),0)</f>
        <v>0</v>
      </c>
    </row>
    <row r="1306" spans="1:8" hidden="1" x14ac:dyDescent="0.25">
      <c r="A1306" s="5">
        <v>414015</v>
      </c>
      <c r="B1306" s="4" t="s">
        <v>239</v>
      </c>
      <c r="C1306" s="3">
        <f>IFERROR(VLOOKUP($A1306,'Perfil de Riesgo '!$A$3:$H$2025,3,FALSE),0)</f>
        <v>0</v>
      </c>
      <c r="D1306" s="3">
        <f>IFERROR(VLOOKUP($A1306,'Perfil de Riesgo '!$A$3:$H$2025,4,FALSE),0)</f>
        <v>0</v>
      </c>
      <c r="E1306" s="3">
        <f>IFERROR(VLOOKUP($A1306,'Perfil de Riesgo '!$A$3:$H$2025,5,FALSE),0)</f>
        <v>0</v>
      </c>
      <c r="F1306" s="3">
        <f>IFERROR(VLOOKUP($A1306,'Perfil de Riesgo '!$A$3:$H$2025,6,FALSE),0)</f>
        <v>0</v>
      </c>
      <c r="G1306" s="3">
        <f>IFERROR(VLOOKUP($A1306,'Perfil de Riesgo '!$A$3:$H$2025,7,FALSE),0)</f>
        <v>0</v>
      </c>
      <c r="H1306" s="3">
        <f>IFERROR(VLOOKUP($A1306,'Perfil de Riesgo '!$A$3:$H$2025,8,FALSE),0)</f>
        <v>0</v>
      </c>
    </row>
    <row r="1307" spans="1:8" hidden="1" x14ac:dyDescent="0.25">
      <c r="A1307" s="5">
        <v>414020</v>
      </c>
      <c r="B1307" s="4" t="s">
        <v>238</v>
      </c>
      <c r="C1307" s="3">
        <f>IFERROR(VLOOKUP($A1307,'Perfil de Riesgo '!$A$3:$H$2025,3,FALSE),0)</f>
        <v>0</v>
      </c>
      <c r="D1307" s="3">
        <f>IFERROR(VLOOKUP($A1307,'Perfil de Riesgo '!$A$3:$H$2025,4,FALSE),0)</f>
        <v>0</v>
      </c>
      <c r="E1307" s="3">
        <f>IFERROR(VLOOKUP($A1307,'Perfil de Riesgo '!$A$3:$H$2025,5,FALSE),0)</f>
        <v>0</v>
      </c>
      <c r="F1307" s="3">
        <f>IFERROR(VLOOKUP($A1307,'Perfil de Riesgo '!$A$3:$H$2025,6,FALSE),0)</f>
        <v>0</v>
      </c>
      <c r="G1307" s="3">
        <f>IFERROR(VLOOKUP($A1307,'Perfil de Riesgo '!$A$3:$H$2025,7,FALSE),0)</f>
        <v>0</v>
      </c>
      <c r="H1307" s="3">
        <f>IFERROR(VLOOKUP($A1307,'Perfil de Riesgo '!$A$3:$H$2025,8,FALSE),0)</f>
        <v>0</v>
      </c>
    </row>
    <row r="1308" spans="1:8" hidden="1" x14ac:dyDescent="0.25">
      <c r="A1308" s="5">
        <v>414095</v>
      </c>
      <c r="B1308" s="4" t="s">
        <v>221</v>
      </c>
      <c r="C1308" s="3">
        <f>IFERROR(VLOOKUP($A1308,'Perfil de Riesgo '!$A$3:$H$2025,3,FALSE),0)</f>
        <v>0</v>
      </c>
      <c r="D1308" s="3">
        <f>IFERROR(VLOOKUP($A1308,'Perfil de Riesgo '!$A$3:$H$2025,4,FALSE),0)</f>
        <v>0</v>
      </c>
      <c r="E1308" s="3">
        <f>IFERROR(VLOOKUP($A1308,'Perfil de Riesgo '!$A$3:$H$2025,5,FALSE),0)</f>
        <v>0</v>
      </c>
      <c r="F1308" s="3">
        <f>IFERROR(VLOOKUP($A1308,'Perfil de Riesgo '!$A$3:$H$2025,6,FALSE),0)</f>
        <v>0</v>
      </c>
      <c r="G1308" s="3">
        <f>IFERROR(VLOOKUP($A1308,'Perfil de Riesgo '!$A$3:$H$2025,7,FALSE),0)</f>
        <v>0</v>
      </c>
      <c r="H1308" s="3">
        <f>IFERROR(VLOOKUP($A1308,'Perfil de Riesgo '!$A$3:$H$2025,8,FALSE),0)</f>
        <v>0</v>
      </c>
    </row>
    <row r="1309" spans="1:8" hidden="1" x14ac:dyDescent="0.25">
      <c r="A1309" s="5">
        <v>414500</v>
      </c>
      <c r="B1309" s="4" t="s">
        <v>237</v>
      </c>
      <c r="C1309" s="3">
        <f>IFERROR(VLOOKUP($A1309,'Perfil de Riesgo '!$A$3:$H$2025,3,FALSE),0)</f>
        <v>0</v>
      </c>
      <c r="D1309" s="3">
        <f>IFERROR(VLOOKUP($A1309,'Perfil de Riesgo '!$A$3:$H$2025,4,FALSE),0)</f>
        <v>0</v>
      </c>
      <c r="E1309" s="3">
        <f>IFERROR(VLOOKUP($A1309,'Perfil de Riesgo '!$A$3:$H$2025,5,FALSE),0)</f>
        <v>0</v>
      </c>
      <c r="F1309" s="3">
        <f>IFERROR(VLOOKUP($A1309,'Perfil de Riesgo '!$A$3:$H$2025,6,FALSE),0)</f>
        <v>0</v>
      </c>
      <c r="G1309" s="3">
        <f>IFERROR(VLOOKUP($A1309,'Perfil de Riesgo '!$A$3:$H$2025,7,FALSE),0)</f>
        <v>0</v>
      </c>
      <c r="H1309" s="3">
        <f>IFERROR(VLOOKUP($A1309,'Perfil de Riesgo '!$A$3:$H$2025,8,FALSE),0)</f>
        <v>0</v>
      </c>
    </row>
    <row r="1310" spans="1:8" hidden="1" x14ac:dyDescent="0.25">
      <c r="A1310" s="5">
        <v>414505</v>
      </c>
      <c r="B1310" s="4" t="s">
        <v>236</v>
      </c>
      <c r="C1310" s="3">
        <f>IFERROR(VLOOKUP($A1310,'Perfil de Riesgo '!$A$3:$H$2025,3,FALSE),0)</f>
        <v>0</v>
      </c>
      <c r="D1310" s="3">
        <f>IFERROR(VLOOKUP($A1310,'Perfil de Riesgo '!$A$3:$H$2025,4,FALSE),0)</f>
        <v>0</v>
      </c>
      <c r="E1310" s="3">
        <f>IFERROR(VLOOKUP($A1310,'Perfil de Riesgo '!$A$3:$H$2025,5,FALSE),0)</f>
        <v>0</v>
      </c>
      <c r="F1310" s="3">
        <f>IFERROR(VLOOKUP($A1310,'Perfil de Riesgo '!$A$3:$H$2025,6,FALSE),0)</f>
        <v>0</v>
      </c>
      <c r="G1310" s="3">
        <f>IFERROR(VLOOKUP($A1310,'Perfil de Riesgo '!$A$3:$H$2025,7,FALSE),0)</f>
        <v>0</v>
      </c>
      <c r="H1310" s="3">
        <f>IFERROR(VLOOKUP($A1310,'Perfil de Riesgo '!$A$3:$H$2025,8,FALSE),0)</f>
        <v>0</v>
      </c>
    </row>
    <row r="1311" spans="1:8" hidden="1" x14ac:dyDescent="0.25">
      <c r="A1311" s="5">
        <v>414510</v>
      </c>
      <c r="B1311" s="4" t="s">
        <v>235</v>
      </c>
      <c r="C1311" s="3">
        <f>IFERROR(VLOOKUP($A1311,'Perfil de Riesgo '!$A$3:$H$2025,3,FALSE),0)</f>
        <v>0</v>
      </c>
      <c r="D1311" s="3">
        <f>IFERROR(VLOOKUP($A1311,'Perfil de Riesgo '!$A$3:$H$2025,4,FALSE),0)</f>
        <v>0</v>
      </c>
      <c r="E1311" s="3">
        <f>IFERROR(VLOOKUP($A1311,'Perfil de Riesgo '!$A$3:$H$2025,5,FALSE),0)</f>
        <v>0</v>
      </c>
      <c r="F1311" s="3">
        <f>IFERROR(VLOOKUP($A1311,'Perfil de Riesgo '!$A$3:$H$2025,6,FALSE),0)</f>
        <v>0</v>
      </c>
      <c r="G1311" s="3">
        <f>IFERROR(VLOOKUP($A1311,'Perfil de Riesgo '!$A$3:$H$2025,7,FALSE),0)</f>
        <v>0</v>
      </c>
      <c r="H1311" s="3">
        <f>IFERROR(VLOOKUP($A1311,'Perfil de Riesgo '!$A$3:$H$2025,8,FALSE),0)</f>
        <v>0</v>
      </c>
    </row>
    <row r="1312" spans="1:8" hidden="1" x14ac:dyDescent="0.25">
      <c r="A1312" s="5">
        <v>414515</v>
      </c>
      <c r="B1312" s="4" t="s">
        <v>234</v>
      </c>
      <c r="C1312" s="3">
        <f>IFERROR(VLOOKUP($A1312,'Perfil de Riesgo '!$A$3:$H$2025,3,FALSE),0)</f>
        <v>0</v>
      </c>
      <c r="D1312" s="3">
        <f>IFERROR(VLOOKUP($A1312,'Perfil de Riesgo '!$A$3:$H$2025,4,FALSE),0)</f>
        <v>0</v>
      </c>
      <c r="E1312" s="3">
        <f>IFERROR(VLOOKUP($A1312,'Perfil de Riesgo '!$A$3:$H$2025,5,FALSE),0)</f>
        <v>0</v>
      </c>
      <c r="F1312" s="3">
        <f>IFERROR(VLOOKUP($A1312,'Perfil de Riesgo '!$A$3:$H$2025,6,FALSE),0)</f>
        <v>0</v>
      </c>
      <c r="G1312" s="3">
        <f>IFERROR(VLOOKUP($A1312,'Perfil de Riesgo '!$A$3:$H$2025,7,FALSE),0)</f>
        <v>0</v>
      </c>
      <c r="H1312" s="3">
        <f>IFERROR(VLOOKUP($A1312,'Perfil de Riesgo '!$A$3:$H$2025,8,FALSE),0)</f>
        <v>0</v>
      </c>
    </row>
    <row r="1313" spans="1:8" hidden="1" x14ac:dyDescent="0.25">
      <c r="A1313" s="5">
        <v>414520</v>
      </c>
      <c r="B1313" s="4" t="s">
        <v>233</v>
      </c>
      <c r="C1313" s="3">
        <f>IFERROR(VLOOKUP($A1313,'Perfil de Riesgo '!$A$3:$H$2025,3,FALSE),0)</f>
        <v>0</v>
      </c>
      <c r="D1313" s="3">
        <f>IFERROR(VLOOKUP($A1313,'Perfil de Riesgo '!$A$3:$H$2025,4,FALSE),0)</f>
        <v>0</v>
      </c>
      <c r="E1313" s="3">
        <f>IFERROR(VLOOKUP($A1313,'Perfil de Riesgo '!$A$3:$H$2025,5,FALSE),0)</f>
        <v>0</v>
      </c>
      <c r="F1313" s="3">
        <f>IFERROR(VLOOKUP($A1313,'Perfil de Riesgo '!$A$3:$H$2025,6,FALSE),0)</f>
        <v>0</v>
      </c>
      <c r="G1313" s="3">
        <f>IFERROR(VLOOKUP($A1313,'Perfil de Riesgo '!$A$3:$H$2025,7,FALSE),0)</f>
        <v>0</v>
      </c>
      <c r="H1313" s="3">
        <f>IFERROR(VLOOKUP($A1313,'Perfil de Riesgo '!$A$3:$H$2025,8,FALSE),0)</f>
        <v>0</v>
      </c>
    </row>
    <row r="1314" spans="1:8" hidden="1" x14ac:dyDescent="0.25">
      <c r="A1314" s="5">
        <v>414525</v>
      </c>
      <c r="B1314" s="4" t="s">
        <v>232</v>
      </c>
      <c r="C1314" s="3">
        <f>IFERROR(VLOOKUP($A1314,'Perfil de Riesgo '!$A$3:$H$2025,3,FALSE),0)</f>
        <v>0</v>
      </c>
      <c r="D1314" s="3">
        <f>IFERROR(VLOOKUP($A1314,'Perfil de Riesgo '!$A$3:$H$2025,4,FALSE),0)</f>
        <v>0</v>
      </c>
      <c r="E1314" s="3">
        <f>IFERROR(VLOOKUP($A1314,'Perfil de Riesgo '!$A$3:$H$2025,5,FALSE),0)</f>
        <v>0</v>
      </c>
      <c r="F1314" s="3">
        <f>IFERROR(VLOOKUP($A1314,'Perfil de Riesgo '!$A$3:$H$2025,6,FALSE),0)</f>
        <v>0</v>
      </c>
      <c r="G1314" s="3">
        <f>IFERROR(VLOOKUP($A1314,'Perfil de Riesgo '!$A$3:$H$2025,7,FALSE),0)</f>
        <v>0</v>
      </c>
      <c r="H1314" s="3">
        <f>IFERROR(VLOOKUP($A1314,'Perfil de Riesgo '!$A$3:$H$2025,8,FALSE),0)</f>
        <v>0</v>
      </c>
    </row>
    <row r="1315" spans="1:8" hidden="1" x14ac:dyDescent="0.25">
      <c r="A1315" s="5">
        <v>414530</v>
      </c>
      <c r="B1315" s="4" t="s">
        <v>231</v>
      </c>
      <c r="C1315" s="3">
        <f>IFERROR(VLOOKUP($A1315,'Perfil de Riesgo '!$A$3:$H$2025,3,FALSE),0)</f>
        <v>0</v>
      </c>
      <c r="D1315" s="3">
        <f>IFERROR(VLOOKUP($A1315,'Perfil de Riesgo '!$A$3:$H$2025,4,FALSE),0)</f>
        <v>0</v>
      </c>
      <c r="E1315" s="3">
        <f>IFERROR(VLOOKUP($A1315,'Perfil de Riesgo '!$A$3:$H$2025,5,FALSE),0)</f>
        <v>0</v>
      </c>
      <c r="F1315" s="3">
        <f>IFERROR(VLOOKUP($A1315,'Perfil de Riesgo '!$A$3:$H$2025,6,FALSE),0)</f>
        <v>0</v>
      </c>
      <c r="G1315" s="3">
        <f>IFERROR(VLOOKUP($A1315,'Perfil de Riesgo '!$A$3:$H$2025,7,FALSE),0)</f>
        <v>0</v>
      </c>
      <c r="H1315" s="3">
        <f>IFERROR(VLOOKUP($A1315,'Perfil de Riesgo '!$A$3:$H$2025,8,FALSE),0)</f>
        <v>0</v>
      </c>
    </row>
    <row r="1316" spans="1:8" hidden="1" x14ac:dyDescent="0.25">
      <c r="A1316" s="5">
        <v>414535</v>
      </c>
      <c r="B1316" s="4" t="s">
        <v>230</v>
      </c>
      <c r="C1316" s="3">
        <f>IFERROR(VLOOKUP($A1316,'Perfil de Riesgo '!$A$3:$H$2025,3,FALSE),0)</f>
        <v>0</v>
      </c>
      <c r="D1316" s="3">
        <f>IFERROR(VLOOKUP($A1316,'Perfil de Riesgo '!$A$3:$H$2025,4,FALSE),0)</f>
        <v>0</v>
      </c>
      <c r="E1316" s="3">
        <f>IFERROR(VLOOKUP($A1316,'Perfil de Riesgo '!$A$3:$H$2025,5,FALSE),0)</f>
        <v>0</v>
      </c>
      <c r="F1316" s="3">
        <f>IFERROR(VLOOKUP($A1316,'Perfil de Riesgo '!$A$3:$H$2025,6,FALSE),0)</f>
        <v>0</v>
      </c>
      <c r="G1316" s="3">
        <f>IFERROR(VLOOKUP($A1316,'Perfil de Riesgo '!$A$3:$H$2025,7,FALSE),0)</f>
        <v>0</v>
      </c>
      <c r="H1316" s="3">
        <f>IFERROR(VLOOKUP($A1316,'Perfil de Riesgo '!$A$3:$H$2025,8,FALSE),0)</f>
        <v>0</v>
      </c>
    </row>
    <row r="1317" spans="1:8" hidden="1" x14ac:dyDescent="0.25">
      <c r="A1317" s="5">
        <v>414540</v>
      </c>
      <c r="B1317" s="4" t="s">
        <v>229</v>
      </c>
      <c r="C1317" s="3">
        <f>IFERROR(VLOOKUP($A1317,'Perfil de Riesgo '!$A$3:$H$2025,3,FALSE),0)</f>
        <v>0</v>
      </c>
      <c r="D1317" s="3">
        <f>IFERROR(VLOOKUP($A1317,'Perfil de Riesgo '!$A$3:$H$2025,4,FALSE),0)</f>
        <v>0</v>
      </c>
      <c r="E1317" s="3">
        <f>IFERROR(VLOOKUP($A1317,'Perfil de Riesgo '!$A$3:$H$2025,5,FALSE),0)</f>
        <v>0</v>
      </c>
      <c r="F1317" s="3">
        <f>IFERROR(VLOOKUP($A1317,'Perfil de Riesgo '!$A$3:$H$2025,6,FALSE),0)</f>
        <v>0</v>
      </c>
      <c r="G1317" s="3">
        <f>IFERROR(VLOOKUP($A1317,'Perfil de Riesgo '!$A$3:$H$2025,7,FALSE),0)</f>
        <v>0</v>
      </c>
      <c r="H1317" s="3">
        <f>IFERROR(VLOOKUP($A1317,'Perfil de Riesgo '!$A$3:$H$2025,8,FALSE),0)</f>
        <v>0</v>
      </c>
    </row>
    <row r="1318" spans="1:8" hidden="1" x14ac:dyDescent="0.25">
      <c r="A1318" s="5">
        <v>414545</v>
      </c>
      <c r="B1318" s="4" t="s">
        <v>228</v>
      </c>
      <c r="C1318" s="3">
        <f>IFERROR(VLOOKUP($A1318,'Perfil de Riesgo '!$A$3:$H$2025,3,FALSE),0)</f>
        <v>0</v>
      </c>
      <c r="D1318" s="3">
        <f>IFERROR(VLOOKUP($A1318,'Perfil de Riesgo '!$A$3:$H$2025,4,FALSE),0)</f>
        <v>0</v>
      </c>
      <c r="E1318" s="3">
        <f>IFERROR(VLOOKUP($A1318,'Perfil de Riesgo '!$A$3:$H$2025,5,FALSE),0)</f>
        <v>0</v>
      </c>
      <c r="F1318" s="3">
        <f>IFERROR(VLOOKUP($A1318,'Perfil de Riesgo '!$A$3:$H$2025,6,FALSE),0)</f>
        <v>0</v>
      </c>
      <c r="G1318" s="3">
        <f>IFERROR(VLOOKUP($A1318,'Perfil de Riesgo '!$A$3:$H$2025,7,FALSE),0)</f>
        <v>0</v>
      </c>
      <c r="H1318" s="3">
        <f>IFERROR(VLOOKUP($A1318,'Perfil de Riesgo '!$A$3:$H$2025,8,FALSE),0)</f>
        <v>0</v>
      </c>
    </row>
    <row r="1319" spans="1:8" hidden="1" x14ac:dyDescent="0.25">
      <c r="A1319" s="5">
        <v>414550</v>
      </c>
      <c r="B1319" s="4" t="s">
        <v>227</v>
      </c>
      <c r="C1319" s="3">
        <f>IFERROR(VLOOKUP($A1319,'Perfil de Riesgo '!$A$3:$H$2025,3,FALSE),0)</f>
        <v>0</v>
      </c>
      <c r="D1319" s="3">
        <f>IFERROR(VLOOKUP($A1319,'Perfil de Riesgo '!$A$3:$H$2025,4,FALSE),0)</f>
        <v>0</v>
      </c>
      <c r="E1319" s="3">
        <f>IFERROR(VLOOKUP($A1319,'Perfil de Riesgo '!$A$3:$H$2025,5,FALSE),0)</f>
        <v>0</v>
      </c>
      <c r="F1319" s="3">
        <f>IFERROR(VLOOKUP($A1319,'Perfil de Riesgo '!$A$3:$H$2025,6,FALSE),0)</f>
        <v>0</v>
      </c>
      <c r="G1319" s="3">
        <f>IFERROR(VLOOKUP($A1319,'Perfil de Riesgo '!$A$3:$H$2025,7,FALSE),0)</f>
        <v>0</v>
      </c>
      <c r="H1319" s="3">
        <f>IFERROR(VLOOKUP($A1319,'Perfil de Riesgo '!$A$3:$H$2025,8,FALSE),0)</f>
        <v>0</v>
      </c>
    </row>
    <row r="1320" spans="1:8" hidden="1" x14ac:dyDescent="0.25">
      <c r="A1320" s="5">
        <v>414555</v>
      </c>
      <c r="B1320" s="4" t="s">
        <v>226</v>
      </c>
      <c r="C1320" s="3">
        <f>IFERROR(VLOOKUP($A1320,'Perfil de Riesgo '!$A$3:$H$2025,3,FALSE),0)</f>
        <v>0</v>
      </c>
      <c r="D1320" s="3">
        <f>IFERROR(VLOOKUP($A1320,'Perfil de Riesgo '!$A$3:$H$2025,4,FALSE),0)</f>
        <v>0</v>
      </c>
      <c r="E1320" s="3">
        <f>IFERROR(VLOOKUP($A1320,'Perfil de Riesgo '!$A$3:$H$2025,5,FALSE),0)</f>
        <v>0</v>
      </c>
      <c r="F1320" s="3">
        <f>IFERROR(VLOOKUP($A1320,'Perfil de Riesgo '!$A$3:$H$2025,6,FALSE),0)</f>
        <v>0</v>
      </c>
      <c r="G1320" s="3">
        <f>IFERROR(VLOOKUP($A1320,'Perfil de Riesgo '!$A$3:$H$2025,7,FALSE),0)</f>
        <v>0</v>
      </c>
      <c r="H1320" s="3">
        <f>IFERROR(VLOOKUP($A1320,'Perfil de Riesgo '!$A$3:$H$2025,8,FALSE),0)</f>
        <v>0</v>
      </c>
    </row>
    <row r="1321" spans="1:8" hidden="1" x14ac:dyDescent="0.25">
      <c r="A1321" s="5">
        <v>414560</v>
      </c>
      <c r="B1321" s="4" t="s">
        <v>225</v>
      </c>
      <c r="C1321" s="3">
        <f>IFERROR(VLOOKUP($A1321,'Perfil de Riesgo '!$A$3:$H$2025,3,FALSE),0)</f>
        <v>0</v>
      </c>
      <c r="D1321" s="3">
        <f>IFERROR(VLOOKUP($A1321,'Perfil de Riesgo '!$A$3:$H$2025,4,FALSE),0)</f>
        <v>0</v>
      </c>
      <c r="E1321" s="3">
        <f>IFERROR(VLOOKUP($A1321,'Perfil de Riesgo '!$A$3:$H$2025,5,FALSE),0)</f>
        <v>0</v>
      </c>
      <c r="F1321" s="3">
        <f>IFERROR(VLOOKUP($A1321,'Perfil de Riesgo '!$A$3:$H$2025,6,FALSE),0)</f>
        <v>0</v>
      </c>
      <c r="G1321" s="3">
        <f>IFERROR(VLOOKUP($A1321,'Perfil de Riesgo '!$A$3:$H$2025,7,FALSE),0)</f>
        <v>0</v>
      </c>
      <c r="H1321" s="3">
        <f>IFERROR(VLOOKUP($A1321,'Perfil de Riesgo '!$A$3:$H$2025,8,FALSE),0)</f>
        <v>0</v>
      </c>
    </row>
    <row r="1322" spans="1:8" hidden="1" x14ac:dyDescent="0.25">
      <c r="A1322" s="5">
        <v>414570</v>
      </c>
      <c r="B1322" s="4" t="s">
        <v>224</v>
      </c>
      <c r="C1322" s="3">
        <f>IFERROR(VLOOKUP($A1322,'Perfil de Riesgo '!$A$3:$H$2025,3,FALSE),0)</f>
        <v>0</v>
      </c>
      <c r="D1322" s="3">
        <f>IFERROR(VLOOKUP($A1322,'Perfil de Riesgo '!$A$3:$H$2025,4,FALSE),0)</f>
        <v>0</v>
      </c>
      <c r="E1322" s="3">
        <f>IFERROR(VLOOKUP($A1322,'Perfil de Riesgo '!$A$3:$H$2025,5,FALSE),0)</f>
        <v>0</v>
      </c>
      <c r="F1322" s="3">
        <f>IFERROR(VLOOKUP($A1322,'Perfil de Riesgo '!$A$3:$H$2025,6,FALSE),0)</f>
        <v>0</v>
      </c>
      <c r="G1322" s="3">
        <f>IFERROR(VLOOKUP($A1322,'Perfil de Riesgo '!$A$3:$H$2025,7,FALSE),0)</f>
        <v>0</v>
      </c>
      <c r="H1322" s="3">
        <f>IFERROR(VLOOKUP($A1322,'Perfil de Riesgo '!$A$3:$H$2025,8,FALSE),0)</f>
        <v>0</v>
      </c>
    </row>
    <row r="1323" spans="1:8" hidden="1" x14ac:dyDescent="0.25">
      <c r="A1323" s="5">
        <v>414575</v>
      </c>
      <c r="B1323" s="4" t="s">
        <v>223</v>
      </c>
      <c r="C1323" s="3">
        <f>IFERROR(VLOOKUP($A1323,'Perfil de Riesgo '!$A$3:$H$2025,3,FALSE),0)</f>
        <v>0</v>
      </c>
      <c r="D1323" s="3">
        <f>IFERROR(VLOOKUP($A1323,'Perfil de Riesgo '!$A$3:$H$2025,4,FALSE),0)</f>
        <v>0</v>
      </c>
      <c r="E1323" s="3">
        <f>IFERROR(VLOOKUP($A1323,'Perfil de Riesgo '!$A$3:$H$2025,5,FALSE),0)</f>
        <v>0</v>
      </c>
      <c r="F1323" s="3">
        <f>IFERROR(VLOOKUP($A1323,'Perfil de Riesgo '!$A$3:$H$2025,6,FALSE),0)</f>
        <v>0</v>
      </c>
      <c r="G1323" s="3">
        <f>IFERROR(VLOOKUP($A1323,'Perfil de Riesgo '!$A$3:$H$2025,7,FALSE),0)</f>
        <v>0</v>
      </c>
      <c r="H1323" s="3">
        <f>IFERROR(VLOOKUP($A1323,'Perfil de Riesgo '!$A$3:$H$2025,8,FALSE),0)</f>
        <v>0</v>
      </c>
    </row>
    <row r="1324" spans="1:8" hidden="1" x14ac:dyDescent="0.25">
      <c r="A1324" s="5">
        <v>414580</v>
      </c>
      <c r="B1324" s="4" t="s">
        <v>222</v>
      </c>
      <c r="C1324" s="3">
        <f>IFERROR(VLOOKUP($A1324,'Perfil de Riesgo '!$A$3:$H$2025,3,FALSE),0)</f>
        <v>0</v>
      </c>
      <c r="D1324" s="3">
        <f>IFERROR(VLOOKUP($A1324,'Perfil de Riesgo '!$A$3:$H$2025,4,FALSE),0)</f>
        <v>0</v>
      </c>
      <c r="E1324" s="3">
        <f>IFERROR(VLOOKUP($A1324,'Perfil de Riesgo '!$A$3:$H$2025,5,FALSE),0)</f>
        <v>0</v>
      </c>
      <c r="F1324" s="3">
        <f>IFERROR(VLOOKUP($A1324,'Perfil de Riesgo '!$A$3:$H$2025,6,FALSE),0)</f>
        <v>0</v>
      </c>
      <c r="G1324" s="3">
        <f>IFERROR(VLOOKUP($A1324,'Perfil de Riesgo '!$A$3:$H$2025,7,FALSE),0)</f>
        <v>0</v>
      </c>
      <c r="H1324" s="3">
        <f>IFERROR(VLOOKUP($A1324,'Perfil de Riesgo '!$A$3:$H$2025,8,FALSE),0)</f>
        <v>0</v>
      </c>
    </row>
    <row r="1325" spans="1:8" hidden="1" x14ac:dyDescent="0.25">
      <c r="A1325" s="5">
        <v>414595</v>
      </c>
      <c r="B1325" s="4" t="s">
        <v>221</v>
      </c>
      <c r="C1325" s="3">
        <f>IFERROR(VLOOKUP($A1325,'Perfil de Riesgo '!$A$3:$H$2025,3,FALSE),0)</f>
        <v>0</v>
      </c>
      <c r="D1325" s="3">
        <f>IFERROR(VLOOKUP($A1325,'Perfil de Riesgo '!$A$3:$H$2025,4,FALSE),0)</f>
        <v>0</v>
      </c>
      <c r="E1325" s="3">
        <f>IFERROR(VLOOKUP($A1325,'Perfil de Riesgo '!$A$3:$H$2025,5,FALSE),0)</f>
        <v>0</v>
      </c>
      <c r="F1325" s="3">
        <f>IFERROR(VLOOKUP($A1325,'Perfil de Riesgo '!$A$3:$H$2025,6,FALSE),0)</f>
        <v>0</v>
      </c>
      <c r="G1325" s="3">
        <f>IFERROR(VLOOKUP($A1325,'Perfil de Riesgo '!$A$3:$H$2025,7,FALSE),0)</f>
        <v>0</v>
      </c>
      <c r="H1325" s="3">
        <f>IFERROR(VLOOKUP($A1325,'Perfil de Riesgo '!$A$3:$H$2025,8,FALSE),0)</f>
        <v>0</v>
      </c>
    </row>
    <row r="1326" spans="1:8" hidden="1" x14ac:dyDescent="0.25">
      <c r="A1326" s="5">
        <v>414700</v>
      </c>
      <c r="B1326" s="4" t="s">
        <v>767</v>
      </c>
      <c r="C1326" s="3">
        <f>IFERROR(VLOOKUP($A1326,'Perfil de Riesgo '!$A$3:$H$2025,3,FALSE),0)</f>
        <v>0</v>
      </c>
      <c r="D1326" s="3">
        <f>IFERROR(VLOOKUP($A1326,'Perfil de Riesgo '!$A$3:$H$2025,4,FALSE),0)</f>
        <v>0</v>
      </c>
      <c r="E1326" s="3">
        <f>IFERROR(VLOOKUP($A1326,'Perfil de Riesgo '!$A$3:$H$2025,5,FALSE),0)</f>
        <v>0</v>
      </c>
      <c r="F1326" s="3">
        <f>IFERROR(VLOOKUP($A1326,'Perfil de Riesgo '!$A$3:$H$2025,6,FALSE),0)</f>
        <v>0</v>
      </c>
      <c r="G1326" s="3">
        <f>IFERROR(VLOOKUP($A1326,'Perfil de Riesgo '!$A$3:$H$2025,7,FALSE),0)</f>
        <v>0</v>
      </c>
      <c r="H1326" s="3">
        <f>IFERROR(VLOOKUP($A1326,'Perfil de Riesgo '!$A$3:$H$2025,8,FALSE),0)</f>
        <v>0</v>
      </c>
    </row>
    <row r="1327" spans="1:8" hidden="1" x14ac:dyDescent="0.25">
      <c r="A1327" s="5">
        <v>414705</v>
      </c>
      <c r="B1327" s="4" t="s">
        <v>766</v>
      </c>
      <c r="C1327" s="3">
        <f>IFERROR(VLOOKUP($A1327,'Perfil de Riesgo '!$A$3:$H$2025,3,FALSE),0)</f>
        <v>0</v>
      </c>
      <c r="D1327" s="3">
        <f>IFERROR(VLOOKUP($A1327,'Perfil de Riesgo '!$A$3:$H$2025,4,FALSE),0)</f>
        <v>0</v>
      </c>
      <c r="E1327" s="3">
        <f>IFERROR(VLOOKUP($A1327,'Perfil de Riesgo '!$A$3:$H$2025,5,FALSE),0)</f>
        <v>0</v>
      </c>
      <c r="F1327" s="3">
        <f>IFERROR(VLOOKUP($A1327,'Perfil de Riesgo '!$A$3:$H$2025,6,FALSE),0)</f>
        <v>0</v>
      </c>
      <c r="G1327" s="3">
        <f>IFERROR(VLOOKUP($A1327,'Perfil de Riesgo '!$A$3:$H$2025,7,FALSE),0)</f>
        <v>0</v>
      </c>
      <c r="H1327" s="3">
        <f>IFERROR(VLOOKUP($A1327,'Perfil de Riesgo '!$A$3:$H$2025,8,FALSE),0)</f>
        <v>0</v>
      </c>
    </row>
    <row r="1328" spans="1:8" hidden="1" x14ac:dyDescent="0.25">
      <c r="A1328" s="5">
        <v>414710</v>
      </c>
      <c r="B1328" s="4" t="s">
        <v>765</v>
      </c>
      <c r="C1328" s="3">
        <f>IFERROR(VLOOKUP($A1328,'Perfil de Riesgo '!$A$3:$H$2025,3,FALSE),0)</f>
        <v>0</v>
      </c>
      <c r="D1328" s="3">
        <f>IFERROR(VLOOKUP($A1328,'Perfil de Riesgo '!$A$3:$H$2025,4,FALSE),0)</f>
        <v>0</v>
      </c>
      <c r="E1328" s="3">
        <f>IFERROR(VLOOKUP($A1328,'Perfil de Riesgo '!$A$3:$H$2025,5,FALSE),0)</f>
        <v>0</v>
      </c>
      <c r="F1328" s="3">
        <f>IFERROR(VLOOKUP($A1328,'Perfil de Riesgo '!$A$3:$H$2025,6,FALSE),0)</f>
        <v>0</v>
      </c>
      <c r="G1328" s="3">
        <f>IFERROR(VLOOKUP($A1328,'Perfil de Riesgo '!$A$3:$H$2025,7,FALSE),0)</f>
        <v>0</v>
      </c>
      <c r="H1328" s="3">
        <f>IFERROR(VLOOKUP($A1328,'Perfil de Riesgo '!$A$3:$H$2025,8,FALSE),0)</f>
        <v>0</v>
      </c>
    </row>
    <row r="1329" spans="1:8" x14ac:dyDescent="0.25">
      <c r="A1329" s="5">
        <v>415000</v>
      </c>
      <c r="B1329" s="4" t="s">
        <v>764</v>
      </c>
      <c r="C1329" s="3">
        <f>IFERROR(VLOOKUP($A1329,'Perfil de Riesgo '!$A$3:$H$2025,3,FALSE),0)</f>
        <v>1000970561</v>
      </c>
      <c r="D1329" s="3">
        <f>IFERROR(VLOOKUP($A1329,'Perfil de Riesgo '!$A$3:$H$2025,4,FALSE),0)</f>
        <v>1113153461</v>
      </c>
      <c r="E1329" s="3">
        <f>IFERROR(VLOOKUP($A1329,'Perfil de Riesgo '!$A$3:$H$2025,5,FALSE),0)</f>
        <v>1207642737</v>
      </c>
      <c r="F1329" s="3">
        <f>IFERROR(VLOOKUP($A1329,'Perfil de Riesgo '!$A$3:$H$2025,6,FALSE),0)</f>
        <v>1308841872</v>
      </c>
      <c r="G1329" s="3">
        <f>IFERROR(VLOOKUP($A1329,'Perfil de Riesgo '!$A$3:$H$2025,7,FALSE),0)</f>
        <v>1411311466</v>
      </c>
      <c r="H1329" s="3">
        <f>IFERROR(VLOOKUP($A1329,'Perfil de Riesgo '!$A$3:$H$2025,8,FALSE),0)</f>
        <v>1274007689</v>
      </c>
    </row>
    <row r="1330" spans="1:8" hidden="1" x14ac:dyDescent="0.25">
      <c r="A1330" s="5">
        <v>415005</v>
      </c>
      <c r="B1330" s="4" t="s">
        <v>763</v>
      </c>
      <c r="C1330" s="3">
        <f>IFERROR(VLOOKUP($A1330,'Perfil de Riesgo '!$A$3:$H$2025,3,FALSE),0)</f>
        <v>0</v>
      </c>
      <c r="D1330" s="3">
        <f>IFERROR(VLOOKUP($A1330,'Perfil de Riesgo '!$A$3:$H$2025,4,FALSE),0)</f>
        <v>0</v>
      </c>
      <c r="E1330" s="3">
        <f>IFERROR(VLOOKUP($A1330,'Perfil de Riesgo '!$A$3:$H$2025,5,FALSE),0)</f>
        <v>0</v>
      </c>
      <c r="F1330" s="3">
        <f>IFERROR(VLOOKUP($A1330,'Perfil de Riesgo '!$A$3:$H$2025,6,FALSE),0)</f>
        <v>0</v>
      </c>
      <c r="G1330" s="3">
        <f>IFERROR(VLOOKUP($A1330,'Perfil de Riesgo '!$A$3:$H$2025,7,FALSE),0)</f>
        <v>0</v>
      </c>
      <c r="H1330" s="3">
        <f>IFERROR(VLOOKUP($A1330,'Perfil de Riesgo '!$A$3:$H$2025,8,FALSE),0)</f>
        <v>0</v>
      </c>
    </row>
    <row r="1331" spans="1:8" hidden="1" x14ac:dyDescent="0.25">
      <c r="A1331" s="5">
        <v>415006</v>
      </c>
      <c r="B1331" s="4" t="s">
        <v>587</v>
      </c>
      <c r="C1331" s="3">
        <f>IFERROR(VLOOKUP($A1331,'Perfil de Riesgo '!$A$3:$H$2025,3,FALSE),0)</f>
        <v>0</v>
      </c>
      <c r="D1331" s="3">
        <f>IFERROR(VLOOKUP($A1331,'Perfil de Riesgo '!$A$3:$H$2025,4,FALSE),0)</f>
        <v>0</v>
      </c>
      <c r="E1331" s="3">
        <f>IFERROR(VLOOKUP($A1331,'Perfil de Riesgo '!$A$3:$H$2025,5,FALSE),0)</f>
        <v>0</v>
      </c>
      <c r="F1331" s="3">
        <f>IFERROR(VLOOKUP($A1331,'Perfil de Riesgo '!$A$3:$H$2025,6,FALSE),0)</f>
        <v>0</v>
      </c>
      <c r="G1331" s="3">
        <f>IFERROR(VLOOKUP($A1331,'Perfil de Riesgo '!$A$3:$H$2025,7,FALSE),0)</f>
        <v>0</v>
      </c>
      <c r="H1331" s="3">
        <f>IFERROR(VLOOKUP($A1331,'Perfil de Riesgo '!$A$3:$H$2025,8,FALSE),0)</f>
        <v>0</v>
      </c>
    </row>
    <row r="1332" spans="1:8" x14ac:dyDescent="0.25">
      <c r="A1332" s="5">
        <v>415010</v>
      </c>
      <c r="B1332" s="4" t="s">
        <v>762</v>
      </c>
      <c r="C1332" s="3">
        <f>IFERROR(VLOOKUP($A1332,'Perfil de Riesgo '!$A$3:$H$2025,3,FALSE),0)</f>
        <v>1000970561</v>
      </c>
      <c r="D1332" s="3">
        <f>IFERROR(VLOOKUP($A1332,'Perfil de Riesgo '!$A$3:$H$2025,4,FALSE),0)</f>
        <v>1113153461</v>
      </c>
      <c r="E1332" s="3">
        <f>IFERROR(VLOOKUP($A1332,'Perfil de Riesgo '!$A$3:$H$2025,5,FALSE),0)</f>
        <v>1207642737</v>
      </c>
      <c r="F1332" s="3">
        <f>IFERROR(VLOOKUP($A1332,'Perfil de Riesgo '!$A$3:$H$2025,6,FALSE),0)</f>
        <v>1308841872</v>
      </c>
      <c r="G1332" s="3">
        <f>IFERROR(VLOOKUP($A1332,'Perfil de Riesgo '!$A$3:$H$2025,7,FALSE),0)</f>
        <v>1411311466</v>
      </c>
      <c r="H1332" s="3">
        <f>IFERROR(VLOOKUP($A1332,'Perfil de Riesgo '!$A$3:$H$2025,8,FALSE),0)</f>
        <v>1274007689</v>
      </c>
    </row>
    <row r="1333" spans="1:8" hidden="1" x14ac:dyDescent="0.25">
      <c r="A1333" s="5">
        <v>415011</v>
      </c>
      <c r="B1333" s="4" t="s">
        <v>590</v>
      </c>
      <c r="C1333" s="3">
        <f>IFERROR(VLOOKUP($A1333,'Perfil de Riesgo '!$A$3:$H$2025,3,FALSE),0)</f>
        <v>0</v>
      </c>
      <c r="D1333" s="3">
        <f>IFERROR(VLOOKUP($A1333,'Perfil de Riesgo '!$A$3:$H$2025,4,FALSE),0)</f>
        <v>0</v>
      </c>
      <c r="E1333" s="3">
        <f>IFERROR(VLOOKUP($A1333,'Perfil de Riesgo '!$A$3:$H$2025,5,FALSE),0)</f>
        <v>0</v>
      </c>
      <c r="F1333" s="3">
        <f>IFERROR(VLOOKUP($A1333,'Perfil de Riesgo '!$A$3:$H$2025,6,FALSE),0)</f>
        <v>0</v>
      </c>
      <c r="G1333" s="3">
        <f>IFERROR(VLOOKUP($A1333,'Perfil de Riesgo '!$A$3:$H$2025,7,FALSE),0)</f>
        <v>0</v>
      </c>
      <c r="H1333" s="3">
        <f>IFERROR(VLOOKUP($A1333,'Perfil de Riesgo '!$A$3:$H$2025,8,FALSE),0)</f>
        <v>0</v>
      </c>
    </row>
    <row r="1334" spans="1:8" hidden="1" x14ac:dyDescent="0.25">
      <c r="A1334" s="5">
        <v>415015</v>
      </c>
      <c r="B1334" s="4" t="s">
        <v>761</v>
      </c>
      <c r="C1334" s="3">
        <f>IFERROR(VLOOKUP($A1334,'Perfil de Riesgo '!$A$3:$H$2025,3,FALSE),0)</f>
        <v>0</v>
      </c>
      <c r="D1334" s="3">
        <f>IFERROR(VLOOKUP($A1334,'Perfil de Riesgo '!$A$3:$H$2025,4,FALSE),0)</f>
        <v>0</v>
      </c>
      <c r="E1334" s="3">
        <f>IFERROR(VLOOKUP($A1334,'Perfil de Riesgo '!$A$3:$H$2025,5,FALSE),0)</f>
        <v>0</v>
      </c>
      <c r="F1334" s="3">
        <f>IFERROR(VLOOKUP($A1334,'Perfil de Riesgo '!$A$3:$H$2025,6,FALSE),0)</f>
        <v>0</v>
      </c>
      <c r="G1334" s="3">
        <f>IFERROR(VLOOKUP($A1334,'Perfil de Riesgo '!$A$3:$H$2025,7,FALSE),0)</f>
        <v>0</v>
      </c>
      <c r="H1334" s="3">
        <f>IFERROR(VLOOKUP($A1334,'Perfil de Riesgo '!$A$3:$H$2025,8,FALSE),0)</f>
        <v>0</v>
      </c>
    </row>
    <row r="1335" spans="1:8" hidden="1" x14ac:dyDescent="0.25">
      <c r="A1335" s="5">
        <v>415016</v>
      </c>
      <c r="B1335" s="4" t="s">
        <v>580</v>
      </c>
      <c r="C1335" s="3">
        <f>IFERROR(VLOOKUP($A1335,'Perfil de Riesgo '!$A$3:$H$2025,3,FALSE),0)</f>
        <v>0</v>
      </c>
      <c r="D1335" s="3">
        <f>IFERROR(VLOOKUP($A1335,'Perfil de Riesgo '!$A$3:$H$2025,4,FALSE),0)</f>
        <v>0</v>
      </c>
      <c r="E1335" s="3">
        <f>IFERROR(VLOOKUP($A1335,'Perfil de Riesgo '!$A$3:$H$2025,5,FALSE),0)</f>
        <v>0</v>
      </c>
      <c r="F1335" s="3">
        <f>IFERROR(VLOOKUP($A1335,'Perfil de Riesgo '!$A$3:$H$2025,6,FALSE),0)</f>
        <v>0</v>
      </c>
      <c r="G1335" s="3">
        <f>IFERROR(VLOOKUP($A1335,'Perfil de Riesgo '!$A$3:$H$2025,7,FALSE),0)</f>
        <v>0</v>
      </c>
      <c r="H1335" s="3">
        <f>IFERROR(VLOOKUP($A1335,'Perfil de Riesgo '!$A$3:$H$2025,8,FALSE),0)</f>
        <v>0</v>
      </c>
    </row>
    <row r="1336" spans="1:8" hidden="1" x14ac:dyDescent="0.25">
      <c r="A1336" s="5">
        <v>415020</v>
      </c>
      <c r="B1336" s="4" t="s">
        <v>760</v>
      </c>
      <c r="C1336" s="3">
        <f>IFERROR(VLOOKUP($A1336,'Perfil de Riesgo '!$A$3:$H$2025,3,FALSE),0)</f>
        <v>0</v>
      </c>
      <c r="D1336" s="3">
        <f>IFERROR(VLOOKUP($A1336,'Perfil de Riesgo '!$A$3:$H$2025,4,FALSE),0)</f>
        <v>0</v>
      </c>
      <c r="E1336" s="3">
        <f>IFERROR(VLOOKUP($A1336,'Perfil de Riesgo '!$A$3:$H$2025,5,FALSE),0)</f>
        <v>0</v>
      </c>
      <c r="F1336" s="3">
        <f>IFERROR(VLOOKUP($A1336,'Perfil de Riesgo '!$A$3:$H$2025,6,FALSE),0)</f>
        <v>0</v>
      </c>
      <c r="G1336" s="3">
        <f>IFERROR(VLOOKUP($A1336,'Perfil de Riesgo '!$A$3:$H$2025,7,FALSE),0)</f>
        <v>0</v>
      </c>
      <c r="H1336" s="3">
        <f>IFERROR(VLOOKUP($A1336,'Perfil de Riesgo '!$A$3:$H$2025,8,FALSE),0)</f>
        <v>0</v>
      </c>
    </row>
    <row r="1337" spans="1:8" hidden="1" x14ac:dyDescent="0.25">
      <c r="A1337" s="5">
        <v>415021</v>
      </c>
      <c r="B1337" s="4" t="s">
        <v>589</v>
      </c>
      <c r="C1337" s="3">
        <f>IFERROR(VLOOKUP($A1337,'Perfil de Riesgo '!$A$3:$H$2025,3,FALSE),0)</f>
        <v>0</v>
      </c>
      <c r="D1337" s="3">
        <f>IFERROR(VLOOKUP($A1337,'Perfil de Riesgo '!$A$3:$H$2025,4,FALSE),0)</f>
        <v>0</v>
      </c>
      <c r="E1337" s="3">
        <f>IFERROR(VLOOKUP($A1337,'Perfil de Riesgo '!$A$3:$H$2025,5,FALSE),0)</f>
        <v>0</v>
      </c>
      <c r="F1337" s="3">
        <f>IFERROR(VLOOKUP($A1337,'Perfil de Riesgo '!$A$3:$H$2025,6,FALSE),0)</f>
        <v>0</v>
      </c>
      <c r="G1337" s="3">
        <f>IFERROR(VLOOKUP($A1337,'Perfil de Riesgo '!$A$3:$H$2025,7,FALSE),0)</f>
        <v>0</v>
      </c>
      <c r="H1337" s="3">
        <f>IFERROR(VLOOKUP($A1337,'Perfil de Riesgo '!$A$3:$H$2025,8,FALSE),0)</f>
        <v>0</v>
      </c>
    </row>
    <row r="1338" spans="1:8" hidden="1" x14ac:dyDescent="0.25">
      <c r="A1338" s="5">
        <v>415025</v>
      </c>
      <c r="B1338" s="4" t="s">
        <v>759</v>
      </c>
      <c r="C1338" s="3">
        <f>IFERROR(VLOOKUP($A1338,'Perfil de Riesgo '!$A$3:$H$2025,3,FALSE),0)</f>
        <v>0</v>
      </c>
      <c r="D1338" s="3">
        <f>IFERROR(VLOOKUP($A1338,'Perfil de Riesgo '!$A$3:$H$2025,4,FALSE),0)</f>
        <v>0</v>
      </c>
      <c r="E1338" s="3">
        <f>IFERROR(VLOOKUP($A1338,'Perfil de Riesgo '!$A$3:$H$2025,5,FALSE),0)</f>
        <v>0</v>
      </c>
      <c r="F1338" s="3">
        <f>IFERROR(VLOOKUP($A1338,'Perfil de Riesgo '!$A$3:$H$2025,6,FALSE),0)</f>
        <v>0</v>
      </c>
      <c r="G1338" s="3">
        <f>IFERROR(VLOOKUP($A1338,'Perfil de Riesgo '!$A$3:$H$2025,7,FALSE),0)</f>
        <v>0</v>
      </c>
      <c r="H1338" s="3">
        <f>IFERROR(VLOOKUP($A1338,'Perfil de Riesgo '!$A$3:$H$2025,8,FALSE),0)</f>
        <v>0</v>
      </c>
    </row>
    <row r="1339" spans="1:8" hidden="1" x14ac:dyDescent="0.25">
      <c r="A1339" s="5">
        <v>415026</v>
      </c>
      <c r="B1339" s="4" t="s">
        <v>588</v>
      </c>
      <c r="C1339" s="3">
        <f>IFERROR(VLOOKUP($A1339,'Perfil de Riesgo '!$A$3:$H$2025,3,FALSE),0)</f>
        <v>0</v>
      </c>
      <c r="D1339" s="3">
        <f>IFERROR(VLOOKUP($A1339,'Perfil de Riesgo '!$A$3:$H$2025,4,FALSE),0)</f>
        <v>0</v>
      </c>
      <c r="E1339" s="3">
        <f>IFERROR(VLOOKUP($A1339,'Perfil de Riesgo '!$A$3:$H$2025,5,FALSE),0)</f>
        <v>0</v>
      </c>
      <c r="F1339" s="3">
        <f>IFERROR(VLOOKUP($A1339,'Perfil de Riesgo '!$A$3:$H$2025,6,FALSE),0)</f>
        <v>0</v>
      </c>
      <c r="G1339" s="3">
        <f>IFERROR(VLOOKUP($A1339,'Perfil de Riesgo '!$A$3:$H$2025,7,FALSE),0)</f>
        <v>0</v>
      </c>
      <c r="H1339" s="3">
        <f>IFERROR(VLOOKUP($A1339,'Perfil de Riesgo '!$A$3:$H$2025,8,FALSE),0)</f>
        <v>0</v>
      </c>
    </row>
    <row r="1340" spans="1:8" hidden="1" x14ac:dyDescent="0.25">
      <c r="A1340" s="5">
        <v>415030</v>
      </c>
      <c r="B1340" s="4" t="s">
        <v>758</v>
      </c>
      <c r="C1340" s="3">
        <f>IFERROR(VLOOKUP($A1340,'Perfil de Riesgo '!$A$3:$H$2025,3,FALSE),0)</f>
        <v>0</v>
      </c>
      <c r="D1340" s="3">
        <f>IFERROR(VLOOKUP($A1340,'Perfil de Riesgo '!$A$3:$H$2025,4,FALSE),0)</f>
        <v>0</v>
      </c>
      <c r="E1340" s="3">
        <f>IFERROR(VLOOKUP($A1340,'Perfil de Riesgo '!$A$3:$H$2025,5,FALSE),0)</f>
        <v>0</v>
      </c>
      <c r="F1340" s="3">
        <f>IFERROR(VLOOKUP($A1340,'Perfil de Riesgo '!$A$3:$H$2025,6,FALSE),0)</f>
        <v>0</v>
      </c>
      <c r="G1340" s="3">
        <f>IFERROR(VLOOKUP($A1340,'Perfil de Riesgo '!$A$3:$H$2025,7,FALSE),0)</f>
        <v>0</v>
      </c>
      <c r="H1340" s="3">
        <f>IFERROR(VLOOKUP($A1340,'Perfil de Riesgo '!$A$3:$H$2025,8,FALSE),0)</f>
        <v>0</v>
      </c>
    </row>
    <row r="1341" spans="1:8" hidden="1" x14ac:dyDescent="0.25">
      <c r="A1341" s="5">
        <v>415035</v>
      </c>
      <c r="B1341" s="4" t="s">
        <v>757</v>
      </c>
      <c r="C1341" s="3">
        <f>IFERROR(VLOOKUP($A1341,'Perfil de Riesgo '!$A$3:$H$2025,3,FALSE),0)</f>
        <v>0</v>
      </c>
      <c r="D1341" s="3">
        <f>IFERROR(VLOOKUP($A1341,'Perfil de Riesgo '!$A$3:$H$2025,4,FALSE),0)</f>
        <v>0</v>
      </c>
      <c r="E1341" s="3">
        <f>IFERROR(VLOOKUP($A1341,'Perfil de Riesgo '!$A$3:$H$2025,5,FALSE),0)</f>
        <v>0</v>
      </c>
      <c r="F1341" s="3">
        <f>IFERROR(VLOOKUP($A1341,'Perfil de Riesgo '!$A$3:$H$2025,6,FALSE),0)</f>
        <v>0</v>
      </c>
      <c r="G1341" s="3">
        <f>IFERROR(VLOOKUP($A1341,'Perfil de Riesgo '!$A$3:$H$2025,7,FALSE),0)</f>
        <v>0</v>
      </c>
      <c r="H1341" s="3">
        <f>IFERROR(VLOOKUP($A1341,'Perfil de Riesgo '!$A$3:$H$2025,8,FALSE),0)</f>
        <v>0</v>
      </c>
    </row>
    <row r="1342" spans="1:8" hidden="1" x14ac:dyDescent="0.25">
      <c r="A1342" s="5">
        <v>415040</v>
      </c>
      <c r="B1342" s="4" t="s">
        <v>756</v>
      </c>
      <c r="C1342" s="3">
        <f>IFERROR(VLOOKUP($A1342,'Perfil de Riesgo '!$A$3:$H$2025,3,FALSE),0)</f>
        <v>0</v>
      </c>
      <c r="D1342" s="3">
        <f>IFERROR(VLOOKUP($A1342,'Perfil de Riesgo '!$A$3:$H$2025,4,FALSE),0)</f>
        <v>0</v>
      </c>
      <c r="E1342" s="3">
        <f>IFERROR(VLOOKUP($A1342,'Perfil de Riesgo '!$A$3:$H$2025,5,FALSE),0)</f>
        <v>0</v>
      </c>
      <c r="F1342" s="3">
        <f>IFERROR(VLOOKUP($A1342,'Perfil de Riesgo '!$A$3:$H$2025,6,FALSE),0)</f>
        <v>0</v>
      </c>
      <c r="G1342" s="3">
        <f>IFERROR(VLOOKUP($A1342,'Perfil de Riesgo '!$A$3:$H$2025,7,FALSE),0)</f>
        <v>0</v>
      </c>
      <c r="H1342" s="3">
        <f>IFERROR(VLOOKUP($A1342,'Perfil de Riesgo '!$A$3:$H$2025,8,FALSE),0)</f>
        <v>0</v>
      </c>
    </row>
    <row r="1343" spans="1:8" hidden="1" x14ac:dyDescent="0.25">
      <c r="A1343" s="5">
        <v>415045</v>
      </c>
      <c r="B1343" s="4" t="s">
        <v>755</v>
      </c>
      <c r="C1343" s="3">
        <f>IFERROR(VLOOKUP($A1343,'Perfil de Riesgo '!$A$3:$H$2025,3,FALSE),0)</f>
        <v>0</v>
      </c>
      <c r="D1343" s="3">
        <f>IFERROR(VLOOKUP($A1343,'Perfil de Riesgo '!$A$3:$H$2025,4,FALSE),0)</f>
        <v>0</v>
      </c>
      <c r="E1343" s="3">
        <f>IFERROR(VLOOKUP($A1343,'Perfil de Riesgo '!$A$3:$H$2025,5,FALSE),0)</f>
        <v>0</v>
      </c>
      <c r="F1343" s="3">
        <f>IFERROR(VLOOKUP($A1343,'Perfil de Riesgo '!$A$3:$H$2025,6,FALSE),0)</f>
        <v>0</v>
      </c>
      <c r="G1343" s="3">
        <f>IFERROR(VLOOKUP($A1343,'Perfil de Riesgo '!$A$3:$H$2025,7,FALSE),0)</f>
        <v>0</v>
      </c>
      <c r="H1343" s="3">
        <f>IFERROR(VLOOKUP($A1343,'Perfil de Riesgo '!$A$3:$H$2025,8,FALSE),0)</f>
        <v>0</v>
      </c>
    </row>
    <row r="1344" spans="1:8" hidden="1" x14ac:dyDescent="0.25">
      <c r="A1344" s="5">
        <v>415050</v>
      </c>
      <c r="B1344" s="4" t="s">
        <v>754</v>
      </c>
      <c r="C1344" s="3">
        <f>IFERROR(VLOOKUP($A1344,'Perfil de Riesgo '!$A$3:$H$2025,3,FALSE),0)</f>
        <v>0</v>
      </c>
      <c r="D1344" s="3">
        <f>IFERROR(VLOOKUP($A1344,'Perfil de Riesgo '!$A$3:$H$2025,4,FALSE),0)</f>
        <v>0</v>
      </c>
      <c r="E1344" s="3">
        <f>IFERROR(VLOOKUP($A1344,'Perfil de Riesgo '!$A$3:$H$2025,5,FALSE),0)</f>
        <v>0</v>
      </c>
      <c r="F1344" s="3">
        <f>IFERROR(VLOOKUP($A1344,'Perfil de Riesgo '!$A$3:$H$2025,6,FALSE),0)</f>
        <v>0</v>
      </c>
      <c r="G1344" s="3">
        <f>IFERROR(VLOOKUP($A1344,'Perfil de Riesgo '!$A$3:$H$2025,7,FALSE),0)</f>
        <v>0</v>
      </c>
      <c r="H1344" s="3">
        <f>IFERROR(VLOOKUP($A1344,'Perfil de Riesgo '!$A$3:$H$2025,8,FALSE),0)</f>
        <v>0</v>
      </c>
    </row>
    <row r="1345" spans="1:8" hidden="1" x14ac:dyDescent="0.25">
      <c r="A1345" s="5">
        <v>415055</v>
      </c>
      <c r="B1345" s="4" t="s">
        <v>753</v>
      </c>
      <c r="C1345" s="3">
        <f>IFERROR(VLOOKUP($A1345,'Perfil de Riesgo '!$A$3:$H$2025,3,FALSE),0)</f>
        <v>0</v>
      </c>
      <c r="D1345" s="3">
        <f>IFERROR(VLOOKUP($A1345,'Perfil de Riesgo '!$A$3:$H$2025,4,FALSE),0)</f>
        <v>0</v>
      </c>
      <c r="E1345" s="3">
        <f>IFERROR(VLOOKUP($A1345,'Perfil de Riesgo '!$A$3:$H$2025,5,FALSE),0)</f>
        <v>0</v>
      </c>
      <c r="F1345" s="3">
        <f>IFERROR(VLOOKUP($A1345,'Perfil de Riesgo '!$A$3:$H$2025,6,FALSE),0)</f>
        <v>0</v>
      </c>
      <c r="G1345" s="3">
        <f>IFERROR(VLOOKUP($A1345,'Perfil de Riesgo '!$A$3:$H$2025,7,FALSE),0)</f>
        <v>0</v>
      </c>
      <c r="H1345" s="3">
        <f>IFERROR(VLOOKUP($A1345,'Perfil de Riesgo '!$A$3:$H$2025,8,FALSE),0)</f>
        <v>0</v>
      </c>
    </row>
    <row r="1346" spans="1:8" hidden="1" x14ac:dyDescent="0.25">
      <c r="A1346" s="5">
        <v>415060</v>
      </c>
      <c r="B1346" s="4" t="s">
        <v>752</v>
      </c>
      <c r="C1346" s="3">
        <f>IFERROR(VLOOKUP($A1346,'Perfil de Riesgo '!$A$3:$H$2025,3,FALSE),0)</f>
        <v>0</v>
      </c>
      <c r="D1346" s="3">
        <f>IFERROR(VLOOKUP($A1346,'Perfil de Riesgo '!$A$3:$H$2025,4,FALSE),0)</f>
        <v>0</v>
      </c>
      <c r="E1346" s="3">
        <f>IFERROR(VLOOKUP($A1346,'Perfil de Riesgo '!$A$3:$H$2025,5,FALSE),0)</f>
        <v>0</v>
      </c>
      <c r="F1346" s="3">
        <f>IFERROR(VLOOKUP($A1346,'Perfil de Riesgo '!$A$3:$H$2025,6,FALSE),0)</f>
        <v>0</v>
      </c>
      <c r="G1346" s="3">
        <f>IFERROR(VLOOKUP($A1346,'Perfil de Riesgo '!$A$3:$H$2025,7,FALSE),0)</f>
        <v>0</v>
      </c>
      <c r="H1346" s="3">
        <f>IFERROR(VLOOKUP($A1346,'Perfil de Riesgo '!$A$3:$H$2025,8,FALSE),0)</f>
        <v>0</v>
      </c>
    </row>
    <row r="1347" spans="1:8" hidden="1" x14ac:dyDescent="0.25">
      <c r="A1347" s="5">
        <v>415500</v>
      </c>
      <c r="B1347" s="4" t="s">
        <v>751</v>
      </c>
      <c r="C1347" s="3">
        <f>IFERROR(VLOOKUP($A1347,'Perfil de Riesgo '!$A$3:$H$2025,3,FALSE),0)</f>
        <v>0</v>
      </c>
      <c r="D1347" s="3">
        <f>IFERROR(VLOOKUP($A1347,'Perfil de Riesgo '!$A$3:$H$2025,4,FALSE),0)</f>
        <v>0</v>
      </c>
      <c r="E1347" s="3">
        <f>IFERROR(VLOOKUP($A1347,'Perfil de Riesgo '!$A$3:$H$2025,5,FALSE),0)</f>
        <v>0</v>
      </c>
      <c r="F1347" s="3">
        <f>IFERROR(VLOOKUP($A1347,'Perfil de Riesgo '!$A$3:$H$2025,6,FALSE),0)</f>
        <v>0</v>
      </c>
      <c r="G1347" s="3">
        <f>IFERROR(VLOOKUP($A1347,'Perfil de Riesgo '!$A$3:$H$2025,7,FALSE),0)</f>
        <v>0</v>
      </c>
      <c r="H1347" s="3">
        <f>IFERROR(VLOOKUP($A1347,'Perfil de Riesgo '!$A$3:$H$2025,8,FALSE),0)</f>
        <v>0</v>
      </c>
    </row>
    <row r="1348" spans="1:8" hidden="1" x14ac:dyDescent="0.25">
      <c r="A1348" s="5">
        <v>416000</v>
      </c>
      <c r="B1348" s="4" t="s">
        <v>750</v>
      </c>
      <c r="C1348" s="3">
        <f>IFERROR(VLOOKUP($A1348,'Perfil de Riesgo '!$A$3:$H$2025,3,FALSE),0)</f>
        <v>0</v>
      </c>
      <c r="D1348" s="3">
        <f>IFERROR(VLOOKUP($A1348,'Perfil de Riesgo '!$A$3:$H$2025,4,FALSE),0)</f>
        <v>0</v>
      </c>
      <c r="E1348" s="3">
        <f>IFERROR(VLOOKUP($A1348,'Perfil de Riesgo '!$A$3:$H$2025,5,FALSE),0)</f>
        <v>0</v>
      </c>
      <c r="F1348" s="3">
        <f>IFERROR(VLOOKUP($A1348,'Perfil de Riesgo '!$A$3:$H$2025,6,FALSE),0)</f>
        <v>0</v>
      </c>
      <c r="G1348" s="3">
        <f>IFERROR(VLOOKUP($A1348,'Perfil de Riesgo '!$A$3:$H$2025,7,FALSE),0)</f>
        <v>0</v>
      </c>
      <c r="H1348" s="3">
        <f>IFERROR(VLOOKUP($A1348,'Perfil de Riesgo '!$A$3:$H$2025,8,FALSE),0)</f>
        <v>0</v>
      </c>
    </row>
    <row r="1349" spans="1:8" hidden="1" x14ac:dyDescent="0.25">
      <c r="A1349" s="5">
        <v>416500</v>
      </c>
      <c r="B1349" s="4" t="s">
        <v>749</v>
      </c>
      <c r="C1349" s="3">
        <f>IFERROR(VLOOKUP($A1349,'Perfil de Riesgo '!$A$3:$H$2025,3,FALSE),0)</f>
        <v>0</v>
      </c>
      <c r="D1349" s="3">
        <f>IFERROR(VLOOKUP($A1349,'Perfil de Riesgo '!$A$3:$H$2025,4,FALSE),0)</f>
        <v>0</v>
      </c>
      <c r="E1349" s="3">
        <f>IFERROR(VLOOKUP($A1349,'Perfil de Riesgo '!$A$3:$H$2025,5,FALSE),0)</f>
        <v>0</v>
      </c>
      <c r="F1349" s="3">
        <f>IFERROR(VLOOKUP($A1349,'Perfil de Riesgo '!$A$3:$H$2025,6,FALSE),0)</f>
        <v>0</v>
      </c>
      <c r="G1349" s="3">
        <f>IFERROR(VLOOKUP($A1349,'Perfil de Riesgo '!$A$3:$H$2025,7,FALSE),0)</f>
        <v>0</v>
      </c>
      <c r="H1349" s="3">
        <f>IFERROR(VLOOKUP($A1349,'Perfil de Riesgo '!$A$3:$H$2025,8,FALSE),0)</f>
        <v>0</v>
      </c>
    </row>
    <row r="1350" spans="1:8" hidden="1" x14ac:dyDescent="0.25">
      <c r="A1350" s="5">
        <v>417000</v>
      </c>
      <c r="B1350" s="4" t="s">
        <v>748</v>
      </c>
      <c r="C1350" s="3">
        <f>IFERROR(VLOOKUP($A1350,'Perfil de Riesgo '!$A$3:$H$2025,3,FALSE),0)</f>
        <v>0</v>
      </c>
      <c r="D1350" s="3">
        <f>IFERROR(VLOOKUP($A1350,'Perfil de Riesgo '!$A$3:$H$2025,4,FALSE),0)</f>
        <v>0</v>
      </c>
      <c r="E1350" s="3">
        <f>IFERROR(VLOOKUP($A1350,'Perfil de Riesgo '!$A$3:$H$2025,5,FALSE),0)</f>
        <v>6974896</v>
      </c>
      <c r="F1350" s="3">
        <f>IFERROR(VLOOKUP($A1350,'Perfil de Riesgo '!$A$3:$H$2025,6,FALSE),0)</f>
        <v>5605876</v>
      </c>
      <c r="G1350" s="3">
        <f>IFERROR(VLOOKUP($A1350,'Perfil de Riesgo '!$A$3:$H$2025,7,FALSE),0)</f>
        <v>0</v>
      </c>
      <c r="H1350" s="3">
        <f>IFERROR(VLOOKUP($A1350,'Perfil de Riesgo '!$A$3:$H$2025,8,FALSE),0)</f>
        <v>0</v>
      </c>
    </row>
    <row r="1351" spans="1:8" hidden="1" x14ac:dyDescent="0.25">
      <c r="A1351" s="5">
        <v>417500</v>
      </c>
      <c r="B1351" s="4" t="s">
        <v>747</v>
      </c>
      <c r="C1351" s="3">
        <f>IFERROR(VLOOKUP($A1351,'Perfil de Riesgo '!$A$3:$H$2025,3,FALSE),0)</f>
        <v>0</v>
      </c>
      <c r="D1351" s="3">
        <f>IFERROR(VLOOKUP($A1351,'Perfil de Riesgo '!$A$3:$H$2025,4,FALSE),0)</f>
        <v>0</v>
      </c>
      <c r="E1351" s="3">
        <f>IFERROR(VLOOKUP($A1351,'Perfil de Riesgo '!$A$3:$H$2025,5,FALSE),0)</f>
        <v>0</v>
      </c>
      <c r="F1351" s="3">
        <f>IFERROR(VLOOKUP($A1351,'Perfil de Riesgo '!$A$3:$H$2025,6,FALSE),0)</f>
        <v>0</v>
      </c>
      <c r="G1351" s="3">
        <f>IFERROR(VLOOKUP($A1351,'Perfil de Riesgo '!$A$3:$H$2025,7,FALSE),0)</f>
        <v>0</v>
      </c>
      <c r="H1351" s="3">
        <f>IFERROR(VLOOKUP($A1351,'Perfil de Riesgo '!$A$3:$H$2025,8,FALSE),0)</f>
        <v>0</v>
      </c>
    </row>
    <row r="1352" spans="1:8" x14ac:dyDescent="0.25">
      <c r="A1352" s="5">
        <v>420000</v>
      </c>
      <c r="B1352" s="4" t="s">
        <v>746</v>
      </c>
      <c r="C1352" s="3">
        <f>IFERROR(VLOOKUP($A1352,'Perfil de Riesgo '!$A$3:$H$2025,3,FALSE),0)</f>
        <v>59558509.740000002</v>
      </c>
      <c r="D1352" s="3">
        <f>IFERROR(VLOOKUP($A1352,'Perfil de Riesgo '!$A$3:$H$2025,4,FALSE),0)</f>
        <v>75158920.010000005</v>
      </c>
      <c r="E1352" s="3">
        <f>IFERROR(VLOOKUP($A1352,'Perfil de Riesgo '!$A$3:$H$2025,5,FALSE),0)</f>
        <v>88509742.680000007</v>
      </c>
      <c r="F1352" s="3">
        <f>IFERROR(VLOOKUP($A1352,'Perfil de Riesgo '!$A$3:$H$2025,6,FALSE),0)</f>
        <v>46990510.710000001</v>
      </c>
      <c r="G1352" s="3">
        <f>IFERROR(VLOOKUP($A1352,'Perfil de Riesgo '!$A$3:$H$2025,7,FALSE),0)</f>
        <v>49302561.590000004</v>
      </c>
      <c r="H1352" s="3">
        <f>IFERROR(VLOOKUP($A1352,'Perfil de Riesgo '!$A$3:$H$2025,8,FALSE),0)</f>
        <v>42052621.460000001</v>
      </c>
    </row>
    <row r="1353" spans="1:8" x14ac:dyDescent="0.25">
      <c r="A1353" s="5">
        <v>420500</v>
      </c>
      <c r="B1353" s="4" t="s">
        <v>745</v>
      </c>
      <c r="C1353" s="3">
        <f>IFERROR(VLOOKUP($A1353,'Perfil de Riesgo '!$A$3:$H$2025,3,FALSE),0)</f>
        <v>245599.85</v>
      </c>
      <c r="D1353" s="3">
        <f>IFERROR(VLOOKUP($A1353,'Perfil de Riesgo '!$A$3:$H$2025,4,FALSE),0)</f>
        <v>38598.47</v>
      </c>
      <c r="E1353" s="3">
        <f>IFERROR(VLOOKUP($A1353,'Perfil de Riesgo '!$A$3:$H$2025,5,FALSE),0)</f>
        <v>163984.03</v>
      </c>
      <c r="F1353" s="3">
        <f>IFERROR(VLOOKUP($A1353,'Perfil de Riesgo '!$A$3:$H$2025,6,FALSE),0)</f>
        <v>44105.94</v>
      </c>
      <c r="G1353" s="3">
        <f>IFERROR(VLOOKUP($A1353,'Perfil de Riesgo '!$A$3:$H$2025,7,FALSE),0)</f>
        <v>1567320.14</v>
      </c>
      <c r="H1353" s="3">
        <f>IFERROR(VLOOKUP($A1353,'Perfil de Riesgo '!$A$3:$H$2025,8,FALSE),0)</f>
        <v>65434.3</v>
      </c>
    </row>
    <row r="1354" spans="1:8" hidden="1" x14ac:dyDescent="0.25">
      <c r="A1354" s="5">
        <v>420505</v>
      </c>
      <c r="B1354" s="4" t="s">
        <v>546</v>
      </c>
      <c r="C1354" s="3">
        <f>IFERROR(VLOOKUP($A1354,'Perfil de Riesgo '!$A$3:$H$2025,3,FALSE),0)</f>
        <v>0</v>
      </c>
      <c r="D1354" s="3">
        <f>IFERROR(VLOOKUP($A1354,'Perfil de Riesgo '!$A$3:$H$2025,4,FALSE),0)</f>
        <v>0</v>
      </c>
      <c r="E1354" s="3">
        <f>IFERROR(VLOOKUP($A1354,'Perfil de Riesgo '!$A$3:$H$2025,5,FALSE),0)</f>
        <v>0</v>
      </c>
      <c r="F1354" s="3">
        <f>IFERROR(VLOOKUP($A1354,'Perfil de Riesgo '!$A$3:$H$2025,6,FALSE),0)</f>
        <v>0</v>
      </c>
      <c r="G1354" s="3">
        <f>IFERROR(VLOOKUP($A1354,'Perfil de Riesgo '!$A$3:$H$2025,7,FALSE),0)</f>
        <v>0</v>
      </c>
      <c r="H1354" s="3">
        <f>IFERROR(VLOOKUP($A1354,'Perfil de Riesgo '!$A$3:$H$2025,8,FALSE),0)</f>
        <v>0</v>
      </c>
    </row>
    <row r="1355" spans="1:8" hidden="1" x14ac:dyDescent="0.25">
      <c r="A1355" s="5">
        <v>420510</v>
      </c>
      <c r="B1355" s="4" t="s">
        <v>545</v>
      </c>
      <c r="C1355" s="3">
        <f>IFERROR(VLOOKUP($A1355,'Perfil de Riesgo '!$A$3:$H$2025,3,FALSE),0)</f>
        <v>0</v>
      </c>
      <c r="D1355" s="3">
        <f>IFERROR(VLOOKUP($A1355,'Perfil de Riesgo '!$A$3:$H$2025,4,FALSE),0)</f>
        <v>0</v>
      </c>
      <c r="E1355" s="3">
        <f>IFERROR(VLOOKUP($A1355,'Perfil de Riesgo '!$A$3:$H$2025,5,FALSE),0)</f>
        <v>0</v>
      </c>
      <c r="F1355" s="3">
        <f>IFERROR(VLOOKUP($A1355,'Perfil de Riesgo '!$A$3:$H$2025,6,FALSE),0)</f>
        <v>0</v>
      </c>
      <c r="G1355" s="3">
        <f>IFERROR(VLOOKUP($A1355,'Perfil de Riesgo '!$A$3:$H$2025,7,FALSE),0)</f>
        <v>0</v>
      </c>
      <c r="H1355" s="3">
        <f>IFERROR(VLOOKUP($A1355,'Perfil de Riesgo '!$A$3:$H$2025,8,FALSE),0)</f>
        <v>0</v>
      </c>
    </row>
    <row r="1356" spans="1:8" hidden="1" x14ac:dyDescent="0.25">
      <c r="A1356" s="5">
        <v>420515</v>
      </c>
      <c r="B1356" s="4" t="s">
        <v>639</v>
      </c>
      <c r="C1356" s="3">
        <f>IFERROR(VLOOKUP($A1356,'Perfil de Riesgo '!$A$3:$H$2025,3,FALSE),0)</f>
        <v>0</v>
      </c>
      <c r="D1356" s="3">
        <f>IFERROR(VLOOKUP($A1356,'Perfil de Riesgo '!$A$3:$H$2025,4,FALSE),0)</f>
        <v>0</v>
      </c>
      <c r="E1356" s="3">
        <f>IFERROR(VLOOKUP($A1356,'Perfil de Riesgo '!$A$3:$H$2025,5,FALSE),0)</f>
        <v>0</v>
      </c>
      <c r="F1356" s="3">
        <f>IFERROR(VLOOKUP($A1356,'Perfil de Riesgo '!$A$3:$H$2025,6,FALSE),0)</f>
        <v>0</v>
      </c>
      <c r="G1356" s="3">
        <f>IFERROR(VLOOKUP($A1356,'Perfil de Riesgo '!$A$3:$H$2025,7,FALSE),0)</f>
        <v>0</v>
      </c>
      <c r="H1356" s="3">
        <f>IFERROR(VLOOKUP($A1356,'Perfil de Riesgo '!$A$3:$H$2025,8,FALSE),0)</f>
        <v>0</v>
      </c>
    </row>
    <row r="1357" spans="1:8" hidden="1" x14ac:dyDescent="0.25">
      <c r="A1357" s="5">
        <v>420520</v>
      </c>
      <c r="B1357" s="4" t="s">
        <v>543</v>
      </c>
      <c r="C1357" s="3">
        <f>IFERROR(VLOOKUP($A1357,'Perfil de Riesgo '!$A$3:$H$2025,3,FALSE),0)</f>
        <v>0</v>
      </c>
      <c r="D1357" s="3">
        <f>IFERROR(VLOOKUP($A1357,'Perfil de Riesgo '!$A$3:$H$2025,4,FALSE),0)</f>
        <v>0</v>
      </c>
      <c r="E1357" s="3">
        <f>IFERROR(VLOOKUP($A1357,'Perfil de Riesgo '!$A$3:$H$2025,5,FALSE),0)</f>
        <v>0</v>
      </c>
      <c r="F1357" s="3">
        <f>IFERROR(VLOOKUP($A1357,'Perfil de Riesgo '!$A$3:$H$2025,6,FALSE),0)</f>
        <v>0</v>
      </c>
      <c r="G1357" s="3">
        <f>IFERROR(VLOOKUP($A1357,'Perfil de Riesgo '!$A$3:$H$2025,7,FALSE),0)</f>
        <v>0</v>
      </c>
      <c r="H1357" s="3">
        <f>IFERROR(VLOOKUP($A1357,'Perfil de Riesgo '!$A$3:$H$2025,8,FALSE),0)</f>
        <v>0</v>
      </c>
    </row>
    <row r="1358" spans="1:8" hidden="1" x14ac:dyDescent="0.25">
      <c r="A1358" s="5">
        <v>420525</v>
      </c>
      <c r="B1358" s="4" t="s">
        <v>542</v>
      </c>
      <c r="C1358" s="3">
        <f>IFERROR(VLOOKUP($A1358,'Perfil de Riesgo '!$A$3:$H$2025,3,FALSE),0)</f>
        <v>0</v>
      </c>
      <c r="D1358" s="3">
        <f>IFERROR(VLOOKUP($A1358,'Perfil de Riesgo '!$A$3:$H$2025,4,FALSE),0)</f>
        <v>0</v>
      </c>
      <c r="E1358" s="3">
        <f>IFERROR(VLOOKUP($A1358,'Perfil de Riesgo '!$A$3:$H$2025,5,FALSE),0)</f>
        <v>0</v>
      </c>
      <c r="F1358" s="3">
        <f>IFERROR(VLOOKUP($A1358,'Perfil de Riesgo '!$A$3:$H$2025,6,FALSE),0)</f>
        <v>0</v>
      </c>
      <c r="G1358" s="3">
        <f>IFERROR(VLOOKUP($A1358,'Perfil de Riesgo '!$A$3:$H$2025,7,FALSE),0)</f>
        <v>0</v>
      </c>
      <c r="H1358" s="3">
        <f>IFERROR(VLOOKUP($A1358,'Perfil de Riesgo '!$A$3:$H$2025,8,FALSE),0)</f>
        <v>0</v>
      </c>
    </row>
    <row r="1359" spans="1:8" hidden="1" x14ac:dyDescent="0.25">
      <c r="A1359" s="5">
        <v>420530</v>
      </c>
      <c r="B1359" s="4" t="s">
        <v>638</v>
      </c>
      <c r="C1359" s="3">
        <f>IFERROR(VLOOKUP($A1359,'Perfil de Riesgo '!$A$3:$H$2025,3,FALSE),0)</f>
        <v>0</v>
      </c>
      <c r="D1359" s="3">
        <f>IFERROR(VLOOKUP($A1359,'Perfil de Riesgo '!$A$3:$H$2025,4,FALSE),0)</f>
        <v>0</v>
      </c>
      <c r="E1359" s="3">
        <f>IFERROR(VLOOKUP($A1359,'Perfil de Riesgo '!$A$3:$H$2025,5,FALSE),0)</f>
        <v>0</v>
      </c>
      <c r="F1359" s="3">
        <f>IFERROR(VLOOKUP($A1359,'Perfil de Riesgo '!$A$3:$H$2025,6,FALSE),0)</f>
        <v>0</v>
      </c>
      <c r="G1359" s="3">
        <f>IFERROR(VLOOKUP($A1359,'Perfil de Riesgo '!$A$3:$H$2025,7,FALSE),0)</f>
        <v>0</v>
      </c>
      <c r="H1359" s="3">
        <f>IFERROR(VLOOKUP($A1359,'Perfil de Riesgo '!$A$3:$H$2025,8,FALSE),0)</f>
        <v>0</v>
      </c>
    </row>
    <row r="1360" spans="1:8" hidden="1" x14ac:dyDescent="0.25">
      <c r="A1360" s="5">
        <v>420535</v>
      </c>
      <c r="B1360" s="4" t="s">
        <v>637</v>
      </c>
      <c r="C1360" s="3">
        <f>IFERROR(VLOOKUP($A1360,'Perfil de Riesgo '!$A$3:$H$2025,3,FALSE),0)</f>
        <v>0</v>
      </c>
      <c r="D1360" s="3">
        <f>IFERROR(VLOOKUP($A1360,'Perfil de Riesgo '!$A$3:$H$2025,4,FALSE),0)</f>
        <v>0</v>
      </c>
      <c r="E1360" s="3">
        <f>IFERROR(VLOOKUP($A1360,'Perfil de Riesgo '!$A$3:$H$2025,5,FALSE),0)</f>
        <v>0</v>
      </c>
      <c r="F1360" s="3">
        <f>IFERROR(VLOOKUP($A1360,'Perfil de Riesgo '!$A$3:$H$2025,6,FALSE),0)</f>
        <v>0</v>
      </c>
      <c r="G1360" s="3">
        <f>IFERROR(VLOOKUP($A1360,'Perfil de Riesgo '!$A$3:$H$2025,7,FALSE),0)</f>
        <v>0</v>
      </c>
      <c r="H1360" s="3">
        <f>IFERROR(VLOOKUP($A1360,'Perfil de Riesgo '!$A$3:$H$2025,8,FALSE),0)</f>
        <v>0</v>
      </c>
    </row>
    <row r="1361" spans="1:8" hidden="1" x14ac:dyDescent="0.25">
      <c r="A1361" s="5">
        <v>420540</v>
      </c>
      <c r="B1361" s="4" t="s">
        <v>540</v>
      </c>
      <c r="C1361" s="3">
        <f>IFERROR(VLOOKUP($A1361,'Perfil de Riesgo '!$A$3:$H$2025,3,FALSE),0)</f>
        <v>0</v>
      </c>
      <c r="D1361" s="3">
        <f>IFERROR(VLOOKUP($A1361,'Perfil de Riesgo '!$A$3:$H$2025,4,FALSE),0)</f>
        <v>0</v>
      </c>
      <c r="E1361" s="3">
        <f>IFERROR(VLOOKUP($A1361,'Perfil de Riesgo '!$A$3:$H$2025,5,FALSE),0)</f>
        <v>0</v>
      </c>
      <c r="F1361" s="3">
        <f>IFERROR(VLOOKUP($A1361,'Perfil de Riesgo '!$A$3:$H$2025,6,FALSE),0)</f>
        <v>0</v>
      </c>
      <c r="G1361" s="3">
        <f>IFERROR(VLOOKUP($A1361,'Perfil de Riesgo '!$A$3:$H$2025,7,FALSE),0)</f>
        <v>0</v>
      </c>
      <c r="H1361" s="3">
        <f>IFERROR(VLOOKUP($A1361,'Perfil de Riesgo '!$A$3:$H$2025,8,FALSE),0)</f>
        <v>0</v>
      </c>
    </row>
    <row r="1362" spans="1:8" hidden="1" x14ac:dyDescent="0.25">
      <c r="A1362" s="5">
        <v>420545</v>
      </c>
      <c r="B1362" s="4" t="s">
        <v>539</v>
      </c>
      <c r="C1362" s="3">
        <f>IFERROR(VLOOKUP($A1362,'Perfil de Riesgo '!$A$3:$H$2025,3,FALSE),0)</f>
        <v>0</v>
      </c>
      <c r="D1362" s="3">
        <f>IFERROR(VLOOKUP($A1362,'Perfil de Riesgo '!$A$3:$H$2025,4,FALSE),0)</f>
        <v>0</v>
      </c>
      <c r="E1362" s="3">
        <f>IFERROR(VLOOKUP($A1362,'Perfil de Riesgo '!$A$3:$H$2025,5,FALSE),0)</f>
        <v>0</v>
      </c>
      <c r="F1362" s="3">
        <f>IFERROR(VLOOKUP($A1362,'Perfil de Riesgo '!$A$3:$H$2025,6,FALSE),0)</f>
        <v>0</v>
      </c>
      <c r="G1362" s="3">
        <f>IFERROR(VLOOKUP($A1362,'Perfil de Riesgo '!$A$3:$H$2025,7,FALSE),0)</f>
        <v>0</v>
      </c>
      <c r="H1362" s="3">
        <f>IFERROR(VLOOKUP($A1362,'Perfil de Riesgo '!$A$3:$H$2025,8,FALSE),0)</f>
        <v>0</v>
      </c>
    </row>
    <row r="1363" spans="1:8" hidden="1" x14ac:dyDescent="0.25">
      <c r="A1363" s="5">
        <v>420550</v>
      </c>
      <c r="B1363" s="4" t="s">
        <v>538</v>
      </c>
      <c r="C1363" s="3">
        <f>IFERROR(VLOOKUP($A1363,'Perfil de Riesgo '!$A$3:$H$2025,3,FALSE),0)</f>
        <v>0</v>
      </c>
      <c r="D1363" s="3">
        <f>IFERROR(VLOOKUP($A1363,'Perfil de Riesgo '!$A$3:$H$2025,4,FALSE),0)</f>
        <v>0</v>
      </c>
      <c r="E1363" s="3">
        <f>IFERROR(VLOOKUP($A1363,'Perfil de Riesgo '!$A$3:$H$2025,5,FALSE),0)</f>
        <v>0</v>
      </c>
      <c r="F1363" s="3">
        <f>IFERROR(VLOOKUP($A1363,'Perfil de Riesgo '!$A$3:$H$2025,6,FALSE),0)</f>
        <v>0</v>
      </c>
      <c r="G1363" s="3">
        <f>IFERROR(VLOOKUP($A1363,'Perfil de Riesgo '!$A$3:$H$2025,7,FALSE),0)</f>
        <v>0</v>
      </c>
      <c r="H1363" s="3">
        <f>IFERROR(VLOOKUP($A1363,'Perfil de Riesgo '!$A$3:$H$2025,8,FALSE),0)</f>
        <v>0</v>
      </c>
    </row>
    <row r="1364" spans="1:8" hidden="1" x14ac:dyDescent="0.25">
      <c r="A1364" s="5">
        <v>420551</v>
      </c>
      <c r="B1364" s="4" t="s">
        <v>537</v>
      </c>
      <c r="C1364" s="3">
        <f>IFERROR(VLOOKUP($A1364,'Perfil de Riesgo '!$A$3:$H$2025,3,FALSE),0)</f>
        <v>0</v>
      </c>
      <c r="D1364" s="3">
        <f>IFERROR(VLOOKUP($A1364,'Perfil de Riesgo '!$A$3:$H$2025,4,FALSE),0)</f>
        <v>0</v>
      </c>
      <c r="E1364" s="3">
        <f>IFERROR(VLOOKUP($A1364,'Perfil de Riesgo '!$A$3:$H$2025,5,FALSE),0)</f>
        <v>0</v>
      </c>
      <c r="F1364" s="3">
        <f>IFERROR(VLOOKUP($A1364,'Perfil de Riesgo '!$A$3:$H$2025,6,FALSE),0)</f>
        <v>0</v>
      </c>
      <c r="G1364" s="3">
        <f>IFERROR(VLOOKUP($A1364,'Perfil de Riesgo '!$A$3:$H$2025,7,FALSE),0)</f>
        <v>0</v>
      </c>
      <c r="H1364" s="3">
        <f>IFERROR(VLOOKUP($A1364,'Perfil de Riesgo '!$A$3:$H$2025,8,FALSE),0)</f>
        <v>0</v>
      </c>
    </row>
    <row r="1365" spans="1:8" hidden="1" x14ac:dyDescent="0.25">
      <c r="A1365" s="5">
        <v>420552</v>
      </c>
      <c r="B1365" s="4" t="s">
        <v>536</v>
      </c>
      <c r="C1365" s="3">
        <f>IFERROR(VLOOKUP($A1365,'Perfil de Riesgo '!$A$3:$H$2025,3,FALSE),0)</f>
        <v>0</v>
      </c>
      <c r="D1365" s="3">
        <f>IFERROR(VLOOKUP($A1365,'Perfil de Riesgo '!$A$3:$H$2025,4,FALSE),0)</f>
        <v>0</v>
      </c>
      <c r="E1365" s="3">
        <f>IFERROR(VLOOKUP($A1365,'Perfil de Riesgo '!$A$3:$H$2025,5,FALSE),0)</f>
        <v>0</v>
      </c>
      <c r="F1365" s="3">
        <f>IFERROR(VLOOKUP($A1365,'Perfil de Riesgo '!$A$3:$H$2025,6,FALSE),0)</f>
        <v>0</v>
      </c>
      <c r="G1365" s="3">
        <f>IFERROR(VLOOKUP($A1365,'Perfil de Riesgo '!$A$3:$H$2025,7,FALSE),0)</f>
        <v>0</v>
      </c>
      <c r="H1365" s="3">
        <f>IFERROR(VLOOKUP($A1365,'Perfil de Riesgo '!$A$3:$H$2025,8,FALSE),0)</f>
        <v>0</v>
      </c>
    </row>
    <row r="1366" spans="1:8" hidden="1" x14ac:dyDescent="0.25">
      <c r="A1366" s="5">
        <v>420555</v>
      </c>
      <c r="B1366" s="4" t="s">
        <v>165</v>
      </c>
      <c r="C1366" s="3">
        <f>IFERROR(VLOOKUP($A1366,'Perfil de Riesgo '!$A$3:$H$2025,3,FALSE),0)</f>
        <v>0</v>
      </c>
      <c r="D1366" s="3">
        <f>IFERROR(VLOOKUP($A1366,'Perfil de Riesgo '!$A$3:$H$2025,4,FALSE),0)</f>
        <v>0</v>
      </c>
      <c r="E1366" s="3">
        <f>IFERROR(VLOOKUP($A1366,'Perfil de Riesgo '!$A$3:$H$2025,5,FALSE),0)</f>
        <v>0</v>
      </c>
      <c r="F1366" s="3">
        <f>IFERROR(VLOOKUP($A1366,'Perfil de Riesgo '!$A$3:$H$2025,6,FALSE),0)</f>
        <v>0</v>
      </c>
      <c r="G1366" s="3">
        <f>IFERROR(VLOOKUP($A1366,'Perfil de Riesgo '!$A$3:$H$2025,7,FALSE),0)</f>
        <v>0</v>
      </c>
      <c r="H1366" s="3">
        <f>IFERROR(VLOOKUP($A1366,'Perfil de Riesgo '!$A$3:$H$2025,8,FALSE),0)</f>
        <v>0</v>
      </c>
    </row>
    <row r="1367" spans="1:8" hidden="1" x14ac:dyDescent="0.25">
      <c r="A1367" s="5">
        <v>420560</v>
      </c>
      <c r="B1367" s="4" t="s">
        <v>164</v>
      </c>
      <c r="C1367" s="3">
        <f>IFERROR(VLOOKUP($A1367,'Perfil de Riesgo '!$A$3:$H$2025,3,FALSE),0)</f>
        <v>0</v>
      </c>
      <c r="D1367" s="3">
        <f>IFERROR(VLOOKUP($A1367,'Perfil de Riesgo '!$A$3:$H$2025,4,FALSE),0)</f>
        <v>0</v>
      </c>
      <c r="E1367" s="3">
        <f>IFERROR(VLOOKUP($A1367,'Perfil de Riesgo '!$A$3:$H$2025,5,FALSE),0)</f>
        <v>0</v>
      </c>
      <c r="F1367" s="3">
        <f>IFERROR(VLOOKUP($A1367,'Perfil de Riesgo '!$A$3:$H$2025,6,FALSE),0)</f>
        <v>0</v>
      </c>
      <c r="G1367" s="3">
        <f>IFERROR(VLOOKUP($A1367,'Perfil de Riesgo '!$A$3:$H$2025,7,FALSE),0)</f>
        <v>0</v>
      </c>
      <c r="H1367" s="3">
        <f>IFERROR(VLOOKUP($A1367,'Perfil de Riesgo '!$A$3:$H$2025,8,FALSE),0)</f>
        <v>0</v>
      </c>
    </row>
    <row r="1368" spans="1:8" hidden="1" x14ac:dyDescent="0.25">
      <c r="A1368" s="5">
        <v>420565</v>
      </c>
      <c r="B1368" s="4" t="s">
        <v>516</v>
      </c>
      <c r="C1368" s="3">
        <f>IFERROR(VLOOKUP($A1368,'Perfil de Riesgo '!$A$3:$H$2025,3,FALSE),0)</f>
        <v>0</v>
      </c>
      <c r="D1368" s="3">
        <f>IFERROR(VLOOKUP($A1368,'Perfil de Riesgo '!$A$3:$H$2025,4,FALSE),0)</f>
        <v>0</v>
      </c>
      <c r="E1368" s="3">
        <f>IFERROR(VLOOKUP($A1368,'Perfil de Riesgo '!$A$3:$H$2025,5,FALSE),0)</f>
        <v>0</v>
      </c>
      <c r="F1368" s="3">
        <f>IFERROR(VLOOKUP($A1368,'Perfil de Riesgo '!$A$3:$H$2025,6,FALSE),0)</f>
        <v>0</v>
      </c>
      <c r="G1368" s="3">
        <f>IFERROR(VLOOKUP($A1368,'Perfil de Riesgo '!$A$3:$H$2025,7,FALSE),0)</f>
        <v>0</v>
      </c>
      <c r="H1368" s="3">
        <f>IFERROR(VLOOKUP($A1368,'Perfil de Riesgo '!$A$3:$H$2025,8,FALSE),0)</f>
        <v>0</v>
      </c>
    </row>
    <row r="1369" spans="1:8" hidden="1" x14ac:dyDescent="0.25">
      <c r="A1369" s="5">
        <v>420570</v>
      </c>
      <c r="B1369" s="4" t="s">
        <v>515</v>
      </c>
      <c r="C1369" s="3">
        <f>IFERROR(VLOOKUP($A1369,'Perfil de Riesgo '!$A$3:$H$2025,3,FALSE),0)</f>
        <v>0</v>
      </c>
      <c r="D1369" s="3">
        <f>IFERROR(VLOOKUP($A1369,'Perfil de Riesgo '!$A$3:$H$2025,4,FALSE),0)</f>
        <v>0</v>
      </c>
      <c r="E1369" s="3">
        <f>IFERROR(VLOOKUP($A1369,'Perfil de Riesgo '!$A$3:$H$2025,5,FALSE),0)</f>
        <v>0</v>
      </c>
      <c r="F1369" s="3">
        <f>IFERROR(VLOOKUP($A1369,'Perfil de Riesgo '!$A$3:$H$2025,6,FALSE),0)</f>
        <v>0</v>
      </c>
      <c r="G1369" s="3">
        <f>IFERROR(VLOOKUP($A1369,'Perfil de Riesgo '!$A$3:$H$2025,7,FALSE),0)</f>
        <v>0</v>
      </c>
      <c r="H1369" s="3">
        <f>IFERROR(VLOOKUP($A1369,'Perfil de Riesgo '!$A$3:$H$2025,8,FALSE),0)</f>
        <v>0</v>
      </c>
    </row>
    <row r="1370" spans="1:8" x14ac:dyDescent="0.25">
      <c r="A1370" s="5">
        <v>420595</v>
      </c>
      <c r="B1370" s="4" t="s">
        <v>514</v>
      </c>
      <c r="C1370" s="3">
        <f>IFERROR(VLOOKUP($A1370,'Perfil de Riesgo '!$A$3:$H$2025,3,FALSE),0)</f>
        <v>245599.85</v>
      </c>
      <c r="D1370" s="3">
        <f>IFERROR(VLOOKUP($A1370,'Perfil de Riesgo '!$A$3:$H$2025,4,FALSE),0)</f>
        <v>38598.47</v>
      </c>
      <c r="E1370" s="3">
        <f>IFERROR(VLOOKUP($A1370,'Perfil de Riesgo '!$A$3:$H$2025,5,FALSE),0)</f>
        <v>163984.03</v>
      </c>
      <c r="F1370" s="3">
        <f>IFERROR(VLOOKUP($A1370,'Perfil de Riesgo '!$A$3:$H$2025,6,FALSE),0)</f>
        <v>44105.94</v>
      </c>
      <c r="G1370" s="3">
        <f>IFERROR(VLOOKUP($A1370,'Perfil de Riesgo '!$A$3:$H$2025,7,FALSE),0)</f>
        <v>1567320.14</v>
      </c>
      <c r="H1370" s="3">
        <f>IFERROR(VLOOKUP($A1370,'Perfil de Riesgo '!$A$3:$H$2025,8,FALSE),0)</f>
        <v>65434.3</v>
      </c>
    </row>
    <row r="1371" spans="1:8" x14ac:dyDescent="0.25">
      <c r="A1371" s="5">
        <v>421000</v>
      </c>
      <c r="B1371" s="4" t="s">
        <v>744</v>
      </c>
      <c r="C1371" s="3">
        <f>IFERROR(VLOOKUP($A1371,'Perfil de Riesgo '!$A$3:$H$2025,3,FALSE),0)</f>
        <v>27404450.420000002</v>
      </c>
      <c r="D1371" s="3">
        <f>IFERROR(VLOOKUP($A1371,'Perfil de Riesgo '!$A$3:$H$2025,4,FALSE),0)</f>
        <v>40805287.600000001</v>
      </c>
      <c r="E1371" s="3">
        <f>IFERROR(VLOOKUP($A1371,'Perfil de Riesgo '!$A$3:$H$2025,5,FALSE),0)</f>
        <v>60979550.649999999</v>
      </c>
      <c r="F1371" s="3">
        <f>IFERROR(VLOOKUP($A1371,'Perfil de Riesgo '!$A$3:$H$2025,6,FALSE),0)</f>
        <v>6279522.7699999996</v>
      </c>
      <c r="G1371" s="3">
        <f>IFERROR(VLOOKUP($A1371,'Perfil de Riesgo '!$A$3:$H$2025,7,FALSE),0)</f>
        <v>7717368.4500000002</v>
      </c>
      <c r="H1371" s="3">
        <f>IFERROR(VLOOKUP($A1371,'Perfil de Riesgo '!$A$3:$H$2025,8,FALSE),0)</f>
        <v>3700938.45</v>
      </c>
    </row>
    <row r="1372" spans="1:8" x14ac:dyDescent="0.25">
      <c r="A1372" s="5">
        <v>421005</v>
      </c>
      <c r="B1372" s="4" t="s">
        <v>743</v>
      </c>
      <c r="C1372" s="3">
        <f>IFERROR(VLOOKUP($A1372,'Perfil de Riesgo '!$A$3:$H$2025,3,FALSE),0)</f>
        <v>6154620.4199999999</v>
      </c>
      <c r="D1372" s="3">
        <f>IFERROR(VLOOKUP($A1372,'Perfil de Riesgo '!$A$3:$H$2025,4,FALSE),0)</f>
        <v>7234127.5999999996</v>
      </c>
      <c r="E1372" s="3">
        <f>IFERROR(VLOOKUP($A1372,'Perfil de Riesgo '!$A$3:$H$2025,5,FALSE),0)</f>
        <v>6158560.6500000004</v>
      </c>
      <c r="F1372" s="3">
        <f>IFERROR(VLOOKUP($A1372,'Perfil de Riesgo '!$A$3:$H$2025,6,FALSE),0)</f>
        <v>6279522.7699999996</v>
      </c>
      <c r="G1372" s="3">
        <f>IFERROR(VLOOKUP($A1372,'Perfil de Riesgo '!$A$3:$H$2025,7,FALSE),0)</f>
        <v>7717368.4500000002</v>
      </c>
      <c r="H1372" s="3">
        <f>IFERROR(VLOOKUP($A1372,'Perfil de Riesgo '!$A$3:$H$2025,8,FALSE),0)</f>
        <v>3700938.45</v>
      </c>
    </row>
    <row r="1373" spans="1:8" hidden="1" x14ac:dyDescent="0.25">
      <c r="A1373" s="5">
        <v>421010</v>
      </c>
      <c r="B1373" s="4" t="s">
        <v>742</v>
      </c>
      <c r="C1373" s="3">
        <f>IFERROR(VLOOKUP($A1373,'Perfil de Riesgo '!$A$3:$H$2025,3,FALSE),0)</f>
        <v>0</v>
      </c>
      <c r="D1373" s="3">
        <f>IFERROR(VLOOKUP($A1373,'Perfil de Riesgo '!$A$3:$H$2025,4,FALSE),0)</f>
        <v>0</v>
      </c>
      <c r="E1373" s="3">
        <f>IFERROR(VLOOKUP($A1373,'Perfil de Riesgo '!$A$3:$H$2025,5,FALSE),0)</f>
        <v>0</v>
      </c>
      <c r="F1373" s="3">
        <f>IFERROR(VLOOKUP($A1373,'Perfil de Riesgo '!$A$3:$H$2025,6,FALSE),0)</f>
        <v>0</v>
      </c>
      <c r="G1373" s="3">
        <f>IFERROR(VLOOKUP($A1373,'Perfil de Riesgo '!$A$3:$H$2025,7,FALSE),0)</f>
        <v>0</v>
      </c>
      <c r="H1373" s="3">
        <f>IFERROR(VLOOKUP($A1373,'Perfil de Riesgo '!$A$3:$H$2025,8,FALSE),0)</f>
        <v>0</v>
      </c>
    </row>
    <row r="1374" spans="1:8" hidden="1" x14ac:dyDescent="0.25">
      <c r="A1374" s="5">
        <v>421015</v>
      </c>
      <c r="B1374" s="4" t="s">
        <v>546</v>
      </c>
      <c r="C1374" s="3">
        <f>IFERROR(VLOOKUP($A1374,'Perfil de Riesgo '!$A$3:$H$2025,3,FALSE),0)</f>
        <v>0</v>
      </c>
      <c r="D1374" s="3">
        <f>IFERROR(VLOOKUP($A1374,'Perfil de Riesgo '!$A$3:$H$2025,4,FALSE),0)</f>
        <v>0</v>
      </c>
      <c r="E1374" s="3">
        <f>IFERROR(VLOOKUP($A1374,'Perfil de Riesgo '!$A$3:$H$2025,5,FALSE),0)</f>
        <v>0</v>
      </c>
      <c r="F1374" s="3">
        <f>IFERROR(VLOOKUP($A1374,'Perfil de Riesgo '!$A$3:$H$2025,6,FALSE),0)</f>
        <v>0</v>
      </c>
      <c r="G1374" s="3">
        <f>IFERROR(VLOOKUP($A1374,'Perfil de Riesgo '!$A$3:$H$2025,7,FALSE),0)</f>
        <v>0</v>
      </c>
      <c r="H1374" s="3">
        <f>IFERROR(VLOOKUP($A1374,'Perfil de Riesgo '!$A$3:$H$2025,8,FALSE),0)</f>
        <v>0</v>
      </c>
    </row>
    <row r="1375" spans="1:8" hidden="1" x14ac:dyDescent="0.25">
      <c r="A1375" s="5">
        <v>421020</v>
      </c>
      <c r="B1375" s="4" t="s">
        <v>741</v>
      </c>
      <c r="C1375" s="3">
        <f>IFERROR(VLOOKUP($A1375,'Perfil de Riesgo '!$A$3:$H$2025,3,FALSE),0)</f>
        <v>0</v>
      </c>
      <c r="D1375" s="3">
        <f>IFERROR(VLOOKUP($A1375,'Perfil de Riesgo '!$A$3:$H$2025,4,FALSE),0)</f>
        <v>0</v>
      </c>
      <c r="E1375" s="3">
        <f>IFERROR(VLOOKUP($A1375,'Perfil de Riesgo '!$A$3:$H$2025,5,FALSE),0)</f>
        <v>0</v>
      </c>
      <c r="F1375" s="3">
        <f>IFERROR(VLOOKUP($A1375,'Perfil de Riesgo '!$A$3:$H$2025,6,FALSE),0)</f>
        <v>0</v>
      </c>
      <c r="G1375" s="3">
        <f>IFERROR(VLOOKUP($A1375,'Perfil de Riesgo '!$A$3:$H$2025,7,FALSE),0)</f>
        <v>0</v>
      </c>
      <c r="H1375" s="3">
        <f>IFERROR(VLOOKUP($A1375,'Perfil de Riesgo '!$A$3:$H$2025,8,FALSE),0)</f>
        <v>0</v>
      </c>
    </row>
    <row r="1376" spans="1:8" hidden="1" x14ac:dyDescent="0.25">
      <c r="A1376" s="5">
        <v>421025</v>
      </c>
      <c r="B1376" s="4" t="s">
        <v>740</v>
      </c>
      <c r="C1376" s="3">
        <f>IFERROR(VLOOKUP($A1376,'Perfil de Riesgo '!$A$3:$H$2025,3,FALSE),0)</f>
        <v>0</v>
      </c>
      <c r="D1376" s="3">
        <f>IFERROR(VLOOKUP($A1376,'Perfil de Riesgo '!$A$3:$H$2025,4,FALSE),0)</f>
        <v>0</v>
      </c>
      <c r="E1376" s="3">
        <f>IFERROR(VLOOKUP($A1376,'Perfil de Riesgo '!$A$3:$H$2025,5,FALSE),0)</f>
        <v>0</v>
      </c>
      <c r="F1376" s="3">
        <f>IFERROR(VLOOKUP($A1376,'Perfil de Riesgo '!$A$3:$H$2025,6,FALSE),0)</f>
        <v>0</v>
      </c>
      <c r="G1376" s="3">
        <f>IFERROR(VLOOKUP($A1376,'Perfil de Riesgo '!$A$3:$H$2025,7,FALSE),0)</f>
        <v>0</v>
      </c>
      <c r="H1376" s="3">
        <f>IFERROR(VLOOKUP($A1376,'Perfil de Riesgo '!$A$3:$H$2025,8,FALSE),0)</f>
        <v>0</v>
      </c>
    </row>
    <row r="1377" spans="1:8" hidden="1" x14ac:dyDescent="0.25">
      <c r="A1377" s="5">
        <v>421030</v>
      </c>
      <c r="B1377" s="4" t="s">
        <v>739</v>
      </c>
      <c r="C1377" s="3">
        <f>IFERROR(VLOOKUP($A1377,'Perfil de Riesgo '!$A$3:$H$2025,3,FALSE),0)</f>
        <v>0</v>
      </c>
      <c r="D1377" s="3">
        <f>IFERROR(VLOOKUP($A1377,'Perfil de Riesgo '!$A$3:$H$2025,4,FALSE),0)</f>
        <v>0</v>
      </c>
      <c r="E1377" s="3">
        <f>IFERROR(VLOOKUP($A1377,'Perfil de Riesgo '!$A$3:$H$2025,5,FALSE),0)</f>
        <v>0</v>
      </c>
      <c r="F1377" s="3">
        <f>IFERROR(VLOOKUP($A1377,'Perfil de Riesgo '!$A$3:$H$2025,6,FALSE),0)</f>
        <v>0</v>
      </c>
      <c r="G1377" s="3">
        <f>IFERROR(VLOOKUP($A1377,'Perfil de Riesgo '!$A$3:$H$2025,7,FALSE),0)</f>
        <v>0</v>
      </c>
      <c r="H1377" s="3">
        <f>IFERROR(VLOOKUP($A1377,'Perfil de Riesgo '!$A$3:$H$2025,8,FALSE),0)</f>
        <v>0</v>
      </c>
    </row>
    <row r="1378" spans="1:8" hidden="1" x14ac:dyDescent="0.25">
      <c r="A1378" s="5">
        <v>421035</v>
      </c>
      <c r="B1378" s="4" t="s">
        <v>738</v>
      </c>
      <c r="C1378" s="3">
        <f>IFERROR(VLOOKUP($A1378,'Perfil de Riesgo '!$A$3:$H$2025,3,FALSE),0)</f>
        <v>0</v>
      </c>
      <c r="D1378" s="3">
        <f>IFERROR(VLOOKUP($A1378,'Perfil de Riesgo '!$A$3:$H$2025,4,FALSE),0)</f>
        <v>0</v>
      </c>
      <c r="E1378" s="3">
        <f>IFERROR(VLOOKUP($A1378,'Perfil de Riesgo '!$A$3:$H$2025,5,FALSE),0)</f>
        <v>0</v>
      </c>
      <c r="F1378" s="3">
        <f>IFERROR(VLOOKUP($A1378,'Perfil de Riesgo '!$A$3:$H$2025,6,FALSE),0)</f>
        <v>0</v>
      </c>
      <c r="G1378" s="3">
        <f>IFERROR(VLOOKUP($A1378,'Perfil de Riesgo '!$A$3:$H$2025,7,FALSE),0)</f>
        <v>0</v>
      </c>
      <c r="H1378" s="3">
        <f>IFERROR(VLOOKUP($A1378,'Perfil de Riesgo '!$A$3:$H$2025,8,FALSE),0)</f>
        <v>0</v>
      </c>
    </row>
    <row r="1379" spans="1:8" hidden="1" x14ac:dyDescent="0.25">
      <c r="A1379" s="5">
        <v>421036</v>
      </c>
      <c r="B1379" s="4" t="s">
        <v>537</v>
      </c>
      <c r="C1379" s="3">
        <f>IFERROR(VLOOKUP($A1379,'Perfil de Riesgo '!$A$3:$H$2025,3,FALSE),0)</f>
        <v>0</v>
      </c>
      <c r="D1379" s="3">
        <f>IFERROR(VLOOKUP($A1379,'Perfil de Riesgo '!$A$3:$H$2025,4,FALSE),0)</f>
        <v>0</v>
      </c>
      <c r="E1379" s="3">
        <f>IFERROR(VLOOKUP($A1379,'Perfil de Riesgo '!$A$3:$H$2025,5,FALSE),0)</f>
        <v>0</v>
      </c>
      <c r="F1379" s="3">
        <f>IFERROR(VLOOKUP($A1379,'Perfil de Riesgo '!$A$3:$H$2025,6,FALSE),0)</f>
        <v>0</v>
      </c>
      <c r="G1379" s="3">
        <f>IFERROR(VLOOKUP($A1379,'Perfil de Riesgo '!$A$3:$H$2025,7,FALSE),0)</f>
        <v>0</v>
      </c>
      <c r="H1379" s="3">
        <f>IFERROR(VLOOKUP($A1379,'Perfil de Riesgo '!$A$3:$H$2025,8,FALSE),0)</f>
        <v>0</v>
      </c>
    </row>
    <row r="1380" spans="1:8" hidden="1" x14ac:dyDescent="0.25">
      <c r="A1380" s="5">
        <v>421037</v>
      </c>
      <c r="B1380" s="4" t="s">
        <v>536</v>
      </c>
      <c r="C1380" s="3">
        <f>IFERROR(VLOOKUP($A1380,'Perfil de Riesgo '!$A$3:$H$2025,3,FALSE),0)</f>
        <v>21249830</v>
      </c>
      <c r="D1380" s="3">
        <f>IFERROR(VLOOKUP($A1380,'Perfil de Riesgo '!$A$3:$H$2025,4,FALSE),0)</f>
        <v>33571160</v>
      </c>
      <c r="E1380" s="3">
        <f>IFERROR(VLOOKUP($A1380,'Perfil de Riesgo '!$A$3:$H$2025,5,FALSE),0)</f>
        <v>54820990</v>
      </c>
      <c r="F1380" s="3">
        <f>IFERROR(VLOOKUP($A1380,'Perfil de Riesgo '!$A$3:$H$2025,6,FALSE),0)</f>
        <v>0</v>
      </c>
      <c r="G1380" s="3">
        <f>IFERROR(VLOOKUP($A1380,'Perfil de Riesgo '!$A$3:$H$2025,7,FALSE),0)</f>
        <v>0</v>
      </c>
      <c r="H1380" s="3">
        <f>IFERROR(VLOOKUP($A1380,'Perfil de Riesgo '!$A$3:$H$2025,8,FALSE),0)</f>
        <v>0</v>
      </c>
    </row>
    <row r="1381" spans="1:8" hidden="1" x14ac:dyDescent="0.25">
      <c r="A1381" s="5">
        <v>421038</v>
      </c>
      <c r="B1381" s="4" t="s">
        <v>592</v>
      </c>
      <c r="C1381" s="3">
        <f>IFERROR(VLOOKUP($A1381,'Perfil de Riesgo '!$A$3:$H$2025,3,FALSE),0)</f>
        <v>0</v>
      </c>
      <c r="D1381" s="3">
        <f>IFERROR(VLOOKUP($A1381,'Perfil de Riesgo '!$A$3:$H$2025,4,FALSE),0)</f>
        <v>0</v>
      </c>
      <c r="E1381" s="3">
        <f>IFERROR(VLOOKUP($A1381,'Perfil de Riesgo '!$A$3:$H$2025,5,FALSE),0)</f>
        <v>0</v>
      </c>
      <c r="F1381" s="3">
        <f>IFERROR(VLOOKUP($A1381,'Perfil de Riesgo '!$A$3:$H$2025,6,FALSE),0)</f>
        <v>0</v>
      </c>
      <c r="G1381" s="3">
        <f>IFERROR(VLOOKUP($A1381,'Perfil de Riesgo '!$A$3:$H$2025,7,FALSE),0)</f>
        <v>0</v>
      </c>
      <c r="H1381" s="3">
        <f>IFERROR(VLOOKUP($A1381,'Perfil de Riesgo '!$A$3:$H$2025,8,FALSE),0)</f>
        <v>0</v>
      </c>
    </row>
    <row r="1382" spans="1:8" x14ac:dyDescent="0.25">
      <c r="A1382" s="5">
        <v>422000</v>
      </c>
      <c r="B1382" s="4" t="s">
        <v>737</v>
      </c>
      <c r="C1382" s="3">
        <f>IFERROR(VLOOKUP($A1382,'Perfil de Riesgo '!$A$3:$H$2025,3,FALSE),0)</f>
        <v>5971143</v>
      </c>
      <c r="D1382" s="3">
        <f>IFERROR(VLOOKUP($A1382,'Perfil de Riesgo '!$A$3:$H$2025,4,FALSE),0)</f>
        <v>8369587.9400000004</v>
      </c>
      <c r="E1382" s="3">
        <f>IFERROR(VLOOKUP($A1382,'Perfil de Riesgo '!$A$3:$H$2025,5,FALSE),0)</f>
        <v>10374629</v>
      </c>
      <c r="F1382" s="3">
        <f>IFERROR(VLOOKUP($A1382,'Perfil de Riesgo '!$A$3:$H$2025,6,FALSE),0)</f>
        <v>11862555</v>
      </c>
      <c r="G1382" s="3">
        <f>IFERROR(VLOOKUP($A1382,'Perfil de Riesgo '!$A$3:$H$2025,7,FALSE),0)</f>
        <v>6881924</v>
      </c>
      <c r="H1382" s="3">
        <f>IFERROR(VLOOKUP($A1382,'Perfil de Riesgo '!$A$3:$H$2025,8,FALSE),0)</f>
        <v>5443853</v>
      </c>
    </row>
    <row r="1383" spans="1:8" hidden="1" x14ac:dyDescent="0.25">
      <c r="A1383" s="5">
        <v>422004</v>
      </c>
      <c r="B1383" s="4" t="s">
        <v>736</v>
      </c>
      <c r="C1383" s="3">
        <f>IFERROR(VLOOKUP($A1383,'Perfil de Riesgo '!$A$3:$H$2025,3,FALSE),0)</f>
        <v>0</v>
      </c>
      <c r="D1383" s="3">
        <f>IFERROR(VLOOKUP($A1383,'Perfil de Riesgo '!$A$3:$H$2025,4,FALSE),0)</f>
        <v>0</v>
      </c>
      <c r="E1383" s="3">
        <f>IFERROR(VLOOKUP($A1383,'Perfil de Riesgo '!$A$3:$H$2025,5,FALSE),0)</f>
        <v>0</v>
      </c>
      <c r="F1383" s="3">
        <f>IFERROR(VLOOKUP($A1383,'Perfil de Riesgo '!$A$3:$H$2025,6,FALSE),0)</f>
        <v>0</v>
      </c>
      <c r="G1383" s="3">
        <f>IFERROR(VLOOKUP($A1383,'Perfil de Riesgo '!$A$3:$H$2025,7,FALSE),0)</f>
        <v>0</v>
      </c>
      <c r="H1383" s="3">
        <f>IFERROR(VLOOKUP($A1383,'Perfil de Riesgo '!$A$3:$H$2025,8,FALSE),0)</f>
        <v>0</v>
      </c>
    </row>
    <row r="1384" spans="1:8" x14ac:dyDescent="0.25">
      <c r="A1384" s="5">
        <v>422005</v>
      </c>
      <c r="B1384" s="4" t="s">
        <v>607</v>
      </c>
      <c r="C1384" s="3">
        <f>IFERROR(VLOOKUP($A1384,'Perfil de Riesgo '!$A$3:$H$2025,3,FALSE),0)</f>
        <v>5971143</v>
      </c>
      <c r="D1384" s="3">
        <f>IFERROR(VLOOKUP($A1384,'Perfil de Riesgo '!$A$3:$H$2025,4,FALSE),0)</f>
        <v>8369587.9400000004</v>
      </c>
      <c r="E1384" s="3">
        <f>IFERROR(VLOOKUP($A1384,'Perfil de Riesgo '!$A$3:$H$2025,5,FALSE),0)</f>
        <v>10374629</v>
      </c>
      <c r="F1384" s="3">
        <f>IFERROR(VLOOKUP($A1384,'Perfil de Riesgo '!$A$3:$H$2025,6,FALSE),0)</f>
        <v>11862555</v>
      </c>
      <c r="G1384" s="3">
        <f>IFERROR(VLOOKUP($A1384,'Perfil de Riesgo '!$A$3:$H$2025,7,FALSE),0)</f>
        <v>6881924</v>
      </c>
      <c r="H1384" s="3">
        <f>IFERROR(VLOOKUP($A1384,'Perfil de Riesgo '!$A$3:$H$2025,8,FALSE),0)</f>
        <v>5443853</v>
      </c>
    </row>
    <row r="1385" spans="1:8" hidden="1" x14ac:dyDescent="0.25">
      <c r="A1385" s="5">
        <v>422010</v>
      </c>
      <c r="B1385" s="4" t="s">
        <v>735</v>
      </c>
      <c r="C1385" s="3">
        <f>IFERROR(VLOOKUP($A1385,'Perfil de Riesgo '!$A$3:$H$2025,3,FALSE),0)</f>
        <v>0</v>
      </c>
      <c r="D1385" s="3">
        <f>IFERROR(VLOOKUP($A1385,'Perfil de Riesgo '!$A$3:$H$2025,4,FALSE),0)</f>
        <v>0</v>
      </c>
      <c r="E1385" s="3">
        <f>IFERROR(VLOOKUP($A1385,'Perfil de Riesgo '!$A$3:$H$2025,5,FALSE),0)</f>
        <v>0</v>
      </c>
      <c r="F1385" s="3">
        <f>IFERROR(VLOOKUP($A1385,'Perfil de Riesgo '!$A$3:$H$2025,6,FALSE),0)</f>
        <v>0</v>
      </c>
      <c r="G1385" s="3">
        <f>IFERROR(VLOOKUP($A1385,'Perfil de Riesgo '!$A$3:$H$2025,7,FALSE),0)</f>
        <v>0</v>
      </c>
      <c r="H1385" s="3">
        <f>IFERROR(VLOOKUP($A1385,'Perfil de Riesgo '!$A$3:$H$2025,8,FALSE),0)</f>
        <v>0</v>
      </c>
    </row>
    <row r="1386" spans="1:8" hidden="1" x14ac:dyDescent="0.25">
      <c r="A1386" s="5">
        <v>422015</v>
      </c>
      <c r="B1386" s="4" t="s">
        <v>734</v>
      </c>
      <c r="C1386" s="3">
        <f>IFERROR(VLOOKUP($A1386,'Perfil de Riesgo '!$A$3:$H$2025,3,FALSE),0)</f>
        <v>0</v>
      </c>
      <c r="D1386" s="3">
        <f>IFERROR(VLOOKUP($A1386,'Perfil de Riesgo '!$A$3:$H$2025,4,FALSE),0)</f>
        <v>0</v>
      </c>
      <c r="E1386" s="3">
        <f>IFERROR(VLOOKUP($A1386,'Perfil de Riesgo '!$A$3:$H$2025,5,FALSE),0)</f>
        <v>0</v>
      </c>
      <c r="F1386" s="3">
        <f>IFERROR(VLOOKUP($A1386,'Perfil de Riesgo '!$A$3:$H$2025,6,FALSE),0)</f>
        <v>0</v>
      </c>
      <c r="G1386" s="3">
        <f>IFERROR(VLOOKUP($A1386,'Perfil de Riesgo '!$A$3:$H$2025,7,FALSE),0)</f>
        <v>0</v>
      </c>
      <c r="H1386" s="3">
        <f>IFERROR(VLOOKUP($A1386,'Perfil de Riesgo '!$A$3:$H$2025,8,FALSE),0)</f>
        <v>0</v>
      </c>
    </row>
    <row r="1387" spans="1:8" x14ac:dyDescent="0.25">
      <c r="A1387" s="5">
        <v>422500</v>
      </c>
      <c r="B1387" s="4" t="s">
        <v>733</v>
      </c>
      <c r="C1387" s="3">
        <f>IFERROR(VLOOKUP($A1387,'Perfil de Riesgo '!$A$3:$H$2025,3,FALSE),0)</f>
        <v>23941974</v>
      </c>
      <c r="D1387" s="3">
        <f>IFERROR(VLOOKUP($A1387,'Perfil de Riesgo '!$A$3:$H$2025,4,FALSE),0)</f>
        <v>23386845</v>
      </c>
      <c r="E1387" s="3">
        <f>IFERROR(VLOOKUP($A1387,'Perfil de Riesgo '!$A$3:$H$2025,5,FALSE),0)</f>
        <v>13230018</v>
      </c>
      <c r="F1387" s="3">
        <f>IFERROR(VLOOKUP($A1387,'Perfil de Riesgo '!$A$3:$H$2025,6,FALSE),0)</f>
        <v>21006465</v>
      </c>
      <c r="G1387" s="3">
        <f>IFERROR(VLOOKUP($A1387,'Perfil de Riesgo '!$A$3:$H$2025,7,FALSE),0)</f>
        <v>26752846</v>
      </c>
      <c r="H1387" s="3">
        <f>IFERROR(VLOOKUP($A1387,'Perfil de Riesgo '!$A$3:$H$2025,8,FALSE),0)</f>
        <v>31871806</v>
      </c>
    </row>
    <row r="1388" spans="1:8" hidden="1" x14ac:dyDescent="0.25">
      <c r="A1388" s="5">
        <v>422501</v>
      </c>
      <c r="B1388" s="4" t="s">
        <v>732</v>
      </c>
      <c r="C1388" s="3">
        <f>IFERROR(VLOOKUP($A1388,'Perfil de Riesgo '!$A$3:$H$2025,3,FALSE),0)</f>
        <v>0</v>
      </c>
      <c r="D1388" s="3">
        <f>IFERROR(VLOOKUP($A1388,'Perfil de Riesgo '!$A$3:$H$2025,4,FALSE),0)</f>
        <v>0</v>
      </c>
      <c r="E1388" s="3">
        <f>IFERROR(VLOOKUP($A1388,'Perfil de Riesgo '!$A$3:$H$2025,5,FALSE),0)</f>
        <v>0</v>
      </c>
      <c r="F1388" s="3">
        <f>IFERROR(VLOOKUP($A1388,'Perfil de Riesgo '!$A$3:$H$2025,6,FALSE),0)</f>
        <v>0</v>
      </c>
      <c r="G1388" s="3">
        <f>IFERROR(VLOOKUP($A1388,'Perfil de Riesgo '!$A$3:$H$2025,7,FALSE),0)</f>
        <v>0</v>
      </c>
      <c r="H1388" s="3">
        <f>IFERROR(VLOOKUP($A1388,'Perfil de Riesgo '!$A$3:$H$2025,8,FALSE),0)</f>
        <v>0</v>
      </c>
    </row>
    <row r="1389" spans="1:8" hidden="1" x14ac:dyDescent="0.25">
      <c r="A1389" s="5">
        <v>422502</v>
      </c>
      <c r="B1389" s="4" t="s">
        <v>731</v>
      </c>
      <c r="C1389" s="3">
        <f>IFERROR(VLOOKUP($A1389,'Perfil de Riesgo '!$A$3:$H$2025,3,FALSE),0)</f>
        <v>0</v>
      </c>
      <c r="D1389" s="3">
        <f>IFERROR(VLOOKUP($A1389,'Perfil de Riesgo '!$A$3:$H$2025,4,FALSE),0)</f>
        <v>0</v>
      </c>
      <c r="E1389" s="3">
        <f>IFERROR(VLOOKUP($A1389,'Perfil de Riesgo '!$A$3:$H$2025,5,FALSE),0)</f>
        <v>0</v>
      </c>
      <c r="F1389" s="3">
        <f>IFERROR(VLOOKUP($A1389,'Perfil de Riesgo '!$A$3:$H$2025,6,FALSE),0)</f>
        <v>0</v>
      </c>
      <c r="G1389" s="3">
        <f>IFERROR(VLOOKUP($A1389,'Perfil de Riesgo '!$A$3:$H$2025,7,FALSE),0)</f>
        <v>0</v>
      </c>
      <c r="H1389" s="3">
        <f>IFERROR(VLOOKUP($A1389,'Perfil de Riesgo '!$A$3:$H$2025,8,FALSE),0)</f>
        <v>0</v>
      </c>
    </row>
    <row r="1390" spans="1:8" hidden="1" x14ac:dyDescent="0.25">
      <c r="A1390" s="5">
        <v>422503</v>
      </c>
      <c r="B1390" s="4" t="s">
        <v>730</v>
      </c>
      <c r="C1390" s="3">
        <f>IFERROR(VLOOKUP($A1390,'Perfil de Riesgo '!$A$3:$H$2025,3,FALSE),0)</f>
        <v>0</v>
      </c>
      <c r="D1390" s="3">
        <f>IFERROR(VLOOKUP($A1390,'Perfil de Riesgo '!$A$3:$H$2025,4,FALSE),0)</f>
        <v>0</v>
      </c>
      <c r="E1390" s="3">
        <f>IFERROR(VLOOKUP($A1390,'Perfil de Riesgo '!$A$3:$H$2025,5,FALSE),0)</f>
        <v>0</v>
      </c>
      <c r="F1390" s="3">
        <f>IFERROR(VLOOKUP($A1390,'Perfil de Riesgo '!$A$3:$H$2025,6,FALSE),0)</f>
        <v>0</v>
      </c>
      <c r="G1390" s="3">
        <f>IFERROR(VLOOKUP($A1390,'Perfil de Riesgo '!$A$3:$H$2025,7,FALSE),0)</f>
        <v>0</v>
      </c>
      <c r="H1390" s="3">
        <f>IFERROR(VLOOKUP($A1390,'Perfil de Riesgo '!$A$3:$H$2025,8,FALSE),0)</f>
        <v>0</v>
      </c>
    </row>
    <row r="1391" spans="1:8" hidden="1" x14ac:dyDescent="0.25">
      <c r="A1391" s="5">
        <v>422504</v>
      </c>
      <c r="B1391" s="4" t="s">
        <v>729</v>
      </c>
      <c r="C1391" s="3">
        <f>IFERROR(VLOOKUP($A1391,'Perfil de Riesgo '!$A$3:$H$2025,3,FALSE),0)</f>
        <v>0</v>
      </c>
      <c r="D1391" s="3">
        <f>IFERROR(VLOOKUP($A1391,'Perfil de Riesgo '!$A$3:$H$2025,4,FALSE),0)</f>
        <v>0</v>
      </c>
      <c r="E1391" s="3">
        <f>IFERROR(VLOOKUP($A1391,'Perfil de Riesgo '!$A$3:$H$2025,5,FALSE),0)</f>
        <v>0</v>
      </c>
      <c r="F1391" s="3">
        <f>IFERROR(VLOOKUP($A1391,'Perfil de Riesgo '!$A$3:$H$2025,6,FALSE),0)</f>
        <v>0</v>
      </c>
      <c r="G1391" s="3">
        <f>IFERROR(VLOOKUP($A1391,'Perfil de Riesgo '!$A$3:$H$2025,7,FALSE),0)</f>
        <v>0</v>
      </c>
      <c r="H1391" s="3">
        <f>IFERROR(VLOOKUP($A1391,'Perfil de Riesgo '!$A$3:$H$2025,8,FALSE),0)</f>
        <v>0</v>
      </c>
    </row>
    <row r="1392" spans="1:8" hidden="1" x14ac:dyDescent="0.25">
      <c r="A1392" s="5">
        <v>422505</v>
      </c>
      <c r="B1392" s="4" t="s">
        <v>636</v>
      </c>
      <c r="C1392" s="3">
        <f>IFERROR(VLOOKUP($A1392,'Perfil de Riesgo '!$A$3:$H$2025,3,FALSE),0)</f>
        <v>0</v>
      </c>
      <c r="D1392" s="3">
        <f>IFERROR(VLOOKUP($A1392,'Perfil de Riesgo '!$A$3:$H$2025,4,FALSE),0)</f>
        <v>0</v>
      </c>
      <c r="E1392" s="3">
        <f>IFERROR(VLOOKUP($A1392,'Perfil de Riesgo '!$A$3:$H$2025,5,FALSE),0)</f>
        <v>0</v>
      </c>
      <c r="F1392" s="3">
        <f>IFERROR(VLOOKUP($A1392,'Perfil de Riesgo '!$A$3:$H$2025,6,FALSE),0)</f>
        <v>0</v>
      </c>
      <c r="G1392" s="3">
        <f>IFERROR(VLOOKUP($A1392,'Perfil de Riesgo '!$A$3:$H$2025,7,FALSE),0)</f>
        <v>0</v>
      </c>
      <c r="H1392" s="3">
        <f>IFERROR(VLOOKUP($A1392,'Perfil de Riesgo '!$A$3:$H$2025,8,FALSE),0)</f>
        <v>0</v>
      </c>
    </row>
    <row r="1393" spans="1:8" hidden="1" x14ac:dyDescent="0.25">
      <c r="A1393" s="5">
        <v>422506</v>
      </c>
      <c r="B1393" s="4" t="s">
        <v>635</v>
      </c>
      <c r="C1393" s="3">
        <f>IFERROR(VLOOKUP($A1393,'Perfil de Riesgo '!$A$3:$H$2025,3,FALSE),0)</f>
        <v>0</v>
      </c>
      <c r="D1393" s="3">
        <f>IFERROR(VLOOKUP($A1393,'Perfil de Riesgo '!$A$3:$H$2025,4,FALSE),0)</f>
        <v>0</v>
      </c>
      <c r="E1393" s="3">
        <f>IFERROR(VLOOKUP($A1393,'Perfil de Riesgo '!$A$3:$H$2025,5,FALSE),0)</f>
        <v>0</v>
      </c>
      <c r="F1393" s="3">
        <f>IFERROR(VLOOKUP($A1393,'Perfil de Riesgo '!$A$3:$H$2025,6,FALSE),0)</f>
        <v>0</v>
      </c>
      <c r="G1393" s="3">
        <f>IFERROR(VLOOKUP($A1393,'Perfil de Riesgo '!$A$3:$H$2025,7,FALSE),0)</f>
        <v>0</v>
      </c>
      <c r="H1393" s="3">
        <f>IFERROR(VLOOKUP($A1393,'Perfil de Riesgo '!$A$3:$H$2025,8,FALSE),0)</f>
        <v>0</v>
      </c>
    </row>
    <row r="1394" spans="1:8" hidden="1" x14ac:dyDescent="0.25">
      <c r="A1394" s="5">
        <v>422507</v>
      </c>
      <c r="B1394" s="4" t="s">
        <v>728</v>
      </c>
      <c r="C1394" s="3">
        <f>IFERROR(VLOOKUP($A1394,'Perfil de Riesgo '!$A$3:$H$2025,3,FALSE),0)</f>
        <v>0</v>
      </c>
      <c r="D1394" s="3">
        <f>IFERROR(VLOOKUP($A1394,'Perfil de Riesgo '!$A$3:$H$2025,4,FALSE),0)</f>
        <v>0</v>
      </c>
      <c r="E1394" s="3">
        <f>IFERROR(VLOOKUP($A1394,'Perfil de Riesgo '!$A$3:$H$2025,5,FALSE),0)</f>
        <v>0</v>
      </c>
      <c r="F1394" s="3">
        <f>IFERROR(VLOOKUP($A1394,'Perfil de Riesgo '!$A$3:$H$2025,6,FALSE),0)</f>
        <v>0</v>
      </c>
      <c r="G1394" s="3">
        <f>IFERROR(VLOOKUP($A1394,'Perfil de Riesgo '!$A$3:$H$2025,7,FALSE),0)</f>
        <v>0</v>
      </c>
      <c r="H1394" s="3">
        <f>IFERROR(VLOOKUP($A1394,'Perfil de Riesgo '!$A$3:$H$2025,8,FALSE),0)</f>
        <v>0</v>
      </c>
    </row>
    <row r="1395" spans="1:8" hidden="1" x14ac:dyDescent="0.25">
      <c r="A1395" s="5">
        <v>422508</v>
      </c>
      <c r="B1395" s="4" t="s">
        <v>727</v>
      </c>
      <c r="C1395" s="3">
        <f>IFERROR(VLOOKUP($A1395,'Perfil de Riesgo '!$A$3:$H$2025,3,FALSE),0)</f>
        <v>0</v>
      </c>
      <c r="D1395" s="3">
        <f>IFERROR(VLOOKUP($A1395,'Perfil de Riesgo '!$A$3:$H$2025,4,FALSE),0)</f>
        <v>0</v>
      </c>
      <c r="E1395" s="3">
        <f>IFERROR(VLOOKUP($A1395,'Perfil de Riesgo '!$A$3:$H$2025,5,FALSE),0)</f>
        <v>0</v>
      </c>
      <c r="F1395" s="3">
        <f>IFERROR(VLOOKUP($A1395,'Perfil de Riesgo '!$A$3:$H$2025,6,FALSE),0)</f>
        <v>0</v>
      </c>
      <c r="G1395" s="3">
        <f>IFERROR(VLOOKUP($A1395,'Perfil de Riesgo '!$A$3:$H$2025,7,FALSE),0)</f>
        <v>0</v>
      </c>
      <c r="H1395" s="3">
        <f>IFERROR(VLOOKUP($A1395,'Perfil de Riesgo '!$A$3:$H$2025,8,FALSE),0)</f>
        <v>0</v>
      </c>
    </row>
    <row r="1396" spans="1:8" hidden="1" x14ac:dyDescent="0.25">
      <c r="A1396" s="5">
        <v>422509</v>
      </c>
      <c r="B1396" s="4" t="s">
        <v>726</v>
      </c>
      <c r="C1396" s="3">
        <f>IFERROR(VLOOKUP($A1396,'Perfil de Riesgo '!$A$3:$H$2025,3,FALSE),0)</f>
        <v>0</v>
      </c>
      <c r="D1396" s="3">
        <f>IFERROR(VLOOKUP($A1396,'Perfil de Riesgo '!$A$3:$H$2025,4,FALSE),0)</f>
        <v>0</v>
      </c>
      <c r="E1396" s="3">
        <f>IFERROR(VLOOKUP($A1396,'Perfil de Riesgo '!$A$3:$H$2025,5,FALSE),0)</f>
        <v>0</v>
      </c>
      <c r="F1396" s="3">
        <f>IFERROR(VLOOKUP($A1396,'Perfil de Riesgo '!$A$3:$H$2025,6,FALSE),0)</f>
        <v>0</v>
      </c>
      <c r="G1396" s="3">
        <f>IFERROR(VLOOKUP($A1396,'Perfil de Riesgo '!$A$3:$H$2025,7,FALSE),0)</f>
        <v>0</v>
      </c>
      <c r="H1396" s="3">
        <f>IFERROR(VLOOKUP($A1396,'Perfil de Riesgo '!$A$3:$H$2025,8,FALSE),0)</f>
        <v>0</v>
      </c>
    </row>
    <row r="1397" spans="1:8" hidden="1" x14ac:dyDescent="0.25">
      <c r="A1397" s="5">
        <v>422510</v>
      </c>
      <c r="B1397" s="4" t="s">
        <v>725</v>
      </c>
      <c r="C1397" s="3">
        <f>IFERROR(VLOOKUP($A1397,'Perfil de Riesgo '!$A$3:$H$2025,3,FALSE),0)</f>
        <v>0</v>
      </c>
      <c r="D1397" s="3">
        <f>IFERROR(VLOOKUP($A1397,'Perfil de Riesgo '!$A$3:$H$2025,4,FALSE),0)</f>
        <v>0</v>
      </c>
      <c r="E1397" s="3">
        <f>IFERROR(VLOOKUP($A1397,'Perfil de Riesgo '!$A$3:$H$2025,5,FALSE),0)</f>
        <v>0</v>
      </c>
      <c r="F1397" s="3">
        <f>IFERROR(VLOOKUP($A1397,'Perfil de Riesgo '!$A$3:$H$2025,6,FALSE),0)</f>
        <v>0</v>
      </c>
      <c r="G1397" s="3">
        <f>IFERROR(VLOOKUP($A1397,'Perfil de Riesgo '!$A$3:$H$2025,7,FALSE),0)</f>
        <v>0</v>
      </c>
      <c r="H1397" s="3">
        <f>IFERROR(VLOOKUP($A1397,'Perfil de Riesgo '!$A$3:$H$2025,8,FALSE),0)</f>
        <v>0</v>
      </c>
    </row>
    <row r="1398" spans="1:8" hidden="1" x14ac:dyDescent="0.25">
      <c r="A1398" s="5">
        <v>422511</v>
      </c>
      <c r="B1398" s="4" t="s">
        <v>724</v>
      </c>
      <c r="C1398" s="3">
        <f>IFERROR(VLOOKUP($A1398,'Perfil de Riesgo '!$A$3:$H$2025,3,FALSE),0)</f>
        <v>0</v>
      </c>
      <c r="D1398" s="3">
        <f>IFERROR(VLOOKUP($A1398,'Perfil de Riesgo '!$A$3:$H$2025,4,FALSE),0)</f>
        <v>0</v>
      </c>
      <c r="E1398" s="3">
        <f>IFERROR(VLOOKUP($A1398,'Perfil de Riesgo '!$A$3:$H$2025,5,FALSE),0)</f>
        <v>0</v>
      </c>
      <c r="F1398" s="3">
        <f>IFERROR(VLOOKUP($A1398,'Perfil de Riesgo '!$A$3:$H$2025,6,FALSE),0)</f>
        <v>0</v>
      </c>
      <c r="G1398" s="3">
        <f>IFERROR(VLOOKUP($A1398,'Perfil de Riesgo '!$A$3:$H$2025,7,FALSE),0)</f>
        <v>0</v>
      </c>
      <c r="H1398" s="3">
        <f>IFERROR(VLOOKUP($A1398,'Perfil de Riesgo '!$A$3:$H$2025,8,FALSE),0)</f>
        <v>0</v>
      </c>
    </row>
    <row r="1399" spans="1:8" x14ac:dyDescent="0.25">
      <c r="A1399" s="5">
        <v>422512</v>
      </c>
      <c r="B1399" s="4" t="s">
        <v>723</v>
      </c>
      <c r="C1399" s="3">
        <f>IFERROR(VLOOKUP($A1399,'Perfil de Riesgo '!$A$3:$H$2025,3,FALSE),0)</f>
        <v>21541606</v>
      </c>
      <c r="D1399" s="3">
        <f>IFERROR(VLOOKUP($A1399,'Perfil de Riesgo '!$A$3:$H$2025,4,FALSE),0)</f>
        <v>19998720</v>
      </c>
      <c r="E1399" s="3">
        <f>IFERROR(VLOOKUP($A1399,'Perfil de Riesgo '!$A$3:$H$2025,5,FALSE),0)</f>
        <v>3428036</v>
      </c>
      <c r="F1399" s="3">
        <f>IFERROR(VLOOKUP($A1399,'Perfil de Riesgo '!$A$3:$H$2025,6,FALSE),0)</f>
        <v>18494448</v>
      </c>
      <c r="G1399" s="3">
        <f>IFERROR(VLOOKUP($A1399,'Perfil de Riesgo '!$A$3:$H$2025,7,FALSE),0)</f>
        <v>21357401</v>
      </c>
      <c r="H1399" s="3">
        <f>IFERROR(VLOOKUP($A1399,'Perfil de Riesgo '!$A$3:$H$2025,8,FALSE),0)</f>
        <v>29123531</v>
      </c>
    </row>
    <row r="1400" spans="1:8" x14ac:dyDescent="0.25">
      <c r="A1400" s="5">
        <v>422513</v>
      </c>
      <c r="B1400" s="4" t="s">
        <v>722</v>
      </c>
      <c r="C1400" s="3">
        <f>IFERROR(VLOOKUP($A1400,'Perfil de Riesgo '!$A$3:$H$2025,3,FALSE),0)</f>
        <v>1293305</v>
      </c>
      <c r="D1400" s="3">
        <f>IFERROR(VLOOKUP($A1400,'Perfil de Riesgo '!$A$3:$H$2025,4,FALSE),0)</f>
        <v>716176</v>
      </c>
      <c r="E1400" s="3">
        <f>IFERROR(VLOOKUP($A1400,'Perfil de Riesgo '!$A$3:$H$2025,5,FALSE),0)</f>
        <v>315978</v>
      </c>
      <c r="F1400" s="3">
        <f>IFERROR(VLOOKUP($A1400,'Perfil de Riesgo '!$A$3:$H$2025,6,FALSE),0)</f>
        <v>2512017</v>
      </c>
      <c r="G1400" s="3">
        <f>IFERROR(VLOOKUP($A1400,'Perfil de Riesgo '!$A$3:$H$2025,7,FALSE),0)</f>
        <v>1393684</v>
      </c>
      <c r="H1400" s="3">
        <f>IFERROR(VLOOKUP($A1400,'Perfil de Riesgo '!$A$3:$H$2025,8,FALSE),0)</f>
        <v>2748275</v>
      </c>
    </row>
    <row r="1401" spans="1:8" hidden="1" x14ac:dyDescent="0.25">
      <c r="A1401" s="5">
        <v>422514</v>
      </c>
      <c r="B1401" s="4" t="s">
        <v>721</v>
      </c>
      <c r="C1401" s="3">
        <f>IFERROR(VLOOKUP($A1401,'Perfil de Riesgo '!$A$3:$H$2025,3,FALSE),0)</f>
        <v>0</v>
      </c>
      <c r="D1401" s="3">
        <f>IFERROR(VLOOKUP($A1401,'Perfil de Riesgo '!$A$3:$H$2025,4,FALSE),0)</f>
        <v>0</v>
      </c>
      <c r="E1401" s="3">
        <f>IFERROR(VLOOKUP($A1401,'Perfil de Riesgo '!$A$3:$H$2025,5,FALSE),0)</f>
        <v>0</v>
      </c>
      <c r="F1401" s="3">
        <f>IFERROR(VLOOKUP($A1401,'Perfil de Riesgo '!$A$3:$H$2025,6,FALSE),0)</f>
        <v>0</v>
      </c>
      <c r="G1401" s="3">
        <f>IFERROR(VLOOKUP($A1401,'Perfil de Riesgo '!$A$3:$H$2025,7,FALSE),0)</f>
        <v>0</v>
      </c>
      <c r="H1401" s="3">
        <f>IFERROR(VLOOKUP($A1401,'Perfil de Riesgo '!$A$3:$H$2025,8,FALSE),0)</f>
        <v>0</v>
      </c>
    </row>
    <row r="1402" spans="1:8" hidden="1" x14ac:dyDescent="0.25">
      <c r="A1402" s="5">
        <v>422515</v>
      </c>
      <c r="B1402" s="4" t="s">
        <v>720</v>
      </c>
      <c r="C1402" s="3">
        <f>IFERROR(VLOOKUP($A1402,'Perfil de Riesgo '!$A$3:$H$2025,3,FALSE),0)</f>
        <v>0</v>
      </c>
      <c r="D1402" s="3">
        <f>IFERROR(VLOOKUP($A1402,'Perfil de Riesgo '!$A$3:$H$2025,4,FALSE),0)</f>
        <v>0</v>
      </c>
      <c r="E1402" s="3">
        <f>IFERROR(VLOOKUP($A1402,'Perfil de Riesgo '!$A$3:$H$2025,5,FALSE),0)</f>
        <v>0</v>
      </c>
      <c r="F1402" s="3">
        <f>IFERROR(VLOOKUP($A1402,'Perfil de Riesgo '!$A$3:$H$2025,6,FALSE),0)</f>
        <v>0</v>
      </c>
      <c r="G1402" s="3">
        <f>IFERROR(VLOOKUP($A1402,'Perfil de Riesgo '!$A$3:$H$2025,7,FALSE),0)</f>
        <v>0</v>
      </c>
      <c r="H1402" s="3">
        <f>IFERROR(VLOOKUP($A1402,'Perfil de Riesgo '!$A$3:$H$2025,8,FALSE),0)</f>
        <v>0</v>
      </c>
    </row>
    <row r="1403" spans="1:8" hidden="1" x14ac:dyDescent="0.25">
      <c r="A1403" s="5">
        <v>422516</v>
      </c>
      <c r="B1403" s="4" t="s">
        <v>719</v>
      </c>
      <c r="C1403" s="3">
        <f>IFERROR(VLOOKUP($A1403,'Perfil de Riesgo '!$A$3:$H$2025,3,FALSE),0)</f>
        <v>0</v>
      </c>
      <c r="D1403" s="3">
        <f>IFERROR(VLOOKUP($A1403,'Perfil de Riesgo '!$A$3:$H$2025,4,FALSE),0)</f>
        <v>0</v>
      </c>
      <c r="E1403" s="3">
        <f>IFERROR(VLOOKUP($A1403,'Perfil de Riesgo '!$A$3:$H$2025,5,FALSE),0)</f>
        <v>0</v>
      </c>
      <c r="F1403" s="3">
        <f>IFERROR(VLOOKUP($A1403,'Perfil de Riesgo '!$A$3:$H$2025,6,FALSE),0)</f>
        <v>0</v>
      </c>
      <c r="G1403" s="3">
        <f>IFERROR(VLOOKUP($A1403,'Perfil de Riesgo '!$A$3:$H$2025,7,FALSE),0)</f>
        <v>0</v>
      </c>
      <c r="H1403" s="3">
        <f>IFERROR(VLOOKUP($A1403,'Perfil de Riesgo '!$A$3:$H$2025,8,FALSE),0)</f>
        <v>0</v>
      </c>
    </row>
    <row r="1404" spans="1:8" hidden="1" x14ac:dyDescent="0.25">
      <c r="A1404" s="5">
        <v>422517</v>
      </c>
      <c r="B1404" s="4" t="s">
        <v>718</v>
      </c>
      <c r="C1404" s="3">
        <f>IFERROR(VLOOKUP($A1404,'Perfil de Riesgo '!$A$3:$H$2025,3,FALSE),0)</f>
        <v>0</v>
      </c>
      <c r="D1404" s="3">
        <f>IFERROR(VLOOKUP($A1404,'Perfil de Riesgo '!$A$3:$H$2025,4,FALSE),0)</f>
        <v>0</v>
      </c>
      <c r="E1404" s="3">
        <f>IFERROR(VLOOKUP($A1404,'Perfil de Riesgo '!$A$3:$H$2025,5,FALSE),0)</f>
        <v>0</v>
      </c>
      <c r="F1404" s="3">
        <f>IFERROR(VLOOKUP($A1404,'Perfil de Riesgo '!$A$3:$H$2025,6,FALSE),0)</f>
        <v>0</v>
      </c>
      <c r="G1404" s="3">
        <f>IFERROR(VLOOKUP($A1404,'Perfil de Riesgo '!$A$3:$H$2025,7,FALSE),0)</f>
        <v>0</v>
      </c>
      <c r="H1404" s="3">
        <f>IFERROR(VLOOKUP($A1404,'Perfil de Riesgo '!$A$3:$H$2025,8,FALSE),0)</f>
        <v>0</v>
      </c>
    </row>
    <row r="1405" spans="1:8" hidden="1" x14ac:dyDescent="0.25">
      <c r="A1405" s="5">
        <v>422518</v>
      </c>
      <c r="B1405" s="4" t="s">
        <v>717</v>
      </c>
      <c r="C1405" s="3">
        <f>IFERROR(VLOOKUP($A1405,'Perfil de Riesgo '!$A$3:$H$2025,3,FALSE),0)</f>
        <v>0</v>
      </c>
      <c r="D1405" s="3">
        <f>IFERROR(VLOOKUP($A1405,'Perfil de Riesgo '!$A$3:$H$2025,4,FALSE),0)</f>
        <v>0</v>
      </c>
      <c r="E1405" s="3">
        <f>IFERROR(VLOOKUP($A1405,'Perfil de Riesgo '!$A$3:$H$2025,5,FALSE),0)</f>
        <v>0</v>
      </c>
      <c r="F1405" s="3">
        <f>IFERROR(VLOOKUP($A1405,'Perfil de Riesgo '!$A$3:$H$2025,6,FALSE),0)</f>
        <v>0</v>
      </c>
      <c r="G1405" s="3">
        <f>IFERROR(VLOOKUP($A1405,'Perfil de Riesgo '!$A$3:$H$2025,7,FALSE),0)</f>
        <v>0</v>
      </c>
      <c r="H1405" s="3">
        <f>IFERROR(VLOOKUP($A1405,'Perfil de Riesgo '!$A$3:$H$2025,8,FALSE),0)</f>
        <v>0</v>
      </c>
    </row>
    <row r="1406" spans="1:8" hidden="1" x14ac:dyDescent="0.25">
      <c r="A1406" s="5">
        <v>422519</v>
      </c>
      <c r="B1406" s="4" t="s">
        <v>716</v>
      </c>
      <c r="C1406" s="3">
        <f>IFERROR(VLOOKUP($A1406,'Perfil de Riesgo '!$A$3:$H$2025,3,FALSE),0)</f>
        <v>0</v>
      </c>
      <c r="D1406" s="3">
        <f>IFERROR(VLOOKUP($A1406,'Perfil de Riesgo '!$A$3:$H$2025,4,FALSE),0)</f>
        <v>0</v>
      </c>
      <c r="E1406" s="3">
        <f>IFERROR(VLOOKUP($A1406,'Perfil de Riesgo '!$A$3:$H$2025,5,FALSE),0)</f>
        <v>0</v>
      </c>
      <c r="F1406" s="3">
        <f>IFERROR(VLOOKUP($A1406,'Perfil de Riesgo '!$A$3:$H$2025,6,FALSE),0)</f>
        <v>0</v>
      </c>
      <c r="G1406" s="3">
        <f>IFERROR(VLOOKUP($A1406,'Perfil de Riesgo '!$A$3:$H$2025,7,FALSE),0)</f>
        <v>0</v>
      </c>
      <c r="H1406" s="3">
        <f>IFERROR(VLOOKUP($A1406,'Perfil de Riesgo '!$A$3:$H$2025,8,FALSE),0)</f>
        <v>0</v>
      </c>
    </row>
    <row r="1407" spans="1:8" hidden="1" x14ac:dyDescent="0.25">
      <c r="A1407" s="5">
        <v>422520</v>
      </c>
      <c r="B1407" s="4" t="s">
        <v>715</v>
      </c>
      <c r="C1407" s="3">
        <f>IFERROR(VLOOKUP($A1407,'Perfil de Riesgo '!$A$3:$H$2025,3,FALSE),0)</f>
        <v>0</v>
      </c>
      <c r="D1407" s="3">
        <f>IFERROR(VLOOKUP($A1407,'Perfil de Riesgo '!$A$3:$H$2025,4,FALSE),0)</f>
        <v>0</v>
      </c>
      <c r="E1407" s="3">
        <f>IFERROR(VLOOKUP($A1407,'Perfil de Riesgo '!$A$3:$H$2025,5,FALSE),0)</f>
        <v>0</v>
      </c>
      <c r="F1407" s="3">
        <f>IFERROR(VLOOKUP($A1407,'Perfil de Riesgo '!$A$3:$H$2025,6,FALSE),0)</f>
        <v>0</v>
      </c>
      <c r="G1407" s="3">
        <f>IFERROR(VLOOKUP($A1407,'Perfil de Riesgo '!$A$3:$H$2025,7,FALSE),0)</f>
        <v>0</v>
      </c>
      <c r="H1407" s="3">
        <f>IFERROR(VLOOKUP($A1407,'Perfil de Riesgo '!$A$3:$H$2025,8,FALSE),0)</f>
        <v>0</v>
      </c>
    </row>
    <row r="1408" spans="1:8" hidden="1" x14ac:dyDescent="0.25">
      <c r="A1408" s="5">
        <v>422521</v>
      </c>
      <c r="B1408" s="4" t="s">
        <v>714</v>
      </c>
      <c r="C1408" s="3">
        <f>IFERROR(VLOOKUP($A1408,'Perfil de Riesgo '!$A$3:$H$2025,3,FALSE),0)</f>
        <v>0</v>
      </c>
      <c r="D1408" s="3">
        <f>IFERROR(VLOOKUP($A1408,'Perfil de Riesgo '!$A$3:$H$2025,4,FALSE),0)</f>
        <v>0</v>
      </c>
      <c r="E1408" s="3">
        <f>IFERROR(VLOOKUP($A1408,'Perfil de Riesgo '!$A$3:$H$2025,5,FALSE),0)</f>
        <v>0</v>
      </c>
      <c r="F1408" s="3">
        <f>IFERROR(VLOOKUP($A1408,'Perfil de Riesgo '!$A$3:$H$2025,6,FALSE),0)</f>
        <v>0</v>
      </c>
      <c r="G1408" s="3">
        <f>IFERROR(VLOOKUP($A1408,'Perfil de Riesgo '!$A$3:$H$2025,7,FALSE),0)</f>
        <v>0</v>
      </c>
      <c r="H1408" s="3">
        <f>IFERROR(VLOOKUP($A1408,'Perfil de Riesgo '!$A$3:$H$2025,8,FALSE),0)</f>
        <v>0</v>
      </c>
    </row>
    <row r="1409" spans="1:8" hidden="1" x14ac:dyDescent="0.25">
      <c r="A1409" s="5">
        <v>422522</v>
      </c>
      <c r="B1409" s="4" t="s">
        <v>713</v>
      </c>
      <c r="C1409" s="3">
        <f>IFERROR(VLOOKUP($A1409,'Perfil de Riesgo '!$A$3:$H$2025,3,FALSE),0)</f>
        <v>0</v>
      </c>
      <c r="D1409" s="3">
        <f>IFERROR(VLOOKUP($A1409,'Perfil de Riesgo '!$A$3:$H$2025,4,FALSE),0)</f>
        <v>0</v>
      </c>
      <c r="E1409" s="3">
        <f>IFERROR(VLOOKUP($A1409,'Perfil de Riesgo '!$A$3:$H$2025,5,FALSE),0)</f>
        <v>0</v>
      </c>
      <c r="F1409" s="3">
        <f>IFERROR(VLOOKUP($A1409,'Perfil de Riesgo '!$A$3:$H$2025,6,FALSE),0)</f>
        <v>0</v>
      </c>
      <c r="G1409" s="3">
        <f>IFERROR(VLOOKUP($A1409,'Perfil de Riesgo '!$A$3:$H$2025,7,FALSE),0)</f>
        <v>0</v>
      </c>
      <c r="H1409" s="3">
        <f>IFERROR(VLOOKUP($A1409,'Perfil de Riesgo '!$A$3:$H$2025,8,FALSE),0)</f>
        <v>0</v>
      </c>
    </row>
    <row r="1410" spans="1:8" hidden="1" x14ac:dyDescent="0.25">
      <c r="A1410" s="5">
        <v>422523</v>
      </c>
      <c r="B1410" s="4" t="s">
        <v>712</v>
      </c>
      <c r="C1410" s="3">
        <f>IFERROR(VLOOKUP($A1410,'Perfil de Riesgo '!$A$3:$H$2025,3,FALSE),0)</f>
        <v>0</v>
      </c>
      <c r="D1410" s="3">
        <f>IFERROR(VLOOKUP($A1410,'Perfil de Riesgo '!$A$3:$H$2025,4,FALSE),0)</f>
        <v>0</v>
      </c>
      <c r="E1410" s="3">
        <f>IFERROR(VLOOKUP($A1410,'Perfil de Riesgo '!$A$3:$H$2025,5,FALSE),0)</f>
        <v>0</v>
      </c>
      <c r="F1410" s="3">
        <f>IFERROR(VLOOKUP($A1410,'Perfil de Riesgo '!$A$3:$H$2025,6,FALSE),0)</f>
        <v>0</v>
      </c>
      <c r="G1410" s="3">
        <f>IFERROR(VLOOKUP($A1410,'Perfil de Riesgo '!$A$3:$H$2025,7,FALSE),0)</f>
        <v>0</v>
      </c>
      <c r="H1410" s="3">
        <f>IFERROR(VLOOKUP($A1410,'Perfil de Riesgo '!$A$3:$H$2025,8,FALSE),0)</f>
        <v>0</v>
      </c>
    </row>
    <row r="1411" spans="1:8" hidden="1" x14ac:dyDescent="0.25">
      <c r="A1411" s="5">
        <v>422524</v>
      </c>
      <c r="B1411" s="4" t="s">
        <v>711</v>
      </c>
      <c r="C1411" s="3">
        <f>IFERROR(VLOOKUP($A1411,'Perfil de Riesgo '!$A$3:$H$2025,3,FALSE),0)</f>
        <v>0</v>
      </c>
      <c r="D1411" s="3">
        <f>IFERROR(VLOOKUP($A1411,'Perfil de Riesgo '!$A$3:$H$2025,4,FALSE),0)</f>
        <v>2356790</v>
      </c>
      <c r="E1411" s="3">
        <f>IFERROR(VLOOKUP($A1411,'Perfil de Riesgo '!$A$3:$H$2025,5,FALSE),0)</f>
        <v>2254233</v>
      </c>
      <c r="F1411" s="3">
        <f>IFERROR(VLOOKUP($A1411,'Perfil de Riesgo '!$A$3:$H$2025,6,FALSE),0)</f>
        <v>0</v>
      </c>
      <c r="G1411" s="3">
        <f>IFERROR(VLOOKUP($A1411,'Perfil de Riesgo '!$A$3:$H$2025,7,FALSE),0)</f>
        <v>2246347</v>
      </c>
      <c r="H1411" s="3">
        <f>IFERROR(VLOOKUP($A1411,'Perfil de Riesgo '!$A$3:$H$2025,8,FALSE),0)</f>
        <v>0</v>
      </c>
    </row>
    <row r="1412" spans="1:8" hidden="1" x14ac:dyDescent="0.25">
      <c r="A1412" s="5">
        <v>422525</v>
      </c>
      <c r="B1412" s="4" t="s">
        <v>710</v>
      </c>
      <c r="C1412" s="3">
        <f>IFERROR(VLOOKUP($A1412,'Perfil de Riesgo '!$A$3:$H$2025,3,FALSE),0)</f>
        <v>0</v>
      </c>
      <c r="D1412" s="3">
        <f>IFERROR(VLOOKUP($A1412,'Perfil de Riesgo '!$A$3:$H$2025,4,FALSE),0)</f>
        <v>0</v>
      </c>
      <c r="E1412" s="3">
        <f>IFERROR(VLOOKUP($A1412,'Perfil de Riesgo '!$A$3:$H$2025,5,FALSE),0)</f>
        <v>0</v>
      </c>
      <c r="F1412" s="3">
        <f>IFERROR(VLOOKUP($A1412,'Perfil de Riesgo '!$A$3:$H$2025,6,FALSE),0)</f>
        <v>0</v>
      </c>
      <c r="G1412" s="3">
        <f>IFERROR(VLOOKUP($A1412,'Perfil de Riesgo '!$A$3:$H$2025,7,FALSE),0)</f>
        <v>0</v>
      </c>
      <c r="H1412" s="3">
        <f>IFERROR(VLOOKUP($A1412,'Perfil de Riesgo '!$A$3:$H$2025,8,FALSE),0)</f>
        <v>0</v>
      </c>
    </row>
    <row r="1413" spans="1:8" hidden="1" x14ac:dyDescent="0.25">
      <c r="A1413" s="5">
        <v>422526</v>
      </c>
      <c r="B1413" s="4" t="s">
        <v>709</v>
      </c>
      <c r="C1413" s="3">
        <f>IFERROR(VLOOKUP($A1413,'Perfil de Riesgo '!$A$3:$H$2025,3,FALSE),0)</f>
        <v>0</v>
      </c>
      <c r="D1413" s="3">
        <f>IFERROR(VLOOKUP($A1413,'Perfil de Riesgo '!$A$3:$H$2025,4,FALSE),0)</f>
        <v>0</v>
      </c>
      <c r="E1413" s="3">
        <f>IFERROR(VLOOKUP($A1413,'Perfil de Riesgo '!$A$3:$H$2025,5,FALSE),0)</f>
        <v>0</v>
      </c>
      <c r="F1413" s="3">
        <f>IFERROR(VLOOKUP($A1413,'Perfil de Riesgo '!$A$3:$H$2025,6,FALSE),0)</f>
        <v>0</v>
      </c>
      <c r="G1413" s="3">
        <f>IFERROR(VLOOKUP($A1413,'Perfil de Riesgo '!$A$3:$H$2025,7,FALSE),0)</f>
        <v>0</v>
      </c>
      <c r="H1413" s="3">
        <f>IFERROR(VLOOKUP($A1413,'Perfil de Riesgo '!$A$3:$H$2025,8,FALSE),0)</f>
        <v>0</v>
      </c>
    </row>
    <row r="1414" spans="1:8" hidden="1" x14ac:dyDescent="0.25">
      <c r="A1414" s="5">
        <v>422527</v>
      </c>
      <c r="B1414" s="4" t="s">
        <v>708</v>
      </c>
      <c r="C1414" s="3">
        <f>IFERROR(VLOOKUP($A1414,'Perfil de Riesgo '!$A$3:$H$2025,3,FALSE),0)</f>
        <v>0</v>
      </c>
      <c r="D1414" s="3">
        <f>IFERROR(VLOOKUP($A1414,'Perfil de Riesgo '!$A$3:$H$2025,4,FALSE),0)</f>
        <v>0</v>
      </c>
      <c r="E1414" s="3">
        <f>IFERROR(VLOOKUP($A1414,'Perfil de Riesgo '!$A$3:$H$2025,5,FALSE),0)</f>
        <v>0</v>
      </c>
      <c r="F1414" s="3">
        <f>IFERROR(VLOOKUP($A1414,'Perfil de Riesgo '!$A$3:$H$2025,6,FALSE),0)</f>
        <v>0</v>
      </c>
      <c r="G1414" s="3">
        <f>IFERROR(VLOOKUP($A1414,'Perfil de Riesgo '!$A$3:$H$2025,7,FALSE),0)</f>
        <v>0</v>
      </c>
      <c r="H1414" s="3">
        <f>IFERROR(VLOOKUP($A1414,'Perfil de Riesgo '!$A$3:$H$2025,8,FALSE),0)</f>
        <v>0</v>
      </c>
    </row>
    <row r="1415" spans="1:8" hidden="1" x14ac:dyDescent="0.25">
      <c r="A1415" s="5">
        <v>422528</v>
      </c>
      <c r="B1415" s="4" t="s">
        <v>707</v>
      </c>
      <c r="C1415" s="3">
        <f>IFERROR(VLOOKUP($A1415,'Perfil de Riesgo '!$A$3:$H$2025,3,FALSE),0)</f>
        <v>0</v>
      </c>
      <c r="D1415" s="3">
        <f>IFERROR(VLOOKUP($A1415,'Perfil de Riesgo '!$A$3:$H$2025,4,FALSE),0)</f>
        <v>0</v>
      </c>
      <c r="E1415" s="3">
        <f>IFERROR(VLOOKUP($A1415,'Perfil de Riesgo '!$A$3:$H$2025,5,FALSE),0)</f>
        <v>0</v>
      </c>
      <c r="F1415" s="3">
        <f>IFERROR(VLOOKUP($A1415,'Perfil de Riesgo '!$A$3:$H$2025,6,FALSE),0)</f>
        <v>0</v>
      </c>
      <c r="G1415" s="3">
        <f>IFERROR(VLOOKUP($A1415,'Perfil de Riesgo '!$A$3:$H$2025,7,FALSE),0)</f>
        <v>0</v>
      </c>
      <c r="H1415" s="3">
        <f>IFERROR(VLOOKUP($A1415,'Perfil de Riesgo '!$A$3:$H$2025,8,FALSE),0)</f>
        <v>0</v>
      </c>
    </row>
    <row r="1416" spans="1:8" hidden="1" x14ac:dyDescent="0.25">
      <c r="A1416" s="5">
        <v>422529</v>
      </c>
      <c r="B1416" s="4" t="s">
        <v>706</v>
      </c>
      <c r="C1416" s="3">
        <f>IFERROR(VLOOKUP($A1416,'Perfil de Riesgo '!$A$3:$H$2025,3,FALSE),0)</f>
        <v>0</v>
      </c>
      <c r="D1416" s="3">
        <f>IFERROR(VLOOKUP($A1416,'Perfil de Riesgo '!$A$3:$H$2025,4,FALSE),0)</f>
        <v>0</v>
      </c>
      <c r="E1416" s="3">
        <f>IFERROR(VLOOKUP($A1416,'Perfil de Riesgo '!$A$3:$H$2025,5,FALSE),0)</f>
        <v>0</v>
      </c>
      <c r="F1416" s="3">
        <f>IFERROR(VLOOKUP($A1416,'Perfil de Riesgo '!$A$3:$H$2025,6,FALSE),0)</f>
        <v>0</v>
      </c>
      <c r="G1416" s="3">
        <f>IFERROR(VLOOKUP($A1416,'Perfil de Riesgo '!$A$3:$H$2025,7,FALSE),0)</f>
        <v>0</v>
      </c>
      <c r="H1416" s="3">
        <f>IFERROR(VLOOKUP($A1416,'Perfil de Riesgo '!$A$3:$H$2025,8,FALSE),0)</f>
        <v>0</v>
      </c>
    </row>
    <row r="1417" spans="1:8" hidden="1" x14ac:dyDescent="0.25">
      <c r="A1417" s="5">
        <v>422530</v>
      </c>
      <c r="B1417" s="4" t="s">
        <v>705</v>
      </c>
      <c r="C1417" s="3">
        <f>IFERROR(VLOOKUP($A1417,'Perfil de Riesgo '!$A$3:$H$2025,3,FALSE),0)</f>
        <v>0</v>
      </c>
      <c r="D1417" s="3">
        <f>IFERROR(VLOOKUP($A1417,'Perfil de Riesgo '!$A$3:$H$2025,4,FALSE),0)</f>
        <v>0</v>
      </c>
      <c r="E1417" s="3">
        <f>IFERROR(VLOOKUP($A1417,'Perfil de Riesgo '!$A$3:$H$2025,5,FALSE),0)</f>
        <v>0</v>
      </c>
      <c r="F1417" s="3">
        <f>IFERROR(VLOOKUP($A1417,'Perfil de Riesgo '!$A$3:$H$2025,6,FALSE),0)</f>
        <v>0</v>
      </c>
      <c r="G1417" s="3">
        <f>IFERROR(VLOOKUP($A1417,'Perfil de Riesgo '!$A$3:$H$2025,7,FALSE),0)</f>
        <v>0</v>
      </c>
      <c r="H1417" s="3">
        <f>IFERROR(VLOOKUP($A1417,'Perfil de Riesgo '!$A$3:$H$2025,8,FALSE),0)</f>
        <v>0</v>
      </c>
    </row>
    <row r="1418" spans="1:8" hidden="1" x14ac:dyDescent="0.25">
      <c r="A1418" s="5">
        <v>422531</v>
      </c>
      <c r="B1418" s="4" t="s">
        <v>704</v>
      </c>
      <c r="C1418" s="3">
        <f>IFERROR(VLOOKUP($A1418,'Perfil de Riesgo '!$A$3:$H$2025,3,FALSE),0)</f>
        <v>0</v>
      </c>
      <c r="D1418" s="3">
        <f>IFERROR(VLOOKUP($A1418,'Perfil de Riesgo '!$A$3:$H$2025,4,FALSE),0)</f>
        <v>0</v>
      </c>
      <c r="E1418" s="3">
        <f>IFERROR(VLOOKUP($A1418,'Perfil de Riesgo '!$A$3:$H$2025,5,FALSE),0)</f>
        <v>0</v>
      </c>
      <c r="F1418" s="3">
        <f>IFERROR(VLOOKUP($A1418,'Perfil de Riesgo '!$A$3:$H$2025,6,FALSE),0)</f>
        <v>0</v>
      </c>
      <c r="G1418" s="3">
        <f>IFERROR(VLOOKUP($A1418,'Perfil de Riesgo '!$A$3:$H$2025,7,FALSE),0)</f>
        <v>0</v>
      </c>
      <c r="H1418" s="3">
        <f>IFERROR(VLOOKUP($A1418,'Perfil de Riesgo '!$A$3:$H$2025,8,FALSE),0)</f>
        <v>0</v>
      </c>
    </row>
    <row r="1419" spans="1:8" hidden="1" x14ac:dyDescent="0.25">
      <c r="A1419" s="5">
        <v>422532</v>
      </c>
      <c r="B1419" s="4" t="s">
        <v>703</v>
      </c>
      <c r="C1419" s="3">
        <f>IFERROR(VLOOKUP($A1419,'Perfil de Riesgo '!$A$3:$H$2025,3,FALSE),0)</f>
        <v>0</v>
      </c>
      <c r="D1419" s="3">
        <f>IFERROR(VLOOKUP($A1419,'Perfil de Riesgo '!$A$3:$H$2025,4,FALSE),0)</f>
        <v>0</v>
      </c>
      <c r="E1419" s="3">
        <f>IFERROR(VLOOKUP($A1419,'Perfil de Riesgo '!$A$3:$H$2025,5,FALSE),0)</f>
        <v>0</v>
      </c>
      <c r="F1419" s="3">
        <f>IFERROR(VLOOKUP($A1419,'Perfil de Riesgo '!$A$3:$H$2025,6,FALSE),0)</f>
        <v>0</v>
      </c>
      <c r="G1419" s="3">
        <f>IFERROR(VLOOKUP($A1419,'Perfil de Riesgo '!$A$3:$H$2025,7,FALSE),0)</f>
        <v>0</v>
      </c>
      <c r="H1419" s="3">
        <f>IFERROR(VLOOKUP($A1419,'Perfil de Riesgo '!$A$3:$H$2025,8,FALSE),0)</f>
        <v>0</v>
      </c>
    </row>
    <row r="1420" spans="1:8" hidden="1" x14ac:dyDescent="0.25">
      <c r="A1420" s="5">
        <v>422533</v>
      </c>
      <c r="B1420" s="4" t="s">
        <v>702</v>
      </c>
      <c r="C1420" s="3">
        <f>IFERROR(VLOOKUP($A1420,'Perfil de Riesgo '!$A$3:$H$2025,3,FALSE),0)</f>
        <v>0</v>
      </c>
      <c r="D1420" s="3">
        <f>IFERROR(VLOOKUP($A1420,'Perfil de Riesgo '!$A$3:$H$2025,4,FALSE),0)</f>
        <v>0</v>
      </c>
      <c r="E1420" s="3">
        <f>IFERROR(VLOOKUP($A1420,'Perfil de Riesgo '!$A$3:$H$2025,5,FALSE),0)</f>
        <v>0</v>
      </c>
      <c r="F1420" s="3">
        <f>IFERROR(VLOOKUP($A1420,'Perfil de Riesgo '!$A$3:$H$2025,6,FALSE),0)</f>
        <v>0</v>
      </c>
      <c r="G1420" s="3">
        <f>IFERROR(VLOOKUP($A1420,'Perfil de Riesgo '!$A$3:$H$2025,7,FALSE),0)</f>
        <v>0</v>
      </c>
      <c r="H1420" s="3">
        <f>IFERROR(VLOOKUP($A1420,'Perfil de Riesgo '!$A$3:$H$2025,8,FALSE),0)</f>
        <v>0</v>
      </c>
    </row>
    <row r="1421" spans="1:8" hidden="1" x14ac:dyDescent="0.25">
      <c r="A1421" s="5">
        <v>422534</v>
      </c>
      <c r="B1421" s="4" t="s">
        <v>701</v>
      </c>
      <c r="C1421" s="3">
        <f>IFERROR(VLOOKUP($A1421,'Perfil de Riesgo '!$A$3:$H$2025,3,FALSE),0)</f>
        <v>0</v>
      </c>
      <c r="D1421" s="3">
        <f>IFERROR(VLOOKUP($A1421,'Perfil de Riesgo '!$A$3:$H$2025,4,FALSE),0)</f>
        <v>0</v>
      </c>
      <c r="E1421" s="3">
        <f>IFERROR(VLOOKUP($A1421,'Perfil de Riesgo '!$A$3:$H$2025,5,FALSE),0)</f>
        <v>0</v>
      </c>
      <c r="F1421" s="3">
        <f>IFERROR(VLOOKUP($A1421,'Perfil de Riesgo '!$A$3:$H$2025,6,FALSE),0)</f>
        <v>0</v>
      </c>
      <c r="G1421" s="3">
        <f>IFERROR(VLOOKUP($A1421,'Perfil de Riesgo '!$A$3:$H$2025,7,FALSE),0)</f>
        <v>0</v>
      </c>
      <c r="H1421" s="3">
        <f>IFERROR(VLOOKUP($A1421,'Perfil de Riesgo '!$A$3:$H$2025,8,FALSE),0)</f>
        <v>0</v>
      </c>
    </row>
    <row r="1422" spans="1:8" hidden="1" x14ac:dyDescent="0.25">
      <c r="A1422" s="5">
        <v>422535</v>
      </c>
      <c r="B1422" s="4" t="s">
        <v>700</v>
      </c>
      <c r="C1422" s="3">
        <f>IFERROR(VLOOKUP($A1422,'Perfil de Riesgo '!$A$3:$H$2025,3,FALSE),0)</f>
        <v>0</v>
      </c>
      <c r="D1422" s="3">
        <f>IFERROR(VLOOKUP($A1422,'Perfil de Riesgo '!$A$3:$H$2025,4,FALSE),0)</f>
        <v>0</v>
      </c>
      <c r="E1422" s="3">
        <f>IFERROR(VLOOKUP($A1422,'Perfil de Riesgo '!$A$3:$H$2025,5,FALSE),0)</f>
        <v>0</v>
      </c>
      <c r="F1422" s="3">
        <f>IFERROR(VLOOKUP($A1422,'Perfil de Riesgo '!$A$3:$H$2025,6,FALSE),0)</f>
        <v>0</v>
      </c>
      <c r="G1422" s="3">
        <f>IFERROR(VLOOKUP($A1422,'Perfil de Riesgo '!$A$3:$H$2025,7,FALSE),0)</f>
        <v>0</v>
      </c>
      <c r="H1422" s="3">
        <f>IFERROR(VLOOKUP($A1422,'Perfil de Riesgo '!$A$3:$H$2025,8,FALSE),0)</f>
        <v>0</v>
      </c>
    </row>
    <row r="1423" spans="1:8" hidden="1" x14ac:dyDescent="0.25">
      <c r="A1423" s="5">
        <v>422536</v>
      </c>
      <c r="B1423" s="4" t="s">
        <v>699</v>
      </c>
      <c r="C1423" s="3">
        <f>IFERROR(VLOOKUP($A1423,'Perfil de Riesgo '!$A$3:$H$2025,3,FALSE),0)</f>
        <v>0</v>
      </c>
      <c r="D1423" s="3">
        <f>IFERROR(VLOOKUP($A1423,'Perfil de Riesgo '!$A$3:$H$2025,4,FALSE),0)</f>
        <v>0</v>
      </c>
      <c r="E1423" s="3">
        <f>IFERROR(VLOOKUP($A1423,'Perfil de Riesgo '!$A$3:$H$2025,5,FALSE),0)</f>
        <v>0</v>
      </c>
      <c r="F1423" s="3">
        <f>IFERROR(VLOOKUP($A1423,'Perfil de Riesgo '!$A$3:$H$2025,6,FALSE),0)</f>
        <v>0</v>
      </c>
      <c r="G1423" s="3">
        <f>IFERROR(VLOOKUP($A1423,'Perfil de Riesgo '!$A$3:$H$2025,7,FALSE),0)</f>
        <v>0</v>
      </c>
      <c r="H1423" s="3">
        <f>IFERROR(VLOOKUP($A1423,'Perfil de Riesgo '!$A$3:$H$2025,8,FALSE),0)</f>
        <v>0</v>
      </c>
    </row>
    <row r="1424" spans="1:8" hidden="1" x14ac:dyDescent="0.25">
      <c r="A1424" s="5">
        <v>422537</v>
      </c>
      <c r="B1424" s="4" t="s">
        <v>698</v>
      </c>
      <c r="C1424" s="3">
        <f>IFERROR(VLOOKUP($A1424,'Perfil de Riesgo '!$A$3:$H$2025,3,FALSE),0)</f>
        <v>0</v>
      </c>
      <c r="D1424" s="3">
        <f>IFERROR(VLOOKUP($A1424,'Perfil de Riesgo '!$A$3:$H$2025,4,FALSE),0)</f>
        <v>0</v>
      </c>
      <c r="E1424" s="3">
        <f>IFERROR(VLOOKUP($A1424,'Perfil de Riesgo '!$A$3:$H$2025,5,FALSE),0)</f>
        <v>0</v>
      </c>
      <c r="F1424" s="3">
        <f>IFERROR(VLOOKUP($A1424,'Perfil de Riesgo '!$A$3:$H$2025,6,FALSE),0)</f>
        <v>0</v>
      </c>
      <c r="G1424" s="3">
        <f>IFERROR(VLOOKUP($A1424,'Perfil de Riesgo '!$A$3:$H$2025,7,FALSE),0)</f>
        <v>0</v>
      </c>
      <c r="H1424" s="3">
        <f>IFERROR(VLOOKUP($A1424,'Perfil de Riesgo '!$A$3:$H$2025,8,FALSE),0)</f>
        <v>0</v>
      </c>
    </row>
    <row r="1425" spans="1:8" hidden="1" x14ac:dyDescent="0.25">
      <c r="A1425" s="5">
        <v>422538</v>
      </c>
      <c r="B1425" s="4" t="s">
        <v>697</v>
      </c>
      <c r="C1425" s="3">
        <f>IFERROR(VLOOKUP($A1425,'Perfil de Riesgo '!$A$3:$H$2025,3,FALSE),0)</f>
        <v>1107063</v>
      </c>
      <c r="D1425" s="3">
        <f>IFERROR(VLOOKUP($A1425,'Perfil de Riesgo '!$A$3:$H$2025,4,FALSE),0)</f>
        <v>315159</v>
      </c>
      <c r="E1425" s="3">
        <f>IFERROR(VLOOKUP($A1425,'Perfil de Riesgo '!$A$3:$H$2025,5,FALSE),0)</f>
        <v>7231771</v>
      </c>
      <c r="F1425" s="3">
        <f>IFERROR(VLOOKUP($A1425,'Perfil de Riesgo '!$A$3:$H$2025,6,FALSE),0)</f>
        <v>0</v>
      </c>
      <c r="G1425" s="3">
        <f>IFERROR(VLOOKUP($A1425,'Perfil de Riesgo '!$A$3:$H$2025,7,FALSE),0)</f>
        <v>1755414</v>
      </c>
      <c r="H1425" s="3">
        <f>IFERROR(VLOOKUP($A1425,'Perfil de Riesgo '!$A$3:$H$2025,8,FALSE),0)</f>
        <v>0</v>
      </c>
    </row>
    <row r="1426" spans="1:8" hidden="1" x14ac:dyDescent="0.25">
      <c r="A1426" s="5">
        <v>422539</v>
      </c>
      <c r="B1426" s="4" t="s">
        <v>696</v>
      </c>
      <c r="C1426" s="3">
        <f>IFERROR(VLOOKUP($A1426,'Perfil de Riesgo '!$A$3:$H$2025,3,FALSE),0)</f>
        <v>0</v>
      </c>
      <c r="D1426" s="3">
        <f>IFERROR(VLOOKUP($A1426,'Perfil de Riesgo '!$A$3:$H$2025,4,FALSE),0)</f>
        <v>0</v>
      </c>
      <c r="E1426" s="3">
        <f>IFERROR(VLOOKUP($A1426,'Perfil de Riesgo '!$A$3:$H$2025,5,FALSE),0)</f>
        <v>0</v>
      </c>
      <c r="F1426" s="3">
        <f>IFERROR(VLOOKUP($A1426,'Perfil de Riesgo '!$A$3:$H$2025,6,FALSE),0)</f>
        <v>0</v>
      </c>
      <c r="G1426" s="3">
        <f>IFERROR(VLOOKUP($A1426,'Perfil de Riesgo '!$A$3:$H$2025,7,FALSE),0)</f>
        <v>0</v>
      </c>
      <c r="H1426" s="3">
        <f>IFERROR(VLOOKUP($A1426,'Perfil de Riesgo '!$A$3:$H$2025,8,FALSE),0)</f>
        <v>0</v>
      </c>
    </row>
    <row r="1427" spans="1:8" hidden="1" x14ac:dyDescent="0.25">
      <c r="A1427" s="5">
        <v>422540</v>
      </c>
      <c r="B1427" s="4" t="s">
        <v>695</v>
      </c>
      <c r="C1427" s="3">
        <f>IFERROR(VLOOKUP($A1427,'Perfil de Riesgo '!$A$3:$H$2025,3,FALSE),0)</f>
        <v>0</v>
      </c>
      <c r="D1427" s="3">
        <f>IFERROR(VLOOKUP($A1427,'Perfil de Riesgo '!$A$3:$H$2025,4,FALSE),0)</f>
        <v>0</v>
      </c>
      <c r="E1427" s="3">
        <f>IFERROR(VLOOKUP($A1427,'Perfil de Riesgo '!$A$3:$H$2025,5,FALSE),0)</f>
        <v>0</v>
      </c>
      <c r="F1427" s="3">
        <f>IFERROR(VLOOKUP($A1427,'Perfil de Riesgo '!$A$3:$H$2025,6,FALSE),0)</f>
        <v>0</v>
      </c>
      <c r="G1427" s="3">
        <f>IFERROR(VLOOKUP($A1427,'Perfil de Riesgo '!$A$3:$H$2025,7,FALSE),0)</f>
        <v>0</v>
      </c>
      <c r="H1427" s="3">
        <f>IFERROR(VLOOKUP($A1427,'Perfil de Riesgo '!$A$3:$H$2025,8,FALSE),0)</f>
        <v>0</v>
      </c>
    </row>
    <row r="1428" spans="1:8" hidden="1" x14ac:dyDescent="0.25">
      <c r="A1428" s="5">
        <v>422541</v>
      </c>
      <c r="B1428" s="4" t="s">
        <v>694</v>
      </c>
      <c r="C1428" s="3">
        <f>IFERROR(VLOOKUP($A1428,'Perfil de Riesgo '!$A$3:$H$2025,3,FALSE),0)</f>
        <v>0</v>
      </c>
      <c r="D1428" s="3">
        <f>IFERROR(VLOOKUP($A1428,'Perfil de Riesgo '!$A$3:$H$2025,4,FALSE),0)</f>
        <v>0</v>
      </c>
      <c r="E1428" s="3">
        <f>IFERROR(VLOOKUP($A1428,'Perfil de Riesgo '!$A$3:$H$2025,5,FALSE),0)</f>
        <v>0</v>
      </c>
      <c r="F1428" s="3">
        <f>IFERROR(VLOOKUP($A1428,'Perfil de Riesgo '!$A$3:$H$2025,6,FALSE),0)</f>
        <v>0</v>
      </c>
      <c r="G1428" s="3">
        <f>IFERROR(VLOOKUP($A1428,'Perfil de Riesgo '!$A$3:$H$2025,7,FALSE),0)</f>
        <v>0</v>
      </c>
      <c r="H1428" s="3">
        <f>IFERROR(VLOOKUP($A1428,'Perfil de Riesgo '!$A$3:$H$2025,8,FALSE),0)</f>
        <v>0</v>
      </c>
    </row>
    <row r="1429" spans="1:8" hidden="1" x14ac:dyDescent="0.25">
      <c r="A1429" s="5">
        <v>422542</v>
      </c>
      <c r="B1429" s="4" t="s">
        <v>693</v>
      </c>
      <c r="C1429" s="3">
        <f>IFERROR(VLOOKUP($A1429,'Perfil de Riesgo '!$A$3:$H$2025,3,FALSE),0)</f>
        <v>0</v>
      </c>
      <c r="D1429" s="3">
        <f>IFERROR(VLOOKUP($A1429,'Perfil de Riesgo '!$A$3:$H$2025,4,FALSE),0)</f>
        <v>0</v>
      </c>
      <c r="E1429" s="3">
        <f>IFERROR(VLOOKUP($A1429,'Perfil de Riesgo '!$A$3:$H$2025,5,FALSE),0)</f>
        <v>0</v>
      </c>
      <c r="F1429" s="3">
        <f>IFERROR(VLOOKUP($A1429,'Perfil de Riesgo '!$A$3:$H$2025,6,FALSE),0)</f>
        <v>0</v>
      </c>
      <c r="G1429" s="3">
        <f>IFERROR(VLOOKUP($A1429,'Perfil de Riesgo '!$A$3:$H$2025,7,FALSE),0)</f>
        <v>0</v>
      </c>
      <c r="H1429" s="3">
        <f>IFERROR(VLOOKUP($A1429,'Perfil de Riesgo '!$A$3:$H$2025,8,FALSE),0)</f>
        <v>0</v>
      </c>
    </row>
    <row r="1430" spans="1:8" hidden="1" x14ac:dyDescent="0.25">
      <c r="A1430" s="5">
        <v>422543</v>
      </c>
      <c r="B1430" s="4" t="s">
        <v>692</v>
      </c>
      <c r="C1430" s="3">
        <f>IFERROR(VLOOKUP($A1430,'Perfil de Riesgo '!$A$3:$H$2025,3,FALSE),0)</f>
        <v>0</v>
      </c>
      <c r="D1430" s="3">
        <f>IFERROR(VLOOKUP($A1430,'Perfil de Riesgo '!$A$3:$H$2025,4,FALSE),0)</f>
        <v>0</v>
      </c>
      <c r="E1430" s="3">
        <f>IFERROR(VLOOKUP($A1430,'Perfil de Riesgo '!$A$3:$H$2025,5,FALSE),0)</f>
        <v>0</v>
      </c>
      <c r="F1430" s="3">
        <f>IFERROR(VLOOKUP($A1430,'Perfil de Riesgo '!$A$3:$H$2025,6,FALSE),0)</f>
        <v>0</v>
      </c>
      <c r="G1430" s="3">
        <f>IFERROR(VLOOKUP($A1430,'Perfil de Riesgo '!$A$3:$H$2025,7,FALSE),0)</f>
        <v>0</v>
      </c>
      <c r="H1430" s="3">
        <f>IFERROR(VLOOKUP($A1430,'Perfil de Riesgo '!$A$3:$H$2025,8,FALSE),0)</f>
        <v>0</v>
      </c>
    </row>
    <row r="1431" spans="1:8" hidden="1" x14ac:dyDescent="0.25">
      <c r="A1431" s="5">
        <v>422544</v>
      </c>
      <c r="B1431" s="4" t="s">
        <v>691</v>
      </c>
      <c r="C1431" s="3">
        <f>IFERROR(VLOOKUP($A1431,'Perfil de Riesgo '!$A$3:$H$2025,3,FALSE),0)</f>
        <v>0</v>
      </c>
      <c r="D1431" s="3">
        <f>IFERROR(VLOOKUP($A1431,'Perfil de Riesgo '!$A$3:$H$2025,4,FALSE),0)</f>
        <v>0</v>
      </c>
      <c r="E1431" s="3">
        <f>IFERROR(VLOOKUP($A1431,'Perfil de Riesgo '!$A$3:$H$2025,5,FALSE),0)</f>
        <v>0</v>
      </c>
      <c r="F1431" s="3">
        <f>IFERROR(VLOOKUP($A1431,'Perfil de Riesgo '!$A$3:$H$2025,6,FALSE),0)</f>
        <v>0</v>
      </c>
      <c r="G1431" s="3">
        <f>IFERROR(VLOOKUP($A1431,'Perfil de Riesgo '!$A$3:$H$2025,7,FALSE),0)</f>
        <v>0</v>
      </c>
      <c r="H1431" s="3">
        <f>IFERROR(VLOOKUP($A1431,'Perfil de Riesgo '!$A$3:$H$2025,8,FALSE),0)</f>
        <v>0</v>
      </c>
    </row>
    <row r="1432" spans="1:8" hidden="1" x14ac:dyDescent="0.25">
      <c r="A1432" s="5">
        <v>422545</v>
      </c>
      <c r="B1432" s="4" t="s">
        <v>690</v>
      </c>
      <c r="C1432" s="3">
        <f>IFERROR(VLOOKUP($A1432,'Perfil de Riesgo '!$A$3:$H$2025,3,FALSE),0)</f>
        <v>0</v>
      </c>
      <c r="D1432" s="3">
        <f>IFERROR(VLOOKUP($A1432,'Perfil de Riesgo '!$A$3:$H$2025,4,FALSE),0)</f>
        <v>0</v>
      </c>
      <c r="E1432" s="3">
        <f>IFERROR(VLOOKUP($A1432,'Perfil de Riesgo '!$A$3:$H$2025,5,FALSE),0)</f>
        <v>0</v>
      </c>
      <c r="F1432" s="3">
        <f>IFERROR(VLOOKUP($A1432,'Perfil de Riesgo '!$A$3:$H$2025,6,FALSE),0)</f>
        <v>0</v>
      </c>
      <c r="G1432" s="3">
        <f>IFERROR(VLOOKUP($A1432,'Perfil de Riesgo '!$A$3:$H$2025,7,FALSE),0)</f>
        <v>0</v>
      </c>
      <c r="H1432" s="3">
        <f>IFERROR(VLOOKUP($A1432,'Perfil de Riesgo '!$A$3:$H$2025,8,FALSE),0)</f>
        <v>0</v>
      </c>
    </row>
    <row r="1433" spans="1:8" hidden="1" x14ac:dyDescent="0.25">
      <c r="A1433" s="5">
        <v>422546</v>
      </c>
      <c r="B1433" s="4" t="s">
        <v>689</v>
      </c>
      <c r="C1433" s="3">
        <f>IFERROR(VLOOKUP($A1433,'Perfil de Riesgo '!$A$3:$H$2025,3,FALSE),0)</f>
        <v>0</v>
      </c>
      <c r="D1433" s="3">
        <f>IFERROR(VLOOKUP($A1433,'Perfil de Riesgo '!$A$3:$H$2025,4,FALSE),0)</f>
        <v>0</v>
      </c>
      <c r="E1433" s="3">
        <f>IFERROR(VLOOKUP($A1433,'Perfil de Riesgo '!$A$3:$H$2025,5,FALSE),0)</f>
        <v>0</v>
      </c>
      <c r="F1433" s="3">
        <f>IFERROR(VLOOKUP($A1433,'Perfil de Riesgo '!$A$3:$H$2025,6,FALSE),0)</f>
        <v>0</v>
      </c>
      <c r="G1433" s="3">
        <f>IFERROR(VLOOKUP($A1433,'Perfil de Riesgo '!$A$3:$H$2025,7,FALSE),0)</f>
        <v>0</v>
      </c>
      <c r="H1433" s="3">
        <f>IFERROR(VLOOKUP($A1433,'Perfil de Riesgo '!$A$3:$H$2025,8,FALSE),0)</f>
        <v>0</v>
      </c>
    </row>
    <row r="1434" spans="1:8" hidden="1" x14ac:dyDescent="0.25">
      <c r="A1434" s="5">
        <v>422547</v>
      </c>
      <c r="B1434" s="4" t="s">
        <v>537</v>
      </c>
      <c r="C1434" s="3">
        <f>IFERROR(VLOOKUP($A1434,'Perfil de Riesgo '!$A$3:$H$2025,3,FALSE),0)</f>
        <v>0</v>
      </c>
      <c r="D1434" s="3">
        <f>IFERROR(VLOOKUP($A1434,'Perfil de Riesgo '!$A$3:$H$2025,4,FALSE),0)</f>
        <v>0</v>
      </c>
      <c r="E1434" s="3">
        <f>IFERROR(VLOOKUP($A1434,'Perfil de Riesgo '!$A$3:$H$2025,5,FALSE),0)</f>
        <v>0</v>
      </c>
      <c r="F1434" s="3">
        <f>IFERROR(VLOOKUP($A1434,'Perfil de Riesgo '!$A$3:$H$2025,6,FALSE),0)</f>
        <v>0</v>
      </c>
      <c r="G1434" s="3">
        <f>IFERROR(VLOOKUP($A1434,'Perfil de Riesgo '!$A$3:$H$2025,7,FALSE),0)</f>
        <v>0</v>
      </c>
      <c r="H1434" s="3">
        <f>IFERROR(VLOOKUP($A1434,'Perfil de Riesgo '!$A$3:$H$2025,8,FALSE),0)</f>
        <v>0</v>
      </c>
    </row>
    <row r="1435" spans="1:8" hidden="1" x14ac:dyDescent="0.25">
      <c r="A1435" s="5">
        <v>422548</v>
      </c>
      <c r="B1435" s="4" t="s">
        <v>536</v>
      </c>
      <c r="C1435" s="3">
        <f>IFERROR(VLOOKUP($A1435,'Perfil de Riesgo '!$A$3:$H$2025,3,FALSE),0)</f>
        <v>0</v>
      </c>
      <c r="D1435" s="3">
        <f>IFERROR(VLOOKUP($A1435,'Perfil de Riesgo '!$A$3:$H$2025,4,FALSE),0)</f>
        <v>0</v>
      </c>
      <c r="E1435" s="3">
        <f>IFERROR(VLOOKUP($A1435,'Perfil de Riesgo '!$A$3:$H$2025,5,FALSE),0)</f>
        <v>0</v>
      </c>
      <c r="F1435" s="3">
        <f>IFERROR(VLOOKUP($A1435,'Perfil de Riesgo '!$A$3:$H$2025,6,FALSE),0)</f>
        <v>0</v>
      </c>
      <c r="G1435" s="3">
        <f>IFERROR(VLOOKUP($A1435,'Perfil de Riesgo '!$A$3:$H$2025,7,FALSE),0)</f>
        <v>0</v>
      </c>
      <c r="H1435" s="3">
        <f>IFERROR(VLOOKUP($A1435,'Perfil de Riesgo '!$A$3:$H$2025,8,FALSE),0)</f>
        <v>0</v>
      </c>
    </row>
    <row r="1436" spans="1:8" x14ac:dyDescent="0.25">
      <c r="A1436" s="5">
        <v>423000</v>
      </c>
      <c r="B1436" s="4" t="s">
        <v>688</v>
      </c>
      <c r="C1436" s="3">
        <f>IFERROR(VLOOKUP($A1436,'Perfil de Riesgo '!$A$3:$H$2025,3,FALSE),0)</f>
        <v>0</v>
      </c>
      <c r="D1436" s="3">
        <f>IFERROR(VLOOKUP($A1436,'Perfil de Riesgo '!$A$3:$H$2025,4,FALSE),0)</f>
        <v>0</v>
      </c>
      <c r="E1436" s="3">
        <f>IFERROR(VLOOKUP($A1436,'Perfil de Riesgo '!$A$3:$H$2025,5,FALSE),0)</f>
        <v>3761417</v>
      </c>
      <c r="F1436" s="3">
        <f>IFERROR(VLOOKUP($A1436,'Perfil de Riesgo '!$A$3:$H$2025,6,FALSE),0)</f>
        <v>0</v>
      </c>
      <c r="G1436" s="3">
        <f>IFERROR(VLOOKUP($A1436,'Perfil de Riesgo '!$A$3:$H$2025,7,FALSE),0)</f>
        <v>0</v>
      </c>
      <c r="H1436" s="3">
        <f>IFERROR(VLOOKUP($A1436,'Perfil de Riesgo '!$A$3:$H$2025,8,FALSE),0)</f>
        <v>970589.71</v>
      </c>
    </row>
    <row r="1437" spans="1:8" hidden="1" x14ac:dyDescent="0.25">
      <c r="A1437" s="5">
        <v>423005</v>
      </c>
      <c r="B1437" s="4" t="s">
        <v>687</v>
      </c>
      <c r="C1437" s="3">
        <f>IFERROR(VLOOKUP($A1437,'Perfil de Riesgo '!$A$3:$H$2025,3,FALSE),0)</f>
        <v>0</v>
      </c>
      <c r="D1437" s="3">
        <f>IFERROR(VLOOKUP($A1437,'Perfil de Riesgo '!$A$3:$H$2025,4,FALSE),0)</f>
        <v>0</v>
      </c>
      <c r="E1437" s="3">
        <f>IFERROR(VLOOKUP($A1437,'Perfil de Riesgo '!$A$3:$H$2025,5,FALSE),0)</f>
        <v>0</v>
      </c>
      <c r="F1437" s="3">
        <f>IFERROR(VLOOKUP($A1437,'Perfil de Riesgo '!$A$3:$H$2025,6,FALSE),0)</f>
        <v>0</v>
      </c>
      <c r="G1437" s="3">
        <f>IFERROR(VLOOKUP($A1437,'Perfil de Riesgo '!$A$3:$H$2025,7,FALSE),0)</f>
        <v>0</v>
      </c>
      <c r="H1437" s="3">
        <f>IFERROR(VLOOKUP($A1437,'Perfil de Riesgo '!$A$3:$H$2025,8,FALSE),0)</f>
        <v>0</v>
      </c>
    </row>
    <row r="1438" spans="1:8" hidden="1" x14ac:dyDescent="0.25">
      <c r="A1438" s="5">
        <v>423010</v>
      </c>
      <c r="B1438" s="4" t="s">
        <v>686</v>
      </c>
      <c r="C1438" s="3">
        <f>IFERROR(VLOOKUP($A1438,'Perfil de Riesgo '!$A$3:$H$2025,3,FALSE),0)</f>
        <v>0</v>
      </c>
      <c r="D1438" s="3">
        <f>IFERROR(VLOOKUP($A1438,'Perfil de Riesgo '!$A$3:$H$2025,4,FALSE),0)</f>
        <v>0</v>
      </c>
      <c r="E1438" s="3">
        <f>IFERROR(VLOOKUP($A1438,'Perfil de Riesgo '!$A$3:$H$2025,5,FALSE),0)</f>
        <v>0</v>
      </c>
      <c r="F1438" s="3">
        <f>IFERROR(VLOOKUP($A1438,'Perfil de Riesgo '!$A$3:$H$2025,6,FALSE),0)</f>
        <v>0</v>
      </c>
      <c r="G1438" s="3">
        <f>IFERROR(VLOOKUP($A1438,'Perfil de Riesgo '!$A$3:$H$2025,7,FALSE),0)</f>
        <v>0</v>
      </c>
      <c r="H1438" s="3">
        <f>IFERROR(VLOOKUP($A1438,'Perfil de Riesgo '!$A$3:$H$2025,8,FALSE),0)</f>
        <v>0</v>
      </c>
    </row>
    <row r="1439" spans="1:8" x14ac:dyDescent="0.25">
      <c r="A1439" s="5">
        <v>423095</v>
      </c>
      <c r="B1439" s="4" t="s">
        <v>213</v>
      </c>
      <c r="C1439" s="3">
        <f>IFERROR(VLOOKUP($A1439,'Perfil de Riesgo '!$A$3:$H$2025,3,FALSE),0)</f>
        <v>0</v>
      </c>
      <c r="D1439" s="3">
        <f>IFERROR(VLOOKUP($A1439,'Perfil de Riesgo '!$A$3:$H$2025,4,FALSE),0)</f>
        <v>0</v>
      </c>
      <c r="E1439" s="3">
        <f>IFERROR(VLOOKUP($A1439,'Perfil de Riesgo '!$A$3:$H$2025,5,FALSE),0)</f>
        <v>3761417</v>
      </c>
      <c r="F1439" s="3">
        <f>IFERROR(VLOOKUP($A1439,'Perfil de Riesgo '!$A$3:$H$2025,6,FALSE),0)</f>
        <v>0</v>
      </c>
      <c r="G1439" s="3">
        <f>IFERROR(VLOOKUP($A1439,'Perfil de Riesgo '!$A$3:$H$2025,7,FALSE),0)</f>
        <v>0</v>
      </c>
      <c r="H1439" s="3">
        <f>IFERROR(VLOOKUP($A1439,'Perfil de Riesgo '!$A$3:$H$2025,8,FALSE),0)</f>
        <v>970589.71</v>
      </c>
    </row>
    <row r="1440" spans="1:8" hidden="1" x14ac:dyDescent="0.25">
      <c r="A1440" s="5">
        <v>423500</v>
      </c>
      <c r="B1440" s="4" t="s">
        <v>685</v>
      </c>
      <c r="C1440" s="3">
        <f>IFERROR(VLOOKUP($A1440,'Perfil de Riesgo '!$A$3:$H$2025,3,FALSE),0)</f>
        <v>0</v>
      </c>
      <c r="D1440" s="3">
        <f>IFERROR(VLOOKUP($A1440,'Perfil de Riesgo '!$A$3:$H$2025,4,FALSE),0)</f>
        <v>0</v>
      </c>
      <c r="E1440" s="3">
        <f>IFERROR(VLOOKUP($A1440,'Perfil de Riesgo '!$A$3:$H$2025,5,FALSE),0)</f>
        <v>0</v>
      </c>
      <c r="F1440" s="3">
        <f>IFERROR(VLOOKUP($A1440,'Perfil de Riesgo '!$A$3:$H$2025,6,FALSE),0)</f>
        <v>0</v>
      </c>
      <c r="G1440" s="3">
        <f>IFERROR(VLOOKUP($A1440,'Perfil de Riesgo '!$A$3:$H$2025,7,FALSE),0)</f>
        <v>0</v>
      </c>
      <c r="H1440" s="3">
        <f>IFERROR(VLOOKUP($A1440,'Perfil de Riesgo '!$A$3:$H$2025,8,FALSE),0)</f>
        <v>0</v>
      </c>
    </row>
    <row r="1441" spans="1:8" hidden="1" x14ac:dyDescent="0.25">
      <c r="A1441" s="5">
        <v>423505</v>
      </c>
      <c r="B1441" s="4" t="s">
        <v>512</v>
      </c>
      <c r="C1441" s="3">
        <f>IFERROR(VLOOKUP($A1441,'Perfil de Riesgo '!$A$3:$H$2025,3,FALSE),0)</f>
        <v>0</v>
      </c>
      <c r="D1441" s="3">
        <f>IFERROR(VLOOKUP($A1441,'Perfil de Riesgo '!$A$3:$H$2025,4,FALSE),0)</f>
        <v>0</v>
      </c>
      <c r="E1441" s="3">
        <f>IFERROR(VLOOKUP($A1441,'Perfil de Riesgo '!$A$3:$H$2025,5,FALSE),0)</f>
        <v>0</v>
      </c>
      <c r="F1441" s="3">
        <f>IFERROR(VLOOKUP($A1441,'Perfil de Riesgo '!$A$3:$H$2025,6,FALSE),0)</f>
        <v>0</v>
      </c>
      <c r="G1441" s="3">
        <f>IFERROR(VLOOKUP($A1441,'Perfil de Riesgo '!$A$3:$H$2025,7,FALSE),0)</f>
        <v>0</v>
      </c>
      <c r="H1441" s="3">
        <f>IFERROR(VLOOKUP($A1441,'Perfil de Riesgo '!$A$3:$H$2025,8,FALSE),0)</f>
        <v>0</v>
      </c>
    </row>
    <row r="1442" spans="1:8" hidden="1" x14ac:dyDescent="0.25">
      <c r="A1442" s="5">
        <v>423510</v>
      </c>
      <c r="B1442" s="4" t="s">
        <v>511</v>
      </c>
      <c r="C1442" s="3">
        <f>IFERROR(VLOOKUP($A1442,'Perfil de Riesgo '!$A$3:$H$2025,3,FALSE),0)</f>
        <v>0</v>
      </c>
      <c r="D1442" s="3">
        <f>IFERROR(VLOOKUP($A1442,'Perfil de Riesgo '!$A$3:$H$2025,4,FALSE),0)</f>
        <v>0</v>
      </c>
      <c r="E1442" s="3">
        <f>IFERROR(VLOOKUP($A1442,'Perfil de Riesgo '!$A$3:$H$2025,5,FALSE),0)</f>
        <v>0</v>
      </c>
      <c r="F1442" s="3">
        <f>IFERROR(VLOOKUP($A1442,'Perfil de Riesgo '!$A$3:$H$2025,6,FALSE),0)</f>
        <v>0</v>
      </c>
      <c r="G1442" s="3">
        <f>IFERROR(VLOOKUP($A1442,'Perfil de Riesgo '!$A$3:$H$2025,7,FALSE),0)</f>
        <v>0</v>
      </c>
      <c r="H1442" s="3">
        <f>IFERROR(VLOOKUP($A1442,'Perfil de Riesgo '!$A$3:$H$2025,8,FALSE),0)</f>
        <v>0</v>
      </c>
    </row>
    <row r="1443" spans="1:8" hidden="1" x14ac:dyDescent="0.25">
      <c r="A1443" s="5">
        <v>423515</v>
      </c>
      <c r="B1443" s="4" t="s">
        <v>510</v>
      </c>
      <c r="C1443" s="3">
        <f>IFERROR(VLOOKUP($A1443,'Perfil de Riesgo '!$A$3:$H$2025,3,FALSE),0)</f>
        <v>0</v>
      </c>
      <c r="D1443" s="3">
        <f>IFERROR(VLOOKUP($A1443,'Perfil de Riesgo '!$A$3:$H$2025,4,FALSE),0)</f>
        <v>0</v>
      </c>
      <c r="E1443" s="3">
        <f>IFERROR(VLOOKUP($A1443,'Perfil de Riesgo '!$A$3:$H$2025,5,FALSE),0)</f>
        <v>0</v>
      </c>
      <c r="F1443" s="3">
        <f>IFERROR(VLOOKUP($A1443,'Perfil de Riesgo '!$A$3:$H$2025,6,FALSE),0)</f>
        <v>0</v>
      </c>
      <c r="G1443" s="3">
        <f>IFERROR(VLOOKUP($A1443,'Perfil de Riesgo '!$A$3:$H$2025,7,FALSE),0)</f>
        <v>0</v>
      </c>
      <c r="H1443" s="3">
        <f>IFERROR(VLOOKUP($A1443,'Perfil de Riesgo '!$A$3:$H$2025,8,FALSE),0)</f>
        <v>0</v>
      </c>
    </row>
    <row r="1444" spans="1:8" hidden="1" x14ac:dyDescent="0.25">
      <c r="A1444" s="5">
        <v>423520</v>
      </c>
      <c r="B1444" s="4" t="s">
        <v>684</v>
      </c>
      <c r="C1444" s="3">
        <f>IFERROR(VLOOKUP($A1444,'Perfil de Riesgo '!$A$3:$H$2025,3,FALSE),0)</f>
        <v>0</v>
      </c>
      <c r="D1444" s="3">
        <f>IFERROR(VLOOKUP($A1444,'Perfil de Riesgo '!$A$3:$H$2025,4,FALSE),0)</f>
        <v>0</v>
      </c>
      <c r="E1444" s="3">
        <f>IFERROR(VLOOKUP($A1444,'Perfil de Riesgo '!$A$3:$H$2025,5,FALSE),0)</f>
        <v>0</v>
      </c>
      <c r="F1444" s="3">
        <f>IFERROR(VLOOKUP($A1444,'Perfil de Riesgo '!$A$3:$H$2025,6,FALSE),0)</f>
        <v>0</v>
      </c>
      <c r="G1444" s="3">
        <f>IFERROR(VLOOKUP($A1444,'Perfil de Riesgo '!$A$3:$H$2025,7,FALSE),0)</f>
        <v>0</v>
      </c>
      <c r="H1444" s="3">
        <f>IFERROR(VLOOKUP($A1444,'Perfil de Riesgo '!$A$3:$H$2025,8,FALSE),0)</f>
        <v>0</v>
      </c>
    </row>
    <row r="1445" spans="1:8" hidden="1" x14ac:dyDescent="0.25">
      <c r="A1445" s="5">
        <v>423600</v>
      </c>
      <c r="B1445" s="4" t="s">
        <v>683</v>
      </c>
      <c r="C1445" s="3">
        <f>IFERROR(VLOOKUP($A1445,'Perfil de Riesgo '!$A$3:$H$2025,3,FALSE),0)</f>
        <v>0</v>
      </c>
      <c r="D1445" s="3">
        <f>IFERROR(VLOOKUP($A1445,'Perfil de Riesgo '!$A$3:$H$2025,4,FALSE),0)</f>
        <v>0</v>
      </c>
      <c r="E1445" s="3">
        <f>IFERROR(VLOOKUP($A1445,'Perfil de Riesgo '!$A$3:$H$2025,5,FALSE),0)</f>
        <v>0</v>
      </c>
      <c r="F1445" s="3">
        <f>IFERROR(VLOOKUP($A1445,'Perfil de Riesgo '!$A$3:$H$2025,6,FALSE),0)</f>
        <v>0</v>
      </c>
      <c r="G1445" s="3">
        <f>IFERROR(VLOOKUP($A1445,'Perfil de Riesgo '!$A$3:$H$2025,7,FALSE),0)</f>
        <v>0</v>
      </c>
      <c r="H1445" s="3">
        <f>IFERROR(VLOOKUP($A1445,'Perfil de Riesgo '!$A$3:$H$2025,8,FALSE),0)</f>
        <v>0</v>
      </c>
    </row>
    <row r="1446" spans="1:8" hidden="1" x14ac:dyDescent="0.25">
      <c r="A1446" s="5">
        <v>423605</v>
      </c>
      <c r="B1446" s="4" t="s">
        <v>508</v>
      </c>
      <c r="C1446" s="3">
        <f>IFERROR(VLOOKUP($A1446,'Perfil de Riesgo '!$A$3:$H$2025,3,FALSE),0)</f>
        <v>0</v>
      </c>
      <c r="D1446" s="3">
        <f>IFERROR(VLOOKUP($A1446,'Perfil de Riesgo '!$A$3:$H$2025,4,FALSE),0)</f>
        <v>0</v>
      </c>
      <c r="E1446" s="3">
        <f>IFERROR(VLOOKUP($A1446,'Perfil de Riesgo '!$A$3:$H$2025,5,FALSE),0)</f>
        <v>0</v>
      </c>
      <c r="F1446" s="3">
        <f>IFERROR(VLOOKUP($A1446,'Perfil de Riesgo '!$A$3:$H$2025,6,FALSE),0)</f>
        <v>0</v>
      </c>
      <c r="G1446" s="3">
        <f>IFERROR(VLOOKUP($A1446,'Perfil de Riesgo '!$A$3:$H$2025,7,FALSE),0)</f>
        <v>0</v>
      </c>
      <c r="H1446" s="3">
        <f>IFERROR(VLOOKUP($A1446,'Perfil de Riesgo '!$A$3:$H$2025,8,FALSE),0)</f>
        <v>0</v>
      </c>
    </row>
    <row r="1447" spans="1:8" hidden="1" x14ac:dyDescent="0.25">
      <c r="A1447" s="5">
        <v>423610</v>
      </c>
      <c r="B1447" s="4" t="s">
        <v>507</v>
      </c>
      <c r="C1447" s="3">
        <f>IFERROR(VLOOKUP($A1447,'Perfil de Riesgo '!$A$3:$H$2025,3,FALSE),0)</f>
        <v>0</v>
      </c>
      <c r="D1447" s="3">
        <f>IFERROR(VLOOKUP($A1447,'Perfil de Riesgo '!$A$3:$H$2025,4,FALSE),0)</f>
        <v>0</v>
      </c>
      <c r="E1447" s="3">
        <f>IFERROR(VLOOKUP($A1447,'Perfil de Riesgo '!$A$3:$H$2025,5,FALSE),0)</f>
        <v>0</v>
      </c>
      <c r="F1447" s="3">
        <f>IFERROR(VLOOKUP($A1447,'Perfil de Riesgo '!$A$3:$H$2025,6,FALSE),0)</f>
        <v>0</v>
      </c>
      <c r="G1447" s="3">
        <f>IFERROR(VLOOKUP($A1447,'Perfil de Riesgo '!$A$3:$H$2025,7,FALSE),0)</f>
        <v>0</v>
      </c>
      <c r="H1447" s="3">
        <f>IFERROR(VLOOKUP($A1447,'Perfil de Riesgo '!$A$3:$H$2025,8,FALSE),0)</f>
        <v>0</v>
      </c>
    </row>
    <row r="1448" spans="1:8" hidden="1" x14ac:dyDescent="0.25">
      <c r="A1448" s="5">
        <v>423615</v>
      </c>
      <c r="B1448" s="4" t="s">
        <v>506</v>
      </c>
      <c r="C1448" s="3">
        <f>IFERROR(VLOOKUP($A1448,'Perfil de Riesgo '!$A$3:$H$2025,3,FALSE),0)</f>
        <v>0</v>
      </c>
      <c r="D1448" s="3">
        <f>IFERROR(VLOOKUP($A1448,'Perfil de Riesgo '!$A$3:$H$2025,4,FALSE),0)</f>
        <v>0</v>
      </c>
      <c r="E1448" s="3">
        <f>IFERROR(VLOOKUP($A1448,'Perfil de Riesgo '!$A$3:$H$2025,5,FALSE),0)</f>
        <v>0</v>
      </c>
      <c r="F1448" s="3">
        <f>IFERROR(VLOOKUP($A1448,'Perfil de Riesgo '!$A$3:$H$2025,6,FALSE),0)</f>
        <v>0</v>
      </c>
      <c r="G1448" s="3">
        <f>IFERROR(VLOOKUP($A1448,'Perfil de Riesgo '!$A$3:$H$2025,7,FALSE),0)</f>
        <v>0</v>
      </c>
      <c r="H1448" s="3">
        <f>IFERROR(VLOOKUP($A1448,'Perfil de Riesgo '!$A$3:$H$2025,8,FALSE),0)</f>
        <v>0</v>
      </c>
    </row>
    <row r="1449" spans="1:8" hidden="1" x14ac:dyDescent="0.25">
      <c r="A1449" s="5">
        <v>423620</v>
      </c>
      <c r="B1449" s="4" t="s">
        <v>682</v>
      </c>
      <c r="C1449" s="3">
        <f>IFERROR(VLOOKUP($A1449,'Perfil de Riesgo '!$A$3:$H$2025,3,FALSE),0)</f>
        <v>0</v>
      </c>
      <c r="D1449" s="3">
        <f>IFERROR(VLOOKUP($A1449,'Perfil de Riesgo '!$A$3:$H$2025,4,FALSE),0)</f>
        <v>0</v>
      </c>
      <c r="E1449" s="3">
        <f>IFERROR(VLOOKUP($A1449,'Perfil de Riesgo '!$A$3:$H$2025,5,FALSE),0)</f>
        <v>0</v>
      </c>
      <c r="F1449" s="3">
        <f>IFERROR(VLOOKUP($A1449,'Perfil de Riesgo '!$A$3:$H$2025,6,FALSE),0)</f>
        <v>0</v>
      </c>
      <c r="G1449" s="3">
        <f>IFERROR(VLOOKUP($A1449,'Perfil de Riesgo '!$A$3:$H$2025,7,FALSE),0)</f>
        <v>0</v>
      </c>
      <c r="H1449" s="3">
        <f>IFERROR(VLOOKUP($A1449,'Perfil de Riesgo '!$A$3:$H$2025,8,FALSE),0)</f>
        <v>0</v>
      </c>
    </row>
    <row r="1450" spans="1:8" hidden="1" x14ac:dyDescent="0.25">
      <c r="A1450" s="5">
        <v>424000</v>
      </c>
      <c r="B1450" s="4" t="s">
        <v>681</v>
      </c>
      <c r="C1450" s="3">
        <f>IFERROR(VLOOKUP($A1450,'Perfil de Riesgo '!$A$3:$H$2025,3,FALSE),0)</f>
        <v>1995342.47</v>
      </c>
      <c r="D1450" s="3">
        <f>IFERROR(VLOOKUP($A1450,'Perfil de Riesgo '!$A$3:$H$2025,4,FALSE),0)</f>
        <v>2558601</v>
      </c>
      <c r="E1450" s="3">
        <f>IFERROR(VLOOKUP($A1450,'Perfil de Riesgo '!$A$3:$H$2025,5,FALSE),0)</f>
        <v>144</v>
      </c>
      <c r="F1450" s="3">
        <f>IFERROR(VLOOKUP($A1450,'Perfil de Riesgo '!$A$3:$H$2025,6,FALSE),0)</f>
        <v>7797862</v>
      </c>
      <c r="G1450" s="3">
        <f>IFERROR(VLOOKUP($A1450,'Perfil de Riesgo '!$A$3:$H$2025,7,FALSE),0)</f>
        <v>6383103</v>
      </c>
      <c r="H1450" s="3">
        <f>IFERROR(VLOOKUP($A1450,'Perfil de Riesgo '!$A$3:$H$2025,8,FALSE),0)</f>
        <v>0</v>
      </c>
    </row>
    <row r="1451" spans="1:8" hidden="1" x14ac:dyDescent="0.25">
      <c r="A1451" s="5">
        <v>424005</v>
      </c>
      <c r="B1451" s="4" t="s">
        <v>680</v>
      </c>
      <c r="C1451" s="3">
        <f>IFERROR(VLOOKUP($A1451,'Perfil de Riesgo '!$A$3:$H$2025,3,FALSE),0)</f>
        <v>0</v>
      </c>
      <c r="D1451" s="3">
        <f>IFERROR(VLOOKUP($A1451,'Perfil de Riesgo '!$A$3:$H$2025,4,FALSE),0)</f>
        <v>0</v>
      </c>
      <c r="E1451" s="3">
        <f>IFERROR(VLOOKUP($A1451,'Perfil de Riesgo '!$A$3:$H$2025,5,FALSE),0)</f>
        <v>0</v>
      </c>
      <c r="F1451" s="3">
        <f>IFERROR(VLOOKUP($A1451,'Perfil de Riesgo '!$A$3:$H$2025,6,FALSE),0)</f>
        <v>0</v>
      </c>
      <c r="G1451" s="3">
        <f>IFERROR(VLOOKUP($A1451,'Perfil de Riesgo '!$A$3:$H$2025,7,FALSE),0)</f>
        <v>0</v>
      </c>
      <c r="H1451" s="3">
        <f>IFERROR(VLOOKUP($A1451,'Perfil de Riesgo '!$A$3:$H$2025,8,FALSE),0)</f>
        <v>0</v>
      </c>
    </row>
    <row r="1452" spans="1:8" hidden="1" x14ac:dyDescent="0.25">
      <c r="A1452" s="5">
        <v>424010</v>
      </c>
      <c r="B1452" s="4" t="s">
        <v>679</v>
      </c>
      <c r="C1452" s="3">
        <f>IFERROR(VLOOKUP($A1452,'Perfil de Riesgo '!$A$3:$H$2025,3,FALSE),0)</f>
        <v>0</v>
      </c>
      <c r="D1452" s="3">
        <f>IFERROR(VLOOKUP($A1452,'Perfil de Riesgo '!$A$3:$H$2025,4,FALSE),0)</f>
        <v>0</v>
      </c>
      <c r="E1452" s="3">
        <f>IFERROR(VLOOKUP($A1452,'Perfil de Riesgo '!$A$3:$H$2025,5,FALSE),0)</f>
        <v>0</v>
      </c>
      <c r="F1452" s="3">
        <f>IFERROR(VLOOKUP($A1452,'Perfil de Riesgo '!$A$3:$H$2025,6,FALSE),0)</f>
        <v>0</v>
      </c>
      <c r="G1452" s="3">
        <f>IFERROR(VLOOKUP($A1452,'Perfil de Riesgo '!$A$3:$H$2025,7,FALSE),0)</f>
        <v>0</v>
      </c>
      <c r="H1452" s="3">
        <f>IFERROR(VLOOKUP($A1452,'Perfil de Riesgo '!$A$3:$H$2025,8,FALSE),0)</f>
        <v>0</v>
      </c>
    </row>
    <row r="1453" spans="1:8" hidden="1" x14ac:dyDescent="0.25">
      <c r="A1453" s="5">
        <v>424015</v>
      </c>
      <c r="B1453" s="4" t="s">
        <v>678</v>
      </c>
      <c r="C1453" s="3">
        <f>IFERROR(VLOOKUP($A1453,'Perfil de Riesgo '!$A$3:$H$2025,3,FALSE),0)</f>
        <v>0</v>
      </c>
      <c r="D1453" s="3">
        <f>IFERROR(VLOOKUP($A1453,'Perfil de Riesgo '!$A$3:$H$2025,4,FALSE),0)</f>
        <v>0</v>
      </c>
      <c r="E1453" s="3">
        <f>IFERROR(VLOOKUP($A1453,'Perfil de Riesgo '!$A$3:$H$2025,5,FALSE),0)</f>
        <v>0</v>
      </c>
      <c r="F1453" s="3">
        <f>IFERROR(VLOOKUP($A1453,'Perfil de Riesgo '!$A$3:$H$2025,6,FALSE),0)</f>
        <v>0</v>
      </c>
      <c r="G1453" s="3">
        <f>IFERROR(VLOOKUP($A1453,'Perfil de Riesgo '!$A$3:$H$2025,7,FALSE),0)</f>
        <v>0</v>
      </c>
      <c r="H1453" s="3">
        <f>IFERROR(VLOOKUP($A1453,'Perfil de Riesgo '!$A$3:$H$2025,8,FALSE),0)</f>
        <v>0</v>
      </c>
    </row>
    <row r="1454" spans="1:8" hidden="1" x14ac:dyDescent="0.25">
      <c r="A1454" s="5">
        <v>424020</v>
      </c>
      <c r="B1454" s="4" t="s">
        <v>677</v>
      </c>
      <c r="C1454" s="3">
        <f>IFERROR(VLOOKUP($A1454,'Perfil de Riesgo '!$A$3:$H$2025,3,FALSE),0)</f>
        <v>0</v>
      </c>
      <c r="D1454" s="3">
        <f>IFERROR(VLOOKUP($A1454,'Perfil de Riesgo '!$A$3:$H$2025,4,FALSE),0)</f>
        <v>0</v>
      </c>
      <c r="E1454" s="3">
        <f>IFERROR(VLOOKUP($A1454,'Perfil de Riesgo '!$A$3:$H$2025,5,FALSE),0)</f>
        <v>0</v>
      </c>
      <c r="F1454" s="3">
        <f>IFERROR(VLOOKUP($A1454,'Perfil de Riesgo '!$A$3:$H$2025,6,FALSE),0)</f>
        <v>0</v>
      </c>
      <c r="G1454" s="3">
        <f>IFERROR(VLOOKUP($A1454,'Perfil de Riesgo '!$A$3:$H$2025,7,FALSE),0)</f>
        <v>0</v>
      </c>
      <c r="H1454" s="3">
        <f>IFERROR(VLOOKUP($A1454,'Perfil de Riesgo '!$A$3:$H$2025,8,FALSE),0)</f>
        <v>0</v>
      </c>
    </row>
    <row r="1455" spans="1:8" hidden="1" x14ac:dyDescent="0.25">
      <c r="A1455" s="5">
        <v>424025</v>
      </c>
      <c r="B1455" s="4" t="s">
        <v>676</v>
      </c>
      <c r="C1455" s="3">
        <f>IFERROR(VLOOKUP($A1455,'Perfil de Riesgo '!$A$3:$H$2025,3,FALSE),0)</f>
        <v>0</v>
      </c>
      <c r="D1455" s="3">
        <f>IFERROR(VLOOKUP($A1455,'Perfil de Riesgo '!$A$3:$H$2025,4,FALSE),0)</f>
        <v>0</v>
      </c>
      <c r="E1455" s="3">
        <f>IFERROR(VLOOKUP($A1455,'Perfil de Riesgo '!$A$3:$H$2025,5,FALSE),0)</f>
        <v>0</v>
      </c>
      <c r="F1455" s="3">
        <f>IFERROR(VLOOKUP($A1455,'Perfil de Riesgo '!$A$3:$H$2025,6,FALSE),0)</f>
        <v>0</v>
      </c>
      <c r="G1455" s="3">
        <f>IFERROR(VLOOKUP($A1455,'Perfil de Riesgo '!$A$3:$H$2025,7,FALSE),0)</f>
        <v>0</v>
      </c>
      <c r="H1455" s="3">
        <f>IFERROR(VLOOKUP($A1455,'Perfil de Riesgo '!$A$3:$H$2025,8,FALSE),0)</f>
        <v>0</v>
      </c>
    </row>
    <row r="1456" spans="1:8" hidden="1" x14ac:dyDescent="0.25">
      <c r="A1456" s="5">
        <v>424030</v>
      </c>
      <c r="B1456" s="4" t="s">
        <v>675</v>
      </c>
      <c r="C1456" s="3">
        <f>IFERROR(VLOOKUP($A1456,'Perfil de Riesgo '!$A$3:$H$2025,3,FALSE),0)</f>
        <v>0</v>
      </c>
      <c r="D1456" s="3">
        <f>IFERROR(VLOOKUP($A1456,'Perfil de Riesgo '!$A$3:$H$2025,4,FALSE),0)</f>
        <v>0</v>
      </c>
      <c r="E1456" s="3">
        <f>IFERROR(VLOOKUP($A1456,'Perfil de Riesgo '!$A$3:$H$2025,5,FALSE),0)</f>
        <v>0</v>
      </c>
      <c r="F1456" s="3">
        <f>IFERROR(VLOOKUP($A1456,'Perfil de Riesgo '!$A$3:$H$2025,6,FALSE),0)</f>
        <v>0</v>
      </c>
      <c r="G1456" s="3">
        <f>IFERROR(VLOOKUP($A1456,'Perfil de Riesgo '!$A$3:$H$2025,7,FALSE),0)</f>
        <v>0</v>
      </c>
      <c r="H1456" s="3">
        <f>IFERROR(VLOOKUP($A1456,'Perfil de Riesgo '!$A$3:$H$2025,8,FALSE),0)</f>
        <v>0</v>
      </c>
    </row>
    <row r="1457" spans="1:8" hidden="1" x14ac:dyDescent="0.25">
      <c r="A1457" s="5">
        <v>424035</v>
      </c>
      <c r="B1457" s="4" t="s">
        <v>674</v>
      </c>
      <c r="C1457" s="3">
        <f>IFERROR(VLOOKUP($A1457,'Perfil de Riesgo '!$A$3:$H$2025,3,FALSE),0)</f>
        <v>0</v>
      </c>
      <c r="D1457" s="3">
        <f>IFERROR(VLOOKUP($A1457,'Perfil de Riesgo '!$A$3:$H$2025,4,FALSE),0)</f>
        <v>0</v>
      </c>
      <c r="E1457" s="3">
        <f>IFERROR(VLOOKUP($A1457,'Perfil de Riesgo '!$A$3:$H$2025,5,FALSE),0)</f>
        <v>0</v>
      </c>
      <c r="F1457" s="3">
        <f>IFERROR(VLOOKUP($A1457,'Perfil de Riesgo '!$A$3:$H$2025,6,FALSE),0)</f>
        <v>0</v>
      </c>
      <c r="G1457" s="3">
        <f>IFERROR(VLOOKUP($A1457,'Perfil de Riesgo '!$A$3:$H$2025,7,FALSE),0)</f>
        <v>0</v>
      </c>
      <c r="H1457" s="3">
        <f>IFERROR(VLOOKUP($A1457,'Perfil de Riesgo '!$A$3:$H$2025,8,FALSE),0)</f>
        <v>0</v>
      </c>
    </row>
    <row r="1458" spans="1:8" hidden="1" x14ac:dyDescent="0.25">
      <c r="A1458" s="5">
        <v>424040</v>
      </c>
      <c r="B1458" s="4" t="s">
        <v>673</v>
      </c>
      <c r="C1458" s="3">
        <f>IFERROR(VLOOKUP($A1458,'Perfil de Riesgo '!$A$3:$H$2025,3,FALSE),0)</f>
        <v>0</v>
      </c>
      <c r="D1458" s="3">
        <f>IFERROR(VLOOKUP($A1458,'Perfil de Riesgo '!$A$3:$H$2025,4,FALSE),0)</f>
        <v>0</v>
      </c>
      <c r="E1458" s="3">
        <f>IFERROR(VLOOKUP($A1458,'Perfil de Riesgo '!$A$3:$H$2025,5,FALSE),0)</f>
        <v>0</v>
      </c>
      <c r="F1458" s="3">
        <f>IFERROR(VLOOKUP($A1458,'Perfil de Riesgo '!$A$3:$H$2025,6,FALSE),0)</f>
        <v>0</v>
      </c>
      <c r="G1458" s="3">
        <f>IFERROR(VLOOKUP($A1458,'Perfil de Riesgo '!$A$3:$H$2025,7,FALSE),0)</f>
        <v>0</v>
      </c>
      <c r="H1458" s="3">
        <f>IFERROR(VLOOKUP($A1458,'Perfil de Riesgo '!$A$3:$H$2025,8,FALSE),0)</f>
        <v>0</v>
      </c>
    </row>
    <row r="1459" spans="1:8" hidden="1" x14ac:dyDescent="0.25">
      <c r="A1459" s="5">
        <v>424045</v>
      </c>
      <c r="B1459" s="4" t="s">
        <v>672</v>
      </c>
      <c r="C1459" s="3">
        <f>IFERROR(VLOOKUP($A1459,'Perfil de Riesgo '!$A$3:$H$2025,3,FALSE),0)</f>
        <v>0</v>
      </c>
      <c r="D1459" s="3">
        <f>IFERROR(VLOOKUP($A1459,'Perfil de Riesgo '!$A$3:$H$2025,4,FALSE),0)</f>
        <v>0</v>
      </c>
      <c r="E1459" s="3">
        <f>IFERROR(VLOOKUP($A1459,'Perfil de Riesgo '!$A$3:$H$2025,5,FALSE),0)</f>
        <v>0</v>
      </c>
      <c r="F1459" s="3">
        <f>IFERROR(VLOOKUP($A1459,'Perfil de Riesgo '!$A$3:$H$2025,6,FALSE),0)</f>
        <v>0</v>
      </c>
      <c r="G1459" s="3">
        <f>IFERROR(VLOOKUP($A1459,'Perfil de Riesgo '!$A$3:$H$2025,7,FALSE),0)</f>
        <v>0</v>
      </c>
      <c r="H1459" s="3">
        <f>IFERROR(VLOOKUP($A1459,'Perfil de Riesgo '!$A$3:$H$2025,8,FALSE),0)</f>
        <v>0</v>
      </c>
    </row>
    <row r="1460" spans="1:8" hidden="1" x14ac:dyDescent="0.25">
      <c r="A1460" s="5">
        <v>424050</v>
      </c>
      <c r="B1460" s="4" t="s">
        <v>671</v>
      </c>
      <c r="C1460" s="3">
        <f>IFERROR(VLOOKUP($A1460,'Perfil de Riesgo '!$A$3:$H$2025,3,FALSE),0)</f>
        <v>0</v>
      </c>
      <c r="D1460" s="3">
        <f>IFERROR(VLOOKUP($A1460,'Perfil de Riesgo '!$A$3:$H$2025,4,FALSE),0)</f>
        <v>0</v>
      </c>
      <c r="E1460" s="3">
        <f>IFERROR(VLOOKUP($A1460,'Perfil de Riesgo '!$A$3:$H$2025,5,FALSE),0)</f>
        <v>0</v>
      </c>
      <c r="F1460" s="3">
        <f>IFERROR(VLOOKUP($A1460,'Perfil de Riesgo '!$A$3:$H$2025,6,FALSE),0)</f>
        <v>0</v>
      </c>
      <c r="G1460" s="3">
        <f>IFERROR(VLOOKUP($A1460,'Perfil de Riesgo '!$A$3:$H$2025,7,FALSE),0)</f>
        <v>0</v>
      </c>
      <c r="H1460" s="3">
        <f>IFERROR(VLOOKUP($A1460,'Perfil de Riesgo '!$A$3:$H$2025,8,FALSE),0)</f>
        <v>0</v>
      </c>
    </row>
    <row r="1461" spans="1:8" hidden="1" x14ac:dyDescent="0.25">
      <c r="A1461" s="5">
        <v>424055</v>
      </c>
      <c r="B1461" s="4" t="s">
        <v>670</v>
      </c>
      <c r="C1461" s="3">
        <f>IFERROR(VLOOKUP($A1461,'Perfil de Riesgo '!$A$3:$H$2025,3,FALSE),0)</f>
        <v>0</v>
      </c>
      <c r="D1461" s="3">
        <f>IFERROR(VLOOKUP($A1461,'Perfil de Riesgo '!$A$3:$H$2025,4,FALSE),0)</f>
        <v>0</v>
      </c>
      <c r="E1461" s="3">
        <f>IFERROR(VLOOKUP($A1461,'Perfil de Riesgo '!$A$3:$H$2025,5,FALSE),0)</f>
        <v>0</v>
      </c>
      <c r="F1461" s="3">
        <f>IFERROR(VLOOKUP($A1461,'Perfil de Riesgo '!$A$3:$H$2025,6,FALSE),0)</f>
        <v>0</v>
      </c>
      <c r="G1461" s="3">
        <f>IFERROR(VLOOKUP($A1461,'Perfil de Riesgo '!$A$3:$H$2025,7,FALSE),0)</f>
        <v>0</v>
      </c>
      <c r="H1461" s="3">
        <f>IFERROR(VLOOKUP($A1461,'Perfil de Riesgo '!$A$3:$H$2025,8,FALSE),0)</f>
        <v>0</v>
      </c>
    </row>
    <row r="1462" spans="1:8" hidden="1" x14ac:dyDescent="0.25">
      <c r="A1462" s="5">
        <v>424060</v>
      </c>
      <c r="B1462" s="4" t="s">
        <v>669</v>
      </c>
      <c r="C1462" s="3">
        <f>IFERROR(VLOOKUP($A1462,'Perfil de Riesgo '!$A$3:$H$2025,3,FALSE),0)</f>
        <v>0</v>
      </c>
      <c r="D1462" s="3">
        <f>IFERROR(VLOOKUP($A1462,'Perfil de Riesgo '!$A$3:$H$2025,4,FALSE),0)</f>
        <v>0</v>
      </c>
      <c r="E1462" s="3">
        <f>IFERROR(VLOOKUP($A1462,'Perfil de Riesgo '!$A$3:$H$2025,5,FALSE),0)</f>
        <v>0</v>
      </c>
      <c r="F1462" s="3">
        <f>IFERROR(VLOOKUP($A1462,'Perfil de Riesgo '!$A$3:$H$2025,6,FALSE),0)</f>
        <v>0</v>
      </c>
      <c r="G1462" s="3">
        <f>IFERROR(VLOOKUP($A1462,'Perfil de Riesgo '!$A$3:$H$2025,7,FALSE),0)</f>
        <v>0</v>
      </c>
      <c r="H1462" s="3">
        <f>IFERROR(VLOOKUP($A1462,'Perfil de Riesgo '!$A$3:$H$2025,8,FALSE),0)</f>
        <v>0</v>
      </c>
    </row>
    <row r="1463" spans="1:8" hidden="1" x14ac:dyDescent="0.25">
      <c r="A1463" s="5">
        <v>424065</v>
      </c>
      <c r="B1463" s="4" t="s">
        <v>668</v>
      </c>
      <c r="C1463" s="3">
        <f>IFERROR(VLOOKUP($A1463,'Perfil de Riesgo '!$A$3:$H$2025,3,FALSE),0)</f>
        <v>0</v>
      </c>
      <c r="D1463" s="3">
        <f>IFERROR(VLOOKUP($A1463,'Perfil de Riesgo '!$A$3:$H$2025,4,FALSE),0)</f>
        <v>0</v>
      </c>
      <c r="E1463" s="3">
        <f>IFERROR(VLOOKUP($A1463,'Perfil de Riesgo '!$A$3:$H$2025,5,FALSE),0)</f>
        <v>0</v>
      </c>
      <c r="F1463" s="3">
        <f>IFERROR(VLOOKUP($A1463,'Perfil de Riesgo '!$A$3:$H$2025,6,FALSE),0)</f>
        <v>0</v>
      </c>
      <c r="G1463" s="3">
        <f>IFERROR(VLOOKUP($A1463,'Perfil de Riesgo '!$A$3:$H$2025,7,FALSE),0)</f>
        <v>0</v>
      </c>
      <c r="H1463" s="3">
        <f>IFERROR(VLOOKUP($A1463,'Perfil de Riesgo '!$A$3:$H$2025,8,FALSE),0)</f>
        <v>0</v>
      </c>
    </row>
    <row r="1464" spans="1:8" hidden="1" x14ac:dyDescent="0.25">
      <c r="A1464" s="5">
        <v>424070</v>
      </c>
      <c r="B1464" s="4" t="s">
        <v>667</v>
      </c>
      <c r="C1464" s="3">
        <f>IFERROR(VLOOKUP($A1464,'Perfil de Riesgo '!$A$3:$H$2025,3,FALSE),0)</f>
        <v>0</v>
      </c>
      <c r="D1464" s="3">
        <f>IFERROR(VLOOKUP($A1464,'Perfil de Riesgo '!$A$3:$H$2025,4,FALSE),0)</f>
        <v>0</v>
      </c>
      <c r="E1464" s="3">
        <f>IFERROR(VLOOKUP($A1464,'Perfil de Riesgo '!$A$3:$H$2025,5,FALSE),0)</f>
        <v>0</v>
      </c>
      <c r="F1464" s="3">
        <f>IFERROR(VLOOKUP($A1464,'Perfil de Riesgo '!$A$3:$H$2025,6,FALSE),0)</f>
        <v>0</v>
      </c>
      <c r="G1464" s="3">
        <f>IFERROR(VLOOKUP($A1464,'Perfil de Riesgo '!$A$3:$H$2025,7,FALSE),0)</f>
        <v>0</v>
      </c>
      <c r="H1464" s="3">
        <f>IFERROR(VLOOKUP($A1464,'Perfil de Riesgo '!$A$3:$H$2025,8,FALSE),0)</f>
        <v>0</v>
      </c>
    </row>
    <row r="1465" spans="1:8" hidden="1" x14ac:dyDescent="0.25">
      <c r="A1465" s="5">
        <v>424075</v>
      </c>
      <c r="B1465" s="4" t="s">
        <v>666</v>
      </c>
      <c r="C1465" s="3">
        <f>IFERROR(VLOOKUP($A1465,'Perfil de Riesgo '!$A$3:$H$2025,3,FALSE),0)</f>
        <v>0</v>
      </c>
      <c r="D1465" s="3">
        <f>IFERROR(VLOOKUP($A1465,'Perfil de Riesgo '!$A$3:$H$2025,4,FALSE),0)</f>
        <v>0</v>
      </c>
      <c r="E1465" s="3">
        <f>IFERROR(VLOOKUP($A1465,'Perfil de Riesgo '!$A$3:$H$2025,5,FALSE),0)</f>
        <v>0</v>
      </c>
      <c r="F1465" s="3">
        <f>IFERROR(VLOOKUP($A1465,'Perfil de Riesgo '!$A$3:$H$2025,6,FALSE),0)</f>
        <v>0</v>
      </c>
      <c r="G1465" s="3">
        <f>IFERROR(VLOOKUP($A1465,'Perfil de Riesgo '!$A$3:$H$2025,7,FALSE),0)</f>
        <v>0</v>
      </c>
      <c r="H1465" s="3">
        <f>IFERROR(VLOOKUP($A1465,'Perfil de Riesgo '!$A$3:$H$2025,8,FALSE),0)</f>
        <v>0</v>
      </c>
    </row>
    <row r="1466" spans="1:8" hidden="1" x14ac:dyDescent="0.25">
      <c r="A1466" s="5">
        <v>424080</v>
      </c>
      <c r="B1466" s="4" t="s">
        <v>665</v>
      </c>
      <c r="C1466" s="3">
        <f>IFERROR(VLOOKUP($A1466,'Perfil de Riesgo '!$A$3:$H$2025,3,FALSE),0)</f>
        <v>0</v>
      </c>
      <c r="D1466" s="3">
        <f>IFERROR(VLOOKUP($A1466,'Perfil de Riesgo '!$A$3:$H$2025,4,FALSE),0)</f>
        <v>0</v>
      </c>
      <c r="E1466" s="3">
        <f>IFERROR(VLOOKUP($A1466,'Perfil de Riesgo '!$A$3:$H$2025,5,FALSE),0)</f>
        <v>0</v>
      </c>
      <c r="F1466" s="3">
        <f>IFERROR(VLOOKUP($A1466,'Perfil de Riesgo '!$A$3:$H$2025,6,FALSE),0)</f>
        <v>0</v>
      </c>
      <c r="G1466" s="3">
        <f>IFERROR(VLOOKUP($A1466,'Perfil de Riesgo '!$A$3:$H$2025,7,FALSE),0)</f>
        <v>0</v>
      </c>
      <c r="H1466" s="3">
        <f>IFERROR(VLOOKUP($A1466,'Perfil de Riesgo '!$A$3:$H$2025,8,FALSE),0)</f>
        <v>0</v>
      </c>
    </row>
    <row r="1467" spans="1:8" hidden="1" x14ac:dyDescent="0.25">
      <c r="A1467" s="5">
        <v>424085</v>
      </c>
      <c r="B1467" s="4" t="s">
        <v>664</v>
      </c>
      <c r="C1467" s="3">
        <f>IFERROR(VLOOKUP($A1467,'Perfil de Riesgo '!$A$3:$H$2025,3,FALSE),0)</f>
        <v>0</v>
      </c>
      <c r="D1467" s="3">
        <f>IFERROR(VLOOKUP($A1467,'Perfil de Riesgo '!$A$3:$H$2025,4,FALSE),0)</f>
        <v>0</v>
      </c>
      <c r="E1467" s="3">
        <f>IFERROR(VLOOKUP($A1467,'Perfil de Riesgo '!$A$3:$H$2025,5,FALSE),0)</f>
        <v>0</v>
      </c>
      <c r="F1467" s="3">
        <f>IFERROR(VLOOKUP($A1467,'Perfil de Riesgo '!$A$3:$H$2025,6,FALSE),0)</f>
        <v>0</v>
      </c>
      <c r="G1467" s="3">
        <f>IFERROR(VLOOKUP($A1467,'Perfil de Riesgo '!$A$3:$H$2025,7,FALSE),0)</f>
        <v>0</v>
      </c>
      <c r="H1467" s="3">
        <f>IFERROR(VLOOKUP($A1467,'Perfil de Riesgo '!$A$3:$H$2025,8,FALSE),0)</f>
        <v>0</v>
      </c>
    </row>
    <row r="1468" spans="1:8" hidden="1" x14ac:dyDescent="0.25">
      <c r="A1468" s="5">
        <v>424090</v>
      </c>
      <c r="B1468" s="4" t="s">
        <v>213</v>
      </c>
      <c r="C1468" s="3">
        <f>IFERROR(VLOOKUP($A1468,'Perfil de Riesgo '!$A$3:$H$2025,3,FALSE),0)</f>
        <v>1995342.47</v>
      </c>
      <c r="D1468" s="3">
        <f>IFERROR(VLOOKUP($A1468,'Perfil de Riesgo '!$A$3:$H$2025,4,FALSE),0)</f>
        <v>2558601</v>
      </c>
      <c r="E1468" s="3">
        <f>IFERROR(VLOOKUP($A1468,'Perfil de Riesgo '!$A$3:$H$2025,5,FALSE),0)</f>
        <v>144</v>
      </c>
      <c r="F1468" s="3">
        <f>IFERROR(VLOOKUP($A1468,'Perfil de Riesgo '!$A$3:$H$2025,6,FALSE),0)</f>
        <v>7797862</v>
      </c>
      <c r="G1468" s="3">
        <f>IFERROR(VLOOKUP($A1468,'Perfil de Riesgo '!$A$3:$H$2025,7,FALSE),0)</f>
        <v>6383103</v>
      </c>
      <c r="H1468" s="3">
        <f>IFERROR(VLOOKUP($A1468,'Perfil de Riesgo '!$A$3:$H$2025,8,FALSE),0)</f>
        <v>0</v>
      </c>
    </row>
    <row r="1469" spans="1:8" hidden="1" x14ac:dyDescent="0.25">
      <c r="A1469" s="5">
        <v>424500</v>
      </c>
      <c r="B1469" s="4" t="s">
        <v>663</v>
      </c>
      <c r="C1469" s="3">
        <f>IFERROR(VLOOKUP($A1469,'Perfil de Riesgo '!$A$3:$H$2025,3,FALSE),0)</f>
        <v>0</v>
      </c>
      <c r="D1469" s="3">
        <f>IFERROR(VLOOKUP($A1469,'Perfil de Riesgo '!$A$3:$H$2025,4,FALSE),0)</f>
        <v>0</v>
      </c>
      <c r="E1469" s="3">
        <f>IFERROR(VLOOKUP($A1469,'Perfil de Riesgo '!$A$3:$H$2025,5,FALSE),0)</f>
        <v>0</v>
      </c>
      <c r="F1469" s="3">
        <f>IFERROR(VLOOKUP($A1469,'Perfil de Riesgo '!$A$3:$H$2025,6,FALSE),0)</f>
        <v>0</v>
      </c>
      <c r="G1469" s="3">
        <f>IFERROR(VLOOKUP($A1469,'Perfil de Riesgo '!$A$3:$H$2025,7,FALSE),0)</f>
        <v>0</v>
      </c>
      <c r="H1469" s="3">
        <f>IFERROR(VLOOKUP($A1469,'Perfil de Riesgo '!$A$3:$H$2025,8,FALSE),0)</f>
        <v>0</v>
      </c>
    </row>
    <row r="1470" spans="1:8" hidden="1" x14ac:dyDescent="0.25">
      <c r="A1470" s="5">
        <v>424505</v>
      </c>
      <c r="B1470" s="4" t="s">
        <v>662</v>
      </c>
      <c r="C1470" s="3">
        <f>IFERROR(VLOOKUP($A1470,'Perfil de Riesgo '!$A$3:$H$2025,3,FALSE),0)</f>
        <v>0</v>
      </c>
      <c r="D1470" s="3">
        <f>IFERROR(VLOOKUP($A1470,'Perfil de Riesgo '!$A$3:$H$2025,4,FALSE),0)</f>
        <v>0</v>
      </c>
      <c r="E1470" s="3">
        <f>IFERROR(VLOOKUP($A1470,'Perfil de Riesgo '!$A$3:$H$2025,5,FALSE),0)</f>
        <v>0</v>
      </c>
      <c r="F1470" s="3">
        <f>IFERROR(VLOOKUP($A1470,'Perfil de Riesgo '!$A$3:$H$2025,6,FALSE),0)</f>
        <v>0</v>
      </c>
      <c r="G1470" s="3">
        <f>IFERROR(VLOOKUP($A1470,'Perfil de Riesgo '!$A$3:$H$2025,7,FALSE),0)</f>
        <v>0</v>
      </c>
      <c r="H1470" s="3">
        <f>IFERROR(VLOOKUP($A1470,'Perfil de Riesgo '!$A$3:$H$2025,8,FALSE),0)</f>
        <v>0</v>
      </c>
    </row>
    <row r="1471" spans="1:8" hidden="1" x14ac:dyDescent="0.25">
      <c r="A1471" s="5">
        <v>424510</v>
      </c>
      <c r="B1471" s="4" t="s">
        <v>661</v>
      </c>
      <c r="C1471" s="3">
        <f>IFERROR(VLOOKUP($A1471,'Perfil de Riesgo '!$A$3:$H$2025,3,FALSE),0)</f>
        <v>0</v>
      </c>
      <c r="D1471" s="3">
        <f>IFERROR(VLOOKUP($A1471,'Perfil de Riesgo '!$A$3:$H$2025,4,FALSE),0)</f>
        <v>0</v>
      </c>
      <c r="E1471" s="3">
        <f>IFERROR(VLOOKUP($A1471,'Perfil de Riesgo '!$A$3:$H$2025,5,FALSE),0)</f>
        <v>0</v>
      </c>
      <c r="F1471" s="3">
        <f>IFERROR(VLOOKUP($A1471,'Perfil de Riesgo '!$A$3:$H$2025,6,FALSE),0)</f>
        <v>0</v>
      </c>
      <c r="G1471" s="3">
        <f>IFERROR(VLOOKUP($A1471,'Perfil de Riesgo '!$A$3:$H$2025,7,FALSE),0)</f>
        <v>0</v>
      </c>
      <c r="H1471" s="3">
        <f>IFERROR(VLOOKUP($A1471,'Perfil de Riesgo '!$A$3:$H$2025,8,FALSE),0)</f>
        <v>0</v>
      </c>
    </row>
    <row r="1472" spans="1:8" hidden="1" x14ac:dyDescent="0.25">
      <c r="A1472" s="5">
        <v>424515</v>
      </c>
      <c r="B1472" s="4" t="s">
        <v>660</v>
      </c>
      <c r="C1472" s="3">
        <f>IFERROR(VLOOKUP($A1472,'Perfil de Riesgo '!$A$3:$H$2025,3,FALSE),0)</f>
        <v>0</v>
      </c>
      <c r="D1472" s="3">
        <f>IFERROR(VLOOKUP($A1472,'Perfil de Riesgo '!$A$3:$H$2025,4,FALSE),0)</f>
        <v>0</v>
      </c>
      <c r="E1472" s="3">
        <f>IFERROR(VLOOKUP($A1472,'Perfil de Riesgo '!$A$3:$H$2025,5,FALSE),0)</f>
        <v>0</v>
      </c>
      <c r="F1472" s="3">
        <f>IFERROR(VLOOKUP($A1472,'Perfil de Riesgo '!$A$3:$H$2025,6,FALSE),0)</f>
        <v>0</v>
      </c>
      <c r="G1472" s="3">
        <f>IFERROR(VLOOKUP($A1472,'Perfil de Riesgo '!$A$3:$H$2025,7,FALSE),0)</f>
        <v>0</v>
      </c>
      <c r="H1472" s="3">
        <f>IFERROR(VLOOKUP($A1472,'Perfil de Riesgo '!$A$3:$H$2025,8,FALSE),0)</f>
        <v>0</v>
      </c>
    </row>
    <row r="1473" spans="1:8" hidden="1" x14ac:dyDescent="0.25">
      <c r="A1473" s="5">
        <v>424520</v>
      </c>
      <c r="B1473" s="4" t="s">
        <v>498</v>
      </c>
      <c r="C1473" s="3">
        <f>IFERROR(VLOOKUP($A1473,'Perfil de Riesgo '!$A$3:$H$2025,3,FALSE),0)</f>
        <v>0</v>
      </c>
      <c r="D1473" s="3">
        <f>IFERROR(VLOOKUP($A1473,'Perfil de Riesgo '!$A$3:$H$2025,4,FALSE),0)</f>
        <v>0</v>
      </c>
      <c r="E1473" s="3">
        <f>IFERROR(VLOOKUP($A1473,'Perfil de Riesgo '!$A$3:$H$2025,5,FALSE),0)</f>
        <v>0</v>
      </c>
      <c r="F1473" s="3">
        <f>IFERROR(VLOOKUP($A1473,'Perfil de Riesgo '!$A$3:$H$2025,6,FALSE),0)</f>
        <v>0</v>
      </c>
      <c r="G1473" s="3">
        <f>IFERROR(VLOOKUP($A1473,'Perfil de Riesgo '!$A$3:$H$2025,7,FALSE),0)</f>
        <v>0</v>
      </c>
      <c r="H1473" s="3">
        <f>IFERROR(VLOOKUP($A1473,'Perfil de Riesgo '!$A$3:$H$2025,8,FALSE),0)</f>
        <v>0</v>
      </c>
    </row>
    <row r="1474" spans="1:8" hidden="1" x14ac:dyDescent="0.25">
      <c r="A1474" s="5">
        <v>424525</v>
      </c>
      <c r="B1474" s="4" t="s">
        <v>659</v>
      </c>
      <c r="C1474" s="3">
        <f>IFERROR(VLOOKUP($A1474,'Perfil de Riesgo '!$A$3:$H$2025,3,FALSE),0)</f>
        <v>0</v>
      </c>
      <c r="D1474" s="3">
        <f>IFERROR(VLOOKUP($A1474,'Perfil de Riesgo '!$A$3:$H$2025,4,FALSE),0)</f>
        <v>0</v>
      </c>
      <c r="E1474" s="3">
        <f>IFERROR(VLOOKUP($A1474,'Perfil de Riesgo '!$A$3:$H$2025,5,FALSE),0)</f>
        <v>0</v>
      </c>
      <c r="F1474" s="3">
        <f>IFERROR(VLOOKUP($A1474,'Perfil de Riesgo '!$A$3:$H$2025,6,FALSE),0)</f>
        <v>0</v>
      </c>
      <c r="G1474" s="3">
        <f>IFERROR(VLOOKUP($A1474,'Perfil de Riesgo '!$A$3:$H$2025,7,FALSE),0)</f>
        <v>0</v>
      </c>
      <c r="H1474" s="3">
        <f>IFERROR(VLOOKUP($A1474,'Perfil de Riesgo '!$A$3:$H$2025,8,FALSE),0)</f>
        <v>0</v>
      </c>
    </row>
    <row r="1475" spans="1:8" hidden="1" x14ac:dyDescent="0.25">
      <c r="A1475" s="5">
        <v>424530</v>
      </c>
      <c r="B1475" s="4" t="s">
        <v>658</v>
      </c>
      <c r="C1475" s="3">
        <f>IFERROR(VLOOKUP($A1475,'Perfil de Riesgo '!$A$3:$H$2025,3,FALSE),0)</f>
        <v>0</v>
      </c>
      <c r="D1475" s="3">
        <f>IFERROR(VLOOKUP($A1475,'Perfil de Riesgo '!$A$3:$H$2025,4,FALSE),0)</f>
        <v>0</v>
      </c>
      <c r="E1475" s="3">
        <f>IFERROR(VLOOKUP($A1475,'Perfil de Riesgo '!$A$3:$H$2025,5,FALSE),0)</f>
        <v>0</v>
      </c>
      <c r="F1475" s="3">
        <f>IFERROR(VLOOKUP($A1475,'Perfil de Riesgo '!$A$3:$H$2025,6,FALSE),0)</f>
        <v>0</v>
      </c>
      <c r="G1475" s="3">
        <f>IFERROR(VLOOKUP($A1475,'Perfil de Riesgo '!$A$3:$H$2025,7,FALSE),0)</f>
        <v>0</v>
      </c>
      <c r="H1475" s="3">
        <f>IFERROR(VLOOKUP($A1475,'Perfil de Riesgo '!$A$3:$H$2025,8,FALSE),0)</f>
        <v>0</v>
      </c>
    </row>
    <row r="1476" spans="1:8" hidden="1" x14ac:dyDescent="0.25">
      <c r="A1476" s="5">
        <v>424595</v>
      </c>
      <c r="B1476" s="4" t="s">
        <v>514</v>
      </c>
      <c r="C1476" s="3">
        <f>IFERROR(VLOOKUP($A1476,'Perfil de Riesgo '!$A$3:$H$2025,3,FALSE),0)</f>
        <v>0</v>
      </c>
      <c r="D1476" s="3">
        <f>IFERROR(VLOOKUP($A1476,'Perfil de Riesgo '!$A$3:$H$2025,4,FALSE),0)</f>
        <v>0</v>
      </c>
      <c r="E1476" s="3">
        <f>IFERROR(VLOOKUP($A1476,'Perfil de Riesgo '!$A$3:$H$2025,5,FALSE),0)</f>
        <v>0</v>
      </c>
      <c r="F1476" s="3">
        <f>IFERROR(VLOOKUP($A1476,'Perfil de Riesgo '!$A$3:$H$2025,6,FALSE),0)</f>
        <v>0</v>
      </c>
      <c r="G1476" s="3">
        <f>IFERROR(VLOOKUP($A1476,'Perfil de Riesgo '!$A$3:$H$2025,7,FALSE),0)</f>
        <v>0</v>
      </c>
      <c r="H1476" s="3">
        <f>IFERROR(VLOOKUP($A1476,'Perfil de Riesgo '!$A$3:$H$2025,8,FALSE),0)</f>
        <v>0</v>
      </c>
    </row>
    <row r="1477" spans="1:8" hidden="1" x14ac:dyDescent="0.25">
      <c r="A1477" s="5">
        <v>425000</v>
      </c>
      <c r="B1477" s="4" t="s">
        <v>657</v>
      </c>
      <c r="C1477" s="3">
        <f>IFERROR(VLOOKUP($A1477,'Perfil de Riesgo '!$A$3:$H$2025,3,FALSE),0)</f>
        <v>0</v>
      </c>
      <c r="D1477" s="3">
        <f>IFERROR(VLOOKUP($A1477,'Perfil de Riesgo '!$A$3:$H$2025,4,FALSE),0)</f>
        <v>0</v>
      </c>
      <c r="E1477" s="3">
        <f>IFERROR(VLOOKUP($A1477,'Perfil de Riesgo '!$A$3:$H$2025,5,FALSE),0)</f>
        <v>0</v>
      </c>
      <c r="F1477" s="3">
        <f>IFERROR(VLOOKUP($A1477,'Perfil de Riesgo '!$A$3:$H$2025,6,FALSE),0)</f>
        <v>0</v>
      </c>
      <c r="G1477" s="3">
        <f>IFERROR(VLOOKUP($A1477,'Perfil de Riesgo '!$A$3:$H$2025,7,FALSE),0)</f>
        <v>0</v>
      </c>
      <c r="H1477" s="3">
        <f>IFERROR(VLOOKUP($A1477,'Perfil de Riesgo '!$A$3:$H$2025,8,FALSE),0)</f>
        <v>0</v>
      </c>
    </row>
    <row r="1478" spans="1:8" hidden="1" x14ac:dyDescent="0.25">
      <c r="A1478" s="5">
        <v>425500</v>
      </c>
      <c r="B1478" s="4" t="s">
        <v>656</v>
      </c>
      <c r="C1478" s="3">
        <f>IFERROR(VLOOKUP($A1478,'Perfil de Riesgo '!$A$3:$H$2025,3,FALSE),0)</f>
        <v>0</v>
      </c>
      <c r="D1478" s="3">
        <f>IFERROR(VLOOKUP($A1478,'Perfil de Riesgo '!$A$3:$H$2025,4,FALSE),0)</f>
        <v>0</v>
      </c>
      <c r="E1478" s="3">
        <f>IFERROR(VLOOKUP($A1478,'Perfil de Riesgo '!$A$3:$H$2025,5,FALSE),0)</f>
        <v>0</v>
      </c>
      <c r="F1478" s="3">
        <f>IFERROR(VLOOKUP($A1478,'Perfil de Riesgo '!$A$3:$H$2025,6,FALSE),0)</f>
        <v>0</v>
      </c>
      <c r="G1478" s="3">
        <f>IFERROR(VLOOKUP($A1478,'Perfil de Riesgo '!$A$3:$H$2025,7,FALSE),0)</f>
        <v>0</v>
      </c>
      <c r="H1478" s="3">
        <f>IFERROR(VLOOKUP($A1478,'Perfil de Riesgo '!$A$3:$H$2025,8,FALSE),0)</f>
        <v>0</v>
      </c>
    </row>
    <row r="1479" spans="1:8" hidden="1" x14ac:dyDescent="0.25">
      <c r="A1479" s="5">
        <v>426000</v>
      </c>
      <c r="B1479" s="4" t="s">
        <v>655</v>
      </c>
      <c r="C1479" s="3">
        <f>IFERROR(VLOOKUP($A1479,'Perfil de Riesgo '!$A$3:$H$2025,3,FALSE),0)</f>
        <v>0</v>
      </c>
      <c r="D1479" s="3">
        <f>IFERROR(VLOOKUP($A1479,'Perfil de Riesgo '!$A$3:$H$2025,4,FALSE),0)</f>
        <v>0</v>
      </c>
      <c r="E1479" s="3">
        <f>IFERROR(VLOOKUP($A1479,'Perfil de Riesgo '!$A$3:$H$2025,5,FALSE),0)</f>
        <v>0</v>
      </c>
      <c r="F1479" s="3">
        <f>IFERROR(VLOOKUP($A1479,'Perfil de Riesgo '!$A$3:$H$2025,6,FALSE),0)</f>
        <v>0</v>
      </c>
      <c r="G1479" s="3">
        <f>IFERROR(VLOOKUP($A1479,'Perfil de Riesgo '!$A$3:$H$2025,7,FALSE),0)</f>
        <v>0</v>
      </c>
      <c r="H1479" s="3">
        <f>IFERROR(VLOOKUP($A1479,'Perfil de Riesgo '!$A$3:$H$2025,8,FALSE),0)</f>
        <v>0</v>
      </c>
    </row>
    <row r="1480" spans="1:8" x14ac:dyDescent="0.25">
      <c r="A1480" s="5">
        <v>500000</v>
      </c>
      <c r="B1480" s="4" t="s">
        <v>654</v>
      </c>
      <c r="C1480" s="3">
        <f>IFERROR(VLOOKUP($A1480,'Perfil de Riesgo '!$A$3:$H$2025,3,FALSE),0)</f>
        <v>921118302.62</v>
      </c>
      <c r="D1480" s="3">
        <f>IFERROR(VLOOKUP($A1480,'Perfil de Riesgo '!$A$3:$H$2025,4,FALSE),0)</f>
        <v>1042817785.13</v>
      </c>
      <c r="E1480" s="3">
        <f>IFERROR(VLOOKUP($A1480,'Perfil de Riesgo '!$A$3:$H$2025,5,FALSE),0)</f>
        <v>1153968177.4000001</v>
      </c>
      <c r="F1480" s="3">
        <f>IFERROR(VLOOKUP($A1480,'Perfil de Riesgo '!$A$3:$H$2025,6,FALSE),0)</f>
        <v>1241733591.73</v>
      </c>
      <c r="G1480" s="3">
        <f>IFERROR(VLOOKUP($A1480,'Perfil de Riesgo '!$A$3:$H$2025,7,FALSE),0)</f>
        <v>1341098264.5699999</v>
      </c>
      <c r="H1480" s="3">
        <f>IFERROR(VLOOKUP($A1480,'Perfil de Riesgo '!$A$3:$H$2025,8,FALSE),0)</f>
        <v>1235154123.71</v>
      </c>
    </row>
    <row r="1481" spans="1:8" x14ac:dyDescent="0.25">
      <c r="A1481" s="5">
        <v>510000</v>
      </c>
      <c r="B1481" s="4" t="s">
        <v>653</v>
      </c>
      <c r="C1481" s="3">
        <f>IFERROR(VLOOKUP($A1481,'Perfil de Riesgo '!$A$3:$H$2025,3,FALSE),0)</f>
        <v>755617889.16999996</v>
      </c>
      <c r="D1481" s="3">
        <f>IFERROR(VLOOKUP($A1481,'Perfil de Riesgo '!$A$3:$H$2025,4,FALSE),0)</f>
        <v>899032371.24000001</v>
      </c>
      <c r="E1481" s="3">
        <f>IFERROR(VLOOKUP($A1481,'Perfil de Riesgo '!$A$3:$H$2025,5,FALSE),0)</f>
        <v>1026313508.83</v>
      </c>
      <c r="F1481" s="3">
        <f>IFERROR(VLOOKUP($A1481,'Perfil de Riesgo '!$A$3:$H$2025,6,FALSE),0)</f>
        <v>1053500468.52</v>
      </c>
      <c r="G1481" s="3">
        <f>IFERROR(VLOOKUP($A1481,'Perfil de Riesgo '!$A$3:$H$2025,7,FALSE),0)</f>
        <v>1066835361.75</v>
      </c>
      <c r="H1481" s="3">
        <f>IFERROR(VLOOKUP($A1481,'Perfil de Riesgo '!$A$3:$H$2025,8,FALSE),0)</f>
        <v>854825112.13999999</v>
      </c>
    </row>
    <row r="1482" spans="1:8" s="151" customFormat="1" x14ac:dyDescent="0.25">
      <c r="A1482" s="149">
        <v>510500</v>
      </c>
      <c r="B1482" s="150" t="s">
        <v>489</v>
      </c>
      <c r="C1482" s="3">
        <f>IFERROR(VLOOKUP($A1482,'Perfil de Riesgo '!$A$3:$H$2025,3,FALSE),0)</f>
        <v>420653326</v>
      </c>
      <c r="D1482" s="3">
        <f>IFERROR(VLOOKUP($A1482,'Perfil de Riesgo '!$A$3:$H$2025,4,FALSE),0)</f>
        <v>499861517</v>
      </c>
      <c r="E1482" s="3">
        <f>IFERROR(VLOOKUP($A1482,'Perfil de Riesgo '!$A$3:$H$2025,5,FALSE),0)</f>
        <v>571002831</v>
      </c>
      <c r="F1482" s="3">
        <f>IFERROR(VLOOKUP($A1482,'Perfil de Riesgo '!$A$3:$H$2025,6,FALSE),0)</f>
        <v>618680814</v>
      </c>
      <c r="G1482" s="3">
        <f>IFERROR(VLOOKUP($A1482,'Perfil de Riesgo '!$A$3:$H$2025,7,FALSE),0)</f>
        <v>636866962</v>
      </c>
      <c r="H1482" s="3">
        <f>IFERROR(VLOOKUP($A1482,'Perfil de Riesgo '!$A$3:$H$2025,8,FALSE),0)</f>
        <v>549789899</v>
      </c>
    </row>
    <row r="1483" spans="1:8" x14ac:dyDescent="0.25">
      <c r="A1483" s="5">
        <v>510501</v>
      </c>
      <c r="B1483" s="4" t="s">
        <v>488</v>
      </c>
      <c r="C1483" s="3">
        <f>IFERROR(VLOOKUP($A1483,'Perfil de Riesgo '!$A$3:$H$2025,3,FALSE),0)</f>
        <v>0</v>
      </c>
      <c r="D1483" s="3">
        <f>IFERROR(VLOOKUP($A1483,'Perfil de Riesgo '!$A$3:$H$2025,4,FALSE),0)</f>
        <v>0</v>
      </c>
      <c r="E1483" s="3">
        <f>IFERROR(VLOOKUP($A1483,'Perfil de Riesgo '!$A$3:$H$2025,5,FALSE),0)</f>
        <v>102113334</v>
      </c>
      <c r="F1483" s="3">
        <f>IFERROR(VLOOKUP($A1483,'Perfil de Riesgo '!$A$3:$H$2025,6,FALSE),0)</f>
        <v>131086667</v>
      </c>
      <c r="G1483" s="3">
        <f>IFERROR(VLOOKUP($A1483,'Perfil de Riesgo '!$A$3:$H$2025,7,FALSE),0)</f>
        <v>135940619</v>
      </c>
      <c r="H1483" s="3">
        <f>IFERROR(VLOOKUP($A1483,'Perfil de Riesgo '!$A$3:$H$2025,8,FALSE),0)</f>
        <v>116509387</v>
      </c>
    </row>
    <row r="1484" spans="1:8" hidden="1" x14ac:dyDescent="0.25">
      <c r="A1484" s="5">
        <v>510502</v>
      </c>
      <c r="B1484" s="4" t="s">
        <v>487</v>
      </c>
      <c r="C1484" s="3">
        <f>IFERROR(VLOOKUP($A1484,'Perfil de Riesgo '!$A$3:$H$2025,3,FALSE),0)</f>
        <v>0</v>
      </c>
      <c r="D1484" s="3">
        <f>IFERROR(VLOOKUP($A1484,'Perfil de Riesgo '!$A$3:$H$2025,4,FALSE),0)</f>
        <v>0</v>
      </c>
      <c r="E1484" s="3">
        <f>IFERROR(VLOOKUP($A1484,'Perfil de Riesgo '!$A$3:$H$2025,5,FALSE),0)</f>
        <v>0</v>
      </c>
      <c r="F1484" s="3">
        <f>IFERROR(VLOOKUP($A1484,'Perfil de Riesgo '!$A$3:$H$2025,6,FALSE),0)</f>
        <v>0</v>
      </c>
      <c r="G1484" s="3">
        <f>IFERROR(VLOOKUP($A1484,'Perfil de Riesgo '!$A$3:$H$2025,7,FALSE),0)</f>
        <v>0</v>
      </c>
      <c r="H1484" s="3">
        <f>IFERROR(VLOOKUP($A1484,'Perfil de Riesgo '!$A$3:$H$2025,8,FALSE),0)</f>
        <v>0</v>
      </c>
    </row>
    <row r="1485" spans="1:8" x14ac:dyDescent="0.25">
      <c r="A1485" s="5">
        <v>510503</v>
      </c>
      <c r="B1485" s="4" t="s">
        <v>486</v>
      </c>
      <c r="C1485" s="3">
        <f>IFERROR(VLOOKUP($A1485,'Perfil de Riesgo '!$A$3:$H$2025,3,FALSE),0)</f>
        <v>247056960</v>
      </c>
      <c r="D1485" s="3">
        <f>IFERROR(VLOOKUP($A1485,'Perfil de Riesgo '!$A$3:$H$2025,4,FALSE),0)</f>
        <v>277449040</v>
      </c>
      <c r="E1485" s="3">
        <f>IFERROR(VLOOKUP($A1485,'Perfil de Riesgo '!$A$3:$H$2025,5,FALSE),0)</f>
        <v>241463868</v>
      </c>
      <c r="F1485" s="3">
        <f>IFERROR(VLOOKUP($A1485,'Perfil de Riesgo '!$A$3:$H$2025,6,FALSE),0)</f>
        <v>225373745</v>
      </c>
      <c r="G1485" s="3">
        <f>IFERROR(VLOOKUP($A1485,'Perfil de Riesgo '!$A$3:$H$2025,7,FALSE),0)</f>
        <v>244786393</v>
      </c>
      <c r="H1485" s="3">
        <f>IFERROR(VLOOKUP($A1485,'Perfil de Riesgo '!$A$3:$H$2025,8,FALSE),0)</f>
        <v>210757474</v>
      </c>
    </row>
    <row r="1486" spans="1:8" hidden="1" x14ac:dyDescent="0.25">
      <c r="A1486" s="5">
        <v>510504</v>
      </c>
      <c r="B1486" s="4" t="s">
        <v>485</v>
      </c>
      <c r="C1486" s="3">
        <f>IFERROR(VLOOKUP($A1486,'Perfil de Riesgo '!$A$3:$H$2025,3,FALSE),0)</f>
        <v>0</v>
      </c>
      <c r="D1486" s="3">
        <f>IFERROR(VLOOKUP($A1486,'Perfil de Riesgo '!$A$3:$H$2025,4,FALSE),0)</f>
        <v>0</v>
      </c>
      <c r="E1486" s="3">
        <f>IFERROR(VLOOKUP($A1486,'Perfil de Riesgo '!$A$3:$H$2025,5,FALSE),0)</f>
        <v>0</v>
      </c>
      <c r="F1486" s="3">
        <f>IFERROR(VLOOKUP($A1486,'Perfil de Riesgo '!$A$3:$H$2025,6,FALSE),0)</f>
        <v>0</v>
      </c>
      <c r="G1486" s="3">
        <f>IFERROR(VLOOKUP($A1486,'Perfil de Riesgo '!$A$3:$H$2025,7,FALSE),0)</f>
        <v>0</v>
      </c>
      <c r="H1486" s="3">
        <f>IFERROR(VLOOKUP($A1486,'Perfil de Riesgo '!$A$3:$H$2025,8,FALSE),0)</f>
        <v>0</v>
      </c>
    </row>
    <row r="1487" spans="1:8" hidden="1" x14ac:dyDescent="0.25">
      <c r="A1487" s="5">
        <v>510505</v>
      </c>
      <c r="B1487" s="4" t="s">
        <v>484</v>
      </c>
      <c r="C1487" s="3">
        <f>IFERROR(VLOOKUP($A1487,'Perfil de Riesgo '!$A$3:$H$2025,3,FALSE),0)</f>
        <v>0</v>
      </c>
      <c r="D1487" s="3">
        <f>IFERROR(VLOOKUP($A1487,'Perfil de Riesgo '!$A$3:$H$2025,4,FALSE),0)</f>
        <v>0</v>
      </c>
      <c r="E1487" s="3">
        <f>IFERROR(VLOOKUP($A1487,'Perfil de Riesgo '!$A$3:$H$2025,5,FALSE),0)</f>
        <v>0</v>
      </c>
      <c r="F1487" s="3">
        <f>IFERROR(VLOOKUP($A1487,'Perfil de Riesgo '!$A$3:$H$2025,6,FALSE),0)</f>
        <v>0</v>
      </c>
      <c r="G1487" s="3">
        <f>IFERROR(VLOOKUP($A1487,'Perfil de Riesgo '!$A$3:$H$2025,7,FALSE),0)</f>
        <v>0</v>
      </c>
      <c r="H1487" s="3">
        <f>IFERROR(VLOOKUP($A1487,'Perfil de Riesgo '!$A$3:$H$2025,8,FALSE),0)</f>
        <v>0</v>
      </c>
    </row>
    <row r="1488" spans="1:8" hidden="1" x14ac:dyDescent="0.25">
      <c r="A1488" s="5">
        <v>510506</v>
      </c>
      <c r="B1488" s="4" t="s">
        <v>483</v>
      </c>
      <c r="C1488" s="3">
        <f>IFERROR(VLOOKUP($A1488,'Perfil de Riesgo '!$A$3:$H$2025,3,FALSE),0)</f>
        <v>0</v>
      </c>
      <c r="D1488" s="3">
        <f>IFERROR(VLOOKUP($A1488,'Perfil de Riesgo '!$A$3:$H$2025,4,FALSE),0)</f>
        <v>0</v>
      </c>
      <c r="E1488" s="3">
        <f>IFERROR(VLOOKUP($A1488,'Perfil de Riesgo '!$A$3:$H$2025,5,FALSE),0)</f>
        <v>0</v>
      </c>
      <c r="F1488" s="3">
        <f>IFERROR(VLOOKUP($A1488,'Perfil de Riesgo '!$A$3:$H$2025,6,FALSE),0)</f>
        <v>0</v>
      </c>
      <c r="G1488" s="3">
        <f>IFERROR(VLOOKUP($A1488,'Perfil de Riesgo '!$A$3:$H$2025,7,FALSE),0)</f>
        <v>0</v>
      </c>
      <c r="H1488" s="3">
        <f>IFERROR(VLOOKUP($A1488,'Perfil de Riesgo '!$A$3:$H$2025,8,FALSE),0)</f>
        <v>0</v>
      </c>
    </row>
    <row r="1489" spans="1:8" hidden="1" x14ac:dyDescent="0.25">
      <c r="A1489" s="5">
        <v>510507</v>
      </c>
      <c r="B1489" s="4" t="s">
        <v>482</v>
      </c>
      <c r="C1489" s="3">
        <f>IFERROR(VLOOKUP($A1489,'Perfil de Riesgo '!$A$3:$H$2025,3,FALSE),0)</f>
        <v>0</v>
      </c>
      <c r="D1489" s="3">
        <f>IFERROR(VLOOKUP($A1489,'Perfil de Riesgo '!$A$3:$H$2025,4,FALSE),0)</f>
        <v>0</v>
      </c>
      <c r="E1489" s="3">
        <f>IFERROR(VLOOKUP($A1489,'Perfil de Riesgo '!$A$3:$H$2025,5,FALSE),0)</f>
        <v>0</v>
      </c>
      <c r="F1489" s="3">
        <f>IFERROR(VLOOKUP($A1489,'Perfil de Riesgo '!$A$3:$H$2025,6,FALSE),0)</f>
        <v>0</v>
      </c>
      <c r="G1489" s="3">
        <f>IFERROR(VLOOKUP($A1489,'Perfil de Riesgo '!$A$3:$H$2025,7,FALSE),0)</f>
        <v>0</v>
      </c>
      <c r="H1489" s="3">
        <f>IFERROR(VLOOKUP($A1489,'Perfil de Riesgo '!$A$3:$H$2025,8,FALSE),0)</f>
        <v>0</v>
      </c>
    </row>
    <row r="1490" spans="1:8" hidden="1" x14ac:dyDescent="0.25">
      <c r="A1490" s="5">
        <v>510508</v>
      </c>
      <c r="B1490" s="4" t="s">
        <v>481</v>
      </c>
      <c r="C1490" s="3">
        <f>IFERROR(VLOOKUP($A1490,'Perfil de Riesgo '!$A$3:$H$2025,3,FALSE),0)</f>
        <v>0</v>
      </c>
      <c r="D1490" s="3">
        <f>IFERROR(VLOOKUP($A1490,'Perfil de Riesgo '!$A$3:$H$2025,4,FALSE),0)</f>
        <v>73260</v>
      </c>
      <c r="E1490" s="3">
        <f>IFERROR(VLOOKUP($A1490,'Perfil de Riesgo '!$A$3:$H$2025,5,FALSE),0)</f>
        <v>284081</v>
      </c>
      <c r="F1490" s="3">
        <f>IFERROR(VLOOKUP($A1490,'Perfil de Riesgo '!$A$3:$H$2025,6,FALSE),0)</f>
        <v>532509</v>
      </c>
      <c r="G1490" s="3">
        <f>IFERROR(VLOOKUP($A1490,'Perfil de Riesgo '!$A$3:$H$2025,7,FALSE),0)</f>
        <v>7159</v>
      </c>
      <c r="H1490" s="3">
        <f>IFERROR(VLOOKUP($A1490,'Perfil de Riesgo '!$A$3:$H$2025,8,FALSE),0)</f>
        <v>0</v>
      </c>
    </row>
    <row r="1491" spans="1:8" x14ac:dyDescent="0.25">
      <c r="A1491" s="5">
        <v>510509</v>
      </c>
      <c r="B1491" s="4" t="s">
        <v>480</v>
      </c>
      <c r="C1491" s="3">
        <f>IFERROR(VLOOKUP($A1491,'Perfil de Riesgo '!$A$3:$H$2025,3,FALSE),0)</f>
        <v>5389790</v>
      </c>
      <c r="D1491" s="3">
        <f>IFERROR(VLOOKUP($A1491,'Perfil de Riesgo '!$A$3:$H$2025,4,FALSE),0)</f>
        <v>6119103</v>
      </c>
      <c r="E1491" s="3">
        <f>IFERROR(VLOOKUP($A1491,'Perfil de Riesgo '!$A$3:$H$2025,5,FALSE),0)</f>
        <v>7015716</v>
      </c>
      <c r="F1491" s="3">
        <f>IFERROR(VLOOKUP($A1491,'Perfil de Riesgo '!$A$3:$H$2025,6,FALSE),0)</f>
        <v>6763130</v>
      </c>
      <c r="G1491" s="3">
        <f>IFERROR(VLOOKUP($A1491,'Perfil de Riesgo '!$A$3:$H$2025,7,FALSE),0)</f>
        <v>6695795</v>
      </c>
      <c r="H1491" s="3">
        <f>IFERROR(VLOOKUP($A1491,'Perfil de Riesgo '!$A$3:$H$2025,8,FALSE),0)</f>
        <v>6099814</v>
      </c>
    </row>
    <row r="1492" spans="1:8" x14ac:dyDescent="0.25">
      <c r="A1492" s="5">
        <v>510510</v>
      </c>
      <c r="B1492" s="4" t="s">
        <v>479</v>
      </c>
      <c r="C1492" s="3">
        <f>IFERROR(VLOOKUP($A1492,'Perfil de Riesgo '!$A$3:$H$2025,3,FALSE),0)</f>
        <v>22022655</v>
      </c>
      <c r="D1492" s="3">
        <f>IFERROR(VLOOKUP($A1492,'Perfil de Riesgo '!$A$3:$H$2025,4,FALSE),0)</f>
        <v>24789325</v>
      </c>
      <c r="E1492" s="3">
        <f>IFERROR(VLOOKUP($A1492,'Perfil de Riesgo '!$A$3:$H$2025,5,FALSE),0)</f>
        <v>21695510</v>
      </c>
      <c r="F1492" s="3">
        <f>IFERROR(VLOOKUP($A1492,'Perfil de Riesgo '!$A$3:$H$2025,6,FALSE),0)</f>
        <v>21230141</v>
      </c>
      <c r="G1492" s="3">
        <f>IFERROR(VLOOKUP($A1492,'Perfil de Riesgo '!$A$3:$H$2025,7,FALSE),0)</f>
        <v>21929106</v>
      </c>
      <c r="H1492" s="3">
        <f>IFERROR(VLOOKUP($A1492,'Perfil de Riesgo '!$A$3:$H$2025,8,FALSE),0)</f>
        <v>19214008</v>
      </c>
    </row>
    <row r="1493" spans="1:8" x14ac:dyDescent="0.25">
      <c r="A1493" s="5">
        <v>510511</v>
      </c>
      <c r="B1493" s="4" t="s">
        <v>478</v>
      </c>
      <c r="C1493" s="3">
        <f>IFERROR(VLOOKUP($A1493,'Perfil de Riesgo '!$A$3:$H$2025,3,FALSE),0)</f>
        <v>2642719</v>
      </c>
      <c r="D1493" s="3">
        <f>IFERROR(VLOOKUP($A1493,'Perfil de Riesgo '!$A$3:$H$2025,4,FALSE),0)</f>
        <v>2939538</v>
      </c>
      <c r="E1493" s="3">
        <f>IFERROR(VLOOKUP($A1493,'Perfil de Riesgo '!$A$3:$H$2025,5,FALSE),0)</f>
        <v>2409330</v>
      </c>
      <c r="F1493" s="3">
        <f>IFERROR(VLOOKUP($A1493,'Perfil de Riesgo '!$A$3:$H$2025,6,FALSE),0)</f>
        <v>2468645</v>
      </c>
      <c r="G1493" s="3">
        <f>IFERROR(VLOOKUP($A1493,'Perfil de Riesgo '!$A$3:$H$2025,7,FALSE),0)</f>
        <v>2631490</v>
      </c>
      <c r="H1493" s="3">
        <f>IFERROR(VLOOKUP($A1493,'Perfil de Riesgo '!$A$3:$H$2025,8,FALSE),0)</f>
        <v>2293252</v>
      </c>
    </row>
    <row r="1494" spans="1:8" x14ac:dyDescent="0.25">
      <c r="A1494" s="5">
        <v>510512</v>
      </c>
      <c r="B1494" s="4" t="s">
        <v>477</v>
      </c>
      <c r="C1494" s="3">
        <f>IFERROR(VLOOKUP($A1494,'Perfil de Riesgo '!$A$3:$H$2025,3,FALSE),0)</f>
        <v>22022656</v>
      </c>
      <c r="D1494" s="3">
        <f>IFERROR(VLOOKUP($A1494,'Perfil de Riesgo '!$A$3:$H$2025,4,FALSE),0)</f>
        <v>24608775</v>
      </c>
      <c r="E1494" s="3">
        <f>IFERROR(VLOOKUP($A1494,'Perfil de Riesgo '!$A$3:$H$2025,5,FALSE),0)</f>
        <v>21679342</v>
      </c>
      <c r="F1494" s="3">
        <f>IFERROR(VLOOKUP($A1494,'Perfil de Riesgo '!$A$3:$H$2025,6,FALSE),0)</f>
        <v>21083309</v>
      </c>
      <c r="G1494" s="3">
        <f>IFERROR(VLOOKUP($A1494,'Perfil de Riesgo '!$A$3:$H$2025,7,FALSE),0)</f>
        <v>21929106</v>
      </c>
      <c r="H1494" s="3">
        <f>IFERROR(VLOOKUP($A1494,'Perfil de Riesgo '!$A$3:$H$2025,8,FALSE),0)</f>
        <v>19155263</v>
      </c>
    </row>
    <row r="1495" spans="1:8" hidden="1" x14ac:dyDescent="0.25">
      <c r="A1495" s="5">
        <v>510513</v>
      </c>
      <c r="B1495" s="4" t="s">
        <v>476</v>
      </c>
      <c r="C1495" s="3">
        <f>IFERROR(VLOOKUP($A1495,'Perfil de Riesgo '!$A$3:$H$2025,3,FALSE),0)</f>
        <v>0</v>
      </c>
      <c r="D1495" s="3">
        <f>IFERROR(VLOOKUP($A1495,'Perfil de Riesgo '!$A$3:$H$2025,4,FALSE),0)</f>
        <v>0</v>
      </c>
      <c r="E1495" s="3">
        <f>IFERROR(VLOOKUP($A1495,'Perfil de Riesgo '!$A$3:$H$2025,5,FALSE),0)</f>
        <v>0</v>
      </c>
      <c r="F1495" s="3">
        <f>IFERROR(VLOOKUP($A1495,'Perfil de Riesgo '!$A$3:$H$2025,6,FALSE),0)</f>
        <v>0</v>
      </c>
      <c r="G1495" s="3">
        <f>IFERROR(VLOOKUP($A1495,'Perfil de Riesgo '!$A$3:$H$2025,7,FALSE),0)</f>
        <v>0</v>
      </c>
      <c r="H1495" s="3">
        <f>IFERROR(VLOOKUP($A1495,'Perfil de Riesgo '!$A$3:$H$2025,8,FALSE),0)</f>
        <v>0</v>
      </c>
    </row>
    <row r="1496" spans="1:8" x14ac:dyDescent="0.25">
      <c r="A1496" s="5">
        <v>510514</v>
      </c>
      <c r="B1496" s="4" t="s">
        <v>475</v>
      </c>
      <c r="C1496" s="3">
        <f>IFERROR(VLOOKUP($A1496,'Perfil de Riesgo '!$A$3:$H$2025,3,FALSE),0)</f>
        <v>6465281</v>
      </c>
      <c r="D1496" s="3">
        <f>IFERROR(VLOOKUP($A1496,'Perfil de Riesgo '!$A$3:$H$2025,4,FALSE),0)</f>
        <v>16868226</v>
      </c>
      <c r="E1496" s="3">
        <f>IFERROR(VLOOKUP($A1496,'Perfil de Riesgo '!$A$3:$H$2025,5,FALSE),0)</f>
        <v>20196111</v>
      </c>
      <c r="F1496" s="3">
        <f>IFERROR(VLOOKUP($A1496,'Perfil de Riesgo '!$A$3:$H$2025,6,FALSE),0)</f>
        <v>31354277</v>
      </c>
      <c r="G1496" s="3">
        <f>IFERROR(VLOOKUP($A1496,'Perfil de Riesgo '!$A$3:$H$2025,7,FALSE),0)</f>
        <v>27672409</v>
      </c>
      <c r="H1496" s="3">
        <f>IFERROR(VLOOKUP($A1496,'Perfil de Riesgo '!$A$3:$H$2025,8,FALSE),0)</f>
        <v>22723994</v>
      </c>
    </row>
    <row r="1497" spans="1:8" hidden="1" x14ac:dyDescent="0.25">
      <c r="A1497" s="5">
        <v>510515</v>
      </c>
      <c r="B1497" s="4" t="s">
        <v>474</v>
      </c>
      <c r="C1497" s="3">
        <f>IFERROR(VLOOKUP($A1497,'Perfil de Riesgo '!$A$3:$H$2025,3,FALSE),0)</f>
        <v>0</v>
      </c>
      <c r="D1497" s="3">
        <f>IFERROR(VLOOKUP($A1497,'Perfil de Riesgo '!$A$3:$H$2025,4,FALSE),0)</f>
        <v>0</v>
      </c>
      <c r="E1497" s="3">
        <f>IFERROR(VLOOKUP($A1497,'Perfil de Riesgo '!$A$3:$H$2025,5,FALSE),0)</f>
        <v>0</v>
      </c>
      <c r="F1497" s="3">
        <f>IFERROR(VLOOKUP($A1497,'Perfil de Riesgo '!$A$3:$H$2025,6,FALSE),0)</f>
        <v>0</v>
      </c>
      <c r="G1497" s="3">
        <f>IFERROR(VLOOKUP($A1497,'Perfil de Riesgo '!$A$3:$H$2025,7,FALSE),0)</f>
        <v>0</v>
      </c>
      <c r="H1497" s="3">
        <f>IFERROR(VLOOKUP($A1497,'Perfil de Riesgo '!$A$3:$H$2025,8,FALSE),0)</f>
        <v>0</v>
      </c>
    </row>
    <row r="1498" spans="1:8" x14ac:dyDescent="0.25">
      <c r="A1498" s="5">
        <v>510516</v>
      </c>
      <c r="B1498" s="4" t="s">
        <v>473</v>
      </c>
      <c r="C1498" s="3">
        <f>IFERROR(VLOOKUP($A1498,'Perfil de Riesgo '!$A$3:$H$2025,3,FALSE),0)</f>
        <v>15401796</v>
      </c>
      <c r="D1498" s="3">
        <f>IFERROR(VLOOKUP($A1498,'Perfil de Riesgo '!$A$3:$H$2025,4,FALSE),0)</f>
        <v>15596741</v>
      </c>
      <c r="E1498" s="3">
        <f>IFERROR(VLOOKUP($A1498,'Perfil de Riesgo '!$A$3:$H$2025,5,FALSE),0)</f>
        <v>21202707</v>
      </c>
      <c r="F1498" s="3">
        <f>IFERROR(VLOOKUP($A1498,'Perfil de Riesgo '!$A$3:$H$2025,6,FALSE),0)</f>
        <v>23498440</v>
      </c>
      <c r="G1498" s="3">
        <f>IFERROR(VLOOKUP($A1498,'Perfil de Riesgo '!$A$3:$H$2025,7,FALSE),0)</f>
        <v>20043650</v>
      </c>
      <c r="H1498" s="3">
        <f>IFERROR(VLOOKUP($A1498,'Perfil de Riesgo '!$A$3:$H$2025,8,FALSE),0)</f>
        <v>18966398</v>
      </c>
    </row>
    <row r="1499" spans="1:8" hidden="1" x14ac:dyDescent="0.25">
      <c r="A1499" s="5">
        <v>510517</v>
      </c>
      <c r="B1499" s="4" t="s">
        <v>472</v>
      </c>
      <c r="C1499" s="3">
        <f>IFERROR(VLOOKUP($A1499,'Perfil de Riesgo '!$A$3:$H$2025,3,FALSE),0)</f>
        <v>0</v>
      </c>
      <c r="D1499" s="3">
        <f>IFERROR(VLOOKUP($A1499,'Perfil de Riesgo '!$A$3:$H$2025,4,FALSE),0)</f>
        <v>0</v>
      </c>
      <c r="E1499" s="3">
        <f>IFERROR(VLOOKUP($A1499,'Perfil de Riesgo '!$A$3:$H$2025,5,FALSE),0)</f>
        <v>0</v>
      </c>
      <c r="F1499" s="3">
        <f>IFERROR(VLOOKUP($A1499,'Perfil de Riesgo '!$A$3:$H$2025,6,FALSE),0)</f>
        <v>0</v>
      </c>
      <c r="G1499" s="3">
        <f>IFERROR(VLOOKUP($A1499,'Perfil de Riesgo '!$A$3:$H$2025,7,FALSE),0)</f>
        <v>0</v>
      </c>
      <c r="H1499" s="3">
        <f>IFERROR(VLOOKUP($A1499,'Perfil de Riesgo '!$A$3:$H$2025,8,FALSE),0)</f>
        <v>0</v>
      </c>
    </row>
    <row r="1500" spans="1:8" hidden="1" x14ac:dyDescent="0.25">
      <c r="A1500" s="5">
        <v>510518</v>
      </c>
      <c r="B1500" s="4" t="s">
        <v>471</v>
      </c>
      <c r="C1500" s="3">
        <f>IFERROR(VLOOKUP($A1500,'Perfil de Riesgo '!$A$3:$H$2025,3,FALSE),0)</f>
        <v>0</v>
      </c>
      <c r="D1500" s="3">
        <f>IFERROR(VLOOKUP($A1500,'Perfil de Riesgo '!$A$3:$H$2025,4,FALSE),0)</f>
        <v>0</v>
      </c>
      <c r="E1500" s="3">
        <f>IFERROR(VLOOKUP($A1500,'Perfil de Riesgo '!$A$3:$H$2025,5,FALSE),0)</f>
        <v>0</v>
      </c>
      <c r="F1500" s="3">
        <f>IFERROR(VLOOKUP($A1500,'Perfil de Riesgo '!$A$3:$H$2025,6,FALSE),0)</f>
        <v>0</v>
      </c>
      <c r="G1500" s="3">
        <f>IFERROR(VLOOKUP($A1500,'Perfil de Riesgo '!$A$3:$H$2025,7,FALSE),0)</f>
        <v>0</v>
      </c>
      <c r="H1500" s="3">
        <f>IFERROR(VLOOKUP($A1500,'Perfil de Riesgo '!$A$3:$H$2025,8,FALSE),0)</f>
        <v>0</v>
      </c>
    </row>
    <row r="1501" spans="1:8" x14ac:dyDescent="0.25">
      <c r="A1501" s="5">
        <v>510519</v>
      </c>
      <c r="B1501" s="4" t="s">
        <v>470</v>
      </c>
      <c r="C1501" s="3">
        <f>IFERROR(VLOOKUP($A1501,'Perfil de Riesgo '!$A$3:$H$2025,3,FALSE),0)</f>
        <v>14983077</v>
      </c>
      <c r="D1501" s="3">
        <f>IFERROR(VLOOKUP($A1501,'Perfil de Riesgo '!$A$3:$H$2025,4,FALSE),0)</f>
        <v>29450882</v>
      </c>
      <c r="E1501" s="3">
        <f>IFERROR(VLOOKUP($A1501,'Perfil de Riesgo '!$A$3:$H$2025,5,FALSE),0)</f>
        <v>24383018</v>
      </c>
      <c r="F1501" s="3">
        <f>IFERROR(VLOOKUP($A1501,'Perfil de Riesgo '!$A$3:$H$2025,6,FALSE),0)</f>
        <v>37905364</v>
      </c>
      <c r="G1501" s="3">
        <f>IFERROR(VLOOKUP($A1501,'Perfil de Riesgo '!$A$3:$H$2025,7,FALSE),0)</f>
        <v>39425709</v>
      </c>
      <c r="H1501" s="3">
        <f>IFERROR(VLOOKUP($A1501,'Perfil de Riesgo '!$A$3:$H$2025,8,FALSE),0)</f>
        <v>32478737</v>
      </c>
    </row>
    <row r="1502" spans="1:8" hidden="1" x14ac:dyDescent="0.25">
      <c r="A1502" s="5">
        <v>510520</v>
      </c>
      <c r="B1502" s="4" t="s">
        <v>469</v>
      </c>
      <c r="C1502" s="3">
        <f>IFERROR(VLOOKUP($A1502,'Perfil de Riesgo '!$A$3:$H$2025,3,FALSE),0)</f>
        <v>0</v>
      </c>
      <c r="D1502" s="3">
        <f>IFERROR(VLOOKUP($A1502,'Perfil de Riesgo '!$A$3:$H$2025,4,FALSE),0)</f>
        <v>0</v>
      </c>
      <c r="E1502" s="3">
        <f>IFERROR(VLOOKUP($A1502,'Perfil de Riesgo '!$A$3:$H$2025,5,FALSE),0)</f>
        <v>0</v>
      </c>
      <c r="F1502" s="3">
        <f>IFERROR(VLOOKUP($A1502,'Perfil de Riesgo '!$A$3:$H$2025,6,FALSE),0)</f>
        <v>0</v>
      </c>
      <c r="G1502" s="3">
        <f>IFERROR(VLOOKUP($A1502,'Perfil de Riesgo '!$A$3:$H$2025,7,FALSE),0)</f>
        <v>0</v>
      </c>
      <c r="H1502" s="3">
        <f>IFERROR(VLOOKUP($A1502,'Perfil de Riesgo '!$A$3:$H$2025,8,FALSE),0)</f>
        <v>0</v>
      </c>
    </row>
    <row r="1503" spans="1:8" x14ac:dyDescent="0.25">
      <c r="A1503" s="5">
        <v>510521</v>
      </c>
      <c r="B1503" s="4" t="s">
        <v>468</v>
      </c>
      <c r="C1503" s="3">
        <f>IFERROR(VLOOKUP($A1503,'Perfil de Riesgo '!$A$3:$H$2025,3,FALSE),0)</f>
        <v>2541500</v>
      </c>
      <c r="D1503" s="3">
        <f>IFERROR(VLOOKUP($A1503,'Perfil de Riesgo '!$A$3:$H$2025,4,FALSE),0)</f>
        <v>3270249</v>
      </c>
      <c r="E1503" s="3">
        <f>IFERROR(VLOOKUP($A1503,'Perfil de Riesgo '!$A$3:$H$2025,5,FALSE),0)</f>
        <v>4349583</v>
      </c>
      <c r="F1503" s="3">
        <f>IFERROR(VLOOKUP($A1503,'Perfil de Riesgo '!$A$3:$H$2025,6,FALSE),0)</f>
        <v>3998575</v>
      </c>
      <c r="G1503" s="3">
        <f>IFERROR(VLOOKUP($A1503,'Perfil de Riesgo '!$A$3:$H$2025,7,FALSE),0)</f>
        <v>4284525</v>
      </c>
      <c r="H1503" s="3">
        <f>IFERROR(VLOOKUP($A1503,'Perfil de Riesgo '!$A$3:$H$2025,8,FALSE),0)</f>
        <v>3183965</v>
      </c>
    </row>
    <row r="1504" spans="1:8" x14ac:dyDescent="0.25">
      <c r="A1504" s="5">
        <v>510522</v>
      </c>
      <c r="B1504" s="4" t="s">
        <v>467</v>
      </c>
      <c r="C1504" s="3">
        <f>IFERROR(VLOOKUP($A1504,'Perfil de Riesgo '!$A$3:$H$2025,3,FALSE),0)</f>
        <v>1542872</v>
      </c>
      <c r="D1504" s="3">
        <f>IFERROR(VLOOKUP($A1504,'Perfil de Riesgo '!$A$3:$H$2025,4,FALSE),0)</f>
        <v>3875707</v>
      </c>
      <c r="E1504" s="3">
        <f>IFERROR(VLOOKUP($A1504,'Perfil de Riesgo '!$A$3:$H$2025,5,FALSE),0)</f>
        <v>4560000</v>
      </c>
      <c r="F1504" s="3">
        <f>IFERROR(VLOOKUP($A1504,'Perfil de Riesgo '!$A$3:$H$2025,6,FALSE),0)</f>
        <v>3373947</v>
      </c>
      <c r="G1504" s="3">
        <f>IFERROR(VLOOKUP($A1504,'Perfil de Riesgo '!$A$3:$H$2025,7,FALSE),0)</f>
        <v>783867</v>
      </c>
      <c r="H1504" s="3">
        <f>IFERROR(VLOOKUP($A1504,'Perfil de Riesgo '!$A$3:$H$2025,8,FALSE),0)</f>
        <v>1461100</v>
      </c>
    </row>
    <row r="1505" spans="1:8" x14ac:dyDescent="0.25">
      <c r="A1505" s="5">
        <v>510523</v>
      </c>
      <c r="B1505" s="4" t="s">
        <v>466</v>
      </c>
      <c r="C1505" s="3">
        <f>IFERROR(VLOOKUP($A1505,'Perfil de Riesgo '!$A$3:$H$2025,3,FALSE),0)</f>
        <v>21988104</v>
      </c>
      <c r="D1505" s="3">
        <f>IFERROR(VLOOKUP($A1505,'Perfil de Riesgo '!$A$3:$H$2025,4,FALSE),0)</f>
        <v>24854829</v>
      </c>
      <c r="E1505" s="3">
        <f>IFERROR(VLOOKUP($A1505,'Perfil de Riesgo '!$A$3:$H$2025,5,FALSE),0)</f>
        <v>27791587</v>
      </c>
      <c r="F1505" s="3">
        <f>IFERROR(VLOOKUP($A1505,'Perfil de Riesgo '!$A$3:$H$2025,6,FALSE),0)</f>
        <v>30405800</v>
      </c>
      <c r="G1505" s="3">
        <f>IFERROR(VLOOKUP($A1505,'Perfil de Riesgo '!$A$3:$H$2025,7,FALSE),0)</f>
        <v>30795923</v>
      </c>
      <c r="H1505" s="3">
        <f>IFERROR(VLOOKUP($A1505,'Perfil de Riesgo '!$A$3:$H$2025,8,FALSE),0)</f>
        <v>26496868</v>
      </c>
    </row>
    <row r="1506" spans="1:8" x14ac:dyDescent="0.25">
      <c r="A1506" s="5">
        <v>510524</v>
      </c>
      <c r="B1506" s="4" t="s">
        <v>465</v>
      </c>
      <c r="C1506" s="3">
        <f>IFERROR(VLOOKUP($A1506,'Perfil de Riesgo '!$A$3:$H$2025,3,FALSE),0)</f>
        <v>31040100</v>
      </c>
      <c r="D1506" s="3">
        <f>IFERROR(VLOOKUP($A1506,'Perfil de Riesgo '!$A$3:$H$2025,4,FALSE),0)</f>
        <v>35091802</v>
      </c>
      <c r="E1506" s="3">
        <f>IFERROR(VLOOKUP($A1506,'Perfil de Riesgo '!$A$3:$H$2025,5,FALSE),0)</f>
        <v>39236534</v>
      </c>
      <c r="F1506" s="3">
        <f>IFERROR(VLOOKUP($A1506,'Perfil de Riesgo '!$A$3:$H$2025,6,FALSE),0)</f>
        <v>42928380</v>
      </c>
      <c r="G1506" s="3">
        <f>IFERROR(VLOOKUP($A1506,'Perfil de Riesgo '!$A$3:$H$2025,7,FALSE),0)</f>
        <v>43482216</v>
      </c>
      <c r="H1506" s="3">
        <f>IFERROR(VLOOKUP($A1506,'Perfil de Riesgo '!$A$3:$H$2025,8,FALSE),0)</f>
        <v>37411743</v>
      </c>
    </row>
    <row r="1507" spans="1:8" x14ac:dyDescent="0.25">
      <c r="A1507" s="5">
        <v>510525</v>
      </c>
      <c r="B1507" s="4" t="s">
        <v>464</v>
      </c>
      <c r="C1507" s="3">
        <f>IFERROR(VLOOKUP($A1507,'Perfil de Riesgo '!$A$3:$H$2025,3,FALSE),0)</f>
        <v>1290400</v>
      </c>
      <c r="D1507" s="3">
        <f>IFERROR(VLOOKUP($A1507,'Perfil de Riesgo '!$A$3:$H$2025,4,FALSE),0)</f>
        <v>1480600</v>
      </c>
      <c r="E1507" s="3">
        <f>IFERROR(VLOOKUP($A1507,'Perfil de Riesgo '!$A$3:$H$2025,5,FALSE),0)</f>
        <v>1640600</v>
      </c>
      <c r="F1507" s="3">
        <f>IFERROR(VLOOKUP($A1507,'Perfil de Riesgo '!$A$3:$H$2025,6,FALSE),0)</f>
        <v>1741900</v>
      </c>
      <c r="G1507" s="3">
        <f>IFERROR(VLOOKUP($A1507,'Perfil de Riesgo '!$A$3:$H$2025,7,FALSE),0)</f>
        <v>1820700</v>
      </c>
      <c r="H1507" s="3">
        <f>IFERROR(VLOOKUP($A1507,'Perfil de Riesgo '!$A$3:$H$2025,8,FALSE),0)</f>
        <v>1532900</v>
      </c>
    </row>
    <row r="1508" spans="1:8" x14ac:dyDescent="0.25">
      <c r="A1508" s="5">
        <v>510526</v>
      </c>
      <c r="B1508" s="4" t="s">
        <v>463</v>
      </c>
      <c r="C1508" s="3">
        <f>IFERROR(VLOOKUP($A1508,'Perfil de Riesgo '!$A$3:$H$2025,3,FALSE),0)</f>
        <v>10424820</v>
      </c>
      <c r="D1508" s="3">
        <f>IFERROR(VLOOKUP($A1508,'Perfil de Riesgo '!$A$3:$H$2025,4,FALSE),0)</f>
        <v>11805740</v>
      </c>
      <c r="E1508" s="3">
        <f>IFERROR(VLOOKUP($A1508,'Perfil de Riesgo '!$A$3:$H$2025,5,FALSE),0)</f>
        <v>13212200</v>
      </c>
      <c r="F1508" s="3">
        <f>IFERROR(VLOOKUP($A1508,'Perfil de Riesgo '!$A$3:$H$2025,6,FALSE),0)</f>
        <v>14562563</v>
      </c>
      <c r="G1508" s="3">
        <f>IFERROR(VLOOKUP($A1508,'Perfil de Riesgo '!$A$3:$H$2025,7,FALSE),0)</f>
        <v>14675839</v>
      </c>
      <c r="H1508" s="3">
        <f>IFERROR(VLOOKUP($A1508,'Perfil de Riesgo '!$A$3:$H$2025,8,FALSE),0)</f>
        <v>12512200</v>
      </c>
    </row>
    <row r="1509" spans="1:8" x14ac:dyDescent="0.25">
      <c r="A1509" s="5">
        <v>510527</v>
      </c>
      <c r="B1509" s="4" t="s">
        <v>462</v>
      </c>
      <c r="C1509" s="3">
        <f>IFERROR(VLOOKUP($A1509,'Perfil de Riesgo '!$A$3:$H$2025,3,FALSE),0)</f>
        <v>7818616</v>
      </c>
      <c r="D1509" s="3">
        <f>IFERROR(VLOOKUP($A1509,'Perfil de Riesgo '!$A$3:$H$2025,4,FALSE),0)</f>
        <v>8854980</v>
      </c>
      <c r="E1509" s="3">
        <f>IFERROR(VLOOKUP($A1509,'Perfil de Riesgo '!$A$3:$H$2025,5,FALSE),0)</f>
        <v>9916400</v>
      </c>
      <c r="F1509" s="3">
        <f>IFERROR(VLOOKUP($A1509,'Perfil de Riesgo '!$A$3:$H$2025,6,FALSE),0)</f>
        <v>10923547</v>
      </c>
      <c r="G1509" s="3">
        <f>IFERROR(VLOOKUP($A1509,'Perfil de Riesgo '!$A$3:$H$2025,7,FALSE),0)</f>
        <v>11005828</v>
      </c>
      <c r="H1509" s="3">
        <f>IFERROR(VLOOKUP($A1509,'Perfil de Riesgo '!$A$3:$H$2025,8,FALSE),0)</f>
        <v>9384900</v>
      </c>
    </row>
    <row r="1510" spans="1:8" x14ac:dyDescent="0.25">
      <c r="A1510" s="5">
        <v>510528</v>
      </c>
      <c r="B1510" s="4" t="s">
        <v>461</v>
      </c>
      <c r="C1510" s="3">
        <f>IFERROR(VLOOKUP($A1510,'Perfil de Riesgo '!$A$3:$H$2025,3,FALSE),0)</f>
        <v>5212410</v>
      </c>
      <c r="D1510" s="3">
        <f>IFERROR(VLOOKUP($A1510,'Perfil de Riesgo '!$A$3:$H$2025,4,FALSE),0)</f>
        <v>5904020</v>
      </c>
      <c r="E1510" s="3">
        <f>IFERROR(VLOOKUP($A1510,'Perfil de Riesgo '!$A$3:$H$2025,5,FALSE),0)</f>
        <v>6608500</v>
      </c>
      <c r="F1510" s="3">
        <f>IFERROR(VLOOKUP($A1510,'Perfil de Riesgo '!$A$3:$H$2025,6,FALSE),0)</f>
        <v>7284632</v>
      </c>
      <c r="G1510" s="3">
        <f>IFERROR(VLOOKUP($A1510,'Perfil de Riesgo '!$A$3:$H$2025,7,FALSE),0)</f>
        <v>7339920</v>
      </c>
      <c r="H1510" s="3">
        <f>IFERROR(VLOOKUP($A1510,'Perfil de Riesgo '!$A$3:$H$2025,8,FALSE),0)</f>
        <v>6257700</v>
      </c>
    </row>
    <row r="1511" spans="1:8" hidden="1" x14ac:dyDescent="0.25">
      <c r="A1511" s="5">
        <v>510529</v>
      </c>
      <c r="B1511" s="4" t="s">
        <v>460</v>
      </c>
      <c r="C1511" s="3">
        <f>IFERROR(VLOOKUP($A1511,'Perfil de Riesgo '!$A$3:$H$2025,3,FALSE),0)</f>
        <v>0</v>
      </c>
      <c r="D1511" s="3">
        <f>IFERROR(VLOOKUP($A1511,'Perfil de Riesgo '!$A$3:$H$2025,4,FALSE),0)</f>
        <v>0</v>
      </c>
      <c r="E1511" s="3">
        <f>IFERROR(VLOOKUP($A1511,'Perfil de Riesgo '!$A$3:$H$2025,5,FALSE),0)</f>
        <v>0</v>
      </c>
      <c r="F1511" s="3">
        <f>IFERROR(VLOOKUP($A1511,'Perfil de Riesgo '!$A$3:$H$2025,6,FALSE),0)</f>
        <v>0</v>
      </c>
      <c r="G1511" s="3">
        <f>IFERROR(VLOOKUP($A1511,'Perfil de Riesgo '!$A$3:$H$2025,7,FALSE),0)</f>
        <v>0</v>
      </c>
      <c r="H1511" s="3">
        <f>IFERROR(VLOOKUP($A1511,'Perfil de Riesgo '!$A$3:$H$2025,8,FALSE),0)</f>
        <v>0</v>
      </c>
    </row>
    <row r="1512" spans="1:8" x14ac:dyDescent="0.25">
      <c r="A1512" s="5">
        <v>510530</v>
      </c>
      <c r="B1512" s="4" t="s">
        <v>449</v>
      </c>
      <c r="C1512" s="3">
        <f>IFERROR(VLOOKUP($A1512,'Perfil de Riesgo '!$A$3:$H$2025,3,FALSE),0)</f>
        <v>0</v>
      </c>
      <c r="D1512" s="3">
        <f>IFERROR(VLOOKUP($A1512,'Perfil de Riesgo '!$A$3:$H$2025,4,FALSE),0)</f>
        <v>0</v>
      </c>
      <c r="E1512" s="3">
        <f>IFERROR(VLOOKUP($A1512,'Perfil de Riesgo '!$A$3:$H$2025,5,FALSE),0)</f>
        <v>660610</v>
      </c>
      <c r="F1512" s="3">
        <f>IFERROR(VLOOKUP($A1512,'Perfil de Riesgo '!$A$3:$H$2025,6,FALSE),0)</f>
        <v>936443</v>
      </c>
      <c r="G1512" s="3">
        <f>IFERROR(VLOOKUP($A1512,'Perfil de Riesgo '!$A$3:$H$2025,7,FALSE),0)</f>
        <v>1024270</v>
      </c>
      <c r="H1512" s="3">
        <f>IFERROR(VLOOKUP($A1512,'Perfil de Riesgo '!$A$3:$H$2025,8,FALSE),0)</f>
        <v>843396</v>
      </c>
    </row>
    <row r="1513" spans="1:8" x14ac:dyDescent="0.25">
      <c r="A1513" s="5">
        <v>510531</v>
      </c>
      <c r="B1513" s="4" t="s">
        <v>459</v>
      </c>
      <c r="C1513" s="3">
        <f>IFERROR(VLOOKUP($A1513,'Perfil de Riesgo '!$A$3:$H$2025,3,FALSE),0)</f>
        <v>2357370</v>
      </c>
      <c r="D1513" s="3">
        <f>IFERROR(VLOOKUP($A1513,'Perfil de Riesgo '!$A$3:$H$2025,4,FALSE),0)</f>
        <v>6792000</v>
      </c>
      <c r="E1513" s="3">
        <f>IFERROR(VLOOKUP($A1513,'Perfil de Riesgo '!$A$3:$H$2025,5,FALSE),0)</f>
        <v>160000</v>
      </c>
      <c r="F1513" s="3">
        <f>IFERROR(VLOOKUP($A1513,'Perfil de Riesgo '!$A$3:$H$2025,6,FALSE),0)</f>
        <v>860000</v>
      </c>
      <c r="G1513" s="3">
        <f>IFERROR(VLOOKUP($A1513,'Perfil de Riesgo '!$A$3:$H$2025,7,FALSE),0)</f>
        <v>592438</v>
      </c>
      <c r="H1513" s="3">
        <f>IFERROR(VLOOKUP($A1513,'Perfil de Riesgo '!$A$3:$H$2025,8,FALSE),0)</f>
        <v>2055000</v>
      </c>
    </row>
    <row r="1514" spans="1:8" hidden="1" x14ac:dyDescent="0.25">
      <c r="A1514" s="5">
        <v>510532</v>
      </c>
      <c r="B1514" s="4" t="s">
        <v>458</v>
      </c>
      <c r="C1514" s="3">
        <f>IFERROR(VLOOKUP($A1514,'Perfil de Riesgo '!$A$3:$H$2025,3,FALSE),0)</f>
        <v>0</v>
      </c>
      <c r="D1514" s="3">
        <f>IFERROR(VLOOKUP($A1514,'Perfil de Riesgo '!$A$3:$H$2025,4,FALSE),0)</f>
        <v>0</v>
      </c>
      <c r="E1514" s="3">
        <f>IFERROR(VLOOKUP($A1514,'Perfil de Riesgo '!$A$3:$H$2025,5,FALSE),0)</f>
        <v>0</v>
      </c>
      <c r="F1514" s="3">
        <f>IFERROR(VLOOKUP($A1514,'Perfil de Riesgo '!$A$3:$H$2025,6,FALSE),0)</f>
        <v>0</v>
      </c>
      <c r="G1514" s="3">
        <f>IFERROR(VLOOKUP($A1514,'Perfil de Riesgo '!$A$3:$H$2025,7,FALSE),0)</f>
        <v>0</v>
      </c>
      <c r="H1514" s="3">
        <f>IFERROR(VLOOKUP($A1514,'Perfil de Riesgo '!$A$3:$H$2025,8,FALSE),0)</f>
        <v>0</v>
      </c>
    </row>
    <row r="1515" spans="1:8" x14ac:dyDescent="0.25">
      <c r="A1515" s="5">
        <v>510533</v>
      </c>
      <c r="B1515" s="4" t="s">
        <v>457</v>
      </c>
      <c r="C1515" s="3">
        <f>IFERROR(VLOOKUP($A1515,'Perfil de Riesgo '!$A$3:$H$2025,3,FALSE),0)</f>
        <v>452200</v>
      </c>
      <c r="D1515" s="3">
        <f>IFERROR(VLOOKUP($A1515,'Perfil de Riesgo '!$A$3:$H$2025,4,FALSE),0)</f>
        <v>36700</v>
      </c>
      <c r="E1515" s="3">
        <f>IFERROR(VLOOKUP($A1515,'Perfil de Riesgo '!$A$3:$H$2025,5,FALSE),0)</f>
        <v>423800</v>
      </c>
      <c r="F1515" s="3">
        <f>IFERROR(VLOOKUP($A1515,'Perfil de Riesgo '!$A$3:$H$2025,6,FALSE),0)</f>
        <v>368800</v>
      </c>
      <c r="G1515" s="3">
        <f>IFERROR(VLOOKUP($A1515,'Perfil de Riesgo '!$A$3:$H$2025,7,FALSE),0)</f>
        <v>0</v>
      </c>
      <c r="H1515" s="3">
        <f>IFERROR(VLOOKUP($A1515,'Perfil de Riesgo '!$A$3:$H$2025,8,FALSE),0)</f>
        <v>451800</v>
      </c>
    </row>
    <row r="1516" spans="1:8" hidden="1" x14ac:dyDescent="0.25">
      <c r="A1516" s="5">
        <v>510534</v>
      </c>
      <c r="B1516" s="4" t="s">
        <v>456</v>
      </c>
      <c r="C1516" s="3">
        <f>IFERROR(VLOOKUP($A1516,'Perfil de Riesgo '!$A$3:$H$2025,3,FALSE),0)</f>
        <v>0</v>
      </c>
      <c r="D1516" s="3">
        <f>IFERROR(VLOOKUP($A1516,'Perfil de Riesgo '!$A$3:$H$2025,4,FALSE),0)</f>
        <v>0</v>
      </c>
      <c r="E1516" s="3">
        <f>IFERROR(VLOOKUP($A1516,'Perfil de Riesgo '!$A$3:$H$2025,5,FALSE),0)</f>
        <v>0</v>
      </c>
      <c r="F1516" s="3">
        <f>IFERROR(VLOOKUP($A1516,'Perfil de Riesgo '!$A$3:$H$2025,6,FALSE),0)</f>
        <v>0</v>
      </c>
      <c r="G1516" s="3">
        <f>IFERROR(VLOOKUP($A1516,'Perfil de Riesgo '!$A$3:$H$2025,7,FALSE),0)</f>
        <v>0</v>
      </c>
      <c r="H1516" s="3">
        <f>IFERROR(VLOOKUP($A1516,'Perfil de Riesgo '!$A$3:$H$2025,8,FALSE),0)</f>
        <v>0</v>
      </c>
    </row>
    <row r="1517" spans="1:8" hidden="1" x14ac:dyDescent="0.25">
      <c r="A1517" s="5">
        <v>510595</v>
      </c>
      <c r="B1517" s="4" t="s">
        <v>455</v>
      </c>
      <c r="C1517" s="3">
        <f>IFERROR(VLOOKUP($A1517,'Perfil de Riesgo '!$A$3:$H$2025,3,FALSE),0)</f>
        <v>0</v>
      </c>
      <c r="D1517" s="3">
        <f>IFERROR(VLOOKUP($A1517,'Perfil de Riesgo '!$A$3:$H$2025,4,FALSE),0)</f>
        <v>0</v>
      </c>
      <c r="E1517" s="3">
        <f>IFERROR(VLOOKUP($A1517,'Perfil de Riesgo '!$A$3:$H$2025,5,FALSE),0)</f>
        <v>0</v>
      </c>
      <c r="F1517" s="3">
        <f>IFERROR(VLOOKUP($A1517,'Perfil de Riesgo '!$A$3:$H$2025,6,FALSE),0)</f>
        <v>0</v>
      </c>
      <c r="G1517" s="3">
        <f>IFERROR(VLOOKUP($A1517,'Perfil de Riesgo '!$A$3:$H$2025,7,FALSE),0)</f>
        <v>0</v>
      </c>
      <c r="H1517" s="3">
        <f>IFERROR(VLOOKUP($A1517,'Perfil de Riesgo '!$A$3:$H$2025,8,FALSE),0)</f>
        <v>0</v>
      </c>
    </row>
    <row r="1518" spans="1:8" hidden="1" x14ac:dyDescent="0.25">
      <c r="A1518" s="5">
        <v>510700</v>
      </c>
      <c r="B1518" s="4" t="s">
        <v>652</v>
      </c>
      <c r="C1518" s="3">
        <f>IFERROR(VLOOKUP($A1518,'Perfil de Riesgo '!$A$3:$H$2025,3,FALSE),0)</f>
        <v>0</v>
      </c>
      <c r="D1518" s="3">
        <f>IFERROR(VLOOKUP($A1518,'Perfil de Riesgo '!$A$3:$H$2025,4,FALSE),0)</f>
        <v>0</v>
      </c>
      <c r="E1518" s="3">
        <f>IFERROR(VLOOKUP($A1518,'Perfil de Riesgo '!$A$3:$H$2025,5,FALSE),0)</f>
        <v>0</v>
      </c>
      <c r="F1518" s="3">
        <f>IFERROR(VLOOKUP($A1518,'Perfil de Riesgo '!$A$3:$H$2025,6,FALSE),0)</f>
        <v>0</v>
      </c>
      <c r="G1518" s="3">
        <f>IFERROR(VLOOKUP($A1518,'Perfil de Riesgo '!$A$3:$H$2025,7,FALSE),0)</f>
        <v>0</v>
      </c>
      <c r="H1518" s="3">
        <f>IFERROR(VLOOKUP($A1518,'Perfil de Riesgo '!$A$3:$H$2025,8,FALSE),0)</f>
        <v>0</v>
      </c>
    </row>
    <row r="1519" spans="1:8" hidden="1" x14ac:dyDescent="0.25">
      <c r="A1519" s="5">
        <v>510705</v>
      </c>
      <c r="B1519" s="4" t="s">
        <v>651</v>
      </c>
      <c r="C1519" s="3">
        <f>IFERROR(VLOOKUP($A1519,'Perfil de Riesgo '!$A$3:$H$2025,3,FALSE),0)</f>
        <v>0</v>
      </c>
      <c r="D1519" s="3">
        <f>IFERROR(VLOOKUP($A1519,'Perfil de Riesgo '!$A$3:$H$2025,4,FALSE),0)</f>
        <v>0</v>
      </c>
      <c r="E1519" s="3">
        <f>IFERROR(VLOOKUP($A1519,'Perfil de Riesgo '!$A$3:$H$2025,5,FALSE),0)</f>
        <v>0</v>
      </c>
      <c r="F1519" s="3">
        <f>IFERROR(VLOOKUP($A1519,'Perfil de Riesgo '!$A$3:$H$2025,6,FALSE),0)</f>
        <v>0</v>
      </c>
      <c r="G1519" s="3">
        <f>IFERROR(VLOOKUP($A1519,'Perfil de Riesgo '!$A$3:$H$2025,7,FALSE),0)</f>
        <v>0</v>
      </c>
      <c r="H1519" s="3">
        <f>IFERROR(VLOOKUP($A1519,'Perfil de Riesgo '!$A$3:$H$2025,8,FALSE),0)</f>
        <v>0</v>
      </c>
    </row>
    <row r="1520" spans="1:8" hidden="1" x14ac:dyDescent="0.25">
      <c r="A1520" s="5">
        <v>510710</v>
      </c>
      <c r="B1520" s="4" t="s">
        <v>650</v>
      </c>
      <c r="C1520" s="3">
        <f>IFERROR(VLOOKUP($A1520,'Perfil de Riesgo '!$A$3:$H$2025,3,FALSE),0)</f>
        <v>0</v>
      </c>
      <c r="D1520" s="3">
        <f>IFERROR(VLOOKUP($A1520,'Perfil de Riesgo '!$A$3:$H$2025,4,FALSE),0)</f>
        <v>0</v>
      </c>
      <c r="E1520" s="3">
        <f>IFERROR(VLOOKUP($A1520,'Perfil de Riesgo '!$A$3:$H$2025,5,FALSE),0)</f>
        <v>0</v>
      </c>
      <c r="F1520" s="3">
        <f>IFERROR(VLOOKUP($A1520,'Perfil de Riesgo '!$A$3:$H$2025,6,FALSE),0)</f>
        <v>0</v>
      </c>
      <c r="G1520" s="3">
        <f>IFERROR(VLOOKUP($A1520,'Perfil de Riesgo '!$A$3:$H$2025,7,FALSE),0)</f>
        <v>0</v>
      </c>
      <c r="H1520" s="3">
        <f>IFERROR(VLOOKUP($A1520,'Perfil de Riesgo '!$A$3:$H$2025,8,FALSE),0)</f>
        <v>0</v>
      </c>
    </row>
    <row r="1521" spans="1:8" hidden="1" x14ac:dyDescent="0.25">
      <c r="A1521" s="5">
        <v>510715</v>
      </c>
      <c r="B1521" s="4" t="s">
        <v>649</v>
      </c>
      <c r="C1521" s="3">
        <f>IFERROR(VLOOKUP($A1521,'Perfil de Riesgo '!$A$3:$H$2025,3,FALSE),0)</f>
        <v>0</v>
      </c>
      <c r="D1521" s="3">
        <f>IFERROR(VLOOKUP($A1521,'Perfil de Riesgo '!$A$3:$H$2025,4,FALSE),0)</f>
        <v>0</v>
      </c>
      <c r="E1521" s="3">
        <f>IFERROR(VLOOKUP($A1521,'Perfil de Riesgo '!$A$3:$H$2025,5,FALSE),0)</f>
        <v>0</v>
      </c>
      <c r="F1521" s="3">
        <f>IFERROR(VLOOKUP($A1521,'Perfil de Riesgo '!$A$3:$H$2025,6,FALSE),0)</f>
        <v>0</v>
      </c>
      <c r="G1521" s="3">
        <f>IFERROR(VLOOKUP($A1521,'Perfil de Riesgo '!$A$3:$H$2025,7,FALSE),0)</f>
        <v>0</v>
      </c>
      <c r="H1521" s="3">
        <f>IFERROR(VLOOKUP($A1521,'Perfil de Riesgo '!$A$3:$H$2025,8,FALSE),0)</f>
        <v>0</v>
      </c>
    </row>
    <row r="1522" spans="1:8" hidden="1" x14ac:dyDescent="0.25">
      <c r="A1522" s="5">
        <v>510720</v>
      </c>
      <c r="B1522" s="4" t="s">
        <v>648</v>
      </c>
      <c r="C1522" s="3">
        <f>IFERROR(VLOOKUP($A1522,'Perfil de Riesgo '!$A$3:$H$2025,3,FALSE),0)</f>
        <v>0</v>
      </c>
      <c r="D1522" s="3">
        <f>IFERROR(VLOOKUP($A1522,'Perfil de Riesgo '!$A$3:$H$2025,4,FALSE),0)</f>
        <v>0</v>
      </c>
      <c r="E1522" s="3">
        <f>IFERROR(VLOOKUP($A1522,'Perfil de Riesgo '!$A$3:$H$2025,5,FALSE),0)</f>
        <v>0</v>
      </c>
      <c r="F1522" s="3">
        <f>IFERROR(VLOOKUP($A1522,'Perfil de Riesgo '!$A$3:$H$2025,6,FALSE),0)</f>
        <v>0</v>
      </c>
      <c r="G1522" s="3">
        <f>IFERROR(VLOOKUP($A1522,'Perfil de Riesgo '!$A$3:$H$2025,7,FALSE),0)</f>
        <v>0</v>
      </c>
      <c r="H1522" s="3">
        <f>IFERROR(VLOOKUP($A1522,'Perfil de Riesgo '!$A$3:$H$2025,8,FALSE),0)</f>
        <v>0</v>
      </c>
    </row>
    <row r="1523" spans="1:8" hidden="1" x14ac:dyDescent="0.25">
      <c r="A1523" s="5">
        <v>510725</v>
      </c>
      <c r="B1523" s="4" t="s">
        <v>647</v>
      </c>
      <c r="C1523" s="3">
        <f>IFERROR(VLOOKUP($A1523,'Perfil de Riesgo '!$A$3:$H$2025,3,FALSE),0)</f>
        <v>0</v>
      </c>
      <c r="D1523" s="3">
        <f>IFERROR(VLOOKUP($A1523,'Perfil de Riesgo '!$A$3:$H$2025,4,FALSE),0)</f>
        <v>0</v>
      </c>
      <c r="E1523" s="3">
        <f>IFERROR(VLOOKUP($A1523,'Perfil de Riesgo '!$A$3:$H$2025,5,FALSE),0)</f>
        <v>0</v>
      </c>
      <c r="F1523" s="3">
        <f>IFERROR(VLOOKUP($A1523,'Perfil de Riesgo '!$A$3:$H$2025,6,FALSE),0)</f>
        <v>0</v>
      </c>
      <c r="G1523" s="3">
        <f>IFERROR(VLOOKUP($A1523,'Perfil de Riesgo '!$A$3:$H$2025,7,FALSE),0)</f>
        <v>0</v>
      </c>
      <c r="H1523" s="3">
        <f>IFERROR(VLOOKUP($A1523,'Perfil de Riesgo '!$A$3:$H$2025,8,FALSE),0)</f>
        <v>0</v>
      </c>
    </row>
    <row r="1524" spans="1:8" hidden="1" x14ac:dyDescent="0.25">
      <c r="A1524" s="5">
        <v>510730</v>
      </c>
      <c r="B1524" s="4" t="s">
        <v>646</v>
      </c>
      <c r="C1524" s="3">
        <f>IFERROR(VLOOKUP($A1524,'Perfil de Riesgo '!$A$3:$H$2025,3,FALSE),0)</f>
        <v>0</v>
      </c>
      <c r="D1524" s="3">
        <f>IFERROR(VLOOKUP($A1524,'Perfil de Riesgo '!$A$3:$H$2025,4,FALSE),0)</f>
        <v>0</v>
      </c>
      <c r="E1524" s="3">
        <f>IFERROR(VLOOKUP($A1524,'Perfil de Riesgo '!$A$3:$H$2025,5,FALSE),0)</f>
        <v>0</v>
      </c>
      <c r="F1524" s="3">
        <f>IFERROR(VLOOKUP($A1524,'Perfil de Riesgo '!$A$3:$H$2025,6,FALSE),0)</f>
        <v>0</v>
      </c>
      <c r="G1524" s="3">
        <f>IFERROR(VLOOKUP($A1524,'Perfil de Riesgo '!$A$3:$H$2025,7,FALSE),0)</f>
        <v>0</v>
      </c>
      <c r="H1524" s="3">
        <f>IFERROR(VLOOKUP($A1524,'Perfil de Riesgo '!$A$3:$H$2025,8,FALSE),0)</f>
        <v>0</v>
      </c>
    </row>
    <row r="1525" spans="1:8" hidden="1" x14ac:dyDescent="0.25">
      <c r="A1525" s="5">
        <v>510735</v>
      </c>
      <c r="B1525" s="4" t="s">
        <v>645</v>
      </c>
      <c r="C1525" s="3">
        <f>IFERROR(VLOOKUP($A1525,'Perfil de Riesgo '!$A$3:$H$2025,3,FALSE),0)</f>
        <v>0</v>
      </c>
      <c r="D1525" s="3">
        <f>IFERROR(VLOOKUP($A1525,'Perfil de Riesgo '!$A$3:$H$2025,4,FALSE),0)</f>
        <v>0</v>
      </c>
      <c r="E1525" s="3">
        <f>IFERROR(VLOOKUP($A1525,'Perfil de Riesgo '!$A$3:$H$2025,5,FALSE),0)</f>
        <v>0</v>
      </c>
      <c r="F1525" s="3">
        <f>IFERROR(VLOOKUP($A1525,'Perfil de Riesgo '!$A$3:$H$2025,6,FALSE),0)</f>
        <v>0</v>
      </c>
      <c r="G1525" s="3">
        <f>IFERROR(VLOOKUP($A1525,'Perfil de Riesgo '!$A$3:$H$2025,7,FALSE),0)</f>
        <v>0</v>
      </c>
      <c r="H1525" s="3">
        <f>IFERROR(VLOOKUP($A1525,'Perfil de Riesgo '!$A$3:$H$2025,8,FALSE),0)</f>
        <v>0</v>
      </c>
    </row>
    <row r="1526" spans="1:8" hidden="1" x14ac:dyDescent="0.25">
      <c r="A1526" s="5">
        <v>510740</v>
      </c>
      <c r="B1526" s="4" t="s">
        <v>644</v>
      </c>
      <c r="C1526" s="3">
        <f>IFERROR(VLOOKUP($A1526,'Perfil de Riesgo '!$A$3:$H$2025,3,FALSE),0)</f>
        <v>0</v>
      </c>
      <c r="D1526" s="3">
        <f>IFERROR(VLOOKUP($A1526,'Perfil de Riesgo '!$A$3:$H$2025,4,FALSE),0)</f>
        <v>0</v>
      </c>
      <c r="E1526" s="3">
        <f>IFERROR(VLOOKUP($A1526,'Perfil de Riesgo '!$A$3:$H$2025,5,FALSE),0)</f>
        <v>0</v>
      </c>
      <c r="F1526" s="3">
        <f>IFERROR(VLOOKUP($A1526,'Perfil de Riesgo '!$A$3:$H$2025,6,FALSE),0)</f>
        <v>0</v>
      </c>
      <c r="G1526" s="3">
        <f>IFERROR(VLOOKUP($A1526,'Perfil de Riesgo '!$A$3:$H$2025,7,FALSE),0)</f>
        <v>0</v>
      </c>
      <c r="H1526" s="3">
        <f>IFERROR(VLOOKUP($A1526,'Perfil de Riesgo '!$A$3:$H$2025,8,FALSE),0)</f>
        <v>0</v>
      </c>
    </row>
    <row r="1527" spans="1:8" hidden="1" x14ac:dyDescent="0.25">
      <c r="A1527" s="5">
        <v>510745</v>
      </c>
      <c r="B1527" s="4" t="s">
        <v>514</v>
      </c>
      <c r="C1527" s="3">
        <f>IFERROR(VLOOKUP($A1527,'Perfil de Riesgo '!$A$3:$H$2025,3,FALSE),0)</f>
        <v>0</v>
      </c>
      <c r="D1527" s="3">
        <f>IFERROR(VLOOKUP($A1527,'Perfil de Riesgo '!$A$3:$H$2025,4,FALSE),0)</f>
        <v>0</v>
      </c>
      <c r="E1527" s="3">
        <f>IFERROR(VLOOKUP($A1527,'Perfil de Riesgo '!$A$3:$H$2025,5,FALSE),0)</f>
        <v>0</v>
      </c>
      <c r="F1527" s="3">
        <f>IFERROR(VLOOKUP($A1527,'Perfil de Riesgo '!$A$3:$H$2025,6,FALSE),0)</f>
        <v>0</v>
      </c>
      <c r="G1527" s="3">
        <f>IFERROR(VLOOKUP($A1527,'Perfil de Riesgo '!$A$3:$H$2025,7,FALSE),0)</f>
        <v>0</v>
      </c>
      <c r="H1527" s="3">
        <f>IFERROR(VLOOKUP($A1527,'Perfil de Riesgo '!$A$3:$H$2025,8,FALSE),0)</f>
        <v>0</v>
      </c>
    </row>
    <row r="1528" spans="1:8" s="151" customFormat="1" x14ac:dyDescent="0.25">
      <c r="A1528" s="149">
        <v>511000</v>
      </c>
      <c r="B1528" s="150" t="s">
        <v>643</v>
      </c>
      <c r="C1528" s="3">
        <f>IFERROR(VLOOKUP($A1528,'Perfil de Riesgo '!$A$3:$H$2025,3,FALSE),0)</f>
        <v>313557327.17000002</v>
      </c>
      <c r="D1528" s="3">
        <f>IFERROR(VLOOKUP($A1528,'Perfil de Riesgo '!$A$3:$H$2025,4,FALSE),0)</f>
        <v>378430566.24000001</v>
      </c>
      <c r="E1528" s="3">
        <f>IFERROR(VLOOKUP($A1528,'Perfil de Riesgo '!$A$3:$H$2025,5,FALSE),0)</f>
        <v>401022346.82999998</v>
      </c>
      <c r="F1528" s="3">
        <f>IFERROR(VLOOKUP($A1528,'Perfil de Riesgo '!$A$3:$H$2025,6,FALSE),0)</f>
        <v>372122762.51999998</v>
      </c>
      <c r="G1528" s="3">
        <f>IFERROR(VLOOKUP($A1528,'Perfil de Riesgo '!$A$3:$H$2025,7,FALSE),0)</f>
        <v>302435249.75</v>
      </c>
      <c r="H1528" s="3">
        <f>IFERROR(VLOOKUP($A1528,'Perfil de Riesgo '!$A$3:$H$2025,8,FALSE),0)</f>
        <v>193519110.13999999</v>
      </c>
    </row>
    <row r="1529" spans="1:8" x14ac:dyDescent="0.25">
      <c r="A1529" s="5">
        <v>511001</v>
      </c>
      <c r="B1529" s="4" t="s">
        <v>453</v>
      </c>
      <c r="C1529" s="3">
        <f>IFERROR(VLOOKUP($A1529,'Perfil de Riesgo '!$A$3:$H$2025,3,FALSE),0)</f>
        <v>35477408</v>
      </c>
      <c r="D1529" s="3">
        <f>IFERROR(VLOOKUP($A1529,'Perfil de Riesgo '!$A$3:$H$2025,4,FALSE),0)</f>
        <v>33681000</v>
      </c>
      <c r="E1529" s="3">
        <f>IFERROR(VLOOKUP($A1529,'Perfil de Riesgo '!$A$3:$H$2025,5,FALSE),0)</f>
        <v>42851000</v>
      </c>
      <c r="F1529" s="3">
        <f>IFERROR(VLOOKUP($A1529,'Perfil de Riesgo '!$A$3:$H$2025,6,FALSE),0)</f>
        <v>47670600</v>
      </c>
      <c r="G1529" s="3">
        <f>IFERROR(VLOOKUP($A1529,'Perfil de Riesgo '!$A$3:$H$2025,7,FALSE),0)</f>
        <v>34259800</v>
      </c>
      <c r="H1529" s="3">
        <f>IFERROR(VLOOKUP($A1529,'Perfil de Riesgo '!$A$3:$H$2025,8,FALSE),0)</f>
        <v>42983700</v>
      </c>
    </row>
    <row r="1530" spans="1:8" x14ac:dyDescent="0.25">
      <c r="A1530" s="5">
        <v>511002</v>
      </c>
      <c r="B1530" s="4" t="s">
        <v>452</v>
      </c>
      <c r="C1530" s="3">
        <f>IFERROR(VLOOKUP($A1530,'Perfil de Riesgo '!$A$3:$H$2025,3,FALSE),0)</f>
        <v>43225019.890000001</v>
      </c>
      <c r="D1530" s="3">
        <f>IFERROR(VLOOKUP($A1530,'Perfil de Riesgo '!$A$3:$H$2025,4,FALSE),0)</f>
        <v>60140226.609999999</v>
      </c>
      <c r="E1530" s="3">
        <f>IFERROR(VLOOKUP($A1530,'Perfil de Riesgo '!$A$3:$H$2025,5,FALSE),0)</f>
        <v>65178365.740000002</v>
      </c>
      <c r="F1530" s="3">
        <f>IFERROR(VLOOKUP($A1530,'Perfil de Riesgo '!$A$3:$H$2025,6,FALSE),0)</f>
        <v>55204914.869999997</v>
      </c>
      <c r="G1530" s="3">
        <f>IFERROR(VLOOKUP($A1530,'Perfil de Riesgo '!$A$3:$H$2025,7,FALSE),0)</f>
        <v>50813893.159999996</v>
      </c>
      <c r="H1530" s="3">
        <f>IFERROR(VLOOKUP($A1530,'Perfil de Riesgo '!$A$3:$H$2025,8,FALSE),0)</f>
        <v>31958487.800000001</v>
      </c>
    </row>
    <row r="1531" spans="1:8" x14ac:dyDescent="0.25">
      <c r="A1531" s="5">
        <v>511003</v>
      </c>
      <c r="B1531" s="4" t="s">
        <v>451</v>
      </c>
      <c r="C1531" s="3">
        <f>IFERROR(VLOOKUP($A1531,'Perfil de Riesgo '!$A$3:$H$2025,3,FALSE),0)</f>
        <v>6207000</v>
      </c>
      <c r="D1531" s="3">
        <f>IFERROR(VLOOKUP($A1531,'Perfil de Riesgo '!$A$3:$H$2025,4,FALSE),0)</f>
        <v>7816900</v>
      </c>
      <c r="E1531" s="3">
        <f>IFERROR(VLOOKUP($A1531,'Perfil de Riesgo '!$A$3:$H$2025,5,FALSE),0)</f>
        <v>8903416</v>
      </c>
      <c r="F1531" s="3">
        <f>IFERROR(VLOOKUP($A1531,'Perfil de Riesgo '!$A$3:$H$2025,6,FALSE),0)</f>
        <v>14402276</v>
      </c>
      <c r="G1531" s="3">
        <f>IFERROR(VLOOKUP($A1531,'Perfil de Riesgo '!$A$3:$H$2025,7,FALSE),0)</f>
        <v>12772424</v>
      </c>
      <c r="H1531" s="3">
        <f>IFERROR(VLOOKUP($A1531,'Perfil de Riesgo '!$A$3:$H$2025,8,FALSE),0)</f>
        <v>6587200</v>
      </c>
    </row>
    <row r="1532" spans="1:8" hidden="1" x14ac:dyDescent="0.25">
      <c r="A1532" s="5">
        <v>511004</v>
      </c>
      <c r="B1532" s="4" t="s">
        <v>450</v>
      </c>
      <c r="C1532" s="3">
        <f>IFERROR(VLOOKUP($A1532,'Perfil de Riesgo '!$A$3:$H$2025,3,FALSE),0)</f>
        <v>0</v>
      </c>
      <c r="D1532" s="3">
        <f>IFERROR(VLOOKUP($A1532,'Perfil de Riesgo '!$A$3:$H$2025,4,FALSE),0)</f>
        <v>0</v>
      </c>
      <c r="E1532" s="3">
        <f>IFERROR(VLOOKUP($A1532,'Perfil de Riesgo '!$A$3:$H$2025,5,FALSE),0)</f>
        <v>0</v>
      </c>
      <c r="F1532" s="3">
        <f>IFERROR(VLOOKUP($A1532,'Perfil de Riesgo '!$A$3:$H$2025,6,FALSE),0)</f>
        <v>0</v>
      </c>
      <c r="G1532" s="3">
        <f>IFERROR(VLOOKUP($A1532,'Perfil de Riesgo '!$A$3:$H$2025,7,FALSE),0)</f>
        <v>0</v>
      </c>
      <c r="H1532" s="3">
        <f>IFERROR(VLOOKUP($A1532,'Perfil de Riesgo '!$A$3:$H$2025,8,FALSE),0)</f>
        <v>0</v>
      </c>
    </row>
    <row r="1533" spans="1:8" hidden="1" x14ac:dyDescent="0.25">
      <c r="A1533" s="5">
        <v>511005</v>
      </c>
      <c r="B1533" s="4" t="s">
        <v>449</v>
      </c>
      <c r="C1533" s="3">
        <f>IFERROR(VLOOKUP($A1533,'Perfil de Riesgo '!$A$3:$H$2025,3,FALSE),0)</f>
        <v>0</v>
      </c>
      <c r="D1533" s="3">
        <f>IFERROR(VLOOKUP($A1533,'Perfil de Riesgo '!$A$3:$H$2025,4,FALSE),0)</f>
        <v>0</v>
      </c>
      <c r="E1533" s="3">
        <f>IFERROR(VLOOKUP($A1533,'Perfil de Riesgo '!$A$3:$H$2025,5,FALSE),0)</f>
        <v>0</v>
      </c>
      <c r="F1533" s="3">
        <f>IFERROR(VLOOKUP($A1533,'Perfil de Riesgo '!$A$3:$H$2025,6,FALSE),0)</f>
        <v>0</v>
      </c>
      <c r="G1533" s="3">
        <f>IFERROR(VLOOKUP($A1533,'Perfil de Riesgo '!$A$3:$H$2025,7,FALSE),0)</f>
        <v>0</v>
      </c>
      <c r="H1533" s="3">
        <f>IFERROR(VLOOKUP($A1533,'Perfil de Riesgo '!$A$3:$H$2025,8,FALSE),0)</f>
        <v>0</v>
      </c>
    </row>
    <row r="1534" spans="1:8" hidden="1" x14ac:dyDescent="0.25">
      <c r="A1534" s="5">
        <v>511006</v>
      </c>
      <c r="B1534" s="4" t="s">
        <v>448</v>
      </c>
      <c r="C1534" s="3">
        <f>IFERROR(VLOOKUP($A1534,'Perfil de Riesgo '!$A$3:$H$2025,3,FALSE),0)</f>
        <v>628000</v>
      </c>
      <c r="D1534" s="3">
        <f>IFERROR(VLOOKUP($A1534,'Perfil de Riesgo '!$A$3:$H$2025,4,FALSE),0)</f>
        <v>355000</v>
      </c>
      <c r="E1534" s="3">
        <f>IFERROR(VLOOKUP($A1534,'Perfil de Riesgo '!$A$3:$H$2025,5,FALSE),0)</f>
        <v>781815</v>
      </c>
      <c r="F1534" s="3">
        <f>IFERROR(VLOOKUP($A1534,'Perfil de Riesgo '!$A$3:$H$2025,6,FALSE),0)</f>
        <v>133000</v>
      </c>
      <c r="G1534" s="3">
        <f>IFERROR(VLOOKUP($A1534,'Perfil de Riesgo '!$A$3:$H$2025,7,FALSE),0)</f>
        <v>0</v>
      </c>
      <c r="H1534" s="3">
        <f>IFERROR(VLOOKUP($A1534,'Perfil de Riesgo '!$A$3:$H$2025,8,FALSE),0)</f>
        <v>0</v>
      </c>
    </row>
    <row r="1535" spans="1:8" hidden="1" x14ac:dyDescent="0.25">
      <c r="A1535" s="5">
        <v>511007</v>
      </c>
      <c r="B1535" s="4" t="s">
        <v>447</v>
      </c>
      <c r="C1535" s="3">
        <f>IFERROR(VLOOKUP($A1535,'Perfil de Riesgo '!$A$3:$H$2025,3,FALSE),0)</f>
        <v>0</v>
      </c>
      <c r="D1535" s="3">
        <f>IFERROR(VLOOKUP($A1535,'Perfil de Riesgo '!$A$3:$H$2025,4,FALSE),0)</f>
        <v>0</v>
      </c>
      <c r="E1535" s="3">
        <f>IFERROR(VLOOKUP($A1535,'Perfil de Riesgo '!$A$3:$H$2025,5,FALSE),0)</f>
        <v>0</v>
      </c>
      <c r="F1535" s="3">
        <f>IFERROR(VLOOKUP($A1535,'Perfil de Riesgo '!$A$3:$H$2025,6,FALSE),0)</f>
        <v>0</v>
      </c>
      <c r="G1535" s="3">
        <f>IFERROR(VLOOKUP($A1535,'Perfil de Riesgo '!$A$3:$H$2025,7,FALSE),0)</f>
        <v>0</v>
      </c>
      <c r="H1535" s="3">
        <f>IFERROR(VLOOKUP($A1535,'Perfil de Riesgo '!$A$3:$H$2025,8,FALSE),0)</f>
        <v>0</v>
      </c>
    </row>
    <row r="1536" spans="1:8" hidden="1" x14ac:dyDescent="0.25">
      <c r="A1536" s="5">
        <v>511008</v>
      </c>
      <c r="B1536" s="4" t="s">
        <v>446</v>
      </c>
      <c r="C1536" s="3">
        <f>IFERROR(VLOOKUP($A1536,'Perfil de Riesgo '!$A$3:$H$2025,3,FALSE),0)</f>
        <v>0</v>
      </c>
      <c r="D1536" s="3">
        <f>IFERROR(VLOOKUP($A1536,'Perfil de Riesgo '!$A$3:$H$2025,4,FALSE),0)</f>
        <v>0</v>
      </c>
      <c r="E1536" s="3">
        <f>IFERROR(VLOOKUP($A1536,'Perfil de Riesgo '!$A$3:$H$2025,5,FALSE),0)</f>
        <v>0</v>
      </c>
      <c r="F1536" s="3">
        <f>IFERROR(VLOOKUP($A1536,'Perfil de Riesgo '!$A$3:$H$2025,6,FALSE),0)</f>
        <v>0</v>
      </c>
      <c r="G1536" s="3">
        <f>IFERROR(VLOOKUP($A1536,'Perfil de Riesgo '!$A$3:$H$2025,7,FALSE),0)</f>
        <v>0</v>
      </c>
      <c r="H1536" s="3">
        <f>IFERROR(VLOOKUP($A1536,'Perfil de Riesgo '!$A$3:$H$2025,8,FALSE),0)</f>
        <v>0</v>
      </c>
    </row>
    <row r="1537" spans="1:8" hidden="1" x14ac:dyDescent="0.25">
      <c r="A1537" s="5">
        <v>511009</v>
      </c>
      <c r="B1537" s="4" t="s">
        <v>445</v>
      </c>
      <c r="C1537" s="3">
        <f>IFERROR(VLOOKUP($A1537,'Perfil de Riesgo '!$A$3:$H$2025,3,FALSE),0)</f>
        <v>0</v>
      </c>
      <c r="D1537" s="3">
        <f>IFERROR(VLOOKUP($A1537,'Perfil de Riesgo '!$A$3:$H$2025,4,FALSE),0)</f>
        <v>0</v>
      </c>
      <c r="E1537" s="3">
        <f>IFERROR(VLOOKUP($A1537,'Perfil de Riesgo '!$A$3:$H$2025,5,FALSE),0)</f>
        <v>0</v>
      </c>
      <c r="F1537" s="3">
        <f>IFERROR(VLOOKUP($A1537,'Perfil de Riesgo '!$A$3:$H$2025,6,FALSE),0)</f>
        <v>0</v>
      </c>
      <c r="G1537" s="3">
        <f>IFERROR(VLOOKUP($A1537,'Perfil de Riesgo '!$A$3:$H$2025,7,FALSE),0)</f>
        <v>0</v>
      </c>
      <c r="H1537" s="3">
        <f>IFERROR(VLOOKUP($A1537,'Perfil de Riesgo '!$A$3:$H$2025,8,FALSE),0)</f>
        <v>0</v>
      </c>
    </row>
    <row r="1538" spans="1:8" x14ac:dyDescent="0.25">
      <c r="A1538" s="5">
        <v>511010</v>
      </c>
      <c r="B1538" s="4" t="s">
        <v>444</v>
      </c>
      <c r="C1538" s="3">
        <f>IFERROR(VLOOKUP($A1538,'Perfil de Riesgo '!$A$3:$H$2025,3,FALSE),0)</f>
        <v>4828</v>
      </c>
      <c r="D1538" s="3">
        <f>IFERROR(VLOOKUP($A1538,'Perfil de Riesgo '!$A$3:$H$2025,4,FALSE),0)</f>
        <v>13850</v>
      </c>
      <c r="E1538" s="3">
        <f>IFERROR(VLOOKUP($A1538,'Perfil de Riesgo '!$A$3:$H$2025,5,FALSE),0)</f>
        <v>14526</v>
      </c>
      <c r="F1538" s="3">
        <f>IFERROR(VLOOKUP($A1538,'Perfil de Riesgo '!$A$3:$H$2025,6,FALSE),0)</f>
        <v>18655</v>
      </c>
      <c r="G1538" s="3">
        <f>IFERROR(VLOOKUP($A1538,'Perfil de Riesgo '!$A$3:$H$2025,7,FALSE),0)</f>
        <v>15378</v>
      </c>
      <c r="H1538" s="3">
        <f>IFERROR(VLOOKUP($A1538,'Perfil de Riesgo '!$A$3:$H$2025,8,FALSE),0)</f>
        <v>29875</v>
      </c>
    </row>
    <row r="1539" spans="1:8" x14ac:dyDescent="0.25">
      <c r="A1539" s="5">
        <v>511011</v>
      </c>
      <c r="B1539" s="4" t="s">
        <v>443</v>
      </c>
      <c r="C1539" s="3">
        <f>IFERROR(VLOOKUP($A1539,'Perfil de Riesgo '!$A$3:$H$2025,3,FALSE),0)</f>
        <v>5734507</v>
      </c>
      <c r="D1539" s="3">
        <f>IFERROR(VLOOKUP($A1539,'Perfil de Riesgo '!$A$3:$H$2025,4,FALSE),0)</f>
        <v>4158255</v>
      </c>
      <c r="E1539" s="3">
        <f>IFERROR(VLOOKUP($A1539,'Perfil de Riesgo '!$A$3:$H$2025,5,FALSE),0)</f>
        <v>5046076</v>
      </c>
      <c r="F1539" s="3">
        <f>IFERROR(VLOOKUP($A1539,'Perfil de Riesgo '!$A$3:$H$2025,6,FALSE),0)</f>
        <v>2531559</v>
      </c>
      <c r="G1539" s="3">
        <f>IFERROR(VLOOKUP($A1539,'Perfil de Riesgo '!$A$3:$H$2025,7,FALSE),0)</f>
        <v>589208</v>
      </c>
      <c r="H1539" s="3">
        <f>IFERROR(VLOOKUP($A1539,'Perfil de Riesgo '!$A$3:$H$2025,8,FALSE),0)</f>
        <v>139900</v>
      </c>
    </row>
    <row r="1540" spans="1:8" x14ac:dyDescent="0.25">
      <c r="A1540" s="5">
        <v>511012</v>
      </c>
      <c r="B1540" s="4" t="s">
        <v>442</v>
      </c>
      <c r="C1540" s="3">
        <f>IFERROR(VLOOKUP($A1540,'Perfil de Riesgo '!$A$3:$H$2025,3,FALSE),0)</f>
        <v>2728547.25</v>
      </c>
      <c r="D1540" s="3">
        <f>IFERROR(VLOOKUP($A1540,'Perfil de Riesgo '!$A$3:$H$2025,4,FALSE),0)</f>
        <v>3264486.7</v>
      </c>
      <c r="E1540" s="3">
        <f>IFERROR(VLOOKUP($A1540,'Perfil de Riesgo '!$A$3:$H$2025,5,FALSE),0)</f>
        <v>3866206.54</v>
      </c>
      <c r="F1540" s="3">
        <f>IFERROR(VLOOKUP($A1540,'Perfil de Riesgo '!$A$3:$H$2025,6,FALSE),0)</f>
        <v>3859387.17</v>
      </c>
      <c r="G1540" s="3">
        <f>IFERROR(VLOOKUP($A1540,'Perfil de Riesgo '!$A$3:$H$2025,7,FALSE),0)</f>
        <v>4578524.37</v>
      </c>
      <c r="H1540" s="3">
        <f>IFERROR(VLOOKUP($A1540,'Perfil de Riesgo '!$A$3:$H$2025,8,FALSE),0)</f>
        <v>4081997.16</v>
      </c>
    </row>
    <row r="1541" spans="1:8" x14ac:dyDescent="0.25">
      <c r="A1541" s="5">
        <v>511013</v>
      </c>
      <c r="B1541" s="4" t="s">
        <v>441</v>
      </c>
      <c r="C1541" s="3">
        <f>IFERROR(VLOOKUP($A1541,'Perfil de Riesgo '!$A$3:$H$2025,3,FALSE),0)</f>
        <v>1889400</v>
      </c>
      <c r="D1541" s="3">
        <f>IFERROR(VLOOKUP($A1541,'Perfil de Riesgo '!$A$3:$H$2025,4,FALSE),0)</f>
        <v>1801500</v>
      </c>
      <c r="E1541" s="3">
        <f>IFERROR(VLOOKUP($A1541,'Perfil de Riesgo '!$A$3:$H$2025,5,FALSE),0)</f>
        <v>1798300</v>
      </c>
      <c r="F1541" s="3">
        <f>IFERROR(VLOOKUP($A1541,'Perfil de Riesgo '!$A$3:$H$2025,6,FALSE),0)</f>
        <v>2349700</v>
      </c>
      <c r="G1541" s="3">
        <f>IFERROR(VLOOKUP($A1541,'Perfil de Riesgo '!$A$3:$H$2025,7,FALSE),0)</f>
        <v>11176650</v>
      </c>
      <c r="H1541" s="3">
        <f>IFERROR(VLOOKUP($A1541,'Perfil de Riesgo '!$A$3:$H$2025,8,FALSE),0)</f>
        <v>6107800</v>
      </c>
    </row>
    <row r="1542" spans="1:8" x14ac:dyDescent="0.25">
      <c r="A1542" s="5">
        <v>511014</v>
      </c>
      <c r="B1542" s="4" t="s">
        <v>440</v>
      </c>
      <c r="C1542" s="3">
        <f>IFERROR(VLOOKUP($A1542,'Perfil de Riesgo '!$A$3:$H$2025,3,FALSE),0)</f>
        <v>1666655</v>
      </c>
      <c r="D1542" s="3">
        <f>IFERROR(VLOOKUP($A1542,'Perfil de Riesgo '!$A$3:$H$2025,4,FALSE),0)</f>
        <v>2654900</v>
      </c>
      <c r="E1542" s="3">
        <f>IFERROR(VLOOKUP($A1542,'Perfil de Riesgo '!$A$3:$H$2025,5,FALSE),0)</f>
        <v>2752907</v>
      </c>
      <c r="F1542" s="3">
        <f>IFERROR(VLOOKUP($A1542,'Perfil de Riesgo '!$A$3:$H$2025,6,FALSE),0)</f>
        <v>1589563</v>
      </c>
      <c r="G1542" s="3">
        <f>IFERROR(VLOOKUP($A1542,'Perfil de Riesgo '!$A$3:$H$2025,7,FALSE),0)</f>
        <v>774700</v>
      </c>
      <c r="H1542" s="3">
        <f>IFERROR(VLOOKUP($A1542,'Perfil de Riesgo '!$A$3:$H$2025,8,FALSE),0)</f>
        <v>440300</v>
      </c>
    </row>
    <row r="1543" spans="1:8" x14ac:dyDescent="0.25">
      <c r="A1543" s="5">
        <v>511015</v>
      </c>
      <c r="B1543" s="4" t="s">
        <v>439</v>
      </c>
      <c r="C1543" s="3">
        <f>IFERROR(VLOOKUP($A1543,'Perfil de Riesgo '!$A$3:$H$2025,3,FALSE),0)</f>
        <v>7058607</v>
      </c>
      <c r="D1543" s="3">
        <f>IFERROR(VLOOKUP($A1543,'Perfil de Riesgo '!$A$3:$H$2025,4,FALSE),0)</f>
        <v>10351899</v>
      </c>
      <c r="E1543" s="3">
        <f>IFERROR(VLOOKUP($A1543,'Perfil de Riesgo '!$A$3:$H$2025,5,FALSE),0)</f>
        <v>6404283</v>
      </c>
      <c r="F1543" s="3">
        <f>IFERROR(VLOOKUP($A1543,'Perfil de Riesgo '!$A$3:$H$2025,6,FALSE),0)</f>
        <v>6381258</v>
      </c>
      <c r="G1543" s="3">
        <f>IFERROR(VLOOKUP($A1543,'Perfil de Riesgo '!$A$3:$H$2025,7,FALSE),0)</f>
        <v>3673577</v>
      </c>
      <c r="H1543" s="3">
        <f>IFERROR(VLOOKUP($A1543,'Perfil de Riesgo '!$A$3:$H$2025,8,FALSE),0)</f>
        <v>3423502</v>
      </c>
    </row>
    <row r="1544" spans="1:8" x14ac:dyDescent="0.25">
      <c r="A1544" s="5">
        <v>511016</v>
      </c>
      <c r="B1544" s="4" t="s">
        <v>438</v>
      </c>
      <c r="C1544" s="3">
        <f>IFERROR(VLOOKUP($A1544,'Perfil de Riesgo '!$A$3:$H$2025,3,FALSE),0)</f>
        <v>370500</v>
      </c>
      <c r="D1544" s="3">
        <f>IFERROR(VLOOKUP($A1544,'Perfil de Riesgo '!$A$3:$H$2025,4,FALSE),0)</f>
        <v>1360912</v>
      </c>
      <c r="E1544" s="3">
        <f>IFERROR(VLOOKUP($A1544,'Perfil de Riesgo '!$A$3:$H$2025,5,FALSE),0)</f>
        <v>2304417</v>
      </c>
      <c r="F1544" s="3">
        <f>IFERROR(VLOOKUP($A1544,'Perfil de Riesgo '!$A$3:$H$2025,6,FALSE),0)</f>
        <v>2291239</v>
      </c>
      <c r="G1544" s="3">
        <f>IFERROR(VLOOKUP($A1544,'Perfil de Riesgo '!$A$3:$H$2025,7,FALSE),0)</f>
        <v>627566</v>
      </c>
      <c r="H1544" s="3">
        <f>IFERROR(VLOOKUP($A1544,'Perfil de Riesgo '!$A$3:$H$2025,8,FALSE),0)</f>
        <v>395340</v>
      </c>
    </row>
    <row r="1545" spans="1:8" hidden="1" x14ac:dyDescent="0.25">
      <c r="A1545" s="5">
        <v>511017</v>
      </c>
      <c r="B1545" s="4" t="s">
        <v>437</v>
      </c>
      <c r="C1545" s="3">
        <f>IFERROR(VLOOKUP($A1545,'Perfil de Riesgo '!$A$3:$H$2025,3,FALSE),0)</f>
        <v>0</v>
      </c>
      <c r="D1545" s="3">
        <f>IFERROR(VLOOKUP($A1545,'Perfil de Riesgo '!$A$3:$H$2025,4,FALSE),0)</f>
        <v>0</v>
      </c>
      <c r="E1545" s="3">
        <f>IFERROR(VLOOKUP($A1545,'Perfil de Riesgo '!$A$3:$H$2025,5,FALSE),0)</f>
        <v>0</v>
      </c>
      <c r="F1545" s="3">
        <f>IFERROR(VLOOKUP($A1545,'Perfil de Riesgo '!$A$3:$H$2025,6,FALSE),0)</f>
        <v>0</v>
      </c>
      <c r="G1545" s="3">
        <f>IFERROR(VLOOKUP($A1545,'Perfil de Riesgo '!$A$3:$H$2025,7,FALSE),0)</f>
        <v>0</v>
      </c>
      <c r="H1545" s="3">
        <f>IFERROR(VLOOKUP($A1545,'Perfil de Riesgo '!$A$3:$H$2025,8,FALSE),0)</f>
        <v>0</v>
      </c>
    </row>
    <row r="1546" spans="1:8" x14ac:dyDescent="0.25">
      <c r="A1546" s="5">
        <v>511018</v>
      </c>
      <c r="B1546" s="4" t="s">
        <v>436</v>
      </c>
      <c r="C1546" s="3">
        <f>IFERROR(VLOOKUP($A1546,'Perfil de Riesgo '!$A$3:$H$2025,3,FALSE),0)</f>
        <v>0</v>
      </c>
      <c r="D1546" s="3">
        <f>IFERROR(VLOOKUP($A1546,'Perfil de Riesgo '!$A$3:$H$2025,4,FALSE),0)</f>
        <v>0</v>
      </c>
      <c r="E1546" s="3">
        <f>IFERROR(VLOOKUP($A1546,'Perfil de Riesgo '!$A$3:$H$2025,5,FALSE),0)</f>
        <v>0</v>
      </c>
      <c r="F1546" s="3">
        <f>IFERROR(VLOOKUP($A1546,'Perfil de Riesgo '!$A$3:$H$2025,6,FALSE),0)</f>
        <v>2890000</v>
      </c>
      <c r="G1546" s="3">
        <f>IFERROR(VLOOKUP($A1546,'Perfil de Riesgo '!$A$3:$H$2025,7,FALSE),0)</f>
        <v>4509371</v>
      </c>
      <c r="H1546" s="3">
        <f>IFERROR(VLOOKUP($A1546,'Perfil de Riesgo '!$A$3:$H$2025,8,FALSE),0)</f>
        <v>1997288</v>
      </c>
    </row>
    <row r="1547" spans="1:8" x14ac:dyDescent="0.25">
      <c r="A1547" s="5">
        <v>511019</v>
      </c>
      <c r="B1547" s="4" t="s">
        <v>435</v>
      </c>
      <c r="C1547" s="3">
        <f>IFERROR(VLOOKUP($A1547,'Perfil de Riesgo '!$A$3:$H$2025,3,FALSE),0)</f>
        <v>2958000</v>
      </c>
      <c r="D1547" s="3">
        <f>IFERROR(VLOOKUP($A1547,'Perfil de Riesgo '!$A$3:$H$2025,4,FALSE),0)</f>
        <v>3226600</v>
      </c>
      <c r="E1547" s="3">
        <f>IFERROR(VLOOKUP($A1547,'Perfil de Riesgo '!$A$3:$H$2025,5,FALSE),0)</f>
        <v>3520200</v>
      </c>
      <c r="F1547" s="3">
        <f>IFERROR(VLOOKUP($A1547,'Perfil de Riesgo '!$A$3:$H$2025,6,FALSE),0)</f>
        <v>3697428</v>
      </c>
      <c r="G1547" s="3">
        <f>IFERROR(VLOOKUP($A1547,'Perfil de Riesgo '!$A$3:$H$2025,7,FALSE),0)</f>
        <v>3778386</v>
      </c>
      <c r="H1547" s="3">
        <f>IFERROR(VLOOKUP($A1547,'Perfil de Riesgo '!$A$3:$H$2025,8,FALSE),0)</f>
        <v>4240786</v>
      </c>
    </row>
    <row r="1548" spans="1:8" x14ac:dyDescent="0.25">
      <c r="A1548" s="5">
        <v>511020</v>
      </c>
      <c r="B1548" s="4" t="s">
        <v>642</v>
      </c>
      <c r="C1548" s="3">
        <f>IFERROR(VLOOKUP($A1548,'Perfil de Riesgo '!$A$3:$H$2025,3,FALSE),0)</f>
        <v>16324342</v>
      </c>
      <c r="D1548" s="3">
        <f>IFERROR(VLOOKUP($A1548,'Perfil de Riesgo '!$A$3:$H$2025,4,FALSE),0)</f>
        <v>20719989</v>
      </c>
      <c r="E1548" s="3">
        <f>IFERROR(VLOOKUP($A1548,'Perfil de Riesgo '!$A$3:$H$2025,5,FALSE),0)</f>
        <v>19430067</v>
      </c>
      <c r="F1548" s="3">
        <f>IFERROR(VLOOKUP($A1548,'Perfil de Riesgo '!$A$3:$H$2025,6,FALSE),0)</f>
        <v>20593378</v>
      </c>
      <c r="G1548" s="3">
        <f>IFERROR(VLOOKUP($A1548,'Perfil de Riesgo '!$A$3:$H$2025,7,FALSE),0)</f>
        <v>30034386</v>
      </c>
      <c r="H1548" s="3">
        <f>IFERROR(VLOOKUP($A1548,'Perfil de Riesgo '!$A$3:$H$2025,8,FALSE),0)</f>
        <v>15100050</v>
      </c>
    </row>
    <row r="1549" spans="1:8" hidden="1" x14ac:dyDescent="0.25">
      <c r="A1549" s="5">
        <v>511021</v>
      </c>
      <c r="B1549" s="4" t="s">
        <v>641</v>
      </c>
      <c r="C1549" s="3">
        <f>IFERROR(VLOOKUP($A1549,'Perfil de Riesgo '!$A$3:$H$2025,3,FALSE),0)</f>
        <v>5361903</v>
      </c>
      <c r="D1549" s="3">
        <f>IFERROR(VLOOKUP($A1549,'Perfil de Riesgo '!$A$3:$H$2025,4,FALSE),0)</f>
        <v>9393320</v>
      </c>
      <c r="E1549" s="3">
        <f>IFERROR(VLOOKUP($A1549,'Perfil de Riesgo '!$A$3:$H$2025,5,FALSE),0)</f>
        <v>5599508</v>
      </c>
      <c r="F1549" s="3">
        <f>IFERROR(VLOOKUP($A1549,'Perfil de Riesgo '!$A$3:$H$2025,6,FALSE),0)</f>
        <v>6683420</v>
      </c>
      <c r="G1549" s="3">
        <f>IFERROR(VLOOKUP($A1549,'Perfil de Riesgo '!$A$3:$H$2025,7,FALSE),0)</f>
        <v>2248885</v>
      </c>
      <c r="H1549" s="3">
        <f>IFERROR(VLOOKUP($A1549,'Perfil de Riesgo '!$A$3:$H$2025,8,FALSE),0)</f>
        <v>365200</v>
      </c>
    </row>
    <row r="1550" spans="1:8" hidden="1" x14ac:dyDescent="0.25">
      <c r="A1550" s="5">
        <v>511022</v>
      </c>
      <c r="B1550" s="4" t="s">
        <v>434</v>
      </c>
      <c r="C1550" s="3">
        <f>IFERROR(VLOOKUP($A1550,'Perfil de Riesgo '!$A$3:$H$2025,3,FALSE),0)</f>
        <v>3853568</v>
      </c>
      <c r="D1550" s="3">
        <f>IFERROR(VLOOKUP($A1550,'Perfil de Riesgo '!$A$3:$H$2025,4,FALSE),0)</f>
        <v>2453634</v>
      </c>
      <c r="E1550" s="3">
        <f>IFERROR(VLOOKUP($A1550,'Perfil de Riesgo '!$A$3:$H$2025,5,FALSE),0)</f>
        <v>2266295</v>
      </c>
      <c r="F1550" s="3">
        <f>IFERROR(VLOOKUP($A1550,'Perfil de Riesgo '!$A$3:$H$2025,6,FALSE),0)</f>
        <v>2887841</v>
      </c>
      <c r="G1550" s="3">
        <f>IFERROR(VLOOKUP($A1550,'Perfil de Riesgo '!$A$3:$H$2025,7,FALSE),0)</f>
        <v>955502</v>
      </c>
      <c r="H1550" s="3">
        <f>IFERROR(VLOOKUP($A1550,'Perfil de Riesgo '!$A$3:$H$2025,8,FALSE),0)</f>
        <v>47300</v>
      </c>
    </row>
    <row r="1551" spans="1:8" hidden="1" x14ac:dyDescent="0.25">
      <c r="A1551" s="5">
        <v>511023</v>
      </c>
      <c r="B1551" s="4" t="s">
        <v>433</v>
      </c>
      <c r="C1551" s="3">
        <f>IFERROR(VLOOKUP($A1551,'Perfil de Riesgo '!$A$3:$H$2025,3,FALSE),0)</f>
        <v>0</v>
      </c>
      <c r="D1551" s="3">
        <f>IFERROR(VLOOKUP($A1551,'Perfil de Riesgo '!$A$3:$H$2025,4,FALSE),0)</f>
        <v>0</v>
      </c>
      <c r="E1551" s="3">
        <f>IFERROR(VLOOKUP($A1551,'Perfil de Riesgo '!$A$3:$H$2025,5,FALSE),0)</f>
        <v>0</v>
      </c>
      <c r="F1551" s="3">
        <f>IFERROR(VLOOKUP($A1551,'Perfil de Riesgo '!$A$3:$H$2025,6,FALSE),0)</f>
        <v>0</v>
      </c>
      <c r="G1551" s="3">
        <f>IFERROR(VLOOKUP($A1551,'Perfil de Riesgo '!$A$3:$H$2025,7,FALSE),0)</f>
        <v>0</v>
      </c>
      <c r="H1551" s="3">
        <f>IFERROR(VLOOKUP($A1551,'Perfil de Riesgo '!$A$3:$H$2025,8,FALSE),0)</f>
        <v>0</v>
      </c>
    </row>
    <row r="1552" spans="1:8" x14ac:dyDescent="0.25">
      <c r="A1552" s="5">
        <v>511024</v>
      </c>
      <c r="B1552" s="4" t="s">
        <v>432</v>
      </c>
      <c r="C1552" s="3">
        <f>IFERROR(VLOOKUP($A1552,'Perfil de Riesgo '!$A$3:$H$2025,3,FALSE),0)</f>
        <v>1964490</v>
      </c>
      <c r="D1552" s="3">
        <f>IFERROR(VLOOKUP($A1552,'Perfil de Riesgo '!$A$3:$H$2025,4,FALSE),0)</f>
        <v>2090400</v>
      </c>
      <c r="E1552" s="3">
        <f>IFERROR(VLOOKUP($A1552,'Perfil de Riesgo '!$A$3:$H$2025,5,FALSE),0)</f>
        <v>2074550</v>
      </c>
      <c r="F1552" s="3">
        <f>IFERROR(VLOOKUP($A1552,'Perfil de Riesgo '!$A$3:$H$2025,6,FALSE),0)</f>
        <v>2453200</v>
      </c>
      <c r="G1552" s="3">
        <f>IFERROR(VLOOKUP($A1552,'Perfil de Riesgo '!$A$3:$H$2025,7,FALSE),0)</f>
        <v>2244150</v>
      </c>
      <c r="H1552" s="3">
        <f>IFERROR(VLOOKUP($A1552,'Perfil de Riesgo '!$A$3:$H$2025,8,FALSE),0)</f>
        <v>2180600</v>
      </c>
    </row>
    <row r="1553" spans="1:8" hidden="1" x14ac:dyDescent="0.25">
      <c r="A1553" s="5">
        <v>511025</v>
      </c>
      <c r="B1553" s="4" t="s">
        <v>431</v>
      </c>
      <c r="C1553" s="3">
        <f>IFERROR(VLOOKUP($A1553,'Perfil de Riesgo '!$A$3:$H$2025,3,FALSE),0)</f>
        <v>0</v>
      </c>
      <c r="D1553" s="3">
        <f>IFERROR(VLOOKUP($A1553,'Perfil de Riesgo '!$A$3:$H$2025,4,FALSE),0)</f>
        <v>0</v>
      </c>
      <c r="E1553" s="3">
        <f>IFERROR(VLOOKUP($A1553,'Perfil de Riesgo '!$A$3:$H$2025,5,FALSE),0)</f>
        <v>0</v>
      </c>
      <c r="F1553" s="3">
        <f>IFERROR(VLOOKUP($A1553,'Perfil de Riesgo '!$A$3:$H$2025,6,FALSE),0)</f>
        <v>0</v>
      </c>
      <c r="G1553" s="3">
        <f>IFERROR(VLOOKUP($A1553,'Perfil de Riesgo '!$A$3:$H$2025,7,FALSE),0)</f>
        <v>0</v>
      </c>
      <c r="H1553" s="3">
        <f>IFERROR(VLOOKUP($A1553,'Perfil de Riesgo '!$A$3:$H$2025,8,FALSE),0)</f>
        <v>0</v>
      </c>
    </row>
    <row r="1554" spans="1:8" hidden="1" x14ac:dyDescent="0.25">
      <c r="A1554" s="5">
        <v>511026</v>
      </c>
      <c r="B1554" s="4" t="s">
        <v>430</v>
      </c>
      <c r="C1554" s="3">
        <f>IFERROR(VLOOKUP($A1554,'Perfil de Riesgo '!$A$3:$H$2025,3,FALSE),0)</f>
        <v>0</v>
      </c>
      <c r="D1554" s="3">
        <f>IFERROR(VLOOKUP($A1554,'Perfil de Riesgo '!$A$3:$H$2025,4,FALSE),0)</f>
        <v>0</v>
      </c>
      <c r="E1554" s="3">
        <f>IFERROR(VLOOKUP($A1554,'Perfil de Riesgo '!$A$3:$H$2025,5,FALSE),0)</f>
        <v>0</v>
      </c>
      <c r="F1554" s="3">
        <f>IFERROR(VLOOKUP($A1554,'Perfil de Riesgo '!$A$3:$H$2025,6,FALSE),0)</f>
        <v>0</v>
      </c>
      <c r="G1554" s="3">
        <f>IFERROR(VLOOKUP($A1554,'Perfil de Riesgo '!$A$3:$H$2025,7,FALSE),0)</f>
        <v>0</v>
      </c>
      <c r="H1554" s="3">
        <f>IFERROR(VLOOKUP($A1554,'Perfil de Riesgo '!$A$3:$H$2025,8,FALSE),0)</f>
        <v>0</v>
      </c>
    </row>
    <row r="1555" spans="1:8" hidden="1" x14ac:dyDescent="0.25">
      <c r="A1555" s="5">
        <v>511027</v>
      </c>
      <c r="B1555" s="4" t="s">
        <v>429</v>
      </c>
      <c r="C1555" s="3">
        <f>IFERROR(VLOOKUP($A1555,'Perfil de Riesgo '!$A$3:$H$2025,3,FALSE),0)</f>
        <v>131896</v>
      </c>
      <c r="D1555" s="3">
        <f>IFERROR(VLOOKUP($A1555,'Perfil de Riesgo '!$A$3:$H$2025,4,FALSE),0)</f>
        <v>273948</v>
      </c>
      <c r="E1555" s="3">
        <f>IFERROR(VLOOKUP($A1555,'Perfil de Riesgo '!$A$3:$H$2025,5,FALSE),0)</f>
        <v>137311</v>
      </c>
      <c r="F1555" s="3">
        <f>IFERROR(VLOOKUP($A1555,'Perfil de Riesgo '!$A$3:$H$2025,6,FALSE),0)</f>
        <v>119328</v>
      </c>
      <c r="G1555" s="3">
        <f>IFERROR(VLOOKUP($A1555,'Perfil de Riesgo '!$A$3:$H$2025,7,FALSE),0)</f>
        <v>0</v>
      </c>
      <c r="H1555" s="3">
        <f>IFERROR(VLOOKUP($A1555,'Perfil de Riesgo '!$A$3:$H$2025,8,FALSE),0)</f>
        <v>0</v>
      </c>
    </row>
    <row r="1556" spans="1:8" hidden="1" x14ac:dyDescent="0.25">
      <c r="A1556" s="5">
        <v>511028</v>
      </c>
      <c r="B1556" s="4" t="s">
        <v>428</v>
      </c>
      <c r="C1556" s="3">
        <f>IFERROR(VLOOKUP($A1556,'Perfil de Riesgo '!$A$3:$H$2025,3,FALSE),0)</f>
        <v>0</v>
      </c>
      <c r="D1556" s="3">
        <f>IFERROR(VLOOKUP($A1556,'Perfil de Riesgo '!$A$3:$H$2025,4,FALSE),0)</f>
        <v>0</v>
      </c>
      <c r="E1556" s="3">
        <f>IFERROR(VLOOKUP($A1556,'Perfil de Riesgo '!$A$3:$H$2025,5,FALSE),0)</f>
        <v>0</v>
      </c>
      <c r="F1556" s="3">
        <f>IFERROR(VLOOKUP($A1556,'Perfil de Riesgo '!$A$3:$H$2025,6,FALSE),0)</f>
        <v>0</v>
      </c>
      <c r="G1556" s="3">
        <f>IFERROR(VLOOKUP($A1556,'Perfil de Riesgo '!$A$3:$H$2025,7,FALSE),0)</f>
        <v>0</v>
      </c>
      <c r="H1556" s="3">
        <f>IFERROR(VLOOKUP($A1556,'Perfil de Riesgo '!$A$3:$H$2025,8,FALSE),0)</f>
        <v>0</v>
      </c>
    </row>
    <row r="1557" spans="1:8" hidden="1" x14ac:dyDescent="0.25">
      <c r="A1557" s="5">
        <v>511029</v>
      </c>
      <c r="B1557" s="4" t="s">
        <v>427</v>
      </c>
      <c r="C1557" s="3">
        <f>IFERROR(VLOOKUP($A1557,'Perfil de Riesgo '!$A$3:$H$2025,3,FALSE),0)</f>
        <v>0</v>
      </c>
      <c r="D1557" s="3">
        <f>IFERROR(VLOOKUP($A1557,'Perfil de Riesgo '!$A$3:$H$2025,4,FALSE),0)</f>
        <v>0</v>
      </c>
      <c r="E1557" s="3">
        <f>IFERROR(VLOOKUP($A1557,'Perfil de Riesgo '!$A$3:$H$2025,5,FALSE),0)</f>
        <v>0</v>
      </c>
      <c r="F1557" s="3">
        <f>IFERROR(VLOOKUP($A1557,'Perfil de Riesgo '!$A$3:$H$2025,6,FALSE),0)</f>
        <v>0</v>
      </c>
      <c r="G1557" s="3">
        <f>IFERROR(VLOOKUP($A1557,'Perfil de Riesgo '!$A$3:$H$2025,7,FALSE),0)</f>
        <v>0</v>
      </c>
      <c r="H1557" s="3">
        <f>IFERROR(VLOOKUP($A1557,'Perfil de Riesgo '!$A$3:$H$2025,8,FALSE),0)</f>
        <v>0</v>
      </c>
    </row>
    <row r="1558" spans="1:8" x14ac:dyDescent="0.25">
      <c r="A1558" s="5">
        <v>511030</v>
      </c>
      <c r="B1558" s="4" t="s">
        <v>426</v>
      </c>
      <c r="C1558" s="3">
        <f>IFERROR(VLOOKUP($A1558,'Perfil de Riesgo '!$A$3:$H$2025,3,FALSE),0)</f>
        <v>11100208</v>
      </c>
      <c r="D1558" s="3">
        <f>IFERROR(VLOOKUP($A1558,'Perfil de Riesgo '!$A$3:$H$2025,4,FALSE),0)</f>
        <v>22165500</v>
      </c>
      <c r="E1558" s="3">
        <f>IFERROR(VLOOKUP($A1558,'Perfil de Riesgo '!$A$3:$H$2025,5,FALSE),0)</f>
        <v>25901136</v>
      </c>
      <c r="F1558" s="3">
        <f>IFERROR(VLOOKUP($A1558,'Perfil de Riesgo '!$A$3:$H$2025,6,FALSE),0)</f>
        <v>11817996</v>
      </c>
      <c r="G1558" s="3">
        <f>IFERROR(VLOOKUP($A1558,'Perfil de Riesgo '!$A$3:$H$2025,7,FALSE),0)</f>
        <v>17260864</v>
      </c>
      <c r="H1558" s="3">
        <f>IFERROR(VLOOKUP($A1558,'Perfil de Riesgo '!$A$3:$H$2025,8,FALSE),0)</f>
        <v>23017983</v>
      </c>
    </row>
    <row r="1559" spans="1:8" x14ac:dyDescent="0.25">
      <c r="A1559" s="5">
        <v>511031</v>
      </c>
      <c r="B1559" s="4" t="s">
        <v>425</v>
      </c>
      <c r="C1559" s="3">
        <f>IFERROR(VLOOKUP($A1559,'Perfil de Riesgo '!$A$3:$H$2025,3,FALSE),0)</f>
        <v>3949894</v>
      </c>
      <c r="D1559" s="3">
        <f>IFERROR(VLOOKUP($A1559,'Perfil de Riesgo '!$A$3:$H$2025,4,FALSE),0)</f>
        <v>5261987</v>
      </c>
      <c r="E1559" s="3">
        <f>IFERROR(VLOOKUP($A1559,'Perfil de Riesgo '!$A$3:$H$2025,5,FALSE),0)</f>
        <v>5766608</v>
      </c>
      <c r="F1559" s="3">
        <f>IFERROR(VLOOKUP($A1559,'Perfil de Riesgo '!$A$3:$H$2025,6,FALSE),0)</f>
        <v>5161870</v>
      </c>
      <c r="G1559" s="3">
        <f>IFERROR(VLOOKUP($A1559,'Perfil de Riesgo '!$A$3:$H$2025,7,FALSE),0)</f>
        <v>5402703</v>
      </c>
      <c r="H1559" s="3">
        <f>IFERROR(VLOOKUP($A1559,'Perfil de Riesgo '!$A$3:$H$2025,8,FALSE),0)</f>
        <v>5753231</v>
      </c>
    </row>
    <row r="1560" spans="1:8" x14ac:dyDescent="0.25">
      <c r="A1560" s="5">
        <v>511032</v>
      </c>
      <c r="B1560" s="4" t="s">
        <v>424</v>
      </c>
      <c r="C1560" s="3">
        <f>IFERROR(VLOOKUP($A1560,'Perfil de Riesgo '!$A$3:$H$2025,3,FALSE),0)</f>
        <v>915686</v>
      </c>
      <c r="D1560" s="3">
        <f>IFERROR(VLOOKUP($A1560,'Perfil de Riesgo '!$A$3:$H$2025,4,FALSE),0)</f>
        <v>0</v>
      </c>
      <c r="E1560" s="3">
        <f>IFERROR(VLOOKUP($A1560,'Perfil de Riesgo '!$A$3:$H$2025,5,FALSE),0)</f>
        <v>0</v>
      </c>
      <c r="F1560" s="3">
        <f>IFERROR(VLOOKUP($A1560,'Perfil de Riesgo '!$A$3:$H$2025,6,FALSE),0)</f>
        <v>1136530</v>
      </c>
      <c r="G1560" s="3">
        <f>IFERROR(VLOOKUP($A1560,'Perfil de Riesgo '!$A$3:$H$2025,7,FALSE),0)</f>
        <v>1202449</v>
      </c>
      <c r="H1560" s="3">
        <f>IFERROR(VLOOKUP($A1560,'Perfil de Riesgo '!$A$3:$H$2025,8,FALSE),0)</f>
        <v>1245857</v>
      </c>
    </row>
    <row r="1561" spans="1:8" hidden="1" x14ac:dyDescent="0.25">
      <c r="A1561" s="5">
        <v>511033</v>
      </c>
      <c r="B1561" s="4" t="s">
        <v>423</v>
      </c>
      <c r="C1561" s="3">
        <f>IFERROR(VLOOKUP($A1561,'Perfil de Riesgo '!$A$3:$H$2025,3,FALSE),0)</f>
        <v>0</v>
      </c>
      <c r="D1561" s="3">
        <f>IFERROR(VLOOKUP($A1561,'Perfil de Riesgo '!$A$3:$H$2025,4,FALSE),0)</f>
        <v>0</v>
      </c>
      <c r="E1561" s="3">
        <f>IFERROR(VLOOKUP($A1561,'Perfil de Riesgo '!$A$3:$H$2025,5,FALSE),0)</f>
        <v>0</v>
      </c>
      <c r="F1561" s="3">
        <f>IFERROR(VLOOKUP($A1561,'Perfil de Riesgo '!$A$3:$H$2025,6,FALSE),0)</f>
        <v>0</v>
      </c>
      <c r="G1561" s="3">
        <f>IFERROR(VLOOKUP($A1561,'Perfil de Riesgo '!$A$3:$H$2025,7,FALSE),0)</f>
        <v>0</v>
      </c>
      <c r="H1561" s="3">
        <f>IFERROR(VLOOKUP($A1561,'Perfil de Riesgo '!$A$3:$H$2025,8,FALSE),0)</f>
        <v>0</v>
      </c>
    </row>
    <row r="1562" spans="1:8" hidden="1" x14ac:dyDescent="0.25">
      <c r="A1562" s="5">
        <v>511034</v>
      </c>
      <c r="B1562" s="4" t="s">
        <v>422</v>
      </c>
      <c r="C1562" s="3">
        <f>IFERROR(VLOOKUP($A1562,'Perfil de Riesgo '!$A$3:$H$2025,3,FALSE),0)</f>
        <v>0</v>
      </c>
      <c r="D1562" s="3">
        <f>IFERROR(VLOOKUP($A1562,'Perfil de Riesgo '!$A$3:$H$2025,4,FALSE),0)</f>
        <v>0</v>
      </c>
      <c r="E1562" s="3">
        <f>IFERROR(VLOOKUP($A1562,'Perfil de Riesgo '!$A$3:$H$2025,5,FALSE),0)</f>
        <v>0</v>
      </c>
      <c r="F1562" s="3">
        <f>IFERROR(VLOOKUP($A1562,'Perfil de Riesgo '!$A$3:$H$2025,6,FALSE),0)</f>
        <v>0</v>
      </c>
      <c r="G1562" s="3">
        <f>IFERROR(VLOOKUP($A1562,'Perfil de Riesgo '!$A$3:$H$2025,7,FALSE),0)</f>
        <v>0</v>
      </c>
      <c r="H1562" s="3">
        <f>IFERROR(VLOOKUP($A1562,'Perfil de Riesgo '!$A$3:$H$2025,8,FALSE),0)</f>
        <v>0</v>
      </c>
    </row>
    <row r="1563" spans="1:8" hidden="1" x14ac:dyDescent="0.25">
      <c r="A1563" s="5">
        <v>511035</v>
      </c>
      <c r="B1563" s="4" t="s">
        <v>421</v>
      </c>
      <c r="C1563" s="3">
        <f>IFERROR(VLOOKUP($A1563,'Perfil de Riesgo '!$A$3:$H$2025,3,FALSE),0)</f>
        <v>0</v>
      </c>
      <c r="D1563" s="3">
        <f>IFERROR(VLOOKUP($A1563,'Perfil de Riesgo '!$A$3:$H$2025,4,FALSE),0)</f>
        <v>0</v>
      </c>
      <c r="E1563" s="3">
        <f>IFERROR(VLOOKUP($A1563,'Perfil de Riesgo '!$A$3:$H$2025,5,FALSE),0)</f>
        <v>0</v>
      </c>
      <c r="F1563" s="3">
        <f>IFERROR(VLOOKUP($A1563,'Perfil de Riesgo '!$A$3:$H$2025,6,FALSE),0)</f>
        <v>0</v>
      </c>
      <c r="G1563" s="3">
        <f>IFERROR(VLOOKUP($A1563,'Perfil de Riesgo '!$A$3:$H$2025,7,FALSE),0)</f>
        <v>0</v>
      </c>
      <c r="H1563" s="3">
        <f>IFERROR(VLOOKUP($A1563,'Perfil de Riesgo '!$A$3:$H$2025,8,FALSE),0)</f>
        <v>0</v>
      </c>
    </row>
    <row r="1564" spans="1:8" s="383" customFormat="1" x14ac:dyDescent="0.25">
      <c r="A1564" s="400">
        <v>511095</v>
      </c>
      <c r="B1564" s="401" t="s">
        <v>213</v>
      </c>
      <c r="C1564" s="402">
        <f>IFERROR(VLOOKUP($A1564,'Perfil de Riesgo '!$A$3:$H$2025,3,FALSE),0)</f>
        <v>162006868.03</v>
      </c>
      <c r="D1564" s="402">
        <f>IFERROR(VLOOKUP($A1564,'Perfil de Riesgo '!$A$3:$H$2025,4,FALSE),0)</f>
        <v>187246258.93000001</v>
      </c>
      <c r="E1564" s="402">
        <f>IFERROR(VLOOKUP($A1564,'Perfil de Riesgo '!$A$3:$H$2025,5,FALSE),0)</f>
        <v>196425359.55000001</v>
      </c>
      <c r="F1564" s="402">
        <f>IFERROR(VLOOKUP($A1564,'Perfil de Riesgo '!$A$3:$H$2025,6,FALSE),0)</f>
        <v>178249619.47999999</v>
      </c>
      <c r="G1564" s="402">
        <f>IFERROR(VLOOKUP($A1564,'Perfil de Riesgo '!$A$3:$H$2025,7,FALSE),0)</f>
        <v>115516833.22</v>
      </c>
      <c r="H1564" s="402">
        <f>IFERROR(VLOOKUP($A1564,'Perfil de Riesgo '!$A$3:$H$2025,8,FALSE),0)</f>
        <v>43422713.18</v>
      </c>
    </row>
    <row r="1565" spans="1:8" x14ac:dyDescent="0.25">
      <c r="A1565" s="5">
        <v>511500</v>
      </c>
      <c r="B1565" s="4" t="s">
        <v>640</v>
      </c>
      <c r="C1565" s="3">
        <f>IFERROR(VLOOKUP($A1565,'Perfil de Riesgo '!$A$3:$H$2025,3,FALSE),0)</f>
        <v>16739292</v>
      </c>
      <c r="D1565" s="3">
        <f>IFERROR(VLOOKUP($A1565,'Perfil de Riesgo '!$A$3:$H$2025,4,FALSE),0)</f>
        <v>16408343</v>
      </c>
      <c r="E1565" s="3">
        <f>IFERROR(VLOOKUP($A1565,'Perfil de Riesgo '!$A$3:$H$2025,5,FALSE),0)</f>
        <v>43178978</v>
      </c>
      <c r="F1565" s="3">
        <f>IFERROR(VLOOKUP($A1565,'Perfil de Riesgo '!$A$3:$H$2025,6,FALSE),0)</f>
        <v>51598438</v>
      </c>
      <c r="G1565" s="403">
        <f>IFERROR(VLOOKUP($A1565,'Perfil de Riesgo '!$A$3:$H$2025,7,FALSE),0)</f>
        <v>117083654</v>
      </c>
      <c r="H1565" s="403">
        <f>IFERROR(VLOOKUP($A1565,'Perfil de Riesgo '!$A$3:$H$2025,8,FALSE),0)</f>
        <v>103009740</v>
      </c>
    </row>
    <row r="1566" spans="1:8" hidden="1" x14ac:dyDescent="0.25">
      <c r="A1566" s="5">
        <v>511501</v>
      </c>
      <c r="B1566" s="4" t="s">
        <v>546</v>
      </c>
      <c r="C1566" s="3">
        <f>IFERROR(VLOOKUP($A1566,'Perfil de Riesgo '!$A$3:$H$2025,3,FALSE),0)</f>
        <v>0</v>
      </c>
      <c r="D1566" s="3">
        <f>IFERROR(VLOOKUP($A1566,'Perfil de Riesgo '!$A$3:$H$2025,4,FALSE),0)</f>
        <v>0</v>
      </c>
      <c r="E1566" s="3">
        <f>IFERROR(VLOOKUP($A1566,'Perfil de Riesgo '!$A$3:$H$2025,5,FALSE),0)</f>
        <v>0</v>
      </c>
      <c r="F1566" s="3">
        <f>IFERROR(VLOOKUP($A1566,'Perfil de Riesgo '!$A$3:$H$2025,6,FALSE),0)</f>
        <v>0</v>
      </c>
      <c r="G1566" s="3">
        <f>IFERROR(VLOOKUP($A1566,'Perfil de Riesgo '!$A$3:$H$2025,7,FALSE),0)</f>
        <v>0</v>
      </c>
      <c r="H1566" s="3">
        <f>IFERROR(VLOOKUP($A1566,'Perfil de Riesgo '!$A$3:$H$2025,8,FALSE),0)</f>
        <v>0</v>
      </c>
    </row>
    <row r="1567" spans="1:8" hidden="1" x14ac:dyDescent="0.25">
      <c r="A1567" s="5">
        <v>511502</v>
      </c>
      <c r="B1567" s="4" t="s">
        <v>545</v>
      </c>
      <c r="C1567" s="3">
        <f>IFERROR(VLOOKUP($A1567,'Perfil de Riesgo '!$A$3:$H$2025,3,FALSE),0)</f>
        <v>0</v>
      </c>
      <c r="D1567" s="3">
        <f>IFERROR(VLOOKUP($A1567,'Perfil de Riesgo '!$A$3:$H$2025,4,FALSE),0)</f>
        <v>0</v>
      </c>
      <c r="E1567" s="3">
        <f>IFERROR(VLOOKUP($A1567,'Perfil de Riesgo '!$A$3:$H$2025,5,FALSE),0)</f>
        <v>0</v>
      </c>
      <c r="F1567" s="3">
        <f>IFERROR(VLOOKUP($A1567,'Perfil de Riesgo '!$A$3:$H$2025,6,FALSE),0)</f>
        <v>0</v>
      </c>
      <c r="G1567" s="3">
        <f>IFERROR(VLOOKUP($A1567,'Perfil de Riesgo '!$A$3:$H$2025,7,FALSE),0)</f>
        <v>0</v>
      </c>
      <c r="H1567" s="3">
        <f>IFERROR(VLOOKUP($A1567,'Perfil de Riesgo '!$A$3:$H$2025,8,FALSE),0)</f>
        <v>0</v>
      </c>
    </row>
    <row r="1568" spans="1:8" hidden="1" x14ac:dyDescent="0.25">
      <c r="A1568" s="5">
        <v>511503</v>
      </c>
      <c r="B1568" s="4" t="s">
        <v>639</v>
      </c>
      <c r="C1568" s="3">
        <f>IFERROR(VLOOKUP($A1568,'Perfil de Riesgo '!$A$3:$H$2025,3,FALSE),0)</f>
        <v>0</v>
      </c>
      <c r="D1568" s="3">
        <f>IFERROR(VLOOKUP($A1568,'Perfil de Riesgo '!$A$3:$H$2025,4,FALSE),0)</f>
        <v>0</v>
      </c>
      <c r="E1568" s="3">
        <f>IFERROR(VLOOKUP($A1568,'Perfil de Riesgo '!$A$3:$H$2025,5,FALSE),0)</f>
        <v>0</v>
      </c>
      <c r="F1568" s="3">
        <f>IFERROR(VLOOKUP($A1568,'Perfil de Riesgo '!$A$3:$H$2025,6,FALSE),0)</f>
        <v>0</v>
      </c>
      <c r="G1568" s="3">
        <f>IFERROR(VLOOKUP($A1568,'Perfil de Riesgo '!$A$3:$H$2025,7,FALSE),0)</f>
        <v>0</v>
      </c>
      <c r="H1568" s="3">
        <f>IFERROR(VLOOKUP($A1568,'Perfil de Riesgo '!$A$3:$H$2025,8,FALSE),0)</f>
        <v>0</v>
      </c>
    </row>
    <row r="1569" spans="1:8" hidden="1" x14ac:dyDescent="0.25">
      <c r="A1569" s="5">
        <v>511504</v>
      </c>
      <c r="B1569" s="4" t="s">
        <v>543</v>
      </c>
      <c r="C1569" s="3">
        <f>IFERROR(VLOOKUP($A1569,'Perfil de Riesgo '!$A$3:$H$2025,3,FALSE),0)</f>
        <v>0</v>
      </c>
      <c r="D1569" s="3">
        <f>IFERROR(VLOOKUP($A1569,'Perfil de Riesgo '!$A$3:$H$2025,4,FALSE),0)</f>
        <v>0</v>
      </c>
      <c r="E1569" s="3">
        <f>IFERROR(VLOOKUP($A1569,'Perfil de Riesgo '!$A$3:$H$2025,5,FALSE),0)</f>
        <v>0</v>
      </c>
      <c r="F1569" s="3">
        <f>IFERROR(VLOOKUP($A1569,'Perfil de Riesgo '!$A$3:$H$2025,6,FALSE),0)</f>
        <v>0</v>
      </c>
      <c r="G1569" s="3">
        <f>IFERROR(VLOOKUP($A1569,'Perfil de Riesgo '!$A$3:$H$2025,7,FALSE),0)</f>
        <v>0</v>
      </c>
      <c r="H1569" s="3">
        <f>IFERROR(VLOOKUP($A1569,'Perfil de Riesgo '!$A$3:$H$2025,8,FALSE),0)</f>
        <v>0</v>
      </c>
    </row>
    <row r="1570" spans="1:8" hidden="1" x14ac:dyDescent="0.25">
      <c r="A1570" s="5">
        <v>511505</v>
      </c>
      <c r="B1570" s="4" t="s">
        <v>542</v>
      </c>
      <c r="C1570" s="3">
        <f>IFERROR(VLOOKUP($A1570,'Perfil de Riesgo '!$A$3:$H$2025,3,FALSE),0)</f>
        <v>0</v>
      </c>
      <c r="D1570" s="3">
        <f>IFERROR(VLOOKUP($A1570,'Perfil de Riesgo '!$A$3:$H$2025,4,FALSE),0)</f>
        <v>0</v>
      </c>
      <c r="E1570" s="3">
        <f>IFERROR(VLOOKUP($A1570,'Perfil de Riesgo '!$A$3:$H$2025,5,FALSE),0)</f>
        <v>0</v>
      </c>
      <c r="F1570" s="3">
        <f>IFERROR(VLOOKUP($A1570,'Perfil de Riesgo '!$A$3:$H$2025,6,FALSE),0)</f>
        <v>0</v>
      </c>
      <c r="G1570" s="3">
        <f>IFERROR(VLOOKUP($A1570,'Perfil de Riesgo '!$A$3:$H$2025,7,FALSE),0)</f>
        <v>0</v>
      </c>
      <c r="H1570" s="3">
        <f>IFERROR(VLOOKUP($A1570,'Perfil de Riesgo '!$A$3:$H$2025,8,FALSE),0)</f>
        <v>0</v>
      </c>
    </row>
    <row r="1571" spans="1:8" hidden="1" x14ac:dyDescent="0.25">
      <c r="A1571" s="5">
        <v>511506</v>
      </c>
      <c r="B1571" s="4" t="s">
        <v>638</v>
      </c>
      <c r="C1571" s="3">
        <f>IFERROR(VLOOKUP($A1571,'Perfil de Riesgo '!$A$3:$H$2025,3,FALSE),0)</f>
        <v>0</v>
      </c>
      <c r="D1571" s="3">
        <f>IFERROR(VLOOKUP($A1571,'Perfil de Riesgo '!$A$3:$H$2025,4,FALSE),0)</f>
        <v>0</v>
      </c>
      <c r="E1571" s="3">
        <f>IFERROR(VLOOKUP($A1571,'Perfil de Riesgo '!$A$3:$H$2025,5,FALSE),0)</f>
        <v>0</v>
      </c>
      <c r="F1571" s="3">
        <f>IFERROR(VLOOKUP($A1571,'Perfil de Riesgo '!$A$3:$H$2025,6,FALSE),0)</f>
        <v>0</v>
      </c>
      <c r="G1571" s="3">
        <f>IFERROR(VLOOKUP($A1571,'Perfil de Riesgo '!$A$3:$H$2025,7,FALSE),0)</f>
        <v>0</v>
      </c>
      <c r="H1571" s="3">
        <f>IFERROR(VLOOKUP($A1571,'Perfil de Riesgo '!$A$3:$H$2025,8,FALSE),0)</f>
        <v>0</v>
      </c>
    </row>
    <row r="1572" spans="1:8" hidden="1" x14ac:dyDescent="0.25">
      <c r="A1572" s="5">
        <v>511507</v>
      </c>
      <c r="B1572" s="4" t="s">
        <v>637</v>
      </c>
      <c r="C1572" s="3">
        <f>IFERROR(VLOOKUP($A1572,'Perfil de Riesgo '!$A$3:$H$2025,3,FALSE),0)</f>
        <v>0</v>
      </c>
      <c r="D1572" s="3">
        <f>IFERROR(VLOOKUP($A1572,'Perfil de Riesgo '!$A$3:$H$2025,4,FALSE),0)</f>
        <v>0</v>
      </c>
      <c r="E1572" s="3">
        <f>IFERROR(VLOOKUP($A1572,'Perfil de Riesgo '!$A$3:$H$2025,5,FALSE),0)</f>
        <v>0</v>
      </c>
      <c r="F1572" s="3">
        <f>IFERROR(VLOOKUP($A1572,'Perfil de Riesgo '!$A$3:$H$2025,6,FALSE),0)</f>
        <v>0</v>
      </c>
      <c r="G1572" s="3">
        <f>IFERROR(VLOOKUP($A1572,'Perfil de Riesgo '!$A$3:$H$2025,7,FALSE),0)</f>
        <v>0</v>
      </c>
      <c r="H1572" s="3">
        <f>IFERROR(VLOOKUP($A1572,'Perfil de Riesgo '!$A$3:$H$2025,8,FALSE),0)</f>
        <v>0</v>
      </c>
    </row>
    <row r="1573" spans="1:8" hidden="1" x14ac:dyDescent="0.25">
      <c r="A1573" s="5">
        <v>511508</v>
      </c>
      <c r="B1573" s="4" t="s">
        <v>540</v>
      </c>
      <c r="C1573" s="3">
        <f>IFERROR(VLOOKUP($A1573,'Perfil de Riesgo '!$A$3:$H$2025,3,FALSE),0)</f>
        <v>0</v>
      </c>
      <c r="D1573" s="3">
        <f>IFERROR(VLOOKUP($A1573,'Perfil de Riesgo '!$A$3:$H$2025,4,FALSE),0)</f>
        <v>0</v>
      </c>
      <c r="E1573" s="3">
        <f>IFERROR(VLOOKUP($A1573,'Perfil de Riesgo '!$A$3:$H$2025,5,FALSE),0)</f>
        <v>0</v>
      </c>
      <c r="F1573" s="3">
        <f>IFERROR(VLOOKUP($A1573,'Perfil de Riesgo '!$A$3:$H$2025,6,FALSE),0)</f>
        <v>0</v>
      </c>
      <c r="G1573" s="3">
        <f>IFERROR(VLOOKUP($A1573,'Perfil de Riesgo '!$A$3:$H$2025,7,FALSE),0)</f>
        <v>0</v>
      </c>
      <c r="H1573" s="3">
        <f>IFERROR(VLOOKUP($A1573,'Perfil de Riesgo '!$A$3:$H$2025,8,FALSE),0)</f>
        <v>0</v>
      </c>
    </row>
    <row r="1574" spans="1:8" hidden="1" x14ac:dyDescent="0.25">
      <c r="A1574" s="5">
        <v>511509</v>
      </c>
      <c r="B1574" s="4" t="s">
        <v>636</v>
      </c>
      <c r="C1574" s="3">
        <f>IFERROR(VLOOKUP($A1574,'Perfil de Riesgo '!$A$3:$H$2025,3,FALSE),0)</f>
        <v>0</v>
      </c>
      <c r="D1574" s="3">
        <f>IFERROR(VLOOKUP($A1574,'Perfil de Riesgo '!$A$3:$H$2025,4,FALSE),0)</f>
        <v>0</v>
      </c>
      <c r="E1574" s="3">
        <f>IFERROR(VLOOKUP($A1574,'Perfil de Riesgo '!$A$3:$H$2025,5,FALSE),0)</f>
        <v>0</v>
      </c>
      <c r="F1574" s="3">
        <f>IFERROR(VLOOKUP($A1574,'Perfil de Riesgo '!$A$3:$H$2025,6,FALSE),0)</f>
        <v>0</v>
      </c>
      <c r="G1574" s="3">
        <f>IFERROR(VLOOKUP($A1574,'Perfil de Riesgo '!$A$3:$H$2025,7,FALSE),0)</f>
        <v>0</v>
      </c>
      <c r="H1574" s="3">
        <f>IFERROR(VLOOKUP($A1574,'Perfil de Riesgo '!$A$3:$H$2025,8,FALSE),0)</f>
        <v>0</v>
      </c>
    </row>
    <row r="1575" spans="1:8" hidden="1" x14ac:dyDescent="0.25">
      <c r="A1575" s="5">
        <v>511510</v>
      </c>
      <c r="B1575" s="4" t="s">
        <v>635</v>
      </c>
      <c r="C1575" s="3">
        <f>IFERROR(VLOOKUP($A1575,'Perfil de Riesgo '!$A$3:$H$2025,3,FALSE),0)</f>
        <v>0</v>
      </c>
      <c r="D1575" s="3">
        <f>IFERROR(VLOOKUP($A1575,'Perfil de Riesgo '!$A$3:$H$2025,4,FALSE),0)</f>
        <v>0</v>
      </c>
      <c r="E1575" s="3">
        <f>IFERROR(VLOOKUP($A1575,'Perfil de Riesgo '!$A$3:$H$2025,5,FALSE),0)</f>
        <v>0</v>
      </c>
      <c r="F1575" s="3">
        <f>IFERROR(VLOOKUP($A1575,'Perfil de Riesgo '!$A$3:$H$2025,6,FALSE),0)</f>
        <v>0</v>
      </c>
      <c r="G1575" s="3">
        <f>IFERROR(VLOOKUP($A1575,'Perfil de Riesgo '!$A$3:$H$2025,7,FALSE),0)</f>
        <v>0</v>
      </c>
      <c r="H1575" s="3">
        <f>IFERROR(VLOOKUP($A1575,'Perfil de Riesgo '!$A$3:$H$2025,8,FALSE),0)</f>
        <v>0</v>
      </c>
    </row>
    <row r="1576" spans="1:8" hidden="1" x14ac:dyDescent="0.25">
      <c r="A1576" s="5">
        <v>511511</v>
      </c>
      <c r="B1576" s="4" t="s">
        <v>634</v>
      </c>
      <c r="C1576" s="3">
        <f>IFERROR(VLOOKUP($A1576,'Perfil de Riesgo '!$A$3:$H$2025,3,FALSE),0)</f>
        <v>0</v>
      </c>
      <c r="D1576" s="3">
        <f>IFERROR(VLOOKUP($A1576,'Perfil de Riesgo '!$A$3:$H$2025,4,FALSE),0)</f>
        <v>0</v>
      </c>
      <c r="E1576" s="3">
        <f>IFERROR(VLOOKUP($A1576,'Perfil de Riesgo '!$A$3:$H$2025,5,FALSE),0)</f>
        <v>0</v>
      </c>
      <c r="F1576" s="3">
        <f>IFERROR(VLOOKUP($A1576,'Perfil de Riesgo '!$A$3:$H$2025,6,FALSE),0)</f>
        <v>0</v>
      </c>
      <c r="G1576" s="3">
        <f>IFERROR(VLOOKUP($A1576,'Perfil de Riesgo '!$A$3:$H$2025,7,FALSE),0)</f>
        <v>0</v>
      </c>
      <c r="H1576" s="3">
        <f>IFERROR(VLOOKUP($A1576,'Perfil de Riesgo '!$A$3:$H$2025,8,FALSE),0)</f>
        <v>0</v>
      </c>
    </row>
    <row r="1577" spans="1:8" hidden="1" x14ac:dyDescent="0.25">
      <c r="A1577" s="5">
        <v>511512</v>
      </c>
      <c r="B1577" s="4" t="s">
        <v>633</v>
      </c>
      <c r="C1577" s="3">
        <f>IFERROR(VLOOKUP($A1577,'Perfil de Riesgo '!$A$3:$H$2025,3,FALSE),0)</f>
        <v>0</v>
      </c>
      <c r="D1577" s="3">
        <f>IFERROR(VLOOKUP($A1577,'Perfil de Riesgo '!$A$3:$H$2025,4,FALSE),0)</f>
        <v>0</v>
      </c>
      <c r="E1577" s="3">
        <f>IFERROR(VLOOKUP($A1577,'Perfil de Riesgo '!$A$3:$H$2025,5,FALSE),0)</f>
        <v>0</v>
      </c>
      <c r="F1577" s="3">
        <f>IFERROR(VLOOKUP($A1577,'Perfil de Riesgo '!$A$3:$H$2025,6,FALSE),0)</f>
        <v>0</v>
      </c>
      <c r="G1577" s="3">
        <f>IFERROR(VLOOKUP($A1577,'Perfil de Riesgo '!$A$3:$H$2025,7,FALSE),0)</f>
        <v>0</v>
      </c>
      <c r="H1577" s="3">
        <f>IFERROR(VLOOKUP($A1577,'Perfil de Riesgo '!$A$3:$H$2025,8,FALSE),0)</f>
        <v>0</v>
      </c>
    </row>
    <row r="1578" spans="1:8" hidden="1" x14ac:dyDescent="0.25">
      <c r="A1578" s="5">
        <v>511513</v>
      </c>
      <c r="B1578" s="4" t="s">
        <v>632</v>
      </c>
      <c r="C1578" s="3">
        <f>IFERROR(VLOOKUP($A1578,'Perfil de Riesgo '!$A$3:$H$2025,3,FALSE),0)</f>
        <v>0</v>
      </c>
      <c r="D1578" s="3">
        <f>IFERROR(VLOOKUP($A1578,'Perfil de Riesgo '!$A$3:$H$2025,4,FALSE),0)</f>
        <v>0</v>
      </c>
      <c r="E1578" s="3">
        <f>IFERROR(VLOOKUP($A1578,'Perfil de Riesgo '!$A$3:$H$2025,5,FALSE),0)</f>
        <v>0</v>
      </c>
      <c r="F1578" s="3">
        <f>IFERROR(VLOOKUP($A1578,'Perfil de Riesgo '!$A$3:$H$2025,6,FALSE),0)</f>
        <v>0</v>
      </c>
      <c r="G1578" s="3">
        <f>IFERROR(VLOOKUP($A1578,'Perfil de Riesgo '!$A$3:$H$2025,7,FALSE),0)</f>
        <v>0</v>
      </c>
      <c r="H1578" s="3">
        <f>IFERROR(VLOOKUP($A1578,'Perfil de Riesgo '!$A$3:$H$2025,8,FALSE),0)</f>
        <v>0</v>
      </c>
    </row>
    <row r="1579" spans="1:8" hidden="1" x14ac:dyDescent="0.25">
      <c r="A1579" s="5">
        <v>511514</v>
      </c>
      <c r="B1579" s="4" t="s">
        <v>631</v>
      </c>
      <c r="C1579" s="3">
        <f>IFERROR(VLOOKUP($A1579,'Perfil de Riesgo '!$A$3:$H$2025,3,FALSE),0)</f>
        <v>0</v>
      </c>
      <c r="D1579" s="3">
        <f>IFERROR(VLOOKUP($A1579,'Perfil de Riesgo '!$A$3:$H$2025,4,FALSE),0)</f>
        <v>0</v>
      </c>
      <c r="E1579" s="3">
        <f>IFERROR(VLOOKUP($A1579,'Perfil de Riesgo '!$A$3:$H$2025,5,FALSE),0)</f>
        <v>0</v>
      </c>
      <c r="F1579" s="3">
        <f>IFERROR(VLOOKUP($A1579,'Perfil de Riesgo '!$A$3:$H$2025,6,FALSE),0)</f>
        <v>0</v>
      </c>
      <c r="G1579" s="3">
        <f>IFERROR(VLOOKUP($A1579,'Perfil de Riesgo '!$A$3:$H$2025,7,FALSE),0)</f>
        <v>0</v>
      </c>
      <c r="H1579" s="3">
        <f>IFERROR(VLOOKUP($A1579,'Perfil de Riesgo '!$A$3:$H$2025,8,FALSE),0)</f>
        <v>0</v>
      </c>
    </row>
    <row r="1580" spans="1:8" hidden="1" x14ac:dyDescent="0.25">
      <c r="A1580" s="5">
        <v>511515</v>
      </c>
      <c r="B1580" s="4" t="s">
        <v>630</v>
      </c>
      <c r="C1580" s="3">
        <f>IFERROR(VLOOKUP($A1580,'Perfil de Riesgo '!$A$3:$H$2025,3,FALSE),0)</f>
        <v>0</v>
      </c>
      <c r="D1580" s="3">
        <f>IFERROR(VLOOKUP($A1580,'Perfil de Riesgo '!$A$3:$H$2025,4,FALSE),0)</f>
        <v>0</v>
      </c>
      <c r="E1580" s="3">
        <f>IFERROR(VLOOKUP($A1580,'Perfil de Riesgo '!$A$3:$H$2025,5,FALSE),0)</f>
        <v>0</v>
      </c>
      <c r="F1580" s="3">
        <f>IFERROR(VLOOKUP($A1580,'Perfil de Riesgo '!$A$3:$H$2025,6,FALSE),0)</f>
        <v>0</v>
      </c>
      <c r="G1580" s="3">
        <f>IFERROR(VLOOKUP($A1580,'Perfil de Riesgo '!$A$3:$H$2025,7,FALSE),0)</f>
        <v>0</v>
      </c>
      <c r="H1580" s="3">
        <f>IFERROR(VLOOKUP($A1580,'Perfil de Riesgo '!$A$3:$H$2025,8,FALSE),0)</f>
        <v>0</v>
      </c>
    </row>
    <row r="1581" spans="1:8" hidden="1" x14ac:dyDescent="0.25">
      <c r="A1581" s="5">
        <v>511516</v>
      </c>
      <c r="B1581" s="4" t="s">
        <v>629</v>
      </c>
      <c r="C1581" s="3">
        <f>IFERROR(VLOOKUP($A1581,'Perfil de Riesgo '!$A$3:$H$2025,3,FALSE),0)</f>
        <v>0</v>
      </c>
      <c r="D1581" s="3">
        <f>IFERROR(VLOOKUP($A1581,'Perfil de Riesgo '!$A$3:$H$2025,4,FALSE),0)</f>
        <v>0</v>
      </c>
      <c r="E1581" s="3">
        <f>IFERROR(VLOOKUP($A1581,'Perfil de Riesgo '!$A$3:$H$2025,5,FALSE),0)</f>
        <v>0</v>
      </c>
      <c r="F1581" s="3">
        <f>IFERROR(VLOOKUP($A1581,'Perfil de Riesgo '!$A$3:$H$2025,6,FALSE),0)</f>
        <v>0</v>
      </c>
      <c r="G1581" s="3">
        <f>IFERROR(VLOOKUP($A1581,'Perfil de Riesgo '!$A$3:$H$2025,7,FALSE),0)</f>
        <v>0</v>
      </c>
      <c r="H1581" s="3">
        <f>IFERROR(VLOOKUP($A1581,'Perfil de Riesgo '!$A$3:$H$2025,8,FALSE),0)</f>
        <v>0</v>
      </c>
    </row>
    <row r="1582" spans="1:8" x14ac:dyDescent="0.25">
      <c r="A1582" s="5">
        <v>511517</v>
      </c>
      <c r="B1582" s="4" t="s">
        <v>628</v>
      </c>
      <c r="C1582" s="3">
        <f>IFERROR(VLOOKUP($A1582,'Perfil de Riesgo '!$A$3:$H$2025,3,FALSE),0)</f>
        <v>6681896</v>
      </c>
      <c r="D1582" s="3">
        <f>IFERROR(VLOOKUP($A1582,'Perfil de Riesgo '!$A$3:$H$2025,4,FALSE),0)</f>
        <v>6274760</v>
      </c>
      <c r="E1582" s="3">
        <f>IFERROR(VLOOKUP($A1582,'Perfil de Riesgo '!$A$3:$H$2025,5,FALSE),0)</f>
        <v>23781619</v>
      </c>
      <c r="F1582" s="3">
        <f>IFERROR(VLOOKUP($A1582,'Perfil de Riesgo '!$A$3:$H$2025,6,FALSE),0)</f>
        <v>21891708</v>
      </c>
      <c r="G1582" s="3">
        <f>IFERROR(VLOOKUP($A1582,'Perfil de Riesgo '!$A$3:$H$2025,7,FALSE),0)</f>
        <v>52961866</v>
      </c>
      <c r="H1582" s="3">
        <f>IFERROR(VLOOKUP($A1582,'Perfil de Riesgo '!$A$3:$H$2025,8,FALSE),0)</f>
        <v>50051246</v>
      </c>
    </row>
    <row r="1583" spans="1:8" x14ac:dyDescent="0.25">
      <c r="A1583" s="5">
        <v>511518</v>
      </c>
      <c r="B1583" s="4" t="s">
        <v>627</v>
      </c>
      <c r="C1583" s="3">
        <f>IFERROR(VLOOKUP($A1583,'Perfil de Riesgo '!$A$3:$H$2025,3,FALSE),0)</f>
        <v>445602</v>
      </c>
      <c r="D1583" s="3">
        <f>IFERROR(VLOOKUP($A1583,'Perfil de Riesgo '!$A$3:$H$2025,4,FALSE),0)</f>
        <v>537556</v>
      </c>
      <c r="E1583" s="3">
        <f>IFERROR(VLOOKUP($A1583,'Perfil de Riesgo '!$A$3:$H$2025,5,FALSE),0)</f>
        <v>2703789</v>
      </c>
      <c r="F1583" s="3">
        <f>IFERROR(VLOOKUP($A1583,'Perfil de Riesgo '!$A$3:$H$2025,6,FALSE),0)</f>
        <v>1499456</v>
      </c>
      <c r="G1583" s="3">
        <f>IFERROR(VLOOKUP($A1583,'Perfil de Riesgo '!$A$3:$H$2025,7,FALSE),0)</f>
        <v>5211971</v>
      </c>
      <c r="H1583" s="3">
        <f>IFERROR(VLOOKUP($A1583,'Perfil de Riesgo '!$A$3:$H$2025,8,FALSE),0)</f>
        <v>3601060</v>
      </c>
    </row>
    <row r="1584" spans="1:8" hidden="1" x14ac:dyDescent="0.25">
      <c r="A1584" s="5">
        <v>511519</v>
      </c>
      <c r="B1584" s="4" t="s">
        <v>626</v>
      </c>
      <c r="C1584" s="3">
        <f>IFERROR(VLOOKUP($A1584,'Perfil de Riesgo '!$A$3:$H$2025,3,FALSE),0)</f>
        <v>0</v>
      </c>
      <c r="D1584" s="3">
        <f>IFERROR(VLOOKUP($A1584,'Perfil de Riesgo '!$A$3:$H$2025,4,FALSE),0)</f>
        <v>0</v>
      </c>
      <c r="E1584" s="3">
        <f>IFERROR(VLOOKUP($A1584,'Perfil de Riesgo '!$A$3:$H$2025,5,FALSE),0)</f>
        <v>0</v>
      </c>
      <c r="F1584" s="3">
        <f>IFERROR(VLOOKUP($A1584,'Perfil de Riesgo '!$A$3:$H$2025,6,FALSE),0)</f>
        <v>0</v>
      </c>
      <c r="G1584" s="3">
        <f>IFERROR(VLOOKUP($A1584,'Perfil de Riesgo '!$A$3:$H$2025,7,FALSE),0)</f>
        <v>0</v>
      </c>
      <c r="H1584" s="3">
        <f>IFERROR(VLOOKUP($A1584,'Perfil de Riesgo '!$A$3:$H$2025,8,FALSE),0)</f>
        <v>0</v>
      </c>
    </row>
    <row r="1585" spans="1:8" hidden="1" x14ac:dyDescent="0.25">
      <c r="A1585" s="5">
        <v>511520</v>
      </c>
      <c r="B1585" s="4" t="s">
        <v>625</v>
      </c>
      <c r="C1585" s="3">
        <f>IFERROR(VLOOKUP($A1585,'Perfil de Riesgo '!$A$3:$H$2025,3,FALSE),0)</f>
        <v>0</v>
      </c>
      <c r="D1585" s="3">
        <f>IFERROR(VLOOKUP($A1585,'Perfil de Riesgo '!$A$3:$H$2025,4,FALSE),0)</f>
        <v>0</v>
      </c>
      <c r="E1585" s="3">
        <f>IFERROR(VLOOKUP($A1585,'Perfil de Riesgo '!$A$3:$H$2025,5,FALSE),0)</f>
        <v>0</v>
      </c>
      <c r="F1585" s="3">
        <f>IFERROR(VLOOKUP($A1585,'Perfil de Riesgo '!$A$3:$H$2025,6,FALSE),0)</f>
        <v>0</v>
      </c>
      <c r="G1585" s="3">
        <f>IFERROR(VLOOKUP($A1585,'Perfil de Riesgo '!$A$3:$H$2025,7,FALSE),0)</f>
        <v>0</v>
      </c>
      <c r="H1585" s="3">
        <f>IFERROR(VLOOKUP($A1585,'Perfil de Riesgo '!$A$3:$H$2025,8,FALSE),0)</f>
        <v>0</v>
      </c>
    </row>
    <row r="1586" spans="1:8" hidden="1" x14ac:dyDescent="0.25">
      <c r="A1586" s="5">
        <v>511521</v>
      </c>
      <c r="B1586" s="4" t="s">
        <v>624</v>
      </c>
      <c r="C1586" s="3">
        <f>IFERROR(VLOOKUP($A1586,'Perfil de Riesgo '!$A$3:$H$2025,3,FALSE),0)</f>
        <v>0</v>
      </c>
      <c r="D1586" s="3">
        <f>IFERROR(VLOOKUP($A1586,'Perfil de Riesgo '!$A$3:$H$2025,4,FALSE),0)</f>
        <v>0</v>
      </c>
      <c r="E1586" s="3">
        <f>IFERROR(VLOOKUP($A1586,'Perfil de Riesgo '!$A$3:$H$2025,5,FALSE),0)</f>
        <v>0</v>
      </c>
      <c r="F1586" s="3">
        <f>IFERROR(VLOOKUP($A1586,'Perfil de Riesgo '!$A$3:$H$2025,6,FALSE),0)</f>
        <v>0</v>
      </c>
      <c r="G1586" s="3">
        <f>IFERROR(VLOOKUP($A1586,'Perfil de Riesgo '!$A$3:$H$2025,7,FALSE),0)</f>
        <v>0</v>
      </c>
      <c r="H1586" s="3">
        <f>IFERROR(VLOOKUP($A1586,'Perfil de Riesgo '!$A$3:$H$2025,8,FALSE),0)</f>
        <v>0</v>
      </c>
    </row>
    <row r="1587" spans="1:8" hidden="1" x14ac:dyDescent="0.25">
      <c r="A1587" s="5">
        <v>511522</v>
      </c>
      <c r="B1587" s="4" t="s">
        <v>623</v>
      </c>
      <c r="C1587" s="3">
        <f>IFERROR(VLOOKUP($A1587,'Perfil de Riesgo '!$A$3:$H$2025,3,FALSE),0)</f>
        <v>0</v>
      </c>
      <c r="D1587" s="3">
        <f>IFERROR(VLOOKUP($A1587,'Perfil de Riesgo '!$A$3:$H$2025,4,FALSE),0)</f>
        <v>0</v>
      </c>
      <c r="E1587" s="3">
        <f>IFERROR(VLOOKUP($A1587,'Perfil de Riesgo '!$A$3:$H$2025,5,FALSE),0)</f>
        <v>0</v>
      </c>
      <c r="F1587" s="3">
        <f>IFERROR(VLOOKUP($A1587,'Perfil de Riesgo '!$A$3:$H$2025,6,FALSE),0)</f>
        <v>0</v>
      </c>
      <c r="G1587" s="3">
        <f>IFERROR(VLOOKUP($A1587,'Perfil de Riesgo '!$A$3:$H$2025,7,FALSE),0)</f>
        <v>0</v>
      </c>
      <c r="H1587" s="3">
        <f>IFERROR(VLOOKUP($A1587,'Perfil de Riesgo '!$A$3:$H$2025,8,FALSE),0)</f>
        <v>0</v>
      </c>
    </row>
    <row r="1588" spans="1:8" hidden="1" x14ac:dyDescent="0.25">
      <c r="A1588" s="5">
        <v>511523</v>
      </c>
      <c r="B1588" s="4" t="s">
        <v>622</v>
      </c>
      <c r="C1588" s="3">
        <f>IFERROR(VLOOKUP($A1588,'Perfil de Riesgo '!$A$3:$H$2025,3,FALSE),0)</f>
        <v>0</v>
      </c>
      <c r="D1588" s="3">
        <f>IFERROR(VLOOKUP($A1588,'Perfil de Riesgo '!$A$3:$H$2025,4,FALSE),0)</f>
        <v>0</v>
      </c>
      <c r="E1588" s="3">
        <f>IFERROR(VLOOKUP($A1588,'Perfil de Riesgo '!$A$3:$H$2025,5,FALSE),0)</f>
        <v>0</v>
      </c>
      <c r="F1588" s="3">
        <f>IFERROR(VLOOKUP($A1588,'Perfil de Riesgo '!$A$3:$H$2025,6,FALSE),0)</f>
        <v>0</v>
      </c>
      <c r="G1588" s="3">
        <f>IFERROR(VLOOKUP($A1588,'Perfil de Riesgo '!$A$3:$H$2025,7,FALSE),0)</f>
        <v>0</v>
      </c>
      <c r="H1588" s="3">
        <f>IFERROR(VLOOKUP($A1588,'Perfil de Riesgo '!$A$3:$H$2025,8,FALSE),0)</f>
        <v>0</v>
      </c>
    </row>
    <row r="1589" spans="1:8" hidden="1" x14ac:dyDescent="0.25">
      <c r="A1589" s="5">
        <v>511524</v>
      </c>
      <c r="B1589" s="4" t="s">
        <v>621</v>
      </c>
      <c r="C1589" s="3">
        <f>IFERROR(VLOOKUP($A1589,'Perfil de Riesgo '!$A$3:$H$2025,3,FALSE),0)</f>
        <v>0</v>
      </c>
      <c r="D1589" s="3">
        <f>IFERROR(VLOOKUP($A1589,'Perfil de Riesgo '!$A$3:$H$2025,4,FALSE),0)</f>
        <v>0</v>
      </c>
      <c r="E1589" s="3">
        <f>IFERROR(VLOOKUP($A1589,'Perfil de Riesgo '!$A$3:$H$2025,5,FALSE),0)</f>
        <v>0</v>
      </c>
      <c r="F1589" s="3">
        <f>IFERROR(VLOOKUP($A1589,'Perfil de Riesgo '!$A$3:$H$2025,6,FALSE),0)</f>
        <v>0</v>
      </c>
      <c r="G1589" s="3">
        <f>IFERROR(VLOOKUP($A1589,'Perfil de Riesgo '!$A$3:$H$2025,7,FALSE),0)</f>
        <v>0</v>
      </c>
      <c r="H1589" s="3">
        <f>IFERROR(VLOOKUP($A1589,'Perfil de Riesgo '!$A$3:$H$2025,8,FALSE),0)</f>
        <v>0</v>
      </c>
    </row>
    <row r="1590" spans="1:8" hidden="1" x14ac:dyDescent="0.25">
      <c r="A1590" s="5">
        <v>511525</v>
      </c>
      <c r="B1590" s="4" t="s">
        <v>620</v>
      </c>
      <c r="C1590" s="3">
        <f>IFERROR(VLOOKUP($A1590,'Perfil de Riesgo '!$A$3:$H$2025,3,FALSE),0)</f>
        <v>0</v>
      </c>
      <c r="D1590" s="3">
        <f>IFERROR(VLOOKUP($A1590,'Perfil de Riesgo '!$A$3:$H$2025,4,FALSE),0)</f>
        <v>0</v>
      </c>
      <c r="E1590" s="3">
        <f>IFERROR(VLOOKUP($A1590,'Perfil de Riesgo '!$A$3:$H$2025,5,FALSE),0)</f>
        <v>0</v>
      </c>
      <c r="F1590" s="3">
        <f>IFERROR(VLOOKUP($A1590,'Perfil de Riesgo '!$A$3:$H$2025,6,FALSE),0)</f>
        <v>0</v>
      </c>
      <c r="G1590" s="3">
        <f>IFERROR(VLOOKUP($A1590,'Perfil de Riesgo '!$A$3:$H$2025,7,FALSE),0)</f>
        <v>0</v>
      </c>
      <c r="H1590" s="3">
        <f>IFERROR(VLOOKUP($A1590,'Perfil de Riesgo '!$A$3:$H$2025,8,FALSE),0)</f>
        <v>0</v>
      </c>
    </row>
    <row r="1591" spans="1:8" hidden="1" x14ac:dyDescent="0.25">
      <c r="A1591" s="5">
        <v>511526</v>
      </c>
      <c r="B1591" s="4" t="s">
        <v>619</v>
      </c>
      <c r="C1591" s="3">
        <f>IFERROR(VLOOKUP($A1591,'Perfil de Riesgo '!$A$3:$H$2025,3,FALSE),0)</f>
        <v>0</v>
      </c>
      <c r="D1591" s="3">
        <f>IFERROR(VLOOKUP($A1591,'Perfil de Riesgo '!$A$3:$H$2025,4,FALSE),0)</f>
        <v>0</v>
      </c>
      <c r="E1591" s="3">
        <f>IFERROR(VLOOKUP($A1591,'Perfil de Riesgo '!$A$3:$H$2025,5,FALSE),0)</f>
        <v>0</v>
      </c>
      <c r="F1591" s="3">
        <f>IFERROR(VLOOKUP($A1591,'Perfil de Riesgo '!$A$3:$H$2025,6,FALSE),0)</f>
        <v>0</v>
      </c>
      <c r="G1591" s="3">
        <f>IFERROR(VLOOKUP($A1591,'Perfil de Riesgo '!$A$3:$H$2025,7,FALSE),0)</f>
        <v>0</v>
      </c>
      <c r="H1591" s="3">
        <f>IFERROR(VLOOKUP($A1591,'Perfil de Riesgo '!$A$3:$H$2025,8,FALSE),0)</f>
        <v>0</v>
      </c>
    </row>
    <row r="1592" spans="1:8" hidden="1" x14ac:dyDescent="0.25">
      <c r="A1592" s="5">
        <v>511527</v>
      </c>
      <c r="B1592" s="4" t="s">
        <v>618</v>
      </c>
      <c r="C1592" s="3">
        <f>IFERROR(VLOOKUP($A1592,'Perfil de Riesgo '!$A$3:$H$2025,3,FALSE),0)</f>
        <v>0</v>
      </c>
      <c r="D1592" s="3">
        <f>IFERROR(VLOOKUP($A1592,'Perfil de Riesgo '!$A$3:$H$2025,4,FALSE),0)</f>
        <v>0</v>
      </c>
      <c r="E1592" s="3">
        <f>IFERROR(VLOOKUP($A1592,'Perfil de Riesgo '!$A$3:$H$2025,5,FALSE),0)</f>
        <v>0</v>
      </c>
      <c r="F1592" s="3">
        <f>IFERROR(VLOOKUP($A1592,'Perfil de Riesgo '!$A$3:$H$2025,6,FALSE),0)</f>
        <v>0</v>
      </c>
      <c r="G1592" s="3">
        <f>IFERROR(VLOOKUP($A1592,'Perfil de Riesgo '!$A$3:$H$2025,7,FALSE),0)</f>
        <v>0</v>
      </c>
      <c r="H1592" s="3">
        <f>IFERROR(VLOOKUP($A1592,'Perfil de Riesgo '!$A$3:$H$2025,8,FALSE),0)</f>
        <v>0</v>
      </c>
    </row>
    <row r="1593" spans="1:8" hidden="1" x14ac:dyDescent="0.25">
      <c r="A1593" s="5">
        <v>511528</v>
      </c>
      <c r="B1593" s="4" t="s">
        <v>617</v>
      </c>
      <c r="C1593" s="3">
        <f>IFERROR(VLOOKUP($A1593,'Perfil de Riesgo '!$A$3:$H$2025,3,FALSE),0)</f>
        <v>0</v>
      </c>
      <c r="D1593" s="3">
        <f>IFERROR(VLOOKUP($A1593,'Perfil de Riesgo '!$A$3:$H$2025,4,FALSE),0)</f>
        <v>0</v>
      </c>
      <c r="E1593" s="3">
        <f>IFERROR(VLOOKUP($A1593,'Perfil de Riesgo '!$A$3:$H$2025,5,FALSE),0)</f>
        <v>0</v>
      </c>
      <c r="F1593" s="3">
        <f>IFERROR(VLOOKUP($A1593,'Perfil de Riesgo '!$A$3:$H$2025,6,FALSE),0)</f>
        <v>0</v>
      </c>
      <c r="G1593" s="3">
        <f>IFERROR(VLOOKUP($A1593,'Perfil de Riesgo '!$A$3:$H$2025,7,FALSE),0)</f>
        <v>0</v>
      </c>
      <c r="H1593" s="3">
        <f>IFERROR(VLOOKUP($A1593,'Perfil de Riesgo '!$A$3:$H$2025,8,FALSE),0)</f>
        <v>0</v>
      </c>
    </row>
    <row r="1594" spans="1:8" x14ac:dyDescent="0.25">
      <c r="A1594" s="5">
        <v>511529</v>
      </c>
      <c r="B1594" s="4" t="s">
        <v>616</v>
      </c>
      <c r="C1594" s="3">
        <f>IFERROR(VLOOKUP($A1594,'Perfil de Riesgo '!$A$3:$H$2025,3,FALSE),0)</f>
        <v>9296635</v>
      </c>
      <c r="D1594" s="3">
        <f>IFERROR(VLOOKUP($A1594,'Perfil de Riesgo '!$A$3:$H$2025,4,FALSE),0)</f>
        <v>2364256</v>
      </c>
      <c r="E1594" s="3">
        <f>IFERROR(VLOOKUP($A1594,'Perfil de Riesgo '!$A$3:$H$2025,5,FALSE),0)</f>
        <v>16693570</v>
      </c>
      <c r="F1594" s="3">
        <f>IFERROR(VLOOKUP($A1594,'Perfil de Riesgo '!$A$3:$H$2025,6,FALSE),0)</f>
        <v>26451860</v>
      </c>
      <c r="G1594" s="3">
        <f>IFERROR(VLOOKUP($A1594,'Perfil de Riesgo '!$A$3:$H$2025,7,FALSE),0)</f>
        <v>58477608</v>
      </c>
      <c r="H1594" s="3">
        <f>IFERROR(VLOOKUP($A1594,'Perfil de Riesgo '!$A$3:$H$2025,8,FALSE),0)</f>
        <v>49231472</v>
      </c>
    </row>
    <row r="1595" spans="1:8" hidden="1" x14ac:dyDescent="0.25">
      <c r="A1595" s="5">
        <v>511530</v>
      </c>
      <c r="B1595" s="4" t="s">
        <v>615</v>
      </c>
      <c r="C1595" s="3">
        <f>IFERROR(VLOOKUP($A1595,'Perfil de Riesgo '!$A$3:$H$2025,3,FALSE),0)</f>
        <v>0</v>
      </c>
      <c r="D1595" s="3">
        <f>IFERROR(VLOOKUP($A1595,'Perfil de Riesgo '!$A$3:$H$2025,4,FALSE),0)</f>
        <v>0</v>
      </c>
      <c r="E1595" s="3">
        <f>IFERROR(VLOOKUP($A1595,'Perfil de Riesgo '!$A$3:$H$2025,5,FALSE),0)</f>
        <v>0</v>
      </c>
      <c r="F1595" s="3">
        <f>IFERROR(VLOOKUP($A1595,'Perfil de Riesgo '!$A$3:$H$2025,6,FALSE),0)</f>
        <v>0</v>
      </c>
      <c r="G1595" s="3">
        <f>IFERROR(VLOOKUP($A1595,'Perfil de Riesgo '!$A$3:$H$2025,7,FALSE),0)</f>
        <v>0</v>
      </c>
      <c r="H1595" s="3">
        <f>IFERROR(VLOOKUP($A1595,'Perfil de Riesgo '!$A$3:$H$2025,8,FALSE),0)</f>
        <v>0</v>
      </c>
    </row>
    <row r="1596" spans="1:8" hidden="1" x14ac:dyDescent="0.25">
      <c r="A1596" s="5">
        <v>511531</v>
      </c>
      <c r="B1596" s="4" t="s">
        <v>614</v>
      </c>
      <c r="C1596" s="3">
        <f>IFERROR(VLOOKUP($A1596,'Perfil de Riesgo '!$A$3:$H$2025,3,FALSE),0)</f>
        <v>0</v>
      </c>
      <c r="D1596" s="3">
        <f>IFERROR(VLOOKUP($A1596,'Perfil de Riesgo '!$A$3:$H$2025,4,FALSE),0)</f>
        <v>0</v>
      </c>
      <c r="E1596" s="3">
        <f>IFERROR(VLOOKUP($A1596,'Perfil de Riesgo '!$A$3:$H$2025,5,FALSE),0)</f>
        <v>0</v>
      </c>
      <c r="F1596" s="3">
        <f>IFERROR(VLOOKUP($A1596,'Perfil de Riesgo '!$A$3:$H$2025,6,FALSE),0)</f>
        <v>0</v>
      </c>
      <c r="G1596" s="3">
        <f>IFERROR(VLOOKUP($A1596,'Perfil de Riesgo '!$A$3:$H$2025,7,FALSE),0)</f>
        <v>0</v>
      </c>
      <c r="H1596" s="3">
        <f>IFERROR(VLOOKUP($A1596,'Perfil de Riesgo '!$A$3:$H$2025,8,FALSE),0)</f>
        <v>0</v>
      </c>
    </row>
    <row r="1597" spans="1:8" hidden="1" x14ac:dyDescent="0.25">
      <c r="A1597" s="5">
        <v>511532</v>
      </c>
      <c r="B1597" s="4" t="s">
        <v>613</v>
      </c>
      <c r="C1597" s="3">
        <f>IFERROR(VLOOKUP($A1597,'Perfil de Riesgo '!$A$3:$H$2025,3,FALSE),0)</f>
        <v>0</v>
      </c>
      <c r="D1597" s="3">
        <f>IFERROR(VLOOKUP($A1597,'Perfil de Riesgo '!$A$3:$H$2025,4,FALSE),0)</f>
        <v>0</v>
      </c>
      <c r="E1597" s="3">
        <f>IFERROR(VLOOKUP($A1597,'Perfil de Riesgo '!$A$3:$H$2025,5,FALSE),0)</f>
        <v>0</v>
      </c>
      <c r="F1597" s="3">
        <f>IFERROR(VLOOKUP($A1597,'Perfil de Riesgo '!$A$3:$H$2025,6,FALSE),0)</f>
        <v>0</v>
      </c>
      <c r="G1597" s="3">
        <f>IFERROR(VLOOKUP($A1597,'Perfil de Riesgo '!$A$3:$H$2025,7,FALSE),0)</f>
        <v>0</v>
      </c>
      <c r="H1597" s="3">
        <f>IFERROR(VLOOKUP($A1597,'Perfil de Riesgo '!$A$3:$H$2025,8,FALSE),0)</f>
        <v>0</v>
      </c>
    </row>
    <row r="1598" spans="1:8" hidden="1" x14ac:dyDescent="0.25">
      <c r="A1598" s="5">
        <v>511533</v>
      </c>
      <c r="B1598" s="4" t="s">
        <v>612</v>
      </c>
      <c r="C1598" s="3">
        <f>IFERROR(VLOOKUP($A1598,'Perfil de Riesgo '!$A$3:$H$2025,3,FALSE),0)</f>
        <v>0</v>
      </c>
      <c r="D1598" s="3">
        <f>IFERROR(VLOOKUP($A1598,'Perfil de Riesgo '!$A$3:$H$2025,4,FALSE),0)</f>
        <v>0</v>
      </c>
      <c r="E1598" s="3">
        <f>IFERROR(VLOOKUP($A1598,'Perfil de Riesgo '!$A$3:$H$2025,5,FALSE),0)</f>
        <v>0</v>
      </c>
      <c r="F1598" s="3">
        <f>IFERROR(VLOOKUP($A1598,'Perfil de Riesgo '!$A$3:$H$2025,6,FALSE),0)</f>
        <v>0</v>
      </c>
      <c r="G1598" s="3">
        <f>IFERROR(VLOOKUP($A1598,'Perfil de Riesgo '!$A$3:$H$2025,7,FALSE),0)</f>
        <v>0</v>
      </c>
      <c r="H1598" s="3">
        <f>IFERROR(VLOOKUP($A1598,'Perfil de Riesgo '!$A$3:$H$2025,8,FALSE),0)</f>
        <v>0</v>
      </c>
    </row>
    <row r="1599" spans="1:8" hidden="1" x14ac:dyDescent="0.25">
      <c r="A1599" s="5">
        <v>511534</v>
      </c>
      <c r="B1599" s="4" t="s">
        <v>611</v>
      </c>
      <c r="C1599" s="3">
        <f>IFERROR(VLOOKUP($A1599,'Perfil de Riesgo '!$A$3:$H$2025,3,FALSE),0)</f>
        <v>0</v>
      </c>
      <c r="D1599" s="3">
        <f>IFERROR(VLOOKUP($A1599,'Perfil de Riesgo '!$A$3:$H$2025,4,FALSE),0)</f>
        <v>0</v>
      </c>
      <c r="E1599" s="3">
        <f>IFERROR(VLOOKUP($A1599,'Perfil de Riesgo '!$A$3:$H$2025,5,FALSE),0)</f>
        <v>0</v>
      </c>
      <c r="F1599" s="3">
        <f>IFERROR(VLOOKUP($A1599,'Perfil de Riesgo '!$A$3:$H$2025,6,FALSE),0)</f>
        <v>0</v>
      </c>
      <c r="G1599" s="3">
        <f>IFERROR(VLOOKUP($A1599,'Perfil de Riesgo '!$A$3:$H$2025,7,FALSE),0)</f>
        <v>0</v>
      </c>
      <c r="H1599" s="3">
        <f>IFERROR(VLOOKUP($A1599,'Perfil de Riesgo '!$A$3:$H$2025,8,FALSE),0)</f>
        <v>0</v>
      </c>
    </row>
    <row r="1600" spans="1:8" hidden="1" x14ac:dyDescent="0.25">
      <c r="A1600" s="5">
        <v>511535</v>
      </c>
      <c r="B1600" s="4" t="s">
        <v>610</v>
      </c>
      <c r="C1600" s="3">
        <f>IFERROR(VLOOKUP($A1600,'Perfil de Riesgo '!$A$3:$H$2025,3,FALSE),0)</f>
        <v>0</v>
      </c>
      <c r="D1600" s="3">
        <f>IFERROR(VLOOKUP($A1600,'Perfil de Riesgo '!$A$3:$H$2025,4,FALSE),0)</f>
        <v>0</v>
      </c>
      <c r="E1600" s="3">
        <f>IFERROR(VLOOKUP($A1600,'Perfil de Riesgo '!$A$3:$H$2025,5,FALSE),0)</f>
        <v>0</v>
      </c>
      <c r="F1600" s="3">
        <f>IFERROR(VLOOKUP($A1600,'Perfil de Riesgo '!$A$3:$H$2025,6,FALSE),0)</f>
        <v>0</v>
      </c>
      <c r="G1600" s="3">
        <f>IFERROR(VLOOKUP($A1600,'Perfil de Riesgo '!$A$3:$H$2025,7,FALSE),0)</f>
        <v>0</v>
      </c>
      <c r="H1600" s="3">
        <f>IFERROR(VLOOKUP($A1600,'Perfil de Riesgo '!$A$3:$H$2025,8,FALSE),0)</f>
        <v>0</v>
      </c>
    </row>
    <row r="1601" spans="1:8" hidden="1" x14ac:dyDescent="0.25">
      <c r="A1601" s="5">
        <v>511536</v>
      </c>
      <c r="B1601" s="4" t="s">
        <v>609</v>
      </c>
      <c r="C1601" s="3">
        <f>IFERROR(VLOOKUP($A1601,'Perfil de Riesgo '!$A$3:$H$2025,3,FALSE),0)</f>
        <v>0</v>
      </c>
      <c r="D1601" s="3">
        <f>IFERROR(VLOOKUP($A1601,'Perfil de Riesgo '!$A$3:$H$2025,4,FALSE),0)</f>
        <v>0</v>
      </c>
      <c r="E1601" s="3">
        <f>IFERROR(VLOOKUP($A1601,'Perfil de Riesgo '!$A$3:$H$2025,5,FALSE),0)</f>
        <v>0</v>
      </c>
      <c r="F1601" s="3">
        <f>IFERROR(VLOOKUP($A1601,'Perfil de Riesgo '!$A$3:$H$2025,6,FALSE),0)</f>
        <v>0</v>
      </c>
      <c r="G1601" s="3">
        <f>IFERROR(VLOOKUP($A1601,'Perfil de Riesgo '!$A$3:$H$2025,7,FALSE),0)</f>
        <v>0</v>
      </c>
      <c r="H1601" s="3">
        <f>IFERROR(VLOOKUP($A1601,'Perfil de Riesgo '!$A$3:$H$2025,8,FALSE),0)</f>
        <v>0</v>
      </c>
    </row>
    <row r="1602" spans="1:8" hidden="1" x14ac:dyDescent="0.25">
      <c r="A1602" s="5">
        <v>511537</v>
      </c>
      <c r="B1602" s="4" t="s">
        <v>608</v>
      </c>
      <c r="C1602" s="3">
        <f>IFERROR(VLOOKUP($A1602,'Perfil de Riesgo '!$A$3:$H$2025,3,FALSE),0)</f>
        <v>0</v>
      </c>
      <c r="D1602" s="3">
        <f>IFERROR(VLOOKUP($A1602,'Perfil de Riesgo '!$A$3:$H$2025,4,FALSE),0)</f>
        <v>0</v>
      </c>
      <c r="E1602" s="3">
        <f>IFERROR(VLOOKUP($A1602,'Perfil de Riesgo '!$A$3:$H$2025,5,FALSE),0)</f>
        <v>0</v>
      </c>
      <c r="F1602" s="3">
        <f>IFERROR(VLOOKUP($A1602,'Perfil de Riesgo '!$A$3:$H$2025,6,FALSE),0)</f>
        <v>0</v>
      </c>
      <c r="G1602" s="3">
        <f>IFERROR(VLOOKUP($A1602,'Perfil de Riesgo '!$A$3:$H$2025,7,FALSE),0)</f>
        <v>0</v>
      </c>
      <c r="H1602" s="3">
        <f>IFERROR(VLOOKUP($A1602,'Perfil de Riesgo '!$A$3:$H$2025,8,FALSE),0)</f>
        <v>0</v>
      </c>
    </row>
    <row r="1603" spans="1:8" hidden="1" x14ac:dyDescent="0.25">
      <c r="A1603" s="5">
        <v>511538</v>
      </c>
      <c r="B1603" s="4" t="s">
        <v>607</v>
      </c>
      <c r="C1603" s="3">
        <f>IFERROR(VLOOKUP($A1603,'Perfil de Riesgo '!$A$3:$H$2025,3,FALSE),0)</f>
        <v>0</v>
      </c>
      <c r="D1603" s="3">
        <f>IFERROR(VLOOKUP($A1603,'Perfil de Riesgo '!$A$3:$H$2025,4,FALSE),0)</f>
        <v>0</v>
      </c>
      <c r="E1603" s="3">
        <f>IFERROR(VLOOKUP($A1603,'Perfil de Riesgo '!$A$3:$H$2025,5,FALSE),0)</f>
        <v>0</v>
      </c>
      <c r="F1603" s="3">
        <f>IFERROR(VLOOKUP($A1603,'Perfil de Riesgo '!$A$3:$H$2025,6,FALSE),0)</f>
        <v>0</v>
      </c>
      <c r="G1603" s="3">
        <f>IFERROR(VLOOKUP($A1603,'Perfil de Riesgo '!$A$3:$H$2025,7,FALSE),0)</f>
        <v>0</v>
      </c>
      <c r="H1603" s="3">
        <f>IFERROR(VLOOKUP($A1603,'Perfil de Riesgo '!$A$3:$H$2025,8,FALSE),0)</f>
        <v>0</v>
      </c>
    </row>
    <row r="1604" spans="1:8" hidden="1" x14ac:dyDescent="0.25">
      <c r="A1604" s="5">
        <v>511539</v>
      </c>
      <c r="B1604" s="4" t="s">
        <v>606</v>
      </c>
      <c r="C1604" s="3">
        <f>IFERROR(VLOOKUP($A1604,'Perfil de Riesgo '!$A$3:$H$2025,3,FALSE),0)</f>
        <v>0</v>
      </c>
      <c r="D1604" s="3">
        <f>IFERROR(VLOOKUP($A1604,'Perfil de Riesgo '!$A$3:$H$2025,4,FALSE),0)</f>
        <v>0</v>
      </c>
      <c r="E1604" s="3">
        <f>IFERROR(VLOOKUP($A1604,'Perfil de Riesgo '!$A$3:$H$2025,5,FALSE),0)</f>
        <v>0</v>
      </c>
      <c r="F1604" s="3">
        <f>IFERROR(VLOOKUP($A1604,'Perfil de Riesgo '!$A$3:$H$2025,6,FALSE),0)</f>
        <v>0</v>
      </c>
      <c r="G1604" s="3">
        <f>IFERROR(VLOOKUP($A1604,'Perfil de Riesgo '!$A$3:$H$2025,7,FALSE),0)</f>
        <v>0</v>
      </c>
      <c r="H1604" s="3">
        <f>IFERROR(VLOOKUP($A1604,'Perfil de Riesgo '!$A$3:$H$2025,8,FALSE),0)</f>
        <v>0</v>
      </c>
    </row>
    <row r="1605" spans="1:8" hidden="1" x14ac:dyDescent="0.25">
      <c r="A1605" s="5">
        <v>511540</v>
      </c>
      <c r="B1605" s="4" t="s">
        <v>451</v>
      </c>
      <c r="C1605" s="3">
        <f>IFERROR(VLOOKUP($A1605,'Perfil de Riesgo '!$A$3:$H$2025,3,FALSE),0)</f>
        <v>0</v>
      </c>
      <c r="D1605" s="3">
        <f>IFERROR(VLOOKUP($A1605,'Perfil de Riesgo '!$A$3:$H$2025,4,FALSE),0)</f>
        <v>0</v>
      </c>
      <c r="E1605" s="3">
        <f>IFERROR(VLOOKUP($A1605,'Perfil de Riesgo '!$A$3:$H$2025,5,FALSE),0)</f>
        <v>0</v>
      </c>
      <c r="F1605" s="3">
        <f>IFERROR(VLOOKUP($A1605,'Perfil de Riesgo '!$A$3:$H$2025,6,FALSE),0)</f>
        <v>0</v>
      </c>
      <c r="G1605" s="3">
        <f>IFERROR(VLOOKUP($A1605,'Perfil de Riesgo '!$A$3:$H$2025,7,FALSE),0)</f>
        <v>0</v>
      </c>
      <c r="H1605" s="3">
        <f>IFERROR(VLOOKUP($A1605,'Perfil de Riesgo '!$A$3:$H$2025,8,FALSE),0)</f>
        <v>0</v>
      </c>
    </row>
    <row r="1606" spans="1:8" hidden="1" x14ac:dyDescent="0.25">
      <c r="A1606" s="5">
        <v>511541</v>
      </c>
      <c r="B1606" s="4" t="s">
        <v>605</v>
      </c>
      <c r="C1606" s="3">
        <f>IFERROR(VLOOKUP($A1606,'Perfil de Riesgo '!$A$3:$H$2025,3,FALSE),0)</f>
        <v>0</v>
      </c>
      <c r="D1606" s="3">
        <f>IFERROR(VLOOKUP($A1606,'Perfil de Riesgo '!$A$3:$H$2025,4,FALSE),0)</f>
        <v>0</v>
      </c>
      <c r="E1606" s="3">
        <f>IFERROR(VLOOKUP($A1606,'Perfil de Riesgo '!$A$3:$H$2025,5,FALSE),0)</f>
        <v>0</v>
      </c>
      <c r="F1606" s="3">
        <f>IFERROR(VLOOKUP($A1606,'Perfil de Riesgo '!$A$3:$H$2025,6,FALSE),0)</f>
        <v>0</v>
      </c>
      <c r="G1606" s="3">
        <f>IFERROR(VLOOKUP($A1606,'Perfil de Riesgo '!$A$3:$H$2025,7,FALSE),0)</f>
        <v>0</v>
      </c>
      <c r="H1606" s="3">
        <f>IFERROR(VLOOKUP($A1606,'Perfil de Riesgo '!$A$3:$H$2025,8,FALSE),0)</f>
        <v>0</v>
      </c>
    </row>
    <row r="1607" spans="1:8" hidden="1" x14ac:dyDescent="0.25">
      <c r="A1607" s="5">
        <v>511542</v>
      </c>
      <c r="B1607" s="4" t="s">
        <v>604</v>
      </c>
      <c r="C1607" s="3">
        <f>IFERROR(VLOOKUP($A1607,'Perfil de Riesgo '!$A$3:$H$2025,3,FALSE),0)</f>
        <v>0</v>
      </c>
      <c r="D1607" s="3">
        <f>IFERROR(VLOOKUP($A1607,'Perfil de Riesgo '!$A$3:$H$2025,4,FALSE),0)</f>
        <v>0</v>
      </c>
      <c r="E1607" s="3">
        <f>IFERROR(VLOOKUP($A1607,'Perfil de Riesgo '!$A$3:$H$2025,5,FALSE),0)</f>
        <v>0</v>
      </c>
      <c r="F1607" s="3">
        <f>IFERROR(VLOOKUP($A1607,'Perfil de Riesgo '!$A$3:$H$2025,6,FALSE),0)</f>
        <v>0</v>
      </c>
      <c r="G1607" s="3">
        <f>IFERROR(VLOOKUP($A1607,'Perfil de Riesgo '!$A$3:$H$2025,7,FALSE),0)</f>
        <v>0</v>
      </c>
      <c r="H1607" s="3">
        <f>IFERROR(VLOOKUP($A1607,'Perfil de Riesgo '!$A$3:$H$2025,8,FALSE),0)</f>
        <v>0</v>
      </c>
    </row>
    <row r="1608" spans="1:8" x14ac:dyDescent="0.25">
      <c r="A1608" s="5">
        <v>511543</v>
      </c>
      <c r="B1608" s="4" t="s">
        <v>603</v>
      </c>
      <c r="C1608" s="3">
        <f>IFERROR(VLOOKUP($A1608,'Perfil de Riesgo '!$A$3:$H$2025,3,FALSE),0)</f>
        <v>315159</v>
      </c>
      <c r="D1608" s="3">
        <f>IFERROR(VLOOKUP($A1608,'Perfil de Riesgo '!$A$3:$H$2025,4,FALSE),0)</f>
        <v>7231771</v>
      </c>
      <c r="E1608" s="3">
        <f>IFERROR(VLOOKUP($A1608,'Perfil de Riesgo '!$A$3:$H$2025,5,FALSE),0)</f>
        <v>0</v>
      </c>
      <c r="F1608" s="3">
        <f>IFERROR(VLOOKUP($A1608,'Perfil de Riesgo '!$A$3:$H$2025,6,FALSE),0)</f>
        <v>1755414</v>
      </c>
      <c r="G1608" s="3">
        <f>IFERROR(VLOOKUP($A1608,'Perfil de Riesgo '!$A$3:$H$2025,7,FALSE),0)</f>
        <v>432209</v>
      </c>
      <c r="H1608" s="3">
        <f>IFERROR(VLOOKUP($A1608,'Perfil de Riesgo '!$A$3:$H$2025,8,FALSE),0)</f>
        <v>125962</v>
      </c>
    </row>
    <row r="1609" spans="1:8" hidden="1" x14ac:dyDescent="0.25">
      <c r="A1609" s="5">
        <v>511544</v>
      </c>
      <c r="B1609" s="4" t="s">
        <v>602</v>
      </c>
      <c r="C1609" s="3">
        <f>IFERROR(VLOOKUP($A1609,'Perfil de Riesgo '!$A$3:$H$2025,3,FALSE),0)</f>
        <v>0</v>
      </c>
      <c r="D1609" s="3">
        <f>IFERROR(VLOOKUP($A1609,'Perfil de Riesgo '!$A$3:$H$2025,4,FALSE),0)</f>
        <v>0</v>
      </c>
      <c r="E1609" s="3">
        <f>IFERROR(VLOOKUP($A1609,'Perfil de Riesgo '!$A$3:$H$2025,5,FALSE),0)</f>
        <v>0</v>
      </c>
      <c r="F1609" s="3">
        <f>IFERROR(VLOOKUP($A1609,'Perfil de Riesgo '!$A$3:$H$2025,6,FALSE),0)</f>
        <v>0</v>
      </c>
      <c r="G1609" s="3">
        <f>IFERROR(VLOOKUP($A1609,'Perfil de Riesgo '!$A$3:$H$2025,7,FALSE),0)</f>
        <v>0</v>
      </c>
      <c r="H1609" s="3">
        <f>IFERROR(VLOOKUP($A1609,'Perfil de Riesgo '!$A$3:$H$2025,8,FALSE),0)</f>
        <v>0</v>
      </c>
    </row>
    <row r="1610" spans="1:8" hidden="1" x14ac:dyDescent="0.25">
      <c r="A1610" s="5">
        <v>511545</v>
      </c>
      <c r="B1610" s="4" t="s">
        <v>601</v>
      </c>
      <c r="C1610" s="3">
        <f>IFERROR(VLOOKUP($A1610,'Perfil de Riesgo '!$A$3:$H$2025,3,FALSE),0)</f>
        <v>0</v>
      </c>
      <c r="D1610" s="3">
        <f>IFERROR(VLOOKUP($A1610,'Perfil de Riesgo '!$A$3:$H$2025,4,FALSE),0)</f>
        <v>0</v>
      </c>
      <c r="E1610" s="3">
        <f>IFERROR(VLOOKUP($A1610,'Perfil de Riesgo '!$A$3:$H$2025,5,FALSE),0)</f>
        <v>0</v>
      </c>
      <c r="F1610" s="3">
        <f>IFERROR(VLOOKUP($A1610,'Perfil de Riesgo '!$A$3:$H$2025,6,FALSE),0)</f>
        <v>0</v>
      </c>
      <c r="G1610" s="3">
        <f>IFERROR(VLOOKUP($A1610,'Perfil de Riesgo '!$A$3:$H$2025,7,FALSE),0)</f>
        <v>0</v>
      </c>
      <c r="H1610" s="3">
        <f>IFERROR(VLOOKUP($A1610,'Perfil de Riesgo '!$A$3:$H$2025,8,FALSE),0)</f>
        <v>0</v>
      </c>
    </row>
    <row r="1611" spans="1:8" hidden="1" x14ac:dyDescent="0.25">
      <c r="A1611" s="5">
        <v>511546</v>
      </c>
      <c r="B1611" s="4" t="s">
        <v>164</v>
      </c>
      <c r="C1611" s="3">
        <f>IFERROR(VLOOKUP($A1611,'Perfil de Riesgo '!$A$3:$H$2025,3,FALSE),0)</f>
        <v>0</v>
      </c>
      <c r="D1611" s="3">
        <f>IFERROR(VLOOKUP($A1611,'Perfil de Riesgo '!$A$3:$H$2025,4,FALSE),0)</f>
        <v>0</v>
      </c>
      <c r="E1611" s="3">
        <f>IFERROR(VLOOKUP($A1611,'Perfil de Riesgo '!$A$3:$H$2025,5,FALSE),0)</f>
        <v>0</v>
      </c>
      <c r="F1611" s="3">
        <f>IFERROR(VLOOKUP($A1611,'Perfil de Riesgo '!$A$3:$H$2025,6,FALSE),0)</f>
        <v>0</v>
      </c>
      <c r="G1611" s="3">
        <f>IFERROR(VLOOKUP($A1611,'Perfil de Riesgo '!$A$3:$H$2025,7,FALSE),0)</f>
        <v>0</v>
      </c>
      <c r="H1611" s="3">
        <f>IFERROR(VLOOKUP($A1611,'Perfil de Riesgo '!$A$3:$H$2025,8,FALSE),0)</f>
        <v>0</v>
      </c>
    </row>
    <row r="1612" spans="1:8" hidden="1" x14ac:dyDescent="0.25">
      <c r="A1612" s="5">
        <v>511547</v>
      </c>
      <c r="B1612" s="4" t="s">
        <v>600</v>
      </c>
      <c r="C1612" s="3">
        <f>IFERROR(VLOOKUP($A1612,'Perfil de Riesgo '!$A$3:$H$2025,3,FALSE),0)</f>
        <v>0</v>
      </c>
      <c r="D1612" s="3">
        <f>IFERROR(VLOOKUP($A1612,'Perfil de Riesgo '!$A$3:$H$2025,4,FALSE),0)</f>
        <v>0</v>
      </c>
      <c r="E1612" s="3">
        <f>IFERROR(VLOOKUP($A1612,'Perfil de Riesgo '!$A$3:$H$2025,5,FALSE),0)</f>
        <v>0</v>
      </c>
      <c r="F1612" s="3">
        <f>IFERROR(VLOOKUP($A1612,'Perfil de Riesgo '!$A$3:$H$2025,6,FALSE),0)</f>
        <v>0</v>
      </c>
      <c r="G1612" s="3">
        <f>IFERROR(VLOOKUP($A1612,'Perfil de Riesgo '!$A$3:$H$2025,7,FALSE),0)</f>
        <v>0</v>
      </c>
      <c r="H1612" s="3">
        <f>IFERROR(VLOOKUP($A1612,'Perfil de Riesgo '!$A$3:$H$2025,8,FALSE),0)</f>
        <v>0</v>
      </c>
    </row>
    <row r="1613" spans="1:8" hidden="1" x14ac:dyDescent="0.25">
      <c r="A1613" s="5">
        <v>511548</v>
      </c>
      <c r="B1613" s="4" t="s">
        <v>599</v>
      </c>
      <c r="C1613" s="3">
        <f>IFERROR(VLOOKUP($A1613,'Perfil de Riesgo '!$A$3:$H$2025,3,FALSE),0)</f>
        <v>0</v>
      </c>
      <c r="D1613" s="3">
        <f>IFERROR(VLOOKUP($A1613,'Perfil de Riesgo '!$A$3:$H$2025,4,FALSE),0)</f>
        <v>0</v>
      </c>
      <c r="E1613" s="3">
        <f>IFERROR(VLOOKUP($A1613,'Perfil de Riesgo '!$A$3:$H$2025,5,FALSE),0)</f>
        <v>0</v>
      </c>
      <c r="F1613" s="3">
        <f>IFERROR(VLOOKUP($A1613,'Perfil de Riesgo '!$A$3:$H$2025,6,FALSE),0)</f>
        <v>0</v>
      </c>
      <c r="G1613" s="3">
        <f>IFERROR(VLOOKUP($A1613,'Perfil de Riesgo '!$A$3:$H$2025,7,FALSE),0)</f>
        <v>0</v>
      </c>
      <c r="H1613" s="3">
        <f>IFERROR(VLOOKUP($A1613,'Perfil de Riesgo '!$A$3:$H$2025,8,FALSE),0)</f>
        <v>0</v>
      </c>
    </row>
    <row r="1614" spans="1:8" hidden="1" x14ac:dyDescent="0.25">
      <c r="A1614" s="5">
        <v>511549</v>
      </c>
      <c r="B1614" s="4" t="s">
        <v>598</v>
      </c>
      <c r="C1614" s="3">
        <f>IFERROR(VLOOKUP($A1614,'Perfil de Riesgo '!$A$3:$H$2025,3,FALSE),0)</f>
        <v>0</v>
      </c>
      <c r="D1614" s="3">
        <f>IFERROR(VLOOKUP($A1614,'Perfil de Riesgo '!$A$3:$H$2025,4,FALSE),0)</f>
        <v>0</v>
      </c>
      <c r="E1614" s="3">
        <f>IFERROR(VLOOKUP($A1614,'Perfil de Riesgo '!$A$3:$H$2025,5,FALSE),0)</f>
        <v>0</v>
      </c>
      <c r="F1614" s="3">
        <f>IFERROR(VLOOKUP($A1614,'Perfil de Riesgo '!$A$3:$H$2025,6,FALSE),0)</f>
        <v>0</v>
      </c>
      <c r="G1614" s="3">
        <f>IFERROR(VLOOKUP($A1614,'Perfil de Riesgo '!$A$3:$H$2025,7,FALSE),0)</f>
        <v>0</v>
      </c>
      <c r="H1614" s="3">
        <f>IFERROR(VLOOKUP($A1614,'Perfil de Riesgo '!$A$3:$H$2025,8,FALSE),0)</f>
        <v>0</v>
      </c>
    </row>
    <row r="1615" spans="1:8" hidden="1" x14ac:dyDescent="0.25">
      <c r="A1615" s="5">
        <v>511551</v>
      </c>
      <c r="B1615" s="4" t="s">
        <v>537</v>
      </c>
      <c r="C1615" s="3">
        <f>IFERROR(VLOOKUP($A1615,'Perfil de Riesgo '!$A$3:$H$2025,3,FALSE),0)</f>
        <v>0</v>
      </c>
      <c r="D1615" s="3">
        <f>IFERROR(VLOOKUP($A1615,'Perfil de Riesgo '!$A$3:$H$2025,4,FALSE),0)</f>
        <v>0</v>
      </c>
      <c r="E1615" s="3">
        <f>IFERROR(VLOOKUP($A1615,'Perfil de Riesgo '!$A$3:$H$2025,5,FALSE),0)</f>
        <v>0</v>
      </c>
      <c r="F1615" s="3">
        <f>IFERROR(VLOOKUP($A1615,'Perfil de Riesgo '!$A$3:$H$2025,6,FALSE),0)</f>
        <v>0</v>
      </c>
      <c r="G1615" s="3">
        <f>IFERROR(VLOOKUP($A1615,'Perfil de Riesgo '!$A$3:$H$2025,7,FALSE),0)</f>
        <v>0</v>
      </c>
      <c r="H1615" s="3">
        <f>IFERROR(VLOOKUP($A1615,'Perfil de Riesgo '!$A$3:$H$2025,8,FALSE),0)</f>
        <v>0</v>
      </c>
    </row>
    <row r="1616" spans="1:8" hidden="1" x14ac:dyDescent="0.25">
      <c r="A1616" s="5">
        <v>511552</v>
      </c>
      <c r="B1616" s="4" t="s">
        <v>597</v>
      </c>
      <c r="C1616" s="3">
        <f>IFERROR(VLOOKUP($A1616,'Perfil de Riesgo '!$A$3:$H$2025,3,FALSE),0)</f>
        <v>0</v>
      </c>
      <c r="D1616" s="3">
        <f>IFERROR(VLOOKUP($A1616,'Perfil de Riesgo '!$A$3:$H$2025,4,FALSE),0)</f>
        <v>0</v>
      </c>
      <c r="E1616" s="3">
        <f>IFERROR(VLOOKUP($A1616,'Perfil de Riesgo '!$A$3:$H$2025,5,FALSE),0)</f>
        <v>0</v>
      </c>
      <c r="F1616" s="3">
        <f>IFERROR(VLOOKUP($A1616,'Perfil de Riesgo '!$A$3:$H$2025,6,FALSE),0)</f>
        <v>0</v>
      </c>
      <c r="G1616" s="3">
        <f>IFERROR(VLOOKUP($A1616,'Perfil de Riesgo '!$A$3:$H$2025,7,FALSE),0)</f>
        <v>0</v>
      </c>
      <c r="H1616" s="3">
        <f>IFERROR(VLOOKUP($A1616,'Perfil de Riesgo '!$A$3:$H$2025,8,FALSE),0)</f>
        <v>0</v>
      </c>
    </row>
    <row r="1617" spans="1:8" hidden="1" x14ac:dyDescent="0.25">
      <c r="A1617" s="5">
        <v>511553</v>
      </c>
      <c r="B1617" s="4" t="s">
        <v>596</v>
      </c>
      <c r="C1617" s="3">
        <f>IFERROR(VLOOKUP($A1617,'Perfil de Riesgo '!$A$3:$H$2025,3,FALSE),0)</f>
        <v>0</v>
      </c>
      <c r="D1617" s="3">
        <f>IFERROR(VLOOKUP($A1617,'Perfil de Riesgo '!$A$3:$H$2025,4,FALSE),0)</f>
        <v>0</v>
      </c>
      <c r="E1617" s="3">
        <f>IFERROR(VLOOKUP($A1617,'Perfil de Riesgo '!$A$3:$H$2025,5,FALSE),0)</f>
        <v>0</v>
      </c>
      <c r="F1617" s="3">
        <f>IFERROR(VLOOKUP($A1617,'Perfil de Riesgo '!$A$3:$H$2025,6,FALSE),0)</f>
        <v>0</v>
      </c>
      <c r="G1617" s="3">
        <f>IFERROR(VLOOKUP($A1617,'Perfil de Riesgo '!$A$3:$H$2025,7,FALSE),0)</f>
        <v>0</v>
      </c>
      <c r="H1617" s="3">
        <f>IFERROR(VLOOKUP($A1617,'Perfil de Riesgo '!$A$3:$H$2025,8,FALSE),0)</f>
        <v>0</v>
      </c>
    </row>
    <row r="1618" spans="1:8" hidden="1" x14ac:dyDescent="0.25">
      <c r="A1618" s="5">
        <v>511554</v>
      </c>
      <c r="B1618" s="4" t="s">
        <v>595</v>
      </c>
      <c r="C1618" s="3">
        <f>IFERROR(VLOOKUP($A1618,'Perfil de Riesgo '!$A$3:$H$2025,3,FALSE),0)</f>
        <v>0</v>
      </c>
      <c r="D1618" s="3">
        <f>IFERROR(VLOOKUP($A1618,'Perfil de Riesgo '!$A$3:$H$2025,4,FALSE),0)</f>
        <v>0</v>
      </c>
      <c r="E1618" s="3">
        <f>IFERROR(VLOOKUP($A1618,'Perfil de Riesgo '!$A$3:$H$2025,5,FALSE),0)</f>
        <v>0</v>
      </c>
      <c r="F1618" s="3">
        <f>IFERROR(VLOOKUP($A1618,'Perfil de Riesgo '!$A$3:$H$2025,6,FALSE),0)</f>
        <v>0</v>
      </c>
      <c r="G1618" s="3">
        <f>IFERROR(VLOOKUP($A1618,'Perfil de Riesgo '!$A$3:$H$2025,7,FALSE),0)</f>
        <v>0</v>
      </c>
      <c r="H1618" s="3">
        <f>IFERROR(VLOOKUP($A1618,'Perfil de Riesgo '!$A$3:$H$2025,8,FALSE),0)</f>
        <v>0</v>
      </c>
    </row>
    <row r="1619" spans="1:8" hidden="1" x14ac:dyDescent="0.25">
      <c r="A1619" s="5">
        <v>511555</v>
      </c>
      <c r="B1619" s="4" t="s">
        <v>594</v>
      </c>
      <c r="C1619" s="3">
        <f>IFERROR(VLOOKUP($A1619,'Perfil de Riesgo '!$A$3:$H$2025,3,FALSE),0)</f>
        <v>0</v>
      </c>
      <c r="D1619" s="3">
        <f>IFERROR(VLOOKUP($A1619,'Perfil de Riesgo '!$A$3:$H$2025,4,FALSE),0)</f>
        <v>0</v>
      </c>
      <c r="E1619" s="3">
        <f>IFERROR(VLOOKUP($A1619,'Perfil de Riesgo '!$A$3:$H$2025,5,FALSE),0)</f>
        <v>0</v>
      </c>
      <c r="F1619" s="3">
        <f>IFERROR(VLOOKUP($A1619,'Perfil de Riesgo '!$A$3:$H$2025,6,FALSE),0)</f>
        <v>0</v>
      </c>
      <c r="G1619" s="3">
        <f>IFERROR(VLOOKUP($A1619,'Perfil de Riesgo '!$A$3:$H$2025,7,FALSE),0)</f>
        <v>0</v>
      </c>
      <c r="H1619" s="3">
        <f>IFERROR(VLOOKUP($A1619,'Perfil de Riesgo '!$A$3:$H$2025,8,FALSE),0)</f>
        <v>0</v>
      </c>
    </row>
    <row r="1620" spans="1:8" hidden="1" x14ac:dyDescent="0.25">
      <c r="A1620" s="5">
        <v>511556</v>
      </c>
      <c r="B1620" s="4" t="s">
        <v>593</v>
      </c>
      <c r="C1620" s="3">
        <f>IFERROR(VLOOKUP($A1620,'Perfil de Riesgo '!$A$3:$H$2025,3,FALSE),0)</f>
        <v>0</v>
      </c>
      <c r="D1620" s="3">
        <f>IFERROR(VLOOKUP($A1620,'Perfil de Riesgo '!$A$3:$H$2025,4,FALSE),0)</f>
        <v>0</v>
      </c>
      <c r="E1620" s="3">
        <f>IFERROR(VLOOKUP($A1620,'Perfil de Riesgo '!$A$3:$H$2025,5,FALSE),0)</f>
        <v>0</v>
      </c>
      <c r="F1620" s="3">
        <f>IFERROR(VLOOKUP($A1620,'Perfil de Riesgo '!$A$3:$H$2025,6,FALSE),0)</f>
        <v>0</v>
      </c>
      <c r="G1620" s="3">
        <f>IFERROR(VLOOKUP($A1620,'Perfil de Riesgo '!$A$3:$H$2025,7,FALSE),0)</f>
        <v>0</v>
      </c>
      <c r="H1620" s="3">
        <f>IFERROR(VLOOKUP($A1620,'Perfil de Riesgo '!$A$3:$H$2025,8,FALSE),0)</f>
        <v>0</v>
      </c>
    </row>
    <row r="1621" spans="1:8" hidden="1" x14ac:dyDescent="0.25">
      <c r="A1621" s="5">
        <v>511557</v>
      </c>
      <c r="B1621" s="4" t="s">
        <v>592</v>
      </c>
      <c r="C1621" s="3">
        <f>IFERROR(VLOOKUP($A1621,'Perfil de Riesgo '!$A$3:$H$2025,3,FALSE),0)</f>
        <v>0</v>
      </c>
      <c r="D1621" s="3">
        <f>IFERROR(VLOOKUP($A1621,'Perfil de Riesgo '!$A$3:$H$2025,4,FALSE),0)</f>
        <v>0</v>
      </c>
      <c r="E1621" s="3">
        <f>IFERROR(VLOOKUP($A1621,'Perfil de Riesgo '!$A$3:$H$2025,5,FALSE),0)</f>
        <v>0</v>
      </c>
      <c r="F1621" s="3">
        <f>IFERROR(VLOOKUP($A1621,'Perfil de Riesgo '!$A$3:$H$2025,6,FALSE),0)</f>
        <v>0</v>
      </c>
      <c r="G1621" s="3">
        <f>IFERROR(VLOOKUP($A1621,'Perfil de Riesgo '!$A$3:$H$2025,7,FALSE),0)</f>
        <v>0</v>
      </c>
      <c r="H1621" s="3">
        <f>IFERROR(VLOOKUP($A1621,'Perfil de Riesgo '!$A$3:$H$2025,8,FALSE),0)</f>
        <v>0</v>
      </c>
    </row>
    <row r="1622" spans="1:8" hidden="1" x14ac:dyDescent="0.25">
      <c r="A1622" s="5">
        <v>511558</v>
      </c>
      <c r="B1622" s="4" t="s">
        <v>591</v>
      </c>
      <c r="C1622" s="3">
        <f>IFERROR(VLOOKUP($A1622,'Perfil de Riesgo '!$A$3:$H$2025,3,FALSE),0)</f>
        <v>0</v>
      </c>
      <c r="D1622" s="3">
        <f>IFERROR(VLOOKUP($A1622,'Perfil de Riesgo '!$A$3:$H$2025,4,FALSE),0)</f>
        <v>0</v>
      </c>
      <c r="E1622" s="3">
        <f>IFERROR(VLOOKUP($A1622,'Perfil de Riesgo '!$A$3:$H$2025,5,FALSE),0)</f>
        <v>0</v>
      </c>
      <c r="F1622" s="3">
        <f>IFERROR(VLOOKUP($A1622,'Perfil de Riesgo '!$A$3:$H$2025,6,FALSE),0)</f>
        <v>0</v>
      </c>
      <c r="G1622" s="3">
        <f>IFERROR(VLOOKUP($A1622,'Perfil de Riesgo '!$A$3:$H$2025,7,FALSE),0)</f>
        <v>0</v>
      </c>
      <c r="H1622" s="3">
        <f>IFERROR(VLOOKUP($A1622,'Perfil de Riesgo '!$A$3:$H$2025,8,FALSE),0)</f>
        <v>0</v>
      </c>
    </row>
    <row r="1623" spans="1:8" hidden="1" x14ac:dyDescent="0.25">
      <c r="A1623" s="5">
        <v>511559</v>
      </c>
      <c r="B1623" s="4" t="s">
        <v>590</v>
      </c>
      <c r="C1623" s="3">
        <f>IFERROR(VLOOKUP($A1623,'Perfil de Riesgo '!$A$3:$H$2025,3,FALSE),0)</f>
        <v>0</v>
      </c>
      <c r="D1623" s="3">
        <f>IFERROR(VLOOKUP($A1623,'Perfil de Riesgo '!$A$3:$H$2025,4,FALSE),0)</f>
        <v>0</v>
      </c>
      <c r="E1623" s="3">
        <f>IFERROR(VLOOKUP($A1623,'Perfil de Riesgo '!$A$3:$H$2025,5,FALSE),0)</f>
        <v>0</v>
      </c>
      <c r="F1623" s="3">
        <f>IFERROR(VLOOKUP($A1623,'Perfil de Riesgo '!$A$3:$H$2025,6,FALSE),0)</f>
        <v>0</v>
      </c>
      <c r="G1623" s="3">
        <f>IFERROR(VLOOKUP($A1623,'Perfil de Riesgo '!$A$3:$H$2025,7,FALSE),0)</f>
        <v>0</v>
      </c>
      <c r="H1623" s="3">
        <f>IFERROR(VLOOKUP($A1623,'Perfil de Riesgo '!$A$3:$H$2025,8,FALSE),0)</f>
        <v>0</v>
      </c>
    </row>
    <row r="1624" spans="1:8" hidden="1" x14ac:dyDescent="0.25">
      <c r="A1624" s="5">
        <v>511560</v>
      </c>
      <c r="B1624" s="4" t="s">
        <v>589</v>
      </c>
      <c r="C1624" s="3">
        <f>IFERROR(VLOOKUP($A1624,'Perfil de Riesgo '!$A$3:$H$2025,3,FALSE),0)</f>
        <v>0</v>
      </c>
      <c r="D1624" s="3">
        <f>IFERROR(VLOOKUP($A1624,'Perfil de Riesgo '!$A$3:$H$2025,4,FALSE),0)</f>
        <v>0</v>
      </c>
      <c r="E1624" s="3">
        <f>IFERROR(VLOOKUP($A1624,'Perfil de Riesgo '!$A$3:$H$2025,5,FALSE),0)</f>
        <v>0</v>
      </c>
      <c r="F1624" s="3">
        <f>IFERROR(VLOOKUP($A1624,'Perfil de Riesgo '!$A$3:$H$2025,6,FALSE),0)</f>
        <v>0</v>
      </c>
      <c r="G1624" s="3">
        <f>IFERROR(VLOOKUP($A1624,'Perfil de Riesgo '!$A$3:$H$2025,7,FALSE),0)</f>
        <v>0</v>
      </c>
      <c r="H1624" s="3">
        <f>IFERROR(VLOOKUP($A1624,'Perfil de Riesgo '!$A$3:$H$2025,8,FALSE),0)</f>
        <v>0</v>
      </c>
    </row>
    <row r="1625" spans="1:8" hidden="1" x14ac:dyDescent="0.25">
      <c r="A1625" s="5">
        <v>511561</v>
      </c>
      <c r="B1625" s="4" t="s">
        <v>588</v>
      </c>
      <c r="C1625" s="3">
        <f>IFERROR(VLOOKUP($A1625,'Perfil de Riesgo '!$A$3:$H$2025,3,FALSE),0)</f>
        <v>0</v>
      </c>
      <c r="D1625" s="3">
        <f>IFERROR(VLOOKUP($A1625,'Perfil de Riesgo '!$A$3:$H$2025,4,FALSE),0)</f>
        <v>0</v>
      </c>
      <c r="E1625" s="3">
        <f>IFERROR(VLOOKUP($A1625,'Perfil de Riesgo '!$A$3:$H$2025,5,FALSE),0)</f>
        <v>0</v>
      </c>
      <c r="F1625" s="3">
        <f>IFERROR(VLOOKUP($A1625,'Perfil de Riesgo '!$A$3:$H$2025,6,FALSE),0)</f>
        <v>0</v>
      </c>
      <c r="G1625" s="3">
        <f>IFERROR(VLOOKUP($A1625,'Perfil de Riesgo '!$A$3:$H$2025,7,FALSE),0)</f>
        <v>0</v>
      </c>
      <c r="H1625" s="3">
        <f>IFERROR(VLOOKUP($A1625,'Perfil de Riesgo '!$A$3:$H$2025,8,FALSE),0)</f>
        <v>0</v>
      </c>
    </row>
    <row r="1626" spans="1:8" hidden="1" x14ac:dyDescent="0.25">
      <c r="A1626" s="5">
        <v>511562</v>
      </c>
      <c r="B1626" s="4" t="s">
        <v>587</v>
      </c>
      <c r="C1626" s="3">
        <f>IFERROR(VLOOKUP($A1626,'Perfil de Riesgo '!$A$3:$H$2025,3,FALSE),0)</f>
        <v>0</v>
      </c>
      <c r="D1626" s="3">
        <f>IFERROR(VLOOKUP($A1626,'Perfil de Riesgo '!$A$3:$H$2025,4,FALSE),0)</f>
        <v>0</v>
      </c>
      <c r="E1626" s="3">
        <f>IFERROR(VLOOKUP($A1626,'Perfil de Riesgo '!$A$3:$H$2025,5,FALSE),0)</f>
        <v>0</v>
      </c>
      <c r="F1626" s="3">
        <f>IFERROR(VLOOKUP($A1626,'Perfil de Riesgo '!$A$3:$H$2025,6,FALSE),0)</f>
        <v>0</v>
      </c>
      <c r="G1626" s="3">
        <f>IFERROR(VLOOKUP($A1626,'Perfil de Riesgo '!$A$3:$H$2025,7,FALSE),0)</f>
        <v>0</v>
      </c>
      <c r="H1626" s="3">
        <f>IFERROR(VLOOKUP($A1626,'Perfil de Riesgo '!$A$3:$H$2025,8,FALSE),0)</f>
        <v>0</v>
      </c>
    </row>
    <row r="1627" spans="1:8" hidden="1" x14ac:dyDescent="0.25">
      <c r="A1627" s="5">
        <v>511563</v>
      </c>
      <c r="B1627" s="4" t="s">
        <v>586</v>
      </c>
      <c r="C1627" s="3">
        <f>IFERROR(VLOOKUP($A1627,'Perfil de Riesgo '!$A$3:$H$2025,3,FALSE),0)</f>
        <v>0</v>
      </c>
      <c r="D1627" s="3">
        <f>IFERROR(VLOOKUP($A1627,'Perfil de Riesgo '!$A$3:$H$2025,4,FALSE),0)</f>
        <v>0</v>
      </c>
      <c r="E1627" s="3">
        <f>IFERROR(VLOOKUP($A1627,'Perfil de Riesgo '!$A$3:$H$2025,5,FALSE),0)</f>
        <v>0</v>
      </c>
      <c r="F1627" s="3">
        <f>IFERROR(VLOOKUP($A1627,'Perfil de Riesgo '!$A$3:$H$2025,6,FALSE),0)</f>
        <v>0</v>
      </c>
      <c r="G1627" s="3">
        <f>IFERROR(VLOOKUP($A1627,'Perfil de Riesgo '!$A$3:$H$2025,7,FALSE),0)</f>
        <v>0</v>
      </c>
      <c r="H1627" s="3">
        <f>IFERROR(VLOOKUP($A1627,'Perfil de Riesgo '!$A$3:$H$2025,8,FALSE),0)</f>
        <v>0</v>
      </c>
    </row>
    <row r="1628" spans="1:8" hidden="1" x14ac:dyDescent="0.25">
      <c r="A1628" s="5">
        <v>511564</v>
      </c>
      <c r="B1628" s="4" t="s">
        <v>585</v>
      </c>
      <c r="C1628" s="3">
        <f>IFERROR(VLOOKUP($A1628,'Perfil de Riesgo '!$A$3:$H$2025,3,FALSE),0)</f>
        <v>0</v>
      </c>
      <c r="D1628" s="3">
        <f>IFERROR(VLOOKUP($A1628,'Perfil de Riesgo '!$A$3:$H$2025,4,FALSE),0)</f>
        <v>0</v>
      </c>
      <c r="E1628" s="3">
        <f>IFERROR(VLOOKUP($A1628,'Perfil de Riesgo '!$A$3:$H$2025,5,FALSE),0)</f>
        <v>0</v>
      </c>
      <c r="F1628" s="3">
        <f>IFERROR(VLOOKUP($A1628,'Perfil de Riesgo '!$A$3:$H$2025,6,FALSE),0)</f>
        <v>0</v>
      </c>
      <c r="G1628" s="3">
        <f>IFERROR(VLOOKUP($A1628,'Perfil de Riesgo '!$A$3:$H$2025,7,FALSE),0)</f>
        <v>0</v>
      </c>
      <c r="H1628" s="3">
        <f>IFERROR(VLOOKUP($A1628,'Perfil de Riesgo '!$A$3:$H$2025,8,FALSE),0)</f>
        <v>0</v>
      </c>
    </row>
    <row r="1629" spans="1:8" hidden="1" x14ac:dyDescent="0.25">
      <c r="A1629" s="5">
        <v>511565</v>
      </c>
      <c r="B1629" s="4" t="s">
        <v>584</v>
      </c>
      <c r="C1629" s="3">
        <f>IFERROR(VLOOKUP($A1629,'Perfil de Riesgo '!$A$3:$H$2025,3,FALSE),0)</f>
        <v>0</v>
      </c>
      <c r="D1629" s="3">
        <f>IFERROR(VLOOKUP($A1629,'Perfil de Riesgo '!$A$3:$H$2025,4,FALSE),0)</f>
        <v>0</v>
      </c>
      <c r="E1629" s="3">
        <f>IFERROR(VLOOKUP($A1629,'Perfil de Riesgo '!$A$3:$H$2025,5,FALSE),0)</f>
        <v>0</v>
      </c>
      <c r="F1629" s="3">
        <f>IFERROR(VLOOKUP($A1629,'Perfil de Riesgo '!$A$3:$H$2025,6,FALSE),0)</f>
        <v>0</v>
      </c>
      <c r="G1629" s="3">
        <f>IFERROR(VLOOKUP($A1629,'Perfil de Riesgo '!$A$3:$H$2025,7,FALSE),0)</f>
        <v>0</v>
      </c>
      <c r="H1629" s="3">
        <f>IFERROR(VLOOKUP($A1629,'Perfil de Riesgo '!$A$3:$H$2025,8,FALSE),0)</f>
        <v>0</v>
      </c>
    </row>
    <row r="1630" spans="1:8" hidden="1" x14ac:dyDescent="0.25">
      <c r="A1630" s="5">
        <v>511566</v>
      </c>
      <c r="B1630" s="4" t="s">
        <v>583</v>
      </c>
      <c r="C1630" s="3">
        <f>IFERROR(VLOOKUP($A1630,'Perfil de Riesgo '!$A$3:$H$2025,3,FALSE),0)</f>
        <v>0</v>
      </c>
      <c r="D1630" s="3">
        <f>IFERROR(VLOOKUP($A1630,'Perfil de Riesgo '!$A$3:$H$2025,4,FALSE),0)</f>
        <v>0</v>
      </c>
      <c r="E1630" s="3">
        <f>IFERROR(VLOOKUP($A1630,'Perfil de Riesgo '!$A$3:$H$2025,5,FALSE),0)</f>
        <v>0</v>
      </c>
      <c r="F1630" s="3">
        <f>IFERROR(VLOOKUP($A1630,'Perfil de Riesgo '!$A$3:$H$2025,6,FALSE),0)</f>
        <v>0</v>
      </c>
      <c r="G1630" s="3">
        <f>IFERROR(VLOOKUP($A1630,'Perfil de Riesgo '!$A$3:$H$2025,7,FALSE),0)</f>
        <v>0</v>
      </c>
      <c r="H1630" s="3">
        <f>IFERROR(VLOOKUP($A1630,'Perfil de Riesgo '!$A$3:$H$2025,8,FALSE),0)</f>
        <v>0</v>
      </c>
    </row>
    <row r="1631" spans="1:8" hidden="1" x14ac:dyDescent="0.25">
      <c r="A1631" s="5">
        <v>511567</v>
      </c>
      <c r="B1631" s="4" t="s">
        <v>582</v>
      </c>
      <c r="C1631" s="3">
        <f>IFERROR(VLOOKUP($A1631,'Perfil de Riesgo '!$A$3:$H$2025,3,FALSE),0)</f>
        <v>0</v>
      </c>
      <c r="D1631" s="3">
        <f>IFERROR(VLOOKUP($A1631,'Perfil de Riesgo '!$A$3:$H$2025,4,FALSE),0)</f>
        <v>0</v>
      </c>
      <c r="E1631" s="3">
        <f>IFERROR(VLOOKUP($A1631,'Perfil de Riesgo '!$A$3:$H$2025,5,FALSE),0)</f>
        <v>0</v>
      </c>
      <c r="F1631" s="3">
        <f>IFERROR(VLOOKUP($A1631,'Perfil de Riesgo '!$A$3:$H$2025,6,FALSE),0)</f>
        <v>0</v>
      </c>
      <c r="G1631" s="3">
        <f>IFERROR(VLOOKUP($A1631,'Perfil de Riesgo '!$A$3:$H$2025,7,FALSE),0)</f>
        <v>0</v>
      </c>
      <c r="H1631" s="3">
        <f>IFERROR(VLOOKUP($A1631,'Perfil de Riesgo '!$A$3:$H$2025,8,FALSE),0)</f>
        <v>0</v>
      </c>
    </row>
    <row r="1632" spans="1:8" hidden="1" x14ac:dyDescent="0.25">
      <c r="A1632" s="5">
        <v>511568</v>
      </c>
      <c r="B1632" s="4" t="s">
        <v>581</v>
      </c>
      <c r="C1632" s="3">
        <f>IFERROR(VLOOKUP($A1632,'Perfil de Riesgo '!$A$3:$H$2025,3,FALSE),0)</f>
        <v>0</v>
      </c>
      <c r="D1632" s="3">
        <f>IFERROR(VLOOKUP($A1632,'Perfil de Riesgo '!$A$3:$H$2025,4,FALSE),0)</f>
        <v>0</v>
      </c>
      <c r="E1632" s="3">
        <f>IFERROR(VLOOKUP($A1632,'Perfil de Riesgo '!$A$3:$H$2025,5,FALSE),0)</f>
        <v>0</v>
      </c>
      <c r="F1632" s="3">
        <f>IFERROR(VLOOKUP($A1632,'Perfil de Riesgo '!$A$3:$H$2025,6,FALSE),0)</f>
        <v>0</v>
      </c>
      <c r="G1632" s="3">
        <f>IFERROR(VLOOKUP($A1632,'Perfil de Riesgo '!$A$3:$H$2025,7,FALSE),0)</f>
        <v>0</v>
      </c>
      <c r="H1632" s="3">
        <f>IFERROR(VLOOKUP($A1632,'Perfil de Riesgo '!$A$3:$H$2025,8,FALSE),0)</f>
        <v>0</v>
      </c>
    </row>
    <row r="1633" spans="1:8" hidden="1" x14ac:dyDescent="0.25">
      <c r="A1633" s="5">
        <v>511569</v>
      </c>
      <c r="B1633" s="4" t="s">
        <v>580</v>
      </c>
      <c r="C1633" s="3">
        <f>IFERROR(VLOOKUP($A1633,'Perfil de Riesgo '!$A$3:$H$2025,3,FALSE),0)</f>
        <v>0</v>
      </c>
      <c r="D1633" s="3">
        <f>IFERROR(VLOOKUP($A1633,'Perfil de Riesgo '!$A$3:$H$2025,4,FALSE),0)</f>
        <v>0</v>
      </c>
      <c r="E1633" s="3">
        <f>IFERROR(VLOOKUP($A1633,'Perfil de Riesgo '!$A$3:$H$2025,5,FALSE),0)</f>
        <v>0</v>
      </c>
      <c r="F1633" s="3">
        <f>IFERROR(VLOOKUP($A1633,'Perfil de Riesgo '!$A$3:$H$2025,6,FALSE),0)</f>
        <v>0</v>
      </c>
      <c r="G1633" s="3">
        <f>IFERROR(VLOOKUP($A1633,'Perfil de Riesgo '!$A$3:$H$2025,7,FALSE),0)</f>
        <v>0</v>
      </c>
      <c r="H1633" s="3">
        <f>IFERROR(VLOOKUP($A1633,'Perfil de Riesgo '!$A$3:$H$2025,8,FALSE),0)</f>
        <v>0</v>
      </c>
    </row>
    <row r="1634" spans="1:8" hidden="1" x14ac:dyDescent="0.25">
      <c r="A1634" s="5">
        <v>512000</v>
      </c>
      <c r="B1634" s="4" t="s">
        <v>579</v>
      </c>
      <c r="C1634" s="3">
        <f>IFERROR(VLOOKUP($A1634,'Perfil de Riesgo '!$A$3:$H$2025,3,FALSE),0)</f>
        <v>0</v>
      </c>
      <c r="D1634" s="3">
        <f>IFERROR(VLOOKUP($A1634,'Perfil de Riesgo '!$A$3:$H$2025,4,FALSE),0)</f>
        <v>0</v>
      </c>
      <c r="E1634" s="3">
        <f>IFERROR(VLOOKUP($A1634,'Perfil de Riesgo '!$A$3:$H$2025,5,FALSE),0)</f>
        <v>0</v>
      </c>
      <c r="F1634" s="3">
        <f>IFERROR(VLOOKUP($A1634,'Perfil de Riesgo '!$A$3:$H$2025,6,FALSE),0)</f>
        <v>0</v>
      </c>
      <c r="G1634" s="3">
        <f>IFERROR(VLOOKUP($A1634,'Perfil de Riesgo '!$A$3:$H$2025,7,FALSE),0)</f>
        <v>0</v>
      </c>
      <c r="H1634" s="3">
        <f>IFERROR(VLOOKUP($A1634,'Perfil de Riesgo '!$A$3:$H$2025,8,FALSE),0)</f>
        <v>0</v>
      </c>
    </row>
    <row r="1635" spans="1:8" hidden="1" x14ac:dyDescent="0.25">
      <c r="A1635" s="5">
        <v>512005</v>
      </c>
      <c r="B1635" s="4" t="s">
        <v>578</v>
      </c>
      <c r="C1635" s="3">
        <f>IFERROR(VLOOKUP($A1635,'Perfil de Riesgo '!$A$3:$H$2025,3,FALSE),0)</f>
        <v>0</v>
      </c>
      <c r="D1635" s="3">
        <f>IFERROR(VLOOKUP($A1635,'Perfil de Riesgo '!$A$3:$H$2025,4,FALSE),0)</f>
        <v>0</v>
      </c>
      <c r="E1635" s="3">
        <f>IFERROR(VLOOKUP($A1635,'Perfil de Riesgo '!$A$3:$H$2025,5,FALSE),0)</f>
        <v>0</v>
      </c>
      <c r="F1635" s="3">
        <f>IFERROR(VLOOKUP($A1635,'Perfil de Riesgo '!$A$3:$H$2025,6,FALSE),0)</f>
        <v>0</v>
      </c>
      <c r="G1635" s="3">
        <f>IFERROR(VLOOKUP($A1635,'Perfil de Riesgo '!$A$3:$H$2025,7,FALSE),0)</f>
        <v>0</v>
      </c>
      <c r="H1635" s="3">
        <f>IFERROR(VLOOKUP($A1635,'Perfil de Riesgo '!$A$3:$H$2025,8,FALSE),0)</f>
        <v>0</v>
      </c>
    </row>
    <row r="1636" spans="1:8" hidden="1" x14ac:dyDescent="0.25">
      <c r="A1636" s="5">
        <v>512010</v>
      </c>
      <c r="B1636" s="4" t="s">
        <v>577</v>
      </c>
      <c r="C1636" s="3">
        <f>IFERROR(VLOOKUP($A1636,'Perfil de Riesgo '!$A$3:$H$2025,3,FALSE),0)</f>
        <v>0</v>
      </c>
      <c r="D1636" s="3">
        <f>IFERROR(VLOOKUP($A1636,'Perfil de Riesgo '!$A$3:$H$2025,4,FALSE),0)</f>
        <v>0</v>
      </c>
      <c r="E1636" s="3">
        <f>IFERROR(VLOOKUP($A1636,'Perfil de Riesgo '!$A$3:$H$2025,5,FALSE),0)</f>
        <v>0</v>
      </c>
      <c r="F1636" s="3">
        <f>IFERROR(VLOOKUP($A1636,'Perfil de Riesgo '!$A$3:$H$2025,6,FALSE),0)</f>
        <v>0</v>
      </c>
      <c r="G1636" s="3">
        <f>IFERROR(VLOOKUP($A1636,'Perfil de Riesgo '!$A$3:$H$2025,7,FALSE),0)</f>
        <v>0</v>
      </c>
      <c r="H1636" s="3">
        <f>IFERROR(VLOOKUP($A1636,'Perfil de Riesgo '!$A$3:$H$2025,8,FALSE),0)</f>
        <v>0</v>
      </c>
    </row>
    <row r="1637" spans="1:8" hidden="1" x14ac:dyDescent="0.25">
      <c r="A1637" s="5">
        <v>512015</v>
      </c>
      <c r="B1637" s="4" t="s">
        <v>576</v>
      </c>
      <c r="C1637" s="3">
        <f>IFERROR(VLOOKUP($A1637,'Perfil de Riesgo '!$A$3:$H$2025,3,FALSE),0)</f>
        <v>0</v>
      </c>
      <c r="D1637" s="3">
        <f>IFERROR(VLOOKUP($A1637,'Perfil de Riesgo '!$A$3:$H$2025,4,FALSE),0)</f>
        <v>0</v>
      </c>
      <c r="E1637" s="3">
        <f>IFERROR(VLOOKUP($A1637,'Perfil de Riesgo '!$A$3:$H$2025,5,FALSE),0)</f>
        <v>0</v>
      </c>
      <c r="F1637" s="3">
        <f>IFERROR(VLOOKUP($A1637,'Perfil de Riesgo '!$A$3:$H$2025,6,FALSE),0)</f>
        <v>0</v>
      </c>
      <c r="G1637" s="3">
        <f>IFERROR(VLOOKUP($A1637,'Perfil de Riesgo '!$A$3:$H$2025,7,FALSE),0)</f>
        <v>0</v>
      </c>
      <c r="H1637" s="3">
        <f>IFERROR(VLOOKUP($A1637,'Perfil de Riesgo '!$A$3:$H$2025,8,FALSE),0)</f>
        <v>0</v>
      </c>
    </row>
    <row r="1638" spans="1:8" hidden="1" x14ac:dyDescent="0.25">
      <c r="A1638" s="5">
        <v>512020</v>
      </c>
      <c r="B1638" s="4" t="s">
        <v>575</v>
      </c>
      <c r="C1638" s="3">
        <f>IFERROR(VLOOKUP($A1638,'Perfil de Riesgo '!$A$3:$H$2025,3,FALSE),0)</f>
        <v>0</v>
      </c>
      <c r="D1638" s="3">
        <f>IFERROR(VLOOKUP($A1638,'Perfil de Riesgo '!$A$3:$H$2025,4,FALSE),0)</f>
        <v>0</v>
      </c>
      <c r="E1638" s="3">
        <f>IFERROR(VLOOKUP($A1638,'Perfil de Riesgo '!$A$3:$H$2025,5,FALSE),0)</f>
        <v>0</v>
      </c>
      <c r="F1638" s="3">
        <f>IFERROR(VLOOKUP($A1638,'Perfil de Riesgo '!$A$3:$H$2025,6,FALSE),0)</f>
        <v>0</v>
      </c>
      <c r="G1638" s="3">
        <f>IFERROR(VLOOKUP($A1638,'Perfil de Riesgo '!$A$3:$H$2025,7,FALSE),0)</f>
        <v>0</v>
      </c>
      <c r="H1638" s="3">
        <f>IFERROR(VLOOKUP($A1638,'Perfil de Riesgo '!$A$3:$H$2025,8,FALSE),0)</f>
        <v>0</v>
      </c>
    </row>
    <row r="1639" spans="1:8" hidden="1" x14ac:dyDescent="0.25">
      <c r="A1639" s="5">
        <v>512025</v>
      </c>
      <c r="B1639" s="4" t="s">
        <v>574</v>
      </c>
      <c r="C1639" s="3">
        <f>IFERROR(VLOOKUP($A1639,'Perfil de Riesgo '!$A$3:$H$2025,3,FALSE),0)</f>
        <v>0</v>
      </c>
      <c r="D1639" s="3">
        <f>IFERROR(VLOOKUP($A1639,'Perfil de Riesgo '!$A$3:$H$2025,4,FALSE),0)</f>
        <v>0</v>
      </c>
      <c r="E1639" s="3">
        <f>IFERROR(VLOOKUP($A1639,'Perfil de Riesgo '!$A$3:$H$2025,5,FALSE),0)</f>
        <v>0</v>
      </c>
      <c r="F1639" s="3">
        <f>IFERROR(VLOOKUP($A1639,'Perfil de Riesgo '!$A$3:$H$2025,6,FALSE),0)</f>
        <v>0</v>
      </c>
      <c r="G1639" s="3">
        <f>IFERROR(VLOOKUP($A1639,'Perfil de Riesgo '!$A$3:$H$2025,7,FALSE),0)</f>
        <v>0</v>
      </c>
      <c r="H1639" s="3">
        <f>IFERROR(VLOOKUP($A1639,'Perfil de Riesgo '!$A$3:$H$2025,8,FALSE),0)</f>
        <v>0</v>
      </c>
    </row>
    <row r="1640" spans="1:8" hidden="1" x14ac:dyDescent="0.25">
      <c r="A1640" s="5">
        <v>512030</v>
      </c>
      <c r="B1640" s="4" t="s">
        <v>573</v>
      </c>
      <c r="C1640" s="3">
        <f>IFERROR(VLOOKUP($A1640,'Perfil de Riesgo '!$A$3:$H$2025,3,FALSE),0)</f>
        <v>0</v>
      </c>
      <c r="D1640" s="3">
        <f>IFERROR(VLOOKUP($A1640,'Perfil de Riesgo '!$A$3:$H$2025,4,FALSE),0)</f>
        <v>0</v>
      </c>
      <c r="E1640" s="3">
        <f>IFERROR(VLOOKUP($A1640,'Perfil de Riesgo '!$A$3:$H$2025,5,FALSE),0)</f>
        <v>0</v>
      </c>
      <c r="F1640" s="3">
        <f>IFERROR(VLOOKUP($A1640,'Perfil de Riesgo '!$A$3:$H$2025,6,FALSE),0)</f>
        <v>0</v>
      </c>
      <c r="G1640" s="3">
        <f>IFERROR(VLOOKUP($A1640,'Perfil de Riesgo '!$A$3:$H$2025,7,FALSE),0)</f>
        <v>0</v>
      </c>
      <c r="H1640" s="3">
        <f>IFERROR(VLOOKUP($A1640,'Perfil de Riesgo '!$A$3:$H$2025,8,FALSE),0)</f>
        <v>0</v>
      </c>
    </row>
    <row r="1641" spans="1:8" x14ac:dyDescent="0.25">
      <c r="A1641" s="5">
        <v>512500</v>
      </c>
      <c r="B1641" s="4" t="s">
        <v>572</v>
      </c>
      <c r="C1641" s="3">
        <f>IFERROR(VLOOKUP($A1641,'Perfil de Riesgo '!$A$3:$H$2025,3,FALSE),0)</f>
        <v>4667944</v>
      </c>
      <c r="D1641" s="3">
        <f>IFERROR(VLOOKUP($A1641,'Perfil de Riesgo '!$A$3:$H$2025,4,FALSE),0)</f>
        <v>4331945</v>
      </c>
      <c r="E1641" s="3">
        <f>IFERROR(VLOOKUP($A1641,'Perfil de Riesgo '!$A$3:$H$2025,5,FALSE),0)</f>
        <v>11109353</v>
      </c>
      <c r="F1641" s="3">
        <f>IFERROR(VLOOKUP($A1641,'Perfil de Riesgo '!$A$3:$H$2025,6,FALSE),0)</f>
        <v>11098454</v>
      </c>
      <c r="G1641" s="3">
        <f>IFERROR(VLOOKUP($A1641,'Perfil de Riesgo '!$A$3:$H$2025,7,FALSE),0)</f>
        <v>10449496</v>
      </c>
      <c r="H1641" s="3">
        <f>IFERROR(VLOOKUP($A1641,'Perfil de Riesgo '!$A$3:$H$2025,8,FALSE),0)</f>
        <v>8506363</v>
      </c>
    </row>
    <row r="1642" spans="1:8" hidden="1" x14ac:dyDescent="0.25">
      <c r="A1642" s="5">
        <v>512505</v>
      </c>
      <c r="B1642" s="4" t="s">
        <v>571</v>
      </c>
      <c r="C1642" s="3">
        <f>IFERROR(VLOOKUP($A1642,'Perfil de Riesgo '!$A$3:$H$2025,3,FALSE),0)</f>
        <v>0</v>
      </c>
      <c r="D1642" s="3">
        <f>IFERROR(VLOOKUP($A1642,'Perfil de Riesgo '!$A$3:$H$2025,4,FALSE),0)</f>
        <v>0</v>
      </c>
      <c r="E1642" s="3">
        <f>IFERROR(VLOOKUP($A1642,'Perfil de Riesgo '!$A$3:$H$2025,5,FALSE),0)</f>
        <v>0</v>
      </c>
      <c r="F1642" s="3">
        <f>IFERROR(VLOOKUP($A1642,'Perfil de Riesgo '!$A$3:$H$2025,6,FALSE),0)</f>
        <v>0</v>
      </c>
      <c r="G1642" s="3">
        <f>IFERROR(VLOOKUP($A1642,'Perfil de Riesgo '!$A$3:$H$2025,7,FALSE),0)</f>
        <v>0</v>
      </c>
      <c r="H1642" s="3">
        <f>IFERROR(VLOOKUP($A1642,'Perfil de Riesgo '!$A$3:$H$2025,8,FALSE),0)</f>
        <v>0</v>
      </c>
    </row>
    <row r="1643" spans="1:8" x14ac:dyDescent="0.25">
      <c r="A1643" s="5">
        <v>512510</v>
      </c>
      <c r="B1643" s="4" t="s">
        <v>570</v>
      </c>
      <c r="C1643" s="3">
        <f>IFERROR(VLOOKUP($A1643,'Perfil de Riesgo '!$A$3:$H$2025,3,FALSE),0)</f>
        <v>790819</v>
      </c>
      <c r="D1643" s="3">
        <f>IFERROR(VLOOKUP($A1643,'Perfil de Riesgo '!$A$3:$H$2025,4,FALSE),0)</f>
        <v>660338</v>
      </c>
      <c r="E1643" s="3">
        <f>IFERROR(VLOOKUP($A1643,'Perfil de Riesgo '!$A$3:$H$2025,5,FALSE),0)</f>
        <v>4502980</v>
      </c>
      <c r="F1643" s="3">
        <f>IFERROR(VLOOKUP($A1643,'Perfil de Riesgo '!$A$3:$H$2025,6,FALSE),0)</f>
        <v>5237349</v>
      </c>
      <c r="G1643" s="3">
        <f>IFERROR(VLOOKUP($A1643,'Perfil de Riesgo '!$A$3:$H$2025,7,FALSE),0)</f>
        <v>5157000</v>
      </c>
      <c r="H1643" s="3">
        <f>IFERROR(VLOOKUP($A1643,'Perfil de Riesgo '!$A$3:$H$2025,8,FALSE),0)</f>
        <v>4297500</v>
      </c>
    </row>
    <row r="1644" spans="1:8" x14ac:dyDescent="0.25">
      <c r="A1644" s="5">
        <v>512515</v>
      </c>
      <c r="B1644" s="4" t="s">
        <v>569</v>
      </c>
      <c r="C1644" s="3">
        <f>IFERROR(VLOOKUP($A1644,'Perfil de Riesgo '!$A$3:$H$2025,3,FALSE),0)</f>
        <v>3877125</v>
      </c>
      <c r="D1644" s="3">
        <f>IFERROR(VLOOKUP($A1644,'Perfil de Riesgo '!$A$3:$H$2025,4,FALSE),0)</f>
        <v>3671607</v>
      </c>
      <c r="E1644" s="3">
        <f>IFERROR(VLOOKUP($A1644,'Perfil de Riesgo '!$A$3:$H$2025,5,FALSE),0)</f>
        <v>6606373</v>
      </c>
      <c r="F1644" s="3">
        <f>IFERROR(VLOOKUP($A1644,'Perfil de Riesgo '!$A$3:$H$2025,6,FALSE),0)</f>
        <v>5861105</v>
      </c>
      <c r="G1644" s="3">
        <f>IFERROR(VLOOKUP($A1644,'Perfil de Riesgo '!$A$3:$H$2025,7,FALSE),0)</f>
        <v>5292496</v>
      </c>
      <c r="H1644" s="3">
        <f>IFERROR(VLOOKUP($A1644,'Perfil de Riesgo '!$A$3:$H$2025,8,FALSE),0)</f>
        <v>4208863</v>
      </c>
    </row>
    <row r="1645" spans="1:8" hidden="1" x14ac:dyDescent="0.25">
      <c r="A1645" s="5">
        <v>512520</v>
      </c>
      <c r="B1645" s="4" t="s">
        <v>568</v>
      </c>
      <c r="C1645" s="3">
        <f>IFERROR(VLOOKUP($A1645,'Perfil de Riesgo '!$A$3:$H$2025,3,FALSE),0)</f>
        <v>0</v>
      </c>
      <c r="D1645" s="3">
        <f>IFERROR(VLOOKUP($A1645,'Perfil de Riesgo '!$A$3:$H$2025,4,FALSE),0)</f>
        <v>0</v>
      </c>
      <c r="E1645" s="3">
        <f>IFERROR(VLOOKUP($A1645,'Perfil de Riesgo '!$A$3:$H$2025,5,FALSE),0)</f>
        <v>0</v>
      </c>
      <c r="F1645" s="3">
        <f>IFERROR(VLOOKUP($A1645,'Perfil de Riesgo '!$A$3:$H$2025,6,FALSE),0)</f>
        <v>0</v>
      </c>
      <c r="G1645" s="3">
        <f>IFERROR(VLOOKUP($A1645,'Perfil de Riesgo '!$A$3:$H$2025,7,FALSE),0)</f>
        <v>0</v>
      </c>
      <c r="H1645" s="3">
        <f>IFERROR(VLOOKUP($A1645,'Perfil de Riesgo '!$A$3:$H$2025,8,FALSE),0)</f>
        <v>0</v>
      </c>
    </row>
    <row r="1646" spans="1:8" hidden="1" x14ac:dyDescent="0.25">
      <c r="A1646" s="5">
        <v>512525</v>
      </c>
      <c r="B1646" s="4" t="s">
        <v>567</v>
      </c>
      <c r="C1646" s="3">
        <f>IFERROR(VLOOKUP($A1646,'Perfil de Riesgo '!$A$3:$H$2025,3,FALSE),0)</f>
        <v>0</v>
      </c>
      <c r="D1646" s="3">
        <f>IFERROR(VLOOKUP($A1646,'Perfil de Riesgo '!$A$3:$H$2025,4,FALSE),0)</f>
        <v>0</v>
      </c>
      <c r="E1646" s="3">
        <f>IFERROR(VLOOKUP($A1646,'Perfil de Riesgo '!$A$3:$H$2025,5,FALSE),0)</f>
        <v>0</v>
      </c>
      <c r="F1646" s="3">
        <f>IFERROR(VLOOKUP($A1646,'Perfil de Riesgo '!$A$3:$H$2025,6,FALSE),0)</f>
        <v>0</v>
      </c>
      <c r="G1646" s="3">
        <f>IFERROR(VLOOKUP($A1646,'Perfil de Riesgo '!$A$3:$H$2025,7,FALSE),0)</f>
        <v>0</v>
      </c>
      <c r="H1646" s="3">
        <f>IFERROR(VLOOKUP($A1646,'Perfil de Riesgo '!$A$3:$H$2025,8,FALSE),0)</f>
        <v>0</v>
      </c>
    </row>
    <row r="1647" spans="1:8" hidden="1" x14ac:dyDescent="0.25">
      <c r="A1647" s="5">
        <v>512526</v>
      </c>
      <c r="B1647" s="4" t="s">
        <v>566</v>
      </c>
      <c r="C1647" s="3">
        <f>IFERROR(VLOOKUP($A1647,'Perfil de Riesgo '!$A$3:$H$2025,3,FALSE),0)</f>
        <v>0</v>
      </c>
      <c r="D1647" s="3">
        <f>IFERROR(VLOOKUP($A1647,'Perfil de Riesgo '!$A$3:$H$2025,4,FALSE),0)</f>
        <v>0</v>
      </c>
      <c r="E1647" s="3">
        <f>IFERROR(VLOOKUP($A1647,'Perfil de Riesgo '!$A$3:$H$2025,5,FALSE),0)</f>
        <v>0</v>
      </c>
      <c r="F1647" s="3">
        <f>IFERROR(VLOOKUP($A1647,'Perfil de Riesgo '!$A$3:$H$2025,6,FALSE),0)</f>
        <v>0</v>
      </c>
      <c r="G1647" s="3">
        <f>IFERROR(VLOOKUP($A1647,'Perfil de Riesgo '!$A$3:$H$2025,7,FALSE),0)</f>
        <v>0</v>
      </c>
      <c r="H1647" s="3">
        <f>IFERROR(VLOOKUP($A1647,'Perfil de Riesgo '!$A$3:$H$2025,8,FALSE),0)</f>
        <v>0</v>
      </c>
    </row>
    <row r="1648" spans="1:8" hidden="1" x14ac:dyDescent="0.25">
      <c r="A1648" s="5">
        <v>512528</v>
      </c>
      <c r="B1648" s="4" t="s">
        <v>565</v>
      </c>
      <c r="C1648" s="3">
        <f>IFERROR(VLOOKUP($A1648,'Perfil de Riesgo '!$A$3:$H$2025,3,FALSE),0)</f>
        <v>0</v>
      </c>
      <c r="D1648" s="3">
        <f>IFERROR(VLOOKUP($A1648,'Perfil de Riesgo '!$A$3:$H$2025,4,FALSE),0)</f>
        <v>0</v>
      </c>
      <c r="E1648" s="3">
        <f>IFERROR(VLOOKUP($A1648,'Perfil de Riesgo '!$A$3:$H$2025,5,FALSE),0)</f>
        <v>0</v>
      </c>
      <c r="F1648" s="3">
        <f>IFERROR(VLOOKUP($A1648,'Perfil de Riesgo '!$A$3:$H$2025,6,FALSE),0)</f>
        <v>0</v>
      </c>
      <c r="G1648" s="3">
        <f>IFERROR(VLOOKUP($A1648,'Perfil de Riesgo '!$A$3:$H$2025,7,FALSE),0)</f>
        <v>0</v>
      </c>
      <c r="H1648" s="3">
        <f>IFERROR(VLOOKUP($A1648,'Perfil de Riesgo '!$A$3:$H$2025,8,FALSE),0)</f>
        <v>0</v>
      </c>
    </row>
    <row r="1649" spans="1:8" hidden="1" x14ac:dyDescent="0.25">
      <c r="A1649" s="5">
        <v>512529</v>
      </c>
      <c r="B1649" s="4" t="s">
        <v>564</v>
      </c>
      <c r="C1649" s="3">
        <f>IFERROR(VLOOKUP($A1649,'Perfil de Riesgo '!$A$3:$H$2025,3,FALSE),0)</f>
        <v>0</v>
      </c>
      <c r="D1649" s="3">
        <f>IFERROR(VLOOKUP($A1649,'Perfil de Riesgo '!$A$3:$H$2025,4,FALSE),0)</f>
        <v>0</v>
      </c>
      <c r="E1649" s="3">
        <f>IFERROR(VLOOKUP($A1649,'Perfil de Riesgo '!$A$3:$H$2025,5,FALSE),0)</f>
        <v>0</v>
      </c>
      <c r="F1649" s="3">
        <f>IFERROR(VLOOKUP($A1649,'Perfil de Riesgo '!$A$3:$H$2025,6,FALSE),0)</f>
        <v>0</v>
      </c>
      <c r="G1649" s="3">
        <f>IFERROR(VLOOKUP($A1649,'Perfil de Riesgo '!$A$3:$H$2025,7,FALSE),0)</f>
        <v>0</v>
      </c>
      <c r="H1649" s="3">
        <f>IFERROR(VLOOKUP($A1649,'Perfil de Riesgo '!$A$3:$H$2025,8,FALSE),0)</f>
        <v>0</v>
      </c>
    </row>
    <row r="1650" spans="1:8" hidden="1" x14ac:dyDescent="0.25">
      <c r="A1650" s="5">
        <v>512530</v>
      </c>
      <c r="B1650" s="4" t="s">
        <v>563</v>
      </c>
      <c r="C1650" s="3">
        <f>IFERROR(VLOOKUP($A1650,'Perfil de Riesgo '!$A$3:$H$2025,3,FALSE),0)</f>
        <v>0</v>
      </c>
      <c r="D1650" s="3">
        <f>IFERROR(VLOOKUP($A1650,'Perfil de Riesgo '!$A$3:$H$2025,4,FALSE),0)</f>
        <v>0</v>
      </c>
      <c r="E1650" s="3">
        <f>IFERROR(VLOOKUP($A1650,'Perfil de Riesgo '!$A$3:$H$2025,5,FALSE),0)</f>
        <v>0</v>
      </c>
      <c r="F1650" s="3">
        <f>IFERROR(VLOOKUP($A1650,'Perfil de Riesgo '!$A$3:$H$2025,6,FALSE),0)</f>
        <v>0</v>
      </c>
      <c r="G1650" s="3">
        <f>IFERROR(VLOOKUP($A1650,'Perfil de Riesgo '!$A$3:$H$2025,7,FALSE),0)</f>
        <v>0</v>
      </c>
      <c r="H1650" s="3">
        <f>IFERROR(VLOOKUP($A1650,'Perfil de Riesgo '!$A$3:$H$2025,8,FALSE),0)</f>
        <v>0</v>
      </c>
    </row>
    <row r="1651" spans="1:8" hidden="1" x14ac:dyDescent="0.25">
      <c r="A1651" s="5">
        <v>512535</v>
      </c>
      <c r="B1651" s="4" t="s">
        <v>562</v>
      </c>
      <c r="C1651" s="3">
        <f>IFERROR(VLOOKUP($A1651,'Perfil de Riesgo '!$A$3:$H$2025,3,FALSE),0)</f>
        <v>0</v>
      </c>
      <c r="D1651" s="3">
        <f>IFERROR(VLOOKUP($A1651,'Perfil de Riesgo '!$A$3:$H$2025,4,FALSE),0)</f>
        <v>0</v>
      </c>
      <c r="E1651" s="3">
        <f>IFERROR(VLOOKUP($A1651,'Perfil de Riesgo '!$A$3:$H$2025,5,FALSE),0)</f>
        <v>0</v>
      </c>
      <c r="F1651" s="3">
        <f>IFERROR(VLOOKUP($A1651,'Perfil de Riesgo '!$A$3:$H$2025,6,FALSE),0)</f>
        <v>0</v>
      </c>
      <c r="G1651" s="3">
        <f>IFERROR(VLOOKUP($A1651,'Perfil de Riesgo '!$A$3:$H$2025,7,FALSE),0)</f>
        <v>0</v>
      </c>
      <c r="H1651" s="3">
        <f>IFERROR(VLOOKUP($A1651,'Perfil de Riesgo '!$A$3:$H$2025,8,FALSE),0)</f>
        <v>0</v>
      </c>
    </row>
    <row r="1652" spans="1:8" hidden="1" x14ac:dyDescent="0.25">
      <c r="A1652" s="5">
        <v>512540</v>
      </c>
      <c r="B1652" s="4" t="s">
        <v>561</v>
      </c>
      <c r="C1652" s="3">
        <f>IFERROR(VLOOKUP($A1652,'Perfil de Riesgo '!$A$3:$H$2025,3,FALSE),0)</f>
        <v>0</v>
      </c>
      <c r="D1652" s="3">
        <f>IFERROR(VLOOKUP($A1652,'Perfil de Riesgo '!$A$3:$H$2025,4,FALSE),0)</f>
        <v>0</v>
      </c>
      <c r="E1652" s="3">
        <f>IFERROR(VLOOKUP($A1652,'Perfil de Riesgo '!$A$3:$H$2025,5,FALSE),0)</f>
        <v>0</v>
      </c>
      <c r="F1652" s="3">
        <f>IFERROR(VLOOKUP($A1652,'Perfil de Riesgo '!$A$3:$H$2025,6,FALSE),0)</f>
        <v>0</v>
      </c>
      <c r="G1652" s="3">
        <f>IFERROR(VLOOKUP($A1652,'Perfil de Riesgo '!$A$3:$H$2025,7,FALSE),0)</f>
        <v>0</v>
      </c>
      <c r="H1652" s="3">
        <f>IFERROR(VLOOKUP($A1652,'Perfil de Riesgo '!$A$3:$H$2025,8,FALSE),0)</f>
        <v>0</v>
      </c>
    </row>
    <row r="1653" spans="1:8" hidden="1" x14ac:dyDescent="0.25">
      <c r="A1653" s="5">
        <v>512545</v>
      </c>
      <c r="B1653" s="4" t="s">
        <v>560</v>
      </c>
      <c r="C1653" s="3">
        <f>IFERROR(VLOOKUP($A1653,'Perfil de Riesgo '!$A$3:$H$2025,3,FALSE),0)</f>
        <v>0</v>
      </c>
      <c r="D1653" s="3">
        <f>IFERROR(VLOOKUP($A1653,'Perfil de Riesgo '!$A$3:$H$2025,4,FALSE),0)</f>
        <v>0</v>
      </c>
      <c r="E1653" s="3">
        <f>IFERROR(VLOOKUP($A1653,'Perfil de Riesgo '!$A$3:$H$2025,5,FALSE),0)</f>
        <v>0</v>
      </c>
      <c r="F1653" s="3">
        <f>IFERROR(VLOOKUP($A1653,'Perfil de Riesgo '!$A$3:$H$2025,6,FALSE),0)</f>
        <v>0</v>
      </c>
      <c r="G1653" s="3">
        <f>IFERROR(VLOOKUP($A1653,'Perfil de Riesgo '!$A$3:$H$2025,7,FALSE),0)</f>
        <v>0</v>
      </c>
      <c r="H1653" s="3">
        <f>IFERROR(VLOOKUP($A1653,'Perfil de Riesgo '!$A$3:$H$2025,8,FALSE),0)</f>
        <v>0</v>
      </c>
    </row>
    <row r="1654" spans="1:8" hidden="1" x14ac:dyDescent="0.25">
      <c r="A1654" s="5">
        <v>512550</v>
      </c>
      <c r="B1654" s="4" t="s">
        <v>559</v>
      </c>
      <c r="C1654" s="3">
        <f>IFERROR(VLOOKUP($A1654,'Perfil de Riesgo '!$A$3:$H$2025,3,FALSE),0)</f>
        <v>0</v>
      </c>
      <c r="D1654" s="3">
        <f>IFERROR(VLOOKUP($A1654,'Perfil de Riesgo '!$A$3:$H$2025,4,FALSE),0)</f>
        <v>0</v>
      </c>
      <c r="E1654" s="3">
        <f>IFERROR(VLOOKUP($A1654,'Perfil de Riesgo '!$A$3:$H$2025,5,FALSE),0)</f>
        <v>0</v>
      </c>
      <c r="F1654" s="3">
        <f>IFERROR(VLOOKUP($A1654,'Perfil de Riesgo '!$A$3:$H$2025,6,FALSE),0)</f>
        <v>0</v>
      </c>
      <c r="G1654" s="3">
        <f>IFERROR(VLOOKUP($A1654,'Perfil de Riesgo '!$A$3:$H$2025,7,FALSE),0)</f>
        <v>0</v>
      </c>
      <c r="H1654" s="3">
        <f>IFERROR(VLOOKUP($A1654,'Perfil de Riesgo '!$A$3:$H$2025,8,FALSE),0)</f>
        <v>0</v>
      </c>
    </row>
    <row r="1655" spans="1:8" hidden="1" x14ac:dyDescent="0.25">
      <c r="A1655" s="5">
        <v>512555</v>
      </c>
      <c r="B1655" s="4" t="s">
        <v>558</v>
      </c>
      <c r="C1655" s="3">
        <f>IFERROR(VLOOKUP($A1655,'Perfil de Riesgo '!$A$3:$H$2025,3,FALSE),0)</f>
        <v>0</v>
      </c>
      <c r="D1655" s="3">
        <f>IFERROR(VLOOKUP($A1655,'Perfil de Riesgo '!$A$3:$H$2025,4,FALSE),0)</f>
        <v>0</v>
      </c>
      <c r="E1655" s="3">
        <f>IFERROR(VLOOKUP($A1655,'Perfil de Riesgo '!$A$3:$H$2025,5,FALSE),0)</f>
        <v>0</v>
      </c>
      <c r="F1655" s="3">
        <f>IFERROR(VLOOKUP($A1655,'Perfil de Riesgo '!$A$3:$H$2025,6,FALSE),0)</f>
        <v>0</v>
      </c>
      <c r="G1655" s="3">
        <f>IFERROR(VLOOKUP($A1655,'Perfil de Riesgo '!$A$3:$H$2025,7,FALSE),0)</f>
        <v>0</v>
      </c>
      <c r="H1655" s="3">
        <f>IFERROR(VLOOKUP($A1655,'Perfil de Riesgo '!$A$3:$H$2025,8,FALSE),0)</f>
        <v>0</v>
      </c>
    </row>
    <row r="1656" spans="1:8" hidden="1" x14ac:dyDescent="0.25">
      <c r="A1656" s="5">
        <v>512560</v>
      </c>
      <c r="B1656" s="4" t="s">
        <v>557</v>
      </c>
      <c r="C1656" s="3">
        <f>IFERROR(VLOOKUP($A1656,'Perfil de Riesgo '!$A$3:$H$2025,3,FALSE),0)</f>
        <v>0</v>
      </c>
      <c r="D1656" s="3">
        <f>IFERROR(VLOOKUP($A1656,'Perfil de Riesgo '!$A$3:$H$2025,4,FALSE),0)</f>
        <v>0</v>
      </c>
      <c r="E1656" s="3">
        <f>IFERROR(VLOOKUP($A1656,'Perfil de Riesgo '!$A$3:$H$2025,5,FALSE),0)</f>
        <v>0</v>
      </c>
      <c r="F1656" s="3">
        <f>IFERROR(VLOOKUP($A1656,'Perfil de Riesgo '!$A$3:$H$2025,6,FALSE),0)</f>
        <v>0</v>
      </c>
      <c r="G1656" s="3">
        <f>IFERROR(VLOOKUP($A1656,'Perfil de Riesgo '!$A$3:$H$2025,7,FALSE),0)</f>
        <v>0</v>
      </c>
      <c r="H1656" s="3">
        <f>IFERROR(VLOOKUP($A1656,'Perfil de Riesgo '!$A$3:$H$2025,8,FALSE),0)</f>
        <v>0</v>
      </c>
    </row>
    <row r="1657" spans="1:8" hidden="1" x14ac:dyDescent="0.25">
      <c r="A1657" s="5">
        <v>512565</v>
      </c>
      <c r="B1657" s="4" t="s">
        <v>556</v>
      </c>
      <c r="C1657" s="3">
        <f>IFERROR(VLOOKUP($A1657,'Perfil de Riesgo '!$A$3:$H$2025,3,FALSE),0)</f>
        <v>0</v>
      </c>
      <c r="D1657" s="3">
        <f>IFERROR(VLOOKUP($A1657,'Perfil de Riesgo '!$A$3:$H$2025,4,FALSE),0)</f>
        <v>0</v>
      </c>
      <c r="E1657" s="3">
        <f>IFERROR(VLOOKUP($A1657,'Perfil de Riesgo '!$A$3:$H$2025,5,FALSE),0)</f>
        <v>0</v>
      </c>
      <c r="F1657" s="3">
        <f>IFERROR(VLOOKUP($A1657,'Perfil de Riesgo '!$A$3:$H$2025,6,FALSE),0)</f>
        <v>0</v>
      </c>
      <c r="G1657" s="3">
        <f>IFERROR(VLOOKUP($A1657,'Perfil de Riesgo '!$A$3:$H$2025,7,FALSE),0)</f>
        <v>0</v>
      </c>
      <c r="H1657" s="3">
        <f>IFERROR(VLOOKUP($A1657,'Perfil de Riesgo '!$A$3:$H$2025,8,FALSE),0)</f>
        <v>0</v>
      </c>
    </row>
    <row r="1658" spans="1:8" hidden="1" x14ac:dyDescent="0.25">
      <c r="A1658" s="5">
        <v>512570</v>
      </c>
      <c r="B1658" s="4" t="s">
        <v>555</v>
      </c>
      <c r="C1658" s="3">
        <f>IFERROR(VLOOKUP($A1658,'Perfil de Riesgo '!$A$3:$H$2025,3,FALSE),0)</f>
        <v>0</v>
      </c>
      <c r="D1658" s="3">
        <f>IFERROR(VLOOKUP($A1658,'Perfil de Riesgo '!$A$3:$H$2025,4,FALSE),0)</f>
        <v>0</v>
      </c>
      <c r="E1658" s="3">
        <f>IFERROR(VLOOKUP($A1658,'Perfil de Riesgo '!$A$3:$H$2025,5,FALSE),0)</f>
        <v>0</v>
      </c>
      <c r="F1658" s="3">
        <f>IFERROR(VLOOKUP($A1658,'Perfil de Riesgo '!$A$3:$H$2025,6,FALSE),0)</f>
        <v>0</v>
      </c>
      <c r="G1658" s="3">
        <f>IFERROR(VLOOKUP($A1658,'Perfil de Riesgo '!$A$3:$H$2025,7,FALSE),0)</f>
        <v>0</v>
      </c>
      <c r="H1658" s="3">
        <f>IFERROR(VLOOKUP($A1658,'Perfil de Riesgo '!$A$3:$H$2025,8,FALSE),0)</f>
        <v>0</v>
      </c>
    </row>
    <row r="1659" spans="1:8" hidden="1" x14ac:dyDescent="0.25">
      <c r="A1659" s="5">
        <v>512575</v>
      </c>
      <c r="B1659" s="4" t="s">
        <v>554</v>
      </c>
      <c r="C1659" s="3">
        <f>IFERROR(VLOOKUP($A1659,'Perfil de Riesgo '!$A$3:$H$2025,3,FALSE),0)</f>
        <v>0</v>
      </c>
      <c r="D1659" s="3">
        <f>IFERROR(VLOOKUP($A1659,'Perfil de Riesgo '!$A$3:$H$2025,4,FALSE),0)</f>
        <v>0</v>
      </c>
      <c r="E1659" s="3">
        <f>IFERROR(VLOOKUP($A1659,'Perfil de Riesgo '!$A$3:$H$2025,5,FALSE),0)</f>
        <v>0</v>
      </c>
      <c r="F1659" s="3">
        <f>IFERROR(VLOOKUP($A1659,'Perfil de Riesgo '!$A$3:$H$2025,6,FALSE),0)</f>
        <v>0</v>
      </c>
      <c r="G1659" s="3">
        <f>IFERROR(VLOOKUP($A1659,'Perfil de Riesgo '!$A$3:$H$2025,7,FALSE),0)</f>
        <v>0</v>
      </c>
      <c r="H1659" s="3">
        <f>IFERROR(VLOOKUP($A1659,'Perfil de Riesgo '!$A$3:$H$2025,8,FALSE),0)</f>
        <v>0</v>
      </c>
    </row>
    <row r="1660" spans="1:8" hidden="1" x14ac:dyDescent="0.25">
      <c r="A1660" s="5">
        <v>512580</v>
      </c>
      <c r="B1660" s="4" t="s">
        <v>553</v>
      </c>
      <c r="C1660" s="3">
        <f>IFERROR(VLOOKUP($A1660,'Perfil de Riesgo '!$A$3:$H$2025,3,FALSE),0)</f>
        <v>0</v>
      </c>
      <c r="D1660" s="3">
        <f>IFERROR(VLOOKUP($A1660,'Perfil de Riesgo '!$A$3:$H$2025,4,FALSE),0)</f>
        <v>0</v>
      </c>
      <c r="E1660" s="3">
        <f>IFERROR(VLOOKUP($A1660,'Perfil de Riesgo '!$A$3:$H$2025,5,FALSE),0)</f>
        <v>0</v>
      </c>
      <c r="F1660" s="3">
        <f>IFERROR(VLOOKUP($A1660,'Perfil de Riesgo '!$A$3:$H$2025,6,FALSE),0)</f>
        <v>0</v>
      </c>
      <c r="G1660" s="3">
        <f>IFERROR(VLOOKUP($A1660,'Perfil de Riesgo '!$A$3:$H$2025,7,FALSE),0)</f>
        <v>0</v>
      </c>
      <c r="H1660" s="3">
        <f>IFERROR(VLOOKUP($A1660,'Perfil de Riesgo '!$A$3:$H$2025,8,FALSE),0)</f>
        <v>0</v>
      </c>
    </row>
    <row r="1661" spans="1:8" hidden="1" x14ac:dyDescent="0.25">
      <c r="A1661" s="5">
        <v>512585</v>
      </c>
      <c r="B1661" s="4" t="s">
        <v>552</v>
      </c>
      <c r="C1661" s="3">
        <f>IFERROR(VLOOKUP($A1661,'Perfil de Riesgo '!$A$3:$H$2025,3,FALSE),0)</f>
        <v>0</v>
      </c>
      <c r="D1661" s="3">
        <f>IFERROR(VLOOKUP($A1661,'Perfil de Riesgo '!$A$3:$H$2025,4,FALSE),0)</f>
        <v>0</v>
      </c>
      <c r="E1661" s="3">
        <f>IFERROR(VLOOKUP($A1661,'Perfil de Riesgo '!$A$3:$H$2025,5,FALSE),0)</f>
        <v>0</v>
      </c>
      <c r="F1661" s="3">
        <f>IFERROR(VLOOKUP($A1661,'Perfil de Riesgo '!$A$3:$H$2025,6,FALSE),0)</f>
        <v>0</v>
      </c>
      <c r="G1661" s="3">
        <f>IFERROR(VLOOKUP($A1661,'Perfil de Riesgo '!$A$3:$H$2025,7,FALSE),0)</f>
        <v>0</v>
      </c>
      <c r="H1661" s="3">
        <f>IFERROR(VLOOKUP($A1661,'Perfil de Riesgo '!$A$3:$H$2025,8,FALSE),0)</f>
        <v>0</v>
      </c>
    </row>
    <row r="1662" spans="1:8" hidden="1" x14ac:dyDescent="0.25">
      <c r="A1662" s="5">
        <v>513000</v>
      </c>
      <c r="B1662" s="4" t="s">
        <v>551</v>
      </c>
      <c r="C1662" s="3">
        <f>IFERROR(VLOOKUP($A1662,'Perfil de Riesgo '!$A$3:$H$2025,3,FALSE),0)</f>
        <v>0</v>
      </c>
      <c r="D1662" s="3">
        <f>IFERROR(VLOOKUP($A1662,'Perfil de Riesgo '!$A$3:$H$2025,4,FALSE),0)</f>
        <v>0</v>
      </c>
      <c r="E1662" s="3">
        <f>IFERROR(VLOOKUP($A1662,'Perfil de Riesgo '!$A$3:$H$2025,5,FALSE),0)</f>
        <v>0</v>
      </c>
      <c r="F1662" s="3">
        <f>IFERROR(VLOOKUP($A1662,'Perfil de Riesgo '!$A$3:$H$2025,6,FALSE),0)</f>
        <v>0</v>
      </c>
      <c r="G1662" s="3">
        <f>IFERROR(VLOOKUP($A1662,'Perfil de Riesgo '!$A$3:$H$2025,7,FALSE),0)</f>
        <v>0</v>
      </c>
      <c r="H1662" s="3">
        <f>IFERROR(VLOOKUP($A1662,'Perfil de Riesgo '!$A$3:$H$2025,8,FALSE),0)</f>
        <v>0</v>
      </c>
    </row>
    <row r="1663" spans="1:8" hidden="1" x14ac:dyDescent="0.25">
      <c r="A1663" s="5">
        <v>513500</v>
      </c>
      <c r="B1663" s="4" t="s">
        <v>550</v>
      </c>
      <c r="C1663" s="3">
        <f>IFERROR(VLOOKUP($A1663,'Perfil de Riesgo '!$A$3:$H$2025,3,FALSE),0)</f>
        <v>0</v>
      </c>
      <c r="D1663" s="3">
        <f>IFERROR(VLOOKUP($A1663,'Perfil de Riesgo '!$A$3:$H$2025,4,FALSE),0)</f>
        <v>0</v>
      </c>
      <c r="E1663" s="3">
        <f>IFERROR(VLOOKUP($A1663,'Perfil de Riesgo '!$A$3:$H$2025,5,FALSE),0)</f>
        <v>0</v>
      </c>
      <c r="F1663" s="3">
        <f>IFERROR(VLOOKUP($A1663,'Perfil de Riesgo '!$A$3:$H$2025,6,FALSE),0)</f>
        <v>0</v>
      </c>
      <c r="G1663" s="3">
        <f>IFERROR(VLOOKUP($A1663,'Perfil de Riesgo '!$A$3:$H$2025,7,FALSE),0)</f>
        <v>0</v>
      </c>
      <c r="H1663" s="3">
        <f>IFERROR(VLOOKUP($A1663,'Perfil de Riesgo '!$A$3:$H$2025,8,FALSE),0)</f>
        <v>0</v>
      </c>
    </row>
    <row r="1664" spans="1:8" hidden="1" x14ac:dyDescent="0.25">
      <c r="A1664" s="5">
        <v>514000</v>
      </c>
      <c r="B1664" s="4" t="s">
        <v>549</v>
      </c>
      <c r="C1664" s="3">
        <f>IFERROR(VLOOKUP($A1664,'Perfil de Riesgo '!$A$3:$H$2025,3,FALSE),0)</f>
        <v>0</v>
      </c>
      <c r="D1664" s="3">
        <f>IFERROR(VLOOKUP($A1664,'Perfil de Riesgo '!$A$3:$H$2025,4,FALSE),0)</f>
        <v>0</v>
      </c>
      <c r="E1664" s="3">
        <f>IFERROR(VLOOKUP($A1664,'Perfil de Riesgo '!$A$3:$H$2025,5,FALSE),0)</f>
        <v>0</v>
      </c>
      <c r="F1664" s="3">
        <f>IFERROR(VLOOKUP($A1664,'Perfil de Riesgo '!$A$3:$H$2025,6,FALSE),0)</f>
        <v>0</v>
      </c>
      <c r="G1664" s="3">
        <f>IFERROR(VLOOKUP($A1664,'Perfil de Riesgo '!$A$3:$H$2025,7,FALSE),0)</f>
        <v>0</v>
      </c>
      <c r="H1664" s="3">
        <f>IFERROR(VLOOKUP($A1664,'Perfil de Riesgo '!$A$3:$H$2025,8,FALSE),0)</f>
        <v>0</v>
      </c>
    </row>
    <row r="1665" spans="1:8" x14ac:dyDescent="0.25">
      <c r="A1665" s="5">
        <v>520000</v>
      </c>
      <c r="B1665" s="4" t="s">
        <v>548</v>
      </c>
      <c r="C1665" s="3">
        <f>IFERROR(VLOOKUP($A1665,'Perfil de Riesgo '!$A$3:$H$2025,3,FALSE),0)</f>
        <v>20164299.23</v>
      </c>
      <c r="D1665" s="3">
        <f>IFERROR(VLOOKUP($A1665,'Perfil de Riesgo '!$A$3:$H$2025,4,FALSE),0)</f>
        <v>18297799.449999999</v>
      </c>
      <c r="E1665" s="3">
        <f>IFERROR(VLOOKUP($A1665,'Perfil de Riesgo '!$A$3:$H$2025,5,FALSE),0)</f>
        <v>24418663.940000001</v>
      </c>
      <c r="F1665" s="3">
        <f>IFERROR(VLOOKUP($A1665,'Perfil de Riesgo '!$A$3:$H$2025,6,FALSE),0)</f>
        <v>31263900.489999998</v>
      </c>
      <c r="G1665" s="3">
        <f>IFERROR(VLOOKUP($A1665,'Perfil de Riesgo '!$A$3:$H$2025,7,FALSE),0)</f>
        <v>24862669.559999999</v>
      </c>
      <c r="H1665" s="3">
        <f>IFERROR(VLOOKUP($A1665,'Perfil de Riesgo '!$A$3:$H$2025,8,FALSE),0)</f>
        <v>21181643.050000001</v>
      </c>
    </row>
    <row r="1666" spans="1:8" hidden="1" x14ac:dyDescent="0.25">
      <c r="A1666" s="5">
        <v>520500</v>
      </c>
      <c r="B1666" s="4" t="s">
        <v>547</v>
      </c>
      <c r="C1666" s="3">
        <f>IFERROR(VLOOKUP($A1666,'Perfil de Riesgo '!$A$3:$H$2025,3,FALSE),0)</f>
        <v>0</v>
      </c>
      <c r="D1666" s="3">
        <f>IFERROR(VLOOKUP($A1666,'Perfil de Riesgo '!$A$3:$H$2025,4,FALSE),0)</f>
        <v>0</v>
      </c>
      <c r="E1666" s="3">
        <f>IFERROR(VLOOKUP($A1666,'Perfil de Riesgo '!$A$3:$H$2025,5,FALSE),0)</f>
        <v>624995</v>
      </c>
      <c r="F1666" s="3">
        <f>IFERROR(VLOOKUP($A1666,'Perfil de Riesgo '!$A$3:$H$2025,6,FALSE),0)</f>
        <v>0</v>
      </c>
      <c r="G1666" s="3">
        <f>IFERROR(VLOOKUP($A1666,'Perfil de Riesgo '!$A$3:$H$2025,7,FALSE),0)</f>
        <v>0</v>
      </c>
      <c r="H1666" s="3">
        <f>IFERROR(VLOOKUP($A1666,'Perfil de Riesgo '!$A$3:$H$2025,8,FALSE),0)</f>
        <v>0</v>
      </c>
    </row>
    <row r="1667" spans="1:8" hidden="1" x14ac:dyDescent="0.25">
      <c r="A1667" s="5">
        <v>520505</v>
      </c>
      <c r="B1667" s="4" t="s">
        <v>546</v>
      </c>
      <c r="C1667" s="3">
        <f>IFERROR(VLOOKUP($A1667,'Perfil de Riesgo '!$A$3:$H$2025,3,FALSE),0)</f>
        <v>0</v>
      </c>
      <c r="D1667" s="3">
        <f>IFERROR(VLOOKUP($A1667,'Perfil de Riesgo '!$A$3:$H$2025,4,FALSE),0)</f>
        <v>0</v>
      </c>
      <c r="E1667" s="3">
        <f>IFERROR(VLOOKUP($A1667,'Perfil de Riesgo '!$A$3:$H$2025,5,FALSE),0)</f>
        <v>0</v>
      </c>
      <c r="F1667" s="3">
        <f>IFERROR(VLOOKUP($A1667,'Perfil de Riesgo '!$A$3:$H$2025,6,FALSE),0)</f>
        <v>0</v>
      </c>
      <c r="G1667" s="3">
        <f>IFERROR(VLOOKUP($A1667,'Perfil de Riesgo '!$A$3:$H$2025,7,FALSE),0)</f>
        <v>0</v>
      </c>
      <c r="H1667" s="3">
        <f>IFERROR(VLOOKUP($A1667,'Perfil de Riesgo '!$A$3:$H$2025,8,FALSE),0)</f>
        <v>0</v>
      </c>
    </row>
    <row r="1668" spans="1:8" hidden="1" x14ac:dyDescent="0.25">
      <c r="A1668" s="5">
        <v>520510</v>
      </c>
      <c r="B1668" s="4" t="s">
        <v>545</v>
      </c>
      <c r="C1668" s="3">
        <f>IFERROR(VLOOKUP($A1668,'Perfil de Riesgo '!$A$3:$H$2025,3,FALSE),0)</f>
        <v>0</v>
      </c>
      <c r="D1668" s="3">
        <f>IFERROR(VLOOKUP($A1668,'Perfil de Riesgo '!$A$3:$H$2025,4,FALSE),0)</f>
        <v>0</v>
      </c>
      <c r="E1668" s="3">
        <f>IFERROR(VLOOKUP($A1668,'Perfil de Riesgo '!$A$3:$H$2025,5,FALSE),0)</f>
        <v>0</v>
      </c>
      <c r="F1668" s="3">
        <f>IFERROR(VLOOKUP($A1668,'Perfil de Riesgo '!$A$3:$H$2025,6,FALSE),0)</f>
        <v>0</v>
      </c>
      <c r="G1668" s="3">
        <f>IFERROR(VLOOKUP($A1668,'Perfil de Riesgo '!$A$3:$H$2025,7,FALSE),0)</f>
        <v>0</v>
      </c>
      <c r="H1668" s="3">
        <f>IFERROR(VLOOKUP($A1668,'Perfil de Riesgo '!$A$3:$H$2025,8,FALSE),0)</f>
        <v>0</v>
      </c>
    </row>
    <row r="1669" spans="1:8" hidden="1" x14ac:dyDescent="0.25">
      <c r="A1669" s="5">
        <v>520515</v>
      </c>
      <c r="B1669" s="4" t="s">
        <v>544</v>
      </c>
      <c r="C1669" s="3">
        <f>IFERROR(VLOOKUP($A1669,'Perfil de Riesgo '!$A$3:$H$2025,3,FALSE),0)</f>
        <v>0</v>
      </c>
      <c r="D1669" s="3">
        <f>IFERROR(VLOOKUP($A1669,'Perfil de Riesgo '!$A$3:$H$2025,4,FALSE),0)</f>
        <v>0</v>
      </c>
      <c r="E1669" s="3">
        <f>IFERROR(VLOOKUP($A1669,'Perfil de Riesgo '!$A$3:$H$2025,5,FALSE),0)</f>
        <v>0</v>
      </c>
      <c r="F1669" s="3">
        <f>IFERROR(VLOOKUP($A1669,'Perfil de Riesgo '!$A$3:$H$2025,6,FALSE),0)</f>
        <v>0</v>
      </c>
      <c r="G1669" s="3">
        <f>IFERROR(VLOOKUP($A1669,'Perfil de Riesgo '!$A$3:$H$2025,7,FALSE),0)</f>
        <v>0</v>
      </c>
      <c r="H1669" s="3">
        <f>IFERROR(VLOOKUP($A1669,'Perfil de Riesgo '!$A$3:$H$2025,8,FALSE),0)</f>
        <v>0</v>
      </c>
    </row>
    <row r="1670" spans="1:8" hidden="1" x14ac:dyDescent="0.25">
      <c r="A1670" s="5">
        <v>520520</v>
      </c>
      <c r="B1670" s="4" t="s">
        <v>543</v>
      </c>
      <c r="C1670" s="3">
        <f>IFERROR(VLOOKUP($A1670,'Perfil de Riesgo '!$A$3:$H$2025,3,FALSE),0)</f>
        <v>0</v>
      </c>
      <c r="D1670" s="3">
        <f>IFERROR(VLOOKUP($A1670,'Perfil de Riesgo '!$A$3:$H$2025,4,FALSE),0)</f>
        <v>0</v>
      </c>
      <c r="E1670" s="3">
        <f>IFERROR(VLOOKUP($A1670,'Perfil de Riesgo '!$A$3:$H$2025,5,FALSE),0)</f>
        <v>0</v>
      </c>
      <c r="F1670" s="3">
        <f>IFERROR(VLOOKUP($A1670,'Perfil de Riesgo '!$A$3:$H$2025,6,FALSE),0)</f>
        <v>0</v>
      </c>
      <c r="G1670" s="3">
        <f>IFERROR(VLOOKUP($A1670,'Perfil de Riesgo '!$A$3:$H$2025,7,FALSE),0)</f>
        <v>0</v>
      </c>
      <c r="H1670" s="3">
        <f>IFERROR(VLOOKUP($A1670,'Perfil de Riesgo '!$A$3:$H$2025,8,FALSE),0)</f>
        <v>0</v>
      </c>
    </row>
    <row r="1671" spans="1:8" hidden="1" x14ac:dyDescent="0.25">
      <c r="A1671" s="5">
        <v>520525</v>
      </c>
      <c r="B1671" s="4" t="s">
        <v>542</v>
      </c>
      <c r="C1671" s="3">
        <f>IFERROR(VLOOKUP($A1671,'Perfil de Riesgo '!$A$3:$H$2025,3,FALSE),0)</f>
        <v>0</v>
      </c>
      <c r="D1671" s="3">
        <f>IFERROR(VLOOKUP($A1671,'Perfil de Riesgo '!$A$3:$H$2025,4,FALSE),0)</f>
        <v>0</v>
      </c>
      <c r="E1671" s="3">
        <f>IFERROR(VLOOKUP($A1671,'Perfil de Riesgo '!$A$3:$H$2025,5,FALSE),0)</f>
        <v>0</v>
      </c>
      <c r="F1671" s="3">
        <f>IFERROR(VLOOKUP($A1671,'Perfil de Riesgo '!$A$3:$H$2025,6,FALSE),0)</f>
        <v>0</v>
      </c>
      <c r="G1671" s="3">
        <f>IFERROR(VLOOKUP($A1671,'Perfil de Riesgo '!$A$3:$H$2025,7,FALSE),0)</f>
        <v>0</v>
      </c>
      <c r="H1671" s="3">
        <f>IFERROR(VLOOKUP($A1671,'Perfil de Riesgo '!$A$3:$H$2025,8,FALSE),0)</f>
        <v>0</v>
      </c>
    </row>
    <row r="1672" spans="1:8" hidden="1" x14ac:dyDescent="0.25">
      <c r="A1672" s="5">
        <v>520530</v>
      </c>
      <c r="B1672" s="4" t="s">
        <v>541</v>
      </c>
      <c r="C1672" s="3">
        <f>IFERROR(VLOOKUP($A1672,'Perfil de Riesgo '!$A$3:$H$2025,3,FALSE),0)</f>
        <v>0</v>
      </c>
      <c r="D1672" s="3">
        <f>IFERROR(VLOOKUP($A1672,'Perfil de Riesgo '!$A$3:$H$2025,4,FALSE),0)</f>
        <v>0</v>
      </c>
      <c r="E1672" s="3">
        <f>IFERROR(VLOOKUP($A1672,'Perfil de Riesgo '!$A$3:$H$2025,5,FALSE),0)</f>
        <v>0</v>
      </c>
      <c r="F1672" s="3">
        <f>IFERROR(VLOOKUP($A1672,'Perfil de Riesgo '!$A$3:$H$2025,6,FALSE),0)</f>
        <v>0</v>
      </c>
      <c r="G1672" s="3">
        <f>IFERROR(VLOOKUP($A1672,'Perfil de Riesgo '!$A$3:$H$2025,7,FALSE),0)</f>
        <v>0</v>
      </c>
      <c r="H1672" s="3">
        <f>IFERROR(VLOOKUP($A1672,'Perfil de Riesgo '!$A$3:$H$2025,8,FALSE),0)</f>
        <v>0</v>
      </c>
    </row>
    <row r="1673" spans="1:8" hidden="1" x14ac:dyDescent="0.25">
      <c r="A1673" s="5">
        <v>520535</v>
      </c>
      <c r="B1673" s="4" t="s">
        <v>540</v>
      </c>
      <c r="C1673" s="3">
        <f>IFERROR(VLOOKUP($A1673,'Perfil de Riesgo '!$A$3:$H$2025,3,FALSE),0)</f>
        <v>0</v>
      </c>
      <c r="D1673" s="3">
        <f>IFERROR(VLOOKUP($A1673,'Perfil de Riesgo '!$A$3:$H$2025,4,FALSE),0)</f>
        <v>0</v>
      </c>
      <c r="E1673" s="3">
        <f>IFERROR(VLOOKUP($A1673,'Perfil de Riesgo '!$A$3:$H$2025,5,FALSE),0)</f>
        <v>0</v>
      </c>
      <c r="F1673" s="3">
        <f>IFERROR(VLOOKUP($A1673,'Perfil de Riesgo '!$A$3:$H$2025,6,FALSE),0)</f>
        <v>0</v>
      </c>
      <c r="G1673" s="3">
        <f>IFERROR(VLOOKUP($A1673,'Perfil de Riesgo '!$A$3:$H$2025,7,FALSE),0)</f>
        <v>0</v>
      </c>
      <c r="H1673" s="3">
        <f>IFERROR(VLOOKUP($A1673,'Perfil de Riesgo '!$A$3:$H$2025,8,FALSE),0)</f>
        <v>0</v>
      </c>
    </row>
    <row r="1674" spans="1:8" hidden="1" x14ac:dyDescent="0.25">
      <c r="A1674" s="5">
        <v>520540</v>
      </c>
      <c r="B1674" s="4" t="s">
        <v>539</v>
      </c>
      <c r="C1674" s="3">
        <f>IFERROR(VLOOKUP($A1674,'Perfil de Riesgo '!$A$3:$H$2025,3,FALSE),0)</f>
        <v>0</v>
      </c>
      <c r="D1674" s="3">
        <f>IFERROR(VLOOKUP($A1674,'Perfil de Riesgo '!$A$3:$H$2025,4,FALSE),0)</f>
        <v>0</v>
      </c>
      <c r="E1674" s="3">
        <f>IFERROR(VLOOKUP($A1674,'Perfil de Riesgo '!$A$3:$H$2025,5,FALSE),0)</f>
        <v>0</v>
      </c>
      <c r="F1674" s="3">
        <f>IFERROR(VLOOKUP($A1674,'Perfil de Riesgo '!$A$3:$H$2025,6,FALSE),0)</f>
        <v>0</v>
      </c>
      <c r="G1674" s="3">
        <f>IFERROR(VLOOKUP($A1674,'Perfil de Riesgo '!$A$3:$H$2025,7,FALSE),0)</f>
        <v>0</v>
      </c>
      <c r="H1674" s="3">
        <f>IFERROR(VLOOKUP($A1674,'Perfil de Riesgo '!$A$3:$H$2025,8,FALSE),0)</f>
        <v>0</v>
      </c>
    </row>
    <row r="1675" spans="1:8" hidden="1" x14ac:dyDescent="0.25">
      <c r="A1675" s="5">
        <v>520545</v>
      </c>
      <c r="B1675" s="4" t="s">
        <v>538</v>
      </c>
      <c r="C1675" s="3">
        <f>IFERROR(VLOOKUP($A1675,'Perfil de Riesgo '!$A$3:$H$2025,3,FALSE),0)</f>
        <v>0</v>
      </c>
      <c r="D1675" s="3">
        <f>IFERROR(VLOOKUP($A1675,'Perfil de Riesgo '!$A$3:$H$2025,4,FALSE),0)</f>
        <v>0</v>
      </c>
      <c r="E1675" s="3">
        <f>IFERROR(VLOOKUP($A1675,'Perfil de Riesgo '!$A$3:$H$2025,5,FALSE),0)</f>
        <v>0</v>
      </c>
      <c r="F1675" s="3">
        <f>IFERROR(VLOOKUP($A1675,'Perfil de Riesgo '!$A$3:$H$2025,6,FALSE),0)</f>
        <v>0</v>
      </c>
      <c r="G1675" s="3">
        <f>IFERROR(VLOOKUP($A1675,'Perfil de Riesgo '!$A$3:$H$2025,7,FALSE),0)</f>
        <v>0</v>
      </c>
      <c r="H1675" s="3">
        <f>IFERROR(VLOOKUP($A1675,'Perfil de Riesgo '!$A$3:$H$2025,8,FALSE),0)</f>
        <v>0</v>
      </c>
    </row>
    <row r="1676" spans="1:8" hidden="1" x14ac:dyDescent="0.25">
      <c r="A1676" s="5">
        <v>520546</v>
      </c>
      <c r="B1676" s="4" t="s">
        <v>537</v>
      </c>
      <c r="C1676" s="3">
        <f>IFERROR(VLOOKUP($A1676,'Perfil de Riesgo '!$A$3:$H$2025,3,FALSE),0)</f>
        <v>0</v>
      </c>
      <c r="D1676" s="3">
        <f>IFERROR(VLOOKUP($A1676,'Perfil de Riesgo '!$A$3:$H$2025,4,FALSE),0)</f>
        <v>0</v>
      </c>
      <c r="E1676" s="3">
        <f>IFERROR(VLOOKUP($A1676,'Perfil de Riesgo '!$A$3:$H$2025,5,FALSE),0)</f>
        <v>0</v>
      </c>
      <c r="F1676" s="3">
        <f>IFERROR(VLOOKUP($A1676,'Perfil de Riesgo '!$A$3:$H$2025,6,FALSE),0)</f>
        <v>0</v>
      </c>
      <c r="G1676" s="3">
        <f>IFERROR(VLOOKUP($A1676,'Perfil de Riesgo '!$A$3:$H$2025,7,FALSE),0)</f>
        <v>0</v>
      </c>
      <c r="H1676" s="3">
        <f>IFERROR(VLOOKUP($A1676,'Perfil de Riesgo '!$A$3:$H$2025,8,FALSE),0)</f>
        <v>0</v>
      </c>
    </row>
    <row r="1677" spans="1:8" hidden="1" x14ac:dyDescent="0.25">
      <c r="A1677" s="5">
        <v>520547</v>
      </c>
      <c r="B1677" s="4" t="s">
        <v>536</v>
      </c>
      <c r="C1677" s="3">
        <f>IFERROR(VLOOKUP($A1677,'Perfil de Riesgo '!$A$3:$H$2025,3,FALSE),0)</f>
        <v>0</v>
      </c>
      <c r="D1677" s="3">
        <f>IFERROR(VLOOKUP($A1677,'Perfil de Riesgo '!$A$3:$H$2025,4,FALSE),0)</f>
        <v>0</v>
      </c>
      <c r="E1677" s="3">
        <f>IFERROR(VLOOKUP($A1677,'Perfil de Riesgo '!$A$3:$H$2025,5,FALSE),0)</f>
        <v>624995</v>
      </c>
      <c r="F1677" s="3">
        <f>IFERROR(VLOOKUP($A1677,'Perfil de Riesgo '!$A$3:$H$2025,6,FALSE),0)</f>
        <v>0</v>
      </c>
      <c r="G1677" s="3">
        <f>IFERROR(VLOOKUP($A1677,'Perfil de Riesgo '!$A$3:$H$2025,7,FALSE),0)</f>
        <v>0</v>
      </c>
      <c r="H1677" s="3">
        <f>IFERROR(VLOOKUP($A1677,'Perfil de Riesgo '!$A$3:$H$2025,8,FALSE),0)</f>
        <v>0</v>
      </c>
    </row>
    <row r="1678" spans="1:8" hidden="1" x14ac:dyDescent="0.25">
      <c r="A1678" s="5">
        <v>520550</v>
      </c>
      <c r="B1678" s="4" t="s">
        <v>165</v>
      </c>
      <c r="C1678" s="3">
        <f>IFERROR(VLOOKUP($A1678,'Perfil de Riesgo '!$A$3:$H$2025,3,FALSE),0)</f>
        <v>0</v>
      </c>
      <c r="D1678" s="3">
        <f>IFERROR(VLOOKUP($A1678,'Perfil de Riesgo '!$A$3:$H$2025,4,FALSE),0)</f>
        <v>0</v>
      </c>
      <c r="E1678" s="3">
        <f>IFERROR(VLOOKUP($A1678,'Perfil de Riesgo '!$A$3:$H$2025,5,FALSE),0)</f>
        <v>0</v>
      </c>
      <c r="F1678" s="3">
        <f>IFERROR(VLOOKUP($A1678,'Perfil de Riesgo '!$A$3:$H$2025,6,FALSE),0)</f>
        <v>0</v>
      </c>
      <c r="G1678" s="3">
        <f>IFERROR(VLOOKUP($A1678,'Perfil de Riesgo '!$A$3:$H$2025,7,FALSE),0)</f>
        <v>0</v>
      </c>
      <c r="H1678" s="3">
        <f>IFERROR(VLOOKUP($A1678,'Perfil de Riesgo '!$A$3:$H$2025,8,FALSE),0)</f>
        <v>0</v>
      </c>
    </row>
    <row r="1679" spans="1:8" hidden="1" x14ac:dyDescent="0.25">
      <c r="A1679" s="5">
        <v>520555</v>
      </c>
      <c r="B1679" s="4" t="s">
        <v>164</v>
      </c>
      <c r="C1679" s="3">
        <f>IFERROR(VLOOKUP($A1679,'Perfil de Riesgo '!$A$3:$H$2025,3,FALSE),0)</f>
        <v>0</v>
      </c>
      <c r="D1679" s="3">
        <f>IFERROR(VLOOKUP($A1679,'Perfil de Riesgo '!$A$3:$H$2025,4,FALSE),0)</f>
        <v>0</v>
      </c>
      <c r="E1679" s="3">
        <f>IFERROR(VLOOKUP($A1679,'Perfil de Riesgo '!$A$3:$H$2025,5,FALSE),0)</f>
        <v>0</v>
      </c>
      <c r="F1679" s="3">
        <f>IFERROR(VLOOKUP($A1679,'Perfil de Riesgo '!$A$3:$H$2025,6,FALSE),0)</f>
        <v>0</v>
      </c>
      <c r="G1679" s="3">
        <f>IFERROR(VLOOKUP($A1679,'Perfil de Riesgo '!$A$3:$H$2025,7,FALSE),0)</f>
        <v>0</v>
      </c>
      <c r="H1679" s="3">
        <f>IFERROR(VLOOKUP($A1679,'Perfil de Riesgo '!$A$3:$H$2025,8,FALSE),0)</f>
        <v>0</v>
      </c>
    </row>
    <row r="1680" spans="1:8" hidden="1" x14ac:dyDescent="0.25">
      <c r="A1680" s="5">
        <v>520560</v>
      </c>
      <c r="B1680" s="4" t="s">
        <v>516</v>
      </c>
      <c r="C1680" s="3">
        <f>IFERROR(VLOOKUP($A1680,'Perfil de Riesgo '!$A$3:$H$2025,3,FALSE),0)</f>
        <v>0</v>
      </c>
      <c r="D1680" s="3">
        <f>IFERROR(VLOOKUP($A1680,'Perfil de Riesgo '!$A$3:$H$2025,4,FALSE),0)</f>
        <v>0</v>
      </c>
      <c r="E1680" s="3">
        <f>IFERROR(VLOOKUP($A1680,'Perfil de Riesgo '!$A$3:$H$2025,5,FALSE),0)</f>
        <v>0</v>
      </c>
      <c r="F1680" s="3">
        <f>IFERROR(VLOOKUP($A1680,'Perfil de Riesgo '!$A$3:$H$2025,6,FALSE),0)</f>
        <v>0</v>
      </c>
      <c r="G1680" s="3">
        <f>IFERROR(VLOOKUP($A1680,'Perfil de Riesgo '!$A$3:$H$2025,7,FALSE),0)</f>
        <v>0</v>
      </c>
      <c r="H1680" s="3">
        <f>IFERROR(VLOOKUP($A1680,'Perfil de Riesgo '!$A$3:$H$2025,8,FALSE),0)</f>
        <v>0</v>
      </c>
    </row>
    <row r="1681" spans="1:8" hidden="1" x14ac:dyDescent="0.25">
      <c r="A1681" s="5">
        <v>520565</v>
      </c>
      <c r="B1681" s="4" t="s">
        <v>515</v>
      </c>
      <c r="C1681" s="3">
        <f>IFERROR(VLOOKUP($A1681,'Perfil de Riesgo '!$A$3:$H$2025,3,FALSE),0)</f>
        <v>0</v>
      </c>
      <c r="D1681" s="3">
        <f>IFERROR(VLOOKUP($A1681,'Perfil de Riesgo '!$A$3:$H$2025,4,FALSE),0)</f>
        <v>0</v>
      </c>
      <c r="E1681" s="3">
        <f>IFERROR(VLOOKUP($A1681,'Perfil de Riesgo '!$A$3:$H$2025,5,FALSE),0)</f>
        <v>0</v>
      </c>
      <c r="F1681" s="3">
        <f>IFERROR(VLOOKUP($A1681,'Perfil de Riesgo '!$A$3:$H$2025,6,FALSE),0)</f>
        <v>0</v>
      </c>
      <c r="G1681" s="3">
        <f>IFERROR(VLOOKUP($A1681,'Perfil de Riesgo '!$A$3:$H$2025,7,FALSE),0)</f>
        <v>0</v>
      </c>
      <c r="H1681" s="3">
        <f>IFERROR(VLOOKUP($A1681,'Perfil de Riesgo '!$A$3:$H$2025,8,FALSE),0)</f>
        <v>0</v>
      </c>
    </row>
    <row r="1682" spans="1:8" hidden="1" x14ac:dyDescent="0.25">
      <c r="A1682" s="5">
        <v>520570</v>
      </c>
      <c r="B1682" s="4" t="s">
        <v>514</v>
      </c>
      <c r="C1682" s="3">
        <f>IFERROR(VLOOKUP($A1682,'Perfil de Riesgo '!$A$3:$H$2025,3,FALSE),0)</f>
        <v>0</v>
      </c>
      <c r="D1682" s="3">
        <f>IFERROR(VLOOKUP($A1682,'Perfil de Riesgo '!$A$3:$H$2025,4,FALSE),0)</f>
        <v>0</v>
      </c>
      <c r="E1682" s="3">
        <f>IFERROR(VLOOKUP($A1682,'Perfil de Riesgo '!$A$3:$H$2025,5,FALSE),0)</f>
        <v>0</v>
      </c>
      <c r="F1682" s="3">
        <f>IFERROR(VLOOKUP($A1682,'Perfil de Riesgo '!$A$3:$H$2025,6,FALSE),0)</f>
        <v>0</v>
      </c>
      <c r="G1682" s="3">
        <f>IFERROR(VLOOKUP($A1682,'Perfil de Riesgo '!$A$3:$H$2025,7,FALSE),0)</f>
        <v>0</v>
      </c>
      <c r="H1682" s="3">
        <f>IFERROR(VLOOKUP($A1682,'Perfil de Riesgo '!$A$3:$H$2025,8,FALSE),0)</f>
        <v>0</v>
      </c>
    </row>
    <row r="1683" spans="1:8" x14ac:dyDescent="0.25">
      <c r="A1683" s="5">
        <v>521000</v>
      </c>
      <c r="B1683" s="4" t="s">
        <v>535</v>
      </c>
      <c r="C1683" s="3">
        <f>IFERROR(VLOOKUP($A1683,'Perfil de Riesgo '!$A$3:$H$2025,3,FALSE),0)</f>
        <v>19509616.66</v>
      </c>
      <c r="D1683" s="3">
        <f>IFERROR(VLOOKUP($A1683,'Perfil de Riesgo '!$A$3:$H$2025,4,FALSE),0)</f>
        <v>17440475.260000002</v>
      </c>
      <c r="E1683" s="3">
        <f>IFERROR(VLOOKUP($A1683,'Perfil de Riesgo '!$A$3:$H$2025,5,FALSE),0)</f>
        <v>23138157.739999998</v>
      </c>
      <c r="F1683" s="3">
        <f>IFERROR(VLOOKUP($A1683,'Perfil de Riesgo '!$A$3:$H$2025,6,FALSE),0)</f>
        <v>30688185.539999999</v>
      </c>
      <c r="G1683" s="3">
        <f>IFERROR(VLOOKUP($A1683,'Perfil de Riesgo '!$A$3:$H$2025,7,FALSE),0)</f>
        <v>23632427.940000001</v>
      </c>
      <c r="H1683" s="3">
        <f>IFERROR(VLOOKUP($A1683,'Perfil de Riesgo '!$A$3:$H$2025,8,FALSE),0)</f>
        <v>20773617.050000001</v>
      </c>
    </row>
    <row r="1684" spans="1:8" x14ac:dyDescent="0.25">
      <c r="A1684" s="5">
        <v>521005</v>
      </c>
      <c r="B1684" s="4" t="s">
        <v>534</v>
      </c>
      <c r="C1684" s="3">
        <f>IFERROR(VLOOKUP($A1684,'Perfil de Riesgo '!$A$3:$H$2025,3,FALSE),0)</f>
        <v>19509616.66</v>
      </c>
      <c r="D1684" s="3">
        <f>IFERROR(VLOOKUP($A1684,'Perfil de Riesgo '!$A$3:$H$2025,4,FALSE),0)</f>
        <v>17440475.260000002</v>
      </c>
      <c r="E1684" s="3">
        <f>IFERROR(VLOOKUP($A1684,'Perfil de Riesgo '!$A$3:$H$2025,5,FALSE),0)</f>
        <v>23138157.739999998</v>
      </c>
      <c r="F1684" s="3">
        <f>IFERROR(VLOOKUP($A1684,'Perfil de Riesgo '!$A$3:$H$2025,6,FALSE),0)</f>
        <v>30688185.539999999</v>
      </c>
      <c r="G1684" s="3">
        <f>IFERROR(VLOOKUP($A1684,'Perfil de Riesgo '!$A$3:$H$2025,7,FALSE),0)</f>
        <v>23632427.940000001</v>
      </c>
      <c r="H1684" s="3">
        <f>IFERROR(VLOOKUP($A1684,'Perfil de Riesgo '!$A$3:$H$2025,8,FALSE),0)</f>
        <v>20773617.050000001</v>
      </c>
    </row>
    <row r="1685" spans="1:8" hidden="1" x14ac:dyDescent="0.25">
      <c r="A1685" s="5">
        <v>521010</v>
      </c>
      <c r="B1685" s="4" t="s">
        <v>533</v>
      </c>
      <c r="C1685" s="3">
        <f>IFERROR(VLOOKUP($A1685,'Perfil de Riesgo '!$A$3:$H$2025,3,FALSE),0)</f>
        <v>0</v>
      </c>
      <c r="D1685" s="3">
        <f>IFERROR(VLOOKUP($A1685,'Perfil de Riesgo '!$A$3:$H$2025,4,FALSE),0)</f>
        <v>0</v>
      </c>
      <c r="E1685" s="3">
        <f>IFERROR(VLOOKUP($A1685,'Perfil de Riesgo '!$A$3:$H$2025,5,FALSE),0)</f>
        <v>0</v>
      </c>
      <c r="F1685" s="3">
        <f>IFERROR(VLOOKUP($A1685,'Perfil de Riesgo '!$A$3:$H$2025,6,FALSE),0)</f>
        <v>0</v>
      </c>
      <c r="G1685" s="3">
        <f>IFERROR(VLOOKUP($A1685,'Perfil de Riesgo '!$A$3:$H$2025,7,FALSE),0)</f>
        <v>0</v>
      </c>
      <c r="H1685" s="3">
        <f>IFERROR(VLOOKUP($A1685,'Perfil de Riesgo '!$A$3:$H$2025,8,FALSE),0)</f>
        <v>0</v>
      </c>
    </row>
    <row r="1686" spans="1:8" hidden="1" x14ac:dyDescent="0.25">
      <c r="A1686" s="5">
        <v>521015</v>
      </c>
      <c r="B1686" s="4" t="s">
        <v>532</v>
      </c>
      <c r="C1686" s="3">
        <f>IFERROR(VLOOKUP($A1686,'Perfil de Riesgo '!$A$3:$H$2025,3,FALSE),0)</f>
        <v>0</v>
      </c>
      <c r="D1686" s="3">
        <f>IFERROR(VLOOKUP($A1686,'Perfil de Riesgo '!$A$3:$H$2025,4,FALSE),0)</f>
        <v>0</v>
      </c>
      <c r="E1686" s="3">
        <f>IFERROR(VLOOKUP($A1686,'Perfil de Riesgo '!$A$3:$H$2025,5,FALSE),0)</f>
        <v>0</v>
      </c>
      <c r="F1686" s="3">
        <f>IFERROR(VLOOKUP($A1686,'Perfil de Riesgo '!$A$3:$H$2025,6,FALSE),0)</f>
        <v>0</v>
      </c>
      <c r="G1686" s="3">
        <f>IFERROR(VLOOKUP($A1686,'Perfil de Riesgo '!$A$3:$H$2025,7,FALSE),0)</f>
        <v>0</v>
      </c>
      <c r="H1686" s="3">
        <f>IFERROR(VLOOKUP($A1686,'Perfil de Riesgo '!$A$3:$H$2025,8,FALSE),0)</f>
        <v>0</v>
      </c>
    </row>
    <row r="1687" spans="1:8" hidden="1" x14ac:dyDescent="0.25">
      <c r="A1687" s="5">
        <v>521020</v>
      </c>
      <c r="B1687" s="4" t="s">
        <v>483</v>
      </c>
      <c r="C1687" s="3">
        <f>IFERROR(VLOOKUP($A1687,'Perfil de Riesgo '!$A$3:$H$2025,3,FALSE),0)</f>
        <v>0</v>
      </c>
      <c r="D1687" s="3">
        <f>IFERROR(VLOOKUP($A1687,'Perfil de Riesgo '!$A$3:$H$2025,4,FALSE),0)</f>
        <v>0</v>
      </c>
      <c r="E1687" s="3">
        <f>IFERROR(VLOOKUP($A1687,'Perfil de Riesgo '!$A$3:$H$2025,5,FALSE),0)</f>
        <v>0</v>
      </c>
      <c r="F1687" s="3">
        <f>IFERROR(VLOOKUP($A1687,'Perfil de Riesgo '!$A$3:$H$2025,6,FALSE),0)</f>
        <v>0</v>
      </c>
      <c r="G1687" s="3">
        <f>IFERROR(VLOOKUP($A1687,'Perfil de Riesgo '!$A$3:$H$2025,7,FALSE),0)</f>
        <v>0</v>
      </c>
      <c r="H1687" s="3">
        <f>IFERROR(VLOOKUP($A1687,'Perfil de Riesgo '!$A$3:$H$2025,8,FALSE),0)</f>
        <v>0</v>
      </c>
    </row>
    <row r="1688" spans="1:8" hidden="1" x14ac:dyDescent="0.25">
      <c r="A1688" s="5">
        <v>521025</v>
      </c>
      <c r="B1688" s="4" t="s">
        <v>531</v>
      </c>
      <c r="C1688" s="3">
        <f>IFERROR(VLOOKUP($A1688,'Perfil de Riesgo '!$A$3:$H$2025,3,FALSE),0)</f>
        <v>0</v>
      </c>
      <c r="D1688" s="3">
        <f>IFERROR(VLOOKUP($A1688,'Perfil de Riesgo '!$A$3:$H$2025,4,FALSE),0)</f>
        <v>0</v>
      </c>
      <c r="E1688" s="3">
        <f>IFERROR(VLOOKUP($A1688,'Perfil de Riesgo '!$A$3:$H$2025,5,FALSE),0)</f>
        <v>0</v>
      </c>
      <c r="F1688" s="3">
        <f>IFERROR(VLOOKUP($A1688,'Perfil de Riesgo '!$A$3:$H$2025,6,FALSE),0)</f>
        <v>0</v>
      </c>
      <c r="G1688" s="3">
        <f>IFERROR(VLOOKUP($A1688,'Perfil de Riesgo '!$A$3:$H$2025,7,FALSE),0)</f>
        <v>0</v>
      </c>
      <c r="H1688" s="3">
        <f>IFERROR(VLOOKUP($A1688,'Perfil de Riesgo '!$A$3:$H$2025,8,FALSE),0)</f>
        <v>0</v>
      </c>
    </row>
    <row r="1689" spans="1:8" hidden="1" x14ac:dyDescent="0.25">
      <c r="A1689" s="5">
        <v>521030</v>
      </c>
      <c r="B1689" s="4" t="s">
        <v>530</v>
      </c>
      <c r="C1689" s="3">
        <f>IFERROR(VLOOKUP($A1689,'Perfil de Riesgo '!$A$3:$H$2025,3,FALSE),0)</f>
        <v>0</v>
      </c>
      <c r="D1689" s="3">
        <f>IFERROR(VLOOKUP($A1689,'Perfil de Riesgo '!$A$3:$H$2025,4,FALSE),0)</f>
        <v>0</v>
      </c>
      <c r="E1689" s="3">
        <f>IFERROR(VLOOKUP($A1689,'Perfil de Riesgo '!$A$3:$H$2025,5,FALSE),0)</f>
        <v>0</v>
      </c>
      <c r="F1689" s="3">
        <f>IFERROR(VLOOKUP($A1689,'Perfil de Riesgo '!$A$3:$H$2025,6,FALSE),0)</f>
        <v>0</v>
      </c>
      <c r="G1689" s="3">
        <f>IFERROR(VLOOKUP($A1689,'Perfil de Riesgo '!$A$3:$H$2025,7,FALSE),0)</f>
        <v>0</v>
      </c>
      <c r="H1689" s="3">
        <f>IFERROR(VLOOKUP($A1689,'Perfil de Riesgo '!$A$3:$H$2025,8,FALSE),0)</f>
        <v>0</v>
      </c>
    </row>
    <row r="1690" spans="1:8" hidden="1" x14ac:dyDescent="0.25">
      <c r="A1690" s="5">
        <v>521035</v>
      </c>
      <c r="B1690" s="4" t="s">
        <v>529</v>
      </c>
      <c r="C1690" s="3">
        <f>IFERROR(VLOOKUP($A1690,'Perfil de Riesgo '!$A$3:$H$2025,3,FALSE),0)</f>
        <v>0</v>
      </c>
      <c r="D1690" s="3">
        <f>IFERROR(VLOOKUP($A1690,'Perfil de Riesgo '!$A$3:$H$2025,4,FALSE),0)</f>
        <v>0</v>
      </c>
      <c r="E1690" s="3">
        <f>IFERROR(VLOOKUP($A1690,'Perfil de Riesgo '!$A$3:$H$2025,5,FALSE),0)</f>
        <v>0</v>
      </c>
      <c r="F1690" s="3">
        <f>IFERROR(VLOOKUP($A1690,'Perfil de Riesgo '!$A$3:$H$2025,6,FALSE),0)</f>
        <v>0</v>
      </c>
      <c r="G1690" s="3">
        <f>IFERROR(VLOOKUP($A1690,'Perfil de Riesgo '!$A$3:$H$2025,7,FALSE),0)</f>
        <v>0</v>
      </c>
      <c r="H1690" s="3">
        <f>IFERROR(VLOOKUP($A1690,'Perfil de Riesgo '!$A$3:$H$2025,8,FALSE),0)</f>
        <v>0</v>
      </c>
    </row>
    <row r="1691" spans="1:8" hidden="1" x14ac:dyDescent="0.25">
      <c r="A1691" s="5">
        <v>521040</v>
      </c>
      <c r="B1691" s="4" t="s">
        <v>528</v>
      </c>
      <c r="C1691" s="3">
        <f>IFERROR(VLOOKUP($A1691,'Perfil de Riesgo '!$A$3:$H$2025,3,FALSE),0)</f>
        <v>0</v>
      </c>
      <c r="D1691" s="3">
        <f>IFERROR(VLOOKUP($A1691,'Perfil de Riesgo '!$A$3:$H$2025,4,FALSE),0)</f>
        <v>0</v>
      </c>
      <c r="E1691" s="3">
        <f>IFERROR(VLOOKUP($A1691,'Perfil de Riesgo '!$A$3:$H$2025,5,FALSE),0)</f>
        <v>0</v>
      </c>
      <c r="F1691" s="3">
        <f>IFERROR(VLOOKUP($A1691,'Perfil de Riesgo '!$A$3:$H$2025,6,FALSE),0)</f>
        <v>0</v>
      </c>
      <c r="G1691" s="3">
        <f>IFERROR(VLOOKUP($A1691,'Perfil de Riesgo '!$A$3:$H$2025,7,FALSE),0)</f>
        <v>0</v>
      </c>
      <c r="H1691" s="3">
        <f>IFERROR(VLOOKUP($A1691,'Perfil de Riesgo '!$A$3:$H$2025,8,FALSE),0)</f>
        <v>0</v>
      </c>
    </row>
    <row r="1692" spans="1:8" hidden="1" x14ac:dyDescent="0.25">
      <c r="A1692" s="5">
        <v>521045</v>
      </c>
      <c r="B1692" s="4" t="s">
        <v>527</v>
      </c>
      <c r="C1692" s="3">
        <f>IFERROR(VLOOKUP($A1692,'Perfil de Riesgo '!$A$3:$H$2025,3,FALSE),0)</f>
        <v>0</v>
      </c>
      <c r="D1692" s="3">
        <f>IFERROR(VLOOKUP($A1692,'Perfil de Riesgo '!$A$3:$H$2025,4,FALSE),0)</f>
        <v>0</v>
      </c>
      <c r="E1692" s="3">
        <f>IFERROR(VLOOKUP($A1692,'Perfil de Riesgo '!$A$3:$H$2025,5,FALSE),0)</f>
        <v>0</v>
      </c>
      <c r="F1692" s="3">
        <f>IFERROR(VLOOKUP($A1692,'Perfil de Riesgo '!$A$3:$H$2025,6,FALSE),0)</f>
        <v>0</v>
      </c>
      <c r="G1692" s="3">
        <f>IFERROR(VLOOKUP($A1692,'Perfil de Riesgo '!$A$3:$H$2025,7,FALSE),0)</f>
        <v>0</v>
      </c>
      <c r="H1692" s="3">
        <f>IFERROR(VLOOKUP($A1692,'Perfil de Riesgo '!$A$3:$H$2025,8,FALSE),0)</f>
        <v>0</v>
      </c>
    </row>
    <row r="1693" spans="1:8" hidden="1" x14ac:dyDescent="0.25">
      <c r="A1693" s="5">
        <v>521050</v>
      </c>
      <c r="B1693" s="4" t="s">
        <v>526</v>
      </c>
      <c r="C1693" s="3">
        <f>IFERROR(VLOOKUP($A1693,'Perfil de Riesgo '!$A$3:$H$2025,3,FALSE),0)</f>
        <v>0</v>
      </c>
      <c r="D1693" s="3">
        <f>IFERROR(VLOOKUP($A1693,'Perfil de Riesgo '!$A$3:$H$2025,4,FALSE),0)</f>
        <v>0</v>
      </c>
      <c r="E1693" s="3">
        <f>IFERROR(VLOOKUP($A1693,'Perfil de Riesgo '!$A$3:$H$2025,5,FALSE),0)</f>
        <v>0</v>
      </c>
      <c r="F1693" s="3">
        <f>IFERROR(VLOOKUP($A1693,'Perfil de Riesgo '!$A$3:$H$2025,6,FALSE),0)</f>
        <v>0</v>
      </c>
      <c r="G1693" s="3">
        <f>IFERROR(VLOOKUP($A1693,'Perfil de Riesgo '!$A$3:$H$2025,7,FALSE),0)</f>
        <v>0</v>
      </c>
      <c r="H1693" s="3">
        <f>IFERROR(VLOOKUP($A1693,'Perfil de Riesgo '!$A$3:$H$2025,8,FALSE),0)</f>
        <v>0</v>
      </c>
    </row>
    <row r="1694" spans="1:8" hidden="1" x14ac:dyDescent="0.25">
      <c r="A1694" s="5">
        <v>521055</v>
      </c>
      <c r="B1694" s="4" t="s">
        <v>525</v>
      </c>
      <c r="C1694" s="3">
        <f>IFERROR(VLOOKUP($A1694,'Perfil de Riesgo '!$A$3:$H$2025,3,FALSE),0)</f>
        <v>0</v>
      </c>
      <c r="D1694" s="3">
        <f>IFERROR(VLOOKUP($A1694,'Perfil de Riesgo '!$A$3:$H$2025,4,FALSE),0)</f>
        <v>0</v>
      </c>
      <c r="E1694" s="3">
        <f>IFERROR(VLOOKUP($A1694,'Perfil de Riesgo '!$A$3:$H$2025,5,FALSE),0)</f>
        <v>0</v>
      </c>
      <c r="F1694" s="3">
        <f>IFERROR(VLOOKUP($A1694,'Perfil de Riesgo '!$A$3:$H$2025,6,FALSE),0)</f>
        <v>0</v>
      </c>
      <c r="G1694" s="3">
        <f>IFERROR(VLOOKUP($A1694,'Perfil de Riesgo '!$A$3:$H$2025,7,FALSE),0)</f>
        <v>0</v>
      </c>
      <c r="H1694" s="3">
        <f>IFERROR(VLOOKUP($A1694,'Perfil de Riesgo '!$A$3:$H$2025,8,FALSE),0)</f>
        <v>0</v>
      </c>
    </row>
    <row r="1695" spans="1:8" hidden="1" x14ac:dyDescent="0.25">
      <c r="A1695" s="5">
        <v>521060</v>
      </c>
      <c r="B1695" s="4" t="s">
        <v>524</v>
      </c>
      <c r="C1695" s="3">
        <f>IFERROR(VLOOKUP($A1695,'Perfil de Riesgo '!$A$3:$H$2025,3,FALSE),0)</f>
        <v>0</v>
      </c>
      <c r="D1695" s="3">
        <f>IFERROR(VLOOKUP($A1695,'Perfil de Riesgo '!$A$3:$H$2025,4,FALSE),0)</f>
        <v>0</v>
      </c>
      <c r="E1695" s="3">
        <f>IFERROR(VLOOKUP($A1695,'Perfil de Riesgo '!$A$3:$H$2025,5,FALSE),0)</f>
        <v>0</v>
      </c>
      <c r="F1695" s="3">
        <f>IFERROR(VLOOKUP($A1695,'Perfil de Riesgo '!$A$3:$H$2025,6,FALSE),0)</f>
        <v>0</v>
      </c>
      <c r="G1695" s="3">
        <f>IFERROR(VLOOKUP($A1695,'Perfil de Riesgo '!$A$3:$H$2025,7,FALSE),0)</f>
        <v>0</v>
      </c>
      <c r="H1695" s="3">
        <f>IFERROR(VLOOKUP($A1695,'Perfil de Riesgo '!$A$3:$H$2025,8,FALSE),0)</f>
        <v>0</v>
      </c>
    </row>
    <row r="1696" spans="1:8" hidden="1" x14ac:dyDescent="0.25">
      <c r="A1696" s="5">
        <v>521065</v>
      </c>
      <c r="B1696" s="4" t="s">
        <v>523</v>
      </c>
      <c r="C1696" s="3">
        <f>IFERROR(VLOOKUP($A1696,'Perfil de Riesgo '!$A$3:$H$2025,3,FALSE),0)</f>
        <v>0</v>
      </c>
      <c r="D1696" s="3">
        <f>IFERROR(VLOOKUP($A1696,'Perfil de Riesgo '!$A$3:$H$2025,4,FALSE),0)</f>
        <v>0</v>
      </c>
      <c r="E1696" s="3">
        <f>IFERROR(VLOOKUP($A1696,'Perfil de Riesgo '!$A$3:$H$2025,5,FALSE),0)</f>
        <v>0</v>
      </c>
      <c r="F1696" s="3">
        <f>IFERROR(VLOOKUP($A1696,'Perfil de Riesgo '!$A$3:$H$2025,6,FALSE),0)</f>
        <v>0</v>
      </c>
      <c r="G1696" s="3">
        <f>IFERROR(VLOOKUP($A1696,'Perfil de Riesgo '!$A$3:$H$2025,7,FALSE),0)</f>
        <v>0</v>
      </c>
      <c r="H1696" s="3">
        <f>IFERROR(VLOOKUP($A1696,'Perfil de Riesgo '!$A$3:$H$2025,8,FALSE),0)</f>
        <v>0</v>
      </c>
    </row>
    <row r="1697" spans="1:8" hidden="1" x14ac:dyDescent="0.25">
      <c r="A1697" s="5">
        <v>521070</v>
      </c>
      <c r="B1697" s="4" t="s">
        <v>522</v>
      </c>
      <c r="C1697" s="3">
        <f>IFERROR(VLOOKUP($A1697,'Perfil de Riesgo '!$A$3:$H$2025,3,FALSE),0)</f>
        <v>0</v>
      </c>
      <c r="D1697" s="3">
        <f>IFERROR(VLOOKUP($A1697,'Perfil de Riesgo '!$A$3:$H$2025,4,FALSE),0)</f>
        <v>0</v>
      </c>
      <c r="E1697" s="3">
        <f>IFERROR(VLOOKUP($A1697,'Perfil de Riesgo '!$A$3:$H$2025,5,FALSE),0)</f>
        <v>0</v>
      </c>
      <c r="F1697" s="3">
        <f>IFERROR(VLOOKUP($A1697,'Perfil de Riesgo '!$A$3:$H$2025,6,FALSE),0)</f>
        <v>0</v>
      </c>
      <c r="G1697" s="3">
        <f>IFERROR(VLOOKUP($A1697,'Perfil de Riesgo '!$A$3:$H$2025,7,FALSE),0)</f>
        <v>0</v>
      </c>
      <c r="H1697" s="3">
        <f>IFERROR(VLOOKUP($A1697,'Perfil de Riesgo '!$A$3:$H$2025,8,FALSE),0)</f>
        <v>0</v>
      </c>
    </row>
    <row r="1698" spans="1:8" hidden="1" x14ac:dyDescent="0.25">
      <c r="A1698" s="5">
        <v>521071</v>
      </c>
      <c r="B1698" s="4" t="s">
        <v>521</v>
      </c>
      <c r="C1698" s="3">
        <f>IFERROR(VLOOKUP($A1698,'Perfil de Riesgo '!$A$3:$H$2025,3,FALSE),0)</f>
        <v>0</v>
      </c>
      <c r="D1698" s="3">
        <f>IFERROR(VLOOKUP($A1698,'Perfil de Riesgo '!$A$3:$H$2025,4,FALSE),0)</f>
        <v>0</v>
      </c>
      <c r="E1698" s="3">
        <f>IFERROR(VLOOKUP($A1698,'Perfil de Riesgo '!$A$3:$H$2025,5,FALSE),0)</f>
        <v>0</v>
      </c>
      <c r="F1698" s="3">
        <f>IFERROR(VLOOKUP($A1698,'Perfil de Riesgo '!$A$3:$H$2025,6,FALSE),0)</f>
        <v>0</v>
      </c>
      <c r="G1698" s="3">
        <f>IFERROR(VLOOKUP($A1698,'Perfil de Riesgo '!$A$3:$H$2025,7,FALSE),0)</f>
        <v>0</v>
      </c>
      <c r="H1698" s="3">
        <f>IFERROR(VLOOKUP($A1698,'Perfil de Riesgo '!$A$3:$H$2025,8,FALSE),0)</f>
        <v>0</v>
      </c>
    </row>
    <row r="1699" spans="1:8" hidden="1" x14ac:dyDescent="0.25">
      <c r="A1699" s="5">
        <v>521072</v>
      </c>
      <c r="B1699" s="4" t="s">
        <v>520</v>
      </c>
      <c r="C1699" s="3">
        <f>IFERROR(VLOOKUP($A1699,'Perfil de Riesgo '!$A$3:$H$2025,3,FALSE),0)</f>
        <v>0</v>
      </c>
      <c r="D1699" s="3">
        <f>IFERROR(VLOOKUP($A1699,'Perfil de Riesgo '!$A$3:$H$2025,4,FALSE),0)</f>
        <v>0</v>
      </c>
      <c r="E1699" s="3">
        <f>IFERROR(VLOOKUP($A1699,'Perfil de Riesgo '!$A$3:$H$2025,5,FALSE),0)</f>
        <v>0</v>
      </c>
      <c r="F1699" s="3">
        <f>IFERROR(VLOOKUP($A1699,'Perfil de Riesgo '!$A$3:$H$2025,6,FALSE),0)</f>
        <v>0</v>
      </c>
      <c r="G1699" s="3">
        <f>IFERROR(VLOOKUP($A1699,'Perfil de Riesgo '!$A$3:$H$2025,7,FALSE),0)</f>
        <v>0</v>
      </c>
      <c r="H1699" s="3">
        <f>IFERROR(VLOOKUP($A1699,'Perfil de Riesgo '!$A$3:$H$2025,8,FALSE),0)</f>
        <v>0</v>
      </c>
    </row>
    <row r="1700" spans="1:8" hidden="1" x14ac:dyDescent="0.25">
      <c r="A1700" s="5">
        <v>521073</v>
      </c>
      <c r="B1700" s="4" t="s">
        <v>519</v>
      </c>
      <c r="C1700" s="3">
        <f>IFERROR(VLOOKUP($A1700,'Perfil de Riesgo '!$A$3:$H$2025,3,FALSE),0)</f>
        <v>0</v>
      </c>
      <c r="D1700" s="3">
        <f>IFERROR(VLOOKUP($A1700,'Perfil de Riesgo '!$A$3:$H$2025,4,FALSE),0)</f>
        <v>0</v>
      </c>
      <c r="E1700" s="3">
        <f>IFERROR(VLOOKUP($A1700,'Perfil de Riesgo '!$A$3:$H$2025,5,FALSE),0)</f>
        <v>0</v>
      </c>
      <c r="F1700" s="3">
        <f>IFERROR(VLOOKUP($A1700,'Perfil de Riesgo '!$A$3:$H$2025,6,FALSE),0)</f>
        <v>0</v>
      </c>
      <c r="G1700" s="3">
        <f>IFERROR(VLOOKUP($A1700,'Perfil de Riesgo '!$A$3:$H$2025,7,FALSE),0)</f>
        <v>0</v>
      </c>
      <c r="H1700" s="3">
        <f>IFERROR(VLOOKUP($A1700,'Perfil de Riesgo '!$A$3:$H$2025,8,FALSE),0)</f>
        <v>0</v>
      </c>
    </row>
    <row r="1701" spans="1:8" hidden="1" x14ac:dyDescent="0.25">
      <c r="A1701" s="5">
        <v>521075</v>
      </c>
      <c r="B1701" s="4" t="s">
        <v>518</v>
      </c>
      <c r="C1701" s="3">
        <f>IFERROR(VLOOKUP($A1701,'Perfil de Riesgo '!$A$3:$H$2025,3,FALSE),0)</f>
        <v>0</v>
      </c>
      <c r="D1701" s="3">
        <f>IFERROR(VLOOKUP($A1701,'Perfil de Riesgo '!$A$3:$H$2025,4,FALSE),0)</f>
        <v>0</v>
      </c>
      <c r="E1701" s="3">
        <f>IFERROR(VLOOKUP($A1701,'Perfil de Riesgo '!$A$3:$H$2025,5,FALSE),0)</f>
        <v>0</v>
      </c>
      <c r="F1701" s="3">
        <f>IFERROR(VLOOKUP($A1701,'Perfil de Riesgo '!$A$3:$H$2025,6,FALSE),0)</f>
        <v>0</v>
      </c>
      <c r="G1701" s="3">
        <f>IFERROR(VLOOKUP($A1701,'Perfil de Riesgo '!$A$3:$H$2025,7,FALSE),0)</f>
        <v>0</v>
      </c>
      <c r="H1701" s="3">
        <f>IFERROR(VLOOKUP($A1701,'Perfil de Riesgo '!$A$3:$H$2025,8,FALSE),0)</f>
        <v>0</v>
      </c>
    </row>
    <row r="1702" spans="1:8" hidden="1" x14ac:dyDescent="0.25">
      <c r="A1702" s="5">
        <v>521500</v>
      </c>
      <c r="B1702" s="4" t="s">
        <v>517</v>
      </c>
      <c r="C1702" s="3">
        <f>IFERROR(VLOOKUP($A1702,'Perfil de Riesgo '!$A$3:$H$2025,3,FALSE),0)</f>
        <v>0</v>
      </c>
      <c r="D1702" s="3">
        <f>IFERROR(VLOOKUP($A1702,'Perfil de Riesgo '!$A$3:$H$2025,4,FALSE),0)</f>
        <v>0</v>
      </c>
      <c r="E1702" s="3">
        <f>IFERROR(VLOOKUP($A1702,'Perfil de Riesgo '!$A$3:$H$2025,5,FALSE),0)</f>
        <v>0</v>
      </c>
      <c r="F1702" s="3">
        <f>IFERROR(VLOOKUP($A1702,'Perfil de Riesgo '!$A$3:$H$2025,6,FALSE),0)</f>
        <v>0</v>
      </c>
      <c r="G1702" s="3">
        <f>IFERROR(VLOOKUP($A1702,'Perfil de Riesgo '!$A$3:$H$2025,7,FALSE),0)</f>
        <v>0</v>
      </c>
      <c r="H1702" s="3">
        <f>IFERROR(VLOOKUP($A1702,'Perfil de Riesgo '!$A$3:$H$2025,8,FALSE),0)</f>
        <v>0</v>
      </c>
    </row>
    <row r="1703" spans="1:8" hidden="1" x14ac:dyDescent="0.25">
      <c r="A1703" s="5">
        <v>521505</v>
      </c>
      <c r="B1703" s="4" t="s">
        <v>164</v>
      </c>
      <c r="C1703" s="3">
        <f>IFERROR(VLOOKUP($A1703,'Perfil de Riesgo '!$A$3:$H$2025,3,FALSE),0)</f>
        <v>0</v>
      </c>
      <c r="D1703" s="3">
        <f>IFERROR(VLOOKUP($A1703,'Perfil de Riesgo '!$A$3:$H$2025,4,FALSE),0)</f>
        <v>0</v>
      </c>
      <c r="E1703" s="3">
        <f>IFERROR(VLOOKUP($A1703,'Perfil de Riesgo '!$A$3:$H$2025,5,FALSE),0)</f>
        <v>0</v>
      </c>
      <c r="F1703" s="3">
        <f>IFERROR(VLOOKUP($A1703,'Perfil de Riesgo '!$A$3:$H$2025,6,FALSE),0)</f>
        <v>0</v>
      </c>
      <c r="G1703" s="3">
        <f>IFERROR(VLOOKUP($A1703,'Perfil de Riesgo '!$A$3:$H$2025,7,FALSE),0)</f>
        <v>0</v>
      </c>
      <c r="H1703" s="3">
        <f>IFERROR(VLOOKUP($A1703,'Perfil de Riesgo '!$A$3:$H$2025,8,FALSE),0)</f>
        <v>0</v>
      </c>
    </row>
    <row r="1704" spans="1:8" hidden="1" x14ac:dyDescent="0.25">
      <c r="A1704" s="5">
        <v>521510</v>
      </c>
      <c r="B1704" s="4" t="s">
        <v>516</v>
      </c>
      <c r="C1704" s="3">
        <f>IFERROR(VLOOKUP($A1704,'Perfil de Riesgo '!$A$3:$H$2025,3,FALSE),0)</f>
        <v>0</v>
      </c>
      <c r="D1704" s="3">
        <f>IFERROR(VLOOKUP($A1704,'Perfil de Riesgo '!$A$3:$H$2025,4,FALSE),0)</f>
        <v>0</v>
      </c>
      <c r="E1704" s="3">
        <f>IFERROR(VLOOKUP($A1704,'Perfil de Riesgo '!$A$3:$H$2025,5,FALSE),0)</f>
        <v>0</v>
      </c>
      <c r="F1704" s="3">
        <f>IFERROR(VLOOKUP($A1704,'Perfil de Riesgo '!$A$3:$H$2025,6,FALSE),0)</f>
        <v>0</v>
      </c>
      <c r="G1704" s="3">
        <f>IFERROR(VLOOKUP($A1704,'Perfil de Riesgo '!$A$3:$H$2025,7,FALSE),0)</f>
        <v>0</v>
      </c>
      <c r="H1704" s="3">
        <f>IFERROR(VLOOKUP($A1704,'Perfil de Riesgo '!$A$3:$H$2025,8,FALSE),0)</f>
        <v>0</v>
      </c>
    </row>
    <row r="1705" spans="1:8" hidden="1" x14ac:dyDescent="0.25">
      <c r="A1705" s="5">
        <v>521515</v>
      </c>
      <c r="B1705" s="4" t="s">
        <v>515</v>
      </c>
      <c r="C1705" s="3">
        <f>IFERROR(VLOOKUP($A1705,'Perfil de Riesgo '!$A$3:$H$2025,3,FALSE),0)</f>
        <v>0</v>
      </c>
      <c r="D1705" s="3">
        <f>IFERROR(VLOOKUP($A1705,'Perfil de Riesgo '!$A$3:$H$2025,4,FALSE),0)</f>
        <v>0</v>
      </c>
      <c r="E1705" s="3">
        <f>IFERROR(VLOOKUP($A1705,'Perfil de Riesgo '!$A$3:$H$2025,5,FALSE),0)</f>
        <v>0</v>
      </c>
      <c r="F1705" s="3">
        <f>IFERROR(VLOOKUP($A1705,'Perfil de Riesgo '!$A$3:$H$2025,6,FALSE),0)</f>
        <v>0</v>
      </c>
      <c r="G1705" s="3">
        <f>IFERROR(VLOOKUP($A1705,'Perfil de Riesgo '!$A$3:$H$2025,7,FALSE),0)</f>
        <v>0</v>
      </c>
      <c r="H1705" s="3">
        <f>IFERROR(VLOOKUP($A1705,'Perfil de Riesgo '!$A$3:$H$2025,8,FALSE),0)</f>
        <v>0</v>
      </c>
    </row>
    <row r="1706" spans="1:8" hidden="1" x14ac:dyDescent="0.25">
      <c r="A1706" s="5">
        <v>521520</v>
      </c>
      <c r="B1706" s="4" t="s">
        <v>514</v>
      </c>
      <c r="C1706" s="3">
        <f>IFERROR(VLOOKUP($A1706,'Perfil de Riesgo '!$A$3:$H$2025,3,FALSE),0)</f>
        <v>0</v>
      </c>
      <c r="D1706" s="3">
        <f>IFERROR(VLOOKUP($A1706,'Perfil de Riesgo '!$A$3:$H$2025,4,FALSE),0)</f>
        <v>0</v>
      </c>
      <c r="E1706" s="3">
        <f>IFERROR(VLOOKUP($A1706,'Perfil de Riesgo '!$A$3:$H$2025,5,FALSE),0)</f>
        <v>0</v>
      </c>
      <c r="F1706" s="3">
        <f>IFERROR(VLOOKUP($A1706,'Perfil de Riesgo '!$A$3:$H$2025,6,FALSE),0)</f>
        <v>0</v>
      </c>
      <c r="G1706" s="3">
        <f>IFERROR(VLOOKUP($A1706,'Perfil de Riesgo '!$A$3:$H$2025,7,FALSE),0)</f>
        <v>0</v>
      </c>
      <c r="H1706" s="3">
        <f>IFERROR(VLOOKUP($A1706,'Perfil de Riesgo '!$A$3:$H$2025,8,FALSE),0)</f>
        <v>0</v>
      </c>
    </row>
    <row r="1707" spans="1:8" hidden="1" x14ac:dyDescent="0.25">
      <c r="A1707" s="5">
        <v>522000</v>
      </c>
      <c r="B1707" s="4" t="s">
        <v>513</v>
      </c>
      <c r="C1707" s="3">
        <f>IFERROR(VLOOKUP($A1707,'Perfil de Riesgo '!$A$3:$H$2025,3,FALSE),0)</f>
        <v>0</v>
      </c>
      <c r="D1707" s="3">
        <f>IFERROR(VLOOKUP($A1707,'Perfil de Riesgo '!$A$3:$H$2025,4,FALSE),0)</f>
        <v>0</v>
      </c>
      <c r="E1707" s="3">
        <f>IFERROR(VLOOKUP($A1707,'Perfil de Riesgo '!$A$3:$H$2025,5,FALSE),0)</f>
        <v>0</v>
      </c>
      <c r="F1707" s="3">
        <f>IFERROR(VLOOKUP($A1707,'Perfil de Riesgo '!$A$3:$H$2025,6,FALSE),0)</f>
        <v>0</v>
      </c>
      <c r="G1707" s="3">
        <f>IFERROR(VLOOKUP($A1707,'Perfil de Riesgo '!$A$3:$H$2025,7,FALSE),0)</f>
        <v>0</v>
      </c>
      <c r="H1707" s="3">
        <f>IFERROR(VLOOKUP($A1707,'Perfil de Riesgo '!$A$3:$H$2025,8,FALSE),0)</f>
        <v>0</v>
      </c>
    </row>
    <row r="1708" spans="1:8" hidden="1" x14ac:dyDescent="0.25">
      <c r="A1708" s="5">
        <v>522005</v>
      </c>
      <c r="B1708" s="4" t="s">
        <v>512</v>
      </c>
      <c r="C1708" s="3">
        <f>IFERROR(VLOOKUP($A1708,'Perfil de Riesgo '!$A$3:$H$2025,3,FALSE),0)</f>
        <v>0</v>
      </c>
      <c r="D1708" s="3">
        <f>IFERROR(VLOOKUP($A1708,'Perfil de Riesgo '!$A$3:$H$2025,4,FALSE),0)</f>
        <v>0</v>
      </c>
      <c r="E1708" s="3">
        <f>IFERROR(VLOOKUP($A1708,'Perfil de Riesgo '!$A$3:$H$2025,5,FALSE),0)</f>
        <v>0</v>
      </c>
      <c r="F1708" s="3">
        <f>IFERROR(VLOOKUP($A1708,'Perfil de Riesgo '!$A$3:$H$2025,6,FALSE),0)</f>
        <v>0</v>
      </c>
      <c r="G1708" s="3">
        <f>IFERROR(VLOOKUP($A1708,'Perfil de Riesgo '!$A$3:$H$2025,7,FALSE),0)</f>
        <v>0</v>
      </c>
      <c r="H1708" s="3">
        <f>IFERROR(VLOOKUP($A1708,'Perfil de Riesgo '!$A$3:$H$2025,8,FALSE),0)</f>
        <v>0</v>
      </c>
    </row>
    <row r="1709" spans="1:8" hidden="1" x14ac:dyDescent="0.25">
      <c r="A1709" s="5">
        <v>522010</v>
      </c>
      <c r="B1709" s="4" t="s">
        <v>511</v>
      </c>
      <c r="C1709" s="3">
        <f>IFERROR(VLOOKUP($A1709,'Perfil de Riesgo '!$A$3:$H$2025,3,FALSE),0)</f>
        <v>0</v>
      </c>
      <c r="D1709" s="3">
        <f>IFERROR(VLOOKUP($A1709,'Perfil de Riesgo '!$A$3:$H$2025,4,FALSE),0)</f>
        <v>0</v>
      </c>
      <c r="E1709" s="3">
        <f>IFERROR(VLOOKUP($A1709,'Perfil de Riesgo '!$A$3:$H$2025,5,FALSE),0)</f>
        <v>0</v>
      </c>
      <c r="F1709" s="3">
        <f>IFERROR(VLOOKUP($A1709,'Perfil de Riesgo '!$A$3:$H$2025,6,FALSE),0)</f>
        <v>0</v>
      </c>
      <c r="G1709" s="3">
        <f>IFERROR(VLOOKUP($A1709,'Perfil de Riesgo '!$A$3:$H$2025,7,FALSE),0)</f>
        <v>0</v>
      </c>
      <c r="H1709" s="3">
        <f>IFERROR(VLOOKUP($A1709,'Perfil de Riesgo '!$A$3:$H$2025,8,FALSE),0)</f>
        <v>0</v>
      </c>
    </row>
    <row r="1710" spans="1:8" hidden="1" x14ac:dyDescent="0.25">
      <c r="A1710" s="5">
        <v>522015</v>
      </c>
      <c r="B1710" s="4" t="s">
        <v>510</v>
      </c>
      <c r="C1710" s="3">
        <f>IFERROR(VLOOKUP($A1710,'Perfil de Riesgo '!$A$3:$H$2025,3,FALSE),0)</f>
        <v>0</v>
      </c>
      <c r="D1710" s="3">
        <f>IFERROR(VLOOKUP($A1710,'Perfil de Riesgo '!$A$3:$H$2025,4,FALSE),0)</f>
        <v>0</v>
      </c>
      <c r="E1710" s="3">
        <f>IFERROR(VLOOKUP($A1710,'Perfil de Riesgo '!$A$3:$H$2025,5,FALSE),0)</f>
        <v>0</v>
      </c>
      <c r="F1710" s="3">
        <f>IFERROR(VLOOKUP($A1710,'Perfil de Riesgo '!$A$3:$H$2025,6,FALSE),0)</f>
        <v>0</v>
      </c>
      <c r="G1710" s="3">
        <f>IFERROR(VLOOKUP($A1710,'Perfil de Riesgo '!$A$3:$H$2025,7,FALSE),0)</f>
        <v>0</v>
      </c>
      <c r="H1710" s="3">
        <f>IFERROR(VLOOKUP($A1710,'Perfil de Riesgo '!$A$3:$H$2025,8,FALSE),0)</f>
        <v>0</v>
      </c>
    </row>
    <row r="1711" spans="1:8" hidden="1" x14ac:dyDescent="0.25">
      <c r="A1711" s="5">
        <v>522200</v>
      </c>
      <c r="B1711" s="4" t="s">
        <v>509</v>
      </c>
      <c r="C1711" s="3">
        <f>IFERROR(VLOOKUP($A1711,'Perfil de Riesgo '!$A$3:$H$2025,3,FALSE),0)</f>
        <v>0</v>
      </c>
      <c r="D1711" s="3">
        <f>IFERROR(VLOOKUP($A1711,'Perfil de Riesgo '!$A$3:$H$2025,4,FALSE),0)</f>
        <v>0</v>
      </c>
      <c r="E1711" s="3">
        <f>IFERROR(VLOOKUP($A1711,'Perfil de Riesgo '!$A$3:$H$2025,5,FALSE),0)</f>
        <v>0</v>
      </c>
      <c r="F1711" s="3">
        <f>IFERROR(VLOOKUP($A1711,'Perfil de Riesgo '!$A$3:$H$2025,6,FALSE),0)</f>
        <v>0</v>
      </c>
      <c r="G1711" s="3">
        <f>IFERROR(VLOOKUP($A1711,'Perfil de Riesgo '!$A$3:$H$2025,7,FALSE),0)</f>
        <v>0</v>
      </c>
      <c r="H1711" s="3">
        <f>IFERROR(VLOOKUP($A1711,'Perfil de Riesgo '!$A$3:$H$2025,8,FALSE),0)</f>
        <v>0</v>
      </c>
    </row>
    <row r="1712" spans="1:8" hidden="1" x14ac:dyDescent="0.25">
      <c r="A1712" s="5">
        <v>522205</v>
      </c>
      <c r="B1712" s="4" t="s">
        <v>508</v>
      </c>
      <c r="C1712" s="3">
        <f>IFERROR(VLOOKUP($A1712,'Perfil de Riesgo '!$A$3:$H$2025,3,FALSE),0)</f>
        <v>0</v>
      </c>
      <c r="D1712" s="3">
        <f>IFERROR(VLOOKUP($A1712,'Perfil de Riesgo '!$A$3:$H$2025,4,FALSE),0)</f>
        <v>0</v>
      </c>
      <c r="E1712" s="3">
        <f>IFERROR(VLOOKUP($A1712,'Perfil de Riesgo '!$A$3:$H$2025,5,FALSE),0)</f>
        <v>0</v>
      </c>
      <c r="F1712" s="3">
        <f>IFERROR(VLOOKUP($A1712,'Perfil de Riesgo '!$A$3:$H$2025,6,FALSE),0)</f>
        <v>0</v>
      </c>
      <c r="G1712" s="3">
        <f>IFERROR(VLOOKUP($A1712,'Perfil de Riesgo '!$A$3:$H$2025,7,FALSE),0)</f>
        <v>0</v>
      </c>
      <c r="H1712" s="3">
        <f>IFERROR(VLOOKUP($A1712,'Perfil de Riesgo '!$A$3:$H$2025,8,FALSE),0)</f>
        <v>0</v>
      </c>
    </row>
    <row r="1713" spans="1:8" hidden="1" x14ac:dyDescent="0.25">
      <c r="A1713" s="5">
        <v>522210</v>
      </c>
      <c r="B1713" s="4" t="s">
        <v>507</v>
      </c>
      <c r="C1713" s="3">
        <f>IFERROR(VLOOKUP($A1713,'Perfil de Riesgo '!$A$3:$H$2025,3,FALSE),0)</f>
        <v>0</v>
      </c>
      <c r="D1713" s="3">
        <f>IFERROR(VLOOKUP($A1713,'Perfil de Riesgo '!$A$3:$H$2025,4,FALSE),0)</f>
        <v>0</v>
      </c>
      <c r="E1713" s="3">
        <f>IFERROR(VLOOKUP($A1713,'Perfil de Riesgo '!$A$3:$H$2025,5,FALSE),0)</f>
        <v>0</v>
      </c>
      <c r="F1713" s="3">
        <f>IFERROR(VLOOKUP($A1713,'Perfil de Riesgo '!$A$3:$H$2025,6,FALSE),0)</f>
        <v>0</v>
      </c>
      <c r="G1713" s="3">
        <f>IFERROR(VLOOKUP($A1713,'Perfil de Riesgo '!$A$3:$H$2025,7,FALSE),0)</f>
        <v>0</v>
      </c>
      <c r="H1713" s="3">
        <f>IFERROR(VLOOKUP($A1713,'Perfil de Riesgo '!$A$3:$H$2025,8,FALSE),0)</f>
        <v>0</v>
      </c>
    </row>
    <row r="1714" spans="1:8" hidden="1" x14ac:dyDescent="0.25">
      <c r="A1714" s="5">
        <v>522215</v>
      </c>
      <c r="B1714" s="4" t="s">
        <v>506</v>
      </c>
      <c r="C1714" s="3">
        <f>IFERROR(VLOOKUP($A1714,'Perfil de Riesgo '!$A$3:$H$2025,3,FALSE),0)</f>
        <v>0</v>
      </c>
      <c r="D1714" s="3">
        <f>IFERROR(VLOOKUP($A1714,'Perfil de Riesgo '!$A$3:$H$2025,4,FALSE),0)</f>
        <v>0</v>
      </c>
      <c r="E1714" s="3">
        <f>IFERROR(VLOOKUP($A1714,'Perfil de Riesgo '!$A$3:$H$2025,5,FALSE),0)</f>
        <v>0</v>
      </c>
      <c r="F1714" s="3">
        <f>IFERROR(VLOOKUP($A1714,'Perfil de Riesgo '!$A$3:$H$2025,6,FALSE),0)</f>
        <v>0</v>
      </c>
      <c r="G1714" s="3">
        <f>IFERROR(VLOOKUP($A1714,'Perfil de Riesgo '!$A$3:$H$2025,7,FALSE),0)</f>
        <v>0</v>
      </c>
      <c r="H1714" s="3">
        <f>IFERROR(VLOOKUP($A1714,'Perfil de Riesgo '!$A$3:$H$2025,8,FALSE),0)</f>
        <v>0</v>
      </c>
    </row>
    <row r="1715" spans="1:8" hidden="1" x14ac:dyDescent="0.25">
      <c r="A1715" s="5">
        <v>522500</v>
      </c>
      <c r="B1715" s="4" t="s">
        <v>505</v>
      </c>
      <c r="C1715" s="3">
        <f>IFERROR(VLOOKUP($A1715,'Perfil de Riesgo '!$A$3:$H$2025,3,FALSE),0)</f>
        <v>0</v>
      </c>
      <c r="D1715" s="3">
        <f>IFERROR(VLOOKUP($A1715,'Perfil de Riesgo '!$A$3:$H$2025,4,FALSE),0)</f>
        <v>0</v>
      </c>
      <c r="E1715" s="3">
        <f>IFERROR(VLOOKUP($A1715,'Perfil de Riesgo '!$A$3:$H$2025,5,FALSE),0)</f>
        <v>0</v>
      </c>
      <c r="F1715" s="3">
        <f>IFERROR(VLOOKUP($A1715,'Perfil de Riesgo '!$A$3:$H$2025,6,FALSE),0)</f>
        <v>0</v>
      </c>
      <c r="G1715" s="3">
        <f>IFERROR(VLOOKUP($A1715,'Perfil de Riesgo '!$A$3:$H$2025,7,FALSE),0)</f>
        <v>0</v>
      </c>
      <c r="H1715" s="3">
        <f>IFERROR(VLOOKUP($A1715,'Perfil de Riesgo '!$A$3:$H$2025,8,FALSE),0)</f>
        <v>0</v>
      </c>
    </row>
    <row r="1716" spans="1:8" x14ac:dyDescent="0.25">
      <c r="A1716" s="5">
        <v>523000</v>
      </c>
      <c r="B1716" s="4" t="s">
        <v>504</v>
      </c>
      <c r="C1716" s="154">
        <f>IFERROR(VLOOKUP($A1716,'Perfil de Riesgo '!$A$3:$H$2025,3,FALSE),0)</f>
        <v>654682.56999999995</v>
      </c>
      <c r="D1716" s="154">
        <f>IFERROR(VLOOKUP($A1716,'Perfil de Riesgo '!$A$3:$H$2025,4,FALSE),0)</f>
        <v>857324.19</v>
      </c>
      <c r="E1716" s="154">
        <f>IFERROR(VLOOKUP($A1716,'Perfil de Riesgo '!$A$3:$H$2025,5,FALSE),0)</f>
        <v>655511.19999999995</v>
      </c>
      <c r="F1716" s="154">
        <f>IFERROR(VLOOKUP($A1716,'Perfil de Riesgo '!$A$3:$H$2025,6,FALSE),0)</f>
        <v>575714.94999999995</v>
      </c>
      <c r="G1716" s="154">
        <f>IFERROR(VLOOKUP($A1716,'Perfil de Riesgo '!$A$3:$H$2025,7,FALSE),0)</f>
        <v>1230241.6200000001</v>
      </c>
      <c r="H1716" s="154">
        <f>IFERROR(VLOOKUP($A1716,'Perfil de Riesgo '!$A$3:$H$2025,8,FALSE),0)</f>
        <v>408026</v>
      </c>
    </row>
    <row r="1717" spans="1:8" hidden="1" x14ac:dyDescent="0.25">
      <c r="A1717" s="5">
        <v>523005</v>
      </c>
      <c r="B1717" s="4" t="s">
        <v>503</v>
      </c>
      <c r="C1717" s="3">
        <f>IFERROR(VLOOKUP($A1717,'Perfil de Riesgo '!$A$3:$H$2025,3,FALSE),0)</f>
        <v>0</v>
      </c>
      <c r="D1717" s="3">
        <f>IFERROR(VLOOKUP($A1717,'Perfil de Riesgo '!$A$3:$H$2025,4,FALSE),0)</f>
        <v>0</v>
      </c>
      <c r="E1717" s="3">
        <f>IFERROR(VLOOKUP($A1717,'Perfil de Riesgo '!$A$3:$H$2025,5,FALSE),0)</f>
        <v>0</v>
      </c>
      <c r="F1717" s="3">
        <f>IFERROR(VLOOKUP($A1717,'Perfil de Riesgo '!$A$3:$H$2025,6,FALSE),0)</f>
        <v>0</v>
      </c>
      <c r="G1717" s="3">
        <f>IFERROR(VLOOKUP($A1717,'Perfil de Riesgo '!$A$3:$H$2025,7,FALSE),0)</f>
        <v>0</v>
      </c>
      <c r="H1717" s="3">
        <f>IFERROR(VLOOKUP($A1717,'Perfil de Riesgo '!$A$3:$H$2025,8,FALSE),0)</f>
        <v>0</v>
      </c>
    </row>
    <row r="1718" spans="1:8" hidden="1" x14ac:dyDescent="0.25">
      <c r="A1718" s="5">
        <v>523010</v>
      </c>
      <c r="B1718" s="4" t="s">
        <v>502</v>
      </c>
      <c r="C1718" s="3">
        <f>IFERROR(VLOOKUP($A1718,'Perfil de Riesgo '!$A$3:$H$2025,3,FALSE),0)</f>
        <v>0</v>
      </c>
      <c r="D1718" s="3">
        <f>IFERROR(VLOOKUP($A1718,'Perfil de Riesgo '!$A$3:$H$2025,4,FALSE),0)</f>
        <v>0</v>
      </c>
      <c r="E1718" s="3">
        <f>IFERROR(VLOOKUP($A1718,'Perfil de Riesgo '!$A$3:$H$2025,5,FALSE),0)</f>
        <v>0</v>
      </c>
      <c r="F1718" s="3">
        <f>IFERROR(VLOOKUP($A1718,'Perfil de Riesgo '!$A$3:$H$2025,6,FALSE),0)</f>
        <v>0</v>
      </c>
      <c r="G1718" s="3">
        <f>IFERROR(VLOOKUP($A1718,'Perfil de Riesgo '!$A$3:$H$2025,7,FALSE),0)</f>
        <v>0</v>
      </c>
      <c r="H1718" s="3">
        <f>IFERROR(VLOOKUP($A1718,'Perfil de Riesgo '!$A$3:$H$2025,8,FALSE),0)</f>
        <v>0</v>
      </c>
    </row>
    <row r="1719" spans="1:8" hidden="1" x14ac:dyDescent="0.25">
      <c r="A1719" s="5">
        <v>523015</v>
      </c>
      <c r="B1719" s="4" t="s">
        <v>501</v>
      </c>
      <c r="C1719" s="3">
        <f>IFERROR(VLOOKUP($A1719,'Perfil de Riesgo '!$A$3:$H$2025,3,FALSE),0)</f>
        <v>0</v>
      </c>
      <c r="D1719" s="3">
        <f>IFERROR(VLOOKUP($A1719,'Perfil de Riesgo '!$A$3:$H$2025,4,FALSE),0)</f>
        <v>0</v>
      </c>
      <c r="E1719" s="3">
        <f>IFERROR(VLOOKUP($A1719,'Perfil de Riesgo '!$A$3:$H$2025,5,FALSE),0)</f>
        <v>0</v>
      </c>
      <c r="F1719" s="3">
        <f>IFERROR(VLOOKUP($A1719,'Perfil de Riesgo '!$A$3:$H$2025,6,FALSE),0)</f>
        <v>0</v>
      </c>
      <c r="G1719" s="3">
        <f>IFERROR(VLOOKUP($A1719,'Perfil de Riesgo '!$A$3:$H$2025,7,FALSE),0)</f>
        <v>0</v>
      </c>
      <c r="H1719" s="3">
        <f>IFERROR(VLOOKUP($A1719,'Perfil de Riesgo '!$A$3:$H$2025,8,FALSE),0)</f>
        <v>0</v>
      </c>
    </row>
    <row r="1720" spans="1:8" hidden="1" x14ac:dyDescent="0.25">
      <c r="A1720" s="5">
        <v>523020</v>
      </c>
      <c r="B1720" s="4" t="s">
        <v>500</v>
      </c>
      <c r="C1720" s="3">
        <f>IFERROR(VLOOKUP($A1720,'Perfil de Riesgo '!$A$3:$H$2025,3,FALSE),0)</f>
        <v>0</v>
      </c>
      <c r="D1720" s="3">
        <f>IFERROR(VLOOKUP($A1720,'Perfil de Riesgo '!$A$3:$H$2025,4,FALSE),0)</f>
        <v>0</v>
      </c>
      <c r="E1720" s="3">
        <f>IFERROR(VLOOKUP($A1720,'Perfil de Riesgo '!$A$3:$H$2025,5,FALSE),0)</f>
        <v>0</v>
      </c>
      <c r="F1720" s="3">
        <f>IFERROR(VLOOKUP($A1720,'Perfil de Riesgo '!$A$3:$H$2025,6,FALSE),0)</f>
        <v>0</v>
      </c>
      <c r="G1720" s="3">
        <f>IFERROR(VLOOKUP($A1720,'Perfil de Riesgo '!$A$3:$H$2025,7,FALSE),0)</f>
        <v>0</v>
      </c>
      <c r="H1720" s="3">
        <f>IFERROR(VLOOKUP($A1720,'Perfil de Riesgo '!$A$3:$H$2025,8,FALSE),0)</f>
        <v>0</v>
      </c>
    </row>
    <row r="1721" spans="1:8" hidden="1" x14ac:dyDescent="0.25">
      <c r="A1721" s="5">
        <v>523025</v>
      </c>
      <c r="B1721" s="4" t="s">
        <v>499</v>
      </c>
      <c r="C1721" s="3">
        <f>IFERROR(VLOOKUP($A1721,'Perfil de Riesgo '!$A$3:$H$2025,3,FALSE),0)</f>
        <v>0</v>
      </c>
      <c r="D1721" s="3">
        <f>IFERROR(VLOOKUP($A1721,'Perfil de Riesgo '!$A$3:$H$2025,4,FALSE),0)</f>
        <v>0</v>
      </c>
      <c r="E1721" s="3">
        <f>IFERROR(VLOOKUP($A1721,'Perfil de Riesgo '!$A$3:$H$2025,5,FALSE),0)</f>
        <v>0</v>
      </c>
      <c r="F1721" s="3">
        <f>IFERROR(VLOOKUP($A1721,'Perfil de Riesgo '!$A$3:$H$2025,6,FALSE),0)</f>
        <v>0</v>
      </c>
      <c r="G1721" s="3">
        <f>IFERROR(VLOOKUP($A1721,'Perfil de Riesgo '!$A$3:$H$2025,7,FALSE),0)</f>
        <v>0</v>
      </c>
      <c r="H1721" s="3">
        <f>IFERROR(VLOOKUP($A1721,'Perfil de Riesgo '!$A$3:$H$2025,8,FALSE),0)</f>
        <v>0</v>
      </c>
    </row>
    <row r="1722" spans="1:8" hidden="1" x14ac:dyDescent="0.25">
      <c r="A1722" s="5">
        <v>523030</v>
      </c>
      <c r="B1722" s="4" t="s">
        <v>498</v>
      </c>
      <c r="C1722" s="3">
        <f>IFERROR(VLOOKUP($A1722,'Perfil de Riesgo '!$A$3:$H$2025,3,FALSE),0)</f>
        <v>0</v>
      </c>
      <c r="D1722" s="3">
        <f>IFERROR(VLOOKUP($A1722,'Perfil de Riesgo '!$A$3:$H$2025,4,FALSE),0)</f>
        <v>0</v>
      </c>
      <c r="E1722" s="3">
        <f>IFERROR(VLOOKUP($A1722,'Perfil de Riesgo '!$A$3:$H$2025,5,FALSE),0)</f>
        <v>0</v>
      </c>
      <c r="F1722" s="3">
        <f>IFERROR(VLOOKUP($A1722,'Perfil de Riesgo '!$A$3:$H$2025,6,FALSE),0)</f>
        <v>0</v>
      </c>
      <c r="G1722" s="3">
        <f>IFERROR(VLOOKUP($A1722,'Perfil de Riesgo '!$A$3:$H$2025,7,FALSE),0)</f>
        <v>0</v>
      </c>
      <c r="H1722" s="3">
        <f>IFERROR(VLOOKUP($A1722,'Perfil de Riesgo '!$A$3:$H$2025,8,FALSE),0)</f>
        <v>0</v>
      </c>
    </row>
    <row r="1723" spans="1:8" hidden="1" x14ac:dyDescent="0.25">
      <c r="A1723" s="5">
        <v>523035</v>
      </c>
      <c r="B1723" s="4" t="s">
        <v>497</v>
      </c>
      <c r="C1723" s="3">
        <f>IFERROR(VLOOKUP($A1723,'Perfil de Riesgo '!$A$3:$H$2025,3,FALSE),0)</f>
        <v>0</v>
      </c>
      <c r="D1723" s="3">
        <f>IFERROR(VLOOKUP($A1723,'Perfil de Riesgo '!$A$3:$H$2025,4,FALSE),0)</f>
        <v>0</v>
      </c>
      <c r="E1723" s="3">
        <f>IFERROR(VLOOKUP($A1723,'Perfil de Riesgo '!$A$3:$H$2025,5,FALSE),0)</f>
        <v>0</v>
      </c>
      <c r="F1723" s="3">
        <f>IFERROR(VLOOKUP($A1723,'Perfil de Riesgo '!$A$3:$H$2025,6,FALSE),0)</f>
        <v>0</v>
      </c>
      <c r="G1723" s="3">
        <f>IFERROR(VLOOKUP($A1723,'Perfil de Riesgo '!$A$3:$H$2025,7,FALSE),0)</f>
        <v>0</v>
      </c>
      <c r="H1723" s="3">
        <f>IFERROR(VLOOKUP($A1723,'Perfil de Riesgo '!$A$3:$H$2025,8,FALSE),0)</f>
        <v>0</v>
      </c>
    </row>
    <row r="1724" spans="1:8" hidden="1" x14ac:dyDescent="0.25">
      <c r="A1724" s="5">
        <v>523040</v>
      </c>
      <c r="B1724" s="4" t="s">
        <v>496</v>
      </c>
      <c r="C1724" s="3">
        <f>IFERROR(VLOOKUP($A1724,'Perfil de Riesgo '!$A$3:$H$2025,3,FALSE),0)</f>
        <v>0</v>
      </c>
      <c r="D1724" s="3">
        <f>IFERROR(VLOOKUP($A1724,'Perfil de Riesgo '!$A$3:$H$2025,4,FALSE),0)</f>
        <v>0</v>
      </c>
      <c r="E1724" s="3">
        <f>IFERROR(VLOOKUP($A1724,'Perfil de Riesgo '!$A$3:$H$2025,5,FALSE),0)</f>
        <v>0</v>
      </c>
      <c r="F1724" s="3">
        <f>IFERROR(VLOOKUP($A1724,'Perfil de Riesgo '!$A$3:$H$2025,6,FALSE),0)</f>
        <v>0</v>
      </c>
      <c r="G1724" s="3">
        <f>IFERROR(VLOOKUP($A1724,'Perfil de Riesgo '!$A$3:$H$2025,7,FALSE),0)</f>
        <v>0</v>
      </c>
      <c r="H1724" s="3">
        <f>IFERROR(VLOOKUP($A1724,'Perfil de Riesgo '!$A$3:$H$2025,8,FALSE),0)</f>
        <v>0</v>
      </c>
    </row>
    <row r="1725" spans="1:8" hidden="1" x14ac:dyDescent="0.25">
      <c r="A1725" s="5">
        <v>523045</v>
      </c>
      <c r="B1725" s="4" t="s">
        <v>495</v>
      </c>
      <c r="C1725" s="3">
        <f>IFERROR(VLOOKUP($A1725,'Perfil de Riesgo '!$A$3:$H$2025,3,FALSE),0)</f>
        <v>0</v>
      </c>
      <c r="D1725" s="3">
        <f>IFERROR(VLOOKUP($A1725,'Perfil de Riesgo '!$A$3:$H$2025,4,FALSE),0)</f>
        <v>0</v>
      </c>
      <c r="E1725" s="3">
        <f>IFERROR(VLOOKUP($A1725,'Perfil de Riesgo '!$A$3:$H$2025,5,FALSE),0)</f>
        <v>0</v>
      </c>
      <c r="F1725" s="3">
        <f>IFERROR(VLOOKUP($A1725,'Perfil de Riesgo '!$A$3:$H$2025,6,FALSE),0)</f>
        <v>0</v>
      </c>
      <c r="G1725" s="3">
        <f>IFERROR(VLOOKUP($A1725,'Perfil de Riesgo '!$A$3:$H$2025,7,FALSE),0)</f>
        <v>0</v>
      </c>
      <c r="H1725" s="3">
        <f>IFERROR(VLOOKUP($A1725,'Perfil de Riesgo '!$A$3:$H$2025,8,FALSE),0)</f>
        <v>0</v>
      </c>
    </row>
    <row r="1726" spans="1:8" x14ac:dyDescent="0.25">
      <c r="A1726" s="5">
        <v>523050</v>
      </c>
      <c r="B1726" s="4" t="s">
        <v>494</v>
      </c>
      <c r="C1726" s="3">
        <f>IFERROR(VLOOKUP($A1726,'Perfil de Riesgo '!$A$3:$H$2025,3,FALSE),0)</f>
        <v>57213</v>
      </c>
      <c r="D1726" s="3">
        <f>IFERROR(VLOOKUP($A1726,'Perfil de Riesgo '!$A$3:$H$2025,4,FALSE),0)</f>
        <v>692000</v>
      </c>
      <c r="E1726" s="3">
        <f>IFERROR(VLOOKUP($A1726,'Perfil de Riesgo '!$A$3:$H$2025,5,FALSE),0)</f>
        <v>98597</v>
      </c>
      <c r="F1726" s="3">
        <f>IFERROR(VLOOKUP($A1726,'Perfil de Riesgo '!$A$3:$H$2025,6,FALSE),0)</f>
        <v>20202</v>
      </c>
      <c r="G1726" s="3">
        <f>IFERROR(VLOOKUP($A1726,'Perfil de Riesgo '!$A$3:$H$2025,7,FALSE),0)</f>
        <v>1000</v>
      </c>
      <c r="H1726" s="3">
        <f>IFERROR(VLOOKUP($A1726,'Perfil de Riesgo '!$A$3:$H$2025,8,FALSE),0)</f>
        <v>40856</v>
      </c>
    </row>
    <row r="1727" spans="1:8" x14ac:dyDescent="0.25">
      <c r="A1727" s="5">
        <v>523095</v>
      </c>
      <c r="B1727" s="4" t="s">
        <v>213</v>
      </c>
      <c r="C1727" s="154">
        <f>IFERROR(VLOOKUP($A1727,'Perfil de Riesgo '!$A$3:$H$2025,3,FALSE),0)</f>
        <v>597469.56999999995</v>
      </c>
      <c r="D1727" s="154">
        <f>IFERROR(VLOOKUP($A1727,'Perfil de Riesgo '!$A$3:$H$2025,4,FALSE),0)</f>
        <v>165324.19</v>
      </c>
      <c r="E1727" s="154">
        <f>IFERROR(VLOOKUP($A1727,'Perfil de Riesgo '!$A$3:$H$2025,5,FALSE),0)</f>
        <v>556914.19999999995</v>
      </c>
      <c r="F1727" s="154">
        <f>IFERROR(VLOOKUP($A1727,'Perfil de Riesgo '!$A$3:$H$2025,6,FALSE),0)</f>
        <v>555512.94999999995</v>
      </c>
      <c r="G1727" s="154">
        <f>IFERROR(VLOOKUP($A1727,'Perfil de Riesgo '!$A$3:$H$2025,7,FALSE),0)</f>
        <v>1229241.6200000001</v>
      </c>
      <c r="H1727" s="154">
        <f>IFERROR(VLOOKUP($A1727,'Perfil de Riesgo '!$A$3:$H$2025,8,FALSE),0)</f>
        <v>367170</v>
      </c>
    </row>
    <row r="1728" spans="1:8" hidden="1" x14ac:dyDescent="0.25">
      <c r="A1728" s="5">
        <v>523500</v>
      </c>
      <c r="B1728" s="4" t="s">
        <v>493</v>
      </c>
      <c r="C1728" s="3">
        <f>IFERROR(VLOOKUP($A1728,'Perfil de Riesgo '!$A$3:$H$2025,3,FALSE),0)</f>
        <v>0</v>
      </c>
      <c r="D1728" s="3">
        <f>IFERROR(VLOOKUP($A1728,'Perfil de Riesgo '!$A$3:$H$2025,4,FALSE),0)</f>
        <v>0</v>
      </c>
      <c r="E1728" s="3">
        <f>IFERROR(VLOOKUP($A1728,'Perfil de Riesgo '!$A$3:$H$2025,5,FALSE),0)</f>
        <v>0</v>
      </c>
      <c r="F1728" s="3">
        <f>IFERROR(VLOOKUP($A1728,'Perfil de Riesgo '!$A$3:$H$2025,6,FALSE),0)</f>
        <v>0</v>
      </c>
      <c r="G1728" s="3">
        <f>IFERROR(VLOOKUP($A1728,'Perfil de Riesgo '!$A$3:$H$2025,7,FALSE),0)</f>
        <v>0</v>
      </c>
      <c r="H1728" s="3">
        <f>IFERROR(VLOOKUP($A1728,'Perfil de Riesgo '!$A$3:$H$2025,8,FALSE),0)</f>
        <v>0</v>
      </c>
    </row>
    <row r="1729" spans="1:8" hidden="1" x14ac:dyDescent="0.25">
      <c r="A1729" s="5">
        <v>524000</v>
      </c>
      <c r="B1729" s="4" t="s">
        <v>492</v>
      </c>
      <c r="C1729" s="3">
        <f>IFERROR(VLOOKUP($A1729,'Perfil de Riesgo '!$A$3:$H$2025,3,FALSE),0)</f>
        <v>0</v>
      </c>
      <c r="D1729" s="3">
        <f>IFERROR(VLOOKUP($A1729,'Perfil de Riesgo '!$A$3:$H$2025,4,FALSE),0)</f>
        <v>0</v>
      </c>
      <c r="E1729" s="3">
        <f>IFERROR(VLOOKUP($A1729,'Perfil de Riesgo '!$A$3:$H$2025,5,FALSE),0)</f>
        <v>0</v>
      </c>
      <c r="F1729" s="3">
        <f>IFERROR(VLOOKUP($A1729,'Perfil de Riesgo '!$A$3:$H$2025,6,FALSE),0)</f>
        <v>0</v>
      </c>
      <c r="G1729" s="3">
        <f>IFERROR(VLOOKUP($A1729,'Perfil de Riesgo '!$A$3:$H$2025,7,FALSE),0)</f>
        <v>0</v>
      </c>
      <c r="H1729" s="3">
        <f>IFERROR(VLOOKUP($A1729,'Perfil de Riesgo '!$A$3:$H$2025,8,FALSE),0)</f>
        <v>0</v>
      </c>
    </row>
    <row r="1730" spans="1:8" x14ac:dyDescent="0.25">
      <c r="A1730" s="5">
        <v>530000</v>
      </c>
      <c r="B1730" s="4" t="s">
        <v>491</v>
      </c>
      <c r="C1730" s="3">
        <f>IFERROR(VLOOKUP($A1730,'Perfil de Riesgo '!$A$3:$H$2025,3,FALSE),0)</f>
        <v>145336114.22</v>
      </c>
      <c r="D1730" s="3">
        <f>IFERROR(VLOOKUP($A1730,'Perfil de Riesgo '!$A$3:$H$2025,4,FALSE),0)</f>
        <v>125487614.44</v>
      </c>
      <c r="E1730" s="3">
        <f>IFERROR(VLOOKUP($A1730,'Perfil de Riesgo '!$A$3:$H$2025,5,FALSE),0)</f>
        <v>103236004.63</v>
      </c>
      <c r="F1730" s="3">
        <f>IFERROR(VLOOKUP($A1730,'Perfil de Riesgo '!$A$3:$H$2025,6,FALSE),0)</f>
        <v>156969222.72</v>
      </c>
      <c r="G1730" s="3">
        <f>IFERROR(VLOOKUP($A1730,'Perfil de Riesgo '!$A$3:$H$2025,7,FALSE),0)</f>
        <v>249400233.25999999</v>
      </c>
      <c r="H1730" s="3">
        <f>IFERROR(VLOOKUP($A1730,'Perfil de Riesgo '!$A$3:$H$2025,8,FALSE),0)</f>
        <v>359147368.51999998</v>
      </c>
    </row>
    <row r="1731" spans="1:8" hidden="1" x14ac:dyDescent="0.25">
      <c r="A1731" s="5">
        <v>540000</v>
      </c>
      <c r="B1731" s="4" t="s">
        <v>490</v>
      </c>
      <c r="C1731" s="3">
        <f>IFERROR(VLOOKUP($A1731,'Perfil de Riesgo '!$A$3:$H$2025,3,FALSE),0)</f>
        <v>0</v>
      </c>
      <c r="D1731" s="3">
        <f>IFERROR(VLOOKUP($A1731,'Perfil de Riesgo '!$A$3:$H$2025,4,FALSE),0)</f>
        <v>0</v>
      </c>
      <c r="E1731" s="3">
        <f>IFERROR(VLOOKUP($A1731,'Perfil de Riesgo '!$A$3:$H$2025,5,FALSE),0)</f>
        <v>0</v>
      </c>
      <c r="F1731" s="3">
        <f>IFERROR(VLOOKUP($A1731,'Perfil de Riesgo '!$A$3:$H$2025,6,FALSE),0)</f>
        <v>0</v>
      </c>
      <c r="G1731" s="3">
        <f>IFERROR(VLOOKUP($A1731,'Perfil de Riesgo '!$A$3:$H$2025,7,FALSE),0)</f>
        <v>0</v>
      </c>
      <c r="H1731" s="3">
        <f>IFERROR(VLOOKUP($A1731,'Perfil de Riesgo '!$A$3:$H$2025,8,FALSE),0)</f>
        <v>0</v>
      </c>
    </row>
    <row r="1732" spans="1:8" hidden="1" x14ac:dyDescent="0.25">
      <c r="A1732" s="5">
        <v>540500</v>
      </c>
      <c r="B1732" s="4" t="s">
        <v>489</v>
      </c>
      <c r="C1732" s="3">
        <f>IFERROR(VLOOKUP($A1732,'Perfil de Riesgo '!$A$3:$H$2025,3,FALSE),0)</f>
        <v>0</v>
      </c>
      <c r="D1732" s="3">
        <f>IFERROR(VLOOKUP($A1732,'Perfil de Riesgo '!$A$3:$H$2025,4,FALSE),0)</f>
        <v>0</v>
      </c>
      <c r="E1732" s="3">
        <f>IFERROR(VLOOKUP($A1732,'Perfil de Riesgo '!$A$3:$H$2025,5,FALSE),0)</f>
        <v>0</v>
      </c>
      <c r="F1732" s="3">
        <f>IFERROR(VLOOKUP($A1732,'Perfil de Riesgo '!$A$3:$H$2025,6,FALSE),0)</f>
        <v>0</v>
      </c>
      <c r="G1732" s="3">
        <f>IFERROR(VLOOKUP($A1732,'Perfil de Riesgo '!$A$3:$H$2025,7,FALSE),0)</f>
        <v>0</v>
      </c>
      <c r="H1732" s="3">
        <f>IFERROR(VLOOKUP($A1732,'Perfil de Riesgo '!$A$3:$H$2025,8,FALSE),0)</f>
        <v>0</v>
      </c>
    </row>
    <row r="1733" spans="1:8" hidden="1" x14ac:dyDescent="0.25">
      <c r="A1733" s="5">
        <v>540501</v>
      </c>
      <c r="B1733" s="4" t="s">
        <v>488</v>
      </c>
      <c r="C1733" s="3">
        <f>IFERROR(VLOOKUP($A1733,'Perfil de Riesgo '!$A$3:$H$2025,3,FALSE),0)</f>
        <v>0</v>
      </c>
      <c r="D1733" s="3">
        <f>IFERROR(VLOOKUP($A1733,'Perfil de Riesgo '!$A$3:$H$2025,4,FALSE),0)</f>
        <v>0</v>
      </c>
      <c r="E1733" s="3">
        <f>IFERROR(VLOOKUP($A1733,'Perfil de Riesgo '!$A$3:$H$2025,5,FALSE),0)</f>
        <v>0</v>
      </c>
      <c r="F1733" s="3">
        <f>IFERROR(VLOOKUP($A1733,'Perfil de Riesgo '!$A$3:$H$2025,6,FALSE),0)</f>
        <v>0</v>
      </c>
      <c r="G1733" s="3">
        <f>IFERROR(VLOOKUP($A1733,'Perfil de Riesgo '!$A$3:$H$2025,7,FALSE),0)</f>
        <v>0</v>
      </c>
      <c r="H1733" s="3">
        <f>IFERROR(VLOOKUP($A1733,'Perfil de Riesgo '!$A$3:$H$2025,8,FALSE),0)</f>
        <v>0</v>
      </c>
    </row>
    <row r="1734" spans="1:8" hidden="1" x14ac:dyDescent="0.25">
      <c r="A1734" s="5">
        <v>540502</v>
      </c>
      <c r="B1734" s="4" t="s">
        <v>487</v>
      </c>
      <c r="C1734" s="3">
        <f>IFERROR(VLOOKUP($A1734,'Perfil de Riesgo '!$A$3:$H$2025,3,FALSE),0)</f>
        <v>0</v>
      </c>
      <c r="D1734" s="3">
        <f>IFERROR(VLOOKUP($A1734,'Perfil de Riesgo '!$A$3:$H$2025,4,FALSE),0)</f>
        <v>0</v>
      </c>
      <c r="E1734" s="3">
        <f>IFERROR(VLOOKUP($A1734,'Perfil de Riesgo '!$A$3:$H$2025,5,FALSE),0)</f>
        <v>0</v>
      </c>
      <c r="F1734" s="3">
        <f>IFERROR(VLOOKUP($A1734,'Perfil de Riesgo '!$A$3:$H$2025,6,FALSE),0)</f>
        <v>0</v>
      </c>
      <c r="G1734" s="3">
        <f>IFERROR(VLOOKUP($A1734,'Perfil de Riesgo '!$A$3:$H$2025,7,FALSE),0)</f>
        <v>0</v>
      </c>
      <c r="H1734" s="3">
        <f>IFERROR(VLOOKUP($A1734,'Perfil de Riesgo '!$A$3:$H$2025,8,FALSE),0)</f>
        <v>0</v>
      </c>
    </row>
    <row r="1735" spans="1:8" hidden="1" x14ac:dyDescent="0.25">
      <c r="A1735" s="5">
        <v>540503</v>
      </c>
      <c r="B1735" s="4" t="s">
        <v>486</v>
      </c>
      <c r="C1735" s="3">
        <f>IFERROR(VLOOKUP($A1735,'Perfil de Riesgo '!$A$3:$H$2025,3,FALSE),0)</f>
        <v>0</v>
      </c>
      <c r="D1735" s="3">
        <f>IFERROR(VLOOKUP($A1735,'Perfil de Riesgo '!$A$3:$H$2025,4,FALSE),0)</f>
        <v>0</v>
      </c>
      <c r="E1735" s="3">
        <f>IFERROR(VLOOKUP($A1735,'Perfil de Riesgo '!$A$3:$H$2025,5,FALSE),0)</f>
        <v>0</v>
      </c>
      <c r="F1735" s="3">
        <f>IFERROR(VLOOKUP($A1735,'Perfil de Riesgo '!$A$3:$H$2025,6,FALSE),0)</f>
        <v>0</v>
      </c>
      <c r="G1735" s="3">
        <f>IFERROR(VLOOKUP($A1735,'Perfil de Riesgo '!$A$3:$H$2025,7,FALSE),0)</f>
        <v>0</v>
      </c>
      <c r="H1735" s="3">
        <f>IFERROR(VLOOKUP($A1735,'Perfil de Riesgo '!$A$3:$H$2025,8,FALSE),0)</f>
        <v>0</v>
      </c>
    </row>
    <row r="1736" spans="1:8" hidden="1" x14ac:dyDescent="0.25">
      <c r="A1736" s="5">
        <v>540504</v>
      </c>
      <c r="B1736" s="4" t="s">
        <v>485</v>
      </c>
      <c r="C1736" s="3">
        <f>IFERROR(VLOOKUP($A1736,'Perfil de Riesgo '!$A$3:$H$2025,3,FALSE),0)</f>
        <v>0</v>
      </c>
      <c r="D1736" s="3">
        <f>IFERROR(VLOOKUP($A1736,'Perfil de Riesgo '!$A$3:$H$2025,4,FALSE),0)</f>
        <v>0</v>
      </c>
      <c r="E1736" s="3">
        <f>IFERROR(VLOOKUP($A1736,'Perfil de Riesgo '!$A$3:$H$2025,5,FALSE),0)</f>
        <v>0</v>
      </c>
      <c r="F1736" s="3">
        <f>IFERROR(VLOOKUP($A1736,'Perfil de Riesgo '!$A$3:$H$2025,6,FALSE),0)</f>
        <v>0</v>
      </c>
      <c r="G1736" s="3">
        <f>IFERROR(VLOOKUP($A1736,'Perfil de Riesgo '!$A$3:$H$2025,7,FALSE),0)</f>
        <v>0</v>
      </c>
      <c r="H1736" s="3">
        <f>IFERROR(VLOOKUP($A1736,'Perfil de Riesgo '!$A$3:$H$2025,8,FALSE),0)</f>
        <v>0</v>
      </c>
    </row>
    <row r="1737" spans="1:8" hidden="1" x14ac:dyDescent="0.25">
      <c r="A1737" s="5">
        <v>540505</v>
      </c>
      <c r="B1737" s="4" t="s">
        <v>484</v>
      </c>
      <c r="C1737" s="3">
        <f>IFERROR(VLOOKUP($A1737,'Perfil de Riesgo '!$A$3:$H$2025,3,FALSE),0)</f>
        <v>0</v>
      </c>
      <c r="D1737" s="3">
        <f>IFERROR(VLOOKUP($A1737,'Perfil de Riesgo '!$A$3:$H$2025,4,FALSE),0)</f>
        <v>0</v>
      </c>
      <c r="E1737" s="3">
        <f>IFERROR(VLOOKUP($A1737,'Perfil de Riesgo '!$A$3:$H$2025,5,FALSE),0)</f>
        <v>0</v>
      </c>
      <c r="F1737" s="3">
        <f>IFERROR(VLOOKUP($A1737,'Perfil de Riesgo '!$A$3:$H$2025,6,FALSE),0)</f>
        <v>0</v>
      </c>
      <c r="G1737" s="3">
        <f>IFERROR(VLOOKUP($A1737,'Perfil de Riesgo '!$A$3:$H$2025,7,FALSE),0)</f>
        <v>0</v>
      </c>
      <c r="H1737" s="3">
        <f>IFERROR(VLOOKUP($A1737,'Perfil de Riesgo '!$A$3:$H$2025,8,FALSE),0)</f>
        <v>0</v>
      </c>
    </row>
    <row r="1738" spans="1:8" hidden="1" x14ac:dyDescent="0.25">
      <c r="A1738" s="5">
        <v>540506</v>
      </c>
      <c r="B1738" s="4" t="s">
        <v>483</v>
      </c>
      <c r="C1738" s="3">
        <f>IFERROR(VLOOKUP($A1738,'Perfil de Riesgo '!$A$3:$H$2025,3,FALSE),0)</f>
        <v>0</v>
      </c>
      <c r="D1738" s="3">
        <f>IFERROR(VLOOKUP($A1738,'Perfil de Riesgo '!$A$3:$H$2025,4,FALSE),0)</f>
        <v>0</v>
      </c>
      <c r="E1738" s="3">
        <f>IFERROR(VLOOKUP($A1738,'Perfil de Riesgo '!$A$3:$H$2025,5,FALSE),0)</f>
        <v>0</v>
      </c>
      <c r="F1738" s="3">
        <f>IFERROR(VLOOKUP($A1738,'Perfil de Riesgo '!$A$3:$H$2025,6,FALSE),0)</f>
        <v>0</v>
      </c>
      <c r="G1738" s="3">
        <f>IFERROR(VLOOKUP($A1738,'Perfil de Riesgo '!$A$3:$H$2025,7,FALSE),0)</f>
        <v>0</v>
      </c>
      <c r="H1738" s="3">
        <f>IFERROR(VLOOKUP($A1738,'Perfil de Riesgo '!$A$3:$H$2025,8,FALSE),0)</f>
        <v>0</v>
      </c>
    </row>
    <row r="1739" spans="1:8" hidden="1" x14ac:dyDescent="0.25">
      <c r="A1739" s="5">
        <v>540507</v>
      </c>
      <c r="B1739" s="4" t="s">
        <v>482</v>
      </c>
      <c r="C1739" s="3">
        <f>IFERROR(VLOOKUP($A1739,'Perfil de Riesgo '!$A$3:$H$2025,3,FALSE),0)</f>
        <v>0</v>
      </c>
      <c r="D1739" s="3">
        <f>IFERROR(VLOOKUP($A1739,'Perfil de Riesgo '!$A$3:$H$2025,4,FALSE),0)</f>
        <v>0</v>
      </c>
      <c r="E1739" s="3">
        <f>IFERROR(VLOOKUP($A1739,'Perfil de Riesgo '!$A$3:$H$2025,5,FALSE),0)</f>
        <v>0</v>
      </c>
      <c r="F1739" s="3">
        <f>IFERROR(VLOOKUP($A1739,'Perfil de Riesgo '!$A$3:$H$2025,6,FALSE),0)</f>
        <v>0</v>
      </c>
      <c r="G1739" s="3">
        <f>IFERROR(VLOOKUP($A1739,'Perfil de Riesgo '!$A$3:$H$2025,7,FALSE),0)</f>
        <v>0</v>
      </c>
      <c r="H1739" s="3">
        <f>IFERROR(VLOOKUP($A1739,'Perfil de Riesgo '!$A$3:$H$2025,8,FALSE),0)</f>
        <v>0</v>
      </c>
    </row>
    <row r="1740" spans="1:8" hidden="1" x14ac:dyDescent="0.25">
      <c r="A1740" s="5">
        <v>540508</v>
      </c>
      <c r="B1740" s="4" t="s">
        <v>481</v>
      </c>
      <c r="C1740" s="3">
        <f>IFERROR(VLOOKUP($A1740,'Perfil de Riesgo '!$A$3:$H$2025,3,FALSE),0)</f>
        <v>0</v>
      </c>
      <c r="D1740" s="3">
        <f>IFERROR(VLOOKUP($A1740,'Perfil de Riesgo '!$A$3:$H$2025,4,FALSE),0)</f>
        <v>0</v>
      </c>
      <c r="E1740" s="3">
        <f>IFERROR(VLOOKUP($A1740,'Perfil de Riesgo '!$A$3:$H$2025,5,FALSE),0)</f>
        <v>0</v>
      </c>
      <c r="F1740" s="3">
        <f>IFERROR(VLOOKUP($A1740,'Perfil de Riesgo '!$A$3:$H$2025,6,FALSE),0)</f>
        <v>0</v>
      </c>
      <c r="G1740" s="3">
        <f>IFERROR(VLOOKUP($A1740,'Perfil de Riesgo '!$A$3:$H$2025,7,FALSE),0)</f>
        <v>0</v>
      </c>
      <c r="H1740" s="3">
        <f>IFERROR(VLOOKUP($A1740,'Perfil de Riesgo '!$A$3:$H$2025,8,FALSE),0)</f>
        <v>0</v>
      </c>
    </row>
    <row r="1741" spans="1:8" hidden="1" x14ac:dyDescent="0.25">
      <c r="A1741" s="5">
        <v>540509</v>
      </c>
      <c r="B1741" s="4" t="s">
        <v>480</v>
      </c>
      <c r="C1741" s="3">
        <f>IFERROR(VLOOKUP($A1741,'Perfil de Riesgo '!$A$3:$H$2025,3,FALSE),0)</f>
        <v>0</v>
      </c>
      <c r="D1741" s="3">
        <f>IFERROR(VLOOKUP($A1741,'Perfil de Riesgo '!$A$3:$H$2025,4,FALSE),0)</f>
        <v>0</v>
      </c>
      <c r="E1741" s="3">
        <f>IFERROR(VLOOKUP($A1741,'Perfil de Riesgo '!$A$3:$H$2025,5,FALSE),0)</f>
        <v>0</v>
      </c>
      <c r="F1741" s="3">
        <f>IFERROR(VLOOKUP($A1741,'Perfil de Riesgo '!$A$3:$H$2025,6,FALSE),0)</f>
        <v>0</v>
      </c>
      <c r="G1741" s="3">
        <f>IFERROR(VLOOKUP($A1741,'Perfil de Riesgo '!$A$3:$H$2025,7,FALSE),0)</f>
        <v>0</v>
      </c>
      <c r="H1741" s="3">
        <f>IFERROR(VLOOKUP($A1741,'Perfil de Riesgo '!$A$3:$H$2025,8,FALSE),0)</f>
        <v>0</v>
      </c>
    </row>
    <row r="1742" spans="1:8" hidden="1" x14ac:dyDescent="0.25">
      <c r="A1742" s="5">
        <v>540510</v>
      </c>
      <c r="B1742" s="4" t="s">
        <v>479</v>
      </c>
      <c r="C1742" s="3">
        <f>IFERROR(VLOOKUP($A1742,'Perfil de Riesgo '!$A$3:$H$2025,3,FALSE),0)</f>
        <v>0</v>
      </c>
      <c r="D1742" s="3">
        <f>IFERROR(VLOOKUP($A1742,'Perfil de Riesgo '!$A$3:$H$2025,4,FALSE),0)</f>
        <v>0</v>
      </c>
      <c r="E1742" s="3">
        <f>IFERROR(VLOOKUP($A1742,'Perfil de Riesgo '!$A$3:$H$2025,5,FALSE),0)</f>
        <v>0</v>
      </c>
      <c r="F1742" s="3">
        <f>IFERROR(VLOOKUP($A1742,'Perfil de Riesgo '!$A$3:$H$2025,6,FALSE),0)</f>
        <v>0</v>
      </c>
      <c r="G1742" s="3">
        <f>IFERROR(VLOOKUP($A1742,'Perfil de Riesgo '!$A$3:$H$2025,7,FALSE),0)</f>
        <v>0</v>
      </c>
      <c r="H1742" s="3">
        <f>IFERROR(VLOOKUP($A1742,'Perfil de Riesgo '!$A$3:$H$2025,8,FALSE),0)</f>
        <v>0</v>
      </c>
    </row>
    <row r="1743" spans="1:8" hidden="1" x14ac:dyDescent="0.25">
      <c r="A1743" s="5">
        <v>540511</v>
      </c>
      <c r="B1743" s="4" t="s">
        <v>478</v>
      </c>
      <c r="C1743" s="3">
        <f>IFERROR(VLOOKUP($A1743,'Perfil de Riesgo '!$A$3:$H$2025,3,FALSE),0)</f>
        <v>0</v>
      </c>
      <c r="D1743" s="3">
        <f>IFERROR(VLOOKUP($A1743,'Perfil de Riesgo '!$A$3:$H$2025,4,FALSE),0)</f>
        <v>0</v>
      </c>
      <c r="E1743" s="3">
        <f>IFERROR(VLOOKUP($A1743,'Perfil de Riesgo '!$A$3:$H$2025,5,FALSE),0)</f>
        <v>0</v>
      </c>
      <c r="F1743" s="3">
        <f>IFERROR(VLOOKUP($A1743,'Perfil de Riesgo '!$A$3:$H$2025,6,FALSE),0)</f>
        <v>0</v>
      </c>
      <c r="G1743" s="3">
        <f>IFERROR(VLOOKUP($A1743,'Perfil de Riesgo '!$A$3:$H$2025,7,FALSE),0)</f>
        <v>0</v>
      </c>
      <c r="H1743" s="3">
        <f>IFERROR(VLOOKUP($A1743,'Perfil de Riesgo '!$A$3:$H$2025,8,FALSE),0)</f>
        <v>0</v>
      </c>
    </row>
    <row r="1744" spans="1:8" hidden="1" x14ac:dyDescent="0.25">
      <c r="A1744" s="5">
        <v>540512</v>
      </c>
      <c r="B1744" s="4" t="s">
        <v>477</v>
      </c>
      <c r="C1744" s="3">
        <f>IFERROR(VLOOKUP($A1744,'Perfil de Riesgo '!$A$3:$H$2025,3,FALSE),0)</f>
        <v>0</v>
      </c>
      <c r="D1744" s="3">
        <f>IFERROR(VLOOKUP($A1744,'Perfil de Riesgo '!$A$3:$H$2025,4,FALSE),0)</f>
        <v>0</v>
      </c>
      <c r="E1744" s="3">
        <f>IFERROR(VLOOKUP($A1744,'Perfil de Riesgo '!$A$3:$H$2025,5,FALSE),0)</f>
        <v>0</v>
      </c>
      <c r="F1744" s="3">
        <f>IFERROR(VLOOKUP($A1744,'Perfil de Riesgo '!$A$3:$H$2025,6,FALSE),0)</f>
        <v>0</v>
      </c>
      <c r="G1744" s="3">
        <f>IFERROR(VLOOKUP($A1744,'Perfil de Riesgo '!$A$3:$H$2025,7,FALSE),0)</f>
        <v>0</v>
      </c>
      <c r="H1744" s="3">
        <f>IFERROR(VLOOKUP($A1744,'Perfil de Riesgo '!$A$3:$H$2025,8,FALSE),0)</f>
        <v>0</v>
      </c>
    </row>
    <row r="1745" spans="1:8" hidden="1" x14ac:dyDescent="0.25">
      <c r="A1745" s="5">
        <v>540513</v>
      </c>
      <c r="B1745" s="4" t="s">
        <v>476</v>
      </c>
      <c r="C1745" s="3">
        <f>IFERROR(VLOOKUP($A1745,'Perfil de Riesgo '!$A$3:$H$2025,3,FALSE),0)</f>
        <v>0</v>
      </c>
      <c r="D1745" s="3">
        <f>IFERROR(VLOOKUP($A1745,'Perfil de Riesgo '!$A$3:$H$2025,4,FALSE),0)</f>
        <v>0</v>
      </c>
      <c r="E1745" s="3">
        <f>IFERROR(VLOOKUP($A1745,'Perfil de Riesgo '!$A$3:$H$2025,5,FALSE),0)</f>
        <v>0</v>
      </c>
      <c r="F1745" s="3">
        <f>IFERROR(VLOOKUP($A1745,'Perfil de Riesgo '!$A$3:$H$2025,6,FALSE),0)</f>
        <v>0</v>
      </c>
      <c r="G1745" s="3">
        <f>IFERROR(VLOOKUP($A1745,'Perfil de Riesgo '!$A$3:$H$2025,7,FALSE),0)</f>
        <v>0</v>
      </c>
      <c r="H1745" s="3">
        <f>IFERROR(VLOOKUP($A1745,'Perfil de Riesgo '!$A$3:$H$2025,8,FALSE),0)</f>
        <v>0</v>
      </c>
    </row>
    <row r="1746" spans="1:8" hidden="1" x14ac:dyDescent="0.25">
      <c r="A1746" s="5">
        <v>540514</v>
      </c>
      <c r="B1746" s="4" t="s">
        <v>475</v>
      </c>
      <c r="C1746" s="3">
        <f>IFERROR(VLOOKUP($A1746,'Perfil de Riesgo '!$A$3:$H$2025,3,FALSE),0)</f>
        <v>0</v>
      </c>
      <c r="D1746" s="3">
        <f>IFERROR(VLOOKUP($A1746,'Perfil de Riesgo '!$A$3:$H$2025,4,FALSE),0)</f>
        <v>0</v>
      </c>
      <c r="E1746" s="3">
        <f>IFERROR(VLOOKUP($A1746,'Perfil de Riesgo '!$A$3:$H$2025,5,FALSE),0)</f>
        <v>0</v>
      </c>
      <c r="F1746" s="3">
        <f>IFERROR(VLOOKUP($A1746,'Perfil de Riesgo '!$A$3:$H$2025,6,FALSE),0)</f>
        <v>0</v>
      </c>
      <c r="G1746" s="3">
        <f>IFERROR(VLOOKUP($A1746,'Perfil de Riesgo '!$A$3:$H$2025,7,FALSE),0)</f>
        <v>0</v>
      </c>
      <c r="H1746" s="3">
        <f>IFERROR(VLOOKUP($A1746,'Perfil de Riesgo '!$A$3:$H$2025,8,FALSE),0)</f>
        <v>0</v>
      </c>
    </row>
    <row r="1747" spans="1:8" hidden="1" x14ac:dyDescent="0.25">
      <c r="A1747" s="5">
        <v>540515</v>
      </c>
      <c r="B1747" s="4" t="s">
        <v>474</v>
      </c>
      <c r="C1747" s="3">
        <f>IFERROR(VLOOKUP($A1747,'Perfil de Riesgo '!$A$3:$H$2025,3,FALSE),0)</f>
        <v>0</v>
      </c>
      <c r="D1747" s="3">
        <f>IFERROR(VLOOKUP($A1747,'Perfil de Riesgo '!$A$3:$H$2025,4,FALSE),0)</f>
        <v>0</v>
      </c>
      <c r="E1747" s="3">
        <f>IFERROR(VLOOKUP($A1747,'Perfil de Riesgo '!$A$3:$H$2025,5,FALSE),0)</f>
        <v>0</v>
      </c>
      <c r="F1747" s="3">
        <f>IFERROR(VLOOKUP($A1747,'Perfil de Riesgo '!$A$3:$H$2025,6,FALSE),0)</f>
        <v>0</v>
      </c>
      <c r="G1747" s="3">
        <f>IFERROR(VLOOKUP($A1747,'Perfil de Riesgo '!$A$3:$H$2025,7,FALSE),0)</f>
        <v>0</v>
      </c>
      <c r="H1747" s="3">
        <f>IFERROR(VLOOKUP($A1747,'Perfil de Riesgo '!$A$3:$H$2025,8,FALSE),0)</f>
        <v>0</v>
      </c>
    </row>
    <row r="1748" spans="1:8" hidden="1" x14ac:dyDescent="0.25">
      <c r="A1748" s="5">
        <v>540516</v>
      </c>
      <c r="B1748" s="4" t="s">
        <v>473</v>
      </c>
      <c r="C1748" s="3">
        <f>IFERROR(VLOOKUP($A1748,'Perfil de Riesgo '!$A$3:$H$2025,3,FALSE),0)</f>
        <v>0</v>
      </c>
      <c r="D1748" s="3">
        <f>IFERROR(VLOOKUP($A1748,'Perfil de Riesgo '!$A$3:$H$2025,4,FALSE),0)</f>
        <v>0</v>
      </c>
      <c r="E1748" s="3">
        <f>IFERROR(VLOOKUP($A1748,'Perfil de Riesgo '!$A$3:$H$2025,5,FALSE),0)</f>
        <v>0</v>
      </c>
      <c r="F1748" s="3">
        <f>IFERROR(VLOOKUP($A1748,'Perfil de Riesgo '!$A$3:$H$2025,6,FALSE),0)</f>
        <v>0</v>
      </c>
      <c r="G1748" s="3">
        <f>IFERROR(VLOOKUP($A1748,'Perfil de Riesgo '!$A$3:$H$2025,7,FALSE),0)</f>
        <v>0</v>
      </c>
      <c r="H1748" s="3">
        <f>IFERROR(VLOOKUP($A1748,'Perfil de Riesgo '!$A$3:$H$2025,8,FALSE),0)</f>
        <v>0</v>
      </c>
    </row>
    <row r="1749" spans="1:8" hidden="1" x14ac:dyDescent="0.25">
      <c r="A1749" s="5">
        <v>540517</v>
      </c>
      <c r="B1749" s="4" t="s">
        <v>472</v>
      </c>
      <c r="C1749" s="3">
        <f>IFERROR(VLOOKUP($A1749,'Perfil de Riesgo '!$A$3:$H$2025,3,FALSE),0)</f>
        <v>0</v>
      </c>
      <c r="D1749" s="3">
        <f>IFERROR(VLOOKUP($A1749,'Perfil de Riesgo '!$A$3:$H$2025,4,FALSE),0)</f>
        <v>0</v>
      </c>
      <c r="E1749" s="3">
        <f>IFERROR(VLOOKUP($A1749,'Perfil de Riesgo '!$A$3:$H$2025,5,FALSE),0)</f>
        <v>0</v>
      </c>
      <c r="F1749" s="3">
        <f>IFERROR(VLOOKUP($A1749,'Perfil de Riesgo '!$A$3:$H$2025,6,FALSE),0)</f>
        <v>0</v>
      </c>
      <c r="G1749" s="3">
        <f>IFERROR(VLOOKUP($A1749,'Perfil de Riesgo '!$A$3:$H$2025,7,FALSE),0)</f>
        <v>0</v>
      </c>
      <c r="H1749" s="3">
        <f>IFERROR(VLOOKUP($A1749,'Perfil de Riesgo '!$A$3:$H$2025,8,FALSE),0)</f>
        <v>0</v>
      </c>
    </row>
    <row r="1750" spans="1:8" hidden="1" x14ac:dyDescent="0.25">
      <c r="A1750" s="5">
        <v>540518</v>
      </c>
      <c r="B1750" s="4" t="s">
        <v>471</v>
      </c>
      <c r="C1750" s="3">
        <f>IFERROR(VLOOKUP($A1750,'Perfil de Riesgo '!$A$3:$H$2025,3,FALSE),0)</f>
        <v>0</v>
      </c>
      <c r="D1750" s="3">
        <f>IFERROR(VLOOKUP($A1750,'Perfil de Riesgo '!$A$3:$H$2025,4,FALSE),0)</f>
        <v>0</v>
      </c>
      <c r="E1750" s="3">
        <f>IFERROR(VLOOKUP($A1750,'Perfil de Riesgo '!$A$3:$H$2025,5,FALSE),0)</f>
        <v>0</v>
      </c>
      <c r="F1750" s="3">
        <f>IFERROR(VLOOKUP($A1750,'Perfil de Riesgo '!$A$3:$H$2025,6,FALSE),0)</f>
        <v>0</v>
      </c>
      <c r="G1750" s="3">
        <f>IFERROR(VLOOKUP($A1750,'Perfil de Riesgo '!$A$3:$H$2025,7,FALSE),0)</f>
        <v>0</v>
      </c>
      <c r="H1750" s="3">
        <f>IFERROR(VLOOKUP($A1750,'Perfil de Riesgo '!$A$3:$H$2025,8,FALSE),0)</f>
        <v>0</v>
      </c>
    </row>
    <row r="1751" spans="1:8" hidden="1" x14ac:dyDescent="0.25">
      <c r="A1751" s="5">
        <v>540519</v>
      </c>
      <c r="B1751" s="4" t="s">
        <v>470</v>
      </c>
      <c r="C1751" s="3">
        <f>IFERROR(VLOOKUP($A1751,'Perfil de Riesgo '!$A$3:$H$2025,3,FALSE),0)</f>
        <v>0</v>
      </c>
      <c r="D1751" s="3">
        <f>IFERROR(VLOOKUP($A1751,'Perfil de Riesgo '!$A$3:$H$2025,4,FALSE),0)</f>
        <v>0</v>
      </c>
      <c r="E1751" s="3">
        <f>IFERROR(VLOOKUP($A1751,'Perfil de Riesgo '!$A$3:$H$2025,5,FALSE),0)</f>
        <v>0</v>
      </c>
      <c r="F1751" s="3">
        <f>IFERROR(VLOOKUP($A1751,'Perfil de Riesgo '!$A$3:$H$2025,6,FALSE),0)</f>
        <v>0</v>
      </c>
      <c r="G1751" s="3">
        <f>IFERROR(VLOOKUP($A1751,'Perfil de Riesgo '!$A$3:$H$2025,7,FALSE),0)</f>
        <v>0</v>
      </c>
      <c r="H1751" s="3">
        <f>IFERROR(VLOOKUP($A1751,'Perfil de Riesgo '!$A$3:$H$2025,8,FALSE),0)</f>
        <v>0</v>
      </c>
    </row>
    <row r="1752" spans="1:8" hidden="1" x14ac:dyDescent="0.25">
      <c r="A1752" s="5">
        <v>540520</v>
      </c>
      <c r="B1752" s="4" t="s">
        <v>469</v>
      </c>
      <c r="C1752" s="3">
        <f>IFERROR(VLOOKUP($A1752,'Perfil de Riesgo '!$A$3:$H$2025,3,FALSE),0)</f>
        <v>0</v>
      </c>
      <c r="D1752" s="3">
        <f>IFERROR(VLOOKUP($A1752,'Perfil de Riesgo '!$A$3:$H$2025,4,FALSE),0)</f>
        <v>0</v>
      </c>
      <c r="E1752" s="3">
        <f>IFERROR(VLOOKUP($A1752,'Perfil de Riesgo '!$A$3:$H$2025,5,FALSE),0)</f>
        <v>0</v>
      </c>
      <c r="F1752" s="3">
        <f>IFERROR(VLOOKUP($A1752,'Perfil de Riesgo '!$A$3:$H$2025,6,FALSE),0)</f>
        <v>0</v>
      </c>
      <c r="G1752" s="3">
        <f>IFERROR(VLOOKUP($A1752,'Perfil de Riesgo '!$A$3:$H$2025,7,FALSE),0)</f>
        <v>0</v>
      </c>
      <c r="H1752" s="3">
        <f>IFERROR(VLOOKUP($A1752,'Perfil de Riesgo '!$A$3:$H$2025,8,FALSE),0)</f>
        <v>0</v>
      </c>
    </row>
    <row r="1753" spans="1:8" hidden="1" x14ac:dyDescent="0.25">
      <c r="A1753" s="5">
        <v>540521</v>
      </c>
      <c r="B1753" s="4" t="s">
        <v>468</v>
      </c>
      <c r="C1753" s="3">
        <f>IFERROR(VLOOKUP($A1753,'Perfil de Riesgo '!$A$3:$H$2025,3,FALSE),0)</f>
        <v>0</v>
      </c>
      <c r="D1753" s="3">
        <f>IFERROR(VLOOKUP($A1753,'Perfil de Riesgo '!$A$3:$H$2025,4,FALSE),0)</f>
        <v>0</v>
      </c>
      <c r="E1753" s="3">
        <f>IFERROR(VLOOKUP($A1753,'Perfil de Riesgo '!$A$3:$H$2025,5,FALSE),0)</f>
        <v>0</v>
      </c>
      <c r="F1753" s="3">
        <f>IFERROR(VLOOKUP($A1753,'Perfil de Riesgo '!$A$3:$H$2025,6,FALSE),0)</f>
        <v>0</v>
      </c>
      <c r="G1753" s="3">
        <f>IFERROR(VLOOKUP($A1753,'Perfil de Riesgo '!$A$3:$H$2025,7,FALSE),0)</f>
        <v>0</v>
      </c>
      <c r="H1753" s="3">
        <f>IFERROR(VLOOKUP($A1753,'Perfil de Riesgo '!$A$3:$H$2025,8,FALSE),0)</f>
        <v>0</v>
      </c>
    </row>
    <row r="1754" spans="1:8" hidden="1" x14ac:dyDescent="0.25">
      <c r="A1754" s="5">
        <v>540522</v>
      </c>
      <c r="B1754" s="4" t="s">
        <v>467</v>
      </c>
      <c r="C1754" s="3">
        <f>IFERROR(VLOOKUP($A1754,'Perfil de Riesgo '!$A$3:$H$2025,3,FALSE),0)</f>
        <v>0</v>
      </c>
      <c r="D1754" s="3">
        <f>IFERROR(VLOOKUP($A1754,'Perfil de Riesgo '!$A$3:$H$2025,4,FALSE),0)</f>
        <v>0</v>
      </c>
      <c r="E1754" s="3">
        <f>IFERROR(VLOOKUP($A1754,'Perfil de Riesgo '!$A$3:$H$2025,5,FALSE),0)</f>
        <v>0</v>
      </c>
      <c r="F1754" s="3">
        <f>IFERROR(VLOOKUP($A1754,'Perfil de Riesgo '!$A$3:$H$2025,6,FALSE),0)</f>
        <v>0</v>
      </c>
      <c r="G1754" s="3">
        <f>IFERROR(VLOOKUP($A1754,'Perfil de Riesgo '!$A$3:$H$2025,7,FALSE),0)</f>
        <v>0</v>
      </c>
      <c r="H1754" s="3">
        <f>IFERROR(VLOOKUP($A1754,'Perfil de Riesgo '!$A$3:$H$2025,8,FALSE),0)</f>
        <v>0</v>
      </c>
    </row>
    <row r="1755" spans="1:8" hidden="1" x14ac:dyDescent="0.25">
      <c r="A1755" s="5">
        <v>540523</v>
      </c>
      <c r="B1755" s="4" t="s">
        <v>466</v>
      </c>
      <c r="C1755" s="3">
        <f>IFERROR(VLOOKUP($A1755,'Perfil de Riesgo '!$A$3:$H$2025,3,FALSE),0)</f>
        <v>0</v>
      </c>
      <c r="D1755" s="3">
        <f>IFERROR(VLOOKUP($A1755,'Perfil de Riesgo '!$A$3:$H$2025,4,FALSE),0)</f>
        <v>0</v>
      </c>
      <c r="E1755" s="3">
        <f>IFERROR(VLOOKUP($A1755,'Perfil de Riesgo '!$A$3:$H$2025,5,FALSE),0)</f>
        <v>0</v>
      </c>
      <c r="F1755" s="3">
        <f>IFERROR(VLOOKUP($A1755,'Perfil de Riesgo '!$A$3:$H$2025,6,FALSE),0)</f>
        <v>0</v>
      </c>
      <c r="G1755" s="3">
        <f>IFERROR(VLOOKUP($A1755,'Perfil de Riesgo '!$A$3:$H$2025,7,FALSE),0)</f>
        <v>0</v>
      </c>
      <c r="H1755" s="3">
        <f>IFERROR(VLOOKUP($A1755,'Perfil de Riesgo '!$A$3:$H$2025,8,FALSE),0)</f>
        <v>0</v>
      </c>
    </row>
    <row r="1756" spans="1:8" hidden="1" x14ac:dyDescent="0.25">
      <c r="A1756" s="5">
        <v>540524</v>
      </c>
      <c r="B1756" s="4" t="s">
        <v>465</v>
      </c>
      <c r="C1756" s="3">
        <f>IFERROR(VLOOKUP($A1756,'Perfil de Riesgo '!$A$3:$H$2025,3,FALSE),0)</f>
        <v>0</v>
      </c>
      <c r="D1756" s="3">
        <f>IFERROR(VLOOKUP($A1756,'Perfil de Riesgo '!$A$3:$H$2025,4,FALSE),0)</f>
        <v>0</v>
      </c>
      <c r="E1756" s="3">
        <f>IFERROR(VLOOKUP($A1756,'Perfil de Riesgo '!$A$3:$H$2025,5,FALSE),0)</f>
        <v>0</v>
      </c>
      <c r="F1756" s="3">
        <f>IFERROR(VLOOKUP($A1756,'Perfil de Riesgo '!$A$3:$H$2025,6,FALSE),0)</f>
        <v>0</v>
      </c>
      <c r="G1756" s="3">
        <f>IFERROR(VLOOKUP($A1756,'Perfil de Riesgo '!$A$3:$H$2025,7,FALSE),0)</f>
        <v>0</v>
      </c>
      <c r="H1756" s="3">
        <f>IFERROR(VLOOKUP($A1756,'Perfil de Riesgo '!$A$3:$H$2025,8,FALSE),0)</f>
        <v>0</v>
      </c>
    </row>
    <row r="1757" spans="1:8" hidden="1" x14ac:dyDescent="0.25">
      <c r="A1757" s="5">
        <v>540525</v>
      </c>
      <c r="B1757" s="4" t="s">
        <v>464</v>
      </c>
      <c r="C1757" s="3">
        <f>IFERROR(VLOOKUP($A1757,'Perfil de Riesgo '!$A$3:$H$2025,3,FALSE),0)</f>
        <v>0</v>
      </c>
      <c r="D1757" s="3">
        <f>IFERROR(VLOOKUP($A1757,'Perfil de Riesgo '!$A$3:$H$2025,4,FALSE),0)</f>
        <v>0</v>
      </c>
      <c r="E1757" s="3">
        <f>IFERROR(VLOOKUP($A1757,'Perfil de Riesgo '!$A$3:$H$2025,5,FALSE),0)</f>
        <v>0</v>
      </c>
      <c r="F1757" s="3">
        <f>IFERROR(VLOOKUP($A1757,'Perfil de Riesgo '!$A$3:$H$2025,6,FALSE),0)</f>
        <v>0</v>
      </c>
      <c r="G1757" s="3">
        <f>IFERROR(VLOOKUP($A1757,'Perfil de Riesgo '!$A$3:$H$2025,7,FALSE),0)</f>
        <v>0</v>
      </c>
      <c r="H1757" s="3">
        <f>IFERROR(VLOOKUP($A1757,'Perfil de Riesgo '!$A$3:$H$2025,8,FALSE),0)</f>
        <v>0</v>
      </c>
    </row>
    <row r="1758" spans="1:8" hidden="1" x14ac:dyDescent="0.25">
      <c r="A1758" s="5">
        <v>540526</v>
      </c>
      <c r="B1758" s="4" t="s">
        <v>463</v>
      </c>
      <c r="C1758" s="3">
        <f>IFERROR(VLOOKUP($A1758,'Perfil de Riesgo '!$A$3:$H$2025,3,FALSE),0)</f>
        <v>0</v>
      </c>
      <c r="D1758" s="3">
        <f>IFERROR(VLOOKUP($A1758,'Perfil de Riesgo '!$A$3:$H$2025,4,FALSE),0)</f>
        <v>0</v>
      </c>
      <c r="E1758" s="3">
        <f>IFERROR(VLOOKUP($A1758,'Perfil de Riesgo '!$A$3:$H$2025,5,FALSE),0)</f>
        <v>0</v>
      </c>
      <c r="F1758" s="3">
        <f>IFERROR(VLOOKUP($A1758,'Perfil de Riesgo '!$A$3:$H$2025,6,FALSE),0)</f>
        <v>0</v>
      </c>
      <c r="G1758" s="3">
        <f>IFERROR(VLOOKUP($A1758,'Perfil de Riesgo '!$A$3:$H$2025,7,FALSE),0)</f>
        <v>0</v>
      </c>
      <c r="H1758" s="3">
        <f>IFERROR(VLOOKUP($A1758,'Perfil de Riesgo '!$A$3:$H$2025,8,FALSE),0)</f>
        <v>0</v>
      </c>
    </row>
    <row r="1759" spans="1:8" hidden="1" x14ac:dyDescent="0.25">
      <c r="A1759" s="5">
        <v>540527</v>
      </c>
      <c r="B1759" s="4" t="s">
        <v>462</v>
      </c>
      <c r="C1759" s="3">
        <f>IFERROR(VLOOKUP($A1759,'Perfil de Riesgo '!$A$3:$H$2025,3,FALSE),0)</f>
        <v>0</v>
      </c>
      <c r="D1759" s="3">
        <f>IFERROR(VLOOKUP($A1759,'Perfil de Riesgo '!$A$3:$H$2025,4,FALSE),0)</f>
        <v>0</v>
      </c>
      <c r="E1759" s="3">
        <f>IFERROR(VLOOKUP($A1759,'Perfil de Riesgo '!$A$3:$H$2025,5,FALSE),0)</f>
        <v>0</v>
      </c>
      <c r="F1759" s="3">
        <f>IFERROR(VLOOKUP($A1759,'Perfil de Riesgo '!$A$3:$H$2025,6,FALSE),0)</f>
        <v>0</v>
      </c>
      <c r="G1759" s="3">
        <f>IFERROR(VLOOKUP($A1759,'Perfil de Riesgo '!$A$3:$H$2025,7,FALSE),0)</f>
        <v>0</v>
      </c>
      <c r="H1759" s="3">
        <f>IFERROR(VLOOKUP($A1759,'Perfil de Riesgo '!$A$3:$H$2025,8,FALSE),0)</f>
        <v>0</v>
      </c>
    </row>
    <row r="1760" spans="1:8" hidden="1" x14ac:dyDescent="0.25">
      <c r="A1760" s="5">
        <v>540528</v>
      </c>
      <c r="B1760" s="4" t="s">
        <v>461</v>
      </c>
      <c r="C1760" s="3">
        <f>IFERROR(VLOOKUP($A1760,'Perfil de Riesgo '!$A$3:$H$2025,3,FALSE),0)</f>
        <v>0</v>
      </c>
      <c r="D1760" s="3">
        <f>IFERROR(VLOOKUP($A1760,'Perfil de Riesgo '!$A$3:$H$2025,4,FALSE),0)</f>
        <v>0</v>
      </c>
      <c r="E1760" s="3">
        <f>IFERROR(VLOOKUP($A1760,'Perfil de Riesgo '!$A$3:$H$2025,5,FALSE),0)</f>
        <v>0</v>
      </c>
      <c r="F1760" s="3">
        <f>IFERROR(VLOOKUP($A1760,'Perfil de Riesgo '!$A$3:$H$2025,6,FALSE),0)</f>
        <v>0</v>
      </c>
      <c r="G1760" s="3">
        <f>IFERROR(VLOOKUP($A1760,'Perfil de Riesgo '!$A$3:$H$2025,7,FALSE),0)</f>
        <v>0</v>
      </c>
      <c r="H1760" s="3">
        <f>IFERROR(VLOOKUP($A1760,'Perfil de Riesgo '!$A$3:$H$2025,8,FALSE),0)</f>
        <v>0</v>
      </c>
    </row>
    <row r="1761" spans="1:8" hidden="1" x14ac:dyDescent="0.25">
      <c r="A1761" s="5">
        <v>540529</v>
      </c>
      <c r="B1761" s="4" t="s">
        <v>460</v>
      </c>
      <c r="C1761" s="3">
        <f>IFERROR(VLOOKUP($A1761,'Perfil de Riesgo '!$A$3:$H$2025,3,FALSE),0)</f>
        <v>0</v>
      </c>
      <c r="D1761" s="3">
        <f>IFERROR(VLOOKUP($A1761,'Perfil de Riesgo '!$A$3:$H$2025,4,FALSE),0)</f>
        <v>0</v>
      </c>
      <c r="E1761" s="3">
        <f>IFERROR(VLOOKUP($A1761,'Perfil de Riesgo '!$A$3:$H$2025,5,FALSE),0)</f>
        <v>0</v>
      </c>
      <c r="F1761" s="3">
        <f>IFERROR(VLOOKUP($A1761,'Perfil de Riesgo '!$A$3:$H$2025,6,FALSE),0)</f>
        <v>0</v>
      </c>
      <c r="G1761" s="3">
        <f>IFERROR(VLOOKUP($A1761,'Perfil de Riesgo '!$A$3:$H$2025,7,FALSE),0)</f>
        <v>0</v>
      </c>
      <c r="H1761" s="3">
        <f>IFERROR(VLOOKUP($A1761,'Perfil de Riesgo '!$A$3:$H$2025,8,FALSE),0)</f>
        <v>0</v>
      </c>
    </row>
    <row r="1762" spans="1:8" hidden="1" x14ac:dyDescent="0.25">
      <c r="A1762" s="5">
        <v>540530</v>
      </c>
      <c r="B1762" s="4" t="s">
        <v>449</v>
      </c>
      <c r="C1762" s="3">
        <f>IFERROR(VLOOKUP($A1762,'Perfil de Riesgo '!$A$3:$H$2025,3,FALSE),0)</f>
        <v>0</v>
      </c>
      <c r="D1762" s="3">
        <f>IFERROR(VLOOKUP($A1762,'Perfil de Riesgo '!$A$3:$H$2025,4,FALSE),0)</f>
        <v>0</v>
      </c>
      <c r="E1762" s="3">
        <f>IFERROR(VLOOKUP($A1762,'Perfil de Riesgo '!$A$3:$H$2025,5,FALSE),0)</f>
        <v>0</v>
      </c>
      <c r="F1762" s="3">
        <f>IFERROR(VLOOKUP($A1762,'Perfil de Riesgo '!$A$3:$H$2025,6,FALSE),0)</f>
        <v>0</v>
      </c>
      <c r="G1762" s="3">
        <f>IFERROR(VLOOKUP($A1762,'Perfil de Riesgo '!$A$3:$H$2025,7,FALSE),0)</f>
        <v>0</v>
      </c>
      <c r="H1762" s="3">
        <f>IFERROR(VLOOKUP($A1762,'Perfil de Riesgo '!$A$3:$H$2025,8,FALSE),0)</f>
        <v>0</v>
      </c>
    </row>
    <row r="1763" spans="1:8" hidden="1" x14ac:dyDescent="0.25">
      <c r="A1763" s="5">
        <v>540531</v>
      </c>
      <c r="B1763" s="4" t="s">
        <v>459</v>
      </c>
      <c r="C1763" s="3">
        <f>IFERROR(VLOOKUP($A1763,'Perfil de Riesgo '!$A$3:$H$2025,3,FALSE),0)</f>
        <v>0</v>
      </c>
      <c r="D1763" s="3">
        <f>IFERROR(VLOOKUP($A1763,'Perfil de Riesgo '!$A$3:$H$2025,4,FALSE),0)</f>
        <v>0</v>
      </c>
      <c r="E1763" s="3">
        <f>IFERROR(VLOOKUP($A1763,'Perfil de Riesgo '!$A$3:$H$2025,5,FALSE),0)</f>
        <v>0</v>
      </c>
      <c r="F1763" s="3">
        <f>IFERROR(VLOOKUP($A1763,'Perfil de Riesgo '!$A$3:$H$2025,6,FALSE),0)</f>
        <v>0</v>
      </c>
      <c r="G1763" s="3">
        <f>IFERROR(VLOOKUP($A1763,'Perfil de Riesgo '!$A$3:$H$2025,7,FALSE),0)</f>
        <v>0</v>
      </c>
      <c r="H1763" s="3">
        <f>IFERROR(VLOOKUP($A1763,'Perfil de Riesgo '!$A$3:$H$2025,8,FALSE),0)</f>
        <v>0</v>
      </c>
    </row>
    <row r="1764" spans="1:8" hidden="1" x14ac:dyDescent="0.25">
      <c r="A1764" s="5">
        <v>540532</v>
      </c>
      <c r="B1764" s="4" t="s">
        <v>458</v>
      </c>
      <c r="C1764" s="3">
        <f>IFERROR(VLOOKUP($A1764,'Perfil de Riesgo '!$A$3:$H$2025,3,FALSE),0)</f>
        <v>0</v>
      </c>
      <c r="D1764" s="3">
        <f>IFERROR(VLOOKUP($A1764,'Perfil de Riesgo '!$A$3:$H$2025,4,FALSE),0)</f>
        <v>0</v>
      </c>
      <c r="E1764" s="3">
        <f>IFERROR(VLOOKUP($A1764,'Perfil de Riesgo '!$A$3:$H$2025,5,FALSE),0)</f>
        <v>0</v>
      </c>
      <c r="F1764" s="3">
        <f>IFERROR(VLOOKUP($A1764,'Perfil de Riesgo '!$A$3:$H$2025,6,FALSE),0)</f>
        <v>0</v>
      </c>
      <c r="G1764" s="3">
        <f>IFERROR(VLOOKUP($A1764,'Perfil de Riesgo '!$A$3:$H$2025,7,FALSE),0)</f>
        <v>0</v>
      </c>
      <c r="H1764" s="3">
        <f>IFERROR(VLOOKUP($A1764,'Perfil de Riesgo '!$A$3:$H$2025,8,FALSE),0)</f>
        <v>0</v>
      </c>
    </row>
    <row r="1765" spans="1:8" hidden="1" x14ac:dyDescent="0.25">
      <c r="A1765" s="5">
        <v>540533</v>
      </c>
      <c r="B1765" s="4" t="s">
        <v>457</v>
      </c>
      <c r="C1765" s="3">
        <f>IFERROR(VLOOKUP($A1765,'Perfil de Riesgo '!$A$3:$H$2025,3,FALSE),0)</f>
        <v>0</v>
      </c>
      <c r="D1765" s="3">
        <f>IFERROR(VLOOKUP($A1765,'Perfil de Riesgo '!$A$3:$H$2025,4,FALSE),0)</f>
        <v>0</v>
      </c>
      <c r="E1765" s="3">
        <f>IFERROR(VLOOKUP($A1765,'Perfil de Riesgo '!$A$3:$H$2025,5,FALSE),0)</f>
        <v>0</v>
      </c>
      <c r="F1765" s="3">
        <f>IFERROR(VLOOKUP($A1765,'Perfil de Riesgo '!$A$3:$H$2025,6,FALSE),0)</f>
        <v>0</v>
      </c>
      <c r="G1765" s="3">
        <f>IFERROR(VLOOKUP($A1765,'Perfil de Riesgo '!$A$3:$H$2025,7,FALSE),0)</f>
        <v>0</v>
      </c>
      <c r="H1765" s="3">
        <f>IFERROR(VLOOKUP($A1765,'Perfil de Riesgo '!$A$3:$H$2025,8,FALSE),0)</f>
        <v>0</v>
      </c>
    </row>
    <row r="1766" spans="1:8" hidden="1" x14ac:dyDescent="0.25">
      <c r="A1766" s="5">
        <v>540534</v>
      </c>
      <c r="B1766" s="4" t="s">
        <v>456</v>
      </c>
      <c r="C1766" s="3">
        <f>IFERROR(VLOOKUP($A1766,'Perfil de Riesgo '!$A$3:$H$2025,3,FALSE),0)</f>
        <v>0</v>
      </c>
      <c r="D1766" s="3">
        <f>IFERROR(VLOOKUP($A1766,'Perfil de Riesgo '!$A$3:$H$2025,4,FALSE),0)</f>
        <v>0</v>
      </c>
      <c r="E1766" s="3">
        <f>IFERROR(VLOOKUP($A1766,'Perfil de Riesgo '!$A$3:$H$2025,5,FALSE),0)</f>
        <v>0</v>
      </c>
      <c r="F1766" s="3">
        <f>IFERROR(VLOOKUP($A1766,'Perfil de Riesgo '!$A$3:$H$2025,6,FALSE),0)</f>
        <v>0</v>
      </c>
      <c r="G1766" s="3">
        <f>IFERROR(VLOOKUP($A1766,'Perfil de Riesgo '!$A$3:$H$2025,7,FALSE),0)</f>
        <v>0</v>
      </c>
      <c r="H1766" s="3">
        <f>IFERROR(VLOOKUP($A1766,'Perfil de Riesgo '!$A$3:$H$2025,8,FALSE),0)</f>
        <v>0</v>
      </c>
    </row>
    <row r="1767" spans="1:8" hidden="1" x14ac:dyDescent="0.25">
      <c r="A1767" s="5">
        <v>540595</v>
      </c>
      <c r="B1767" s="4" t="s">
        <v>455</v>
      </c>
      <c r="C1767" s="3">
        <f>IFERROR(VLOOKUP($A1767,'Perfil de Riesgo '!$A$3:$H$2025,3,FALSE),0)</f>
        <v>0</v>
      </c>
      <c r="D1767" s="3">
        <f>IFERROR(VLOOKUP($A1767,'Perfil de Riesgo '!$A$3:$H$2025,4,FALSE),0)</f>
        <v>0</v>
      </c>
      <c r="E1767" s="3">
        <f>IFERROR(VLOOKUP($A1767,'Perfil de Riesgo '!$A$3:$H$2025,5,FALSE),0)</f>
        <v>0</v>
      </c>
      <c r="F1767" s="3">
        <f>IFERROR(VLOOKUP($A1767,'Perfil de Riesgo '!$A$3:$H$2025,6,FALSE),0)</f>
        <v>0</v>
      </c>
      <c r="G1767" s="3">
        <f>IFERROR(VLOOKUP($A1767,'Perfil de Riesgo '!$A$3:$H$2025,7,FALSE),0)</f>
        <v>0</v>
      </c>
      <c r="H1767" s="3">
        <f>IFERROR(VLOOKUP($A1767,'Perfil de Riesgo '!$A$3:$H$2025,8,FALSE),0)</f>
        <v>0</v>
      </c>
    </row>
    <row r="1768" spans="1:8" hidden="1" x14ac:dyDescent="0.25">
      <c r="A1768" s="5">
        <v>541000</v>
      </c>
      <c r="B1768" s="4" t="s">
        <v>454</v>
      </c>
      <c r="C1768" s="3">
        <f>IFERROR(VLOOKUP($A1768,'Perfil de Riesgo '!$A$3:$H$2025,3,FALSE),0)</f>
        <v>0</v>
      </c>
      <c r="D1768" s="3">
        <f>IFERROR(VLOOKUP($A1768,'Perfil de Riesgo '!$A$3:$H$2025,4,FALSE),0)</f>
        <v>0</v>
      </c>
      <c r="E1768" s="3">
        <f>IFERROR(VLOOKUP($A1768,'Perfil de Riesgo '!$A$3:$H$2025,5,FALSE),0)</f>
        <v>0</v>
      </c>
      <c r="F1768" s="3">
        <f>IFERROR(VLOOKUP($A1768,'Perfil de Riesgo '!$A$3:$H$2025,6,FALSE),0)</f>
        <v>0</v>
      </c>
      <c r="G1768" s="3">
        <f>IFERROR(VLOOKUP($A1768,'Perfil de Riesgo '!$A$3:$H$2025,7,FALSE),0)</f>
        <v>0</v>
      </c>
      <c r="H1768" s="3">
        <f>IFERROR(VLOOKUP($A1768,'Perfil de Riesgo '!$A$3:$H$2025,8,FALSE),0)</f>
        <v>0</v>
      </c>
    </row>
    <row r="1769" spans="1:8" hidden="1" x14ac:dyDescent="0.25">
      <c r="A1769" s="5">
        <v>541001</v>
      </c>
      <c r="B1769" s="4" t="s">
        <v>453</v>
      </c>
      <c r="C1769" s="3">
        <f>IFERROR(VLOOKUP($A1769,'Perfil de Riesgo '!$A$3:$H$2025,3,FALSE),0)</f>
        <v>0</v>
      </c>
      <c r="D1769" s="3">
        <f>IFERROR(VLOOKUP($A1769,'Perfil de Riesgo '!$A$3:$H$2025,4,FALSE),0)</f>
        <v>0</v>
      </c>
      <c r="E1769" s="3">
        <f>IFERROR(VLOOKUP($A1769,'Perfil de Riesgo '!$A$3:$H$2025,5,FALSE),0)</f>
        <v>0</v>
      </c>
      <c r="F1769" s="3">
        <f>IFERROR(VLOOKUP($A1769,'Perfil de Riesgo '!$A$3:$H$2025,6,FALSE),0)</f>
        <v>0</v>
      </c>
      <c r="G1769" s="3">
        <f>IFERROR(VLOOKUP($A1769,'Perfil de Riesgo '!$A$3:$H$2025,7,FALSE),0)</f>
        <v>0</v>
      </c>
      <c r="H1769" s="3">
        <f>IFERROR(VLOOKUP($A1769,'Perfil de Riesgo '!$A$3:$H$2025,8,FALSE),0)</f>
        <v>0</v>
      </c>
    </row>
    <row r="1770" spans="1:8" hidden="1" x14ac:dyDescent="0.25">
      <c r="A1770" s="5">
        <v>541002</v>
      </c>
      <c r="B1770" s="4" t="s">
        <v>452</v>
      </c>
      <c r="C1770" s="3">
        <f>IFERROR(VLOOKUP($A1770,'Perfil de Riesgo '!$A$3:$H$2025,3,FALSE),0)</f>
        <v>0</v>
      </c>
      <c r="D1770" s="3">
        <f>IFERROR(VLOOKUP($A1770,'Perfil de Riesgo '!$A$3:$H$2025,4,FALSE),0)</f>
        <v>0</v>
      </c>
      <c r="E1770" s="3">
        <f>IFERROR(VLOOKUP($A1770,'Perfil de Riesgo '!$A$3:$H$2025,5,FALSE),0)</f>
        <v>0</v>
      </c>
      <c r="F1770" s="3">
        <f>IFERROR(VLOOKUP($A1770,'Perfil de Riesgo '!$A$3:$H$2025,6,FALSE),0)</f>
        <v>0</v>
      </c>
      <c r="G1770" s="3">
        <f>IFERROR(VLOOKUP($A1770,'Perfil de Riesgo '!$A$3:$H$2025,7,FALSE),0)</f>
        <v>0</v>
      </c>
      <c r="H1770" s="3">
        <f>IFERROR(VLOOKUP($A1770,'Perfil de Riesgo '!$A$3:$H$2025,8,FALSE),0)</f>
        <v>0</v>
      </c>
    </row>
    <row r="1771" spans="1:8" hidden="1" x14ac:dyDescent="0.25">
      <c r="A1771" s="5">
        <v>541003</v>
      </c>
      <c r="B1771" s="4" t="s">
        <v>451</v>
      </c>
      <c r="C1771" s="3">
        <f>IFERROR(VLOOKUP($A1771,'Perfil de Riesgo '!$A$3:$H$2025,3,FALSE),0)</f>
        <v>0</v>
      </c>
      <c r="D1771" s="3">
        <f>IFERROR(VLOOKUP($A1771,'Perfil de Riesgo '!$A$3:$H$2025,4,FALSE),0)</f>
        <v>0</v>
      </c>
      <c r="E1771" s="3">
        <f>IFERROR(VLOOKUP($A1771,'Perfil de Riesgo '!$A$3:$H$2025,5,FALSE),0)</f>
        <v>0</v>
      </c>
      <c r="F1771" s="3">
        <f>IFERROR(VLOOKUP($A1771,'Perfil de Riesgo '!$A$3:$H$2025,6,FALSE),0)</f>
        <v>0</v>
      </c>
      <c r="G1771" s="3">
        <f>IFERROR(VLOOKUP($A1771,'Perfil de Riesgo '!$A$3:$H$2025,7,FALSE),0)</f>
        <v>0</v>
      </c>
      <c r="H1771" s="3">
        <f>IFERROR(VLOOKUP($A1771,'Perfil de Riesgo '!$A$3:$H$2025,8,FALSE),0)</f>
        <v>0</v>
      </c>
    </row>
    <row r="1772" spans="1:8" hidden="1" x14ac:dyDescent="0.25">
      <c r="A1772" s="5">
        <v>541004</v>
      </c>
      <c r="B1772" s="4" t="s">
        <v>450</v>
      </c>
      <c r="C1772" s="3">
        <f>IFERROR(VLOOKUP($A1772,'Perfil de Riesgo '!$A$3:$H$2025,3,FALSE),0)</f>
        <v>0</v>
      </c>
      <c r="D1772" s="3">
        <f>IFERROR(VLOOKUP($A1772,'Perfil de Riesgo '!$A$3:$H$2025,4,FALSE),0)</f>
        <v>0</v>
      </c>
      <c r="E1772" s="3">
        <f>IFERROR(VLOOKUP($A1772,'Perfil de Riesgo '!$A$3:$H$2025,5,FALSE),0)</f>
        <v>0</v>
      </c>
      <c r="F1772" s="3">
        <f>IFERROR(VLOOKUP($A1772,'Perfil de Riesgo '!$A$3:$H$2025,6,FALSE),0)</f>
        <v>0</v>
      </c>
      <c r="G1772" s="3">
        <f>IFERROR(VLOOKUP($A1772,'Perfil de Riesgo '!$A$3:$H$2025,7,FALSE),0)</f>
        <v>0</v>
      </c>
      <c r="H1772" s="3">
        <f>IFERROR(VLOOKUP($A1772,'Perfil de Riesgo '!$A$3:$H$2025,8,FALSE),0)</f>
        <v>0</v>
      </c>
    </row>
    <row r="1773" spans="1:8" hidden="1" x14ac:dyDescent="0.25">
      <c r="A1773" s="5">
        <v>541005</v>
      </c>
      <c r="B1773" s="4" t="s">
        <v>449</v>
      </c>
      <c r="C1773" s="3">
        <f>IFERROR(VLOOKUP($A1773,'Perfil de Riesgo '!$A$3:$H$2025,3,FALSE),0)</f>
        <v>0</v>
      </c>
      <c r="D1773" s="3">
        <f>IFERROR(VLOOKUP($A1773,'Perfil de Riesgo '!$A$3:$H$2025,4,FALSE),0)</f>
        <v>0</v>
      </c>
      <c r="E1773" s="3">
        <f>IFERROR(VLOOKUP($A1773,'Perfil de Riesgo '!$A$3:$H$2025,5,FALSE),0)</f>
        <v>0</v>
      </c>
      <c r="F1773" s="3">
        <f>IFERROR(VLOOKUP($A1773,'Perfil de Riesgo '!$A$3:$H$2025,6,FALSE),0)</f>
        <v>0</v>
      </c>
      <c r="G1773" s="3">
        <f>IFERROR(VLOOKUP($A1773,'Perfil de Riesgo '!$A$3:$H$2025,7,FALSE),0)</f>
        <v>0</v>
      </c>
      <c r="H1773" s="3">
        <f>IFERROR(VLOOKUP($A1773,'Perfil de Riesgo '!$A$3:$H$2025,8,FALSE),0)</f>
        <v>0</v>
      </c>
    </row>
    <row r="1774" spans="1:8" hidden="1" x14ac:dyDescent="0.25">
      <c r="A1774" s="5">
        <v>541006</v>
      </c>
      <c r="B1774" s="4" t="s">
        <v>448</v>
      </c>
      <c r="C1774" s="3">
        <f>IFERROR(VLOOKUP($A1774,'Perfil de Riesgo '!$A$3:$H$2025,3,FALSE),0)</f>
        <v>0</v>
      </c>
      <c r="D1774" s="3">
        <f>IFERROR(VLOOKUP($A1774,'Perfil de Riesgo '!$A$3:$H$2025,4,FALSE),0)</f>
        <v>0</v>
      </c>
      <c r="E1774" s="3">
        <f>IFERROR(VLOOKUP($A1774,'Perfil de Riesgo '!$A$3:$H$2025,5,FALSE),0)</f>
        <v>0</v>
      </c>
      <c r="F1774" s="3">
        <f>IFERROR(VLOOKUP($A1774,'Perfil de Riesgo '!$A$3:$H$2025,6,FALSE),0)</f>
        <v>0</v>
      </c>
      <c r="G1774" s="3">
        <f>IFERROR(VLOOKUP($A1774,'Perfil de Riesgo '!$A$3:$H$2025,7,FALSE),0)</f>
        <v>0</v>
      </c>
      <c r="H1774" s="3">
        <f>IFERROR(VLOOKUP($A1774,'Perfil de Riesgo '!$A$3:$H$2025,8,FALSE),0)</f>
        <v>0</v>
      </c>
    </row>
    <row r="1775" spans="1:8" hidden="1" x14ac:dyDescent="0.25">
      <c r="A1775" s="5">
        <v>541007</v>
      </c>
      <c r="B1775" s="4" t="s">
        <v>447</v>
      </c>
      <c r="C1775" s="3">
        <f>IFERROR(VLOOKUP($A1775,'Perfil de Riesgo '!$A$3:$H$2025,3,FALSE),0)</f>
        <v>0</v>
      </c>
      <c r="D1775" s="3">
        <f>IFERROR(VLOOKUP($A1775,'Perfil de Riesgo '!$A$3:$H$2025,4,FALSE),0)</f>
        <v>0</v>
      </c>
      <c r="E1775" s="3">
        <f>IFERROR(VLOOKUP($A1775,'Perfil de Riesgo '!$A$3:$H$2025,5,FALSE),0)</f>
        <v>0</v>
      </c>
      <c r="F1775" s="3">
        <f>IFERROR(VLOOKUP($A1775,'Perfil de Riesgo '!$A$3:$H$2025,6,FALSE),0)</f>
        <v>0</v>
      </c>
      <c r="G1775" s="3">
        <f>IFERROR(VLOOKUP($A1775,'Perfil de Riesgo '!$A$3:$H$2025,7,FALSE),0)</f>
        <v>0</v>
      </c>
      <c r="H1775" s="3">
        <f>IFERROR(VLOOKUP($A1775,'Perfil de Riesgo '!$A$3:$H$2025,8,FALSE),0)</f>
        <v>0</v>
      </c>
    </row>
    <row r="1776" spans="1:8" hidden="1" x14ac:dyDescent="0.25">
      <c r="A1776" s="5">
        <v>541008</v>
      </c>
      <c r="B1776" s="4" t="s">
        <v>446</v>
      </c>
      <c r="C1776" s="3">
        <f>IFERROR(VLOOKUP($A1776,'Perfil de Riesgo '!$A$3:$H$2025,3,FALSE),0)</f>
        <v>0</v>
      </c>
      <c r="D1776" s="3">
        <f>IFERROR(VLOOKUP($A1776,'Perfil de Riesgo '!$A$3:$H$2025,4,FALSE),0)</f>
        <v>0</v>
      </c>
      <c r="E1776" s="3">
        <f>IFERROR(VLOOKUP($A1776,'Perfil de Riesgo '!$A$3:$H$2025,5,FALSE),0)</f>
        <v>0</v>
      </c>
      <c r="F1776" s="3">
        <f>IFERROR(VLOOKUP($A1776,'Perfil de Riesgo '!$A$3:$H$2025,6,FALSE),0)</f>
        <v>0</v>
      </c>
      <c r="G1776" s="3">
        <f>IFERROR(VLOOKUP($A1776,'Perfil de Riesgo '!$A$3:$H$2025,7,FALSE),0)</f>
        <v>0</v>
      </c>
      <c r="H1776" s="3">
        <f>IFERROR(VLOOKUP($A1776,'Perfil de Riesgo '!$A$3:$H$2025,8,FALSE),0)</f>
        <v>0</v>
      </c>
    </row>
    <row r="1777" spans="1:8" hidden="1" x14ac:dyDescent="0.25">
      <c r="A1777" s="5">
        <v>541009</v>
      </c>
      <c r="B1777" s="4" t="s">
        <v>445</v>
      </c>
      <c r="C1777" s="3">
        <f>IFERROR(VLOOKUP($A1777,'Perfil de Riesgo '!$A$3:$H$2025,3,FALSE),0)</f>
        <v>0</v>
      </c>
      <c r="D1777" s="3">
        <f>IFERROR(VLOOKUP($A1777,'Perfil de Riesgo '!$A$3:$H$2025,4,FALSE),0)</f>
        <v>0</v>
      </c>
      <c r="E1777" s="3">
        <f>IFERROR(VLOOKUP($A1777,'Perfil de Riesgo '!$A$3:$H$2025,5,FALSE),0)</f>
        <v>0</v>
      </c>
      <c r="F1777" s="3">
        <f>IFERROR(VLOOKUP($A1777,'Perfil de Riesgo '!$A$3:$H$2025,6,FALSE),0)</f>
        <v>0</v>
      </c>
      <c r="G1777" s="3">
        <f>IFERROR(VLOOKUP($A1777,'Perfil de Riesgo '!$A$3:$H$2025,7,FALSE),0)</f>
        <v>0</v>
      </c>
      <c r="H1777" s="3">
        <f>IFERROR(VLOOKUP($A1777,'Perfil de Riesgo '!$A$3:$H$2025,8,FALSE),0)</f>
        <v>0</v>
      </c>
    </row>
    <row r="1778" spans="1:8" hidden="1" x14ac:dyDescent="0.25">
      <c r="A1778" s="5">
        <v>541010</v>
      </c>
      <c r="B1778" s="4" t="s">
        <v>444</v>
      </c>
      <c r="C1778" s="3">
        <f>IFERROR(VLOOKUP($A1778,'Perfil de Riesgo '!$A$3:$H$2025,3,FALSE),0)</f>
        <v>0</v>
      </c>
      <c r="D1778" s="3">
        <f>IFERROR(VLOOKUP($A1778,'Perfil de Riesgo '!$A$3:$H$2025,4,FALSE),0)</f>
        <v>0</v>
      </c>
      <c r="E1778" s="3">
        <f>IFERROR(VLOOKUP($A1778,'Perfil de Riesgo '!$A$3:$H$2025,5,FALSE),0)</f>
        <v>0</v>
      </c>
      <c r="F1778" s="3">
        <f>IFERROR(VLOOKUP($A1778,'Perfil de Riesgo '!$A$3:$H$2025,6,FALSE),0)</f>
        <v>0</v>
      </c>
      <c r="G1778" s="3">
        <f>IFERROR(VLOOKUP($A1778,'Perfil de Riesgo '!$A$3:$H$2025,7,FALSE),0)</f>
        <v>0</v>
      </c>
      <c r="H1778" s="3">
        <f>IFERROR(VLOOKUP($A1778,'Perfil de Riesgo '!$A$3:$H$2025,8,FALSE),0)</f>
        <v>0</v>
      </c>
    </row>
    <row r="1779" spans="1:8" hidden="1" x14ac:dyDescent="0.25">
      <c r="A1779" s="5">
        <v>541011</v>
      </c>
      <c r="B1779" s="4" t="s">
        <v>443</v>
      </c>
      <c r="C1779" s="3">
        <f>IFERROR(VLOOKUP($A1779,'Perfil de Riesgo '!$A$3:$H$2025,3,FALSE),0)</f>
        <v>0</v>
      </c>
      <c r="D1779" s="3">
        <f>IFERROR(VLOOKUP($A1779,'Perfil de Riesgo '!$A$3:$H$2025,4,FALSE),0)</f>
        <v>0</v>
      </c>
      <c r="E1779" s="3">
        <f>IFERROR(VLOOKUP($A1779,'Perfil de Riesgo '!$A$3:$H$2025,5,FALSE),0)</f>
        <v>0</v>
      </c>
      <c r="F1779" s="3">
        <f>IFERROR(VLOOKUP($A1779,'Perfil de Riesgo '!$A$3:$H$2025,6,FALSE),0)</f>
        <v>0</v>
      </c>
      <c r="G1779" s="3">
        <f>IFERROR(VLOOKUP($A1779,'Perfil de Riesgo '!$A$3:$H$2025,7,FALSE),0)</f>
        <v>0</v>
      </c>
      <c r="H1779" s="3">
        <f>IFERROR(VLOOKUP($A1779,'Perfil de Riesgo '!$A$3:$H$2025,8,FALSE),0)</f>
        <v>0</v>
      </c>
    </row>
    <row r="1780" spans="1:8" hidden="1" x14ac:dyDescent="0.25">
      <c r="A1780" s="5">
        <v>541012</v>
      </c>
      <c r="B1780" s="4" t="s">
        <v>442</v>
      </c>
      <c r="C1780" s="3">
        <f>IFERROR(VLOOKUP($A1780,'Perfil de Riesgo '!$A$3:$H$2025,3,FALSE),0)</f>
        <v>0</v>
      </c>
      <c r="D1780" s="3">
        <f>IFERROR(VLOOKUP($A1780,'Perfil de Riesgo '!$A$3:$H$2025,4,FALSE),0)</f>
        <v>0</v>
      </c>
      <c r="E1780" s="3">
        <f>IFERROR(VLOOKUP($A1780,'Perfil de Riesgo '!$A$3:$H$2025,5,FALSE),0)</f>
        <v>0</v>
      </c>
      <c r="F1780" s="3">
        <f>IFERROR(VLOOKUP($A1780,'Perfil de Riesgo '!$A$3:$H$2025,6,FALSE),0)</f>
        <v>0</v>
      </c>
      <c r="G1780" s="3">
        <f>IFERROR(VLOOKUP($A1780,'Perfil de Riesgo '!$A$3:$H$2025,7,FALSE),0)</f>
        <v>0</v>
      </c>
      <c r="H1780" s="3">
        <f>IFERROR(VLOOKUP($A1780,'Perfil de Riesgo '!$A$3:$H$2025,8,FALSE),0)</f>
        <v>0</v>
      </c>
    </row>
    <row r="1781" spans="1:8" hidden="1" x14ac:dyDescent="0.25">
      <c r="A1781" s="5">
        <v>541013</v>
      </c>
      <c r="B1781" s="4" t="s">
        <v>441</v>
      </c>
      <c r="C1781" s="3">
        <f>IFERROR(VLOOKUP($A1781,'Perfil de Riesgo '!$A$3:$H$2025,3,FALSE),0)</f>
        <v>0</v>
      </c>
      <c r="D1781" s="3">
        <f>IFERROR(VLOOKUP($A1781,'Perfil de Riesgo '!$A$3:$H$2025,4,FALSE),0)</f>
        <v>0</v>
      </c>
      <c r="E1781" s="3">
        <f>IFERROR(VLOOKUP($A1781,'Perfil de Riesgo '!$A$3:$H$2025,5,FALSE),0)</f>
        <v>0</v>
      </c>
      <c r="F1781" s="3">
        <f>IFERROR(VLOOKUP($A1781,'Perfil de Riesgo '!$A$3:$H$2025,6,FALSE),0)</f>
        <v>0</v>
      </c>
      <c r="G1781" s="3">
        <f>IFERROR(VLOOKUP($A1781,'Perfil de Riesgo '!$A$3:$H$2025,7,FALSE),0)</f>
        <v>0</v>
      </c>
      <c r="H1781" s="3">
        <f>IFERROR(VLOOKUP($A1781,'Perfil de Riesgo '!$A$3:$H$2025,8,FALSE),0)</f>
        <v>0</v>
      </c>
    </row>
    <row r="1782" spans="1:8" hidden="1" x14ac:dyDescent="0.25">
      <c r="A1782" s="5">
        <v>541014</v>
      </c>
      <c r="B1782" s="4" t="s">
        <v>440</v>
      </c>
      <c r="C1782" s="3">
        <f>IFERROR(VLOOKUP($A1782,'Perfil de Riesgo '!$A$3:$H$2025,3,FALSE),0)</f>
        <v>0</v>
      </c>
      <c r="D1782" s="3">
        <f>IFERROR(VLOOKUP($A1782,'Perfil de Riesgo '!$A$3:$H$2025,4,FALSE),0)</f>
        <v>0</v>
      </c>
      <c r="E1782" s="3">
        <f>IFERROR(VLOOKUP($A1782,'Perfil de Riesgo '!$A$3:$H$2025,5,FALSE),0)</f>
        <v>0</v>
      </c>
      <c r="F1782" s="3">
        <f>IFERROR(VLOOKUP($A1782,'Perfil de Riesgo '!$A$3:$H$2025,6,FALSE),0)</f>
        <v>0</v>
      </c>
      <c r="G1782" s="3">
        <f>IFERROR(VLOOKUP($A1782,'Perfil de Riesgo '!$A$3:$H$2025,7,FALSE),0)</f>
        <v>0</v>
      </c>
      <c r="H1782" s="3">
        <f>IFERROR(VLOOKUP($A1782,'Perfil de Riesgo '!$A$3:$H$2025,8,FALSE),0)</f>
        <v>0</v>
      </c>
    </row>
    <row r="1783" spans="1:8" hidden="1" x14ac:dyDescent="0.25">
      <c r="A1783" s="5">
        <v>541015</v>
      </c>
      <c r="B1783" s="4" t="s">
        <v>439</v>
      </c>
      <c r="C1783" s="3">
        <f>IFERROR(VLOOKUP($A1783,'Perfil de Riesgo '!$A$3:$H$2025,3,FALSE),0)</f>
        <v>0</v>
      </c>
      <c r="D1783" s="3">
        <f>IFERROR(VLOOKUP($A1783,'Perfil de Riesgo '!$A$3:$H$2025,4,FALSE),0)</f>
        <v>0</v>
      </c>
      <c r="E1783" s="3">
        <f>IFERROR(VLOOKUP($A1783,'Perfil de Riesgo '!$A$3:$H$2025,5,FALSE),0)</f>
        <v>0</v>
      </c>
      <c r="F1783" s="3">
        <f>IFERROR(VLOOKUP($A1783,'Perfil de Riesgo '!$A$3:$H$2025,6,FALSE),0)</f>
        <v>0</v>
      </c>
      <c r="G1783" s="3">
        <f>IFERROR(VLOOKUP($A1783,'Perfil de Riesgo '!$A$3:$H$2025,7,FALSE),0)</f>
        <v>0</v>
      </c>
      <c r="H1783" s="3">
        <f>IFERROR(VLOOKUP($A1783,'Perfil de Riesgo '!$A$3:$H$2025,8,FALSE),0)</f>
        <v>0</v>
      </c>
    </row>
    <row r="1784" spans="1:8" hidden="1" x14ac:dyDescent="0.25">
      <c r="A1784" s="5">
        <v>541016</v>
      </c>
      <c r="B1784" s="4" t="s">
        <v>438</v>
      </c>
      <c r="C1784" s="3">
        <f>IFERROR(VLOOKUP($A1784,'Perfil de Riesgo '!$A$3:$H$2025,3,FALSE),0)</f>
        <v>0</v>
      </c>
      <c r="D1784" s="3">
        <f>IFERROR(VLOOKUP($A1784,'Perfil de Riesgo '!$A$3:$H$2025,4,FALSE),0)</f>
        <v>0</v>
      </c>
      <c r="E1784" s="3">
        <f>IFERROR(VLOOKUP($A1784,'Perfil de Riesgo '!$A$3:$H$2025,5,FALSE),0)</f>
        <v>0</v>
      </c>
      <c r="F1784" s="3">
        <f>IFERROR(VLOOKUP($A1784,'Perfil de Riesgo '!$A$3:$H$2025,6,FALSE),0)</f>
        <v>0</v>
      </c>
      <c r="G1784" s="3">
        <f>IFERROR(VLOOKUP($A1784,'Perfil de Riesgo '!$A$3:$H$2025,7,FALSE),0)</f>
        <v>0</v>
      </c>
      <c r="H1784" s="3">
        <f>IFERROR(VLOOKUP($A1784,'Perfil de Riesgo '!$A$3:$H$2025,8,FALSE),0)</f>
        <v>0</v>
      </c>
    </row>
    <row r="1785" spans="1:8" hidden="1" x14ac:dyDescent="0.25">
      <c r="A1785" s="5">
        <v>541017</v>
      </c>
      <c r="B1785" s="4" t="s">
        <v>437</v>
      </c>
      <c r="C1785" s="3">
        <f>IFERROR(VLOOKUP($A1785,'Perfil de Riesgo '!$A$3:$H$2025,3,FALSE),0)</f>
        <v>0</v>
      </c>
      <c r="D1785" s="3">
        <f>IFERROR(VLOOKUP($A1785,'Perfil de Riesgo '!$A$3:$H$2025,4,FALSE),0)</f>
        <v>0</v>
      </c>
      <c r="E1785" s="3">
        <f>IFERROR(VLOOKUP($A1785,'Perfil de Riesgo '!$A$3:$H$2025,5,FALSE),0)</f>
        <v>0</v>
      </c>
      <c r="F1785" s="3">
        <f>IFERROR(VLOOKUP($A1785,'Perfil de Riesgo '!$A$3:$H$2025,6,FALSE),0)</f>
        <v>0</v>
      </c>
      <c r="G1785" s="3">
        <f>IFERROR(VLOOKUP($A1785,'Perfil de Riesgo '!$A$3:$H$2025,7,FALSE),0)</f>
        <v>0</v>
      </c>
      <c r="H1785" s="3">
        <f>IFERROR(VLOOKUP($A1785,'Perfil de Riesgo '!$A$3:$H$2025,8,FALSE),0)</f>
        <v>0</v>
      </c>
    </row>
    <row r="1786" spans="1:8" hidden="1" x14ac:dyDescent="0.25">
      <c r="A1786" s="5">
        <v>541018</v>
      </c>
      <c r="B1786" s="4" t="s">
        <v>436</v>
      </c>
      <c r="C1786" s="3">
        <f>IFERROR(VLOOKUP($A1786,'Perfil de Riesgo '!$A$3:$H$2025,3,FALSE),0)</f>
        <v>0</v>
      </c>
      <c r="D1786" s="3">
        <f>IFERROR(VLOOKUP($A1786,'Perfil de Riesgo '!$A$3:$H$2025,4,FALSE),0)</f>
        <v>0</v>
      </c>
      <c r="E1786" s="3">
        <f>IFERROR(VLOOKUP($A1786,'Perfil de Riesgo '!$A$3:$H$2025,5,FALSE),0)</f>
        <v>0</v>
      </c>
      <c r="F1786" s="3">
        <f>IFERROR(VLOOKUP($A1786,'Perfil de Riesgo '!$A$3:$H$2025,6,FALSE),0)</f>
        <v>0</v>
      </c>
      <c r="G1786" s="3">
        <f>IFERROR(VLOOKUP($A1786,'Perfil de Riesgo '!$A$3:$H$2025,7,FALSE),0)</f>
        <v>0</v>
      </c>
      <c r="H1786" s="3">
        <f>IFERROR(VLOOKUP($A1786,'Perfil de Riesgo '!$A$3:$H$2025,8,FALSE),0)</f>
        <v>0</v>
      </c>
    </row>
    <row r="1787" spans="1:8" hidden="1" x14ac:dyDescent="0.25">
      <c r="A1787" s="5">
        <v>541019</v>
      </c>
      <c r="B1787" s="4" t="s">
        <v>435</v>
      </c>
      <c r="C1787" s="3">
        <f>IFERROR(VLOOKUP($A1787,'Perfil de Riesgo '!$A$3:$H$2025,3,FALSE),0)</f>
        <v>0</v>
      </c>
      <c r="D1787" s="3">
        <f>IFERROR(VLOOKUP($A1787,'Perfil de Riesgo '!$A$3:$H$2025,4,FALSE),0)</f>
        <v>0</v>
      </c>
      <c r="E1787" s="3">
        <f>IFERROR(VLOOKUP($A1787,'Perfil de Riesgo '!$A$3:$H$2025,5,FALSE),0)</f>
        <v>0</v>
      </c>
      <c r="F1787" s="3">
        <f>IFERROR(VLOOKUP($A1787,'Perfil de Riesgo '!$A$3:$H$2025,6,FALSE),0)</f>
        <v>0</v>
      </c>
      <c r="G1787" s="3">
        <f>IFERROR(VLOOKUP($A1787,'Perfil de Riesgo '!$A$3:$H$2025,7,FALSE),0)</f>
        <v>0</v>
      </c>
      <c r="H1787" s="3">
        <f>IFERROR(VLOOKUP($A1787,'Perfil de Riesgo '!$A$3:$H$2025,8,FALSE),0)</f>
        <v>0</v>
      </c>
    </row>
    <row r="1788" spans="1:8" hidden="1" x14ac:dyDescent="0.25">
      <c r="A1788" s="5">
        <v>541022</v>
      </c>
      <c r="B1788" s="4" t="s">
        <v>434</v>
      </c>
      <c r="C1788" s="3">
        <f>IFERROR(VLOOKUP($A1788,'Perfil de Riesgo '!$A$3:$H$2025,3,FALSE),0)</f>
        <v>0</v>
      </c>
      <c r="D1788" s="3">
        <f>IFERROR(VLOOKUP($A1788,'Perfil de Riesgo '!$A$3:$H$2025,4,FALSE),0)</f>
        <v>0</v>
      </c>
      <c r="E1788" s="3">
        <f>IFERROR(VLOOKUP($A1788,'Perfil de Riesgo '!$A$3:$H$2025,5,FALSE),0)</f>
        <v>0</v>
      </c>
      <c r="F1788" s="3">
        <f>IFERROR(VLOOKUP($A1788,'Perfil de Riesgo '!$A$3:$H$2025,6,FALSE),0)</f>
        <v>0</v>
      </c>
      <c r="G1788" s="3">
        <f>IFERROR(VLOOKUP($A1788,'Perfil de Riesgo '!$A$3:$H$2025,7,FALSE),0)</f>
        <v>0</v>
      </c>
      <c r="H1788" s="3">
        <f>IFERROR(VLOOKUP($A1788,'Perfil de Riesgo '!$A$3:$H$2025,8,FALSE),0)</f>
        <v>0</v>
      </c>
    </row>
    <row r="1789" spans="1:8" hidden="1" x14ac:dyDescent="0.25">
      <c r="A1789" s="5">
        <v>541023</v>
      </c>
      <c r="B1789" s="4" t="s">
        <v>433</v>
      </c>
      <c r="C1789" s="3">
        <f>IFERROR(VLOOKUP($A1789,'Perfil de Riesgo '!$A$3:$H$2025,3,FALSE),0)</f>
        <v>0</v>
      </c>
      <c r="D1789" s="3">
        <f>IFERROR(VLOOKUP($A1789,'Perfil de Riesgo '!$A$3:$H$2025,4,FALSE),0)</f>
        <v>0</v>
      </c>
      <c r="E1789" s="3">
        <f>IFERROR(VLOOKUP($A1789,'Perfil de Riesgo '!$A$3:$H$2025,5,FALSE),0)</f>
        <v>0</v>
      </c>
      <c r="F1789" s="3">
        <f>IFERROR(VLOOKUP($A1789,'Perfil de Riesgo '!$A$3:$H$2025,6,FALSE),0)</f>
        <v>0</v>
      </c>
      <c r="G1789" s="3">
        <f>IFERROR(VLOOKUP($A1789,'Perfil de Riesgo '!$A$3:$H$2025,7,FALSE),0)</f>
        <v>0</v>
      </c>
      <c r="H1789" s="3">
        <f>IFERROR(VLOOKUP($A1789,'Perfil de Riesgo '!$A$3:$H$2025,8,FALSE),0)</f>
        <v>0</v>
      </c>
    </row>
    <row r="1790" spans="1:8" hidden="1" x14ac:dyDescent="0.25">
      <c r="A1790" s="5">
        <v>541024</v>
      </c>
      <c r="B1790" s="4" t="s">
        <v>432</v>
      </c>
      <c r="C1790" s="3">
        <f>IFERROR(VLOOKUP($A1790,'Perfil de Riesgo '!$A$3:$H$2025,3,FALSE),0)</f>
        <v>0</v>
      </c>
      <c r="D1790" s="3">
        <f>IFERROR(VLOOKUP($A1790,'Perfil de Riesgo '!$A$3:$H$2025,4,FALSE),0)</f>
        <v>0</v>
      </c>
      <c r="E1790" s="3">
        <f>IFERROR(VLOOKUP($A1790,'Perfil de Riesgo '!$A$3:$H$2025,5,FALSE),0)</f>
        <v>0</v>
      </c>
      <c r="F1790" s="3">
        <f>IFERROR(VLOOKUP($A1790,'Perfil de Riesgo '!$A$3:$H$2025,6,FALSE),0)</f>
        <v>0</v>
      </c>
      <c r="G1790" s="3">
        <f>IFERROR(VLOOKUP($A1790,'Perfil de Riesgo '!$A$3:$H$2025,7,FALSE),0)</f>
        <v>0</v>
      </c>
      <c r="H1790" s="3">
        <f>IFERROR(VLOOKUP($A1790,'Perfil de Riesgo '!$A$3:$H$2025,8,FALSE),0)</f>
        <v>0</v>
      </c>
    </row>
    <row r="1791" spans="1:8" hidden="1" x14ac:dyDescent="0.25">
      <c r="A1791" s="5">
        <v>541025</v>
      </c>
      <c r="B1791" s="4" t="s">
        <v>431</v>
      </c>
      <c r="C1791" s="3">
        <f>IFERROR(VLOOKUP($A1791,'Perfil de Riesgo '!$A$3:$H$2025,3,FALSE),0)</f>
        <v>0</v>
      </c>
      <c r="D1791" s="3">
        <f>IFERROR(VLOOKUP($A1791,'Perfil de Riesgo '!$A$3:$H$2025,4,FALSE),0)</f>
        <v>0</v>
      </c>
      <c r="E1791" s="3">
        <f>IFERROR(VLOOKUP($A1791,'Perfil de Riesgo '!$A$3:$H$2025,5,FALSE),0)</f>
        <v>0</v>
      </c>
      <c r="F1791" s="3">
        <f>IFERROR(VLOOKUP($A1791,'Perfil de Riesgo '!$A$3:$H$2025,6,FALSE),0)</f>
        <v>0</v>
      </c>
      <c r="G1791" s="3">
        <f>IFERROR(VLOOKUP($A1791,'Perfil de Riesgo '!$A$3:$H$2025,7,FALSE),0)</f>
        <v>0</v>
      </c>
      <c r="H1791" s="3">
        <f>IFERROR(VLOOKUP($A1791,'Perfil de Riesgo '!$A$3:$H$2025,8,FALSE),0)</f>
        <v>0</v>
      </c>
    </row>
    <row r="1792" spans="1:8" hidden="1" x14ac:dyDescent="0.25">
      <c r="A1792" s="5">
        <v>541026</v>
      </c>
      <c r="B1792" s="4" t="s">
        <v>430</v>
      </c>
      <c r="C1792" s="3">
        <f>IFERROR(VLOOKUP($A1792,'Perfil de Riesgo '!$A$3:$H$2025,3,FALSE),0)</f>
        <v>0</v>
      </c>
      <c r="D1792" s="3">
        <f>IFERROR(VLOOKUP($A1792,'Perfil de Riesgo '!$A$3:$H$2025,4,FALSE),0)</f>
        <v>0</v>
      </c>
      <c r="E1792" s="3">
        <f>IFERROR(VLOOKUP($A1792,'Perfil de Riesgo '!$A$3:$H$2025,5,FALSE),0)</f>
        <v>0</v>
      </c>
      <c r="F1792" s="3">
        <f>IFERROR(VLOOKUP($A1792,'Perfil de Riesgo '!$A$3:$H$2025,6,FALSE),0)</f>
        <v>0</v>
      </c>
      <c r="G1792" s="3">
        <f>IFERROR(VLOOKUP($A1792,'Perfil de Riesgo '!$A$3:$H$2025,7,FALSE),0)</f>
        <v>0</v>
      </c>
      <c r="H1792" s="3">
        <f>IFERROR(VLOOKUP($A1792,'Perfil de Riesgo '!$A$3:$H$2025,8,FALSE),0)</f>
        <v>0</v>
      </c>
    </row>
    <row r="1793" spans="1:8" hidden="1" x14ac:dyDescent="0.25">
      <c r="A1793" s="5">
        <v>541027</v>
      </c>
      <c r="B1793" s="4" t="s">
        <v>429</v>
      </c>
      <c r="C1793" s="3">
        <f>IFERROR(VLOOKUP($A1793,'Perfil de Riesgo '!$A$3:$H$2025,3,FALSE),0)</f>
        <v>0</v>
      </c>
      <c r="D1793" s="3">
        <f>IFERROR(VLOOKUP($A1793,'Perfil de Riesgo '!$A$3:$H$2025,4,FALSE),0)</f>
        <v>0</v>
      </c>
      <c r="E1793" s="3">
        <f>IFERROR(VLOOKUP($A1793,'Perfil de Riesgo '!$A$3:$H$2025,5,FALSE),0)</f>
        <v>0</v>
      </c>
      <c r="F1793" s="3">
        <f>IFERROR(VLOOKUP($A1793,'Perfil de Riesgo '!$A$3:$H$2025,6,FALSE),0)</f>
        <v>0</v>
      </c>
      <c r="G1793" s="3">
        <f>IFERROR(VLOOKUP($A1793,'Perfil de Riesgo '!$A$3:$H$2025,7,FALSE),0)</f>
        <v>0</v>
      </c>
      <c r="H1793" s="3">
        <f>IFERROR(VLOOKUP($A1793,'Perfil de Riesgo '!$A$3:$H$2025,8,FALSE),0)</f>
        <v>0</v>
      </c>
    </row>
    <row r="1794" spans="1:8" hidden="1" x14ac:dyDescent="0.25">
      <c r="A1794" s="5">
        <v>541028</v>
      </c>
      <c r="B1794" s="4" t="s">
        <v>428</v>
      </c>
      <c r="C1794" s="3">
        <f>IFERROR(VLOOKUP($A1794,'Perfil de Riesgo '!$A$3:$H$2025,3,FALSE),0)</f>
        <v>0</v>
      </c>
      <c r="D1794" s="3">
        <f>IFERROR(VLOOKUP($A1794,'Perfil de Riesgo '!$A$3:$H$2025,4,FALSE),0)</f>
        <v>0</v>
      </c>
      <c r="E1794" s="3">
        <f>IFERROR(VLOOKUP($A1794,'Perfil de Riesgo '!$A$3:$H$2025,5,FALSE),0)</f>
        <v>0</v>
      </c>
      <c r="F1794" s="3">
        <f>IFERROR(VLOOKUP($A1794,'Perfil de Riesgo '!$A$3:$H$2025,6,FALSE),0)</f>
        <v>0</v>
      </c>
      <c r="G1794" s="3">
        <f>IFERROR(VLOOKUP($A1794,'Perfil de Riesgo '!$A$3:$H$2025,7,FALSE),0)</f>
        <v>0</v>
      </c>
      <c r="H1794" s="3">
        <f>IFERROR(VLOOKUP($A1794,'Perfil de Riesgo '!$A$3:$H$2025,8,FALSE),0)</f>
        <v>0</v>
      </c>
    </row>
    <row r="1795" spans="1:8" hidden="1" x14ac:dyDescent="0.25">
      <c r="A1795" s="5">
        <v>541029</v>
      </c>
      <c r="B1795" s="4" t="s">
        <v>427</v>
      </c>
      <c r="C1795" s="3">
        <f>IFERROR(VLOOKUP($A1795,'Perfil de Riesgo '!$A$3:$H$2025,3,FALSE),0)</f>
        <v>0</v>
      </c>
      <c r="D1795" s="3">
        <f>IFERROR(VLOOKUP($A1795,'Perfil de Riesgo '!$A$3:$H$2025,4,FALSE),0)</f>
        <v>0</v>
      </c>
      <c r="E1795" s="3">
        <f>IFERROR(VLOOKUP($A1795,'Perfil de Riesgo '!$A$3:$H$2025,5,FALSE),0)</f>
        <v>0</v>
      </c>
      <c r="F1795" s="3">
        <f>IFERROR(VLOOKUP($A1795,'Perfil de Riesgo '!$A$3:$H$2025,6,FALSE),0)</f>
        <v>0</v>
      </c>
      <c r="G1795" s="3">
        <f>IFERROR(VLOOKUP($A1795,'Perfil de Riesgo '!$A$3:$H$2025,7,FALSE),0)</f>
        <v>0</v>
      </c>
      <c r="H1795" s="3">
        <f>IFERROR(VLOOKUP($A1795,'Perfil de Riesgo '!$A$3:$H$2025,8,FALSE),0)</f>
        <v>0</v>
      </c>
    </row>
    <row r="1796" spans="1:8" hidden="1" x14ac:dyDescent="0.25">
      <c r="A1796" s="5">
        <v>541030</v>
      </c>
      <c r="B1796" s="4" t="s">
        <v>426</v>
      </c>
      <c r="C1796" s="3">
        <f>IFERROR(VLOOKUP($A1796,'Perfil de Riesgo '!$A$3:$H$2025,3,FALSE),0)</f>
        <v>0</v>
      </c>
      <c r="D1796" s="3">
        <f>IFERROR(VLOOKUP($A1796,'Perfil de Riesgo '!$A$3:$H$2025,4,FALSE),0)</f>
        <v>0</v>
      </c>
      <c r="E1796" s="3">
        <f>IFERROR(VLOOKUP($A1796,'Perfil de Riesgo '!$A$3:$H$2025,5,FALSE),0)</f>
        <v>0</v>
      </c>
      <c r="F1796" s="3">
        <f>IFERROR(VLOOKUP($A1796,'Perfil de Riesgo '!$A$3:$H$2025,6,FALSE),0)</f>
        <v>0</v>
      </c>
      <c r="G1796" s="3">
        <f>IFERROR(VLOOKUP($A1796,'Perfil de Riesgo '!$A$3:$H$2025,7,FALSE),0)</f>
        <v>0</v>
      </c>
      <c r="H1796" s="3">
        <f>IFERROR(VLOOKUP($A1796,'Perfil de Riesgo '!$A$3:$H$2025,8,FALSE),0)</f>
        <v>0</v>
      </c>
    </row>
    <row r="1797" spans="1:8" hidden="1" x14ac:dyDescent="0.25">
      <c r="A1797" s="5">
        <v>541031</v>
      </c>
      <c r="B1797" s="4" t="s">
        <v>425</v>
      </c>
      <c r="C1797" s="3">
        <f>IFERROR(VLOOKUP($A1797,'Perfil de Riesgo '!$A$3:$H$2025,3,FALSE),0)</f>
        <v>0</v>
      </c>
      <c r="D1797" s="3">
        <f>IFERROR(VLOOKUP($A1797,'Perfil de Riesgo '!$A$3:$H$2025,4,FALSE),0)</f>
        <v>0</v>
      </c>
      <c r="E1797" s="3">
        <f>IFERROR(VLOOKUP($A1797,'Perfil de Riesgo '!$A$3:$H$2025,5,FALSE),0)</f>
        <v>0</v>
      </c>
      <c r="F1797" s="3">
        <f>IFERROR(VLOOKUP($A1797,'Perfil de Riesgo '!$A$3:$H$2025,6,FALSE),0)</f>
        <v>0</v>
      </c>
      <c r="G1797" s="3">
        <f>IFERROR(VLOOKUP($A1797,'Perfil de Riesgo '!$A$3:$H$2025,7,FALSE),0)</f>
        <v>0</v>
      </c>
      <c r="H1797" s="3">
        <f>IFERROR(VLOOKUP($A1797,'Perfil de Riesgo '!$A$3:$H$2025,8,FALSE),0)</f>
        <v>0</v>
      </c>
    </row>
    <row r="1798" spans="1:8" hidden="1" x14ac:dyDescent="0.25">
      <c r="A1798" s="5">
        <v>541032</v>
      </c>
      <c r="B1798" s="4" t="s">
        <v>424</v>
      </c>
      <c r="C1798" s="3">
        <f>IFERROR(VLOOKUP($A1798,'Perfil de Riesgo '!$A$3:$H$2025,3,FALSE),0)</f>
        <v>0</v>
      </c>
      <c r="D1798" s="3">
        <f>IFERROR(VLOOKUP($A1798,'Perfil de Riesgo '!$A$3:$H$2025,4,FALSE),0)</f>
        <v>0</v>
      </c>
      <c r="E1798" s="3">
        <f>IFERROR(VLOOKUP($A1798,'Perfil de Riesgo '!$A$3:$H$2025,5,FALSE),0)</f>
        <v>0</v>
      </c>
      <c r="F1798" s="3">
        <f>IFERROR(VLOOKUP($A1798,'Perfil de Riesgo '!$A$3:$H$2025,6,FALSE),0)</f>
        <v>0</v>
      </c>
      <c r="G1798" s="3">
        <f>IFERROR(VLOOKUP($A1798,'Perfil de Riesgo '!$A$3:$H$2025,7,FALSE),0)</f>
        <v>0</v>
      </c>
      <c r="H1798" s="3">
        <f>IFERROR(VLOOKUP($A1798,'Perfil de Riesgo '!$A$3:$H$2025,8,FALSE),0)</f>
        <v>0</v>
      </c>
    </row>
    <row r="1799" spans="1:8" hidden="1" x14ac:dyDescent="0.25">
      <c r="A1799" s="5">
        <v>541033</v>
      </c>
      <c r="B1799" s="4" t="s">
        <v>423</v>
      </c>
      <c r="C1799" s="3">
        <f>IFERROR(VLOOKUP($A1799,'Perfil de Riesgo '!$A$3:$H$2025,3,FALSE),0)</f>
        <v>0</v>
      </c>
      <c r="D1799" s="3">
        <f>IFERROR(VLOOKUP($A1799,'Perfil de Riesgo '!$A$3:$H$2025,4,FALSE),0)</f>
        <v>0</v>
      </c>
      <c r="E1799" s="3">
        <f>IFERROR(VLOOKUP($A1799,'Perfil de Riesgo '!$A$3:$H$2025,5,FALSE),0)</f>
        <v>0</v>
      </c>
      <c r="F1799" s="3">
        <f>IFERROR(VLOOKUP($A1799,'Perfil de Riesgo '!$A$3:$H$2025,6,FALSE),0)</f>
        <v>0</v>
      </c>
      <c r="G1799" s="3">
        <f>IFERROR(VLOOKUP($A1799,'Perfil de Riesgo '!$A$3:$H$2025,7,FALSE),0)</f>
        <v>0</v>
      </c>
      <c r="H1799" s="3">
        <f>IFERROR(VLOOKUP($A1799,'Perfil de Riesgo '!$A$3:$H$2025,8,FALSE),0)</f>
        <v>0</v>
      </c>
    </row>
    <row r="1800" spans="1:8" hidden="1" x14ac:dyDescent="0.25">
      <c r="A1800" s="5">
        <v>541034</v>
      </c>
      <c r="B1800" s="4" t="s">
        <v>422</v>
      </c>
      <c r="C1800" s="3">
        <f>IFERROR(VLOOKUP($A1800,'Perfil de Riesgo '!$A$3:$H$2025,3,FALSE),0)</f>
        <v>0</v>
      </c>
      <c r="D1800" s="3">
        <f>IFERROR(VLOOKUP($A1800,'Perfil de Riesgo '!$A$3:$H$2025,4,FALSE),0)</f>
        <v>0</v>
      </c>
      <c r="E1800" s="3">
        <f>IFERROR(VLOOKUP($A1800,'Perfil de Riesgo '!$A$3:$H$2025,5,FALSE),0)</f>
        <v>0</v>
      </c>
      <c r="F1800" s="3">
        <f>IFERROR(VLOOKUP($A1800,'Perfil de Riesgo '!$A$3:$H$2025,6,FALSE),0)</f>
        <v>0</v>
      </c>
      <c r="G1800" s="3">
        <f>IFERROR(VLOOKUP($A1800,'Perfil de Riesgo '!$A$3:$H$2025,7,FALSE),0)</f>
        <v>0</v>
      </c>
      <c r="H1800" s="3">
        <f>IFERROR(VLOOKUP($A1800,'Perfil de Riesgo '!$A$3:$H$2025,8,FALSE),0)</f>
        <v>0</v>
      </c>
    </row>
    <row r="1801" spans="1:8" hidden="1" x14ac:dyDescent="0.25">
      <c r="A1801" s="5">
        <v>541035</v>
      </c>
      <c r="B1801" s="4" t="s">
        <v>421</v>
      </c>
      <c r="C1801" s="3">
        <f>IFERROR(VLOOKUP($A1801,'Perfil de Riesgo '!$A$3:$H$2025,3,FALSE),0)</f>
        <v>0</v>
      </c>
      <c r="D1801" s="3">
        <f>IFERROR(VLOOKUP($A1801,'Perfil de Riesgo '!$A$3:$H$2025,4,FALSE),0)</f>
        <v>0</v>
      </c>
      <c r="E1801" s="3">
        <f>IFERROR(VLOOKUP($A1801,'Perfil de Riesgo '!$A$3:$H$2025,5,FALSE),0)</f>
        <v>0</v>
      </c>
      <c r="F1801" s="3">
        <f>IFERROR(VLOOKUP($A1801,'Perfil de Riesgo '!$A$3:$H$2025,6,FALSE),0)</f>
        <v>0</v>
      </c>
      <c r="G1801" s="3">
        <f>IFERROR(VLOOKUP($A1801,'Perfil de Riesgo '!$A$3:$H$2025,7,FALSE),0)</f>
        <v>0</v>
      </c>
      <c r="H1801" s="3">
        <f>IFERROR(VLOOKUP($A1801,'Perfil de Riesgo '!$A$3:$H$2025,8,FALSE),0)</f>
        <v>0</v>
      </c>
    </row>
    <row r="1802" spans="1:8" hidden="1" x14ac:dyDescent="0.25">
      <c r="A1802" s="5">
        <v>541095</v>
      </c>
      <c r="B1802" s="4" t="s">
        <v>213</v>
      </c>
      <c r="C1802" s="3">
        <f>IFERROR(VLOOKUP($A1802,'Perfil de Riesgo '!$A$3:$H$2025,3,FALSE),0)</f>
        <v>0</v>
      </c>
      <c r="D1802" s="3">
        <f>IFERROR(VLOOKUP($A1802,'Perfil de Riesgo '!$A$3:$H$2025,4,FALSE),0)</f>
        <v>0</v>
      </c>
      <c r="E1802" s="3">
        <f>IFERROR(VLOOKUP($A1802,'Perfil de Riesgo '!$A$3:$H$2025,5,FALSE),0)</f>
        <v>0</v>
      </c>
      <c r="F1802" s="3">
        <f>IFERROR(VLOOKUP($A1802,'Perfil de Riesgo '!$A$3:$H$2025,6,FALSE),0)</f>
        <v>0</v>
      </c>
      <c r="G1802" s="3">
        <f>IFERROR(VLOOKUP($A1802,'Perfil de Riesgo '!$A$3:$H$2025,7,FALSE),0)</f>
        <v>0</v>
      </c>
      <c r="H1802" s="3">
        <f>IFERROR(VLOOKUP($A1802,'Perfil de Riesgo '!$A$3:$H$2025,8,FALSE),0)</f>
        <v>0</v>
      </c>
    </row>
    <row r="1803" spans="1:8" hidden="1" x14ac:dyDescent="0.25">
      <c r="A1803" s="5">
        <v>541500</v>
      </c>
      <c r="B1803" s="4" t="s">
        <v>420</v>
      </c>
      <c r="C1803" s="3">
        <f>IFERROR(VLOOKUP($A1803,'Perfil de Riesgo '!$A$3:$H$2025,3,FALSE),0)</f>
        <v>0</v>
      </c>
      <c r="D1803" s="3">
        <f>IFERROR(VLOOKUP($A1803,'Perfil de Riesgo '!$A$3:$H$2025,4,FALSE),0)</f>
        <v>0</v>
      </c>
      <c r="E1803" s="3">
        <f>IFERROR(VLOOKUP($A1803,'Perfil de Riesgo '!$A$3:$H$2025,5,FALSE),0)</f>
        <v>0</v>
      </c>
      <c r="F1803" s="3">
        <f>IFERROR(VLOOKUP($A1803,'Perfil de Riesgo '!$A$3:$H$2025,6,FALSE),0)</f>
        <v>0</v>
      </c>
      <c r="G1803" s="3">
        <f>IFERROR(VLOOKUP($A1803,'Perfil de Riesgo '!$A$3:$H$2025,7,FALSE),0)</f>
        <v>0</v>
      </c>
      <c r="H1803" s="3">
        <f>IFERROR(VLOOKUP($A1803,'Perfil de Riesgo '!$A$3:$H$2025,8,FALSE),0)</f>
        <v>0</v>
      </c>
    </row>
    <row r="1804" spans="1:8" hidden="1" x14ac:dyDescent="0.25">
      <c r="A1804" s="5">
        <v>542000</v>
      </c>
      <c r="B1804" s="4" t="s">
        <v>419</v>
      </c>
      <c r="C1804" s="3">
        <f>IFERROR(VLOOKUP($A1804,'Perfil de Riesgo '!$A$3:$H$2025,3,FALSE),0)</f>
        <v>0</v>
      </c>
      <c r="D1804" s="3">
        <f>IFERROR(VLOOKUP($A1804,'Perfil de Riesgo '!$A$3:$H$2025,4,FALSE),0)</f>
        <v>0</v>
      </c>
      <c r="E1804" s="3">
        <f>IFERROR(VLOOKUP($A1804,'Perfil de Riesgo '!$A$3:$H$2025,5,FALSE),0)</f>
        <v>0</v>
      </c>
      <c r="F1804" s="3">
        <f>IFERROR(VLOOKUP($A1804,'Perfil de Riesgo '!$A$3:$H$2025,6,FALSE),0)</f>
        <v>0</v>
      </c>
      <c r="G1804" s="3">
        <f>IFERROR(VLOOKUP($A1804,'Perfil de Riesgo '!$A$3:$H$2025,7,FALSE),0)</f>
        <v>0</v>
      </c>
      <c r="H1804" s="3">
        <f>IFERROR(VLOOKUP($A1804,'Perfil de Riesgo '!$A$3:$H$2025,8,FALSE),0)</f>
        <v>0</v>
      </c>
    </row>
    <row r="1805" spans="1:8" hidden="1" x14ac:dyDescent="0.25">
      <c r="A1805" s="5">
        <v>542500</v>
      </c>
      <c r="B1805" s="4" t="s">
        <v>418</v>
      </c>
      <c r="C1805" s="3">
        <f>IFERROR(VLOOKUP($A1805,'Perfil de Riesgo '!$A$3:$H$2025,3,FALSE),0)</f>
        <v>0</v>
      </c>
      <c r="D1805" s="3">
        <f>IFERROR(VLOOKUP($A1805,'Perfil de Riesgo '!$A$3:$H$2025,4,FALSE),0)</f>
        <v>0</v>
      </c>
      <c r="E1805" s="3">
        <f>IFERROR(VLOOKUP($A1805,'Perfil de Riesgo '!$A$3:$H$2025,5,FALSE),0)</f>
        <v>0</v>
      </c>
      <c r="F1805" s="3">
        <f>IFERROR(VLOOKUP($A1805,'Perfil de Riesgo '!$A$3:$H$2025,6,FALSE),0)</f>
        <v>0</v>
      </c>
      <c r="G1805" s="3">
        <f>IFERROR(VLOOKUP($A1805,'Perfil de Riesgo '!$A$3:$H$2025,7,FALSE),0)</f>
        <v>0</v>
      </c>
      <c r="H1805" s="3">
        <f>IFERROR(VLOOKUP($A1805,'Perfil de Riesgo '!$A$3:$H$2025,8,FALSE),0)</f>
        <v>0</v>
      </c>
    </row>
    <row r="1806" spans="1:8" x14ac:dyDescent="0.25">
      <c r="A1806" s="5">
        <v>600000</v>
      </c>
      <c r="B1806" s="4" t="s">
        <v>417</v>
      </c>
      <c r="C1806" s="3">
        <f>IFERROR(VLOOKUP($A1806,'Perfil de Riesgo '!$A$3:$H$2025,3,FALSE),0)</f>
        <v>139410768.12</v>
      </c>
      <c r="D1806" s="3">
        <f>IFERROR(VLOOKUP($A1806,'Perfil de Riesgo '!$A$3:$H$2025,4,FALSE),0)</f>
        <v>145494595.88</v>
      </c>
      <c r="E1806" s="3">
        <f>IFERROR(VLOOKUP($A1806,'Perfil de Riesgo '!$A$3:$H$2025,5,FALSE),0)</f>
        <v>149159198.28</v>
      </c>
      <c r="F1806" s="3">
        <f>IFERROR(VLOOKUP($A1806,'Perfil de Riesgo '!$A$3:$H$2025,6,FALSE),0)</f>
        <v>119704666.98</v>
      </c>
      <c r="G1806" s="3">
        <f>IFERROR(VLOOKUP($A1806,'Perfil de Riesgo '!$A$3:$H$2025,7,FALSE),0)</f>
        <v>119515763.02</v>
      </c>
      <c r="H1806" s="3">
        <f>IFERROR(VLOOKUP($A1806,'Perfil de Riesgo '!$A$3:$H$2025,8,FALSE),0)</f>
        <v>80906186.75</v>
      </c>
    </row>
    <row r="1807" spans="1:8" x14ac:dyDescent="0.25">
      <c r="A1807" s="5">
        <v>610000</v>
      </c>
      <c r="B1807" s="4" t="s">
        <v>416</v>
      </c>
      <c r="C1807" s="3">
        <f>IFERROR(VLOOKUP($A1807,'Perfil de Riesgo '!$A$3:$H$2025,3,FALSE),0)</f>
        <v>139410768.12</v>
      </c>
      <c r="D1807" s="3">
        <f>IFERROR(VLOOKUP($A1807,'Perfil de Riesgo '!$A$3:$H$2025,4,FALSE),0)</f>
        <v>145494595.88</v>
      </c>
      <c r="E1807" s="3">
        <f>IFERROR(VLOOKUP($A1807,'Perfil de Riesgo '!$A$3:$H$2025,5,FALSE),0)</f>
        <v>149159198.28</v>
      </c>
      <c r="F1807" s="3">
        <f>IFERROR(VLOOKUP($A1807,'Perfil de Riesgo '!$A$3:$H$2025,6,FALSE),0)</f>
        <v>119704666.98</v>
      </c>
      <c r="G1807" s="3">
        <f>IFERROR(VLOOKUP($A1807,'Perfil de Riesgo '!$A$3:$H$2025,7,FALSE),0)</f>
        <v>119515763.02</v>
      </c>
      <c r="H1807" s="3">
        <f>IFERROR(VLOOKUP($A1807,'Perfil de Riesgo '!$A$3:$H$2025,8,FALSE),0)</f>
        <v>80906186.75</v>
      </c>
    </row>
    <row r="1808" spans="1:8" hidden="1" x14ac:dyDescent="0.25">
      <c r="A1808" s="5">
        <v>610500</v>
      </c>
      <c r="B1808" s="4" t="s">
        <v>415</v>
      </c>
      <c r="C1808" s="3">
        <f>IFERROR(VLOOKUP($A1808,'Perfil de Riesgo '!$A$3:$H$2025,3,FALSE),0)</f>
        <v>0</v>
      </c>
      <c r="D1808" s="3">
        <f>IFERROR(VLOOKUP($A1808,'Perfil de Riesgo '!$A$3:$H$2025,4,FALSE),0)</f>
        <v>0</v>
      </c>
      <c r="E1808" s="3">
        <f>IFERROR(VLOOKUP($A1808,'Perfil de Riesgo '!$A$3:$H$2025,5,FALSE),0)</f>
        <v>0</v>
      </c>
      <c r="F1808" s="3">
        <f>IFERROR(VLOOKUP($A1808,'Perfil de Riesgo '!$A$3:$H$2025,6,FALSE),0)</f>
        <v>0</v>
      </c>
      <c r="G1808" s="3">
        <f>IFERROR(VLOOKUP($A1808,'Perfil de Riesgo '!$A$3:$H$2025,7,FALSE),0)</f>
        <v>0</v>
      </c>
      <c r="H1808" s="3">
        <f>IFERROR(VLOOKUP($A1808,'Perfil de Riesgo '!$A$3:$H$2025,8,FALSE),0)</f>
        <v>0</v>
      </c>
    </row>
    <row r="1809" spans="1:8" hidden="1" x14ac:dyDescent="0.25">
      <c r="A1809" s="5">
        <v>610505</v>
      </c>
      <c r="B1809" s="4" t="s">
        <v>414</v>
      </c>
      <c r="C1809" s="3">
        <f>IFERROR(VLOOKUP($A1809,'Perfil de Riesgo '!$A$3:$H$2025,3,FALSE),0)</f>
        <v>0</v>
      </c>
      <c r="D1809" s="3">
        <f>IFERROR(VLOOKUP($A1809,'Perfil de Riesgo '!$A$3:$H$2025,4,FALSE),0)</f>
        <v>0</v>
      </c>
      <c r="E1809" s="3">
        <f>IFERROR(VLOOKUP($A1809,'Perfil de Riesgo '!$A$3:$H$2025,5,FALSE),0)</f>
        <v>0</v>
      </c>
      <c r="F1809" s="3">
        <f>IFERROR(VLOOKUP($A1809,'Perfil de Riesgo '!$A$3:$H$2025,6,FALSE),0)</f>
        <v>0</v>
      </c>
      <c r="G1809" s="3">
        <f>IFERROR(VLOOKUP($A1809,'Perfil de Riesgo '!$A$3:$H$2025,7,FALSE),0)</f>
        <v>0</v>
      </c>
      <c r="H1809" s="3">
        <f>IFERROR(VLOOKUP($A1809,'Perfil de Riesgo '!$A$3:$H$2025,8,FALSE),0)</f>
        <v>0</v>
      </c>
    </row>
    <row r="1810" spans="1:8" hidden="1" x14ac:dyDescent="0.25">
      <c r="A1810" s="5">
        <v>610510</v>
      </c>
      <c r="B1810" s="4" t="s">
        <v>413</v>
      </c>
      <c r="C1810" s="3">
        <f>IFERROR(VLOOKUP($A1810,'Perfil de Riesgo '!$A$3:$H$2025,3,FALSE),0)</f>
        <v>0</v>
      </c>
      <c r="D1810" s="3">
        <f>IFERROR(VLOOKUP($A1810,'Perfil de Riesgo '!$A$3:$H$2025,4,FALSE),0)</f>
        <v>0</v>
      </c>
      <c r="E1810" s="3">
        <f>IFERROR(VLOOKUP($A1810,'Perfil de Riesgo '!$A$3:$H$2025,5,FALSE),0)</f>
        <v>0</v>
      </c>
      <c r="F1810" s="3">
        <f>IFERROR(VLOOKUP($A1810,'Perfil de Riesgo '!$A$3:$H$2025,6,FALSE),0)</f>
        <v>0</v>
      </c>
      <c r="G1810" s="3">
        <f>IFERROR(VLOOKUP($A1810,'Perfil de Riesgo '!$A$3:$H$2025,7,FALSE),0)</f>
        <v>0</v>
      </c>
      <c r="H1810" s="3">
        <f>IFERROR(VLOOKUP($A1810,'Perfil de Riesgo '!$A$3:$H$2025,8,FALSE),0)</f>
        <v>0</v>
      </c>
    </row>
    <row r="1811" spans="1:8" hidden="1" x14ac:dyDescent="0.25">
      <c r="A1811" s="5">
        <v>610515</v>
      </c>
      <c r="B1811" s="4" t="s">
        <v>412</v>
      </c>
      <c r="C1811" s="3">
        <f>IFERROR(VLOOKUP($A1811,'Perfil de Riesgo '!$A$3:$H$2025,3,FALSE),0)</f>
        <v>0</v>
      </c>
      <c r="D1811" s="3">
        <f>IFERROR(VLOOKUP($A1811,'Perfil de Riesgo '!$A$3:$H$2025,4,FALSE),0)</f>
        <v>0</v>
      </c>
      <c r="E1811" s="3">
        <f>IFERROR(VLOOKUP($A1811,'Perfil de Riesgo '!$A$3:$H$2025,5,FALSE),0)</f>
        <v>0</v>
      </c>
      <c r="F1811" s="3">
        <f>IFERROR(VLOOKUP($A1811,'Perfil de Riesgo '!$A$3:$H$2025,6,FALSE),0)</f>
        <v>0</v>
      </c>
      <c r="G1811" s="3">
        <f>IFERROR(VLOOKUP($A1811,'Perfil de Riesgo '!$A$3:$H$2025,7,FALSE),0)</f>
        <v>0</v>
      </c>
      <c r="H1811" s="3">
        <f>IFERROR(VLOOKUP($A1811,'Perfil de Riesgo '!$A$3:$H$2025,8,FALSE),0)</f>
        <v>0</v>
      </c>
    </row>
    <row r="1812" spans="1:8" hidden="1" x14ac:dyDescent="0.25">
      <c r="A1812" s="5">
        <v>610520</v>
      </c>
      <c r="B1812" s="4" t="s">
        <v>411</v>
      </c>
      <c r="C1812" s="3">
        <f>IFERROR(VLOOKUP($A1812,'Perfil de Riesgo '!$A$3:$H$2025,3,FALSE),0)</f>
        <v>0</v>
      </c>
      <c r="D1812" s="3">
        <f>IFERROR(VLOOKUP($A1812,'Perfil de Riesgo '!$A$3:$H$2025,4,FALSE),0)</f>
        <v>0</v>
      </c>
      <c r="E1812" s="3">
        <f>IFERROR(VLOOKUP($A1812,'Perfil de Riesgo '!$A$3:$H$2025,5,FALSE),0)</f>
        <v>0</v>
      </c>
      <c r="F1812" s="3">
        <f>IFERROR(VLOOKUP($A1812,'Perfil de Riesgo '!$A$3:$H$2025,6,FALSE),0)</f>
        <v>0</v>
      </c>
      <c r="G1812" s="3">
        <f>IFERROR(VLOOKUP($A1812,'Perfil de Riesgo '!$A$3:$H$2025,7,FALSE),0)</f>
        <v>0</v>
      </c>
      <c r="H1812" s="3">
        <f>IFERROR(VLOOKUP($A1812,'Perfil de Riesgo '!$A$3:$H$2025,8,FALSE),0)</f>
        <v>0</v>
      </c>
    </row>
    <row r="1813" spans="1:8" hidden="1" x14ac:dyDescent="0.25">
      <c r="A1813" s="5">
        <v>610525</v>
      </c>
      <c r="B1813" s="4" t="s">
        <v>410</v>
      </c>
      <c r="C1813" s="3">
        <f>IFERROR(VLOOKUP($A1813,'Perfil de Riesgo '!$A$3:$H$2025,3,FALSE),0)</f>
        <v>0</v>
      </c>
      <c r="D1813" s="3">
        <f>IFERROR(VLOOKUP($A1813,'Perfil de Riesgo '!$A$3:$H$2025,4,FALSE),0)</f>
        <v>0</v>
      </c>
      <c r="E1813" s="3">
        <f>IFERROR(VLOOKUP($A1813,'Perfil de Riesgo '!$A$3:$H$2025,5,FALSE),0)</f>
        <v>0</v>
      </c>
      <c r="F1813" s="3">
        <f>IFERROR(VLOOKUP($A1813,'Perfil de Riesgo '!$A$3:$H$2025,6,FALSE),0)</f>
        <v>0</v>
      </c>
      <c r="G1813" s="3">
        <f>IFERROR(VLOOKUP($A1813,'Perfil de Riesgo '!$A$3:$H$2025,7,FALSE),0)</f>
        <v>0</v>
      </c>
      <c r="H1813" s="3">
        <f>IFERROR(VLOOKUP($A1813,'Perfil de Riesgo '!$A$3:$H$2025,8,FALSE),0)</f>
        <v>0</v>
      </c>
    </row>
    <row r="1814" spans="1:8" hidden="1" x14ac:dyDescent="0.25">
      <c r="A1814" s="5">
        <v>610530</v>
      </c>
      <c r="B1814" s="4" t="s">
        <v>409</v>
      </c>
      <c r="C1814" s="3">
        <f>IFERROR(VLOOKUP($A1814,'Perfil de Riesgo '!$A$3:$H$2025,3,FALSE),0)</f>
        <v>0</v>
      </c>
      <c r="D1814" s="3">
        <f>IFERROR(VLOOKUP($A1814,'Perfil de Riesgo '!$A$3:$H$2025,4,FALSE),0)</f>
        <v>0</v>
      </c>
      <c r="E1814" s="3">
        <f>IFERROR(VLOOKUP($A1814,'Perfil de Riesgo '!$A$3:$H$2025,5,FALSE),0)</f>
        <v>0</v>
      </c>
      <c r="F1814" s="3">
        <f>IFERROR(VLOOKUP($A1814,'Perfil de Riesgo '!$A$3:$H$2025,6,FALSE),0)</f>
        <v>0</v>
      </c>
      <c r="G1814" s="3">
        <f>IFERROR(VLOOKUP($A1814,'Perfil de Riesgo '!$A$3:$H$2025,7,FALSE),0)</f>
        <v>0</v>
      </c>
      <c r="H1814" s="3">
        <f>IFERROR(VLOOKUP($A1814,'Perfil de Riesgo '!$A$3:$H$2025,8,FALSE),0)</f>
        <v>0</v>
      </c>
    </row>
    <row r="1815" spans="1:8" hidden="1" x14ac:dyDescent="0.25">
      <c r="A1815" s="5">
        <v>610535</v>
      </c>
      <c r="B1815" s="4" t="s">
        <v>408</v>
      </c>
      <c r="C1815" s="3">
        <f>IFERROR(VLOOKUP($A1815,'Perfil de Riesgo '!$A$3:$H$2025,3,FALSE),0)</f>
        <v>0</v>
      </c>
      <c r="D1815" s="3">
        <f>IFERROR(VLOOKUP($A1815,'Perfil de Riesgo '!$A$3:$H$2025,4,FALSE),0)</f>
        <v>0</v>
      </c>
      <c r="E1815" s="3">
        <f>IFERROR(VLOOKUP($A1815,'Perfil de Riesgo '!$A$3:$H$2025,5,FALSE),0)</f>
        <v>0</v>
      </c>
      <c r="F1815" s="3">
        <f>IFERROR(VLOOKUP($A1815,'Perfil de Riesgo '!$A$3:$H$2025,6,FALSE),0)</f>
        <v>0</v>
      </c>
      <c r="G1815" s="3">
        <f>IFERROR(VLOOKUP($A1815,'Perfil de Riesgo '!$A$3:$H$2025,7,FALSE),0)</f>
        <v>0</v>
      </c>
      <c r="H1815" s="3">
        <f>IFERROR(VLOOKUP($A1815,'Perfil de Riesgo '!$A$3:$H$2025,8,FALSE),0)</f>
        <v>0</v>
      </c>
    </row>
    <row r="1816" spans="1:8" hidden="1" x14ac:dyDescent="0.25">
      <c r="A1816" s="5">
        <v>610540</v>
      </c>
      <c r="B1816" s="4" t="s">
        <v>407</v>
      </c>
      <c r="C1816" s="3">
        <f>IFERROR(VLOOKUP($A1816,'Perfil de Riesgo '!$A$3:$H$2025,3,FALSE),0)</f>
        <v>0</v>
      </c>
      <c r="D1816" s="3">
        <f>IFERROR(VLOOKUP($A1816,'Perfil de Riesgo '!$A$3:$H$2025,4,FALSE),0)</f>
        <v>0</v>
      </c>
      <c r="E1816" s="3">
        <f>IFERROR(VLOOKUP($A1816,'Perfil de Riesgo '!$A$3:$H$2025,5,FALSE),0)</f>
        <v>0</v>
      </c>
      <c r="F1816" s="3">
        <f>IFERROR(VLOOKUP($A1816,'Perfil de Riesgo '!$A$3:$H$2025,6,FALSE),0)</f>
        <v>0</v>
      </c>
      <c r="G1816" s="3">
        <f>IFERROR(VLOOKUP($A1816,'Perfil de Riesgo '!$A$3:$H$2025,7,FALSE),0)</f>
        <v>0</v>
      </c>
      <c r="H1816" s="3">
        <f>IFERROR(VLOOKUP($A1816,'Perfil de Riesgo '!$A$3:$H$2025,8,FALSE),0)</f>
        <v>0</v>
      </c>
    </row>
    <row r="1817" spans="1:8" hidden="1" x14ac:dyDescent="0.25">
      <c r="A1817" s="5">
        <v>610545</v>
      </c>
      <c r="B1817" s="4" t="s">
        <v>406</v>
      </c>
      <c r="C1817" s="3">
        <f>IFERROR(VLOOKUP($A1817,'Perfil de Riesgo '!$A$3:$H$2025,3,FALSE),0)</f>
        <v>0</v>
      </c>
      <c r="D1817" s="3">
        <f>IFERROR(VLOOKUP($A1817,'Perfil de Riesgo '!$A$3:$H$2025,4,FALSE),0)</f>
        <v>0</v>
      </c>
      <c r="E1817" s="3">
        <f>IFERROR(VLOOKUP($A1817,'Perfil de Riesgo '!$A$3:$H$2025,5,FALSE),0)</f>
        <v>0</v>
      </c>
      <c r="F1817" s="3">
        <f>IFERROR(VLOOKUP($A1817,'Perfil de Riesgo '!$A$3:$H$2025,6,FALSE),0)</f>
        <v>0</v>
      </c>
      <c r="G1817" s="3">
        <f>IFERROR(VLOOKUP($A1817,'Perfil de Riesgo '!$A$3:$H$2025,7,FALSE),0)</f>
        <v>0</v>
      </c>
      <c r="H1817" s="3">
        <f>IFERROR(VLOOKUP($A1817,'Perfil de Riesgo '!$A$3:$H$2025,8,FALSE),0)</f>
        <v>0</v>
      </c>
    </row>
    <row r="1818" spans="1:8" hidden="1" x14ac:dyDescent="0.25">
      <c r="A1818" s="5">
        <v>610550</v>
      </c>
      <c r="B1818" s="4" t="s">
        <v>405</v>
      </c>
      <c r="C1818" s="3">
        <f>IFERROR(VLOOKUP($A1818,'Perfil de Riesgo '!$A$3:$H$2025,3,FALSE),0)</f>
        <v>0</v>
      </c>
      <c r="D1818" s="3">
        <f>IFERROR(VLOOKUP($A1818,'Perfil de Riesgo '!$A$3:$H$2025,4,FALSE),0)</f>
        <v>0</v>
      </c>
      <c r="E1818" s="3">
        <f>IFERROR(VLOOKUP($A1818,'Perfil de Riesgo '!$A$3:$H$2025,5,FALSE),0)</f>
        <v>0</v>
      </c>
      <c r="F1818" s="3">
        <f>IFERROR(VLOOKUP($A1818,'Perfil de Riesgo '!$A$3:$H$2025,6,FALSE),0)</f>
        <v>0</v>
      </c>
      <c r="G1818" s="3">
        <f>IFERROR(VLOOKUP($A1818,'Perfil de Riesgo '!$A$3:$H$2025,7,FALSE),0)</f>
        <v>0</v>
      </c>
      <c r="H1818" s="3">
        <f>IFERROR(VLOOKUP($A1818,'Perfil de Riesgo '!$A$3:$H$2025,8,FALSE),0)</f>
        <v>0</v>
      </c>
    </row>
    <row r="1819" spans="1:8" hidden="1" x14ac:dyDescent="0.25">
      <c r="A1819" s="5">
        <v>610555</v>
      </c>
      <c r="B1819" s="4" t="s">
        <v>404</v>
      </c>
      <c r="C1819" s="3">
        <f>IFERROR(VLOOKUP($A1819,'Perfil de Riesgo '!$A$3:$H$2025,3,FALSE),0)</f>
        <v>0</v>
      </c>
      <c r="D1819" s="3">
        <f>IFERROR(VLOOKUP($A1819,'Perfil de Riesgo '!$A$3:$H$2025,4,FALSE),0)</f>
        <v>0</v>
      </c>
      <c r="E1819" s="3">
        <f>IFERROR(VLOOKUP($A1819,'Perfil de Riesgo '!$A$3:$H$2025,5,FALSE),0)</f>
        <v>0</v>
      </c>
      <c r="F1819" s="3">
        <f>IFERROR(VLOOKUP($A1819,'Perfil de Riesgo '!$A$3:$H$2025,6,FALSE),0)</f>
        <v>0</v>
      </c>
      <c r="G1819" s="3">
        <f>IFERROR(VLOOKUP($A1819,'Perfil de Riesgo '!$A$3:$H$2025,7,FALSE),0)</f>
        <v>0</v>
      </c>
      <c r="H1819" s="3">
        <f>IFERROR(VLOOKUP($A1819,'Perfil de Riesgo '!$A$3:$H$2025,8,FALSE),0)</f>
        <v>0</v>
      </c>
    </row>
    <row r="1820" spans="1:8" hidden="1" x14ac:dyDescent="0.25">
      <c r="A1820" s="5">
        <v>610560</v>
      </c>
      <c r="B1820" s="4" t="s">
        <v>403</v>
      </c>
      <c r="C1820" s="3">
        <f>IFERROR(VLOOKUP($A1820,'Perfil de Riesgo '!$A$3:$H$2025,3,FALSE),0)</f>
        <v>0</v>
      </c>
      <c r="D1820" s="3">
        <f>IFERROR(VLOOKUP($A1820,'Perfil de Riesgo '!$A$3:$H$2025,4,FALSE),0)</f>
        <v>0</v>
      </c>
      <c r="E1820" s="3">
        <f>IFERROR(VLOOKUP($A1820,'Perfil de Riesgo '!$A$3:$H$2025,5,FALSE),0)</f>
        <v>0</v>
      </c>
      <c r="F1820" s="3">
        <f>IFERROR(VLOOKUP($A1820,'Perfil de Riesgo '!$A$3:$H$2025,6,FALSE),0)</f>
        <v>0</v>
      </c>
      <c r="G1820" s="3">
        <f>IFERROR(VLOOKUP($A1820,'Perfil de Riesgo '!$A$3:$H$2025,7,FALSE),0)</f>
        <v>0</v>
      </c>
      <c r="H1820" s="3">
        <f>IFERROR(VLOOKUP($A1820,'Perfil de Riesgo '!$A$3:$H$2025,8,FALSE),0)</f>
        <v>0</v>
      </c>
    </row>
    <row r="1821" spans="1:8" hidden="1" x14ac:dyDescent="0.25">
      <c r="A1821" s="5">
        <v>610565</v>
      </c>
      <c r="B1821" s="4" t="s">
        <v>402</v>
      </c>
      <c r="C1821" s="3">
        <f>IFERROR(VLOOKUP($A1821,'Perfil de Riesgo '!$A$3:$H$2025,3,FALSE),0)</f>
        <v>0</v>
      </c>
      <c r="D1821" s="3">
        <f>IFERROR(VLOOKUP($A1821,'Perfil de Riesgo '!$A$3:$H$2025,4,FALSE),0)</f>
        <v>0</v>
      </c>
      <c r="E1821" s="3">
        <f>IFERROR(VLOOKUP($A1821,'Perfil de Riesgo '!$A$3:$H$2025,5,FALSE),0)</f>
        <v>0</v>
      </c>
      <c r="F1821" s="3">
        <f>IFERROR(VLOOKUP($A1821,'Perfil de Riesgo '!$A$3:$H$2025,6,FALSE),0)</f>
        <v>0</v>
      </c>
      <c r="G1821" s="3">
        <f>IFERROR(VLOOKUP($A1821,'Perfil de Riesgo '!$A$3:$H$2025,7,FALSE),0)</f>
        <v>0</v>
      </c>
      <c r="H1821" s="3">
        <f>IFERROR(VLOOKUP($A1821,'Perfil de Riesgo '!$A$3:$H$2025,8,FALSE),0)</f>
        <v>0</v>
      </c>
    </row>
    <row r="1822" spans="1:8" hidden="1" x14ac:dyDescent="0.25">
      <c r="A1822" s="5">
        <v>610570</v>
      </c>
      <c r="B1822" s="4" t="s">
        <v>401</v>
      </c>
      <c r="C1822" s="3">
        <f>IFERROR(VLOOKUP($A1822,'Perfil de Riesgo '!$A$3:$H$2025,3,FALSE),0)</f>
        <v>0</v>
      </c>
      <c r="D1822" s="3">
        <f>IFERROR(VLOOKUP($A1822,'Perfil de Riesgo '!$A$3:$H$2025,4,FALSE),0)</f>
        <v>0</v>
      </c>
      <c r="E1822" s="3">
        <f>IFERROR(VLOOKUP($A1822,'Perfil de Riesgo '!$A$3:$H$2025,5,FALSE),0)</f>
        <v>0</v>
      </c>
      <c r="F1822" s="3">
        <f>IFERROR(VLOOKUP($A1822,'Perfil de Riesgo '!$A$3:$H$2025,6,FALSE),0)</f>
        <v>0</v>
      </c>
      <c r="G1822" s="3">
        <f>IFERROR(VLOOKUP($A1822,'Perfil de Riesgo '!$A$3:$H$2025,7,FALSE),0)</f>
        <v>0</v>
      </c>
      <c r="H1822" s="3">
        <f>IFERROR(VLOOKUP($A1822,'Perfil de Riesgo '!$A$3:$H$2025,8,FALSE),0)</f>
        <v>0</v>
      </c>
    </row>
    <row r="1823" spans="1:8" hidden="1" x14ac:dyDescent="0.25">
      <c r="A1823" s="5">
        <v>610575</v>
      </c>
      <c r="B1823" s="4" t="s">
        <v>400</v>
      </c>
      <c r="C1823" s="3">
        <f>IFERROR(VLOOKUP($A1823,'Perfil de Riesgo '!$A$3:$H$2025,3,FALSE),0)</f>
        <v>0</v>
      </c>
      <c r="D1823" s="3">
        <f>IFERROR(VLOOKUP($A1823,'Perfil de Riesgo '!$A$3:$H$2025,4,FALSE),0)</f>
        <v>0</v>
      </c>
      <c r="E1823" s="3">
        <f>IFERROR(VLOOKUP($A1823,'Perfil de Riesgo '!$A$3:$H$2025,5,FALSE),0)</f>
        <v>0</v>
      </c>
      <c r="F1823" s="3">
        <f>IFERROR(VLOOKUP($A1823,'Perfil de Riesgo '!$A$3:$H$2025,6,FALSE),0)</f>
        <v>0</v>
      </c>
      <c r="G1823" s="3">
        <f>IFERROR(VLOOKUP($A1823,'Perfil de Riesgo '!$A$3:$H$2025,7,FALSE),0)</f>
        <v>0</v>
      </c>
      <c r="H1823" s="3">
        <f>IFERROR(VLOOKUP($A1823,'Perfil de Riesgo '!$A$3:$H$2025,8,FALSE),0)</f>
        <v>0</v>
      </c>
    </row>
    <row r="1824" spans="1:8" hidden="1" x14ac:dyDescent="0.25">
      <c r="A1824" s="5">
        <v>610580</v>
      </c>
      <c r="B1824" s="4" t="s">
        <v>399</v>
      </c>
      <c r="C1824" s="3">
        <f>IFERROR(VLOOKUP($A1824,'Perfil de Riesgo '!$A$3:$H$2025,3,FALSE),0)</f>
        <v>0</v>
      </c>
      <c r="D1824" s="3">
        <f>IFERROR(VLOOKUP($A1824,'Perfil de Riesgo '!$A$3:$H$2025,4,FALSE),0)</f>
        <v>0</v>
      </c>
      <c r="E1824" s="3">
        <f>IFERROR(VLOOKUP($A1824,'Perfil de Riesgo '!$A$3:$H$2025,5,FALSE),0)</f>
        <v>0</v>
      </c>
      <c r="F1824" s="3">
        <f>IFERROR(VLOOKUP($A1824,'Perfil de Riesgo '!$A$3:$H$2025,6,FALSE),0)</f>
        <v>0</v>
      </c>
      <c r="G1824" s="3">
        <f>IFERROR(VLOOKUP($A1824,'Perfil de Riesgo '!$A$3:$H$2025,7,FALSE),0)</f>
        <v>0</v>
      </c>
      <c r="H1824" s="3">
        <f>IFERROR(VLOOKUP($A1824,'Perfil de Riesgo '!$A$3:$H$2025,8,FALSE),0)</f>
        <v>0</v>
      </c>
    </row>
    <row r="1825" spans="1:8" hidden="1" x14ac:dyDescent="0.25">
      <c r="A1825" s="5">
        <v>611000</v>
      </c>
      <c r="B1825" s="4" t="s">
        <v>398</v>
      </c>
      <c r="C1825" s="3">
        <f>IFERROR(VLOOKUP($A1825,'Perfil de Riesgo '!$A$3:$H$2025,3,FALSE),0)</f>
        <v>0</v>
      </c>
      <c r="D1825" s="3">
        <f>IFERROR(VLOOKUP($A1825,'Perfil de Riesgo '!$A$3:$H$2025,4,FALSE),0)</f>
        <v>0</v>
      </c>
      <c r="E1825" s="3">
        <f>IFERROR(VLOOKUP($A1825,'Perfil de Riesgo '!$A$3:$H$2025,5,FALSE),0)</f>
        <v>0</v>
      </c>
      <c r="F1825" s="3">
        <f>IFERROR(VLOOKUP($A1825,'Perfil de Riesgo '!$A$3:$H$2025,6,FALSE),0)</f>
        <v>0</v>
      </c>
      <c r="G1825" s="3">
        <f>IFERROR(VLOOKUP($A1825,'Perfil de Riesgo '!$A$3:$H$2025,7,FALSE),0)</f>
        <v>0</v>
      </c>
      <c r="H1825" s="3">
        <f>IFERROR(VLOOKUP($A1825,'Perfil de Riesgo '!$A$3:$H$2025,8,FALSE),0)</f>
        <v>0</v>
      </c>
    </row>
    <row r="1826" spans="1:8" hidden="1" x14ac:dyDescent="0.25">
      <c r="A1826" s="5">
        <v>611005</v>
      </c>
      <c r="B1826" s="4" t="s">
        <v>397</v>
      </c>
      <c r="C1826" s="3">
        <f>IFERROR(VLOOKUP($A1826,'Perfil de Riesgo '!$A$3:$H$2025,3,FALSE),0)</f>
        <v>0</v>
      </c>
      <c r="D1826" s="3">
        <f>IFERROR(VLOOKUP($A1826,'Perfil de Riesgo '!$A$3:$H$2025,4,FALSE),0)</f>
        <v>0</v>
      </c>
      <c r="E1826" s="3">
        <f>IFERROR(VLOOKUP($A1826,'Perfil de Riesgo '!$A$3:$H$2025,5,FALSE),0)</f>
        <v>0</v>
      </c>
      <c r="F1826" s="3">
        <f>IFERROR(VLOOKUP($A1826,'Perfil de Riesgo '!$A$3:$H$2025,6,FALSE),0)</f>
        <v>0</v>
      </c>
      <c r="G1826" s="3">
        <f>IFERROR(VLOOKUP($A1826,'Perfil de Riesgo '!$A$3:$H$2025,7,FALSE),0)</f>
        <v>0</v>
      </c>
      <c r="H1826" s="3">
        <f>IFERROR(VLOOKUP($A1826,'Perfil de Riesgo '!$A$3:$H$2025,8,FALSE),0)</f>
        <v>0</v>
      </c>
    </row>
    <row r="1827" spans="1:8" hidden="1" x14ac:dyDescent="0.25">
      <c r="A1827" s="5">
        <v>611010</v>
      </c>
      <c r="B1827" s="4" t="s">
        <v>396</v>
      </c>
      <c r="C1827" s="3">
        <f>IFERROR(VLOOKUP($A1827,'Perfil de Riesgo '!$A$3:$H$2025,3,FALSE),0)</f>
        <v>0</v>
      </c>
      <c r="D1827" s="3">
        <f>IFERROR(VLOOKUP($A1827,'Perfil de Riesgo '!$A$3:$H$2025,4,FALSE),0)</f>
        <v>0</v>
      </c>
      <c r="E1827" s="3">
        <f>IFERROR(VLOOKUP($A1827,'Perfil de Riesgo '!$A$3:$H$2025,5,FALSE),0)</f>
        <v>0</v>
      </c>
      <c r="F1827" s="3">
        <f>IFERROR(VLOOKUP($A1827,'Perfil de Riesgo '!$A$3:$H$2025,6,FALSE),0)</f>
        <v>0</v>
      </c>
      <c r="G1827" s="3">
        <f>IFERROR(VLOOKUP($A1827,'Perfil de Riesgo '!$A$3:$H$2025,7,FALSE),0)</f>
        <v>0</v>
      </c>
      <c r="H1827" s="3">
        <f>IFERROR(VLOOKUP($A1827,'Perfil de Riesgo '!$A$3:$H$2025,8,FALSE),0)</f>
        <v>0</v>
      </c>
    </row>
    <row r="1828" spans="1:8" hidden="1" x14ac:dyDescent="0.25">
      <c r="A1828" s="5">
        <v>611015</v>
      </c>
      <c r="B1828" s="4" t="s">
        <v>221</v>
      </c>
      <c r="C1828" s="3">
        <f>IFERROR(VLOOKUP($A1828,'Perfil de Riesgo '!$A$3:$H$2025,3,FALSE),0)</f>
        <v>0</v>
      </c>
      <c r="D1828" s="3">
        <f>IFERROR(VLOOKUP($A1828,'Perfil de Riesgo '!$A$3:$H$2025,4,FALSE),0)</f>
        <v>0</v>
      </c>
      <c r="E1828" s="3">
        <f>IFERROR(VLOOKUP($A1828,'Perfil de Riesgo '!$A$3:$H$2025,5,FALSE),0)</f>
        <v>0</v>
      </c>
      <c r="F1828" s="3">
        <f>IFERROR(VLOOKUP($A1828,'Perfil de Riesgo '!$A$3:$H$2025,6,FALSE),0)</f>
        <v>0</v>
      </c>
      <c r="G1828" s="3">
        <f>IFERROR(VLOOKUP($A1828,'Perfil de Riesgo '!$A$3:$H$2025,7,FALSE),0)</f>
        <v>0</v>
      </c>
      <c r="H1828" s="3">
        <f>IFERROR(VLOOKUP($A1828,'Perfil de Riesgo '!$A$3:$H$2025,8,FALSE),0)</f>
        <v>0</v>
      </c>
    </row>
    <row r="1829" spans="1:8" hidden="1" x14ac:dyDescent="0.25">
      <c r="A1829" s="5">
        <v>611500</v>
      </c>
      <c r="B1829" s="4" t="s">
        <v>395</v>
      </c>
      <c r="C1829" s="3">
        <f>IFERROR(VLOOKUP($A1829,'Perfil de Riesgo '!$A$3:$H$2025,3,FALSE),0)</f>
        <v>0</v>
      </c>
      <c r="D1829" s="3">
        <f>IFERROR(VLOOKUP($A1829,'Perfil de Riesgo '!$A$3:$H$2025,4,FALSE),0)</f>
        <v>0</v>
      </c>
      <c r="E1829" s="3">
        <f>IFERROR(VLOOKUP($A1829,'Perfil de Riesgo '!$A$3:$H$2025,5,FALSE),0)</f>
        <v>0</v>
      </c>
      <c r="F1829" s="3">
        <f>IFERROR(VLOOKUP($A1829,'Perfil de Riesgo '!$A$3:$H$2025,6,FALSE),0)</f>
        <v>0</v>
      </c>
      <c r="G1829" s="3">
        <f>IFERROR(VLOOKUP($A1829,'Perfil de Riesgo '!$A$3:$H$2025,7,FALSE),0)</f>
        <v>0</v>
      </c>
      <c r="H1829" s="3">
        <f>IFERROR(VLOOKUP($A1829,'Perfil de Riesgo '!$A$3:$H$2025,8,FALSE),0)</f>
        <v>0</v>
      </c>
    </row>
    <row r="1830" spans="1:8" hidden="1" x14ac:dyDescent="0.25">
      <c r="A1830" s="5">
        <v>611505</v>
      </c>
      <c r="B1830" s="4" t="s">
        <v>394</v>
      </c>
      <c r="C1830" s="3">
        <f>IFERROR(VLOOKUP($A1830,'Perfil de Riesgo '!$A$3:$H$2025,3,FALSE),0)</f>
        <v>0</v>
      </c>
      <c r="D1830" s="3">
        <f>IFERROR(VLOOKUP($A1830,'Perfil de Riesgo '!$A$3:$H$2025,4,FALSE),0)</f>
        <v>0</v>
      </c>
      <c r="E1830" s="3">
        <f>IFERROR(VLOOKUP($A1830,'Perfil de Riesgo '!$A$3:$H$2025,5,FALSE),0)</f>
        <v>0</v>
      </c>
      <c r="F1830" s="3">
        <f>IFERROR(VLOOKUP($A1830,'Perfil de Riesgo '!$A$3:$H$2025,6,FALSE),0)</f>
        <v>0</v>
      </c>
      <c r="G1830" s="3">
        <f>IFERROR(VLOOKUP($A1830,'Perfil de Riesgo '!$A$3:$H$2025,7,FALSE),0)</f>
        <v>0</v>
      </c>
      <c r="H1830" s="3">
        <f>IFERROR(VLOOKUP($A1830,'Perfil de Riesgo '!$A$3:$H$2025,8,FALSE),0)</f>
        <v>0</v>
      </c>
    </row>
    <row r="1831" spans="1:8" hidden="1" x14ac:dyDescent="0.25">
      <c r="A1831" s="5">
        <v>611510</v>
      </c>
      <c r="B1831" s="4" t="s">
        <v>393</v>
      </c>
      <c r="C1831" s="3">
        <f>IFERROR(VLOOKUP($A1831,'Perfil de Riesgo '!$A$3:$H$2025,3,FALSE),0)</f>
        <v>0</v>
      </c>
      <c r="D1831" s="3">
        <f>IFERROR(VLOOKUP($A1831,'Perfil de Riesgo '!$A$3:$H$2025,4,FALSE),0)</f>
        <v>0</v>
      </c>
      <c r="E1831" s="3">
        <f>IFERROR(VLOOKUP($A1831,'Perfil de Riesgo '!$A$3:$H$2025,5,FALSE),0)</f>
        <v>0</v>
      </c>
      <c r="F1831" s="3">
        <f>IFERROR(VLOOKUP($A1831,'Perfil de Riesgo '!$A$3:$H$2025,6,FALSE),0)</f>
        <v>0</v>
      </c>
      <c r="G1831" s="3">
        <f>IFERROR(VLOOKUP($A1831,'Perfil de Riesgo '!$A$3:$H$2025,7,FALSE),0)</f>
        <v>0</v>
      </c>
      <c r="H1831" s="3">
        <f>IFERROR(VLOOKUP($A1831,'Perfil de Riesgo '!$A$3:$H$2025,8,FALSE),0)</f>
        <v>0</v>
      </c>
    </row>
    <row r="1832" spans="1:8" hidden="1" x14ac:dyDescent="0.25">
      <c r="A1832" s="5">
        <v>611515</v>
      </c>
      <c r="B1832" s="4" t="s">
        <v>392</v>
      </c>
      <c r="C1832" s="3">
        <f>IFERROR(VLOOKUP($A1832,'Perfil de Riesgo '!$A$3:$H$2025,3,FALSE),0)</f>
        <v>0</v>
      </c>
      <c r="D1832" s="3">
        <f>IFERROR(VLOOKUP($A1832,'Perfil de Riesgo '!$A$3:$H$2025,4,FALSE),0)</f>
        <v>0</v>
      </c>
      <c r="E1832" s="3">
        <f>IFERROR(VLOOKUP($A1832,'Perfil de Riesgo '!$A$3:$H$2025,5,FALSE),0)</f>
        <v>0</v>
      </c>
      <c r="F1832" s="3">
        <f>IFERROR(VLOOKUP($A1832,'Perfil de Riesgo '!$A$3:$H$2025,6,FALSE),0)</f>
        <v>0</v>
      </c>
      <c r="G1832" s="3">
        <f>IFERROR(VLOOKUP($A1832,'Perfil de Riesgo '!$A$3:$H$2025,7,FALSE),0)</f>
        <v>0</v>
      </c>
      <c r="H1832" s="3">
        <f>IFERROR(VLOOKUP($A1832,'Perfil de Riesgo '!$A$3:$H$2025,8,FALSE),0)</f>
        <v>0</v>
      </c>
    </row>
    <row r="1833" spans="1:8" hidden="1" x14ac:dyDescent="0.25">
      <c r="A1833" s="5">
        <v>611520</v>
      </c>
      <c r="B1833" s="4" t="s">
        <v>391</v>
      </c>
      <c r="C1833" s="3">
        <f>IFERROR(VLOOKUP($A1833,'Perfil de Riesgo '!$A$3:$H$2025,3,FALSE),0)</f>
        <v>0</v>
      </c>
      <c r="D1833" s="3">
        <f>IFERROR(VLOOKUP($A1833,'Perfil de Riesgo '!$A$3:$H$2025,4,FALSE),0)</f>
        <v>0</v>
      </c>
      <c r="E1833" s="3">
        <f>IFERROR(VLOOKUP($A1833,'Perfil de Riesgo '!$A$3:$H$2025,5,FALSE),0)</f>
        <v>0</v>
      </c>
      <c r="F1833" s="3">
        <f>IFERROR(VLOOKUP($A1833,'Perfil de Riesgo '!$A$3:$H$2025,6,FALSE),0)</f>
        <v>0</v>
      </c>
      <c r="G1833" s="3">
        <f>IFERROR(VLOOKUP($A1833,'Perfil de Riesgo '!$A$3:$H$2025,7,FALSE),0)</f>
        <v>0</v>
      </c>
      <c r="H1833" s="3">
        <f>IFERROR(VLOOKUP($A1833,'Perfil de Riesgo '!$A$3:$H$2025,8,FALSE),0)</f>
        <v>0</v>
      </c>
    </row>
    <row r="1834" spans="1:8" hidden="1" x14ac:dyDescent="0.25">
      <c r="A1834" s="5">
        <v>611525</v>
      </c>
      <c r="B1834" s="4" t="s">
        <v>390</v>
      </c>
      <c r="C1834" s="3">
        <f>IFERROR(VLOOKUP($A1834,'Perfil de Riesgo '!$A$3:$H$2025,3,FALSE),0)</f>
        <v>0</v>
      </c>
      <c r="D1834" s="3">
        <f>IFERROR(VLOOKUP($A1834,'Perfil de Riesgo '!$A$3:$H$2025,4,FALSE),0)</f>
        <v>0</v>
      </c>
      <c r="E1834" s="3">
        <f>IFERROR(VLOOKUP($A1834,'Perfil de Riesgo '!$A$3:$H$2025,5,FALSE),0)</f>
        <v>0</v>
      </c>
      <c r="F1834" s="3">
        <f>IFERROR(VLOOKUP($A1834,'Perfil de Riesgo '!$A$3:$H$2025,6,FALSE),0)</f>
        <v>0</v>
      </c>
      <c r="G1834" s="3">
        <f>IFERROR(VLOOKUP($A1834,'Perfil de Riesgo '!$A$3:$H$2025,7,FALSE),0)</f>
        <v>0</v>
      </c>
      <c r="H1834" s="3">
        <f>IFERROR(VLOOKUP($A1834,'Perfil de Riesgo '!$A$3:$H$2025,8,FALSE),0)</f>
        <v>0</v>
      </c>
    </row>
    <row r="1835" spans="1:8" hidden="1" x14ac:dyDescent="0.25">
      <c r="A1835" s="5">
        <v>611530</v>
      </c>
      <c r="B1835" s="4" t="s">
        <v>389</v>
      </c>
      <c r="C1835" s="3">
        <f>IFERROR(VLOOKUP($A1835,'Perfil de Riesgo '!$A$3:$H$2025,3,FALSE),0)</f>
        <v>0</v>
      </c>
      <c r="D1835" s="3">
        <f>IFERROR(VLOOKUP($A1835,'Perfil de Riesgo '!$A$3:$H$2025,4,FALSE),0)</f>
        <v>0</v>
      </c>
      <c r="E1835" s="3">
        <f>IFERROR(VLOOKUP($A1835,'Perfil de Riesgo '!$A$3:$H$2025,5,FALSE),0)</f>
        <v>0</v>
      </c>
      <c r="F1835" s="3">
        <f>IFERROR(VLOOKUP($A1835,'Perfil de Riesgo '!$A$3:$H$2025,6,FALSE),0)</f>
        <v>0</v>
      </c>
      <c r="G1835" s="3">
        <f>IFERROR(VLOOKUP($A1835,'Perfil de Riesgo '!$A$3:$H$2025,7,FALSE),0)</f>
        <v>0</v>
      </c>
      <c r="H1835" s="3">
        <f>IFERROR(VLOOKUP($A1835,'Perfil de Riesgo '!$A$3:$H$2025,8,FALSE),0)</f>
        <v>0</v>
      </c>
    </row>
    <row r="1836" spans="1:8" hidden="1" x14ac:dyDescent="0.25">
      <c r="A1836" s="5">
        <v>611535</v>
      </c>
      <c r="B1836" s="4" t="s">
        <v>388</v>
      </c>
      <c r="C1836" s="3">
        <f>IFERROR(VLOOKUP($A1836,'Perfil de Riesgo '!$A$3:$H$2025,3,FALSE),0)</f>
        <v>0</v>
      </c>
      <c r="D1836" s="3">
        <f>IFERROR(VLOOKUP($A1836,'Perfil de Riesgo '!$A$3:$H$2025,4,FALSE),0)</f>
        <v>0</v>
      </c>
      <c r="E1836" s="3">
        <f>IFERROR(VLOOKUP($A1836,'Perfil de Riesgo '!$A$3:$H$2025,5,FALSE),0)</f>
        <v>0</v>
      </c>
      <c r="F1836" s="3">
        <f>IFERROR(VLOOKUP($A1836,'Perfil de Riesgo '!$A$3:$H$2025,6,FALSE),0)</f>
        <v>0</v>
      </c>
      <c r="G1836" s="3">
        <f>IFERROR(VLOOKUP($A1836,'Perfil de Riesgo '!$A$3:$H$2025,7,FALSE),0)</f>
        <v>0</v>
      </c>
      <c r="H1836" s="3">
        <f>IFERROR(VLOOKUP($A1836,'Perfil de Riesgo '!$A$3:$H$2025,8,FALSE),0)</f>
        <v>0</v>
      </c>
    </row>
    <row r="1837" spans="1:8" hidden="1" x14ac:dyDescent="0.25">
      <c r="A1837" s="5">
        <v>611540</v>
      </c>
      <c r="B1837" s="4" t="s">
        <v>387</v>
      </c>
      <c r="C1837" s="3">
        <f>IFERROR(VLOOKUP($A1837,'Perfil de Riesgo '!$A$3:$H$2025,3,FALSE),0)</f>
        <v>0</v>
      </c>
      <c r="D1837" s="3">
        <f>IFERROR(VLOOKUP($A1837,'Perfil de Riesgo '!$A$3:$H$2025,4,FALSE),0)</f>
        <v>0</v>
      </c>
      <c r="E1837" s="3">
        <f>IFERROR(VLOOKUP($A1837,'Perfil de Riesgo '!$A$3:$H$2025,5,FALSE),0)</f>
        <v>0</v>
      </c>
      <c r="F1837" s="3">
        <f>IFERROR(VLOOKUP($A1837,'Perfil de Riesgo '!$A$3:$H$2025,6,FALSE),0)</f>
        <v>0</v>
      </c>
      <c r="G1837" s="3">
        <f>IFERROR(VLOOKUP($A1837,'Perfil de Riesgo '!$A$3:$H$2025,7,FALSE),0)</f>
        <v>0</v>
      </c>
      <c r="H1837" s="3">
        <f>IFERROR(VLOOKUP($A1837,'Perfil de Riesgo '!$A$3:$H$2025,8,FALSE),0)</f>
        <v>0</v>
      </c>
    </row>
    <row r="1838" spans="1:8" hidden="1" x14ac:dyDescent="0.25">
      <c r="A1838" s="5">
        <v>611545</v>
      </c>
      <c r="B1838" s="4" t="s">
        <v>386</v>
      </c>
      <c r="C1838" s="3">
        <f>IFERROR(VLOOKUP($A1838,'Perfil de Riesgo '!$A$3:$H$2025,3,FALSE),0)</f>
        <v>0</v>
      </c>
      <c r="D1838" s="3">
        <f>IFERROR(VLOOKUP($A1838,'Perfil de Riesgo '!$A$3:$H$2025,4,FALSE),0)</f>
        <v>0</v>
      </c>
      <c r="E1838" s="3">
        <f>IFERROR(VLOOKUP($A1838,'Perfil de Riesgo '!$A$3:$H$2025,5,FALSE),0)</f>
        <v>0</v>
      </c>
      <c r="F1838" s="3">
        <f>IFERROR(VLOOKUP($A1838,'Perfil de Riesgo '!$A$3:$H$2025,6,FALSE),0)</f>
        <v>0</v>
      </c>
      <c r="G1838" s="3">
        <f>IFERROR(VLOOKUP($A1838,'Perfil de Riesgo '!$A$3:$H$2025,7,FALSE),0)</f>
        <v>0</v>
      </c>
      <c r="H1838" s="3">
        <f>IFERROR(VLOOKUP($A1838,'Perfil de Riesgo '!$A$3:$H$2025,8,FALSE),0)</f>
        <v>0</v>
      </c>
    </row>
    <row r="1839" spans="1:8" hidden="1" x14ac:dyDescent="0.25">
      <c r="A1839" s="5">
        <v>611550</v>
      </c>
      <c r="B1839" s="4" t="s">
        <v>385</v>
      </c>
      <c r="C1839" s="3">
        <f>IFERROR(VLOOKUP($A1839,'Perfil de Riesgo '!$A$3:$H$2025,3,FALSE),0)</f>
        <v>0</v>
      </c>
      <c r="D1839" s="3">
        <f>IFERROR(VLOOKUP($A1839,'Perfil de Riesgo '!$A$3:$H$2025,4,FALSE),0)</f>
        <v>0</v>
      </c>
      <c r="E1839" s="3">
        <f>IFERROR(VLOOKUP($A1839,'Perfil de Riesgo '!$A$3:$H$2025,5,FALSE),0)</f>
        <v>0</v>
      </c>
      <c r="F1839" s="3">
        <f>IFERROR(VLOOKUP($A1839,'Perfil de Riesgo '!$A$3:$H$2025,6,FALSE),0)</f>
        <v>0</v>
      </c>
      <c r="G1839" s="3">
        <f>IFERROR(VLOOKUP($A1839,'Perfil de Riesgo '!$A$3:$H$2025,7,FALSE),0)</f>
        <v>0</v>
      </c>
      <c r="H1839" s="3">
        <f>IFERROR(VLOOKUP($A1839,'Perfil de Riesgo '!$A$3:$H$2025,8,FALSE),0)</f>
        <v>0</v>
      </c>
    </row>
    <row r="1840" spans="1:8" hidden="1" x14ac:dyDescent="0.25">
      <c r="A1840" s="5">
        <v>611555</v>
      </c>
      <c r="B1840" s="4" t="s">
        <v>384</v>
      </c>
      <c r="C1840" s="3">
        <f>IFERROR(VLOOKUP($A1840,'Perfil de Riesgo '!$A$3:$H$2025,3,FALSE),0)</f>
        <v>0</v>
      </c>
      <c r="D1840" s="3">
        <f>IFERROR(VLOOKUP($A1840,'Perfil de Riesgo '!$A$3:$H$2025,4,FALSE),0)</f>
        <v>0</v>
      </c>
      <c r="E1840" s="3">
        <f>IFERROR(VLOOKUP($A1840,'Perfil de Riesgo '!$A$3:$H$2025,5,FALSE),0)</f>
        <v>0</v>
      </c>
      <c r="F1840" s="3">
        <f>IFERROR(VLOOKUP($A1840,'Perfil de Riesgo '!$A$3:$H$2025,6,FALSE),0)</f>
        <v>0</v>
      </c>
      <c r="G1840" s="3">
        <f>IFERROR(VLOOKUP($A1840,'Perfil de Riesgo '!$A$3:$H$2025,7,FALSE),0)</f>
        <v>0</v>
      </c>
      <c r="H1840" s="3">
        <f>IFERROR(VLOOKUP($A1840,'Perfil de Riesgo '!$A$3:$H$2025,8,FALSE),0)</f>
        <v>0</v>
      </c>
    </row>
    <row r="1841" spans="1:8" hidden="1" x14ac:dyDescent="0.25">
      <c r="A1841" s="5">
        <v>611560</v>
      </c>
      <c r="B1841" s="4" t="s">
        <v>221</v>
      </c>
      <c r="C1841" s="3">
        <f>IFERROR(VLOOKUP($A1841,'Perfil de Riesgo '!$A$3:$H$2025,3,FALSE),0)</f>
        <v>0</v>
      </c>
      <c r="D1841" s="3">
        <f>IFERROR(VLOOKUP($A1841,'Perfil de Riesgo '!$A$3:$H$2025,4,FALSE),0)</f>
        <v>0</v>
      </c>
      <c r="E1841" s="3">
        <f>IFERROR(VLOOKUP($A1841,'Perfil de Riesgo '!$A$3:$H$2025,5,FALSE),0)</f>
        <v>0</v>
      </c>
      <c r="F1841" s="3">
        <f>IFERROR(VLOOKUP($A1841,'Perfil de Riesgo '!$A$3:$H$2025,6,FALSE),0)</f>
        <v>0</v>
      </c>
      <c r="G1841" s="3">
        <f>IFERROR(VLOOKUP($A1841,'Perfil de Riesgo '!$A$3:$H$2025,7,FALSE),0)</f>
        <v>0</v>
      </c>
      <c r="H1841" s="3">
        <f>IFERROR(VLOOKUP($A1841,'Perfil de Riesgo '!$A$3:$H$2025,8,FALSE),0)</f>
        <v>0</v>
      </c>
    </row>
    <row r="1842" spans="1:8" hidden="1" x14ac:dyDescent="0.25">
      <c r="A1842" s="5">
        <v>612000</v>
      </c>
      <c r="B1842" s="4" t="s">
        <v>383</v>
      </c>
      <c r="C1842" s="3">
        <f>IFERROR(VLOOKUP($A1842,'Perfil de Riesgo '!$A$3:$H$2025,3,FALSE),0)</f>
        <v>0</v>
      </c>
      <c r="D1842" s="3">
        <f>IFERROR(VLOOKUP($A1842,'Perfil de Riesgo '!$A$3:$H$2025,4,FALSE),0)</f>
        <v>0</v>
      </c>
      <c r="E1842" s="3">
        <f>IFERROR(VLOOKUP($A1842,'Perfil de Riesgo '!$A$3:$H$2025,5,FALSE),0)</f>
        <v>0</v>
      </c>
      <c r="F1842" s="3">
        <f>IFERROR(VLOOKUP($A1842,'Perfil de Riesgo '!$A$3:$H$2025,6,FALSE),0)</f>
        <v>0</v>
      </c>
      <c r="G1842" s="3">
        <f>IFERROR(VLOOKUP($A1842,'Perfil de Riesgo '!$A$3:$H$2025,7,FALSE),0)</f>
        <v>0</v>
      </c>
      <c r="H1842" s="3">
        <f>IFERROR(VLOOKUP($A1842,'Perfil de Riesgo '!$A$3:$H$2025,8,FALSE),0)</f>
        <v>0</v>
      </c>
    </row>
    <row r="1843" spans="1:8" hidden="1" x14ac:dyDescent="0.25">
      <c r="A1843" s="5">
        <v>612001</v>
      </c>
      <c r="B1843" s="4" t="s">
        <v>382</v>
      </c>
      <c r="C1843" s="3">
        <f>IFERROR(VLOOKUP($A1843,'Perfil de Riesgo '!$A$3:$H$2025,3,FALSE),0)</f>
        <v>0</v>
      </c>
      <c r="D1843" s="3">
        <f>IFERROR(VLOOKUP($A1843,'Perfil de Riesgo '!$A$3:$H$2025,4,FALSE),0)</f>
        <v>0</v>
      </c>
      <c r="E1843" s="3">
        <f>IFERROR(VLOOKUP($A1843,'Perfil de Riesgo '!$A$3:$H$2025,5,FALSE),0)</f>
        <v>0</v>
      </c>
      <c r="F1843" s="3">
        <f>IFERROR(VLOOKUP($A1843,'Perfil de Riesgo '!$A$3:$H$2025,6,FALSE),0)</f>
        <v>0</v>
      </c>
      <c r="G1843" s="3">
        <f>IFERROR(VLOOKUP($A1843,'Perfil de Riesgo '!$A$3:$H$2025,7,FALSE),0)</f>
        <v>0</v>
      </c>
      <c r="H1843" s="3">
        <f>IFERROR(VLOOKUP($A1843,'Perfil de Riesgo '!$A$3:$H$2025,8,FALSE),0)</f>
        <v>0</v>
      </c>
    </row>
    <row r="1844" spans="1:8" hidden="1" x14ac:dyDescent="0.25">
      <c r="A1844" s="5">
        <v>612002</v>
      </c>
      <c r="B1844" s="4" t="s">
        <v>381</v>
      </c>
      <c r="C1844" s="3">
        <f>IFERROR(VLOOKUP($A1844,'Perfil de Riesgo '!$A$3:$H$2025,3,FALSE),0)</f>
        <v>0</v>
      </c>
      <c r="D1844" s="3">
        <f>IFERROR(VLOOKUP($A1844,'Perfil de Riesgo '!$A$3:$H$2025,4,FALSE),0)</f>
        <v>0</v>
      </c>
      <c r="E1844" s="3">
        <f>IFERROR(VLOOKUP($A1844,'Perfil de Riesgo '!$A$3:$H$2025,5,FALSE),0)</f>
        <v>0</v>
      </c>
      <c r="F1844" s="3">
        <f>IFERROR(VLOOKUP($A1844,'Perfil de Riesgo '!$A$3:$H$2025,6,FALSE),0)</f>
        <v>0</v>
      </c>
      <c r="G1844" s="3">
        <f>IFERROR(VLOOKUP($A1844,'Perfil de Riesgo '!$A$3:$H$2025,7,FALSE),0)</f>
        <v>0</v>
      </c>
      <c r="H1844" s="3">
        <f>IFERROR(VLOOKUP($A1844,'Perfil de Riesgo '!$A$3:$H$2025,8,FALSE),0)</f>
        <v>0</v>
      </c>
    </row>
    <row r="1845" spans="1:8" hidden="1" x14ac:dyDescent="0.25">
      <c r="A1845" s="5">
        <v>612003</v>
      </c>
      <c r="B1845" s="4" t="s">
        <v>380</v>
      </c>
      <c r="C1845" s="3">
        <f>IFERROR(VLOOKUP($A1845,'Perfil de Riesgo '!$A$3:$H$2025,3,FALSE),0)</f>
        <v>0</v>
      </c>
      <c r="D1845" s="3">
        <f>IFERROR(VLOOKUP($A1845,'Perfil de Riesgo '!$A$3:$H$2025,4,FALSE),0)</f>
        <v>0</v>
      </c>
      <c r="E1845" s="3">
        <f>IFERROR(VLOOKUP($A1845,'Perfil de Riesgo '!$A$3:$H$2025,5,FALSE),0)</f>
        <v>0</v>
      </c>
      <c r="F1845" s="3">
        <f>IFERROR(VLOOKUP($A1845,'Perfil de Riesgo '!$A$3:$H$2025,6,FALSE),0)</f>
        <v>0</v>
      </c>
      <c r="G1845" s="3">
        <f>IFERROR(VLOOKUP($A1845,'Perfil de Riesgo '!$A$3:$H$2025,7,FALSE),0)</f>
        <v>0</v>
      </c>
      <c r="H1845" s="3">
        <f>IFERROR(VLOOKUP($A1845,'Perfil de Riesgo '!$A$3:$H$2025,8,FALSE),0)</f>
        <v>0</v>
      </c>
    </row>
    <row r="1846" spans="1:8" hidden="1" x14ac:dyDescent="0.25">
      <c r="A1846" s="5">
        <v>612004</v>
      </c>
      <c r="B1846" s="4" t="s">
        <v>379</v>
      </c>
      <c r="C1846" s="3">
        <f>IFERROR(VLOOKUP($A1846,'Perfil de Riesgo '!$A$3:$H$2025,3,FALSE),0)</f>
        <v>0</v>
      </c>
      <c r="D1846" s="3">
        <f>IFERROR(VLOOKUP($A1846,'Perfil de Riesgo '!$A$3:$H$2025,4,FALSE),0)</f>
        <v>0</v>
      </c>
      <c r="E1846" s="3">
        <f>IFERROR(VLOOKUP($A1846,'Perfil de Riesgo '!$A$3:$H$2025,5,FALSE),0)</f>
        <v>0</v>
      </c>
      <c r="F1846" s="3">
        <f>IFERROR(VLOOKUP($A1846,'Perfil de Riesgo '!$A$3:$H$2025,6,FALSE),0)</f>
        <v>0</v>
      </c>
      <c r="G1846" s="3">
        <f>IFERROR(VLOOKUP($A1846,'Perfil de Riesgo '!$A$3:$H$2025,7,FALSE),0)</f>
        <v>0</v>
      </c>
      <c r="H1846" s="3">
        <f>IFERROR(VLOOKUP($A1846,'Perfil de Riesgo '!$A$3:$H$2025,8,FALSE),0)</f>
        <v>0</v>
      </c>
    </row>
    <row r="1847" spans="1:8" hidden="1" x14ac:dyDescent="0.25">
      <c r="A1847" s="5">
        <v>612005</v>
      </c>
      <c r="B1847" s="4" t="s">
        <v>378</v>
      </c>
      <c r="C1847" s="3">
        <f>IFERROR(VLOOKUP($A1847,'Perfil de Riesgo '!$A$3:$H$2025,3,FALSE),0)</f>
        <v>0</v>
      </c>
      <c r="D1847" s="3">
        <f>IFERROR(VLOOKUP($A1847,'Perfil de Riesgo '!$A$3:$H$2025,4,FALSE),0)</f>
        <v>0</v>
      </c>
      <c r="E1847" s="3">
        <f>IFERROR(VLOOKUP($A1847,'Perfil de Riesgo '!$A$3:$H$2025,5,FALSE),0)</f>
        <v>0</v>
      </c>
      <c r="F1847" s="3">
        <f>IFERROR(VLOOKUP($A1847,'Perfil de Riesgo '!$A$3:$H$2025,6,FALSE),0)</f>
        <v>0</v>
      </c>
      <c r="G1847" s="3">
        <f>IFERROR(VLOOKUP($A1847,'Perfil de Riesgo '!$A$3:$H$2025,7,FALSE),0)</f>
        <v>0</v>
      </c>
      <c r="H1847" s="3">
        <f>IFERROR(VLOOKUP($A1847,'Perfil de Riesgo '!$A$3:$H$2025,8,FALSE),0)</f>
        <v>0</v>
      </c>
    </row>
    <row r="1848" spans="1:8" hidden="1" x14ac:dyDescent="0.25">
      <c r="A1848" s="5">
        <v>612006</v>
      </c>
      <c r="B1848" s="4" t="s">
        <v>377</v>
      </c>
      <c r="C1848" s="3">
        <f>IFERROR(VLOOKUP($A1848,'Perfil de Riesgo '!$A$3:$H$2025,3,FALSE),0)</f>
        <v>0</v>
      </c>
      <c r="D1848" s="3">
        <f>IFERROR(VLOOKUP($A1848,'Perfil de Riesgo '!$A$3:$H$2025,4,FALSE),0)</f>
        <v>0</v>
      </c>
      <c r="E1848" s="3">
        <f>IFERROR(VLOOKUP($A1848,'Perfil de Riesgo '!$A$3:$H$2025,5,FALSE),0)</f>
        <v>0</v>
      </c>
      <c r="F1848" s="3">
        <f>IFERROR(VLOOKUP($A1848,'Perfil de Riesgo '!$A$3:$H$2025,6,FALSE),0)</f>
        <v>0</v>
      </c>
      <c r="G1848" s="3">
        <f>IFERROR(VLOOKUP($A1848,'Perfil de Riesgo '!$A$3:$H$2025,7,FALSE),0)</f>
        <v>0</v>
      </c>
      <c r="H1848" s="3">
        <f>IFERROR(VLOOKUP($A1848,'Perfil de Riesgo '!$A$3:$H$2025,8,FALSE),0)</f>
        <v>0</v>
      </c>
    </row>
    <row r="1849" spans="1:8" hidden="1" x14ac:dyDescent="0.25">
      <c r="A1849" s="5">
        <v>612007</v>
      </c>
      <c r="B1849" s="4" t="s">
        <v>376</v>
      </c>
      <c r="C1849" s="3">
        <f>IFERROR(VLOOKUP($A1849,'Perfil de Riesgo '!$A$3:$H$2025,3,FALSE),0)</f>
        <v>0</v>
      </c>
      <c r="D1849" s="3">
        <f>IFERROR(VLOOKUP($A1849,'Perfil de Riesgo '!$A$3:$H$2025,4,FALSE),0)</f>
        <v>0</v>
      </c>
      <c r="E1849" s="3">
        <f>IFERROR(VLOOKUP($A1849,'Perfil de Riesgo '!$A$3:$H$2025,5,FALSE),0)</f>
        <v>0</v>
      </c>
      <c r="F1849" s="3">
        <f>IFERROR(VLOOKUP($A1849,'Perfil de Riesgo '!$A$3:$H$2025,6,FALSE),0)</f>
        <v>0</v>
      </c>
      <c r="G1849" s="3">
        <f>IFERROR(VLOOKUP($A1849,'Perfil de Riesgo '!$A$3:$H$2025,7,FALSE),0)</f>
        <v>0</v>
      </c>
      <c r="H1849" s="3">
        <f>IFERROR(VLOOKUP($A1849,'Perfil de Riesgo '!$A$3:$H$2025,8,FALSE),0)</f>
        <v>0</v>
      </c>
    </row>
    <row r="1850" spans="1:8" hidden="1" x14ac:dyDescent="0.25">
      <c r="A1850" s="5">
        <v>612008</v>
      </c>
      <c r="B1850" s="4" t="s">
        <v>375</v>
      </c>
      <c r="C1850" s="3">
        <f>IFERROR(VLOOKUP($A1850,'Perfil de Riesgo '!$A$3:$H$2025,3,FALSE),0)</f>
        <v>0</v>
      </c>
      <c r="D1850" s="3">
        <f>IFERROR(VLOOKUP($A1850,'Perfil de Riesgo '!$A$3:$H$2025,4,FALSE),0)</f>
        <v>0</v>
      </c>
      <c r="E1850" s="3">
        <f>IFERROR(VLOOKUP($A1850,'Perfil de Riesgo '!$A$3:$H$2025,5,FALSE),0)</f>
        <v>0</v>
      </c>
      <c r="F1850" s="3">
        <f>IFERROR(VLOOKUP($A1850,'Perfil de Riesgo '!$A$3:$H$2025,6,FALSE),0)</f>
        <v>0</v>
      </c>
      <c r="G1850" s="3">
        <f>IFERROR(VLOOKUP($A1850,'Perfil de Riesgo '!$A$3:$H$2025,7,FALSE),0)</f>
        <v>0</v>
      </c>
      <c r="H1850" s="3">
        <f>IFERROR(VLOOKUP($A1850,'Perfil de Riesgo '!$A$3:$H$2025,8,FALSE),0)</f>
        <v>0</v>
      </c>
    </row>
    <row r="1851" spans="1:8" hidden="1" x14ac:dyDescent="0.25">
      <c r="A1851" s="5">
        <v>612009</v>
      </c>
      <c r="B1851" s="4" t="s">
        <v>374</v>
      </c>
      <c r="C1851" s="3">
        <f>IFERROR(VLOOKUP($A1851,'Perfil de Riesgo '!$A$3:$H$2025,3,FALSE),0)</f>
        <v>0</v>
      </c>
      <c r="D1851" s="3">
        <f>IFERROR(VLOOKUP($A1851,'Perfil de Riesgo '!$A$3:$H$2025,4,FALSE),0)</f>
        <v>0</v>
      </c>
      <c r="E1851" s="3">
        <f>IFERROR(VLOOKUP($A1851,'Perfil de Riesgo '!$A$3:$H$2025,5,FALSE),0)</f>
        <v>0</v>
      </c>
      <c r="F1851" s="3">
        <f>IFERROR(VLOOKUP($A1851,'Perfil de Riesgo '!$A$3:$H$2025,6,FALSE),0)</f>
        <v>0</v>
      </c>
      <c r="G1851" s="3">
        <f>IFERROR(VLOOKUP($A1851,'Perfil de Riesgo '!$A$3:$H$2025,7,FALSE),0)</f>
        <v>0</v>
      </c>
      <c r="H1851" s="3">
        <f>IFERROR(VLOOKUP($A1851,'Perfil de Riesgo '!$A$3:$H$2025,8,FALSE),0)</f>
        <v>0</v>
      </c>
    </row>
    <row r="1852" spans="1:8" hidden="1" x14ac:dyDescent="0.25">
      <c r="A1852" s="5">
        <v>612010</v>
      </c>
      <c r="B1852" s="4" t="s">
        <v>373</v>
      </c>
      <c r="C1852" s="3">
        <f>IFERROR(VLOOKUP($A1852,'Perfil de Riesgo '!$A$3:$H$2025,3,FALSE),0)</f>
        <v>0</v>
      </c>
      <c r="D1852" s="3">
        <f>IFERROR(VLOOKUP($A1852,'Perfil de Riesgo '!$A$3:$H$2025,4,FALSE),0)</f>
        <v>0</v>
      </c>
      <c r="E1852" s="3">
        <f>IFERROR(VLOOKUP($A1852,'Perfil de Riesgo '!$A$3:$H$2025,5,FALSE),0)</f>
        <v>0</v>
      </c>
      <c r="F1852" s="3">
        <f>IFERROR(VLOOKUP($A1852,'Perfil de Riesgo '!$A$3:$H$2025,6,FALSE),0)</f>
        <v>0</v>
      </c>
      <c r="G1852" s="3">
        <f>IFERROR(VLOOKUP($A1852,'Perfil de Riesgo '!$A$3:$H$2025,7,FALSE),0)</f>
        <v>0</v>
      </c>
      <c r="H1852" s="3">
        <f>IFERROR(VLOOKUP($A1852,'Perfil de Riesgo '!$A$3:$H$2025,8,FALSE),0)</f>
        <v>0</v>
      </c>
    </row>
    <row r="1853" spans="1:8" hidden="1" x14ac:dyDescent="0.25">
      <c r="A1853" s="5">
        <v>612011</v>
      </c>
      <c r="B1853" s="4" t="s">
        <v>372</v>
      </c>
      <c r="C1853" s="3">
        <f>IFERROR(VLOOKUP($A1853,'Perfil de Riesgo '!$A$3:$H$2025,3,FALSE),0)</f>
        <v>0</v>
      </c>
      <c r="D1853" s="3">
        <f>IFERROR(VLOOKUP($A1853,'Perfil de Riesgo '!$A$3:$H$2025,4,FALSE),0)</f>
        <v>0</v>
      </c>
      <c r="E1853" s="3">
        <f>IFERROR(VLOOKUP($A1853,'Perfil de Riesgo '!$A$3:$H$2025,5,FALSE),0)</f>
        <v>0</v>
      </c>
      <c r="F1853" s="3">
        <f>IFERROR(VLOOKUP($A1853,'Perfil de Riesgo '!$A$3:$H$2025,6,FALSE),0)</f>
        <v>0</v>
      </c>
      <c r="G1853" s="3">
        <f>IFERROR(VLOOKUP($A1853,'Perfil de Riesgo '!$A$3:$H$2025,7,FALSE),0)</f>
        <v>0</v>
      </c>
      <c r="H1853" s="3">
        <f>IFERROR(VLOOKUP($A1853,'Perfil de Riesgo '!$A$3:$H$2025,8,FALSE),0)</f>
        <v>0</v>
      </c>
    </row>
    <row r="1854" spans="1:8" hidden="1" x14ac:dyDescent="0.25">
      <c r="A1854" s="5">
        <v>612012</v>
      </c>
      <c r="B1854" s="4" t="s">
        <v>371</v>
      </c>
      <c r="C1854" s="3">
        <f>IFERROR(VLOOKUP($A1854,'Perfil de Riesgo '!$A$3:$H$2025,3,FALSE),0)</f>
        <v>0</v>
      </c>
      <c r="D1854" s="3">
        <f>IFERROR(VLOOKUP($A1854,'Perfil de Riesgo '!$A$3:$H$2025,4,FALSE),0)</f>
        <v>0</v>
      </c>
      <c r="E1854" s="3">
        <f>IFERROR(VLOOKUP($A1854,'Perfil de Riesgo '!$A$3:$H$2025,5,FALSE),0)</f>
        <v>0</v>
      </c>
      <c r="F1854" s="3">
        <f>IFERROR(VLOOKUP($A1854,'Perfil de Riesgo '!$A$3:$H$2025,6,FALSE),0)</f>
        <v>0</v>
      </c>
      <c r="G1854" s="3">
        <f>IFERROR(VLOOKUP($A1854,'Perfil de Riesgo '!$A$3:$H$2025,7,FALSE),0)</f>
        <v>0</v>
      </c>
      <c r="H1854" s="3">
        <f>IFERROR(VLOOKUP($A1854,'Perfil de Riesgo '!$A$3:$H$2025,8,FALSE),0)</f>
        <v>0</v>
      </c>
    </row>
    <row r="1855" spans="1:8" hidden="1" x14ac:dyDescent="0.25">
      <c r="A1855" s="5">
        <v>612013</v>
      </c>
      <c r="B1855" s="4" t="s">
        <v>370</v>
      </c>
      <c r="C1855" s="3">
        <f>IFERROR(VLOOKUP($A1855,'Perfil de Riesgo '!$A$3:$H$2025,3,FALSE),0)</f>
        <v>0</v>
      </c>
      <c r="D1855" s="3">
        <f>IFERROR(VLOOKUP($A1855,'Perfil de Riesgo '!$A$3:$H$2025,4,FALSE),0)</f>
        <v>0</v>
      </c>
      <c r="E1855" s="3">
        <f>IFERROR(VLOOKUP($A1855,'Perfil de Riesgo '!$A$3:$H$2025,5,FALSE),0)</f>
        <v>0</v>
      </c>
      <c r="F1855" s="3">
        <f>IFERROR(VLOOKUP($A1855,'Perfil de Riesgo '!$A$3:$H$2025,6,FALSE),0)</f>
        <v>0</v>
      </c>
      <c r="G1855" s="3">
        <f>IFERROR(VLOOKUP($A1855,'Perfil de Riesgo '!$A$3:$H$2025,7,FALSE),0)</f>
        <v>0</v>
      </c>
      <c r="H1855" s="3">
        <f>IFERROR(VLOOKUP($A1855,'Perfil de Riesgo '!$A$3:$H$2025,8,FALSE),0)</f>
        <v>0</v>
      </c>
    </row>
    <row r="1856" spans="1:8" hidden="1" x14ac:dyDescent="0.25">
      <c r="A1856" s="5">
        <v>612014</v>
      </c>
      <c r="B1856" s="4" t="s">
        <v>369</v>
      </c>
      <c r="C1856" s="3">
        <f>IFERROR(VLOOKUP($A1856,'Perfil de Riesgo '!$A$3:$H$2025,3,FALSE),0)</f>
        <v>0</v>
      </c>
      <c r="D1856" s="3">
        <f>IFERROR(VLOOKUP($A1856,'Perfil de Riesgo '!$A$3:$H$2025,4,FALSE),0)</f>
        <v>0</v>
      </c>
      <c r="E1856" s="3">
        <f>IFERROR(VLOOKUP($A1856,'Perfil de Riesgo '!$A$3:$H$2025,5,FALSE),0)</f>
        <v>0</v>
      </c>
      <c r="F1856" s="3">
        <f>IFERROR(VLOOKUP($A1856,'Perfil de Riesgo '!$A$3:$H$2025,6,FALSE),0)</f>
        <v>0</v>
      </c>
      <c r="G1856" s="3">
        <f>IFERROR(VLOOKUP($A1856,'Perfil de Riesgo '!$A$3:$H$2025,7,FALSE),0)</f>
        <v>0</v>
      </c>
      <c r="H1856" s="3">
        <f>IFERROR(VLOOKUP($A1856,'Perfil de Riesgo '!$A$3:$H$2025,8,FALSE),0)</f>
        <v>0</v>
      </c>
    </row>
    <row r="1857" spans="1:8" hidden="1" x14ac:dyDescent="0.25">
      <c r="A1857" s="5">
        <v>612015</v>
      </c>
      <c r="B1857" s="4" t="s">
        <v>368</v>
      </c>
      <c r="C1857" s="3">
        <f>IFERROR(VLOOKUP($A1857,'Perfil de Riesgo '!$A$3:$H$2025,3,FALSE),0)</f>
        <v>0</v>
      </c>
      <c r="D1857" s="3">
        <f>IFERROR(VLOOKUP($A1857,'Perfil de Riesgo '!$A$3:$H$2025,4,FALSE),0)</f>
        <v>0</v>
      </c>
      <c r="E1857" s="3">
        <f>IFERROR(VLOOKUP($A1857,'Perfil de Riesgo '!$A$3:$H$2025,5,FALSE),0)</f>
        <v>0</v>
      </c>
      <c r="F1857" s="3">
        <f>IFERROR(VLOOKUP($A1857,'Perfil de Riesgo '!$A$3:$H$2025,6,FALSE),0)</f>
        <v>0</v>
      </c>
      <c r="G1857" s="3">
        <f>IFERROR(VLOOKUP($A1857,'Perfil de Riesgo '!$A$3:$H$2025,7,FALSE),0)</f>
        <v>0</v>
      </c>
      <c r="H1857" s="3">
        <f>IFERROR(VLOOKUP($A1857,'Perfil de Riesgo '!$A$3:$H$2025,8,FALSE),0)</f>
        <v>0</v>
      </c>
    </row>
    <row r="1858" spans="1:8" hidden="1" x14ac:dyDescent="0.25">
      <c r="A1858" s="5">
        <v>612016</v>
      </c>
      <c r="B1858" s="4" t="s">
        <v>367</v>
      </c>
      <c r="C1858" s="3">
        <f>IFERROR(VLOOKUP($A1858,'Perfil de Riesgo '!$A$3:$H$2025,3,FALSE),0)</f>
        <v>0</v>
      </c>
      <c r="D1858" s="3">
        <f>IFERROR(VLOOKUP($A1858,'Perfil de Riesgo '!$A$3:$H$2025,4,FALSE),0)</f>
        <v>0</v>
      </c>
      <c r="E1858" s="3">
        <f>IFERROR(VLOOKUP($A1858,'Perfil de Riesgo '!$A$3:$H$2025,5,FALSE),0)</f>
        <v>0</v>
      </c>
      <c r="F1858" s="3">
        <f>IFERROR(VLOOKUP($A1858,'Perfil de Riesgo '!$A$3:$H$2025,6,FALSE),0)</f>
        <v>0</v>
      </c>
      <c r="G1858" s="3">
        <f>IFERROR(VLOOKUP($A1858,'Perfil de Riesgo '!$A$3:$H$2025,7,FALSE),0)</f>
        <v>0</v>
      </c>
      <c r="H1858" s="3">
        <f>IFERROR(VLOOKUP($A1858,'Perfil de Riesgo '!$A$3:$H$2025,8,FALSE),0)</f>
        <v>0</v>
      </c>
    </row>
    <row r="1859" spans="1:8" hidden="1" x14ac:dyDescent="0.25">
      <c r="A1859" s="5">
        <v>612017</v>
      </c>
      <c r="B1859" s="4" t="s">
        <v>366</v>
      </c>
      <c r="C1859" s="3">
        <f>IFERROR(VLOOKUP($A1859,'Perfil de Riesgo '!$A$3:$H$2025,3,FALSE),0)</f>
        <v>0</v>
      </c>
      <c r="D1859" s="3">
        <f>IFERROR(VLOOKUP($A1859,'Perfil de Riesgo '!$A$3:$H$2025,4,FALSE),0)</f>
        <v>0</v>
      </c>
      <c r="E1859" s="3">
        <f>IFERROR(VLOOKUP($A1859,'Perfil de Riesgo '!$A$3:$H$2025,5,FALSE),0)</f>
        <v>0</v>
      </c>
      <c r="F1859" s="3">
        <f>IFERROR(VLOOKUP($A1859,'Perfil de Riesgo '!$A$3:$H$2025,6,FALSE),0)</f>
        <v>0</v>
      </c>
      <c r="G1859" s="3">
        <f>IFERROR(VLOOKUP($A1859,'Perfil de Riesgo '!$A$3:$H$2025,7,FALSE),0)</f>
        <v>0</v>
      </c>
      <c r="H1859" s="3">
        <f>IFERROR(VLOOKUP($A1859,'Perfil de Riesgo '!$A$3:$H$2025,8,FALSE),0)</f>
        <v>0</v>
      </c>
    </row>
    <row r="1860" spans="1:8" hidden="1" x14ac:dyDescent="0.25">
      <c r="A1860" s="5">
        <v>612018</v>
      </c>
      <c r="B1860" s="4" t="s">
        <v>365</v>
      </c>
      <c r="C1860" s="3">
        <f>IFERROR(VLOOKUP($A1860,'Perfil de Riesgo '!$A$3:$H$2025,3,FALSE),0)</f>
        <v>0</v>
      </c>
      <c r="D1860" s="3">
        <f>IFERROR(VLOOKUP($A1860,'Perfil de Riesgo '!$A$3:$H$2025,4,FALSE),0)</f>
        <v>0</v>
      </c>
      <c r="E1860" s="3">
        <f>IFERROR(VLOOKUP($A1860,'Perfil de Riesgo '!$A$3:$H$2025,5,FALSE),0)</f>
        <v>0</v>
      </c>
      <c r="F1860" s="3">
        <f>IFERROR(VLOOKUP($A1860,'Perfil de Riesgo '!$A$3:$H$2025,6,FALSE),0)</f>
        <v>0</v>
      </c>
      <c r="G1860" s="3">
        <f>IFERROR(VLOOKUP($A1860,'Perfil de Riesgo '!$A$3:$H$2025,7,FALSE),0)</f>
        <v>0</v>
      </c>
      <c r="H1860" s="3">
        <f>IFERROR(VLOOKUP($A1860,'Perfil de Riesgo '!$A$3:$H$2025,8,FALSE),0)</f>
        <v>0</v>
      </c>
    </row>
    <row r="1861" spans="1:8" hidden="1" x14ac:dyDescent="0.25">
      <c r="A1861" s="5">
        <v>612019</v>
      </c>
      <c r="B1861" s="4" t="s">
        <v>364</v>
      </c>
      <c r="C1861" s="3">
        <f>IFERROR(VLOOKUP($A1861,'Perfil de Riesgo '!$A$3:$H$2025,3,FALSE),0)</f>
        <v>0</v>
      </c>
      <c r="D1861" s="3">
        <f>IFERROR(VLOOKUP($A1861,'Perfil de Riesgo '!$A$3:$H$2025,4,FALSE),0)</f>
        <v>0</v>
      </c>
      <c r="E1861" s="3">
        <f>IFERROR(VLOOKUP($A1861,'Perfil de Riesgo '!$A$3:$H$2025,5,FALSE),0)</f>
        <v>0</v>
      </c>
      <c r="F1861" s="3">
        <f>IFERROR(VLOOKUP($A1861,'Perfil de Riesgo '!$A$3:$H$2025,6,FALSE),0)</f>
        <v>0</v>
      </c>
      <c r="G1861" s="3">
        <f>IFERROR(VLOOKUP($A1861,'Perfil de Riesgo '!$A$3:$H$2025,7,FALSE),0)</f>
        <v>0</v>
      </c>
      <c r="H1861" s="3">
        <f>IFERROR(VLOOKUP($A1861,'Perfil de Riesgo '!$A$3:$H$2025,8,FALSE),0)</f>
        <v>0</v>
      </c>
    </row>
    <row r="1862" spans="1:8" hidden="1" x14ac:dyDescent="0.25">
      <c r="A1862" s="5">
        <v>612020</v>
      </c>
      <c r="B1862" s="4" t="s">
        <v>363</v>
      </c>
      <c r="C1862" s="3">
        <f>IFERROR(VLOOKUP($A1862,'Perfil de Riesgo '!$A$3:$H$2025,3,FALSE),0)</f>
        <v>0</v>
      </c>
      <c r="D1862" s="3">
        <f>IFERROR(VLOOKUP($A1862,'Perfil de Riesgo '!$A$3:$H$2025,4,FALSE),0)</f>
        <v>0</v>
      </c>
      <c r="E1862" s="3">
        <f>IFERROR(VLOOKUP($A1862,'Perfil de Riesgo '!$A$3:$H$2025,5,FALSE),0)</f>
        <v>0</v>
      </c>
      <c r="F1862" s="3">
        <f>IFERROR(VLOOKUP($A1862,'Perfil de Riesgo '!$A$3:$H$2025,6,FALSE),0)</f>
        <v>0</v>
      </c>
      <c r="G1862" s="3">
        <f>IFERROR(VLOOKUP($A1862,'Perfil de Riesgo '!$A$3:$H$2025,7,FALSE),0)</f>
        <v>0</v>
      </c>
      <c r="H1862" s="3">
        <f>IFERROR(VLOOKUP($A1862,'Perfil de Riesgo '!$A$3:$H$2025,8,FALSE),0)</f>
        <v>0</v>
      </c>
    </row>
    <row r="1863" spans="1:8" hidden="1" x14ac:dyDescent="0.25">
      <c r="A1863" s="5">
        <v>612021</v>
      </c>
      <c r="B1863" s="4" t="s">
        <v>362</v>
      </c>
      <c r="C1863" s="3">
        <f>IFERROR(VLOOKUP($A1863,'Perfil de Riesgo '!$A$3:$H$2025,3,FALSE),0)</f>
        <v>0</v>
      </c>
      <c r="D1863" s="3">
        <f>IFERROR(VLOOKUP($A1863,'Perfil de Riesgo '!$A$3:$H$2025,4,FALSE),0)</f>
        <v>0</v>
      </c>
      <c r="E1863" s="3">
        <f>IFERROR(VLOOKUP($A1863,'Perfil de Riesgo '!$A$3:$H$2025,5,FALSE),0)</f>
        <v>0</v>
      </c>
      <c r="F1863" s="3">
        <f>IFERROR(VLOOKUP($A1863,'Perfil de Riesgo '!$A$3:$H$2025,6,FALSE),0)</f>
        <v>0</v>
      </c>
      <c r="G1863" s="3">
        <f>IFERROR(VLOOKUP($A1863,'Perfil de Riesgo '!$A$3:$H$2025,7,FALSE),0)</f>
        <v>0</v>
      </c>
      <c r="H1863" s="3">
        <f>IFERROR(VLOOKUP($A1863,'Perfil de Riesgo '!$A$3:$H$2025,8,FALSE),0)</f>
        <v>0</v>
      </c>
    </row>
    <row r="1864" spans="1:8" hidden="1" x14ac:dyDescent="0.25">
      <c r="A1864" s="5">
        <v>612022</v>
      </c>
      <c r="B1864" s="4" t="s">
        <v>361</v>
      </c>
      <c r="C1864" s="3">
        <f>IFERROR(VLOOKUP($A1864,'Perfil de Riesgo '!$A$3:$H$2025,3,FALSE),0)</f>
        <v>0</v>
      </c>
      <c r="D1864" s="3">
        <f>IFERROR(VLOOKUP($A1864,'Perfil de Riesgo '!$A$3:$H$2025,4,FALSE),0)</f>
        <v>0</v>
      </c>
      <c r="E1864" s="3">
        <f>IFERROR(VLOOKUP($A1864,'Perfil de Riesgo '!$A$3:$H$2025,5,FALSE),0)</f>
        <v>0</v>
      </c>
      <c r="F1864" s="3">
        <f>IFERROR(VLOOKUP($A1864,'Perfil de Riesgo '!$A$3:$H$2025,6,FALSE),0)</f>
        <v>0</v>
      </c>
      <c r="G1864" s="3">
        <f>IFERROR(VLOOKUP($A1864,'Perfil de Riesgo '!$A$3:$H$2025,7,FALSE),0)</f>
        <v>0</v>
      </c>
      <c r="H1864" s="3">
        <f>IFERROR(VLOOKUP($A1864,'Perfil de Riesgo '!$A$3:$H$2025,8,FALSE),0)</f>
        <v>0</v>
      </c>
    </row>
    <row r="1865" spans="1:8" hidden="1" x14ac:dyDescent="0.25">
      <c r="A1865" s="5">
        <v>612023</v>
      </c>
      <c r="B1865" s="4" t="s">
        <v>360</v>
      </c>
      <c r="C1865" s="3">
        <f>IFERROR(VLOOKUP($A1865,'Perfil de Riesgo '!$A$3:$H$2025,3,FALSE),0)</f>
        <v>0</v>
      </c>
      <c r="D1865" s="3">
        <f>IFERROR(VLOOKUP($A1865,'Perfil de Riesgo '!$A$3:$H$2025,4,FALSE),0)</f>
        <v>0</v>
      </c>
      <c r="E1865" s="3">
        <f>IFERROR(VLOOKUP($A1865,'Perfil de Riesgo '!$A$3:$H$2025,5,FALSE),0)</f>
        <v>0</v>
      </c>
      <c r="F1865" s="3">
        <f>IFERROR(VLOOKUP($A1865,'Perfil de Riesgo '!$A$3:$H$2025,6,FALSE),0)</f>
        <v>0</v>
      </c>
      <c r="G1865" s="3">
        <f>IFERROR(VLOOKUP($A1865,'Perfil de Riesgo '!$A$3:$H$2025,7,FALSE),0)</f>
        <v>0</v>
      </c>
      <c r="H1865" s="3">
        <f>IFERROR(VLOOKUP($A1865,'Perfil de Riesgo '!$A$3:$H$2025,8,FALSE),0)</f>
        <v>0</v>
      </c>
    </row>
    <row r="1866" spans="1:8" hidden="1" x14ac:dyDescent="0.25">
      <c r="A1866" s="5">
        <v>612024</v>
      </c>
      <c r="B1866" s="4" t="s">
        <v>359</v>
      </c>
      <c r="C1866" s="3">
        <f>IFERROR(VLOOKUP($A1866,'Perfil de Riesgo '!$A$3:$H$2025,3,FALSE),0)</f>
        <v>0</v>
      </c>
      <c r="D1866" s="3">
        <f>IFERROR(VLOOKUP($A1866,'Perfil de Riesgo '!$A$3:$H$2025,4,FALSE),0)</f>
        <v>0</v>
      </c>
      <c r="E1866" s="3">
        <f>IFERROR(VLOOKUP($A1866,'Perfil de Riesgo '!$A$3:$H$2025,5,FALSE),0)</f>
        <v>0</v>
      </c>
      <c r="F1866" s="3">
        <f>IFERROR(VLOOKUP($A1866,'Perfil de Riesgo '!$A$3:$H$2025,6,FALSE),0)</f>
        <v>0</v>
      </c>
      <c r="G1866" s="3">
        <f>IFERROR(VLOOKUP($A1866,'Perfil de Riesgo '!$A$3:$H$2025,7,FALSE),0)</f>
        <v>0</v>
      </c>
      <c r="H1866" s="3">
        <f>IFERROR(VLOOKUP($A1866,'Perfil de Riesgo '!$A$3:$H$2025,8,FALSE),0)</f>
        <v>0</v>
      </c>
    </row>
    <row r="1867" spans="1:8" hidden="1" x14ac:dyDescent="0.25">
      <c r="A1867" s="5">
        <v>612025</v>
      </c>
      <c r="B1867" s="4" t="s">
        <v>358</v>
      </c>
      <c r="C1867" s="3">
        <f>IFERROR(VLOOKUP($A1867,'Perfil de Riesgo '!$A$3:$H$2025,3,FALSE),0)</f>
        <v>0</v>
      </c>
      <c r="D1867" s="3">
        <f>IFERROR(VLOOKUP($A1867,'Perfil de Riesgo '!$A$3:$H$2025,4,FALSE),0)</f>
        <v>0</v>
      </c>
      <c r="E1867" s="3">
        <f>IFERROR(VLOOKUP($A1867,'Perfil de Riesgo '!$A$3:$H$2025,5,FALSE),0)</f>
        <v>0</v>
      </c>
      <c r="F1867" s="3">
        <f>IFERROR(VLOOKUP($A1867,'Perfil de Riesgo '!$A$3:$H$2025,6,FALSE),0)</f>
        <v>0</v>
      </c>
      <c r="G1867" s="3">
        <f>IFERROR(VLOOKUP($A1867,'Perfil de Riesgo '!$A$3:$H$2025,7,FALSE),0)</f>
        <v>0</v>
      </c>
      <c r="H1867" s="3">
        <f>IFERROR(VLOOKUP($A1867,'Perfil de Riesgo '!$A$3:$H$2025,8,FALSE),0)</f>
        <v>0</v>
      </c>
    </row>
    <row r="1868" spans="1:8" hidden="1" x14ac:dyDescent="0.25">
      <c r="A1868" s="5">
        <v>612026</v>
      </c>
      <c r="B1868" s="4" t="s">
        <v>357</v>
      </c>
      <c r="C1868" s="3">
        <f>IFERROR(VLOOKUP($A1868,'Perfil de Riesgo '!$A$3:$H$2025,3,FALSE),0)</f>
        <v>0</v>
      </c>
      <c r="D1868" s="3">
        <f>IFERROR(VLOOKUP($A1868,'Perfil de Riesgo '!$A$3:$H$2025,4,FALSE),0)</f>
        <v>0</v>
      </c>
      <c r="E1868" s="3">
        <f>IFERROR(VLOOKUP($A1868,'Perfil de Riesgo '!$A$3:$H$2025,5,FALSE),0)</f>
        <v>0</v>
      </c>
      <c r="F1868" s="3">
        <f>IFERROR(VLOOKUP($A1868,'Perfil de Riesgo '!$A$3:$H$2025,6,FALSE),0)</f>
        <v>0</v>
      </c>
      <c r="G1868" s="3">
        <f>IFERROR(VLOOKUP($A1868,'Perfil de Riesgo '!$A$3:$H$2025,7,FALSE),0)</f>
        <v>0</v>
      </c>
      <c r="H1868" s="3">
        <f>IFERROR(VLOOKUP($A1868,'Perfil de Riesgo '!$A$3:$H$2025,8,FALSE),0)</f>
        <v>0</v>
      </c>
    </row>
    <row r="1869" spans="1:8" hidden="1" x14ac:dyDescent="0.25">
      <c r="A1869" s="5">
        <v>612027</v>
      </c>
      <c r="B1869" s="4" t="s">
        <v>356</v>
      </c>
      <c r="C1869" s="3">
        <f>IFERROR(VLOOKUP($A1869,'Perfil de Riesgo '!$A$3:$H$2025,3,FALSE),0)</f>
        <v>0</v>
      </c>
      <c r="D1869" s="3">
        <f>IFERROR(VLOOKUP($A1869,'Perfil de Riesgo '!$A$3:$H$2025,4,FALSE),0)</f>
        <v>0</v>
      </c>
      <c r="E1869" s="3">
        <f>IFERROR(VLOOKUP($A1869,'Perfil de Riesgo '!$A$3:$H$2025,5,FALSE),0)</f>
        <v>0</v>
      </c>
      <c r="F1869" s="3">
        <f>IFERROR(VLOOKUP($A1869,'Perfil de Riesgo '!$A$3:$H$2025,6,FALSE),0)</f>
        <v>0</v>
      </c>
      <c r="G1869" s="3">
        <f>IFERROR(VLOOKUP($A1869,'Perfil de Riesgo '!$A$3:$H$2025,7,FALSE),0)</f>
        <v>0</v>
      </c>
      <c r="H1869" s="3">
        <f>IFERROR(VLOOKUP($A1869,'Perfil de Riesgo '!$A$3:$H$2025,8,FALSE),0)</f>
        <v>0</v>
      </c>
    </row>
    <row r="1870" spans="1:8" hidden="1" x14ac:dyDescent="0.25">
      <c r="A1870" s="5">
        <v>612028</v>
      </c>
      <c r="B1870" s="4" t="s">
        <v>355</v>
      </c>
      <c r="C1870" s="3">
        <f>IFERROR(VLOOKUP($A1870,'Perfil de Riesgo '!$A$3:$H$2025,3,FALSE),0)</f>
        <v>0</v>
      </c>
      <c r="D1870" s="3">
        <f>IFERROR(VLOOKUP($A1870,'Perfil de Riesgo '!$A$3:$H$2025,4,FALSE),0)</f>
        <v>0</v>
      </c>
      <c r="E1870" s="3">
        <f>IFERROR(VLOOKUP($A1870,'Perfil de Riesgo '!$A$3:$H$2025,5,FALSE),0)</f>
        <v>0</v>
      </c>
      <c r="F1870" s="3">
        <f>IFERROR(VLOOKUP($A1870,'Perfil de Riesgo '!$A$3:$H$2025,6,FALSE),0)</f>
        <v>0</v>
      </c>
      <c r="G1870" s="3">
        <f>IFERROR(VLOOKUP($A1870,'Perfil de Riesgo '!$A$3:$H$2025,7,FALSE),0)</f>
        <v>0</v>
      </c>
      <c r="H1870" s="3">
        <f>IFERROR(VLOOKUP($A1870,'Perfil de Riesgo '!$A$3:$H$2025,8,FALSE),0)</f>
        <v>0</v>
      </c>
    </row>
    <row r="1871" spans="1:8" hidden="1" x14ac:dyDescent="0.25">
      <c r="A1871" s="5">
        <v>612029</v>
      </c>
      <c r="B1871" s="4" t="s">
        <v>354</v>
      </c>
      <c r="C1871" s="3">
        <f>IFERROR(VLOOKUP($A1871,'Perfil de Riesgo '!$A$3:$H$2025,3,FALSE),0)</f>
        <v>0</v>
      </c>
      <c r="D1871" s="3">
        <f>IFERROR(VLOOKUP($A1871,'Perfil de Riesgo '!$A$3:$H$2025,4,FALSE),0)</f>
        <v>0</v>
      </c>
      <c r="E1871" s="3">
        <f>IFERROR(VLOOKUP($A1871,'Perfil de Riesgo '!$A$3:$H$2025,5,FALSE),0)</f>
        <v>0</v>
      </c>
      <c r="F1871" s="3">
        <f>IFERROR(VLOOKUP($A1871,'Perfil de Riesgo '!$A$3:$H$2025,6,FALSE),0)</f>
        <v>0</v>
      </c>
      <c r="G1871" s="3">
        <f>IFERROR(VLOOKUP($A1871,'Perfil de Riesgo '!$A$3:$H$2025,7,FALSE),0)</f>
        <v>0</v>
      </c>
      <c r="H1871" s="3">
        <f>IFERROR(VLOOKUP($A1871,'Perfil de Riesgo '!$A$3:$H$2025,8,FALSE),0)</f>
        <v>0</v>
      </c>
    </row>
    <row r="1872" spans="1:8" hidden="1" x14ac:dyDescent="0.25">
      <c r="A1872" s="5">
        <v>612030</v>
      </c>
      <c r="B1872" s="4" t="s">
        <v>353</v>
      </c>
      <c r="C1872" s="3">
        <f>IFERROR(VLOOKUP($A1872,'Perfil de Riesgo '!$A$3:$H$2025,3,FALSE),0)</f>
        <v>0</v>
      </c>
      <c r="D1872" s="3">
        <f>IFERROR(VLOOKUP($A1872,'Perfil de Riesgo '!$A$3:$H$2025,4,FALSE),0)</f>
        <v>0</v>
      </c>
      <c r="E1872" s="3">
        <f>IFERROR(VLOOKUP($A1872,'Perfil de Riesgo '!$A$3:$H$2025,5,FALSE),0)</f>
        <v>0</v>
      </c>
      <c r="F1872" s="3">
        <f>IFERROR(VLOOKUP($A1872,'Perfil de Riesgo '!$A$3:$H$2025,6,FALSE),0)</f>
        <v>0</v>
      </c>
      <c r="G1872" s="3">
        <f>IFERROR(VLOOKUP($A1872,'Perfil de Riesgo '!$A$3:$H$2025,7,FALSE),0)</f>
        <v>0</v>
      </c>
      <c r="H1872" s="3">
        <f>IFERROR(VLOOKUP($A1872,'Perfil de Riesgo '!$A$3:$H$2025,8,FALSE),0)</f>
        <v>0</v>
      </c>
    </row>
    <row r="1873" spans="1:8" hidden="1" x14ac:dyDescent="0.25">
      <c r="A1873" s="5">
        <v>612031</v>
      </c>
      <c r="B1873" s="4" t="s">
        <v>352</v>
      </c>
      <c r="C1873" s="3">
        <f>IFERROR(VLOOKUP($A1873,'Perfil de Riesgo '!$A$3:$H$2025,3,FALSE),0)</f>
        <v>0</v>
      </c>
      <c r="D1873" s="3">
        <f>IFERROR(VLOOKUP($A1873,'Perfil de Riesgo '!$A$3:$H$2025,4,FALSE),0)</f>
        <v>0</v>
      </c>
      <c r="E1873" s="3">
        <f>IFERROR(VLOOKUP($A1873,'Perfil de Riesgo '!$A$3:$H$2025,5,FALSE),0)</f>
        <v>0</v>
      </c>
      <c r="F1873" s="3">
        <f>IFERROR(VLOOKUP($A1873,'Perfil de Riesgo '!$A$3:$H$2025,6,FALSE),0)</f>
        <v>0</v>
      </c>
      <c r="G1873" s="3">
        <f>IFERROR(VLOOKUP($A1873,'Perfil de Riesgo '!$A$3:$H$2025,7,FALSE),0)</f>
        <v>0</v>
      </c>
      <c r="H1873" s="3">
        <f>IFERROR(VLOOKUP($A1873,'Perfil de Riesgo '!$A$3:$H$2025,8,FALSE),0)</f>
        <v>0</v>
      </c>
    </row>
    <row r="1874" spans="1:8" hidden="1" x14ac:dyDescent="0.25">
      <c r="A1874" s="5">
        <v>612032</v>
      </c>
      <c r="B1874" s="4" t="s">
        <v>351</v>
      </c>
      <c r="C1874" s="3">
        <f>IFERROR(VLOOKUP($A1874,'Perfil de Riesgo '!$A$3:$H$2025,3,FALSE),0)</f>
        <v>0</v>
      </c>
      <c r="D1874" s="3">
        <f>IFERROR(VLOOKUP($A1874,'Perfil de Riesgo '!$A$3:$H$2025,4,FALSE),0)</f>
        <v>0</v>
      </c>
      <c r="E1874" s="3">
        <f>IFERROR(VLOOKUP($A1874,'Perfil de Riesgo '!$A$3:$H$2025,5,FALSE),0)</f>
        <v>0</v>
      </c>
      <c r="F1874" s="3">
        <f>IFERROR(VLOOKUP($A1874,'Perfil de Riesgo '!$A$3:$H$2025,6,FALSE),0)</f>
        <v>0</v>
      </c>
      <c r="G1874" s="3">
        <f>IFERROR(VLOOKUP($A1874,'Perfil de Riesgo '!$A$3:$H$2025,7,FALSE),0)</f>
        <v>0</v>
      </c>
      <c r="H1874" s="3">
        <f>IFERROR(VLOOKUP($A1874,'Perfil de Riesgo '!$A$3:$H$2025,8,FALSE),0)</f>
        <v>0</v>
      </c>
    </row>
    <row r="1875" spans="1:8" hidden="1" x14ac:dyDescent="0.25">
      <c r="A1875" s="5">
        <v>612033</v>
      </c>
      <c r="B1875" s="4" t="s">
        <v>350</v>
      </c>
      <c r="C1875" s="3">
        <f>IFERROR(VLOOKUP($A1875,'Perfil de Riesgo '!$A$3:$H$2025,3,FALSE),0)</f>
        <v>0</v>
      </c>
      <c r="D1875" s="3">
        <f>IFERROR(VLOOKUP($A1875,'Perfil de Riesgo '!$A$3:$H$2025,4,FALSE),0)</f>
        <v>0</v>
      </c>
      <c r="E1875" s="3">
        <f>IFERROR(VLOOKUP($A1875,'Perfil de Riesgo '!$A$3:$H$2025,5,FALSE),0)</f>
        <v>0</v>
      </c>
      <c r="F1875" s="3">
        <f>IFERROR(VLOOKUP($A1875,'Perfil de Riesgo '!$A$3:$H$2025,6,FALSE),0)</f>
        <v>0</v>
      </c>
      <c r="G1875" s="3">
        <f>IFERROR(VLOOKUP($A1875,'Perfil de Riesgo '!$A$3:$H$2025,7,FALSE),0)</f>
        <v>0</v>
      </c>
      <c r="H1875" s="3">
        <f>IFERROR(VLOOKUP($A1875,'Perfil de Riesgo '!$A$3:$H$2025,8,FALSE),0)</f>
        <v>0</v>
      </c>
    </row>
    <row r="1876" spans="1:8" hidden="1" x14ac:dyDescent="0.25">
      <c r="A1876" s="5">
        <v>612034</v>
      </c>
      <c r="B1876" s="4" t="s">
        <v>349</v>
      </c>
      <c r="C1876" s="3">
        <f>IFERROR(VLOOKUP($A1876,'Perfil de Riesgo '!$A$3:$H$2025,3,FALSE),0)</f>
        <v>0</v>
      </c>
      <c r="D1876" s="3">
        <f>IFERROR(VLOOKUP($A1876,'Perfil de Riesgo '!$A$3:$H$2025,4,FALSE),0)</f>
        <v>0</v>
      </c>
      <c r="E1876" s="3">
        <f>IFERROR(VLOOKUP($A1876,'Perfil de Riesgo '!$A$3:$H$2025,5,FALSE),0)</f>
        <v>0</v>
      </c>
      <c r="F1876" s="3">
        <f>IFERROR(VLOOKUP($A1876,'Perfil de Riesgo '!$A$3:$H$2025,6,FALSE),0)</f>
        <v>0</v>
      </c>
      <c r="G1876" s="3">
        <f>IFERROR(VLOOKUP($A1876,'Perfil de Riesgo '!$A$3:$H$2025,7,FALSE),0)</f>
        <v>0</v>
      </c>
      <c r="H1876" s="3">
        <f>IFERROR(VLOOKUP($A1876,'Perfil de Riesgo '!$A$3:$H$2025,8,FALSE),0)</f>
        <v>0</v>
      </c>
    </row>
    <row r="1877" spans="1:8" hidden="1" x14ac:dyDescent="0.25">
      <c r="A1877" s="5">
        <v>612035</v>
      </c>
      <c r="B1877" s="4" t="s">
        <v>348</v>
      </c>
      <c r="C1877" s="3">
        <f>IFERROR(VLOOKUP($A1877,'Perfil de Riesgo '!$A$3:$H$2025,3,FALSE),0)</f>
        <v>0</v>
      </c>
      <c r="D1877" s="3">
        <f>IFERROR(VLOOKUP($A1877,'Perfil de Riesgo '!$A$3:$H$2025,4,FALSE),0)</f>
        <v>0</v>
      </c>
      <c r="E1877" s="3">
        <f>IFERROR(VLOOKUP($A1877,'Perfil de Riesgo '!$A$3:$H$2025,5,FALSE),0)</f>
        <v>0</v>
      </c>
      <c r="F1877" s="3">
        <f>IFERROR(VLOOKUP($A1877,'Perfil de Riesgo '!$A$3:$H$2025,6,FALSE),0)</f>
        <v>0</v>
      </c>
      <c r="G1877" s="3">
        <f>IFERROR(VLOOKUP($A1877,'Perfil de Riesgo '!$A$3:$H$2025,7,FALSE),0)</f>
        <v>0</v>
      </c>
      <c r="H1877" s="3">
        <f>IFERROR(VLOOKUP($A1877,'Perfil de Riesgo '!$A$3:$H$2025,8,FALSE),0)</f>
        <v>0</v>
      </c>
    </row>
    <row r="1878" spans="1:8" hidden="1" x14ac:dyDescent="0.25">
      <c r="A1878" s="5">
        <v>612036</v>
      </c>
      <c r="B1878" s="4" t="s">
        <v>347</v>
      </c>
      <c r="C1878" s="3">
        <f>IFERROR(VLOOKUP($A1878,'Perfil de Riesgo '!$A$3:$H$2025,3,FALSE),0)</f>
        <v>0</v>
      </c>
      <c r="D1878" s="3">
        <f>IFERROR(VLOOKUP($A1878,'Perfil de Riesgo '!$A$3:$H$2025,4,FALSE),0)</f>
        <v>0</v>
      </c>
      <c r="E1878" s="3">
        <f>IFERROR(VLOOKUP($A1878,'Perfil de Riesgo '!$A$3:$H$2025,5,FALSE),0)</f>
        <v>0</v>
      </c>
      <c r="F1878" s="3">
        <f>IFERROR(VLOOKUP($A1878,'Perfil de Riesgo '!$A$3:$H$2025,6,FALSE),0)</f>
        <v>0</v>
      </c>
      <c r="G1878" s="3">
        <f>IFERROR(VLOOKUP($A1878,'Perfil de Riesgo '!$A$3:$H$2025,7,FALSE),0)</f>
        <v>0</v>
      </c>
      <c r="H1878" s="3">
        <f>IFERROR(VLOOKUP($A1878,'Perfil de Riesgo '!$A$3:$H$2025,8,FALSE),0)</f>
        <v>0</v>
      </c>
    </row>
    <row r="1879" spans="1:8" hidden="1" x14ac:dyDescent="0.25">
      <c r="A1879" s="5">
        <v>612037</v>
      </c>
      <c r="B1879" s="4" t="s">
        <v>346</v>
      </c>
      <c r="C1879" s="3">
        <f>IFERROR(VLOOKUP($A1879,'Perfil de Riesgo '!$A$3:$H$2025,3,FALSE),0)</f>
        <v>0</v>
      </c>
      <c r="D1879" s="3">
        <f>IFERROR(VLOOKUP($A1879,'Perfil de Riesgo '!$A$3:$H$2025,4,FALSE),0)</f>
        <v>0</v>
      </c>
      <c r="E1879" s="3">
        <f>IFERROR(VLOOKUP($A1879,'Perfil de Riesgo '!$A$3:$H$2025,5,FALSE),0)</f>
        <v>0</v>
      </c>
      <c r="F1879" s="3">
        <f>IFERROR(VLOOKUP($A1879,'Perfil de Riesgo '!$A$3:$H$2025,6,FALSE),0)</f>
        <v>0</v>
      </c>
      <c r="G1879" s="3">
        <f>IFERROR(VLOOKUP($A1879,'Perfil de Riesgo '!$A$3:$H$2025,7,FALSE),0)</f>
        <v>0</v>
      </c>
      <c r="H1879" s="3">
        <f>IFERROR(VLOOKUP($A1879,'Perfil de Riesgo '!$A$3:$H$2025,8,FALSE),0)</f>
        <v>0</v>
      </c>
    </row>
    <row r="1880" spans="1:8" hidden="1" x14ac:dyDescent="0.25">
      <c r="A1880" s="5">
        <v>612038</v>
      </c>
      <c r="B1880" s="4" t="s">
        <v>345</v>
      </c>
      <c r="C1880" s="3">
        <f>IFERROR(VLOOKUP($A1880,'Perfil de Riesgo '!$A$3:$H$2025,3,FALSE),0)</f>
        <v>0</v>
      </c>
      <c r="D1880" s="3">
        <f>IFERROR(VLOOKUP($A1880,'Perfil de Riesgo '!$A$3:$H$2025,4,FALSE),0)</f>
        <v>0</v>
      </c>
      <c r="E1880" s="3">
        <f>IFERROR(VLOOKUP($A1880,'Perfil de Riesgo '!$A$3:$H$2025,5,FALSE),0)</f>
        <v>0</v>
      </c>
      <c r="F1880" s="3">
        <f>IFERROR(VLOOKUP($A1880,'Perfil de Riesgo '!$A$3:$H$2025,6,FALSE),0)</f>
        <v>0</v>
      </c>
      <c r="G1880" s="3">
        <f>IFERROR(VLOOKUP($A1880,'Perfil de Riesgo '!$A$3:$H$2025,7,FALSE),0)</f>
        <v>0</v>
      </c>
      <c r="H1880" s="3">
        <f>IFERROR(VLOOKUP($A1880,'Perfil de Riesgo '!$A$3:$H$2025,8,FALSE),0)</f>
        <v>0</v>
      </c>
    </row>
    <row r="1881" spans="1:8" hidden="1" x14ac:dyDescent="0.25">
      <c r="A1881" s="5">
        <v>612039</v>
      </c>
      <c r="B1881" s="4" t="s">
        <v>344</v>
      </c>
      <c r="C1881" s="3">
        <f>IFERROR(VLOOKUP($A1881,'Perfil de Riesgo '!$A$3:$H$2025,3,FALSE),0)</f>
        <v>0</v>
      </c>
      <c r="D1881" s="3">
        <f>IFERROR(VLOOKUP($A1881,'Perfil de Riesgo '!$A$3:$H$2025,4,FALSE),0)</f>
        <v>0</v>
      </c>
      <c r="E1881" s="3">
        <f>IFERROR(VLOOKUP($A1881,'Perfil de Riesgo '!$A$3:$H$2025,5,FALSE),0)</f>
        <v>0</v>
      </c>
      <c r="F1881" s="3">
        <f>IFERROR(VLOOKUP($A1881,'Perfil de Riesgo '!$A$3:$H$2025,6,FALSE),0)</f>
        <v>0</v>
      </c>
      <c r="G1881" s="3">
        <f>IFERROR(VLOOKUP($A1881,'Perfil de Riesgo '!$A$3:$H$2025,7,FALSE),0)</f>
        <v>0</v>
      </c>
      <c r="H1881" s="3">
        <f>IFERROR(VLOOKUP($A1881,'Perfil de Riesgo '!$A$3:$H$2025,8,FALSE),0)</f>
        <v>0</v>
      </c>
    </row>
    <row r="1882" spans="1:8" hidden="1" x14ac:dyDescent="0.25">
      <c r="A1882" s="5">
        <v>612040</v>
      </c>
      <c r="B1882" s="4" t="s">
        <v>343</v>
      </c>
      <c r="C1882" s="3">
        <f>IFERROR(VLOOKUP($A1882,'Perfil de Riesgo '!$A$3:$H$2025,3,FALSE),0)</f>
        <v>0</v>
      </c>
      <c r="D1882" s="3">
        <f>IFERROR(VLOOKUP($A1882,'Perfil de Riesgo '!$A$3:$H$2025,4,FALSE),0)</f>
        <v>0</v>
      </c>
      <c r="E1882" s="3">
        <f>IFERROR(VLOOKUP($A1882,'Perfil de Riesgo '!$A$3:$H$2025,5,FALSE),0)</f>
        <v>0</v>
      </c>
      <c r="F1882" s="3">
        <f>IFERROR(VLOOKUP($A1882,'Perfil de Riesgo '!$A$3:$H$2025,6,FALSE),0)</f>
        <v>0</v>
      </c>
      <c r="G1882" s="3">
        <f>IFERROR(VLOOKUP($A1882,'Perfil de Riesgo '!$A$3:$H$2025,7,FALSE),0)</f>
        <v>0</v>
      </c>
      <c r="H1882" s="3">
        <f>IFERROR(VLOOKUP($A1882,'Perfil de Riesgo '!$A$3:$H$2025,8,FALSE),0)</f>
        <v>0</v>
      </c>
    </row>
    <row r="1883" spans="1:8" hidden="1" x14ac:dyDescent="0.25">
      <c r="A1883" s="5">
        <v>612041</v>
      </c>
      <c r="B1883" s="4" t="s">
        <v>342</v>
      </c>
      <c r="C1883" s="3">
        <f>IFERROR(VLOOKUP($A1883,'Perfil de Riesgo '!$A$3:$H$2025,3,FALSE),0)</f>
        <v>0</v>
      </c>
      <c r="D1883" s="3">
        <f>IFERROR(VLOOKUP($A1883,'Perfil de Riesgo '!$A$3:$H$2025,4,FALSE),0)</f>
        <v>0</v>
      </c>
      <c r="E1883" s="3">
        <f>IFERROR(VLOOKUP($A1883,'Perfil de Riesgo '!$A$3:$H$2025,5,FALSE),0)</f>
        <v>0</v>
      </c>
      <c r="F1883" s="3">
        <f>IFERROR(VLOOKUP($A1883,'Perfil de Riesgo '!$A$3:$H$2025,6,FALSE),0)</f>
        <v>0</v>
      </c>
      <c r="G1883" s="3">
        <f>IFERROR(VLOOKUP($A1883,'Perfil de Riesgo '!$A$3:$H$2025,7,FALSE),0)</f>
        <v>0</v>
      </c>
      <c r="H1883" s="3">
        <f>IFERROR(VLOOKUP($A1883,'Perfil de Riesgo '!$A$3:$H$2025,8,FALSE),0)</f>
        <v>0</v>
      </c>
    </row>
    <row r="1884" spans="1:8" hidden="1" x14ac:dyDescent="0.25">
      <c r="A1884" s="5">
        <v>612042</v>
      </c>
      <c r="B1884" s="4" t="s">
        <v>341</v>
      </c>
      <c r="C1884" s="3">
        <f>IFERROR(VLOOKUP($A1884,'Perfil de Riesgo '!$A$3:$H$2025,3,FALSE),0)</f>
        <v>0</v>
      </c>
      <c r="D1884" s="3">
        <f>IFERROR(VLOOKUP($A1884,'Perfil de Riesgo '!$A$3:$H$2025,4,FALSE),0)</f>
        <v>0</v>
      </c>
      <c r="E1884" s="3">
        <f>IFERROR(VLOOKUP($A1884,'Perfil de Riesgo '!$A$3:$H$2025,5,FALSE),0)</f>
        <v>0</v>
      </c>
      <c r="F1884" s="3">
        <f>IFERROR(VLOOKUP($A1884,'Perfil de Riesgo '!$A$3:$H$2025,6,FALSE),0)</f>
        <v>0</v>
      </c>
      <c r="G1884" s="3">
        <f>IFERROR(VLOOKUP($A1884,'Perfil de Riesgo '!$A$3:$H$2025,7,FALSE),0)</f>
        <v>0</v>
      </c>
      <c r="H1884" s="3">
        <f>IFERROR(VLOOKUP($A1884,'Perfil de Riesgo '!$A$3:$H$2025,8,FALSE),0)</f>
        <v>0</v>
      </c>
    </row>
    <row r="1885" spans="1:8" hidden="1" x14ac:dyDescent="0.25">
      <c r="A1885" s="5">
        <v>612043</v>
      </c>
      <c r="B1885" s="4" t="s">
        <v>340</v>
      </c>
      <c r="C1885" s="3">
        <f>IFERROR(VLOOKUP($A1885,'Perfil de Riesgo '!$A$3:$H$2025,3,FALSE),0)</f>
        <v>0</v>
      </c>
      <c r="D1885" s="3">
        <f>IFERROR(VLOOKUP($A1885,'Perfil de Riesgo '!$A$3:$H$2025,4,FALSE),0)</f>
        <v>0</v>
      </c>
      <c r="E1885" s="3">
        <f>IFERROR(VLOOKUP($A1885,'Perfil de Riesgo '!$A$3:$H$2025,5,FALSE),0)</f>
        <v>0</v>
      </c>
      <c r="F1885" s="3">
        <f>IFERROR(VLOOKUP($A1885,'Perfil de Riesgo '!$A$3:$H$2025,6,FALSE),0)</f>
        <v>0</v>
      </c>
      <c r="G1885" s="3">
        <f>IFERROR(VLOOKUP($A1885,'Perfil de Riesgo '!$A$3:$H$2025,7,FALSE),0)</f>
        <v>0</v>
      </c>
      <c r="H1885" s="3">
        <f>IFERROR(VLOOKUP($A1885,'Perfil de Riesgo '!$A$3:$H$2025,8,FALSE),0)</f>
        <v>0</v>
      </c>
    </row>
    <row r="1886" spans="1:8" hidden="1" x14ac:dyDescent="0.25">
      <c r="A1886" s="5">
        <v>612044</v>
      </c>
      <c r="B1886" s="4" t="s">
        <v>339</v>
      </c>
      <c r="C1886" s="3">
        <f>IFERROR(VLOOKUP($A1886,'Perfil de Riesgo '!$A$3:$H$2025,3,FALSE),0)</f>
        <v>0</v>
      </c>
      <c r="D1886" s="3">
        <f>IFERROR(VLOOKUP($A1886,'Perfil de Riesgo '!$A$3:$H$2025,4,FALSE),0)</f>
        <v>0</v>
      </c>
      <c r="E1886" s="3">
        <f>IFERROR(VLOOKUP($A1886,'Perfil de Riesgo '!$A$3:$H$2025,5,FALSE),0)</f>
        <v>0</v>
      </c>
      <c r="F1886" s="3">
        <f>IFERROR(VLOOKUP($A1886,'Perfil de Riesgo '!$A$3:$H$2025,6,FALSE),0)</f>
        <v>0</v>
      </c>
      <c r="G1886" s="3">
        <f>IFERROR(VLOOKUP($A1886,'Perfil de Riesgo '!$A$3:$H$2025,7,FALSE),0)</f>
        <v>0</v>
      </c>
      <c r="H1886" s="3">
        <f>IFERROR(VLOOKUP($A1886,'Perfil de Riesgo '!$A$3:$H$2025,8,FALSE),0)</f>
        <v>0</v>
      </c>
    </row>
    <row r="1887" spans="1:8" hidden="1" x14ac:dyDescent="0.25">
      <c r="A1887" s="5">
        <v>612045</v>
      </c>
      <c r="B1887" s="4" t="s">
        <v>338</v>
      </c>
      <c r="C1887" s="3">
        <f>IFERROR(VLOOKUP($A1887,'Perfil de Riesgo '!$A$3:$H$2025,3,FALSE),0)</f>
        <v>0</v>
      </c>
      <c r="D1887" s="3">
        <f>IFERROR(VLOOKUP($A1887,'Perfil de Riesgo '!$A$3:$H$2025,4,FALSE),0)</f>
        <v>0</v>
      </c>
      <c r="E1887" s="3">
        <f>IFERROR(VLOOKUP($A1887,'Perfil de Riesgo '!$A$3:$H$2025,5,FALSE),0)</f>
        <v>0</v>
      </c>
      <c r="F1887" s="3">
        <f>IFERROR(VLOOKUP($A1887,'Perfil de Riesgo '!$A$3:$H$2025,6,FALSE),0)</f>
        <v>0</v>
      </c>
      <c r="G1887" s="3">
        <f>IFERROR(VLOOKUP($A1887,'Perfil de Riesgo '!$A$3:$H$2025,7,FALSE),0)</f>
        <v>0</v>
      </c>
      <c r="H1887" s="3">
        <f>IFERROR(VLOOKUP($A1887,'Perfil de Riesgo '!$A$3:$H$2025,8,FALSE),0)</f>
        <v>0</v>
      </c>
    </row>
    <row r="1888" spans="1:8" hidden="1" x14ac:dyDescent="0.25">
      <c r="A1888" s="5">
        <v>612046</v>
      </c>
      <c r="B1888" s="4" t="s">
        <v>337</v>
      </c>
      <c r="C1888" s="3">
        <f>IFERROR(VLOOKUP($A1888,'Perfil de Riesgo '!$A$3:$H$2025,3,FALSE),0)</f>
        <v>0</v>
      </c>
      <c r="D1888" s="3">
        <f>IFERROR(VLOOKUP($A1888,'Perfil de Riesgo '!$A$3:$H$2025,4,FALSE),0)</f>
        <v>0</v>
      </c>
      <c r="E1888" s="3">
        <f>IFERROR(VLOOKUP($A1888,'Perfil de Riesgo '!$A$3:$H$2025,5,FALSE),0)</f>
        <v>0</v>
      </c>
      <c r="F1888" s="3">
        <f>IFERROR(VLOOKUP($A1888,'Perfil de Riesgo '!$A$3:$H$2025,6,FALSE),0)</f>
        <v>0</v>
      </c>
      <c r="G1888" s="3">
        <f>IFERROR(VLOOKUP($A1888,'Perfil de Riesgo '!$A$3:$H$2025,7,FALSE),0)</f>
        <v>0</v>
      </c>
      <c r="H1888" s="3">
        <f>IFERROR(VLOOKUP($A1888,'Perfil de Riesgo '!$A$3:$H$2025,8,FALSE),0)</f>
        <v>0</v>
      </c>
    </row>
    <row r="1889" spans="1:8" hidden="1" x14ac:dyDescent="0.25">
      <c r="A1889" s="5">
        <v>612047</v>
      </c>
      <c r="B1889" s="4" t="s">
        <v>336</v>
      </c>
      <c r="C1889" s="3">
        <f>IFERROR(VLOOKUP($A1889,'Perfil de Riesgo '!$A$3:$H$2025,3,FALSE),0)</f>
        <v>0</v>
      </c>
      <c r="D1889" s="3">
        <f>IFERROR(VLOOKUP($A1889,'Perfil de Riesgo '!$A$3:$H$2025,4,FALSE),0)</f>
        <v>0</v>
      </c>
      <c r="E1889" s="3">
        <f>IFERROR(VLOOKUP($A1889,'Perfil de Riesgo '!$A$3:$H$2025,5,FALSE),0)</f>
        <v>0</v>
      </c>
      <c r="F1889" s="3">
        <f>IFERROR(VLOOKUP($A1889,'Perfil de Riesgo '!$A$3:$H$2025,6,FALSE),0)</f>
        <v>0</v>
      </c>
      <c r="G1889" s="3">
        <f>IFERROR(VLOOKUP($A1889,'Perfil de Riesgo '!$A$3:$H$2025,7,FALSE),0)</f>
        <v>0</v>
      </c>
      <c r="H1889" s="3">
        <f>IFERROR(VLOOKUP($A1889,'Perfil de Riesgo '!$A$3:$H$2025,8,FALSE),0)</f>
        <v>0</v>
      </c>
    </row>
    <row r="1890" spans="1:8" hidden="1" x14ac:dyDescent="0.25">
      <c r="A1890" s="5">
        <v>612048</v>
      </c>
      <c r="B1890" s="4" t="s">
        <v>335</v>
      </c>
      <c r="C1890" s="3">
        <f>IFERROR(VLOOKUP($A1890,'Perfil de Riesgo '!$A$3:$H$2025,3,FALSE),0)</f>
        <v>0</v>
      </c>
      <c r="D1890" s="3">
        <f>IFERROR(VLOOKUP($A1890,'Perfil de Riesgo '!$A$3:$H$2025,4,FALSE),0)</f>
        <v>0</v>
      </c>
      <c r="E1890" s="3">
        <f>IFERROR(VLOOKUP($A1890,'Perfil de Riesgo '!$A$3:$H$2025,5,FALSE),0)</f>
        <v>0</v>
      </c>
      <c r="F1890" s="3">
        <f>IFERROR(VLOOKUP($A1890,'Perfil de Riesgo '!$A$3:$H$2025,6,FALSE),0)</f>
        <v>0</v>
      </c>
      <c r="G1890" s="3">
        <f>IFERROR(VLOOKUP($A1890,'Perfil de Riesgo '!$A$3:$H$2025,7,FALSE),0)</f>
        <v>0</v>
      </c>
      <c r="H1890" s="3">
        <f>IFERROR(VLOOKUP($A1890,'Perfil de Riesgo '!$A$3:$H$2025,8,FALSE),0)</f>
        <v>0</v>
      </c>
    </row>
    <row r="1891" spans="1:8" hidden="1" x14ac:dyDescent="0.25">
      <c r="A1891" s="5">
        <v>612049</v>
      </c>
      <c r="B1891" s="4" t="s">
        <v>334</v>
      </c>
      <c r="C1891" s="3">
        <f>IFERROR(VLOOKUP($A1891,'Perfil de Riesgo '!$A$3:$H$2025,3,FALSE),0)</f>
        <v>0</v>
      </c>
      <c r="D1891" s="3">
        <f>IFERROR(VLOOKUP($A1891,'Perfil de Riesgo '!$A$3:$H$2025,4,FALSE),0)</f>
        <v>0</v>
      </c>
      <c r="E1891" s="3">
        <f>IFERROR(VLOOKUP($A1891,'Perfil de Riesgo '!$A$3:$H$2025,5,FALSE),0)</f>
        <v>0</v>
      </c>
      <c r="F1891" s="3">
        <f>IFERROR(VLOOKUP($A1891,'Perfil de Riesgo '!$A$3:$H$2025,6,FALSE),0)</f>
        <v>0</v>
      </c>
      <c r="G1891" s="3">
        <f>IFERROR(VLOOKUP($A1891,'Perfil de Riesgo '!$A$3:$H$2025,7,FALSE),0)</f>
        <v>0</v>
      </c>
      <c r="H1891" s="3">
        <f>IFERROR(VLOOKUP($A1891,'Perfil de Riesgo '!$A$3:$H$2025,8,FALSE),0)</f>
        <v>0</v>
      </c>
    </row>
    <row r="1892" spans="1:8" hidden="1" x14ac:dyDescent="0.25">
      <c r="A1892" s="5">
        <v>612050</v>
      </c>
      <c r="B1892" s="4" t="s">
        <v>333</v>
      </c>
      <c r="C1892" s="3">
        <f>IFERROR(VLOOKUP($A1892,'Perfil de Riesgo '!$A$3:$H$2025,3,FALSE),0)</f>
        <v>0</v>
      </c>
      <c r="D1892" s="3">
        <f>IFERROR(VLOOKUP($A1892,'Perfil de Riesgo '!$A$3:$H$2025,4,FALSE),0)</f>
        <v>0</v>
      </c>
      <c r="E1892" s="3">
        <f>IFERROR(VLOOKUP($A1892,'Perfil de Riesgo '!$A$3:$H$2025,5,FALSE),0)</f>
        <v>0</v>
      </c>
      <c r="F1892" s="3">
        <f>IFERROR(VLOOKUP($A1892,'Perfil de Riesgo '!$A$3:$H$2025,6,FALSE),0)</f>
        <v>0</v>
      </c>
      <c r="G1892" s="3">
        <f>IFERROR(VLOOKUP($A1892,'Perfil de Riesgo '!$A$3:$H$2025,7,FALSE),0)</f>
        <v>0</v>
      </c>
      <c r="H1892" s="3">
        <f>IFERROR(VLOOKUP($A1892,'Perfil de Riesgo '!$A$3:$H$2025,8,FALSE),0)</f>
        <v>0</v>
      </c>
    </row>
    <row r="1893" spans="1:8" hidden="1" x14ac:dyDescent="0.25">
      <c r="A1893" s="5">
        <v>612051</v>
      </c>
      <c r="B1893" s="4" t="s">
        <v>332</v>
      </c>
      <c r="C1893" s="3">
        <f>IFERROR(VLOOKUP($A1893,'Perfil de Riesgo '!$A$3:$H$2025,3,FALSE),0)</f>
        <v>0</v>
      </c>
      <c r="D1893" s="3">
        <f>IFERROR(VLOOKUP($A1893,'Perfil de Riesgo '!$A$3:$H$2025,4,FALSE),0)</f>
        <v>0</v>
      </c>
      <c r="E1893" s="3">
        <f>IFERROR(VLOOKUP($A1893,'Perfil de Riesgo '!$A$3:$H$2025,5,FALSE),0)</f>
        <v>0</v>
      </c>
      <c r="F1893" s="3">
        <f>IFERROR(VLOOKUP($A1893,'Perfil de Riesgo '!$A$3:$H$2025,6,FALSE),0)</f>
        <v>0</v>
      </c>
      <c r="G1893" s="3">
        <f>IFERROR(VLOOKUP($A1893,'Perfil de Riesgo '!$A$3:$H$2025,7,FALSE),0)</f>
        <v>0</v>
      </c>
      <c r="H1893" s="3">
        <f>IFERROR(VLOOKUP($A1893,'Perfil de Riesgo '!$A$3:$H$2025,8,FALSE),0)</f>
        <v>0</v>
      </c>
    </row>
    <row r="1894" spans="1:8" hidden="1" x14ac:dyDescent="0.25">
      <c r="A1894" s="5">
        <v>612052</v>
      </c>
      <c r="B1894" s="4" t="s">
        <v>331</v>
      </c>
      <c r="C1894" s="3">
        <f>IFERROR(VLOOKUP($A1894,'Perfil de Riesgo '!$A$3:$H$2025,3,FALSE),0)</f>
        <v>0</v>
      </c>
      <c r="D1894" s="3">
        <f>IFERROR(VLOOKUP($A1894,'Perfil de Riesgo '!$A$3:$H$2025,4,FALSE),0)</f>
        <v>0</v>
      </c>
      <c r="E1894" s="3">
        <f>IFERROR(VLOOKUP($A1894,'Perfil de Riesgo '!$A$3:$H$2025,5,FALSE),0)</f>
        <v>0</v>
      </c>
      <c r="F1894" s="3">
        <f>IFERROR(VLOOKUP($A1894,'Perfil de Riesgo '!$A$3:$H$2025,6,FALSE),0)</f>
        <v>0</v>
      </c>
      <c r="G1894" s="3">
        <f>IFERROR(VLOOKUP($A1894,'Perfil de Riesgo '!$A$3:$H$2025,7,FALSE),0)</f>
        <v>0</v>
      </c>
      <c r="H1894" s="3">
        <f>IFERROR(VLOOKUP($A1894,'Perfil de Riesgo '!$A$3:$H$2025,8,FALSE),0)</f>
        <v>0</v>
      </c>
    </row>
    <row r="1895" spans="1:8" hidden="1" x14ac:dyDescent="0.25">
      <c r="A1895" s="5">
        <v>612053</v>
      </c>
      <c r="B1895" s="4" t="s">
        <v>330</v>
      </c>
      <c r="C1895" s="3">
        <f>IFERROR(VLOOKUP($A1895,'Perfil de Riesgo '!$A$3:$H$2025,3,FALSE),0)</f>
        <v>0</v>
      </c>
      <c r="D1895" s="3">
        <f>IFERROR(VLOOKUP($A1895,'Perfil de Riesgo '!$A$3:$H$2025,4,FALSE),0)</f>
        <v>0</v>
      </c>
      <c r="E1895" s="3">
        <f>IFERROR(VLOOKUP($A1895,'Perfil de Riesgo '!$A$3:$H$2025,5,FALSE),0)</f>
        <v>0</v>
      </c>
      <c r="F1895" s="3">
        <f>IFERROR(VLOOKUP($A1895,'Perfil de Riesgo '!$A$3:$H$2025,6,FALSE),0)</f>
        <v>0</v>
      </c>
      <c r="G1895" s="3">
        <f>IFERROR(VLOOKUP($A1895,'Perfil de Riesgo '!$A$3:$H$2025,7,FALSE),0)</f>
        <v>0</v>
      </c>
      <c r="H1895" s="3">
        <f>IFERROR(VLOOKUP($A1895,'Perfil de Riesgo '!$A$3:$H$2025,8,FALSE),0)</f>
        <v>0</v>
      </c>
    </row>
    <row r="1896" spans="1:8" hidden="1" x14ac:dyDescent="0.25">
      <c r="A1896" s="5">
        <v>612054</v>
      </c>
      <c r="B1896" s="4" t="s">
        <v>329</v>
      </c>
      <c r="C1896" s="3">
        <f>IFERROR(VLOOKUP($A1896,'Perfil de Riesgo '!$A$3:$H$2025,3,FALSE),0)</f>
        <v>0</v>
      </c>
      <c r="D1896" s="3">
        <f>IFERROR(VLOOKUP($A1896,'Perfil de Riesgo '!$A$3:$H$2025,4,FALSE),0)</f>
        <v>0</v>
      </c>
      <c r="E1896" s="3">
        <f>IFERROR(VLOOKUP($A1896,'Perfil de Riesgo '!$A$3:$H$2025,5,FALSE),0)</f>
        <v>0</v>
      </c>
      <c r="F1896" s="3">
        <f>IFERROR(VLOOKUP($A1896,'Perfil de Riesgo '!$A$3:$H$2025,6,FALSE),0)</f>
        <v>0</v>
      </c>
      <c r="G1896" s="3">
        <f>IFERROR(VLOOKUP($A1896,'Perfil de Riesgo '!$A$3:$H$2025,7,FALSE),0)</f>
        <v>0</v>
      </c>
      <c r="H1896" s="3">
        <f>IFERROR(VLOOKUP($A1896,'Perfil de Riesgo '!$A$3:$H$2025,8,FALSE),0)</f>
        <v>0</v>
      </c>
    </row>
    <row r="1897" spans="1:8" hidden="1" x14ac:dyDescent="0.25">
      <c r="A1897" s="5">
        <v>612055</v>
      </c>
      <c r="B1897" s="4" t="s">
        <v>328</v>
      </c>
      <c r="C1897" s="3">
        <f>IFERROR(VLOOKUP($A1897,'Perfil de Riesgo '!$A$3:$H$2025,3,FALSE),0)</f>
        <v>0</v>
      </c>
      <c r="D1897" s="3">
        <f>IFERROR(VLOOKUP($A1897,'Perfil de Riesgo '!$A$3:$H$2025,4,FALSE),0)</f>
        <v>0</v>
      </c>
      <c r="E1897" s="3">
        <f>IFERROR(VLOOKUP($A1897,'Perfil de Riesgo '!$A$3:$H$2025,5,FALSE),0)</f>
        <v>0</v>
      </c>
      <c r="F1897" s="3">
        <f>IFERROR(VLOOKUP($A1897,'Perfil de Riesgo '!$A$3:$H$2025,6,FALSE),0)</f>
        <v>0</v>
      </c>
      <c r="G1897" s="3">
        <f>IFERROR(VLOOKUP($A1897,'Perfil de Riesgo '!$A$3:$H$2025,7,FALSE),0)</f>
        <v>0</v>
      </c>
      <c r="H1897" s="3">
        <f>IFERROR(VLOOKUP($A1897,'Perfil de Riesgo '!$A$3:$H$2025,8,FALSE),0)</f>
        <v>0</v>
      </c>
    </row>
    <row r="1898" spans="1:8" hidden="1" x14ac:dyDescent="0.25">
      <c r="A1898" s="5">
        <v>612056</v>
      </c>
      <c r="B1898" s="4" t="s">
        <v>327</v>
      </c>
      <c r="C1898" s="3">
        <f>IFERROR(VLOOKUP($A1898,'Perfil de Riesgo '!$A$3:$H$2025,3,FALSE),0)</f>
        <v>0</v>
      </c>
      <c r="D1898" s="3">
        <f>IFERROR(VLOOKUP($A1898,'Perfil de Riesgo '!$A$3:$H$2025,4,FALSE),0)</f>
        <v>0</v>
      </c>
      <c r="E1898" s="3">
        <f>IFERROR(VLOOKUP($A1898,'Perfil de Riesgo '!$A$3:$H$2025,5,FALSE),0)</f>
        <v>0</v>
      </c>
      <c r="F1898" s="3">
        <f>IFERROR(VLOOKUP($A1898,'Perfil de Riesgo '!$A$3:$H$2025,6,FALSE),0)</f>
        <v>0</v>
      </c>
      <c r="G1898" s="3">
        <f>IFERROR(VLOOKUP($A1898,'Perfil de Riesgo '!$A$3:$H$2025,7,FALSE),0)</f>
        <v>0</v>
      </c>
      <c r="H1898" s="3">
        <f>IFERROR(VLOOKUP($A1898,'Perfil de Riesgo '!$A$3:$H$2025,8,FALSE),0)</f>
        <v>0</v>
      </c>
    </row>
    <row r="1899" spans="1:8" hidden="1" x14ac:dyDescent="0.25">
      <c r="A1899" s="5">
        <v>612057</v>
      </c>
      <c r="B1899" s="4" t="s">
        <v>326</v>
      </c>
      <c r="C1899" s="3">
        <f>IFERROR(VLOOKUP($A1899,'Perfil de Riesgo '!$A$3:$H$2025,3,FALSE),0)</f>
        <v>0</v>
      </c>
      <c r="D1899" s="3">
        <f>IFERROR(VLOOKUP($A1899,'Perfil de Riesgo '!$A$3:$H$2025,4,FALSE),0)</f>
        <v>0</v>
      </c>
      <c r="E1899" s="3">
        <f>IFERROR(VLOOKUP($A1899,'Perfil de Riesgo '!$A$3:$H$2025,5,FALSE),0)</f>
        <v>0</v>
      </c>
      <c r="F1899" s="3">
        <f>IFERROR(VLOOKUP($A1899,'Perfil de Riesgo '!$A$3:$H$2025,6,FALSE),0)</f>
        <v>0</v>
      </c>
      <c r="G1899" s="3">
        <f>IFERROR(VLOOKUP($A1899,'Perfil de Riesgo '!$A$3:$H$2025,7,FALSE),0)</f>
        <v>0</v>
      </c>
      <c r="H1899" s="3">
        <f>IFERROR(VLOOKUP($A1899,'Perfil de Riesgo '!$A$3:$H$2025,8,FALSE),0)</f>
        <v>0</v>
      </c>
    </row>
    <row r="1900" spans="1:8" hidden="1" x14ac:dyDescent="0.25">
      <c r="A1900" s="5">
        <v>612058</v>
      </c>
      <c r="B1900" s="4" t="s">
        <v>325</v>
      </c>
      <c r="C1900" s="3">
        <f>IFERROR(VLOOKUP($A1900,'Perfil de Riesgo '!$A$3:$H$2025,3,FALSE),0)</f>
        <v>0</v>
      </c>
      <c r="D1900" s="3">
        <f>IFERROR(VLOOKUP($A1900,'Perfil de Riesgo '!$A$3:$H$2025,4,FALSE),0)</f>
        <v>0</v>
      </c>
      <c r="E1900" s="3">
        <f>IFERROR(VLOOKUP($A1900,'Perfil de Riesgo '!$A$3:$H$2025,5,FALSE),0)</f>
        <v>0</v>
      </c>
      <c r="F1900" s="3">
        <f>IFERROR(VLOOKUP($A1900,'Perfil de Riesgo '!$A$3:$H$2025,6,FALSE),0)</f>
        <v>0</v>
      </c>
      <c r="G1900" s="3">
        <f>IFERROR(VLOOKUP($A1900,'Perfil de Riesgo '!$A$3:$H$2025,7,FALSE),0)</f>
        <v>0</v>
      </c>
      <c r="H1900" s="3">
        <f>IFERROR(VLOOKUP($A1900,'Perfil de Riesgo '!$A$3:$H$2025,8,FALSE),0)</f>
        <v>0</v>
      </c>
    </row>
    <row r="1901" spans="1:8" hidden="1" x14ac:dyDescent="0.25">
      <c r="A1901" s="5">
        <v>612059</v>
      </c>
      <c r="B1901" s="4" t="s">
        <v>324</v>
      </c>
      <c r="C1901" s="3">
        <f>IFERROR(VLOOKUP($A1901,'Perfil de Riesgo '!$A$3:$H$2025,3,FALSE),0)</f>
        <v>0</v>
      </c>
      <c r="D1901" s="3">
        <f>IFERROR(VLOOKUP($A1901,'Perfil de Riesgo '!$A$3:$H$2025,4,FALSE),0)</f>
        <v>0</v>
      </c>
      <c r="E1901" s="3">
        <f>IFERROR(VLOOKUP($A1901,'Perfil de Riesgo '!$A$3:$H$2025,5,FALSE),0)</f>
        <v>0</v>
      </c>
      <c r="F1901" s="3">
        <f>IFERROR(VLOOKUP($A1901,'Perfil de Riesgo '!$A$3:$H$2025,6,FALSE),0)</f>
        <v>0</v>
      </c>
      <c r="G1901" s="3">
        <f>IFERROR(VLOOKUP($A1901,'Perfil de Riesgo '!$A$3:$H$2025,7,FALSE),0)</f>
        <v>0</v>
      </c>
      <c r="H1901" s="3">
        <f>IFERROR(VLOOKUP($A1901,'Perfil de Riesgo '!$A$3:$H$2025,8,FALSE),0)</f>
        <v>0</v>
      </c>
    </row>
    <row r="1902" spans="1:8" hidden="1" x14ac:dyDescent="0.25">
      <c r="A1902" s="5">
        <v>612060</v>
      </c>
      <c r="B1902" s="4" t="s">
        <v>323</v>
      </c>
      <c r="C1902" s="3">
        <f>IFERROR(VLOOKUP($A1902,'Perfil de Riesgo '!$A$3:$H$2025,3,FALSE),0)</f>
        <v>0</v>
      </c>
      <c r="D1902" s="3">
        <f>IFERROR(VLOOKUP($A1902,'Perfil de Riesgo '!$A$3:$H$2025,4,FALSE),0)</f>
        <v>0</v>
      </c>
      <c r="E1902" s="3">
        <f>IFERROR(VLOOKUP($A1902,'Perfil de Riesgo '!$A$3:$H$2025,5,FALSE),0)</f>
        <v>0</v>
      </c>
      <c r="F1902" s="3">
        <f>IFERROR(VLOOKUP($A1902,'Perfil de Riesgo '!$A$3:$H$2025,6,FALSE),0)</f>
        <v>0</v>
      </c>
      <c r="G1902" s="3">
        <f>IFERROR(VLOOKUP($A1902,'Perfil de Riesgo '!$A$3:$H$2025,7,FALSE),0)</f>
        <v>0</v>
      </c>
      <c r="H1902" s="3">
        <f>IFERROR(VLOOKUP($A1902,'Perfil de Riesgo '!$A$3:$H$2025,8,FALSE),0)</f>
        <v>0</v>
      </c>
    </row>
    <row r="1903" spans="1:8" hidden="1" x14ac:dyDescent="0.25">
      <c r="A1903" s="5">
        <v>612061</v>
      </c>
      <c r="B1903" s="4" t="s">
        <v>322</v>
      </c>
      <c r="C1903" s="3">
        <f>IFERROR(VLOOKUP($A1903,'Perfil de Riesgo '!$A$3:$H$2025,3,FALSE),0)</f>
        <v>0</v>
      </c>
      <c r="D1903" s="3">
        <f>IFERROR(VLOOKUP($A1903,'Perfil de Riesgo '!$A$3:$H$2025,4,FALSE),0)</f>
        <v>0</v>
      </c>
      <c r="E1903" s="3">
        <f>IFERROR(VLOOKUP($A1903,'Perfil de Riesgo '!$A$3:$H$2025,5,FALSE),0)</f>
        <v>0</v>
      </c>
      <c r="F1903" s="3">
        <f>IFERROR(VLOOKUP($A1903,'Perfil de Riesgo '!$A$3:$H$2025,6,FALSE),0)</f>
        <v>0</v>
      </c>
      <c r="G1903" s="3">
        <f>IFERROR(VLOOKUP($A1903,'Perfil de Riesgo '!$A$3:$H$2025,7,FALSE),0)</f>
        <v>0</v>
      </c>
      <c r="H1903" s="3">
        <f>IFERROR(VLOOKUP($A1903,'Perfil de Riesgo '!$A$3:$H$2025,8,FALSE),0)</f>
        <v>0</v>
      </c>
    </row>
    <row r="1904" spans="1:8" hidden="1" x14ac:dyDescent="0.25">
      <c r="A1904" s="5">
        <v>612062</v>
      </c>
      <c r="B1904" s="4" t="s">
        <v>321</v>
      </c>
      <c r="C1904" s="3">
        <f>IFERROR(VLOOKUP($A1904,'Perfil de Riesgo '!$A$3:$H$2025,3,FALSE),0)</f>
        <v>0</v>
      </c>
      <c r="D1904" s="3">
        <f>IFERROR(VLOOKUP($A1904,'Perfil de Riesgo '!$A$3:$H$2025,4,FALSE),0)</f>
        <v>0</v>
      </c>
      <c r="E1904" s="3">
        <f>IFERROR(VLOOKUP($A1904,'Perfil de Riesgo '!$A$3:$H$2025,5,FALSE),0)</f>
        <v>0</v>
      </c>
      <c r="F1904" s="3">
        <f>IFERROR(VLOOKUP($A1904,'Perfil de Riesgo '!$A$3:$H$2025,6,FALSE),0)</f>
        <v>0</v>
      </c>
      <c r="G1904" s="3">
        <f>IFERROR(VLOOKUP($A1904,'Perfil de Riesgo '!$A$3:$H$2025,7,FALSE),0)</f>
        <v>0</v>
      </c>
      <c r="H1904" s="3">
        <f>IFERROR(VLOOKUP($A1904,'Perfil de Riesgo '!$A$3:$H$2025,8,FALSE),0)</f>
        <v>0</v>
      </c>
    </row>
    <row r="1905" spans="1:8" hidden="1" x14ac:dyDescent="0.25">
      <c r="A1905" s="5">
        <v>612063</v>
      </c>
      <c r="B1905" s="4" t="s">
        <v>320</v>
      </c>
      <c r="C1905" s="3">
        <f>IFERROR(VLOOKUP($A1905,'Perfil de Riesgo '!$A$3:$H$2025,3,FALSE),0)</f>
        <v>0</v>
      </c>
      <c r="D1905" s="3">
        <f>IFERROR(VLOOKUP($A1905,'Perfil de Riesgo '!$A$3:$H$2025,4,FALSE),0)</f>
        <v>0</v>
      </c>
      <c r="E1905" s="3">
        <f>IFERROR(VLOOKUP($A1905,'Perfil de Riesgo '!$A$3:$H$2025,5,FALSE),0)</f>
        <v>0</v>
      </c>
      <c r="F1905" s="3">
        <f>IFERROR(VLOOKUP($A1905,'Perfil de Riesgo '!$A$3:$H$2025,6,FALSE),0)</f>
        <v>0</v>
      </c>
      <c r="G1905" s="3">
        <f>IFERROR(VLOOKUP($A1905,'Perfil de Riesgo '!$A$3:$H$2025,7,FALSE),0)</f>
        <v>0</v>
      </c>
      <c r="H1905" s="3">
        <f>IFERROR(VLOOKUP($A1905,'Perfil de Riesgo '!$A$3:$H$2025,8,FALSE),0)</f>
        <v>0</v>
      </c>
    </row>
    <row r="1906" spans="1:8" hidden="1" x14ac:dyDescent="0.25">
      <c r="A1906" s="5">
        <v>612064</v>
      </c>
      <c r="B1906" s="4" t="s">
        <v>319</v>
      </c>
      <c r="C1906" s="3">
        <f>IFERROR(VLOOKUP($A1906,'Perfil de Riesgo '!$A$3:$H$2025,3,FALSE),0)</f>
        <v>0</v>
      </c>
      <c r="D1906" s="3">
        <f>IFERROR(VLOOKUP($A1906,'Perfil de Riesgo '!$A$3:$H$2025,4,FALSE),0)</f>
        <v>0</v>
      </c>
      <c r="E1906" s="3">
        <f>IFERROR(VLOOKUP($A1906,'Perfil de Riesgo '!$A$3:$H$2025,5,FALSE),0)</f>
        <v>0</v>
      </c>
      <c r="F1906" s="3">
        <f>IFERROR(VLOOKUP($A1906,'Perfil de Riesgo '!$A$3:$H$2025,6,FALSE),0)</f>
        <v>0</v>
      </c>
      <c r="G1906" s="3">
        <f>IFERROR(VLOOKUP($A1906,'Perfil de Riesgo '!$A$3:$H$2025,7,FALSE),0)</f>
        <v>0</v>
      </c>
      <c r="H1906" s="3">
        <f>IFERROR(VLOOKUP($A1906,'Perfil de Riesgo '!$A$3:$H$2025,8,FALSE),0)</f>
        <v>0</v>
      </c>
    </row>
    <row r="1907" spans="1:8" hidden="1" x14ac:dyDescent="0.25">
      <c r="A1907" s="5">
        <v>612065</v>
      </c>
      <c r="B1907" s="4" t="s">
        <v>318</v>
      </c>
      <c r="C1907" s="3">
        <f>IFERROR(VLOOKUP($A1907,'Perfil de Riesgo '!$A$3:$H$2025,3,FALSE),0)</f>
        <v>0</v>
      </c>
      <c r="D1907" s="3">
        <f>IFERROR(VLOOKUP($A1907,'Perfil de Riesgo '!$A$3:$H$2025,4,FALSE),0)</f>
        <v>0</v>
      </c>
      <c r="E1907" s="3">
        <f>IFERROR(VLOOKUP($A1907,'Perfil de Riesgo '!$A$3:$H$2025,5,FALSE),0)</f>
        <v>0</v>
      </c>
      <c r="F1907" s="3">
        <f>IFERROR(VLOOKUP($A1907,'Perfil de Riesgo '!$A$3:$H$2025,6,FALSE),0)</f>
        <v>0</v>
      </c>
      <c r="G1907" s="3">
        <f>IFERROR(VLOOKUP($A1907,'Perfil de Riesgo '!$A$3:$H$2025,7,FALSE),0)</f>
        <v>0</v>
      </c>
      <c r="H1907" s="3">
        <f>IFERROR(VLOOKUP($A1907,'Perfil de Riesgo '!$A$3:$H$2025,8,FALSE),0)</f>
        <v>0</v>
      </c>
    </row>
    <row r="1908" spans="1:8" hidden="1" x14ac:dyDescent="0.25">
      <c r="A1908" s="5">
        <v>612066</v>
      </c>
      <c r="B1908" s="4" t="s">
        <v>317</v>
      </c>
      <c r="C1908" s="3">
        <f>IFERROR(VLOOKUP($A1908,'Perfil de Riesgo '!$A$3:$H$2025,3,FALSE),0)</f>
        <v>0</v>
      </c>
      <c r="D1908" s="3">
        <f>IFERROR(VLOOKUP($A1908,'Perfil de Riesgo '!$A$3:$H$2025,4,FALSE),0)</f>
        <v>0</v>
      </c>
      <c r="E1908" s="3">
        <f>IFERROR(VLOOKUP($A1908,'Perfil de Riesgo '!$A$3:$H$2025,5,FALSE),0)</f>
        <v>0</v>
      </c>
      <c r="F1908" s="3">
        <f>IFERROR(VLOOKUP($A1908,'Perfil de Riesgo '!$A$3:$H$2025,6,FALSE),0)</f>
        <v>0</v>
      </c>
      <c r="G1908" s="3">
        <f>IFERROR(VLOOKUP($A1908,'Perfil de Riesgo '!$A$3:$H$2025,7,FALSE),0)</f>
        <v>0</v>
      </c>
      <c r="H1908" s="3">
        <f>IFERROR(VLOOKUP($A1908,'Perfil de Riesgo '!$A$3:$H$2025,8,FALSE),0)</f>
        <v>0</v>
      </c>
    </row>
    <row r="1909" spans="1:8" hidden="1" x14ac:dyDescent="0.25">
      <c r="A1909" s="5">
        <v>612067</v>
      </c>
      <c r="B1909" s="4" t="s">
        <v>316</v>
      </c>
      <c r="C1909" s="3">
        <f>IFERROR(VLOOKUP($A1909,'Perfil de Riesgo '!$A$3:$H$2025,3,FALSE),0)</f>
        <v>0</v>
      </c>
      <c r="D1909" s="3">
        <f>IFERROR(VLOOKUP($A1909,'Perfil de Riesgo '!$A$3:$H$2025,4,FALSE),0)</f>
        <v>0</v>
      </c>
      <c r="E1909" s="3">
        <f>IFERROR(VLOOKUP($A1909,'Perfil de Riesgo '!$A$3:$H$2025,5,FALSE),0)</f>
        <v>0</v>
      </c>
      <c r="F1909" s="3">
        <f>IFERROR(VLOOKUP($A1909,'Perfil de Riesgo '!$A$3:$H$2025,6,FALSE),0)</f>
        <v>0</v>
      </c>
      <c r="G1909" s="3">
        <f>IFERROR(VLOOKUP($A1909,'Perfil de Riesgo '!$A$3:$H$2025,7,FALSE),0)</f>
        <v>0</v>
      </c>
      <c r="H1909" s="3">
        <f>IFERROR(VLOOKUP($A1909,'Perfil de Riesgo '!$A$3:$H$2025,8,FALSE),0)</f>
        <v>0</v>
      </c>
    </row>
    <row r="1910" spans="1:8" hidden="1" x14ac:dyDescent="0.25">
      <c r="A1910" s="5">
        <v>612068</v>
      </c>
      <c r="B1910" s="4" t="s">
        <v>315</v>
      </c>
      <c r="C1910" s="3">
        <f>IFERROR(VLOOKUP($A1910,'Perfil de Riesgo '!$A$3:$H$2025,3,FALSE),0)</f>
        <v>0</v>
      </c>
      <c r="D1910" s="3">
        <f>IFERROR(VLOOKUP($A1910,'Perfil de Riesgo '!$A$3:$H$2025,4,FALSE),0)</f>
        <v>0</v>
      </c>
      <c r="E1910" s="3">
        <f>IFERROR(VLOOKUP($A1910,'Perfil de Riesgo '!$A$3:$H$2025,5,FALSE),0)</f>
        <v>0</v>
      </c>
      <c r="F1910" s="3">
        <f>IFERROR(VLOOKUP($A1910,'Perfil de Riesgo '!$A$3:$H$2025,6,FALSE),0)</f>
        <v>0</v>
      </c>
      <c r="G1910" s="3">
        <f>IFERROR(VLOOKUP($A1910,'Perfil de Riesgo '!$A$3:$H$2025,7,FALSE),0)</f>
        <v>0</v>
      </c>
      <c r="H1910" s="3">
        <f>IFERROR(VLOOKUP($A1910,'Perfil de Riesgo '!$A$3:$H$2025,8,FALSE),0)</f>
        <v>0</v>
      </c>
    </row>
    <row r="1911" spans="1:8" hidden="1" x14ac:dyDescent="0.25">
      <c r="A1911" s="5">
        <v>612069</v>
      </c>
      <c r="B1911" s="4" t="s">
        <v>314</v>
      </c>
      <c r="C1911" s="3">
        <f>IFERROR(VLOOKUP($A1911,'Perfil de Riesgo '!$A$3:$H$2025,3,FALSE),0)</f>
        <v>0</v>
      </c>
      <c r="D1911" s="3">
        <f>IFERROR(VLOOKUP($A1911,'Perfil de Riesgo '!$A$3:$H$2025,4,FALSE),0)</f>
        <v>0</v>
      </c>
      <c r="E1911" s="3">
        <f>IFERROR(VLOOKUP($A1911,'Perfil de Riesgo '!$A$3:$H$2025,5,FALSE),0)</f>
        <v>0</v>
      </c>
      <c r="F1911" s="3">
        <f>IFERROR(VLOOKUP($A1911,'Perfil de Riesgo '!$A$3:$H$2025,6,FALSE),0)</f>
        <v>0</v>
      </c>
      <c r="G1911" s="3">
        <f>IFERROR(VLOOKUP($A1911,'Perfil de Riesgo '!$A$3:$H$2025,7,FALSE),0)</f>
        <v>0</v>
      </c>
      <c r="H1911" s="3">
        <f>IFERROR(VLOOKUP($A1911,'Perfil de Riesgo '!$A$3:$H$2025,8,FALSE),0)</f>
        <v>0</v>
      </c>
    </row>
    <row r="1912" spans="1:8" hidden="1" x14ac:dyDescent="0.25">
      <c r="A1912" s="5">
        <v>612070</v>
      </c>
      <c r="B1912" s="4" t="s">
        <v>313</v>
      </c>
      <c r="C1912" s="3">
        <f>IFERROR(VLOOKUP($A1912,'Perfil de Riesgo '!$A$3:$H$2025,3,FALSE),0)</f>
        <v>0</v>
      </c>
      <c r="D1912" s="3">
        <f>IFERROR(VLOOKUP($A1912,'Perfil de Riesgo '!$A$3:$H$2025,4,FALSE),0)</f>
        <v>0</v>
      </c>
      <c r="E1912" s="3">
        <f>IFERROR(VLOOKUP($A1912,'Perfil de Riesgo '!$A$3:$H$2025,5,FALSE),0)</f>
        <v>0</v>
      </c>
      <c r="F1912" s="3">
        <f>IFERROR(VLOOKUP($A1912,'Perfil de Riesgo '!$A$3:$H$2025,6,FALSE),0)</f>
        <v>0</v>
      </c>
      <c r="G1912" s="3">
        <f>IFERROR(VLOOKUP($A1912,'Perfil de Riesgo '!$A$3:$H$2025,7,FALSE),0)</f>
        <v>0</v>
      </c>
      <c r="H1912" s="3">
        <f>IFERROR(VLOOKUP($A1912,'Perfil de Riesgo '!$A$3:$H$2025,8,FALSE),0)</f>
        <v>0</v>
      </c>
    </row>
    <row r="1913" spans="1:8" hidden="1" x14ac:dyDescent="0.25">
      <c r="A1913" s="5">
        <v>612071</v>
      </c>
      <c r="B1913" s="4" t="s">
        <v>312</v>
      </c>
      <c r="C1913" s="3">
        <f>IFERROR(VLOOKUP($A1913,'Perfil de Riesgo '!$A$3:$H$2025,3,FALSE),0)</f>
        <v>0</v>
      </c>
      <c r="D1913" s="3">
        <f>IFERROR(VLOOKUP($A1913,'Perfil de Riesgo '!$A$3:$H$2025,4,FALSE),0)</f>
        <v>0</v>
      </c>
      <c r="E1913" s="3">
        <f>IFERROR(VLOOKUP($A1913,'Perfil de Riesgo '!$A$3:$H$2025,5,FALSE),0)</f>
        <v>0</v>
      </c>
      <c r="F1913" s="3">
        <f>IFERROR(VLOOKUP($A1913,'Perfil de Riesgo '!$A$3:$H$2025,6,FALSE),0)</f>
        <v>0</v>
      </c>
      <c r="G1913" s="3">
        <f>IFERROR(VLOOKUP($A1913,'Perfil de Riesgo '!$A$3:$H$2025,7,FALSE),0)</f>
        <v>0</v>
      </c>
      <c r="H1913" s="3">
        <f>IFERROR(VLOOKUP($A1913,'Perfil de Riesgo '!$A$3:$H$2025,8,FALSE),0)</f>
        <v>0</v>
      </c>
    </row>
    <row r="1914" spans="1:8" hidden="1" x14ac:dyDescent="0.25">
      <c r="A1914" s="5">
        <v>612072</v>
      </c>
      <c r="B1914" s="4" t="s">
        <v>311</v>
      </c>
      <c r="C1914" s="3">
        <f>IFERROR(VLOOKUP($A1914,'Perfil de Riesgo '!$A$3:$H$2025,3,FALSE),0)</f>
        <v>0</v>
      </c>
      <c r="D1914" s="3">
        <f>IFERROR(VLOOKUP($A1914,'Perfil de Riesgo '!$A$3:$H$2025,4,FALSE),0)</f>
        <v>0</v>
      </c>
      <c r="E1914" s="3">
        <f>IFERROR(VLOOKUP($A1914,'Perfil de Riesgo '!$A$3:$H$2025,5,FALSE),0)</f>
        <v>0</v>
      </c>
      <c r="F1914" s="3">
        <f>IFERROR(VLOOKUP($A1914,'Perfil de Riesgo '!$A$3:$H$2025,6,FALSE),0)</f>
        <v>0</v>
      </c>
      <c r="G1914" s="3">
        <f>IFERROR(VLOOKUP($A1914,'Perfil de Riesgo '!$A$3:$H$2025,7,FALSE),0)</f>
        <v>0</v>
      </c>
      <c r="H1914" s="3">
        <f>IFERROR(VLOOKUP($A1914,'Perfil de Riesgo '!$A$3:$H$2025,8,FALSE),0)</f>
        <v>0</v>
      </c>
    </row>
    <row r="1915" spans="1:8" hidden="1" x14ac:dyDescent="0.25">
      <c r="A1915" s="5">
        <v>612073</v>
      </c>
      <c r="B1915" s="4" t="s">
        <v>310</v>
      </c>
      <c r="C1915" s="3">
        <f>IFERROR(VLOOKUP($A1915,'Perfil de Riesgo '!$A$3:$H$2025,3,FALSE),0)</f>
        <v>0</v>
      </c>
      <c r="D1915" s="3">
        <f>IFERROR(VLOOKUP($A1915,'Perfil de Riesgo '!$A$3:$H$2025,4,FALSE),0)</f>
        <v>0</v>
      </c>
      <c r="E1915" s="3">
        <f>IFERROR(VLOOKUP($A1915,'Perfil de Riesgo '!$A$3:$H$2025,5,FALSE),0)</f>
        <v>0</v>
      </c>
      <c r="F1915" s="3">
        <f>IFERROR(VLOOKUP($A1915,'Perfil de Riesgo '!$A$3:$H$2025,6,FALSE),0)</f>
        <v>0</v>
      </c>
      <c r="G1915" s="3">
        <f>IFERROR(VLOOKUP($A1915,'Perfil de Riesgo '!$A$3:$H$2025,7,FALSE),0)</f>
        <v>0</v>
      </c>
      <c r="H1915" s="3">
        <f>IFERROR(VLOOKUP($A1915,'Perfil de Riesgo '!$A$3:$H$2025,8,FALSE),0)</f>
        <v>0</v>
      </c>
    </row>
    <row r="1916" spans="1:8" hidden="1" x14ac:dyDescent="0.25">
      <c r="A1916" s="5">
        <v>612074</v>
      </c>
      <c r="B1916" s="4" t="s">
        <v>309</v>
      </c>
      <c r="C1916" s="3">
        <f>IFERROR(VLOOKUP($A1916,'Perfil de Riesgo '!$A$3:$H$2025,3,FALSE),0)</f>
        <v>0</v>
      </c>
      <c r="D1916" s="3">
        <f>IFERROR(VLOOKUP($A1916,'Perfil de Riesgo '!$A$3:$H$2025,4,FALSE),0)</f>
        <v>0</v>
      </c>
      <c r="E1916" s="3">
        <f>IFERROR(VLOOKUP($A1916,'Perfil de Riesgo '!$A$3:$H$2025,5,FALSE),0)</f>
        <v>0</v>
      </c>
      <c r="F1916" s="3">
        <f>IFERROR(VLOOKUP($A1916,'Perfil de Riesgo '!$A$3:$H$2025,6,FALSE),0)</f>
        <v>0</v>
      </c>
      <c r="G1916" s="3">
        <f>IFERROR(VLOOKUP($A1916,'Perfil de Riesgo '!$A$3:$H$2025,7,FALSE),0)</f>
        <v>0</v>
      </c>
      <c r="H1916" s="3">
        <f>IFERROR(VLOOKUP($A1916,'Perfil de Riesgo '!$A$3:$H$2025,8,FALSE),0)</f>
        <v>0</v>
      </c>
    </row>
    <row r="1917" spans="1:8" hidden="1" x14ac:dyDescent="0.25">
      <c r="A1917" s="5">
        <v>612075</v>
      </c>
      <c r="B1917" s="4" t="s">
        <v>308</v>
      </c>
      <c r="C1917" s="3">
        <f>IFERROR(VLOOKUP($A1917,'Perfil de Riesgo '!$A$3:$H$2025,3,FALSE),0)</f>
        <v>0</v>
      </c>
      <c r="D1917" s="3">
        <f>IFERROR(VLOOKUP($A1917,'Perfil de Riesgo '!$A$3:$H$2025,4,FALSE),0)</f>
        <v>0</v>
      </c>
      <c r="E1917" s="3">
        <f>IFERROR(VLOOKUP($A1917,'Perfil de Riesgo '!$A$3:$H$2025,5,FALSE),0)</f>
        <v>0</v>
      </c>
      <c r="F1917" s="3">
        <f>IFERROR(VLOOKUP($A1917,'Perfil de Riesgo '!$A$3:$H$2025,6,FALSE),0)</f>
        <v>0</v>
      </c>
      <c r="G1917" s="3">
        <f>IFERROR(VLOOKUP($A1917,'Perfil de Riesgo '!$A$3:$H$2025,7,FALSE),0)</f>
        <v>0</v>
      </c>
      <c r="H1917" s="3">
        <f>IFERROR(VLOOKUP($A1917,'Perfil de Riesgo '!$A$3:$H$2025,8,FALSE),0)</f>
        <v>0</v>
      </c>
    </row>
    <row r="1918" spans="1:8" hidden="1" x14ac:dyDescent="0.25">
      <c r="A1918" s="5">
        <v>612076</v>
      </c>
      <c r="B1918" s="4" t="s">
        <v>307</v>
      </c>
      <c r="C1918" s="3">
        <f>IFERROR(VLOOKUP($A1918,'Perfil de Riesgo '!$A$3:$H$2025,3,FALSE),0)</f>
        <v>0</v>
      </c>
      <c r="D1918" s="3">
        <f>IFERROR(VLOOKUP($A1918,'Perfil de Riesgo '!$A$3:$H$2025,4,FALSE),0)</f>
        <v>0</v>
      </c>
      <c r="E1918" s="3">
        <f>IFERROR(VLOOKUP($A1918,'Perfil de Riesgo '!$A$3:$H$2025,5,FALSE),0)</f>
        <v>0</v>
      </c>
      <c r="F1918" s="3">
        <f>IFERROR(VLOOKUP($A1918,'Perfil de Riesgo '!$A$3:$H$2025,6,FALSE),0)</f>
        <v>0</v>
      </c>
      <c r="G1918" s="3">
        <f>IFERROR(VLOOKUP($A1918,'Perfil de Riesgo '!$A$3:$H$2025,7,FALSE),0)</f>
        <v>0</v>
      </c>
      <c r="H1918" s="3">
        <f>IFERROR(VLOOKUP($A1918,'Perfil de Riesgo '!$A$3:$H$2025,8,FALSE),0)</f>
        <v>0</v>
      </c>
    </row>
    <row r="1919" spans="1:8" hidden="1" x14ac:dyDescent="0.25">
      <c r="A1919" s="5">
        <v>612077</v>
      </c>
      <c r="B1919" s="4" t="s">
        <v>306</v>
      </c>
      <c r="C1919" s="3">
        <f>IFERROR(VLOOKUP($A1919,'Perfil de Riesgo '!$A$3:$H$2025,3,FALSE),0)</f>
        <v>0</v>
      </c>
      <c r="D1919" s="3">
        <f>IFERROR(VLOOKUP($A1919,'Perfil de Riesgo '!$A$3:$H$2025,4,FALSE),0)</f>
        <v>0</v>
      </c>
      <c r="E1919" s="3">
        <f>IFERROR(VLOOKUP($A1919,'Perfil de Riesgo '!$A$3:$H$2025,5,FALSE),0)</f>
        <v>0</v>
      </c>
      <c r="F1919" s="3">
        <f>IFERROR(VLOOKUP($A1919,'Perfil de Riesgo '!$A$3:$H$2025,6,FALSE),0)</f>
        <v>0</v>
      </c>
      <c r="G1919" s="3">
        <f>IFERROR(VLOOKUP($A1919,'Perfil de Riesgo '!$A$3:$H$2025,7,FALSE),0)</f>
        <v>0</v>
      </c>
      <c r="H1919" s="3">
        <f>IFERROR(VLOOKUP($A1919,'Perfil de Riesgo '!$A$3:$H$2025,8,FALSE),0)</f>
        <v>0</v>
      </c>
    </row>
    <row r="1920" spans="1:8" hidden="1" x14ac:dyDescent="0.25">
      <c r="A1920" s="5">
        <v>612078</v>
      </c>
      <c r="B1920" s="4" t="s">
        <v>305</v>
      </c>
      <c r="C1920" s="3">
        <f>IFERROR(VLOOKUP($A1920,'Perfil de Riesgo '!$A$3:$H$2025,3,FALSE),0)</f>
        <v>0</v>
      </c>
      <c r="D1920" s="3">
        <f>IFERROR(VLOOKUP($A1920,'Perfil de Riesgo '!$A$3:$H$2025,4,FALSE),0)</f>
        <v>0</v>
      </c>
      <c r="E1920" s="3">
        <f>IFERROR(VLOOKUP($A1920,'Perfil de Riesgo '!$A$3:$H$2025,5,FALSE),0)</f>
        <v>0</v>
      </c>
      <c r="F1920" s="3">
        <f>IFERROR(VLOOKUP($A1920,'Perfil de Riesgo '!$A$3:$H$2025,6,FALSE),0)</f>
        <v>0</v>
      </c>
      <c r="G1920" s="3">
        <f>IFERROR(VLOOKUP($A1920,'Perfil de Riesgo '!$A$3:$H$2025,7,FALSE),0)</f>
        <v>0</v>
      </c>
      <c r="H1920" s="3">
        <f>IFERROR(VLOOKUP($A1920,'Perfil de Riesgo '!$A$3:$H$2025,8,FALSE),0)</f>
        <v>0</v>
      </c>
    </row>
    <row r="1921" spans="1:8" hidden="1" x14ac:dyDescent="0.25">
      <c r="A1921" s="5">
        <v>612079</v>
      </c>
      <c r="B1921" s="4" t="s">
        <v>304</v>
      </c>
      <c r="C1921" s="3">
        <f>IFERROR(VLOOKUP($A1921,'Perfil de Riesgo '!$A$3:$H$2025,3,FALSE),0)</f>
        <v>0</v>
      </c>
      <c r="D1921" s="3">
        <f>IFERROR(VLOOKUP($A1921,'Perfil de Riesgo '!$A$3:$H$2025,4,FALSE),0)</f>
        <v>0</v>
      </c>
      <c r="E1921" s="3">
        <f>IFERROR(VLOOKUP($A1921,'Perfil de Riesgo '!$A$3:$H$2025,5,FALSE),0)</f>
        <v>0</v>
      </c>
      <c r="F1921" s="3">
        <f>IFERROR(VLOOKUP($A1921,'Perfil de Riesgo '!$A$3:$H$2025,6,FALSE),0)</f>
        <v>0</v>
      </c>
      <c r="G1921" s="3">
        <f>IFERROR(VLOOKUP($A1921,'Perfil de Riesgo '!$A$3:$H$2025,7,FALSE),0)</f>
        <v>0</v>
      </c>
      <c r="H1921" s="3">
        <f>IFERROR(VLOOKUP($A1921,'Perfil de Riesgo '!$A$3:$H$2025,8,FALSE),0)</f>
        <v>0</v>
      </c>
    </row>
    <row r="1922" spans="1:8" hidden="1" x14ac:dyDescent="0.25">
      <c r="A1922" s="5">
        <v>612080</v>
      </c>
      <c r="B1922" s="4" t="s">
        <v>303</v>
      </c>
      <c r="C1922" s="3">
        <f>IFERROR(VLOOKUP($A1922,'Perfil de Riesgo '!$A$3:$H$2025,3,FALSE),0)</f>
        <v>0</v>
      </c>
      <c r="D1922" s="3">
        <f>IFERROR(VLOOKUP($A1922,'Perfil de Riesgo '!$A$3:$H$2025,4,FALSE),0)</f>
        <v>0</v>
      </c>
      <c r="E1922" s="3">
        <f>IFERROR(VLOOKUP($A1922,'Perfil de Riesgo '!$A$3:$H$2025,5,FALSE),0)</f>
        <v>0</v>
      </c>
      <c r="F1922" s="3">
        <f>IFERROR(VLOOKUP($A1922,'Perfil de Riesgo '!$A$3:$H$2025,6,FALSE),0)</f>
        <v>0</v>
      </c>
      <c r="G1922" s="3">
        <f>IFERROR(VLOOKUP($A1922,'Perfil de Riesgo '!$A$3:$H$2025,7,FALSE),0)</f>
        <v>0</v>
      </c>
      <c r="H1922" s="3">
        <f>IFERROR(VLOOKUP($A1922,'Perfil de Riesgo '!$A$3:$H$2025,8,FALSE),0)</f>
        <v>0</v>
      </c>
    </row>
    <row r="1923" spans="1:8" hidden="1" x14ac:dyDescent="0.25">
      <c r="A1923" s="5">
        <v>612081</v>
      </c>
      <c r="B1923" s="4" t="s">
        <v>302</v>
      </c>
      <c r="C1923" s="3">
        <f>IFERROR(VLOOKUP($A1923,'Perfil de Riesgo '!$A$3:$H$2025,3,FALSE),0)</f>
        <v>0</v>
      </c>
      <c r="D1923" s="3">
        <f>IFERROR(VLOOKUP($A1923,'Perfil de Riesgo '!$A$3:$H$2025,4,FALSE),0)</f>
        <v>0</v>
      </c>
      <c r="E1923" s="3">
        <f>IFERROR(VLOOKUP($A1923,'Perfil de Riesgo '!$A$3:$H$2025,5,FALSE),0)</f>
        <v>0</v>
      </c>
      <c r="F1923" s="3">
        <f>IFERROR(VLOOKUP($A1923,'Perfil de Riesgo '!$A$3:$H$2025,6,FALSE),0)</f>
        <v>0</v>
      </c>
      <c r="G1923" s="3">
        <f>IFERROR(VLOOKUP($A1923,'Perfil de Riesgo '!$A$3:$H$2025,7,FALSE),0)</f>
        <v>0</v>
      </c>
      <c r="H1923" s="3">
        <f>IFERROR(VLOOKUP($A1923,'Perfil de Riesgo '!$A$3:$H$2025,8,FALSE),0)</f>
        <v>0</v>
      </c>
    </row>
    <row r="1924" spans="1:8" hidden="1" x14ac:dyDescent="0.25">
      <c r="A1924" s="5">
        <v>612082</v>
      </c>
      <c r="B1924" s="4" t="s">
        <v>301</v>
      </c>
      <c r="C1924" s="3">
        <f>IFERROR(VLOOKUP($A1924,'Perfil de Riesgo '!$A$3:$H$2025,3,FALSE),0)</f>
        <v>0</v>
      </c>
      <c r="D1924" s="3">
        <f>IFERROR(VLOOKUP($A1924,'Perfil de Riesgo '!$A$3:$H$2025,4,FALSE),0)</f>
        <v>0</v>
      </c>
      <c r="E1924" s="3">
        <f>IFERROR(VLOOKUP($A1924,'Perfil de Riesgo '!$A$3:$H$2025,5,FALSE),0)</f>
        <v>0</v>
      </c>
      <c r="F1924" s="3">
        <f>IFERROR(VLOOKUP($A1924,'Perfil de Riesgo '!$A$3:$H$2025,6,FALSE),0)</f>
        <v>0</v>
      </c>
      <c r="G1924" s="3">
        <f>IFERROR(VLOOKUP($A1924,'Perfil de Riesgo '!$A$3:$H$2025,7,FALSE),0)</f>
        <v>0</v>
      </c>
      <c r="H1924" s="3">
        <f>IFERROR(VLOOKUP($A1924,'Perfil de Riesgo '!$A$3:$H$2025,8,FALSE),0)</f>
        <v>0</v>
      </c>
    </row>
    <row r="1925" spans="1:8" hidden="1" x14ac:dyDescent="0.25">
      <c r="A1925" s="5">
        <v>612083</v>
      </c>
      <c r="B1925" s="4" t="s">
        <v>300</v>
      </c>
      <c r="C1925" s="3">
        <f>IFERROR(VLOOKUP($A1925,'Perfil de Riesgo '!$A$3:$H$2025,3,FALSE),0)</f>
        <v>0</v>
      </c>
      <c r="D1925" s="3">
        <f>IFERROR(VLOOKUP($A1925,'Perfil de Riesgo '!$A$3:$H$2025,4,FALSE),0)</f>
        <v>0</v>
      </c>
      <c r="E1925" s="3">
        <f>IFERROR(VLOOKUP($A1925,'Perfil de Riesgo '!$A$3:$H$2025,5,FALSE),0)</f>
        <v>0</v>
      </c>
      <c r="F1925" s="3">
        <f>IFERROR(VLOOKUP($A1925,'Perfil de Riesgo '!$A$3:$H$2025,6,FALSE),0)</f>
        <v>0</v>
      </c>
      <c r="G1925" s="3">
        <f>IFERROR(VLOOKUP($A1925,'Perfil de Riesgo '!$A$3:$H$2025,7,FALSE),0)</f>
        <v>0</v>
      </c>
      <c r="H1925" s="3">
        <f>IFERROR(VLOOKUP($A1925,'Perfil de Riesgo '!$A$3:$H$2025,8,FALSE),0)</f>
        <v>0</v>
      </c>
    </row>
    <row r="1926" spans="1:8" hidden="1" x14ac:dyDescent="0.25">
      <c r="A1926" s="5">
        <v>612084</v>
      </c>
      <c r="B1926" s="4" t="s">
        <v>299</v>
      </c>
      <c r="C1926" s="3">
        <f>IFERROR(VLOOKUP($A1926,'Perfil de Riesgo '!$A$3:$H$2025,3,FALSE),0)</f>
        <v>0</v>
      </c>
      <c r="D1926" s="3">
        <f>IFERROR(VLOOKUP($A1926,'Perfil de Riesgo '!$A$3:$H$2025,4,FALSE),0)</f>
        <v>0</v>
      </c>
      <c r="E1926" s="3">
        <f>IFERROR(VLOOKUP($A1926,'Perfil de Riesgo '!$A$3:$H$2025,5,FALSE),0)</f>
        <v>0</v>
      </c>
      <c r="F1926" s="3">
        <f>IFERROR(VLOOKUP($A1926,'Perfil de Riesgo '!$A$3:$H$2025,6,FALSE),0)</f>
        <v>0</v>
      </c>
      <c r="G1926" s="3">
        <f>IFERROR(VLOOKUP($A1926,'Perfil de Riesgo '!$A$3:$H$2025,7,FALSE),0)</f>
        <v>0</v>
      </c>
      <c r="H1926" s="3">
        <f>IFERROR(VLOOKUP($A1926,'Perfil de Riesgo '!$A$3:$H$2025,8,FALSE),0)</f>
        <v>0</v>
      </c>
    </row>
    <row r="1927" spans="1:8" hidden="1" x14ac:dyDescent="0.25">
      <c r="A1927" s="5">
        <v>612085</v>
      </c>
      <c r="B1927" s="4" t="s">
        <v>298</v>
      </c>
      <c r="C1927" s="3">
        <f>IFERROR(VLOOKUP($A1927,'Perfil de Riesgo '!$A$3:$H$2025,3,FALSE),0)</f>
        <v>0</v>
      </c>
      <c r="D1927" s="3">
        <f>IFERROR(VLOOKUP($A1927,'Perfil de Riesgo '!$A$3:$H$2025,4,FALSE),0)</f>
        <v>0</v>
      </c>
      <c r="E1927" s="3">
        <f>IFERROR(VLOOKUP($A1927,'Perfil de Riesgo '!$A$3:$H$2025,5,FALSE),0)</f>
        <v>0</v>
      </c>
      <c r="F1927" s="3">
        <f>IFERROR(VLOOKUP($A1927,'Perfil de Riesgo '!$A$3:$H$2025,6,FALSE),0)</f>
        <v>0</v>
      </c>
      <c r="G1927" s="3">
        <f>IFERROR(VLOOKUP($A1927,'Perfil de Riesgo '!$A$3:$H$2025,7,FALSE),0)</f>
        <v>0</v>
      </c>
      <c r="H1927" s="3">
        <f>IFERROR(VLOOKUP($A1927,'Perfil de Riesgo '!$A$3:$H$2025,8,FALSE),0)</f>
        <v>0</v>
      </c>
    </row>
    <row r="1928" spans="1:8" hidden="1" x14ac:dyDescent="0.25">
      <c r="A1928" s="5">
        <v>612086</v>
      </c>
      <c r="B1928" s="4" t="s">
        <v>297</v>
      </c>
      <c r="C1928" s="3">
        <f>IFERROR(VLOOKUP($A1928,'Perfil de Riesgo '!$A$3:$H$2025,3,FALSE),0)</f>
        <v>0</v>
      </c>
      <c r="D1928" s="3">
        <f>IFERROR(VLOOKUP($A1928,'Perfil de Riesgo '!$A$3:$H$2025,4,FALSE),0)</f>
        <v>0</v>
      </c>
      <c r="E1928" s="3">
        <f>IFERROR(VLOOKUP($A1928,'Perfil de Riesgo '!$A$3:$H$2025,5,FALSE),0)</f>
        <v>0</v>
      </c>
      <c r="F1928" s="3">
        <f>IFERROR(VLOOKUP($A1928,'Perfil de Riesgo '!$A$3:$H$2025,6,FALSE),0)</f>
        <v>0</v>
      </c>
      <c r="G1928" s="3">
        <f>IFERROR(VLOOKUP($A1928,'Perfil de Riesgo '!$A$3:$H$2025,7,FALSE),0)</f>
        <v>0</v>
      </c>
      <c r="H1928" s="3">
        <f>IFERROR(VLOOKUP($A1928,'Perfil de Riesgo '!$A$3:$H$2025,8,FALSE),0)</f>
        <v>0</v>
      </c>
    </row>
    <row r="1929" spans="1:8" hidden="1" x14ac:dyDescent="0.25">
      <c r="A1929" s="5">
        <v>612087</v>
      </c>
      <c r="B1929" s="4" t="s">
        <v>296</v>
      </c>
      <c r="C1929" s="3">
        <f>IFERROR(VLOOKUP($A1929,'Perfil de Riesgo '!$A$3:$H$2025,3,FALSE),0)</f>
        <v>0</v>
      </c>
      <c r="D1929" s="3">
        <f>IFERROR(VLOOKUP($A1929,'Perfil de Riesgo '!$A$3:$H$2025,4,FALSE),0)</f>
        <v>0</v>
      </c>
      <c r="E1929" s="3">
        <f>IFERROR(VLOOKUP($A1929,'Perfil de Riesgo '!$A$3:$H$2025,5,FALSE),0)</f>
        <v>0</v>
      </c>
      <c r="F1929" s="3">
        <f>IFERROR(VLOOKUP($A1929,'Perfil de Riesgo '!$A$3:$H$2025,6,FALSE),0)</f>
        <v>0</v>
      </c>
      <c r="G1929" s="3">
        <f>IFERROR(VLOOKUP($A1929,'Perfil de Riesgo '!$A$3:$H$2025,7,FALSE),0)</f>
        <v>0</v>
      </c>
      <c r="H1929" s="3">
        <f>IFERROR(VLOOKUP($A1929,'Perfil de Riesgo '!$A$3:$H$2025,8,FALSE),0)</f>
        <v>0</v>
      </c>
    </row>
    <row r="1930" spans="1:8" hidden="1" x14ac:dyDescent="0.25">
      <c r="A1930" s="5">
        <v>612088</v>
      </c>
      <c r="B1930" s="4" t="s">
        <v>295</v>
      </c>
      <c r="C1930" s="3">
        <f>IFERROR(VLOOKUP($A1930,'Perfil de Riesgo '!$A$3:$H$2025,3,FALSE),0)</f>
        <v>0</v>
      </c>
      <c r="D1930" s="3">
        <f>IFERROR(VLOOKUP($A1930,'Perfil de Riesgo '!$A$3:$H$2025,4,FALSE),0)</f>
        <v>0</v>
      </c>
      <c r="E1930" s="3">
        <f>IFERROR(VLOOKUP($A1930,'Perfil de Riesgo '!$A$3:$H$2025,5,FALSE),0)</f>
        <v>0</v>
      </c>
      <c r="F1930" s="3">
        <f>IFERROR(VLOOKUP($A1930,'Perfil de Riesgo '!$A$3:$H$2025,6,FALSE),0)</f>
        <v>0</v>
      </c>
      <c r="G1930" s="3">
        <f>IFERROR(VLOOKUP($A1930,'Perfil de Riesgo '!$A$3:$H$2025,7,FALSE),0)</f>
        <v>0</v>
      </c>
      <c r="H1930" s="3">
        <f>IFERROR(VLOOKUP($A1930,'Perfil de Riesgo '!$A$3:$H$2025,8,FALSE),0)</f>
        <v>0</v>
      </c>
    </row>
    <row r="1931" spans="1:8" hidden="1" x14ac:dyDescent="0.25">
      <c r="A1931" s="5">
        <v>612089</v>
      </c>
      <c r="B1931" s="4" t="s">
        <v>294</v>
      </c>
      <c r="C1931" s="3">
        <f>IFERROR(VLOOKUP($A1931,'Perfil de Riesgo '!$A$3:$H$2025,3,FALSE),0)</f>
        <v>0</v>
      </c>
      <c r="D1931" s="3">
        <f>IFERROR(VLOOKUP($A1931,'Perfil de Riesgo '!$A$3:$H$2025,4,FALSE),0)</f>
        <v>0</v>
      </c>
      <c r="E1931" s="3">
        <f>IFERROR(VLOOKUP($A1931,'Perfil de Riesgo '!$A$3:$H$2025,5,FALSE),0)</f>
        <v>0</v>
      </c>
      <c r="F1931" s="3">
        <f>IFERROR(VLOOKUP($A1931,'Perfil de Riesgo '!$A$3:$H$2025,6,FALSE),0)</f>
        <v>0</v>
      </c>
      <c r="G1931" s="3">
        <f>IFERROR(VLOOKUP($A1931,'Perfil de Riesgo '!$A$3:$H$2025,7,FALSE),0)</f>
        <v>0</v>
      </c>
      <c r="H1931" s="3">
        <f>IFERROR(VLOOKUP($A1931,'Perfil de Riesgo '!$A$3:$H$2025,8,FALSE),0)</f>
        <v>0</v>
      </c>
    </row>
    <row r="1932" spans="1:8" hidden="1" x14ac:dyDescent="0.25">
      <c r="A1932" s="5">
        <v>612090</v>
      </c>
      <c r="B1932" s="4" t="s">
        <v>293</v>
      </c>
      <c r="C1932" s="3">
        <f>IFERROR(VLOOKUP($A1932,'Perfil de Riesgo '!$A$3:$H$2025,3,FALSE),0)</f>
        <v>0</v>
      </c>
      <c r="D1932" s="3">
        <f>IFERROR(VLOOKUP($A1932,'Perfil de Riesgo '!$A$3:$H$2025,4,FALSE),0)</f>
        <v>0</v>
      </c>
      <c r="E1932" s="3">
        <f>IFERROR(VLOOKUP($A1932,'Perfil de Riesgo '!$A$3:$H$2025,5,FALSE),0)</f>
        <v>0</v>
      </c>
      <c r="F1932" s="3">
        <f>IFERROR(VLOOKUP($A1932,'Perfil de Riesgo '!$A$3:$H$2025,6,FALSE),0)</f>
        <v>0</v>
      </c>
      <c r="G1932" s="3">
        <f>IFERROR(VLOOKUP($A1932,'Perfil de Riesgo '!$A$3:$H$2025,7,FALSE),0)</f>
        <v>0</v>
      </c>
      <c r="H1932" s="3">
        <f>IFERROR(VLOOKUP($A1932,'Perfil de Riesgo '!$A$3:$H$2025,8,FALSE),0)</f>
        <v>0</v>
      </c>
    </row>
    <row r="1933" spans="1:8" hidden="1" x14ac:dyDescent="0.25">
      <c r="A1933" s="5">
        <v>612091</v>
      </c>
      <c r="B1933" s="4" t="s">
        <v>292</v>
      </c>
      <c r="C1933" s="3">
        <f>IFERROR(VLOOKUP($A1933,'Perfil de Riesgo '!$A$3:$H$2025,3,FALSE),0)</f>
        <v>0</v>
      </c>
      <c r="D1933" s="3">
        <f>IFERROR(VLOOKUP($A1933,'Perfil de Riesgo '!$A$3:$H$2025,4,FALSE),0)</f>
        <v>0</v>
      </c>
      <c r="E1933" s="3">
        <f>IFERROR(VLOOKUP($A1933,'Perfil de Riesgo '!$A$3:$H$2025,5,FALSE),0)</f>
        <v>0</v>
      </c>
      <c r="F1933" s="3">
        <f>IFERROR(VLOOKUP($A1933,'Perfil de Riesgo '!$A$3:$H$2025,6,FALSE),0)</f>
        <v>0</v>
      </c>
      <c r="G1933" s="3">
        <f>IFERROR(VLOOKUP($A1933,'Perfil de Riesgo '!$A$3:$H$2025,7,FALSE),0)</f>
        <v>0</v>
      </c>
      <c r="H1933" s="3">
        <f>IFERROR(VLOOKUP($A1933,'Perfil de Riesgo '!$A$3:$H$2025,8,FALSE),0)</f>
        <v>0</v>
      </c>
    </row>
    <row r="1934" spans="1:8" hidden="1" x14ac:dyDescent="0.25">
      <c r="A1934" s="5">
        <v>612095</v>
      </c>
      <c r="B1934" s="4" t="s">
        <v>291</v>
      </c>
      <c r="C1934" s="3">
        <f>IFERROR(VLOOKUP($A1934,'Perfil de Riesgo '!$A$3:$H$2025,3,FALSE),0)</f>
        <v>0</v>
      </c>
      <c r="D1934" s="3">
        <f>IFERROR(VLOOKUP($A1934,'Perfil de Riesgo '!$A$3:$H$2025,4,FALSE),0)</f>
        <v>0</v>
      </c>
      <c r="E1934" s="3">
        <f>IFERROR(VLOOKUP($A1934,'Perfil de Riesgo '!$A$3:$H$2025,5,FALSE),0)</f>
        <v>0</v>
      </c>
      <c r="F1934" s="3">
        <f>IFERROR(VLOOKUP($A1934,'Perfil de Riesgo '!$A$3:$H$2025,6,FALSE),0)</f>
        <v>0</v>
      </c>
      <c r="G1934" s="3">
        <f>IFERROR(VLOOKUP($A1934,'Perfil de Riesgo '!$A$3:$H$2025,7,FALSE),0)</f>
        <v>0</v>
      </c>
      <c r="H1934" s="3">
        <f>IFERROR(VLOOKUP($A1934,'Perfil de Riesgo '!$A$3:$H$2025,8,FALSE),0)</f>
        <v>0</v>
      </c>
    </row>
    <row r="1935" spans="1:8" hidden="1" x14ac:dyDescent="0.25">
      <c r="A1935" s="5">
        <v>612500</v>
      </c>
      <c r="B1935" s="4" t="s">
        <v>290</v>
      </c>
      <c r="C1935" s="3">
        <f>IFERROR(VLOOKUP($A1935,'Perfil de Riesgo '!$A$3:$H$2025,3,FALSE),0)</f>
        <v>0</v>
      </c>
      <c r="D1935" s="3">
        <f>IFERROR(VLOOKUP($A1935,'Perfil de Riesgo '!$A$3:$H$2025,4,FALSE),0)</f>
        <v>0</v>
      </c>
      <c r="E1935" s="3">
        <f>IFERROR(VLOOKUP($A1935,'Perfil de Riesgo '!$A$3:$H$2025,5,FALSE),0)</f>
        <v>0</v>
      </c>
      <c r="F1935" s="3">
        <f>IFERROR(VLOOKUP($A1935,'Perfil de Riesgo '!$A$3:$H$2025,6,FALSE),0)</f>
        <v>0</v>
      </c>
      <c r="G1935" s="3">
        <f>IFERROR(VLOOKUP($A1935,'Perfil de Riesgo '!$A$3:$H$2025,7,FALSE),0)</f>
        <v>0</v>
      </c>
      <c r="H1935" s="3">
        <f>IFERROR(VLOOKUP($A1935,'Perfil de Riesgo '!$A$3:$H$2025,8,FALSE),0)</f>
        <v>0</v>
      </c>
    </row>
    <row r="1936" spans="1:8" hidden="1" x14ac:dyDescent="0.25">
      <c r="A1936" s="5">
        <v>612505</v>
      </c>
      <c r="B1936" s="4" t="s">
        <v>289</v>
      </c>
      <c r="C1936" s="3">
        <f>IFERROR(VLOOKUP($A1936,'Perfil de Riesgo '!$A$3:$H$2025,3,FALSE),0)</f>
        <v>0</v>
      </c>
      <c r="D1936" s="3">
        <f>IFERROR(VLOOKUP($A1936,'Perfil de Riesgo '!$A$3:$H$2025,4,FALSE),0)</f>
        <v>0</v>
      </c>
      <c r="E1936" s="3">
        <f>IFERROR(VLOOKUP($A1936,'Perfil de Riesgo '!$A$3:$H$2025,5,FALSE),0)</f>
        <v>0</v>
      </c>
      <c r="F1936" s="3">
        <f>IFERROR(VLOOKUP($A1936,'Perfil de Riesgo '!$A$3:$H$2025,6,FALSE),0)</f>
        <v>0</v>
      </c>
      <c r="G1936" s="3">
        <f>IFERROR(VLOOKUP($A1936,'Perfil de Riesgo '!$A$3:$H$2025,7,FALSE),0)</f>
        <v>0</v>
      </c>
      <c r="H1936" s="3">
        <f>IFERROR(VLOOKUP($A1936,'Perfil de Riesgo '!$A$3:$H$2025,8,FALSE),0)</f>
        <v>0</v>
      </c>
    </row>
    <row r="1937" spans="1:8" hidden="1" x14ac:dyDescent="0.25">
      <c r="A1937" s="5">
        <v>612510</v>
      </c>
      <c r="B1937" s="4" t="s">
        <v>288</v>
      </c>
      <c r="C1937" s="3">
        <f>IFERROR(VLOOKUP($A1937,'Perfil de Riesgo '!$A$3:$H$2025,3,FALSE),0)</f>
        <v>0</v>
      </c>
      <c r="D1937" s="3">
        <f>IFERROR(VLOOKUP($A1937,'Perfil de Riesgo '!$A$3:$H$2025,4,FALSE),0)</f>
        <v>0</v>
      </c>
      <c r="E1937" s="3">
        <f>IFERROR(VLOOKUP($A1937,'Perfil de Riesgo '!$A$3:$H$2025,5,FALSE),0)</f>
        <v>0</v>
      </c>
      <c r="F1937" s="3">
        <f>IFERROR(VLOOKUP($A1937,'Perfil de Riesgo '!$A$3:$H$2025,6,FALSE),0)</f>
        <v>0</v>
      </c>
      <c r="G1937" s="3">
        <f>IFERROR(VLOOKUP($A1937,'Perfil de Riesgo '!$A$3:$H$2025,7,FALSE),0)</f>
        <v>0</v>
      </c>
      <c r="H1937" s="3">
        <f>IFERROR(VLOOKUP($A1937,'Perfil de Riesgo '!$A$3:$H$2025,8,FALSE),0)</f>
        <v>0</v>
      </c>
    </row>
    <row r="1938" spans="1:8" hidden="1" x14ac:dyDescent="0.25">
      <c r="A1938" s="5">
        <v>612515</v>
      </c>
      <c r="B1938" s="4" t="s">
        <v>287</v>
      </c>
      <c r="C1938" s="3">
        <f>IFERROR(VLOOKUP($A1938,'Perfil de Riesgo '!$A$3:$H$2025,3,FALSE),0)</f>
        <v>0</v>
      </c>
      <c r="D1938" s="3">
        <f>IFERROR(VLOOKUP($A1938,'Perfil de Riesgo '!$A$3:$H$2025,4,FALSE),0)</f>
        <v>0</v>
      </c>
      <c r="E1938" s="3">
        <f>IFERROR(VLOOKUP($A1938,'Perfil de Riesgo '!$A$3:$H$2025,5,FALSE),0)</f>
        <v>0</v>
      </c>
      <c r="F1938" s="3">
        <f>IFERROR(VLOOKUP($A1938,'Perfil de Riesgo '!$A$3:$H$2025,6,FALSE),0)</f>
        <v>0</v>
      </c>
      <c r="G1938" s="3">
        <f>IFERROR(VLOOKUP($A1938,'Perfil de Riesgo '!$A$3:$H$2025,7,FALSE),0)</f>
        <v>0</v>
      </c>
      <c r="H1938" s="3">
        <f>IFERROR(VLOOKUP($A1938,'Perfil de Riesgo '!$A$3:$H$2025,8,FALSE),0)</f>
        <v>0</v>
      </c>
    </row>
    <row r="1939" spans="1:8" hidden="1" x14ac:dyDescent="0.25">
      <c r="A1939" s="5">
        <v>612595</v>
      </c>
      <c r="B1939" s="4" t="s">
        <v>221</v>
      </c>
      <c r="C1939" s="3">
        <f>IFERROR(VLOOKUP($A1939,'Perfil de Riesgo '!$A$3:$H$2025,3,FALSE),0)</f>
        <v>0</v>
      </c>
      <c r="D1939" s="3">
        <f>IFERROR(VLOOKUP($A1939,'Perfil de Riesgo '!$A$3:$H$2025,4,FALSE),0)</f>
        <v>0</v>
      </c>
      <c r="E1939" s="3">
        <f>IFERROR(VLOOKUP($A1939,'Perfil de Riesgo '!$A$3:$H$2025,5,FALSE),0)</f>
        <v>0</v>
      </c>
      <c r="F1939" s="3">
        <f>IFERROR(VLOOKUP($A1939,'Perfil de Riesgo '!$A$3:$H$2025,6,FALSE),0)</f>
        <v>0</v>
      </c>
      <c r="G1939" s="3">
        <f>IFERROR(VLOOKUP($A1939,'Perfil de Riesgo '!$A$3:$H$2025,7,FALSE),0)</f>
        <v>0</v>
      </c>
      <c r="H1939" s="3">
        <f>IFERROR(VLOOKUP($A1939,'Perfil de Riesgo '!$A$3:$H$2025,8,FALSE),0)</f>
        <v>0</v>
      </c>
    </row>
    <row r="1940" spans="1:8" hidden="1" x14ac:dyDescent="0.25">
      <c r="A1940" s="5">
        <v>613000</v>
      </c>
      <c r="B1940" s="4" t="s">
        <v>286</v>
      </c>
      <c r="C1940" s="3">
        <f>IFERROR(VLOOKUP($A1940,'Perfil de Riesgo '!$A$3:$H$2025,3,FALSE),0)</f>
        <v>0</v>
      </c>
      <c r="D1940" s="3">
        <f>IFERROR(VLOOKUP($A1940,'Perfil de Riesgo '!$A$3:$H$2025,4,FALSE),0)</f>
        <v>0</v>
      </c>
      <c r="E1940" s="3">
        <f>IFERROR(VLOOKUP($A1940,'Perfil de Riesgo '!$A$3:$H$2025,5,FALSE),0)</f>
        <v>0</v>
      </c>
      <c r="F1940" s="3">
        <f>IFERROR(VLOOKUP($A1940,'Perfil de Riesgo '!$A$3:$H$2025,6,FALSE),0)</f>
        <v>0</v>
      </c>
      <c r="G1940" s="3">
        <f>IFERROR(VLOOKUP($A1940,'Perfil de Riesgo '!$A$3:$H$2025,7,FALSE),0)</f>
        <v>0</v>
      </c>
      <c r="H1940" s="3">
        <f>IFERROR(VLOOKUP($A1940,'Perfil de Riesgo '!$A$3:$H$2025,8,FALSE),0)</f>
        <v>0</v>
      </c>
    </row>
    <row r="1941" spans="1:8" hidden="1" x14ac:dyDescent="0.25">
      <c r="A1941" s="5">
        <v>613005</v>
      </c>
      <c r="B1941" s="4" t="s">
        <v>285</v>
      </c>
      <c r="C1941" s="3">
        <f>IFERROR(VLOOKUP($A1941,'Perfil de Riesgo '!$A$3:$H$2025,3,FALSE),0)</f>
        <v>0</v>
      </c>
      <c r="D1941" s="3">
        <f>IFERROR(VLOOKUP($A1941,'Perfil de Riesgo '!$A$3:$H$2025,4,FALSE),0)</f>
        <v>0</v>
      </c>
      <c r="E1941" s="3">
        <f>IFERROR(VLOOKUP($A1941,'Perfil de Riesgo '!$A$3:$H$2025,5,FALSE),0)</f>
        <v>0</v>
      </c>
      <c r="F1941" s="3">
        <f>IFERROR(VLOOKUP($A1941,'Perfil de Riesgo '!$A$3:$H$2025,6,FALSE),0)</f>
        <v>0</v>
      </c>
      <c r="G1941" s="3">
        <f>IFERROR(VLOOKUP($A1941,'Perfil de Riesgo '!$A$3:$H$2025,7,FALSE),0)</f>
        <v>0</v>
      </c>
      <c r="H1941" s="3">
        <f>IFERROR(VLOOKUP($A1941,'Perfil de Riesgo '!$A$3:$H$2025,8,FALSE),0)</f>
        <v>0</v>
      </c>
    </row>
    <row r="1942" spans="1:8" hidden="1" x14ac:dyDescent="0.25">
      <c r="A1942" s="5">
        <v>613010</v>
      </c>
      <c r="B1942" s="4" t="s">
        <v>284</v>
      </c>
      <c r="C1942" s="3">
        <f>IFERROR(VLOOKUP($A1942,'Perfil de Riesgo '!$A$3:$H$2025,3,FALSE),0)</f>
        <v>0</v>
      </c>
      <c r="D1942" s="3">
        <f>IFERROR(VLOOKUP($A1942,'Perfil de Riesgo '!$A$3:$H$2025,4,FALSE),0)</f>
        <v>0</v>
      </c>
      <c r="E1942" s="3">
        <f>IFERROR(VLOOKUP($A1942,'Perfil de Riesgo '!$A$3:$H$2025,5,FALSE),0)</f>
        <v>0</v>
      </c>
      <c r="F1942" s="3">
        <f>IFERROR(VLOOKUP($A1942,'Perfil de Riesgo '!$A$3:$H$2025,6,FALSE),0)</f>
        <v>0</v>
      </c>
      <c r="G1942" s="3">
        <f>IFERROR(VLOOKUP($A1942,'Perfil de Riesgo '!$A$3:$H$2025,7,FALSE),0)</f>
        <v>0</v>
      </c>
      <c r="H1942" s="3">
        <f>IFERROR(VLOOKUP($A1942,'Perfil de Riesgo '!$A$3:$H$2025,8,FALSE),0)</f>
        <v>0</v>
      </c>
    </row>
    <row r="1943" spans="1:8" hidden="1" x14ac:dyDescent="0.25">
      <c r="A1943" s="5">
        <v>613015</v>
      </c>
      <c r="B1943" s="4" t="s">
        <v>283</v>
      </c>
      <c r="C1943" s="3">
        <f>IFERROR(VLOOKUP($A1943,'Perfil de Riesgo '!$A$3:$H$2025,3,FALSE),0)</f>
        <v>0</v>
      </c>
      <c r="D1943" s="3">
        <f>IFERROR(VLOOKUP($A1943,'Perfil de Riesgo '!$A$3:$H$2025,4,FALSE),0)</f>
        <v>0</v>
      </c>
      <c r="E1943" s="3">
        <f>IFERROR(VLOOKUP($A1943,'Perfil de Riesgo '!$A$3:$H$2025,5,FALSE),0)</f>
        <v>0</v>
      </c>
      <c r="F1943" s="3">
        <f>IFERROR(VLOOKUP($A1943,'Perfil de Riesgo '!$A$3:$H$2025,6,FALSE),0)</f>
        <v>0</v>
      </c>
      <c r="G1943" s="3">
        <f>IFERROR(VLOOKUP($A1943,'Perfil de Riesgo '!$A$3:$H$2025,7,FALSE),0)</f>
        <v>0</v>
      </c>
      <c r="H1943" s="3">
        <f>IFERROR(VLOOKUP($A1943,'Perfil de Riesgo '!$A$3:$H$2025,8,FALSE),0)</f>
        <v>0</v>
      </c>
    </row>
    <row r="1944" spans="1:8" hidden="1" x14ac:dyDescent="0.25">
      <c r="A1944" s="5">
        <v>613020</v>
      </c>
      <c r="B1944" s="4" t="s">
        <v>282</v>
      </c>
      <c r="C1944" s="3">
        <f>IFERROR(VLOOKUP($A1944,'Perfil de Riesgo '!$A$3:$H$2025,3,FALSE),0)</f>
        <v>0</v>
      </c>
      <c r="D1944" s="3">
        <f>IFERROR(VLOOKUP($A1944,'Perfil de Riesgo '!$A$3:$H$2025,4,FALSE),0)</f>
        <v>0</v>
      </c>
      <c r="E1944" s="3">
        <f>IFERROR(VLOOKUP($A1944,'Perfil de Riesgo '!$A$3:$H$2025,5,FALSE),0)</f>
        <v>0</v>
      </c>
      <c r="F1944" s="3">
        <f>IFERROR(VLOOKUP($A1944,'Perfil de Riesgo '!$A$3:$H$2025,6,FALSE),0)</f>
        <v>0</v>
      </c>
      <c r="G1944" s="3">
        <f>IFERROR(VLOOKUP($A1944,'Perfil de Riesgo '!$A$3:$H$2025,7,FALSE),0)</f>
        <v>0</v>
      </c>
      <c r="H1944" s="3">
        <f>IFERROR(VLOOKUP($A1944,'Perfil de Riesgo '!$A$3:$H$2025,8,FALSE),0)</f>
        <v>0</v>
      </c>
    </row>
    <row r="1945" spans="1:8" hidden="1" x14ac:dyDescent="0.25">
      <c r="A1945" s="5">
        <v>613025</v>
      </c>
      <c r="B1945" s="4" t="s">
        <v>281</v>
      </c>
      <c r="C1945" s="3">
        <f>IFERROR(VLOOKUP($A1945,'Perfil de Riesgo '!$A$3:$H$2025,3,FALSE),0)</f>
        <v>0</v>
      </c>
      <c r="D1945" s="3">
        <f>IFERROR(VLOOKUP($A1945,'Perfil de Riesgo '!$A$3:$H$2025,4,FALSE),0)</f>
        <v>0</v>
      </c>
      <c r="E1945" s="3">
        <f>IFERROR(VLOOKUP($A1945,'Perfil de Riesgo '!$A$3:$H$2025,5,FALSE),0)</f>
        <v>0</v>
      </c>
      <c r="F1945" s="3">
        <f>IFERROR(VLOOKUP($A1945,'Perfil de Riesgo '!$A$3:$H$2025,6,FALSE),0)</f>
        <v>0</v>
      </c>
      <c r="G1945" s="3">
        <f>IFERROR(VLOOKUP($A1945,'Perfil de Riesgo '!$A$3:$H$2025,7,FALSE),0)</f>
        <v>0</v>
      </c>
      <c r="H1945" s="3">
        <f>IFERROR(VLOOKUP($A1945,'Perfil de Riesgo '!$A$3:$H$2025,8,FALSE),0)</f>
        <v>0</v>
      </c>
    </row>
    <row r="1946" spans="1:8" hidden="1" x14ac:dyDescent="0.25">
      <c r="A1946" s="5">
        <v>613095</v>
      </c>
      <c r="B1946" s="4" t="s">
        <v>221</v>
      </c>
      <c r="C1946" s="3">
        <f>IFERROR(VLOOKUP($A1946,'Perfil de Riesgo '!$A$3:$H$2025,3,FALSE),0)</f>
        <v>0</v>
      </c>
      <c r="D1946" s="3">
        <f>IFERROR(VLOOKUP($A1946,'Perfil de Riesgo '!$A$3:$H$2025,4,FALSE),0)</f>
        <v>0</v>
      </c>
      <c r="E1946" s="3">
        <f>IFERROR(VLOOKUP($A1946,'Perfil de Riesgo '!$A$3:$H$2025,5,FALSE),0)</f>
        <v>0</v>
      </c>
      <c r="F1946" s="3">
        <f>IFERROR(VLOOKUP($A1946,'Perfil de Riesgo '!$A$3:$H$2025,6,FALSE),0)</f>
        <v>0</v>
      </c>
      <c r="G1946" s="3">
        <f>IFERROR(VLOOKUP($A1946,'Perfil de Riesgo '!$A$3:$H$2025,7,FALSE),0)</f>
        <v>0</v>
      </c>
      <c r="H1946" s="3">
        <f>IFERROR(VLOOKUP($A1946,'Perfil de Riesgo '!$A$3:$H$2025,8,FALSE),0)</f>
        <v>0</v>
      </c>
    </row>
    <row r="1947" spans="1:8" hidden="1" x14ac:dyDescent="0.25">
      <c r="A1947" s="5">
        <v>613500</v>
      </c>
      <c r="B1947" s="4" t="s">
        <v>280</v>
      </c>
      <c r="C1947" s="3">
        <f>IFERROR(VLOOKUP($A1947,'Perfil de Riesgo '!$A$3:$H$2025,3,FALSE),0)</f>
        <v>0</v>
      </c>
      <c r="D1947" s="3">
        <f>IFERROR(VLOOKUP($A1947,'Perfil de Riesgo '!$A$3:$H$2025,4,FALSE),0)</f>
        <v>0</v>
      </c>
      <c r="E1947" s="3">
        <f>IFERROR(VLOOKUP($A1947,'Perfil de Riesgo '!$A$3:$H$2025,5,FALSE),0)</f>
        <v>0</v>
      </c>
      <c r="F1947" s="3">
        <f>IFERROR(VLOOKUP($A1947,'Perfil de Riesgo '!$A$3:$H$2025,6,FALSE),0)</f>
        <v>0</v>
      </c>
      <c r="G1947" s="3">
        <f>IFERROR(VLOOKUP($A1947,'Perfil de Riesgo '!$A$3:$H$2025,7,FALSE),0)</f>
        <v>0</v>
      </c>
      <c r="H1947" s="3">
        <f>IFERROR(VLOOKUP($A1947,'Perfil de Riesgo '!$A$3:$H$2025,8,FALSE),0)</f>
        <v>0</v>
      </c>
    </row>
    <row r="1948" spans="1:8" hidden="1" x14ac:dyDescent="0.25">
      <c r="A1948" s="5">
        <v>613502</v>
      </c>
      <c r="B1948" s="4" t="s">
        <v>279</v>
      </c>
      <c r="C1948" s="3">
        <f>IFERROR(VLOOKUP($A1948,'Perfil de Riesgo '!$A$3:$H$2025,3,FALSE),0)</f>
        <v>0</v>
      </c>
      <c r="D1948" s="3">
        <f>IFERROR(VLOOKUP($A1948,'Perfil de Riesgo '!$A$3:$H$2025,4,FALSE),0)</f>
        <v>0</v>
      </c>
      <c r="E1948" s="3">
        <f>IFERROR(VLOOKUP($A1948,'Perfil de Riesgo '!$A$3:$H$2025,5,FALSE),0)</f>
        <v>0</v>
      </c>
      <c r="F1948" s="3">
        <f>IFERROR(VLOOKUP($A1948,'Perfil de Riesgo '!$A$3:$H$2025,6,FALSE),0)</f>
        <v>0</v>
      </c>
      <c r="G1948" s="3">
        <f>IFERROR(VLOOKUP($A1948,'Perfil de Riesgo '!$A$3:$H$2025,7,FALSE),0)</f>
        <v>0</v>
      </c>
      <c r="H1948" s="3">
        <f>IFERROR(VLOOKUP($A1948,'Perfil de Riesgo '!$A$3:$H$2025,8,FALSE),0)</f>
        <v>0</v>
      </c>
    </row>
    <row r="1949" spans="1:8" hidden="1" x14ac:dyDescent="0.25">
      <c r="A1949" s="5">
        <v>613504</v>
      </c>
      <c r="B1949" s="4" t="s">
        <v>278</v>
      </c>
      <c r="C1949" s="3">
        <f>IFERROR(VLOOKUP($A1949,'Perfil de Riesgo '!$A$3:$H$2025,3,FALSE),0)</f>
        <v>0</v>
      </c>
      <c r="D1949" s="3">
        <f>IFERROR(VLOOKUP($A1949,'Perfil de Riesgo '!$A$3:$H$2025,4,FALSE),0)</f>
        <v>0</v>
      </c>
      <c r="E1949" s="3">
        <f>IFERROR(VLOOKUP($A1949,'Perfil de Riesgo '!$A$3:$H$2025,5,FALSE),0)</f>
        <v>0</v>
      </c>
      <c r="F1949" s="3">
        <f>IFERROR(VLOOKUP($A1949,'Perfil de Riesgo '!$A$3:$H$2025,6,FALSE),0)</f>
        <v>0</v>
      </c>
      <c r="G1949" s="3">
        <f>IFERROR(VLOOKUP($A1949,'Perfil de Riesgo '!$A$3:$H$2025,7,FALSE),0)</f>
        <v>0</v>
      </c>
      <c r="H1949" s="3">
        <f>IFERROR(VLOOKUP($A1949,'Perfil de Riesgo '!$A$3:$H$2025,8,FALSE),0)</f>
        <v>0</v>
      </c>
    </row>
    <row r="1950" spans="1:8" hidden="1" x14ac:dyDescent="0.25">
      <c r="A1950" s="5">
        <v>613506</v>
      </c>
      <c r="B1950" s="4" t="s">
        <v>277</v>
      </c>
      <c r="C1950" s="3">
        <f>IFERROR(VLOOKUP($A1950,'Perfil de Riesgo '!$A$3:$H$2025,3,FALSE),0)</f>
        <v>0</v>
      </c>
      <c r="D1950" s="3">
        <f>IFERROR(VLOOKUP($A1950,'Perfil de Riesgo '!$A$3:$H$2025,4,FALSE),0)</f>
        <v>0</v>
      </c>
      <c r="E1950" s="3">
        <f>IFERROR(VLOOKUP($A1950,'Perfil de Riesgo '!$A$3:$H$2025,5,FALSE),0)</f>
        <v>0</v>
      </c>
      <c r="F1950" s="3">
        <f>IFERROR(VLOOKUP($A1950,'Perfil de Riesgo '!$A$3:$H$2025,6,FALSE),0)</f>
        <v>0</v>
      </c>
      <c r="G1950" s="3">
        <f>IFERROR(VLOOKUP($A1950,'Perfil de Riesgo '!$A$3:$H$2025,7,FALSE),0)</f>
        <v>0</v>
      </c>
      <c r="H1950" s="3">
        <f>IFERROR(VLOOKUP($A1950,'Perfil de Riesgo '!$A$3:$H$2025,8,FALSE),0)</f>
        <v>0</v>
      </c>
    </row>
    <row r="1951" spans="1:8" hidden="1" x14ac:dyDescent="0.25">
      <c r="A1951" s="5">
        <v>613508</v>
      </c>
      <c r="B1951" s="4" t="s">
        <v>276</v>
      </c>
      <c r="C1951" s="3">
        <f>IFERROR(VLOOKUP($A1951,'Perfil de Riesgo '!$A$3:$H$2025,3,FALSE),0)</f>
        <v>0</v>
      </c>
      <c r="D1951" s="3">
        <f>IFERROR(VLOOKUP($A1951,'Perfil de Riesgo '!$A$3:$H$2025,4,FALSE),0)</f>
        <v>0</v>
      </c>
      <c r="E1951" s="3">
        <f>IFERROR(VLOOKUP($A1951,'Perfil de Riesgo '!$A$3:$H$2025,5,FALSE),0)</f>
        <v>0</v>
      </c>
      <c r="F1951" s="3">
        <f>IFERROR(VLOOKUP($A1951,'Perfil de Riesgo '!$A$3:$H$2025,6,FALSE),0)</f>
        <v>0</v>
      </c>
      <c r="G1951" s="3">
        <f>IFERROR(VLOOKUP($A1951,'Perfil de Riesgo '!$A$3:$H$2025,7,FALSE),0)</f>
        <v>0</v>
      </c>
      <c r="H1951" s="3">
        <f>IFERROR(VLOOKUP($A1951,'Perfil de Riesgo '!$A$3:$H$2025,8,FALSE),0)</f>
        <v>0</v>
      </c>
    </row>
    <row r="1952" spans="1:8" hidden="1" x14ac:dyDescent="0.25">
      <c r="A1952" s="5">
        <v>613510</v>
      </c>
      <c r="B1952" s="4" t="s">
        <v>275</v>
      </c>
      <c r="C1952" s="3">
        <f>IFERROR(VLOOKUP($A1952,'Perfil de Riesgo '!$A$3:$H$2025,3,FALSE),0)</f>
        <v>0</v>
      </c>
      <c r="D1952" s="3">
        <f>IFERROR(VLOOKUP($A1952,'Perfil de Riesgo '!$A$3:$H$2025,4,FALSE),0)</f>
        <v>0</v>
      </c>
      <c r="E1952" s="3">
        <f>IFERROR(VLOOKUP($A1952,'Perfil de Riesgo '!$A$3:$H$2025,5,FALSE),0)</f>
        <v>0</v>
      </c>
      <c r="F1952" s="3">
        <f>IFERROR(VLOOKUP($A1952,'Perfil de Riesgo '!$A$3:$H$2025,6,FALSE),0)</f>
        <v>0</v>
      </c>
      <c r="G1952" s="3">
        <f>IFERROR(VLOOKUP($A1952,'Perfil de Riesgo '!$A$3:$H$2025,7,FALSE),0)</f>
        <v>0</v>
      </c>
      <c r="H1952" s="3">
        <f>IFERROR(VLOOKUP($A1952,'Perfil de Riesgo '!$A$3:$H$2025,8,FALSE),0)</f>
        <v>0</v>
      </c>
    </row>
    <row r="1953" spans="1:8" hidden="1" x14ac:dyDescent="0.25">
      <c r="A1953" s="5">
        <v>613512</v>
      </c>
      <c r="B1953" s="4" t="s">
        <v>274</v>
      </c>
      <c r="C1953" s="3">
        <f>IFERROR(VLOOKUP($A1953,'Perfil de Riesgo '!$A$3:$H$2025,3,FALSE),0)</f>
        <v>0</v>
      </c>
      <c r="D1953" s="3">
        <f>IFERROR(VLOOKUP($A1953,'Perfil de Riesgo '!$A$3:$H$2025,4,FALSE),0)</f>
        <v>0</v>
      </c>
      <c r="E1953" s="3">
        <f>IFERROR(VLOOKUP($A1953,'Perfil de Riesgo '!$A$3:$H$2025,5,FALSE),0)</f>
        <v>0</v>
      </c>
      <c r="F1953" s="3">
        <f>IFERROR(VLOOKUP($A1953,'Perfil de Riesgo '!$A$3:$H$2025,6,FALSE),0)</f>
        <v>0</v>
      </c>
      <c r="G1953" s="3">
        <f>IFERROR(VLOOKUP($A1953,'Perfil de Riesgo '!$A$3:$H$2025,7,FALSE),0)</f>
        <v>0</v>
      </c>
      <c r="H1953" s="3">
        <f>IFERROR(VLOOKUP($A1953,'Perfil de Riesgo '!$A$3:$H$2025,8,FALSE),0)</f>
        <v>0</v>
      </c>
    </row>
    <row r="1954" spans="1:8" hidden="1" x14ac:dyDescent="0.25">
      <c r="A1954" s="5">
        <v>613514</v>
      </c>
      <c r="B1954" s="4" t="s">
        <v>273</v>
      </c>
      <c r="C1954" s="3">
        <f>IFERROR(VLOOKUP($A1954,'Perfil de Riesgo '!$A$3:$H$2025,3,FALSE),0)</f>
        <v>0</v>
      </c>
      <c r="D1954" s="3">
        <f>IFERROR(VLOOKUP($A1954,'Perfil de Riesgo '!$A$3:$H$2025,4,FALSE),0)</f>
        <v>0</v>
      </c>
      <c r="E1954" s="3">
        <f>IFERROR(VLOOKUP($A1954,'Perfil de Riesgo '!$A$3:$H$2025,5,FALSE),0)</f>
        <v>0</v>
      </c>
      <c r="F1954" s="3">
        <f>IFERROR(VLOOKUP($A1954,'Perfil de Riesgo '!$A$3:$H$2025,6,FALSE),0)</f>
        <v>0</v>
      </c>
      <c r="G1954" s="3">
        <f>IFERROR(VLOOKUP($A1954,'Perfil de Riesgo '!$A$3:$H$2025,7,FALSE),0)</f>
        <v>0</v>
      </c>
      <c r="H1954" s="3">
        <f>IFERROR(VLOOKUP($A1954,'Perfil de Riesgo '!$A$3:$H$2025,8,FALSE),0)</f>
        <v>0</v>
      </c>
    </row>
    <row r="1955" spans="1:8" hidden="1" x14ac:dyDescent="0.25">
      <c r="A1955" s="5">
        <v>613516</v>
      </c>
      <c r="B1955" s="4" t="s">
        <v>272</v>
      </c>
      <c r="C1955" s="3">
        <f>IFERROR(VLOOKUP($A1955,'Perfil de Riesgo '!$A$3:$H$2025,3,FALSE),0)</f>
        <v>0</v>
      </c>
      <c r="D1955" s="3">
        <f>IFERROR(VLOOKUP($A1955,'Perfil de Riesgo '!$A$3:$H$2025,4,FALSE),0)</f>
        <v>0</v>
      </c>
      <c r="E1955" s="3">
        <f>IFERROR(VLOOKUP($A1955,'Perfil de Riesgo '!$A$3:$H$2025,5,FALSE),0)</f>
        <v>0</v>
      </c>
      <c r="F1955" s="3">
        <f>IFERROR(VLOOKUP($A1955,'Perfil de Riesgo '!$A$3:$H$2025,6,FALSE),0)</f>
        <v>0</v>
      </c>
      <c r="G1955" s="3">
        <f>IFERROR(VLOOKUP($A1955,'Perfil de Riesgo '!$A$3:$H$2025,7,FALSE),0)</f>
        <v>0</v>
      </c>
      <c r="H1955" s="3">
        <f>IFERROR(VLOOKUP($A1955,'Perfil de Riesgo '!$A$3:$H$2025,8,FALSE),0)</f>
        <v>0</v>
      </c>
    </row>
    <row r="1956" spans="1:8" hidden="1" x14ac:dyDescent="0.25">
      <c r="A1956" s="5">
        <v>613518</v>
      </c>
      <c r="B1956" s="4" t="s">
        <v>271</v>
      </c>
      <c r="C1956" s="3">
        <f>IFERROR(VLOOKUP($A1956,'Perfil de Riesgo '!$A$3:$H$2025,3,FALSE),0)</f>
        <v>0</v>
      </c>
      <c r="D1956" s="3">
        <f>IFERROR(VLOOKUP($A1956,'Perfil de Riesgo '!$A$3:$H$2025,4,FALSE),0)</f>
        <v>0</v>
      </c>
      <c r="E1956" s="3">
        <f>IFERROR(VLOOKUP($A1956,'Perfil de Riesgo '!$A$3:$H$2025,5,FALSE),0)</f>
        <v>0</v>
      </c>
      <c r="F1956" s="3">
        <f>IFERROR(VLOOKUP($A1956,'Perfil de Riesgo '!$A$3:$H$2025,6,FALSE),0)</f>
        <v>0</v>
      </c>
      <c r="G1956" s="3">
        <f>IFERROR(VLOOKUP($A1956,'Perfil de Riesgo '!$A$3:$H$2025,7,FALSE),0)</f>
        <v>0</v>
      </c>
      <c r="H1956" s="3">
        <f>IFERROR(VLOOKUP($A1956,'Perfil de Riesgo '!$A$3:$H$2025,8,FALSE),0)</f>
        <v>0</v>
      </c>
    </row>
    <row r="1957" spans="1:8" hidden="1" x14ac:dyDescent="0.25">
      <c r="A1957" s="5">
        <v>613520</v>
      </c>
      <c r="B1957" s="4" t="s">
        <v>270</v>
      </c>
      <c r="C1957" s="3">
        <f>IFERROR(VLOOKUP($A1957,'Perfil de Riesgo '!$A$3:$H$2025,3,FALSE),0)</f>
        <v>0</v>
      </c>
      <c r="D1957" s="3">
        <f>IFERROR(VLOOKUP($A1957,'Perfil de Riesgo '!$A$3:$H$2025,4,FALSE),0)</f>
        <v>0</v>
      </c>
      <c r="E1957" s="3">
        <f>IFERROR(VLOOKUP($A1957,'Perfil de Riesgo '!$A$3:$H$2025,5,FALSE),0)</f>
        <v>0</v>
      </c>
      <c r="F1957" s="3">
        <f>IFERROR(VLOOKUP($A1957,'Perfil de Riesgo '!$A$3:$H$2025,6,FALSE),0)</f>
        <v>0</v>
      </c>
      <c r="G1957" s="3">
        <f>IFERROR(VLOOKUP($A1957,'Perfil de Riesgo '!$A$3:$H$2025,7,FALSE),0)</f>
        <v>0</v>
      </c>
      <c r="H1957" s="3">
        <f>IFERROR(VLOOKUP($A1957,'Perfil de Riesgo '!$A$3:$H$2025,8,FALSE),0)</f>
        <v>0</v>
      </c>
    </row>
    <row r="1958" spans="1:8" hidden="1" x14ac:dyDescent="0.25">
      <c r="A1958" s="5">
        <v>613522</v>
      </c>
      <c r="B1958" s="4" t="s">
        <v>269</v>
      </c>
      <c r="C1958" s="3">
        <f>IFERROR(VLOOKUP($A1958,'Perfil de Riesgo '!$A$3:$H$2025,3,FALSE),0)</f>
        <v>0</v>
      </c>
      <c r="D1958" s="3">
        <f>IFERROR(VLOOKUP($A1958,'Perfil de Riesgo '!$A$3:$H$2025,4,FALSE),0)</f>
        <v>0</v>
      </c>
      <c r="E1958" s="3">
        <f>IFERROR(VLOOKUP($A1958,'Perfil de Riesgo '!$A$3:$H$2025,5,FALSE),0)</f>
        <v>0</v>
      </c>
      <c r="F1958" s="3">
        <f>IFERROR(VLOOKUP($A1958,'Perfil de Riesgo '!$A$3:$H$2025,6,FALSE),0)</f>
        <v>0</v>
      </c>
      <c r="G1958" s="3">
        <f>IFERROR(VLOOKUP($A1958,'Perfil de Riesgo '!$A$3:$H$2025,7,FALSE),0)</f>
        <v>0</v>
      </c>
      <c r="H1958" s="3">
        <f>IFERROR(VLOOKUP($A1958,'Perfil de Riesgo '!$A$3:$H$2025,8,FALSE),0)</f>
        <v>0</v>
      </c>
    </row>
    <row r="1959" spans="1:8" hidden="1" x14ac:dyDescent="0.25">
      <c r="A1959" s="5">
        <v>613524</v>
      </c>
      <c r="B1959" s="4" t="s">
        <v>268</v>
      </c>
      <c r="C1959" s="3">
        <f>IFERROR(VLOOKUP($A1959,'Perfil de Riesgo '!$A$3:$H$2025,3,FALSE),0)</f>
        <v>0</v>
      </c>
      <c r="D1959" s="3">
        <f>IFERROR(VLOOKUP($A1959,'Perfil de Riesgo '!$A$3:$H$2025,4,FALSE),0)</f>
        <v>0</v>
      </c>
      <c r="E1959" s="3">
        <f>IFERROR(VLOOKUP($A1959,'Perfil de Riesgo '!$A$3:$H$2025,5,FALSE),0)</f>
        <v>0</v>
      </c>
      <c r="F1959" s="3">
        <f>IFERROR(VLOOKUP($A1959,'Perfil de Riesgo '!$A$3:$H$2025,6,FALSE),0)</f>
        <v>0</v>
      </c>
      <c r="G1959" s="3">
        <f>IFERROR(VLOOKUP($A1959,'Perfil de Riesgo '!$A$3:$H$2025,7,FALSE),0)</f>
        <v>0</v>
      </c>
      <c r="H1959" s="3">
        <f>IFERROR(VLOOKUP($A1959,'Perfil de Riesgo '!$A$3:$H$2025,8,FALSE),0)</f>
        <v>0</v>
      </c>
    </row>
    <row r="1960" spans="1:8" hidden="1" x14ac:dyDescent="0.25">
      <c r="A1960" s="5">
        <v>613526</v>
      </c>
      <c r="B1960" s="4" t="s">
        <v>267</v>
      </c>
      <c r="C1960" s="3">
        <f>IFERROR(VLOOKUP($A1960,'Perfil de Riesgo '!$A$3:$H$2025,3,FALSE),0)</f>
        <v>0</v>
      </c>
      <c r="D1960" s="3">
        <f>IFERROR(VLOOKUP($A1960,'Perfil de Riesgo '!$A$3:$H$2025,4,FALSE),0)</f>
        <v>0</v>
      </c>
      <c r="E1960" s="3">
        <f>IFERROR(VLOOKUP($A1960,'Perfil de Riesgo '!$A$3:$H$2025,5,FALSE),0)</f>
        <v>0</v>
      </c>
      <c r="F1960" s="3">
        <f>IFERROR(VLOOKUP($A1960,'Perfil de Riesgo '!$A$3:$H$2025,6,FALSE),0)</f>
        <v>0</v>
      </c>
      <c r="G1960" s="3">
        <f>IFERROR(VLOOKUP($A1960,'Perfil de Riesgo '!$A$3:$H$2025,7,FALSE),0)</f>
        <v>0</v>
      </c>
      <c r="H1960" s="3">
        <f>IFERROR(VLOOKUP($A1960,'Perfil de Riesgo '!$A$3:$H$2025,8,FALSE),0)</f>
        <v>0</v>
      </c>
    </row>
    <row r="1961" spans="1:8" hidden="1" x14ac:dyDescent="0.25">
      <c r="A1961" s="5">
        <v>613528</v>
      </c>
      <c r="B1961" s="4" t="s">
        <v>266</v>
      </c>
      <c r="C1961" s="3">
        <f>IFERROR(VLOOKUP($A1961,'Perfil de Riesgo '!$A$3:$H$2025,3,FALSE),0)</f>
        <v>0</v>
      </c>
      <c r="D1961" s="3">
        <f>IFERROR(VLOOKUP($A1961,'Perfil de Riesgo '!$A$3:$H$2025,4,FALSE),0)</f>
        <v>0</v>
      </c>
      <c r="E1961" s="3">
        <f>IFERROR(VLOOKUP($A1961,'Perfil de Riesgo '!$A$3:$H$2025,5,FALSE),0)</f>
        <v>0</v>
      </c>
      <c r="F1961" s="3">
        <f>IFERROR(VLOOKUP($A1961,'Perfil de Riesgo '!$A$3:$H$2025,6,FALSE),0)</f>
        <v>0</v>
      </c>
      <c r="G1961" s="3">
        <f>IFERROR(VLOOKUP($A1961,'Perfil de Riesgo '!$A$3:$H$2025,7,FALSE),0)</f>
        <v>0</v>
      </c>
      <c r="H1961" s="3">
        <f>IFERROR(VLOOKUP($A1961,'Perfil de Riesgo '!$A$3:$H$2025,8,FALSE),0)</f>
        <v>0</v>
      </c>
    </row>
    <row r="1962" spans="1:8" hidden="1" x14ac:dyDescent="0.25">
      <c r="A1962" s="5">
        <v>613530</v>
      </c>
      <c r="B1962" s="4" t="s">
        <v>265</v>
      </c>
      <c r="C1962" s="3">
        <f>IFERROR(VLOOKUP($A1962,'Perfil de Riesgo '!$A$3:$H$2025,3,FALSE),0)</f>
        <v>0</v>
      </c>
      <c r="D1962" s="3">
        <f>IFERROR(VLOOKUP($A1962,'Perfil de Riesgo '!$A$3:$H$2025,4,FALSE),0)</f>
        <v>0</v>
      </c>
      <c r="E1962" s="3">
        <f>IFERROR(VLOOKUP($A1962,'Perfil de Riesgo '!$A$3:$H$2025,5,FALSE),0)</f>
        <v>0</v>
      </c>
      <c r="F1962" s="3">
        <f>IFERROR(VLOOKUP($A1962,'Perfil de Riesgo '!$A$3:$H$2025,6,FALSE),0)</f>
        <v>0</v>
      </c>
      <c r="G1962" s="3">
        <f>IFERROR(VLOOKUP($A1962,'Perfil de Riesgo '!$A$3:$H$2025,7,FALSE),0)</f>
        <v>0</v>
      </c>
      <c r="H1962" s="3">
        <f>IFERROR(VLOOKUP($A1962,'Perfil de Riesgo '!$A$3:$H$2025,8,FALSE),0)</f>
        <v>0</v>
      </c>
    </row>
    <row r="1963" spans="1:8" hidden="1" x14ac:dyDescent="0.25">
      <c r="A1963" s="5">
        <v>613532</v>
      </c>
      <c r="B1963" s="4" t="s">
        <v>264</v>
      </c>
      <c r="C1963" s="3">
        <f>IFERROR(VLOOKUP($A1963,'Perfil de Riesgo '!$A$3:$H$2025,3,FALSE),0)</f>
        <v>0</v>
      </c>
      <c r="D1963" s="3">
        <f>IFERROR(VLOOKUP($A1963,'Perfil de Riesgo '!$A$3:$H$2025,4,FALSE),0)</f>
        <v>0</v>
      </c>
      <c r="E1963" s="3">
        <f>IFERROR(VLOOKUP($A1963,'Perfil de Riesgo '!$A$3:$H$2025,5,FALSE),0)</f>
        <v>0</v>
      </c>
      <c r="F1963" s="3">
        <f>IFERROR(VLOOKUP($A1963,'Perfil de Riesgo '!$A$3:$H$2025,6,FALSE),0)</f>
        <v>0</v>
      </c>
      <c r="G1963" s="3">
        <f>IFERROR(VLOOKUP($A1963,'Perfil de Riesgo '!$A$3:$H$2025,7,FALSE),0)</f>
        <v>0</v>
      </c>
      <c r="H1963" s="3">
        <f>IFERROR(VLOOKUP($A1963,'Perfil de Riesgo '!$A$3:$H$2025,8,FALSE),0)</f>
        <v>0</v>
      </c>
    </row>
    <row r="1964" spans="1:8" hidden="1" x14ac:dyDescent="0.25">
      <c r="A1964" s="5">
        <v>613534</v>
      </c>
      <c r="B1964" s="4" t="s">
        <v>263</v>
      </c>
      <c r="C1964" s="3">
        <f>IFERROR(VLOOKUP($A1964,'Perfil de Riesgo '!$A$3:$H$2025,3,FALSE),0)</f>
        <v>0</v>
      </c>
      <c r="D1964" s="3">
        <f>IFERROR(VLOOKUP($A1964,'Perfil de Riesgo '!$A$3:$H$2025,4,FALSE),0)</f>
        <v>0</v>
      </c>
      <c r="E1964" s="3">
        <f>IFERROR(VLOOKUP($A1964,'Perfil de Riesgo '!$A$3:$H$2025,5,FALSE),0)</f>
        <v>0</v>
      </c>
      <c r="F1964" s="3">
        <f>IFERROR(VLOOKUP($A1964,'Perfil de Riesgo '!$A$3:$H$2025,6,FALSE),0)</f>
        <v>0</v>
      </c>
      <c r="G1964" s="3">
        <f>IFERROR(VLOOKUP($A1964,'Perfil de Riesgo '!$A$3:$H$2025,7,FALSE),0)</f>
        <v>0</v>
      </c>
      <c r="H1964" s="3">
        <f>IFERROR(VLOOKUP($A1964,'Perfil de Riesgo '!$A$3:$H$2025,8,FALSE),0)</f>
        <v>0</v>
      </c>
    </row>
    <row r="1965" spans="1:8" hidden="1" x14ac:dyDescent="0.25">
      <c r="A1965" s="5">
        <v>613536</v>
      </c>
      <c r="B1965" s="4" t="s">
        <v>262</v>
      </c>
      <c r="C1965" s="3">
        <f>IFERROR(VLOOKUP($A1965,'Perfil de Riesgo '!$A$3:$H$2025,3,FALSE),0)</f>
        <v>0</v>
      </c>
      <c r="D1965" s="3">
        <f>IFERROR(VLOOKUP($A1965,'Perfil de Riesgo '!$A$3:$H$2025,4,FALSE),0)</f>
        <v>0</v>
      </c>
      <c r="E1965" s="3">
        <f>IFERROR(VLOOKUP($A1965,'Perfil de Riesgo '!$A$3:$H$2025,5,FALSE),0)</f>
        <v>0</v>
      </c>
      <c r="F1965" s="3">
        <f>IFERROR(VLOOKUP($A1965,'Perfil de Riesgo '!$A$3:$H$2025,6,FALSE),0)</f>
        <v>0</v>
      </c>
      <c r="G1965" s="3">
        <f>IFERROR(VLOOKUP($A1965,'Perfil de Riesgo '!$A$3:$H$2025,7,FALSE),0)</f>
        <v>0</v>
      </c>
      <c r="H1965" s="3">
        <f>IFERROR(VLOOKUP($A1965,'Perfil de Riesgo '!$A$3:$H$2025,8,FALSE),0)</f>
        <v>0</v>
      </c>
    </row>
    <row r="1966" spans="1:8" hidden="1" x14ac:dyDescent="0.25">
      <c r="A1966" s="5">
        <v>613538</v>
      </c>
      <c r="B1966" s="4" t="s">
        <v>261</v>
      </c>
      <c r="C1966" s="3">
        <f>IFERROR(VLOOKUP($A1966,'Perfil de Riesgo '!$A$3:$H$2025,3,FALSE),0)</f>
        <v>0</v>
      </c>
      <c r="D1966" s="3">
        <f>IFERROR(VLOOKUP($A1966,'Perfil de Riesgo '!$A$3:$H$2025,4,FALSE),0)</f>
        <v>0</v>
      </c>
      <c r="E1966" s="3">
        <f>IFERROR(VLOOKUP($A1966,'Perfil de Riesgo '!$A$3:$H$2025,5,FALSE),0)</f>
        <v>0</v>
      </c>
      <c r="F1966" s="3">
        <f>IFERROR(VLOOKUP($A1966,'Perfil de Riesgo '!$A$3:$H$2025,6,FALSE),0)</f>
        <v>0</v>
      </c>
      <c r="G1966" s="3">
        <f>IFERROR(VLOOKUP($A1966,'Perfil de Riesgo '!$A$3:$H$2025,7,FALSE),0)</f>
        <v>0</v>
      </c>
      <c r="H1966" s="3">
        <f>IFERROR(VLOOKUP($A1966,'Perfil de Riesgo '!$A$3:$H$2025,8,FALSE),0)</f>
        <v>0</v>
      </c>
    </row>
    <row r="1967" spans="1:8" hidden="1" x14ac:dyDescent="0.25">
      <c r="A1967" s="5">
        <v>613540</v>
      </c>
      <c r="B1967" s="4" t="s">
        <v>260</v>
      </c>
      <c r="C1967" s="3">
        <f>IFERROR(VLOOKUP($A1967,'Perfil de Riesgo '!$A$3:$H$2025,3,FALSE),0)</f>
        <v>0</v>
      </c>
      <c r="D1967" s="3">
        <f>IFERROR(VLOOKUP($A1967,'Perfil de Riesgo '!$A$3:$H$2025,4,FALSE),0)</f>
        <v>0</v>
      </c>
      <c r="E1967" s="3">
        <f>IFERROR(VLOOKUP($A1967,'Perfil de Riesgo '!$A$3:$H$2025,5,FALSE),0)</f>
        <v>0</v>
      </c>
      <c r="F1967" s="3">
        <f>IFERROR(VLOOKUP($A1967,'Perfil de Riesgo '!$A$3:$H$2025,6,FALSE),0)</f>
        <v>0</v>
      </c>
      <c r="G1967" s="3">
        <f>IFERROR(VLOOKUP($A1967,'Perfil de Riesgo '!$A$3:$H$2025,7,FALSE),0)</f>
        <v>0</v>
      </c>
      <c r="H1967" s="3">
        <f>IFERROR(VLOOKUP($A1967,'Perfil de Riesgo '!$A$3:$H$2025,8,FALSE),0)</f>
        <v>0</v>
      </c>
    </row>
    <row r="1968" spans="1:8" hidden="1" x14ac:dyDescent="0.25">
      <c r="A1968" s="5">
        <v>613542</v>
      </c>
      <c r="B1968" s="4" t="s">
        <v>259</v>
      </c>
      <c r="C1968" s="3">
        <f>IFERROR(VLOOKUP($A1968,'Perfil de Riesgo '!$A$3:$H$2025,3,FALSE),0)</f>
        <v>0</v>
      </c>
      <c r="D1968" s="3">
        <f>IFERROR(VLOOKUP($A1968,'Perfil de Riesgo '!$A$3:$H$2025,4,FALSE),0)</f>
        <v>0</v>
      </c>
      <c r="E1968" s="3">
        <f>IFERROR(VLOOKUP($A1968,'Perfil de Riesgo '!$A$3:$H$2025,5,FALSE),0)</f>
        <v>0</v>
      </c>
      <c r="F1968" s="3">
        <f>IFERROR(VLOOKUP($A1968,'Perfil de Riesgo '!$A$3:$H$2025,6,FALSE),0)</f>
        <v>0</v>
      </c>
      <c r="G1968" s="3">
        <f>IFERROR(VLOOKUP($A1968,'Perfil de Riesgo '!$A$3:$H$2025,7,FALSE),0)</f>
        <v>0</v>
      </c>
      <c r="H1968" s="3">
        <f>IFERROR(VLOOKUP($A1968,'Perfil de Riesgo '!$A$3:$H$2025,8,FALSE),0)</f>
        <v>0</v>
      </c>
    </row>
    <row r="1969" spans="1:8" hidden="1" x14ac:dyDescent="0.25">
      <c r="A1969" s="5">
        <v>613544</v>
      </c>
      <c r="B1969" s="4" t="s">
        <v>258</v>
      </c>
      <c r="C1969" s="3">
        <f>IFERROR(VLOOKUP($A1969,'Perfil de Riesgo '!$A$3:$H$2025,3,FALSE),0)</f>
        <v>0</v>
      </c>
      <c r="D1969" s="3">
        <f>IFERROR(VLOOKUP($A1969,'Perfil de Riesgo '!$A$3:$H$2025,4,FALSE),0)</f>
        <v>0</v>
      </c>
      <c r="E1969" s="3">
        <f>IFERROR(VLOOKUP($A1969,'Perfil de Riesgo '!$A$3:$H$2025,5,FALSE),0)</f>
        <v>0</v>
      </c>
      <c r="F1969" s="3">
        <f>IFERROR(VLOOKUP($A1969,'Perfil de Riesgo '!$A$3:$H$2025,6,FALSE),0)</f>
        <v>0</v>
      </c>
      <c r="G1969" s="3">
        <f>IFERROR(VLOOKUP($A1969,'Perfil de Riesgo '!$A$3:$H$2025,7,FALSE),0)</f>
        <v>0</v>
      </c>
      <c r="H1969" s="3">
        <f>IFERROR(VLOOKUP($A1969,'Perfil de Riesgo '!$A$3:$H$2025,8,FALSE),0)</f>
        <v>0</v>
      </c>
    </row>
    <row r="1970" spans="1:8" hidden="1" x14ac:dyDescent="0.25">
      <c r="A1970" s="5">
        <v>613546</v>
      </c>
      <c r="B1970" s="4" t="s">
        <v>257</v>
      </c>
      <c r="C1970" s="3">
        <f>IFERROR(VLOOKUP($A1970,'Perfil de Riesgo '!$A$3:$H$2025,3,FALSE),0)</f>
        <v>0</v>
      </c>
      <c r="D1970" s="3">
        <f>IFERROR(VLOOKUP($A1970,'Perfil de Riesgo '!$A$3:$H$2025,4,FALSE),0)</f>
        <v>0</v>
      </c>
      <c r="E1970" s="3">
        <f>IFERROR(VLOOKUP($A1970,'Perfil de Riesgo '!$A$3:$H$2025,5,FALSE),0)</f>
        <v>0</v>
      </c>
      <c r="F1970" s="3">
        <f>IFERROR(VLOOKUP($A1970,'Perfil de Riesgo '!$A$3:$H$2025,6,FALSE),0)</f>
        <v>0</v>
      </c>
      <c r="G1970" s="3">
        <f>IFERROR(VLOOKUP($A1970,'Perfil de Riesgo '!$A$3:$H$2025,7,FALSE),0)</f>
        <v>0</v>
      </c>
      <c r="H1970" s="3">
        <f>IFERROR(VLOOKUP($A1970,'Perfil de Riesgo '!$A$3:$H$2025,8,FALSE),0)</f>
        <v>0</v>
      </c>
    </row>
    <row r="1971" spans="1:8" hidden="1" x14ac:dyDescent="0.25">
      <c r="A1971" s="5">
        <v>613548</v>
      </c>
      <c r="B1971" s="4" t="s">
        <v>256</v>
      </c>
      <c r="C1971" s="3">
        <f>IFERROR(VLOOKUP($A1971,'Perfil de Riesgo '!$A$3:$H$2025,3,FALSE),0)</f>
        <v>0</v>
      </c>
      <c r="D1971" s="3">
        <f>IFERROR(VLOOKUP($A1971,'Perfil de Riesgo '!$A$3:$H$2025,4,FALSE),0)</f>
        <v>0</v>
      </c>
      <c r="E1971" s="3">
        <f>IFERROR(VLOOKUP($A1971,'Perfil de Riesgo '!$A$3:$H$2025,5,FALSE),0)</f>
        <v>0</v>
      </c>
      <c r="F1971" s="3">
        <f>IFERROR(VLOOKUP($A1971,'Perfil de Riesgo '!$A$3:$H$2025,6,FALSE),0)</f>
        <v>0</v>
      </c>
      <c r="G1971" s="3">
        <f>IFERROR(VLOOKUP($A1971,'Perfil de Riesgo '!$A$3:$H$2025,7,FALSE),0)</f>
        <v>0</v>
      </c>
      <c r="H1971" s="3">
        <f>IFERROR(VLOOKUP($A1971,'Perfil de Riesgo '!$A$3:$H$2025,8,FALSE),0)</f>
        <v>0</v>
      </c>
    </row>
    <row r="1972" spans="1:8" hidden="1" x14ac:dyDescent="0.25">
      <c r="A1972" s="5">
        <v>613550</v>
      </c>
      <c r="B1972" s="4" t="s">
        <v>255</v>
      </c>
      <c r="C1972" s="3">
        <f>IFERROR(VLOOKUP($A1972,'Perfil de Riesgo '!$A$3:$H$2025,3,FALSE),0)</f>
        <v>0</v>
      </c>
      <c r="D1972" s="3">
        <f>IFERROR(VLOOKUP($A1972,'Perfil de Riesgo '!$A$3:$H$2025,4,FALSE),0)</f>
        <v>0</v>
      </c>
      <c r="E1972" s="3">
        <f>IFERROR(VLOOKUP($A1972,'Perfil de Riesgo '!$A$3:$H$2025,5,FALSE),0)</f>
        <v>0</v>
      </c>
      <c r="F1972" s="3">
        <f>IFERROR(VLOOKUP($A1972,'Perfil de Riesgo '!$A$3:$H$2025,6,FALSE),0)</f>
        <v>0</v>
      </c>
      <c r="G1972" s="3">
        <f>IFERROR(VLOOKUP($A1972,'Perfil de Riesgo '!$A$3:$H$2025,7,FALSE),0)</f>
        <v>0</v>
      </c>
      <c r="H1972" s="3">
        <f>IFERROR(VLOOKUP($A1972,'Perfil de Riesgo '!$A$3:$H$2025,8,FALSE),0)</f>
        <v>0</v>
      </c>
    </row>
    <row r="1973" spans="1:8" hidden="1" x14ac:dyDescent="0.25">
      <c r="A1973" s="5">
        <v>613552</v>
      </c>
      <c r="B1973" s="4" t="s">
        <v>254</v>
      </c>
      <c r="C1973" s="3">
        <f>IFERROR(VLOOKUP($A1973,'Perfil de Riesgo '!$A$3:$H$2025,3,FALSE),0)</f>
        <v>0</v>
      </c>
      <c r="D1973" s="3">
        <f>IFERROR(VLOOKUP($A1973,'Perfil de Riesgo '!$A$3:$H$2025,4,FALSE),0)</f>
        <v>0</v>
      </c>
      <c r="E1973" s="3">
        <f>IFERROR(VLOOKUP($A1973,'Perfil de Riesgo '!$A$3:$H$2025,5,FALSE),0)</f>
        <v>0</v>
      </c>
      <c r="F1973" s="3">
        <f>IFERROR(VLOOKUP($A1973,'Perfil de Riesgo '!$A$3:$H$2025,6,FALSE),0)</f>
        <v>0</v>
      </c>
      <c r="G1973" s="3">
        <f>IFERROR(VLOOKUP($A1973,'Perfil de Riesgo '!$A$3:$H$2025,7,FALSE),0)</f>
        <v>0</v>
      </c>
      <c r="H1973" s="3">
        <f>IFERROR(VLOOKUP($A1973,'Perfil de Riesgo '!$A$3:$H$2025,8,FALSE),0)</f>
        <v>0</v>
      </c>
    </row>
    <row r="1974" spans="1:8" hidden="1" x14ac:dyDescent="0.25">
      <c r="A1974" s="5">
        <v>613554</v>
      </c>
      <c r="B1974" s="4" t="s">
        <v>253</v>
      </c>
      <c r="C1974" s="3">
        <f>IFERROR(VLOOKUP($A1974,'Perfil de Riesgo '!$A$3:$H$2025,3,FALSE),0)</f>
        <v>0</v>
      </c>
      <c r="D1974" s="3">
        <f>IFERROR(VLOOKUP($A1974,'Perfil de Riesgo '!$A$3:$H$2025,4,FALSE),0)</f>
        <v>0</v>
      </c>
      <c r="E1974" s="3">
        <f>IFERROR(VLOOKUP($A1974,'Perfil de Riesgo '!$A$3:$H$2025,5,FALSE),0)</f>
        <v>0</v>
      </c>
      <c r="F1974" s="3">
        <f>IFERROR(VLOOKUP($A1974,'Perfil de Riesgo '!$A$3:$H$2025,6,FALSE),0)</f>
        <v>0</v>
      </c>
      <c r="G1974" s="3">
        <f>IFERROR(VLOOKUP($A1974,'Perfil de Riesgo '!$A$3:$H$2025,7,FALSE),0)</f>
        <v>0</v>
      </c>
      <c r="H1974" s="3">
        <f>IFERROR(VLOOKUP($A1974,'Perfil de Riesgo '!$A$3:$H$2025,8,FALSE),0)</f>
        <v>0</v>
      </c>
    </row>
    <row r="1975" spans="1:8" hidden="1" x14ac:dyDescent="0.25">
      <c r="A1975" s="5">
        <v>613556</v>
      </c>
      <c r="B1975" s="4" t="s">
        <v>252</v>
      </c>
      <c r="C1975" s="3">
        <f>IFERROR(VLOOKUP($A1975,'Perfil de Riesgo '!$A$3:$H$2025,3,FALSE),0)</f>
        <v>0</v>
      </c>
      <c r="D1975" s="3">
        <f>IFERROR(VLOOKUP($A1975,'Perfil de Riesgo '!$A$3:$H$2025,4,FALSE),0)</f>
        <v>0</v>
      </c>
      <c r="E1975" s="3">
        <f>IFERROR(VLOOKUP($A1975,'Perfil de Riesgo '!$A$3:$H$2025,5,FALSE),0)</f>
        <v>0</v>
      </c>
      <c r="F1975" s="3">
        <f>IFERROR(VLOOKUP($A1975,'Perfil de Riesgo '!$A$3:$H$2025,6,FALSE),0)</f>
        <v>0</v>
      </c>
      <c r="G1975" s="3">
        <f>IFERROR(VLOOKUP($A1975,'Perfil de Riesgo '!$A$3:$H$2025,7,FALSE),0)</f>
        <v>0</v>
      </c>
      <c r="H1975" s="3">
        <f>IFERROR(VLOOKUP($A1975,'Perfil de Riesgo '!$A$3:$H$2025,8,FALSE),0)</f>
        <v>0</v>
      </c>
    </row>
    <row r="1976" spans="1:8" hidden="1" x14ac:dyDescent="0.25">
      <c r="A1976" s="5">
        <v>613558</v>
      </c>
      <c r="B1976" s="4" t="s">
        <v>251</v>
      </c>
      <c r="C1976" s="3">
        <f>IFERROR(VLOOKUP($A1976,'Perfil de Riesgo '!$A$3:$H$2025,3,FALSE),0)</f>
        <v>0</v>
      </c>
      <c r="D1976" s="3">
        <f>IFERROR(VLOOKUP($A1976,'Perfil de Riesgo '!$A$3:$H$2025,4,FALSE),0)</f>
        <v>0</v>
      </c>
      <c r="E1976" s="3">
        <f>IFERROR(VLOOKUP($A1976,'Perfil de Riesgo '!$A$3:$H$2025,5,FALSE),0)</f>
        <v>0</v>
      </c>
      <c r="F1976" s="3">
        <f>IFERROR(VLOOKUP($A1976,'Perfil de Riesgo '!$A$3:$H$2025,6,FALSE),0)</f>
        <v>0</v>
      </c>
      <c r="G1976" s="3">
        <f>IFERROR(VLOOKUP($A1976,'Perfil de Riesgo '!$A$3:$H$2025,7,FALSE),0)</f>
        <v>0</v>
      </c>
      <c r="H1976" s="3">
        <f>IFERROR(VLOOKUP($A1976,'Perfil de Riesgo '!$A$3:$H$2025,8,FALSE),0)</f>
        <v>0</v>
      </c>
    </row>
    <row r="1977" spans="1:8" hidden="1" x14ac:dyDescent="0.25">
      <c r="A1977" s="5">
        <v>613560</v>
      </c>
      <c r="B1977" s="4" t="s">
        <v>250</v>
      </c>
      <c r="C1977" s="3">
        <f>IFERROR(VLOOKUP($A1977,'Perfil de Riesgo '!$A$3:$H$2025,3,FALSE),0)</f>
        <v>0</v>
      </c>
      <c r="D1977" s="3">
        <f>IFERROR(VLOOKUP($A1977,'Perfil de Riesgo '!$A$3:$H$2025,4,FALSE),0)</f>
        <v>0</v>
      </c>
      <c r="E1977" s="3">
        <f>IFERROR(VLOOKUP($A1977,'Perfil de Riesgo '!$A$3:$H$2025,5,FALSE),0)</f>
        <v>0</v>
      </c>
      <c r="F1977" s="3">
        <f>IFERROR(VLOOKUP($A1977,'Perfil de Riesgo '!$A$3:$H$2025,6,FALSE),0)</f>
        <v>0</v>
      </c>
      <c r="G1977" s="3">
        <f>IFERROR(VLOOKUP($A1977,'Perfil de Riesgo '!$A$3:$H$2025,7,FALSE),0)</f>
        <v>0</v>
      </c>
      <c r="H1977" s="3">
        <f>IFERROR(VLOOKUP($A1977,'Perfil de Riesgo '!$A$3:$H$2025,8,FALSE),0)</f>
        <v>0</v>
      </c>
    </row>
    <row r="1978" spans="1:8" hidden="1" x14ac:dyDescent="0.25">
      <c r="A1978" s="5">
        <v>613562</v>
      </c>
      <c r="B1978" s="4" t="s">
        <v>249</v>
      </c>
      <c r="C1978" s="3">
        <f>IFERROR(VLOOKUP($A1978,'Perfil de Riesgo '!$A$3:$H$2025,3,FALSE),0)</f>
        <v>0</v>
      </c>
      <c r="D1978" s="3">
        <f>IFERROR(VLOOKUP($A1978,'Perfil de Riesgo '!$A$3:$H$2025,4,FALSE),0)</f>
        <v>0</v>
      </c>
      <c r="E1978" s="3">
        <f>IFERROR(VLOOKUP($A1978,'Perfil de Riesgo '!$A$3:$H$2025,5,FALSE),0)</f>
        <v>0</v>
      </c>
      <c r="F1978" s="3">
        <f>IFERROR(VLOOKUP($A1978,'Perfil de Riesgo '!$A$3:$H$2025,6,FALSE),0)</f>
        <v>0</v>
      </c>
      <c r="G1978" s="3">
        <f>IFERROR(VLOOKUP($A1978,'Perfil de Riesgo '!$A$3:$H$2025,7,FALSE),0)</f>
        <v>0</v>
      </c>
      <c r="H1978" s="3">
        <f>IFERROR(VLOOKUP($A1978,'Perfil de Riesgo '!$A$3:$H$2025,8,FALSE),0)</f>
        <v>0</v>
      </c>
    </row>
    <row r="1979" spans="1:8" hidden="1" x14ac:dyDescent="0.25">
      <c r="A1979" s="5">
        <v>613564</v>
      </c>
      <c r="B1979" s="4" t="s">
        <v>248</v>
      </c>
      <c r="C1979" s="3">
        <f>IFERROR(VLOOKUP($A1979,'Perfil de Riesgo '!$A$3:$H$2025,3,FALSE),0)</f>
        <v>0</v>
      </c>
      <c r="D1979" s="3">
        <f>IFERROR(VLOOKUP($A1979,'Perfil de Riesgo '!$A$3:$H$2025,4,FALSE),0)</f>
        <v>0</v>
      </c>
      <c r="E1979" s="3">
        <f>IFERROR(VLOOKUP($A1979,'Perfil de Riesgo '!$A$3:$H$2025,5,FALSE),0)</f>
        <v>0</v>
      </c>
      <c r="F1979" s="3">
        <f>IFERROR(VLOOKUP($A1979,'Perfil de Riesgo '!$A$3:$H$2025,6,FALSE),0)</f>
        <v>0</v>
      </c>
      <c r="G1979" s="3">
        <f>IFERROR(VLOOKUP($A1979,'Perfil de Riesgo '!$A$3:$H$2025,7,FALSE),0)</f>
        <v>0</v>
      </c>
      <c r="H1979" s="3">
        <f>IFERROR(VLOOKUP($A1979,'Perfil de Riesgo '!$A$3:$H$2025,8,FALSE),0)</f>
        <v>0</v>
      </c>
    </row>
    <row r="1980" spans="1:8" hidden="1" x14ac:dyDescent="0.25">
      <c r="A1980" s="5">
        <v>613566</v>
      </c>
      <c r="B1980" s="4" t="s">
        <v>247</v>
      </c>
      <c r="C1980" s="3">
        <f>IFERROR(VLOOKUP($A1980,'Perfil de Riesgo '!$A$3:$H$2025,3,FALSE),0)</f>
        <v>0</v>
      </c>
      <c r="D1980" s="3">
        <f>IFERROR(VLOOKUP($A1980,'Perfil de Riesgo '!$A$3:$H$2025,4,FALSE),0)</f>
        <v>0</v>
      </c>
      <c r="E1980" s="3">
        <f>IFERROR(VLOOKUP($A1980,'Perfil de Riesgo '!$A$3:$H$2025,5,FALSE),0)</f>
        <v>0</v>
      </c>
      <c r="F1980" s="3">
        <f>IFERROR(VLOOKUP($A1980,'Perfil de Riesgo '!$A$3:$H$2025,6,FALSE),0)</f>
        <v>0</v>
      </c>
      <c r="G1980" s="3">
        <f>IFERROR(VLOOKUP($A1980,'Perfil de Riesgo '!$A$3:$H$2025,7,FALSE),0)</f>
        <v>0</v>
      </c>
      <c r="H1980" s="3">
        <f>IFERROR(VLOOKUP($A1980,'Perfil de Riesgo '!$A$3:$H$2025,8,FALSE),0)</f>
        <v>0</v>
      </c>
    </row>
    <row r="1981" spans="1:8" hidden="1" x14ac:dyDescent="0.25">
      <c r="A1981" s="5">
        <v>613568</v>
      </c>
      <c r="B1981" s="4" t="s">
        <v>246</v>
      </c>
      <c r="C1981" s="3">
        <f>IFERROR(VLOOKUP($A1981,'Perfil de Riesgo '!$A$3:$H$2025,3,FALSE),0)</f>
        <v>0</v>
      </c>
      <c r="D1981" s="3">
        <f>IFERROR(VLOOKUP($A1981,'Perfil de Riesgo '!$A$3:$H$2025,4,FALSE),0)</f>
        <v>0</v>
      </c>
      <c r="E1981" s="3">
        <f>IFERROR(VLOOKUP($A1981,'Perfil de Riesgo '!$A$3:$H$2025,5,FALSE),0)</f>
        <v>0</v>
      </c>
      <c r="F1981" s="3">
        <f>IFERROR(VLOOKUP($A1981,'Perfil de Riesgo '!$A$3:$H$2025,6,FALSE),0)</f>
        <v>0</v>
      </c>
      <c r="G1981" s="3">
        <f>IFERROR(VLOOKUP($A1981,'Perfil de Riesgo '!$A$3:$H$2025,7,FALSE),0)</f>
        <v>0</v>
      </c>
      <c r="H1981" s="3">
        <f>IFERROR(VLOOKUP($A1981,'Perfil de Riesgo '!$A$3:$H$2025,8,FALSE),0)</f>
        <v>0</v>
      </c>
    </row>
    <row r="1982" spans="1:8" hidden="1" x14ac:dyDescent="0.25">
      <c r="A1982" s="5">
        <v>613570</v>
      </c>
      <c r="B1982" s="4" t="s">
        <v>245</v>
      </c>
      <c r="C1982" s="3">
        <f>IFERROR(VLOOKUP($A1982,'Perfil de Riesgo '!$A$3:$H$2025,3,FALSE),0)</f>
        <v>0</v>
      </c>
      <c r="D1982" s="3">
        <f>IFERROR(VLOOKUP($A1982,'Perfil de Riesgo '!$A$3:$H$2025,4,FALSE),0)</f>
        <v>0</v>
      </c>
      <c r="E1982" s="3">
        <f>IFERROR(VLOOKUP($A1982,'Perfil de Riesgo '!$A$3:$H$2025,5,FALSE),0)</f>
        <v>0</v>
      </c>
      <c r="F1982" s="3">
        <f>IFERROR(VLOOKUP($A1982,'Perfil de Riesgo '!$A$3:$H$2025,6,FALSE),0)</f>
        <v>0</v>
      </c>
      <c r="G1982" s="3">
        <f>IFERROR(VLOOKUP($A1982,'Perfil de Riesgo '!$A$3:$H$2025,7,FALSE),0)</f>
        <v>0</v>
      </c>
      <c r="H1982" s="3">
        <f>IFERROR(VLOOKUP($A1982,'Perfil de Riesgo '!$A$3:$H$2025,8,FALSE),0)</f>
        <v>0</v>
      </c>
    </row>
    <row r="1983" spans="1:8" hidden="1" x14ac:dyDescent="0.25">
      <c r="A1983" s="5">
        <v>613572</v>
      </c>
      <c r="B1983" s="4" t="s">
        <v>244</v>
      </c>
      <c r="C1983" s="3">
        <f>IFERROR(VLOOKUP($A1983,'Perfil de Riesgo '!$A$3:$H$2025,3,FALSE),0)</f>
        <v>0</v>
      </c>
      <c r="D1983" s="3">
        <f>IFERROR(VLOOKUP($A1983,'Perfil de Riesgo '!$A$3:$H$2025,4,FALSE),0)</f>
        <v>0</v>
      </c>
      <c r="E1983" s="3">
        <f>IFERROR(VLOOKUP($A1983,'Perfil de Riesgo '!$A$3:$H$2025,5,FALSE),0)</f>
        <v>0</v>
      </c>
      <c r="F1983" s="3">
        <f>IFERROR(VLOOKUP($A1983,'Perfil de Riesgo '!$A$3:$H$2025,6,FALSE),0)</f>
        <v>0</v>
      </c>
      <c r="G1983" s="3">
        <f>IFERROR(VLOOKUP($A1983,'Perfil de Riesgo '!$A$3:$H$2025,7,FALSE),0)</f>
        <v>0</v>
      </c>
      <c r="H1983" s="3">
        <f>IFERROR(VLOOKUP($A1983,'Perfil de Riesgo '!$A$3:$H$2025,8,FALSE),0)</f>
        <v>0</v>
      </c>
    </row>
    <row r="1984" spans="1:8" hidden="1" x14ac:dyDescent="0.25">
      <c r="A1984" s="5">
        <v>613595</v>
      </c>
      <c r="B1984" s="4" t="s">
        <v>243</v>
      </c>
      <c r="C1984" s="3">
        <f>IFERROR(VLOOKUP($A1984,'Perfil de Riesgo '!$A$3:$H$2025,3,FALSE),0)</f>
        <v>0</v>
      </c>
      <c r="D1984" s="3">
        <f>IFERROR(VLOOKUP($A1984,'Perfil de Riesgo '!$A$3:$H$2025,4,FALSE),0)</f>
        <v>0</v>
      </c>
      <c r="E1984" s="3">
        <f>IFERROR(VLOOKUP($A1984,'Perfil de Riesgo '!$A$3:$H$2025,5,FALSE),0)</f>
        <v>0</v>
      </c>
      <c r="F1984" s="3">
        <f>IFERROR(VLOOKUP($A1984,'Perfil de Riesgo '!$A$3:$H$2025,6,FALSE),0)</f>
        <v>0</v>
      </c>
      <c r="G1984" s="3">
        <f>IFERROR(VLOOKUP($A1984,'Perfil de Riesgo '!$A$3:$H$2025,7,FALSE),0)</f>
        <v>0</v>
      </c>
      <c r="H1984" s="3">
        <f>IFERROR(VLOOKUP($A1984,'Perfil de Riesgo '!$A$3:$H$2025,8,FALSE),0)</f>
        <v>0</v>
      </c>
    </row>
    <row r="1985" spans="1:8" hidden="1" x14ac:dyDescent="0.25">
      <c r="A1985" s="5">
        <v>614000</v>
      </c>
      <c r="B1985" s="4" t="s">
        <v>242</v>
      </c>
      <c r="C1985" s="3">
        <f>IFERROR(VLOOKUP($A1985,'Perfil de Riesgo '!$A$3:$H$2025,3,FALSE),0)</f>
        <v>0</v>
      </c>
      <c r="D1985" s="3">
        <f>IFERROR(VLOOKUP($A1985,'Perfil de Riesgo '!$A$3:$H$2025,4,FALSE),0)</f>
        <v>0</v>
      </c>
      <c r="E1985" s="3">
        <f>IFERROR(VLOOKUP($A1985,'Perfil de Riesgo '!$A$3:$H$2025,5,FALSE),0)</f>
        <v>0</v>
      </c>
      <c r="F1985" s="3">
        <f>IFERROR(VLOOKUP($A1985,'Perfil de Riesgo '!$A$3:$H$2025,6,FALSE),0)</f>
        <v>0</v>
      </c>
      <c r="G1985" s="3">
        <f>IFERROR(VLOOKUP($A1985,'Perfil de Riesgo '!$A$3:$H$2025,7,FALSE),0)</f>
        <v>0</v>
      </c>
      <c r="H1985" s="3">
        <f>IFERROR(VLOOKUP($A1985,'Perfil de Riesgo '!$A$3:$H$2025,8,FALSE),0)</f>
        <v>0</v>
      </c>
    </row>
    <row r="1986" spans="1:8" hidden="1" x14ac:dyDescent="0.25">
      <c r="A1986" s="5">
        <v>614005</v>
      </c>
      <c r="B1986" s="4" t="s">
        <v>241</v>
      </c>
      <c r="C1986" s="3">
        <f>IFERROR(VLOOKUP($A1986,'Perfil de Riesgo '!$A$3:$H$2025,3,FALSE),0)</f>
        <v>0</v>
      </c>
      <c r="D1986" s="3">
        <f>IFERROR(VLOOKUP($A1986,'Perfil de Riesgo '!$A$3:$H$2025,4,FALSE),0)</f>
        <v>0</v>
      </c>
      <c r="E1986" s="3">
        <f>IFERROR(VLOOKUP($A1986,'Perfil de Riesgo '!$A$3:$H$2025,5,FALSE),0)</f>
        <v>0</v>
      </c>
      <c r="F1986" s="3">
        <f>IFERROR(VLOOKUP($A1986,'Perfil de Riesgo '!$A$3:$H$2025,6,FALSE),0)</f>
        <v>0</v>
      </c>
      <c r="G1986" s="3">
        <f>IFERROR(VLOOKUP($A1986,'Perfil de Riesgo '!$A$3:$H$2025,7,FALSE),0)</f>
        <v>0</v>
      </c>
      <c r="H1986" s="3">
        <f>IFERROR(VLOOKUP($A1986,'Perfil de Riesgo '!$A$3:$H$2025,8,FALSE),0)</f>
        <v>0</v>
      </c>
    </row>
    <row r="1987" spans="1:8" hidden="1" x14ac:dyDescent="0.25">
      <c r="A1987" s="5">
        <v>614010</v>
      </c>
      <c r="B1987" s="4" t="s">
        <v>240</v>
      </c>
      <c r="C1987" s="3">
        <f>IFERROR(VLOOKUP($A1987,'Perfil de Riesgo '!$A$3:$H$2025,3,FALSE),0)</f>
        <v>0</v>
      </c>
      <c r="D1987" s="3">
        <f>IFERROR(VLOOKUP($A1987,'Perfil de Riesgo '!$A$3:$H$2025,4,FALSE),0)</f>
        <v>0</v>
      </c>
      <c r="E1987" s="3">
        <f>IFERROR(VLOOKUP($A1987,'Perfil de Riesgo '!$A$3:$H$2025,5,FALSE),0)</f>
        <v>0</v>
      </c>
      <c r="F1987" s="3">
        <f>IFERROR(VLOOKUP($A1987,'Perfil de Riesgo '!$A$3:$H$2025,6,FALSE),0)</f>
        <v>0</v>
      </c>
      <c r="G1987" s="3">
        <f>IFERROR(VLOOKUP($A1987,'Perfil de Riesgo '!$A$3:$H$2025,7,FALSE),0)</f>
        <v>0</v>
      </c>
      <c r="H1987" s="3">
        <f>IFERROR(VLOOKUP($A1987,'Perfil de Riesgo '!$A$3:$H$2025,8,FALSE),0)</f>
        <v>0</v>
      </c>
    </row>
    <row r="1988" spans="1:8" hidden="1" x14ac:dyDescent="0.25">
      <c r="A1988" s="5">
        <v>614015</v>
      </c>
      <c r="B1988" s="4" t="s">
        <v>239</v>
      </c>
      <c r="C1988" s="3">
        <f>IFERROR(VLOOKUP($A1988,'Perfil de Riesgo '!$A$3:$H$2025,3,FALSE),0)</f>
        <v>0</v>
      </c>
      <c r="D1988" s="3">
        <f>IFERROR(VLOOKUP($A1988,'Perfil de Riesgo '!$A$3:$H$2025,4,FALSE),0)</f>
        <v>0</v>
      </c>
      <c r="E1988" s="3">
        <f>IFERROR(VLOOKUP($A1988,'Perfil de Riesgo '!$A$3:$H$2025,5,FALSE),0)</f>
        <v>0</v>
      </c>
      <c r="F1988" s="3">
        <f>IFERROR(VLOOKUP($A1988,'Perfil de Riesgo '!$A$3:$H$2025,6,FALSE),0)</f>
        <v>0</v>
      </c>
      <c r="G1988" s="3">
        <f>IFERROR(VLOOKUP($A1988,'Perfil de Riesgo '!$A$3:$H$2025,7,FALSE),0)</f>
        <v>0</v>
      </c>
      <c r="H1988" s="3">
        <f>IFERROR(VLOOKUP($A1988,'Perfil de Riesgo '!$A$3:$H$2025,8,FALSE),0)</f>
        <v>0</v>
      </c>
    </row>
    <row r="1989" spans="1:8" hidden="1" x14ac:dyDescent="0.25">
      <c r="A1989" s="5">
        <v>614020</v>
      </c>
      <c r="B1989" s="4" t="s">
        <v>238</v>
      </c>
      <c r="C1989" s="3">
        <f>IFERROR(VLOOKUP($A1989,'Perfil de Riesgo '!$A$3:$H$2025,3,FALSE),0)</f>
        <v>0</v>
      </c>
      <c r="D1989" s="3">
        <f>IFERROR(VLOOKUP($A1989,'Perfil de Riesgo '!$A$3:$H$2025,4,FALSE),0)</f>
        <v>0</v>
      </c>
      <c r="E1989" s="3">
        <f>IFERROR(VLOOKUP($A1989,'Perfil de Riesgo '!$A$3:$H$2025,5,FALSE),0)</f>
        <v>0</v>
      </c>
      <c r="F1989" s="3">
        <f>IFERROR(VLOOKUP($A1989,'Perfil de Riesgo '!$A$3:$H$2025,6,FALSE),0)</f>
        <v>0</v>
      </c>
      <c r="G1989" s="3">
        <f>IFERROR(VLOOKUP($A1989,'Perfil de Riesgo '!$A$3:$H$2025,7,FALSE),0)</f>
        <v>0</v>
      </c>
      <c r="H1989" s="3">
        <f>IFERROR(VLOOKUP($A1989,'Perfil de Riesgo '!$A$3:$H$2025,8,FALSE),0)</f>
        <v>0</v>
      </c>
    </row>
    <row r="1990" spans="1:8" hidden="1" x14ac:dyDescent="0.25">
      <c r="A1990" s="5">
        <v>614095</v>
      </c>
      <c r="B1990" s="4" t="s">
        <v>221</v>
      </c>
      <c r="C1990" s="3">
        <f>IFERROR(VLOOKUP($A1990,'Perfil de Riesgo '!$A$3:$H$2025,3,FALSE),0)</f>
        <v>0</v>
      </c>
      <c r="D1990" s="3">
        <f>IFERROR(VLOOKUP($A1990,'Perfil de Riesgo '!$A$3:$H$2025,4,FALSE),0)</f>
        <v>0</v>
      </c>
      <c r="E1990" s="3">
        <f>IFERROR(VLOOKUP($A1990,'Perfil de Riesgo '!$A$3:$H$2025,5,FALSE),0)</f>
        <v>0</v>
      </c>
      <c r="F1990" s="3">
        <f>IFERROR(VLOOKUP($A1990,'Perfil de Riesgo '!$A$3:$H$2025,6,FALSE),0)</f>
        <v>0</v>
      </c>
      <c r="G1990" s="3">
        <f>IFERROR(VLOOKUP($A1990,'Perfil de Riesgo '!$A$3:$H$2025,7,FALSE),0)</f>
        <v>0</v>
      </c>
      <c r="H1990" s="3">
        <f>IFERROR(VLOOKUP($A1990,'Perfil de Riesgo '!$A$3:$H$2025,8,FALSE),0)</f>
        <v>0</v>
      </c>
    </row>
    <row r="1991" spans="1:8" hidden="1" x14ac:dyDescent="0.25">
      <c r="A1991" s="5">
        <v>614500</v>
      </c>
      <c r="B1991" s="4" t="s">
        <v>237</v>
      </c>
      <c r="C1991" s="3">
        <f>IFERROR(VLOOKUP($A1991,'Perfil de Riesgo '!$A$3:$H$2025,3,FALSE),0)</f>
        <v>0</v>
      </c>
      <c r="D1991" s="3">
        <f>IFERROR(VLOOKUP($A1991,'Perfil de Riesgo '!$A$3:$H$2025,4,FALSE),0)</f>
        <v>0</v>
      </c>
      <c r="E1991" s="3">
        <f>IFERROR(VLOOKUP($A1991,'Perfil de Riesgo '!$A$3:$H$2025,5,FALSE),0)</f>
        <v>0</v>
      </c>
      <c r="F1991" s="3">
        <f>IFERROR(VLOOKUP($A1991,'Perfil de Riesgo '!$A$3:$H$2025,6,FALSE),0)</f>
        <v>0</v>
      </c>
      <c r="G1991" s="3">
        <f>IFERROR(VLOOKUP($A1991,'Perfil de Riesgo '!$A$3:$H$2025,7,FALSE),0)</f>
        <v>0</v>
      </c>
      <c r="H1991" s="3">
        <f>IFERROR(VLOOKUP($A1991,'Perfil de Riesgo '!$A$3:$H$2025,8,FALSE),0)</f>
        <v>0</v>
      </c>
    </row>
    <row r="1992" spans="1:8" hidden="1" x14ac:dyDescent="0.25">
      <c r="A1992" s="5">
        <v>614505</v>
      </c>
      <c r="B1992" s="4" t="s">
        <v>236</v>
      </c>
      <c r="C1992" s="3">
        <f>IFERROR(VLOOKUP($A1992,'Perfil de Riesgo '!$A$3:$H$2025,3,FALSE),0)</f>
        <v>0</v>
      </c>
      <c r="D1992" s="3">
        <f>IFERROR(VLOOKUP($A1992,'Perfil de Riesgo '!$A$3:$H$2025,4,FALSE),0)</f>
        <v>0</v>
      </c>
      <c r="E1992" s="3">
        <f>IFERROR(VLOOKUP($A1992,'Perfil de Riesgo '!$A$3:$H$2025,5,FALSE),0)</f>
        <v>0</v>
      </c>
      <c r="F1992" s="3">
        <f>IFERROR(VLOOKUP($A1992,'Perfil de Riesgo '!$A$3:$H$2025,6,FALSE),0)</f>
        <v>0</v>
      </c>
      <c r="G1992" s="3">
        <f>IFERROR(VLOOKUP($A1992,'Perfil de Riesgo '!$A$3:$H$2025,7,FALSE),0)</f>
        <v>0</v>
      </c>
      <c r="H1992" s="3">
        <f>IFERROR(VLOOKUP($A1992,'Perfil de Riesgo '!$A$3:$H$2025,8,FALSE),0)</f>
        <v>0</v>
      </c>
    </row>
    <row r="1993" spans="1:8" hidden="1" x14ac:dyDescent="0.25">
      <c r="A1993" s="5">
        <v>614510</v>
      </c>
      <c r="B1993" s="4" t="s">
        <v>235</v>
      </c>
      <c r="C1993" s="3">
        <f>IFERROR(VLOOKUP($A1993,'Perfil de Riesgo '!$A$3:$H$2025,3,FALSE),0)</f>
        <v>0</v>
      </c>
      <c r="D1993" s="3">
        <f>IFERROR(VLOOKUP($A1993,'Perfil de Riesgo '!$A$3:$H$2025,4,FALSE),0)</f>
        <v>0</v>
      </c>
      <c r="E1993" s="3">
        <f>IFERROR(VLOOKUP($A1993,'Perfil de Riesgo '!$A$3:$H$2025,5,FALSE),0)</f>
        <v>0</v>
      </c>
      <c r="F1993" s="3">
        <f>IFERROR(VLOOKUP($A1993,'Perfil de Riesgo '!$A$3:$H$2025,6,FALSE),0)</f>
        <v>0</v>
      </c>
      <c r="G1993" s="3">
        <f>IFERROR(VLOOKUP($A1993,'Perfil de Riesgo '!$A$3:$H$2025,7,FALSE),0)</f>
        <v>0</v>
      </c>
      <c r="H1993" s="3">
        <f>IFERROR(VLOOKUP($A1993,'Perfil de Riesgo '!$A$3:$H$2025,8,FALSE),0)</f>
        <v>0</v>
      </c>
    </row>
    <row r="1994" spans="1:8" hidden="1" x14ac:dyDescent="0.25">
      <c r="A1994" s="5">
        <v>614515</v>
      </c>
      <c r="B1994" s="4" t="s">
        <v>234</v>
      </c>
      <c r="C1994" s="3">
        <f>IFERROR(VLOOKUP($A1994,'Perfil de Riesgo '!$A$3:$H$2025,3,FALSE),0)</f>
        <v>0</v>
      </c>
      <c r="D1994" s="3">
        <f>IFERROR(VLOOKUP($A1994,'Perfil de Riesgo '!$A$3:$H$2025,4,FALSE),0)</f>
        <v>0</v>
      </c>
      <c r="E1994" s="3">
        <f>IFERROR(VLOOKUP($A1994,'Perfil de Riesgo '!$A$3:$H$2025,5,FALSE),0)</f>
        <v>0</v>
      </c>
      <c r="F1994" s="3">
        <f>IFERROR(VLOOKUP($A1994,'Perfil de Riesgo '!$A$3:$H$2025,6,FALSE),0)</f>
        <v>0</v>
      </c>
      <c r="G1994" s="3">
        <f>IFERROR(VLOOKUP($A1994,'Perfil de Riesgo '!$A$3:$H$2025,7,FALSE),0)</f>
        <v>0</v>
      </c>
      <c r="H1994" s="3">
        <f>IFERROR(VLOOKUP($A1994,'Perfil de Riesgo '!$A$3:$H$2025,8,FALSE),0)</f>
        <v>0</v>
      </c>
    </row>
    <row r="1995" spans="1:8" hidden="1" x14ac:dyDescent="0.25">
      <c r="A1995" s="5">
        <v>614520</v>
      </c>
      <c r="B1995" s="4" t="s">
        <v>233</v>
      </c>
      <c r="C1995" s="3">
        <f>IFERROR(VLOOKUP($A1995,'Perfil de Riesgo '!$A$3:$H$2025,3,FALSE),0)</f>
        <v>0</v>
      </c>
      <c r="D1995" s="3">
        <f>IFERROR(VLOOKUP($A1995,'Perfil de Riesgo '!$A$3:$H$2025,4,FALSE),0)</f>
        <v>0</v>
      </c>
      <c r="E1995" s="3">
        <f>IFERROR(VLOOKUP($A1995,'Perfil de Riesgo '!$A$3:$H$2025,5,FALSE),0)</f>
        <v>0</v>
      </c>
      <c r="F1995" s="3">
        <f>IFERROR(VLOOKUP($A1995,'Perfil de Riesgo '!$A$3:$H$2025,6,FALSE),0)</f>
        <v>0</v>
      </c>
      <c r="G1995" s="3">
        <f>IFERROR(VLOOKUP($A1995,'Perfil de Riesgo '!$A$3:$H$2025,7,FALSE),0)</f>
        <v>0</v>
      </c>
      <c r="H1995" s="3">
        <f>IFERROR(VLOOKUP($A1995,'Perfil de Riesgo '!$A$3:$H$2025,8,FALSE),0)</f>
        <v>0</v>
      </c>
    </row>
    <row r="1996" spans="1:8" hidden="1" x14ac:dyDescent="0.25">
      <c r="A1996" s="5">
        <v>614525</v>
      </c>
      <c r="B1996" s="4" t="s">
        <v>232</v>
      </c>
      <c r="C1996" s="3">
        <f>IFERROR(VLOOKUP($A1996,'Perfil de Riesgo '!$A$3:$H$2025,3,FALSE),0)</f>
        <v>0</v>
      </c>
      <c r="D1996" s="3">
        <f>IFERROR(VLOOKUP($A1996,'Perfil de Riesgo '!$A$3:$H$2025,4,FALSE),0)</f>
        <v>0</v>
      </c>
      <c r="E1996" s="3">
        <f>IFERROR(VLOOKUP($A1996,'Perfil de Riesgo '!$A$3:$H$2025,5,FALSE),0)</f>
        <v>0</v>
      </c>
      <c r="F1996" s="3">
        <f>IFERROR(VLOOKUP($A1996,'Perfil de Riesgo '!$A$3:$H$2025,6,FALSE),0)</f>
        <v>0</v>
      </c>
      <c r="G1996" s="3">
        <f>IFERROR(VLOOKUP($A1996,'Perfil de Riesgo '!$A$3:$H$2025,7,FALSE),0)</f>
        <v>0</v>
      </c>
      <c r="H1996" s="3">
        <f>IFERROR(VLOOKUP($A1996,'Perfil de Riesgo '!$A$3:$H$2025,8,FALSE),0)</f>
        <v>0</v>
      </c>
    </row>
    <row r="1997" spans="1:8" hidden="1" x14ac:dyDescent="0.25">
      <c r="A1997" s="5">
        <v>614530</v>
      </c>
      <c r="B1997" s="4" t="s">
        <v>231</v>
      </c>
      <c r="C1997" s="3">
        <f>IFERROR(VLOOKUP($A1997,'Perfil de Riesgo '!$A$3:$H$2025,3,FALSE),0)</f>
        <v>0</v>
      </c>
      <c r="D1997" s="3">
        <f>IFERROR(VLOOKUP($A1997,'Perfil de Riesgo '!$A$3:$H$2025,4,FALSE),0)</f>
        <v>0</v>
      </c>
      <c r="E1997" s="3">
        <f>IFERROR(VLOOKUP($A1997,'Perfil de Riesgo '!$A$3:$H$2025,5,FALSE),0)</f>
        <v>0</v>
      </c>
      <c r="F1997" s="3">
        <f>IFERROR(VLOOKUP($A1997,'Perfil de Riesgo '!$A$3:$H$2025,6,FALSE),0)</f>
        <v>0</v>
      </c>
      <c r="G1997" s="3">
        <f>IFERROR(VLOOKUP($A1997,'Perfil de Riesgo '!$A$3:$H$2025,7,FALSE),0)</f>
        <v>0</v>
      </c>
      <c r="H1997" s="3">
        <f>IFERROR(VLOOKUP($A1997,'Perfil de Riesgo '!$A$3:$H$2025,8,FALSE),0)</f>
        <v>0</v>
      </c>
    </row>
    <row r="1998" spans="1:8" hidden="1" x14ac:dyDescent="0.25">
      <c r="A1998" s="5">
        <v>614535</v>
      </c>
      <c r="B1998" s="4" t="s">
        <v>230</v>
      </c>
      <c r="C1998" s="3">
        <f>IFERROR(VLOOKUP($A1998,'Perfil de Riesgo '!$A$3:$H$2025,3,FALSE),0)</f>
        <v>0</v>
      </c>
      <c r="D1998" s="3">
        <f>IFERROR(VLOOKUP($A1998,'Perfil de Riesgo '!$A$3:$H$2025,4,FALSE),0)</f>
        <v>0</v>
      </c>
      <c r="E1998" s="3">
        <f>IFERROR(VLOOKUP($A1998,'Perfil de Riesgo '!$A$3:$H$2025,5,FALSE),0)</f>
        <v>0</v>
      </c>
      <c r="F1998" s="3">
        <f>IFERROR(VLOOKUP($A1998,'Perfil de Riesgo '!$A$3:$H$2025,6,FALSE),0)</f>
        <v>0</v>
      </c>
      <c r="G1998" s="3">
        <f>IFERROR(VLOOKUP($A1998,'Perfil de Riesgo '!$A$3:$H$2025,7,FALSE),0)</f>
        <v>0</v>
      </c>
      <c r="H1998" s="3">
        <f>IFERROR(VLOOKUP($A1998,'Perfil de Riesgo '!$A$3:$H$2025,8,FALSE),0)</f>
        <v>0</v>
      </c>
    </row>
    <row r="1999" spans="1:8" hidden="1" x14ac:dyDescent="0.25">
      <c r="A1999" s="5">
        <v>614540</v>
      </c>
      <c r="B1999" s="4" t="s">
        <v>229</v>
      </c>
      <c r="C1999" s="3">
        <f>IFERROR(VLOOKUP($A1999,'Perfil de Riesgo '!$A$3:$H$2025,3,FALSE),0)</f>
        <v>0</v>
      </c>
      <c r="D1999" s="3">
        <f>IFERROR(VLOOKUP($A1999,'Perfil de Riesgo '!$A$3:$H$2025,4,FALSE),0)</f>
        <v>0</v>
      </c>
      <c r="E1999" s="3">
        <f>IFERROR(VLOOKUP($A1999,'Perfil de Riesgo '!$A$3:$H$2025,5,FALSE),0)</f>
        <v>0</v>
      </c>
      <c r="F1999" s="3">
        <f>IFERROR(VLOOKUP($A1999,'Perfil de Riesgo '!$A$3:$H$2025,6,FALSE),0)</f>
        <v>0</v>
      </c>
      <c r="G1999" s="3">
        <f>IFERROR(VLOOKUP($A1999,'Perfil de Riesgo '!$A$3:$H$2025,7,FALSE),0)</f>
        <v>0</v>
      </c>
      <c r="H1999" s="3">
        <f>IFERROR(VLOOKUP($A1999,'Perfil de Riesgo '!$A$3:$H$2025,8,FALSE),0)</f>
        <v>0</v>
      </c>
    </row>
    <row r="2000" spans="1:8" hidden="1" x14ac:dyDescent="0.25">
      <c r="A2000" s="5">
        <v>614545</v>
      </c>
      <c r="B2000" s="4" t="s">
        <v>228</v>
      </c>
      <c r="C2000" s="3">
        <f>IFERROR(VLOOKUP($A2000,'Perfil de Riesgo '!$A$3:$H$2025,3,FALSE),0)</f>
        <v>0</v>
      </c>
      <c r="D2000" s="3">
        <f>IFERROR(VLOOKUP($A2000,'Perfil de Riesgo '!$A$3:$H$2025,4,FALSE),0)</f>
        <v>0</v>
      </c>
      <c r="E2000" s="3">
        <f>IFERROR(VLOOKUP($A2000,'Perfil de Riesgo '!$A$3:$H$2025,5,FALSE),0)</f>
        <v>0</v>
      </c>
      <c r="F2000" s="3">
        <f>IFERROR(VLOOKUP($A2000,'Perfil de Riesgo '!$A$3:$H$2025,6,FALSE),0)</f>
        <v>0</v>
      </c>
      <c r="G2000" s="3">
        <f>IFERROR(VLOOKUP($A2000,'Perfil de Riesgo '!$A$3:$H$2025,7,FALSE),0)</f>
        <v>0</v>
      </c>
      <c r="H2000" s="3">
        <f>IFERROR(VLOOKUP($A2000,'Perfil de Riesgo '!$A$3:$H$2025,8,FALSE),0)</f>
        <v>0</v>
      </c>
    </row>
    <row r="2001" spans="1:8" hidden="1" x14ac:dyDescent="0.25">
      <c r="A2001" s="5">
        <v>614550</v>
      </c>
      <c r="B2001" s="4" t="s">
        <v>227</v>
      </c>
      <c r="C2001" s="3">
        <f>IFERROR(VLOOKUP($A2001,'Perfil de Riesgo '!$A$3:$H$2025,3,FALSE),0)</f>
        <v>0</v>
      </c>
      <c r="D2001" s="3">
        <f>IFERROR(VLOOKUP($A2001,'Perfil de Riesgo '!$A$3:$H$2025,4,FALSE),0)</f>
        <v>0</v>
      </c>
      <c r="E2001" s="3">
        <f>IFERROR(VLOOKUP($A2001,'Perfil de Riesgo '!$A$3:$H$2025,5,FALSE),0)</f>
        <v>0</v>
      </c>
      <c r="F2001" s="3">
        <f>IFERROR(VLOOKUP($A2001,'Perfil de Riesgo '!$A$3:$H$2025,6,FALSE),0)</f>
        <v>0</v>
      </c>
      <c r="G2001" s="3">
        <f>IFERROR(VLOOKUP($A2001,'Perfil de Riesgo '!$A$3:$H$2025,7,FALSE),0)</f>
        <v>0</v>
      </c>
      <c r="H2001" s="3">
        <f>IFERROR(VLOOKUP($A2001,'Perfil de Riesgo '!$A$3:$H$2025,8,FALSE),0)</f>
        <v>0</v>
      </c>
    </row>
    <row r="2002" spans="1:8" hidden="1" x14ac:dyDescent="0.25">
      <c r="A2002" s="5">
        <v>614555</v>
      </c>
      <c r="B2002" s="4" t="s">
        <v>226</v>
      </c>
      <c r="C2002" s="3">
        <f>IFERROR(VLOOKUP($A2002,'Perfil de Riesgo '!$A$3:$H$2025,3,FALSE),0)</f>
        <v>0</v>
      </c>
      <c r="D2002" s="3">
        <f>IFERROR(VLOOKUP($A2002,'Perfil de Riesgo '!$A$3:$H$2025,4,FALSE),0)</f>
        <v>0</v>
      </c>
      <c r="E2002" s="3">
        <f>IFERROR(VLOOKUP($A2002,'Perfil de Riesgo '!$A$3:$H$2025,5,FALSE),0)</f>
        <v>0</v>
      </c>
      <c r="F2002" s="3">
        <f>IFERROR(VLOOKUP($A2002,'Perfil de Riesgo '!$A$3:$H$2025,6,FALSE),0)</f>
        <v>0</v>
      </c>
      <c r="G2002" s="3">
        <f>IFERROR(VLOOKUP($A2002,'Perfil de Riesgo '!$A$3:$H$2025,7,FALSE),0)</f>
        <v>0</v>
      </c>
      <c r="H2002" s="3">
        <f>IFERROR(VLOOKUP($A2002,'Perfil de Riesgo '!$A$3:$H$2025,8,FALSE),0)</f>
        <v>0</v>
      </c>
    </row>
    <row r="2003" spans="1:8" hidden="1" x14ac:dyDescent="0.25">
      <c r="A2003" s="5">
        <v>614560</v>
      </c>
      <c r="B2003" s="4" t="s">
        <v>225</v>
      </c>
      <c r="C2003" s="3">
        <f>IFERROR(VLOOKUP($A2003,'Perfil de Riesgo '!$A$3:$H$2025,3,FALSE),0)</f>
        <v>0</v>
      </c>
      <c r="D2003" s="3">
        <f>IFERROR(VLOOKUP($A2003,'Perfil de Riesgo '!$A$3:$H$2025,4,FALSE),0)</f>
        <v>0</v>
      </c>
      <c r="E2003" s="3">
        <f>IFERROR(VLOOKUP($A2003,'Perfil de Riesgo '!$A$3:$H$2025,5,FALSE),0)</f>
        <v>0</v>
      </c>
      <c r="F2003" s="3">
        <f>IFERROR(VLOOKUP($A2003,'Perfil de Riesgo '!$A$3:$H$2025,6,FALSE),0)</f>
        <v>0</v>
      </c>
      <c r="G2003" s="3">
        <f>IFERROR(VLOOKUP($A2003,'Perfil de Riesgo '!$A$3:$H$2025,7,FALSE),0)</f>
        <v>0</v>
      </c>
      <c r="H2003" s="3">
        <f>IFERROR(VLOOKUP($A2003,'Perfil de Riesgo '!$A$3:$H$2025,8,FALSE),0)</f>
        <v>0</v>
      </c>
    </row>
    <row r="2004" spans="1:8" hidden="1" x14ac:dyDescent="0.25">
      <c r="A2004" s="5">
        <v>614570</v>
      </c>
      <c r="B2004" s="4" t="s">
        <v>224</v>
      </c>
      <c r="C2004" s="3">
        <f>IFERROR(VLOOKUP($A2004,'Perfil de Riesgo '!$A$3:$H$2025,3,FALSE),0)</f>
        <v>0</v>
      </c>
      <c r="D2004" s="3">
        <f>IFERROR(VLOOKUP($A2004,'Perfil de Riesgo '!$A$3:$H$2025,4,FALSE),0)</f>
        <v>0</v>
      </c>
      <c r="E2004" s="3">
        <f>IFERROR(VLOOKUP($A2004,'Perfil de Riesgo '!$A$3:$H$2025,5,FALSE),0)</f>
        <v>0</v>
      </c>
      <c r="F2004" s="3">
        <f>IFERROR(VLOOKUP($A2004,'Perfil de Riesgo '!$A$3:$H$2025,6,FALSE),0)</f>
        <v>0</v>
      </c>
      <c r="G2004" s="3">
        <f>IFERROR(VLOOKUP($A2004,'Perfil de Riesgo '!$A$3:$H$2025,7,FALSE),0)</f>
        <v>0</v>
      </c>
      <c r="H2004" s="3">
        <f>IFERROR(VLOOKUP($A2004,'Perfil de Riesgo '!$A$3:$H$2025,8,FALSE),0)</f>
        <v>0</v>
      </c>
    </row>
    <row r="2005" spans="1:8" hidden="1" x14ac:dyDescent="0.25">
      <c r="A2005" s="5">
        <v>614575</v>
      </c>
      <c r="B2005" s="4" t="s">
        <v>223</v>
      </c>
      <c r="C2005" s="3">
        <f>IFERROR(VLOOKUP($A2005,'Perfil de Riesgo '!$A$3:$H$2025,3,FALSE),0)</f>
        <v>0</v>
      </c>
      <c r="D2005" s="3">
        <f>IFERROR(VLOOKUP($A2005,'Perfil de Riesgo '!$A$3:$H$2025,4,FALSE),0)</f>
        <v>0</v>
      </c>
      <c r="E2005" s="3">
        <f>IFERROR(VLOOKUP($A2005,'Perfil de Riesgo '!$A$3:$H$2025,5,FALSE),0)</f>
        <v>0</v>
      </c>
      <c r="F2005" s="3">
        <f>IFERROR(VLOOKUP($A2005,'Perfil de Riesgo '!$A$3:$H$2025,6,FALSE),0)</f>
        <v>0</v>
      </c>
      <c r="G2005" s="3">
        <f>IFERROR(VLOOKUP($A2005,'Perfil de Riesgo '!$A$3:$H$2025,7,FALSE),0)</f>
        <v>0</v>
      </c>
      <c r="H2005" s="3">
        <f>IFERROR(VLOOKUP($A2005,'Perfil de Riesgo '!$A$3:$H$2025,8,FALSE),0)</f>
        <v>0</v>
      </c>
    </row>
    <row r="2006" spans="1:8" hidden="1" x14ac:dyDescent="0.25">
      <c r="A2006" s="5">
        <v>614580</v>
      </c>
      <c r="B2006" s="4" t="s">
        <v>222</v>
      </c>
      <c r="C2006" s="3">
        <f>IFERROR(VLOOKUP($A2006,'Perfil de Riesgo '!$A$3:$H$2025,3,FALSE),0)</f>
        <v>0</v>
      </c>
      <c r="D2006" s="3">
        <f>IFERROR(VLOOKUP($A2006,'Perfil de Riesgo '!$A$3:$H$2025,4,FALSE),0)</f>
        <v>0</v>
      </c>
      <c r="E2006" s="3">
        <f>IFERROR(VLOOKUP($A2006,'Perfil de Riesgo '!$A$3:$H$2025,5,FALSE),0)</f>
        <v>0</v>
      </c>
      <c r="F2006" s="3">
        <f>IFERROR(VLOOKUP($A2006,'Perfil de Riesgo '!$A$3:$H$2025,6,FALSE),0)</f>
        <v>0</v>
      </c>
      <c r="G2006" s="3">
        <f>IFERROR(VLOOKUP($A2006,'Perfil de Riesgo '!$A$3:$H$2025,7,FALSE),0)</f>
        <v>0</v>
      </c>
      <c r="H2006" s="3">
        <f>IFERROR(VLOOKUP($A2006,'Perfil de Riesgo '!$A$3:$H$2025,8,FALSE),0)</f>
        <v>0</v>
      </c>
    </row>
    <row r="2007" spans="1:8" hidden="1" x14ac:dyDescent="0.25">
      <c r="A2007" s="5">
        <v>614595</v>
      </c>
      <c r="B2007" s="4" t="s">
        <v>221</v>
      </c>
      <c r="C2007" s="3">
        <f>IFERROR(VLOOKUP($A2007,'Perfil de Riesgo '!$A$3:$H$2025,3,FALSE),0)</f>
        <v>0</v>
      </c>
      <c r="D2007" s="3">
        <f>IFERROR(VLOOKUP($A2007,'Perfil de Riesgo '!$A$3:$H$2025,4,FALSE),0)</f>
        <v>0</v>
      </c>
      <c r="E2007" s="3">
        <f>IFERROR(VLOOKUP($A2007,'Perfil de Riesgo '!$A$3:$H$2025,5,FALSE),0)</f>
        <v>0</v>
      </c>
      <c r="F2007" s="3">
        <f>IFERROR(VLOOKUP($A2007,'Perfil de Riesgo '!$A$3:$H$2025,6,FALSE),0)</f>
        <v>0</v>
      </c>
      <c r="G2007" s="3">
        <f>IFERROR(VLOOKUP($A2007,'Perfil de Riesgo '!$A$3:$H$2025,7,FALSE),0)</f>
        <v>0</v>
      </c>
      <c r="H2007" s="3">
        <f>IFERROR(VLOOKUP($A2007,'Perfil de Riesgo '!$A$3:$H$2025,8,FALSE),0)</f>
        <v>0</v>
      </c>
    </row>
    <row r="2008" spans="1:8" x14ac:dyDescent="0.25">
      <c r="A2008" s="5">
        <v>615000</v>
      </c>
      <c r="B2008" s="4" t="s">
        <v>220</v>
      </c>
      <c r="C2008" s="3">
        <f>IFERROR(VLOOKUP($A2008,'Perfil de Riesgo '!$A$3:$H$2025,3,FALSE),0)</f>
        <v>139410768.12</v>
      </c>
      <c r="D2008" s="3">
        <f>IFERROR(VLOOKUP($A2008,'Perfil de Riesgo '!$A$3:$H$2025,4,FALSE),0)</f>
        <v>145494595.88</v>
      </c>
      <c r="E2008" s="3">
        <f>IFERROR(VLOOKUP($A2008,'Perfil de Riesgo '!$A$3:$H$2025,5,FALSE),0)</f>
        <v>149159198.28</v>
      </c>
      <c r="F2008" s="3">
        <f>IFERROR(VLOOKUP($A2008,'Perfil de Riesgo '!$A$3:$H$2025,6,FALSE),0)</f>
        <v>119704666.98</v>
      </c>
      <c r="G2008" s="3">
        <f>IFERROR(VLOOKUP($A2008,'Perfil de Riesgo '!$A$3:$H$2025,7,FALSE),0)</f>
        <v>119515763.02</v>
      </c>
      <c r="H2008" s="3">
        <f>IFERROR(VLOOKUP($A2008,'Perfil de Riesgo '!$A$3:$H$2025,8,FALSE),0)</f>
        <v>80906186.75</v>
      </c>
    </row>
    <row r="2009" spans="1:8" hidden="1" x14ac:dyDescent="0.25">
      <c r="A2009" s="5">
        <v>615005</v>
      </c>
      <c r="B2009" s="4" t="s">
        <v>219</v>
      </c>
      <c r="C2009" s="3">
        <f>IFERROR(VLOOKUP($A2009,'Perfil de Riesgo '!$A$3:$H$2025,3,FALSE),0)</f>
        <v>0</v>
      </c>
      <c r="D2009" s="3">
        <f>IFERROR(VLOOKUP($A2009,'Perfil de Riesgo '!$A$3:$H$2025,4,FALSE),0)</f>
        <v>0</v>
      </c>
      <c r="E2009" s="3">
        <f>IFERROR(VLOOKUP($A2009,'Perfil de Riesgo '!$A$3:$H$2025,5,FALSE),0)</f>
        <v>0</v>
      </c>
      <c r="F2009" s="3">
        <f>IFERROR(VLOOKUP($A2009,'Perfil de Riesgo '!$A$3:$H$2025,6,FALSE),0)</f>
        <v>0</v>
      </c>
      <c r="G2009" s="3">
        <f>IFERROR(VLOOKUP($A2009,'Perfil de Riesgo '!$A$3:$H$2025,7,FALSE),0)</f>
        <v>0</v>
      </c>
      <c r="H2009" s="3">
        <f>IFERROR(VLOOKUP($A2009,'Perfil de Riesgo '!$A$3:$H$2025,8,FALSE),0)</f>
        <v>0</v>
      </c>
    </row>
    <row r="2010" spans="1:8" x14ac:dyDescent="0.25">
      <c r="A2010" s="5">
        <v>615010</v>
      </c>
      <c r="B2010" s="4" t="s">
        <v>218</v>
      </c>
      <c r="C2010" s="3">
        <f>IFERROR(VLOOKUP($A2010,'Perfil de Riesgo '!$A$3:$H$2025,3,FALSE),0)</f>
        <v>36530216</v>
      </c>
      <c r="D2010" s="3">
        <f>IFERROR(VLOOKUP($A2010,'Perfil de Riesgo '!$A$3:$H$2025,4,FALSE),0)</f>
        <v>37698392</v>
      </c>
      <c r="E2010" s="3">
        <f>IFERROR(VLOOKUP($A2010,'Perfil de Riesgo '!$A$3:$H$2025,5,FALSE),0)</f>
        <v>40723303</v>
      </c>
      <c r="F2010" s="3">
        <f>IFERROR(VLOOKUP($A2010,'Perfil de Riesgo '!$A$3:$H$2025,6,FALSE),0)</f>
        <v>36260635</v>
      </c>
      <c r="G2010" s="3">
        <f>IFERROR(VLOOKUP($A2010,'Perfil de Riesgo '!$A$3:$H$2025,7,FALSE),0)</f>
        <v>41064098</v>
      </c>
      <c r="H2010" s="3">
        <f>IFERROR(VLOOKUP($A2010,'Perfil de Riesgo '!$A$3:$H$2025,8,FALSE),0)</f>
        <v>29041196</v>
      </c>
    </row>
    <row r="2011" spans="1:8" x14ac:dyDescent="0.25">
      <c r="A2011" s="5">
        <v>615015</v>
      </c>
      <c r="B2011" s="4" t="s">
        <v>217</v>
      </c>
      <c r="C2011" s="3">
        <f>IFERROR(VLOOKUP($A2011,'Perfil de Riesgo '!$A$3:$H$2025,3,FALSE),0)</f>
        <v>25644492</v>
      </c>
      <c r="D2011" s="3">
        <f>IFERROR(VLOOKUP($A2011,'Perfil de Riesgo '!$A$3:$H$2025,4,FALSE),0)</f>
        <v>29293504</v>
      </c>
      <c r="E2011" s="3">
        <f>IFERROR(VLOOKUP($A2011,'Perfil de Riesgo '!$A$3:$H$2025,5,FALSE),0)</f>
        <v>32305151</v>
      </c>
      <c r="F2011" s="3">
        <f>IFERROR(VLOOKUP($A2011,'Perfil de Riesgo '!$A$3:$H$2025,6,FALSE),0)</f>
        <v>34028411</v>
      </c>
      <c r="G2011" s="3">
        <f>IFERROR(VLOOKUP($A2011,'Perfil de Riesgo '!$A$3:$H$2025,7,FALSE),0)</f>
        <v>38109998</v>
      </c>
      <c r="H2011" s="3">
        <f>IFERROR(VLOOKUP($A2011,'Perfil de Riesgo '!$A$3:$H$2025,8,FALSE),0)</f>
        <v>23567104</v>
      </c>
    </row>
    <row r="2012" spans="1:8" x14ac:dyDescent="0.25">
      <c r="A2012" s="5">
        <v>615020</v>
      </c>
      <c r="B2012" s="4" t="s">
        <v>216</v>
      </c>
      <c r="C2012" s="3">
        <f>IFERROR(VLOOKUP($A2012,'Perfil de Riesgo '!$A$3:$H$2025,3,FALSE),0)</f>
        <v>27489147</v>
      </c>
      <c r="D2012" s="3">
        <f>IFERROR(VLOOKUP($A2012,'Perfil de Riesgo '!$A$3:$H$2025,4,FALSE),0)</f>
        <v>24611160</v>
      </c>
      <c r="E2012" s="3">
        <f>IFERROR(VLOOKUP($A2012,'Perfil de Riesgo '!$A$3:$H$2025,5,FALSE),0)</f>
        <v>34911841</v>
      </c>
      <c r="F2012" s="3">
        <f>IFERROR(VLOOKUP($A2012,'Perfil de Riesgo '!$A$3:$H$2025,6,FALSE),0)</f>
        <v>26518702</v>
      </c>
      <c r="G2012" s="3">
        <f>IFERROR(VLOOKUP($A2012,'Perfil de Riesgo '!$A$3:$H$2025,7,FALSE),0)</f>
        <v>20119574</v>
      </c>
      <c r="H2012" s="3">
        <f>IFERROR(VLOOKUP($A2012,'Perfil de Riesgo '!$A$3:$H$2025,8,FALSE),0)</f>
        <v>12238952</v>
      </c>
    </row>
    <row r="2013" spans="1:8" x14ac:dyDescent="0.25">
      <c r="A2013" s="5">
        <v>615025</v>
      </c>
      <c r="B2013" s="4" t="s">
        <v>215</v>
      </c>
      <c r="C2013" s="3">
        <f>IFERROR(VLOOKUP($A2013,'Perfil de Riesgo '!$A$3:$H$2025,3,FALSE),0)</f>
        <v>21514507.800000001</v>
      </c>
      <c r="D2013" s="3">
        <f>IFERROR(VLOOKUP($A2013,'Perfil de Riesgo '!$A$3:$H$2025,4,FALSE),0)</f>
        <v>17481620.239999998</v>
      </c>
      <c r="E2013" s="3">
        <f>IFERROR(VLOOKUP($A2013,'Perfil de Riesgo '!$A$3:$H$2025,5,FALSE),0)</f>
        <v>20969279.280000001</v>
      </c>
      <c r="F2013" s="3">
        <f>IFERROR(VLOOKUP($A2013,'Perfil de Riesgo '!$A$3:$H$2025,6,FALSE),0)</f>
        <v>20515624.98</v>
      </c>
      <c r="G2013" s="3">
        <f>IFERROR(VLOOKUP($A2013,'Perfil de Riesgo '!$A$3:$H$2025,7,FALSE),0)</f>
        <v>20222093.02</v>
      </c>
      <c r="H2013" s="3">
        <f>IFERROR(VLOOKUP($A2013,'Perfil de Riesgo '!$A$3:$H$2025,8,FALSE),0)</f>
        <v>16058934.75</v>
      </c>
    </row>
    <row r="2014" spans="1:8" hidden="1" x14ac:dyDescent="0.25">
      <c r="A2014" s="5">
        <v>615035</v>
      </c>
      <c r="B2014" s="4" t="s">
        <v>214</v>
      </c>
      <c r="C2014" s="3">
        <f>IFERROR(VLOOKUP($A2014,'Perfil de Riesgo '!$A$3:$H$2025,3,FALSE),0)</f>
        <v>28232405.32</v>
      </c>
      <c r="D2014" s="3">
        <f>IFERROR(VLOOKUP($A2014,'Perfil de Riesgo '!$A$3:$H$2025,4,FALSE),0)</f>
        <v>36409919.640000001</v>
      </c>
      <c r="E2014" s="3">
        <f>IFERROR(VLOOKUP($A2014,'Perfil de Riesgo '!$A$3:$H$2025,5,FALSE),0)</f>
        <v>20249624</v>
      </c>
      <c r="F2014" s="3">
        <f>IFERROR(VLOOKUP($A2014,'Perfil de Riesgo '!$A$3:$H$2025,6,FALSE),0)</f>
        <v>2381294</v>
      </c>
      <c r="G2014" s="3">
        <f>IFERROR(VLOOKUP($A2014,'Perfil de Riesgo '!$A$3:$H$2025,7,FALSE),0)</f>
        <v>0</v>
      </c>
      <c r="H2014" s="3">
        <f>IFERROR(VLOOKUP($A2014,'Perfil de Riesgo '!$A$3:$H$2025,8,FALSE),0)</f>
        <v>0</v>
      </c>
    </row>
    <row r="2015" spans="1:8" hidden="1" x14ac:dyDescent="0.25">
      <c r="A2015" s="5">
        <v>615095</v>
      </c>
      <c r="B2015" s="4" t="s">
        <v>213</v>
      </c>
      <c r="C2015" s="3">
        <f>IFERROR(VLOOKUP($A2015,'Perfil de Riesgo '!$A$3:$H$2025,3,FALSE),0)</f>
        <v>0</v>
      </c>
      <c r="D2015" s="3">
        <f>IFERROR(VLOOKUP($A2015,'Perfil de Riesgo '!$A$3:$H$2025,4,FALSE),0)</f>
        <v>0</v>
      </c>
      <c r="E2015" s="3">
        <f>IFERROR(VLOOKUP($A2015,'Perfil de Riesgo '!$A$3:$H$2025,5,FALSE),0)</f>
        <v>0</v>
      </c>
      <c r="F2015" s="3">
        <f>IFERROR(VLOOKUP($A2015,'Perfil de Riesgo '!$A$3:$H$2025,6,FALSE),0)</f>
        <v>0</v>
      </c>
      <c r="G2015" s="3">
        <f>IFERROR(VLOOKUP($A2015,'Perfil de Riesgo '!$A$3:$H$2025,7,FALSE),0)</f>
        <v>0</v>
      </c>
      <c r="H2015" s="3">
        <f>IFERROR(VLOOKUP($A2015,'Perfil de Riesgo '!$A$3:$H$2025,8,FALSE),0)</f>
        <v>0</v>
      </c>
    </row>
    <row r="2016" spans="1:8" hidden="1" x14ac:dyDescent="0.25">
      <c r="A2016" s="5">
        <v>615500</v>
      </c>
      <c r="B2016" s="4" t="s">
        <v>212</v>
      </c>
      <c r="C2016" s="3">
        <f>IFERROR(VLOOKUP($A2016,'Perfil de Riesgo '!$A$3:$H$2025,3,FALSE),0)</f>
        <v>0</v>
      </c>
      <c r="D2016" s="3">
        <f>IFERROR(VLOOKUP($A2016,'Perfil de Riesgo '!$A$3:$H$2025,4,FALSE),0)</f>
        <v>0</v>
      </c>
      <c r="E2016" s="3">
        <f>IFERROR(VLOOKUP($A2016,'Perfil de Riesgo '!$A$3:$H$2025,5,FALSE),0)</f>
        <v>0</v>
      </c>
      <c r="F2016" s="3">
        <f>IFERROR(VLOOKUP($A2016,'Perfil de Riesgo '!$A$3:$H$2025,6,FALSE),0)</f>
        <v>0</v>
      </c>
      <c r="G2016" s="3">
        <f>IFERROR(VLOOKUP($A2016,'Perfil de Riesgo '!$A$3:$H$2025,7,FALSE),0)</f>
        <v>0</v>
      </c>
      <c r="H2016" s="3">
        <f>IFERROR(VLOOKUP($A2016,'Perfil de Riesgo '!$A$3:$H$2025,8,FALSE),0)</f>
        <v>0</v>
      </c>
    </row>
    <row r="2017" spans="1:8" hidden="1" x14ac:dyDescent="0.25">
      <c r="A2017" s="5">
        <v>616000</v>
      </c>
      <c r="B2017" s="4" t="s">
        <v>211</v>
      </c>
      <c r="C2017" s="3">
        <f>IFERROR(VLOOKUP($A2017,'Perfil de Riesgo '!$A$3:$H$2025,3,FALSE),0)</f>
        <v>0</v>
      </c>
      <c r="D2017" s="3">
        <f>IFERROR(VLOOKUP($A2017,'Perfil de Riesgo '!$A$3:$H$2025,4,FALSE),0)</f>
        <v>0</v>
      </c>
      <c r="E2017" s="3">
        <f>IFERROR(VLOOKUP($A2017,'Perfil de Riesgo '!$A$3:$H$2025,5,FALSE),0)</f>
        <v>0</v>
      </c>
      <c r="F2017" s="3">
        <f>IFERROR(VLOOKUP($A2017,'Perfil de Riesgo '!$A$3:$H$2025,6,FALSE),0)</f>
        <v>0</v>
      </c>
      <c r="G2017" s="3">
        <f>IFERROR(VLOOKUP($A2017,'Perfil de Riesgo '!$A$3:$H$2025,7,FALSE),0)</f>
        <v>0</v>
      </c>
      <c r="H2017" s="3">
        <f>IFERROR(VLOOKUP($A2017,'Perfil de Riesgo '!$A$3:$H$2025,8,FALSE),0)</f>
        <v>0</v>
      </c>
    </row>
    <row r="2018" spans="1:8" hidden="1" x14ac:dyDescent="0.25">
      <c r="A2018" s="5">
        <v>616500</v>
      </c>
      <c r="B2018" s="4" t="s">
        <v>210</v>
      </c>
      <c r="C2018" s="3">
        <f>IFERROR(VLOOKUP($A2018,'Perfil de Riesgo '!$A$3:$H$2025,3,FALSE),0)</f>
        <v>0</v>
      </c>
      <c r="D2018" s="3">
        <f>IFERROR(VLOOKUP($A2018,'Perfil de Riesgo '!$A$3:$H$2025,4,FALSE),0)</f>
        <v>0</v>
      </c>
      <c r="E2018" s="3">
        <f>IFERROR(VLOOKUP($A2018,'Perfil de Riesgo '!$A$3:$H$2025,5,FALSE),0)</f>
        <v>0</v>
      </c>
      <c r="F2018" s="3">
        <f>IFERROR(VLOOKUP($A2018,'Perfil de Riesgo '!$A$3:$H$2025,6,FALSE),0)</f>
        <v>0</v>
      </c>
      <c r="G2018" s="3">
        <f>IFERROR(VLOOKUP($A2018,'Perfil de Riesgo '!$A$3:$H$2025,7,FALSE),0)</f>
        <v>0</v>
      </c>
      <c r="H2018" s="3">
        <f>IFERROR(VLOOKUP($A2018,'Perfil de Riesgo '!$A$3:$H$2025,8,FALSE),0)</f>
        <v>0</v>
      </c>
    </row>
    <row r="2019" spans="1:8" hidden="1" x14ac:dyDescent="0.25">
      <c r="A2019" s="5">
        <v>617000</v>
      </c>
      <c r="B2019" s="4" t="s">
        <v>209</v>
      </c>
      <c r="C2019" s="3">
        <f>IFERROR(VLOOKUP($A2019,'Perfil de Riesgo '!$A$3:$H$2025,3,FALSE),0)</f>
        <v>0</v>
      </c>
      <c r="D2019" s="3">
        <f>IFERROR(VLOOKUP($A2019,'Perfil de Riesgo '!$A$3:$H$2025,4,FALSE),0)</f>
        <v>0</v>
      </c>
      <c r="E2019" s="3">
        <f>IFERROR(VLOOKUP($A2019,'Perfil de Riesgo '!$A$3:$H$2025,5,FALSE),0)</f>
        <v>0</v>
      </c>
      <c r="F2019" s="3">
        <f>IFERROR(VLOOKUP($A2019,'Perfil de Riesgo '!$A$3:$H$2025,6,FALSE),0)</f>
        <v>0</v>
      </c>
      <c r="G2019" s="3">
        <f>IFERROR(VLOOKUP($A2019,'Perfil de Riesgo '!$A$3:$H$2025,7,FALSE),0)</f>
        <v>0</v>
      </c>
      <c r="H2019" s="3">
        <f>IFERROR(VLOOKUP($A2019,'Perfil de Riesgo '!$A$3:$H$2025,8,FALSE),0)</f>
        <v>0</v>
      </c>
    </row>
    <row r="2020" spans="1:8" hidden="1" x14ac:dyDescent="0.25">
      <c r="A2020" s="5">
        <v>617500</v>
      </c>
      <c r="B2020" s="4" t="s">
        <v>208</v>
      </c>
      <c r="C2020" s="3">
        <f>IFERROR(VLOOKUP($A2020,'Perfil de Riesgo '!$A$3:$H$2025,3,FALSE),0)</f>
        <v>0</v>
      </c>
      <c r="D2020" s="3">
        <f>IFERROR(VLOOKUP($A2020,'Perfil de Riesgo '!$A$3:$H$2025,4,FALSE),0)</f>
        <v>0</v>
      </c>
      <c r="E2020" s="3">
        <f>IFERROR(VLOOKUP($A2020,'Perfil de Riesgo '!$A$3:$H$2025,5,FALSE),0)</f>
        <v>0</v>
      </c>
      <c r="F2020" s="3">
        <f>IFERROR(VLOOKUP($A2020,'Perfil de Riesgo '!$A$3:$H$2025,6,FALSE),0)</f>
        <v>0</v>
      </c>
      <c r="G2020" s="3">
        <f>IFERROR(VLOOKUP($A2020,'Perfil de Riesgo '!$A$3:$H$2025,7,FALSE),0)</f>
        <v>0</v>
      </c>
      <c r="H2020" s="3">
        <f>IFERROR(VLOOKUP($A2020,'Perfil de Riesgo '!$A$3:$H$2025,8,FALSE),0)</f>
        <v>0</v>
      </c>
    </row>
    <row r="2021" spans="1:8" hidden="1" x14ac:dyDescent="0.25">
      <c r="A2021" s="5">
        <v>620000</v>
      </c>
      <c r="B2021" s="4" t="s">
        <v>207</v>
      </c>
      <c r="C2021" s="3">
        <f>IFERROR(VLOOKUP($A2021,'Perfil de Riesgo '!$A$3:$H$2025,3,FALSE),0)</f>
        <v>0</v>
      </c>
      <c r="D2021" s="3">
        <f>IFERROR(VLOOKUP($A2021,'Perfil de Riesgo '!$A$3:$H$2025,4,FALSE),0)</f>
        <v>0</v>
      </c>
      <c r="E2021" s="3">
        <f>IFERROR(VLOOKUP($A2021,'Perfil de Riesgo '!$A$3:$H$2025,5,FALSE),0)</f>
        <v>0</v>
      </c>
      <c r="F2021" s="3">
        <f>IFERROR(VLOOKUP($A2021,'Perfil de Riesgo '!$A$3:$H$2025,6,FALSE),0)</f>
        <v>0</v>
      </c>
      <c r="G2021" s="3">
        <f>IFERROR(VLOOKUP($A2021,'Perfil de Riesgo '!$A$3:$H$2025,7,FALSE),0)</f>
        <v>0</v>
      </c>
      <c r="H2021" s="3">
        <f>IFERROR(VLOOKUP($A2021,'Perfil de Riesgo '!$A$3:$H$2025,8,FALSE),0)</f>
        <v>0</v>
      </c>
    </row>
    <row r="2022" spans="1:8" hidden="1" x14ac:dyDescent="0.25">
      <c r="A2022" s="5">
        <v>620500</v>
      </c>
      <c r="B2022" s="4" t="s">
        <v>206</v>
      </c>
      <c r="C2022" s="3">
        <f>IFERROR(VLOOKUP($A2022,'Perfil de Riesgo '!$A$3:$H$2025,3,FALSE),0)</f>
        <v>0</v>
      </c>
      <c r="D2022" s="3">
        <f>IFERROR(VLOOKUP($A2022,'Perfil de Riesgo '!$A$3:$H$2025,4,FALSE),0)</f>
        <v>0</v>
      </c>
      <c r="E2022" s="3">
        <f>IFERROR(VLOOKUP($A2022,'Perfil de Riesgo '!$A$3:$H$2025,5,FALSE),0)</f>
        <v>0</v>
      </c>
      <c r="F2022" s="3">
        <f>IFERROR(VLOOKUP($A2022,'Perfil de Riesgo '!$A$3:$H$2025,6,FALSE),0)</f>
        <v>0</v>
      </c>
      <c r="G2022" s="3">
        <f>IFERROR(VLOOKUP($A2022,'Perfil de Riesgo '!$A$3:$H$2025,7,FALSE),0)</f>
        <v>0</v>
      </c>
      <c r="H2022" s="3">
        <f>IFERROR(VLOOKUP($A2022,'Perfil de Riesgo '!$A$3:$H$2025,8,FALSE),0)</f>
        <v>0</v>
      </c>
    </row>
    <row r="2023" spans="1:8" hidden="1" x14ac:dyDescent="0.25">
      <c r="A2023" s="5">
        <v>621000</v>
      </c>
      <c r="B2023" s="4" t="s">
        <v>205</v>
      </c>
      <c r="C2023" s="3">
        <f>IFERROR(VLOOKUP($A2023,'Perfil de Riesgo '!$A$3:$H$2025,3,FALSE),0)</f>
        <v>0</v>
      </c>
      <c r="D2023" s="3">
        <f>IFERROR(VLOOKUP($A2023,'Perfil de Riesgo '!$A$3:$H$2025,4,FALSE),0)</f>
        <v>0</v>
      </c>
      <c r="E2023" s="3">
        <f>IFERROR(VLOOKUP($A2023,'Perfil de Riesgo '!$A$3:$H$2025,5,FALSE),0)</f>
        <v>0</v>
      </c>
      <c r="F2023" s="3">
        <f>IFERROR(VLOOKUP($A2023,'Perfil de Riesgo '!$A$3:$H$2025,6,FALSE),0)</f>
        <v>0</v>
      </c>
      <c r="G2023" s="3">
        <f>IFERROR(VLOOKUP($A2023,'Perfil de Riesgo '!$A$3:$H$2025,7,FALSE),0)</f>
        <v>0</v>
      </c>
      <c r="H2023" s="3">
        <f>IFERROR(VLOOKUP($A2023,'Perfil de Riesgo '!$A$3:$H$2025,8,FALSE),0)</f>
        <v>0</v>
      </c>
    </row>
    <row r="2024" spans="1:8" hidden="1" x14ac:dyDescent="0.25">
      <c r="A2024" s="5">
        <v>621500</v>
      </c>
      <c r="B2024" s="4" t="s">
        <v>204</v>
      </c>
      <c r="C2024" s="3">
        <f>IFERROR(VLOOKUP($A2024,'Perfil de Riesgo '!$A$3:$H$2025,3,FALSE),0)</f>
        <v>0</v>
      </c>
      <c r="D2024" s="3">
        <f>IFERROR(VLOOKUP($A2024,'Perfil de Riesgo '!$A$3:$H$2025,4,FALSE),0)</f>
        <v>0</v>
      </c>
      <c r="E2024" s="3">
        <f>IFERROR(VLOOKUP($A2024,'Perfil de Riesgo '!$A$3:$H$2025,5,FALSE),0)</f>
        <v>0</v>
      </c>
      <c r="F2024" s="3">
        <f>IFERROR(VLOOKUP($A2024,'Perfil de Riesgo '!$A$3:$H$2025,6,FALSE),0)</f>
        <v>0</v>
      </c>
      <c r="G2024" s="3">
        <f>IFERROR(VLOOKUP($A2024,'Perfil de Riesgo '!$A$3:$H$2025,7,FALSE),0)</f>
        <v>0</v>
      </c>
      <c r="H2024" s="3">
        <f>IFERROR(VLOOKUP($A2024,'Perfil de Riesgo '!$A$3:$H$2025,8,FALSE),0)</f>
        <v>0</v>
      </c>
    </row>
    <row r="2025" spans="1:8" hidden="1" x14ac:dyDescent="0.25">
      <c r="A2025" s="5">
        <v>622000</v>
      </c>
      <c r="B2025" s="4" t="s">
        <v>203</v>
      </c>
      <c r="C2025" s="3">
        <f>IFERROR(VLOOKUP($A2025,'Perfil de Riesgo '!$A$3:$H$2025,3,FALSE),0)</f>
        <v>0</v>
      </c>
      <c r="D2025" s="3">
        <f>IFERROR(VLOOKUP($A2025,'Perfil de Riesgo '!$A$3:$H$2025,4,FALSE),0)</f>
        <v>0</v>
      </c>
      <c r="E2025" s="3">
        <f>IFERROR(VLOOKUP($A2025,'Perfil de Riesgo '!$A$3:$H$2025,5,FALSE),0)</f>
        <v>0</v>
      </c>
      <c r="F2025" s="3">
        <f>IFERROR(VLOOKUP($A2025,'Perfil de Riesgo '!$A$3:$H$2025,6,FALSE),0)</f>
        <v>0</v>
      </c>
      <c r="G2025" s="3">
        <f>IFERROR(VLOOKUP($A2025,'Perfil de Riesgo '!$A$3:$H$2025,7,FALSE),0)</f>
        <v>0</v>
      </c>
      <c r="H2025" s="3">
        <f>IFERROR(VLOOKUP($A2025,'Perfil de Riesgo '!$A$3:$H$2025,8,FALSE),0)</f>
        <v>0</v>
      </c>
    </row>
    <row r="2026" spans="1:8" hidden="1" x14ac:dyDescent="0.25">
      <c r="A2026" s="5">
        <v>700000</v>
      </c>
      <c r="B2026" s="4" t="s">
        <v>202</v>
      </c>
      <c r="C2026" s="3">
        <f>IFERROR(VLOOKUP($A2026,'Perfil de Riesgo '!$A$3:$H$2025,3,FALSE),0)</f>
        <v>0</v>
      </c>
      <c r="D2026" s="3">
        <f>IFERROR(VLOOKUP($A2026,'Perfil de Riesgo '!$A$3:$H$2025,4,FALSE),0)</f>
        <v>0</v>
      </c>
      <c r="E2026" s="3">
        <f>IFERROR(VLOOKUP($A2026,'Perfil de Riesgo '!$A$3:$H$2025,5,FALSE),0)</f>
        <v>0</v>
      </c>
      <c r="F2026" s="3">
        <f>IFERROR(VLOOKUP($A2026,'Perfil de Riesgo '!$A$3:$H$2025,6,FALSE),0)</f>
        <v>0</v>
      </c>
      <c r="G2026" s="3">
        <f>IFERROR(VLOOKUP($A2026,'Perfil de Riesgo '!$A$3:$H$2025,7,FALSE),0)</f>
        <v>0</v>
      </c>
      <c r="H2026" s="3">
        <f>IFERROR(VLOOKUP($A2026,'Perfil de Riesgo '!$A$3:$H$2025,8,FALSE),0)</f>
        <v>0</v>
      </c>
    </row>
    <row r="2027" spans="1:8" hidden="1" x14ac:dyDescent="0.25">
      <c r="A2027" s="5">
        <v>710000</v>
      </c>
      <c r="B2027" s="4" t="s">
        <v>201</v>
      </c>
      <c r="C2027" s="3">
        <f>IFERROR(VLOOKUP($A2027,'Perfil de Riesgo '!$A$3:$H$2025,3,FALSE),0)</f>
        <v>0</v>
      </c>
      <c r="D2027" s="3">
        <f>IFERROR(VLOOKUP($A2027,'Perfil de Riesgo '!$A$3:$H$2025,4,FALSE),0)</f>
        <v>0</v>
      </c>
      <c r="E2027" s="3">
        <f>IFERROR(VLOOKUP($A2027,'Perfil de Riesgo '!$A$3:$H$2025,5,FALSE),0)</f>
        <v>0</v>
      </c>
      <c r="F2027" s="3">
        <f>IFERROR(VLOOKUP($A2027,'Perfil de Riesgo '!$A$3:$H$2025,6,FALSE),0)</f>
        <v>0</v>
      </c>
      <c r="G2027" s="3">
        <f>IFERROR(VLOOKUP($A2027,'Perfil de Riesgo '!$A$3:$H$2025,7,FALSE),0)</f>
        <v>0</v>
      </c>
      <c r="H2027" s="3">
        <f>IFERROR(VLOOKUP($A2027,'Perfil de Riesgo '!$A$3:$H$2025,8,FALSE),0)</f>
        <v>0</v>
      </c>
    </row>
    <row r="2028" spans="1:8" hidden="1" x14ac:dyDescent="0.25">
      <c r="A2028" s="5">
        <v>710500</v>
      </c>
      <c r="B2028" s="4" t="s">
        <v>200</v>
      </c>
      <c r="C2028" s="3">
        <f>IFERROR(VLOOKUP($A2028,'Perfil de Riesgo '!$A$3:$H$2025,3,FALSE),0)</f>
        <v>0</v>
      </c>
      <c r="D2028" s="3">
        <f>IFERROR(VLOOKUP($A2028,'Perfil de Riesgo '!$A$3:$H$2025,4,FALSE),0)</f>
        <v>0</v>
      </c>
      <c r="E2028" s="3">
        <f>IFERROR(VLOOKUP($A2028,'Perfil de Riesgo '!$A$3:$H$2025,5,FALSE),0)</f>
        <v>0</v>
      </c>
      <c r="F2028" s="3">
        <f>IFERROR(VLOOKUP($A2028,'Perfil de Riesgo '!$A$3:$H$2025,6,FALSE),0)</f>
        <v>0</v>
      </c>
      <c r="G2028" s="3">
        <f>IFERROR(VLOOKUP($A2028,'Perfil de Riesgo '!$A$3:$H$2025,7,FALSE),0)</f>
        <v>0</v>
      </c>
      <c r="H2028" s="3">
        <f>IFERROR(VLOOKUP($A2028,'Perfil de Riesgo '!$A$3:$H$2025,8,FALSE),0)</f>
        <v>0</v>
      </c>
    </row>
    <row r="2029" spans="1:8" hidden="1" x14ac:dyDescent="0.25">
      <c r="A2029" s="5">
        <v>711000</v>
      </c>
      <c r="B2029" s="4" t="s">
        <v>199</v>
      </c>
      <c r="C2029" s="3">
        <f>IFERROR(VLOOKUP($A2029,'Perfil de Riesgo '!$A$3:$H$2025,3,FALSE),0)</f>
        <v>0</v>
      </c>
      <c r="D2029" s="3">
        <f>IFERROR(VLOOKUP($A2029,'Perfil de Riesgo '!$A$3:$H$2025,4,FALSE),0)</f>
        <v>0</v>
      </c>
      <c r="E2029" s="3">
        <f>IFERROR(VLOOKUP($A2029,'Perfil de Riesgo '!$A$3:$H$2025,5,FALSE),0)</f>
        <v>0</v>
      </c>
      <c r="F2029" s="3">
        <f>IFERROR(VLOOKUP($A2029,'Perfil de Riesgo '!$A$3:$H$2025,6,FALSE),0)</f>
        <v>0</v>
      </c>
      <c r="G2029" s="3">
        <f>IFERROR(VLOOKUP($A2029,'Perfil de Riesgo '!$A$3:$H$2025,7,FALSE),0)</f>
        <v>0</v>
      </c>
      <c r="H2029" s="3">
        <f>IFERROR(VLOOKUP($A2029,'Perfil de Riesgo '!$A$3:$H$2025,8,FALSE),0)</f>
        <v>0</v>
      </c>
    </row>
    <row r="2030" spans="1:8" hidden="1" x14ac:dyDescent="0.25">
      <c r="A2030" s="5">
        <v>711500</v>
      </c>
      <c r="B2030" s="4" t="s">
        <v>198</v>
      </c>
      <c r="C2030" s="3">
        <f>IFERROR(VLOOKUP($A2030,'Perfil de Riesgo '!$A$3:$H$2025,3,FALSE),0)</f>
        <v>0</v>
      </c>
      <c r="D2030" s="3">
        <f>IFERROR(VLOOKUP($A2030,'Perfil de Riesgo '!$A$3:$H$2025,4,FALSE),0)</f>
        <v>0</v>
      </c>
      <c r="E2030" s="3">
        <f>IFERROR(VLOOKUP($A2030,'Perfil de Riesgo '!$A$3:$H$2025,5,FALSE),0)</f>
        <v>0</v>
      </c>
      <c r="F2030" s="3">
        <f>IFERROR(VLOOKUP($A2030,'Perfil de Riesgo '!$A$3:$H$2025,6,FALSE),0)</f>
        <v>0</v>
      </c>
      <c r="G2030" s="3">
        <f>IFERROR(VLOOKUP($A2030,'Perfil de Riesgo '!$A$3:$H$2025,7,FALSE),0)</f>
        <v>0</v>
      </c>
      <c r="H2030" s="3">
        <f>IFERROR(VLOOKUP($A2030,'Perfil de Riesgo '!$A$3:$H$2025,8,FALSE),0)</f>
        <v>0</v>
      </c>
    </row>
    <row r="2031" spans="1:8" hidden="1" x14ac:dyDescent="0.25">
      <c r="A2031" s="5">
        <v>800000</v>
      </c>
      <c r="B2031" s="4" t="s">
        <v>197</v>
      </c>
      <c r="C2031" s="3">
        <f>IFERROR(VLOOKUP($A2031,'Perfil de Riesgo '!$A$3:$H$2025,3,FALSE),0)</f>
        <v>0</v>
      </c>
      <c r="D2031" s="3">
        <f>IFERROR(VLOOKUP($A2031,'Perfil de Riesgo '!$A$3:$H$2025,4,FALSE),0)</f>
        <v>0</v>
      </c>
      <c r="E2031" s="3">
        <f>IFERROR(VLOOKUP($A2031,'Perfil de Riesgo '!$A$3:$H$2025,5,FALSE),0)</f>
        <v>0</v>
      </c>
      <c r="F2031" s="3">
        <f>IFERROR(VLOOKUP($A2031,'Perfil de Riesgo '!$A$3:$H$2025,6,FALSE),0)</f>
        <v>0</v>
      </c>
      <c r="G2031" s="3">
        <f>IFERROR(VLOOKUP($A2031,'Perfil de Riesgo '!$A$3:$H$2025,7,FALSE),0)</f>
        <v>0</v>
      </c>
      <c r="H2031" s="3">
        <f>IFERROR(VLOOKUP($A2031,'Perfil de Riesgo '!$A$3:$H$2025,8,FALSE),0)</f>
        <v>0</v>
      </c>
    </row>
    <row r="2032" spans="1:8" x14ac:dyDescent="0.25">
      <c r="A2032" s="5">
        <v>810000</v>
      </c>
      <c r="B2032" s="4" t="s">
        <v>196</v>
      </c>
      <c r="C2032" s="3">
        <f>IFERROR(VLOOKUP($A2032,'Perfil de Riesgo '!$A$3:$H$2025,3,FALSE),0)</f>
        <v>10638528</v>
      </c>
      <c r="D2032" s="3">
        <f>IFERROR(VLOOKUP($A2032,'Perfil de Riesgo '!$A$3:$H$2025,4,FALSE),0)</f>
        <v>9755281</v>
      </c>
      <c r="E2032" s="3">
        <f>IFERROR(VLOOKUP($A2032,'Perfil de Riesgo '!$A$3:$H$2025,5,FALSE),0)</f>
        <v>12047334</v>
      </c>
      <c r="F2032" s="3">
        <f>IFERROR(VLOOKUP($A2032,'Perfil de Riesgo '!$A$3:$H$2025,6,FALSE),0)</f>
        <v>2107987</v>
      </c>
      <c r="G2032" s="3">
        <f>IFERROR(VLOOKUP($A2032,'Perfil de Riesgo '!$A$3:$H$2025,7,FALSE),0)</f>
        <v>5817243</v>
      </c>
      <c r="H2032" s="3">
        <f>IFERROR(VLOOKUP($A2032,'Perfil de Riesgo '!$A$3:$H$2025,8,FALSE),0)</f>
        <v>11563768</v>
      </c>
    </row>
    <row r="2033" spans="1:8" hidden="1" x14ac:dyDescent="0.25">
      <c r="A2033" s="5">
        <v>810500</v>
      </c>
      <c r="B2033" s="4" t="s">
        <v>195</v>
      </c>
      <c r="C2033" s="3">
        <f>IFERROR(VLOOKUP($A2033,'Perfil de Riesgo '!$A$3:$H$2025,3,FALSE),0)</f>
        <v>0</v>
      </c>
      <c r="D2033" s="3">
        <f>IFERROR(VLOOKUP($A2033,'Perfil de Riesgo '!$A$3:$H$2025,4,FALSE),0)</f>
        <v>0</v>
      </c>
      <c r="E2033" s="3">
        <f>IFERROR(VLOOKUP($A2033,'Perfil de Riesgo '!$A$3:$H$2025,5,FALSE),0)</f>
        <v>0</v>
      </c>
      <c r="F2033" s="3">
        <f>IFERROR(VLOOKUP($A2033,'Perfil de Riesgo '!$A$3:$H$2025,6,FALSE),0)</f>
        <v>0</v>
      </c>
      <c r="G2033" s="3">
        <f>IFERROR(VLOOKUP($A2033,'Perfil de Riesgo '!$A$3:$H$2025,7,FALSE),0)</f>
        <v>0</v>
      </c>
      <c r="H2033" s="3">
        <f>IFERROR(VLOOKUP($A2033,'Perfil de Riesgo '!$A$3:$H$2025,8,FALSE),0)</f>
        <v>0</v>
      </c>
    </row>
    <row r="2034" spans="1:8" hidden="1" x14ac:dyDescent="0.25">
      <c r="A2034" s="5">
        <v>811000</v>
      </c>
      <c r="B2034" s="4" t="s">
        <v>194</v>
      </c>
      <c r="C2034" s="3">
        <f>IFERROR(VLOOKUP($A2034,'Perfil de Riesgo '!$A$3:$H$2025,3,FALSE),0)</f>
        <v>0</v>
      </c>
      <c r="D2034" s="3">
        <f>IFERROR(VLOOKUP($A2034,'Perfil de Riesgo '!$A$3:$H$2025,4,FALSE),0)</f>
        <v>0</v>
      </c>
      <c r="E2034" s="3">
        <f>IFERROR(VLOOKUP($A2034,'Perfil de Riesgo '!$A$3:$H$2025,5,FALSE),0)</f>
        <v>0</v>
      </c>
      <c r="F2034" s="3">
        <f>IFERROR(VLOOKUP($A2034,'Perfil de Riesgo '!$A$3:$H$2025,6,FALSE),0)</f>
        <v>0</v>
      </c>
      <c r="G2034" s="3">
        <f>IFERROR(VLOOKUP($A2034,'Perfil de Riesgo '!$A$3:$H$2025,7,FALSE),0)</f>
        <v>0</v>
      </c>
      <c r="H2034" s="3">
        <f>IFERROR(VLOOKUP($A2034,'Perfil de Riesgo '!$A$3:$H$2025,8,FALSE),0)</f>
        <v>0</v>
      </c>
    </row>
    <row r="2035" spans="1:8" x14ac:dyDescent="0.25">
      <c r="A2035" s="5">
        <v>811500</v>
      </c>
      <c r="B2035" s="4" t="s">
        <v>193</v>
      </c>
      <c r="C2035" s="3">
        <f>IFERROR(VLOOKUP($A2035,'Perfil de Riesgo '!$A$3:$H$2025,3,FALSE),0)</f>
        <v>10638528</v>
      </c>
      <c r="D2035" s="3">
        <f>IFERROR(VLOOKUP($A2035,'Perfil de Riesgo '!$A$3:$H$2025,4,FALSE),0)</f>
        <v>9755281</v>
      </c>
      <c r="E2035" s="3">
        <f>IFERROR(VLOOKUP($A2035,'Perfil de Riesgo '!$A$3:$H$2025,5,FALSE),0)</f>
        <v>12047334</v>
      </c>
      <c r="F2035" s="3">
        <f>IFERROR(VLOOKUP($A2035,'Perfil de Riesgo '!$A$3:$H$2025,6,FALSE),0)</f>
        <v>2107987</v>
      </c>
      <c r="G2035" s="3">
        <f>IFERROR(VLOOKUP($A2035,'Perfil de Riesgo '!$A$3:$H$2025,7,FALSE),0)</f>
        <v>5817243</v>
      </c>
      <c r="H2035" s="3">
        <f>IFERROR(VLOOKUP($A2035,'Perfil de Riesgo '!$A$3:$H$2025,8,FALSE),0)</f>
        <v>11563768</v>
      </c>
    </row>
    <row r="2036" spans="1:8" hidden="1" x14ac:dyDescent="0.25">
      <c r="A2036" s="5">
        <v>811505</v>
      </c>
      <c r="B2036" s="4" t="s">
        <v>192</v>
      </c>
      <c r="C2036" s="3">
        <f>IFERROR(VLOOKUP($A2036,'Perfil de Riesgo '!$A$3:$H$2025,3,FALSE),0)</f>
        <v>0</v>
      </c>
      <c r="D2036" s="3">
        <f>IFERROR(VLOOKUP($A2036,'Perfil de Riesgo '!$A$3:$H$2025,4,FALSE),0)</f>
        <v>0</v>
      </c>
      <c r="E2036" s="3">
        <f>IFERROR(VLOOKUP($A2036,'Perfil de Riesgo '!$A$3:$H$2025,5,FALSE),0)</f>
        <v>0</v>
      </c>
      <c r="F2036" s="3">
        <f>IFERROR(VLOOKUP($A2036,'Perfil de Riesgo '!$A$3:$H$2025,6,FALSE),0)</f>
        <v>0</v>
      </c>
      <c r="G2036" s="3">
        <f>IFERROR(VLOOKUP($A2036,'Perfil de Riesgo '!$A$3:$H$2025,7,FALSE),0)</f>
        <v>0</v>
      </c>
      <c r="H2036" s="3">
        <f>IFERROR(VLOOKUP($A2036,'Perfil de Riesgo '!$A$3:$H$2025,8,FALSE),0)</f>
        <v>0</v>
      </c>
    </row>
    <row r="2037" spans="1:8" hidden="1" x14ac:dyDescent="0.25">
      <c r="A2037" s="5">
        <v>811510</v>
      </c>
      <c r="B2037" s="4" t="s">
        <v>191</v>
      </c>
      <c r="C2037" s="3">
        <f>IFERROR(VLOOKUP($A2037,'Perfil de Riesgo '!$A$3:$H$2025,3,FALSE),0)</f>
        <v>0</v>
      </c>
      <c r="D2037" s="3">
        <f>IFERROR(VLOOKUP($A2037,'Perfil de Riesgo '!$A$3:$H$2025,4,FALSE),0)</f>
        <v>0</v>
      </c>
      <c r="E2037" s="3">
        <f>IFERROR(VLOOKUP($A2037,'Perfil de Riesgo '!$A$3:$H$2025,5,FALSE),0)</f>
        <v>0</v>
      </c>
      <c r="F2037" s="3">
        <f>IFERROR(VLOOKUP($A2037,'Perfil de Riesgo '!$A$3:$H$2025,6,FALSE),0)</f>
        <v>0</v>
      </c>
      <c r="G2037" s="3">
        <f>IFERROR(VLOOKUP($A2037,'Perfil de Riesgo '!$A$3:$H$2025,7,FALSE),0)</f>
        <v>0</v>
      </c>
      <c r="H2037" s="3">
        <f>IFERROR(VLOOKUP($A2037,'Perfil de Riesgo '!$A$3:$H$2025,8,FALSE),0)</f>
        <v>0</v>
      </c>
    </row>
    <row r="2038" spans="1:8" hidden="1" x14ac:dyDescent="0.25">
      <c r="A2038" s="5">
        <v>811515</v>
      </c>
      <c r="B2038" s="4" t="s">
        <v>190</v>
      </c>
      <c r="C2038" s="3">
        <f>IFERROR(VLOOKUP($A2038,'Perfil de Riesgo '!$A$3:$H$2025,3,FALSE),0)</f>
        <v>0</v>
      </c>
      <c r="D2038" s="3">
        <f>IFERROR(VLOOKUP($A2038,'Perfil de Riesgo '!$A$3:$H$2025,4,FALSE),0)</f>
        <v>0</v>
      </c>
      <c r="E2038" s="3">
        <f>IFERROR(VLOOKUP($A2038,'Perfil de Riesgo '!$A$3:$H$2025,5,FALSE),0)</f>
        <v>0</v>
      </c>
      <c r="F2038" s="3">
        <f>IFERROR(VLOOKUP($A2038,'Perfil de Riesgo '!$A$3:$H$2025,6,FALSE),0)</f>
        <v>0</v>
      </c>
      <c r="G2038" s="3">
        <f>IFERROR(VLOOKUP($A2038,'Perfil de Riesgo '!$A$3:$H$2025,7,FALSE),0)</f>
        <v>0</v>
      </c>
      <c r="H2038" s="3">
        <f>IFERROR(VLOOKUP($A2038,'Perfil de Riesgo '!$A$3:$H$2025,8,FALSE),0)</f>
        <v>0</v>
      </c>
    </row>
    <row r="2039" spans="1:8" hidden="1" x14ac:dyDescent="0.25">
      <c r="A2039" s="5">
        <v>811520</v>
      </c>
      <c r="B2039" s="4" t="s">
        <v>189</v>
      </c>
      <c r="C2039" s="3">
        <f>IFERROR(VLOOKUP($A2039,'Perfil de Riesgo '!$A$3:$H$2025,3,FALSE),0)</f>
        <v>0</v>
      </c>
      <c r="D2039" s="3">
        <f>IFERROR(VLOOKUP($A2039,'Perfil de Riesgo '!$A$3:$H$2025,4,FALSE),0)</f>
        <v>0</v>
      </c>
      <c r="E2039" s="3">
        <f>IFERROR(VLOOKUP($A2039,'Perfil de Riesgo '!$A$3:$H$2025,5,FALSE),0)</f>
        <v>0</v>
      </c>
      <c r="F2039" s="3">
        <f>IFERROR(VLOOKUP($A2039,'Perfil de Riesgo '!$A$3:$H$2025,6,FALSE),0)</f>
        <v>0</v>
      </c>
      <c r="G2039" s="3">
        <f>IFERROR(VLOOKUP($A2039,'Perfil de Riesgo '!$A$3:$H$2025,7,FALSE),0)</f>
        <v>0</v>
      </c>
      <c r="H2039" s="3">
        <f>IFERROR(VLOOKUP($A2039,'Perfil de Riesgo '!$A$3:$H$2025,8,FALSE),0)</f>
        <v>0</v>
      </c>
    </row>
    <row r="2040" spans="1:8" hidden="1" x14ac:dyDescent="0.25">
      <c r="A2040" s="5">
        <v>811525</v>
      </c>
      <c r="B2040" s="4" t="s">
        <v>188</v>
      </c>
      <c r="C2040" s="3">
        <f>IFERROR(VLOOKUP($A2040,'Perfil de Riesgo '!$A$3:$H$2025,3,FALSE),0)</f>
        <v>0</v>
      </c>
      <c r="D2040" s="3">
        <f>IFERROR(VLOOKUP($A2040,'Perfil de Riesgo '!$A$3:$H$2025,4,FALSE),0)</f>
        <v>0</v>
      </c>
      <c r="E2040" s="3">
        <f>IFERROR(VLOOKUP($A2040,'Perfil de Riesgo '!$A$3:$H$2025,5,FALSE),0)</f>
        <v>0</v>
      </c>
      <c r="F2040" s="3">
        <f>IFERROR(VLOOKUP($A2040,'Perfil de Riesgo '!$A$3:$H$2025,6,FALSE),0)</f>
        <v>0</v>
      </c>
      <c r="G2040" s="3">
        <f>IFERROR(VLOOKUP($A2040,'Perfil de Riesgo '!$A$3:$H$2025,7,FALSE),0)</f>
        <v>0</v>
      </c>
      <c r="H2040" s="3">
        <f>IFERROR(VLOOKUP($A2040,'Perfil de Riesgo '!$A$3:$H$2025,8,FALSE),0)</f>
        <v>0</v>
      </c>
    </row>
    <row r="2041" spans="1:8" hidden="1" x14ac:dyDescent="0.25">
      <c r="A2041" s="5">
        <v>811530</v>
      </c>
      <c r="B2041" s="4" t="s">
        <v>187</v>
      </c>
      <c r="C2041" s="3">
        <f>IFERROR(VLOOKUP($A2041,'Perfil de Riesgo '!$A$3:$H$2025,3,FALSE),0)</f>
        <v>0</v>
      </c>
      <c r="D2041" s="3">
        <f>IFERROR(VLOOKUP($A2041,'Perfil de Riesgo '!$A$3:$H$2025,4,FALSE),0)</f>
        <v>0</v>
      </c>
      <c r="E2041" s="3">
        <f>IFERROR(VLOOKUP($A2041,'Perfil de Riesgo '!$A$3:$H$2025,5,FALSE),0)</f>
        <v>0</v>
      </c>
      <c r="F2041" s="3">
        <f>IFERROR(VLOOKUP($A2041,'Perfil de Riesgo '!$A$3:$H$2025,6,FALSE),0)</f>
        <v>0</v>
      </c>
      <c r="G2041" s="3">
        <f>IFERROR(VLOOKUP($A2041,'Perfil de Riesgo '!$A$3:$H$2025,7,FALSE),0)</f>
        <v>0</v>
      </c>
      <c r="H2041" s="3">
        <f>IFERROR(VLOOKUP($A2041,'Perfil de Riesgo '!$A$3:$H$2025,8,FALSE),0)</f>
        <v>0</v>
      </c>
    </row>
    <row r="2042" spans="1:8" hidden="1" x14ac:dyDescent="0.25">
      <c r="A2042" s="5">
        <v>811535</v>
      </c>
      <c r="B2042" s="4" t="s">
        <v>186</v>
      </c>
      <c r="C2042" s="3">
        <f>IFERROR(VLOOKUP($A2042,'Perfil de Riesgo '!$A$3:$H$2025,3,FALSE),0)</f>
        <v>0</v>
      </c>
      <c r="D2042" s="3">
        <f>IFERROR(VLOOKUP($A2042,'Perfil de Riesgo '!$A$3:$H$2025,4,FALSE),0)</f>
        <v>0</v>
      </c>
      <c r="E2042" s="3">
        <f>IFERROR(VLOOKUP($A2042,'Perfil de Riesgo '!$A$3:$H$2025,5,FALSE),0)</f>
        <v>0</v>
      </c>
      <c r="F2042" s="3">
        <f>IFERROR(VLOOKUP($A2042,'Perfil de Riesgo '!$A$3:$H$2025,6,FALSE),0)</f>
        <v>0</v>
      </c>
      <c r="G2042" s="3">
        <f>IFERROR(VLOOKUP($A2042,'Perfil de Riesgo '!$A$3:$H$2025,7,FALSE),0)</f>
        <v>0</v>
      </c>
      <c r="H2042" s="3">
        <f>IFERROR(VLOOKUP($A2042,'Perfil de Riesgo '!$A$3:$H$2025,8,FALSE),0)</f>
        <v>0</v>
      </c>
    </row>
    <row r="2043" spans="1:8" x14ac:dyDescent="0.25">
      <c r="A2043" s="5">
        <v>811540</v>
      </c>
      <c r="B2043" s="4" t="s">
        <v>185</v>
      </c>
      <c r="C2043" s="3">
        <f>IFERROR(VLOOKUP($A2043,'Perfil de Riesgo '!$A$3:$H$2025,3,FALSE),0)</f>
        <v>32091</v>
      </c>
      <c r="D2043" s="3">
        <f>IFERROR(VLOOKUP($A2043,'Perfil de Riesgo '!$A$3:$H$2025,4,FALSE),0)</f>
        <v>70041</v>
      </c>
      <c r="E2043" s="3">
        <f>IFERROR(VLOOKUP($A2043,'Perfil de Riesgo '!$A$3:$H$2025,5,FALSE),0)</f>
        <v>285272</v>
      </c>
      <c r="F2043" s="3">
        <f>IFERROR(VLOOKUP($A2043,'Perfil de Riesgo '!$A$3:$H$2025,6,FALSE),0)</f>
        <v>288373</v>
      </c>
      <c r="G2043" s="3">
        <f>IFERROR(VLOOKUP($A2043,'Perfil de Riesgo '!$A$3:$H$2025,7,FALSE),0)</f>
        <v>398379</v>
      </c>
      <c r="H2043" s="3">
        <f>IFERROR(VLOOKUP($A2043,'Perfil de Riesgo '!$A$3:$H$2025,8,FALSE),0)</f>
        <v>542896</v>
      </c>
    </row>
    <row r="2044" spans="1:8" x14ac:dyDescent="0.25">
      <c r="A2044" s="5">
        <v>811545</v>
      </c>
      <c r="B2044" s="4" t="s">
        <v>184</v>
      </c>
      <c r="C2044" s="3">
        <f>IFERROR(VLOOKUP($A2044,'Perfil de Riesgo '!$A$3:$H$2025,3,FALSE),0)</f>
        <v>228145</v>
      </c>
      <c r="D2044" s="3">
        <f>IFERROR(VLOOKUP($A2044,'Perfil de Riesgo '!$A$3:$H$2025,4,FALSE),0)</f>
        <v>251098</v>
      </c>
      <c r="E2044" s="3">
        <f>IFERROR(VLOOKUP($A2044,'Perfil de Riesgo '!$A$3:$H$2025,5,FALSE),0)</f>
        <v>1239591</v>
      </c>
      <c r="F2044" s="3">
        <f>IFERROR(VLOOKUP($A2044,'Perfil de Riesgo '!$A$3:$H$2025,6,FALSE),0)</f>
        <v>432852</v>
      </c>
      <c r="G2044" s="3">
        <f>IFERROR(VLOOKUP($A2044,'Perfil de Riesgo '!$A$3:$H$2025,7,FALSE),0)</f>
        <v>1564190</v>
      </c>
      <c r="H2044" s="3">
        <f>IFERROR(VLOOKUP($A2044,'Perfil de Riesgo '!$A$3:$H$2025,8,FALSE),0)</f>
        <v>2102623</v>
      </c>
    </row>
    <row r="2045" spans="1:8" x14ac:dyDescent="0.25">
      <c r="A2045" s="5">
        <v>811550</v>
      </c>
      <c r="B2045" s="4" t="s">
        <v>183</v>
      </c>
      <c r="C2045" s="3">
        <f>IFERROR(VLOOKUP($A2045,'Perfil de Riesgo '!$A$3:$H$2025,3,FALSE),0)</f>
        <v>10378292</v>
      </c>
      <c r="D2045" s="3">
        <f>IFERROR(VLOOKUP($A2045,'Perfil de Riesgo '!$A$3:$H$2025,4,FALSE),0)</f>
        <v>9434142</v>
      </c>
      <c r="E2045" s="3">
        <f>IFERROR(VLOOKUP($A2045,'Perfil de Riesgo '!$A$3:$H$2025,5,FALSE),0)</f>
        <v>10522471</v>
      </c>
      <c r="F2045" s="3">
        <f>IFERROR(VLOOKUP($A2045,'Perfil de Riesgo '!$A$3:$H$2025,6,FALSE),0)</f>
        <v>1386762</v>
      </c>
      <c r="G2045" s="3">
        <f>IFERROR(VLOOKUP($A2045,'Perfil de Riesgo '!$A$3:$H$2025,7,FALSE),0)</f>
        <v>3854674</v>
      </c>
      <c r="H2045" s="3">
        <f>IFERROR(VLOOKUP($A2045,'Perfil de Riesgo '!$A$3:$H$2025,8,FALSE),0)</f>
        <v>8918249</v>
      </c>
    </row>
    <row r="2046" spans="1:8" hidden="1" x14ac:dyDescent="0.25">
      <c r="A2046" s="5">
        <v>811555</v>
      </c>
      <c r="B2046" s="4" t="s">
        <v>182</v>
      </c>
      <c r="C2046" s="3">
        <f>IFERROR(VLOOKUP($A2046,'Perfil de Riesgo '!$A$3:$H$2025,3,FALSE),0)</f>
        <v>0</v>
      </c>
      <c r="D2046" s="3">
        <f>IFERROR(VLOOKUP($A2046,'Perfil de Riesgo '!$A$3:$H$2025,4,FALSE),0)</f>
        <v>0</v>
      </c>
      <c r="E2046" s="3">
        <f>IFERROR(VLOOKUP($A2046,'Perfil de Riesgo '!$A$3:$H$2025,5,FALSE),0)</f>
        <v>0</v>
      </c>
      <c r="F2046" s="3">
        <f>IFERROR(VLOOKUP($A2046,'Perfil de Riesgo '!$A$3:$H$2025,6,FALSE),0)</f>
        <v>0</v>
      </c>
      <c r="G2046" s="3">
        <f>IFERROR(VLOOKUP($A2046,'Perfil de Riesgo '!$A$3:$H$2025,7,FALSE),0)</f>
        <v>0</v>
      </c>
      <c r="H2046" s="3">
        <f>IFERROR(VLOOKUP($A2046,'Perfil de Riesgo '!$A$3:$H$2025,8,FALSE),0)</f>
        <v>0</v>
      </c>
    </row>
    <row r="2047" spans="1:8" hidden="1" x14ac:dyDescent="0.25">
      <c r="A2047" s="5">
        <v>811560</v>
      </c>
      <c r="B2047" s="4" t="s">
        <v>181</v>
      </c>
      <c r="C2047" s="3">
        <f>IFERROR(VLOOKUP($A2047,'Perfil de Riesgo '!$A$3:$H$2025,3,FALSE),0)</f>
        <v>0</v>
      </c>
      <c r="D2047" s="3">
        <f>IFERROR(VLOOKUP($A2047,'Perfil de Riesgo '!$A$3:$H$2025,4,FALSE),0)</f>
        <v>0</v>
      </c>
      <c r="E2047" s="3">
        <f>IFERROR(VLOOKUP($A2047,'Perfil de Riesgo '!$A$3:$H$2025,5,FALSE),0)</f>
        <v>0</v>
      </c>
      <c r="F2047" s="3">
        <f>IFERROR(VLOOKUP($A2047,'Perfil de Riesgo '!$A$3:$H$2025,6,FALSE),0)</f>
        <v>0</v>
      </c>
      <c r="G2047" s="3">
        <f>IFERROR(VLOOKUP($A2047,'Perfil de Riesgo '!$A$3:$H$2025,7,FALSE),0)</f>
        <v>0</v>
      </c>
      <c r="H2047" s="3">
        <f>IFERROR(VLOOKUP($A2047,'Perfil de Riesgo '!$A$3:$H$2025,8,FALSE),0)</f>
        <v>0</v>
      </c>
    </row>
    <row r="2048" spans="1:8" hidden="1" x14ac:dyDescent="0.25">
      <c r="A2048" s="5">
        <v>811565</v>
      </c>
      <c r="B2048" s="4" t="s">
        <v>180</v>
      </c>
      <c r="C2048" s="3">
        <f>IFERROR(VLOOKUP($A2048,'Perfil de Riesgo '!$A$3:$H$2025,3,FALSE),0)</f>
        <v>0</v>
      </c>
      <c r="D2048" s="3">
        <f>IFERROR(VLOOKUP($A2048,'Perfil de Riesgo '!$A$3:$H$2025,4,FALSE),0)</f>
        <v>0</v>
      </c>
      <c r="E2048" s="3">
        <f>IFERROR(VLOOKUP($A2048,'Perfil de Riesgo '!$A$3:$H$2025,5,FALSE),0)</f>
        <v>0</v>
      </c>
      <c r="F2048" s="3">
        <f>IFERROR(VLOOKUP($A2048,'Perfil de Riesgo '!$A$3:$H$2025,6,FALSE),0)</f>
        <v>0</v>
      </c>
      <c r="G2048" s="3">
        <f>IFERROR(VLOOKUP($A2048,'Perfil de Riesgo '!$A$3:$H$2025,7,FALSE),0)</f>
        <v>0</v>
      </c>
      <c r="H2048" s="3">
        <f>IFERROR(VLOOKUP($A2048,'Perfil de Riesgo '!$A$3:$H$2025,8,FALSE),0)</f>
        <v>0</v>
      </c>
    </row>
    <row r="2049" spans="1:8" hidden="1" x14ac:dyDescent="0.25">
      <c r="A2049" s="5">
        <v>811570</v>
      </c>
      <c r="B2049" s="4" t="s">
        <v>179</v>
      </c>
      <c r="C2049" s="3">
        <f>IFERROR(VLOOKUP($A2049,'Perfil de Riesgo '!$A$3:$H$2025,3,FALSE),0)</f>
        <v>0</v>
      </c>
      <c r="D2049" s="3">
        <f>IFERROR(VLOOKUP($A2049,'Perfil de Riesgo '!$A$3:$H$2025,4,FALSE),0)</f>
        <v>0</v>
      </c>
      <c r="E2049" s="3">
        <f>IFERROR(VLOOKUP($A2049,'Perfil de Riesgo '!$A$3:$H$2025,5,FALSE),0)</f>
        <v>0</v>
      </c>
      <c r="F2049" s="3">
        <f>IFERROR(VLOOKUP($A2049,'Perfil de Riesgo '!$A$3:$H$2025,6,FALSE),0)</f>
        <v>0</v>
      </c>
      <c r="G2049" s="3">
        <f>IFERROR(VLOOKUP($A2049,'Perfil de Riesgo '!$A$3:$H$2025,7,FALSE),0)</f>
        <v>0</v>
      </c>
      <c r="H2049" s="3">
        <f>IFERROR(VLOOKUP($A2049,'Perfil de Riesgo '!$A$3:$H$2025,8,FALSE),0)</f>
        <v>0</v>
      </c>
    </row>
    <row r="2050" spans="1:8" hidden="1" x14ac:dyDescent="0.25">
      <c r="A2050" s="5">
        <v>811575</v>
      </c>
      <c r="B2050" s="4" t="s">
        <v>178</v>
      </c>
      <c r="C2050" s="3">
        <f>IFERROR(VLOOKUP($A2050,'Perfil de Riesgo '!$A$3:$H$2025,3,FALSE),0)</f>
        <v>0</v>
      </c>
      <c r="D2050" s="3">
        <f>IFERROR(VLOOKUP($A2050,'Perfil de Riesgo '!$A$3:$H$2025,4,FALSE),0)</f>
        <v>0</v>
      </c>
      <c r="E2050" s="3">
        <f>IFERROR(VLOOKUP($A2050,'Perfil de Riesgo '!$A$3:$H$2025,5,FALSE),0)</f>
        <v>0</v>
      </c>
      <c r="F2050" s="3">
        <f>IFERROR(VLOOKUP($A2050,'Perfil de Riesgo '!$A$3:$H$2025,6,FALSE),0)</f>
        <v>0</v>
      </c>
      <c r="G2050" s="3">
        <f>IFERROR(VLOOKUP($A2050,'Perfil de Riesgo '!$A$3:$H$2025,7,FALSE),0)</f>
        <v>0</v>
      </c>
      <c r="H2050" s="3">
        <f>IFERROR(VLOOKUP($A2050,'Perfil de Riesgo '!$A$3:$H$2025,8,FALSE),0)</f>
        <v>0</v>
      </c>
    </row>
    <row r="2051" spans="1:8" hidden="1" x14ac:dyDescent="0.25">
      <c r="A2051" s="5">
        <v>811580</v>
      </c>
      <c r="B2051" s="4" t="s">
        <v>177</v>
      </c>
      <c r="C2051" s="3">
        <f>IFERROR(VLOOKUP($A2051,'Perfil de Riesgo '!$A$3:$H$2025,3,FALSE),0)</f>
        <v>0</v>
      </c>
      <c r="D2051" s="3">
        <f>IFERROR(VLOOKUP($A2051,'Perfil de Riesgo '!$A$3:$H$2025,4,FALSE),0)</f>
        <v>0</v>
      </c>
      <c r="E2051" s="3">
        <f>IFERROR(VLOOKUP($A2051,'Perfil de Riesgo '!$A$3:$H$2025,5,FALSE),0)</f>
        <v>0</v>
      </c>
      <c r="F2051" s="3">
        <f>IFERROR(VLOOKUP($A2051,'Perfil de Riesgo '!$A$3:$H$2025,6,FALSE),0)</f>
        <v>0</v>
      </c>
      <c r="G2051" s="3">
        <f>IFERROR(VLOOKUP($A2051,'Perfil de Riesgo '!$A$3:$H$2025,7,FALSE),0)</f>
        <v>0</v>
      </c>
      <c r="H2051" s="3">
        <f>IFERROR(VLOOKUP($A2051,'Perfil de Riesgo '!$A$3:$H$2025,8,FALSE),0)</f>
        <v>0</v>
      </c>
    </row>
    <row r="2052" spans="1:8" hidden="1" x14ac:dyDescent="0.25">
      <c r="A2052" s="5">
        <v>811585</v>
      </c>
      <c r="B2052" s="4" t="s">
        <v>176</v>
      </c>
      <c r="C2052" s="3">
        <f>IFERROR(VLOOKUP($A2052,'Perfil de Riesgo '!$A$3:$H$2025,3,FALSE),0)</f>
        <v>0</v>
      </c>
      <c r="D2052" s="3">
        <f>IFERROR(VLOOKUP($A2052,'Perfil de Riesgo '!$A$3:$H$2025,4,FALSE),0)</f>
        <v>0</v>
      </c>
      <c r="E2052" s="3">
        <f>IFERROR(VLOOKUP($A2052,'Perfil de Riesgo '!$A$3:$H$2025,5,FALSE),0)</f>
        <v>0</v>
      </c>
      <c r="F2052" s="3">
        <f>IFERROR(VLOOKUP($A2052,'Perfil de Riesgo '!$A$3:$H$2025,6,FALSE),0)</f>
        <v>0</v>
      </c>
      <c r="G2052" s="3">
        <f>IFERROR(VLOOKUP($A2052,'Perfil de Riesgo '!$A$3:$H$2025,7,FALSE),0)</f>
        <v>0</v>
      </c>
      <c r="H2052" s="3">
        <f>IFERROR(VLOOKUP($A2052,'Perfil de Riesgo '!$A$3:$H$2025,8,FALSE),0)</f>
        <v>0</v>
      </c>
    </row>
    <row r="2053" spans="1:8" hidden="1" x14ac:dyDescent="0.25">
      <c r="A2053" s="5">
        <v>811590</v>
      </c>
      <c r="B2053" s="4" t="s">
        <v>175</v>
      </c>
      <c r="C2053" s="3">
        <f>IFERROR(VLOOKUP($A2053,'Perfil de Riesgo '!$A$3:$H$2025,3,FALSE),0)</f>
        <v>0</v>
      </c>
      <c r="D2053" s="3">
        <f>IFERROR(VLOOKUP($A2053,'Perfil de Riesgo '!$A$3:$H$2025,4,FALSE),0)</f>
        <v>0</v>
      </c>
      <c r="E2053" s="3">
        <f>IFERROR(VLOOKUP($A2053,'Perfil de Riesgo '!$A$3:$H$2025,5,FALSE),0)</f>
        <v>0</v>
      </c>
      <c r="F2053" s="3">
        <f>IFERROR(VLOOKUP($A2053,'Perfil de Riesgo '!$A$3:$H$2025,6,FALSE),0)</f>
        <v>0</v>
      </c>
      <c r="G2053" s="3">
        <f>IFERROR(VLOOKUP($A2053,'Perfil de Riesgo '!$A$3:$H$2025,7,FALSE),0)</f>
        <v>0</v>
      </c>
      <c r="H2053" s="3">
        <f>IFERROR(VLOOKUP($A2053,'Perfil de Riesgo '!$A$3:$H$2025,8,FALSE),0)</f>
        <v>0</v>
      </c>
    </row>
    <row r="2054" spans="1:8" hidden="1" x14ac:dyDescent="0.25">
      <c r="A2054" s="5">
        <v>811595</v>
      </c>
      <c r="B2054" s="4" t="s">
        <v>174</v>
      </c>
      <c r="C2054" s="3">
        <f>IFERROR(VLOOKUP($A2054,'Perfil de Riesgo '!$A$3:$H$2025,3,FALSE),0)</f>
        <v>0</v>
      </c>
      <c r="D2054" s="3">
        <f>IFERROR(VLOOKUP($A2054,'Perfil de Riesgo '!$A$3:$H$2025,4,FALSE),0)</f>
        <v>0</v>
      </c>
      <c r="E2054" s="3">
        <f>IFERROR(VLOOKUP($A2054,'Perfil de Riesgo '!$A$3:$H$2025,5,FALSE),0)</f>
        <v>0</v>
      </c>
      <c r="F2054" s="3">
        <f>IFERROR(VLOOKUP($A2054,'Perfil de Riesgo '!$A$3:$H$2025,6,FALSE),0)</f>
        <v>0</v>
      </c>
      <c r="G2054" s="3">
        <f>IFERROR(VLOOKUP($A2054,'Perfil de Riesgo '!$A$3:$H$2025,7,FALSE),0)</f>
        <v>0</v>
      </c>
      <c r="H2054" s="3">
        <f>IFERROR(VLOOKUP($A2054,'Perfil de Riesgo '!$A$3:$H$2025,8,FALSE),0)</f>
        <v>0</v>
      </c>
    </row>
    <row r="2055" spans="1:8" hidden="1" x14ac:dyDescent="0.25">
      <c r="A2055" s="5">
        <v>811599</v>
      </c>
      <c r="B2055" s="4" t="s">
        <v>173</v>
      </c>
      <c r="C2055" s="3">
        <f>IFERROR(VLOOKUP($A2055,'Perfil de Riesgo '!$A$3:$H$2025,3,FALSE),0)</f>
        <v>0</v>
      </c>
      <c r="D2055" s="3">
        <f>IFERROR(VLOOKUP($A2055,'Perfil de Riesgo '!$A$3:$H$2025,4,FALSE),0)</f>
        <v>0</v>
      </c>
      <c r="E2055" s="3">
        <f>IFERROR(VLOOKUP($A2055,'Perfil de Riesgo '!$A$3:$H$2025,5,FALSE),0)</f>
        <v>0</v>
      </c>
      <c r="F2055" s="3">
        <f>IFERROR(VLOOKUP($A2055,'Perfil de Riesgo '!$A$3:$H$2025,6,FALSE),0)</f>
        <v>0</v>
      </c>
      <c r="G2055" s="3">
        <f>IFERROR(VLOOKUP($A2055,'Perfil de Riesgo '!$A$3:$H$2025,7,FALSE),0)</f>
        <v>0</v>
      </c>
      <c r="H2055" s="3">
        <f>IFERROR(VLOOKUP($A2055,'Perfil de Riesgo '!$A$3:$H$2025,8,FALSE),0)</f>
        <v>0</v>
      </c>
    </row>
    <row r="2056" spans="1:8" x14ac:dyDescent="0.25">
      <c r="A2056" s="5">
        <v>830000</v>
      </c>
      <c r="B2056" s="4" t="s">
        <v>172</v>
      </c>
      <c r="C2056" s="3">
        <f>IFERROR(VLOOKUP($A2056,'Perfil de Riesgo '!$A$3:$H$2025,3,FALSE),0)</f>
        <v>17407689</v>
      </c>
      <c r="D2056" s="3">
        <f>IFERROR(VLOOKUP($A2056,'Perfil de Riesgo '!$A$3:$H$2025,4,FALSE),0)</f>
        <v>17407689</v>
      </c>
      <c r="E2056" s="3">
        <f>IFERROR(VLOOKUP($A2056,'Perfil de Riesgo '!$A$3:$H$2025,5,FALSE),0)</f>
        <v>17407689</v>
      </c>
      <c r="F2056" s="3">
        <f>IFERROR(VLOOKUP($A2056,'Perfil de Riesgo '!$A$3:$H$2025,6,FALSE),0)</f>
        <v>17407689</v>
      </c>
      <c r="G2056" s="3">
        <f>IFERROR(VLOOKUP($A2056,'Perfil de Riesgo '!$A$3:$H$2025,7,FALSE),0)</f>
        <v>17407689</v>
      </c>
      <c r="H2056" s="3">
        <f>IFERROR(VLOOKUP($A2056,'Perfil de Riesgo '!$A$3:$H$2025,8,FALSE),0)</f>
        <v>17407689</v>
      </c>
    </row>
    <row r="2057" spans="1:8" hidden="1" x14ac:dyDescent="0.25">
      <c r="A2057" s="5">
        <v>830500</v>
      </c>
      <c r="B2057" s="4" t="s">
        <v>171</v>
      </c>
      <c r="C2057" s="3">
        <f>IFERROR(VLOOKUP($A2057,'Perfil de Riesgo '!$A$3:$H$2025,3,FALSE),0)</f>
        <v>0</v>
      </c>
      <c r="D2057" s="3">
        <f>IFERROR(VLOOKUP($A2057,'Perfil de Riesgo '!$A$3:$H$2025,4,FALSE),0)</f>
        <v>0</v>
      </c>
      <c r="E2057" s="3">
        <f>IFERROR(VLOOKUP($A2057,'Perfil de Riesgo '!$A$3:$H$2025,5,FALSE),0)</f>
        <v>0</v>
      </c>
      <c r="F2057" s="3">
        <f>IFERROR(VLOOKUP($A2057,'Perfil de Riesgo '!$A$3:$H$2025,6,FALSE),0)</f>
        <v>0</v>
      </c>
      <c r="G2057" s="3">
        <f>IFERROR(VLOOKUP($A2057,'Perfil de Riesgo '!$A$3:$H$2025,7,FALSE),0)</f>
        <v>0</v>
      </c>
      <c r="H2057" s="3">
        <f>IFERROR(VLOOKUP($A2057,'Perfil de Riesgo '!$A$3:$H$2025,8,FALSE),0)</f>
        <v>0</v>
      </c>
    </row>
    <row r="2058" spans="1:8" hidden="1" x14ac:dyDescent="0.25">
      <c r="A2058" s="5">
        <v>831000</v>
      </c>
      <c r="B2058" s="4" t="s">
        <v>170</v>
      </c>
      <c r="C2058" s="3">
        <f>IFERROR(VLOOKUP($A2058,'Perfil de Riesgo '!$A$3:$H$2025,3,FALSE),0)</f>
        <v>0</v>
      </c>
      <c r="D2058" s="3">
        <f>IFERROR(VLOOKUP($A2058,'Perfil de Riesgo '!$A$3:$H$2025,4,FALSE),0)</f>
        <v>0</v>
      </c>
      <c r="E2058" s="3">
        <f>IFERROR(VLOOKUP($A2058,'Perfil de Riesgo '!$A$3:$H$2025,5,FALSE),0)</f>
        <v>0</v>
      </c>
      <c r="F2058" s="3">
        <f>IFERROR(VLOOKUP($A2058,'Perfil de Riesgo '!$A$3:$H$2025,6,FALSE),0)</f>
        <v>0</v>
      </c>
      <c r="G2058" s="3">
        <f>IFERROR(VLOOKUP($A2058,'Perfil de Riesgo '!$A$3:$H$2025,7,FALSE),0)</f>
        <v>0</v>
      </c>
      <c r="H2058" s="3">
        <f>IFERROR(VLOOKUP($A2058,'Perfil de Riesgo '!$A$3:$H$2025,8,FALSE),0)</f>
        <v>0</v>
      </c>
    </row>
    <row r="2059" spans="1:8" hidden="1" x14ac:dyDescent="0.25">
      <c r="A2059" s="5">
        <v>831005</v>
      </c>
      <c r="B2059" s="4" t="s">
        <v>169</v>
      </c>
      <c r="C2059" s="3">
        <f>IFERROR(VLOOKUP($A2059,'Perfil de Riesgo '!$A$3:$H$2025,3,FALSE),0)</f>
        <v>0</v>
      </c>
      <c r="D2059" s="3">
        <f>IFERROR(VLOOKUP($A2059,'Perfil de Riesgo '!$A$3:$H$2025,4,FALSE),0)</f>
        <v>0</v>
      </c>
      <c r="E2059" s="3">
        <f>IFERROR(VLOOKUP($A2059,'Perfil de Riesgo '!$A$3:$H$2025,5,FALSE),0)</f>
        <v>0</v>
      </c>
      <c r="F2059" s="3">
        <f>IFERROR(VLOOKUP($A2059,'Perfil de Riesgo '!$A$3:$H$2025,6,FALSE),0)</f>
        <v>0</v>
      </c>
      <c r="G2059" s="3">
        <f>IFERROR(VLOOKUP($A2059,'Perfil de Riesgo '!$A$3:$H$2025,7,FALSE),0)</f>
        <v>0</v>
      </c>
      <c r="H2059" s="3">
        <f>IFERROR(VLOOKUP($A2059,'Perfil de Riesgo '!$A$3:$H$2025,8,FALSE),0)</f>
        <v>0</v>
      </c>
    </row>
    <row r="2060" spans="1:8" hidden="1" x14ac:dyDescent="0.25">
      <c r="A2060" s="5">
        <v>831010</v>
      </c>
      <c r="B2060" s="4" t="s">
        <v>168</v>
      </c>
      <c r="C2060" s="3">
        <f>IFERROR(VLOOKUP($A2060,'Perfil de Riesgo '!$A$3:$H$2025,3,FALSE),0)</f>
        <v>0</v>
      </c>
      <c r="D2060" s="3">
        <f>IFERROR(VLOOKUP($A2060,'Perfil de Riesgo '!$A$3:$H$2025,4,FALSE),0)</f>
        <v>0</v>
      </c>
      <c r="E2060" s="3">
        <f>IFERROR(VLOOKUP($A2060,'Perfil de Riesgo '!$A$3:$H$2025,5,FALSE),0)</f>
        <v>0</v>
      </c>
      <c r="F2060" s="3">
        <f>IFERROR(VLOOKUP($A2060,'Perfil de Riesgo '!$A$3:$H$2025,6,FALSE),0)</f>
        <v>0</v>
      </c>
      <c r="G2060" s="3">
        <f>IFERROR(VLOOKUP($A2060,'Perfil de Riesgo '!$A$3:$H$2025,7,FALSE),0)</f>
        <v>0</v>
      </c>
      <c r="H2060" s="3">
        <f>IFERROR(VLOOKUP($A2060,'Perfil de Riesgo '!$A$3:$H$2025,8,FALSE),0)</f>
        <v>0</v>
      </c>
    </row>
    <row r="2061" spans="1:8" hidden="1" x14ac:dyDescent="0.25">
      <c r="A2061" s="5">
        <v>831015</v>
      </c>
      <c r="B2061" s="4" t="s">
        <v>167</v>
      </c>
      <c r="C2061" s="3">
        <f>IFERROR(VLOOKUP($A2061,'Perfil de Riesgo '!$A$3:$H$2025,3,FALSE),0)</f>
        <v>0</v>
      </c>
      <c r="D2061" s="3">
        <f>IFERROR(VLOOKUP($A2061,'Perfil de Riesgo '!$A$3:$H$2025,4,FALSE),0)</f>
        <v>0</v>
      </c>
      <c r="E2061" s="3">
        <f>IFERROR(VLOOKUP($A2061,'Perfil de Riesgo '!$A$3:$H$2025,5,FALSE),0)</f>
        <v>0</v>
      </c>
      <c r="F2061" s="3">
        <f>IFERROR(VLOOKUP($A2061,'Perfil de Riesgo '!$A$3:$H$2025,6,FALSE),0)</f>
        <v>0</v>
      </c>
      <c r="G2061" s="3">
        <f>IFERROR(VLOOKUP($A2061,'Perfil de Riesgo '!$A$3:$H$2025,7,FALSE),0)</f>
        <v>0</v>
      </c>
      <c r="H2061" s="3">
        <f>IFERROR(VLOOKUP($A2061,'Perfil de Riesgo '!$A$3:$H$2025,8,FALSE),0)</f>
        <v>0</v>
      </c>
    </row>
    <row r="2062" spans="1:8" hidden="1" x14ac:dyDescent="0.25">
      <c r="A2062" s="5">
        <v>831020</v>
      </c>
      <c r="B2062" s="4" t="s">
        <v>166</v>
      </c>
      <c r="C2062" s="3">
        <f>IFERROR(VLOOKUP($A2062,'Perfil de Riesgo '!$A$3:$H$2025,3,FALSE),0)</f>
        <v>0</v>
      </c>
      <c r="D2062" s="3">
        <f>IFERROR(VLOOKUP($A2062,'Perfil de Riesgo '!$A$3:$H$2025,4,FALSE),0)</f>
        <v>0</v>
      </c>
      <c r="E2062" s="3">
        <f>IFERROR(VLOOKUP($A2062,'Perfil de Riesgo '!$A$3:$H$2025,5,FALSE),0)</f>
        <v>0</v>
      </c>
      <c r="F2062" s="3">
        <f>IFERROR(VLOOKUP($A2062,'Perfil de Riesgo '!$A$3:$H$2025,6,FALSE),0)</f>
        <v>0</v>
      </c>
      <c r="G2062" s="3">
        <f>IFERROR(VLOOKUP($A2062,'Perfil de Riesgo '!$A$3:$H$2025,7,FALSE),0)</f>
        <v>0</v>
      </c>
      <c r="H2062" s="3">
        <f>IFERROR(VLOOKUP($A2062,'Perfil de Riesgo '!$A$3:$H$2025,8,FALSE),0)</f>
        <v>0</v>
      </c>
    </row>
    <row r="2063" spans="1:8" hidden="1" x14ac:dyDescent="0.25">
      <c r="A2063" s="5">
        <v>831025</v>
      </c>
      <c r="B2063" s="4" t="s">
        <v>165</v>
      </c>
      <c r="C2063" s="3">
        <f>IFERROR(VLOOKUP($A2063,'Perfil de Riesgo '!$A$3:$H$2025,3,FALSE),0)</f>
        <v>0</v>
      </c>
      <c r="D2063" s="3">
        <f>IFERROR(VLOOKUP($A2063,'Perfil de Riesgo '!$A$3:$H$2025,4,FALSE),0)</f>
        <v>0</v>
      </c>
      <c r="E2063" s="3">
        <f>IFERROR(VLOOKUP($A2063,'Perfil de Riesgo '!$A$3:$H$2025,5,FALSE),0)</f>
        <v>0</v>
      </c>
      <c r="F2063" s="3">
        <f>IFERROR(VLOOKUP($A2063,'Perfil de Riesgo '!$A$3:$H$2025,6,FALSE),0)</f>
        <v>0</v>
      </c>
      <c r="G2063" s="3">
        <f>IFERROR(VLOOKUP($A2063,'Perfil de Riesgo '!$A$3:$H$2025,7,FALSE),0)</f>
        <v>0</v>
      </c>
      <c r="H2063" s="3">
        <f>IFERROR(VLOOKUP($A2063,'Perfil de Riesgo '!$A$3:$H$2025,8,FALSE),0)</f>
        <v>0</v>
      </c>
    </row>
    <row r="2064" spans="1:8" hidden="1" x14ac:dyDescent="0.25">
      <c r="A2064" s="5">
        <v>831030</v>
      </c>
      <c r="B2064" s="4" t="s">
        <v>164</v>
      </c>
      <c r="C2064" s="3">
        <f>IFERROR(VLOOKUP($A2064,'Perfil de Riesgo '!$A$3:$H$2025,3,FALSE),0)</f>
        <v>0</v>
      </c>
      <c r="D2064" s="3">
        <f>IFERROR(VLOOKUP($A2064,'Perfil de Riesgo '!$A$3:$H$2025,4,FALSE),0)</f>
        <v>0</v>
      </c>
      <c r="E2064" s="3">
        <f>IFERROR(VLOOKUP($A2064,'Perfil de Riesgo '!$A$3:$H$2025,5,FALSE),0)</f>
        <v>0</v>
      </c>
      <c r="F2064" s="3">
        <f>IFERROR(VLOOKUP($A2064,'Perfil de Riesgo '!$A$3:$H$2025,6,FALSE),0)</f>
        <v>0</v>
      </c>
      <c r="G2064" s="3">
        <f>IFERROR(VLOOKUP($A2064,'Perfil de Riesgo '!$A$3:$H$2025,7,FALSE),0)</f>
        <v>0</v>
      </c>
      <c r="H2064" s="3">
        <f>IFERROR(VLOOKUP($A2064,'Perfil de Riesgo '!$A$3:$H$2025,8,FALSE),0)</f>
        <v>0</v>
      </c>
    </row>
    <row r="2065" spans="1:8" hidden="1" x14ac:dyDescent="0.25">
      <c r="A2065" s="5">
        <v>831035</v>
      </c>
      <c r="B2065" s="4" t="s">
        <v>163</v>
      </c>
      <c r="C2065" s="3">
        <f>IFERROR(VLOOKUP($A2065,'Perfil de Riesgo '!$A$3:$H$2025,3,FALSE),0)</f>
        <v>0</v>
      </c>
      <c r="D2065" s="3">
        <f>IFERROR(VLOOKUP($A2065,'Perfil de Riesgo '!$A$3:$H$2025,4,FALSE),0)</f>
        <v>0</v>
      </c>
      <c r="E2065" s="3">
        <f>IFERROR(VLOOKUP($A2065,'Perfil de Riesgo '!$A$3:$H$2025,5,FALSE),0)</f>
        <v>0</v>
      </c>
      <c r="F2065" s="3">
        <f>IFERROR(VLOOKUP($A2065,'Perfil de Riesgo '!$A$3:$H$2025,6,FALSE),0)</f>
        <v>0</v>
      </c>
      <c r="G2065" s="3">
        <f>IFERROR(VLOOKUP($A2065,'Perfil de Riesgo '!$A$3:$H$2025,7,FALSE),0)</f>
        <v>0</v>
      </c>
      <c r="H2065" s="3">
        <f>IFERROR(VLOOKUP($A2065,'Perfil de Riesgo '!$A$3:$H$2025,8,FALSE),0)</f>
        <v>0</v>
      </c>
    </row>
    <row r="2066" spans="1:8" hidden="1" x14ac:dyDescent="0.25">
      <c r="A2066" s="5">
        <v>831500</v>
      </c>
      <c r="B2066" s="4" t="s">
        <v>162</v>
      </c>
      <c r="C2066" s="3">
        <f>IFERROR(VLOOKUP($A2066,'Perfil de Riesgo '!$A$3:$H$2025,3,FALSE),0)</f>
        <v>0</v>
      </c>
      <c r="D2066" s="3">
        <f>IFERROR(VLOOKUP($A2066,'Perfil de Riesgo '!$A$3:$H$2025,4,FALSE),0)</f>
        <v>0</v>
      </c>
      <c r="E2066" s="3">
        <f>IFERROR(VLOOKUP($A2066,'Perfil de Riesgo '!$A$3:$H$2025,5,FALSE),0)</f>
        <v>0</v>
      </c>
      <c r="F2066" s="3">
        <f>IFERROR(VLOOKUP($A2066,'Perfil de Riesgo '!$A$3:$H$2025,6,FALSE),0)</f>
        <v>0</v>
      </c>
      <c r="G2066" s="3">
        <f>IFERROR(VLOOKUP($A2066,'Perfil de Riesgo '!$A$3:$H$2025,7,FALSE),0)</f>
        <v>0</v>
      </c>
      <c r="H2066" s="3">
        <f>IFERROR(VLOOKUP($A2066,'Perfil de Riesgo '!$A$3:$H$2025,8,FALSE),0)</f>
        <v>0</v>
      </c>
    </row>
    <row r="2067" spans="1:8" x14ac:dyDescent="0.25">
      <c r="A2067" s="5">
        <v>832000</v>
      </c>
      <c r="B2067" s="4" t="s">
        <v>161</v>
      </c>
      <c r="C2067" s="3">
        <f>IFERROR(VLOOKUP($A2067,'Perfil de Riesgo '!$A$3:$H$2025,3,FALSE),0)</f>
        <v>5911735</v>
      </c>
      <c r="D2067" s="3">
        <f>IFERROR(VLOOKUP($A2067,'Perfil de Riesgo '!$A$3:$H$2025,4,FALSE),0)</f>
        <v>5911735</v>
      </c>
      <c r="E2067" s="3">
        <f>IFERROR(VLOOKUP($A2067,'Perfil de Riesgo '!$A$3:$H$2025,5,FALSE),0)</f>
        <v>5911735</v>
      </c>
      <c r="F2067" s="3">
        <f>IFERROR(VLOOKUP($A2067,'Perfil de Riesgo '!$A$3:$H$2025,6,FALSE),0)</f>
        <v>5911735</v>
      </c>
      <c r="G2067" s="3">
        <f>IFERROR(VLOOKUP($A2067,'Perfil de Riesgo '!$A$3:$H$2025,7,FALSE),0)</f>
        <v>5911735</v>
      </c>
      <c r="H2067" s="3">
        <f>IFERROR(VLOOKUP($A2067,'Perfil de Riesgo '!$A$3:$H$2025,8,FALSE),0)</f>
        <v>5911735</v>
      </c>
    </row>
    <row r="2068" spans="1:8" x14ac:dyDescent="0.25">
      <c r="A2068" s="5">
        <v>832500</v>
      </c>
      <c r="B2068" s="4" t="s">
        <v>160</v>
      </c>
      <c r="C2068" s="3">
        <f>IFERROR(VLOOKUP($A2068,'Perfil de Riesgo '!$A$3:$H$2025,3,FALSE),0)</f>
        <v>11495954</v>
      </c>
      <c r="D2068" s="3">
        <f>IFERROR(VLOOKUP($A2068,'Perfil de Riesgo '!$A$3:$H$2025,4,FALSE),0)</f>
        <v>11495954</v>
      </c>
      <c r="E2068" s="3">
        <f>IFERROR(VLOOKUP($A2068,'Perfil de Riesgo '!$A$3:$H$2025,5,FALSE),0)</f>
        <v>11495954</v>
      </c>
      <c r="F2068" s="3">
        <f>IFERROR(VLOOKUP($A2068,'Perfil de Riesgo '!$A$3:$H$2025,6,FALSE),0)</f>
        <v>11495954</v>
      </c>
      <c r="G2068" s="3">
        <f>IFERROR(VLOOKUP($A2068,'Perfil de Riesgo '!$A$3:$H$2025,7,FALSE),0)</f>
        <v>11495954</v>
      </c>
      <c r="H2068" s="3">
        <f>IFERROR(VLOOKUP($A2068,'Perfil de Riesgo '!$A$3:$H$2025,8,FALSE),0)</f>
        <v>11495954</v>
      </c>
    </row>
    <row r="2069" spans="1:8" x14ac:dyDescent="0.25">
      <c r="A2069" s="5">
        <v>860000</v>
      </c>
      <c r="B2069" s="4" t="s">
        <v>159</v>
      </c>
      <c r="C2069" s="3">
        <f>IFERROR(VLOOKUP($A2069,'Perfil de Riesgo '!$A$3:$H$2025,3,FALSE),0)</f>
        <v>10638528</v>
      </c>
      <c r="D2069" s="3">
        <f>IFERROR(VLOOKUP($A2069,'Perfil de Riesgo '!$A$3:$H$2025,4,FALSE),0)</f>
        <v>9755281</v>
      </c>
      <c r="E2069" s="3">
        <f>IFERROR(VLOOKUP($A2069,'Perfil de Riesgo '!$A$3:$H$2025,5,FALSE),0)</f>
        <v>12047334</v>
      </c>
      <c r="F2069" s="3">
        <f>IFERROR(VLOOKUP($A2069,'Perfil de Riesgo '!$A$3:$H$2025,6,FALSE),0)</f>
        <v>2107987</v>
      </c>
      <c r="G2069" s="3">
        <f>IFERROR(VLOOKUP($A2069,'Perfil de Riesgo '!$A$3:$H$2025,7,FALSE),0)</f>
        <v>5817243</v>
      </c>
      <c r="H2069" s="3">
        <f>IFERROR(VLOOKUP($A2069,'Perfil de Riesgo '!$A$3:$H$2025,8,FALSE),0)</f>
        <v>11563768</v>
      </c>
    </row>
    <row r="2070" spans="1:8" x14ac:dyDescent="0.25">
      <c r="A2070" s="5">
        <v>880000</v>
      </c>
      <c r="B2070" s="4" t="s">
        <v>158</v>
      </c>
      <c r="C2070" s="3">
        <f>IFERROR(VLOOKUP($A2070,'Perfil de Riesgo '!$A$3:$H$2025,3,FALSE),0)</f>
        <v>17407689</v>
      </c>
      <c r="D2070" s="3">
        <f>IFERROR(VLOOKUP($A2070,'Perfil de Riesgo '!$A$3:$H$2025,4,FALSE),0)</f>
        <v>17407689</v>
      </c>
      <c r="E2070" s="3">
        <f>IFERROR(VLOOKUP($A2070,'Perfil de Riesgo '!$A$3:$H$2025,5,FALSE),0)</f>
        <v>17407689</v>
      </c>
      <c r="F2070" s="3">
        <f>IFERROR(VLOOKUP($A2070,'Perfil de Riesgo '!$A$3:$H$2025,6,FALSE),0)</f>
        <v>17407689</v>
      </c>
      <c r="G2070" s="3">
        <f>IFERROR(VLOOKUP($A2070,'Perfil de Riesgo '!$A$3:$H$2025,7,FALSE),0)</f>
        <v>17407689</v>
      </c>
      <c r="H2070" s="3">
        <f>IFERROR(VLOOKUP($A2070,'Perfil de Riesgo '!$A$3:$H$2025,8,FALSE),0)</f>
        <v>17407689</v>
      </c>
    </row>
    <row r="2071" spans="1:8" hidden="1" x14ac:dyDescent="0.25">
      <c r="A2071" s="5">
        <v>900000</v>
      </c>
      <c r="B2071" s="4" t="s">
        <v>157</v>
      </c>
      <c r="C2071" s="3">
        <f>IFERROR(VLOOKUP($A2071,'Perfil de Riesgo '!$A$3:$H$2025,3,FALSE),0)</f>
        <v>0</v>
      </c>
      <c r="D2071" s="3">
        <f>IFERROR(VLOOKUP($A2071,'Perfil de Riesgo '!$A$3:$H$2025,4,FALSE),0)</f>
        <v>0</v>
      </c>
      <c r="E2071" s="3">
        <f>IFERROR(VLOOKUP($A2071,'Perfil de Riesgo '!$A$3:$H$2025,5,FALSE),0)</f>
        <v>0</v>
      </c>
      <c r="F2071" s="3">
        <f>IFERROR(VLOOKUP($A2071,'Perfil de Riesgo '!$A$3:$H$2025,6,FALSE),0)</f>
        <v>0</v>
      </c>
      <c r="G2071" s="3">
        <f>IFERROR(VLOOKUP($A2071,'Perfil de Riesgo '!$A$3:$H$2025,7,FALSE),0)</f>
        <v>0</v>
      </c>
      <c r="H2071" s="3">
        <f>IFERROR(VLOOKUP($A2071,'Perfil de Riesgo '!$A$3:$H$2025,8,FALSE),0)</f>
        <v>0</v>
      </c>
    </row>
    <row r="2072" spans="1:8" x14ac:dyDescent="0.25">
      <c r="A2072" s="5">
        <v>910000</v>
      </c>
      <c r="B2072" s="4" t="s">
        <v>156</v>
      </c>
      <c r="C2072" s="3">
        <f>IFERROR(VLOOKUP($A2072,'Perfil de Riesgo '!$A$3:$H$2025,3,FALSE),0)</f>
        <v>0</v>
      </c>
      <c r="D2072" s="3">
        <f>IFERROR(VLOOKUP($A2072,'Perfil de Riesgo '!$A$3:$H$2025,4,FALSE),0)</f>
        <v>0</v>
      </c>
      <c r="E2072" s="3">
        <f>IFERROR(VLOOKUP($A2072,'Perfil de Riesgo '!$A$3:$H$2025,5,FALSE),0)</f>
        <v>0</v>
      </c>
      <c r="F2072" s="3">
        <f>IFERROR(VLOOKUP($A2072,'Perfil de Riesgo '!$A$3:$H$2025,6,FALSE),0)</f>
        <v>7592037161</v>
      </c>
      <c r="G2072" s="3">
        <f>IFERROR(VLOOKUP($A2072,'Perfil de Riesgo '!$A$3:$H$2025,7,FALSE),0)</f>
        <v>8989826768</v>
      </c>
      <c r="H2072" s="3">
        <f>IFERROR(VLOOKUP($A2072,'Perfil de Riesgo '!$A$3:$H$2025,8,FALSE),0)</f>
        <v>9213414170</v>
      </c>
    </row>
    <row r="2073" spans="1:8" hidden="1" x14ac:dyDescent="0.25">
      <c r="A2073" s="5">
        <v>910500</v>
      </c>
      <c r="B2073" s="4" t="s">
        <v>155</v>
      </c>
      <c r="C2073" s="3">
        <f>IFERROR(VLOOKUP($A2073,'Perfil de Riesgo '!$A$3:$H$2025,3,FALSE),0)</f>
        <v>0</v>
      </c>
      <c r="D2073" s="3">
        <f>IFERROR(VLOOKUP($A2073,'Perfil de Riesgo '!$A$3:$H$2025,4,FALSE),0)</f>
        <v>0</v>
      </c>
      <c r="E2073" s="3">
        <f>IFERROR(VLOOKUP($A2073,'Perfil de Riesgo '!$A$3:$H$2025,5,FALSE),0)</f>
        <v>0</v>
      </c>
      <c r="F2073" s="3">
        <f>IFERROR(VLOOKUP($A2073,'Perfil de Riesgo '!$A$3:$H$2025,6,FALSE),0)</f>
        <v>0</v>
      </c>
      <c r="G2073" s="3">
        <f>IFERROR(VLOOKUP($A2073,'Perfil de Riesgo '!$A$3:$H$2025,7,FALSE),0)</f>
        <v>0</v>
      </c>
      <c r="H2073" s="3">
        <f>IFERROR(VLOOKUP($A2073,'Perfil de Riesgo '!$A$3:$H$2025,8,FALSE),0)</f>
        <v>0</v>
      </c>
    </row>
    <row r="2074" spans="1:8" x14ac:dyDescent="0.25">
      <c r="A2074" s="5">
        <v>911000</v>
      </c>
      <c r="B2074" s="4" t="s">
        <v>154</v>
      </c>
      <c r="C2074" s="3">
        <f>IFERROR(VLOOKUP($A2074,'Perfil de Riesgo '!$A$3:$H$2025,3,FALSE),0)</f>
        <v>0</v>
      </c>
      <c r="D2074" s="3">
        <f>IFERROR(VLOOKUP($A2074,'Perfil de Riesgo '!$A$3:$H$2025,4,FALSE),0)</f>
        <v>0</v>
      </c>
      <c r="E2074" s="3">
        <f>IFERROR(VLOOKUP($A2074,'Perfil de Riesgo '!$A$3:$H$2025,5,FALSE),0)</f>
        <v>0</v>
      </c>
      <c r="F2074" s="3">
        <f>IFERROR(VLOOKUP($A2074,'Perfil de Riesgo '!$A$3:$H$2025,6,FALSE),0)</f>
        <v>7592037161</v>
      </c>
      <c r="G2074" s="3">
        <f>IFERROR(VLOOKUP($A2074,'Perfil de Riesgo '!$A$3:$H$2025,7,FALSE),0)</f>
        <v>8989826768</v>
      </c>
      <c r="H2074" s="3">
        <f>IFERROR(VLOOKUP($A2074,'Perfil de Riesgo '!$A$3:$H$2025,8,FALSE),0)</f>
        <v>9213414170</v>
      </c>
    </row>
    <row r="2075" spans="1:8" hidden="1" x14ac:dyDescent="0.25">
      <c r="A2075" s="5">
        <v>911500</v>
      </c>
      <c r="B2075" s="4" t="s">
        <v>153</v>
      </c>
      <c r="C2075" s="3">
        <f>IFERROR(VLOOKUP($A2075,'Perfil de Riesgo '!$A$3:$H$2025,3,FALSE),0)</f>
        <v>0</v>
      </c>
      <c r="D2075" s="3">
        <f>IFERROR(VLOOKUP($A2075,'Perfil de Riesgo '!$A$3:$H$2025,4,FALSE),0)</f>
        <v>0</v>
      </c>
      <c r="E2075" s="3">
        <f>IFERROR(VLOOKUP($A2075,'Perfil de Riesgo '!$A$3:$H$2025,5,FALSE),0)</f>
        <v>0</v>
      </c>
      <c r="F2075" s="3">
        <f>IFERROR(VLOOKUP($A2075,'Perfil de Riesgo '!$A$3:$H$2025,6,FALSE),0)</f>
        <v>0</v>
      </c>
      <c r="G2075" s="3">
        <f>IFERROR(VLOOKUP($A2075,'Perfil de Riesgo '!$A$3:$H$2025,7,FALSE),0)</f>
        <v>0</v>
      </c>
      <c r="H2075" s="3">
        <f>IFERROR(VLOOKUP($A2075,'Perfil de Riesgo '!$A$3:$H$2025,8,FALSE),0)</f>
        <v>0</v>
      </c>
    </row>
    <row r="2076" spans="1:8" hidden="1" x14ac:dyDescent="0.25">
      <c r="A2076" s="5">
        <v>912000</v>
      </c>
      <c r="B2076" s="4" t="s">
        <v>152</v>
      </c>
      <c r="C2076" s="3">
        <f>IFERROR(VLOOKUP($A2076,'Perfil de Riesgo '!$A$3:$H$2025,3,FALSE),0)</f>
        <v>0</v>
      </c>
      <c r="D2076" s="3">
        <f>IFERROR(VLOOKUP($A2076,'Perfil de Riesgo '!$A$3:$H$2025,4,FALSE),0)</f>
        <v>0</v>
      </c>
      <c r="E2076" s="3">
        <f>IFERROR(VLOOKUP($A2076,'Perfil de Riesgo '!$A$3:$H$2025,5,FALSE),0)</f>
        <v>0</v>
      </c>
      <c r="F2076" s="3">
        <f>IFERROR(VLOOKUP($A2076,'Perfil de Riesgo '!$A$3:$H$2025,6,FALSE),0)</f>
        <v>0</v>
      </c>
      <c r="G2076" s="3">
        <f>IFERROR(VLOOKUP($A2076,'Perfil de Riesgo '!$A$3:$H$2025,7,FALSE),0)</f>
        <v>0</v>
      </c>
      <c r="H2076" s="3">
        <f>IFERROR(VLOOKUP($A2076,'Perfil de Riesgo '!$A$3:$H$2025,8,FALSE),0)</f>
        <v>0</v>
      </c>
    </row>
    <row r="2077" spans="1:8" hidden="1" x14ac:dyDescent="0.25">
      <c r="A2077" s="5">
        <v>912500</v>
      </c>
      <c r="B2077" s="4" t="s">
        <v>151</v>
      </c>
      <c r="C2077" s="3">
        <f>IFERROR(VLOOKUP($A2077,'Perfil de Riesgo '!$A$3:$H$2025,3,FALSE),0)</f>
        <v>0</v>
      </c>
      <c r="D2077" s="3">
        <f>IFERROR(VLOOKUP($A2077,'Perfil de Riesgo '!$A$3:$H$2025,4,FALSE),0)</f>
        <v>0</v>
      </c>
      <c r="E2077" s="3">
        <f>IFERROR(VLOOKUP($A2077,'Perfil de Riesgo '!$A$3:$H$2025,5,FALSE),0)</f>
        <v>0</v>
      </c>
      <c r="F2077" s="3">
        <f>IFERROR(VLOOKUP($A2077,'Perfil de Riesgo '!$A$3:$H$2025,6,FALSE),0)</f>
        <v>0</v>
      </c>
      <c r="G2077" s="3">
        <f>IFERROR(VLOOKUP($A2077,'Perfil de Riesgo '!$A$3:$H$2025,7,FALSE),0)</f>
        <v>0</v>
      </c>
      <c r="H2077" s="3">
        <f>IFERROR(VLOOKUP($A2077,'Perfil de Riesgo '!$A$3:$H$2025,8,FALSE),0)</f>
        <v>0</v>
      </c>
    </row>
    <row r="2078" spans="1:8" hidden="1" x14ac:dyDescent="0.25">
      <c r="A2078" s="5">
        <v>913000</v>
      </c>
      <c r="B2078" s="4" t="s">
        <v>150</v>
      </c>
      <c r="C2078" s="3">
        <f>IFERROR(VLOOKUP($A2078,'Perfil de Riesgo '!$A$3:$H$2025,3,FALSE),0)</f>
        <v>0</v>
      </c>
      <c r="D2078" s="3">
        <f>IFERROR(VLOOKUP($A2078,'Perfil de Riesgo '!$A$3:$H$2025,4,FALSE),0)</f>
        <v>0</v>
      </c>
      <c r="E2078" s="3">
        <f>IFERROR(VLOOKUP($A2078,'Perfil de Riesgo '!$A$3:$H$2025,5,FALSE),0)</f>
        <v>0</v>
      </c>
      <c r="F2078" s="3">
        <f>IFERROR(VLOOKUP($A2078,'Perfil de Riesgo '!$A$3:$H$2025,6,FALSE),0)</f>
        <v>0</v>
      </c>
      <c r="G2078" s="3">
        <f>IFERROR(VLOOKUP($A2078,'Perfil de Riesgo '!$A$3:$H$2025,7,FALSE),0)</f>
        <v>0</v>
      </c>
      <c r="H2078" s="3">
        <f>IFERROR(VLOOKUP($A2078,'Perfil de Riesgo '!$A$3:$H$2025,8,FALSE),0)</f>
        <v>0</v>
      </c>
    </row>
    <row r="2079" spans="1:8" hidden="1" x14ac:dyDescent="0.25">
      <c r="A2079" s="5">
        <v>913005</v>
      </c>
      <c r="B2079" s="4" t="s">
        <v>149</v>
      </c>
      <c r="C2079" s="3">
        <f>IFERROR(VLOOKUP($A2079,'Perfil de Riesgo '!$A$3:$H$2025,3,FALSE),0)</f>
        <v>0</v>
      </c>
      <c r="D2079" s="3">
        <f>IFERROR(VLOOKUP($A2079,'Perfil de Riesgo '!$A$3:$H$2025,4,FALSE),0)</f>
        <v>0</v>
      </c>
      <c r="E2079" s="3">
        <f>IFERROR(VLOOKUP($A2079,'Perfil de Riesgo '!$A$3:$H$2025,5,FALSE),0)</f>
        <v>0</v>
      </c>
      <c r="F2079" s="3">
        <f>IFERROR(VLOOKUP($A2079,'Perfil de Riesgo '!$A$3:$H$2025,6,FALSE),0)</f>
        <v>0</v>
      </c>
      <c r="G2079" s="3">
        <f>IFERROR(VLOOKUP($A2079,'Perfil de Riesgo '!$A$3:$H$2025,7,FALSE),0)</f>
        <v>0</v>
      </c>
      <c r="H2079" s="3">
        <f>IFERROR(VLOOKUP($A2079,'Perfil de Riesgo '!$A$3:$H$2025,8,FALSE),0)</f>
        <v>0</v>
      </c>
    </row>
    <row r="2080" spans="1:8" hidden="1" x14ac:dyDescent="0.25">
      <c r="A2080" s="5">
        <v>913010</v>
      </c>
      <c r="B2080" s="4" t="s">
        <v>148</v>
      </c>
      <c r="C2080" s="3">
        <f>IFERROR(VLOOKUP($A2080,'Perfil de Riesgo '!$A$3:$H$2025,3,FALSE),0)</f>
        <v>0</v>
      </c>
      <c r="D2080" s="3">
        <f>IFERROR(VLOOKUP($A2080,'Perfil de Riesgo '!$A$3:$H$2025,4,FALSE),0)</f>
        <v>0</v>
      </c>
      <c r="E2080" s="3">
        <f>IFERROR(VLOOKUP($A2080,'Perfil de Riesgo '!$A$3:$H$2025,5,FALSE),0)</f>
        <v>0</v>
      </c>
      <c r="F2080" s="3">
        <f>IFERROR(VLOOKUP($A2080,'Perfil de Riesgo '!$A$3:$H$2025,6,FALSE),0)</f>
        <v>0</v>
      </c>
      <c r="G2080" s="3">
        <f>IFERROR(VLOOKUP($A2080,'Perfil de Riesgo '!$A$3:$H$2025,7,FALSE),0)</f>
        <v>0</v>
      </c>
      <c r="H2080" s="3">
        <f>IFERROR(VLOOKUP($A2080,'Perfil de Riesgo '!$A$3:$H$2025,8,FALSE),0)</f>
        <v>0</v>
      </c>
    </row>
    <row r="2081" spans="1:8" hidden="1" x14ac:dyDescent="0.25">
      <c r="A2081" s="5">
        <v>930000</v>
      </c>
      <c r="B2081" s="4" t="s">
        <v>147</v>
      </c>
      <c r="C2081" s="3">
        <f>IFERROR(VLOOKUP($A2081,'Perfil de Riesgo '!$A$3:$H$2025,3,FALSE),0)</f>
        <v>0</v>
      </c>
      <c r="D2081" s="3">
        <f>IFERROR(VLOOKUP($A2081,'Perfil de Riesgo '!$A$3:$H$2025,4,FALSE),0)</f>
        <v>0</v>
      </c>
      <c r="E2081" s="3">
        <f>IFERROR(VLOOKUP($A2081,'Perfil de Riesgo '!$A$3:$H$2025,5,FALSE),0)</f>
        <v>0</v>
      </c>
      <c r="F2081" s="3">
        <f>IFERROR(VLOOKUP($A2081,'Perfil de Riesgo '!$A$3:$H$2025,6,FALSE),0)</f>
        <v>0</v>
      </c>
      <c r="G2081" s="3">
        <f>IFERROR(VLOOKUP($A2081,'Perfil de Riesgo '!$A$3:$H$2025,7,FALSE),0)</f>
        <v>0</v>
      </c>
      <c r="H2081" s="3">
        <f>IFERROR(VLOOKUP($A2081,'Perfil de Riesgo '!$A$3:$H$2025,8,FALSE),0)</f>
        <v>0</v>
      </c>
    </row>
    <row r="2082" spans="1:8" hidden="1" x14ac:dyDescent="0.25">
      <c r="A2082" s="5">
        <v>930500</v>
      </c>
      <c r="B2082" s="4" t="s">
        <v>146</v>
      </c>
      <c r="C2082" s="3">
        <f>IFERROR(VLOOKUP($A2082,'Perfil de Riesgo '!$A$3:$H$2025,3,FALSE),0)</f>
        <v>0</v>
      </c>
      <c r="D2082" s="3">
        <f>IFERROR(VLOOKUP($A2082,'Perfil de Riesgo '!$A$3:$H$2025,4,FALSE),0)</f>
        <v>0</v>
      </c>
      <c r="E2082" s="3">
        <f>IFERROR(VLOOKUP($A2082,'Perfil de Riesgo '!$A$3:$H$2025,5,FALSE),0)</f>
        <v>0</v>
      </c>
      <c r="F2082" s="3">
        <f>IFERROR(VLOOKUP($A2082,'Perfil de Riesgo '!$A$3:$H$2025,6,FALSE),0)</f>
        <v>0</v>
      </c>
      <c r="G2082" s="3">
        <f>IFERROR(VLOOKUP($A2082,'Perfil de Riesgo '!$A$3:$H$2025,7,FALSE),0)</f>
        <v>0</v>
      </c>
      <c r="H2082" s="3">
        <f>IFERROR(VLOOKUP($A2082,'Perfil de Riesgo '!$A$3:$H$2025,8,FALSE),0)</f>
        <v>0</v>
      </c>
    </row>
    <row r="2083" spans="1:8" hidden="1" x14ac:dyDescent="0.25">
      <c r="A2083" s="5">
        <v>931000</v>
      </c>
      <c r="B2083" s="4" t="s">
        <v>145</v>
      </c>
      <c r="C2083" s="3">
        <f>IFERROR(VLOOKUP($A2083,'Perfil de Riesgo '!$A$3:$H$2025,3,FALSE),0)</f>
        <v>0</v>
      </c>
      <c r="D2083" s="3">
        <f>IFERROR(VLOOKUP($A2083,'Perfil de Riesgo '!$A$3:$H$2025,4,FALSE),0)</f>
        <v>0</v>
      </c>
      <c r="E2083" s="3">
        <f>IFERROR(VLOOKUP($A2083,'Perfil de Riesgo '!$A$3:$H$2025,5,FALSE),0)</f>
        <v>0</v>
      </c>
      <c r="F2083" s="3">
        <f>IFERROR(VLOOKUP($A2083,'Perfil de Riesgo '!$A$3:$H$2025,6,FALSE),0)</f>
        <v>0</v>
      </c>
      <c r="G2083" s="3">
        <f>IFERROR(VLOOKUP($A2083,'Perfil de Riesgo '!$A$3:$H$2025,7,FALSE),0)</f>
        <v>0</v>
      </c>
      <c r="H2083" s="3">
        <f>IFERROR(VLOOKUP($A2083,'Perfil de Riesgo '!$A$3:$H$2025,8,FALSE),0)</f>
        <v>0</v>
      </c>
    </row>
    <row r="2084" spans="1:8" hidden="1" x14ac:dyDescent="0.25">
      <c r="A2084" s="5">
        <v>931500</v>
      </c>
      <c r="B2084" s="4" t="s">
        <v>144</v>
      </c>
      <c r="C2084" s="3">
        <f>IFERROR(VLOOKUP($A2084,'Perfil de Riesgo '!$A$3:$H$2025,3,FALSE),0)</f>
        <v>0</v>
      </c>
      <c r="D2084" s="3">
        <f>IFERROR(VLOOKUP($A2084,'Perfil de Riesgo '!$A$3:$H$2025,4,FALSE),0)</f>
        <v>0</v>
      </c>
      <c r="E2084" s="3">
        <f>IFERROR(VLOOKUP($A2084,'Perfil de Riesgo '!$A$3:$H$2025,5,FALSE),0)</f>
        <v>0</v>
      </c>
      <c r="F2084" s="3">
        <f>IFERROR(VLOOKUP($A2084,'Perfil de Riesgo '!$A$3:$H$2025,6,FALSE),0)</f>
        <v>0</v>
      </c>
      <c r="G2084" s="3">
        <f>IFERROR(VLOOKUP($A2084,'Perfil de Riesgo '!$A$3:$H$2025,7,FALSE),0)</f>
        <v>0</v>
      </c>
      <c r="H2084" s="3">
        <f>IFERROR(VLOOKUP($A2084,'Perfil de Riesgo '!$A$3:$H$2025,8,FALSE),0)</f>
        <v>0</v>
      </c>
    </row>
    <row r="2085" spans="1:8" hidden="1" x14ac:dyDescent="0.25">
      <c r="A2085" s="5">
        <v>931505</v>
      </c>
      <c r="B2085" s="4" t="s">
        <v>143</v>
      </c>
      <c r="C2085" s="3">
        <f>IFERROR(VLOOKUP($A2085,'Perfil de Riesgo '!$A$3:$H$2025,3,FALSE),0)</f>
        <v>0</v>
      </c>
      <c r="D2085" s="3">
        <f>IFERROR(VLOOKUP($A2085,'Perfil de Riesgo '!$A$3:$H$2025,4,FALSE),0)</f>
        <v>0</v>
      </c>
      <c r="E2085" s="3">
        <f>IFERROR(VLOOKUP($A2085,'Perfil de Riesgo '!$A$3:$H$2025,5,FALSE),0)</f>
        <v>0</v>
      </c>
      <c r="F2085" s="3">
        <f>IFERROR(VLOOKUP($A2085,'Perfil de Riesgo '!$A$3:$H$2025,6,FALSE),0)</f>
        <v>0</v>
      </c>
      <c r="G2085" s="3">
        <f>IFERROR(VLOOKUP($A2085,'Perfil de Riesgo '!$A$3:$H$2025,7,FALSE),0)</f>
        <v>0</v>
      </c>
      <c r="H2085" s="3">
        <f>IFERROR(VLOOKUP($A2085,'Perfil de Riesgo '!$A$3:$H$2025,8,FALSE),0)</f>
        <v>0</v>
      </c>
    </row>
    <row r="2086" spans="1:8" hidden="1" x14ac:dyDescent="0.25">
      <c r="A2086" s="5">
        <v>960000</v>
      </c>
      <c r="B2086" s="4" t="s">
        <v>142</v>
      </c>
      <c r="C2086" s="3">
        <f>IFERROR(VLOOKUP($A2086,'Perfil de Riesgo '!$A$3:$H$2025,3,FALSE),0)</f>
        <v>0</v>
      </c>
      <c r="D2086" s="3">
        <f>IFERROR(VLOOKUP($A2086,'Perfil de Riesgo '!$A$3:$H$2025,4,FALSE),0)</f>
        <v>0</v>
      </c>
      <c r="E2086" s="3">
        <f>IFERROR(VLOOKUP($A2086,'Perfil de Riesgo '!$A$3:$H$2025,5,FALSE),0)</f>
        <v>0</v>
      </c>
      <c r="F2086" s="3">
        <f>IFERROR(VLOOKUP($A2086,'Perfil de Riesgo '!$A$3:$H$2025,6,FALSE),0)</f>
        <v>0</v>
      </c>
      <c r="G2086" s="3">
        <f>IFERROR(VLOOKUP($A2086,'Perfil de Riesgo '!$A$3:$H$2025,7,FALSE),0)</f>
        <v>0</v>
      </c>
      <c r="H2086" s="3">
        <f>IFERROR(VLOOKUP($A2086,'Perfil de Riesgo '!$A$3:$H$2025,8,FALSE),0)</f>
        <v>0</v>
      </c>
    </row>
    <row r="2087" spans="1:8" hidden="1" x14ac:dyDescent="0.25">
      <c r="A2087" s="5">
        <v>960500</v>
      </c>
      <c r="B2087" s="4" t="s">
        <v>141</v>
      </c>
      <c r="C2087" s="3">
        <f>IFERROR(VLOOKUP($A2087,'Perfil de Riesgo '!$A$3:$H$2025,3,FALSE),0)</f>
        <v>0</v>
      </c>
      <c r="D2087" s="3">
        <f>IFERROR(VLOOKUP($A2087,'Perfil de Riesgo '!$A$3:$H$2025,4,FALSE),0)</f>
        <v>0</v>
      </c>
      <c r="E2087" s="3">
        <f>IFERROR(VLOOKUP($A2087,'Perfil de Riesgo '!$A$3:$H$2025,5,FALSE),0)</f>
        <v>0</v>
      </c>
      <c r="F2087" s="3">
        <f>IFERROR(VLOOKUP($A2087,'Perfil de Riesgo '!$A$3:$H$2025,6,FALSE),0)</f>
        <v>0</v>
      </c>
      <c r="G2087" s="3">
        <f>IFERROR(VLOOKUP($A2087,'Perfil de Riesgo '!$A$3:$H$2025,7,FALSE),0)</f>
        <v>0</v>
      </c>
      <c r="H2087" s="3">
        <f>IFERROR(VLOOKUP($A2087,'Perfil de Riesgo '!$A$3:$H$2025,8,FALSE),0)</f>
        <v>0</v>
      </c>
    </row>
    <row r="2088" spans="1:8" x14ac:dyDescent="0.25">
      <c r="A2088" s="5">
        <v>980000</v>
      </c>
      <c r="B2088" s="4" t="s">
        <v>140</v>
      </c>
      <c r="C2088" s="3">
        <f>IFERROR(VLOOKUP($A2088,'Perfil de Riesgo '!$A$3:$H$2025,3,FALSE),0)</f>
        <v>0</v>
      </c>
      <c r="D2088" s="3">
        <f>IFERROR(VLOOKUP($A2088,'Perfil de Riesgo '!$A$3:$H$2025,4,FALSE),0)</f>
        <v>0</v>
      </c>
      <c r="E2088" s="3">
        <f>IFERROR(VLOOKUP($A2088,'Perfil de Riesgo '!$A$3:$H$2025,5,FALSE),0)</f>
        <v>0</v>
      </c>
      <c r="F2088" s="3">
        <f>IFERROR(VLOOKUP($A2088,'Perfil de Riesgo '!$A$3:$H$2025,6,FALSE),0)</f>
        <v>7592037161</v>
      </c>
      <c r="G2088" s="3">
        <f>IFERROR(VLOOKUP($A2088,'Perfil de Riesgo '!$A$3:$H$2025,7,FALSE),0)</f>
        <v>8989826768</v>
      </c>
      <c r="H2088" s="3">
        <f>IFERROR(VLOOKUP($A2088,'Perfil de Riesgo '!$A$3:$H$2025,8,FALSE),0)</f>
        <v>9213414170</v>
      </c>
    </row>
    <row r="2090" spans="1:8" x14ac:dyDescent="0.25">
      <c r="B2090" s="1" t="s">
        <v>3013</v>
      </c>
      <c r="C2090" s="2">
        <f>+C1353+C1372+C1384</f>
        <v>12371363.27</v>
      </c>
      <c r="D2090" s="2">
        <f t="shared" ref="D2090:H2090" si="0">+D1353+D1372+D1384</f>
        <v>15642314.01</v>
      </c>
      <c r="E2090" s="2">
        <f t="shared" si="0"/>
        <v>16697173.68</v>
      </c>
      <c r="F2090" s="2">
        <f t="shared" si="0"/>
        <v>18186183.710000001</v>
      </c>
      <c r="G2090" s="2">
        <f t="shared" si="0"/>
        <v>16166612.59</v>
      </c>
      <c r="H2090" s="2">
        <f t="shared" si="0"/>
        <v>9210225.75</v>
      </c>
    </row>
    <row r="2091" spans="1:8" x14ac:dyDescent="0.25">
      <c r="B2091" s="1" t="s">
        <v>3014</v>
      </c>
      <c r="C2091" s="2">
        <f>+C3+C32</f>
        <v>308871946.66000003</v>
      </c>
      <c r="D2091" s="2">
        <f t="shared" ref="D2091:H2091" si="1">+D3+D32</f>
        <v>525894019.53999996</v>
      </c>
      <c r="E2091" s="2">
        <f t="shared" si="1"/>
        <v>527647546.59000003</v>
      </c>
      <c r="F2091" s="2">
        <f t="shared" si="1"/>
        <v>661847058.38</v>
      </c>
      <c r="G2091" s="2">
        <f t="shared" si="1"/>
        <v>838598301.41999996</v>
      </c>
      <c r="H2091" s="2">
        <f t="shared" si="1"/>
        <v>1331862852.24</v>
      </c>
    </row>
    <row r="2092" spans="1:8" x14ac:dyDescent="0.25">
      <c r="B2092" s="1" t="s">
        <v>3012</v>
      </c>
      <c r="D2092" s="370">
        <f>+D2090/+AVERAGE(C2091:D2091)</f>
        <v>3.7477124471680452E-2</v>
      </c>
      <c r="E2092" s="370">
        <f t="shared" ref="E2092:G2092" si="2">+E2090/+AVERAGE(D2091:E2091)</f>
        <v>3.1697228124247884E-2</v>
      </c>
      <c r="F2092" s="370">
        <f t="shared" si="2"/>
        <v>3.0578001167913947E-2</v>
      </c>
      <c r="G2092" s="370">
        <f t="shared" si="2"/>
        <v>2.1549085389093954E-2</v>
      </c>
      <c r="H2092" s="370">
        <f>+H2090/+AVERAGE(G2091:H2091)/'Perfil de Riesgo '!H1*12</f>
        <v>1.0184260502762561E-2</v>
      </c>
    </row>
  </sheetData>
  <autoFilter ref="A1:H2088" xr:uid="{70F61464-3111-4902-9987-A14978E5D1EF}">
    <filterColumn colId="7">
      <filters>
        <filter val="$1.014.911.168"/>
        <filter val="$1.052.315.224"/>
        <filter val="$1.054.405.507"/>
        <filter val="$1.078.800"/>
        <filter val="$1.195.000"/>
        <filter val="$1.245.857"/>
        <filter val="$1.261.179"/>
        <filter val="$1.266.400"/>
        <filter val="$1.349.213"/>
        <filter val="$1.380.000"/>
        <filter val="$1.410.104"/>
        <filter val="$1.486.669"/>
        <filter val="$1.517.288"/>
        <filter val="$1.645"/>
        <filter val="$1.784.470"/>
        <filter val="$1.817.052.000"/>
        <filter val="$1.828.637"/>
        <filter val="$1.861.679"/>
        <filter val="$1.876.402"/>
        <filter val="$1.957.650"/>
        <filter val="$10.278.963"/>
        <filter val="$10.537.881"/>
        <filter val="$10.886.648.562"/>
        <filter val="$102.497.652"/>
        <filter val="$11.291.604"/>
        <filter val="$11.350.349"/>
        <filter val="$11.495.954"/>
        <filter val="$11.792.370"/>
        <filter val="$11.804.203"/>
        <filter val="$11.887.626"/>
        <filter val="$113.475.700"/>
        <filter val="$115.904.253"/>
        <filter val="$12.087.711"/>
        <filter val="$12.248.470"/>
        <filter val="$12.614.763"/>
        <filter val="$120.505.652"/>
        <filter val="$123.900"/>
        <filter val="$125.107.032"/>
        <filter val="$125.377.297"/>
        <filter val="$125.414.287"/>
        <filter val="$126.891.502"/>
        <filter val="$129.820.391"/>
        <filter val="$13.607.730"/>
        <filter val="$13.774.244"/>
        <filter val="$134.540"/>
        <filter val="$14.101.038"/>
        <filter val="$14.168.275"/>
        <filter val="$14.346.504"/>
        <filter val="$14.600"/>
        <filter val="$142.500"/>
        <filter val="$149.155.077"/>
        <filter val="$15.100.050"/>
        <filter val="$15.459.438"/>
        <filter val="$15.504.002"/>
        <filter val="$16.238.086"/>
        <filter val="$16.403.283"/>
        <filter val="$16.981.401"/>
        <filter val="$163.630"/>
        <filter val="$164.303.787"/>
        <filter val="$164.318.387"/>
        <filter val="$17.407.689"/>
        <filter val="$171.038.253"/>
        <filter val="$18.673.101"/>
        <filter val="$187.667"/>
        <filter val="$19.155.672"/>
        <filter val="$19.477.242"/>
        <filter val="$199.929.171"/>
        <filter val="$199.975.704"/>
        <filter val="$2.090.283"/>
        <filter val="$2.120.393"/>
        <filter val="$2.428.553"/>
        <filter val="$2.438.502"/>
        <filter val="$2.455.057.183"/>
        <filter val="$2.467.720"/>
        <filter val="$2.578.500"/>
        <filter val="$2.736.300"/>
        <filter val="$2.764.981"/>
        <filter val="$2.804.615"/>
        <filter val="$2.973.688"/>
        <filter val="$20.534.780"/>
        <filter val="$21.780.563"/>
        <filter val="$21.865.348"/>
        <filter val="$213.141.129"/>
        <filter val="$23.710.859"/>
        <filter val="$24.602.515"/>
        <filter val="$24.860"/>
        <filter val="$245.280"/>
        <filter val="$27.149"/>
        <filter val="$27.414.700"/>
        <filter val="$28.805.009"/>
        <filter val="$29.875"/>
        <filter val="$291.983"/>
        <filter val="$3.010.900"/>
        <filter val="$3.270.019"/>
        <filter val="$3.361.932.603"/>
        <filter val="$3.462.412"/>
        <filter val="$3.591.048"/>
        <filter val="$3.606.993"/>
        <filter val="$3.651.300"/>
        <filter val="$3.799.000"/>
        <filter val="$3.801.945"/>
        <filter val="$3.948.400"/>
        <filter val="$30.976.624"/>
        <filter val="$300.069.349"/>
        <filter val="$300.300"/>
        <filter val="$328.565.749"/>
        <filter val="$340.031"/>
        <filter val="$35.646.313"/>
        <filter val="$373.386"/>
        <filter val="$4.031.024"/>
        <filter val="$4.032.669"/>
        <filter val="$4.312.147.021"/>
        <filter val="$4.595.704"/>
        <filter val="$4.716.381"/>
        <filter val="$40.241.439"/>
        <filter val="$400"/>
        <filter val="$41.773.682"/>
        <filter val="$41.957"/>
        <filter val="$414.000"/>
        <filter val="$424.998"/>
        <filter val="$443.906"/>
        <filter val="$468.912"/>
        <filter val="$47.604.618"/>
        <filter val="$497.930.834"/>
        <filter val="$5.017.002"/>
        <filter val="$5.114.570"/>
        <filter val="$5.443.853"/>
        <filter val="$5.475.800"/>
        <filter val="$5.911.735"/>
        <filter val="$517.796.016"/>
        <filter val="$533.571.140"/>
        <filter val="$55.739.438"/>
        <filter val="$56.468.273"/>
        <filter val="$563.303.991"/>
        <filter val="$574.202.247"/>
        <filter val="$574.638.713"/>
        <filter val="$575.468.647"/>
        <filter val="$58.563"/>
        <filter val="$6.094.900"/>
        <filter val="$6.129.199.021"/>
        <filter val="$6.561.789"/>
        <filter val="$60.852.997"/>
        <filter val="$61.750"/>
        <filter val="$613.719.187"/>
        <filter val="$615.694.215"/>
        <filter val="$65.994.174"/>
        <filter val="$659.642"/>
        <filter val="$66.284.206"/>
        <filter val="$666.191"/>
        <filter val="$67.428"/>
        <filter val="$677.100"/>
        <filter val="$68.056"/>
        <filter val="$7.219.539"/>
        <filter val="$7.300.500"/>
        <filter val="$7.313.325"/>
        <filter val="$7.524.715.959"/>
        <filter val="$7.545.599"/>
        <filter val="$7.784.715"/>
        <filter val="$705.368.934"/>
        <filter val="$719.386.868"/>
        <filter val="$72.566.400"/>
        <filter val="$748.972"/>
        <filter val="$753.050"/>
        <filter val="$758.599.895"/>
        <filter val="$769.958.555"/>
        <filter val="$777.399.505"/>
        <filter val="$78.193.626"/>
        <filter val="$781.000"/>
        <filter val="$79.000"/>
        <filter val="$79.482.737"/>
        <filter val="$797.859"/>
        <filter val="$8.411"/>
        <filter val="$8.748.272.068"/>
        <filter val="$8.780.743.235"/>
        <filter val="$806.204.514"/>
        <filter val="$825.664"/>
        <filter val="$826.426.828"/>
        <filter val="$83.423"/>
        <filter val="$84.550.896"/>
        <filter val="$86.487.357"/>
        <filter val="$9.310.072.678"/>
        <filter val="$9.379.764.384"/>
        <filter val="$917.250.794"/>
        <filter val="$92.036.941"/>
        <filter val="$924.000"/>
        <filter val="$93.129.927"/>
        <filter val="$956.000"/>
        <filter val="$97.660.374"/>
        <filter val="$970.590"/>
        <filter val="$98.806.952"/>
        <filter val="$998"/>
      </filters>
    </filterColumn>
  </autoFilter>
  <pageMargins left="0.7" right="0.7" top="0.75" bottom="0.75" header="0.3" footer="0.3"/>
  <pageSetup orientation="portrait" horizontalDpi="4294967293"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outlinePr summaryBelow="0" summaryRight="0"/>
  </sheetPr>
  <dimension ref="A1:F44"/>
  <sheetViews>
    <sheetView showGridLines="0" zoomScale="130" zoomScaleNormal="130" workbookViewId="0">
      <pane xSplit="1" ySplit="1" topLeftCell="B41" activePane="bottomRight" state="frozen"/>
      <selection activeCell="C22" sqref="C22:H22"/>
      <selection pane="topRight" activeCell="C22" sqref="C22:H22"/>
      <selection pane="bottomLeft" activeCell="C22" sqref="C22:H22"/>
      <selection pane="bottomRight" activeCell="B48" sqref="B48:B51"/>
    </sheetView>
  </sheetViews>
  <sheetFormatPr baseColWidth="10" defaultColWidth="11.44140625" defaultRowHeight="15.6" x14ac:dyDescent="0.3"/>
  <cols>
    <col min="1" max="1" width="8.109375" style="42" bestFit="1" customWidth="1"/>
    <col min="2" max="2" width="8.109375" style="35" customWidth="1"/>
    <col min="3" max="3" width="18.109375" style="43" customWidth="1"/>
    <col min="4" max="4" width="13.44140625" style="43" customWidth="1"/>
    <col min="5" max="5" width="26" style="43" customWidth="1"/>
    <col min="6" max="6" width="75.33203125" style="48" customWidth="1"/>
    <col min="7" max="16384" width="11.44140625" style="35"/>
  </cols>
  <sheetData>
    <row r="1" spans="1:6" ht="13.8" x14ac:dyDescent="0.3">
      <c r="A1" s="34" t="s">
        <v>1452</v>
      </c>
      <c r="B1" s="34" t="s">
        <v>107</v>
      </c>
      <c r="C1" s="34" t="s">
        <v>1451</v>
      </c>
      <c r="D1" s="34" t="s">
        <v>1408</v>
      </c>
      <c r="E1" s="34" t="s">
        <v>1453</v>
      </c>
      <c r="F1" s="44" t="s">
        <v>43</v>
      </c>
    </row>
    <row r="2" spans="1:6" ht="51" x14ac:dyDescent="0.3">
      <c r="A2" s="36" t="s">
        <v>0</v>
      </c>
      <c r="B2" s="37" t="s">
        <v>38</v>
      </c>
      <c r="C2" s="37" t="s">
        <v>81</v>
      </c>
      <c r="D2" s="37" t="s">
        <v>1</v>
      </c>
      <c r="E2" s="37" t="s">
        <v>62</v>
      </c>
      <c r="F2" s="45" t="s">
        <v>63</v>
      </c>
    </row>
    <row r="3" spans="1:6" ht="41.4" x14ac:dyDescent="0.3">
      <c r="A3" s="36" t="s">
        <v>0</v>
      </c>
      <c r="B3" s="37" t="s">
        <v>38</v>
      </c>
      <c r="C3" s="37" t="s">
        <v>83</v>
      </c>
      <c r="D3" s="37" t="s">
        <v>1</v>
      </c>
      <c r="E3" s="37" t="s">
        <v>57</v>
      </c>
      <c r="F3" s="45" t="s">
        <v>23</v>
      </c>
    </row>
    <row r="4" spans="1:6" ht="41.4" x14ac:dyDescent="0.3">
      <c r="A4" s="36" t="s">
        <v>0</v>
      </c>
      <c r="B4" s="37" t="s">
        <v>38</v>
      </c>
      <c r="C4" s="37" t="s">
        <v>82</v>
      </c>
      <c r="D4" s="37" t="s">
        <v>1</v>
      </c>
      <c r="E4" s="37" t="s">
        <v>58</v>
      </c>
      <c r="F4" s="45" t="s">
        <v>119</v>
      </c>
    </row>
    <row r="5" spans="1:6" ht="41.4" x14ac:dyDescent="0.3">
      <c r="A5" s="36" t="s">
        <v>0</v>
      </c>
      <c r="B5" s="37" t="s">
        <v>38</v>
      </c>
      <c r="C5" s="37" t="s">
        <v>84</v>
      </c>
      <c r="D5" s="37" t="s">
        <v>1</v>
      </c>
      <c r="E5" s="37" t="s">
        <v>59</v>
      </c>
      <c r="F5" s="45" t="s">
        <v>24</v>
      </c>
    </row>
    <row r="6" spans="1:6" ht="41.4" x14ac:dyDescent="0.3">
      <c r="A6" s="36" t="s">
        <v>0</v>
      </c>
      <c r="B6" s="37" t="s">
        <v>38</v>
      </c>
      <c r="C6" s="37" t="s">
        <v>85</v>
      </c>
      <c r="D6" s="37" t="s">
        <v>1</v>
      </c>
      <c r="E6" s="37" t="s">
        <v>60</v>
      </c>
      <c r="F6" s="45" t="s">
        <v>28</v>
      </c>
    </row>
    <row r="7" spans="1:6" ht="41.4" x14ac:dyDescent="0.3">
      <c r="A7" s="36" t="s">
        <v>0</v>
      </c>
      <c r="B7" s="37" t="s">
        <v>38</v>
      </c>
      <c r="C7" s="37" t="s">
        <v>86</v>
      </c>
      <c r="D7" s="37" t="s">
        <v>1</v>
      </c>
      <c r="E7" s="37" t="s">
        <v>61</v>
      </c>
      <c r="F7" s="45" t="s">
        <v>27</v>
      </c>
    </row>
    <row r="8" spans="1:6" ht="41.4" x14ac:dyDescent="0.3">
      <c r="A8" s="36" t="s">
        <v>0</v>
      </c>
      <c r="B8" s="37" t="s">
        <v>38</v>
      </c>
      <c r="C8" s="37" t="s">
        <v>87</v>
      </c>
      <c r="D8" s="37" t="s">
        <v>53</v>
      </c>
      <c r="E8" s="37" t="s">
        <v>2</v>
      </c>
      <c r="F8" s="45" t="s">
        <v>29</v>
      </c>
    </row>
    <row r="9" spans="1:6" ht="41.4" x14ac:dyDescent="0.3">
      <c r="A9" s="36" t="s">
        <v>0</v>
      </c>
      <c r="B9" s="37" t="s">
        <v>38</v>
      </c>
      <c r="C9" s="37" t="s">
        <v>88</v>
      </c>
      <c r="D9" s="37" t="s">
        <v>53</v>
      </c>
      <c r="E9" s="37" t="s">
        <v>2</v>
      </c>
      <c r="F9" s="53" t="s">
        <v>25</v>
      </c>
    </row>
    <row r="10" spans="1:6" ht="55.2" x14ac:dyDescent="0.3">
      <c r="A10" s="36" t="s">
        <v>0</v>
      </c>
      <c r="B10" s="37" t="s">
        <v>38</v>
      </c>
      <c r="C10" s="37" t="s">
        <v>90</v>
      </c>
      <c r="D10" s="37" t="s">
        <v>53</v>
      </c>
      <c r="E10" s="37" t="s">
        <v>2</v>
      </c>
      <c r="F10" s="45" t="s">
        <v>25</v>
      </c>
    </row>
    <row r="11" spans="1:6" ht="41.4" x14ac:dyDescent="0.3">
      <c r="A11" s="36" t="s">
        <v>0</v>
      </c>
      <c r="B11" s="37" t="s">
        <v>38</v>
      </c>
      <c r="C11" s="37" t="s">
        <v>91</v>
      </c>
      <c r="D11" s="37" t="s">
        <v>53</v>
      </c>
      <c r="E11" s="37" t="s">
        <v>2</v>
      </c>
      <c r="F11" s="45" t="s">
        <v>26</v>
      </c>
    </row>
    <row r="12" spans="1:6" ht="41.4" x14ac:dyDescent="0.3">
      <c r="A12" s="36" t="s">
        <v>0</v>
      </c>
      <c r="B12" s="54" t="s">
        <v>38</v>
      </c>
      <c r="C12" s="54" t="s">
        <v>89</v>
      </c>
      <c r="D12" s="54" t="s">
        <v>33</v>
      </c>
      <c r="E12" s="54" t="s">
        <v>3</v>
      </c>
      <c r="F12" s="55" t="s">
        <v>1471</v>
      </c>
    </row>
    <row r="13" spans="1:6" ht="55.2" x14ac:dyDescent="0.3">
      <c r="A13" s="36" t="s">
        <v>0</v>
      </c>
      <c r="B13" s="54" t="s">
        <v>38</v>
      </c>
      <c r="C13" s="54" t="s">
        <v>1427</v>
      </c>
      <c r="D13" s="54" t="s">
        <v>1428</v>
      </c>
      <c r="E13" s="54" t="s">
        <v>4</v>
      </c>
      <c r="F13" s="55" t="s">
        <v>120</v>
      </c>
    </row>
    <row r="14" spans="1:6" ht="55.2" x14ac:dyDescent="0.3">
      <c r="A14" s="36" t="s">
        <v>0</v>
      </c>
      <c r="B14" s="54" t="s">
        <v>38</v>
      </c>
      <c r="C14" s="54" t="s">
        <v>1429</v>
      </c>
      <c r="D14" s="54" t="s">
        <v>1430</v>
      </c>
      <c r="E14" s="54" t="s">
        <v>4</v>
      </c>
      <c r="F14" s="55" t="s">
        <v>121</v>
      </c>
    </row>
    <row r="15" spans="1:6" ht="41.4" x14ac:dyDescent="0.3">
      <c r="A15" s="36" t="s">
        <v>0</v>
      </c>
      <c r="B15" s="54" t="s">
        <v>38</v>
      </c>
      <c r="C15" s="54" t="s">
        <v>1431</v>
      </c>
      <c r="D15" s="54" t="s">
        <v>1432</v>
      </c>
      <c r="E15" s="54" t="s">
        <v>4</v>
      </c>
      <c r="F15" s="55" t="s">
        <v>122</v>
      </c>
    </row>
    <row r="16" spans="1:6" ht="41.4" x14ac:dyDescent="0.3">
      <c r="A16" s="36" t="s">
        <v>0</v>
      </c>
      <c r="B16" s="54" t="s">
        <v>38</v>
      </c>
      <c r="C16" s="54" t="s">
        <v>1433</v>
      </c>
      <c r="D16" s="54" t="s">
        <v>1434</v>
      </c>
      <c r="E16" s="54" t="s">
        <v>4</v>
      </c>
      <c r="F16" s="55" t="s">
        <v>123</v>
      </c>
    </row>
    <row r="17" spans="1:6" ht="41.4" x14ac:dyDescent="0.3">
      <c r="A17" s="36" t="s">
        <v>0</v>
      </c>
      <c r="B17" s="54" t="s">
        <v>38</v>
      </c>
      <c r="C17" s="54" t="s">
        <v>1435</v>
      </c>
      <c r="D17" s="54" t="s">
        <v>1436</v>
      </c>
      <c r="E17" s="54" t="s">
        <v>4</v>
      </c>
      <c r="F17" s="55" t="s">
        <v>124</v>
      </c>
    </row>
    <row r="18" spans="1:6" ht="102" x14ac:dyDescent="0.3">
      <c r="A18" s="36" t="s">
        <v>0</v>
      </c>
      <c r="B18" s="54" t="s">
        <v>38</v>
      </c>
      <c r="C18" s="54" t="s">
        <v>1437</v>
      </c>
      <c r="D18" s="54" t="s">
        <v>1438</v>
      </c>
      <c r="E18" s="54" t="s">
        <v>64</v>
      </c>
      <c r="F18" s="55" t="s">
        <v>125</v>
      </c>
    </row>
    <row r="19" spans="1:6" ht="69" x14ac:dyDescent="0.3">
      <c r="A19" s="36" t="s">
        <v>0</v>
      </c>
      <c r="B19" s="54" t="s">
        <v>38</v>
      </c>
      <c r="C19" s="54" t="s">
        <v>1439</v>
      </c>
      <c r="D19" s="54" t="s">
        <v>1440</v>
      </c>
      <c r="E19" s="54" t="s">
        <v>65</v>
      </c>
      <c r="F19" s="55" t="s">
        <v>126</v>
      </c>
    </row>
    <row r="20" spans="1:6" ht="69" x14ac:dyDescent="0.3">
      <c r="A20" s="36" t="s">
        <v>0</v>
      </c>
      <c r="B20" s="54" t="s">
        <v>38</v>
      </c>
      <c r="C20" s="54" t="s">
        <v>1441</v>
      </c>
      <c r="D20" s="54" t="s">
        <v>1442</v>
      </c>
      <c r="E20" s="54" t="s">
        <v>66</v>
      </c>
      <c r="F20" s="55" t="s">
        <v>127</v>
      </c>
    </row>
    <row r="21" spans="1:6" ht="55.2" x14ac:dyDescent="0.3">
      <c r="A21" s="36" t="s">
        <v>0</v>
      </c>
      <c r="B21" s="54" t="s">
        <v>38</v>
      </c>
      <c r="C21" s="54" t="s">
        <v>1443</v>
      </c>
      <c r="D21" s="54" t="s">
        <v>1444</v>
      </c>
      <c r="E21" s="54" t="s">
        <v>66</v>
      </c>
      <c r="F21" s="55" t="s">
        <v>128</v>
      </c>
    </row>
    <row r="22" spans="1:6" ht="55.2" x14ac:dyDescent="0.3">
      <c r="A22" s="36" t="s">
        <v>0</v>
      </c>
      <c r="B22" s="54" t="s">
        <v>38</v>
      </c>
      <c r="C22" s="54" t="s">
        <v>1445</v>
      </c>
      <c r="D22" s="54" t="s">
        <v>1446</v>
      </c>
      <c r="E22" s="54" t="s">
        <v>66</v>
      </c>
      <c r="F22" s="55" t="s">
        <v>129</v>
      </c>
    </row>
    <row r="23" spans="1:6" ht="55.2" x14ac:dyDescent="0.3">
      <c r="A23" s="36" t="s">
        <v>0</v>
      </c>
      <c r="B23" s="54" t="s">
        <v>38</v>
      </c>
      <c r="C23" s="54" t="s">
        <v>1447</v>
      </c>
      <c r="D23" s="54" t="s">
        <v>1448</v>
      </c>
      <c r="E23" s="54" t="s">
        <v>66</v>
      </c>
      <c r="F23" s="55" t="s">
        <v>130</v>
      </c>
    </row>
    <row r="24" spans="1:6" ht="55.2" x14ac:dyDescent="0.3">
      <c r="A24" s="36" t="s">
        <v>0</v>
      </c>
      <c r="B24" s="58" t="s">
        <v>39</v>
      </c>
      <c r="C24" s="58" t="s">
        <v>108</v>
      </c>
      <c r="D24" s="58" t="s">
        <v>109</v>
      </c>
      <c r="E24" s="58" t="s">
        <v>110</v>
      </c>
      <c r="F24" s="59" t="s">
        <v>137</v>
      </c>
    </row>
    <row r="25" spans="1:6" ht="69" x14ac:dyDescent="0.3">
      <c r="A25" s="36" t="s">
        <v>0</v>
      </c>
      <c r="B25" s="58" t="s">
        <v>39</v>
      </c>
      <c r="C25" s="58" t="s">
        <v>92</v>
      </c>
      <c r="D25" s="58" t="s">
        <v>30</v>
      </c>
      <c r="E25" s="58" t="s">
        <v>111</v>
      </c>
      <c r="F25" s="59" t="s">
        <v>112</v>
      </c>
    </row>
    <row r="26" spans="1:6" ht="69" x14ac:dyDescent="0.3">
      <c r="A26" s="36" t="s">
        <v>0</v>
      </c>
      <c r="B26" s="58" t="s">
        <v>39</v>
      </c>
      <c r="C26" s="58" t="s">
        <v>93</v>
      </c>
      <c r="D26" s="58" t="s">
        <v>68</v>
      </c>
      <c r="E26" s="58" t="s">
        <v>67</v>
      </c>
      <c r="F26" s="59" t="s">
        <v>131</v>
      </c>
    </row>
    <row r="27" spans="1:6" ht="55.2" x14ac:dyDescent="0.3">
      <c r="A27" s="36" t="s">
        <v>0</v>
      </c>
      <c r="B27" s="58" t="s">
        <v>39</v>
      </c>
      <c r="C27" s="58" t="s">
        <v>94</v>
      </c>
      <c r="D27" s="58" t="s">
        <v>69</v>
      </c>
      <c r="E27" s="58" t="s">
        <v>31</v>
      </c>
      <c r="F27" s="59" t="s">
        <v>132</v>
      </c>
    </row>
    <row r="28" spans="1:6" ht="82.8" x14ac:dyDescent="0.3">
      <c r="A28" s="36" t="s">
        <v>0</v>
      </c>
      <c r="B28" s="65" t="s">
        <v>40</v>
      </c>
      <c r="C28" s="65" t="s">
        <v>95</v>
      </c>
      <c r="D28" s="66" t="s">
        <v>5</v>
      </c>
      <c r="E28" s="65" t="s">
        <v>70</v>
      </c>
      <c r="F28" s="67" t="s">
        <v>52</v>
      </c>
    </row>
    <row r="29" spans="1:6" ht="27.6" x14ac:dyDescent="0.3">
      <c r="A29" s="41" t="s">
        <v>6</v>
      </c>
      <c r="B29" s="68" t="s">
        <v>41</v>
      </c>
      <c r="C29" s="69" t="s">
        <v>7</v>
      </c>
      <c r="D29" s="69" t="s">
        <v>7</v>
      </c>
      <c r="E29" s="69" t="s">
        <v>8</v>
      </c>
      <c r="F29" s="70" t="s">
        <v>9</v>
      </c>
    </row>
    <row r="30" spans="1:6" ht="27.6" x14ac:dyDescent="0.3">
      <c r="A30" s="41" t="s">
        <v>6</v>
      </c>
      <c r="B30" s="68" t="s">
        <v>41</v>
      </c>
      <c r="C30" s="69" t="s">
        <v>34</v>
      </c>
      <c r="D30" s="69" t="s">
        <v>10</v>
      </c>
      <c r="E30" s="69" t="s">
        <v>11</v>
      </c>
      <c r="F30" s="70" t="s">
        <v>138</v>
      </c>
    </row>
    <row r="31" spans="1:6" ht="55.2" x14ac:dyDescent="0.3">
      <c r="A31" s="41" t="s">
        <v>6</v>
      </c>
      <c r="B31" s="68" t="s">
        <v>41</v>
      </c>
      <c r="C31" s="69" t="s">
        <v>133</v>
      </c>
      <c r="D31" s="69" t="s">
        <v>134</v>
      </c>
      <c r="E31" s="69" t="s">
        <v>135</v>
      </c>
      <c r="F31" s="70" t="s">
        <v>44</v>
      </c>
    </row>
    <row r="32" spans="1:6" ht="55.2" x14ac:dyDescent="0.3">
      <c r="A32" s="41" t="s">
        <v>6</v>
      </c>
      <c r="B32" s="68" t="s">
        <v>41</v>
      </c>
      <c r="C32" s="69" t="s">
        <v>96</v>
      </c>
      <c r="D32" s="69" t="s">
        <v>12</v>
      </c>
      <c r="E32" s="69" t="s">
        <v>13</v>
      </c>
      <c r="F32" s="70" t="s">
        <v>45</v>
      </c>
    </row>
    <row r="33" spans="1:6" ht="61.2" x14ac:dyDescent="0.3">
      <c r="A33" s="41" t="s">
        <v>6</v>
      </c>
      <c r="B33" s="135" t="s">
        <v>42</v>
      </c>
      <c r="C33" s="136" t="s">
        <v>97</v>
      </c>
      <c r="D33" s="135" t="s">
        <v>14</v>
      </c>
      <c r="E33" s="136" t="s">
        <v>71</v>
      </c>
      <c r="F33" s="137" t="s">
        <v>1870</v>
      </c>
    </row>
    <row r="34" spans="1:6" ht="41.4" x14ac:dyDescent="0.3">
      <c r="A34" s="41" t="s">
        <v>6</v>
      </c>
      <c r="B34" s="135" t="s">
        <v>42</v>
      </c>
      <c r="C34" s="136" t="s">
        <v>98</v>
      </c>
      <c r="D34" s="135" t="s">
        <v>36</v>
      </c>
      <c r="E34" s="136" t="s">
        <v>36</v>
      </c>
      <c r="F34" s="137" t="s">
        <v>114</v>
      </c>
    </row>
    <row r="35" spans="1:6" ht="30.6" x14ac:dyDescent="0.3">
      <c r="A35" s="41" t="s">
        <v>6</v>
      </c>
      <c r="B35" s="135" t="s">
        <v>42</v>
      </c>
      <c r="C35" s="136" t="s">
        <v>99</v>
      </c>
      <c r="D35" s="135" t="s">
        <v>37</v>
      </c>
      <c r="E35" s="136" t="s">
        <v>15</v>
      </c>
      <c r="F35" s="137" t="s">
        <v>115</v>
      </c>
    </row>
    <row r="36" spans="1:6" ht="61.2" x14ac:dyDescent="0.3">
      <c r="A36" s="41" t="s">
        <v>6</v>
      </c>
      <c r="B36" s="135" t="s">
        <v>42</v>
      </c>
      <c r="C36" s="136" t="s">
        <v>116</v>
      </c>
      <c r="D36" s="136" t="s">
        <v>73</v>
      </c>
      <c r="E36" s="136" t="s">
        <v>72</v>
      </c>
      <c r="F36" s="137" t="s">
        <v>117</v>
      </c>
    </row>
    <row r="37" spans="1:6" ht="41.4" x14ac:dyDescent="0.3">
      <c r="A37" s="41" t="s">
        <v>6</v>
      </c>
      <c r="B37" s="135" t="s">
        <v>74</v>
      </c>
      <c r="C37" s="136" t="s">
        <v>100</v>
      </c>
      <c r="D37" s="136" t="s">
        <v>75</v>
      </c>
      <c r="E37" s="136" t="s">
        <v>76</v>
      </c>
      <c r="F37" s="137" t="s">
        <v>46</v>
      </c>
    </row>
    <row r="38" spans="1:6" ht="41.4" x14ac:dyDescent="0.3">
      <c r="A38" s="41" t="s">
        <v>6</v>
      </c>
      <c r="B38" s="135" t="s">
        <v>74</v>
      </c>
      <c r="C38" s="136" t="s">
        <v>101</v>
      </c>
      <c r="D38" s="136" t="s">
        <v>35</v>
      </c>
      <c r="E38" s="136" t="s">
        <v>77</v>
      </c>
      <c r="F38" s="137" t="s">
        <v>47</v>
      </c>
    </row>
    <row r="39" spans="1:6" ht="55.2" x14ac:dyDescent="0.3">
      <c r="A39" s="41" t="s">
        <v>6</v>
      </c>
      <c r="B39" s="135" t="s">
        <v>74</v>
      </c>
      <c r="C39" s="136" t="s">
        <v>102</v>
      </c>
      <c r="D39" s="136" t="s">
        <v>17</v>
      </c>
      <c r="E39" s="136" t="s">
        <v>18</v>
      </c>
      <c r="F39" s="137" t="s">
        <v>48</v>
      </c>
    </row>
    <row r="40" spans="1:6" ht="30.6" x14ac:dyDescent="0.3">
      <c r="A40" s="41" t="s">
        <v>6</v>
      </c>
      <c r="B40" s="135" t="s">
        <v>74</v>
      </c>
      <c r="C40" s="136" t="s">
        <v>103</v>
      </c>
      <c r="D40" s="136" t="s">
        <v>56</v>
      </c>
      <c r="E40" s="136" t="s">
        <v>19</v>
      </c>
      <c r="F40" s="137" t="s">
        <v>118</v>
      </c>
    </row>
    <row r="41" spans="1:6" ht="55.2" x14ac:dyDescent="0.3">
      <c r="A41" s="41" t="s">
        <v>6</v>
      </c>
      <c r="B41" s="38" t="s">
        <v>16</v>
      </c>
      <c r="C41" s="40" t="s">
        <v>105</v>
      </c>
      <c r="D41" s="40" t="s">
        <v>20</v>
      </c>
      <c r="E41" s="38" t="s">
        <v>78</v>
      </c>
      <c r="F41" s="46" t="s">
        <v>49</v>
      </c>
    </row>
    <row r="42" spans="1:6" ht="41.4" x14ac:dyDescent="0.3">
      <c r="A42" s="41" t="s">
        <v>6</v>
      </c>
      <c r="B42" s="38" t="s">
        <v>16</v>
      </c>
      <c r="C42" s="39" t="s">
        <v>104</v>
      </c>
      <c r="D42" s="40" t="s">
        <v>21</v>
      </c>
      <c r="E42" s="40" t="s">
        <v>1449</v>
      </c>
      <c r="F42" s="46" t="s">
        <v>50</v>
      </c>
    </row>
    <row r="43" spans="1:6" ht="41.4" x14ac:dyDescent="0.3">
      <c r="A43" s="41" t="s">
        <v>6</v>
      </c>
      <c r="B43" s="38" t="s">
        <v>16</v>
      </c>
      <c r="C43" s="40" t="s">
        <v>1450</v>
      </c>
      <c r="D43" s="40" t="s">
        <v>22</v>
      </c>
      <c r="E43" s="40" t="s">
        <v>79</v>
      </c>
      <c r="F43" s="46" t="s">
        <v>51</v>
      </c>
    </row>
    <row r="44" spans="1:6" ht="27.6" x14ac:dyDescent="0.3">
      <c r="A44" s="41" t="s">
        <v>6</v>
      </c>
      <c r="B44" s="38" t="s">
        <v>32</v>
      </c>
      <c r="C44" s="40" t="s">
        <v>106</v>
      </c>
      <c r="D44" s="40" t="s">
        <v>113</v>
      </c>
      <c r="E44" s="40"/>
      <c r="F44" s="47" t="s">
        <v>136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5B111-5E4E-4E82-9A46-1B3A5810B81C}">
  <sheetPr>
    <tabColor theme="5"/>
    <outlinePr summaryBelow="0" summaryRight="0"/>
  </sheetPr>
  <dimension ref="A1:L46"/>
  <sheetViews>
    <sheetView showGridLines="0" zoomScale="170" zoomScaleNormal="170" workbookViewId="0">
      <pane xSplit="1" ySplit="2" topLeftCell="B39" activePane="bottomRight" state="frozen"/>
      <selection activeCell="C22" sqref="C22:H22"/>
      <selection pane="topRight" activeCell="C22" sqref="C22:H22"/>
      <selection pane="bottomLeft" activeCell="C22" sqref="C22:H22"/>
      <selection pane="bottomRight" activeCell="J40" sqref="J40"/>
    </sheetView>
  </sheetViews>
  <sheetFormatPr baseColWidth="10" defaultColWidth="11.44140625" defaultRowHeight="15.6" x14ac:dyDescent="0.3"/>
  <cols>
    <col min="1" max="1" width="8.109375" style="42" bestFit="1" customWidth="1"/>
    <col min="2" max="2" width="8.109375" style="35" customWidth="1"/>
    <col min="3" max="3" width="25.109375" style="146" customWidth="1"/>
    <col min="4" max="4" width="24.77734375" style="146" hidden="1" customWidth="1"/>
    <col min="5" max="5" width="33.5546875" style="48" hidden="1" customWidth="1"/>
    <col min="6" max="7" width="9.88671875" style="43" bestFit="1" customWidth="1"/>
    <col min="8" max="9" width="8.44140625" style="43" bestFit="1" customWidth="1"/>
    <col min="10" max="10" width="8.44140625" style="387" bestFit="1" customWidth="1"/>
    <col min="11" max="11" width="6.44140625" style="35" bestFit="1" customWidth="1"/>
    <col min="12" max="12" width="7.33203125" style="35" customWidth="1"/>
    <col min="13" max="16384" width="11.44140625" style="35"/>
  </cols>
  <sheetData>
    <row r="1" spans="1:12" s="155" customFormat="1" x14ac:dyDescent="0.3">
      <c r="C1" s="48"/>
      <c r="D1" s="48"/>
      <c r="E1" s="48"/>
      <c r="F1" s="48"/>
      <c r="G1" s="48"/>
      <c r="H1" s="48"/>
      <c r="I1" s="48"/>
      <c r="J1" s="388">
        <v>10</v>
      </c>
      <c r="K1" s="449" t="s">
        <v>0</v>
      </c>
      <c r="L1" s="449"/>
    </row>
    <row r="2" spans="1:12" x14ac:dyDescent="0.3">
      <c r="A2" s="34" t="s">
        <v>1452</v>
      </c>
      <c r="B2" s="34" t="s">
        <v>107</v>
      </c>
      <c r="C2" s="143" t="s">
        <v>1451</v>
      </c>
      <c r="D2" s="143" t="s">
        <v>1408</v>
      </c>
      <c r="E2" s="44" t="s">
        <v>1453</v>
      </c>
      <c r="F2" s="153">
        <f>+cuc!D1</f>
        <v>43100</v>
      </c>
      <c r="G2" s="153">
        <f>+cuc!E1</f>
        <v>43465</v>
      </c>
      <c r="H2" s="153">
        <f>+cuc!F1</f>
        <v>43830</v>
      </c>
      <c r="I2" s="156">
        <f>+cuc!G1</f>
        <v>44196</v>
      </c>
      <c r="J2" s="389">
        <v>44470</v>
      </c>
      <c r="K2" s="158" t="s">
        <v>1892</v>
      </c>
      <c r="L2" s="158" t="s">
        <v>1893</v>
      </c>
    </row>
    <row r="3" spans="1:12" ht="20.399999999999999" x14ac:dyDescent="0.3">
      <c r="A3" s="36" t="s">
        <v>0</v>
      </c>
      <c r="B3" s="38" t="s">
        <v>2850</v>
      </c>
      <c r="C3" s="384" t="s">
        <v>81</v>
      </c>
      <c r="D3" s="384" t="s">
        <v>1</v>
      </c>
      <c r="E3" s="46" t="s">
        <v>62</v>
      </c>
      <c r="F3" s="395">
        <f>+'1. SARC - Calidad Cartera'!D75</f>
        <v>1.0294541601843928E-2</v>
      </c>
      <c r="G3" s="395">
        <f>+'1. SARC - Calidad Cartera'!E75</f>
        <v>1.9883860713821595E-2</v>
      </c>
      <c r="H3" s="395">
        <f>+'1. SARC - Calidad Cartera'!F75</f>
        <v>4.7947806790809705E-2</v>
      </c>
      <c r="I3" s="396">
        <f>+'1. SARC - Calidad Cartera'!G75</f>
        <v>2.0012854727237323E-2</v>
      </c>
      <c r="J3" s="397">
        <f>+'1. SARC - Calidad Cartera'!H75</f>
        <v>2.0677752242051262E-2</v>
      </c>
      <c r="K3" s="157" t="s">
        <v>2700</v>
      </c>
      <c r="L3" s="157" t="s">
        <v>1895</v>
      </c>
    </row>
    <row r="4" spans="1:12" ht="26.4" hidden="1" x14ac:dyDescent="0.3">
      <c r="A4" s="41" t="s">
        <v>6</v>
      </c>
      <c r="B4" s="38" t="s">
        <v>2850</v>
      </c>
      <c r="C4" s="144" t="s">
        <v>97</v>
      </c>
      <c r="D4" s="384" t="s">
        <v>14</v>
      </c>
      <c r="E4" s="152" t="s">
        <v>71</v>
      </c>
      <c r="F4" s="385">
        <f>+'1. SARC - Calidad (con castigo)'!D77</f>
        <v>1.0294541601843928E-2</v>
      </c>
      <c r="G4" s="385">
        <f>+'1. SARC - Calidad (con castigo)'!E77</f>
        <v>1.9883860713821595E-2</v>
      </c>
      <c r="H4" s="385">
        <f>+'1. SARC - Calidad (con castigo)'!F77</f>
        <v>4.7947806790809705E-2</v>
      </c>
      <c r="I4" s="386">
        <f>+'1. SARC - Calidad (con castigo)'!G77</f>
        <v>2.0012854727237323E-2</v>
      </c>
      <c r="J4" s="390">
        <f>+'1. SARC - Calidad (con castigo)'!H77</f>
        <v>2.0677752242051262E-2</v>
      </c>
      <c r="K4" s="157" t="s">
        <v>2701</v>
      </c>
      <c r="L4" s="157" t="s">
        <v>2702</v>
      </c>
    </row>
    <row r="5" spans="1:12" ht="26.4" x14ac:dyDescent="0.3">
      <c r="A5" s="36" t="s">
        <v>0</v>
      </c>
      <c r="B5" s="38" t="s">
        <v>2850</v>
      </c>
      <c r="C5" s="384" t="s">
        <v>83</v>
      </c>
      <c r="D5" s="384" t="s">
        <v>1</v>
      </c>
      <c r="E5" s="46" t="s">
        <v>57</v>
      </c>
      <c r="F5" s="395">
        <f>+'2. SARC - Calidad Cons sin LBZ'!D21</f>
        <v>0.17075239850470872</v>
      </c>
      <c r="G5" s="398">
        <f>+'2. SARC - Calidad Cons sin LBZ'!E21</f>
        <v>0.23070972061125872</v>
      </c>
      <c r="H5" s="395">
        <f>+'2. SARC - Calidad Cons sin LBZ'!F21</f>
        <v>0.18098707940061745</v>
      </c>
      <c r="I5" s="396">
        <f>+'2. SARC - Calidad Cons sin LBZ'!G21</f>
        <v>0.24211729972500348</v>
      </c>
      <c r="J5" s="397">
        <f>+'2. SARC - Calidad Cons sin LBZ'!H21</f>
        <v>0.18433314728468161</v>
      </c>
      <c r="K5" s="157" t="s">
        <v>1900</v>
      </c>
      <c r="L5" s="157" t="s">
        <v>1899</v>
      </c>
    </row>
    <row r="6" spans="1:12" ht="26.4" x14ac:dyDescent="0.3">
      <c r="A6" s="36" t="s">
        <v>0</v>
      </c>
      <c r="B6" s="38" t="s">
        <v>2850</v>
      </c>
      <c r="C6" s="384" t="s">
        <v>82</v>
      </c>
      <c r="D6" s="384" t="s">
        <v>1</v>
      </c>
      <c r="E6" s="46" t="s">
        <v>58</v>
      </c>
      <c r="F6" s="395">
        <f>+'3. SARC - Calidad Cons LBZ'!D30</f>
        <v>7.6533844015491681E-4</v>
      </c>
      <c r="G6" s="395">
        <f>+'3. SARC - Calidad Cons LBZ'!E30</f>
        <v>7.063911531237377E-3</v>
      </c>
      <c r="H6" s="399">
        <f>+'3. SARC - Calidad Cons LBZ'!F30</f>
        <v>3.9098648451041759E-2</v>
      </c>
      <c r="I6" s="396">
        <f>+'3. SARC - Calidad Cons LBZ'!G30</f>
        <v>1.3089159811566261E-3</v>
      </c>
      <c r="J6" s="397">
        <f>+'3. SARC - Calidad Cons LBZ'!H30</f>
        <v>4.1940140948322456E-3</v>
      </c>
      <c r="K6" s="157" t="s">
        <v>3097</v>
      </c>
      <c r="L6" s="157" t="s">
        <v>1896</v>
      </c>
    </row>
    <row r="7" spans="1:12" ht="26.4" hidden="1" x14ac:dyDescent="0.3">
      <c r="A7" s="36" t="s">
        <v>0</v>
      </c>
      <c r="B7" s="38" t="s">
        <v>2850</v>
      </c>
      <c r="C7" s="384" t="s">
        <v>84</v>
      </c>
      <c r="D7" s="384" t="s">
        <v>1</v>
      </c>
      <c r="E7" s="46" t="s">
        <v>59</v>
      </c>
      <c r="F7" s="385">
        <f>+'4. SARC - Calidad Comercial'!D21</f>
        <v>0</v>
      </c>
      <c r="G7" s="385">
        <f>+'4. SARC - Calidad Comercial'!E21</f>
        <v>0</v>
      </c>
      <c r="H7" s="385">
        <f>+'4. SARC - Calidad Comercial'!F21</f>
        <v>0</v>
      </c>
      <c r="I7" s="386">
        <f>+'4. SARC - Calidad Comercial'!G21</f>
        <v>0</v>
      </c>
      <c r="J7" s="390">
        <f>+'4. SARC - Calidad Comercial'!H21</f>
        <v>0</v>
      </c>
      <c r="K7" s="157" t="s">
        <v>2701</v>
      </c>
      <c r="L7" s="157" t="s">
        <v>2702</v>
      </c>
    </row>
    <row r="8" spans="1:12" ht="26.4" hidden="1" x14ac:dyDescent="0.3">
      <c r="A8" s="36" t="s">
        <v>0</v>
      </c>
      <c r="B8" s="38" t="s">
        <v>2850</v>
      </c>
      <c r="C8" s="384" t="s">
        <v>85</v>
      </c>
      <c r="D8" s="384" t="s">
        <v>1</v>
      </c>
      <c r="E8" s="46" t="s">
        <v>60</v>
      </c>
      <c r="F8" s="385">
        <f>+'5. SARC - Calidad MICRO'!D27</f>
        <v>0</v>
      </c>
      <c r="G8" s="385">
        <f>+'5. SARC - Calidad MICRO'!E27</f>
        <v>0</v>
      </c>
      <c r="H8" s="385">
        <f>+'5. SARC - Calidad MICRO'!F27</f>
        <v>0</v>
      </c>
      <c r="I8" s="386">
        <f>+'5. SARC - Calidad MICRO'!G27</f>
        <v>0</v>
      </c>
      <c r="J8" s="390">
        <f>+'5. SARC - Calidad MICRO'!H27</f>
        <v>0</v>
      </c>
      <c r="K8" s="157" t="s">
        <v>2701</v>
      </c>
      <c r="L8" s="157" t="s">
        <v>2702</v>
      </c>
    </row>
    <row r="9" spans="1:12" ht="26.4" hidden="1" x14ac:dyDescent="0.3">
      <c r="A9" s="36" t="s">
        <v>0</v>
      </c>
      <c r="B9" s="38" t="s">
        <v>2850</v>
      </c>
      <c r="C9" s="384" t="s">
        <v>86</v>
      </c>
      <c r="D9" s="384" t="s">
        <v>1</v>
      </c>
      <c r="E9" s="46" t="s">
        <v>61</v>
      </c>
      <c r="F9" s="385">
        <f>+'6. SARC - Calidad VIVI'!D30</f>
        <v>0</v>
      </c>
      <c r="G9" s="385">
        <f>+'6. SARC - Calidad VIVI'!E30</f>
        <v>0</v>
      </c>
      <c r="H9" s="385">
        <f>+'6. SARC - Calidad VIVI'!F30</f>
        <v>0</v>
      </c>
      <c r="I9" s="386">
        <f>+'6. SARC - Calidad VIVI'!G30</f>
        <v>0</v>
      </c>
      <c r="J9" s="390">
        <f>+'6. SARC - Calidad VIVI'!H30</f>
        <v>0</v>
      </c>
      <c r="K9" s="157" t="s">
        <v>2700</v>
      </c>
      <c r="L9" s="157" t="s">
        <v>1895</v>
      </c>
    </row>
    <row r="10" spans="1:12" ht="26.4" x14ac:dyDescent="0.3">
      <c r="A10" s="41" t="s">
        <v>6</v>
      </c>
      <c r="B10" s="38" t="s">
        <v>2850</v>
      </c>
      <c r="C10" s="144" t="s">
        <v>98</v>
      </c>
      <c r="D10" s="384" t="s">
        <v>36</v>
      </c>
      <c r="E10" s="152" t="s">
        <v>36</v>
      </c>
      <c r="F10" s="398">
        <f>+'7. SARC - Cobertura TOTAL'!D30</f>
        <v>1.7928016063936618E-2</v>
      </c>
      <c r="G10" s="398">
        <f>+'7. SARC - Cobertura TOTAL'!E30</f>
        <v>2.1583264107473014E-2</v>
      </c>
      <c r="H10" s="398">
        <f>+'7. SARC - Cobertura TOTAL'!F30</f>
        <v>1.7690456924755727E-2</v>
      </c>
      <c r="I10" s="394">
        <f>+'7. SARC - Cobertura TOTAL'!G30</f>
        <v>2.4015017563788117E-2</v>
      </c>
      <c r="J10" s="397">
        <f>+'7. SARC - Cobertura TOTAL'!H30</f>
        <v>3.079578905522359E-2</v>
      </c>
      <c r="K10" s="157" t="s">
        <v>1896</v>
      </c>
      <c r="L10" s="157" t="s">
        <v>2699</v>
      </c>
    </row>
    <row r="11" spans="1:12" ht="39.6" x14ac:dyDescent="0.3">
      <c r="A11" s="41" t="s">
        <v>6</v>
      </c>
      <c r="B11" s="38" t="s">
        <v>2850</v>
      </c>
      <c r="C11" s="144" t="s">
        <v>116</v>
      </c>
      <c r="D11" s="144" t="s">
        <v>73</v>
      </c>
      <c r="E11" s="152" t="s">
        <v>72</v>
      </c>
      <c r="F11" s="395">
        <f>+'30. Cobertura Cartera improduc'!D81</f>
        <v>0.82384967474187321</v>
      </c>
      <c r="G11" s="398">
        <f>+'30. Cobertura Cartera improduc'!E81</f>
        <v>0.61749743036955851</v>
      </c>
      <c r="H11" s="399">
        <f>+'30. Cobertura Cartera improduc'!F81</f>
        <v>0.28073017411289791</v>
      </c>
      <c r="I11" s="392">
        <f>+'30. Cobertura Cartera improduc'!G81</f>
        <v>0.363464259993238</v>
      </c>
      <c r="J11" s="391">
        <f>+'30. Cobertura Cartera improduc'!H81</f>
        <v>0.42980293147162857</v>
      </c>
      <c r="K11" s="157" t="s">
        <v>1909</v>
      </c>
      <c r="L11" s="157" t="s">
        <v>1908</v>
      </c>
    </row>
    <row r="12" spans="1:12" ht="26.4" x14ac:dyDescent="0.3">
      <c r="A12" s="36" t="s">
        <v>0</v>
      </c>
      <c r="B12" s="38" t="s">
        <v>2850</v>
      </c>
      <c r="C12" s="384" t="s">
        <v>87</v>
      </c>
      <c r="D12" s="384" t="s">
        <v>53</v>
      </c>
      <c r="E12" s="46" t="s">
        <v>2</v>
      </c>
      <c r="F12" s="395">
        <f>+'7. SARC - Cobertura consumo'!D46</f>
        <v>0.79701316879914952</v>
      </c>
      <c r="G12" s="398">
        <f>+'7. SARC - Cobertura consumo'!E46</f>
        <v>0.52503576736877067</v>
      </c>
      <c r="H12" s="399">
        <f>+'7. SARC - Cobertura consumo'!F46</f>
        <v>7.2503884662258433E-2</v>
      </c>
      <c r="I12" s="392">
        <f>+'7. SARC - Cobertura consumo'!G46</f>
        <v>0.29501496549246614</v>
      </c>
      <c r="J12" s="393">
        <f>+'7. SARC - Cobertura consumo'!H46</f>
        <v>0.38477053561365449</v>
      </c>
      <c r="K12" s="157" t="s">
        <v>3098</v>
      </c>
      <c r="L12" s="157" t="s">
        <v>1904</v>
      </c>
    </row>
    <row r="13" spans="1:12" ht="26.4" hidden="1" x14ac:dyDescent="0.3">
      <c r="A13" s="36" t="s">
        <v>0</v>
      </c>
      <c r="B13" s="38" t="s">
        <v>2850</v>
      </c>
      <c r="C13" s="384" t="s">
        <v>88</v>
      </c>
      <c r="D13" s="384" t="s">
        <v>53</v>
      </c>
      <c r="E13" s="46" t="s">
        <v>2</v>
      </c>
      <c r="F13" s="385">
        <f>+'8. SARC - Cobertura comercial'!D29</f>
        <v>0</v>
      </c>
      <c r="G13" s="385">
        <f>+'8. SARC - Cobertura comercial'!E29</f>
        <v>0</v>
      </c>
      <c r="H13" s="385">
        <f>+'8. SARC - Cobertura comercial'!F29</f>
        <v>0</v>
      </c>
      <c r="I13" s="386">
        <f>+'8. SARC - Cobertura comercial'!G29</f>
        <v>0</v>
      </c>
      <c r="J13" s="390">
        <f>+'8. SARC - Cobertura comercial'!H29</f>
        <v>0</v>
      </c>
      <c r="K13" s="157" t="s">
        <v>1905</v>
      </c>
      <c r="L13" s="157" t="s">
        <v>1900</v>
      </c>
    </row>
    <row r="14" spans="1:12" ht="26.4" hidden="1" x14ac:dyDescent="0.3">
      <c r="A14" s="36" t="s">
        <v>0</v>
      </c>
      <c r="B14" s="38" t="s">
        <v>2850</v>
      </c>
      <c r="C14" s="384" t="s">
        <v>90</v>
      </c>
      <c r="D14" s="384" t="s">
        <v>53</v>
      </c>
      <c r="E14" s="46" t="s">
        <v>2</v>
      </c>
      <c r="F14" s="385">
        <f>+'8. SARC - Cobertura MICRO'!D29</f>
        <v>0</v>
      </c>
      <c r="G14" s="385">
        <f>+'8. SARC - Cobertura MICRO'!E29</f>
        <v>0</v>
      </c>
      <c r="H14" s="385">
        <f>+'8. SARC - Cobertura MICRO'!F29</f>
        <v>0</v>
      </c>
      <c r="I14" s="386">
        <f>+'8. SARC - Cobertura MICRO'!G29</f>
        <v>0</v>
      </c>
      <c r="J14" s="390">
        <f>+'8. SARC - Cobertura MICRO'!H29</f>
        <v>0</v>
      </c>
      <c r="K14" s="157" t="s">
        <v>1905</v>
      </c>
      <c r="L14" s="157" t="s">
        <v>1900</v>
      </c>
    </row>
    <row r="15" spans="1:12" ht="26.4" hidden="1" x14ac:dyDescent="0.3">
      <c r="A15" s="36" t="s">
        <v>0</v>
      </c>
      <c r="B15" s="38" t="s">
        <v>2850</v>
      </c>
      <c r="C15" s="384" t="s">
        <v>91</v>
      </c>
      <c r="D15" s="384" t="s">
        <v>53</v>
      </c>
      <c r="E15" s="46" t="s">
        <v>2</v>
      </c>
      <c r="F15" s="385">
        <f>+'8. SARC - Cobertura VIVI'!D33</f>
        <v>0</v>
      </c>
      <c r="G15" s="385">
        <f>+'8. SARC - Cobertura VIVI'!E33</f>
        <v>0</v>
      </c>
      <c r="H15" s="385">
        <f>+'8. SARC - Cobertura VIVI'!F33</f>
        <v>0</v>
      </c>
      <c r="I15" s="386">
        <f>+'8. SARC - Cobertura VIVI'!G33</f>
        <v>0</v>
      </c>
      <c r="J15" s="390">
        <f>+'8. SARC - Cobertura VIVI'!H33</f>
        <v>0</v>
      </c>
      <c r="K15" s="157" t="s">
        <v>1905</v>
      </c>
      <c r="L15" s="157" t="s">
        <v>1900</v>
      </c>
    </row>
    <row r="16" spans="1:12" ht="26.4" x14ac:dyDescent="0.3">
      <c r="A16" s="36" t="s">
        <v>0</v>
      </c>
      <c r="B16" s="38" t="s">
        <v>2850</v>
      </c>
      <c r="C16" s="384" t="s">
        <v>89</v>
      </c>
      <c r="D16" s="384" t="s">
        <v>33</v>
      </c>
      <c r="E16" s="46" t="s">
        <v>3</v>
      </c>
      <c r="F16" s="398">
        <f>+'9. SARC - Crecim Cartera BRUTA'!C22</f>
        <v>9.8901492555203419E-5</v>
      </c>
      <c r="G16" s="398">
        <f>+'9. SARC - Crecim Cartera BRUTA'!D22</f>
        <v>4.4166683099853055E-2</v>
      </c>
      <c r="H16" s="398">
        <f>+'9. SARC - Crecim Cartera BRUTA'!E22</f>
        <v>6.3914785116723216E-3</v>
      </c>
      <c r="I16" s="396">
        <f>+'9. SARC - Crecim Cartera BRUTA'!F22</f>
        <v>0.17618730298396579</v>
      </c>
      <c r="J16" s="393">
        <f>+'9. SARC - Crecim Cartera BRUTA'!G22</f>
        <v>2.3960928506844059E-2</v>
      </c>
      <c r="K16" s="157" t="s">
        <v>2702</v>
      </c>
      <c r="L16" s="157" t="s">
        <v>1894</v>
      </c>
    </row>
    <row r="17" spans="1:12" ht="26.4" x14ac:dyDescent="0.3">
      <c r="A17" s="36" t="s">
        <v>0</v>
      </c>
      <c r="B17" s="38" t="s">
        <v>2850</v>
      </c>
      <c r="C17" s="384" t="s">
        <v>1427</v>
      </c>
      <c r="D17" s="384" t="s">
        <v>1428</v>
      </c>
      <c r="E17" s="46" t="s">
        <v>4</v>
      </c>
      <c r="F17" s="392">
        <f>+'10. SARC - Crecim CONS sin LBZ'!C11</f>
        <v>0.77408210900031071</v>
      </c>
      <c r="G17" s="398">
        <f>+'10. SARC - Crecim CONS sin LBZ'!D11</f>
        <v>6.7713288306564312E-2</v>
      </c>
      <c r="H17" s="398">
        <f>+'10. SARC - Crecim CONS sin LBZ'!E11</f>
        <v>9.4955303186860185E-2</v>
      </c>
      <c r="I17" s="392">
        <f>+'10. SARC - Crecim CONS sin LBZ'!F11</f>
        <v>0.46481566469777391</v>
      </c>
      <c r="J17" s="391">
        <f>+'10. SARC - Crecim CONS sin LBZ'!G11</f>
        <v>0.2063395182848029</v>
      </c>
      <c r="K17" s="157" t="s">
        <v>1894</v>
      </c>
      <c r="L17" s="157" t="s">
        <v>1910</v>
      </c>
    </row>
    <row r="18" spans="1:12" ht="26.4" x14ac:dyDescent="0.3">
      <c r="A18" s="36" t="s">
        <v>0</v>
      </c>
      <c r="B18" s="38" t="s">
        <v>2850</v>
      </c>
      <c r="C18" s="384" t="s">
        <v>1429</v>
      </c>
      <c r="D18" s="384" t="s">
        <v>1430</v>
      </c>
      <c r="E18" s="46" t="s">
        <v>4</v>
      </c>
      <c r="F18" s="392">
        <f>+'11. SARC Crecim Cons LBZ'!C16</f>
        <v>-2.5158429831374729E-2</v>
      </c>
      <c r="G18" s="398">
        <f>+'11. SARC Crecim Cons LBZ'!D16</f>
        <v>4.2768307295054209E-2</v>
      </c>
      <c r="H18" s="398">
        <f>+'11. SARC Crecim Cons LBZ'!E16</f>
        <v>1.0060683333217302E-3</v>
      </c>
      <c r="I18" s="396">
        <f>+'11. SARC Crecim Cons LBZ'!F16</f>
        <v>0.15698907659524886</v>
      </c>
      <c r="J18" s="393">
        <f>+'11. SARC Crecim Cons LBZ'!G16</f>
        <v>8.6023976506162114E-3</v>
      </c>
      <c r="K18" s="157" t="s">
        <v>2702</v>
      </c>
      <c r="L18" s="157" t="s">
        <v>1894</v>
      </c>
    </row>
    <row r="19" spans="1:12" ht="26.4" hidden="1" x14ac:dyDescent="0.3">
      <c r="A19" s="36" t="s">
        <v>0</v>
      </c>
      <c r="B19" s="38" t="s">
        <v>2850</v>
      </c>
      <c r="C19" s="384" t="s">
        <v>1431</v>
      </c>
      <c r="D19" s="384" t="s">
        <v>1432</v>
      </c>
      <c r="E19" s="46" t="s">
        <v>4</v>
      </c>
      <c r="F19" s="385">
        <f>+'12. SARC Crecim CCIAL'!$C$11</f>
        <v>0</v>
      </c>
      <c r="G19" s="385">
        <f>+'12. SARC Crecim CCIAL'!$C$11</f>
        <v>0</v>
      </c>
      <c r="H19" s="385">
        <f>+'12. SARC Crecim CCIAL'!$C$11</f>
        <v>0</v>
      </c>
      <c r="I19" s="386">
        <f>+'12. SARC Crecim CCIAL'!$C$11</f>
        <v>0</v>
      </c>
      <c r="J19" s="390">
        <f>+'12. SARC Crecim CCIAL'!$C$11</f>
        <v>0</v>
      </c>
      <c r="K19" s="157" t="s">
        <v>1896</v>
      </c>
      <c r="L19" s="157" t="s">
        <v>1894</v>
      </c>
    </row>
    <row r="20" spans="1:12" ht="26.4" hidden="1" x14ac:dyDescent="0.3">
      <c r="A20" s="36" t="s">
        <v>0</v>
      </c>
      <c r="B20" s="38" t="s">
        <v>2850</v>
      </c>
      <c r="C20" s="384" t="s">
        <v>1433</v>
      </c>
      <c r="D20" s="384" t="s">
        <v>1434</v>
      </c>
      <c r="E20" s="46" t="s">
        <v>4</v>
      </c>
      <c r="F20" s="385">
        <f>+'13. SARC Crecim MICRO'!C12</f>
        <v>0</v>
      </c>
      <c r="G20" s="385">
        <f>+'13. SARC Crecim MICRO'!D12</f>
        <v>0</v>
      </c>
      <c r="H20" s="385">
        <f>+'13. SARC Crecim MICRO'!E12</f>
        <v>0</v>
      </c>
      <c r="I20" s="386">
        <f>+'13. SARC Crecim MICRO'!F12</f>
        <v>0</v>
      </c>
      <c r="J20" s="390">
        <f>+'13. SARC Crecim MICRO'!G12</f>
        <v>0</v>
      </c>
      <c r="K20" s="157" t="s">
        <v>1896</v>
      </c>
      <c r="L20" s="157" t="s">
        <v>1894</v>
      </c>
    </row>
    <row r="21" spans="1:12" ht="26.4" hidden="1" x14ac:dyDescent="0.3">
      <c r="A21" s="36" t="s">
        <v>0</v>
      </c>
      <c r="B21" s="38" t="s">
        <v>2850</v>
      </c>
      <c r="C21" s="384" t="s">
        <v>1435</v>
      </c>
      <c r="D21" s="384" t="s">
        <v>1436</v>
      </c>
      <c r="E21" s="46" t="s">
        <v>4</v>
      </c>
      <c r="F21" s="385">
        <f>+'14. SARC Crecim VIVI'!C16</f>
        <v>0</v>
      </c>
      <c r="G21" s="385">
        <f>+'14. SARC Crecim VIVI'!D16</f>
        <v>0</v>
      </c>
      <c r="H21" s="385">
        <f>+'14. SARC Crecim VIVI'!E16</f>
        <v>0</v>
      </c>
      <c r="I21" s="386">
        <f>+'14. SARC Crecim VIVI'!F16</f>
        <v>0</v>
      </c>
      <c r="J21" s="390">
        <f>+'14. SARC Crecim VIVI'!G16</f>
        <v>0</v>
      </c>
      <c r="K21" s="157" t="s">
        <v>1896</v>
      </c>
      <c r="L21" s="157" t="s">
        <v>1894</v>
      </c>
    </row>
    <row r="22" spans="1:12" ht="26.4" x14ac:dyDescent="0.3">
      <c r="A22" s="36" t="s">
        <v>0</v>
      </c>
      <c r="B22" s="38" t="s">
        <v>2850</v>
      </c>
      <c r="C22" s="384" t="s">
        <v>1437</v>
      </c>
      <c r="D22" s="384" t="s">
        <v>1438</v>
      </c>
      <c r="E22" s="46" t="s">
        <v>64</v>
      </c>
      <c r="F22" s="396">
        <f>+'15. SARC Crecim mora'!C61</f>
        <v>-0.21441835016657196</v>
      </c>
      <c r="G22" s="399">
        <f>+'15. SARC Crecim mora'!D61</f>
        <v>1.0168032430945475</v>
      </c>
      <c r="H22" s="399">
        <f>+'15. SARC Crecim mora'!E61</f>
        <v>1.4268055817778214</v>
      </c>
      <c r="I22" s="396">
        <f>+'15. SARC Crecim mora'!F61</f>
        <v>-0.50907315261913211</v>
      </c>
      <c r="J22" s="393">
        <f>+'15. SARC Crecim mora'!G61</f>
        <v>5.798051671202753E-2</v>
      </c>
      <c r="K22" s="157" t="s">
        <v>1894</v>
      </c>
      <c r="L22" s="157" t="s">
        <v>1910</v>
      </c>
    </row>
    <row r="23" spans="1:12" ht="30.6" x14ac:dyDescent="0.3">
      <c r="A23" s="36" t="s">
        <v>0</v>
      </c>
      <c r="B23" s="38" t="s">
        <v>2850</v>
      </c>
      <c r="C23" s="384" t="s">
        <v>1439</v>
      </c>
      <c r="D23" s="384" t="s">
        <v>1440</v>
      </c>
      <c r="E23" s="46" t="s">
        <v>65</v>
      </c>
      <c r="F23" s="396">
        <f>+'16. SARC &gt; mora Cons SIN LBZ'!C17</f>
        <v>-0.24256694717931804</v>
      </c>
      <c r="G23" s="399">
        <f>+'16. SARC &gt; mora Cons SIN LBZ'!D17</f>
        <v>0.44262591094052994</v>
      </c>
      <c r="H23" s="396">
        <f>+'16. SARC &gt; mora Cons SIN LBZ'!E17</f>
        <v>-0.14102985399594603</v>
      </c>
      <c r="I23" s="392">
        <f>+'16. SARC &gt; mora Cons SIN LBZ'!F17</f>
        <v>0.95957200097401629</v>
      </c>
      <c r="J23" s="397">
        <f>+'16. SARC &gt; mora Cons SIN LBZ'!G17</f>
        <v>-8.1567651911324979E-2</v>
      </c>
      <c r="K23" s="157" t="s">
        <v>1894</v>
      </c>
      <c r="L23" s="157" t="s">
        <v>1910</v>
      </c>
    </row>
    <row r="24" spans="1:12" ht="26.4" x14ac:dyDescent="0.3">
      <c r="A24" s="36" t="s">
        <v>0</v>
      </c>
      <c r="B24" s="38" t="s">
        <v>2850</v>
      </c>
      <c r="C24" s="384" t="s">
        <v>1441</v>
      </c>
      <c r="D24" s="384" t="s">
        <v>1442</v>
      </c>
      <c r="E24" s="46" t="s">
        <v>66</v>
      </c>
      <c r="F24" s="399">
        <f>+'17. SARC &gt; mora Cons LBZ'!C21</f>
        <v>0.5476507336207963</v>
      </c>
      <c r="G24" s="399">
        <f>+'17. SARC &gt; mora Cons LBZ'!D21</f>
        <v>8.6245303826884907</v>
      </c>
      <c r="H24" s="399">
        <f>+'17. SARC &gt; mora Cons LBZ'!E21</f>
        <v>4.5405541519102623</v>
      </c>
      <c r="I24" s="396">
        <f>+'17. SARC &gt; mora Cons LBZ'!F21</f>
        <v>-0.9612671651738689</v>
      </c>
      <c r="J24" s="391">
        <f>+'17. SARC &gt; mora Cons LBZ'!G21</f>
        <v>2.2317526355590469</v>
      </c>
      <c r="K24" s="157" t="s">
        <v>1894</v>
      </c>
      <c r="L24" s="157" t="s">
        <v>1910</v>
      </c>
    </row>
    <row r="25" spans="1:12" ht="26.4" hidden="1" x14ac:dyDescent="0.3">
      <c r="A25" s="36" t="s">
        <v>0</v>
      </c>
      <c r="B25" s="38" t="s">
        <v>2850</v>
      </c>
      <c r="C25" s="384" t="s">
        <v>1443</v>
      </c>
      <c r="D25" s="384" t="s">
        <v>1444</v>
      </c>
      <c r="E25" s="46" t="s">
        <v>66</v>
      </c>
      <c r="F25" s="385">
        <f>+'18. SARC &gt; mora CCIAL'!C17</f>
        <v>0</v>
      </c>
      <c r="G25" s="385">
        <f>+'18. SARC &gt; mora CCIAL'!D17</f>
        <v>0</v>
      </c>
      <c r="H25" s="385">
        <f>+'18. SARC &gt; mora CCIAL'!E17</f>
        <v>0</v>
      </c>
      <c r="I25" s="386">
        <f>+'18. SARC &gt; mora CCIAL'!F17</f>
        <v>0</v>
      </c>
      <c r="J25" s="390">
        <f>+'18. SARC &gt; mora CCIAL'!G17</f>
        <v>0</v>
      </c>
      <c r="K25" s="157" t="s">
        <v>1896</v>
      </c>
      <c r="L25" s="157" t="s">
        <v>1894</v>
      </c>
    </row>
    <row r="26" spans="1:12" ht="26.4" hidden="1" x14ac:dyDescent="0.3">
      <c r="A26" s="36" t="s">
        <v>0</v>
      </c>
      <c r="B26" s="38" t="s">
        <v>2850</v>
      </c>
      <c r="C26" s="384" t="s">
        <v>1445</v>
      </c>
      <c r="D26" s="384" t="s">
        <v>1446</v>
      </c>
      <c r="E26" s="46" t="s">
        <v>66</v>
      </c>
      <c r="F26" s="385">
        <f>+'19. SARC &gt; mora MICRO'!C21</f>
        <v>0</v>
      </c>
      <c r="G26" s="385">
        <f>+'19. SARC &gt; mora MICRO'!D21</f>
        <v>0</v>
      </c>
      <c r="H26" s="385">
        <f>+'19. SARC &gt; mora MICRO'!E21</f>
        <v>0</v>
      </c>
      <c r="I26" s="386">
        <f>+'19. SARC &gt; mora MICRO'!F21</f>
        <v>0</v>
      </c>
      <c r="J26" s="390">
        <f>+'19. SARC &gt; mora MICRO'!G21</f>
        <v>0</v>
      </c>
      <c r="K26" s="157" t="s">
        <v>1896</v>
      </c>
      <c r="L26" s="157" t="s">
        <v>1894</v>
      </c>
    </row>
    <row r="27" spans="1:12" ht="26.4" hidden="1" x14ac:dyDescent="0.3">
      <c r="A27" s="36" t="s">
        <v>0</v>
      </c>
      <c r="B27" s="38" t="s">
        <v>2850</v>
      </c>
      <c r="C27" s="384" t="s">
        <v>1447</v>
      </c>
      <c r="D27" s="384" t="s">
        <v>1448</v>
      </c>
      <c r="E27" s="46" t="s">
        <v>66</v>
      </c>
      <c r="F27" s="385">
        <f>+'20. SARC &gt; mora VIVI'!C21</f>
        <v>0</v>
      </c>
      <c r="G27" s="385">
        <f>+'20. SARC &gt; mora VIVI'!D21</f>
        <v>0</v>
      </c>
      <c r="H27" s="385">
        <f>+'20. SARC &gt; mora VIVI'!E21</f>
        <v>0</v>
      </c>
      <c r="I27" s="386">
        <f>+'20. SARC &gt; mora VIVI'!F21</f>
        <v>0</v>
      </c>
      <c r="J27" s="390">
        <f>+'20. SARC &gt; mora VIVI'!G21</f>
        <v>0</v>
      </c>
      <c r="K27" s="157" t="s">
        <v>1896</v>
      </c>
      <c r="L27" s="157" t="s">
        <v>1894</v>
      </c>
    </row>
    <row r="28" spans="1:12" ht="39.6" x14ac:dyDescent="0.3">
      <c r="A28" s="36" t="s">
        <v>0</v>
      </c>
      <c r="B28" s="38" t="s">
        <v>2921</v>
      </c>
      <c r="C28" s="384" t="s">
        <v>108</v>
      </c>
      <c r="D28" s="384" t="s">
        <v>109</v>
      </c>
      <c r="E28" s="46" t="s">
        <v>110</v>
      </c>
      <c r="F28" s="398">
        <f>+'21. LIQUIDEZ - ALN vs Dep CP'!D36</f>
        <v>0.82316257032475337</v>
      </c>
      <c r="G28" s="398">
        <f>+'21. LIQUIDEZ - ALN vs Dep CP'!E36</f>
        <v>0.85005801136719905</v>
      </c>
      <c r="H28" s="398">
        <f>+'21. LIQUIDEZ - ALN vs Dep CP'!F36</f>
        <v>0.98386720347520584</v>
      </c>
      <c r="I28" s="396">
        <f>+'21. LIQUIDEZ - ALN vs Dep CP'!G36</f>
        <v>1.0518465680062026</v>
      </c>
      <c r="J28" s="397">
        <f>+'21. LIQUIDEZ - ALN vs Dep CP'!H36</f>
        <v>1.209304939011147</v>
      </c>
      <c r="K28" s="157" t="s">
        <v>1902</v>
      </c>
      <c r="L28" s="157" t="s">
        <v>1908</v>
      </c>
    </row>
    <row r="29" spans="1:12" ht="30.6" x14ac:dyDescent="0.3">
      <c r="A29" s="36" t="s">
        <v>0</v>
      </c>
      <c r="B29" s="38" t="s">
        <v>2921</v>
      </c>
      <c r="C29" s="384" t="s">
        <v>92</v>
      </c>
      <c r="D29" s="384" t="s">
        <v>1903</v>
      </c>
      <c r="E29" s="46" t="s">
        <v>111</v>
      </c>
      <c r="F29" s="395">
        <f>+'22. LIQ. - Brecha GAP Vs ALN'!$C$26</f>
        <v>0</v>
      </c>
      <c r="G29" s="395">
        <f>+'22. LIQ. - Brecha GAP Vs ALN'!$C$26</f>
        <v>0</v>
      </c>
      <c r="H29" s="395">
        <f>+'22. LIQ. - Brecha GAP Vs ALN'!$C$26</f>
        <v>0</v>
      </c>
      <c r="I29" s="396">
        <f>+'22. LIQ. - Brecha GAP Vs ALN'!$C$26</f>
        <v>0</v>
      </c>
      <c r="J29" s="397">
        <f>+'22. LIQ. - Brecha GAP Vs ALN'!$C$26</f>
        <v>0</v>
      </c>
      <c r="K29" s="157" t="s">
        <v>1901</v>
      </c>
      <c r="L29" s="157" t="s">
        <v>1902</v>
      </c>
    </row>
    <row r="30" spans="1:12" ht="26.4" x14ac:dyDescent="0.3">
      <c r="A30" s="36" t="s">
        <v>0</v>
      </c>
      <c r="B30" s="38" t="s">
        <v>2921</v>
      </c>
      <c r="C30" s="384" t="s">
        <v>93</v>
      </c>
      <c r="D30" s="384" t="s">
        <v>68</v>
      </c>
      <c r="E30" s="46" t="s">
        <v>67</v>
      </c>
      <c r="F30" s="385">
        <f>+'23. Concentracion depositos'!D13</f>
        <v>0</v>
      </c>
      <c r="G30" s="398">
        <f>+'23. Concentracion depositos'!E13</f>
        <v>0.3108771985670078</v>
      </c>
      <c r="H30" s="395">
        <f>+'23. Concentracion depositos'!F13</f>
        <v>0.28509989169687022</v>
      </c>
      <c r="I30" s="394">
        <f>+'23. Concentracion depositos'!G13</f>
        <v>0.35109484919083495</v>
      </c>
      <c r="J30" s="393">
        <f>+'23. Concentracion depositos'!H13</f>
        <v>0.36409506163669525</v>
      </c>
      <c r="K30" s="157" t="s">
        <v>1904</v>
      </c>
      <c r="L30" s="157" t="s">
        <v>1906</v>
      </c>
    </row>
    <row r="31" spans="1:12" ht="26.4" x14ac:dyDescent="0.3">
      <c r="A31" s="36" t="s">
        <v>0</v>
      </c>
      <c r="B31" s="38" t="s">
        <v>2921</v>
      </c>
      <c r="C31" s="384" t="s">
        <v>94</v>
      </c>
      <c r="D31" s="384" t="s">
        <v>69</v>
      </c>
      <c r="E31" s="46" t="s">
        <v>31</v>
      </c>
      <c r="F31" s="385">
        <f>+'23. Concentracion cartera'!D21</f>
        <v>0</v>
      </c>
      <c r="G31" s="395">
        <f>+'23. Concentracion cartera'!E21</f>
        <v>0.19735662967090539</v>
      </c>
      <c r="H31" s="395">
        <f>+'23. Concentracion cartera'!F21</f>
        <v>0.18997734283006545</v>
      </c>
      <c r="I31" s="394">
        <f>+'23. Concentracion cartera'!G21</f>
        <v>0.20815440588195847</v>
      </c>
      <c r="J31" s="393">
        <f>+'23. Concentracion cartera'!H21</f>
        <v>0.21266246408951625</v>
      </c>
      <c r="K31" s="157" t="s">
        <v>1900</v>
      </c>
      <c r="L31" s="157" t="s">
        <v>1899</v>
      </c>
    </row>
    <row r="32" spans="1:12" ht="39.6" x14ac:dyDescent="0.3">
      <c r="A32" s="36" t="s">
        <v>0</v>
      </c>
      <c r="B32" s="38" t="s">
        <v>2843</v>
      </c>
      <c r="C32" s="384" t="s">
        <v>95</v>
      </c>
      <c r="D32" s="144" t="s">
        <v>5</v>
      </c>
      <c r="E32" s="46" t="s">
        <v>70</v>
      </c>
      <c r="F32" s="398">
        <f>+'24. Eficiencia operativa'!D19</f>
        <v>0.78721398749935756</v>
      </c>
      <c r="G32" s="399">
        <f>+'24. Eficiencia operativa'!E19</f>
        <v>0.82681605898189725</v>
      </c>
      <c r="H32" s="398">
        <f>+'24. Eficiencia operativa'!F19</f>
        <v>0.78055990566559397</v>
      </c>
      <c r="I32" s="394">
        <f>+'24. Eficiencia operativa'!G19</f>
        <v>0.73458875026306891</v>
      </c>
      <c r="J32" s="397">
        <f>+'24. Eficiencia operativa'!H19</f>
        <v>0.64808334335627193</v>
      </c>
      <c r="K32" s="157" t="s">
        <v>2864</v>
      </c>
      <c r="L32" s="157" t="s">
        <v>1909</v>
      </c>
    </row>
    <row r="33" spans="1:12" x14ac:dyDescent="0.3">
      <c r="A33" s="41" t="s">
        <v>6</v>
      </c>
      <c r="B33" s="38" t="s">
        <v>2843</v>
      </c>
      <c r="C33" s="144" t="s">
        <v>7</v>
      </c>
      <c r="D33" s="144" t="s">
        <v>7</v>
      </c>
      <c r="E33" s="152" t="s">
        <v>8</v>
      </c>
      <c r="F33" s="398">
        <f>+'25. Quebranto patrimonial'!D9</f>
        <v>1.266171898992096</v>
      </c>
      <c r="G33" s="398">
        <f>+'25. Quebranto patrimonial'!E9</f>
        <v>1.2382831361490065</v>
      </c>
      <c r="H33" s="398">
        <f>+'25. Quebranto patrimonial'!F9</f>
        <v>1.2441981266893423</v>
      </c>
      <c r="I33" s="394">
        <f>+'25. Quebranto patrimonial'!G9</f>
        <v>1.2385950590760118</v>
      </c>
      <c r="J33" s="393">
        <f>+'25. Quebranto patrimonial'!H9</f>
        <v>1.2496245442266238</v>
      </c>
      <c r="K33" s="157" t="s">
        <v>3099</v>
      </c>
      <c r="L33" s="157" t="s">
        <v>1907</v>
      </c>
    </row>
    <row r="34" spans="1:12" x14ac:dyDescent="0.3">
      <c r="A34" s="41" t="s">
        <v>6</v>
      </c>
      <c r="B34" s="38" t="s">
        <v>2843</v>
      </c>
      <c r="C34" s="144" t="s">
        <v>34</v>
      </c>
      <c r="D34" s="144" t="s">
        <v>10</v>
      </c>
      <c r="E34" s="152" t="s">
        <v>11</v>
      </c>
      <c r="F34" s="385"/>
      <c r="G34" s="385"/>
      <c r="H34" s="385"/>
      <c r="I34" s="386"/>
      <c r="J34" s="397">
        <f>+'26. solvencia - solidez'!C13</f>
        <v>0.43495676487509577</v>
      </c>
      <c r="K34" s="157" t="s">
        <v>2703</v>
      </c>
      <c r="L34" s="157" t="s">
        <v>1914</v>
      </c>
    </row>
    <row r="35" spans="1:12" ht="39.6" x14ac:dyDescent="0.3">
      <c r="A35" s="41" t="s">
        <v>6</v>
      </c>
      <c r="B35" s="38" t="s">
        <v>2843</v>
      </c>
      <c r="C35" s="144" t="s">
        <v>133</v>
      </c>
      <c r="D35" s="144" t="s">
        <v>134</v>
      </c>
      <c r="E35" s="152" t="s">
        <v>135</v>
      </c>
      <c r="F35" s="398">
        <f>+'27. Irreduc  Total'!D9</f>
        <v>0.33257466784218487</v>
      </c>
      <c r="G35" s="398">
        <f>+'27. Irreduc  Total'!E9</f>
        <v>0.3145362054498918</v>
      </c>
      <c r="H35" s="398">
        <f>+'27. Irreduc  Total'!F9</f>
        <v>0.32148321266102131</v>
      </c>
      <c r="I35" s="394">
        <f>+'27. Irreduc  Total'!G9</f>
        <v>0.30311898920894992</v>
      </c>
      <c r="J35" s="397">
        <f>+'27. Irreduc  Total'!H9</f>
        <v>0.29424194455315822</v>
      </c>
      <c r="K35" s="157" t="s">
        <v>1904</v>
      </c>
      <c r="L35" s="157" t="s">
        <v>1905</v>
      </c>
    </row>
    <row r="36" spans="1:12" ht="26.4" x14ac:dyDescent="0.3">
      <c r="A36" s="41" t="s">
        <v>6</v>
      </c>
      <c r="B36" s="38" t="s">
        <v>2843</v>
      </c>
      <c r="C36" s="144" t="s">
        <v>96</v>
      </c>
      <c r="D36" s="144" t="s">
        <v>12</v>
      </c>
      <c r="E36" s="152" t="s">
        <v>13</v>
      </c>
      <c r="F36" s="395">
        <f>+'28. Capital institucional'!D15</f>
        <v>0.12261500093234194</v>
      </c>
      <c r="G36" s="395">
        <f>+'28. Capital institucional'!E15</f>
        <v>0.11951713575275913</v>
      </c>
      <c r="H36" s="395">
        <f>+'28. Capital institucional'!F15</f>
        <v>0.11919125391666407</v>
      </c>
      <c r="I36" s="396">
        <f>+'28. Capital institucional'!G15</f>
        <v>0.1092228507216378</v>
      </c>
      <c r="J36" s="397">
        <f>+'28. Capital institucional'!H15</f>
        <v>0.10290745386053099</v>
      </c>
      <c r="K36" s="157" t="s">
        <v>1910</v>
      </c>
      <c r="L36" s="157" t="s">
        <v>1911</v>
      </c>
    </row>
    <row r="37" spans="1:12" x14ac:dyDescent="0.3">
      <c r="A37" s="41" t="s">
        <v>6</v>
      </c>
      <c r="B37" s="38" t="s">
        <v>2847</v>
      </c>
      <c r="C37" s="144" t="s">
        <v>99</v>
      </c>
      <c r="D37" s="384" t="s">
        <v>37</v>
      </c>
      <c r="E37" s="152" t="s">
        <v>15</v>
      </c>
      <c r="F37" s="395">
        <f>+'29. Activo productivo'!D43</f>
        <v>0.89924290101093463</v>
      </c>
      <c r="G37" s="398">
        <f>+'29. Activo productivo'!E43</f>
        <v>0.88053245436902317</v>
      </c>
      <c r="H37" s="398">
        <f>+'29. Activo productivo'!F43</f>
        <v>0.87378262223507763</v>
      </c>
      <c r="I37" s="396">
        <f>+'29. Activo productivo'!G43</f>
        <v>0.9112434627111119</v>
      </c>
      <c r="J37" s="393">
        <f>+'29. Activo productivo'!H43</f>
        <v>0.84093675423697545</v>
      </c>
      <c r="K37" s="157" t="s">
        <v>1912</v>
      </c>
      <c r="L37" s="157" t="s">
        <v>1913</v>
      </c>
    </row>
    <row r="38" spans="1:12" x14ac:dyDescent="0.3">
      <c r="A38" s="41" t="s">
        <v>6</v>
      </c>
      <c r="B38" s="38" t="s">
        <v>2847</v>
      </c>
      <c r="C38" s="144" t="s">
        <v>3107</v>
      </c>
      <c r="D38" s="384" t="s">
        <v>37</v>
      </c>
      <c r="E38" s="152" t="s">
        <v>15</v>
      </c>
      <c r="F38" s="406">
        <f>+'ALN + CxC  a depositso'!D20</f>
        <v>0.94914378233747265</v>
      </c>
      <c r="G38" s="406">
        <f>+'ALN + CxC  a depositso'!E20</f>
        <v>1.0787799344847175</v>
      </c>
      <c r="H38" s="406">
        <f>+'ALN + CxC  a depositso'!F20</f>
        <v>1.0531844338593237</v>
      </c>
      <c r="I38" s="407">
        <f>+'ALN + CxC  a depositso'!G20</f>
        <v>0.74151748114020377</v>
      </c>
      <c r="J38" s="405">
        <f>+'ALN + CxC  a depositso'!H20</f>
        <v>1.1742727746803721</v>
      </c>
      <c r="K38" s="157" t="s">
        <v>3108</v>
      </c>
      <c r="L38" s="157" t="s">
        <v>3109</v>
      </c>
    </row>
    <row r="39" spans="1:12" ht="26.4" x14ac:dyDescent="0.3">
      <c r="A39" s="41" t="s">
        <v>6</v>
      </c>
      <c r="B39" s="38" t="s">
        <v>2847</v>
      </c>
      <c r="C39" s="144" t="s">
        <v>100</v>
      </c>
      <c r="D39" s="144" t="s">
        <v>75</v>
      </c>
      <c r="E39" s="152" t="s">
        <v>76</v>
      </c>
      <c r="F39" s="395">
        <f>+'31. Margen Financiero'!D11</f>
        <v>0.86929511430589712</v>
      </c>
      <c r="G39" s="395">
        <f>+'31. Margen Financiero'!E11</f>
        <v>0.8771965808601101</v>
      </c>
      <c r="H39" s="395">
        <f>+'31. Margen Financiero'!F11</f>
        <v>0.9089315895879948</v>
      </c>
      <c r="I39" s="396">
        <f>+'31. Margen Financiero'!G11</f>
        <v>0.91531581376665438</v>
      </c>
      <c r="J39" s="397">
        <f>+'31. Margen Financiero'!H11</f>
        <v>0.93649474218361639</v>
      </c>
      <c r="K39" s="157" t="s">
        <v>1909</v>
      </c>
      <c r="L39" s="157" t="s">
        <v>3100</v>
      </c>
    </row>
    <row r="40" spans="1:12" ht="20.399999999999999" x14ac:dyDescent="0.3">
      <c r="A40" s="41" t="s">
        <v>6</v>
      </c>
      <c r="B40" s="38" t="s">
        <v>2843</v>
      </c>
      <c r="C40" s="144" t="s">
        <v>101</v>
      </c>
      <c r="D40" s="144" t="s">
        <v>35</v>
      </c>
      <c r="E40" s="152" t="s">
        <v>77</v>
      </c>
      <c r="F40" s="399">
        <f>+'32. Margen Operacional'!D17</f>
        <v>8.4770670579279922E-2</v>
      </c>
      <c r="G40" s="399">
        <f>+'32. Margen Operacional'!E17</f>
        <v>5.170372467487834E-2</v>
      </c>
      <c r="H40" s="398">
        <f>+'32. Margen Operacional'!F17</f>
        <v>0.1298041743494803</v>
      </c>
      <c r="I40" s="394">
        <f>+'32. Margen Operacional'!G17</f>
        <v>0.18230247496052179</v>
      </c>
      <c r="J40" s="397">
        <f>+'32. Margen Operacional'!H17</f>
        <v>0.28996133300186328</v>
      </c>
      <c r="K40" s="157" t="s">
        <v>1898</v>
      </c>
      <c r="L40" s="157" t="s">
        <v>1914</v>
      </c>
    </row>
    <row r="41" spans="1:12" ht="39.6" x14ac:dyDescent="0.3">
      <c r="A41" s="41" t="s">
        <v>6</v>
      </c>
      <c r="B41" s="38" t="s">
        <v>2847</v>
      </c>
      <c r="C41" s="144" t="s">
        <v>102</v>
      </c>
      <c r="D41" s="144" t="s">
        <v>17</v>
      </c>
      <c r="E41" s="152" t="s">
        <v>18</v>
      </c>
      <c r="F41" s="398">
        <f>+'33. Endeudamiento bancario'!D9</f>
        <v>0.10823350325795698</v>
      </c>
      <c r="G41" s="395">
        <f>+'33. Endeudamiento bancario'!E9</f>
        <v>3.3911447743847398E-2</v>
      </c>
      <c r="H41" s="395">
        <f>+'33. Endeudamiento bancario'!F9</f>
        <v>0</v>
      </c>
      <c r="I41" s="396">
        <f>+'33. Endeudamiento bancario'!G9</f>
        <v>0</v>
      </c>
      <c r="J41" s="397">
        <f>+'33. Endeudamiento bancario'!H9</f>
        <v>0</v>
      </c>
      <c r="K41" s="157" t="s">
        <v>1914</v>
      </c>
      <c r="L41" s="157" t="s">
        <v>1898</v>
      </c>
    </row>
    <row r="42" spans="1:12" x14ac:dyDescent="0.3">
      <c r="A42" s="41" t="s">
        <v>6</v>
      </c>
      <c r="B42" s="38" t="s">
        <v>2847</v>
      </c>
      <c r="C42" s="144" t="s">
        <v>103</v>
      </c>
      <c r="D42" s="144" t="s">
        <v>56</v>
      </c>
      <c r="E42" s="152" t="s">
        <v>19</v>
      </c>
      <c r="F42" s="395">
        <f>+'34. Estructura de Balance'!D44</f>
        <v>3.5517287022247803</v>
      </c>
      <c r="G42" s="395">
        <f>+'34. Estructura de Balance'!E44</f>
        <v>3.8861333741781627</v>
      </c>
      <c r="H42" s="395">
        <f>+'34. Estructura de Balance'!F44</f>
        <v>3.8810067122506755</v>
      </c>
      <c r="I42" s="396">
        <f>+'34. Estructura de Balance'!G44</f>
        <v>3.9338895741208639</v>
      </c>
      <c r="J42" s="397">
        <f>+'34. Estructura de Balance'!H44</f>
        <v>3.5515493505932865</v>
      </c>
      <c r="K42" s="157" t="s">
        <v>3101</v>
      </c>
      <c r="L42" s="157" t="s">
        <v>3102</v>
      </c>
    </row>
    <row r="43" spans="1:12" ht="26.4" x14ac:dyDescent="0.3">
      <c r="A43" s="41" t="s">
        <v>6</v>
      </c>
      <c r="B43" s="38" t="s">
        <v>2843</v>
      </c>
      <c r="C43" s="144" t="s">
        <v>105</v>
      </c>
      <c r="D43" s="144" t="s">
        <v>20</v>
      </c>
      <c r="E43" s="46" t="s">
        <v>78</v>
      </c>
      <c r="F43" s="395">
        <f>+'35. Rentabilidad del patrimonio'!D9</f>
        <v>2.3322887165648669E-2</v>
      </c>
      <c r="G43" s="395">
        <f>+'35. Rentabilidad del patrimonio'!E9</f>
        <v>1.7544439576921936E-2</v>
      </c>
      <c r="H43" s="395">
        <f>+'35. Rentabilidad del patrimonio'!F9</f>
        <v>2.4992733998100109E-2</v>
      </c>
      <c r="I43" s="396">
        <f>+'35. Rentabilidad del patrimonio'!G9</f>
        <v>3.6720737530474355E-2</v>
      </c>
      <c r="J43" s="397">
        <f>EFFECT(+'35. Rentabilidad del patrimonio'!H9*(12/J1),12)</f>
        <v>5.9446526007782552E-2</v>
      </c>
      <c r="K43" s="157" t="s">
        <v>1896</v>
      </c>
      <c r="L43" s="157" t="s">
        <v>1894</v>
      </c>
    </row>
    <row r="44" spans="1:12" ht="20.399999999999999" x14ac:dyDescent="0.3">
      <c r="A44" s="41" t="s">
        <v>6</v>
      </c>
      <c r="B44" s="38" t="s">
        <v>2843</v>
      </c>
      <c r="C44" s="145" t="s">
        <v>104</v>
      </c>
      <c r="D44" s="144" t="s">
        <v>21</v>
      </c>
      <c r="E44" s="152" t="s">
        <v>1449</v>
      </c>
      <c r="F44" s="398">
        <f>+'36. Margen NETO'!D10</f>
        <v>0.11041193504315543</v>
      </c>
      <c r="G44" s="399">
        <f>+'36. Margen NETO'!E10</f>
        <v>8.4078838727199706E-2</v>
      </c>
      <c r="H44" s="398">
        <f>+'36. Margen NETO'!F10</f>
        <v>0.1175399509709735</v>
      </c>
      <c r="I44" s="394">
        <f>+'36. Margen NETO'!G10</f>
        <v>0.17342773280643098</v>
      </c>
      <c r="J44" s="397">
        <f>+'36. Margen NETO'!H10</f>
        <v>0.27502336156982077</v>
      </c>
      <c r="K44" s="157" t="s">
        <v>1898</v>
      </c>
      <c r="L44" s="157" t="s">
        <v>1914</v>
      </c>
    </row>
    <row r="45" spans="1:12" ht="26.4" x14ac:dyDescent="0.3">
      <c r="A45" s="41" t="s">
        <v>6</v>
      </c>
      <c r="B45" s="38" t="s">
        <v>2843</v>
      </c>
      <c r="C45" s="144" t="s">
        <v>1450</v>
      </c>
      <c r="D45" s="144" t="s">
        <v>22</v>
      </c>
      <c r="E45" s="152" t="s">
        <v>79</v>
      </c>
      <c r="F45" s="398">
        <f>+'37. Rentabilidad FUENTES'!D13</f>
        <v>1.8968500011831018E-2</v>
      </c>
      <c r="G45" s="398">
        <f>+'37. Rentabilidad FUENTES'!E13</f>
        <v>1.4714514116102886E-2</v>
      </c>
      <c r="H45" s="395">
        <f>+'37. Rentabilidad FUENTES'!F13</f>
        <v>2.1705581989566188E-2</v>
      </c>
      <c r="I45" s="396">
        <f>+'37. Rentabilidad FUENTES'!G13</f>
        <v>3.0438432632292279E-2</v>
      </c>
      <c r="J45" s="397">
        <f>(+'37. Rentabilidad FUENTES'!H13)/J1*12</f>
        <v>4.8446676018672745E-2</v>
      </c>
      <c r="K45" s="157" t="s">
        <v>1897</v>
      </c>
      <c r="L45" s="157" t="s">
        <v>1894</v>
      </c>
    </row>
    <row r="46" spans="1:12" ht="27" thickBot="1" x14ac:dyDescent="0.35">
      <c r="A46" s="354" t="s">
        <v>2859</v>
      </c>
      <c r="B46" s="38" t="s">
        <v>2847</v>
      </c>
      <c r="C46" s="144" t="s">
        <v>2860</v>
      </c>
      <c r="D46" s="144" t="s">
        <v>2861</v>
      </c>
      <c r="E46" s="152" t="s">
        <v>2862</v>
      </c>
      <c r="F46" s="395">
        <f>+'Cartera sobre activos'!C25</f>
        <v>0.94805346007907765</v>
      </c>
      <c r="G46" s="395">
        <f>+'Cartera sobre activos'!D25</f>
        <v>0.8697337132480889</v>
      </c>
      <c r="H46" s="395">
        <f>+'Cartera sobre activos'!E25</f>
        <v>0.86362270203989111</v>
      </c>
      <c r="I46" s="396">
        <f>+'Cartera sobre activos'!F25</f>
        <v>0.84842765493495675</v>
      </c>
      <c r="J46" s="404">
        <f>+'Cartera sobre activos'!G25</f>
        <v>0.88552148995316404</v>
      </c>
      <c r="K46" s="157" t="s">
        <v>2863</v>
      </c>
      <c r="L46" s="157" t="s">
        <v>2864</v>
      </c>
    </row>
  </sheetData>
  <mergeCells count="1">
    <mergeCell ref="K1:L1"/>
  </mergeCells>
  <phoneticPr fontId="17" type="noConversion"/>
  <pageMargins left="0.7" right="0.7" top="0.75" bottom="0.75" header="0.3" footer="0.3"/>
  <pageSetup orientation="portrait" horizontalDpi="4294967293"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F273A-B7DF-43F7-8084-06620F1926A6}">
  <dimension ref="A1:BO25"/>
  <sheetViews>
    <sheetView showGridLines="0" zoomScale="180" zoomScaleNormal="180" workbookViewId="0">
      <pane xSplit="1" ySplit="4" topLeftCell="B32" activePane="bottomRight" state="frozen"/>
      <selection activeCell="C22" sqref="C22:H22"/>
      <selection pane="topRight" activeCell="C22" sqref="C22:H22"/>
      <selection pane="bottomLeft" activeCell="C22" sqref="C22:H22"/>
      <selection pane="bottomRight" activeCell="C24" sqref="C24:H24"/>
    </sheetView>
  </sheetViews>
  <sheetFormatPr baseColWidth="10" defaultRowHeight="13.8" x14ac:dyDescent="0.25"/>
  <cols>
    <col min="1" max="1" width="6.77734375" style="1" bestFit="1" customWidth="1"/>
    <col min="2" max="2" width="31.88671875" style="1" customWidth="1"/>
    <col min="3" max="5" width="10.77734375" style="1" customWidth="1"/>
    <col min="6"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21" thickBot="1" x14ac:dyDescent="0.25">
      <c r="A2" s="23" t="s">
        <v>0</v>
      </c>
      <c r="B2" s="24" t="s">
        <v>62</v>
      </c>
      <c r="C2" s="25" t="s">
        <v>38</v>
      </c>
      <c r="D2" s="24" t="s">
        <v>81</v>
      </c>
      <c r="E2" s="24" t="s">
        <v>1</v>
      </c>
    </row>
    <row r="3" spans="1:67" s="9" customFormat="1" ht="8.4" thickBot="1" x14ac:dyDescent="0.2">
      <c r="B3" s="9">
        <v>2</v>
      </c>
      <c r="C3" s="9">
        <v>3</v>
      </c>
      <c r="D3" s="9">
        <v>4</v>
      </c>
      <c r="E3" s="9">
        <v>5</v>
      </c>
      <c r="F3" s="9">
        <v>6</v>
      </c>
      <c r="G3" s="9">
        <v>7</v>
      </c>
      <c r="H3" s="9">
        <v>8</v>
      </c>
    </row>
    <row r="4" spans="1:67" x14ac:dyDescent="0.25">
      <c r="A4" s="11" t="s">
        <v>139</v>
      </c>
      <c r="B4" s="20" t="s">
        <v>1408</v>
      </c>
      <c r="C4" s="12">
        <f>+cuc!C1</f>
        <v>42735</v>
      </c>
      <c r="D4" s="12">
        <f>+cuc!D1</f>
        <v>43100</v>
      </c>
      <c r="E4" s="12">
        <f>+cuc!E1</f>
        <v>43465</v>
      </c>
      <c r="F4" s="12">
        <f>+cuc!F1</f>
        <v>43830</v>
      </c>
      <c r="G4" s="12">
        <f>+cuc!G1</f>
        <v>44196</v>
      </c>
      <c r="H4" s="12">
        <f>+cuc!H1</f>
        <v>44500</v>
      </c>
      <c r="BD4" s="1">
        <v>140400</v>
      </c>
      <c r="BE4" s="1">
        <v>140500</v>
      </c>
      <c r="BF4" s="1">
        <v>141100</v>
      </c>
      <c r="BG4" s="1">
        <v>141200</v>
      </c>
      <c r="BH4" s="1">
        <v>144100</v>
      </c>
      <c r="BI4" s="1">
        <v>144200</v>
      </c>
      <c r="BJ4" s="1">
        <v>144800</v>
      </c>
      <c r="BK4" s="1">
        <v>145400</v>
      </c>
      <c r="BL4" s="1">
        <v>145500</v>
      </c>
      <c r="BM4" s="1">
        <v>146100</v>
      </c>
      <c r="BN4" s="1">
        <v>146200</v>
      </c>
      <c r="BO4" s="1">
        <v>146900</v>
      </c>
    </row>
    <row r="5" spans="1:67" ht="14.4" thickBot="1" x14ac:dyDescent="0.3">
      <c r="A5" s="15">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ht="14.4" thickBot="1" x14ac:dyDescent="0.3">
      <c r="A6" s="15">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ht="14.4" thickBot="1" x14ac:dyDescent="0.3">
      <c r="A7" s="15">
        <v>141100</v>
      </c>
      <c r="B7" s="22" t="str">
        <f>PROPER(VLOOKUP($A7,cuc!$A$2:$AA$2088,B$3,FALSE))</f>
        <v xml:space="preserve">      Créditos De Consumo, Garantía Admisible - Con Libranza</v>
      </c>
      <c r="C7" s="28">
        <f>VLOOKUP($A7,cuc!$A$2:$AA$2088,C$3,FALSE)</f>
        <v>161540530</v>
      </c>
      <c r="D7" s="28">
        <f>VLOOKUP($A7,cuc!$A$2:$AA$2088,D$3,FALSE)</f>
        <v>241509145</v>
      </c>
      <c r="E7" s="28">
        <f>VLOOKUP($A7,cuc!$A$2:$AA$2088,E$3,FALSE)</f>
        <v>203397009</v>
      </c>
      <c r="F7" s="28">
        <f>VLOOKUP($A7,cuc!$A$2:$AA$2088,F$3,FALSE)</f>
        <v>204551039</v>
      </c>
      <c r="G7" s="29">
        <f>VLOOKUP($A7,cuc!$A$2:$AA$2088,G$3,FALSE)</f>
        <v>180033115</v>
      </c>
      <c r="H7" s="29">
        <f>VLOOKUP($A7,cuc!$A$2:$AA$2088,H$3,FALSE)</f>
        <v>81927467</v>
      </c>
    </row>
    <row r="8" spans="1:67" ht="14.4" thickBot="1" x14ac:dyDescent="0.3">
      <c r="A8" s="15">
        <v>141200</v>
      </c>
      <c r="B8" s="22" t="str">
        <f>PROPER(VLOOKUP($A8,cuc!$A$2:$AA$2088,B$3,FALSE))</f>
        <v xml:space="preserve">      Créditos De Consumo, Garantía Admisible - Sin Libranza</v>
      </c>
      <c r="C8" s="28">
        <f>VLOOKUP($A8,cuc!$A$2:$AA$2088,C$3,FALSE)</f>
        <v>0</v>
      </c>
      <c r="D8" s="28">
        <f>VLOOKUP($A8,cuc!$A$2:$AA$2088,D$3,FALSE)</f>
        <v>131627603</v>
      </c>
      <c r="E8" s="28">
        <f>VLOOKUP($A8,cuc!$A$2:$AA$2088,E$3,FALSE)</f>
        <v>104765869</v>
      </c>
      <c r="F8" s="28">
        <f>VLOOKUP($A8,cuc!$A$2:$AA$2088,F$3,FALSE)</f>
        <v>68763468</v>
      </c>
      <c r="G8" s="29">
        <f>VLOOKUP($A8,cuc!$A$2:$AA$2088,G$3,FALSE)</f>
        <v>43975760</v>
      </c>
      <c r="H8" s="29">
        <f>VLOOKUP($A8,cuc!$A$2:$AA$2088,H$3,FALSE)</f>
        <v>52652671</v>
      </c>
    </row>
    <row r="9" spans="1:67" ht="14.4" thickBot="1" x14ac:dyDescent="0.3">
      <c r="A9" s="15">
        <v>144100</v>
      </c>
      <c r="B9" s="22" t="str">
        <f>PROPER(VLOOKUP($A9,cuc!$A$2:$AA$2088,B$3,FALSE))</f>
        <v xml:space="preserve">      Créditos De Consumo, Otras Garantías - Con Libranza</v>
      </c>
      <c r="C9" s="28">
        <f>VLOOKUP($A9,cuc!$A$2:$AA$2088,C$3,FALSE)</f>
        <v>7148865534</v>
      </c>
      <c r="D9" s="28">
        <f>VLOOKUP($A9,cuc!$A$2:$AA$2088,D$3,FALSE)</f>
        <v>6884978581</v>
      </c>
      <c r="E9" s="28">
        <f>VLOOKUP($A9,cuc!$A$2:$AA$2088,E$3,FALSE)</f>
        <v>7227878534</v>
      </c>
      <c r="F9" s="28">
        <f>VLOOKUP($A9,cuc!$A$2:$AA$2088,F$3,FALSE)</f>
        <v>7234200875</v>
      </c>
      <c r="G9" s="29">
        <f>VLOOKUP($A9,cuc!$A$2:$AA$2088,G$3,FALSE)</f>
        <v>8426521593</v>
      </c>
      <c r="H9" s="29">
        <f>VLOOKUP($A9,cuc!$A$2:$AA$2088,H$3,FALSE)</f>
        <v>8598664247</v>
      </c>
    </row>
    <row r="10" spans="1:67" ht="14.4" thickBot="1" x14ac:dyDescent="0.3">
      <c r="A10" s="15">
        <v>144200</v>
      </c>
      <c r="B10" s="22" t="str">
        <f>PROPER(VLOOKUP($A10,cuc!$A$2:$AA$2088,B$3,FALSE))</f>
        <v xml:space="preserve">      Créditos De Consumo, Otras Garantías - Sin Libranza</v>
      </c>
      <c r="C10" s="28">
        <f>VLOOKUP($A10,cuc!$A$2:$AA$2088,C$3,FALSE)</f>
        <v>238559889</v>
      </c>
      <c r="D10" s="28">
        <f>VLOOKUP($A10,cuc!$A$2:$AA$2088,D$3,FALSE)</f>
        <v>291597228</v>
      </c>
      <c r="E10" s="28">
        <f>VLOOKUP($A10,cuc!$A$2:$AA$2088,E$3,FALSE)</f>
        <v>347116907</v>
      </c>
      <c r="F10" s="28">
        <f>VLOOKUP($A10,cuc!$A$2:$AA$2088,F$3,FALSE)</f>
        <v>426027974</v>
      </c>
      <c r="G10" s="29">
        <f>VLOOKUP($A10,cuc!$A$2:$AA$2088,G$3,FALSE)</f>
        <v>680802495</v>
      </c>
      <c r="H10" s="29">
        <f>VLOOKUP($A10,cuc!$A$2:$AA$2088,H$3,FALSE)</f>
        <v>821675980</v>
      </c>
    </row>
    <row r="11" spans="1:67" ht="14.4" thickBot="1" x14ac:dyDescent="0.3">
      <c r="A11" s="15">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ht="14.4" thickBot="1" x14ac:dyDescent="0.3">
      <c r="A12" s="15">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ht="14.4" thickBot="1" x14ac:dyDescent="0.3">
      <c r="A13" s="15">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ht="14.4" thickBot="1" x14ac:dyDescent="0.3">
      <c r="A14" s="15">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ht="14.4" thickBot="1" x14ac:dyDescent="0.3">
      <c r="A15" s="15">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ht="14.4" thickBot="1" x14ac:dyDescent="0.3">
      <c r="A16" s="15">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67" ht="14.4" thickBot="1" x14ac:dyDescent="0.3">
      <c r="A17" s="15"/>
      <c r="B17" s="22" t="s">
        <v>2857</v>
      </c>
      <c r="C17" s="30">
        <f t="shared" ref="C17:H17" si="0">+SUM(C5:C16)</f>
        <v>7548965953</v>
      </c>
      <c r="D17" s="30">
        <f t="shared" si="0"/>
        <v>7549712557</v>
      </c>
      <c r="E17" s="30">
        <f t="shared" si="0"/>
        <v>7883158319</v>
      </c>
      <c r="F17" s="30">
        <f t="shared" si="0"/>
        <v>7933543356</v>
      </c>
      <c r="G17" s="30">
        <f t="shared" si="0"/>
        <v>9331332963</v>
      </c>
      <c r="H17" s="30">
        <f t="shared" si="0"/>
        <v>9554920365</v>
      </c>
    </row>
    <row r="18" spans="1:67" ht="14.4" thickBot="1" x14ac:dyDescent="0.3"/>
    <row r="19" spans="1:67" x14ac:dyDescent="0.25">
      <c r="A19" s="11" t="s">
        <v>139</v>
      </c>
      <c r="B19" s="20" t="s">
        <v>1410</v>
      </c>
      <c r="C19" s="12">
        <f>+C$4</f>
        <v>42735</v>
      </c>
      <c r="D19" s="12">
        <f t="shared" ref="D19:H19" si="1">+D$4</f>
        <v>43100</v>
      </c>
      <c r="E19" s="12">
        <f t="shared" si="1"/>
        <v>43465</v>
      </c>
      <c r="F19" s="12">
        <f t="shared" si="1"/>
        <v>43830</v>
      </c>
      <c r="G19" s="12">
        <f t="shared" si="1"/>
        <v>44196</v>
      </c>
      <c r="H19" s="12">
        <f t="shared" si="1"/>
        <v>44500</v>
      </c>
      <c r="BD19" s="1">
        <v>140400</v>
      </c>
      <c r="BE19" s="1">
        <v>140500</v>
      </c>
      <c r="BF19" s="1">
        <v>141100</v>
      </c>
      <c r="BG19" s="1">
        <v>141200</v>
      </c>
      <c r="BH19" s="1">
        <v>144100</v>
      </c>
      <c r="BI19" s="1">
        <v>144200</v>
      </c>
      <c r="BJ19" s="1">
        <v>144800</v>
      </c>
      <c r="BK19" s="1">
        <v>145400</v>
      </c>
      <c r="BL19" s="1">
        <v>145500</v>
      </c>
      <c r="BM19" s="1">
        <v>146100</v>
      </c>
      <c r="BN19" s="1">
        <v>146200</v>
      </c>
      <c r="BO19" s="1">
        <v>146900</v>
      </c>
    </row>
    <row r="20" spans="1:67" ht="14.4" thickBot="1" x14ac:dyDescent="0.3">
      <c r="A20" s="15">
        <v>100000</v>
      </c>
      <c r="B20" s="22" t="str">
        <f>PROPER(VLOOKUP($A20,cuc!$A$2:$AA$2088,B$3,FALSE))</f>
        <v>Activo</v>
      </c>
      <c r="C20" s="28">
        <f>VLOOKUP($A20,cuc!$A$2:$AA$2088,C$3,FALSE)</f>
        <v>7889195846.6599998</v>
      </c>
      <c r="D20" s="28">
        <f>VLOOKUP($A20,cuc!$A$2:$AA$2088,D$3,FALSE)</f>
        <v>8607080577.4599991</v>
      </c>
      <c r="E20" s="28">
        <f>VLOOKUP($A20,cuc!$A$2:$AA$2088,E$3,FALSE)</f>
        <v>9040165740.4599991</v>
      </c>
      <c r="F20" s="28">
        <f>VLOOKUP($A20,cuc!$A$2:$AA$2088,F$3,FALSE)</f>
        <v>9238110019.3799992</v>
      </c>
      <c r="G20" s="29">
        <f>VLOOKUP($A20,cuc!$A$2:$AA$2088,G$3,FALSE)</f>
        <v>10368670608.280001</v>
      </c>
      <c r="H20" s="29">
        <f>VLOOKUP($A20,cuc!$A$2:$AA$2088,H$3,FALSE)</f>
        <v>11489700353.799999</v>
      </c>
    </row>
    <row r="21" spans="1:67" ht="14.4" thickBot="1" x14ac:dyDescent="0.3">
      <c r="A21" s="15">
        <v>146800</v>
      </c>
      <c r="B21" s="22" t="str">
        <f>PROPER(VLOOKUP($A21,cuc!$A$2:$AA$2088,B$3,FALSE))</f>
        <v xml:space="preserve">      Deterioro General De Cartera De CrÉditos (Cr)</v>
      </c>
      <c r="C21" s="28">
        <f>VLOOKUP($A21,cuc!$A$2:$AA$2088,C$3,FALSE)</f>
        <v>73399377</v>
      </c>
      <c r="D21" s="28">
        <f>VLOOKUP($A21,cuc!$A$2:$AA$2088,D$3,FALSE)</f>
        <v>73406843</v>
      </c>
      <c r="E21" s="28">
        <f>VLOOKUP($A21,cuc!$A$2:$AA$2088,E$3,FALSE)</f>
        <v>87846180</v>
      </c>
      <c r="F21" s="28">
        <f>VLOOKUP($A21,cuc!$A$2:$AA$2088,F$3,FALSE)</f>
        <v>112767819</v>
      </c>
      <c r="G21" s="29">
        <f>VLOOKUP($A21,cuc!$A$2:$AA$2088,G$3,FALSE)</f>
        <v>168999080</v>
      </c>
      <c r="H21" s="29">
        <f>VLOOKUP($A21,cuc!$A$2:$AA$2088,H$3,FALSE)</f>
        <v>218230552</v>
      </c>
    </row>
    <row r="22" spans="1:67" ht="14.4" thickBot="1" x14ac:dyDescent="0.3">
      <c r="A22" s="15" t="s">
        <v>1407</v>
      </c>
      <c r="B22" s="21" t="s">
        <v>1406</v>
      </c>
      <c r="C22" s="31">
        <f>+C20+C21</f>
        <v>7962595223.6599998</v>
      </c>
      <c r="D22" s="31">
        <f t="shared" ref="D22:H22" si="2">+D20+D21</f>
        <v>8680487420.4599991</v>
      </c>
      <c r="E22" s="31">
        <f t="shared" si="2"/>
        <v>9128011920.4599991</v>
      </c>
      <c r="F22" s="31">
        <f t="shared" si="2"/>
        <v>9350877838.3799992</v>
      </c>
      <c r="G22" s="31">
        <f t="shared" si="2"/>
        <v>10537669688.280001</v>
      </c>
      <c r="H22" s="31">
        <f t="shared" si="2"/>
        <v>11707930905.799999</v>
      </c>
    </row>
    <row r="23" spans="1:67" ht="14.4" thickBot="1" x14ac:dyDescent="0.3"/>
    <row r="24" spans="1:67" x14ac:dyDescent="0.25">
      <c r="B24" s="20" t="s">
        <v>1408</v>
      </c>
      <c r="C24" s="12" t="s">
        <v>1411</v>
      </c>
      <c r="D24" s="12" t="s">
        <v>1412</v>
      </c>
      <c r="E24" s="12" t="s">
        <v>1413</v>
      </c>
      <c r="F24" s="12" t="s">
        <v>1414</v>
      </c>
      <c r="G24" s="12" t="s">
        <v>1415</v>
      </c>
      <c r="H24" s="12" t="s">
        <v>1891</v>
      </c>
    </row>
    <row r="25" spans="1:67" x14ac:dyDescent="0.25">
      <c r="B25" s="10" t="s">
        <v>2858</v>
      </c>
      <c r="C25" s="27">
        <f>+C17/C22</f>
        <v>0.94805346007907765</v>
      </c>
      <c r="D25" s="27">
        <f t="shared" ref="D25:H25" si="3">+D17/D22</f>
        <v>0.8697337132480889</v>
      </c>
      <c r="E25" s="27">
        <f t="shared" si="3"/>
        <v>0.86362270203989111</v>
      </c>
      <c r="F25" s="27">
        <f t="shared" si="3"/>
        <v>0.84842765493495675</v>
      </c>
      <c r="G25" s="27">
        <f t="shared" si="3"/>
        <v>0.88552148995316404</v>
      </c>
      <c r="H25" s="27">
        <f t="shared" si="3"/>
        <v>0.81610665811724104</v>
      </c>
    </row>
  </sheetData>
  <phoneticPr fontId="17" type="noConversion"/>
  <conditionalFormatting sqref="C25:H25">
    <cfRule type="colorScale" priority="1">
      <colorScale>
        <cfvo type="min"/>
        <cfvo type="percentile" val="50"/>
        <cfvo type="max"/>
        <color rgb="FFF8696B"/>
        <color rgb="FFFFEB84"/>
        <color rgb="FF63BE7B"/>
      </colorScale>
    </cfRule>
  </conditionalFormatting>
  <conditionalFormatting sqref="H25">
    <cfRule type="colorScale" priority="2">
      <colorScale>
        <cfvo type="min"/>
        <cfvo type="percentile" val="50"/>
        <cfvo type="max"/>
        <color rgb="FF63BE7B"/>
        <color rgb="FFFFEB84"/>
        <color rgb="FFF8696B"/>
      </colorScale>
    </cfRule>
  </conditionalFormatting>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6D107-9A3F-4601-BA7D-3A521BA7AD6A}">
  <dimension ref="A1:BO75"/>
  <sheetViews>
    <sheetView showGridLines="0" zoomScale="180" zoomScaleNormal="180" workbookViewId="0">
      <pane xSplit="1" ySplit="4" topLeftCell="B74" activePane="bottomRight" state="frozen"/>
      <selection activeCell="C22" sqref="C22:H22"/>
      <selection pane="topRight" activeCell="C22" sqref="C22:H22"/>
      <selection pane="bottomLeft" activeCell="C22" sqref="C22:H22"/>
      <selection pane="bottomRight" activeCell="C74" sqref="C74:H74"/>
    </sheetView>
  </sheetViews>
  <sheetFormatPr baseColWidth="10" defaultRowHeight="13.8" x14ac:dyDescent="0.25"/>
  <cols>
    <col min="1" max="1" width="6.77734375" style="1" bestFit="1" customWidth="1"/>
    <col min="2" max="2" width="31.88671875" style="1" customWidth="1"/>
    <col min="3" max="5" width="10.77734375" style="1" customWidth="1"/>
    <col min="6" max="8" width="8.6640625" style="1" bestFit="1" customWidth="1"/>
    <col min="9"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21" thickBot="1" x14ac:dyDescent="0.25">
      <c r="A2" s="23" t="s">
        <v>0</v>
      </c>
      <c r="B2" s="24" t="s">
        <v>62</v>
      </c>
      <c r="C2" s="25" t="s">
        <v>38</v>
      </c>
      <c r="D2" s="24" t="s">
        <v>81</v>
      </c>
      <c r="E2" s="24" t="s">
        <v>1</v>
      </c>
    </row>
    <row r="3" spans="1:67" s="9" customFormat="1" ht="8.4" thickBot="1" x14ac:dyDescent="0.2">
      <c r="B3" s="9">
        <v>2</v>
      </c>
      <c r="C3" s="9">
        <v>3</v>
      </c>
      <c r="D3" s="9">
        <v>4</v>
      </c>
      <c r="E3" s="9">
        <v>5</v>
      </c>
      <c r="F3" s="9">
        <v>6</v>
      </c>
      <c r="G3" s="9">
        <v>7</v>
      </c>
      <c r="H3" s="9">
        <v>8</v>
      </c>
    </row>
    <row r="4" spans="1:67" x14ac:dyDescent="0.25">
      <c r="A4" s="11" t="s">
        <v>139</v>
      </c>
      <c r="B4" s="20" t="s">
        <v>1408</v>
      </c>
      <c r="C4" s="12">
        <f>+cuc!C1</f>
        <v>42735</v>
      </c>
      <c r="D4" s="12">
        <f>+cuc!D1</f>
        <v>43100</v>
      </c>
      <c r="E4" s="12">
        <f>+cuc!E1</f>
        <v>43465</v>
      </c>
      <c r="F4" s="12">
        <f>+cuc!F1</f>
        <v>43830</v>
      </c>
      <c r="G4" s="12">
        <f>+cuc!G1</f>
        <v>44196</v>
      </c>
      <c r="H4" s="12">
        <f>+cuc!H1</f>
        <v>44500</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12769102</v>
      </c>
      <c r="G18" s="29">
        <f>VLOOKUP($A18,cuc!$A$2:$AA$2088,G$3,FALSE)</f>
        <v>0</v>
      </c>
      <c r="H18" s="29">
        <f>VLOOKUP($A18,cuc!$A$2:$AA$2088,H$3,FALSE)</f>
        <v>0</v>
      </c>
    </row>
    <row r="19" spans="1:8"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12800111</v>
      </c>
      <c r="F21" s="28">
        <f>VLOOKUP($A21,cuc!$A$2:$AA$2088,F$3,FALSE)</f>
        <v>256307909</v>
      </c>
      <c r="G21" s="29">
        <f>VLOOKUP($A21,cuc!$A$2:$AA$2088,G$3,FALSE)</f>
        <v>975812</v>
      </c>
      <c r="H21" s="29">
        <f>VLOOKUP($A21,cuc!$A$2:$AA$2088,H$3,FALSE)</f>
        <v>14209685</v>
      </c>
    </row>
    <row r="22" spans="1:8"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6740845</v>
      </c>
      <c r="F22" s="28">
        <f>VLOOKUP($A22,cuc!$A$2:$AA$2088,F$3,FALSE)</f>
        <v>34537237</v>
      </c>
      <c r="G22" s="29">
        <f>VLOOKUP($A22,cuc!$A$2:$AA$2088,G$3,FALSE)</f>
        <v>0</v>
      </c>
      <c r="H22" s="29">
        <f>VLOOKUP($A22,cuc!$A$2:$AA$2088,H$3,FALSE)</f>
        <v>0</v>
      </c>
    </row>
    <row r="23" spans="1:8" x14ac:dyDescent="0.25">
      <c r="A23" s="14">
        <v>144120</v>
      </c>
      <c r="B23" s="22" t="str">
        <f>PROPER(VLOOKUP($A23,cuc!$A$2:$AA$2088,B$3,FALSE))</f>
        <v xml:space="preserve">         Categoría D Riesgo Significativo</v>
      </c>
      <c r="C23" s="28">
        <f>VLOOKUP($A23,cuc!$A$2:$AA$2088,C$3,FALSE)</f>
        <v>112615</v>
      </c>
      <c r="D23" s="28">
        <f>VLOOKUP($A23,cuc!$A$2:$AA$2088,D$3,FALSE)</f>
        <v>2042626</v>
      </c>
      <c r="E23" s="28">
        <f>VLOOKUP($A23,cuc!$A$2:$AA$2088,E$3,FALSE)</f>
        <v>27224362</v>
      </c>
      <c r="F23" s="28">
        <f>VLOOKUP($A23,cuc!$A$2:$AA$2088,F$3,FALSE)</f>
        <v>0</v>
      </c>
      <c r="G23" s="29">
        <f>VLOOKUP($A23,cuc!$A$2:$AA$2088,G$3,FALSE)</f>
        <v>0</v>
      </c>
      <c r="H23" s="29">
        <f>VLOOKUP($A23,cuc!$A$2:$AA$2088,H$3,FALSE)</f>
        <v>16101939</v>
      </c>
    </row>
    <row r="24" spans="1:8" x14ac:dyDescent="0.25">
      <c r="A24" s="14">
        <v>144125</v>
      </c>
      <c r="B24" s="22" t="str">
        <f>PROPER(VLOOKUP($A24,cuc!$A$2:$AA$2088,B$3,FALSE))</f>
        <v xml:space="preserve">         Categoría E Riesgo De Incobrabilidad</v>
      </c>
      <c r="C24" s="28">
        <f>VLOOKUP($A24,cuc!$A$2:$AA$2088,C$3,FALSE)</f>
        <v>3411549</v>
      </c>
      <c r="D24" s="28">
        <f>VLOOKUP($A24,cuc!$A$2:$AA$2088,D$3,FALSE)</f>
        <v>3411549</v>
      </c>
      <c r="E24" s="28">
        <f>VLOOKUP($A24,cuc!$A$2:$AA$2088,E$3,FALSE)</f>
        <v>5728555</v>
      </c>
      <c r="F24" s="28">
        <f>VLOOKUP($A24,cuc!$A$2:$AA$2088,F$3,FALSE)</f>
        <v>0</v>
      </c>
      <c r="G24" s="29">
        <f>VLOOKUP($A24,cuc!$A$2:$AA$2088,G$3,FALSE)</f>
        <v>10289445</v>
      </c>
      <c r="H24" s="29">
        <f>VLOOKUP($A24,cuc!$A$2:$AA$2088,H$3,FALSE)</f>
        <v>6094900</v>
      </c>
    </row>
    <row r="25" spans="1:8" x14ac:dyDescent="0.25">
      <c r="A25" s="14">
        <v>144210</v>
      </c>
      <c r="B25" s="22" t="str">
        <f>PROPER(VLOOKUP($A25,cuc!$A$2:$AA$2088,B$3,FALSE))</f>
        <v xml:space="preserve">         Categoría B Riesgo Aceptable</v>
      </c>
      <c r="C25" s="28">
        <f>VLOOKUP($A25,cuc!$A$2:$AA$2088,C$3,FALSE)</f>
        <v>13522352</v>
      </c>
      <c r="D25" s="28">
        <f>VLOOKUP($A25,cuc!$A$2:$AA$2088,D$3,FALSE)</f>
        <v>2627395</v>
      </c>
      <c r="E25" s="28">
        <f>VLOOKUP($A25,cuc!$A$2:$AA$2088,E$3,FALSE)</f>
        <v>11869180</v>
      </c>
      <c r="F25" s="28">
        <f>VLOOKUP($A25,cuc!$A$2:$AA$2088,F$3,FALSE)</f>
        <v>36265480</v>
      </c>
      <c r="G25" s="29">
        <f>VLOOKUP($A25,cuc!$A$2:$AA$2088,G$3,FALSE)</f>
        <v>35188175</v>
      </c>
      <c r="H25" s="29">
        <f>VLOOKUP($A25,cuc!$A$2:$AA$2088,H$3,FALSE)</f>
        <v>6984170</v>
      </c>
    </row>
    <row r="26" spans="1:8" x14ac:dyDescent="0.25">
      <c r="A26" s="14">
        <v>144215</v>
      </c>
      <c r="B26" s="22" t="str">
        <f>PROPER(VLOOKUP($A26,cuc!$A$2:$AA$2088,B$3,FALSE))</f>
        <v xml:space="preserve">         Categoría C Riesgo Apreciable</v>
      </c>
      <c r="C26" s="28">
        <f>VLOOKUP($A26,cuc!$A$2:$AA$2088,C$3,FALSE)</f>
        <v>2931814</v>
      </c>
      <c r="D26" s="28">
        <f>VLOOKUP($A26,cuc!$A$2:$AA$2088,D$3,FALSE)</f>
        <v>5561914</v>
      </c>
      <c r="E26" s="28">
        <f>VLOOKUP($A26,cuc!$A$2:$AA$2088,E$3,FALSE)</f>
        <v>13916762</v>
      </c>
      <c r="F26" s="28">
        <f>VLOOKUP($A26,cuc!$A$2:$AA$2088,F$3,FALSE)</f>
        <v>8680530</v>
      </c>
      <c r="G26" s="29">
        <f>VLOOKUP($A26,cuc!$A$2:$AA$2088,G$3,FALSE)</f>
        <v>32449057</v>
      </c>
      <c r="H26" s="29">
        <f>VLOOKUP($A26,cuc!$A$2:$AA$2088,H$3,FALSE)</f>
        <v>44069683</v>
      </c>
    </row>
    <row r="27" spans="1:8" x14ac:dyDescent="0.25">
      <c r="A27" s="14">
        <v>144220</v>
      </c>
      <c r="B27" s="22" t="str">
        <f>PROPER(VLOOKUP($A27,cuc!$A$2:$AA$2088,B$3,FALSE))</f>
        <v xml:space="preserve">         Categoría D Riesgo Significativo</v>
      </c>
      <c r="C27" s="28">
        <f>VLOOKUP($A27,cuc!$A$2:$AA$2088,C$3,FALSE)</f>
        <v>7670180</v>
      </c>
      <c r="D27" s="28">
        <f>VLOOKUP($A27,cuc!$A$2:$AA$2088,D$3,FALSE)</f>
        <v>8404650</v>
      </c>
      <c r="E27" s="28">
        <f>VLOOKUP($A27,cuc!$A$2:$AA$2088,E$3,FALSE)</f>
        <v>12993585</v>
      </c>
      <c r="F27" s="28">
        <f>VLOOKUP($A27,cuc!$A$2:$AA$2088,F$3,FALSE)</f>
        <v>12159429</v>
      </c>
      <c r="G27" s="29">
        <f>VLOOKUP($A27,cuc!$A$2:$AA$2088,G$3,FALSE)</f>
        <v>41206350</v>
      </c>
      <c r="H27" s="29">
        <f>VLOOKUP($A27,cuc!$A$2:$AA$2088,H$3,FALSE)</f>
        <v>35273002</v>
      </c>
    </row>
    <row r="28" spans="1:8" x14ac:dyDescent="0.25">
      <c r="A28" s="14">
        <v>144225</v>
      </c>
      <c r="B28" s="22" t="str">
        <f>PROPER(VLOOKUP($A28,cuc!$A$2:$AA$2088,B$3,FALSE))</f>
        <v xml:space="preserve">         Categoría E Riesgo De Incobrabilidad</v>
      </c>
      <c r="C28" s="28">
        <f>VLOOKUP($A28,cuc!$A$2:$AA$2088,C$3,FALSE)</f>
        <v>71285611</v>
      </c>
      <c r="D28" s="28">
        <f>VLOOKUP($A28,cuc!$A$2:$AA$2088,D$3,FALSE)</f>
        <v>55672696</v>
      </c>
      <c r="E28" s="28">
        <f>VLOOKUP($A28,cuc!$A$2:$AA$2088,E$3,FALSE)</f>
        <v>65474222</v>
      </c>
      <c r="F28" s="28">
        <f>VLOOKUP($A28,cuc!$A$2:$AA$2088,F$3,FALSE)</f>
        <v>19676317</v>
      </c>
      <c r="G28" s="29">
        <f>VLOOKUP($A28,cuc!$A$2:$AA$2088,G$3,FALSE)</f>
        <v>66637772</v>
      </c>
      <c r="H28" s="29">
        <f>VLOOKUP($A28,cuc!$A$2:$AA$2088,H$3,FALSE)</f>
        <v>74840897</v>
      </c>
    </row>
    <row r="29" spans="1:8"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67"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67"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67"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67"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67"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67"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67"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67" ht="14.4" thickBot="1" x14ac:dyDescent="0.3">
      <c r="A56" s="15">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67" ht="14.4" thickBot="1" x14ac:dyDescent="0.3">
      <c r="A57" s="15" t="s">
        <v>1405</v>
      </c>
      <c r="B57" s="22"/>
      <c r="C57" s="30">
        <f>+SUM(C5:C56)</f>
        <v>98934121</v>
      </c>
      <c r="D57" s="30">
        <f t="shared" ref="D57:G57" si="0">+SUM(D5:D56)</f>
        <v>77720830</v>
      </c>
      <c r="E57" s="30">
        <f t="shared" si="0"/>
        <v>156747622</v>
      </c>
      <c r="F57" s="30">
        <f t="shared" si="0"/>
        <v>380396004</v>
      </c>
      <c r="G57" s="30">
        <f t="shared" si="0"/>
        <v>186746611</v>
      </c>
      <c r="H57" s="30">
        <f t="shared" ref="H57" si="1">+SUM(H5:H56)</f>
        <v>197574276</v>
      </c>
    </row>
    <row r="58" spans="1:67" ht="14.4" thickBot="1" x14ac:dyDescent="0.3"/>
    <row r="59" spans="1:67" x14ac:dyDescent="0.25">
      <c r="A59" s="11" t="s">
        <v>139</v>
      </c>
      <c r="B59" s="20" t="s">
        <v>1410</v>
      </c>
      <c r="C59" s="12">
        <f>+C$4</f>
        <v>42735</v>
      </c>
      <c r="D59" s="12">
        <f t="shared" ref="D59:H59" si="2">+D$4</f>
        <v>43100</v>
      </c>
      <c r="E59" s="12">
        <f t="shared" si="2"/>
        <v>43465</v>
      </c>
      <c r="F59" s="12">
        <f t="shared" si="2"/>
        <v>43830</v>
      </c>
      <c r="G59" s="12">
        <f t="shared" si="2"/>
        <v>44196</v>
      </c>
      <c r="H59" s="12">
        <f t="shared" si="2"/>
        <v>44500</v>
      </c>
      <c r="BD59" s="1">
        <v>140400</v>
      </c>
      <c r="BE59" s="1">
        <v>140500</v>
      </c>
      <c r="BF59" s="1">
        <v>141100</v>
      </c>
      <c r="BG59" s="1">
        <v>141200</v>
      </c>
      <c r="BH59" s="1">
        <v>144100</v>
      </c>
      <c r="BI59" s="1">
        <v>144200</v>
      </c>
      <c r="BJ59" s="1">
        <v>144800</v>
      </c>
      <c r="BK59" s="1">
        <v>145400</v>
      </c>
      <c r="BL59" s="1">
        <v>145500</v>
      </c>
      <c r="BM59" s="1">
        <v>146100</v>
      </c>
      <c r="BN59" s="1">
        <v>146200</v>
      </c>
      <c r="BO59" s="1">
        <v>146900</v>
      </c>
    </row>
    <row r="60" spans="1:67" ht="14.4" thickBot="1" x14ac:dyDescent="0.3">
      <c r="A60" s="15">
        <v>140400</v>
      </c>
      <c r="B60" s="22" t="str">
        <f>PROPER(VLOOKUP($A60,cuc!$A$2:$AA$2088,B$3,FALSE))</f>
        <v xml:space="preserve">      Créditos De Vivienda - Con Libranza</v>
      </c>
      <c r="C60" s="28">
        <f>VLOOKUP($A60,cuc!$A$2:$AA$2088,C$3,FALSE)</f>
        <v>0</v>
      </c>
      <c r="D60" s="28">
        <f>VLOOKUP($A60,cuc!$A$2:$AA$2088,D$3,FALSE)</f>
        <v>0</v>
      </c>
      <c r="E60" s="28">
        <f>VLOOKUP($A60,cuc!$A$2:$AA$2088,E$3,FALSE)</f>
        <v>0</v>
      </c>
      <c r="F60" s="28">
        <f>VLOOKUP($A60,cuc!$A$2:$AA$2088,F$3,FALSE)</f>
        <v>0</v>
      </c>
      <c r="G60" s="29">
        <f>VLOOKUP($A60,cuc!$A$2:$AA$2088,G$3,FALSE)</f>
        <v>0</v>
      </c>
      <c r="H60" s="29">
        <f>VLOOKUP($A60,cuc!$A$2:$AA$2088,H$3,FALSE)</f>
        <v>0</v>
      </c>
    </row>
    <row r="61" spans="1:67" ht="14.4" thickBot="1" x14ac:dyDescent="0.3">
      <c r="A61" s="15">
        <v>140500</v>
      </c>
      <c r="B61" s="22" t="str">
        <f>PROPER(VLOOKUP($A61,cuc!$A$2:$AA$2088,B$3,FALSE))</f>
        <v xml:space="preserve">      Créditos De Vivienda - Sin Libranza</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67" ht="14.4" thickBot="1" x14ac:dyDescent="0.3">
      <c r="A62" s="15">
        <v>141100</v>
      </c>
      <c r="B62" s="22" t="str">
        <f>PROPER(VLOOKUP($A62,cuc!$A$2:$AA$2088,B$3,FALSE))</f>
        <v xml:space="preserve">      Créditos De Consumo, Garantía Admisible - Con Libranza</v>
      </c>
      <c r="C62" s="28">
        <f>VLOOKUP($A62,cuc!$A$2:$AA$2088,C$3,FALSE)</f>
        <v>161540530</v>
      </c>
      <c r="D62" s="28">
        <f>VLOOKUP($A62,cuc!$A$2:$AA$2088,D$3,FALSE)</f>
        <v>241509145</v>
      </c>
      <c r="E62" s="28">
        <f>VLOOKUP($A62,cuc!$A$2:$AA$2088,E$3,FALSE)</f>
        <v>203397009</v>
      </c>
      <c r="F62" s="28">
        <f>VLOOKUP($A62,cuc!$A$2:$AA$2088,F$3,FALSE)</f>
        <v>204551039</v>
      </c>
      <c r="G62" s="29">
        <f>VLOOKUP($A62,cuc!$A$2:$AA$2088,G$3,FALSE)</f>
        <v>180033115</v>
      </c>
      <c r="H62" s="29">
        <f>VLOOKUP($A62,cuc!$A$2:$AA$2088,H$3,FALSE)</f>
        <v>81927467</v>
      </c>
    </row>
    <row r="63" spans="1:67" ht="14.4" thickBot="1" x14ac:dyDescent="0.3">
      <c r="A63" s="15">
        <v>141200</v>
      </c>
      <c r="B63" s="22" t="str">
        <f>PROPER(VLOOKUP($A63,cuc!$A$2:$AA$2088,B$3,FALSE))</f>
        <v xml:space="preserve">      Créditos De Consumo, Garantía Admisible - Sin Libranza</v>
      </c>
      <c r="C63" s="28">
        <f>VLOOKUP($A63,cuc!$A$2:$AA$2088,C$3,FALSE)</f>
        <v>0</v>
      </c>
      <c r="D63" s="28">
        <f>VLOOKUP($A63,cuc!$A$2:$AA$2088,D$3,FALSE)</f>
        <v>131627603</v>
      </c>
      <c r="E63" s="28">
        <f>VLOOKUP($A63,cuc!$A$2:$AA$2088,E$3,FALSE)</f>
        <v>104765869</v>
      </c>
      <c r="F63" s="28">
        <f>VLOOKUP($A63,cuc!$A$2:$AA$2088,F$3,FALSE)</f>
        <v>68763468</v>
      </c>
      <c r="G63" s="29">
        <f>VLOOKUP($A63,cuc!$A$2:$AA$2088,G$3,FALSE)</f>
        <v>43975760</v>
      </c>
      <c r="H63" s="29">
        <f>VLOOKUP($A63,cuc!$A$2:$AA$2088,H$3,FALSE)</f>
        <v>52652671</v>
      </c>
    </row>
    <row r="64" spans="1:67" ht="14.4" thickBot="1" x14ac:dyDescent="0.3">
      <c r="A64" s="15">
        <v>144100</v>
      </c>
      <c r="B64" s="22" t="str">
        <f>PROPER(VLOOKUP($A64,cuc!$A$2:$AA$2088,B$3,FALSE))</f>
        <v xml:space="preserve">      Créditos De Consumo, Otras Garantías - Con Libranza</v>
      </c>
      <c r="C64" s="28">
        <f>VLOOKUP($A64,cuc!$A$2:$AA$2088,C$3,FALSE)</f>
        <v>7148865534</v>
      </c>
      <c r="D64" s="28">
        <f>VLOOKUP($A64,cuc!$A$2:$AA$2088,D$3,FALSE)</f>
        <v>6884978581</v>
      </c>
      <c r="E64" s="28">
        <f>VLOOKUP($A64,cuc!$A$2:$AA$2088,E$3,FALSE)</f>
        <v>7227878534</v>
      </c>
      <c r="F64" s="28">
        <f>VLOOKUP($A64,cuc!$A$2:$AA$2088,F$3,FALSE)</f>
        <v>7234200875</v>
      </c>
      <c r="G64" s="29">
        <f>VLOOKUP($A64,cuc!$A$2:$AA$2088,G$3,FALSE)</f>
        <v>8426521593</v>
      </c>
      <c r="H64" s="29">
        <f>VLOOKUP($A64,cuc!$A$2:$AA$2088,H$3,FALSE)</f>
        <v>8598664247</v>
      </c>
    </row>
    <row r="65" spans="1:8" ht="14.4" thickBot="1" x14ac:dyDescent="0.3">
      <c r="A65" s="15">
        <v>144200</v>
      </c>
      <c r="B65" s="22" t="str">
        <f>PROPER(VLOOKUP($A65,cuc!$A$2:$AA$2088,B$3,FALSE))</f>
        <v xml:space="preserve">      Créditos De Consumo, Otras Garantías - Sin Libranza</v>
      </c>
      <c r="C65" s="28">
        <f>VLOOKUP($A65,cuc!$A$2:$AA$2088,C$3,FALSE)</f>
        <v>238559889</v>
      </c>
      <c r="D65" s="28">
        <f>VLOOKUP($A65,cuc!$A$2:$AA$2088,D$3,FALSE)</f>
        <v>291597228</v>
      </c>
      <c r="E65" s="28">
        <f>VLOOKUP($A65,cuc!$A$2:$AA$2088,E$3,FALSE)</f>
        <v>347116907</v>
      </c>
      <c r="F65" s="28">
        <f>VLOOKUP($A65,cuc!$A$2:$AA$2088,F$3,FALSE)</f>
        <v>426027974</v>
      </c>
      <c r="G65" s="29">
        <f>VLOOKUP($A65,cuc!$A$2:$AA$2088,G$3,FALSE)</f>
        <v>680802495</v>
      </c>
      <c r="H65" s="29">
        <f>VLOOKUP($A65,cuc!$A$2:$AA$2088,H$3,FALSE)</f>
        <v>821675980</v>
      </c>
    </row>
    <row r="66" spans="1:8" ht="14.4" thickBot="1" x14ac:dyDescent="0.3">
      <c r="A66" s="15">
        <v>144800</v>
      </c>
      <c r="B66" s="22" t="str">
        <f>PROPER(VLOOKUP($A66,cuc!$A$2:$AA$2088,B$3,FALSE))</f>
        <v xml:space="preserve">      Microcrédito Inmobiliario</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ht="14.4" thickBot="1" x14ac:dyDescent="0.3">
      <c r="A67" s="15">
        <v>145400</v>
      </c>
      <c r="B67" s="22" t="str">
        <f>PROPER(VLOOKUP($A67,cuc!$A$2:$AA$2088,B$3,FALSE))</f>
        <v xml:space="preserve">      Microcrédito Empresarial - Garantía Admisible</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ht="14.4" thickBot="1" x14ac:dyDescent="0.3">
      <c r="A68" s="15">
        <v>145500</v>
      </c>
      <c r="B68" s="22" t="str">
        <f>PROPER(VLOOKUP($A68,cuc!$A$2:$AA$2088,B$3,FALSE))</f>
        <v xml:space="preserve">      Microcrédito Empresarial - Otras Garantías</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ht="14.4" thickBot="1" x14ac:dyDescent="0.3">
      <c r="A69" s="15">
        <v>146100</v>
      </c>
      <c r="B69" s="22" t="str">
        <f>PROPER(VLOOKUP($A69,cuc!$A$2:$AA$2088,B$3,FALSE))</f>
        <v xml:space="preserve">      Créditos Comerciales - Garantía Admisible</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ht="14.4" thickBot="1" x14ac:dyDescent="0.3">
      <c r="A70" s="15">
        <v>146200</v>
      </c>
      <c r="B70" s="22" t="str">
        <f>PROPER(VLOOKUP($A70,cuc!$A$2:$AA$2088,B$3,FALSE))</f>
        <v xml:space="preserve">      Créditos Comerciales - Otras Garantías</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ht="14.4" thickBot="1" x14ac:dyDescent="0.3">
      <c r="A71" s="15">
        <v>146900</v>
      </c>
      <c r="B71" s="22" t="str">
        <f>PROPER(VLOOKUP($A71,cuc!$A$2:$AA$2088,B$3,FALSE))</f>
        <v xml:space="preserve">      CréDitos A Empleados</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ht="14.4" thickBot="1" x14ac:dyDescent="0.3">
      <c r="A72" s="15" t="s">
        <v>1407</v>
      </c>
      <c r="B72" s="21" t="s">
        <v>1406</v>
      </c>
      <c r="C72" s="31">
        <f>SUM(C60:C71)</f>
        <v>7548965953</v>
      </c>
      <c r="D72" s="31">
        <f t="shared" ref="D72:G72" si="3">SUM(D60:D71)</f>
        <v>7549712557</v>
      </c>
      <c r="E72" s="31">
        <f t="shared" si="3"/>
        <v>7883158319</v>
      </c>
      <c r="F72" s="31">
        <f t="shared" si="3"/>
        <v>7933543356</v>
      </c>
      <c r="G72" s="31">
        <f t="shared" si="3"/>
        <v>9331332963</v>
      </c>
      <c r="H72" s="31">
        <f t="shared" ref="H72" si="4">SUM(H60:H71)</f>
        <v>9554920365</v>
      </c>
    </row>
    <row r="73" spans="1:8" ht="14.4" thickBot="1" x14ac:dyDescent="0.3"/>
    <row r="74" spans="1:8" x14ac:dyDescent="0.25">
      <c r="B74" s="20" t="s">
        <v>1408</v>
      </c>
      <c r="C74" s="12" t="s">
        <v>1411</v>
      </c>
      <c r="D74" s="12" t="s">
        <v>1412</v>
      </c>
      <c r="E74" s="12" t="s">
        <v>1413</v>
      </c>
      <c r="F74" s="12" t="s">
        <v>1414</v>
      </c>
      <c r="G74" s="12" t="s">
        <v>1415</v>
      </c>
      <c r="H74" s="12" t="s">
        <v>1891</v>
      </c>
    </row>
    <row r="75" spans="1:8" x14ac:dyDescent="0.25">
      <c r="B75" s="10" t="s">
        <v>1419</v>
      </c>
      <c r="C75" s="27">
        <f>IFERROR(+C57/C72,0%)</f>
        <v>1.3105652034459507E-2</v>
      </c>
      <c r="D75" s="27">
        <f t="shared" ref="D75:G75" si="5">IFERROR(+D57/D72,0%)</f>
        <v>1.0294541601843928E-2</v>
      </c>
      <c r="E75" s="27">
        <f t="shared" si="5"/>
        <v>1.9883860713821595E-2</v>
      </c>
      <c r="F75" s="27">
        <f t="shared" si="5"/>
        <v>4.7947806790809705E-2</v>
      </c>
      <c r="G75" s="27">
        <f t="shared" si="5"/>
        <v>2.0012854727237323E-2</v>
      </c>
      <c r="H75" s="27">
        <f t="shared" ref="H75" si="6">IFERROR(+H57/H72,0%)</f>
        <v>2.0677752242051262E-2</v>
      </c>
    </row>
  </sheetData>
  <phoneticPr fontId="17" type="noConversion"/>
  <conditionalFormatting sqref="C75:G75">
    <cfRule type="colorScale" priority="2">
      <colorScale>
        <cfvo type="min"/>
        <cfvo type="percentile" val="50"/>
        <cfvo type="max"/>
        <color rgb="FF63BE7B"/>
        <color rgb="FFFFEB84"/>
        <color rgb="FFF8696B"/>
      </colorScale>
    </cfRule>
  </conditionalFormatting>
  <conditionalFormatting sqref="H75">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3836D-044A-46D5-86D4-9C5E2F2CFF17}">
  <dimension ref="A1:BO77"/>
  <sheetViews>
    <sheetView showGridLines="0" zoomScale="120" zoomScaleNormal="120" workbookViewId="0">
      <pane xSplit="1" ySplit="4" topLeftCell="B7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67" s="8" customFormat="1" ht="15.6" x14ac:dyDescent="0.15">
      <c r="A1" s="16" t="s">
        <v>1409</v>
      </c>
      <c r="B1" s="17" t="s">
        <v>54</v>
      </c>
      <c r="C1" s="17" t="s">
        <v>107</v>
      </c>
      <c r="D1" s="17" t="s">
        <v>80</v>
      </c>
      <c r="E1" s="17" t="s">
        <v>55</v>
      </c>
    </row>
    <row r="2" spans="1:67" s="26" customFormat="1" ht="31.2" thickBot="1" x14ac:dyDescent="0.25">
      <c r="A2" s="23" t="s">
        <v>0</v>
      </c>
      <c r="B2" s="63" t="str">
        <f>+Indicadores!E33</f>
        <v>(Cartera Total Calificada en Categorías B, C, D y E + Castigos) / (Total Cartera + Castigos)</v>
      </c>
      <c r="C2" s="24" t="str">
        <f>+Indicadores!B33</f>
        <v>Activo</v>
      </c>
      <c r="D2" s="63" t="str">
        <f>+Indicadores!C33</f>
        <v>Indicador de calidad por riesgo con castigos</v>
      </c>
      <c r="E2" s="24" t="str">
        <f>+Indicadores!D33</f>
        <v>Calidad x Riesgo (B,C,D,E) + Castigos</v>
      </c>
    </row>
    <row r="3" spans="1:67" s="9" customFormat="1" ht="8.4" thickBot="1" x14ac:dyDescent="0.2">
      <c r="B3" s="9">
        <v>2</v>
      </c>
      <c r="C3" s="9">
        <v>3</v>
      </c>
      <c r="D3" s="9">
        <v>4</v>
      </c>
      <c r="E3" s="9">
        <v>5</v>
      </c>
      <c r="F3" s="9">
        <v>6</v>
      </c>
      <c r="G3" s="9">
        <v>7</v>
      </c>
      <c r="H3" s="9">
        <v>8</v>
      </c>
    </row>
    <row r="4" spans="1:67" x14ac:dyDescent="0.25">
      <c r="A4" s="11" t="s">
        <v>139</v>
      </c>
      <c r="B4" s="20" t="s">
        <v>1408</v>
      </c>
      <c r="C4" s="12" t="s">
        <v>1411</v>
      </c>
      <c r="D4" s="12" t="s">
        <v>1412</v>
      </c>
      <c r="E4" s="12" t="s">
        <v>1413</v>
      </c>
      <c r="F4" s="12" t="s">
        <v>1414</v>
      </c>
      <c r="G4" s="12" t="s">
        <v>1415</v>
      </c>
      <c r="H4" s="12" t="s">
        <v>1891</v>
      </c>
      <c r="BD4" s="1">
        <v>140400</v>
      </c>
      <c r="BE4" s="1">
        <v>140500</v>
      </c>
      <c r="BF4" s="1">
        <v>141100</v>
      </c>
      <c r="BG4" s="1">
        <v>141200</v>
      </c>
      <c r="BH4" s="1">
        <v>144100</v>
      </c>
      <c r="BI4" s="1">
        <v>144200</v>
      </c>
      <c r="BJ4" s="1">
        <v>144800</v>
      </c>
      <c r="BK4" s="1">
        <v>145400</v>
      </c>
      <c r="BL4" s="1">
        <v>145500</v>
      </c>
      <c r="BM4" s="1">
        <v>146100</v>
      </c>
      <c r="BN4" s="1">
        <v>146200</v>
      </c>
      <c r="BO4" s="1">
        <v>146900</v>
      </c>
    </row>
    <row r="5" spans="1:67"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7"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67"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7"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7"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67"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67"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67"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67"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67"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67"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67"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12769102</v>
      </c>
      <c r="G18" s="29">
        <f>VLOOKUP($A18,cuc!$A$2:$AA$2088,G$3,FALSE)</f>
        <v>0</v>
      </c>
      <c r="H18" s="29">
        <f>VLOOKUP($A18,cuc!$A$2:$AA$2088,H$3,FALSE)</f>
        <v>0</v>
      </c>
    </row>
    <row r="19" spans="1:8"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12800111</v>
      </c>
      <c r="F21" s="28">
        <f>VLOOKUP($A21,cuc!$A$2:$AA$2088,F$3,FALSE)</f>
        <v>256307909</v>
      </c>
      <c r="G21" s="29">
        <f>VLOOKUP($A21,cuc!$A$2:$AA$2088,G$3,FALSE)</f>
        <v>975812</v>
      </c>
      <c r="H21" s="29">
        <f>VLOOKUP($A21,cuc!$A$2:$AA$2088,H$3,FALSE)</f>
        <v>14209685</v>
      </c>
    </row>
    <row r="22" spans="1:8"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6740845</v>
      </c>
      <c r="F22" s="28">
        <f>VLOOKUP($A22,cuc!$A$2:$AA$2088,F$3,FALSE)</f>
        <v>34537237</v>
      </c>
      <c r="G22" s="29">
        <f>VLOOKUP($A22,cuc!$A$2:$AA$2088,G$3,FALSE)</f>
        <v>0</v>
      </c>
      <c r="H22" s="29">
        <f>VLOOKUP($A22,cuc!$A$2:$AA$2088,H$3,FALSE)</f>
        <v>0</v>
      </c>
    </row>
    <row r="23" spans="1:8" x14ac:dyDescent="0.25">
      <c r="A23" s="14">
        <v>144120</v>
      </c>
      <c r="B23" s="22" t="str">
        <f>PROPER(VLOOKUP($A23,cuc!$A$2:$AA$2088,B$3,FALSE))</f>
        <v xml:space="preserve">         Categoría D Riesgo Significativo</v>
      </c>
      <c r="C23" s="28">
        <f>VLOOKUP($A23,cuc!$A$2:$AA$2088,C$3,FALSE)</f>
        <v>112615</v>
      </c>
      <c r="D23" s="28">
        <f>VLOOKUP($A23,cuc!$A$2:$AA$2088,D$3,FALSE)</f>
        <v>2042626</v>
      </c>
      <c r="E23" s="28">
        <f>VLOOKUP($A23,cuc!$A$2:$AA$2088,E$3,FALSE)</f>
        <v>27224362</v>
      </c>
      <c r="F23" s="28">
        <f>VLOOKUP($A23,cuc!$A$2:$AA$2088,F$3,FALSE)</f>
        <v>0</v>
      </c>
      <c r="G23" s="29">
        <f>VLOOKUP($A23,cuc!$A$2:$AA$2088,G$3,FALSE)</f>
        <v>0</v>
      </c>
      <c r="H23" s="29">
        <f>VLOOKUP($A23,cuc!$A$2:$AA$2088,H$3,FALSE)</f>
        <v>16101939</v>
      </c>
    </row>
    <row r="24" spans="1:8" x14ac:dyDescent="0.25">
      <c r="A24" s="14">
        <v>144125</v>
      </c>
      <c r="B24" s="22" t="str">
        <f>PROPER(VLOOKUP($A24,cuc!$A$2:$AA$2088,B$3,FALSE))</f>
        <v xml:space="preserve">         Categoría E Riesgo De Incobrabilidad</v>
      </c>
      <c r="C24" s="28">
        <f>VLOOKUP($A24,cuc!$A$2:$AA$2088,C$3,FALSE)</f>
        <v>3411549</v>
      </c>
      <c r="D24" s="28">
        <f>VLOOKUP($A24,cuc!$A$2:$AA$2088,D$3,FALSE)</f>
        <v>3411549</v>
      </c>
      <c r="E24" s="28">
        <f>VLOOKUP($A24,cuc!$A$2:$AA$2088,E$3,FALSE)</f>
        <v>5728555</v>
      </c>
      <c r="F24" s="28">
        <f>VLOOKUP($A24,cuc!$A$2:$AA$2088,F$3,FALSE)</f>
        <v>0</v>
      </c>
      <c r="G24" s="29">
        <f>VLOOKUP($A24,cuc!$A$2:$AA$2088,G$3,FALSE)</f>
        <v>10289445</v>
      </c>
      <c r="H24" s="29">
        <f>VLOOKUP($A24,cuc!$A$2:$AA$2088,H$3,FALSE)</f>
        <v>6094900</v>
      </c>
    </row>
    <row r="25" spans="1:8" x14ac:dyDescent="0.25">
      <c r="A25" s="14">
        <v>144210</v>
      </c>
      <c r="B25" s="22" t="str">
        <f>PROPER(VLOOKUP($A25,cuc!$A$2:$AA$2088,B$3,FALSE))</f>
        <v xml:space="preserve">         Categoría B Riesgo Aceptable</v>
      </c>
      <c r="C25" s="28">
        <f>VLOOKUP($A25,cuc!$A$2:$AA$2088,C$3,FALSE)</f>
        <v>13522352</v>
      </c>
      <c r="D25" s="28">
        <f>VLOOKUP($A25,cuc!$A$2:$AA$2088,D$3,FALSE)</f>
        <v>2627395</v>
      </c>
      <c r="E25" s="28">
        <f>VLOOKUP($A25,cuc!$A$2:$AA$2088,E$3,FALSE)</f>
        <v>11869180</v>
      </c>
      <c r="F25" s="28">
        <f>VLOOKUP($A25,cuc!$A$2:$AA$2088,F$3,FALSE)</f>
        <v>36265480</v>
      </c>
      <c r="G25" s="29">
        <f>VLOOKUP($A25,cuc!$A$2:$AA$2088,G$3,FALSE)</f>
        <v>35188175</v>
      </c>
      <c r="H25" s="29">
        <f>VLOOKUP($A25,cuc!$A$2:$AA$2088,H$3,FALSE)</f>
        <v>6984170</v>
      </c>
    </row>
    <row r="26" spans="1:8" x14ac:dyDescent="0.25">
      <c r="A26" s="14">
        <v>144215</v>
      </c>
      <c r="B26" s="22" t="str">
        <f>PROPER(VLOOKUP($A26,cuc!$A$2:$AA$2088,B$3,FALSE))</f>
        <v xml:space="preserve">         Categoría C Riesgo Apreciable</v>
      </c>
      <c r="C26" s="28">
        <f>VLOOKUP($A26,cuc!$A$2:$AA$2088,C$3,FALSE)</f>
        <v>2931814</v>
      </c>
      <c r="D26" s="28">
        <f>VLOOKUP($A26,cuc!$A$2:$AA$2088,D$3,FALSE)</f>
        <v>5561914</v>
      </c>
      <c r="E26" s="28">
        <f>VLOOKUP($A26,cuc!$A$2:$AA$2088,E$3,FALSE)</f>
        <v>13916762</v>
      </c>
      <c r="F26" s="28">
        <f>VLOOKUP($A26,cuc!$A$2:$AA$2088,F$3,FALSE)</f>
        <v>8680530</v>
      </c>
      <c r="G26" s="29">
        <f>VLOOKUP($A26,cuc!$A$2:$AA$2088,G$3,FALSE)</f>
        <v>32449057</v>
      </c>
      <c r="H26" s="29">
        <f>VLOOKUP($A26,cuc!$A$2:$AA$2088,H$3,FALSE)</f>
        <v>44069683</v>
      </c>
    </row>
    <row r="27" spans="1:8" x14ac:dyDescent="0.25">
      <c r="A27" s="14">
        <v>144220</v>
      </c>
      <c r="B27" s="22" t="str">
        <f>PROPER(VLOOKUP($A27,cuc!$A$2:$AA$2088,B$3,FALSE))</f>
        <v xml:space="preserve">         Categoría D Riesgo Significativo</v>
      </c>
      <c r="C27" s="28">
        <f>VLOOKUP($A27,cuc!$A$2:$AA$2088,C$3,FALSE)</f>
        <v>7670180</v>
      </c>
      <c r="D27" s="28">
        <f>VLOOKUP($A27,cuc!$A$2:$AA$2088,D$3,FALSE)</f>
        <v>8404650</v>
      </c>
      <c r="E27" s="28">
        <f>VLOOKUP($A27,cuc!$A$2:$AA$2088,E$3,FALSE)</f>
        <v>12993585</v>
      </c>
      <c r="F27" s="28">
        <f>VLOOKUP($A27,cuc!$A$2:$AA$2088,F$3,FALSE)</f>
        <v>12159429</v>
      </c>
      <c r="G27" s="29">
        <f>VLOOKUP($A27,cuc!$A$2:$AA$2088,G$3,FALSE)</f>
        <v>41206350</v>
      </c>
      <c r="H27" s="29">
        <f>VLOOKUP($A27,cuc!$A$2:$AA$2088,H$3,FALSE)</f>
        <v>35273002</v>
      </c>
    </row>
    <row r="28" spans="1:8" x14ac:dyDescent="0.25">
      <c r="A28" s="14">
        <v>144225</v>
      </c>
      <c r="B28" s="22" t="str">
        <f>PROPER(VLOOKUP($A28,cuc!$A$2:$AA$2088,B$3,FALSE))</f>
        <v xml:space="preserve">         Categoría E Riesgo De Incobrabilidad</v>
      </c>
      <c r="C28" s="28">
        <f>VLOOKUP($A28,cuc!$A$2:$AA$2088,C$3,FALSE)</f>
        <v>71285611</v>
      </c>
      <c r="D28" s="28">
        <f>VLOOKUP($A28,cuc!$A$2:$AA$2088,D$3,FALSE)</f>
        <v>55672696</v>
      </c>
      <c r="E28" s="28">
        <f>VLOOKUP($A28,cuc!$A$2:$AA$2088,E$3,FALSE)</f>
        <v>65474222</v>
      </c>
      <c r="F28" s="28">
        <f>VLOOKUP($A28,cuc!$A$2:$AA$2088,F$3,FALSE)</f>
        <v>19676317</v>
      </c>
      <c r="G28" s="29">
        <f>VLOOKUP($A28,cuc!$A$2:$AA$2088,G$3,FALSE)</f>
        <v>66637772</v>
      </c>
      <c r="H28" s="29">
        <f>VLOOKUP($A28,cuc!$A$2:$AA$2088,H$3,FALSE)</f>
        <v>74840897</v>
      </c>
    </row>
    <row r="29" spans="1:8"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row>
    <row r="37" spans="1:8"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row>
    <row r="38" spans="1:8"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row>
    <row r="48" spans="1:8"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67"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67"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row>
    <row r="51" spans="1:67"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row>
    <row r="52" spans="1:67"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row>
    <row r="53" spans="1:67"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row>
    <row r="54" spans="1:67"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row>
    <row r="55" spans="1:67"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row>
    <row r="56" spans="1:67" x14ac:dyDescent="0.25">
      <c r="A56" s="14">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67" x14ac:dyDescent="0.25">
      <c r="A57" s="14">
        <v>831015</v>
      </c>
      <c r="B57" s="22" t="str">
        <f>PROPER(VLOOKUP($A57,cuc!$A$2:$AA$2088,B$3,FALSE))</f>
        <v xml:space="preserve">         Cartera De Crédito</v>
      </c>
      <c r="C57" s="28">
        <f>VLOOKUP($A57,cuc!$A$2:$AA$2088,C$3,FALSE)</f>
        <v>0</v>
      </c>
      <c r="D57" s="28">
        <f>VLOOKUP($A57,cuc!$A$2:$AA$2088,D$3,FALSE)</f>
        <v>0</v>
      </c>
      <c r="E57" s="28">
        <f>VLOOKUP($A57,cuc!$A$2:$AA$2088,E$3,FALSE)</f>
        <v>0</v>
      </c>
      <c r="F57" s="28">
        <f>VLOOKUP($A57,cuc!$A$2:$AA$2088,F$3,FALSE)</f>
        <v>0</v>
      </c>
      <c r="G57" s="29">
        <f>VLOOKUP($A57,cuc!$A$2:$AA$2088,G$3,FALSE)</f>
        <v>0</v>
      </c>
      <c r="H57" s="29">
        <f>VLOOKUP($A57,cuc!$A$2:$AA$2088,H$3,FALSE)</f>
        <v>0</v>
      </c>
    </row>
    <row r="58" spans="1:67" ht="14.4" thickBot="1" x14ac:dyDescent="0.3">
      <c r="A58" s="15" t="s">
        <v>1405</v>
      </c>
      <c r="B58" s="22"/>
      <c r="C58" s="30">
        <f>+SUM(C5:C57)</f>
        <v>98934121</v>
      </c>
      <c r="D58" s="30">
        <f t="shared" ref="D58:G58" si="0">+SUM(D5:D57)</f>
        <v>77720830</v>
      </c>
      <c r="E58" s="30">
        <f t="shared" si="0"/>
        <v>156747622</v>
      </c>
      <c r="F58" s="30">
        <f t="shared" si="0"/>
        <v>380396004</v>
      </c>
      <c r="G58" s="30">
        <f t="shared" si="0"/>
        <v>186746611</v>
      </c>
      <c r="H58" s="30">
        <f t="shared" ref="H58" si="1">+SUM(H5:H57)</f>
        <v>197574276</v>
      </c>
    </row>
    <row r="59" spans="1:67" ht="14.4" thickBot="1" x14ac:dyDescent="0.3"/>
    <row r="60" spans="1:67" x14ac:dyDescent="0.25">
      <c r="A60" s="11" t="s">
        <v>139</v>
      </c>
      <c r="B60" s="50" t="s">
        <v>1410</v>
      </c>
      <c r="C60" s="12">
        <v>42735</v>
      </c>
      <c r="D60" s="12">
        <v>43100</v>
      </c>
      <c r="E60" s="12">
        <v>43465</v>
      </c>
      <c r="F60" s="12">
        <v>43830</v>
      </c>
      <c r="G60" s="13">
        <v>44196</v>
      </c>
      <c r="H60" s="13" t="str">
        <f>+H4</f>
        <v>Año 21</v>
      </c>
      <c r="BD60" s="1">
        <v>140400</v>
      </c>
      <c r="BE60" s="1">
        <v>140500</v>
      </c>
      <c r="BF60" s="1">
        <v>141100</v>
      </c>
      <c r="BG60" s="1">
        <v>141200</v>
      </c>
      <c r="BH60" s="1">
        <v>144100</v>
      </c>
      <c r="BI60" s="1">
        <v>144200</v>
      </c>
      <c r="BJ60" s="1">
        <v>144800</v>
      </c>
      <c r="BK60" s="1">
        <v>145400</v>
      </c>
      <c r="BL60" s="1">
        <v>145500</v>
      </c>
      <c r="BM60" s="1">
        <v>146100</v>
      </c>
      <c r="BN60" s="1">
        <v>146200</v>
      </c>
      <c r="BO60" s="1">
        <v>146900</v>
      </c>
    </row>
    <row r="61" spans="1:67" x14ac:dyDescent="0.25">
      <c r="A61" s="14">
        <v>140400</v>
      </c>
      <c r="B61" s="49" t="str">
        <f>PROPER(VLOOKUP($A61,cuc!$A$2:$AA$2088,B$3,FALSE))</f>
        <v xml:space="preserve">      Créditos De Vivienda - Con Libranza</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67" x14ac:dyDescent="0.25">
      <c r="A62" s="14">
        <v>140500</v>
      </c>
      <c r="B62" s="49" t="str">
        <f>PROPER(VLOOKUP($A62,cuc!$A$2:$AA$2088,B$3,FALSE))</f>
        <v xml:space="preserve">      Créditos De Vivienda - Sin Libranza</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67" x14ac:dyDescent="0.25">
      <c r="A63" s="14">
        <v>141100</v>
      </c>
      <c r="B63" s="49" t="str">
        <f>PROPER(VLOOKUP($A63,cuc!$A$2:$AA$2088,B$3,FALSE))</f>
        <v xml:space="preserve">      Créditos De Consumo, Garantía Admisible - Con Libranza</v>
      </c>
      <c r="C63" s="28">
        <f>VLOOKUP($A63,cuc!$A$2:$AA$2088,C$3,FALSE)</f>
        <v>161540530</v>
      </c>
      <c r="D63" s="28">
        <f>VLOOKUP($A63,cuc!$A$2:$AA$2088,D$3,FALSE)</f>
        <v>241509145</v>
      </c>
      <c r="E63" s="28">
        <f>VLOOKUP($A63,cuc!$A$2:$AA$2088,E$3,FALSE)</f>
        <v>203397009</v>
      </c>
      <c r="F63" s="28">
        <f>VLOOKUP($A63,cuc!$A$2:$AA$2088,F$3,FALSE)</f>
        <v>204551039</v>
      </c>
      <c r="G63" s="29">
        <f>VLOOKUP($A63,cuc!$A$2:$AA$2088,G$3,FALSE)</f>
        <v>180033115</v>
      </c>
      <c r="H63" s="29">
        <f>VLOOKUP($A63,cuc!$A$2:$AA$2088,H$3,FALSE)</f>
        <v>81927467</v>
      </c>
    </row>
    <row r="64" spans="1:67" x14ac:dyDescent="0.25">
      <c r="A64" s="14">
        <v>141200</v>
      </c>
      <c r="B64" s="49" t="str">
        <f>PROPER(VLOOKUP($A64,cuc!$A$2:$AA$2088,B$3,FALSE))</f>
        <v xml:space="preserve">      Créditos De Consumo, Garantía Admisible - Sin Libranza</v>
      </c>
      <c r="C64" s="28">
        <f>VLOOKUP($A64,cuc!$A$2:$AA$2088,C$3,FALSE)</f>
        <v>0</v>
      </c>
      <c r="D64" s="28">
        <f>VLOOKUP($A64,cuc!$A$2:$AA$2088,D$3,FALSE)</f>
        <v>131627603</v>
      </c>
      <c r="E64" s="28">
        <f>VLOOKUP($A64,cuc!$A$2:$AA$2088,E$3,FALSE)</f>
        <v>104765869</v>
      </c>
      <c r="F64" s="28">
        <f>VLOOKUP($A64,cuc!$A$2:$AA$2088,F$3,FALSE)</f>
        <v>68763468</v>
      </c>
      <c r="G64" s="29">
        <f>VLOOKUP($A64,cuc!$A$2:$AA$2088,G$3,FALSE)</f>
        <v>43975760</v>
      </c>
      <c r="H64" s="29">
        <f>VLOOKUP($A64,cuc!$A$2:$AA$2088,H$3,FALSE)</f>
        <v>52652671</v>
      </c>
    </row>
    <row r="65" spans="1:8" x14ac:dyDescent="0.25">
      <c r="A65" s="14">
        <v>144100</v>
      </c>
      <c r="B65" s="49" t="str">
        <f>PROPER(VLOOKUP($A65,cuc!$A$2:$AA$2088,B$3,FALSE))</f>
        <v xml:space="preserve">      Créditos De Consumo, Otras Garantías - Con Libranza</v>
      </c>
      <c r="C65" s="28">
        <f>VLOOKUP($A65,cuc!$A$2:$AA$2088,C$3,FALSE)</f>
        <v>7148865534</v>
      </c>
      <c r="D65" s="28">
        <f>VLOOKUP($A65,cuc!$A$2:$AA$2088,D$3,FALSE)</f>
        <v>6884978581</v>
      </c>
      <c r="E65" s="28">
        <f>VLOOKUP($A65,cuc!$A$2:$AA$2088,E$3,FALSE)</f>
        <v>7227878534</v>
      </c>
      <c r="F65" s="28">
        <f>VLOOKUP($A65,cuc!$A$2:$AA$2088,F$3,FALSE)</f>
        <v>7234200875</v>
      </c>
      <c r="G65" s="29">
        <f>VLOOKUP($A65,cuc!$A$2:$AA$2088,G$3,FALSE)</f>
        <v>8426521593</v>
      </c>
      <c r="H65" s="29">
        <f>VLOOKUP($A65,cuc!$A$2:$AA$2088,H$3,FALSE)</f>
        <v>8598664247</v>
      </c>
    </row>
    <row r="66" spans="1:8" x14ac:dyDescent="0.25">
      <c r="A66" s="14">
        <v>144200</v>
      </c>
      <c r="B66" s="49" t="str">
        <f>PROPER(VLOOKUP($A66,cuc!$A$2:$AA$2088,B$3,FALSE))</f>
        <v xml:space="preserve">      Créditos De Consumo, Otras Garantías - Sin Libranza</v>
      </c>
      <c r="C66" s="28">
        <f>VLOOKUP($A66,cuc!$A$2:$AA$2088,C$3,FALSE)</f>
        <v>238559889</v>
      </c>
      <c r="D66" s="28">
        <f>VLOOKUP($A66,cuc!$A$2:$AA$2088,D$3,FALSE)</f>
        <v>291597228</v>
      </c>
      <c r="E66" s="28">
        <f>VLOOKUP($A66,cuc!$A$2:$AA$2088,E$3,FALSE)</f>
        <v>347116907</v>
      </c>
      <c r="F66" s="28">
        <f>VLOOKUP($A66,cuc!$A$2:$AA$2088,F$3,FALSE)</f>
        <v>426027974</v>
      </c>
      <c r="G66" s="29">
        <f>VLOOKUP($A66,cuc!$A$2:$AA$2088,G$3,FALSE)</f>
        <v>680802495</v>
      </c>
      <c r="H66" s="29">
        <f>VLOOKUP($A66,cuc!$A$2:$AA$2088,H$3,FALSE)</f>
        <v>821675980</v>
      </c>
    </row>
    <row r="67" spans="1:8" x14ac:dyDescent="0.25">
      <c r="A67" s="14">
        <v>144800</v>
      </c>
      <c r="B67" s="49" t="str">
        <f>PROPER(VLOOKUP($A67,cuc!$A$2:$AA$2088,B$3,FALSE))</f>
        <v xml:space="preserve">      Microcrédito Inmobiliario</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x14ac:dyDescent="0.25">
      <c r="A68" s="14">
        <v>145400</v>
      </c>
      <c r="B68" s="49" t="str">
        <f>PROPER(VLOOKUP($A68,cuc!$A$2:$AA$2088,B$3,FALSE))</f>
        <v xml:space="preserve">      Microcrédito Empresarial - Garantía Admisible</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x14ac:dyDescent="0.25">
      <c r="A69" s="14">
        <v>145500</v>
      </c>
      <c r="B69" s="49" t="str">
        <f>PROPER(VLOOKUP($A69,cuc!$A$2:$AA$2088,B$3,FALSE))</f>
        <v xml:space="preserve">      Microcrédito Empresarial - Otras Garantías</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x14ac:dyDescent="0.25">
      <c r="A70" s="14">
        <v>146100</v>
      </c>
      <c r="B70" s="49" t="str">
        <f>PROPER(VLOOKUP($A70,cuc!$A$2:$AA$2088,B$3,FALSE))</f>
        <v xml:space="preserve">      Créditos Comerciales - Garantía Admisible</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x14ac:dyDescent="0.25">
      <c r="A71" s="14">
        <v>146200</v>
      </c>
      <c r="B71" s="49" t="str">
        <f>PROPER(VLOOKUP($A71,cuc!$A$2:$AA$2088,B$3,FALSE))</f>
        <v xml:space="preserve">      Créditos Comerciales - Otras Garantías</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x14ac:dyDescent="0.25">
      <c r="A72" s="14">
        <v>146900</v>
      </c>
      <c r="B72" s="49" t="str">
        <f>PROPER(VLOOKUP($A72,cuc!$A$2:$AA$2088,B$3,FALSE))</f>
        <v xml:space="preserve">      CréDitos A Empleados</v>
      </c>
      <c r="C72" s="28">
        <f>VLOOKUP($A72,cuc!$A$2:$AA$2088,C$3,FALSE)</f>
        <v>0</v>
      </c>
      <c r="D72" s="28">
        <f>VLOOKUP($A72,cuc!$A$2:$AA$2088,D$3,FALSE)</f>
        <v>0</v>
      </c>
      <c r="E72" s="28">
        <f>VLOOKUP($A72,cuc!$A$2:$AA$2088,E$3,FALSE)</f>
        <v>0</v>
      </c>
      <c r="F72" s="28">
        <f>VLOOKUP($A72,cuc!$A$2:$AA$2088,F$3,FALSE)</f>
        <v>0</v>
      </c>
      <c r="G72" s="29">
        <f>VLOOKUP($A72,cuc!$A$2:$AA$2088,G$3,FALSE)</f>
        <v>0</v>
      </c>
      <c r="H72" s="29">
        <f>VLOOKUP($A72,cuc!$A$2:$AA$2088,H$3,FALSE)</f>
        <v>0</v>
      </c>
    </row>
    <row r="73" spans="1:8" x14ac:dyDescent="0.25">
      <c r="A73" s="14">
        <v>831015</v>
      </c>
      <c r="B73" s="49" t="str">
        <f>PROPER(VLOOKUP($A73,cuc!$A$2:$AA$2088,B$3,FALSE))</f>
        <v xml:space="preserve">         Cartera De Crédito</v>
      </c>
      <c r="C73" s="28">
        <f>VLOOKUP($A73,cuc!$A$2:$AA$2088,C$3,FALSE)</f>
        <v>0</v>
      </c>
      <c r="D73" s="28">
        <f>VLOOKUP($A73,cuc!$A$2:$AA$2088,D$3,FALSE)</f>
        <v>0</v>
      </c>
      <c r="E73" s="28">
        <f>VLOOKUP($A73,cuc!$A$2:$AA$2088,E$3,FALSE)</f>
        <v>0</v>
      </c>
      <c r="F73" s="28">
        <f>VLOOKUP($A73,cuc!$A$2:$AA$2088,F$3,FALSE)</f>
        <v>0</v>
      </c>
      <c r="G73" s="29">
        <f>VLOOKUP($A73,cuc!$A$2:$AA$2088,G$3,FALSE)</f>
        <v>0</v>
      </c>
      <c r="H73" s="29">
        <f>VLOOKUP($A73,cuc!$A$2:$AA$2088,H$3,FALSE)</f>
        <v>0</v>
      </c>
    </row>
    <row r="74" spans="1:8" ht="14.4" thickBot="1" x14ac:dyDescent="0.3">
      <c r="A74" s="15" t="s">
        <v>1407</v>
      </c>
      <c r="B74" s="19" t="s">
        <v>1406</v>
      </c>
      <c r="C74" s="31">
        <f>SUM(C61:C73)</f>
        <v>7548965953</v>
      </c>
      <c r="D74" s="31">
        <f t="shared" ref="D74:G74" si="2">SUM(D61:D73)</f>
        <v>7549712557</v>
      </c>
      <c r="E74" s="31">
        <f t="shared" si="2"/>
        <v>7883158319</v>
      </c>
      <c r="F74" s="31">
        <f t="shared" si="2"/>
        <v>7933543356</v>
      </c>
      <c r="G74" s="51">
        <f t="shared" si="2"/>
        <v>9331332963</v>
      </c>
      <c r="H74" s="51">
        <f t="shared" ref="H74" si="3">SUM(H61:H73)</f>
        <v>9554920365</v>
      </c>
    </row>
    <row r="75" spans="1:8" ht="14.4" thickBot="1" x14ac:dyDescent="0.3"/>
    <row r="76" spans="1:8" x14ac:dyDescent="0.25">
      <c r="B76" s="20" t="s">
        <v>1408</v>
      </c>
      <c r="C76" s="12" t="str">
        <f>+C$4</f>
        <v>Año 16</v>
      </c>
      <c r="D76" s="12" t="str">
        <f t="shared" ref="D76:H76" si="4">+D$4</f>
        <v>Año 17</v>
      </c>
      <c r="E76" s="12" t="str">
        <f t="shared" si="4"/>
        <v>Año 18</v>
      </c>
      <c r="F76" s="12" t="str">
        <f t="shared" si="4"/>
        <v>Año 19</v>
      </c>
      <c r="G76" s="12" t="str">
        <f t="shared" si="4"/>
        <v>Año 20</v>
      </c>
      <c r="H76" s="12" t="str">
        <f t="shared" si="4"/>
        <v>Año 21</v>
      </c>
    </row>
    <row r="77" spans="1:8" x14ac:dyDescent="0.25">
      <c r="B77" s="10" t="s">
        <v>1419</v>
      </c>
      <c r="C77" s="27">
        <f>IFERROR(+C58/C74,0%)</f>
        <v>1.3105652034459507E-2</v>
      </c>
      <c r="D77" s="27">
        <f t="shared" ref="D77:G77" si="5">IFERROR(+D58/D74,0%)</f>
        <v>1.0294541601843928E-2</v>
      </c>
      <c r="E77" s="27">
        <f t="shared" si="5"/>
        <v>1.9883860713821595E-2</v>
      </c>
      <c r="F77" s="27">
        <f t="shared" si="5"/>
        <v>4.7947806790809705E-2</v>
      </c>
      <c r="G77" s="27">
        <f t="shared" si="5"/>
        <v>2.0012854727237323E-2</v>
      </c>
      <c r="H77" s="27">
        <f t="shared" ref="H77" si="6">IFERROR(+H58/H74,0%)</f>
        <v>2.0677752242051262E-2</v>
      </c>
    </row>
  </sheetData>
  <conditionalFormatting sqref="C77:G77">
    <cfRule type="colorScale" priority="2">
      <colorScale>
        <cfvo type="min"/>
        <cfvo type="percentile" val="50"/>
        <cfvo type="max"/>
        <color rgb="FF63BE7B"/>
        <color rgb="FFFFEB84"/>
        <color rgb="FFF8696B"/>
      </colorScale>
    </cfRule>
  </conditionalFormatting>
  <conditionalFormatting sqref="H7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0E113-8AF0-456B-8162-FC9F730E0CA3}">
  <dimension ref="A1:BN21"/>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N20" sqref="N20"/>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15" width="6.44140625" style="1" bestFit="1" customWidth="1"/>
    <col min="16"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66" s="8" customFormat="1" ht="15.6" x14ac:dyDescent="0.25">
      <c r="A1" s="16" t="s">
        <v>1409</v>
      </c>
      <c r="B1" s="17" t="s">
        <v>54</v>
      </c>
      <c r="C1" s="17" t="s">
        <v>107</v>
      </c>
      <c r="D1" s="17" t="s">
        <v>80</v>
      </c>
      <c r="E1" s="17" t="s">
        <v>55</v>
      </c>
      <c r="G1" s="1"/>
    </row>
    <row r="2" spans="1:66" s="33" customFormat="1" ht="41.4" thickBot="1" x14ac:dyDescent="0.3">
      <c r="A2" s="32" t="s">
        <v>0</v>
      </c>
      <c r="B2" s="24" t="str">
        <f>+Indicadores!E3</f>
        <v>Cartera Calificada en Categorías B, C, D y E "Consumo SL" / Cartera Bruta "Consumo SL"</v>
      </c>
      <c r="C2" s="24" t="str">
        <f>+Indicadores!B3</f>
        <v>Riesgo Credito</v>
      </c>
      <c r="D2" s="24" t="str">
        <f>+Indicadores!C3</f>
        <v>Indicador de cartera por Riesgo en Consumo sin Libranza</v>
      </c>
      <c r="E2" s="24" t="str">
        <f>+Indicadores!D3</f>
        <v>Calidad x Riesgo (B,C,D,E)</v>
      </c>
      <c r="G2" s="1"/>
    </row>
    <row r="3" spans="1:66" s="9" customFormat="1" ht="8.4" thickBot="1" x14ac:dyDescent="0.2">
      <c r="B3" s="9">
        <v>2</v>
      </c>
      <c r="C3" s="9">
        <v>3</v>
      </c>
      <c r="D3" s="9">
        <v>4</v>
      </c>
      <c r="E3" s="9">
        <v>5</v>
      </c>
      <c r="F3" s="9">
        <v>6</v>
      </c>
      <c r="G3" s="9">
        <v>7</v>
      </c>
      <c r="H3" s="9">
        <v>8</v>
      </c>
    </row>
    <row r="4" spans="1:66" x14ac:dyDescent="0.25">
      <c r="A4" s="11" t="s">
        <v>139</v>
      </c>
      <c r="B4" s="20" t="s">
        <v>1408</v>
      </c>
      <c r="C4" s="12" t="s">
        <v>1411</v>
      </c>
      <c r="D4" s="12" t="s">
        <v>1412</v>
      </c>
      <c r="E4" s="12" t="s">
        <v>1413</v>
      </c>
      <c r="F4" s="12" t="s">
        <v>1414</v>
      </c>
      <c r="G4" s="12" t="s">
        <v>1415</v>
      </c>
      <c r="H4" s="12" t="s">
        <v>1891</v>
      </c>
      <c r="BC4" s="1">
        <v>140400</v>
      </c>
      <c r="BD4" s="1">
        <v>140500</v>
      </c>
      <c r="BE4" s="1">
        <v>141100</v>
      </c>
      <c r="BF4" s="1">
        <v>141200</v>
      </c>
      <c r="BG4" s="1">
        <v>144100</v>
      </c>
      <c r="BH4" s="1">
        <v>144200</v>
      </c>
      <c r="BI4" s="1">
        <v>144800</v>
      </c>
      <c r="BJ4" s="1">
        <v>145400</v>
      </c>
      <c r="BK4" s="1">
        <v>145500</v>
      </c>
      <c r="BL4" s="1">
        <v>146100</v>
      </c>
      <c r="BM4" s="1">
        <v>146200</v>
      </c>
      <c r="BN4" s="1">
        <v>146900</v>
      </c>
    </row>
    <row r="5" spans="1:66" x14ac:dyDescent="0.25">
      <c r="A5" s="14">
        <v>141210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66" x14ac:dyDescent="0.25">
      <c r="A6" s="14">
        <v>141215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12769102</v>
      </c>
      <c r="G6" s="29">
        <f>VLOOKUP($A6,cuc!$A$2:$AA$2088,G$3,FALSE)</f>
        <v>0</v>
      </c>
      <c r="H6" s="29">
        <f>VLOOKUP($A6,cuc!$A$2:$AA$2088,H$3,FALSE)</f>
        <v>0</v>
      </c>
    </row>
    <row r="7" spans="1:66" x14ac:dyDescent="0.25">
      <c r="A7" s="14">
        <v>141220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66" x14ac:dyDescent="0.25">
      <c r="A8" s="14">
        <v>141225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66" x14ac:dyDescent="0.25">
      <c r="A9" s="14">
        <v>144210</v>
      </c>
      <c r="B9" s="22" t="str">
        <f>PROPER(VLOOKUP($A9,cuc!$A$2:$AA$2088,B$3,FALSE))</f>
        <v xml:space="preserve">         Categoría B Riesgo Aceptable</v>
      </c>
      <c r="C9" s="28">
        <f>VLOOKUP($A9,cuc!$A$2:$AA$2088,C$3,FALSE)</f>
        <v>13522352</v>
      </c>
      <c r="D9" s="28">
        <f>VLOOKUP($A9,cuc!$A$2:$AA$2088,D$3,FALSE)</f>
        <v>2627395</v>
      </c>
      <c r="E9" s="28">
        <f>VLOOKUP($A9,cuc!$A$2:$AA$2088,E$3,FALSE)</f>
        <v>11869180</v>
      </c>
      <c r="F9" s="28">
        <f>VLOOKUP($A9,cuc!$A$2:$AA$2088,F$3,FALSE)</f>
        <v>36265480</v>
      </c>
      <c r="G9" s="29">
        <f>VLOOKUP($A9,cuc!$A$2:$AA$2088,G$3,FALSE)</f>
        <v>35188175</v>
      </c>
      <c r="H9" s="29">
        <f>VLOOKUP($A9,cuc!$A$2:$AA$2088,H$3,FALSE)</f>
        <v>6984170</v>
      </c>
    </row>
    <row r="10" spans="1:66" x14ac:dyDescent="0.25">
      <c r="A10" s="14">
        <v>144215</v>
      </c>
      <c r="B10" s="22" t="str">
        <f>PROPER(VLOOKUP($A10,cuc!$A$2:$AA$2088,B$3,FALSE))</f>
        <v xml:space="preserve">         Categoría C Riesgo Apreciable</v>
      </c>
      <c r="C10" s="28">
        <f>VLOOKUP($A10,cuc!$A$2:$AA$2088,C$3,FALSE)</f>
        <v>2931814</v>
      </c>
      <c r="D10" s="28">
        <f>VLOOKUP($A10,cuc!$A$2:$AA$2088,D$3,FALSE)</f>
        <v>5561914</v>
      </c>
      <c r="E10" s="28">
        <f>VLOOKUP($A10,cuc!$A$2:$AA$2088,E$3,FALSE)</f>
        <v>13916762</v>
      </c>
      <c r="F10" s="28">
        <f>VLOOKUP($A10,cuc!$A$2:$AA$2088,F$3,FALSE)</f>
        <v>8680530</v>
      </c>
      <c r="G10" s="29">
        <f>VLOOKUP($A10,cuc!$A$2:$AA$2088,G$3,FALSE)</f>
        <v>32449057</v>
      </c>
      <c r="H10" s="29">
        <f>VLOOKUP($A10,cuc!$A$2:$AA$2088,H$3,FALSE)</f>
        <v>44069683</v>
      </c>
    </row>
    <row r="11" spans="1:66" x14ac:dyDescent="0.25">
      <c r="A11" s="14">
        <v>144220</v>
      </c>
      <c r="B11" s="22" t="str">
        <f>PROPER(VLOOKUP($A11,cuc!$A$2:$AA$2088,B$3,FALSE))</f>
        <v xml:space="preserve">         Categoría D Riesgo Significativo</v>
      </c>
      <c r="C11" s="28">
        <f>VLOOKUP($A11,cuc!$A$2:$AA$2088,C$3,FALSE)</f>
        <v>7670180</v>
      </c>
      <c r="D11" s="28">
        <f>VLOOKUP($A11,cuc!$A$2:$AA$2088,D$3,FALSE)</f>
        <v>8404650</v>
      </c>
      <c r="E11" s="28">
        <f>VLOOKUP($A11,cuc!$A$2:$AA$2088,E$3,FALSE)</f>
        <v>12993585</v>
      </c>
      <c r="F11" s="28">
        <f>VLOOKUP($A11,cuc!$A$2:$AA$2088,F$3,FALSE)</f>
        <v>12159429</v>
      </c>
      <c r="G11" s="29">
        <f>VLOOKUP($A11,cuc!$A$2:$AA$2088,G$3,FALSE)</f>
        <v>41206350</v>
      </c>
      <c r="H11" s="29">
        <f>VLOOKUP($A11,cuc!$A$2:$AA$2088,H$3,FALSE)</f>
        <v>35273002</v>
      </c>
    </row>
    <row r="12" spans="1:66" x14ac:dyDescent="0.25">
      <c r="A12" s="14">
        <v>144225</v>
      </c>
      <c r="B12" s="22" t="str">
        <f>PROPER(VLOOKUP($A12,cuc!$A$2:$AA$2088,B$3,FALSE))</f>
        <v xml:space="preserve">         Categoría E Riesgo De Incobrabilidad</v>
      </c>
      <c r="C12" s="28">
        <f>VLOOKUP($A12,cuc!$A$2:$AA$2088,C$3,FALSE)</f>
        <v>71285611</v>
      </c>
      <c r="D12" s="28">
        <f>VLOOKUP($A12,cuc!$A$2:$AA$2088,D$3,FALSE)</f>
        <v>55672696</v>
      </c>
      <c r="E12" s="28">
        <f>VLOOKUP($A12,cuc!$A$2:$AA$2088,E$3,FALSE)</f>
        <v>65474222</v>
      </c>
      <c r="F12" s="28">
        <f>VLOOKUP($A12,cuc!$A$2:$AA$2088,F$3,FALSE)</f>
        <v>19676317</v>
      </c>
      <c r="G12" s="29">
        <f>VLOOKUP($A12,cuc!$A$2:$AA$2088,G$3,FALSE)</f>
        <v>66637772</v>
      </c>
      <c r="H12" s="29">
        <f>VLOOKUP($A12,cuc!$A$2:$AA$2088,H$3,FALSE)</f>
        <v>74840897</v>
      </c>
    </row>
    <row r="13" spans="1:66" ht="14.4" thickBot="1" x14ac:dyDescent="0.3">
      <c r="A13" s="15"/>
      <c r="B13" s="21" t="s">
        <v>1417</v>
      </c>
      <c r="C13" s="30">
        <f t="shared" ref="C13:H13" si="0">+SUM(C5:C12)</f>
        <v>95409957</v>
      </c>
      <c r="D13" s="30">
        <f t="shared" si="0"/>
        <v>72266655</v>
      </c>
      <c r="E13" s="30">
        <f t="shared" si="0"/>
        <v>104253749</v>
      </c>
      <c r="F13" s="30">
        <f t="shared" si="0"/>
        <v>89550858</v>
      </c>
      <c r="G13" s="30">
        <f t="shared" si="0"/>
        <v>175481354</v>
      </c>
      <c r="H13" s="30">
        <f t="shared" si="0"/>
        <v>161167752</v>
      </c>
    </row>
    <row r="14" spans="1:66" ht="14.4" thickBot="1" x14ac:dyDescent="0.3"/>
    <row r="15" spans="1:66" x14ac:dyDescent="0.25">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c r="BC15" s="1">
        <v>140400</v>
      </c>
      <c r="BD15" s="1">
        <v>140500</v>
      </c>
      <c r="BE15" s="1">
        <v>141100</v>
      </c>
      <c r="BF15" s="1">
        <v>141200</v>
      </c>
      <c r="BG15" s="1">
        <v>144100</v>
      </c>
      <c r="BH15" s="1">
        <v>144200</v>
      </c>
      <c r="BI15" s="1">
        <v>144800</v>
      </c>
      <c r="BJ15" s="1">
        <v>145400</v>
      </c>
      <c r="BK15" s="1">
        <v>145500</v>
      </c>
      <c r="BL15" s="1">
        <v>146100</v>
      </c>
      <c r="BM15" s="1">
        <v>146200</v>
      </c>
      <c r="BN15" s="1">
        <v>146900</v>
      </c>
    </row>
    <row r="16" spans="1:66" ht="14.4" thickBot="1" x14ac:dyDescent="0.3">
      <c r="A16" s="15">
        <v>141200</v>
      </c>
      <c r="B16" s="22" t="str">
        <f>PROPER(VLOOKUP($A16,cuc!$A$2:$AA$2088,B$3,FALSE))</f>
        <v xml:space="preserve">      Créditos De Consumo, Garantía Admisible - Sin Libranza</v>
      </c>
      <c r="C16" s="28">
        <f>VLOOKUP($A16,cuc!$A$2:$AA$2088,C$3,FALSE)</f>
        <v>0</v>
      </c>
      <c r="D16" s="28">
        <f>VLOOKUP($A16,cuc!$A$2:$AA$2088,D$3,FALSE)</f>
        <v>131627603</v>
      </c>
      <c r="E16" s="28">
        <f>VLOOKUP($A16,cuc!$A$2:$AA$2088,E$3,FALSE)</f>
        <v>104765869</v>
      </c>
      <c r="F16" s="28">
        <f>VLOOKUP($A16,cuc!$A$2:$AA$2088,F$3,FALSE)</f>
        <v>68763468</v>
      </c>
      <c r="G16" s="29">
        <f>VLOOKUP($A16,cuc!$A$2:$AA$2088,G$3,FALSE)</f>
        <v>43975760</v>
      </c>
      <c r="H16" s="29">
        <f>VLOOKUP($A16,cuc!$A$2:$AA$2088,H$3,FALSE)</f>
        <v>52652671</v>
      </c>
    </row>
    <row r="17" spans="1:8" ht="14.4" thickBot="1" x14ac:dyDescent="0.3">
      <c r="A17" s="15">
        <v>144200</v>
      </c>
      <c r="B17" s="22" t="str">
        <f>PROPER(VLOOKUP($A17,cuc!$A$2:$AA$2088,B$3,FALSE))</f>
        <v xml:space="preserve">      Créditos De Consumo, Otras Garantías - Sin Libranza</v>
      </c>
      <c r="C17" s="28">
        <f>VLOOKUP($A17,cuc!$A$2:$AA$2088,C$3,FALSE)</f>
        <v>238559889</v>
      </c>
      <c r="D17" s="28">
        <f>VLOOKUP($A17,cuc!$A$2:$AA$2088,D$3,FALSE)</f>
        <v>291597228</v>
      </c>
      <c r="E17" s="28">
        <f>VLOOKUP($A17,cuc!$A$2:$AA$2088,E$3,FALSE)</f>
        <v>347116907</v>
      </c>
      <c r="F17" s="28">
        <f>VLOOKUP($A17,cuc!$A$2:$AA$2088,F$3,FALSE)</f>
        <v>426027974</v>
      </c>
      <c r="G17" s="29">
        <f>VLOOKUP($A17,cuc!$A$2:$AA$2088,G$3,FALSE)</f>
        <v>680802495</v>
      </c>
      <c r="H17" s="29">
        <f>VLOOKUP($A17,cuc!$A$2:$AA$2088,H$3,FALSE)</f>
        <v>821675980</v>
      </c>
    </row>
    <row r="18" spans="1:8" ht="14.4" thickBot="1" x14ac:dyDescent="0.3">
      <c r="A18" s="15"/>
      <c r="B18" s="21" t="s">
        <v>1416</v>
      </c>
      <c r="C18" s="31">
        <f t="shared" ref="C18:H18" si="2">SUM(C16:C17)</f>
        <v>238559889</v>
      </c>
      <c r="D18" s="31">
        <f t="shared" si="2"/>
        <v>423224831</v>
      </c>
      <c r="E18" s="31">
        <f t="shared" si="2"/>
        <v>451882776</v>
      </c>
      <c r="F18" s="31">
        <f t="shared" si="2"/>
        <v>494791442</v>
      </c>
      <c r="G18" s="31">
        <f t="shared" si="2"/>
        <v>724778255</v>
      </c>
      <c r="H18" s="31">
        <f t="shared" si="2"/>
        <v>874328651</v>
      </c>
    </row>
    <row r="19" spans="1:8" ht="14.4" thickBot="1" x14ac:dyDescent="0.3"/>
    <row r="20" spans="1:8" x14ac:dyDescent="0.25">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25">
      <c r="B21" s="10" t="s">
        <v>1418</v>
      </c>
      <c r="C21" s="27">
        <f>IFERROR(+C13/C18,0%)</f>
        <v>0.39994132039523206</v>
      </c>
      <c r="D21" s="27">
        <f t="shared" ref="D21:G21" si="4">IFERROR(+D13/D18,0%)</f>
        <v>0.17075239850470872</v>
      </c>
      <c r="E21" s="27">
        <f t="shared" si="4"/>
        <v>0.23070972061125872</v>
      </c>
      <c r="F21" s="27">
        <f t="shared" si="4"/>
        <v>0.18098707940061745</v>
      </c>
      <c r="G21" s="27">
        <f t="shared" si="4"/>
        <v>0.24211729972500348</v>
      </c>
      <c r="H21" s="27">
        <f t="shared" ref="H21" si="5">IFERROR(+H13/H18,0%)</f>
        <v>0.18433314728468161</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4535E-A574-4C7E-9B15-8F191705086E}">
  <dimension ref="A1:I30"/>
  <sheetViews>
    <sheetView showGridLines="0" zoomScale="120" zoomScaleNormal="120" workbookViewId="0">
      <pane xSplit="1" ySplit="4" topLeftCell="B26"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9" s="8" customFormat="1" ht="15.6" x14ac:dyDescent="0.25">
      <c r="A1" s="16" t="s">
        <v>1409</v>
      </c>
      <c r="B1" s="17" t="s">
        <v>54</v>
      </c>
      <c r="C1" s="17" t="s">
        <v>107</v>
      </c>
      <c r="D1" s="17" t="s">
        <v>80</v>
      </c>
      <c r="E1" s="17" t="s">
        <v>55</v>
      </c>
      <c r="G1" s="1"/>
      <c r="I1" s="1"/>
    </row>
    <row r="2" spans="1:9" s="33" customFormat="1" ht="41.4" thickBot="1" x14ac:dyDescent="0.3">
      <c r="A2" s="32" t="s">
        <v>0</v>
      </c>
      <c r="B2" s="24" t="str">
        <f>+Indicadores!E4</f>
        <v>Cartera Calificada en Categorías B, C, D y E "Consumo CL" / Cartera Bruta "Consumo CL"</v>
      </c>
      <c r="C2" s="24" t="str">
        <f>+Indicadores!B4</f>
        <v>Riesgo Credito</v>
      </c>
      <c r="D2" s="24" t="str">
        <f>+Indicadores!C4</f>
        <v>Indicador de cartera por Riesgo en Consumo con Libranza</v>
      </c>
      <c r="E2" s="24" t="str">
        <f>+Indicadores!D4</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141110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141115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141120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141125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144110</v>
      </c>
      <c r="B9" s="22" t="str">
        <f>PROPER(VLOOKUP($A9,cuc!$A$2:$AA$2088,B$3,FALSE))</f>
        <v xml:space="preserve">         Categoría B Riesgo Aceptable</v>
      </c>
      <c r="C9" s="28">
        <f>VLOOKUP($A9,cuc!$A$2:$AA$2088,C$3,FALSE)</f>
        <v>0</v>
      </c>
      <c r="D9" s="28">
        <f>VLOOKUP($A9,cuc!$A$2:$AA$2088,D$3,FALSE)</f>
        <v>0</v>
      </c>
      <c r="E9" s="28">
        <f>VLOOKUP($A9,cuc!$A$2:$AA$2088,E$3,FALSE)</f>
        <v>12800111</v>
      </c>
      <c r="F9" s="28">
        <f>VLOOKUP($A9,cuc!$A$2:$AA$2088,F$3,FALSE)</f>
        <v>256307909</v>
      </c>
      <c r="G9" s="29">
        <f>VLOOKUP($A9,cuc!$A$2:$AA$2088,G$3,FALSE)</f>
        <v>975812</v>
      </c>
      <c r="H9" s="29">
        <f>VLOOKUP($A9,cuc!$A$2:$AA$2088,H$3,FALSE)</f>
        <v>14209685</v>
      </c>
    </row>
    <row r="10" spans="1:9" x14ac:dyDescent="0.25">
      <c r="A10" s="14">
        <v>144115</v>
      </c>
      <c r="B10" s="22" t="str">
        <f>PROPER(VLOOKUP($A10,cuc!$A$2:$AA$2088,B$3,FALSE))</f>
        <v xml:space="preserve">         Categoría C Riesgo Apreciable</v>
      </c>
      <c r="C10" s="28">
        <f>VLOOKUP($A10,cuc!$A$2:$AA$2088,C$3,FALSE)</f>
        <v>0</v>
      </c>
      <c r="D10" s="28">
        <f>VLOOKUP($A10,cuc!$A$2:$AA$2088,D$3,FALSE)</f>
        <v>0</v>
      </c>
      <c r="E10" s="28">
        <f>VLOOKUP($A10,cuc!$A$2:$AA$2088,E$3,FALSE)</f>
        <v>6740845</v>
      </c>
      <c r="F10" s="28">
        <f>VLOOKUP($A10,cuc!$A$2:$AA$2088,F$3,FALSE)</f>
        <v>34537237</v>
      </c>
      <c r="G10" s="29">
        <f>VLOOKUP($A10,cuc!$A$2:$AA$2088,G$3,FALSE)</f>
        <v>0</v>
      </c>
      <c r="H10" s="29">
        <f>VLOOKUP($A10,cuc!$A$2:$AA$2088,H$3,FALSE)</f>
        <v>0</v>
      </c>
    </row>
    <row r="11" spans="1:9" x14ac:dyDescent="0.25">
      <c r="A11" s="14">
        <v>144120</v>
      </c>
      <c r="B11" s="22" t="str">
        <f>PROPER(VLOOKUP($A11,cuc!$A$2:$AA$2088,B$3,FALSE))</f>
        <v xml:space="preserve">         Categoría D Riesgo Significativo</v>
      </c>
      <c r="C11" s="28">
        <f>VLOOKUP($A11,cuc!$A$2:$AA$2088,C$3,FALSE)</f>
        <v>112615</v>
      </c>
      <c r="D11" s="28">
        <f>VLOOKUP($A11,cuc!$A$2:$AA$2088,D$3,FALSE)</f>
        <v>2042626</v>
      </c>
      <c r="E11" s="28">
        <f>VLOOKUP($A11,cuc!$A$2:$AA$2088,E$3,FALSE)</f>
        <v>27224362</v>
      </c>
      <c r="F11" s="28">
        <f>VLOOKUP($A11,cuc!$A$2:$AA$2088,F$3,FALSE)</f>
        <v>0</v>
      </c>
      <c r="G11" s="29">
        <f>VLOOKUP($A11,cuc!$A$2:$AA$2088,G$3,FALSE)</f>
        <v>0</v>
      </c>
      <c r="H11" s="29">
        <f>VLOOKUP($A11,cuc!$A$2:$AA$2088,H$3,FALSE)</f>
        <v>16101939</v>
      </c>
    </row>
    <row r="12" spans="1:9" x14ac:dyDescent="0.25">
      <c r="A12" s="14">
        <v>144125</v>
      </c>
      <c r="B12" s="22" t="str">
        <f>PROPER(VLOOKUP($A12,cuc!$A$2:$AA$2088,B$3,FALSE))</f>
        <v xml:space="preserve">         Categoría E Riesgo De Incobrabilidad</v>
      </c>
      <c r="C12" s="28">
        <f>VLOOKUP($A12,cuc!$A$2:$AA$2088,C$3,FALSE)</f>
        <v>3411549</v>
      </c>
      <c r="D12" s="28">
        <f>VLOOKUP($A12,cuc!$A$2:$AA$2088,D$3,FALSE)</f>
        <v>3411549</v>
      </c>
      <c r="E12" s="28">
        <f>VLOOKUP($A12,cuc!$A$2:$AA$2088,E$3,FALSE)</f>
        <v>5728555</v>
      </c>
      <c r="F12" s="28">
        <f>VLOOKUP($A12,cuc!$A$2:$AA$2088,F$3,FALSE)</f>
        <v>0</v>
      </c>
      <c r="G12" s="29">
        <f>VLOOKUP($A12,cuc!$A$2:$AA$2088,G$3,FALSE)</f>
        <v>10289445</v>
      </c>
      <c r="H12" s="29">
        <f>VLOOKUP($A12,cuc!$A$2:$AA$2088,H$3,FALSE)</f>
        <v>6094900</v>
      </c>
    </row>
    <row r="13" spans="1:9" x14ac:dyDescent="0.25">
      <c r="A13" s="14">
        <v>146935</v>
      </c>
      <c r="B13" s="22" t="str">
        <f>PROPER(VLOOKUP($A13,cuc!$A$2:$AA$2088,B$3,FALSE))</f>
        <v xml:space="preserve">         Categoría B Riesgo Aceptable, Consumo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146940</v>
      </c>
      <c r="B14" s="22" t="str">
        <f>PROPER(VLOOKUP($A14,cuc!$A$2:$AA$2088,B$3,FALSE))</f>
        <v xml:space="preserve">         Categoría C Riesgo Apreciable, Consumo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146945</v>
      </c>
      <c r="B15" s="22" t="str">
        <f>PROPER(VLOOKUP($A15,cuc!$A$2:$AA$2088,B$3,FALSE))</f>
        <v xml:space="preserve">         Categoría D Riesgo Significativo,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146950</v>
      </c>
      <c r="B16" s="22" t="str">
        <f>PROPER(VLOOKUP($A16,cuc!$A$2:$AA$2088,B$3,FALSE))</f>
        <v xml:space="preserve">         Categoría E Riesgo De Incobrabilidad,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1417</v>
      </c>
      <c r="C17" s="30">
        <f>+SUM(C5:C16)</f>
        <v>3524164</v>
      </c>
      <c r="D17" s="30">
        <f t="shared" ref="D17:G17" si="0">+SUM(D5:D16)</f>
        <v>5454175</v>
      </c>
      <c r="E17" s="30">
        <f t="shared" si="0"/>
        <v>52493873</v>
      </c>
      <c r="F17" s="30">
        <f t="shared" si="0"/>
        <v>290845146</v>
      </c>
      <c r="G17" s="30">
        <f t="shared" si="0"/>
        <v>11265257</v>
      </c>
      <c r="H17" s="30">
        <f t="shared" ref="H17" si="1">+SUM(H5:H16)</f>
        <v>36406524</v>
      </c>
    </row>
    <row r="18" spans="1:8" ht="14.4" thickBot="1" x14ac:dyDescent="0.3"/>
    <row r="19" spans="1:8" x14ac:dyDescent="0.25">
      <c r="A19" s="11" t="s">
        <v>139</v>
      </c>
      <c r="B19" s="20" t="s">
        <v>1410</v>
      </c>
      <c r="C19" s="12" t="str">
        <f>+C$4</f>
        <v>Año 16</v>
      </c>
      <c r="D19" s="12" t="str">
        <f t="shared" ref="D19:H19" si="2">+D$4</f>
        <v>Año 17</v>
      </c>
      <c r="E19" s="12" t="str">
        <f t="shared" si="2"/>
        <v>Año 18</v>
      </c>
      <c r="F19" s="12" t="str">
        <f t="shared" si="2"/>
        <v>Año 19</v>
      </c>
      <c r="G19" s="12" t="str">
        <f t="shared" si="2"/>
        <v>Año 20</v>
      </c>
      <c r="H19" s="12" t="str">
        <f t="shared" si="2"/>
        <v>Año 21</v>
      </c>
    </row>
    <row r="20" spans="1:8" ht="14.4" thickBot="1" x14ac:dyDescent="0.3">
      <c r="A20" s="15">
        <v>141100</v>
      </c>
      <c r="B20" s="22" t="str">
        <f>PROPER(VLOOKUP($A20,cuc!$A$2:$AA$2088,B$3,FALSE))</f>
        <v xml:space="preserve">      Créditos De Consumo, Garantía Admisible - Con Libranza</v>
      </c>
      <c r="C20" s="28">
        <f>VLOOKUP($A20,cuc!$A$2:$AA$2088,C$3,FALSE)</f>
        <v>161540530</v>
      </c>
      <c r="D20" s="28">
        <f>VLOOKUP($A20,cuc!$A$2:$AA$2088,D$3,FALSE)</f>
        <v>241509145</v>
      </c>
      <c r="E20" s="28">
        <f>VLOOKUP($A20,cuc!$A$2:$AA$2088,E$3,FALSE)</f>
        <v>203397009</v>
      </c>
      <c r="F20" s="28">
        <f>VLOOKUP($A20,cuc!$A$2:$AA$2088,F$3,FALSE)</f>
        <v>204551039</v>
      </c>
      <c r="G20" s="29">
        <f>VLOOKUP($A20,cuc!$A$2:$AA$2088,G$3,FALSE)</f>
        <v>180033115</v>
      </c>
      <c r="H20" s="29">
        <f>VLOOKUP($A20,cuc!$A$2:$AA$2088,H$3,FALSE)</f>
        <v>81927467</v>
      </c>
    </row>
    <row r="21" spans="1:8" ht="14.4" thickBot="1" x14ac:dyDescent="0.3">
      <c r="A21" s="15">
        <v>144100</v>
      </c>
      <c r="B21" s="22" t="str">
        <f>PROPER(VLOOKUP($A21,cuc!$A$2:$AA$2088,B$3,FALSE))</f>
        <v xml:space="preserve">      Créditos De Consumo, Otras Garantías - Con Libranza</v>
      </c>
      <c r="C21" s="28">
        <f>VLOOKUP($A21,cuc!$A$2:$AA$2088,C$3,FALSE)</f>
        <v>7148865534</v>
      </c>
      <c r="D21" s="28">
        <f>VLOOKUP($A21,cuc!$A$2:$AA$2088,D$3,FALSE)</f>
        <v>6884978581</v>
      </c>
      <c r="E21" s="28">
        <f>VLOOKUP($A21,cuc!$A$2:$AA$2088,E$3,FALSE)</f>
        <v>7227878534</v>
      </c>
      <c r="F21" s="28">
        <f>VLOOKUP($A21,cuc!$A$2:$AA$2088,F$3,FALSE)</f>
        <v>7234200875</v>
      </c>
      <c r="G21" s="29">
        <f>VLOOKUP($A21,cuc!$A$2:$AA$2088,G$3,FALSE)</f>
        <v>8426521593</v>
      </c>
      <c r="H21" s="29">
        <f>VLOOKUP($A21,cuc!$A$2:$AA$2088,H$3,FALSE)</f>
        <v>8598664247</v>
      </c>
    </row>
    <row r="22" spans="1:8" ht="14.4" thickBot="1" x14ac:dyDescent="0.3">
      <c r="A22" s="15">
        <v>146930</v>
      </c>
      <c r="B22" s="22" t="str">
        <f>PROPER(VLOOKUP($A22,cuc!$A$2:$AA$2088,B$3,FALSE))</f>
        <v xml:space="preserve">         Categoría A Riesgo Normal, Consumo</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ht="14.4" thickBot="1" x14ac:dyDescent="0.3">
      <c r="A23" s="15">
        <v>146935</v>
      </c>
      <c r="B23" s="22" t="str">
        <f>PROPER(VLOOKUP($A23,cuc!$A$2:$AA$2088,B$3,FALSE))</f>
        <v xml:space="preserve">         Categoría B Riesgo Aceptable, Consumo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ht="14.4" thickBot="1" x14ac:dyDescent="0.3">
      <c r="A24" s="15">
        <v>146940</v>
      </c>
      <c r="B24" s="22" t="str">
        <f>PROPER(VLOOKUP($A24,cuc!$A$2:$AA$2088,B$3,FALSE))</f>
        <v xml:space="preserve">         Categoría C Riesgo Apreciable, Consumo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ht="14.4" thickBot="1" x14ac:dyDescent="0.3">
      <c r="A25" s="15">
        <v>146945</v>
      </c>
      <c r="B25" s="22" t="str">
        <f>PROPER(VLOOKUP($A25,cuc!$A$2:$AA$2088,B$3,FALSE))</f>
        <v xml:space="preserve">         Categoría D Riesgo Significativo, Consumo</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v>146950</v>
      </c>
      <c r="B26" s="22" t="str">
        <f>PROPER(VLOOKUP($A26,cuc!$A$2:$AA$2088,B$3,FALSE))</f>
        <v xml:space="preserve">         Categoría E Riesgo De Incobrabilidad, Consumo</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21" t="s">
        <v>1416</v>
      </c>
      <c r="C27" s="31">
        <f t="shared" ref="C27:H27" si="3">SUM(C20:C26)</f>
        <v>7310406064</v>
      </c>
      <c r="D27" s="31">
        <f t="shared" si="3"/>
        <v>7126487726</v>
      </c>
      <c r="E27" s="31">
        <f t="shared" si="3"/>
        <v>7431275543</v>
      </c>
      <c r="F27" s="31">
        <f t="shared" si="3"/>
        <v>7438751914</v>
      </c>
      <c r="G27" s="31">
        <f t="shared" si="3"/>
        <v>8606554708</v>
      </c>
      <c r="H27" s="31">
        <f t="shared" si="3"/>
        <v>8680591714</v>
      </c>
    </row>
    <row r="28" spans="1:8" ht="14.4" thickBot="1" x14ac:dyDescent="0.3"/>
    <row r="29" spans="1:8" x14ac:dyDescent="0.25">
      <c r="B29" s="20" t="s">
        <v>1408</v>
      </c>
      <c r="C29" s="12" t="str">
        <f>+C$4</f>
        <v>Año 16</v>
      </c>
      <c r="D29" s="12" t="str">
        <f t="shared" ref="D29:H29" si="4">+D$4</f>
        <v>Año 17</v>
      </c>
      <c r="E29" s="12" t="str">
        <f t="shared" si="4"/>
        <v>Año 18</v>
      </c>
      <c r="F29" s="12" t="str">
        <f t="shared" si="4"/>
        <v>Año 19</v>
      </c>
      <c r="G29" s="12" t="str">
        <f t="shared" si="4"/>
        <v>Año 20</v>
      </c>
      <c r="H29" s="12" t="str">
        <f t="shared" si="4"/>
        <v>Año 21</v>
      </c>
    </row>
    <row r="30" spans="1:8" x14ac:dyDescent="0.25">
      <c r="B30" s="10" t="s">
        <v>1420</v>
      </c>
      <c r="C30" s="27">
        <f>IFERROR(+C17/C27,0%)</f>
        <v>4.8207499954820569E-4</v>
      </c>
      <c r="D30" s="27">
        <f t="shared" ref="D30:G30" si="5">IFERROR(+D17/D27,0%)</f>
        <v>7.6533844015491681E-4</v>
      </c>
      <c r="E30" s="27">
        <f t="shared" si="5"/>
        <v>7.063911531237377E-3</v>
      </c>
      <c r="F30" s="27">
        <f t="shared" si="5"/>
        <v>3.9098648451041759E-2</v>
      </c>
      <c r="G30" s="27">
        <f t="shared" si="5"/>
        <v>1.3089159811566261E-3</v>
      </c>
      <c r="H30" s="27">
        <f t="shared" ref="H30" si="6">IFERROR(+H17/H27,0%)</f>
        <v>4.1940140948322456E-3</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0A226-8133-4516-851B-05FDF5528BDF}">
  <dimension ref="A1:I21"/>
  <sheetViews>
    <sheetView showGridLines="0" zoomScale="120" zoomScaleNormal="120" workbookViewId="0">
      <pane xSplit="1" ySplit="4" topLeftCell="B20"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51" width="8.109375" style="1" bestFit="1" customWidth="1"/>
    <col min="52" max="52" width="8.109375" style="1" customWidth="1"/>
    <col min="53" max="53" width="17.21875" style="1" bestFit="1" customWidth="1"/>
    <col min="54" max="54" width="8.109375" style="1" bestFit="1" customWidth="1"/>
    <col min="55" max="66" width="6.21875" style="1" bestFit="1" customWidth="1"/>
    <col min="67" max="16384" width="11.5546875" style="1"/>
  </cols>
  <sheetData>
    <row r="1" spans="1:9" s="8" customFormat="1" ht="15.6" x14ac:dyDescent="0.25">
      <c r="A1" s="16" t="s">
        <v>1409</v>
      </c>
      <c r="B1" s="17" t="s">
        <v>54</v>
      </c>
      <c r="C1" s="17" t="s">
        <v>107</v>
      </c>
      <c r="D1" s="17" t="s">
        <v>80</v>
      </c>
      <c r="E1" s="17" t="s">
        <v>55</v>
      </c>
      <c r="G1" s="1"/>
      <c r="I1" s="1"/>
    </row>
    <row r="2" spans="1:9" s="33" customFormat="1" ht="31.2" thickBot="1" x14ac:dyDescent="0.3">
      <c r="A2" s="32" t="s">
        <v>0</v>
      </c>
      <c r="B2" s="24" t="str">
        <f>+Indicadores!E5</f>
        <v>Cartera Calificada en Categorías B, C, D y E "Comercial" / Cartera Bruta "Comercial"</v>
      </c>
      <c r="C2" s="24" t="str">
        <f>+Indicadores!B5</f>
        <v>Riesgo Credito</v>
      </c>
      <c r="D2" s="24" t="str">
        <f>+Indicadores!C5</f>
        <v>Indicador de cartera por Riesgo en Comercial</v>
      </c>
      <c r="E2" s="24" t="str">
        <f>+Indicadores!D5</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146210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146115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146215</v>
      </c>
      <c r="B8" s="22" t="str">
        <f>PROPER(VLOOKUP($A8,cuc!$A$2:$AA$2088,B$3,FALSE))</f>
        <v xml:space="preserve">         Categoría C Riesgo Apreciable</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146120</v>
      </c>
      <c r="B9" s="22" t="str">
        <f>PROPER(VLOOKUP($A9,cuc!$A$2:$AA$2088,B$3,FALSE))</f>
        <v xml:space="preserve">         Categoría D Riesgo Significativo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146220</v>
      </c>
      <c r="B10" s="22" t="str">
        <f>PROPER(VLOOKUP($A10,cuc!$A$2:$AA$2088,B$3,FALSE))</f>
        <v xml:space="preserve">         Categoría D Riesgo Significativo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146125</v>
      </c>
      <c r="B11" s="22" t="str">
        <f>PROPER(VLOOKUP($A11,cuc!$A$2:$AA$2088,B$3,FALSE))</f>
        <v xml:space="preserve">         Categoría E Riesgo De Incobrabilidad</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146225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ht="14.4" thickBot="1" x14ac:dyDescent="0.3">
      <c r="A13" s="15"/>
      <c r="B13" s="21" t="s">
        <v>1421</v>
      </c>
      <c r="C13" s="30">
        <f t="shared" ref="C13:H13" si="0">+SUM(C5:C12)</f>
        <v>0</v>
      </c>
      <c r="D13" s="30">
        <f t="shared" si="0"/>
        <v>0</v>
      </c>
      <c r="E13" s="30">
        <f t="shared" si="0"/>
        <v>0</v>
      </c>
      <c r="F13" s="30">
        <f t="shared" si="0"/>
        <v>0</v>
      </c>
      <c r="G13" s="30">
        <f t="shared" si="0"/>
        <v>0</v>
      </c>
      <c r="H13" s="30">
        <f t="shared" si="0"/>
        <v>0</v>
      </c>
    </row>
    <row r="14" spans="1:9" ht="14.4" thickBot="1" x14ac:dyDescent="0.3"/>
    <row r="15" spans="1:9" x14ac:dyDescent="0.25">
      <c r="A15" s="11" t="s">
        <v>139</v>
      </c>
      <c r="B15" s="20" t="s">
        <v>1410</v>
      </c>
      <c r="C15" s="12" t="str">
        <f>+C$4</f>
        <v>Año 16</v>
      </c>
      <c r="D15" s="12" t="str">
        <f t="shared" ref="D15:H15" si="1">+D$4</f>
        <v>Año 17</v>
      </c>
      <c r="E15" s="12" t="str">
        <f t="shared" si="1"/>
        <v>Año 18</v>
      </c>
      <c r="F15" s="12" t="str">
        <f t="shared" si="1"/>
        <v>Año 19</v>
      </c>
      <c r="G15" s="12" t="str">
        <f t="shared" si="1"/>
        <v>Año 20</v>
      </c>
      <c r="H15" s="12" t="str">
        <f t="shared" si="1"/>
        <v>Año 21</v>
      </c>
    </row>
    <row r="16" spans="1:9" ht="14.4" thickBot="1" x14ac:dyDescent="0.3">
      <c r="A16" s="15">
        <v>146100</v>
      </c>
      <c r="B16" s="22" t="str">
        <f>PROPER(VLOOKUP($A16,cuc!$A$2:$AA$2088,B$3,FALSE))</f>
        <v xml:space="preserve">      Créditos Comerciales - Garantía Admisible</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v>146200</v>
      </c>
      <c r="B17" s="22" t="str">
        <f>PROPER(VLOOKUP($A17,cuc!$A$2:$AA$2088,B$3,FALSE))</f>
        <v xml:space="preserve">      Créditos Comerciales - Otras Garantías</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4.4" thickBot="1" x14ac:dyDescent="0.3">
      <c r="A18" s="15"/>
      <c r="B18" s="21" t="s">
        <v>1422</v>
      </c>
      <c r="C18" s="31">
        <f t="shared" ref="C18:H18" si="2">SUM(C16:C17)</f>
        <v>0</v>
      </c>
      <c r="D18" s="31">
        <f t="shared" si="2"/>
        <v>0</v>
      </c>
      <c r="E18" s="31">
        <f t="shared" si="2"/>
        <v>0</v>
      </c>
      <c r="F18" s="31">
        <f t="shared" si="2"/>
        <v>0</v>
      </c>
      <c r="G18" s="31">
        <f t="shared" si="2"/>
        <v>0</v>
      </c>
      <c r="H18" s="31">
        <f t="shared" si="2"/>
        <v>0</v>
      </c>
    </row>
    <row r="19" spans="1:8" ht="14.4" thickBot="1" x14ac:dyDescent="0.3"/>
    <row r="20" spans="1:8" x14ac:dyDescent="0.25">
      <c r="B20" s="20" t="s">
        <v>1408</v>
      </c>
      <c r="C20" s="12" t="str">
        <f>+C$4</f>
        <v>Año 16</v>
      </c>
      <c r="D20" s="12" t="str">
        <f t="shared" ref="D20:H20" si="3">+D$4</f>
        <v>Año 17</v>
      </c>
      <c r="E20" s="12" t="str">
        <f t="shared" si="3"/>
        <v>Año 18</v>
      </c>
      <c r="F20" s="12" t="str">
        <f t="shared" si="3"/>
        <v>Año 19</v>
      </c>
      <c r="G20" s="12" t="str">
        <f t="shared" si="3"/>
        <v>Año 20</v>
      </c>
      <c r="H20" s="12" t="str">
        <f t="shared" si="3"/>
        <v>Año 21</v>
      </c>
    </row>
    <row r="21" spans="1:8" x14ac:dyDescent="0.25">
      <c r="B21" s="10" t="s">
        <v>1423</v>
      </c>
      <c r="C21" s="27">
        <f>IFERROR(+C13/C18,0%)</f>
        <v>0</v>
      </c>
      <c r="D21" s="27">
        <f t="shared" ref="D21:G21" si="4">IFERROR(+D13/D18,0%)</f>
        <v>0</v>
      </c>
      <c r="E21" s="27">
        <f t="shared" si="4"/>
        <v>0</v>
      </c>
      <c r="F21" s="27">
        <f t="shared" si="4"/>
        <v>0</v>
      </c>
      <c r="G21" s="27">
        <f t="shared" si="4"/>
        <v>0</v>
      </c>
      <c r="H21" s="27">
        <f t="shared" ref="H21" si="5">IFERROR(+H13/H18,0%)</f>
        <v>0</v>
      </c>
    </row>
  </sheetData>
  <conditionalFormatting sqref="C21:G21">
    <cfRule type="colorScale" priority="2">
      <colorScale>
        <cfvo type="min"/>
        <cfvo type="percentile" val="50"/>
        <cfvo type="max"/>
        <color rgb="FF63BE7B"/>
        <color rgb="FFFFEB84"/>
        <color rgb="FFF8696B"/>
      </colorScale>
    </cfRule>
  </conditionalFormatting>
  <conditionalFormatting sqref="H21">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3E031-F542-4892-97D6-579D373F6AA6}">
  <dimension ref="A1:I27"/>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1409</v>
      </c>
      <c r="B1" s="17" t="s">
        <v>54</v>
      </c>
      <c r="C1" s="17" t="s">
        <v>107</v>
      </c>
      <c r="D1" s="17" t="s">
        <v>80</v>
      </c>
      <c r="E1" s="17" t="s">
        <v>55</v>
      </c>
      <c r="G1" s="1"/>
      <c r="I1" s="1"/>
    </row>
    <row r="2" spans="1:9" s="33" customFormat="1" ht="31.2" thickBot="1" x14ac:dyDescent="0.3">
      <c r="A2" s="32" t="s">
        <v>0</v>
      </c>
      <c r="B2" s="24" t="str">
        <f>+Indicadores!E6</f>
        <v>Cartera Calificada en Categorías B, C, D y E "Microcredito" / Cartera Bruta "Microcredito"</v>
      </c>
      <c r="C2" s="24" t="str">
        <f>+Indicadores!B6</f>
        <v>Riesgo Credito</v>
      </c>
      <c r="D2" s="24" t="str">
        <f>+Indicadores!C6</f>
        <v>Indicador de cartera por Riesgo en Microcrédito</v>
      </c>
      <c r="E2" s="24" t="str">
        <f>+Indicadores!D6</f>
        <v>Calidad x Riesgo (B,C,D,E)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144810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9" x14ac:dyDescent="0.25">
      <c r="A7" s="14">
        <v>144815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144820</v>
      </c>
      <c r="B8" s="22" t="str">
        <f>PROPER(VLOOKUP($A8,cuc!$A$2:$AA$2088,B$3,FALSE))</f>
        <v xml:space="preserve">         Categoría D Riesgo Significativo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144825</v>
      </c>
      <c r="B9" s="22" t="str">
        <f>PROPER(VLOOKUP($A9,cuc!$A$2:$AA$2088,B$3,FALSE))</f>
        <v xml:space="preserve">         Categoría E Riesgo De Incobrabilidad</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145410</v>
      </c>
      <c r="B10" s="22" t="str">
        <f>PROPER(VLOOKUP($A10,cuc!$A$2:$AA$2088,B$3,FALSE))</f>
        <v xml:space="preserve">         Categoría B Riesgo Aceptable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145415</v>
      </c>
      <c r="B11" s="22" t="str">
        <f>PROPER(VLOOKUP($A11,cuc!$A$2:$AA$2088,B$3,FALSE))</f>
        <v xml:space="preserve">         Categoría C Riesgo Apreciable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145420</v>
      </c>
      <c r="B12" s="22" t="str">
        <f>PROPER(VLOOKUP($A12,cuc!$A$2:$AA$2088,B$3,FALSE))</f>
        <v xml:space="preserve">         Categoría D Riesgo Significativo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9" x14ac:dyDescent="0.25">
      <c r="A13" s="14">
        <v>145425</v>
      </c>
      <c r="B13" s="22" t="str">
        <f>PROPER(VLOOKUP($A13,cuc!$A$2:$AA$2088,B$3,FALSE))</f>
        <v xml:space="preserve">         Categoría E Riesgo De Incobrabilidad</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145510</v>
      </c>
      <c r="B14" s="22" t="str">
        <f>PROPER(VLOOKUP($A14,cuc!$A$2:$AA$2088,B$3,FALSE))</f>
        <v xml:space="preserve">         Categoría B Riesgo Aceptable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145515</v>
      </c>
      <c r="B15" s="22" t="str">
        <f>PROPER(VLOOKUP($A15,cuc!$A$2:$AA$2088,B$3,FALSE))</f>
        <v xml:space="preserve">         Categoría C Riesgo Apreciable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145520</v>
      </c>
      <c r="B16" s="22" t="str">
        <f>PROPER(VLOOKUP($A16,cuc!$A$2:$AA$2088,B$3,FALSE))</f>
        <v xml:space="preserve">         Categoría D Riesgo Significativo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145525</v>
      </c>
      <c r="B17" s="22" t="str">
        <f>PROPER(VLOOKUP($A17,cuc!$A$2:$AA$2088,B$3,FALSE))</f>
        <v xml:space="preserve">         Categoría E Riesgo De Incobrabilidad</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ht="14.4" thickBot="1" x14ac:dyDescent="0.3">
      <c r="A18" s="15"/>
      <c r="B18" s="21" t="s">
        <v>1424</v>
      </c>
      <c r="C18" s="30">
        <f t="shared" ref="C18:H18" si="0">+SUM(C5:C17)</f>
        <v>0</v>
      </c>
      <c r="D18" s="30">
        <f t="shared" si="0"/>
        <v>0</v>
      </c>
      <c r="E18" s="30">
        <f t="shared" si="0"/>
        <v>0</v>
      </c>
      <c r="F18" s="30">
        <f t="shared" si="0"/>
        <v>0</v>
      </c>
      <c r="G18" s="30">
        <f t="shared" si="0"/>
        <v>0</v>
      </c>
      <c r="H18" s="30">
        <f t="shared" si="0"/>
        <v>0</v>
      </c>
    </row>
    <row r="19" spans="1:8" ht="14.4" thickBot="1" x14ac:dyDescent="0.3"/>
    <row r="20" spans="1:8" x14ac:dyDescent="0.25">
      <c r="A20" s="11" t="s">
        <v>139</v>
      </c>
      <c r="B20" s="20" t="s">
        <v>1410</v>
      </c>
      <c r="C20" s="12" t="str">
        <f>+C$4</f>
        <v>Año 16</v>
      </c>
      <c r="D20" s="12" t="str">
        <f t="shared" ref="D20:H20" si="1">+D$4</f>
        <v>Año 17</v>
      </c>
      <c r="E20" s="12" t="str">
        <f t="shared" si="1"/>
        <v>Año 18</v>
      </c>
      <c r="F20" s="12" t="str">
        <f t="shared" si="1"/>
        <v>Año 19</v>
      </c>
      <c r="G20" s="12" t="str">
        <f t="shared" si="1"/>
        <v>Año 20</v>
      </c>
      <c r="H20" s="12" t="str">
        <f t="shared" si="1"/>
        <v>Año 21</v>
      </c>
    </row>
    <row r="21" spans="1:8" ht="14.4" thickBot="1" x14ac:dyDescent="0.3">
      <c r="A21" s="15">
        <v>145400</v>
      </c>
      <c r="B21" s="22" t="str">
        <f>PROPER(VLOOKUP($A21,cuc!$A$2:$AA$2088,B$3,FALSE))</f>
        <v xml:space="preserve">      Microcrédito Empresarial -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ht="14.4" thickBot="1" x14ac:dyDescent="0.3">
      <c r="A22" s="15">
        <v>145500</v>
      </c>
      <c r="B22" s="22" t="str">
        <f>PROPER(VLOOKUP($A22,cuc!$A$2:$AA$2088,B$3,FALSE))</f>
        <v xml:space="preserve">      Microcrédito Empresarial - Otras Garantías</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ht="14.4" thickBot="1" x14ac:dyDescent="0.3">
      <c r="A23" s="15">
        <v>144800</v>
      </c>
      <c r="B23" s="22" t="str">
        <f>PROPER(VLOOKUP($A23,cuc!$A$2:$AA$2088,B$3,FALSE))</f>
        <v xml:space="preserve">      Microcrédito Inmobiliario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ht="14.4" thickBot="1" x14ac:dyDescent="0.3">
      <c r="A24" s="15"/>
      <c r="B24" s="21" t="s">
        <v>1425</v>
      </c>
      <c r="C24" s="31">
        <f t="shared" ref="C24:H24" si="2">SUM(C21:C23)</f>
        <v>0</v>
      </c>
      <c r="D24" s="31">
        <f t="shared" si="2"/>
        <v>0</v>
      </c>
      <c r="E24" s="31">
        <f t="shared" si="2"/>
        <v>0</v>
      </c>
      <c r="F24" s="31">
        <f t="shared" si="2"/>
        <v>0</v>
      </c>
      <c r="G24" s="31">
        <f t="shared" si="2"/>
        <v>0</v>
      </c>
      <c r="H24" s="31">
        <f t="shared" si="2"/>
        <v>0</v>
      </c>
    </row>
    <row r="25" spans="1:8" ht="14.4" thickBot="1" x14ac:dyDescent="0.3"/>
    <row r="26" spans="1:8" x14ac:dyDescent="0.25">
      <c r="B26" s="20" t="s">
        <v>1408</v>
      </c>
      <c r="C26" s="12" t="str">
        <f>+C$4</f>
        <v>Año 16</v>
      </c>
      <c r="D26" s="12" t="str">
        <f t="shared" ref="D26:H26" si="3">+D$4</f>
        <v>Año 17</v>
      </c>
      <c r="E26" s="12" t="str">
        <f t="shared" si="3"/>
        <v>Año 18</v>
      </c>
      <c r="F26" s="12" t="str">
        <f t="shared" si="3"/>
        <v>Año 19</v>
      </c>
      <c r="G26" s="12" t="str">
        <f t="shared" si="3"/>
        <v>Año 20</v>
      </c>
      <c r="H26" s="12" t="str">
        <f t="shared" si="3"/>
        <v>Año 21</v>
      </c>
    </row>
    <row r="27" spans="1:8" x14ac:dyDescent="0.25">
      <c r="B27" s="10" t="s">
        <v>1426</v>
      </c>
      <c r="C27" s="27">
        <f>IFERROR(+C18/C24,0%)</f>
        <v>0</v>
      </c>
      <c r="D27" s="27">
        <f t="shared" ref="D27:G27" si="4">IFERROR(+D18/D24,0%)</f>
        <v>0</v>
      </c>
      <c r="E27" s="27">
        <f t="shared" si="4"/>
        <v>0</v>
      </c>
      <c r="F27" s="27">
        <f t="shared" si="4"/>
        <v>0</v>
      </c>
      <c r="G27" s="27">
        <f t="shared" si="4"/>
        <v>0</v>
      </c>
      <c r="H27" s="27">
        <f t="shared" ref="H27" si="5">IFERROR(+H18/H24,0%)</f>
        <v>0</v>
      </c>
    </row>
  </sheetData>
  <conditionalFormatting sqref="C27:G27">
    <cfRule type="colorScale" priority="2">
      <colorScale>
        <cfvo type="min"/>
        <cfvo type="percentile" val="50"/>
        <cfvo type="max"/>
        <color rgb="FF63BE7B"/>
        <color rgb="FFFFEB84"/>
        <color rgb="FFF8696B"/>
      </colorScale>
    </cfRule>
  </conditionalFormatting>
  <conditionalFormatting sqref="H27">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5C420-AD93-46C8-86BF-12E94D42FCDB}">
  <dimension ref="A1:AD30"/>
  <sheetViews>
    <sheetView showGridLines="0" zoomScale="120" zoomScaleNormal="120" workbookViewId="0">
      <pane xSplit="1" ySplit="4" topLeftCell="B14" activePane="bottomRight" state="frozen"/>
      <selection activeCell="C22" sqref="C22:H22"/>
      <selection pane="topRight" activeCell="C22" sqref="C22:H22"/>
      <selection pane="bottomLeft" activeCell="C22" sqref="C22:H22"/>
      <selection pane="bottomRight" activeCell="G30" sqref="G30"/>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2" thickBot="1" x14ac:dyDescent="0.3">
      <c r="A2" s="32" t="s">
        <v>0</v>
      </c>
      <c r="B2" s="24" t="str">
        <f>+Indicadores!E7</f>
        <v>Cartera Calificada en Categorías B, C, D y E "Vivienda" / Cartera Bruta "Vivienda"</v>
      </c>
      <c r="C2" s="24" t="str">
        <f>+Indicadores!B7</f>
        <v>Riesgo Credito</v>
      </c>
      <c r="D2" s="24" t="str">
        <f>+Indicadores!C7</f>
        <v>Indicador de cartera por Riesgo en Vivienda</v>
      </c>
      <c r="E2" s="24" t="str">
        <f>+Indicadores!D7</f>
        <v>Calidad x Riesgo (B,C,D,E)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146910</v>
      </c>
      <c r="B13" s="22" t="str">
        <f>PROPER(VLOOKUP($A13,cuc!$A$2:$AA$2088,B$3,FALSE))</f>
        <v xml:space="preserve">         Categoría B Riesgo Aceptable,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146915</v>
      </c>
      <c r="B14" s="22" t="str">
        <f>PROPER(VLOOKUP($A14,cuc!$A$2:$AA$2088,B$3,FALSE))</f>
        <v xml:space="preserve">         Categoría C Riesgo Apreciable,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146920</v>
      </c>
      <c r="B15" s="22" t="str">
        <f>PROPER(VLOOKUP($A15,cuc!$A$2:$AA$2088,B$3,FALSE))</f>
        <v xml:space="preserve">         Categoría D Riesgo Significativo, Vivienda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146925</v>
      </c>
      <c r="B16" s="22" t="str">
        <f>PROPER(VLOOKUP($A16,cuc!$A$2:$AA$2088,B$3,FALSE))</f>
        <v xml:space="preserve">         Categoría E Riesgo De Incobrabilidad, Vivienda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1455</v>
      </c>
      <c r="C17" s="30">
        <f t="shared" ref="C17:H17" si="0">+SUM(C5:C16)</f>
        <v>0</v>
      </c>
      <c r="D17" s="30">
        <f t="shared" si="0"/>
        <v>0</v>
      </c>
      <c r="E17" s="30">
        <f t="shared" si="0"/>
        <v>0</v>
      </c>
      <c r="F17" s="30">
        <f t="shared" si="0"/>
        <v>0</v>
      </c>
      <c r="G17" s="30">
        <f t="shared" si="0"/>
        <v>0</v>
      </c>
      <c r="H17" s="30">
        <f t="shared" si="0"/>
        <v>0</v>
      </c>
    </row>
    <row r="18" spans="1:8" ht="14.4" thickBot="1" x14ac:dyDescent="0.3"/>
    <row r="19" spans="1:8" x14ac:dyDescent="0.25">
      <c r="A19" s="11" t="s">
        <v>139</v>
      </c>
      <c r="B19" s="50" t="s">
        <v>1410</v>
      </c>
      <c r="C19" s="12" t="str">
        <f>+C$4</f>
        <v>Año 16</v>
      </c>
      <c r="D19" s="12" t="str">
        <f t="shared" ref="D19:H19" si="1">+D$4</f>
        <v>Año 17</v>
      </c>
      <c r="E19" s="12" t="str">
        <f t="shared" si="1"/>
        <v>Año 18</v>
      </c>
      <c r="F19" s="12" t="str">
        <f t="shared" si="1"/>
        <v>Año 19</v>
      </c>
      <c r="G19" s="12" t="str">
        <f t="shared" si="1"/>
        <v>Año 20</v>
      </c>
      <c r="H19" s="12" t="str">
        <f t="shared" si="1"/>
        <v>Año 21</v>
      </c>
    </row>
    <row r="20" spans="1:8" x14ac:dyDescent="0.25">
      <c r="A20" s="14">
        <v>140400</v>
      </c>
      <c r="B20" s="49" t="str">
        <f>PROPER(VLOOKUP($A20,cuc!$A$2:$AA$2088,B$3,FALSE))</f>
        <v xml:space="preserve">      Créditos De Vivienda - Con Libranza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140500</v>
      </c>
      <c r="B21" s="49" t="str">
        <f>PROPER(VLOOKUP($A21,cuc!$A$2:$AA$2088,B$3,FALSE))</f>
        <v xml:space="preserve">      Créditos De Vivienda - Sin Libranza</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146905</v>
      </c>
      <c r="B22" s="49" t="str">
        <f>PROPER(VLOOKUP($A22,cuc!$A$2:$AA$2088,B$3,FALSE))</f>
        <v xml:space="preserve">         Categoría A Riesgo Normal, Vivienda</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146910</v>
      </c>
      <c r="B23" s="49" t="str">
        <f>PROPER(VLOOKUP($A23,cuc!$A$2:$AA$2088,B$3,FALSE))</f>
        <v xml:space="preserve">         Categoría B Riesgo Aceptable, Vivienda</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146915</v>
      </c>
      <c r="B24" s="49" t="str">
        <f>PROPER(VLOOKUP($A24,cuc!$A$2:$AA$2088,B$3,FALSE))</f>
        <v xml:space="preserve">         Categoría C Riesgo Apreciable, Vivienda</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146920</v>
      </c>
      <c r="B25" s="49" t="str">
        <f>PROPER(VLOOKUP($A25,cuc!$A$2:$AA$2088,B$3,FALSE))</f>
        <v xml:space="preserve">         Categoría D Riesgo Significativo, Vivienda</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146925</v>
      </c>
      <c r="B26" s="49" t="str">
        <f>PROPER(VLOOKUP($A26,cuc!$A$2:$AA$2088,B$3,FALSE))</f>
        <v xml:space="preserve">         Categoría E Riesgo De Incobrabilidad, Vivienda</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19" t="s">
        <v>1456</v>
      </c>
      <c r="C27" s="31">
        <f t="shared" ref="C27:H27" si="2">SUM(C20:C26)</f>
        <v>0</v>
      </c>
      <c r="D27" s="31">
        <f t="shared" si="2"/>
        <v>0</v>
      </c>
      <c r="E27" s="31">
        <f t="shared" si="2"/>
        <v>0</v>
      </c>
      <c r="F27" s="31">
        <f t="shared" si="2"/>
        <v>0</v>
      </c>
      <c r="G27" s="51">
        <f t="shared" si="2"/>
        <v>0</v>
      </c>
      <c r="H27" s="51">
        <f t="shared" si="2"/>
        <v>0</v>
      </c>
    </row>
    <row r="28" spans="1:8" ht="14.4" thickBot="1" x14ac:dyDescent="0.3"/>
    <row r="29" spans="1:8" x14ac:dyDescent="0.25">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25">
      <c r="B30" s="10" t="s">
        <v>1457</v>
      </c>
      <c r="C30" s="27">
        <f>IFERROR(+C17/C27,0%)</f>
        <v>0</v>
      </c>
      <c r="D30" s="27">
        <f t="shared" ref="D30:G30" si="4">IFERROR(+D17/D27,0%)</f>
        <v>0</v>
      </c>
      <c r="E30" s="27">
        <f t="shared" si="4"/>
        <v>0</v>
      </c>
      <c r="F30" s="27">
        <f t="shared" si="4"/>
        <v>0</v>
      </c>
      <c r="G30" s="27">
        <f t="shared" si="4"/>
        <v>0</v>
      </c>
      <c r="H30" s="27">
        <f t="shared" ref="H30" si="5">IFERROR(+H17/H27,0%)</f>
        <v>0</v>
      </c>
    </row>
  </sheetData>
  <conditionalFormatting sqref="C30:G30">
    <cfRule type="colorScale" priority="2">
      <colorScale>
        <cfvo type="min"/>
        <cfvo type="percentile" val="50"/>
        <cfvo type="max"/>
        <color rgb="FF63BE7B"/>
        <color rgb="FFFFEB84"/>
        <color rgb="FFF8696B"/>
      </colorScale>
    </cfRule>
  </conditionalFormatting>
  <conditionalFormatting sqref="H3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B4ABA-47CB-40EA-B67A-E0E4D9BBE317}">
  <dimension ref="A1:AD30"/>
  <sheetViews>
    <sheetView showGridLines="0" zoomScale="120" zoomScaleNormal="120" workbookViewId="0">
      <pane xSplit="1" ySplit="4" topLeftCell="B29"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63" t="str">
        <f>+Indicadores!E34</f>
        <v>Deterioro / Cartera Bruta</v>
      </c>
      <c r="C2" s="24" t="str">
        <f>+Indicadores!B34</f>
        <v>Activo</v>
      </c>
      <c r="D2" s="64" t="str">
        <f>+Indicadores!C34</f>
        <v>Indicador de Cobertura de la Cartera Total en Riesgo</v>
      </c>
      <c r="E2" s="24" t="str">
        <f>+Indicadores!D34</f>
        <v>Deterioro / Cartera Bruta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140800</v>
      </c>
      <c r="B5" s="22" t="str">
        <f>PROPER(VLOOKUP($A5,cuc!$A$2:$AA$2088,B$3,FALSE))</f>
        <v xml:space="preserve">      Deterioro Créditos De Vivienda (Cr)</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144500</v>
      </c>
      <c r="B6" s="22" t="str">
        <f>PROPER(VLOOKUP($A6,cuc!$A$2:$AA$2088,B$3,FALSE))</f>
        <v xml:space="preserve">      Deterioro CrÉditos De Consumo (Cr)</v>
      </c>
      <c r="C6" s="28">
        <f>VLOOKUP($A6,cuc!$A$2:$AA$2088,C$3,FALSE)</f>
        <v>75396485</v>
      </c>
      <c r="D6" s="28">
        <f>VLOOKUP($A6,cuc!$A$2:$AA$2088,D$3,FALSE)</f>
        <v>61944525</v>
      </c>
      <c r="E6" s="28">
        <f>VLOOKUP($A6,cuc!$A$2:$AA$2088,E$3,FALSE)</f>
        <v>82298108</v>
      </c>
      <c r="F6" s="28">
        <f>VLOOKUP($A6,cuc!$A$2:$AA$2088,F$3,FALSE)</f>
        <v>27580188</v>
      </c>
      <c r="G6" s="29">
        <f>VLOOKUP($A6,cuc!$A$2:$AA$2088,G$3,FALSE)</f>
        <v>55093045</v>
      </c>
      <c r="H6" s="29">
        <f>VLOOKUP($A6,cuc!$A$2:$AA$2088,H$3,FALSE)</f>
        <v>76020760</v>
      </c>
      <c r="I6" s="1" t="s">
        <v>1454</v>
      </c>
    </row>
    <row r="7" spans="1:30" x14ac:dyDescent="0.25">
      <c r="A7" s="14">
        <v>145100</v>
      </c>
      <c r="B7" s="22" t="str">
        <f>PROPER(VLOOKUP($A7,cuc!$A$2:$AA$2088,B$3,FALSE))</f>
        <v xml:space="preserve">      Deterioro Microcrédito Inmobiliario (Cr)</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145800</v>
      </c>
      <c r="B8" s="22" t="str">
        <f>PROPER(VLOOKUP($A8,cuc!$A$2:$AA$2088,B$3,FALSE))</f>
        <v xml:space="preserve">      Deterioro Microcrédito Empresarial (Cr)</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146500</v>
      </c>
      <c r="B9" s="22" t="str">
        <f>PROPER(VLOOKUP($A9,cuc!$A$2:$AA$2088,B$3,FALSE))</f>
        <v xml:space="preserve">      Deterioro CréDitos Comerciales (Cr)</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146800</v>
      </c>
      <c r="B10" s="22" t="str">
        <f>PROPER(VLOOKUP($A10,cuc!$A$2:$AA$2088,B$3,FALSE))</f>
        <v xml:space="preserve">      Deterioro General De Cartera De CrÉditos (Cr)</v>
      </c>
      <c r="C10" s="28">
        <f>VLOOKUP($A10,cuc!$A$2:$AA$2088,C$3,FALSE)</f>
        <v>73399377</v>
      </c>
      <c r="D10" s="28">
        <f>VLOOKUP($A10,cuc!$A$2:$AA$2088,D$3,FALSE)</f>
        <v>73406843</v>
      </c>
      <c r="E10" s="28">
        <f>VLOOKUP($A10,cuc!$A$2:$AA$2088,E$3,FALSE)</f>
        <v>87846180</v>
      </c>
      <c r="F10" s="28">
        <f>VLOOKUP($A10,cuc!$A$2:$AA$2088,F$3,FALSE)</f>
        <v>112767819</v>
      </c>
      <c r="G10" s="29">
        <f>VLOOKUP($A10,cuc!$A$2:$AA$2088,G$3,FALSE)</f>
        <v>168999080</v>
      </c>
      <c r="H10" s="29">
        <f>VLOOKUP($A10,cuc!$A$2:$AA$2088,H$3,FALSE)</f>
        <v>218230552</v>
      </c>
    </row>
    <row r="11" spans="1:30" x14ac:dyDescent="0.25">
      <c r="A11" s="14">
        <v>147100</v>
      </c>
      <c r="B11" s="22" t="str">
        <f>PROPER(VLOOKUP($A11,cuc!$A$2:$AA$2088,B$3,FALSE))</f>
        <v xml:space="preserve">      Deterioro CréDitos A Empleados (Cr)</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ht="14.4" thickBot="1" x14ac:dyDescent="0.3">
      <c r="A12" s="15"/>
      <c r="B12" s="21" t="s">
        <v>1458</v>
      </c>
      <c r="C12" s="30">
        <f t="shared" ref="C12:H12" si="0">+SUM(C5:C11)</f>
        <v>148795862</v>
      </c>
      <c r="D12" s="30">
        <f t="shared" si="0"/>
        <v>135351368</v>
      </c>
      <c r="E12" s="30">
        <f t="shared" si="0"/>
        <v>170144288</v>
      </c>
      <c r="F12" s="30">
        <f t="shared" si="0"/>
        <v>140348007</v>
      </c>
      <c r="G12" s="30">
        <f t="shared" si="0"/>
        <v>224092125</v>
      </c>
      <c r="H12" s="30">
        <f t="shared" si="0"/>
        <v>294251312</v>
      </c>
    </row>
    <row r="13" spans="1:30" ht="14.4" thickBot="1" x14ac:dyDescent="0.3"/>
    <row r="14" spans="1:30" x14ac:dyDescent="0.25">
      <c r="A14" s="11" t="s">
        <v>139</v>
      </c>
      <c r="B14" s="50" t="s">
        <v>1410</v>
      </c>
      <c r="C14" s="12" t="str">
        <f>+C$4</f>
        <v>Año 16</v>
      </c>
      <c r="D14" s="12" t="str">
        <f t="shared" ref="D14:H14" si="1">+D$4</f>
        <v>Año 17</v>
      </c>
      <c r="E14" s="12" t="str">
        <f t="shared" si="1"/>
        <v>Año 18</v>
      </c>
      <c r="F14" s="12" t="str">
        <f t="shared" si="1"/>
        <v>Año 19</v>
      </c>
      <c r="G14" s="12" t="str">
        <f t="shared" si="1"/>
        <v>Año 20</v>
      </c>
      <c r="H14" s="12" t="str">
        <f t="shared" si="1"/>
        <v>Año 21</v>
      </c>
    </row>
    <row r="15" spans="1:30" x14ac:dyDescent="0.25">
      <c r="A15" s="14">
        <v>140400</v>
      </c>
      <c r="B15" s="49" t="str">
        <f>PROPER(VLOOKUP($A15,cuc!$A$2:$AA$2088,B$3,FALSE))</f>
        <v xml:space="preserve">      Créditos De Vivienda - Con Libranza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140500</v>
      </c>
      <c r="B16" s="49" t="str">
        <f>PROPER(VLOOKUP($A16,cuc!$A$2:$AA$2088,B$3,FALSE))</f>
        <v xml:space="preserve">      Créditos De Vivienda - Sin Libranza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141100</v>
      </c>
      <c r="B17" s="49" t="str">
        <f>PROPER(VLOOKUP($A17,cuc!$A$2:$AA$2088,B$3,FALSE))</f>
        <v xml:space="preserve">      Créditos De Consumo, Garantía Admisible - Con Libranza</v>
      </c>
      <c r="C17" s="28">
        <f>VLOOKUP($A17,cuc!$A$2:$AA$2088,C$3,FALSE)</f>
        <v>161540530</v>
      </c>
      <c r="D17" s="28">
        <f>VLOOKUP($A17,cuc!$A$2:$AA$2088,D$3,FALSE)</f>
        <v>241509145</v>
      </c>
      <c r="E17" s="28">
        <f>VLOOKUP($A17,cuc!$A$2:$AA$2088,E$3,FALSE)</f>
        <v>203397009</v>
      </c>
      <c r="F17" s="28">
        <f>VLOOKUP($A17,cuc!$A$2:$AA$2088,F$3,FALSE)</f>
        <v>204551039</v>
      </c>
      <c r="G17" s="29">
        <f>VLOOKUP($A17,cuc!$A$2:$AA$2088,G$3,FALSE)</f>
        <v>180033115</v>
      </c>
      <c r="H17" s="29">
        <f>VLOOKUP($A17,cuc!$A$2:$AA$2088,H$3,FALSE)</f>
        <v>81927467</v>
      </c>
    </row>
    <row r="18" spans="1:8" x14ac:dyDescent="0.25">
      <c r="A18" s="14">
        <v>141200</v>
      </c>
      <c r="B18" s="49" t="str">
        <f>PROPER(VLOOKUP($A18,cuc!$A$2:$AA$2088,B$3,FALSE))</f>
        <v xml:space="preserve">      Créditos De Consumo, Garantía Admisible - Sin Libranza</v>
      </c>
      <c r="C18" s="28">
        <f>VLOOKUP($A18,cuc!$A$2:$AA$2088,C$3,FALSE)</f>
        <v>0</v>
      </c>
      <c r="D18" s="28">
        <f>VLOOKUP($A18,cuc!$A$2:$AA$2088,D$3,FALSE)</f>
        <v>131627603</v>
      </c>
      <c r="E18" s="28">
        <f>VLOOKUP($A18,cuc!$A$2:$AA$2088,E$3,FALSE)</f>
        <v>104765869</v>
      </c>
      <c r="F18" s="28">
        <f>VLOOKUP($A18,cuc!$A$2:$AA$2088,F$3,FALSE)</f>
        <v>68763468</v>
      </c>
      <c r="G18" s="29">
        <f>VLOOKUP($A18,cuc!$A$2:$AA$2088,G$3,FALSE)</f>
        <v>43975760</v>
      </c>
      <c r="H18" s="29">
        <f>VLOOKUP($A18,cuc!$A$2:$AA$2088,H$3,FALSE)</f>
        <v>52652671</v>
      </c>
    </row>
    <row r="19" spans="1:8" x14ac:dyDescent="0.25">
      <c r="A19" s="14">
        <v>144100</v>
      </c>
      <c r="B19" s="49" t="str">
        <f>PROPER(VLOOKUP($A19,cuc!$A$2:$AA$2088,B$3,FALSE))</f>
        <v xml:space="preserve">      Créditos De Consumo, Otras Garantías - Con Libranza</v>
      </c>
      <c r="C19" s="28">
        <f>VLOOKUP($A19,cuc!$A$2:$AA$2088,C$3,FALSE)</f>
        <v>7148865534</v>
      </c>
      <c r="D19" s="28">
        <f>VLOOKUP($A19,cuc!$A$2:$AA$2088,D$3,FALSE)</f>
        <v>6884978581</v>
      </c>
      <c r="E19" s="28">
        <f>VLOOKUP($A19,cuc!$A$2:$AA$2088,E$3,FALSE)</f>
        <v>7227878534</v>
      </c>
      <c r="F19" s="28">
        <f>VLOOKUP($A19,cuc!$A$2:$AA$2088,F$3,FALSE)</f>
        <v>7234200875</v>
      </c>
      <c r="G19" s="29">
        <f>VLOOKUP($A19,cuc!$A$2:$AA$2088,G$3,FALSE)</f>
        <v>8426521593</v>
      </c>
      <c r="H19" s="29">
        <f>VLOOKUP($A19,cuc!$A$2:$AA$2088,H$3,FALSE)</f>
        <v>8598664247</v>
      </c>
    </row>
    <row r="20" spans="1:8" x14ac:dyDescent="0.25">
      <c r="A20" s="14">
        <v>144200</v>
      </c>
      <c r="B20" s="49" t="str">
        <f>PROPER(VLOOKUP($A20,cuc!$A$2:$AA$2088,B$3,FALSE))</f>
        <v xml:space="preserve">      Créditos De Consumo, Otras Garantías - Sin Libranza</v>
      </c>
      <c r="C20" s="28">
        <f>VLOOKUP($A20,cuc!$A$2:$AA$2088,C$3,FALSE)</f>
        <v>238559889</v>
      </c>
      <c r="D20" s="28">
        <f>VLOOKUP($A20,cuc!$A$2:$AA$2088,D$3,FALSE)</f>
        <v>291597228</v>
      </c>
      <c r="E20" s="28">
        <f>VLOOKUP($A20,cuc!$A$2:$AA$2088,E$3,FALSE)</f>
        <v>347116907</v>
      </c>
      <c r="F20" s="28">
        <f>VLOOKUP($A20,cuc!$A$2:$AA$2088,F$3,FALSE)</f>
        <v>426027974</v>
      </c>
      <c r="G20" s="29">
        <f>VLOOKUP($A20,cuc!$A$2:$AA$2088,G$3,FALSE)</f>
        <v>680802495</v>
      </c>
      <c r="H20" s="29">
        <f>VLOOKUP($A20,cuc!$A$2:$AA$2088,H$3,FALSE)</f>
        <v>821675980</v>
      </c>
    </row>
    <row r="21" spans="1:8" x14ac:dyDescent="0.25">
      <c r="A21" s="14">
        <v>145400</v>
      </c>
      <c r="B21" s="49" t="str">
        <f>PROPER(VLOOKUP($A21,cuc!$A$2:$AA$2088,B$3,FALSE))</f>
        <v xml:space="preserve">      Microcrédito Empresarial -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144800</v>
      </c>
      <c r="B22" s="49" t="str">
        <f>PROPER(VLOOKUP($A22,cuc!$A$2:$AA$2088,B$3,FALSE))</f>
        <v xml:space="preserve">      Microcrédito Inmobiliario</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145500</v>
      </c>
      <c r="B23" s="49" t="str">
        <f>PROPER(VLOOKUP($A23,cuc!$A$2:$AA$2088,B$3,FALSE))</f>
        <v xml:space="preserve">      Microcrédito Empresarial - Otras Garantías</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146100</v>
      </c>
      <c r="B24" s="49" t="str">
        <f>PROPER(VLOOKUP($A24,cuc!$A$2:$AA$2088,B$3,FALSE))</f>
        <v xml:space="preserve">      Créditos Comerciales - Garantía Admisible</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146200</v>
      </c>
      <c r="B25" s="49" t="str">
        <f>PROPER(VLOOKUP($A25,cuc!$A$2:$AA$2088,B$3,FALSE))</f>
        <v xml:space="preserve">      Créditos Comerciales - Otras Garantías</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146900</v>
      </c>
      <c r="B26" s="49" t="str">
        <f>PROPER(VLOOKUP($A26,cuc!$A$2:$AA$2088,B$3,FALSE))</f>
        <v xml:space="preserve">      CréDitos A Empleados</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ht="14.4" thickBot="1" x14ac:dyDescent="0.3">
      <c r="A27" s="15"/>
      <c r="B27" s="19" t="s">
        <v>1871</v>
      </c>
      <c r="C27" s="31">
        <f t="shared" ref="C27:H27" si="2">SUM(C15:C26)</f>
        <v>7548965953</v>
      </c>
      <c r="D27" s="31">
        <f t="shared" si="2"/>
        <v>7549712557</v>
      </c>
      <c r="E27" s="31">
        <f t="shared" si="2"/>
        <v>7883158319</v>
      </c>
      <c r="F27" s="31">
        <f t="shared" si="2"/>
        <v>7933543356</v>
      </c>
      <c r="G27" s="51">
        <f t="shared" si="2"/>
        <v>9331332963</v>
      </c>
      <c r="H27" s="51">
        <f t="shared" si="2"/>
        <v>9554920365</v>
      </c>
    </row>
    <row r="28" spans="1:8" ht="14.4" thickBot="1" x14ac:dyDescent="0.3"/>
    <row r="29" spans="1:8" x14ac:dyDescent="0.25">
      <c r="B29" s="20" t="s">
        <v>1408</v>
      </c>
      <c r="C29" s="12" t="str">
        <f t="shared" ref="C29:H29" si="3">+C4</f>
        <v>Año 16</v>
      </c>
      <c r="D29" s="12" t="str">
        <f t="shared" si="3"/>
        <v>Año 17</v>
      </c>
      <c r="E29" s="12" t="str">
        <f t="shared" si="3"/>
        <v>Año 18</v>
      </c>
      <c r="F29" s="12" t="str">
        <f t="shared" si="3"/>
        <v>Año 19</v>
      </c>
      <c r="G29" s="12" t="str">
        <f t="shared" si="3"/>
        <v>Año 20</v>
      </c>
      <c r="H29" s="12" t="str">
        <f t="shared" si="3"/>
        <v>Año 21</v>
      </c>
    </row>
    <row r="30" spans="1:8" x14ac:dyDescent="0.25">
      <c r="B30" s="10" t="s">
        <v>36</v>
      </c>
      <c r="C30" s="27">
        <f t="shared" ref="C30:H30" si="4">IFERROR(+C12/C27,0%)</f>
        <v>1.9710760775238059E-2</v>
      </c>
      <c r="D30" s="27">
        <f t="shared" si="4"/>
        <v>1.7928016063936618E-2</v>
      </c>
      <c r="E30" s="27">
        <f t="shared" si="4"/>
        <v>2.1583264107473014E-2</v>
      </c>
      <c r="F30" s="27">
        <f t="shared" si="4"/>
        <v>1.7690456924755727E-2</v>
      </c>
      <c r="G30" s="27">
        <f t="shared" si="4"/>
        <v>2.4015017563788117E-2</v>
      </c>
      <c r="H30" s="27">
        <f t="shared" si="4"/>
        <v>3.079578905522359E-2</v>
      </c>
    </row>
  </sheetData>
  <conditionalFormatting sqref="C30:G30">
    <cfRule type="colorScale" priority="2">
      <colorScale>
        <cfvo type="min"/>
        <cfvo type="percentile" val="50"/>
        <cfvo type="max"/>
        <color rgb="FFF8696B"/>
        <color rgb="FFFFEB84"/>
        <color rgb="FF63BE7B"/>
      </colorScale>
    </cfRule>
  </conditionalFormatting>
  <conditionalFormatting sqref="H3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E7256-3392-4893-928C-F19257796722}">
  <dimension ref="A1:AD46"/>
  <sheetViews>
    <sheetView showGridLines="0" zoomScale="120" zoomScaleNormal="120" workbookViewId="0">
      <pane xSplit="1" ySplit="4" topLeftCell="B4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24" t="str">
        <f>+Indicadores!E8</f>
        <v>Deterioro / Cartera Vencida</v>
      </c>
      <c r="C2" s="24" t="str">
        <f>+Indicadores!B8</f>
        <v>Riesgo Credito</v>
      </c>
      <c r="D2" s="18" t="str">
        <f>+Indicadores!C8</f>
        <v>Indicador de Cobertura de la Cartera de Consumo en Riesgo</v>
      </c>
      <c r="E2" s="24" t="str">
        <f>+Indicadores!D8</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144505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144510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144515</v>
      </c>
      <c r="B7" s="22" t="str">
        <f>PROPER(VLOOKUP($A7,cuc!$A$2:$AA$2088,B$3,FALSE))</f>
        <v xml:space="preserve">         Categoría B Riesgo Aceptable Garantía Admisible</v>
      </c>
      <c r="C7" s="28">
        <f>VLOOKUP($A7,cuc!$A$2:$AA$2088,C$3,FALSE)</f>
        <v>405670</v>
      </c>
      <c r="D7" s="28">
        <f>VLOOKUP($A7,cuc!$A$2:$AA$2088,D$3,FALSE)</f>
        <v>0</v>
      </c>
      <c r="E7" s="28">
        <f>VLOOKUP($A7,cuc!$A$2:$AA$2088,E$3,FALSE)</f>
        <v>0</v>
      </c>
      <c r="F7" s="28">
        <f>VLOOKUP($A7,cuc!$A$2:$AA$2088,F$3,FALSE)</f>
        <v>0</v>
      </c>
      <c r="G7" s="29">
        <f>VLOOKUP($A7,cuc!$A$2:$AA$2088,G$3,FALSE)</f>
        <v>0</v>
      </c>
      <c r="H7" s="29">
        <f>VLOOKUP($A7,cuc!$A$2:$AA$2088,H$3,FALSE)</f>
        <v>211938</v>
      </c>
    </row>
    <row r="8" spans="1:30" x14ac:dyDescent="0.25">
      <c r="A8" s="14">
        <v>144520</v>
      </c>
      <c r="B8" s="22" t="str">
        <f>PROPER(VLOOKUP($A8,cuc!$A$2:$AA$2088,B$3,FALSE))</f>
        <v xml:space="preserve">         Categoría B Riesgo Aceptable Otras Garantías</v>
      </c>
      <c r="C8" s="28">
        <f>VLOOKUP($A8,cuc!$A$2:$AA$2088,C$3,FALSE)</f>
        <v>0</v>
      </c>
      <c r="D8" s="28">
        <f>VLOOKUP($A8,cuc!$A$2:$AA$2088,D$3,FALSE)</f>
        <v>78823</v>
      </c>
      <c r="E8" s="28">
        <f>VLOOKUP($A8,cuc!$A$2:$AA$2088,E$3,FALSE)</f>
        <v>740078</v>
      </c>
      <c r="F8" s="28">
        <f>VLOOKUP($A8,cuc!$A$2:$AA$2088,F$3,FALSE)</f>
        <v>2925730</v>
      </c>
      <c r="G8" s="29">
        <f>VLOOKUP($A8,cuc!$A$2:$AA$2088,G$3,FALSE)</f>
        <v>361643</v>
      </c>
      <c r="H8" s="29">
        <f>VLOOKUP($A8,cuc!$A$2:$AA$2088,H$3,FALSE)</f>
        <v>0</v>
      </c>
    </row>
    <row r="9" spans="1:30" x14ac:dyDescent="0.25">
      <c r="A9" s="14">
        <v>144525</v>
      </c>
      <c r="B9" s="22" t="str">
        <f>PROPER(VLOOKUP($A9,cuc!$A$2:$AA$2088,B$3,FALSE))</f>
        <v xml:space="preserve">         Categoría C Riesgo Apreciable Garantía Admisible</v>
      </c>
      <c r="C9" s="28">
        <f>VLOOKUP($A9,cuc!$A$2:$AA$2088,C$3,FALSE)</f>
        <v>381136</v>
      </c>
      <c r="D9" s="28">
        <f>VLOOKUP($A9,cuc!$A$2:$AA$2088,D$3,FALSE)</f>
        <v>0</v>
      </c>
      <c r="E9" s="28">
        <f>VLOOKUP($A9,cuc!$A$2:$AA$2088,E$3,FALSE)</f>
        <v>0</v>
      </c>
      <c r="F9" s="28">
        <f>VLOOKUP($A9,cuc!$A$2:$AA$2088,F$3,FALSE)</f>
        <v>1659983</v>
      </c>
      <c r="G9" s="29">
        <f>VLOOKUP($A9,cuc!$A$2:$AA$2088,G$3,FALSE)</f>
        <v>0</v>
      </c>
      <c r="H9" s="29">
        <f>VLOOKUP($A9,cuc!$A$2:$AA$2088,H$3,FALSE)</f>
        <v>0</v>
      </c>
    </row>
    <row r="10" spans="1:30" x14ac:dyDescent="0.25">
      <c r="A10" s="14">
        <v>144530</v>
      </c>
      <c r="B10" s="22" t="str">
        <f>PROPER(VLOOKUP($A10,cuc!$A$2:$AA$2088,B$3,FALSE))</f>
        <v xml:space="preserve">         Categoría C Riesgo Apreciable Otras Garantías</v>
      </c>
      <c r="C10" s="28">
        <f>VLOOKUP($A10,cuc!$A$2:$AA$2088,C$3,FALSE)</f>
        <v>0</v>
      </c>
      <c r="D10" s="28">
        <f>VLOOKUP($A10,cuc!$A$2:$AA$2088,D$3,FALSE)</f>
        <v>723049</v>
      </c>
      <c r="E10" s="28">
        <f>VLOOKUP($A10,cuc!$A$2:$AA$2088,E$3,FALSE)</f>
        <v>2685489</v>
      </c>
      <c r="F10" s="28">
        <f>VLOOKUP($A10,cuc!$A$2:$AA$2088,F$3,FALSE)</f>
        <v>5618309</v>
      </c>
      <c r="G10" s="29">
        <f>VLOOKUP($A10,cuc!$A$2:$AA$2088,G$3,FALSE)</f>
        <v>3244905</v>
      </c>
      <c r="H10" s="29">
        <f>VLOOKUP($A10,cuc!$A$2:$AA$2088,H$3,FALSE)</f>
        <v>4406968</v>
      </c>
    </row>
    <row r="11" spans="1:30" x14ac:dyDescent="0.25">
      <c r="A11" s="14">
        <v>144535</v>
      </c>
      <c r="B11" s="22" t="str">
        <f>PROPER(VLOOKUP($A11,cuc!$A$2:$AA$2088,B$3,FALSE))</f>
        <v xml:space="preserve">         Categoría D Riesgo Significativo Garantía Admisible</v>
      </c>
      <c r="C11" s="28">
        <f>VLOOKUP($A11,cuc!$A$2:$AA$2088,C$3,FALSE)</f>
        <v>1945699</v>
      </c>
      <c r="D11" s="28">
        <f>VLOOKUP($A11,cuc!$A$2:$AA$2088,D$3,FALSE)</f>
        <v>0</v>
      </c>
      <c r="E11" s="28">
        <f>VLOOKUP($A11,cuc!$A$2:$AA$2088,E$3,FALSE)</f>
        <v>0</v>
      </c>
      <c r="F11" s="28">
        <f>VLOOKUP($A11,cuc!$A$2:$AA$2088,F$3,FALSE)</f>
        <v>0</v>
      </c>
      <c r="G11" s="29">
        <f>VLOOKUP($A11,cuc!$A$2:$AA$2088,G$3,FALSE)</f>
        <v>0</v>
      </c>
      <c r="H11" s="29">
        <f>VLOOKUP($A11,cuc!$A$2:$AA$2088,H$3,FALSE)</f>
        <v>10274991</v>
      </c>
    </row>
    <row r="12" spans="1:30" x14ac:dyDescent="0.25">
      <c r="A12" s="14">
        <v>144540</v>
      </c>
      <c r="B12" s="22" t="str">
        <f>PROPER(VLOOKUP($A12,cuc!$A$2:$AA$2088,B$3,FALSE))</f>
        <v xml:space="preserve">         Categoría D Riesgo Significativo Otras Garantías</v>
      </c>
      <c r="C12" s="28">
        <f>VLOOKUP($A12,cuc!$A$2:$AA$2088,C$3,FALSE)</f>
        <v>0</v>
      </c>
      <c r="D12" s="28">
        <f>VLOOKUP($A12,cuc!$A$2:$AA$2088,D$3,FALSE)</f>
        <v>2611818</v>
      </c>
      <c r="E12" s="28">
        <f>VLOOKUP($A12,cuc!$A$2:$AA$2088,E$3,FALSE)</f>
        <v>10504487</v>
      </c>
      <c r="F12" s="28">
        <f>VLOOKUP($A12,cuc!$A$2:$AA$2088,F$3,FALSE)</f>
        <v>3039857</v>
      </c>
      <c r="G12" s="29">
        <f>VLOOKUP($A12,cuc!$A$2:$AA$2088,G$3,FALSE)</f>
        <v>8241269</v>
      </c>
      <c r="H12" s="29">
        <f>VLOOKUP($A12,cuc!$A$2:$AA$2088,H$3,FALSE)</f>
        <v>0</v>
      </c>
    </row>
    <row r="13" spans="1:30" x14ac:dyDescent="0.25">
      <c r="A13" s="14">
        <v>144545</v>
      </c>
      <c r="B13" s="22" t="str">
        <f>PROPER(VLOOKUP($A13,cuc!$A$2:$AA$2088,B$3,FALSE))</f>
        <v xml:space="preserve">         Categoría E Riesgo De Incobrabilidad Garantía Admisible</v>
      </c>
      <c r="C13" s="28">
        <f>VLOOKUP($A13,cuc!$A$2:$AA$2088,C$3,FALSE)</f>
        <v>72663980</v>
      </c>
      <c r="D13" s="28">
        <f>VLOOKUP($A13,cuc!$A$2:$AA$2088,D$3,FALSE)</f>
        <v>0</v>
      </c>
      <c r="E13" s="28">
        <f>VLOOKUP($A13,cuc!$A$2:$AA$2088,E$3,FALSE)</f>
        <v>0</v>
      </c>
      <c r="F13" s="28">
        <f>VLOOKUP($A13,cuc!$A$2:$AA$2088,F$3,FALSE)</f>
        <v>0</v>
      </c>
      <c r="G13" s="29">
        <f>VLOOKUP($A13,cuc!$A$2:$AA$2088,G$3,FALSE)</f>
        <v>0</v>
      </c>
      <c r="H13" s="29">
        <f>VLOOKUP($A13,cuc!$A$2:$AA$2088,H$3,FALSE)</f>
        <v>61126863</v>
      </c>
    </row>
    <row r="14" spans="1:30" x14ac:dyDescent="0.25">
      <c r="A14" s="14">
        <v>144550</v>
      </c>
      <c r="B14" s="22" t="str">
        <f>PROPER(VLOOKUP($A14,cuc!$A$2:$AA$2088,B$3,FALSE))</f>
        <v xml:space="preserve">         Categoría E Riesgo De Incobrabilidad Otras Garantías</v>
      </c>
      <c r="C14" s="28">
        <f>VLOOKUP($A14,cuc!$A$2:$AA$2088,C$3,FALSE)</f>
        <v>0</v>
      </c>
      <c r="D14" s="28">
        <f>VLOOKUP($A14,cuc!$A$2:$AA$2088,D$3,FALSE)</f>
        <v>58530835</v>
      </c>
      <c r="E14" s="28">
        <f>VLOOKUP($A14,cuc!$A$2:$AA$2088,E$3,FALSE)</f>
        <v>68368054</v>
      </c>
      <c r="F14" s="28">
        <f>VLOOKUP($A14,cuc!$A$2:$AA$2088,F$3,FALSE)</f>
        <v>14336309</v>
      </c>
      <c r="G14" s="29">
        <f>VLOOKUP($A14,cuc!$A$2:$AA$2088,G$3,FALSE)</f>
        <v>43245228</v>
      </c>
      <c r="H14" s="29">
        <f>VLOOKUP($A14,cuc!$A$2:$AA$2088,H$3,FALSE)</f>
        <v>0</v>
      </c>
    </row>
    <row r="15" spans="1:30" x14ac:dyDescent="0.25">
      <c r="A15" s="14">
        <v>147130</v>
      </c>
      <c r="B15" s="22" t="str">
        <f>PROPER(VLOOKUP($A15,cuc!$A$2:$AA$2088,B$3,FALSE))</f>
        <v xml:space="preserve">         Categoría A Riesgo Normal,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147135</v>
      </c>
      <c r="B16" s="22" t="str">
        <f>PROPER(VLOOKUP($A16,cuc!$A$2:$AA$2088,B$3,FALSE))</f>
        <v xml:space="preserve">         Categoría B Riesgo Aceptable,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147140</v>
      </c>
      <c r="B17" s="22" t="str">
        <f>PROPER(VLOOKUP($A17,cuc!$A$2:$AA$2088,B$3,FALSE))</f>
        <v xml:space="preserve">         Categoría C Riesgo Apreciable, Consumo</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147145</v>
      </c>
      <c r="B18" s="22" t="str">
        <f>PROPER(VLOOKUP($A18,cuc!$A$2:$AA$2088,B$3,FALSE))</f>
        <v xml:space="preserve">         Categoría D Riesgo Significativo, Consumo</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147150</v>
      </c>
      <c r="B19" s="22" t="str">
        <f>PROPER(VLOOKUP($A19,cuc!$A$2:$AA$2088,B$3,FALSE))</f>
        <v xml:space="preserve">         Categoría E Riesgo De Incobrabilidad, Consumo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4.4" thickBot="1" x14ac:dyDescent="0.3">
      <c r="A20" s="15"/>
      <c r="B20" s="21" t="s">
        <v>1459</v>
      </c>
      <c r="C20" s="30">
        <f t="shared" ref="C20:H20" si="0">+SUM(C5:C19)</f>
        <v>75396485</v>
      </c>
      <c r="D20" s="30">
        <f t="shared" si="0"/>
        <v>61944525</v>
      </c>
      <c r="E20" s="30">
        <f t="shared" si="0"/>
        <v>82298108</v>
      </c>
      <c r="F20" s="30">
        <f t="shared" si="0"/>
        <v>27580188</v>
      </c>
      <c r="G20" s="30">
        <f t="shared" si="0"/>
        <v>55093045</v>
      </c>
      <c r="H20" s="30">
        <f t="shared" si="0"/>
        <v>76020760</v>
      </c>
    </row>
    <row r="21" spans="1:8" ht="14.4" thickBot="1" x14ac:dyDescent="0.3"/>
    <row r="22" spans="1:8" x14ac:dyDescent="0.25">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x14ac:dyDescent="0.25">
      <c r="A23" s="14">
        <v>141110</v>
      </c>
      <c r="B23" s="49"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141115</v>
      </c>
      <c r="B24" s="49" t="str">
        <f>PROPER(VLOOKUP($A24,cuc!$A$2:$AA$2088,B$3,FALSE))</f>
        <v xml:space="preserve">         Categoría C Riesgo Apreciable</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141120</v>
      </c>
      <c r="B25" s="49" t="str">
        <f>PROPER(VLOOKUP($A25,cuc!$A$2:$AA$2088,B$3,FALSE))</f>
        <v xml:space="preserve">         Categoría D Riesgo Significativo</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141125</v>
      </c>
      <c r="B26" s="49" t="str">
        <f>PROPER(VLOOKUP($A26,cuc!$A$2:$AA$2088,B$3,FALSE))</f>
        <v xml:space="preserve">         Categoría E Riesgo De Incobrabilidad</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141210</v>
      </c>
      <c r="B27" s="49"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141215</v>
      </c>
      <c r="B28" s="49" t="str">
        <f>PROPER(VLOOKUP($A28,cuc!$A$2:$AA$2088,B$3,FALSE))</f>
        <v xml:space="preserve">         Categoría C Riesgo Apreciable</v>
      </c>
      <c r="C28" s="28">
        <f>VLOOKUP($A28,cuc!$A$2:$AA$2088,C$3,FALSE)</f>
        <v>0</v>
      </c>
      <c r="D28" s="28">
        <f>VLOOKUP($A28,cuc!$A$2:$AA$2088,D$3,FALSE)</f>
        <v>0</v>
      </c>
      <c r="E28" s="28">
        <f>VLOOKUP($A28,cuc!$A$2:$AA$2088,E$3,FALSE)</f>
        <v>0</v>
      </c>
      <c r="F28" s="28">
        <f>VLOOKUP($A28,cuc!$A$2:$AA$2088,F$3,FALSE)</f>
        <v>12769102</v>
      </c>
      <c r="G28" s="29">
        <f>VLOOKUP($A28,cuc!$A$2:$AA$2088,G$3,FALSE)</f>
        <v>0</v>
      </c>
      <c r="H28" s="29">
        <f>VLOOKUP($A28,cuc!$A$2:$AA$2088,H$3,FALSE)</f>
        <v>0</v>
      </c>
    </row>
    <row r="29" spans="1:8" x14ac:dyDescent="0.25">
      <c r="A29" s="14">
        <v>141220</v>
      </c>
      <c r="B29" s="49" t="str">
        <f>PROPER(VLOOKUP($A29,cuc!$A$2:$AA$2088,B$3,FALSE))</f>
        <v xml:space="preserve">         Categoría D Riesgo Significativo</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141225</v>
      </c>
      <c r="B30" s="49" t="str">
        <f>PROPER(VLOOKUP($A30,cuc!$A$2:$AA$2088,B$3,FALSE))</f>
        <v xml:space="preserve">         Categoría E Riesgo De Incobrabilidad</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144110</v>
      </c>
      <c r="B31" s="49" t="str">
        <f>PROPER(VLOOKUP($A31,cuc!$A$2:$AA$2088,B$3,FALSE))</f>
        <v xml:space="preserve">         Categoría B Riesgo Aceptable</v>
      </c>
      <c r="C31" s="28">
        <f>VLOOKUP($A31,cuc!$A$2:$AA$2088,C$3,FALSE)</f>
        <v>0</v>
      </c>
      <c r="D31" s="28">
        <f>VLOOKUP($A31,cuc!$A$2:$AA$2088,D$3,FALSE)</f>
        <v>0</v>
      </c>
      <c r="E31" s="28">
        <f>VLOOKUP($A31,cuc!$A$2:$AA$2088,E$3,FALSE)</f>
        <v>12800111</v>
      </c>
      <c r="F31" s="28">
        <f>VLOOKUP($A31,cuc!$A$2:$AA$2088,F$3,FALSE)</f>
        <v>256307909</v>
      </c>
      <c r="G31" s="29">
        <f>VLOOKUP($A31,cuc!$A$2:$AA$2088,G$3,FALSE)</f>
        <v>975812</v>
      </c>
      <c r="H31" s="29">
        <f>VLOOKUP($A31,cuc!$A$2:$AA$2088,H$3,FALSE)</f>
        <v>14209685</v>
      </c>
    </row>
    <row r="32" spans="1:8" x14ac:dyDescent="0.25">
      <c r="A32" s="14">
        <v>144115</v>
      </c>
      <c r="B32" s="49" t="str">
        <f>PROPER(VLOOKUP($A32,cuc!$A$2:$AA$2088,B$3,FALSE))</f>
        <v xml:space="preserve">         Categoría C Riesgo Apreciable</v>
      </c>
      <c r="C32" s="28">
        <f>VLOOKUP($A32,cuc!$A$2:$AA$2088,C$3,FALSE)</f>
        <v>0</v>
      </c>
      <c r="D32" s="28">
        <f>VLOOKUP($A32,cuc!$A$2:$AA$2088,D$3,FALSE)</f>
        <v>0</v>
      </c>
      <c r="E32" s="28">
        <f>VLOOKUP($A32,cuc!$A$2:$AA$2088,E$3,FALSE)</f>
        <v>6740845</v>
      </c>
      <c r="F32" s="28">
        <f>VLOOKUP($A32,cuc!$A$2:$AA$2088,F$3,FALSE)</f>
        <v>34537237</v>
      </c>
      <c r="G32" s="29">
        <f>VLOOKUP($A32,cuc!$A$2:$AA$2088,G$3,FALSE)</f>
        <v>0</v>
      </c>
      <c r="H32" s="29">
        <f>VLOOKUP($A32,cuc!$A$2:$AA$2088,H$3,FALSE)</f>
        <v>0</v>
      </c>
    </row>
    <row r="33" spans="1:8" x14ac:dyDescent="0.25">
      <c r="A33" s="14">
        <v>144120</v>
      </c>
      <c r="B33" s="49" t="str">
        <f>PROPER(VLOOKUP($A33,cuc!$A$2:$AA$2088,B$3,FALSE))</f>
        <v xml:space="preserve">         Categoría D Riesgo Significativo</v>
      </c>
      <c r="C33" s="28">
        <f>VLOOKUP($A33,cuc!$A$2:$AA$2088,C$3,FALSE)</f>
        <v>112615</v>
      </c>
      <c r="D33" s="28">
        <f>VLOOKUP($A33,cuc!$A$2:$AA$2088,D$3,FALSE)</f>
        <v>2042626</v>
      </c>
      <c r="E33" s="28">
        <f>VLOOKUP($A33,cuc!$A$2:$AA$2088,E$3,FALSE)</f>
        <v>27224362</v>
      </c>
      <c r="F33" s="28">
        <f>VLOOKUP($A33,cuc!$A$2:$AA$2088,F$3,FALSE)</f>
        <v>0</v>
      </c>
      <c r="G33" s="29">
        <f>VLOOKUP($A33,cuc!$A$2:$AA$2088,G$3,FALSE)</f>
        <v>0</v>
      </c>
      <c r="H33" s="29">
        <f>VLOOKUP($A33,cuc!$A$2:$AA$2088,H$3,FALSE)</f>
        <v>16101939</v>
      </c>
    </row>
    <row r="34" spans="1:8" x14ac:dyDescent="0.25">
      <c r="A34" s="14">
        <v>144125</v>
      </c>
      <c r="B34" s="49" t="str">
        <f>PROPER(VLOOKUP($A34,cuc!$A$2:$AA$2088,B$3,FALSE))</f>
        <v xml:space="preserve">         Categoría E Riesgo De Incobrabilidad</v>
      </c>
      <c r="C34" s="28">
        <f>VLOOKUP($A34,cuc!$A$2:$AA$2088,C$3,FALSE)</f>
        <v>3411549</v>
      </c>
      <c r="D34" s="28">
        <f>VLOOKUP($A34,cuc!$A$2:$AA$2088,D$3,FALSE)</f>
        <v>3411549</v>
      </c>
      <c r="E34" s="28">
        <f>VLOOKUP($A34,cuc!$A$2:$AA$2088,E$3,FALSE)</f>
        <v>5728555</v>
      </c>
      <c r="F34" s="28">
        <f>VLOOKUP($A34,cuc!$A$2:$AA$2088,F$3,FALSE)</f>
        <v>0</v>
      </c>
      <c r="G34" s="29">
        <f>VLOOKUP($A34,cuc!$A$2:$AA$2088,G$3,FALSE)</f>
        <v>10289445</v>
      </c>
      <c r="H34" s="29">
        <f>VLOOKUP($A34,cuc!$A$2:$AA$2088,H$3,FALSE)</f>
        <v>6094900</v>
      </c>
    </row>
    <row r="35" spans="1:8" x14ac:dyDescent="0.25">
      <c r="A35" s="14">
        <v>144210</v>
      </c>
      <c r="B35" s="49" t="str">
        <f>PROPER(VLOOKUP($A35,cuc!$A$2:$AA$2088,B$3,FALSE))</f>
        <v xml:space="preserve">         Categoría B Riesgo Aceptable</v>
      </c>
      <c r="C35" s="28">
        <f>VLOOKUP($A35,cuc!$A$2:$AA$2088,C$3,FALSE)</f>
        <v>13522352</v>
      </c>
      <c r="D35" s="28">
        <f>VLOOKUP($A35,cuc!$A$2:$AA$2088,D$3,FALSE)</f>
        <v>2627395</v>
      </c>
      <c r="E35" s="28">
        <f>VLOOKUP($A35,cuc!$A$2:$AA$2088,E$3,FALSE)</f>
        <v>11869180</v>
      </c>
      <c r="F35" s="28">
        <f>VLOOKUP($A35,cuc!$A$2:$AA$2088,F$3,FALSE)</f>
        <v>36265480</v>
      </c>
      <c r="G35" s="29">
        <f>VLOOKUP($A35,cuc!$A$2:$AA$2088,G$3,FALSE)</f>
        <v>35188175</v>
      </c>
      <c r="H35" s="29">
        <f>VLOOKUP($A35,cuc!$A$2:$AA$2088,H$3,FALSE)</f>
        <v>6984170</v>
      </c>
    </row>
    <row r="36" spans="1:8" x14ac:dyDescent="0.25">
      <c r="A36" s="14">
        <v>144215</v>
      </c>
      <c r="B36" s="49" t="str">
        <f>PROPER(VLOOKUP($A36,cuc!$A$2:$AA$2088,B$3,FALSE))</f>
        <v xml:space="preserve">         Categoría C Riesgo Apreciable</v>
      </c>
      <c r="C36" s="28">
        <f>VLOOKUP($A36,cuc!$A$2:$AA$2088,C$3,FALSE)</f>
        <v>2931814</v>
      </c>
      <c r="D36" s="28">
        <f>VLOOKUP($A36,cuc!$A$2:$AA$2088,D$3,FALSE)</f>
        <v>5561914</v>
      </c>
      <c r="E36" s="28">
        <f>VLOOKUP($A36,cuc!$A$2:$AA$2088,E$3,FALSE)</f>
        <v>13916762</v>
      </c>
      <c r="F36" s="28">
        <f>VLOOKUP($A36,cuc!$A$2:$AA$2088,F$3,FALSE)</f>
        <v>8680530</v>
      </c>
      <c r="G36" s="29">
        <f>VLOOKUP($A36,cuc!$A$2:$AA$2088,G$3,FALSE)</f>
        <v>32449057</v>
      </c>
      <c r="H36" s="29">
        <f>VLOOKUP($A36,cuc!$A$2:$AA$2088,H$3,FALSE)</f>
        <v>44069683</v>
      </c>
    </row>
    <row r="37" spans="1:8" x14ac:dyDescent="0.25">
      <c r="A37" s="14">
        <v>144220</v>
      </c>
      <c r="B37" s="49" t="str">
        <f>PROPER(VLOOKUP($A37,cuc!$A$2:$AA$2088,B$3,FALSE))</f>
        <v xml:space="preserve">         Categoría D Riesgo Significativo</v>
      </c>
      <c r="C37" s="28">
        <f>VLOOKUP($A37,cuc!$A$2:$AA$2088,C$3,FALSE)</f>
        <v>7670180</v>
      </c>
      <c r="D37" s="28">
        <f>VLOOKUP($A37,cuc!$A$2:$AA$2088,D$3,FALSE)</f>
        <v>8404650</v>
      </c>
      <c r="E37" s="28">
        <f>VLOOKUP($A37,cuc!$A$2:$AA$2088,E$3,FALSE)</f>
        <v>12993585</v>
      </c>
      <c r="F37" s="28">
        <f>VLOOKUP($A37,cuc!$A$2:$AA$2088,F$3,FALSE)</f>
        <v>12159429</v>
      </c>
      <c r="G37" s="29">
        <f>VLOOKUP($A37,cuc!$A$2:$AA$2088,G$3,FALSE)</f>
        <v>41206350</v>
      </c>
      <c r="H37" s="29">
        <f>VLOOKUP($A37,cuc!$A$2:$AA$2088,H$3,FALSE)</f>
        <v>35273002</v>
      </c>
    </row>
    <row r="38" spans="1:8" x14ac:dyDescent="0.25">
      <c r="A38" s="14">
        <v>144225</v>
      </c>
      <c r="B38" s="49" t="str">
        <f>PROPER(VLOOKUP($A38,cuc!$A$2:$AA$2088,B$3,FALSE))</f>
        <v xml:space="preserve">         Categoría E Riesgo De Incobrabilidad</v>
      </c>
      <c r="C38" s="28">
        <f>VLOOKUP($A38,cuc!$A$2:$AA$2088,C$3,FALSE)</f>
        <v>71285611</v>
      </c>
      <c r="D38" s="28">
        <f>VLOOKUP($A38,cuc!$A$2:$AA$2088,D$3,FALSE)</f>
        <v>55672696</v>
      </c>
      <c r="E38" s="28">
        <f>VLOOKUP($A38,cuc!$A$2:$AA$2088,E$3,FALSE)</f>
        <v>65474222</v>
      </c>
      <c r="F38" s="28">
        <f>VLOOKUP($A38,cuc!$A$2:$AA$2088,F$3,FALSE)</f>
        <v>19676317</v>
      </c>
      <c r="G38" s="29">
        <f>VLOOKUP($A38,cuc!$A$2:$AA$2088,G$3,FALSE)</f>
        <v>66637772</v>
      </c>
      <c r="H38" s="29">
        <f>VLOOKUP($A38,cuc!$A$2:$AA$2088,H$3,FALSE)</f>
        <v>74840897</v>
      </c>
    </row>
    <row r="39" spans="1:8" x14ac:dyDescent="0.25">
      <c r="A39" s="14">
        <v>146935</v>
      </c>
      <c r="B39" s="49" t="str">
        <f>PROPER(VLOOKUP($A39,cuc!$A$2:$AA$2088,B$3,FALSE))</f>
        <v xml:space="preserve">         Categoría B Riesgo Aceptable, Consumo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146940</v>
      </c>
      <c r="B40" s="49" t="str">
        <f>PROPER(VLOOKUP($A40,cuc!$A$2:$AA$2088,B$3,FALSE))</f>
        <v xml:space="preserve">         Categoría C Riesgo Apreciable, Consumo</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146945</v>
      </c>
      <c r="B41" s="49" t="str">
        <f>PROPER(VLOOKUP($A41,cuc!$A$2:$AA$2088,B$3,FALSE))</f>
        <v xml:space="preserve">         Categoría D Riesgo Significativo, Consumo</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146950</v>
      </c>
      <c r="B42" s="49" t="str">
        <f>PROPER(VLOOKUP($A42,cuc!$A$2:$AA$2088,B$3,FALSE))</f>
        <v xml:space="preserve">         Categoría E Riesgo De Incobrabilidad, Consumo</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ht="14.4" thickBot="1" x14ac:dyDescent="0.3">
      <c r="A43" s="15"/>
      <c r="B43" s="19" t="s">
        <v>1460</v>
      </c>
      <c r="C43" s="31">
        <f t="shared" ref="C43:H43" si="2">SUM(C23:C42)</f>
        <v>98934121</v>
      </c>
      <c r="D43" s="31">
        <f t="shared" si="2"/>
        <v>77720830</v>
      </c>
      <c r="E43" s="31">
        <f t="shared" si="2"/>
        <v>156747622</v>
      </c>
      <c r="F43" s="31">
        <f t="shared" si="2"/>
        <v>380396004</v>
      </c>
      <c r="G43" s="51">
        <f t="shared" si="2"/>
        <v>186746611</v>
      </c>
      <c r="H43" s="51">
        <f t="shared" si="2"/>
        <v>197574276</v>
      </c>
    </row>
    <row r="44" spans="1:8" ht="14.4" thickBot="1" x14ac:dyDescent="0.3"/>
    <row r="45" spans="1:8" x14ac:dyDescent="0.25">
      <c r="B45" s="20" t="s">
        <v>1408</v>
      </c>
      <c r="C45" s="12" t="str">
        <f t="shared" ref="C45:H45" si="3">+C4</f>
        <v>Año 16</v>
      </c>
      <c r="D45" s="12" t="str">
        <f t="shared" si="3"/>
        <v>Año 17</v>
      </c>
      <c r="E45" s="12" t="str">
        <f t="shared" si="3"/>
        <v>Año 18</v>
      </c>
      <c r="F45" s="12" t="str">
        <f t="shared" si="3"/>
        <v>Año 19</v>
      </c>
      <c r="G45" s="12" t="str">
        <f t="shared" si="3"/>
        <v>Año 20</v>
      </c>
      <c r="H45" s="12" t="str">
        <f t="shared" si="3"/>
        <v>Año 21</v>
      </c>
    </row>
    <row r="46" spans="1:8" x14ac:dyDescent="0.25">
      <c r="B46" s="10" t="s">
        <v>1461</v>
      </c>
      <c r="C46" s="27">
        <f t="shared" ref="C46:H46" si="4">IFERROR(+C20/C43,0%)</f>
        <v>0.76208778364746377</v>
      </c>
      <c r="D46" s="27">
        <f t="shared" si="4"/>
        <v>0.79701316879914952</v>
      </c>
      <c r="E46" s="27">
        <f t="shared" si="4"/>
        <v>0.52503576736877067</v>
      </c>
      <c r="F46" s="27">
        <f t="shared" si="4"/>
        <v>7.2503884662258433E-2</v>
      </c>
      <c r="G46" s="27">
        <f t="shared" si="4"/>
        <v>0.29501496549246614</v>
      </c>
      <c r="H46" s="27">
        <f t="shared" si="4"/>
        <v>0.38477053561365449</v>
      </c>
    </row>
  </sheetData>
  <conditionalFormatting sqref="C46:G46">
    <cfRule type="colorScale" priority="2">
      <colorScale>
        <cfvo type="min"/>
        <cfvo type="percentile" val="50"/>
        <cfvo type="max"/>
        <color rgb="FF63BE7B"/>
        <color rgb="FFFFEB84"/>
        <color rgb="FFF8696B"/>
      </colorScale>
    </cfRule>
  </conditionalFormatting>
  <conditionalFormatting sqref="H46">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A75F5-D434-4255-9EC7-2A0A6C727BFC}">
  <dimension ref="A1:AD29"/>
  <sheetViews>
    <sheetView showGridLines="0" zoomScale="120" zoomScaleNormal="120" workbookViewId="0">
      <pane xSplit="1" ySplit="4" topLeftCell="B23"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1409</v>
      </c>
      <c r="B1" s="17" t="s">
        <v>54</v>
      </c>
      <c r="C1" s="17" t="s">
        <v>107</v>
      </c>
      <c r="D1" s="17" t="s">
        <v>80</v>
      </c>
      <c r="E1" s="17" t="s">
        <v>55</v>
      </c>
      <c r="G1" s="1"/>
      <c r="I1" s="1"/>
    </row>
    <row r="2" spans="1:30" s="33" customFormat="1" ht="31.8" thickBot="1" x14ac:dyDescent="0.3">
      <c r="A2" s="32" t="s">
        <v>0</v>
      </c>
      <c r="B2" s="24" t="str">
        <f>+Indicadores!E9</f>
        <v>Deterioro / Cartera Vencida</v>
      </c>
      <c r="C2" s="24" t="str">
        <f>+Indicadores!B9</f>
        <v>Riesgo Credito</v>
      </c>
      <c r="D2" s="18" t="str">
        <f>+Indicadores!C9</f>
        <v>Indicador de Cobertura de la Cartera Comercial en Riesgo</v>
      </c>
      <c r="E2" s="24" t="str">
        <f>+Indicadores!D9</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146505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146510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146515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146520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146525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146530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146535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146540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146545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146550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1463</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146110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146115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146120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146125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146210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146215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146220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146225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c r="B26" s="19" t="s">
        <v>1464</v>
      </c>
      <c r="C26" s="31">
        <f t="shared" ref="C26:H26" si="2">SUM(C18:C25)</f>
        <v>0</v>
      </c>
      <c r="D26" s="31">
        <f t="shared" si="2"/>
        <v>0</v>
      </c>
      <c r="E26" s="31">
        <f t="shared" si="2"/>
        <v>0</v>
      </c>
      <c r="F26" s="31">
        <f t="shared" si="2"/>
        <v>0</v>
      </c>
      <c r="G26" s="51">
        <f t="shared" si="2"/>
        <v>0</v>
      </c>
      <c r="H26" s="51">
        <f t="shared" si="2"/>
        <v>0</v>
      </c>
    </row>
    <row r="27" spans="1:8" ht="14.4" thickBot="1" x14ac:dyDescent="0.3"/>
    <row r="28" spans="1:8" x14ac:dyDescent="0.25">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25">
      <c r="B29" s="10" t="s">
        <v>1462</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6B5E0-FBC5-4C6B-B890-F26E0B7B12B9}">
  <dimension ref="A1:AD29"/>
  <sheetViews>
    <sheetView showGridLines="0" zoomScale="120" zoomScaleNormal="120" workbookViewId="0">
      <pane xSplit="1" ySplit="4" topLeftCell="B26"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1465</v>
      </c>
      <c r="B1" s="17" t="s">
        <v>54</v>
      </c>
      <c r="C1" s="17" t="s">
        <v>107</v>
      </c>
      <c r="D1" s="17" t="s">
        <v>80</v>
      </c>
      <c r="E1" s="17" t="s">
        <v>55</v>
      </c>
      <c r="G1" s="1"/>
      <c r="I1" s="1"/>
    </row>
    <row r="2" spans="1:30" s="33" customFormat="1" ht="39.6" thickBot="1" x14ac:dyDescent="0.3">
      <c r="A2" s="32" t="s">
        <v>0</v>
      </c>
      <c r="B2" s="24" t="str">
        <f>+Indicadores!E10</f>
        <v>Deterioro / Cartera Vencida</v>
      </c>
      <c r="C2" s="24" t="str">
        <f>+Indicadores!B10</f>
        <v>Riesgo Credito</v>
      </c>
      <c r="D2" s="18" t="str">
        <f>+Indicadores!C10</f>
        <v>Indicador de Cobertura de la Cartera Microcrédito Empresarial en Riesgo</v>
      </c>
      <c r="E2" s="24" t="str">
        <f>+Indicadores!D10</f>
        <v>Cobertura (B, C, D, E)</v>
      </c>
      <c r="G2" s="1"/>
    </row>
    <row r="3" spans="1:30" s="9" customFormat="1" ht="8.4" thickBot="1" x14ac:dyDescent="0.2">
      <c r="B3" s="9">
        <v>2</v>
      </c>
      <c r="C3" s="9">
        <v>3</v>
      </c>
      <c r="D3" s="9">
        <v>4</v>
      </c>
      <c r="E3" s="9">
        <v>5</v>
      </c>
      <c r="F3" s="9">
        <v>6</v>
      </c>
      <c r="G3" s="9">
        <v>7</v>
      </c>
      <c r="H3" s="9">
        <v>8</v>
      </c>
    </row>
    <row r="4" spans="1:30" x14ac:dyDescent="0.25">
      <c r="A4" s="11" t="s">
        <v>1466</v>
      </c>
      <c r="B4" s="20" t="s">
        <v>1408</v>
      </c>
      <c r="C4" s="12" t="s">
        <v>1411</v>
      </c>
      <c r="D4" s="12" t="s">
        <v>1412</v>
      </c>
      <c r="E4" s="12" t="s">
        <v>1413</v>
      </c>
      <c r="F4" s="12" t="s">
        <v>1414</v>
      </c>
      <c r="G4" s="12" t="s">
        <v>1415</v>
      </c>
      <c r="H4" s="12" t="s">
        <v>1891</v>
      </c>
    </row>
    <row r="5" spans="1:30" x14ac:dyDescent="0.25">
      <c r="A5" s="14">
        <v>145805</v>
      </c>
      <c r="B5" s="22" t="str">
        <f>PROPER(VLOOKUP($A5,cuc!$A$2:$AA$2088,B$3,FALSE))</f>
        <v xml:space="preserve">         Categoría A Riesgo Normal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145810</v>
      </c>
      <c r="B6" s="22" t="str">
        <f>PROPER(VLOOKUP($A6,cuc!$A$2:$AA$2088,B$3,FALSE))</f>
        <v xml:space="preserve">         Categoría A Riesgo Normal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145815</v>
      </c>
      <c r="B7" s="22" t="str">
        <f>PROPER(VLOOKUP($A7,cuc!$A$2:$AA$2088,B$3,FALSE))</f>
        <v xml:space="preserve">         Categoría B Riesgo Aceptable Garantía Admisible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145820</v>
      </c>
      <c r="B8" s="22" t="str">
        <f>PROPER(VLOOKUP($A8,cuc!$A$2:$AA$2088,B$3,FALSE))</f>
        <v xml:space="preserve">         Categoría B Riesgo Aceptable Otras Garantías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145825</v>
      </c>
      <c r="B9" s="22" t="str">
        <f>PROPER(VLOOKUP($A9,cuc!$A$2:$AA$2088,B$3,FALSE))</f>
        <v xml:space="preserve">         Categoría C Riesgo Apreciable Garantía Admisible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145830</v>
      </c>
      <c r="B10" s="22" t="str">
        <f>PROPER(VLOOKUP($A10,cuc!$A$2:$AA$2088,B$3,FALSE))</f>
        <v xml:space="preserve">         Categoría C Riesgo Apreciable Otras Garantías</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145835</v>
      </c>
      <c r="B11" s="22" t="str">
        <f>PROPER(VLOOKUP($A11,cuc!$A$2:$AA$2088,B$3,FALSE))</f>
        <v xml:space="preserve">         Categoría D Riesgo Significativo Garantía Admisible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145840</v>
      </c>
      <c r="B12" s="22" t="str">
        <f>PROPER(VLOOKUP($A12,cuc!$A$2:$AA$2088,B$3,FALSE))</f>
        <v xml:space="preserve">         Categoría D Riesgo Significativo Otras Garantías</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145845</v>
      </c>
      <c r="B13" s="22" t="str">
        <f>PROPER(VLOOKUP($A13,cuc!$A$2:$AA$2088,B$3,FALSE))</f>
        <v xml:space="preserve">         Categoría E Riesgo De Incobrabilidad Garantía Admisible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145850</v>
      </c>
      <c r="B14" s="22" t="str">
        <f>PROPER(VLOOKUP($A14,cuc!$A$2:$AA$2088,B$3,FALSE))</f>
        <v xml:space="preserve">         Categoría E Riesgo De Incobrabilidad Otras Garantías</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1467</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1466</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145410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145415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145420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145425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145510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145515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ht="14.4" thickBot="1" x14ac:dyDescent="0.3">
      <c r="A26" s="15"/>
      <c r="B26" s="19" t="s">
        <v>1468</v>
      </c>
      <c r="C26" s="31">
        <f t="shared" ref="C26:H26" si="2">SUM(C18:C25)</f>
        <v>0</v>
      </c>
      <c r="D26" s="31">
        <f t="shared" si="2"/>
        <v>0</v>
      </c>
      <c r="E26" s="31">
        <f t="shared" si="2"/>
        <v>0</v>
      </c>
      <c r="F26" s="31">
        <f t="shared" si="2"/>
        <v>0</v>
      </c>
      <c r="G26" s="51">
        <f t="shared" si="2"/>
        <v>0</v>
      </c>
      <c r="H26" s="51">
        <f t="shared" si="2"/>
        <v>0</v>
      </c>
    </row>
    <row r="27" spans="1:8" ht="14.4" thickBot="1" x14ac:dyDescent="0.3"/>
    <row r="28" spans="1:8" x14ac:dyDescent="0.25">
      <c r="B28" s="20" t="s">
        <v>1408</v>
      </c>
      <c r="C28" s="12" t="str">
        <f t="shared" ref="C28:H28" si="3">+C4</f>
        <v>Año 16</v>
      </c>
      <c r="D28" s="12" t="str">
        <f t="shared" si="3"/>
        <v>Año 17</v>
      </c>
      <c r="E28" s="12" t="str">
        <f t="shared" si="3"/>
        <v>Año 18</v>
      </c>
      <c r="F28" s="12" t="str">
        <f t="shared" si="3"/>
        <v>Año 19</v>
      </c>
      <c r="G28" s="12" t="str">
        <f t="shared" si="3"/>
        <v>Año 20</v>
      </c>
      <c r="H28" s="12" t="str">
        <f t="shared" si="3"/>
        <v>Año 21</v>
      </c>
    </row>
    <row r="29" spans="1:8" x14ac:dyDescent="0.25">
      <c r="B29" s="10" t="s">
        <v>1469</v>
      </c>
      <c r="C29" s="27">
        <f t="shared" ref="C29:H29" si="4">IFERROR(+C15/C26,0%)</f>
        <v>0</v>
      </c>
      <c r="D29" s="27">
        <f t="shared" si="4"/>
        <v>0</v>
      </c>
      <c r="E29" s="27">
        <f t="shared" si="4"/>
        <v>0</v>
      </c>
      <c r="F29" s="27">
        <f t="shared" si="4"/>
        <v>0</v>
      </c>
      <c r="G29" s="27">
        <f t="shared" si="4"/>
        <v>0</v>
      </c>
      <c r="H29" s="27">
        <f t="shared" si="4"/>
        <v>0</v>
      </c>
    </row>
  </sheetData>
  <conditionalFormatting sqref="C29:G29">
    <cfRule type="colorScale" priority="2">
      <colorScale>
        <cfvo type="min"/>
        <cfvo type="percentile" val="50"/>
        <cfvo type="max"/>
        <color rgb="FF63BE7B"/>
        <color rgb="FFFFEB84"/>
        <color rgb="FFF8696B"/>
      </colorScale>
    </cfRule>
  </conditionalFormatting>
  <conditionalFormatting sqref="H2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45C5B-2F65-4366-94E6-799A5B309D4C}">
  <dimension ref="A1:AD33"/>
  <sheetViews>
    <sheetView showGridLines="0" zoomScale="120" zoomScaleNormal="120" workbookViewId="0">
      <pane xSplit="1" ySplit="4" topLeftCell="B26"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+Indicadores!E11</f>
        <v>Deterioro / Cartera Vencida</v>
      </c>
      <c r="C2" s="24" t="str">
        <f>+Indicadores!B11</f>
        <v>Riesgo Credito</v>
      </c>
      <c r="D2" s="18" t="str">
        <f>+Indicadores!C11</f>
        <v>Indicador de Cobertura de la Cartera de Vivienda en Riesgo</v>
      </c>
      <c r="E2" s="24" t="str">
        <f>+Indicadores!D11</f>
        <v>Cobertura (B, C, D, E)</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140805</v>
      </c>
      <c r="B5" s="22" t="str">
        <f>PROPER(VLOOKUP($A5,cuc!$A$2:$AA$2088,B$3,FALSE))</f>
        <v xml:space="preserve">         Categoría A Riesgo Normal</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140810</v>
      </c>
      <c r="B6" s="22" t="str">
        <f>PROPER(VLOOKUP($A6,cuc!$A$2:$AA$2088,B$3,FALSE))</f>
        <v xml:space="preserve">         Categoría B Riesgo Aceptable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140815</v>
      </c>
      <c r="B7" s="22" t="str">
        <f>PROPER(VLOOKUP($A7,cuc!$A$2:$AA$2088,B$3,FALSE))</f>
        <v xml:space="preserve">         Categoría C Riesgo Apreciable</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140820</v>
      </c>
      <c r="B8" s="22" t="str">
        <f>PROPER(VLOOKUP($A8,cuc!$A$2:$AA$2088,B$3,FALSE))</f>
        <v xml:space="preserve">         Categoría D Riesgo Significativo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140825</v>
      </c>
      <c r="B9" s="22" t="str">
        <f>PROPER(VLOOKUP($A9,cuc!$A$2:$AA$2088,B$3,FALSE))</f>
        <v xml:space="preserve">         Categoría E Riesgo De Incobrabilidad</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147105</v>
      </c>
      <c r="B10" s="22" t="str">
        <f>PROPER(VLOOKUP($A10,cuc!$A$2:$AA$2088,B$3,FALSE))</f>
        <v xml:space="preserve">         Categoría A Riesgo Normal, Vivienda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30" x14ac:dyDescent="0.25">
      <c r="A11" s="14">
        <v>147110</v>
      </c>
      <c r="B11" s="22" t="str">
        <f>PROPER(VLOOKUP($A11,cuc!$A$2:$AA$2088,B$3,FALSE))</f>
        <v xml:space="preserve">         Categoría B Riesgo Aceptable, Vivienda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147115</v>
      </c>
      <c r="B12" s="22" t="str">
        <f>PROPER(VLOOKUP($A12,cuc!$A$2:$AA$2088,B$3,FALSE))</f>
        <v xml:space="preserve">         Categoría C Riesgo Apreciable, Vivienda</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147120</v>
      </c>
      <c r="B13" s="22" t="str">
        <f>PROPER(VLOOKUP($A13,cuc!$A$2:$AA$2088,B$3,FALSE))</f>
        <v xml:space="preserve">         Categoría D Riesgo Significativo,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147125</v>
      </c>
      <c r="B14" s="22" t="str">
        <f>PROPER(VLOOKUP($A14,cuc!$A$2:$AA$2088,B$3,FALSE))</f>
        <v xml:space="preserve">         Categoría E Riesgo De Incobrabilidad,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ht="14.4" thickBot="1" x14ac:dyDescent="0.3">
      <c r="A15" s="15"/>
      <c r="B15" s="21" t="s">
        <v>1467</v>
      </c>
      <c r="C15" s="30">
        <f t="shared" ref="C15:H15" si="0">+SUM(C5:C14)</f>
        <v>0</v>
      </c>
      <c r="D15" s="30">
        <f t="shared" si="0"/>
        <v>0</v>
      </c>
      <c r="E15" s="30">
        <f t="shared" si="0"/>
        <v>0</v>
      </c>
      <c r="F15" s="30">
        <f t="shared" si="0"/>
        <v>0</v>
      </c>
      <c r="G15" s="30">
        <f t="shared" si="0"/>
        <v>0</v>
      </c>
      <c r="H15" s="30">
        <f t="shared" si="0"/>
        <v>0</v>
      </c>
    </row>
    <row r="16" spans="1:30" ht="14.4" thickBot="1" x14ac:dyDescent="0.3"/>
    <row r="17" spans="1:8" x14ac:dyDescent="0.25">
      <c r="A17" s="11" t="s">
        <v>139</v>
      </c>
      <c r="B17" s="50" t="s">
        <v>1410</v>
      </c>
      <c r="C17" s="12" t="str">
        <f>+C$4</f>
        <v>Año 16</v>
      </c>
      <c r="D17" s="12" t="str">
        <f t="shared" ref="D17:H17" si="1">+D$4</f>
        <v>Año 17</v>
      </c>
      <c r="E17" s="12" t="str">
        <f t="shared" si="1"/>
        <v>Año 18</v>
      </c>
      <c r="F17" s="12" t="str">
        <f t="shared" si="1"/>
        <v>Año 19</v>
      </c>
      <c r="G17" s="12" t="str">
        <f t="shared" si="1"/>
        <v>Año 20</v>
      </c>
      <c r="H17" s="12" t="str">
        <f t="shared" si="1"/>
        <v>Año 21</v>
      </c>
    </row>
    <row r="18" spans="1:8" x14ac:dyDescent="0.25">
      <c r="A18" s="14">
        <v>140410</v>
      </c>
      <c r="B18" s="49" t="str">
        <f>PROPER(VLOOKUP($A18,cuc!$A$2:$AA$2088,B$3,FALSE))</f>
        <v xml:space="preserve">         Categoría B Riesgo Aceptable</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140415</v>
      </c>
      <c r="B19" s="49" t="str">
        <f>PROPER(VLOOKUP($A19,cuc!$A$2:$AA$2088,B$3,FALSE))</f>
        <v xml:space="preserve">         Categoría C Riesgo Apreciable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140420</v>
      </c>
      <c r="B20" s="49" t="str">
        <f>PROPER(VLOOKUP($A20,cuc!$A$2:$AA$2088,B$3,FALSE))</f>
        <v xml:space="preserve">         Categoría D Riesgo Significativo</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140425</v>
      </c>
      <c r="B21" s="49" t="str">
        <f>PROPER(VLOOKUP($A21,cuc!$A$2:$AA$2088,B$3,FALSE))</f>
        <v xml:space="preserve">         Categoría E Riesgo De Incobrabilidad</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140510</v>
      </c>
      <c r="B22" s="49" t="str">
        <f>PROPER(VLOOKUP($A22,cuc!$A$2:$AA$2088,B$3,FALSE))</f>
        <v xml:space="preserve">         Categoría B Riesgo Aceptable</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140515</v>
      </c>
      <c r="B23" s="49" t="str">
        <f>PROPER(VLOOKUP($A23,cuc!$A$2:$AA$2088,B$3,FALSE))</f>
        <v xml:space="preserve">         Categoría C Riesgo Apreciable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140520</v>
      </c>
      <c r="B24" s="49" t="str">
        <f>PROPER(VLOOKUP($A24,cuc!$A$2:$AA$2088,B$3,FALSE))</f>
        <v xml:space="preserve">         Categoría D Riesgo Significativo</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140525</v>
      </c>
      <c r="B25" s="49" t="str">
        <f>PROPER(VLOOKUP($A25,cuc!$A$2:$AA$2088,B$3,FALSE))</f>
        <v xml:space="preserve">         Categoría E Riesgo De Incobrabilidad</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146910</v>
      </c>
      <c r="B26" s="49" t="str">
        <f>PROPER(VLOOKUP($A26,cuc!$A$2:$AA$2088,B$3,FALSE))</f>
        <v xml:space="preserve">         Categoría B Riesgo Aceptable, Vivienda</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146915</v>
      </c>
      <c r="B27" s="49" t="str">
        <f>PROPER(VLOOKUP($A27,cuc!$A$2:$AA$2088,B$3,FALSE))</f>
        <v xml:space="preserve">         Categoría C Riesgo Apreciable, Vivienda</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146920</v>
      </c>
      <c r="B28" s="49" t="str">
        <f>PROPER(VLOOKUP($A28,cuc!$A$2:$AA$2088,B$3,FALSE))</f>
        <v xml:space="preserve">         Categoría D Riesgo Significativo, Vivienda</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146925</v>
      </c>
      <c r="B29" s="49" t="str">
        <f>PROPER(VLOOKUP($A29,cuc!$A$2:$AA$2088,B$3,FALSE))</f>
        <v xml:space="preserve">         Categoría E Riesgo De Incobrabilidad, Vivienda</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ht="14.4" thickBot="1" x14ac:dyDescent="0.3">
      <c r="A30" s="15"/>
      <c r="B30" s="19" t="s">
        <v>1468</v>
      </c>
      <c r="C30" s="31">
        <f t="shared" ref="C30:H30" si="2">SUM(C18:C29)</f>
        <v>0</v>
      </c>
      <c r="D30" s="31">
        <f t="shared" si="2"/>
        <v>0</v>
      </c>
      <c r="E30" s="31">
        <f t="shared" si="2"/>
        <v>0</v>
      </c>
      <c r="F30" s="31">
        <f t="shared" si="2"/>
        <v>0</v>
      </c>
      <c r="G30" s="51">
        <f t="shared" si="2"/>
        <v>0</v>
      </c>
      <c r="H30" s="51">
        <f t="shared" si="2"/>
        <v>0</v>
      </c>
    </row>
    <row r="31" spans="1:8" ht="14.4" thickBot="1" x14ac:dyDescent="0.3"/>
    <row r="32" spans="1:8" x14ac:dyDescent="0.25">
      <c r="B32" s="20" t="s">
        <v>1408</v>
      </c>
      <c r="C32" s="12" t="str">
        <f t="shared" ref="C32:H32" si="3">+C4</f>
        <v>Año 16</v>
      </c>
      <c r="D32" s="12" t="str">
        <f t="shared" si="3"/>
        <v>Año 17</v>
      </c>
      <c r="E32" s="12" t="str">
        <f t="shared" si="3"/>
        <v>Año 18</v>
      </c>
      <c r="F32" s="12" t="str">
        <f t="shared" si="3"/>
        <v>Año 19</v>
      </c>
      <c r="G32" s="12" t="str">
        <f t="shared" si="3"/>
        <v>Año 20</v>
      </c>
      <c r="H32" s="12" t="str">
        <f t="shared" si="3"/>
        <v>Año 21</v>
      </c>
    </row>
    <row r="33" spans="2:8" x14ac:dyDescent="0.25">
      <c r="B33" s="10" t="s">
        <v>1469</v>
      </c>
      <c r="C33" s="27">
        <f t="shared" ref="C33:H33" si="4">IFERROR(+C15/C30,0%)</f>
        <v>0</v>
      </c>
      <c r="D33" s="27">
        <f t="shared" si="4"/>
        <v>0</v>
      </c>
      <c r="E33" s="27">
        <f t="shared" si="4"/>
        <v>0</v>
      </c>
      <c r="F33" s="27">
        <f t="shared" si="4"/>
        <v>0</v>
      </c>
      <c r="G33" s="27">
        <f t="shared" si="4"/>
        <v>0</v>
      </c>
      <c r="H33" s="27">
        <f t="shared" si="4"/>
        <v>0</v>
      </c>
    </row>
  </sheetData>
  <conditionalFormatting sqref="C33:G33">
    <cfRule type="colorScale" priority="2">
      <colorScale>
        <cfvo type="min"/>
        <cfvo type="percentile" val="50"/>
        <cfvo type="max"/>
        <color rgb="FF63BE7B"/>
        <color rgb="FFFFEB84"/>
        <color rgb="FFF8696B"/>
      </colorScale>
    </cfRule>
  </conditionalFormatting>
  <conditionalFormatting sqref="H3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87331-950B-4941-9CF3-FC382DFDEE3F}">
  <dimension ref="A1:AD22"/>
  <sheetViews>
    <sheetView showGridLines="0" zoomScale="120" zoomScaleNormal="120" workbookViewId="0">
      <pane xSplit="1" ySplit="4" topLeftCell="B1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24" thickBot="1" x14ac:dyDescent="0.3">
      <c r="A2" s="32" t="s">
        <v>0</v>
      </c>
      <c r="B2" s="24" t="str">
        <f>+Indicadores!E12</f>
        <v>(Carte Bruta periodo Actual / Cartera Bruta del mismo periodo del año anterior )-1</v>
      </c>
      <c r="C2" s="24" t="str">
        <f>+Indicadores!B12</f>
        <v>Riesgo Credito</v>
      </c>
      <c r="D2" s="18" t="str">
        <f>+Indicadores!C12</f>
        <v>Indicador de Crecimiento Cartera Bruta total</v>
      </c>
      <c r="E2" s="24" t="str">
        <f>+Indicadores!D12</f>
        <v>Crecimiento Cartera Bruta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141100</v>
      </c>
      <c r="B7" s="22" t="str">
        <f>PROPER(VLOOKUP($A7,cuc!$A$2:$AA$2088,B$3,FALSE))</f>
        <v xml:space="preserve">      Créditos De Consumo, Garantía Admisible - Con Libranza</v>
      </c>
      <c r="C7" s="28">
        <f>VLOOKUP($A7,cuc!$A$2:$AA$2088,C$3,FALSE)</f>
        <v>161540530</v>
      </c>
      <c r="D7" s="28">
        <f>VLOOKUP($A7,cuc!$A$2:$AA$2088,D$3,FALSE)</f>
        <v>241509145</v>
      </c>
      <c r="E7" s="28">
        <f>VLOOKUP($A7,cuc!$A$2:$AA$2088,E$3,FALSE)</f>
        <v>203397009</v>
      </c>
      <c r="F7" s="28">
        <f>VLOOKUP($A7,cuc!$A$2:$AA$2088,F$3,FALSE)</f>
        <v>204551039</v>
      </c>
      <c r="G7" s="29">
        <f>VLOOKUP($A7,cuc!$A$2:$AA$2088,G$3,FALSE)</f>
        <v>180033115</v>
      </c>
      <c r="H7" s="29">
        <f>VLOOKUP($A7,cuc!$A$2:$AA$2088,H$3,FALSE)</f>
        <v>81927467</v>
      </c>
    </row>
    <row r="8" spans="1:30" x14ac:dyDescent="0.25">
      <c r="A8" s="14">
        <v>141200</v>
      </c>
      <c r="B8" s="22" t="str">
        <f>PROPER(VLOOKUP($A8,cuc!$A$2:$AA$2088,B$3,FALSE))</f>
        <v xml:space="preserve">      Créditos De Consumo, Garantía Admisible - Sin Libranza</v>
      </c>
      <c r="C8" s="28">
        <f>VLOOKUP($A8,cuc!$A$2:$AA$2088,C$3,FALSE)</f>
        <v>0</v>
      </c>
      <c r="D8" s="28">
        <f>VLOOKUP($A8,cuc!$A$2:$AA$2088,D$3,FALSE)</f>
        <v>131627603</v>
      </c>
      <c r="E8" s="28">
        <f>VLOOKUP($A8,cuc!$A$2:$AA$2088,E$3,FALSE)</f>
        <v>104765869</v>
      </c>
      <c r="F8" s="28">
        <f>VLOOKUP($A8,cuc!$A$2:$AA$2088,F$3,FALSE)</f>
        <v>68763468</v>
      </c>
      <c r="G8" s="29">
        <f>VLOOKUP($A8,cuc!$A$2:$AA$2088,G$3,FALSE)</f>
        <v>43975760</v>
      </c>
      <c r="H8" s="29">
        <f>VLOOKUP($A8,cuc!$A$2:$AA$2088,H$3,FALSE)</f>
        <v>52652671</v>
      </c>
    </row>
    <row r="9" spans="1:30" x14ac:dyDescent="0.25">
      <c r="A9" s="14">
        <v>144100</v>
      </c>
      <c r="B9" s="22" t="str">
        <f>PROPER(VLOOKUP($A9,cuc!$A$2:$AA$2088,B$3,FALSE))</f>
        <v xml:space="preserve">      Créditos De Consumo, Otras Garantías - Con Libranza</v>
      </c>
      <c r="C9" s="28">
        <f>VLOOKUP($A9,cuc!$A$2:$AA$2088,C$3,FALSE)</f>
        <v>7148865534</v>
      </c>
      <c r="D9" s="28">
        <f>VLOOKUP($A9,cuc!$A$2:$AA$2088,D$3,FALSE)</f>
        <v>6884978581</v>
      </c>
      <c r="E9" s="28">
        <f>VLOOKUP($A9,cuc!$A$2:$AA$2088,E$3,FALSE)</f>
        <v>7227878534</v>
      </c>
      <c r="F9" s="28">
        <f>VLOOKUP($A9,cuc!$A$2:$AA$2088,F$3,FALSE)</f>
        <v>7234200875</v>
      </c>
      <c r="G9" s="29">
        <f>VLOOKUP($A9,cuc!$A$2:$AA$2088,G$3,FALSE)</f>
        <v>8426521593</v>
      </c>
      <c r="H9" s="29">
        <f>VLOOKUP($A9,cuc!$A$2:$AA$2088,H$3,FALSE)</f>
        <v>8598664247</v>
      </c>
    </row>
    <row r="10" spans="1:30" x14ac:dyDescent="0.25">
      <c r="A10" s="14">
        <v>144200</v>
      </c>
      <c r="B10" s="22" t="str">
        <f>PROPER(VLOOKUP($A10,cuc!$A$2:$AA$2088,B$3,FALSE))</f>
        <v xml:space="preserve">      Créditos De Consumo, Otras Garantías - Sin Libranza</v>
      </c>
      <c r="C10" s="28">
        <f>VLOOKUP($A10,cuc!$A$2:$AA$2088,C$3,FALSE)</f>
        <v>238559889</v>
      </c>
      <c r="D10" s="28">
        <f>VLOOKUP($A10,cuc!$A$2:$AA$2088,D$3,FALSE)</f>
        <v>291597228</v>
      </c>
      <c r="E10" s="28">
        <f>VLOOKUP($A10,cuc!$A$2:$AA$2088,E$3,FALSE)</f>
        <v>347116907</v>
      </c>
      <c r="F10" s="28">
        <f>VLOOKUP($A10,cuc!$A$2:$AA$2088,F$3,FALSE)</f>
        <v>426027974</v>
      </c>
      <c r="G10" s="29">
        <f>VLOOKUP($A10,cuc!$A$2:$AA$2088,G$3,FALSE)</f>
        <v>680802495</v>
      </c>
      <c r="H10" s="29">
        <f>VLOOKUP($A10,cuc!$A$2:$AA$2088,H$3,FALSE)</f>
        <v>821675980</v>
      </c>
    </row>
    <row r="11" spans="1:30" x14ac:dyDescent="0.25">
      <c r="A11" s="14">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ht="14.4" thickBot="1" x14ac:dyDescent="0.3">
      <c r="A17" s="15"/>
      <c r="B17" s="21" t="s">
        <v>1472</v>
      </c>
      <c r="C17" s="30">
        <f t="shared" ref="C17:H17" si="0">+SUM(C5:C16)</f>
        <v>7548965953</v>
      </c>
      <c r="D17" s="30">
        <f t="shared" si="0"/>
        <v>7549712557</v>
      </c>
      <c r="E17" s="30">
        <f t="shared" si="0"/>
        <v>7883158319</v>
      </c>
      <c r="F17" s="30">
        <f t="shared" si="0"/>
        <v>7933543356</v>
      </c>
      <c r="G17" s="30">
        <f t="shared" si="0"/>
        <v>9331332963</v>
      </c>
      <c r="H17" s="30">
        <f t="shared" si="0"/>
        <v>9554920365</v>
      </c>
    </row>
    <row r="20" spans="1:8" ht="14.4" thickBot="1" x14ac:dyDescent="0.3"/>
    <row r="21" spans="1:8" x14ac:dyDescent="0.25">
      <c r="B21" s="20" t="s">
        <v>1408</v>
      </c>
      <c r="C21" s="12" t="str">
        <f>+D4</f>
        <v>Año 17</v>
      </c>
      <c r="D21" s="12" t="str">
        <f>+E4</f>
        <v>Año 18</v>
      </c>
      <c r="E21" s="12" t="str">
        <f>+F4</f>
        <v>Año 19</v>
      </c>
      <c r="F21" s="12" t="str">
        <f>+G4</f>
        <v>Año 20</v>
      </c>
      <c r="G21" s="12" t="str">
        <f>+H4</f>
        <v>Año 21</v>
      </c>
    </row>
    <row r="22" spans="1:8" x14ac:dyDescent="0.25">
      <c r="B22" s="10" t="s">
        <v>1473</v>
      </c>
      <c r="C22" s="27">
        <f>IFERROR(+D17/C17-1,0%)</f>
        <v>9.8901492555203419E-5</v>
      </c>
      <c r="D22" s="27">
        <f t="shared" ref="D22:G22" si="1">IFERROR(+E17/D17-1,0%)</f>
        <v>4.4166683099853055E-2</v>
      </c>
      <c r="E22" s="27">
        <f t="shared" si="1"/>
        <v>6.3914785116723216E-3</v>
      </c>
      <c r="F22" s="27">
        <f t="shared" si="1"/>
        <v>0.17618730298396579</v>
      </c>
      <c r="G22" s="27">
        <f t="shared" si="1"/>
        <v>2.3960928506844059E-2</v>
      </c>
    </row>
  </sheetData>
  <conditionalFormatting sqref="C22:F22">
    <cfRule type="colorScale" priority="2">
      <colorScale>
        <cfvo type="min"/>
        <cfvo type="percentile" val="50"/>
        <cfvo type="max"/>
        <color rgb="FFF8696B"/>
        <color rgb="FFFFEB84"/>
        <color rgb="FF63BE7B"/>
      </colorScale>
    </cfRule>
  </conditionalFormatting>
  <conditionalFormatting sqref="G2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10CF7-115D-4ED2-B855-C0FA3835013A}">
  <dimension ref="A1:AD11"/>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G31" sqref="G31"/>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1.4" thickBot="1" x14ac:dyDescent="0.3">
      <c r="A2" s="32" t="s">
        <v>0</v>
      </c>
      <c r="B2" s="24" t="str">
        <f>+Indicadores!E13</f>
        <v>(Cartera Bruta periodo Actual / Cartera Bruta del mismo periodo del año anterior )-1</v>
      </c>
      <c r="C2" s="24" t="str">
        <f>+Indicadores!B13</f>
        <v>Riesgo Credito</v>
      </c>
      <c r="D2" s="18" t="str">
        <f>+Indicadores!C13</f>
        <v>Indicador de Crecimiento de Cartera Bruta de Consumo Sin Libranza</v>
      </c>
      <c r="E2" s="24" t="str">
        <f>+Indicadores!D13</f>
        <v>Crecimiento de Cartera Bruta de Consumo Sin Libranza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141200</v>
      </c>
      <c r="B5" s="22" t="str">
        <f>PROPER(VLOOKUP($A5,cuc!$A$2:$AA$2088,B$3,FALSE))</f>
        <v xml:space="preserve">      Créditos De Consumo, Garantía Admisible - Sin Libranza</v>
      </c>
      <c r="C5" s="28">
        <f>VLOOKUP($A5,cuc!$A$2:$AA$2088,C$3,FALSE)</f>
        <v>0</v>
      </c>
      <c r="D5" s="28">
        <f>VLOOKUP($A5,cuc!$A$2:$AA$2088,D$3,FALSE)</f>
        <v>131627603</v>
      </c>
      <c r="E5" s="28">
        <f>VLOOKUP($A5,cuc!$A$2:$AA$2088,E$3,FALSE)</f>
        <v>104765869</v>
      </c>
      <c r="F5" s="28">
        <f>VLOOKUP($A5,cuc!$A$2:$AA$2088,F$3,FALSE)</f>
        <v>68763468</v>
      </c>
      <c r="G5" s="29">
        <f>VLOOKUP($A5,cuc!$A$2:$AA$2088,G$3,FALSE)</f>
        <v>43975760</v>
      </c>
      <c r="H5" s="29">
        <f>VLOOKUP($A5,cuc!$A$2:$AA$2088,H$3,FALSE)</f>
        <v>52652671</v>
      </c>
      <c r="X5" s="1">
        <v>140400</v>
      </c>
      <c r="Y5" s="1">
        <v>140500</v>
      </c>
      <c r="Z5" s="1">
        <v>146905</v>
      </c>
      <c r="AA5" s="1">
        <v>146910</v>
      </c>
      <c r="AB5" s="1">
        <v>146915</v>
      </c>
      <c r="AC5" s="1">
        <v>146920</v>
      </c>
      <c r="AD5" s="1">
        <v>146925</v>
      </c>
    </row>
    <row r="6" spans="1:30" x14ac:dyDescent="0.25">
      <c r="A6" s="14">
        <v>144200</v>
      </c>
      <c r="B6" s="22" t="str">
        <f>PROPER(VLOOKUP($A6,cuc!$A$2:$AA$2088,B$3,FALSE))</f>
        <v xml:space="preserve">      Créditos De Consumo, Otras Garantías - Sin Libranza</v>
      </c>
      <c r="C6" s="28">
        <f>VLOOKUP($A6,cuc!$A$2:$AA$2088,C$3,FALSE)</f>
        <v>238559889</v>
      </c>
      <c r="D6" s="28">
        <f>VLOOKUP($A6,cuc!$A$2:$AA$2088,D$3,FALSE)</f>
        <v>291597228</v>
      </c>
      <c r="E6" s="28">
        <f>VLOOKUP($A6,cuc!$A$2:$AA$2088,E$3,FALSE)</f>
        <v>347116907</v>
      </c>
      <c r="F6" s="28">
        <f>VLOOKUP($A6,cuc!$A$2:$AA$2088,F$3,FALSE)</f>
        <v>426027974</v>
      </c>
      <c r="G6" s="29">
        <f>VLOOKUP($A6,cuc!$A$2:$AA$2088,G$3,FALSE)</f>
        <v>680802495</v>
      </c>
      <c r="H6" s="29">
        <f>VLOOKUP($A6,cuc!$A$2:$AA$2088,H$3,FALSE)</f>
        <v>821675980</v>
      </c>
      <c r="I6" s="1" t="s">
        <v>1454</v>
      </c>
    </row>
    <row r="7" spans="1:30" ht="14.4" thickBot="1" x14ac:dyDescent="0.3">
      <c r="A7" s="15"/>
      <c r="B7" s="21" t="s">
        <v>1474</v>
      </c>
      <c r="C7" s="30">
        <f t="shared" ref="C7:H7" si="0">+SUM(C5:C6)</f>
        <v>238559889</v>
      </c>
      <c r="D7" s="30">
        <f t="shared" si="0"/>
        <v>423224831</v>
      </c>
      <c r="E7" s="30">
        <f t="shared" si="0"/>
        <v>451882776</v>
      </c>
      <c r="F7" s="30">
        <f t="shared" si="0"/>
        <v>494791442</v>
      </c>
      <c r="G7" s="30">
        <f t="shared" si="0"/>
        <v>724778255</v>
      </c>
      <c r="H7" s="30">
        <f t="shared" si="0"/>
        <v>874328651</v>
      </c>
    </row>
    <row r="9" spans="1:30" ht="14.4" thickBot="1" x14ac:dyDescent="0.3"/>
    <row r="10" spans="1:30" x14ac:dyDescent="0.25">
      <c r="B10" s="20" t="s">
        <v>1408</v>
      </c>
      <c r="C10" s="12" t="str">
        <f>+D4</f>
        <v>Año 17</v>
      </c>
      <c r="D10" s="12" t="str">
        <f>+E4</f>
        <v>Año 18</v>
      </c>
      <c r="E10" s="12" t="str">
        <f>+F4</f>
        <v>Año 19</v>
      </c>
      <c r="F10" s="12" t="str">
        <f>+G4</f>
        <v>Año 20</v>
      </c>
      <c r="G10" s="12" t="str">
        <f>+H4</f>
        <v>Año 21</v>
      </c>
    </row>
    <row r="11" spans="1:30" x14ac:dyDescent="0.25">
      <c r="B11" s="10" t="s">
        <v>1475</v>
      </c>
      <c r="C11" s="27">
        <f>IFERROR(+D7/C7-1,0%)</f>
        <v>0.77408210900031071</v>
      </c>
      <c r="D11" s="27">
        <f t="shared" ref="D11:G11" si="1">IFERROR(+E7/D7-1,0%)</f>
        <v>6.7713288306564312E-2</v>
      </c>
      <c r="E11" s="27">
        <f t="shared" si="1"/>
        <v>9.4955303186860185E-2</v>
      </c>
      <c r="F11" s="27">
        <f t="shared" si="1"/>
        <v>0.46481566469777391</v>
      </c>
      <c r="G11" s="27">
        <f t="shared" si="1"/>
        <v>0.2063395182848029</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B9772-8044-4989-BB74-069E60A4BB70}">
  <dimension ref="A1:AD16"/>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1.4" thickBot="1" x14ac:dyDescent="0.3">
      <c r="A2" s="32" t="s">
        <v>0</v>
      </c>
      <c r="B2" s="24" t="str">
        <f>+Indicadores!E14</f>
        <v>(Cartera Bruta periodo Actual / Cartera Bruta del mismo periodo del año anterior )-1</v>
      </c>
      <c r="C2" s="24" t="str">
        <f>+Indicadores!B14</f>
        <v>Riesgo Credito</v>
      </c>
      <c r="D2" s="18" t="str">
        <f>+Indicadores!C14</f>
        <v>Indicador de Crecimiento de Cartera Bruta de Consumo Con Libranza</v>
      </c>
      <c r="E2" s="24" t="str">
        <f>+Indicadores!D14</f>
        <v>Crecimiento de Cartera Bruta de Consumo Con Libranza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141100</v>
      </c>
      <c r="B5" s="22" t="str">
        <f>PROPER(VLOOKUP($A5,cuc!$A$2:$AA$2088,B$3,FALSE))</f>
        <v xml:space="preserve">      Créditos De Consumo, Garantía Admisible - Con Libranza</v>
      </c>
      <c r="C5" s="28">
        <f>VLOOKUP($A5,cuc!$A$2:$AA$2088,C$3,FALSE)</f>
        <v>161540530</v>
      </c>
      <c r="D5" s="28">
        <f>VLOOKUP($A5,cuc!$A$2:$AA$2088,D$3,FALSE)</f>
        <v>241509145</v>
      </c>
      <c r="E5" s="28">
        <f>VLOOKUP($A5,cuc!$A$2:$AA$2088,E$3,FALSE)</f>
        <v>203397009</v>
      </c>
      <c r="F5" s="28">
        <f>VLOOKUP($A5,cuc!$A$2:$AA$2088,F$3,FALSE)</f>
        <v>204551039</v>
      </c>
      <c r="G5" s="29">
        <f>VLOOKUP($A5,cuc!$A$2:$AA$2088,G$3,FALSE)</f>
        <v>180033115</v>
      </c>
      <c r="H5" s="29">
        <f>VLOOKUP($A5,cuc!$A$2:$AA$2088,H$3,FALSE)</f>
        <v>81927467</v>
      </c>
      <c r="X5" s="1">
        <v>140400</v>
      </c>
      <c r="Y5" s="1">
        <v>140500</v>
      </c>
      <c r="Z5" s="1">
        <v>146905</v>
      </c>
      <c r="AA5" s="1">
        <v>146910</v>
      </c>
      <c r="AB5" s="1">
        <v>146915</v>
      </c>
      <c r="AC5" s="1">
        <v>146920</v>
      </c>
      <c r="AD5" s="1">
        <v>146925</v>
      </c>
    </row>
    <row r="6" spans="1:30" x14ac:dyDescent="0.25">
      <c r="A6" s="14">
        <v>144100</v>
      </c>
      <c r="B6" s="22" t="str">
        <f>PROPER(VLOOKUP($A6,cuc!$A$2:$AA$2088,B$3,FALSE))</f>
        <v xml:space="preserve">      Créditos De Consumo, Otras Garantías - Con Libranza</v>
      </c>
      <c r="C6" s="28">
        <f>VLOOKUP($A6,cuc!$A$2:$AA$2088,C$3,FALSE)</f>
        <v>7148865534</v>
      </c>
      <c r="D6" s="28">
        <f>VLOOKUP($A6,cuc!$A$2:$AA$2088,D$3,FALSE)</f>
        <v>6884978581</v>
      </c>
      <c r="E6" s="28">
        <f>VLOOKUP($A6,cuc!$A$2:$AA$2088,E$3,FALSE)</f>
        <v>7227878534</v>
      </c>
      <c r="F6" s="28">
        <f>VLOOKUP($A6,cuc!$A$2:$AA$2088,F$3,FALSE)</f>
        <v>7234200875</v>
      </c>
      <c r="G6" s="29">
        <f>VLOOKUP($A6,cuc!$A$2:$AA$2088,G$3,FALSE)</f>
        <v>8426521593</v>
      </c>
      <c r="H6" s="29">
        <f>VLOOKUP($A6,cuc!$A$2:$AA$2088,H$3,FALSE)</f>
        <v>8598664247</v>
      </c>
      <c r="X6" s="1">
        <v>140400</v>
      </c>
      <c r="Y6" s="1">
        <v>140500</v>
      </c>
      <c r="Z6" s="1">
        <v>146905</v>
      </c>
      <c r="AA6" s="1">
        <v>146910</v>
      </c>
      <c r="AB6" s="1">
        <v>146915</v>
      </c>
      <c r="AC6" s="1">
        <v>146920</v>
      </c>
      <c r="AD6" s="1">
        <v>146925</v>
      </c>
    </row>
    <row r="7" spans="1:30" x14ac:dyDescent="0.25">
      <c r="A7" s="14">
        <v>146930</v>
      </c>
      <c r="B7" s="22" t="str">
        <f>PROPER(VLOOKUP($A7,cuc!$A$2:$AA$2088,B$3,FALSE))</f>
        <v xml:space="preserve">         Categoría A Riesgo Normal, Consumo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146935</v>
      </c>
      <c r="B8" s="22" t="str">
        <f>PROPER(VLOOKUP($A8,cuc!$A$2:$AA$2088,B$3,FALSE))</f>
        <v xml:space="preserve">         Categoría B Riesgo Aceptable, Consumo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146940</v>
      </c>
      <c r="B9" s="22" t="str">
        <f>PROPER(VLOOKUP($A9,cuc!$A$2:$AA$2088,B$3,FALSE))</f>
        <v xml:space="preserve">         Categoría C Riesgo Apreciable, Consumo</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146945</v>
      </c>
      <c r="B10" s="22" t="str">
        <f>PROPER(VLOOKUP($A10,cuc!$A$2:$AA$2088,B$3,FALSE))</f>
        <v xml:space="preserve">         Categoría D Riesgo Significativo, Consumo</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146950</v>
      </c>
      <c r="B11" s="22" t="str">
        <f>PROPER(VLOOKUP($A11,cuc!$A$2:$AA$2088,B$3,FALSE))</f>
        <v xml:space="preserve">         Categoría E Riesgo De Incobrabilidad, Consumo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ht="14.4" thickBot="1" x14ac:dyDescent="0.3">
      <c r="A12" s="15"/>
      <c r="B12" s="21" t="s">
        <v>1476</v>
      </c>
      <c r="C12" s="30">
        <f t="shared" ref="C12:H12" si="0">+SUM(C5:C11)</f>
        <v>7310406064</v>
      </c>
      <c r="D12" s="30">
        <f t="shared" si="0"/>
        <v>7126487726</v>
      </c>
      <c r="E12" s="30">
        <f t="shared" si="0"/>
        <v>7431275543</v>
      </c>
      <c r="F12" s="30">
        <f t="shared" si="0"/>
        <v>7438751914</v>
      </c>
      <c r="G12" s="30">
        <f t="shared" si="0"/>
        <v>8606554708</v>
      </c>
      <c r="H12" s="30">
        <f t="shared" si="0"/>
        <v>8680591714</v>
      </c>
    </row>
    <row r="14" spans="1:30" ht="14.4" thickBot="1" x14ac:dyDescent="0.3"/>
    <row r="15" spans="1:30" x14ac:dyDescent="0.25">
      <c r="B15" s="20" t="s">
        <v>1408</v>
      </c>
      <c r="C15" s="12" t="str">
        <f>+D4</f>
        <v>Año 17</v>
      </c>
      <c r="D15" s="12" t="str">
        <f>+E4</f>
        <v>Año 18</v>
      </c>
      <c r="E15" s="12" t="str">
        <f>+F4</f>
        <v>Año 19</v>
      </c>
      <c r="F15" s="12" t="str">
        <f>+G4</f>
        <v>Año 20</v>
      </c>
      <c r="G15" s="12" t="str">
        <f>+H4</f>
        <v>Año 21</v>
      </c>
    </row>
    <row r="16" spans="1:30" x14ac:dyDescent="0.25">
      <c r="B16" s="10" t="s">
        <v>1475</v>
      </c>
      <c r="C16" s="27">
        <f>IFERROR(+D12/C12-1,0)</f>
        <v>-2.5158429831374729E-2</v>
      </c>
      <c r="D16" s="27">
        <f t="shared" ref="D16:G16" si="1">IFERROR(+E12/D12-1,0)</f>
        <v>4.2768307295054209E-2</v>
      </c>
      <c r="E16" s="27">
        <f t="shared" si="1"/>
        <v>1.0060683333217302E-3</v>
      </c>
      <c r="F16" s="27">
        <f t="shared" si="1"/>
        <v>0.15698907659524886</v>
      </c>
      <c r="G16" s="27">
        <f t="shared" si="1"/>
        <v>8.6023976506162114E-3</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6DB0E-2DB8-47C8-8D1B-7D598CE4CE5F}">
  <dimension ref="A1:AD11"/>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+Indicadores!E15</f>
        <v>(Cartera Bruta periodo Actual / Cartera Bruta del mismo periodo del año anterior )-1</v>
      </c>
      <c r="C2" s="24" t="str">
        <f>+Indicadores!B15</f>
        <v>Riesgo Credito</v>
      </c>
      <c r="D2" s="18" t="str">
        <f>+Indicadores!C15</f>
        <v>Indicador de Crecimiento de Cartera Bruta Comercial</v>
      </c>
      <c r="E2" s="24" t="str">
        <f>+Indicadores!D15</f>
        <v>Crecimiento de Cartera Bruta Comercial</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146100</v>
      </c>
      <c r="B5" s="22" t="str">
        <f>PROPER(VLOOKUP($A5,cuc!$A$2:$AA$2088,B$3,FALSE))</f>
        <v xml:space="preserve">      Créditos Comerciales - Garantía Admisible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146200</v>
      </c>
      <c r="B6" s="22" t="str">
        <f>PROPER(VLOOKUP($A6,cuc!$A$2:$AA$2088,B$3,FALSE))</f>
        <v xml:space="preserve">      Créditos Comerciales - Otras Garantías</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ht="14.4" thickBot="1" x14ac:dyDescent="0.3">
      <c r="A7" s="15"/>
      <c r="B7" s="21" t="s">
        <v>1477</v>
      </c>
      <c r="C7" s="30">
        <f t="shared" ref="C7:H7" si="0">+SUM(C5:C6)</f>
        <v>0</v>
      </c>
      <c r="D7" s="30">
        <f t="shared" si="0"/>
        <v>0</v>
      </c>
      <c r="E7" s="30">
        <f t="shared" si="0"/>
        <v>0</v>
      </c>
      <c r="F7" s="30">
        <f t="shared" si="0"/>
        <v>0</v>
      </c>
      <c r="G7" s="30">
        <f t="shared" si="0"/>
        <v>0</v>
      </c>
      <c r="H7" s="30">
        <f t="shared" si="0"/>
        <v>0</v>
      </c>
    </row>
    <row r="9" spans="1:30" ht="14.4" thickBot="1" x14ac:dyDescent="0.3"/>
    <row r="10" spans="1:30" x14ac:dyDescent="0.25">
      <c r="B10" s="20" t="s">
        <v>1408</v>
      </c>
      <c r="C10" s="12" t="str">
        <f>+D4</f>
        <v>Año 17</v>
      </c>
      <c r="D10" s="12" t="str">
        <f>+E4</f>
        <v>Año 18</v>
      </c>
      <c r="E10" s="12" t="str">
        <f>+F4</f>
        <v>Año 19</v>
      </c>
      <c r="F10" s="12" t="str">
        <f>+G4</f>
        <v>Año 20</v>
      </c>
      <c r="G10" s="12" t="str">
        <f>+H4</f>
        <v>Año 21</v>
      </c>
    </row>
    <row r="11" spans="1:30" x14ac:dyDescent="0.25">
      <c r="B11" s="10" t="s">
        <v>1478</v>
      </c>
      <c r="C11" s="27">
        <f>IFERROR(+D7/C7-1,0%)</f>
        <v>0</v>
      </c>
      <c r="D11" s="27">
        <f t="shared" ref="D11:G11" si="1">IFERROR(+E7/D7-1,0%)</f>
        <v>0</v>
      </c>
      <c r="E11" s="27">
        <f t="shared" si="1"/>
        <v>0</v>
      </c>
      <c r="F11" s="27">
        <f t="shared" si="1"/>
        <v>0</v>
      </c>
      <c r="G11" s="27">
        <f t="shared" si="1"/>
        <v>0</v>
      </c>
    </row>
  </sheetData>
  <conditionalFormatting sqref="C11:F11">
    <cfRule type="colorScale" priority="2">
      <colorScale>
        <cfvo type="min"/>
        <cfvo type="percentile" val="50"/>
        <cfvo type="max"/>
        <color rgb="FFF8696B"/>
        <color rgb="FFFFEB84"/>
        <color rgb="FF63BE7B"/>
      </colorScale>
    </cfRule>
  </conditionalFormatting>
  <conditionalFormatting sqref="G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11763-EC7C-4C36-906C-481D0E4D169A}">
  <dimension ref="A1:AD12"/>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+Indicadores!E16</f>
        <v>(Cartera Bruta periodo Actual / Cartera Bruta del mismo periodo del año anterior )-1</v>
      </c>
      <c r="C2" s="24" t="str">
        <f>+Indicadores!B16</f>
        <v>Riesgo Credito</v>
      </c>
      <c r="D2" s="18" t="str">
        <f>+Indicadores!C16</f>
        <v xml:space="preserve">Indicador de Crecimiento de Cartera Bruta Microcrédito </v>
      </c>
      <c r="E2" s="24" t="str">
        <f>+Indicadores!D16</f>
        <v xml:space="preserve">Crecimiento de Cartera Bruta Microcrédito </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144800</v>
      </c>
      <c r="B5" s="22" t="str">
        <f>PROPER(VLOOKUP($A5,cuc!$A$2:$AA$2088,B$3,FALSE))</f>
        <v xml:space="preserve">      Microcrédito Inmobiliario</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145400</v>
      </c>
      <c r="B6" s="22" t="str">
        <f>PROPER(VLOOKUP($A6,cuc!$A$2:$AA$2088,B$3,FALSE))</f>
        <v xml:space="preserve">      Microcrédito Empresarial - Garantía Admisible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145500</v>
      </c>
      <c r="B7" s="22" t="str">
        <f>PROPER(VLOOKUP($A7,cuc!$A$2:$AA$2088,B$3,FALSE))</f>
        <v xml:space="preserve">      Microcrédito Empresarial - Otras Garantías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ht="14.4" thickBot="1" x14ac:dyDescent="0.3">
      <c r="A8" s="15"/>
      <c r="B8" s="21" t="s">
        <v>1479</v>
      </c>
      <c r="C8" s="30">
        <f t="shared" ref="C8:H8" si="0">+SUM(C5:C7)</f>
        <v>0</v>
      </c>
      <c r="D8" s="30">
        <f t="shared" si="0"/>
        <v>0</v>
      </c>
      <c r="E8" s="30">
        <f t="shared" si="0"/>
        <v>0</v>
      </c>
      <c r="F8" s="30">
        <f t="shared" si="0"/>
        <v>0</v>
      </c>
      <c r="G8" s="30">
        <f t="shared" si="0"/>
        <v>0</v>
      </c>
      <c r="H8" s="30">
        <f t="shared" si="0"/>
        <v>0</v>
      </c>
    </row>
    <row r="10" spans="1:30" ht="14.4" thickBot="1" x14ac:dyDescent="0.3"/>
    <row r="11" spans="1:30" x14ac:dyDescent="0.25">
      <c r="B11" s="20" t="s">
        <v>1408</v>
      </c>
      <c r="C11" s="12" t="str">
        <f>+D4</f>
        <v>Año 17</v>
      </c>
      <c r="D11" s="12" t="str">
        <f>+E4</f>
        <v>Año 18</v>
      </c>
      <c r="E11" s="12" t="str">
        <f>+F4</f>
        <v>Año 19</v>
      </c>
      <c r="F11" s="12" t="str">
        <f>+G4</f>
        <v>Año 20</v>
      </c>
      <c r="G11" s="12" t="str">
        <f>+H4</f>
        <v>Año 21</v>
      </c>
    </row>
    <row r="12" spans="1:30" x14ac:dyDescent="0.25">
      <c r="B12" s="10" t="s">
        <v>1478</v>
      </c>
      <c r="C12" s="27">
        <f>IFERROR(+D8/C8-1,0%)</f>
        <v>0</v>
      </c>
      <c r="D12" s="27">
        <f t="shared" ref="D12:G12" si="1">IFERROR(+E8/D8-1,0%)</f>
        <v>0</v>
      </c>
      <c r="E12" s="27">
        <f t="shared" si="1"/>
        <v>0</v>
      </c>
      <c r="F12" s="27">
        <f t="shared" si="1"/>
        <v>0</v>
      </c>
      <c r="G12" s="27">
        <f t="shared" si="1"/>
        <v>0</v>
      </c>
    </row>
  </sheetData>
  <conditionalFormatting sqref="C12:F12">
    <cfRule type="colorScale" priority="2">
      <colorScale>
        <cfvo type="min"/>
        <cfvo type="percentile" val="50"/>
        <cfvo type="max"/>
        <color rgb="FFF8696B"/>
        <color rgb="FFFFEB84"/>
        <color rgb="FF63BE7B"/>
      </colorScale>
    </cfRule>
  </conditionalFormatting>
  <conditionalFormatting sqref="G12">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54406-7AAE-4023-B2CC-0BBDB9693CAA}">
  <dimension ref="A1:AD16"/>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+Indicadores!E17</f>
        <v>(Cartera Bruta periodo Actual / Cartera Bruta del mismo periodo del año anterior )-1</v>
      </c>
      <c r="C2" s="24" t="str">
        <f>+Indicadores!B17</f>
        <v>Riesgo Credito</v>
      </c>
      <c r="D2" s="18" t="str">
        <f>+Indicadores!C17</f>
        <v>Indicador de Crecimiento de Cartera Bruta Vivienda</v>
      </c>
      <c r="E2" s="24" t="str">
        <f>+Indicadores!D17</f>
        <v xml:space="preserve"> Crecimiento de Cartera Bruta Vivienda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146905</v>
      </c>
      <c r="B7" s="22" t="str">
        <f>PROPER(VLOOKUP($A7,cuc!$A$2:$AA$2088,B$3,FALSE))</f>
        <v xml:space="preserve">         Categoría A Riesgo Normal, Vivienda</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146910</v>
      </c>
      <c r="B8" s="22" t="str">
        <f>PROPER(VLOOKUP($A8,cuc!$A$2:$AA$2088,B$3,FALSE))</f>
        <v xml:space="preserve">         Categoría B Riesgo Aceptable, Vivienda</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146915</v>
      </c>
      <c r="B9" s="22" t="str">
        <f>PROPER(VLOOKUP($A9,cuc!$A$2:$AA$2088,B$3,FALSE))</f>
        <v xml:space="preserve">         Categoría C Riesgo Apreciable, Vivienda</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146920</v>
      </c>
      <c r="B10" s="22" t="str">
        <f>PROPER(VLOOKUP($A10,cuc!$A$2:$AA$2088,B$3,FALSE))</f>
        <v xml:space="preserve">         Categoría D Riesgo Significativo, Vivienda</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146925</v>
      </c>
      <c r="B11" s="22" t="str">
        <f>PROPER(VLOOKUP($A11,cuc!$A$2:$AA$2088,B$3,FALSE))</f>
        <v xml:space="preserve">         Categoría E Riesgo De Incobrabilidad, Vivienda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ht="14.4" thickBot="1" x14ac:dyDescent="0.3">
      <c r="A12" s="15"/>
      <c r="B12" s="21" t="s">
        <v>1480</v>
      </c>
      <c r="C12" s="30">
        <f t="shared" ref="C12:H12" si="0">+SUM(C5:C11)</f>
        <v>0</v>
      </c>
      <c r="D12" s="30">
        <f t="shared" si="0"/>
        <v>0</v>
      </c>
      <c r="E12" s="30">
        <f t="shared" si="0"/>
        <v>0</v>
      </c>
      <c r="F12" s="30">
        <f t="shared" si="0"/>
        <v>0</v>
      </c>
      <c r="G12" s="30">
        <f t="shared" si="0"/>
        <v>0</v>
      </c>
      <c r="H12" s="30">
        <f t="shared" si="0"/>
        <v>0</v>
      </c>
    </row>
    <row r="14" spans="1:30" ht="14.4" thickBot="1" x14ac:dyDescent="0.3"/>
    <row r="15" spans="1:30" x14ac:dyDescent="0.25">
      <c r="B15" s="20" t="s">
        <v>1408</v>
      </c>
      <c r="C15" s="12" t="str">
        <f>+D4</f>
        <v>Año 17</v>
      </c>
      <c r="D15" s="12" t="str">
        <f>+E4</f>
        <v>Año 18</v>
      </c>
      <c r="E15" s="12" t="str">
        <f>+F4</f>
        <v>Año 19</v>
      </c>
      <c r="F15" s="12" t="str">
        <f>+G4</f>
        <v>Año 20</v>
      </c>
      <c r="G15" s="12" t="str">
        <f>+H4</f>
        <v>Año 21</v>
      </c>
    </row>
    <row r="16" spans="1:30" x14ac:dyDescent="0.25">
      <c r="B16" s="10" t="s">
        <v>1481</v>
      </c>
      <c r="C16" s="27">
        <f>IFERROR(+D12/C12-1,0%)</f>
        <v>0</v>
      </c>
      <c r="D16" s="27">
        <f t="shared" ref="D16:G16" si="1">IFERROR(+E12/D12-1,0%)</f>
        <v>0</v>
      </c>
      <c r="E16" s="27">
        <f t="shared" si="1"/>
        <v>0</v>
      </c>
      <c r="F16" s="27">
        <f t="shared" si="1"/>
        <v>0</v>
      </c>
      <c r="G16" s="27">
        <f t="shared" si="1"/>
        <v>0</v>
      </c>
    </row>
  </sheetData>
  <conditionalFormatting sqref="C16:F16">
    <cfRule type="colorScale" priority="2">
      <colorScale>
        <cfvo type="min"/>
        <cfvo type="percentile" val="50"/>
        <cfvo type="max"/>
        <color rgb="FFF8696B"/>
        <color rgb="FFFFEB84"/>
        <color rgb="FF63BE7B"/>
      </colorScale>
    </cfRule>
  </conditionalFormatting>
  <conditionalFormatting sqref="G1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4DBD-FF3A-4A71-BD4A-3756221FF30E}">
  <dimension ref="A1:AD61"/>
  <sheetViews>
    <sheetView showGridLines="0" zoomScale="120" zoomScaleNormal="120" workbookViewId="0">
      <pane xSplit="1" ySplit="4" topLeftCell="B5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+Indicadores!E18</f>
        <v>(Cartera en riesgo periodo actual / Cartera en riesgo del mismo periodo del año anterior )-1</v>
      </c>
      <c r="C2" s="24" t="str">
        <f>+Indicadores!B18</f>
        <v>Riesgo Credito</v>
      </c>
      <c r="D2" s="18" t="str">
        <f>+Indicadores!C18</f>
        <v>Indicador de Crecimiento de Cartera Total por Riesgo</v>
      </c>
      <c r="E2" s="24" t="str">
        <f>+Indicadores!D18</f>
        <v>Crecimiento de Cartera Total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141115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141120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141125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30" x14ac:dyDescent="0.25">
      <c r="A17" s="14">
        <v>141210</v>
      </c>
      <c r="B17" s="22" t="str">
        <f>PROPER(VLOOKUP($A17,cuc!$A$2:$AA$2088,B$3,FALSE))</f>
        <v xml:space="preserve">         Categoría B Riesgo Aceptable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c r="X17" s="1">
        <v>140400</v>
      </c>
      <c r="Y17" s="1">
        <v>140500</v>
      </c>
      <c r="Z17" s="1">
        <v>146905</v>
      </c>
      <c r="AA17" s="1">
        <v>146910</v>
      </c>
      <c r="AB17" s="1">
        <v>146915</v>
      </c>
      <c r="AC17" s="1">
        <v>146920</v>
      </c>
      <c r="AD17" s="1">
        <v>146925</v>
      </c>
    </row>
    <row r="18" spans="1:30" x14ac:dyDescent="0.25">
      <c r="A18" s="14">
        <v>141215</v>
      </c>
      <c r="B18" s="22" t="str">
        <f>PROPER(VLOOKUP($A18,cuc!$A$2:$AA$2088,B$3,FALSE))</f>
        <v xml:space="preserve">         Categoría C Riesgo Apreciable</v>
      </c>
      <c r="C18" s="28">
        <f>VLOOKUP($A18,cuc!$A$2:$AA$2088,C$3,FALSE)</f>
        <v>0</v>
      </c>
      <c r="D18" s="28">
        <f>VLOOKUP($A18,cuc!$A$2:$AA$2088,D$3,FALSE)</f>
        <v>0</v>
      </c>
      <c r="E18" s="28">
        <f>VLOOKUP($A18,cuc!$A$2:$AA$2088,E$3,FALSE)</f>
        <v>0</v>
      </c>
      <c r="F18" s="28">
        <f>VLOOKUP($A18,cuc!$A$2:$AA$2088,F$3,FALSE)</f>
        <v>12769102</v>
      </c>
      <c r="G18" s="29">
        <f>VLOOKUP($A18,cuc!$A$2:$AA$2088,G$3,FALSE)</f>
        <v>0</v>
      </c>
      <c r="H18" s="29">
        <f>VLOOKUP($A18,cuc!$A$2:$AA$2088,H$3,FALSE)</f>
        <v>0</v>
      </c>
      <c r="X18" s="1">
        <v>140400</v>
      </c>
      <c r="Y18" s="1">
        <v>140500</v>
      </c>
      <c r="Z18" s="1">
        <v>146905</v>
      </c>
      <c r="AA18" s="1">
        <v>146910</v>
      </c>
      <c r="AB18" s="1">
        <v>146915</v>
      </c>
      <c r="AC18" s="1">
        <v>146920</v>
      </c>
      <c r="AD18" s="1">
        <v>146925</v>
      </c>
    </row>
    <row r="19" spans="1:30" x14ac:dyDescent="0.25">
      <c r="A19" s="14">
        <v>141220</v>
      </c>
      <c r="B19" s="22" t="str">
        <f>PROPER(VLOOKUP($A19,cuc!$A$2:$AA$2088,B$3,FALSE))</f>
        <v xml:space="preserve">         Categoría D Riesgo Significativo</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c r="X19" s="1">
        <v>140400</v>
      </c>
      <c r="Y19" s="1">
        <v>140500</v>
      </c>
      <c r="Z19" s="1">
        <v>146905</v>
      </c>
      <c r="AA19" s="1">
        <v>146910</v>
      </c>
      <c r="AB19" s="1">
        <v>146915</v>
      </c>
      <c r="AC19" s="1">
        <v>146920</v>
      </c>
      <c r="AD19" s="1">
        <v>146925</v>
      </c>
    </row>
    <row r="20" spans="1:30" x14ac:dyDescent="0.25">
      <c r="A20" s="14">
        <v>141225</v>
      </c>
      <c r="B20" s="22" t="str">
        <f>PROPER(VLOOKUP($A20,cuc!$A$2:$AA$2088,B$3,FALSE))</f>
        <v xml:space="preserve">         Categoría E Riesgo De Incobrabilidad</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c r="X20" s="1">
        <v>140400</v>
      </c>
      <c r="Y20" s="1">
        <v>140500</v>
      </c>
      <c r="Z20" s="1">
        <v>146905</v>
      </c>
      <c r="AA20" s="1">
        <v>146910</v>
      </c>
      <c r="AB20" s="1">
        <v>146915</v>
      </c>
      <c r="AC20" s="1">
        <v>146920</v>
      </c>
      <c r="AD20" s="1">
        <v>146925</v>
      </c>
    </row>
    <row r="21" spans="1:30" x14ac:dyDescent="0.25">
      <c r="A21" s="14">
        <v>144110</v>
      </c>
      <c r="B21" s="22" t="str">
        <f>PROPER(VLOOKUP($A21,cuc!$A$2:$AA$2088,B$3,FALSE))</f>
        <v xml:space="preserve">         Categoría B Riesgo Aceptable</v>
      </c>
      <c r="C21" s="28">
        <f>VLOOKUP($A21,cuc!$A$2:$AA$2088,C$3,FALSE)</f>
        <v>0</v>
      </c>
      <c r="D21" s="28">
        <f>VLOOKUP($A21,cuc!$A$2:$AA$2088,D$3,FALSE)</f>
        <v>0</v>
      </c>
      <c r="E21" s="28">
        <f>VLOOKUP($A21,cuc!$A$2:$AA$2088,E$3,FALSE)</f>
        <v>12800111</v>
      </c>
      <c r="F21" s="28">
        <f>VLOOKUP($A21,cuc!$A$2:$AA$2088,F$3,FALSE)</f>
        <v>256307909</v>
      </c>
      <c r="G21" s="29">
        <f>VLOOKUP($A21,cuc!$A$2:$AA$2088,G$3,FALSE)</f>
        <v>975812</v>
      </c>
      <c r="H21" s="29">
        <f>VLOOKUP($A21,cuc!$A$2:$AA$2088,H$3,FALSE)</f>
        <v>14209685</v>
      </c>
      <c r="X21" s="1">
        <v>140400</v>
      </c>
      <c r="Y21" s="1">
        <v>140500</v>
      </c>
      <c r="Z21" s="1">
        <v>146905</v>
      </c>
      <c r="AA21" s="1">
        <v>146910</v>
      </c>
      <c r="AB21" s="1">
        <v>146915</v>
      </c>
      <c r="AC21" s="1">
        <v>146920</v>
      </c>
      <c r="AD21" s="1">
        <v>146925</v>
      </c>
    </row>
    <row r="22" spans="1:30" x14ac:dyDescent="0.25">
      <c r="A22" s="14">
        <v>144115</v>
      </c>
      <c r="B22" s="22" t="str">
        <f>PROPER(VLOOKUP($A22,cuc!$A$2:$AA$2088,B$3,FALSE))</f>
        <v xml:space="preserve">         Categoría C Riesgo Apreciable</v>
      </c>
      <c r="C22" s="28">
        <f>VLOOKUP($A22,cuc!$A$2:$AA$2088,C$3,FALSE)</f>
        <v>0</v>
      </c>
      <c r="D22" s="28">
        <f>VLOOKUP($A22,cuc!$A$2:$AA$2088,D$3,FALSE)</f>
        <v>0</v>
      </c>
      <c r="E22" s="28">
        <f>VLOOKUP($A22,cuc!$A$2:$AA$2088,E$3,FALSE)</f>
        <v>6740845</v>
      </c>
      <c r="F22" s="28">
        <f>VLOOKUP($A22,cuc!$A$2:$AA$2088,F$3,FALSE)</f>
        <v>34537237</v>
      </c>
      <c r="G22" s="29">
        <f>VLOOKUP($A22,cuc!$A$2:$AA$2088,G$3,FALSE)</f>
        <v>0</v>
      </c>
      <c r="H22" s="29">
        <f>VLOOKUP($A22,cuc!$A$2:$AA$2088,H$3,FALSE)</f>
        <v>0</v>
      </c>
      <c r="X22" s="1">
        <v>140400</v>
      </c>
      <c r="Y22" s="1">
        <v>140500</v>
      </c>
      <c r="Z22" s="1">
        <v>146905</v>
      </c>
      <c r="AA22" s="1">
        <v>146910</v>
      </c>
      <c r="AB22" s="1">
        <v>146915</v>
      </c>
      <c r="AC22" s="1">
        <v>146920</v>
      </c>
      <c r="AD22" s="1">
        <v>146925</v>
      </c>
    </row>
    <row r="23" spans="1:30" x14ac:dyDescent="0.25">
      <c r="A23" s="14">
        <v>144120</v>
      </c>
      <c r="B23" s="22" t="str">
        <f>PROPER(VLOOKUP($A23,cuc!$A$2:$AA$2088,B$3,FALSE))</f>
        <v xml:space="preserve">         Categoría D Riesgo Significativo</v>
      </c>
      <c r="C23" s="28">
        <f>VLOOKUP($A23,cuc!$A$2:$AA$2088,C$3,FALSE)</f>
        <v>112615</v>
      </c>
      <c r="D23" s="28">
        <f>VLOOKUP($A23,cuc!$A$2:$AA$2088,D$3,FALSE)</f>
        <v>2042626</v>
      </c>
      <c r="E23" s="28">
        <f>VLOOKUP($A23,cuc!$A$2:$AA$2088,E$3,FALSE)</f>
        <v>27224362</v>
      </c>
      <c r="F23" s="28">
        <f>VLOOKUP($A23,cuc!$A$2:$AA$2088,F$3,FALSE)</f>
        <v>0</v>
      </c>
      <c r="G23" s="29">
        <f>VLOOKUP($A23,cuc!$A$2:$AA$2088,G$3,FALSE)</f>
        <v>0</v>
      </c>
      <c r="H23" s="29">
        <f>VLOOKUP($A23,cuc!$A$2:$AA$2088,H$3,FALSE)</f>
        <v>16101939</v>
      </c>
      <c r="X23" s="1">
        <v>140400</v>
      </c>
      <c r="Y23" s="1">
        <v>140500</v>
      </c>
      <c r="Z23" s="1">
        <v>146905</v>
      </c>
      <c r="AA23" s="1">
        <v>146910</v>
      </c>
      <c r="AB23" s="1">
        <v>146915</v>
      </c>
      <c r="AC23" s="1">
        <v>146920</v>
      </c>
      <c r="AD23" s="1">
        <v>146925</v>
      </c>
    </row>
    <row r="24" spans="1:30" x14ac:dyDescent="0.25">
      <c r="A24" s="14">
        <v>144125</v>
      </c>
      <c r="B24" s="22" t="str">
        <f>PROPER(VLOOKUP($A24,cuc!$A$2:$AA$2088,B$3,FALSE))</f>
        <v xml:space="preserve">         Categoría E Riesgo De Incobrabilidad</v>
      </c>
      <c r="C24" s="28">
        <f>VLOOKUP($A24,cuc!$A$2:$AA$2088,C$3,FALSE)</f>
        <v>3411549</v>
      </c>
      <c r="D24" s="28">
        <f>VLOOKUP($A24,cuc!$A$2:$AA$2088,D$3,FALSE)</f>
        <v>3411549</v>
      </c>
      <c r="E24" s="28">
        <f>VLOOKUP($A24,cuc!$A$2:$AA$2088,E$3,FALSE)</f>
        <v>5728555</v>
      </c>
      <c r="F24" s="28">
        <f>VLOOKUP($A24,cuc!$A$2:$AA$2088,F$3,FALSE)</f>
        <v>0</v>
      </c>
      <c r="G24" s="29">
        <f>VLOOKUP($A24,cuc!$A$2:$AA$2088,G$3,FALSE)</f>
        <v>10289445</v>
      </c>
      <c r="H24" s="29">
        <f>VLOOKUP($A24,cuc!$A$2:$AA$2088,H$3,FALSE)</f>
        <v>6094900</v>
      </c>
      <c r="X24" s="1">
        <v>140400</v>
      </c>
      <c r="Y24" s="1">
        <v>140500</v>
      </c>
      <c r="Z24" s="1">
        <v>146905</v>
      </c>
      <c r="AA24" s="1">
        <v>146910</v>
      </c>
      <c r="AB24" s="1">
        <v>146915</v>
      </c>
      <c r="AC24" s="1">
        <v>146920</v>
      </c>
      <c r="AD24" s="1">
        <v>146925</v>
      </c>
    </row>
    <row r="25" spans="1:30" x14ac:dyDescent="0.25">
      <c r="A25" s="14">
        <v>144210</v>
      </c>
      <c r="B25" s="22" t="str">
        <f>PROPER(VLOOKUP($A25,cuc!$A$2:$AA$2088,B$3,FALSE))</f>
        <v xml:space="preserve">         Categoría B Riesgo Aceptable</v>
      </c>
      <c r="C25" s="28">
        <f>VLOOKUP($A25,cuc!$A$2:$AA$2088,C$3,FALSE)</f>
        <v>13522352</v>
      </c>
      <c r="D25" s="28">
        <f>VLOOKUP($A25,cuc!$A$2:$AA$2088,D$3,FALSE)</f>
        <v>2627395</v>
      </c>
      <c r="E25" s="28">
        <f>VLOOKUP($A25,cuc!$A$2:$AA$2088,E$3,FALSE)</f>
        <v>11869180</v>
      </c>
      <c r="F25" s="28">
        <f>VLOOKUP($A25,cuc!$A$2:$AA$2088,F$3,FALSE)</f>
        <v>36265480</v>
      </c>
      <c r="G25" s="29">
        <f>VLOOKUP($A25,cuc!$A$2:$AA$2088,G$3,FALSE)</f>
        <v>35188175</v>
      </c>
      <c r="H25" s="29">
        <f>VLOOKUP($A25,cuc!$A$2:$AA$2088,H$3,FALSE)</f>
        <v>6984170</v>
      </c>
      <c r="X25" s="1">
        <v>140400</v>
      </c>
      <c r="Y25" s="1">
        <v>140500</v>
      </c>
      <c r="Z25" s="1">
        <v>146905</v>
      </c>
      <c r="AA25" s="1">
        <v>146910</v>
      </c>
      <c r="AB25" s="1">
        <v>146915</v>
      </c>
      <c r="AC25" s="1">
        <v>146920</v>
      </c>
      <c r="AD25" s="1">
        <v>146925</v>
      </c>
    </row>
    <row r="26" spans="1:30" x14ac:dyDescent="0.25">
      <c r="A26" s="14">
        <v>144215</v>
      </c>
      <c r="B26" s="22" t="str">
        <f>PROPER(VLOOKUP($A26,cuc!$A$2:$AA$2088,B$3,FALSE))</f>
        <v xml:space="preserve">         Categoría C Riesgo Apreciable</v>
      </c>
      <c r="C26" s="28">
        <f>VLOOKUP($A26,cuc!$A$2:$AA$2088,C$3,FALSE)</f>
        <v>2931814</v>
      </c>
      <c r="D26" s="28">
        <f>VLOOKUP($A26,cuc!$A$2:$AA$2088,D$3,FALSE)</f>
        <v>5561914</v>
      </c>
      <c r="E26" s="28">
        <f>VLOOKUP($A26,cuc!$A$2:$AA$2088,E$3,FALSE)</f>
        <v>13916762</v>
      </c>
      <c r="F26" s="28">
        <f>VLOOKUP($A26,cuc!$A$2:$AA$2088,F$3,FALSE)</f>
        <v>8680530</v>
      </c>
      <c r="G26" s="29">
        <f>VLOOKUP($A26,cuc!$A$2:$AA$2088,G$3,FALSE)</f>
        <v>32449057</v>
      </c>
      <c r="H26" s="29">
        <f>VLOOKUP($A26,cuc!$A$2:$AA$2088,H$3,FALSE)</f>
        <v>44069683</v>
      </c>
      <c r="X26" s="1">
        <v>140400</v>
      </c>
      <c r="Y26" s="1">
        <v>140500</v>
      </c>
      <c r="Z26" s="1">
        <v>146905</v>
      </c>
      <c r="AA26" s="1">
        <v>146910</v>
      </c>
      <c r="AB26" s="1">
        <v>146915</v>
      </c>
      <c r="AC26" s="1">
        <v>146920</v>
      </c>
      <c r="AD26" s="1">
        <v>146925</v>
      </c>
    </row>
    <row r="27" spans="1:30" x14ac:dyDescent="0.25">
      <c r="A27" s="14">
        <v>144220</v>
      </c>
      <c r="B27" s="22" t="str">
        <f>PROPER(VLOOKUP($A27,cuc!$A$2:$AA$2088,B$3,FALSE))</f>
        <v xml:space="preserve">         Categoría D Riesgo Significativo</v>
      </c>
      <c r="C27" s="28">
        <f>VLOOKUP($A27,cuc!$A$2:$AA$2088,C$3,FALSE)</f>
        <v>7670180</v>
      </c>
      <c r="D27" s="28">
        <f>VLOOKUP($A27,cuc!$A$2:$AA$2088,D$3,FALSE)</f>
        <v>8404650</v>
      </c>
      <c r="E27" s="28">
        <f>VLOOKUP($A27,cuc!$A$2:$AA$2088,E$3,FALSE)</f>
        <v>12993585</v>
      </c>
      <c r="F27" s="28">
        <f>VLOOKUP($A27,cuc!$A$2:$AA$2088,F$3,FALSE)</f>
        <v>12159429</v>
      </c>
      <c r="G27" s="29">
        <f>VLOOKUP($A27,cuc!$A$2:$AA$2088,G$3,FALSE)</f>
        <v>41206350</v>
      </c>
      <c r="H27" s="29">
        <f>VLOOKUP($A27,cuc!$A$2:$AA$2088,H$3,FALSE)</f>
        <v>35273002</v>
      </c>
      <c r="X27" s="1">
        <v>140400</v>
      </c>
      <c r="Y27" s="1">
        <v>140500</v>
      </c>
      <c r="Z27" s="1">
        <v>146905</v>
      </c>
      <c r="AA27" s="1">
        <v>146910</v>
      </c>
      <c r="AB27" s="1">
        <v>146915</v>
      </c>
      <c r="AC27" s="1">
        <v>146920</v>
      </c>
      <c r="AD27" s="1">
        <v>146925</v>
      </c>
    </row>
    <row r="28" spans="1:30" x14ac:dyDescent="0.25">
      <c r="A28" s="14">
        <v>144225</v>
      </c>
      <c r="B28" s="22" t="str">
        <f>PROPER(VLOOKUP($A28,cuc!$A$2:$AA$2088,B$3,FALSE))</f>
        <v xml:space="preserve">         Categoría E Riesgo De Incobrabilidad</v>
      </c>
      <c r="C28" s="28">
        <f>VLOOKUP($A28,cuc!$A$2:$AA$2088,C$3,FALSE)</f>
        <v>71285611</v>
      </c>
      <c r="D28" s="28">
        <f>VLOOKUP($A28,cuc!$A$2:$AA$2088,D$3,FALSE)</f>
        <v>55672696</v>
      </c>
      <c r="E28" s="28">
        <f>VLOOKUP($A28,cuc!$A$2:$AA$2088,E$3,FALSE)</f>
        <v>65474222</v>
      </c>
      <c r="F28" s="28">
        <f>VLOOKUP($A28,cuc!$A$2:$AA$2088,F$3,FALSE)</f>
        <v>19676317</v>
      </c>
      <c r="G28" s="29">
        <f>VLOOKUP($A28,cuc!$A$2:$AA$2088,G$3,FALSE)</f>
        <v>66637772</v>
      </c>
      <c r="H28" s="29">
        <f>VLOOKUP($A28,cuc!$A$2:$AA$2088,H$3,FALSE)</f>
        <v>74840897</v>
      </c>
      <c r="X28" s="1">
        <v>140400</v>
      </c>
      <c r="Y28" s="1">
        <v>140500</v>
      </c>
      <c r="Z28" s="1">
        <v>146905</v>
      </c>
      <c r="AA28" s="1">
        <v>146910</v>
      </c>
      <c r="AB28" s="1">
        <v>146915</v>
      </c>
      <c r="AC28" s="1">
        <v>146920</v>
      </c>
      <c r="AD28" s="1">
        <v>146925</v>
      </c>
    </row>
    <row r="29" spans="1:30" x14ac:dyDescent="0.25">
      <c r="A29" s="14">
        <v>144810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c r="X29" s="1">
        <v>140400</v>
      </c>
      <c r="Y29" s="1">
        <v>140500</v>
      </c>
      <c r="Z29" s="1">
        <v>146905</v>
      </c>
      <c r="AA29" s="1">
        <v>146910</v>
      </c>
      <c r="AB29" s="1">
        <v>146915</v>
      </c>
      <c r="AC29" s="1">
        <v>146920</v>
      </c>
      <c r="AD29" s="1">
        <v>146925</v>
      </c>
    </row>
    <row r="30" spans="1:30" x14ac:dyDescent="0.25">
      <c r="A30" s="14">
        <v>144815</v>
      </c>
      <c r="B30" s="22" t="str">
        <f>PROPER(VLOOKUP($A30,cuc!$A$2:$AA$2088,B$3,FALSE))</f>
        <v xml:space="preserve">         Categoría C Riesgo Apreciable</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c r="X30" s="1">
        <v>140400</v>
      </c>
      <c r="Y30" s="1">
        <v>140500</v>
      </c>
      <c r="Z30" s="1">
        <v>146905</v>
      </c>
      <c r="AA30" s="1">
        <v>146910</v>
      </c>
      <c r="AB30" s="1">
        <v>146915</v>
      </c>
      <c r="AC30" s="1">
        <v>146920</v>
      </c>
      <c r="AD30" s="1">
        <v>146925</v>
      </c>
    </row>
    <row r="31" spans="1:30" x14ac:dyDescent="0.25">
      <c r="A31" s="14">
        <v>144820</v>
      </c>
      <c r="B31" s="22" t="str">
        <f>PROPER(VLOOKUP($A31,cuc!$A$2:$AA$2088,B$3,FALSE))</f>
        <v xml:space="preserve">         Categoría D Riesgo Significativo</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c r="X31" s="1">
        <v>140400</v>
      </c>
      <c r="Y31" s="1">
        <v>140500</v>
      </c>
      <c r="Z31" s="1">
        <v>146905</v>
      </c>
      <c r="AA31" s="1">
        <v>146910</v>
      </c>
      <c r="AB31" s="1">
        <v>146915</v>
      </c>
      <c r="AC31" s="1">
        <v>146920</v>
      </c>
      <c r="AD31" s="1">
        <v>146925</v>
      </c>
    </row>
    <row r="32" spans="1:30" x14ac:dyDescent="0.25">
      <c r="A32" s="14">
        <v>144825</v>
      </c>
      <c r="B32" s="22" t="str">
        <f>PROPER(VLOOKUP($A32,cuc!$A$2:$AA$2088,B$3,FALSE))</f>
        <v xml:space="preserve">         Categoría E Riesgo De Incobrabilidad</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c r="X32" s="1">
        <v>140400</v>
      </c>
      <c r="Y32" s="1">
        <v>140500</v>
      </c>
      <c r="Z32" s="1">
        <v>146905</v>
      </c>
      <c r="AA32" s="1">
        <v>146910</v>
      </c>
      <c r="AB32" s="1">
        <v>146915</v>
      </c>
      <c r="AC32" s="1">
        <v>146920</v>
      </c>
      <c r="AD32" s="1">
        <v>146925</v>
      </c>
    </row>
    <row r="33" spans="1:30" x14ac:dyDescent="0.25">
      <c r="A33" s="14">
        <v>145410</v>
      </c>
      <c r="B33" s="22" t="str">
        <f>PROPER(VLOOKUP($A33,cuc!$A$2:$AA$2088,B$3,FALSE))</f>
        <v xml:space="preserve">         Categoría B Riesgo Aceptable</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c r="X33" s="1">
        <v>140400</v>
      </c>
      <c r="Y33" s="1">
        <v>140500</v>
      </c>
      <c r="Z33" s="1">
        <v>146905</v>
      </c>
      <c r="AA33" s="1">
        <v>146910</v>
      </c>
      <c r="AB33" s="1">
        <v>146915</v>
      </c>
      <c r="AC33" s="1">
        <v>146920</v>
      </c>
      <c r="AD33" s="1">
        <v>146925</v>
      </c>
    </row>
    <row r="34" spans="1:30" x14ac:dyDescent="0.25">
      <c r="A34" s="14">
        <v>145415</v>
      </c>
      <c r="B34" s="22" t="str">
        <f>PROPER(VLOOKUP($A34,cuc!$A$2:$AA$2088,B$3,FALSE))</f>
        <v xml:space="preserve">         Categoría C Riesgo Apreciable</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c r="X34" s="1">
        <v>140400</v>
      </c>
      <c r="Y34" s="1">
        <v>140500</v>
      </c>
      <c r="Z34" s="1">
        <v>146905</v>
      </c>
      <c r="AA34" s="1">
        <v>146910</v>
      </c>
      <c r="AB34" s="1">
        <v>146915</v>
      </c>
      <c r="AC34" s="1">
        <v>146920</v>
      </c>
      <c r="AD34" s="1">
        <v>146925</v>
      </c>
    </row>
    <row r="35" spans="1:30" x14ac:dyDescent="0.25">
      <c r="A35" s="14">
        <v>145420</v>
      </c>
      <c r="B35" s="22" t="str">
        <f>PROPER(VLOOKUP($A35,cuc!$A$2:$AA$2088,B$3,FALSE))</f>
        <v xml:space="preserve">         Categoría D Riesgo Significativo</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c r="X35" s="1">
        <v>140400</v>
      </c>
      <c r="Y35" s="1">
        <v>140500</v>
      </c>
      <c r="Z35" s="1">
        <v>146905</v>
      </c>
      <c r="AA35" s="1">
        <v>146910</v>
      </c>
      <c r="AB35" s="1">
        <v>146915</v>
      </c>
      <c r="AC35" s="1">
        <v>146920</v>
      </c>
      <c r="AD35" s="1">
        <v>146925</v>
      </c>
    </row>
    <row r="36" spans="1:30" x14ac:dyDescent="0.25">
      <c r="A36" s="14">
        <v>145425</v>
      </c>
      <c r="B36" s="22" t="str">
        <f>PROPER(VLOOKUP($A36,cuc!$A$2:$AA$2088,B$3,FALSE))</f>
        <v xml:space="preserve">         Categoría E Riesgo De Incobrabilidad</v>
      </c>
      <c r="C36" s="28">
        <f>VLOOKUP($A36,cuc!$A$2:$AA$2088,C$3,FALSE)</f>
        <v>0</v>
      </c>
      <c r="D36" s="28">
        <f>VLOOKUP($A36,cuc!$A$2:$AA$2088,D$3,FALSE)</f>
        <v>0</v>
      </c>
      <c r="E36" s="28">
        <f>VLOOKUP($A36,cuc!$A$2:$AA$2088,E$3,FALSE)</f>
        <v>0</v>
      </c>
      <c r="F36" s="28">
        <f>VLOOKUP($A36,cuc!$A$2:$AA$2088,F$3,FALSE)</f>
        <v>0</v>
      </c>
      <c r="G36" s="29">
        <f>VLOOKUP($A36,cuc!$A$2:$AA$2088,G$3,FALSE)</f>
        <v>0</v>
      </c>
      <c r="H36" s="29">
        <f>VLOOKUP($A36,cuc!$A$2:$AA$2088,H$3,FALSE)</f>
        <v>0</v>
      </c>
      <c r="X36" s="1">
        <v>140400</v>
      </c>
      <c r="Y36" s="1">
        <v>140500</v>
      </c>
      <c r="Z36" s="1">
        <v>146905</v>
      </c>
      <c r="AA36" s="1">
        <v>146910</v>
      </c>
      <c r="AB36" s="1">
        <v>146915</v>
      </c>
      <c r="AC36" s="1">
        <v>146920</v>
      </c>
      <c r="AD36" s="1">
        <v>146925</v>
      </c>
    </row>
    <row r="37" spans="1:30" x14ac:dyDescent="0.25">
      <c r="A37" s="14">
        <v>145510</v>
      </c>
      <c r="B37" s="22" t="str">
        <f>PROPER(VLOOKUP($A37,cuc!$A$2:$AA$2088,B$3,FALSE))</f>
        <v xml:space="preserve">         Categoría B Riesgo Aceptable</v>
      </c>
      <c r="C37" s="28">
        <f>VLOOKUP($A37,cuc!$A$2:$AA$2088,C$3,FALSE)</f>
        <v>0</v>
      </c>
      <c r="D37" s="28">
        <f>VLOOKUP($A37,cuc!$A$2:$AA$2088,D$3,FALSE)</f>
        <v>0</v>
      </c>
      <c r="E37" s="28">
        <f>VLOOKUP($A37,cuc!$A$2:$AA$2088,E$3,FALSE)</f>
        <v>0</v>
      </c>
      <c r="F37" s="28">
        <f>VLOOKUP($A37,cuc!$A$2:$AA$2088,F$3,FALSE)</f>
        <v>0</v>
      </c>
      <c r="G37" s="29">
        <f>VLOOKUP($A37,cuc!$A$2:$AA$2088,G$3,FALSE)</f>
        <v>0</v>
      </c>
      <c r="H37" s="29">
        <f>VLOOKUP($A37,cuc!$A$2:$AA$2088,H$3,FALSE)</f>
        <v>0</v>
      </c>
      <c r="X37" s="1">
        <v>140400</v>
      </c>
      <c r="Y37" s="1">
        <v>140500</v>
      </c>
      <c r="Z37" s="1">
        <v>146905</v>
      </c>
      <c r="AA37" s="1">
        <v>146910</v>
      </c>
      <c r="AB37" s="1">
        <v>146915</v>
      </c>
      <c r="AC37" s="1">
        <v>146920</v>
      </c>
      <c r="AD37" s="1">
        <v>146925</v>
      </c>
    </row>
    <row r="38" spans="1:30" x14ac:dyDescent="0.25">
      <c r="A38" s="14">
        <v>145515</v>
      </c>
      <c r="B38" s="22"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c r="X38" s="1">
        <v>140400</v>
      </c>
      <c r="Y38" s="1">
        <v>140500</v>
      </c>
      <c r="Z38" s="1">
        <v>146905</v>
      </c>
      <c r="AA38" s="1">
        <v>146910</v>
      </c>
      <c r="AB38" s="1">
        <v>146915</v>
      </c>
      <c r="AC38" s="1">
        <v>146920</v>
      </c>
      <c r="AD38" s="1">
        <v>146925</v>
      </c>
    </row>
    <row r="39" spans="1:30" x14ac:dyDescent="0.25">
      <c r="A39" s="14">
        <v>145520</v>
      </c>
      <c r="B39" s="22"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c r="X39" s="1">
        <v>140400</v>
      </c>
      <c r="Y39" s="1">
        <v>140500</v>
      </c>
      <c r="Z39" s="1">
        <v>146905</v>
      </c>
      <c r="AA39" s="1">
        <v>146910</v>
      </c>
      <c r="AB39" s="1">
        <v>146915</v>
      </c>
      <c r="AC39" s="1">
        <v>146920</v>
      </c>
      <c r="AD39" s="1">
        <v>146925</v>
      </c>
    </row>
    <row r="40" spans="1:30" x14ac:dyDescent="0.25">
      <c r="A40" s="14">
        <v>145525</v>
      </c>
      <c r="B40" s="22"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c r="X40" s="1">
        <v>140400</v>
      </c>
      <c r="Y40" s="1">
        <v>140500</v>
      </c>
      <c r="Z40" s="1">
        <v>146905</v>
      </c>
      <c r="AA40" s="1">
        <v>146910</v>
      </c>
      <c r="AB40" s="1">
        <v>146915</v>
      </c>
      <c r="AC40" s="1">
        <v>146920</v>
      </c>
      <c r="AD40" s="1">
        <v>146925</v>
      </c>
    </row>
    <row r="41" spans="1:30" x14ac:dyDescent="0.25">
      <c r="A41" s="14">
        <v>146110</v>
      </c>
      <c r="B41" s="22" t="str">
        <f>PROPER(VLOOKUP($A41,cuc!$A$2:$AA$2088,B$3,FALSE))</f>
        <v xml:space="preserve">         Categoría B Riesgo Aceptable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c r="X41" s="1">
        <v>140400</v>
      </c>
      <c r="Y41" s="1">
        <v>140500</v>
      </c>
      <c r="Z41" s="1">
        <v>146905</v>
      </c>
      <c r="AA41" s="1">
        <v>146910</v>
      </c>
      <c r="AB41" s="1">
        <v>146915</v>
      </c>
      <c r="AC41" s="1">
        <v>146920</v>
      </c>
      <c r="AD41" s="1">
        <v>146925</v>
      </c>
    </row>
    <row r="42" spans="1:30" x14ac:dyDescent="0.25">
      <c r="A42" s="14">
        <v>146115</v>
      </c>
      <c r="B42" s="22" t="str">
        <f>PROPER(VLOOKUP($A42,cuc!$A$2:$AA$2088,B$3,FALSE))</f>
        <v xml:space="preserve">         Categoría C Riesgo Apreciable</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c r="X42" s="1">
        <v>140400</v>
      </c>
      <c r="Y42" s="1">
        <v>140500</v>
      </c>
      <c r="Z42" s="1">
        <v>146905</v>
      </c>
      <c r="AA42" s="1">
        <v>146910</v>
      </c>
      <c r="AB42" s="1">
        <v>146915</v>
      </c>
      <c r="AC42" s="1">
        <v>146920</v>
      </c>
      <c r="AD42" s="1">
        <v>146925</v>
      </c>
    </row>
    <row r="43" spans="1:30" x14ac:dyDescent="0.25">
      <c r="A43" s="14">
        <v>146120</v>
      </c>
      <c r="B43" s="22" t="str">
        <f>PROPER(VLOOKUP($A43,cuc!$A$2:$AA$2088,B$3,FALSE))</f>
        <v xml:space="preserve">         Categoría D Riesgo Significativo</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c r="X43" s="1">
        <v>140400</v>
      </c>
      <c r="Y43" s="1">
        <v>140500</v>
      </c>
      <c r="Z43" s="1">
        <v>146905</v>
      </c>
      <c r="AA43" s="1">
        <v>146910</v>
      </c>
      <c r="AB43" s="1">
        <v>146915</v>
      </c>
      <c r="AC43" s="1">
        <v>146920</v>
      </c>
      <c r="AD43" s="1">
        <v>146925</v>
      </c>
    </row>
    <row r="44" spans="1:30" x14ac:dyDescent="0.25">
      <c r="A44" s="14">
        <v>146125</v>
      </c>
      <c r="B44" s="22" t="str">
        <f>PROPER(VLOOKUP($A44,cuc!$A$2:$AA$2088,B$3,FALSE))</f>
        <v xml:space="preserve">         Categoría E Riesgo De Incobrabilidad</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c r="X44" s="1">
        <v>140400</v>
      </c>
      <c r="Y44" s="1">
        <v>140500</v>
      </c>
      <c r="Z44" s="1">
        <v>146905</v>
      </c>
      <c r="AA44" s="1">
        <v>146910</v>
      </c>
      <c r="AB44" s="1">
        <v>146915</v>
      </c>
      <c r="AC44" s="1">
        <v>146920</v>
      </c>
      <c r="AD44" s="1">
        <v>146925</v>
      </c>
    </row>
    <row r="45" spans="1:30" x14ac:dyDescent="0.25">
      <c r="A45" s="14">
        <v>146210</v>
      </c>
      <c r="B45" s="22" t="str">
        <f>PROPER(VLOOKUP($A45,cuc!$A$2:$AA$2088,B$3,FALSE))</f>
        <v xml:space="preserve">         Categoría B Riesgo Aceptable</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c r="X45" s="1">
        <v>140400</v>
      </c>
      <c r="Y45" s="1">
        <v>140500</v>
      </c>
      <c r="Z45" s="1">
        <v>146905</v>
      </c>
      <c r="AA45" s="1">
        <v>146910</v>
      </c>
      <c r="AB45" s="1">
        <v>146915</v>
      </c>
      <c r="AC45" s="1">
        <v>146920</v>
      </c>
      <c r="AD45" s="1">
        <v>146925</v>
      </c>
    </row>
    <row r="46" spans="1:30" x14ac:dyDescent="0.25">
      <c r="A46" s="14">
        <v>146215</v>
      </c>
      <c r="B46" s="22" t="str">
        <f>PROPER(VLOOKUP($A46,cuc!$A$2:$AA$2088,B$3,FALSE))</f>
        <v xml:space="preserve">         Categoría C Riesgo Apreciable</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c r="X46" s="1">
        <v>140400</v>
      </c>
      <c r="Y46" s="1">
        <v>140500</v>
      </c>
      <c r="Z46" s="1">
        <v>146905</v>
      </c>
      <c r="AA46" s="1">
        <v>146910</v>
      </c>
      <c r="AB46" s="1">
        <v>146915</v>
      </c>
      <c r="AC46" s="1">
        <v>146920</v>
      </c>
      <c r="AD46" s="1">
        <v>146925</v>
      </c>
    </row>
    <row r="47" spans="1:30" x14ac:dyDescent="0.25">
      <c r="A47" s="14">
        <v>146220</v>
      </c>
      <c r="B47" s="22" t="str">
        <f>PROPER(VLOOKUP($A47,cuc!$A$2:$AA$2088,B$3,FALSE))</f>
        <v xml:space="preserve">         Categoría D Riesgo Significativo</v>
      </c>
      <c r="C47" s="28">
        <f>VLOOKUP($A47,cuc!$A$2:$AA$2088,C$3,FALSE)</f>
        <v>0</v>
      </c>
      <c r="D47" s="28">
        <f>VLOOKUP($A47,cuc!$A$2:$AA$2088,D$3,FALSE)</f>
        <v>0</v>
      </c>
      <c r="E47" s="28">
        <f>VLOOKUP($A47,cuc!$A$2:$AA$2088,E$3,FALSE)</f>
        <v>0</v>
      </c>
      <c r="F47" s="28">
        <f>VLOOKUP($A47,cuc!$A$2:$AA$2088,F$3,FALSE)</f>
        <v>0</v>
      </c>
      <c r="G47" s="29">
        <f>VLOOKUP($A47,cuc!$A$2:$AA$2088,G$3,FALSE)</f>
        <v>0</v>
      </c>
      <c r="H47" s="29">
        <f>VLOOKUP($A47,cuc!$A$2:$AA$2088,H$3,FALSE)</f>
        <v>0</v>
      </c>
      <c r="X47" s="1">
        <v>140400</v>
      </c>
      <c r="Y47" s="1">
        <v>140500</v>
      </c>
      <c r="Z47" s="1">
        <v>146905</v>
      </c>
      <c r="AA47" s="1">
        <v>146910</v>
      </c>
      <c r="AB47" s="1">
        <v>146915</v>
      </c>
      <c r="AC47" s="1">
        <v>146920</v>
      </c>
      <c r="AD47" s="1">
        <v>146925</v>
      </c>
    </row>
    <row r="48" spans="1:30" x14ac:dyDescent="0.25">
      <c r="A48" s="14">
        <v>146225</v>
      </c>
      <c r="B48" s="22" t="str">
        <f>PROPER(VLOOKUP($A48,cuc!$A$2:$AA$2088,B$3,FALSE))</f>
        <v xml:space="preserve">         Categoría E Riesgo De Incobrabilidad</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c r="X48" s="1">
        <v>140400</v>
      </c>
      <c r="Y48" s="1">
        <v>140500</v>
      </c>
      <c r="Z48" s="1">
        <v>146905</v>
      </c>
      <c r="AA48" s="1">
        <v>146910</v>
      </c>
      <c r="AB48" s="1">
        <v>146915</v>
      </c>
      <c r="AC48" s="1">
        <v>146920</v>
      </c>
      <c r="AD48" s="1">
        <v>146925</v>
      </c>
    </row>
    <row r="49" spans="1:30" x14ac:dyDescent="0.25">
      <c r="A49" s="14">
        <v>146910</v>
      </c>
      <c r="B49" s="22" t="str">
        <f>PROPER(VLOOKUP($A49,cuc!$A$2:$AA$2088,B$3,FALSE))</f>
        <v xml:space="preserve">         Categoría B Riesgo Aceptable, Vivienda</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c r="X49" s="1">
        <v>140400</v>
      </c>
      <c r="Y49" s="1">
        <v>140500</v>
      </c>
      <c r="Z49" s="1">
        <v>146905</v>
      </c>
      <c r="AA49" s="1">
        <v>146910</v>
      </c>
      <c r="AB49" s="1">
        <v>146915</v>
      </c>
      <c r="AC49" s="1">
        <v>146920</v>
      </c>
      <c r="AD49" s="1">
        <v>146925</v>
      </c>
    </row>
    <row r="50" spans="1:30" x14ac:dyDescent="0.25">
      <c r="A50" s="14">
        <v>146915</v>
      </c>
      <c r="B50" s="22" t="str">
        <f>PROPER(VLOOKUP($A50,cuc!$A$2:$AA$2088,B$3,FALSE))</f>
        <v xml:space="preserve">         Categoría C Riesgo Apreciable, Vivienda</v>
      </c>
      <c r="C50" s="28">
        <f>VLOOKUP($A50,cuc!$A$2:$AA$2088,C$3,FALSE)</f>
        <v>0</v>
      </c>
      <c r="D50" s="28">
        <f>VLOOKUP($A50,cuc!$A$2:$AA$2088,D$3,FALSE)</f>
        <v>0</v>
      </c>
      <c r="E50" s="28">
        <f>VLOOKUP($A50,cuc!$A$2:$AA$2088,E$3,FALSE)</f>
        <v>0</v>
      </c>
      <c r="F50" s="28">
        <f>VLOOKUP($A50,cuc!$A$2:$AA$2088,F$3,FALSE)</f>
        <v>0</v>
      </c>
      <c r="G50" s="29">
        <f>VLOOKUP($A50,cuc!$A$2:$AA$2088,G$3,FALSE)</f>
        <v>0</v>
      </c>
      <c r="H50" s="29">
        <f>VLOOKUP($A50,cuc!$A$2:$AA$2088,H$3,FALSE)</f>
        <v>0</v>
      </c>
      <c r="X50" s="1">
        <v>140400</v>
      </c>
      <c r="Y50" s="1">
        <v>140500</v>
      </c>
      <c r="Z50" s="1">
        <v>146905</v>
      </c>
      <c r="AA50" s="1">
        <v>146910</v>
      </c>
      <c r="AB50" s="1">
        <v>146915</v>
      </c>
      <c r="AC50" s="1">
        <v>146920</v>
      </c>
      <c r="AD50" s="1">
        <v>146925</v>
      </c>
    </row>
    <row r="51" spans="1:30" x14ac:dyDescent="0.25">
      <c r="A51" s="14">
        <v>146920</v>
      </c>
      <c r="B51" s="22" t="str">
        <f>PROPER(VLOOKUP($A51,cuc!$A$2:$AA$2088,B$3,FALSE))</f>
        <v xml:space="preserve">         Categoría D Riesgo Significativo, Vivienda</v>
      </c>
      <c r="C51" s="28">
        <f>VLOOKUP($A51,cuc!$A$2:$AA$2088,C$3,FALSE)</f>
        <v>0</v>
      </c>
      <c r="D51" s="28">
        <f>VLOOKUP($A51,cuc!$A$2:$AA$2088,D$3,FALSE)</f>
        <v>0</v>
      </c>
      <c r="E51" s="28">
        <f>VLOOKUP($A51,cuc!$A$2:$AA$2088,E$3,FALSE)</f>
        <v>0</v>
      </c>
      <c r="F51" s="28">
        <f>VLOOKUP($A51,cuc!$A$2:$AA$2088,F$3,FALSE)</f>
        <v>0</v>
      </c>
      <c r="G51" s="29">
        <f>VLOOKUP($A51,cuc!$A$2:$AA$2088,G$3,FALSE)</f>
        <v>0</v>
      </c>
      <c r="H51" s="29">
        <f>VLOOKUP($A51,cuc!$A$2:$AA$2088,H$3,FALSE)</f>
        <v>0</v>
      </c>
      <c r="X51" s="1">
        <v>140400</v>
      </c>
      <c r="Y51" s="1">
        <v>140500</v>
      </c>
      <c r="Z51" s="1">
        <v>146905</v>
      </c>
      <c r="AA51" s="1">
        <v>146910</v>
      </c>
      <c r="AB51" s="1">
        <v>146915</v>
      </c>
      <c r="AC51" s="1">
        <v>146920</v>
      </c>
      <c r="AD51" s="1">
        <v>146925</v>
      </c>
    </row>
    <row r="52" spans="1:30" x14ac:dyDescent="0.25">
      <c r="A52" s="14">
        <v>146925</v>
      </c>
      <c r="B52" s="22" t="str">
        <f>PROPER(VLOOKUP($A52,cuc!$A$2:$AA$2088,B$3,FALSE))</f>
        <v xml:space="preserve">         Categoría E Riesgo De Incobrabilidad, Vivienda</v>
      </c>
      <c r="C52" s="28">
        <f>VLOOKUP($A52,cuc!$A$2:$AA$2088,C$3,FALSE)</f>
        <v>0</v>
      </c>
      <c r="D52" s="28">
        <f>VLOOKUP($A52,cuc!$A$2:$AA$2088,D$3,FALSE)</f>
        <v>0</v>
      </c>
      <c r="E52" s="28">
        <f>VLOOKUP($A52,cuc!$A$2:$AA$2088,E$3,FALSE)</f>
        <v>0</v>
      </c>
      <c r="F52" s="28">
        <f>VLOOKUP($A52,cuc!$A$2:$AA$2088,F$3,FALSE)</f>
        <v>0</v>
      </c>
      <c r="G52" s="29">
        <f>VLOOKUP($A52,cuc!$A$2:$AA$2088,G$3,FALSE)</f>
        <v>0</v>
      </c>
      <c r="H52" s="29">
        <f>VLOOKUP($A52,cuc!$A$2:$AA$2088,H$3,FALSE)</f>
        <v>0</v>
      </c>
      <c r="X52" s="1">
        <v>140400</v>
      </c>
      <c r="Y52" s="1">
        <v>140500</v>
      </c>
      <c r="Z52" s="1">
        <v>146905</v>
      </c>
      <c r="AA52" s="1">
        <v>146910</v>
      </c>
      <c r="AB52" s="1">
        <v>146915</v>
      </c>
      <c r="AC52" s="1">
        <v>146920</v>
      </c>
      <c r="AD52" s="1">
        <v>146925</v>
      </c>
    </row>
    <row r="53" spans="1:30" x14ac:dyDescent="0.25">
      <c r="A53" s="14">
        <v>146935</v>
      </c>
      <c r="B53" s="22" t="str">
        <f>PROPER(VLOOKUP($A53,cuc!$A$2:$AA$2088,B$3,FALSE))</f>
        <v xml:space="preserve">         Categoría B Riesgo Aceptable, Consumo</v>
      </c>
      <c r="C53" s="28">
        <f>VLOOKUP($A53,cuc!$A$2:$AA$2088,C$3,FALSE)</f>
        <v>0</v>
      </c>
      <c r="D53" s="28">
        <f>VLOOKUP($A53,cuc!$A$2:$AA$2088,D$3,FALSE)</f>
        <v>0</v>
      </c>
      <c r="E53" s="28">
        <f>VLOOKUP($A53,cuc!$A$2:$AA$2088,E$3,FALSE)</f>
        <v>0</v>
      </c>
      <c r="F53" s="28">
        <f>VLOOKUP($A53,cuc!$A$2:$AA$2088,F$3,FALSE)</f>
        <v>0</v>
      </c>
      <c r="G53" s="29">
        <f>VLOOKUP($A53,cuc!$A$2:$AA$2088,G$3,FALSE)</f>
        <v>0</v>
      </c>
      <c r="H53" s="29">
        <f>VLOOKUP($A53,cuc!$A$2:$AA$2088,H$3,FALSE)</f>
        <v>0</v>
      </c>
      <c r="X53" s="1">
        <v>140400</v>
      </c>
      <c r="Y53" s="1">
        <v>140500</v>
      </c>
      <c r="Z53" s="1">
        <v>146905</v>
      </c>
      <c r="AA53" s="1">
        <v>146910</v>
      </c>
      <c r="AB53" s="1">
        <v>146915</v>
      </c>
      <c r="AC53" s="1">
        <v>146920</v>
      </c>
      <c r="AD53" s="1">
        <v>146925</v>
      </c>
    </row>
    <row r="54" spans="1:30" x14ac:dyDescent="0.25">
      <c r="A54" s="14">
        <v>146940</v>
      </c>
      <c r="B54" s="22" t="str">
        <f>PROPER(VLOOKUP($A54,cuc!$A$2:$AA$2088,B$3,FALSE))</f>
        <v xml:space="preserve">         Categoría C Riesgo Apreciable, Consumo</v>
      </c>
      <c r="C54" s="28">
        <f>VLOOKUP($A54,cuc!$A$2:$AA$2088,C$3,FALSE)</f>
        <v>0</v>
      </c>
      <c r="D54" s="28">
        <f>VLOOKUP($A54,cuc!$A$2:$AA$2088,D$3,FALSE)</f>
        <v>0</v>
      </c>
      <c r="E54" s="28">
        <f>VLOOKUP($A54,cuc!$A$2:$AA$2088,E$3,FALSE)</f>
        <v>0</v>
      </c>
      <c r="F54" s="28">
        <f>VLOOKUP($A54,cuc!$A$2:$AA$2088,F$3,FALSE)</f>
        <v>0</v>
      </c>
      <c r="G54" s="29">
        <f>VLOOKUP($A54,cuc!$A$2:$AA$2088,G$3,FALSE)</f>
        <v>0</v>
      </c>
      <c r="H54" s="29">
        <f>VLOOKUP($A54,cuc!$A$2:$AA$2088,H$3,FALSE)</f>
        <v>0</v>
      </c>
      <c r="X54" s="1">
        <v>140400</v>
      </c>
      <c r="Y54" s="1">
        <v>140500</v>
      </c>
      <c r="Z54" s="1">
        <v>146905</v>
      </c>
      <c r="AA54" s="1">
        <v>146910</v>
      </c>
      <c r="AB54" s="1">
        <v>146915</v>
      </c>
      <c r="AC54" s="1">
        <v>146920</v>
      </c>
      <c r="AD54" s="1">
        <v>146925</v>
      </c>
    </row>
    <row r="55" spans="1:30" x14ac:dyDescent="0.25">
      <c r="A55" s="14">
        <v>146945</v>
      </c>
      <c r="B55" s="22" t="str">
        <f>PROPER(VLOOKUP($A55,cuc!$A$2:$AA$2088,B$3,FALSE))</f>
        <v xml:space="preserve">         Categoría D Riesgo Significativo, Consumo</v>
      </c>
      <c r="C55" s="28">
        <f>VLOOKUP($A55,cuc!$A$2:$AA$2088,C$3,FALSE)</f>
        <v>0</v>
      </c>
      <c r="D55" s="28">
        <f>VLOOKUP($A55,cuc!$A$2:$AA$2088,D$3,FALSE)</f>
        <v>0</v>
      </c>
      <c r="E55" s="28">
        <f>VLOOKUP($A55,cuc!$A$2:$AA$2088,E$3,FALSE)</f>
        <v>0</v>
      </c>
      <c r="F55" s="28">
        <f>VLOOKUP($A55,cuc!$A$2:$AA$2088,F$3,FALSE)</f>
        <v>0</v>
      </c>
      <c r="G55" s="29">
        <f>VLOOKUP($A55,cuc!$A$2:$AA$2088,G$3,FALSE)</f>
        <v>0</v>
      </c>
      <c r="H55" s="29">
        <f>VLOOKUP($A55,cuc!$A$2:$AA$2088,H$3,FALSE)</f>
        <v>0</v>
      </c>
      <c r="X55" s="1">
        <v>140400</v>
      </c>
      <c r="Y55" s="1">
        <v>140500</v>
      </c>
      <c r="Z55" s="1">
        <v>146905</v>
      </c>
      <c r="AA55" s="1">
        <v>146910</v>
      </c>
      <c r="AB55" s="1">
        <v>146915</v>
      </c>
      <c r="AC55" s="1">
        <v>146920</v>
      </c>
      <c r="AD55" s="1">
        <v>146925</v>
      </c>
    </row>
    <row r="56" spans="1:30" x14ac:dyDescent="0.25">
      <c r="A56" s="14">
        <v>146950</v>
      </c>
      <c r="B56" s="22" t="str">
        <f>PROPER(VLOOKUP($A56,cuc!$A$2:$AA$2088,B$3,FALSE))</f>
        <v xml:space="preserve">         Categoría E Riesgo De Incobrabilidad, Consumo</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c r="X56" s="1">
        <v>140400</v>
      </c>
      <c r="Y56" s="1">
        <v>140500</v>
      </c>
      <c r="Z56" s="1">
        <v>146905</v>
      </c>
      <c r="AA56" s="1">
        <v>146910</v>
      </c>
      <c r="AB56" s="1">
        <v>146915</v>
      </c>
      <c r="AC56" s="1">
        <v>146920</v>
      </c>
      <c r="AD56" s="1">
        <v>146925</v>
      </c>
    </row>
    <row r="57" spans="1:30" ht="14.4" thickBot="1" x14ac:dyDescent="0.3">
      <c r="A57" s="15"/>
      <c r="B57" s="21" t="s">
        <v>1483</v>
      </c>
      <c r="C57" s="30">
        <f t="shared" ref="C57:H57" si="0">+SUM(C5:C56)</f>
        <v>98934121</v>
      </c>
      <c r="D57" s="30">
        <f t="shared" si="0"/>
        <v>77720830</v>
      </c>
      <c r="E57" s="30">
        <f t="shared" si="0"/>
        <v>156747622</v>
      </c>
      <c r="F57" s="30">
        <f t="shared" si="0"/>
        <v>380396004</v>
      </c>
      <c r="G57" s="30">
        <f t="shared" si="0"/>
        <v>186746611</v>
      </c>
      <c r="H57" s="30">
        <f t="shared" si="0"/>
        <v>197574276</v>
      </c>
    </row>
    <row r="59" spans="1:30" ht="14.4" thickBot="1" x14ac:dyDescent="0.3"/>
    <row r="60" spans="1:30" x14ac:dyDescent="0.25">
      <c r="B60" s="20" t="s">
        <v>1408</v>
      </c>
      <c r="C60" s="12" t="str">
        <f>+D4</f>
        <v>Año 17</v>
      </c>
      <c r="D60" s="12" t="str">
        <f>+E4</f>
        <v>Año 18</v>
      </c>
      <c r="E60" s="12" t="str">
        <f>+F4</f>
        <v>Año 19</v>
      </c>
      <c r="F60" s="12" t="str">
        <f>+G4</f>
        <v>Año 20</v>
      </c>
      <c r="G60" s="12" t="str">
        <f>+H4</f>
        <v>Año 21</v>
      </c>
    </row>
    <row r="61" spans="1:30" x14ac:dyDescent="0.25">
      <c r="B61" s="10" t="s">
        <v>1482</v>
      </c>
      <c r="C61" s="27">
        <f>IFERROR(+D57/C57-1,0%)</f>
        <v>-0.21441835016657196</v>
      </c>
      <c r="D61" s="27">
        <f t="shared" ref="D61:G61" si="1">IFERROR(+E57/D57-1,0%)</f>
        <v>1.0168032430945475</v>
      </c>
      <c r="E61" s="27">
        <f t="shared" si="1"/>
        <v>1.4268055817778214</v>
      </c>
      <c r="F61" s="27">
        <f t="shared" si="1"/>
        <v>-0.50907315261913211</v>
      </c>
      <c r="G61" s="27">
        <f t="shared" si="1"/>
        <v>5.798051671202753E-2</v>
      </c>
    </row>
  </sheetData>
  <conditionalFormatting sqref="C61:F61">
    <cfRule type="colorScale" priority="2">
      <colorScale>
        <cfvo type="min"/>
        <cfvo type="percentile" val="50"/>
        <cfvo type="max"/>
        <color rgb="FFF8696B"/>
        <color rgb="FFFFEB84"/>
        <color rgb="FF63BE7B"/>
      </colorScale>
    </cfRule>
  </conditionalFormatting>
  <conditionalFormatting sqref="G6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2060F-0067-4577-8D23-E6FEA4AE007A}">
  <dimension ref="A1:AD17"/>
  <sheetViews>
    <sheetView showGridLines="0" zoomScale="120" zoomScaleNormal="120" workbookViewId="0">
      <pane xSplit="1" ySplit="4" topLeftCell="B12"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+Indicadores!E19</f>
        <v>(Cartera Calificada en Categorías B, C, D y E periodo Actual / Cartera Calificada en Categorías B, C, D y E del mismo periodo del año anterior )-1</v>
      </c>
      <c r="C2" s="24" t="str">
        <f>+Indicadores!B19</f>
        <v>Riesgo Credito</v>
      </c>
      <c r="D2" s="18" t="str">
        <f>+Indicadores!C19</f>
        <v>Indicador de Crecimiento de Cartera Consumo Sin Libranza por Riesgo</v>
      </c>
      <c r="E2" s="18" t="str">
        <f>+Indicadores!D19</f>
        <v>Crecimiento de Cartera Consumo Sin Libranza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141210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141215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12769102</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141220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141225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144210</v>
      </c>
      <c r="B9" s="22" t="str">
        <f>PROPER(VLOOKUP($A9,cuc!$A$2:$AA$2088,B$3,FALSE))</f>
        <v xml:space="preserve">         Categoría B Riesgo Aceptable</v>
      </c>
      <c r="C9" s="28">
        <f>VLOOKUP($A9,cuc!$A$2:$AA$2088,C$3,FALSE)</f>
        <v>13522352</v>
      </c>
      <c r="D9" s="28">
        <f>VLOOKUP($A9,cuc!$A$2:$AA$2088,D$3,FALSE)</f>
        <v>2627395</v>
      </c>
      <c r="E9" s="28">
        <f>VLOOKUP($A9,cuc!$A$2:$AA$2088,E$3,FALSE)</f>
        <v>11869180</v>
      </c>
      <c r="F9" s="28">
        <f>VLOOKUP($A9,cuc!$A$2:$AA$2088,F$3,FALSE)</f>
        <v>36265480</v>
      </c>
      <c r="G9" s="29">
        <f>VLOOKUP($A9,cuc!$A$2:$AA$2088,G$3,FALSE)</f>
        <v>35188175</v>
      </c>
      <c r="H9" s="29">
        <f>VLOOKUP($A9,cuc!$A$2:$AA$2088,H$3,FALSE)</f>
        <v>6984170</v>
      </c>
      <c r="X9" s="1">
        <v>140400</v>
      </c>
      <c r="Y9" s="1">
        <v>140500</v>
      </c>
      <c r="Z9" s="1">
        <v>146905</v>
      </c>
      <c r="AA9" s="1">
        <v>146910</v>
      </c>
      <c r="AB9" s="1">
        <v>146915</v>
      </c>
      <c r="AC9" s="1">
        <v>146920</v>
      </c>
      <c r="AD9" s="1">
        <v>146925</v>
      </c>
    </row>
    <row r="10" spans="1:30" x14ac:dyDescent="0.25">
      <c r="A10" s="14">
        <v>144215</v>
      </c>
      <c r="B10" s="22" t="str">
        <f>PROPER(VLOOKUP($A10,cuc!$A$2:$AA$2088,B$3,FALSE))</f>
        <v xml:space="preserve">         Categoría C Riesgo Apreciable</v>
      </c>
      <c r="C10" s="28">
        <f>VLOOKUP($A10,cuc!$A$2:$AA$2088,C$3,FALSE)</f>
        <v>2931814</v>
      </c>
      <c r="D10" s="28">
        <f>VLOOKUP($A10,cuc!$A$2:$AA$2088,D$3,FALSE)</f>
        <v>5561914</v>
      </c>
      <c r="E10" s="28">
        <f>VLOOKUP($A10,cuc!$A$2:$AA$2088,E$3,FALSE)</f>
        <v>13916762</v>
      </c>
      <c r="F10" s="28">
        <f>VLOOKUP($A10,cuc!$A$2:$AA$2088,F$3,FALSE)</f>
        <v>8680530</v>
      </c>
      <c r="G10" s="29">
        <f>VLOOKUP($A10,cuc!$A$2:$AA$2088,G$3,FALSE)</f>
        <v>32449057</v>
      </c>
      <c r="H10" s="29">
        <f>VLOOKUP($A10,cuc!$A$2:$AA$2088,H$3,FALSE)</f>
        <v>44069683</v>
      </c>
      <c r="X10" s="1">
        <v>140400</v>
      </c>
      <c r="Y10" s="1">
        <v>140500</v>
      </c>
      <c r="Z10" s="1">
        <v>146905</v>
      </c>
      <c r="AA10" s="1">
        <v>146910</v>
      </c>
      <c r="AB10" s="1">
        <v>146915</v>
      </c>
      <c r="AC10" s="1">
        <v>146920</v>
      </c>
      <c r="AD10" s="1">
        <v>146925</v>
      </c>
    </row>
    <row r="11" spans="1:30" x14ac:dyDescent="0.25">
      <c r="A11" s="14">
        <v>144220</v>
      </c>
      <c r="B11" s="22" t="str">
        <f>PROPER(VLOOKUP($A11,cuc!$A$2:$AA$2088,B$3,FALSE))</f>
        <v xml:space="preserve">         Categoría D Riesgo Significativo</v>
      </c>
      <c r="C11" s="28">
        <f>VLOOKUP($A11,cuc!$A$2:$AA$2088,C$3,FALSE)</f>
        <v>7670180</v>
      </c>
      <c r="D11" s="28">
        <f>VLOOKUP($A11,cuc!$A$2:$AA$2088,D$3,FALSE)</f>
        <v>8404650</v>
      </c>
      <c r="E11" s="28">
        <f>VLOOKUP($A11,cuc!$A$2:$AA$2088,E$3,FALSE)</f>
        <v>12993585</v>
      </c>
      <c r="F11" s="28">
        <f>VLOOKUP($A11,cuc!$A$2:$AA$2088,F$3,FALSE)</f>
        <v>12159429</v>
      </c>
      <c r="G11" s="29">
        <f>VLOOKUP($A11,cuc!$A$2:$AA$2088,G$3,FALSE)</f>
        <v>41206350</v>
      </c>
      <c r="H11" s="29">
        <f>VLOOKUP($A11,cuc!$A$2:$AA$2088,H$3,FALSE)</f>
        <v>35273002</v>
      </c>
      <c r="X11" s="1">
        <v>140400</v>
      </c>
      <c r="Y11" s="1">
        <v>140500</v>
      </c>
      <c r="Z11" s="1">
        <v>146905</v>
      </c>
      <c r="AA11" s="1">
        <v>146910</v>
      </c>
      <c r="AB11" s="1">
        <v>146915</v>
      </c>
      <c r="AC11" s="1">
        <v>146920</v>
      </c>
      <c r="AD11" s="1">
        <v>146925</v>
      </c>
    </row>
    <row r="12" spans="1:30" x14ac:dyDescent="0.25">
      <c r="A12" s="14">
        <v>144225</v>
      </c>
      <c r="B12" s="22" t="str">
        <f>PROPER(VLOOKUP($A12,cuc!$A$2:$AA$2088,B$3,FALSE))</f>
        <v xml:space="preserve">         Categoría E Riesgo De Incobrabilidad</v>
      </c>
      <c r="C12" s="28">
        <f>VLOOKUP($A12,cuc!$A$2:$AA$2088,C$3,FALSE)</f>
        <v>71285611</v>
      </c>
      <c r="D12" s="28">
        <f>VLOOKUP($A12,cuc!$A$2:$AA$2088,D$3,FALSE)</f>
        <v>55672696</v>
      </c>
      <c r="E12" s="28">
        <f>VLOOKUP($A12,cuc!$A$2:$AA$2088,E$3,FALSE)</f>
        <v>65474222</v>
      </c>
      <c r="F12" s="28">
        <f>VLOOKUP($A12,cuc!$A$2:$AA$2088,F$3,FALSE)</f>
        <v>19676317</v>
      </c>
      <c r="G12" s="29">
        <f>VLOOKUP($A12,cuc!$A$2:$AA$2088,G$3,FALSE)</f>
        <v>66637772</v>
      </c>
      <c r="H12" s="29">
        <f>VLOOKUP($A12,cuc!$A$2:$AA$2088,H$3,FALSE)</f>
        <v>74840897</v>
      </c>
      <c r="X12" s="1">
        <v>140400</v>
      </c>
      <c r="Y12" s="1">
        <v>140500</v>
      </c>
      <c r="Z12" s="1">
        <v>146905</v>
      </c>
      <c r="AA12" s="1">
        <v>146910</v>
      </c>
      <c r="AB12" s="1">
        <v>146915</v>
      </c>
      <c r="AC12" s="1">
        <v>146920</v>
      </c>
      <c r="AD12" s="1">
        <v>146925</v>
      </c>
    </row>
    <row r="13" spans="1:30" ht="14.4" thickBot="1" x14ac:dyDescent="0.3">
      <c r="A13" s="15"/>
      <c r="B13" s="21" t="s">
        <v>1484</v>
      </c>
      <c r="C13" s="30">
        <f t="shared" ref="C13:H13" si="0">+SUM(C5:C12)</f>
        <v>95409957</v>
      </c>
      <c r="D13" s="30">
        <f t="shared" si="0"/>
        <v>72266655</v>
      </c>
      <c r="E13" s="30">
        <f t="shared" si="0"/>
        <v>104253749</v>
      </c>
      <c r="F13" s="30">
        <f t="shared" si="0"/>
        <v>89550858</v>
      </c>
      <c r="G13" s="30">
        <f t="shared" si="0"/>
        <v>175481354</v>
      </c>
      <c r="H13" s="30">
        <f t="shared" si="0"/>
        <v>161167752</v>
      </c>
    </row>
    <row r="15" spans="1:30" ht="14.4" thickBot="1" x14ac:dyDescent="0.3"/>
    <row r="16" spans="1:30" x14ac:dyDescent="0.25">
      <c r="B16" s="20" t="s">
        <v>1408</v>
      </c>
      <c r="C16" s="12" t="str">
        <f>+D4</f>
        <v>Año 17</v>
      </c>
      <c r="D16" s="12" t="str">
        <f>+E4</f>
        <v>Año 18</v>
      </c>
      <c r="E16" s="12" t="str">
        <f>+F4</f>
        <v>Año 19</v>
      </c>
      <c r="F16" s="12" t="str">
        <f>+G4</f>
        <v>Año 20</v>
      </c>
      <c r="G16" s="12" t="str">
        <f>+H4</f>
        <v>Año 21</v>
      </c>
    </row>
    <row r="17" spans="2:7" x14ac:dyDescent="0.25">
      <c r="B17" s="10" t="s">
        <v>1485</v>
      </c>
      <c r="C17" s="27">
        <f>IFERROR(+D13/C13-1,0%)</f>
        <v>-0.24256694717931804</v>
      </c>
      <c r="D17" s="27">
        <f t="shared" ref="D17:G17" si="1">IFERROR(+E13/D13-1,0%)</f>
        <v>0.44262591094052994</v>
      </c>
      <c r="E17" s="27">
        <f t="shared" si="1"/>
        <v>-0.14102985399594603</v>
      </c>
      <c r="F17" s="27">
        <f t="shared" si="1"/>
        <v>0.95957200097401629</v>
      </c>
      <c r="G17" s="27">
        <f t="shared" si="1"/>
        <v>-8.1567651911324979E-2</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37196-E2B4-466D-8C85-D61B816208E4}">
  <dimension ref="A1:AD21"/>
  <sheetViews>
    <sheetView showGridLines="0" zoomScale="120" zoomScaleNormal="120" workbookViewId="0">
      <pane xSplit="1" ySplit="4" topLeftCell="B19"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+Indicadores!E20</f>
        <v>(Cartera Calificada en Categorías B, C, D y E periodo Actual / Cartera Vencida del mismo periodo del año anterior )-1</v>
      </c>
      <c r="C2" s="24" t="str">
        <f>+Indicadores!B20</f>
        <v>Riesgo Credito</v>
      </c>
      <c r="D2" s="18" t="str">
        <f>+Indicadores!C20</f>
        <v>Indicador de Crecimiento de Cartera Consumo Con Libranza por Riesgo</v>
      </c>
      <c r="E2" s="18" t="str">
        <f>+Indicadores!D20</f>
        <v>Crecimiento de Cartera Consumo Con Libranza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141110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141115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141120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141125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144110</v>
      </c>
      <c r="B9" s="22" t="str">
        <f>PROPER(VLOOKUP($A9,cuc!$A$2:$AA$2088,B$3,FALSE))</f>
        <v xml:space="preserve">         Categoría B Riesgo Aceptable</v>
      </c>
      <c r="C9" s="28">
        <f>VLOOKUP($A9,cuc!$A$2:$AA$2088,C$3,FALSE)</f>
        <v>0</v>
      </c>
      <c r="D9" s="28">
        <f>VLOOKUP($A9,cuc!$A$2:$AA$2088,D$3,FALSE)</f>
        <v>0</v>
      </c>
      <c r="E9" s="28">
        <f>VLOOKUP($A9,cuc!$A$2:$AA$2088,E$3,FALSE)</f>
        <v>12800111</v>
      </c>
      <c r="F9" s="28">
        <f>VLOOKUP($A9,cuc!$A$2:$AA$2088,F$3,FALSE)</f>
        <v>256307909</v>
      </c>
      <c r="G9" s="29">
        <f>VLOOKUP($A9,cuc!$A$2:$AA$2088,G$3,FALSE)</f>
        <v>975812</v>
      </c>
      <c r="H9" s="29">
        <f>VLOOKUP($A9,cuc!$A$2:$AA$2088,H$3,FALSE)</f>
        <v>14209685</v>
      </c>
      <c r="X9" s="1">
        <v>140400</v>
      </c>
      <c r="Y9" s="1">
        <v>140500</v>
      </c>
      <c r="Z9" s="1">
        <v>146905</v>
      </c>
      <c r="AA9" s="1">
        <v>146910</v>
      </c>
      <c r="AB9" s="1">
        <v>146915</v>
      </c>
      <c r="AC9" s="1">
        <v>146920</v>
      </c>
      <c r="AD9" s="1">
        <v>146925</v>
      </c>
    </row>
    <row r="10" spans="1:30" x14ac:dyDescent="0.25">
      <c r="A10" s="14">
        <v>144115</v>
      </c>
      <c r="B10" s="22" t="str">
        <f>PROPER(VLOOKUP($A10,cuc!$A$2:$AA$2088,B$3,FALSE))</f>
        <v xml:space="preserve">         Categoría C Riesgo Apreciable</v>
      </c>
      <c r="C10" s="28">
        <f>VLOOKUP($A10,cuc!$A$2:$AA$2088,C$3,FALSE)</f>
        <v>0</v>
      </c>
      <c r="D10" s="28">
        <f>VLOOKUP($A10,cuc!$A$2:$AA$2088,D$3,FALSE)</f>
        <v>0</v>
      </c>
      <c r="E10" s="28">
        <f>VLOOKUP($A10,cuc!$A$2:$AA$2088,E$3,FALSE)</f>
        <v>6740845</v>
      </c>
      <c r="F10" s="28">
        <f>VLOOKUP($A10,cuc!$A$2:$AA$2088,F$3,FALSE)</f>
        <v>34537237</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144120</v>
      </c>
      <c r="B11" s="22" t="str">
        <f>PROPER(VLOOKUP($A11,cuc!$A$2:$AA$2088,B$3,FALSE))</f>
        <v xml:space="preserve">         Categoría D Riesgo Significativo</v>
      </c>
      <c r="C11" s="28">
        <f>VLOOKUP($A11,cuc!$A$2:$AA$2088,C$3,FALSE)</f>
        <v>112615</v>
      </c>
      <c r="D11" s="28">
        <f>VLOOKUP($A11,cuc!$A$2:$AA$2088,D$3,FALSE)</f>
        <v>2042626</v>
      </c>
      <c r="E11" s="28">
        <f>VLOOKUP($A11,cuc!$A$2:$AA$2088,E$3,FALSE)</f>
        <v>27224362</v>
      </c>
      <c r="F11" s="28">
        <f>VLOOKUP($A11,cuc!$A$2:$AA$2088,F$3,FALSE)</f>
        <v>0</v>
      </c>
      <c r="G11" s="29">
        <f>VLOOKUP($A11,cuc!$A$2:$AA$2088,G$3,FALSE)</f>
        <v>0</v>
      </c>
      <c r="H11" s="29">
        <f>VLOOKUP($A11,cuc!$A$2:$AA$2088,H$3,FALSE)</f>
        <v>16101939</v>
      </c>
      <c r="X11" s="1">
        <v>140400</v>
      </c>
      <c r="Y11" s="1">
        <v>140500</v>
      </c>
      <c r="Z11" s="1">
        <v>146905</v>
      </c>
      <c r="AA11" s="1">
        <v>146910</v>
      </c>
      <c r="AB11" s="1">
        <v>146915</v>
      </c>
      <c r="AC11" s="1">
        <v>146920</v>
      </c>
      <c r="AD11" s="1">
        <v>146925</v>
      </c>
    </row>
    <row r="12" spans="1:30" x14ac:dyDescent="0.25">
      <c r="A12" s="14">
        <v>144125</v>
      </c>
      <c r="B12" s="22" t="str">
        <f>PROPER(VLOOKUP($A12,cuc!$A$2:$AA$2088,B$3,FALSE))</f>
        <v xml:space="preserve">         Categoría E Riesgo De Incobrabilidad</v>
      </c>
      <c r="C12" s="28">
        <f>VLOOKUP($A12,cuc!$A$2:$AA$2088,C$3,FALSE)</f>
        <v>3411549</v>
      </c>
      <c r="D12" s="28">
        <f>VLOOKUP($A12,cuc!$A$2:$AA$2088,D$3,FALSE)</f>
        <v>3411549</v>
      </c>
      <c r="E12" s="28">
        <f>VLOOKUP($A12,cuc!$A$2:$AA$2088,E$3,FALSE)</f>
        <v>5728555</v>
      </c>
      <c r="F12" s="28">
        <f>VLOOKUP($A12,cuc!$A$2:$AA$2088,F$3,FALSE)</f>
        <v>0</v>
      </c>
      <c r="G12" s="29">
        <f>VLOOKUP($A12,cuc!$A$2:$AA$2088,G$3,FALSE)</f>
        <v>10289445</v>
      </c>
      <c r="H12" s="29">
        <f>VLOOKUP($A12,cuc!$A$2:$AA$2088,H$3,FALSE)</f>
        <v>6094900</v>
      </c>
      <c r="X12" s="1">
        <v>140400</v>
      </c>
      <c r="Y12" s="1">
        <v>140500</v>
      </c>
      <c r="Z12" s="1">
        <v>146905</v>
      </c>
      <c r="AA12" s="1">
        <v>146910</v>
      </c>
      <c r="AB12" s="1">
        <v>146915</v>
      </c>
      <c r="AC12" s="1">
        <v>146920</v>
      </c>
      <c r="AD12" s="1">
        <v>146925</v>
      </c>
    </row>
    <row r="13" spans="1:30" x14ac:dyDescent="0.25">
      <c r="A13" s="14">
        <v>146935</v>
      </c>
      <c r="B13" s="22" t="str">
        <f>PROPER(VLOOKUP($A13,cuc!$A$2:$AA$2088,B$3,FALSE))</f>
        <v xml:space="preserve">         Categoría B Riesgo Aceptable, Consumo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146940</v>
      </c>
      <c r="B14" s="22" t="str">
        <f>PROPER(VLOOKUP($A14,cuc!$A$2:$AA$2088,B$3,FALSE))</f>
        <v xml:space="preserve">         Categoría C Riesgo Apreciable, Consumo</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146945</v>
      </c>
      <c r="B15" s="22" t="str">
        <f>PROPER(VLOOKUP($A15,cuc!$A$2:$AA$2088,B$3,FALSE))</f>
        <v xml:space="preserve">         Categoría D Riesgo Significativo, Consumo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146950</v>
      </c>
      <c r="B16" s="22" t="str">
        <f>PROPER(VLOOKUP($A16,cuc!$A$2:$AA$2088,B$3,FALSE))</f>
        <v xml:space="preserve">         Categoría E Riesgo De Incobrabilidad, Consumo</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1487</v>
      </c>
      <c r="C17" s="30">
        <f t="shared" ref="C17:H17" si="0">+SUM(C5:C16)</f>
        <v>3524164</v>
      </c>
      <c r="D17" s="30">
        <f t="shared" si="0"/>
        <v>5454175</v>
      </c>
      <c r="E17" s="30">
        <f t="shared" si="0"/>
        <v>52493873</v>
      </c>
      <c r="F17" s="30">
        <f t="shared" si="0"/>
        <v>290845146</v>
      </c>
      <c r="G17" s="30">
        <f t="shared" si="0"/>
        <v>11265257</v>
      </c>
      <c r="H17" s="30">
        <f t="shared" si="0"/>
        <v>36406524</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1486</v>
      </c>
      <c r="C21" s="27">
        <f>IFERROR(+D17/C17-1,0%)</f>
        <v>0.5476507336207963</v>
      </c>
      <c r="D21" s="27">
        <f t="shared" ref="D21:G21" si="1">IFERROR(+E17/D17-1,0%)</f>
        <v>8.6245303826884907</v>
      </c>
      <c r="E21" s="27">
        <f t="shared" si="1"/>
        <v>4.5405541519102623</v>
      </c>
      <c r="F21" s="27">
        <f t="shared" si="1"/>
        <v>-0.9612671651738689</v>
      </c>
      <c r="G21" s="27">
        <f t="shared" si="1"/>
        <v>2.2317526355590469</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3FB8-D163-4662-8902-B2CACC02F44E}">
  <dimension ref="A1:AD17"/>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+Indicadores!E21</f>
        <v>(Cartera Calificada en Categorías B, C, D y E periodo Actual / Cartera Vencida del mismo periodo del año anterior )-1</v>
      </c>
      <c r="C2" s="24" t="str">
        <f>+Indicadores!B21</f>
        <v>Riesgo Credito</v>
      </c>
      <c r="D2" s="18" t="str">
        <f>+Indicadores!C21</f>
        <v>Indicador de Crecimiento de Cartera Comercial por Riesgo</v>
      </c>
      <c r="E2" s="18" t="str">
        <f>+Indicadores!D21</f>
        <v xml:space="preserve"> Crecimiento de Cartera Comercial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146110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146115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146120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146125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146210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146215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146220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146225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ht="14.4" thickBot="1" x14ac:dyDescent="0.3">
      <c r="A13" s="15"/>
      <c r="B13" s="21" t="s">
        <v>1488</v>
      </c>
      <c r="C13" s="30">
        <f t="shared" ref="C13:H13" si="0">+SUM(C5:C12)</f>
        <v>0</v>
      </c>
      <c r="D13" s="30">
        <f t="shared" si="0"/>
        <v>0</v>
      </c>
      <c r="E13" s="30">
        <f t="shared" si="0"/>
        <v>0</v>
      </c>
      <c r="F13" s="30">
        <f t="shared" si="0"/>
        <v>0</v>
      </c>
      <c r="G13" s="30">
        <f t="shared" si="0"/>
        <v>0</v>
      </c>
      <c r="H13" s="30">
        <f t="shared" si="0"/>
        <v>0</v>
      </c>
    </row>
    <row r="15" spans="1:30" ht="14.4" thickBot="1" x14ac:dyDescent="0.3"/>
    <row r="16" spans="1:30" x14ac:dyDescent="0.25">
      <c r="B16" s="20" t="s">
        <v>1408</v>
      </c>
      <c r="C16" s="12" t="str">
        <f>+D4</f>
        <v>Año 17</v>
      </c>
      <c r="D16" s="12" t="str">
        <f>+E4</f>
        <v>Año 18</v>
      </c>
      <c r="E16" s="12" t="str">
        <f>+F4</f>
        <v>Año 19</v>
      </c>
      <c r="F16" s="12" t="str">
        <f>+G4</f>
        <v>Año 20</v>
      </c>
      <c r="G16" s="12" t="str">
        <f>+H4</f>
        <v>Año 21</v>
      </c>
    </row>
    <row r="17" spans="2:7" x14ac:dyDescent="0.25">
      <c r="B17" s="10" t="s">
        <v>1489</v>
      </c>
      <c r="C17" s="27">
        <f>IFERROR(+D13/C13-1,0%)</f>
        <v>0</v>
      </c>
      <c r="D17" s="27">
        <f t="shared" ref="D17:G17" si="1">IFERROR(+E13/D13-1,0%)</f>
        <v>0</v>
      </c>
      <c r="E17" s="27">
        <f t="shared" si="1"/>
        <v>0</v>
      </c>
      <c r="F17" s="27">
        <f t="shared" si="1"/>
        <v>0</v>
      </c>
      <c r="G17" s="27">
        <f t="shared" si="1"/>
        <v>0</v>
      </c>
    </row>
  </sheetData>
  <conditionalFormatting sqref="C17:F17">
    <cfRule type="colorScale" priority="2">
      <colorScale>
        <cfvo type="min"/>
        <cfvo type="percentile" val="50"/>
        <cfvo type="max"/>
        <color rgb="FFF8696B"/>
        <color rgb="FFFFEB84"/>
        <color rgb="FF63BE7B"/>
      </colorScale>
    </cfRule>
  </conditionalFormatting>
  <conditionalFormatting sqref="G17">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06A53-1468-4E93-AB12-8C230B694C96}">
  <dimension ref="A1:AD21"/>
  <sheetViews>
    <sheetView showGridLines="0" zoomScale="120" zoomScaleNormal="120" workbookViewId="0">
      <pane xSplit="1" ySplit="4" topLeftCell="B8"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+Indicadores!E22</f>
        <v>(Cartera Calificada en Categorías B, C, D y E periodo Actual / Cartera Vencida del mismo periodo del año anterior )-1</v>
      </c>
      <c r="C2" s="24" t="str">
        <f>+Indicadores!B22</f>
        <v>Riesgo Credito</v>
      </c>
      <c r="D2" s="18" t="str">
        <f>+Indicadores!C22</f>
        <v>Indicador de Crecimiento de Cartera Microcrédito por Riesgo</v>
      </c>
      <c r="E2" s="18" t="str">
        <f>+Indicadores!D22</f>
        <v>Crecimiento de Cartera Microcrédito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144810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144815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144820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144825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145410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145415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145420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145425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145510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145515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145520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145525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1490</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1491</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4CEA2-F525-4D86-A7C5-5A00DC39421F}">
  <dimension ref="A1:AD21"/>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+Indicadores!E23</f>
        <v>(Cartera Calificada en Categorías B, C, D y E periodo Actual / Cartera Vencida del mismo periodo del año anterior )-1</v>
      </c>
      <c r="C2" s="24" t="str">
        <f>+Indicadores!B23</f>
        <v>Riesgo Credito</v>
      </c>
      <c r="D2" s="18" t="str">
        <f>+Indicadores!C23</f>
        <v>Indicador de Crecimiento de Cartera de Vivienda por Riesgo</v>
      </c>
      <c r="E2" s="18" t="str">
        <f>+Indicadores!D23</f>
        <v>Crecimiento de Cartera de Vivienda por Riesgo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140410</v>
      </c>
      <c r="B5" s="22" t="str">
        <f>PROPER(VLOOKUP($A5,cuc!$A$2:$AA$2088,B$3,FALSE))</f>
        <v xml:space="preserve">         Categoría B Riesgo Aceptable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140415</v>
      </c>
      <c r="B6" s="22" t="str">
        <f>PROPER(VLOOKUP($A6,cuc!$A$2:$AA$2088,B$3,FALSE))</f>
        <v xml:space="preserve">         Categoría C Riesgo Apreciable</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X6" s="1">
        <v>140400</v>
      </c>
      <c r="Y6" s="1">
        <v>140500</v>
      </c>
      <c r="Z6" s="1">
        <v>146905</v>
      </c>
      <c r="AA6" s="1">
        <v>146910</v>
      </c>
      <c r="AB6" s="1">
        <v>146915</v>
      </c>
      <c r="AC6" s="1">
        <v>146920</v>
      </c>
      <c r="AD6" s="1">
        <v>146925</v>
      </c>
    </row>
    <row r="7" spans="1:30" x14ac:dyDescent="0.25">
      <c r="A7" s="14">
        <v>140420</v>
      </c>
      <c r="B7" s="22" t="str">
        <f>PROPER(VLOOKUP($A7,cuc!$A$2:$AA$2088,B$3,FALSE))</f>
        <v xml:space="preserve">         Categoría D Riesgo Significativo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c r="X7" s="1">
        <v>140400</v>
      </c>
      <c r="Y7" s="1">
        <v>140500</v>
      </c>
      <c r="Z7" s="1">
        <v>146905</v>
      </c>
      <c r="AA7" s="1">
        <v>146910</v>
      </c>
      <c r="AB7" s="1">
        <v>146915</v>
      </c>
      <c r="AC7" s="1">
        <v>146920</v>
      </c>
      <c r="AD7" s="1">
        <v>146925</v>
      </c>
    </row>
    <row r="8" spans="1:30" x14ac:dyDescent="0.25">
      <c r="A8" s="14">
        <v>140425</v>
      </c>
      <c r="B8" s="22" t="str">
        <f>PROPER(VLOOKUP($A8,cuc!$A$2:$AA$2088,B$3,FALSE))</f>
        <v xml:space="preserve">         Categoría E Riesgo De Incobrabilidad</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c r="X8" s="1">
        <v>140400</v>
      </c>
      <c r="Y8" s="1">
        <v>140500</v>
      </c>
      <c r="Z8" s="1">
        <v>146905</v>
      </c>
      <c r="AA8" s="1">
        <v>146910</v>
      </c>
      <c r="AB8" s="1">
        <v>146915</v>
      </c>
      <c r="AC8" s="1">
        <v>146920</v>
      </c>
      <c r="AD8" s="1">
        <v>146925</v>
      </c>
    </row>
    <row r="9" spans="1:30" x14ac:dyDescent="0.25">
      <c r="A9" s="14">
        <v>140510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c r="X9" s="1">
        <v>140400</v>
      </c>
      <c r="Y9" s="1">
        <v>140500</v>
      </c>
      <c r="Z9" s="1">
        <v>146905</v>
      </c>
      <c r="AA9" s="1">
        <v>146910</v>
      </c>
      <c r="AB9" s="1">
        <v>146915</v>
      </c>
      <c r="AC9" s="1">
        <v>146920</v>
      </c>
      <c r="AD9" s="1">
        <v>146925</v>
      </c>
    </row>
    <row r="10" spans="1:30" x14ac:dyDescent="0.25">
      <c r="A10" s="14">
        <v>140515</v>
      </c>
      <c r="B10" s="22" t="str">
        <f>PROPER(VLOOKUP($A10,cuc!$A$2:$AA$2088,B$3,FALSE))</f>
        <v xml:space="preserve">         Categoría C Riesgo Apreciable</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c r="X10" s="1">
        <v>140400</v>
      </c>
      <c r="Y10" s="1">
        <v>140500</v>
      </c>
      <c r="Z10" s="1">
        <v>146905</v>
      </c>
      <c r="AA10" s="1">
        <v>146910</v>
      </c>
      <c r="AB10" s="1">
        <v>146915</v>
      </c>
      <c r="AC10" s="1">
        <v>146920</v>
      </c>
      <c r="AD10" s="1">
        <v>146925</v>
      </c>
    </row>
    <row r="11" spans="1:30" x14ac:dyDescent="0.25">
      <c r="A11" s="14">
        <v>140520</v>
      </c>
      <c r="B11" s="22" t="str">
        <f>PROPER(VLOOKUP($A11,cuc!$A$2:$AA$2088,B$3,FALSE))</f>
        <v xml:space="preserve">         Categoría D Riesgo Significativo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c r="X11" s="1">
        <v>140400</v>
      </c>
      <c r="Y11" s="1">
        <v>140500</v>
      </c>
      <c r="Z11" s="1">
        <v>146905</v>
      </c>
      <c r="AA11" s="1">
        <v>146910</v>
      </c>
      <c r="AB11" s="1">
        <v>146915</v>
      </c>
      <c r="AC11" s="1">
        <v>146920</v>
      </c>
      <c r="AD11" s="1">
        <v>146925</v>
      </c>
    </row>
    <row r="12" spans="1:30" x14ac:dyDescent="0.25">
      <c r="A12" s="14">
        <v>140525</v>
      </c>
      <c r="B12" s="22" t="str">
        <f>PROPER(VLOOKUP($A12,cuc!$A$2:$AA$2088,B$3,FALSE))</f>
        <v xml:space="preserve">         Categoría E Riesgo De Incobrabilidad</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c r="X12" s="1">
        <v>140400</v>
      </c>
      <c r="Y12" s="1">
        <v>140500</v>
      </c>
      <c r="Z12" s="1">
        <v>146905</v>
      </c>
      <c r="AA12" s="1">
        <v>146910</v>
      </c>
      <c r="AB12" s="1">
        <v>146915</v>
      </c>
      <c r="AC12" s="1">
        <v>146920</v>
      </c>
      <c r="AD12" s="1">
        <v>146925</v>
      </c>
    </row>
    <row r="13" spans="1:30" x14ac:dyDescent="0.25">
      <c r="A13" s="14">
        <v>146910</v>
      </c>
      <c r="B13" s="22" t="str">
        <f>PROPER(VLOOKUP($A13,cuc!$A$2:$AA$2088,B$3,FALSE))</f>
        <v xml:space="preserve">         Categoría B Riesgo Aceptable, Vivienda</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c r="X13" s="1">
        <v>140400</v>
      </c>
      <c r="Y13" s="1">
        <v>140500</v>
      </c>
      <c r="Z13" s="1">
        <v>146905</v>
      </c>
      <c r="AA13" s="1">
        <v>146910</v>
      </c>
      <c r="AB13" s="1">
        <v>146915</v>
      </c>
      <c r="AC13" s="1">
        <v>146920</v>
      </c>
      <c r="AD13" s="1">
        <v>146925</v>
      </c>
    </row>
    <row r="14" spans="1:30" x14ac:dyDescent="0.25">
      <c r="A14" s="14">
        <v>146915</v>
      </c>
      <c r="B14" s="22" t="str">
        <f>PROPER(VLOOKUP($A14,cuc!$A$2:$AA$2088,B$3,FALSE))</f>
        <v xml:space="preserve">         Categoría C Riesgo Apreciable, Vivienda</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c r="X14" s="1">
        <v>140400</v>
      </c>
      <c r="Y14" s="1">
        <v>140500</v>
      </c>
      <c r="Z14" s="1">
        <v>146905</v>
      </c>
      <c r="AA14" s="1">
        <v>146910</v>
      </c>
      <c r="AB14" s="1">
        <v>146915</v>
      </c>
      <c r="AC14" s="1">
        <v>146920</v>
      </c>
      <c r="AD14" s="1">
        <v>146925</v>
      </c>
    </row>
    <row r="15" spans="1:30" x14ac:dyDescent="0.25">
      <c r="A15" s="14">
        <v>146920</v>
      </c>
      <c r="B15" s="22" t="str">
        <f>PROPER(VLOOKUP($A15,cuc!$A$2:$AA$2088,B$3,FALSE))</f>
        <v xml:space="preserve">         Categoría D Riesgo Significativo, Vivienda</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c r="X15" s="1">
        <v>140400</v>
      </c>
      <c r="Y15" s="1">
        <v>140500</v>
      </c>
      <c r="Z15" s="1">
        <v>146905</v>
      </c>
      <c r="AA15" s="1">
        <v>146910</v>
      </c>
      <c r="AB15" s="1">
        <v>146915</v>
      </c>
      <c r="AC15" s="1">
        <v>146920</v>
      </c>
      <c r="AD15" s="1">
        <v>146925</v>
      </c>
    </row>
    <row r="16" spans="1:30" x14ac:dyDescent="0.25">
      <c r="A16" s="14">
        <v>146925</v>
      </c>
      <c r="B16" s="22" t="str">
        <f>PROPER(VLOOKUP($A16,cuc!$A$2:$AA$2088,B$3,FALSE))</f>
        <v xml:space="preserve">         Categoría E Riesgo De Incobrabilidad, Vivienda</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c r="X16" s="1">
        <v>140400</v>
      </c>
      <c r="Y16" s="1">
        <v>140500</v>
      </c>
      <c r="Z16" s="1">
        <v>146905</v>
      </c>
      <c r="AA16" s="1">
        <v>146910</v>
      </c>
      <c r="AB16" s="1">
        <v>146915</v>
      </c>
      <c r="AC16" s="1">
        <v>146920</v>
      </c>
      <c r="AD16" s="1">
        <v>146925</v>
      </c>
    </row>
    <row r="17" spans="1:8" ht="14.4" thickBot="1" x14ac:dyDescent="0.3">
      <c r="A17" s="15"/>
      <c r="B17" s="21" t="s">
        <v>1492</v>
      </c>
      <c r="C17" s="30">
        <f t="shared" ref="C17:H17" si="0">+SUM(C5:C16)</f>
        <v>0</v>
      </c>
      <c r="D17" s="30">
        <f t="shared" si="0"/>
        <v>0</v>
      </c>
      <c r="E17" s="30">
        <f t="shared" si="0"/>
        <v>0</v>
      </c>
      <c r="F17" s="30">
        <f t="shared" si="0"/>
        <v>0</v>
      </c>
      <c r="G17" s="30">
        <f t="shared" si="0"/>
        <v>0</v>
      </c>
      <c r="H17" s="30">
        <f t="shared" si="0"/>
        <v>0</v>
      </c>
    </row>
    <row r="19" spans="1:8" ht="14.4" thickBot="1" x14ac:dyDescent="0.3"/>
    <row r="20" spans="1:8" x14ac:dyDescent="0.25">
      <c r="B20" s="20" t="s">
        <v>1408</v>
      </c>
      <c r="C20" s="12" t="str">
        <f>+D4</f>
        <v>Año 17</v>
      </c>
      <c r="D20" s="12" t="str">
        <f>+E4</f>
        <v>Año 18</v>
      </c>
      <c r="E20" s="12" t="str">
        <f>+F4</f>
        <v>Año 19</v>
      </c>
      <c r="F20" s="12" t="str">
        <f>+G4</f>
        <v>Año 20</v>
      </c>
      <c r="G20" s="12" t="str">
        <f>+H4</f>
        <v>Año 21</v>
      </c>
    </row>
    <row r="21" spans="1:8" x14ac:dyDescent="0.25">
      <c r="B21" s="10" t="s">
        <v>1493</v>
      </c>
      <c r="C21" s="27">
        <f>IFERROR(+D17/C17-1,0%)</f>
        <v>0</v>
      </c>
      <c r="D21" s="27">
        <f t="shared" ref="D21:G21" si="1">IFERROR(+E17/D17-1,0%)</f>
        <v>0</v>
      </c>
      <c r="E21" s="27">
        <f t="shared" si="1"/>
        <v>0</v>
      </c>
      <c r="F21" s="27">
        <f t="shared" si="1"/>
        <v>0</v>
      </c>
      <c r="G21" s="27">
        <f t="shared" si="1"/>
        <v>0</v>
      </c>
    </row>
  </sheetData>
  <conditionalFormatting sqref="C21:F21">
    <cfRule type="colorScale" priority="2">
      <colorScale>
        <cfvo type="min"/>
        <cfvo type="percentile" val="50"/>
        <cfvo type="max"/>
        <color rgb="FFF8696B"/>
        <color rgb="FFFFEB84"/>
        <color rgb="FF63BE7B"/>
      </colorScale>
    </cfRule>
  </conditionalFormatting>
  <conditionalFormatting sqref="G2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6CD43-D7BB-4D1A-AC70-ECE62B571CDD}">
  <dimension ref="A1:AD36"/>
  <sheetViews>
    <sheetView showGridLines="0" zoomScale="120" zoomScaleNormal="120" workbookViewId="0">
      <pane xSplit="1" ySplit="4" topLeftCell="B35" activePane="bottomRight" state="frozen"/>
      <selection activeCell="C22" sqref="C22:H22"/>
      <selection pane="topRight" activeCell="C22" sqref="C22:H22"/>
      <selection pane="bottomLeft" activeCell="C22" sqref="C22:H22"/>
      <selection pane="bottomRight" activeCell="F7" sqref="F7"/>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47.4" thickBot="1" x14ac:dyDescent="0.3">
      <c r="A2" s="32" t="s">
        <v>0</v>
      </c>
      <c r="B2" s="24" t="str">
        <f>+Indicadores!E24</f>
        <v>Efectivo y equivalentes+ Fondo Liquidez +Inversiones / Depositso &lt; 6 Meses</v>
      </c>
      <c r="C2" s="24" t="str">
        <f>+Indicadores!B24</f>
        <v>Riesgo Liquidez</v>
      </c>
      <c r="D2" s="18" t="str">
        <f>+Indicadores!C24</f>
        <v>Indicador de relación entre Activos Liquidos ampliados a depósitos de corto plazo</v>
      </c>
      <c r="E2" s="57" t="str">
        <f>+Indicadores!D24</f>
        <v>Activos Líquidos ampliados / Depósitos Corto Plazo</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110500</v>
      </c>
      <c r="B5" s="22" t="str">
        <f>PROPER(VLOOKUP($A5,cuc!$A$2:$AA$2088,B$3,FALSE))</f>
        <v xml:space="preserve">      Caja</v>
      </c>
      <c r="C5" s="28">
        <f>VLOOKUP($A5,cuc!$A$2:$AA$2088,C$3,FALSE)</f>
        <v>1346100</v>
      </c>
      <c r="D5" s="28">
        <f>VLOOKUP($A5,cuc!$A$2:$AA$2088,D$3,FALSE)</f>
        <v>277600</v>
      </c>
      <c r="E5" s="28">
        <f>VLOOKUP($A5,cuc!$A$2:$AA$2088,E$3,FALSE)</f>
        <v>14407</v>
      </c>
      <c r="F5" s="28">
        <f>VLOOKUP($A5,cuc!$A$2:$AA$2088,F$3,FALSE)</f>
        <v>1098000</v>
      </c>
      <c r="G5" s="29">
        <f>VLOOKUP($A5,cuc!$A$2:$AA$2088,G$3,FALSE)</f>
        <v>1255150</v>
      </c>
      <c r="H5" s="29">
        <f>VLOOKUP($A5,cuc!$A$2:$AA$2088,H$3,FALSE)</f>
        <v>1156800</v>
      </c>
      <c r="X5" s="1">
        <v>140400</v>
      </c>
      <c r="Y5" s="1">
        <v>140500</v>
      </c>
      <c r="Z5" s="1">
        <v>146905</v>
      </c>
      <c r="AA5" s="1">
        <v>146910</v>
      </c>
      <c r="AB5" s="1">
        <v>146915</v>
      </c>
      <c r="AC5" s="1">
        <v>146920</v>
      </c>
      <c r="AD5" s="1">
        <v>146925</v>
      </c>
    </row>
    <row r="6" spans="1:30" x14ac:dyDescent="0.25">
      <c r="A6" s="14">
        <v>111000</v>
      </c>
      <c r="B6" s="22" t="str">
        <f>PROPER(VLOOKUP($A6,cuc!$A$2:$AA$2088,B$3,FALSE))</f>
        <v xml:space="preserve">      Bancos Y Otras Entidades Con Actividad Financiera</v>
      </c>
      <c r="C6" s="28">
        <f>VLOOKUP($A6,cuc!$A$2:$AA$2088,C$3,FALSE)</f>
        <v>82032386.180000007</v>
      </c>
      <c r="D6" s="28">
        <f>VLOOKUP($A6,cuc!$A$2:$AA$2088,D$3,FALSE)</f>
        <v>260379433.83000001</v>
      </c>
      <c r="E6" s="28">
        <f>VLOOKUP($A6,cuc!$A$2:$AA$2088,E$3,FALSE)</f>
        <v>318553800.24000001</v>
      </c>
      <c r="F6" s="28">
        <f>VLOOKUP($A6,cuc!$A$2:$AA$2088,F$3,FALSE)</f>
        <v>434369802.14999998</v>
      </c>
      <c r="G6" s="29">
        <f>VLOOKUP($A6,cuc!$A$2:$AA$2088,G$3,FALSE)</f>
        <v>569710181.62</v>
      </c>
      <c r="H6" s="29">
        <f>VLOOKUP($A6,cuc!$A$2:$AA$2088,H$3,FALSE)</f>
        <v>1047134673.5599999</v>
      </c>
      <c r="I6" s="1" t="s">
        <v>1454</v>
      </c>
    </row>
    <row r="7" spans="1:30" x14ac:dyDescent="0.25">
      <c r="A7" s="14">
        <v>111500</v>
      </c>
      <c r="B7" s="22" t="str">
        <f>PROPER(VLOOKUP($A7,cuc!$A$2:$AA$2088,B$3,FALSE))</f>
        <v xml:space="preserve">      Equivalentes Al  Efectivo (Compromiso De Pago)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112001</v>
      </c>
      <c r="B8" s="22" t="str">
        <f>PROPER(VLOOKUP($A8,cuc!$A$2:$AA$2088,B$3,FALSE))</f>
        <v xml:space="preserve">         Fondo De Liquidez – Cuentas Corrientes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112003</v>
      </c>
      <c r="B9" s="22" t="str">
        <f>PROPER(VLOOKUP($A9,cuc!$A$2:$AA$2088,B$3,FALSE))</f>
        <v xml:space="preserve">         Fondo De Liquidez - Fondos De Inversión Colectiva Administrados Por Sociedades Fiduciarias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112005</v>
      </c>
      <c r="B10" s="22" t="str">
        <f>PROPER(VLOOKUP($A10,cuc!$A$2:$AA$2088,B$3,FALSE))</f>
        <v xml:space="preserve">         Fondo De Liquidez - Cuentas De Ahorro</v>
      </c>
      <c r="C10" s="28">
        <f>VLOOKUP($A10,cuc!$A$2:$AA$2088,C$3,FALSE)</f>
        <v>39312780.770000003</v>
      </c>
      <c r="D10" s="28">
        <f>VLOOKUP($A10,cuc!$A$2:$AA$2088,D$3,FALSE)</f>
        <v>48355408.060000002</v>
      </c>
      <c r="E10" s="28">
        <f>VLOOKUP($A10,cuc!$A$2:$AA$2088,E$3,FALSE)</f>
        <v>63405918.700000003</v>
      </c>
      <c r="F10" s="28">
        <f>VLOOKUP($A10,cuc!$A$2:$AA$2088,F$3,FALSE)</f>
        <v>68470628.579999998</v>
      </c>
      <c r="G10" s="29">
        <f>VLOOKUP($A10,cuc!$A$2:$AA$2088,G$3,FALSE)</f>
        <v>102447407.15000001</v>
      </c>
      <c r="H10" s="29">
        <f>VLOOKUP($A10,cuc!$A$2:$AA$2088,H$3,FALSE)</f>
        <v>112533126.03</v>
      </c>
    </row>
    <row r="11" spans="1:30" x14ac:dyDescent="0.25">
      <c r="A11" s="14">
        <v>112006</v>
      </c>
      <c r="B11" s="22" t="str">
        <f>PROPER(VLOOKUP($A11,cuc!$A$2:$AA$2088,B$3,FALSE))</f>
        <v xml:space="preserve">         Fondo De Liquidez - Fondos De Inversión Colectiva Administrados Por Sociedades Comisionistas De Bolsa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112007</v>
      </c>
      <c r="B12" s="22" t="str">
        <f>PROPER(VLOOKUP($A12,cuc!$A$2:$AA$2088,B$3,FALSE))</f>
        <v xml:space="preserve">         Fondo De Liquidez - Certificado De Depósito A TÉrmino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112008</v>
      </c>
      <c r="B13" s="22" t="str">
        <f>PROPER(VLOOKUP($A13,cuc!$A$2:$AA$2088,B$3,FALSE))</f>
        <v xml:space="preserve">         Fondo De Liquidez - Certificados De Ahorro A TÉrmino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120305</v>
      </c>
      <c r="B14" s="22" t="str">
        <f>PROPER(VLOOKUP($A14,cuc!$A$2:$AA$2088,B$3,FALSE))</f>
        <v xml:space="preserve">         Fondo De Liquidez – Certificados De Depósito A Término- Cdt</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120310</v>
      </c>
      <c r="B15" s="22" t="str">
        <f>PROPER(VLOOKUP($A15,cuc!$A$2:$AA$2088,B$3,FALSE))</f>
        <v xml:space="preserve">         Fondo De Liquidez – Certificados De Ahorro A Término – Cdat</v>
      </c>
      <c r="C15" s="28">
        <f>VLOOKUP($A15,cuc!$A$2:$AA$2088,C$3,FALSE)</f>
        <v>93515265</v>
      </c>
      <c r="D15" s="28">
        <f>VLOOKUP($A15,cuc!$A$2:$AA$2088,D$3,FALSE)</f>
        <v>86487357</v>
      </c>
      <c r="E15" s="28">
        <f>VLOOKUP($A15,cuc!$A$2:$AA$2088,E$3,FALSE)</f>
        <v>86487357</v>
      </c>
      <c r="F15" s="28">
        <f>VLOOKUP($A15,cuc!$A$2:$AA$2088,F$3,FALSE)</f>
        <v>86487357</v>
      </c>
      <c r="G15" s="29">
        <f>VLOOKUP($A15,cuc!$A$2:$AA$2088,G$3,FALSE)</f>
        <v>86487357</v>
      </c>
      <c r="H15" s="29">
        <f>VLOOKUP($A15,cuc!$A$2:$AA$2088,H$3,FALSE)</f>
        <v>86487357</v>
      </c>
    </row>
    <row r="16" spans="1:30" x14ac:dyDescent="0.25">
      <c r="A16" s="14">
        <v>120315</v>
      </c>
      <c r="B16" s="22" t="str">
        <f>PROPER(VLOOKUP($A16,cuc!$A$2:$AA$2088,B$3,FALSE))</f>
        <v xml:space="preserve">         Fondo De Liquidez - Fondos De Inversión Colectiva Administrados Por Sociedades Fiduciarias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120320</v>
      </c>
      <c r="B17" s="22" t="str">
        <f>PROPER(VLOOKUP($A17,cuc!$A$2:$AA$2088,B$3,FALSE))</f>
        <v xml:space="preserve">         Fondo De Liquidez - Fondos De Inversión Colectiva Administrados Por Sociedades Comisionistas De Bolsa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120330</v>
      </c>
      <c r="B18" s="22" t="str">
        <f>PROPER(VLOOKUP($A18,cuc!$A$2:$AA$2088,B$3,FALSE))</f>
        <v xml:space="preserve">         Fondo De Liquidez - Bonos Ordinarios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123016</v>
      </c>
      <c r="B19" s="22" t="str">
        <f>PROPER(VLOOKUP($A19,cuc!$A$2:$AA$2088,B$3,FALSE))</f>
        <v xml:space="preserve">         Participación En Fondos De Inversión Colectivaabiertos Sin Pacto De Permanencia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120400</v>
      </c>
      <c r="B20" s="22" t="str">
        <f>PROPER(VLOOKUP($A20,cuc!$A$2:$AA$2088,B$3,FALSE))</f>
        <v xml:space="preserve">      Inversiones Negociables En Títulos De Deuda</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120800</v>
      </c>
      <c r="B21" s="22" t="str">
        <f>PROPER(VLOOKUP($A21,cuc!$A$2:$AA$2088,B$3,FALSE))</f>
        <v xml:space="preserve">      Inversiones Para Mantener Hasta El Vencimiento</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121300</v>
      </c>
      <c r="B22" s="22" t="str">
        <f>PROPER(VLOOKUP($A22,cuc!$A$2:$AA$2088,B$3,FALSE))</f>
        <v xml:space="preserve">      Inversiones Disponibles Para La Venta En Títulos De Deuda</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122800</v>
      </c>
      <c r="B23" s="22" t="str">
        <f>PROPER(VLOOKUP($A23,cuc!$A$2:$AA$2088,B$3,FALSE))</f>
        <v xml:space="preserve">      Inversiones Contabilizadas A Costo Amortizado</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123000</v>
      </c>
      <c r="B24" s="22" t="str">
        <f>PROPER(VLOOKUP($A24,cuc!$A$2:$AA$2088,B$3,FALSE))</f>
        <v xml:space="preserve">      Inversiones Contabilizadas A Valor Razonable Con Cambios En El Resultado</v>
      </c>
      <c r="C24" s="28">
        <f>VLOOKUP($A24,cuc!$A$2:$AA$2088,C$3,FALSE)</f>
        <v>49463890</v>
      </c>
      <c r="D24" s="28">
        <f>VLOOKUP($A24,cuc!$A$2:$AA$2088,D$3,FALSE)</f>
        <v>78927940</v>
      </c>
      <c r="E24" s="28">
        <f>VLOOKUP($A24,cuc!$A$2:$AA$2088,E$3,FALSE)</f>
        <v>0</v>
      </c>
      <c r="F24" s="28">
        <f>VLOOKUP($A24,cuc!$A$2:$AA$2088,F$3,FALSE)</f>
        <v>0</v>
      </c>
      <c r="G24" s="29">
        <f>VLOOKUP($A24,cuc!$A$2:$AA$2088,G$3,FALSE)</f>
        <v>0</v>
      </c>
      <c r="H24" s="29">
        <f>VLOOKUP($A24,cuc!$A$2:$AA$2088,H$3,FALSE)</f>
        <v>0</v>
      </c>
    </row>
    <row r="25" spans="1:8" ht="14.4" thickBot="1" x14ac:dyDescent="0.3">
      <c r="A25" s="15"/>
      <c r="B25" s="21" t="s">
        <v>1494</v>
      </c>
      <c r="C25" s="30">
        <f t="shared" ref="C25:H25" si="0">+SUM(C5:C24)</f>
        <v>265670421.95000002</v>
      </c>
      <c r="D25" s="30">
        <f t="shared" si="0"/>
        <v>474427738.88999999</v>
      </c>
      <c r="E25" s="30">
        <f t="shared" si="0"/>
        <v>468461482.94</v>
      </c>
      <c r="F25" s="30">
        <f t="shared" si="0"/>
        <v>590425787.73000002</v>
      </c>
      <c r="G25" s="30">
        <f t="shared" si="0"/>
        <v>759900095.76999998</v>
      </c>
      <c r="H25" s="30">
        <f t="shared" si="0"/>
        <v>1247311956.5899999</v>
      </c>
    </row>
    <row r="26" spans="1:8" ht="14.4" thickBot="1" x14ac:dyDescent="0.3"/>
    <row r="27" spans="1:8" x14ac:dyDescent="0.25">
      <c r="A27" s="11" t="s">
        <v>139</v>
      </c>
      <c r="B27" s="50" t="s">
        <v>1410</v>
      </c>
      <c r="C27" s="12" t="str">
        <f>+C$4</f>
        <v>Año 16</v>
      </c>
      <c r="D27" s="12" t="str">
        <f t="shared" ref="D27:H27" si="1">+D$4</f>
        <v>Año 17</v>
      </c>
      <c r="E27" s="12" t="str">
        <f t="shared" si="1"/>
        <v>Año 18</v>
      </c>
      <c r="F27" s="12" t="str">
        <f t="shared" si="1"/>
        <v>Año 19</v>
      </c>
      <c r="G27" s="12" t="str">
        <f t="shared" si="1"/>
        <v>Año 20</v>
      </c>
      <c r="H27" s="12" t="str">
        <f t="shared" si="1"/>
        <v>Año 21</v>
      </c>
    </row>
    <row r="28" spans="1:8" x14ac:dyDescent="0.25">
      <c r="A28" s="14">
        <v>210500</v>
      </c>
      <c r="B28" s="49" t="str">
        <f>PROPER(VLOOKUP($A28,cuc!$A$2:$AA$2088,B$3,FALSE))</f>
        <v xml:space="preserve">      Depósitos De Ahorro</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211005</v>
      </c>
      <c r="B29" s="49" t="str">
        <f>PROPER(VLOOKUP($A29,cuc!$A$2:$AA$2088,B$3,FALSE))</f>
        <v xml:space="preserve">         Emitidos Menos De 6 Meses</v>
      </c>
      <c r="C29" s="28">
        <f>VLOOKUP($A29,cuc!$A$2:$AA$2088,C$3,FALSE)</f>
        <v>59674005</v>
      </c>
      <c r="D29" s="28">
        <f>VLOOKUP($A29,cuc!$A$2:$AA$2088,D$3,FALSE)</f>
        <v>138472073</v>
      </c>
      <c r="E29" s="28">
        <f>VLOOKUP($A29,cuc!$A$2:$AA$2088,E$3,FALSE)</f>
        <v>109180621</v>
      </c>
      <c r="F29" s="28">
        <f>VLOOKUP($A29,cuc!$A$2:$AA$2088,F$3,FALSE)</f>
        <v>85750950</v>
      </c>
      <c r="G29" s="29">
        <f>VLOOKUP($A29,cuc!$A$2:$AA$2088,G$3,FALSE)</f>
        <v>90780696</v>
      </c>
      <c r="H29" s="29">
        <f>VLOOKUP($A29,cuc!$A$2:$AA$2088,H$3,FALSE)</f>
        <v>217777500</v>
      </c>
    </row>
    <row r="30" spans="1:8" x14ac:dyDescent="0.25">
      <c r="A30" s="14">
        <v>212505</v>
      </c>
      <c r="B30" s="49" t="str">
        <f>PROPER(VLOOKUP($A30,cuc!$A$2:$AA$2088,B$3,FALSE))</f>
        <v xml:space="preserve">         Depósitos A Corto Plazo - Activas</v>
      </c>
      <c r="C30" s="28">
        <f>VLOOKUP($A30,cuc!$A$2:$AA$2088,C$3,FALSE)</f>
        <v>348181650</v>
      </c>
      <c r="D30" s="28">
        <f>VLOOKUP($A30,cuc!$A$2:$AA$2088,D$3,FALSE)</f>
        <v>437875487</v>
      </c>
      <c r="E30" s="28">
        <f>VLOOKUP($A30,cuc!$A$2:$AA$2088,E$3,FALSE)</f>
        <v>441912924</v>
      </c>
      <c r="F30" s="28">
        <f>VLOOKUP($A30,cuc!$A$2:$AA$2088,F$3,FALSE)</f>
        <v>514356245</v>
      </c>
      <c r="G30" s="29">
        <f>VLOOKUP($A30,cuc!$A$2:$AA$2088,G$3,FALSE)</f>
        <v>631663165</v>
      </c>
      <c r="H30" s="29">
        <f>VLOOKUP($A30,cuc!$A$2:$AA$2088,H$3,FALSE)</f>
        <v>813651312</v>
      </c>
    </row>
    <row r="31" spans="1:8" x14ac:dyDescent="0.25">
      <c r="A31" s="14">
        <v>212510</v>
      </c>
      <c r="B31" s="49" t="str">
        <f>PROPER(VLOOKUP($A31,cuc!$A$2:$AA$2088,B$3,FALSE))</f>
        <v xml:space="preserve">         Depósitos A Corto Plazo - Inactivas</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213005</v>
      </c>
      <c r="B32" s="49" t="str">
        <f>PROPER(VLOOKUP($A32,cuc!$A$2:$AA$2088,B$3,FALSE))</f>
        <v xml:space="preserve">         Depósitos A Corto Plazo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ht="14.4" thickBot="1" x14ac:dyDescent="0.3">
      <c r="A33" s="15"/>
      <c r="B33" s="19" t="s">
        <v>1495</v>
      </c>
      <c r="C33" s="31">
        <f t="shared" ref="C33:H33" si="2">SUM(C28:C32)</f>
        <v>407855655</v>
      </c>
      <c r="D33" s="31">
        <f t="shared" si="2"/>
        <v>576347560</v>
      </c>
      <c r="E33" s="31">
        <f t="shared" si="2"/>
        <v>551093545</v>
      </c>
      <c r="F33" s="31">
        <f t="shared" si="2"/>
        <v>600107195</v>
      </c>
      <c r="G33" s="51">
        <f t="shared" si="2"/>
        <v>722443861</v>
      </c>
      <c r="H33" s="51">
        <f t="shared" si="2"/>
        <v>1031428812</v>
      </c>
    </row>
    <row r="34" spans="1:8" ht="14.4" thickBot="1" x14ac:dyDescent="0.3"/>
    <row r="35" spans="1:8" x14ac:dyDescent="0.25">
      <c r="B35" s="20" t="s">
        <v>1408</v>
      </c>
      <c r="C35" s="12" t="str">
        <f t="shared" ref="C35:H35" si="3">+C4</f>
        <v>Año 16</v>
      </c>
      <c r="D35" s="12" t="str">
        <f t="shared" si="3"/>
        <v>Año 17</v>
      </c>
      <c r="E35" s="12" t="str">
        <f t="shared" si="3"/>
        <v>Año 18</v>
      </c>
      <c r="F35" s="12" t="str">
        <f t="shared" si="3"/>
        <v>Año 19</v>
      </c>
      <c r="G35" s="12" t="str">
        <f t="shared" si="3"/>
        <v>Año 20</v>
      </c>
      <c r="H35" s="12" t="str">
        <f t="shared" si="3"/>
        <v>Año 21</v>
      </c>
    </row>
    <row r="36" spans="1:8" x14ac:dyDescent="0.25">
      <c r="B36" s="10" t="s">
        <v>1496</v>
      </c>
      <c r="C36" s="27">
        <f t="shared" ref="C36:H36" si="4">IFERROR(+C25/C33,0%)</f>
        <v>0.65138344581736896</v>
      </c>
      <c r="D36" s="27">
        <f t="shared" si="4"/>
        <v>0.82316257032475337</v>
      </c>
      <c r="E36" s="27">
        <f t="shared" si="4"/>
        <v>0.85005801136719905</v>
      </c>
      <c r="F36" s="27">
        <f t="shared" si="4"/>
        <v>0.98386720347520584</v>
      </c>
      <c r="G36" s="27">
        <f t="shared" si="4"/>
        <v>1.0518465680062026</v>
      </c>
      <c r="H36" s="27">
        <f t="shared" si="4"/>
        <v>1.209304939011147</v>
      </c>
    </row>
  </sheetData>
  <conditionalFormatting sqref="C36:G36">
    <cfRule type="colorScale" priority="2">
      <colorScale>
        <cfvo type="min"/>
        <cfvo type="percentile" val="50"/>
        <cfvo type="max"/>
        <color rgb="FFF8696B"/>
        <color rgb="FFFFEB84"/>
        <color rgb="FF63BE7B"/>
      </colorScale>
    </cfRule>
  </conditionalFormatting>
  <conditionalFormatting sqref="H3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AD430-D5FE-447C-A266-9C969392E0AC}">
  <dimension ref="A1:AD26"/>
  <sheetViews>
    <sheetView showGridLines="0" zoomScale="120" zoomScaleNormal="120" workbookViewId="0">
      <pane xSplit="1" ySplit="4" topLeftCell="B1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9.6" thickBot="1" x14ac:dyDescent="0.3">
      <c r="A2" s="32" t="s">
        <v>0</v>
      </c>
      <c r="B2" s="24" t="str">
        <f>+Indicadores!E25</f>
        <v>Brecha 2-3 meses /efectivo y equivalentes+fondo de liquidez + participación en fondos de inversión colectiva abiertos sin pacto de permanencia</v>
      </c>
      <c r="C2" s="24" t="str">
        <f>+Indicadores!B25</f>
        <v>Riesgo Liquidez</v>
      </c>
      <c r="D2" s="18" t="str">
        <f>+Indicadores!C25</f>
        <v xml:space="preserve">Indicador de relación entre la brecha de liquidez y los Activos Liquidos netos </v>
      </c>
      <c r="E2" s="57" t="str">
        <f>+Indicadores!D25</f>
        <v>Brecha GAP / ALN</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110500</v>
      </c>
      <c r="B5" s="22" t="str">
        <f>PROPER(VLOOKUP($A5,cuc!$A$2:$AA$2088,B$3,FALSE))</f>
        <v xml:space="preserve">      Caja</v>
      </c>
      <c r="C5" s="28">
        <f>VLOOKUP($A5,cuc!$A$2:$AA$2088,C$3,FALSE)</f>
        <v>1346100</v>
      </c>
      <c r="D5" s="28">
        <f>VLOOKUP($A5,cuc!$A$2:$AA$2088,D$3,FALSE)</f>
        <v>277600</v>
      </c>
      <c r="E5" s="28">
        <f>VLOOKUP($A5,cuc!$A$2:$AA$2088,E$3,FALSE)</f>
        <v>14407</v>
      </c>
      <c r="F5" s="28">
        <f>VLOOKUP($A5,cuc!$A$2:$AA$2088,F$3,FALSE)</f>
        <v>1098000</v>
      </c>
      <c r="G5" s="29">
        <f>VLOOKUP($A5,cuc!$A$2:$AA$2088,G$3,FALSE)</f>
        <v>1255150</v>
      </c>
      <c r="H5" s="29">
        <f>VLOOKUP($A5,cuc!$A$2:$AA$2088,H$3,FALSE)</f>
        <v>1156800</v>
      </c>
      <c r="X5" s="1">
        <v>140400</v>
      </c>
      <c r="Y5" s="1">
        <v>140500</v>
      </c>
      <c r="Z5" s="1">
        <v>146905</v>
      </c>
      <c r="AA5" s="1">
        <v>146910</v>
      </c>
      <c r="AB5" s="1">
        <v>146915</v>
      </c>
      <c r="AC5" s="1">
        <v>146920</v>
      </c>
      <c r="AD5" s="1">
        <v>146925</v>
      </c>
    </row>
    <row r="6" spans="1:30" x14ac:dyDescent="0.25">
      <c r="A6" s="14">
        <v>111000</v>
      </c>
      <c r="B6" s="22" t="str">
        <f>PROPER(VLOOKUP($A6,cuc!$A$2:$AA$2088,B$3,FALSE))</f>
        <v xml:space="preserve">      Bancos Y Otras Entidades Con Actividad Financiera</v>
      </c>
      <c r="C6" s="28">
        <f>VLOOKUP($A6,cuc!$A$2:$AA$2088,C$3,FALSE)</f>
        <v>82032386.180000007</v>
      </c>
      <c r="D6" s="28">
        <f>VLOOKUP($A6,cuc!$A$2:$AA$2088,D$3,FALSE)</f>
        <v>260379433.83000001</v>
      </c>
      <c r="E6" s="28">
        <f>VLOOKUP($A6,cuc!$A$2:$AA$2088,E$3,FALSE)</f>
        <v>318553800.24000001</v>
      </c>
      <c r="F6" s="28">
        <f>VLOOKUP($A6,cuc!$A$2:$AA$2088,F$3,FALSE)</f>
        <v>434369802.14999998</v>
      </c>
      <c r="G6" s="29">
        <f>VLOOKUP($A6,cuc!$A$2:$AA$2088,G$3,FALSE)</f>
        <v>569710181.62</v>
      </c>
      <c r="H6" s="29">
        <f>VLOOKUP($A6,cuc!$A$2:$AA$2088,H$3,FALSE)</f>
        <v>1047134673.5599999</v>
      </c>
      <c r="I6" s="1" t="s">
        <v>1454</v>
      </c>
    </row>
    <row r="7" spans="1:30" x14ac:dyDescent="0.25">
      <c r="A7" s="14">
        <v>111500</v>
      </c>
      <c r="B7" s="22" t="str">
        <f>PROPER(VLOOKUP($A7,cuc!$A$2:$AA$2088,B$3,FALSE))</f>
        <v xml:space="preserve">      Equivalentes Al  Efectivo (Compromiso De Pago)</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30" x14ac:dyDescent="0.25">
      <c r="A8" s="14">
        <v>112001</v>
      </c>
      <c r="B8" s="22" t="str">
        <f>PROPER(VLOOKUP($A8,cuc!$A$2:$AA$2088,B$3,FALSE))</f>
        <v xml:space="preserve">         Fondo De Liquidez – Cuentas Corrientes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30" x14ac:dyDescent="0.25">
      <c r="A9" s="14">
        <v>112003</v>
      </c>
      <c r="B9" s="22" t="str">
        <f>PROPER(VLOOKUP($A9,cuc!$A$2:$AA$2088,B$3,FALSE))</f>
        <v xml:space="preserve">         Fondo De Liquidez - Fondos De Inversión Colectiva Administrados Por Sociedades Fiduciarias</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30" x14ac:dyDescent="0.25">
      <c r="A10" s="14">
        <v>112005</v>
      </c>
      <c r="B10" s="22" t="str">
        <f>PROPER(VLOOKUP($A10,cuc!$A$2:$AA$2088,B$3,FALSE))</f>
        <v xml:space="preserve">         Fondo De Liquidez - Cuentas De Ahorro</v>
      </c>
      <c r="C10" s="28">
        <f>VLOOKUP($A10,cuc!$A$2:$AA$2088,C$3,FALSE)</f>
        <v>39312780.770000003</v>
      </c>
      <c r="D10" s="28">
        <f>VLOOKUP($A10,cuc!$A$2:$AA$2088,D$3,FALSE)</f>
        <v>48355408.060000002</v>
      </c>
      <c r="E10" s="28">
        <f>VLOOKUP($A10,cuc!$A$2:$AA$2088,E$3,FALSE)</f>
        <v>63405918.700000003</v>
      </c>
      <c r="F10" s="28">
        <f>VLOOKUP($A10,cuc!$A$2:$AA$2088,F$3,FALSE)</f>
        <v>68470628.579999998</v>
      </c>
      <c r="G10" s="29">
        <f>VLOOKUP($A10,cuc!$A$2:$AA$2088,G$3,FALSE)</f>
        <v>102447407.15000001</v>
      </c>
      <c r="H10" s="29">
        <f>VLOOKUP($A10,cuc!$A$2:$AA$2088,H$3,FALSE)</f>
        <v>112533126.03</v>
      </c>
    </row>
    <row r="11" spans="1:30" x14ac:dyDescent="0.25">
      <c r="A11" s="14">
        <v>112006</v>
      </c>
      <c r="B11" s="22" t="str">
        <f>PROPER(VLOOKUP($A11,cuc!$A$2:$AA$2088,B$3,FALSE))</f>
        <v xml:space="preserve">         Fondo De Liquidez - Fondos De Inversión Colectiva Administrados Por Sociedades Comisionistas De Bolsa</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112007</v>
      </c>
      <c r="B12" s="22" t="str">
        <f>PROPER(VLOOKUP($A12,cuc!$A$2:$AA$2088,B$3,FALSE))</f>
        <v xml:space="preserve">         Fondo De Liquidez - Certificado De Depósito A TÉrmino</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112008</v>
      </c>
      <c r="B13" s="22" t="str">
        <f>PROPER(VLOOKUP($A13,cuc!$A$2:$AA$2088,B$3,FALSE))</f>
        <v xml:space="preserve">         Fondo De Liquidez - Certificados De Ahorro A TÉrmino</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120305</v>
      </c>
      <c r="B14" s="22" t="str">
        <f>PROPER(VLOOKUP($A14,cuc!$A$2:$AA$2088,B$3,FALSE))</f>
        <v xml:space="preserve">         Fondo De Liquidez – Certificados De Depósito A Término- Cdt</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120310</v>
      </c>
      <c r="B15" s="22" t="str">
        <f>PROPER(VLOOKUP($A15,cuc!$A$2:$AA$2088,B$3,FALSE))</f>
        <v xml:space="preserve">         Fondo De Liquidez – Certificados De Ahorro A Término – Cdat</v>
      </c>
      <c r="C15" s="28">
        <f>VLOOKUP($A15,cuc!$A$2:$AA$2088,C$3,FALSE)</f>
        <v>93515265</v>
      </c>
      <c r="D15" s="28">
        <f>VLOOKUP($A15,cuc!$A$2:$AA$2088,D$3,FALSE)</f>
        <v>86487357</v>
      </c>
      <c r="E15" s="28">
        <f>VLOOKUP($A15,cuc!$A$2:$AA$2088,E$3,FALSE)</f>
        <v>86487357</v>
      </c>
      <c r="F15" s="28">
        <f>VLOOKUP($A15,cuc!$A$2:$AA$2088,F$3,FALSE)</f>
        <v>86487357</v>
      </c>
      <c r="G15" s="29">
        <f>VLOOKUP($A15,cuc!$A$2:$AA$2088,G$3,FALSE)</f>
        <v>86487357</v>
      </c>
      <c r="H15" s="29">
        <f>VLOOKUP($A15,cuc!$A$2:$AA$2088,H$3,FALSE)</f>
        <v>86487357</v>
      </c>
    </row>
    <row r="16" spans="1:30" x14ac:dyDescent="0.25">
      <c r="A16" s="14">
        <v>120315</v>
      </c>
      <c r="B16" s="22" t="str">
        <f>PROPER(VLOOKUP($A16,cuc!$A$2:$AA$2088,B$3,FALSE))</f>
        <v xml:space="preserve">         Fondo De Liquidez - Fondos De Inversión Colectiva Administrados Por Sociedades Fiduciarias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120320</v>
      </c>
      <c r="B17" s="22" t="str">
        <f>PROPER(VLOOKUP($A17,cuc!$A$2:$AA$2088,B$3,FALSE))</f>
        <v xml:space="preserve">         Fondo De Liquidez - Fondos De Inversión Colectiva Administrados Por Sociedades Comisionistas De Bolsa</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120330</v>
      </c>
      <c r="B18" s="22" t="str">
        <f>PROPER(VLOOKUP($A18,cuc!$A$2:$AA$2088,B$3,FALSE))</f>
        <v xml:space="preserve">         Fondo De Liquidez - Bonos Ordinarios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123016</v>
      </c>
      <c r="B19" s="22" t="str">
        <f>PROPER(VLOOKUP($A19,cuc!$A$2:$AA$2088,B$3,FALSE))</f>
        <v xml:space="preserve">         Participación En Fondos De Inversión Colectivaabiertos Sin Pacto De Permanencia</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ht="14.4" thickBot="1" x14ac:dyDescent="0.3">
      <c r="A20" s="15"/>
      <c r="B20" s="21" t="s">
        <v>1494</v>
      </c>
      <c r="C20" s="30">
        <f t="shared" ref="C20:H20" si="0">+SUM(C5:C19)</f>
        <v>216206531.95000002</v>
      </c>
      <c r="D20" s="30">
        <f t="shared" si="0"/>
        <v>395499798.88999999</v>
      </c>
      <c r="E20" s="30">
        <f t="shared" si="0"/>
        <v>468461482.94</v>
      </c>
      <c r="F20" s="30">
        <f t="shared" si="0"/>
        <v>590425787.73000002</v>
      </c>
      <c r="G20" s="30">
        <f t="shared" si="0"/>
        <v>759900095.76999998</v>
      </c>
      <c r="H20" s="30">
        <f t="shared" si="0"/>
        <v>1247311956.5899999</v>
      </c>
    </row>
    <row r="21" spans="1:8" ht="14.4" thickBot="1" x14ac:dyDescent="0.3"/>
    <row r="22" spans="1:8" x14ac:dyDescent="0.25">
      <c r="A22" s="11" t="s">
        <v>139</v>
      </c>
      <c r="B22" s="50" t="s">
        <v>1410</v>
      </c>
      <c r="C22" s="12" t="str">
        <f>+C$4</f>
        <v>Año 16</v>
      </c>
      <c r="D22" s="12" t="str">
        <f t="shared" ref="D22:H22" si="1">+D$4</f>
        <v>Año 17</v>
      </c>
      <c r="E22" s="12" t="str">
        <f t="shared" si="1"/>
        <v>Año 18</v>
      </c>
      <c r="F22" s="12" t="str">
        <f t="shared" si="1"/>
        <v>Año 19</v>
      </c>
      <c r="G22" s="12" t="str">
        <f t="shared" si="1"/>
        <v>Año 20</v>
      </c>
      <c r="H22" s="12" t="str">
        <f t="shared" si="1"/>
        <v>Año 21</v>
      </c>
    </row>
    <row r="23" spans="1:8" ht="14.4" thickBot="1" x14ac:dyDescent="0.3">
      <c r="A23" s="15"/>
      <c r="B23" s="19" t="s">
        <v>1497</v>
      </c>
      <c r="C23" s="31">
        <v>0</v>
      </c>
      <c r="D23" s="31">
        <v>0</v>
      </c>
      <c r="E23" s="31">
        <v>0</v>
      </c>
      <c r="F23" s="31">
        <v>0</v>
      </c>
      <c r="G23" s="51">
        <v>0</v>
      </c>
      <c r="H23" s="51">
        <v>0</v>
      </c>
    </row>
    <row r="24" spans="1:8" ht="14.4" thickBot="1" x14ac:dyDescent="0.3"/>
    <row r="25" spans="1:8" x14ac:dyDescent="0.25">
      <c r="B25" s="20" t="s">
        <v>1408</v>
      </c>
      <c r="C25" s="12" t="str">
        <f t="shared" ref="C25:H25" si="2">+C4</f>
        <v>Año 16</v>
      </c>
      <c r="D25" s="12" t="str">
        <f t="shared" si="2"/>
        <v>Año 17</v>
      </c>
      <c r="E25" s="12" t="str">
        <f t="shared" si="2"/>
        <v>Año 18</v>
      </c>
      <c r="F25" s="12" t="str">
        <f t="shared" si="2"/>
        <v>Año 19</v>
      </c>
      <c r="G25" s="12" t="str">
        <f t="shared" si="2"/>
        <v>Año 20</v>
      </c>
      <c r="H25" s="12" t="str">
        <f t="shared" si="2"/>
        <v>Año 21</v>
      </c>
    </row>
    <row r="26" spans="1:8" x14ac:dyDescent="0.25">
      <c r="B26" s="10" t="s">
        <v>1498</v>
      </c>
      <c r="C26" s="27">
        <f t="shared" ref="C26:H26" si="3">IFERROR(+C20/C23,0%)</f>
        <v>0</v>
      </c>
      <c r="D26" s="27">
        <f t="shared" si="3"/>
        <v>0</v>
      </c>
      <c r="E26" s="27">
        <f t="shared" si="3"/>
        <v>0</v>
      </c>
      <c r="F26" s="27">
        <f t="shared" si="3"/>
        <v>0</v>
      </c>
      <c r="G26" s="27">
        <f t="shared" si="3"/>
        <v>0</v>
      </c>
      <c r="H26" s="27">
        <f t="shared" si="3"/>
        <v>0</v>
      </c>
    </row>
  </sheetData>
  <conditionalFormatting sqref="C26:G26">
    <cfRule type="colorScale" priority="2">
      <colorScale>
        <cfvo type="min"/>
        <cfvo type="percentile" val="50"/>
        <cfvo type="max"/>
        <color rgb="FFF8696B"/>
        <color rgb="FFFFEB84"/>
        <color rgb="FF63BE7B"/>
      </colorScale>
    </cfRule>
  </conditionalFormatting>
  <conditionalFormatting sqref="H26">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CFAB1-8125-4D6D-BCD7-53EBBA09C13D}">
  <dimension ref="A1:I21"/>
  <sheetViews>
    <sheetView showGridLines="0" zoomScale="150" zoomScaleNormal="150" workbookViewId="0">
      <pane xSplit="1" ySplit="3" topLeftCell="B8" activePane="bottomRight" state="frozen"/>
      <selection activeCell="C22" sqref="C22:H22"/>
      <selection pane="topRight" activeCell="C22" sqref="C22:H22"/>
      <selection pane="bottomLeft" activeCell="C22" sqref="C22:H22"/>
      <selection pane="bottomRight" activeCell="E15" sqref="E15"/>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3.8" thickBot="1" x14ac:dyDescent="0.3">
      <c r="A2" s="32" t="s">
        <v>0</v>
      </c>
      <c r="B2" s="24" t="str">
        <f>+Indicadores!E26</f>
        <v>Saldo Depositos de los 20 mayores Ahorradores / Saldo Total de Depositos</v>
      </c>
      <c r="C2" s="24" t="str">
        <f>+Indicadores!B26</f>
        <v>Riesgo Liquidez</v>
      </c>
      <c r="D2" s="18" t="str">
        <f>+Indicadores!C26</f>
        <v>Indicador de concentración de Depositos</v>
      </c>
      <c r="E2" s="57" t="str">
        <f>+Indicadores!D26</f>
        <v>% Participación mayores ahorradores sobre el total de depósitos</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1891</v>
      </c>
    </row>
    <row r="5" spans="1:9" x14ac:dyDescent="0.25">
      <c r="A5" s="14">
        <v>210500</v>
      </c>
      <c r="B5" s="49" t="str">
        <f>PROPER(VLOOKUP($A5,cuc!$A$2:$AA$2088,B$3,FALSE))</f>
        <v xml:space="preserve">      Depósitos De Ahorro</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211000</v>
      </c>
      <c r="B6" s="49" t="str">
        <f>PROPER(VLOOKUP($A6,cuc!$A$2:$AA$2088,B$3,FALSE))</f>
        <v xml:space="preserve">      Certificados Depósitos De Ahorro A TÉrmino</v>
      </c>
      <c r="C6" s="28">
        <f>VLOOKUP($A6,cuc!$A$2:$AA$2088,C$3,FALSE)</f>
        <v>566628450.15999997</v>
      </c>
      <c r="D6" s="28">
        <f>VLOOKUP($A6,cuc!$A$2:$AA$2088,D$3,FALSE)</f>
        <v>522804014.16000003</v>
      </c>
      <c r="E6" s="28">
        <f>VLOOKUP($A6,cuc!$A$2:$AA$2088,E$3,FALSE)</f>
        <v>547611446.15999997</v>
      </c>
      <c r="F6" s="28">
        <f>VLOOKUP($A6,cuc!$A$2:$AA$2088,F$3,FALSE)</f>
        <v>602650582.15999997</v>
      </c>
      <c r="G6" s="29">
        <f>VLOOKUP($A6,cuc!$A$2:$AA$2088,G$3,FALSE)</f>
        <v>724754984.15999997</v>
      </c>
      <c r="H6" s="29">
        <f>VLOOKUP($A6,cuc!$A$2:$AA$2088,H$3,FALSE)</f>
        <v>835870201.15999997</v>
      </c>
    </row>
    <row r="7" spans="1:9" x14ac:dyDescent="0.25">
      <c r="A7" s="14">
        <v>212500</v>
      </c>
      <c r="B7" s="49" t="str">
        <f>PROPER(VLOOKUP($A7,cuc!$A$2:$AA$2088,B$3,FALSE))</f>
        <v xml:space="preserve">      Depósitos De Ahorro Contractual</v>
      </c>
      <c r="C7" s="28">
        <f>VLOOKUP($A7,cuc!$A$2:$AA$2088,C$3,FALSE)</f>
        <v>370609859</v>
      </c>
      <c r="D7" s="28">
        <f>VLOOKUP($A7,cuc!$A$2:$AA$2088,D$3,FALSE)</f>
        <v>466375197</v>
      </c>
      <c r="E7" s="28">
        <f>VLOOKUP($A7,cuc!$A$2:$AA$2088,E$3,FALSE)</f>
        <v>476409852</v>
      </c>
      <c r="F7" s="28">
        <f>VLOOKUP($A7,cuc!$A$2:$AA$2088,F$3,FALSE)</f>
        <v>558388656</v>
      </c>
      <c r="G7" s="29">
        <f>VLOOKUP($A7,cuc!$A$2:$AA$2088,G$3,FALSE)</f>
        <v>682534619</v>
      </c>
      <c r="H7" s="29">
        <f>VLOOKUP($A7,cuc!$A$2:$AA$2088,H$3,FALSE)</f>
        <v>872122995</v>
      </c>
    </row>
    <row r="8" spans="1:9" x14ac:dyDescent="0.25">
      <c r="A8" s="14">
        <v>213000</v>
      </c>
      <c r="B8" s="49" t="str">
        <f>PROPER(VLOOKUP($A8,cuc!$A$2:$AA$2088,B$3,FALSE))</f>
        <v xml:space="preserve">      Depósitos De Ahorro Permanente</v>
      </c>
      <c r="C8" s="28">
        <f>VLOOKUP($A8,cuc!$A$2:$AA$2088,C$3,FALSE)</f>
        <v>810970129</v>
      </c>
      <c r="D8" s="28">
        <f>VLOOKUP($A8,cuc!$A$2:$AA$2088,D$3,FALSE)</f>
        <v>866400293</v>
      </c>
      <c r="E8" s="28">
        <f>VLOOKUP($A8,cuc!$A$2:$AA$2088,E$3,FALSE)</f>
        <v>926361608</v>
      </c>
      <c r="F8" s="28">
        <f>VLOOKUP($A8,cuc!$A$2:$AA$2088,F$3,FALSE)</f>
        <v>918859251</v>
      </c>
      <c r="G8" s="29">
        <f>VLOOKUP($A8,cuc!$A$2:$AA$2088,G$3,FALSE)</f>
        <v>994502092</v>
      </c>
      <c r="H8" s="29">
        <f>VLOOKUP($A8,cuc!$A$2:$AA$2088,H$3,FALSE)</f>
        <v>1012540962</v>
      </c>
    </row>
    <row r="9" spans="1:9" ht="14.4" thickBot="1" x14ac:dyDescent="0.3">
      <c r="A9" s="15"/>
      <c r="B9" s="19" t="s">
        <v>1499</v>
      </c>
      <c r="C9" s="31">
        <f t="shared" ref="C9:H9" si="0">SUM(C5:C8)</f>
        <v>1748208438.1599998</v>
      </c>
      <c r="D9" s="31">
        <f t="shared" si="0"/>
        <v>1855579504.1600001</v>
      </c>
      <c r="E9" s="31">
        <f t="shared" si="0"/>
        <v>1950382906.1599998</v>
      </c>
      <c r="F9" s="31">
        <f t="shared" si="0"/>
        <v>2079898489.1599998</v>
      </c>
      <c r="G9" s="51">
        <f t="shared" si="0"/>
        <v>2401791695.1599998</v>
      </c>
      <c r="H9" s="51">
        <f t="shared" si="0"/>
        <v>2720534158.1599998</v>
      </c>
    </row>
    <row r="10" spans="1:9" x14ac:dyDescent="0.25">
      <c r="A10" s="60"/>
      <c r="B10" s="60" t="s">
        <v>1500</v>
      </c>
      <c r="C10" s="301"/>
      <c r="D10" s="301"/>
      <c r="E10" s="301">
        <v>606329574</v>
      </c>
      <c r="F10" s="301">
        <v>592978834</v>
      </c>
      <c r="G10" s="301">
        <v>843256693</v>
      </c>
      <c r="H10" s="61">
        <v>990533052</v>
      </c>
      <c r="I10" s="383" t="s">
        <v>2705</v>
      </c>
    </row>
    <row r="11" spans="1:9" ht="14.4" thickBot="1" x14ac:dyDescent="0.3"/>
    <row r="12" spans="1:9" x14ac:dyDescent="0.25">
      <c r="B12" s="20" t="s">
        <v>1408</v>
      </c>
      <c r="C12" s="12" t="str">
        <f>+C4</f>
        <v>Año 16</v>
      </c>
      <c r="D12" s="12" t="str">
        <f t="shared" ref="D12:G12" si="1">+D4</f>
        <v>Año 17</v>
      </c>
      <c r="E12" s="12" t="str">
        <f t="shared" si="1"/>
        <v>Año 18</v>
      </c>
      <c r="F12" s="12" t="str">
        <f t="shared" si="1"/>
        <v>Año 19</v>
      </c>
      <c r="G12" s="12" t="str">
        <f t="shared" si="1"/>
        <v>Año 20</v>
      </c>
      <c r="H12" s="12" t="str">
        <f t="shared" ref="H12" si="2">+H4</f>
        <v>Año 21</v>
      </c>
    </row>
    <row r="13" spans="1:9" x14ac:dyDescent="0.25">
      <c r="B13" s="10" t="s">
        <v>1501</v>
      </c>
      <c r="C13" s="27">
        <f>IFERROR(C10/C9,0%)</f>
        <v>0</v>
      </c>
      <c r="D13" s="27">
        <f t="shared" ref="D13:G15" si="3">IFERROR(D10/D9,0%)</f>
        <v>0</v>
      </c>
      <c r="E13" s="27">
        <f t="shared" si="3"/>
        <v>0.3108771985670078</v>
      </c>
      <c r="F13" s="27">
        <f t="shared" si="3"/>
        <v>0.28509989169687022</v>
      </c>
      <c r="G13" s="27">
        <f t="shared" si="3"/>
        <v>0.35109484919083495</v>
      </c>
      <c r="H13" s="27">
        <f t="shared" ref="H13:H15" si="4">IFERROR(H10/H9,0%)</f>
        <v>0.36409506163669525</v>
      </c>
    </row>
    <row r="14" spans="1:9" x14ac:dyDescent="0.25">
      <c r="A14" s="14">
        <v>100000</v>
      </c>
      <c r="B14" s="49" t="str">
        <f>PROPER(VLOOKUP($A14,cuc!$A$2:$AA$2088,B$3,FALSE))</f>
        <v>Activo</v>
      </c>
      <c r="C14" s="28">
        <f>VLOOKUP($A14,cuc!$A$2:$AA$2088,C$3,FALSE)</f>
        <v>7889195846.6599998</v>
      </c>
      <c r="D14" s="28">
        <f>VLOOKUP($A14,cuc!$A$2:$AA$2088,D$3,FALSE)</f>
        <v>8607080577.4599991</v>
      </c>
      <c r="E14" s="28">
        <f>VLOOKUP($A14,cuc!$A$2:$AA$2088,E$3,FALSE)</f>
        <v>9040165740.4599991</v>
      </c>
      <c r="F14" s="28">
        <f>VLOOKUP($A14,cuc!$A$2:$AA$2088,F$3,FALSE)</f>
        <v>9238110019.3799992</v>
      </c>
      <c r="G14" s="29">
        <f>VLOOKUP($A14,cuc!$A$2:$AA$2088,G$3,FALSE)</f>
        <v>10368670608.280001</v>
      </c>
      <c r="H14" s="29">
        <f>VLOOKUP($A14,cuc!$A$2:$AA$2088,H$3,FALSE)</f>
        <v>11489700353.799999</v>
      </c>
    </row>
    <row r="15" spans="1:9" x14ac:dyDescent="0.25">
      <c r="B15" s="10" t="s">
        <v>3111</v>
      </c>
      <c r="C15" s="27">
        <f>+C10/C14</f>
        <v>0</v>
      </c>
      <c r="D15" s="27">
        <f t="shared" ref="D15:H15" si="5">+D10/D14</f>
        <v>0</v>
      </c>
      <c r="E15" s="27">
        <f t="shared" si="5"/>
        <v>6.7070625849957877E-2</v>
      </c>
      <c r="F15" s="27">
        <f t="shared" si="5"/>
        <v>6.418832778090218E-2</v>
      </c>
      <c r="G15" s="27">
        <f t="shared" si="5"/>
        <v>8.1327368267115105E-2</v>
      </c>
      <c r="H15" s="27">
        <f t="shared" si="5"/>
        <v>8.6210520857700187E-2</v>
      </c>
    </row>
    <row r="16" spans="1:9" x14ac:dyDescent="0.25">
      <c r="A16" s="14">
        <v>110000</v>
      </c>
      <c r="B16" s="49" t="str">
        <f>PROPER(VLOOKUP($A16,cuc!$A$2:$AA$2088,B$3,FALSE))</f>
        <v xml:space="preserve">   Efectivo Y Equivalente Al Efectivo</v>
      </c>
      <c r="C16" s="28">
        <f>VLOOKUP($A16,cuc!$A$2:$AA$2088,C$3,FALSE)</f>
        <v>122691266.95</v>
      </c>
      <c r="D16" s="28">
        <f>VLOOKUP($A16,cuc!$A$2:$AA$2088,D$3,FALSE)</f>
        <v>309012441.88999999</v>
      </c>
      <c r="E16" s="28">
        <f>VLOOKUP($A16,cuc!$A$2:$AA$2088,E$3,FALSE)</f>
        <v>381974125.94</v>
      </c>
      <c r="F16" s="28">
        <f>VLOOKUP($A16,cuc!$A$2:$AA$2088,F$3,FALSE)</f>
        <v>503938430.73000002</v>
      </c>
      <c r="G16" s="29">
        <f>VLOOKUP($A16,cuc!$A$2:$AA$2088,G$3,FALSE)</f>
        <v>673412738.76999998</v>
      </c>
      <c r="H16" s="29">
        <f>VLOOKUP($A16,cuc!$A$2:$AA$2088,H$3,FALSE)</f>
        <v>1160824599.5899999</v>
      </c>
    </row>
    <row r="17" spans="1:8" x14ac:dyDescent="0.25">
      <c r="A17" s="14">
        <v>120000</v>
      </c>
      <c r="B17" s="49" t="str">
        <f>PROPER(VLOOKUP($A17,cuc!$A$2:$AA$2088,B$3,FALSE))</f>
        <v xml:space="preserve">   Inversiones</v>
      </c>
      <c r="C17" s="28">
        <f>VLOOKUP($A17,cuc!$A$2:$AA$2088,C$3,FALSE)</f>
        <v>186180679.71000001</v>
      </c>
      <c r="D17" s="28">
        <f>VLOOKUP($A17,cuc!$A$2:$AA$2088,D$3,FALSE)</f>
        <v>216881577.65000001</v>
      </c>
      <c r="E17" s="28">
        <f>VLOOKUP($A17,cuc!$A$2:$AA$2088,E$3,FALSE)</f>
        <v>145673420.65000001</v>
      </c>
      <c r="F17" s="28">
        <f>VLOOKUP($A17,cuc!$A$2:$AA$2088,F$3,FALSE)</f>
        <v>157908627.65000001</v>
      </c>
      <c r="G17" s="29">
        <f>VLOOKUP($A17,cuc!$A$2:$AA$2088,G$3,FALSE)</f>
        <v>165185562.65000001</v>
      </c>
      <c r="H17" s="29">
        <f>VLOOKUP($A17,cuc!$A$2:$AA$2088,H$3,FALSE)</f>
        <v>171038252.65000001</v>
      </c>
    </row>
    <row r="18" spans="1:8" x14ac:dyDescent="0.25">
      <c r="A18" s="14">
        <v>165000</v>
      </c>
      <c r="B18" s="49" t="str">
        <f>PROPER(VLOOKUP($A18,cuc!$A$2:$AA$2088,B$3,FALSE))</f>
        <v xml:space="preserve">      Deudores Patronales Y Empresas</v>
      </c>
      <c r="C18" s="28">
        <f>VLOOKUP($A18,cuc!$A$2:$AA$2088,C$3,FALSE)</f>
        <v>163125827</v>
      </c>
      <c r="D18" s="28">
        <f>VLOOKUP($A18,cuc!$A$2:$AA$2088,D$3,FALSE)</f>
        <v>629860856</v>
      </c>
      <c r="E18" s="28">
        <f>VLOOKUP($A18,cuc!$A$2:$AA$2088,E$3,FALSE)</f>
        <v>722719503</v>
      </c>
      <c r="F18" s="28">
        <f>VLOOKUP($A18,cuc!$A$2:$AA$2088,F$3,FALSE)</f>
        <v>718850022</v>
      </c>
      <c r="G18" s="29">
        <f>VLOOKUP($A18,cuc!$A$2:$AA$2088,G$3,FALSE)</f>
        <v>370117103</v>
      </c>
      <c r="H18" s="29">
        <f>VLOOKUP($A18,cuc!$A$2:$AA$2088,H$3,FALSE)</f>
        <v>844825310</v>
      </c>
    </row>
    <row r="19" spans="1:8" x14ac:dyDescent="0.25">
      <c r="A19" s="14">
        <v>122600</v>
      </c>
      <c r="B19" s="49" t="str">
        <f>PROPER(VLOOKUP($A19,cuc!$A$2:$AA$2088,B$3,FALSE))</f>
        <v xml:space="preserve">      Otras Inversiones En Instrumentos De Patrimonio</v>
      </c>
      <c r="C19" s="28">
        <f>VLOOKUP($A19,cuc!$A$2:$AA$2088,C$3,FALSE)</f>
        <v>43201524.710000001</v>
      </c>
      <c r="D19" s="28">
        <f>VLOOKUP($A19,cuc!$A$2:$AA$2088,D$3,FALSE)</f>
        <v>51466280.649999999</v>
      </c>
      <c r="E19" s="28">
        <f>VLOOKUP($A19,cuc!$A$2:$AA$2088,E$3,FALSE)</f>
        <v>59186063.649999999</v>
      </c>
      <c r="F19" s="28">
        <f>VLOOKUP($A19,cuc!$A$2:$AA$2088,F$3,FALSE)</f>
        <v>71421270.650000006</v>
      </c>
      <c r="G19" s="29">
        <f>VLOOKUP($A19,cuc!$A$2:$AA$2088,G$3,FALSE)</f>
        <v>78698205.650000006</v>
      </c>
      <c r="H19" s="29">
        <f>VLOOKUP($A19,cuc!$A$2:$AA$2088,H$3,FALSE)</f>
        <v>84550895.650000006</v>
      </c>
    </row>
    <row r="20" spans="1:8" x14ac:dyDescent="0.25">
      <c r="B20" s="10" t="s">
        <v>3080</v>
      </c>
      <c r="C20" s="301">
        <f>+C16+C17+C18-C19</f>
        <v>428796248.95000005</v>
      </c>
      <c r="D20" s="301">
        <f t="shared" ref="D20:H20" si="6">+D16+D17+D18-D19</f>
        <v>1104288594.8899999</v>
      </c>
      <c r="E20" s="301">
        <f t="shared" si="6"/>
        <v>1191180985.9400001</v>
      </c>
      <c r="F20" s="301">
        <f t="shared" si="6"/>
        <v>1309275809.73</v>
      </c>
      <c r="G20" s="301">
        <f t="shared" si="6"/>
        <v>1130017198.77</v>
      </c>
      <c r="H20" s="301">
        <f t="shared" si="6"/>
        <v>2092137266.5899997</v>
      </c>
    </row>
    <row r="21" spans="1:8" x14ac:dyDescent="0.25">
      <c r="B21" s="10"/>
      <c r="C21" s="375">
        <f t="shared" ref="C21:G21" si="7">+C10/C20</f>
        <v>0</v>
      </c>
      <c r="D21" s="375">
        <f t="shared" si="7"/>
        <v>0</v>
      </c>
      <c r="E21" s="375">
        <f t="shared" si="7"/>
        <v>0.5090154906405977</v>
      </c>
      <c r="F21" s="375">
        <f t="shared" si="7"/>
        <v>0.45290597259433413</v>
      </c>
      <c r="G21" s="375">
        <f t="shared" si="7"/>
        <v>0.74623350327576188</v>
      </c>
      <c r="H21" s="375">
        <f>+H10/H20</f>
        <v>0.47345509676546321</v>
      </c>
    </row>
  </sheetData>
  <phoneticPr fontId="17" type="noConversion"/>
  <conditionalFormatting sqref="C13:G13 C17:G19">
    <cfRule type="colorScale" priority="11">
      <colorScale>
        <cfvo type="min"/>
        <cfvo type="percentile" val="50"/>
        <cfvo type="max"/>
        <color rgb="FF63BE7B"/>
        <color rgb="FFFFEB84"/>
        <color rgb="FFF8696B"/>
      </colorScale>
    </cfRule>
  </conditionalFormatting>
  <conditionalFormatting sqref="H17:H19 H13">
    <cfRule type="colorScale" priority="10">
      <colorScale>
        <cfvo type="min"/>
        <cfvo type="percentile" val="50"/>
        <cfvo type="max"/>
        <color rgb="FF63BE7B"/>
        <color rgb="FFFFEB84"/>
        <color rgb="FFF8696B"/>
      </colorScale>
    </cfRule>
  </conditionalFormatting>
  <conditionalFormatting sqref="C13:H13 C17:H19">
    <cfRule type="colorScale" priority="8">
      <colorScale>
        <cfvo type="min"/>
        <cfvo type="percentile" val="50"/>
        <cfvo type="max"/>
        <color rgb="FF63BE7B"/>
        <color rgb="FFFFEB84"/>
        <color rgb="FFF8696B"/>
      </colorScale>
    </cfRule>
  </conditionalFormatting>
  <conditionalFormatting sqref="C15:H15">
    <cfRule type="colorScale" priority="4">
      <colorScale>
        <cfvo type="min"/>
        <cfvo type="percentile" val="50"/>
        <cfvo type="max"/>
        <color rgb="FF63BE7B"/>
        <color rgb="FFFFEB84"/>
        <color rgb="FFF8696B"/>
      </colorScale>
    </cfRule>
  </conditionalFormatting>
  <conditionalFormatting sqref="H15">
    <cfRule type="colorScale" priority="3">
      <colorScale>
        <cfvo type="min"/>
        <cfvo type="percentile" val="50"/>
        <cfvo type="max"/>
        <color rgb="FF63BE7B"/>
        <color rgb="FFFFEB84"/>
        <color rgb="FFF8696B"/>
      </colorScale>
    </cfRule>
  </conditionalFormatting>
  <conditionalFormatting sqref="C15:H15">
    <cfRule type="colorScale" priority="2">
      <colorScale>
        <cfvo type="min"/>
        <cfvo type="percentile" val="50"/>
        <cfvo type="max"/>
        <color rgb="FF63BE7B"/>
        <color rgb="FFFFEB84"/>
        <color rgb="FFF8696B"/>
      </colorScale>
    </cfRule>
  </conditionalFormatting>
  <conditionalFormatting sqref="C13:H1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7F669-C9F5-47CA-B8CD-AD907F766E78}">
  <dimension ref="A1:AD23"/>
  <sheetViews>
    <sheetView showGridLines="0" zoomScale="150" zoomScaleNormal="150" workbookViewId="0">
      <pane xSplit="1" ySplit="4" topLeftCell="B14" activePane="bottomRight" state="frozen"/>
      <selection activeCell="C22" sqref="C22:H22"/>
      <selection pane="topRight" activeCell="C22" sqref="C22:H22"/>
      <selection pane="bottomLeft" activeCell="C22" sqref="C22:H22"/>
      <selection pane="bottomRight" activeCell="D23" sqref="D23"/>
    </sheetView>
  </sheetViews>
  <sheetFormatPr baseColWidth="10" defaultRowHeight="13.8" x14ac:dyDescent="0.25"/>
  <cols>
    <col min="1" max="1" width="6.77734375" style="1" bestFit="1" customWidth="1"/>
    <col min="2" max="2" width="31.88671875" style="1" customWidth="1"/>
    <col min="3" max="7" width="11.33203125" style="1" customWidth="1"/>
    <col min="8" max="8" width="8.886718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30" s="8" customFormat="1" ht="15.6" x14ac:dyDescent="0.25">
      <c r="A1" s="16" t="s">
        <v>1470</v>
      </c>
      <c r="B1" s="17" t="s">
        <v>54</v>
      </c>
      <c r="C1" s="17" t="s">
        <v>107</v>
      </c>
      <c r="D1" s="17" t="s">
        <v>80</v>
      </c>
      <c r="E1" s="17" t="s">
        <v>55</v>
      </c>
      <c r="G1" s="1"/>
      <c r="I1" s="1"/>
    </row>
    <row r="2" spans="1:30" s="33" customFormat="1" ht="31.8" thickBot="1" x14ac:dyDescent="0.3">
      <c r="A2" s="32" t="s">
        <v>0</v>
      </c>
      <c r="B2" s="24" t="str">
        <f>+Indicadores!E27</f>
        <v xml:space="preserve">Saldo Cartera de los 20 mayores Deudores / Saldo Total de la cartera </v>
      </c>
      <c r="C2" s="24" t="str">
        <f>+Indicadores!B27</f>
        <v>Riesgo Liquidez</v>
      </c>
      <c r="D2" s="18" t="str">
        <f>+Indicadores!C27</f>
        <v>Indicador de concentración de Cartera</v>
      </c>
      <c r="E2" s="18" t="str">
        <f>+Indicadores!D27</f>
        <v>% Participación mayores deudores sobre el total de cartera</v>
      </c>
      <c r="G2" s="1"/>
    </row>
    <row r="3" spans="1:30" s="9" customFormat="1" ht="8.4" thickBot="1" x14ac:dyDescent="0.2">
      <c r="B3" s="9">
        <v>2</v>
      </c>
      <c r="C3" s="9">
        <v>3</v>
      </c>
      <c r="D3" s="9">
        <v>4</v>
      </c>
      <c r="E3" s="9">
        <v>5</v>
      </c>
      <c r="F3" s="9">
        <v>6</v>
      </c>
      <c r="G3" s="9">
        <v>7</v>
      </c>
      <c r="H3" s="9">
        <v>8</v>
      </c>
    </row>
    <row r="4" spans="1:30" x14ac:dyDescent="0.25">
      <c r="A4" s="11" t="s">
        <v>139</v>
      </c>
      <c r="B4" s="20" t="s">
        <v>1408</v>
      </c>
      <c r="C4" s="12" t="s">
        <v>1411</v>
      </c>
      <c r="D4" s="12" t="s">
        <v>1412</v>
      </c>
      <c r="E4" s="12" t="s">
        <v>1413</v>
      </c>
      <c r="F4" s="12" t="s">
        <v>1414</v>
      </c>
      <c r="G4" s="12" t="s">
        <v>1415</v>
      </c>
      <c r="H4" s="12" t="s">
        <v>1891</v>
      </c>
    </row>
    <row r="5" spans="1:30" x14ac:dyDescent="0.25">
      <c r="A5" s="14">
        <v>140400</v>
      </c>
      <c r="B5" s="22" t="str">
        <f>PROPER(VLOOKUP($A5,cuc!$A$2:$AA$2088,B$3,FALSE))</f>
        <v xml:space="preserve">      Créditos De Vivienda - Con Libranza</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c r="X5" s="1">
        <v>140400</v>
      </c>
      <c r="Y5" s="1">
        <v>140500</v>
      </c>
      <c r="Z5" s="1">
        <v>146905</v>
      </c>
      <c r="AA5" s="1">
        <v>146910</v>
      </c>
      <c r="AB5" s="1">
        <v>146915</v>
      </c>
      <c r="AC5" s="1">
        <v>146920</v>
      </c>
      <c r="AD5" s="1">
        <v>146925</v>
      </c>
    </row>
    <row r="6" spans="1:30" x14ac:dyDescent="0.25">
      <c r="A6" s="14">
        <v>140500</v>
      </c>
      <c r="B6" s="22" t="str">
        <f>PROPER(VLOOKUP($A6,cuc!$A$2:$AA$2088,B$3,FALSE))</f>
        <v xml:space="preserve">      Créditos De Vivienda - Sin Libranza</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c r="I6" s="1" t="s">
        <v>1454</v>
      </c>
    </row>
    <row r="7" spans="1:30" x14ac:dyDescent="0.25">
      <c r="A7" s="14">
        <v>141100</v>
      </c>
      <c r="B7" s="22" t="str">
        <f>PROPER(VLOOKUP($A7,cuc!$A$2:$AA$2088,B$3,FALSE))</f>
        <v xml:space="preserve">      Créditos De Consumo, Garantía Admisible - Con Libranza</v>
      </c>
      <c r="C7" s="28">
        <f>VLOOKUP($A7,cuc!$A$2:$AA$2088,C$3,FALSE)</f>
        <v>161540530</v>
      </c>
      <c r="D7" s="28">
        <f>VLOOKUP($A7,cuc!$A$2:$AA$2088,D$3,FALSE)</f>
        <v>241509145</v>
      </c>
      <c r="E7" s="28">
        <f>VLOOKUP($A7,cuc!$A$2:$AA$2088,E$3,FALSE)</f>
        <v>203397009</v>
      </c>
      <c r="F7" s="28">
        <f>VLOOKUP($A7,cuc!$A$2:$AA$2088,F$3,FALSE)</f>
        <v>204551039</v>
      </c>
      <c r="G7" s="29">
        <f>VLOOKUP($A7,cuc!$A$2:$AA$2088,G$3,FALSE)</f>
        <v>180033115</v>
      </c>
      <c r="H7" s="29">
        <f>VLOOKUP($A7,cuc!$A$2:$AA$2088,H$3,FALSE)</f>
        <v>81927467</v>
      </c>
    </row>
    <row r="8" spans="1:30" x14ac:dyDescent="0.25">
      <c r="A8" s="14">
        <v>141200</v>
      </c>
      <c r="B8" s="22" t="str">
        <f>PROPER(VLOOKUP($A8,cuc!$A$2:$AA$2088,B$3,FALSE))</f>
        <v xml:space="preserve">      Créditos De Consumo, Garantía Admisible - Sin Libranza</v>
      </c>
      <c r="C8" s="28">
        <f>VLOOKUP($A8,cuc!$A$2:$AA$2088,C$3,FALSE)</f>
        <v>0</v>
      </c>
      <c r="D8" s="28">
        <f>VLOOKUP($A8,cuc!$A$2:$AA$2088,D$3,FALSE)</f>
        <v>131627603</v>
      </c>
      <c r="E8" s="28">
        <f>VLOOKUP($A8,cuc!$A$2:$AA$2088,E$3,FALSE)</f>
        <v>104765869</v>
      </c>
      <c r="F8" s="28">
        <f>VLOOKUP($A8,cuc!$A$2:$AA$2088,F$3,FALSE)</f>
        <v>68763468</v>
      </c>
      <c r="G8" s="29">
        <f>VLOOKUP($A8,cuc!$A$2:$AA$2088,G$3,FALSE)</f>
        <v>43975760</v>
      </c>
      <c r="H8" s="29">
        <f>VLOOKUP($A8,cuc!$A$2:$AA$2088,H$3,FALSE)</f>
        <v>52652671</v>
      </c>
    </row>
    <row r="9" spans="1:30" x14ac:dyDescent="0.25">
      <c r="A9" s="14">
        <v>144100</v>
      </c>
      <c r="B9" s="22" t="str">
        <f>PROPER(VLOOKUP($A9,cuc!$A$2:$AA$2088,B$3,FALSE))</f>
        <v xml:space="preserve">      Créditos De Consumo, Otras Garantías - Con Libranza</v>
      </c>
      <c r="C9" s="28">
        <f>VLOOKUP($A9,cuc!$A$2:$AA$2088,C$3,FALSE)</f>
        <v>7148865534</v>
      </c>
      <c r="D9" s="28">
        <f>VLOOKUP($A9,cuc!$A$2:$AA$2088,D$3,FALSE)</f>
        <v>6884978581</v>
      </c>
      <c r="E9" s="28">
        <f>VLOOKUP($A9,cuc!$A$2:$AA$2088,E$3,FALSE)</f>
        <v>7227878534</v>
      </c>
      <c r="F9" s="28">
        <f>VLOOKUP($A9,cuc!$A$2:$AA$2088,F$3,FALSE)</f>
        <v>7234200875</v>
      </c>
      <c r="G9" s="29">
        <f>VLOOKUP($A9,cuc!$A$2:$AA$2088,G$3,FALSE)</f>
        <v>8426521593</v>
      </c>
      <c r="H9" s="29">
        <f>VLOOKUP($A9,cuc!$A$2:$AA$2088,H$3,FALSE)</f>
        <v>8598664247</v>
      </c>
    </row>
    <row r="10" spans="1:30" x14ac:dyDescent="0.25">
      <c r="A10" s="14">
        <v>144200</v>
      </c>
      <c r="B10" s="22" t="str">
        <f>PROPER(VLOOKUP($A10,cuc!$A$2:$AA$2088,B$3,FALSE))</f>
        <v xml:space="preserve">      Créditos De Consumo, Otras Garantías - Sin Libranza</v>
      </c>
      <c r="C10" s="28">
        <f>VLOOKUP($A10,cuc!$A$2:$AA$2088,C$3,FALSE)</f>
        <v>238559889</v>
      </c>
      <c r="D10" s="28">
        <f>VLOOKUP($A10,cuc!$A$2:$AA$2088,D$3,FALSE)</f>
        <v>291597228</v>
      </c>
      <c r="E10" s="28">
        <f>VLOOKUP($A10,cuc!$A$2:$AA$2088,E$3,FALSE)</f>
        <v>347116907</v>
      </c>
      <c r="F10" s="28">
        <f>VLOOKUP($A10,cuc!$A$2:$AA$2088,F$3,FALSE)</f>
        <v>426027974</v>
      </c>
      <c r="G10" s="29">
        <f>VLOOKUP($A10,cuc!$A$2:$AA$2088,G$3,FALSE)</f>
        <v>680802495</v>
      </c>
      <c r="H10" s="29">
        <f>VLOOKUP($A10,cuc!$A$2:$AA$2088,H$3,FALSE)</f>
        <v>821675980</v>
      </c>
    </row>
    <row r="11" spans="1:30" x14ac:dyDescent="0.25">
      <c r="A11" s="14">
        <v>144800</v>
      </c>
      <c r="B11" s="22" t="str">
        <f>PROPER(VLOOKUP($A11,cuc!$A$2:$AA$2088,B$3,FALSE))</f>
        <v xml:space="preserve">      Microcrédito Inmobiliario</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30" x14ac:dyDescent="0.25">
      <c r="A12" s="14">
        <v>145400</v>
      </c>
      <c r="B12" s="22" t="str">
        <f>PROPER(VLOOKUP($A12,cuc!$A$2:$AA$2088,B$3,FALSE))</f>
        <v xml:space="preserve">      Microcrédito Empresarial - Garantía Admisible</v>
      </c>
      <c r="C12" s="28">
        <f>VLOOKUP($A12,cuc!$A$2:$AA$2088,C$3,FALSE)</f>
        <v>0</v>
      </c>
      <c r="D12" s="28">
        <f>VLOOKUP($A12,cuc!$A$2:$AA$2088,D$3,FALSE)</f>
        <v>0</v>
      </c>
      <c r="E12" s="28">
        <f>VLOOKUP($A12,cuc!$A$2:$AA$2088,E$3,FALSE)</f>
        <v>0</v>
      </c>
      <c r="F12" s="28">
        <f>VLOOKUP($A12,cuc!$A$2:$AA$2088,F$3,FALSE)</f>
        <v>0</v>
      </c>
      <c r="G12" s="29">
        <f>VLOOKUP($A12,cuc!$A$2:$AA$2088,G$3,FALSE)</f>
        <v>0</v>
      </c>
      <c r="H12" s="29">
        <f>VLOOKUP($A12,cuc!$A$2:$AA$2088,H$3,FALSE)</f>
        <v>0</v>
      </c>
    </row>
    <row r="13" spans="1:30" x14ac:dyDescent="0.25">
      <c r="A13" s="14">
        <v>145500</v>
      </c>
      <c r="B13" s="22" t="str">
        <f>PROPER(VLOOKUP($A13,cuc!$A$2:$AA$2088,B$3,FALSE))</f>
        <v xml:space="preserve">      Microcrédito Empresarial - Otras Garantías</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30" x14ac:dyDescent="0.25">
      <c r="A14" s="14">
        <v>146100</v>
      </c>
      <c r="B14" s="22" t="str">
        <f>PROPER(VLOOKUP($A14,cuc!$A$2:$AA$2088,B$3,FALSE))</f>
        <v xml:space="preserve">      Créditos Comerciales - Garantía Admisible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30" x14ac:dyDescent="0.25">
      <c r="A15" s="14">
        <v>146200</v>
      </c>
      <c r="B15" s="22" t="str">
        <f>PROPER(VLOOKUP($A15,cuc!$A$2:$AA$2088,B$3,FALSE))</f>
        <v xml:space="preserve">      Créditos Comerciales - Otras Garantías</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30" x14ac:dyDescent="0.25">
      <c r="A16" s="14">
        <v>146900</v>
      </c>
      <c r="B16" s="22" t="str">
        <f>PROPER(VLOOKUP($A16,cuc!$A$2:$AA$2088,B$3,FALSE))</f>
        <v xml:space="preserve">      CréDitos A Empleados</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11" ht="14.4" thickBot="1" x14ac:dyDescent="0.3">
      <c r="A17" s="15"/>
      <c r="B17" s="21" t="s">
        <v>1472</v>
      </c>
      <c r="C17" s="30">
        <f t="shared" ref="C17:H17" si="0">+SUM(C5:C16)</f>
        <v>7548965953</v>
      </c>
      <c r="D17" s="30">
        <f t="shared" si="0"/>
        <v>7549712557</v>
      </c>
      <c r="E17" s="30">
        <f t="shared" si="0"/>
        <v>7883158319</v>
      </c>
      <c r="F17" s="30">
        <f t="shared" si="0"/>
        <v>7933543356</v>
      </c>
      <c r="G17" s="30">
        <f t="shared" si="0"/>
        <v>9331332963</v>
      </c>
      <c r="H17" s="30">
        <f t="shared" si="0"/>
        <v>9554920365</v>
      </c>
    </row>
    <row r="18" spans="1:11" x14ac:dyDescent="0.25">
      <c r="A18" s="60"/>
      <c r="B18" s="60" t="s">
        <v>1502</v>
      </c>
      <c r="C18" s="301"/>
      <c r="D18" s="301"/>
      <c r="E18" s="301">
        <v>1555793557</v>
      </c>
      <c r="F18" s="301">
        <v>1507193486</v>
      </c>
      <c r="G18" s="301">
        <v>1942358069</v>
      </c>
      <c r="H18" s="61">
        <v>2031972909</v>
      </c>
      <c r="I18" s="461" t="s">
        <v>2705</v>
      </c>
      <c r="J18" s="461"/>
      <c r="K18" s="461"/>
    </row>
    <row r="19" spans="1:11" ht="14.4" thickBot="1" x14ac:dyDescent="0.3"/>
    <row r="20" spans="1:11" x14ac:dyDescent="0.25">
      <c r="B20" s="20" t="s">
        <v>1408</v>
      </c>
      <c r="C20" s="12" t="str">
        <f>+C4</f>
        <v>Año 16</v>
      </c>
      <c r="D20" s="12" t="str">
        <f t="shared" ref="D20:G20" si="1">+D4</f>
        <v>Año 17</v>
      </c>
      <c r="E20" s="12" t="str">
        <f t="shared" si="1"/>
        <v>Año 18</v>
      </c>
      <c r="F20" s="12" t="str">
        <f t="shared" si="1"/>
        <v>Año 19</v>
      </c>
      <c r="G20" s="12" t="str">
        <f t="shared" si="1"/>
        <v>Año 20</v>
      </c>
      <c r="H20" s="12" t="str">
        <f t="shared" ref="H20" si="2">+H4</f>
        <v>Año 21</v>
      </c>
    </row>
    <row r="21" spans="1:11" x14ac:dyDescent="0.25">
      <c r="B21" s="10" t="s">
        <v>1503</v>
      </c>
      <c r="C21" s="27">
        <f>IFERROR(C18/C17,0%)</f>
        <v>0</v>
      </c>
      <c r="D21" s="27">
        <f t="shared" ref="D21:G23" si="3">IFERROR(D18/D17,0%)</f>
        <v>0</v>
      </c>
      <c r="E21" s="27">
        <f t="shared" si="3"/>
        <v>0.19735662967090539</v>
      </c>
      <c r="F21" s="27">
        <f t="shared" si="3"/>
        <v>0.18997734283006545</v>
      </c>
      <c r="G21" s="27">
        <f t="shared" si="3"/>
        <v>0.20815440588195847</v>
      </c>
      <c r="H21" s="27">
        <f t="shared" ref="H21:H23" si="4">IFERROR(H18/H17,0%)</f>
        <v>0.21266246408951625</v>
      </c>
    </row>
    <row r="22" spans="1:11" x14ac:dyDescent="0.25">
      <c r="A22" s="14">
        <v>100000</v>
      </c>
      <c r="B22" s="22" t="str">
        <f>PROPER(VLOOKUP($A22,cuc!$A$2:$AA$2088,B$3,FALSE))</f>
        <v>Activo</v>
      </c>
      <c r="C22" s="28">
        <f>VLOOKUP($A22,cuc!$A$2:$AA$2088,C$3,FALSE)</f>
        <v>7889195846.6599998</v>
      </c>
      <c r="D22" s="28">
        <f>VLOOKUP($A22,cuc!$A$2:$AA$2088,D$3,FALSE)</f>
        <v>8607080577.4599991</v>
      </c>
      <c r="E22" s="28">
        <f>VLOOKUP($A22,cuc!$A$2:$AA$2088,E$3,FALSE)</f>
        <v>9040165740.4599991</v>
      </c>
      <c r="F22" s="28">
        <f>VLOOKUP($A22,cuc!$A$2:$AA$2088,F$3,FALSE)</f>
        <v>9238110019.3799992</v>
      </c>
      <c r="G22" s="29">
        <f>VLOOKUP($A22,cuc!$A$2:$AA$2088,G$3,FALSE)</f>
        <v>10368670608.280001</v>
      </c>
      <c r="H22" s="29">
        <f>VLOOKUP($A22,cuc!$A$2:$AA$2088,H$3,FALSE)</f>
        <v>11489700353.799999</v>
      </c>
    </row>
    <row r="23" spans="1:11" x14ac:dyDescent="0.25">
      <c r="B23" s="10" t="s">
        <v>3110</v>
      </c>
      <c r="C23" s="27">
        <f>+C18/C22</f>
        <v>0</v>
      </c>
      <c r="D23" s="27">
        <f t="shared" ref="D23:H23" si="5">+D18/D22</f>
        <v>0</v>
      </c>
      <c r="E23" s="27">
        <f t="shared" si="5"/>
        <v>0.17209790192639046</v>
      </c>
      <c r="F23" s="27">
        <f t="shared" si="5"/>
        <v>0.16314954929505732</v>
      </c>
      <c r="G23" s="27">
        <f t="shared" si="5"/>
        <v>0.18732951815914678</v>
      </c>
      <c r="H23" s="27">
        <f t="shared" si="5"/>
        <v>0.17685168859325071</v>
      </c>
    </row>
  </sheetData>
  <conditionalFormatting sqref="C21:G21">
    <cfRule type="colorScale" priority="6">
      <colorScale>
        <cfvo type="min"/>
        <cfvo type="percentile" val="50"/>
        <cfvo type="max"/>
        <color rgb="FF63BE7B"/>
        <color rgb="FFFFEB84"/>
        <color rgb="FFF8696B"/>
      </colorScale>
    </cfRule>
  </conditionalFormatting>
  <conditionalFormatting sqref="H21">
    <cfRule type="colorScale" priority="5">
      <colorScale>
        <cfvo type="min"/>
        <cfvo type="percentile" val="50"/>
        <cfvo type="max"/>
        <color rgb="FF63BE7B"/>
        <color rgb="FFFFEB84"/>
        <color rgb="FFF8696B"/>
      </colorScale>
    </cfRule>
  </conditionalFormatting>
  <conditionalFormatting sqref="C21:H21">
    <cfRule type="colorScale" priority="4">
      <colorScale>
        <cfvo type="min"/>
        <cfvo type="percentile" val="50"/>
        <cfvo type="max"/>
        <color rgb="FF63BE7B"/>
        <color rgb="FFFFEB84"/>
        <color rgb="FFF8696B"/>
      </colorScale>
    </cfRule>
  </conditionalFormatting>
  <conditionalFormatting sqref="C23:H23">
    <cfRule type="colorScale" priority="3">
      <colorScale>
        <cfvo type="min"/>
        <cfvo type="percentile" val="50"/>
        <cfvo type="max"/>
        <color rgb="FF63BE7B"/>
        <color rgb="FFFFEB84"/>
        <color rgb="FFF8696B"/>
      </colorScale>
    </cfRule>
  </conditionalFormatting>
  <conditionalFormatting sqref="H23">
    <cfRule type="colorScale" priority="2">
      <colorScale>
        <cfvo type="min"/>
        <cfvo type="percentile" val="50"/>
        <cfvo type="max"/>
        <color rgb="FF63BE7B"/>
        <color rgb="FFFFEB84"/>
        <color rgb="FFF8696B"/>
      </colorScale>
    </cfRule>
  </conditionalFormatting>
  <conditionalFormatting sqref="C23:H23">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4ADDA-C630-4B27-998B-557B80309B94}">
  <dimension ref="A1:I20"/>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A17" sqref="A17:XFD17"/>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55.2" thickBot="1" x14ac:dyDescent="0.3">
      <c r="A2" s="32" t="s">
        <v>0</v>
      </c>
      <c r="B2" s="24" t="str">
        <f>+Indicadores!E28</f>
        <v>Gasto Administrativo / Ingresos por venta de bienes y servicios y recuperaciones</v>
      </c>
      <c r="C2" s="24" t="str">
        <f>+Indicadores!B28</f>
        <v>Riesgo Operativo</v>
      </c>
      <c r="D2" s="18" t="str">
        <f>+Indicadores!C28</f>
        <v>Indicador de relación entre el Gasto Administrativo y los Ingresos por venta de bienes y servicios y recuperaciones</v>
      </c>
      <c r="E2" s="62" t="str">
        <f>+Indicadores!D28</f>
        <v>Estructura Gastos de Administración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510500</v>
      </c>
      <c r="B5" s="22" t="str">
        <f>PROPER(VLOOKUP($A5,cuc!$A$2:$AA$2088,B$3,FALSE))</f>
        <v xml:space="preserve">      Beneficio A Empleados</v>
      </c>
      <c r="C5" s="28">
        <f>VLOOKUP($A5,cuc!$A$2:$AA$2088,C$3,FALSE)</f>
        <v>420653326</v>
      </c>
      <c r="D5" s="28">
        <f>VLOOKUP($A5,cuc!$A$2:$AA$2088,D$3,FALSE)</f>
        <v>499861517</v>
      </c>
      <c r="E5" s="28">
        <f>VLOOKUP($A5,cuc!$A$2:$AA$2088,E$3,FALSE)</f>
        <v>571002831</v>
      </c>
      <c r="F5" s="28">
        <f>VLOOKUP($A5,cuc!$A$2:$AA$2088,F$3,FALSE)</f>
        <v>618680814</v>
      </c>
      <c r="G5" s="29">
        <f>VLOOKUP($A5,cuc!$A$2:$AA$2088,G$3,FALSE)</f>
        <v>636866962</v>
      </c>
      <c r="H5" s="29">
        <f>VLOOKUP($A5,cuc!$A$2:$AA$2088,H$3,FALSE)</f>
        <v>549789899</v>
      </c>
    </row>
    <row r="6" spans="1:9" x14ac:dyDescent="0.25">
      <c r="A6" s="14">
        <v>510700</v>
      </c>
      <c r="B6" s="22" t="str">
        <f>PROPER(VLOOKUP($A6,cuc!$A$2:$AA$2088,B$3,FALSE))</f>
        <v xml:space="preserve">      Gastos Por Obligaciones De Organizaciones Solidarias De Trabajo Asociado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511000</v>
      </c>
      <c r="B7" s="22" t="str">
        <f>PROPER(VLOOKUP($A7,cuc!$A$2:$AA$2088,B$3,FALSE))</f>
        <v xml:space="preserve">      Gastos  Generales</v>
      </c>
      <c r="C7" s="28">
        <f>VLOOKUP($A7,cuc!$A$2:$AA$2088,C$3,FALSE)</f>
        <v>313557327.17000002</v>
      </c>
      <c r="D7" s="28">
        <f>VLOOKUP($A7,cuc!$A$2:$AA$2088,D$3,FALSE)</f>
        <v>378430566.24000001</v>
      </c>
      <c r="E7" s="28">
        <f>VLOOKUP($A7,cuc!$A$2:$AA$2088,E$3,FALSE)</f>
        <v>401022346.82999998</v>
      </c>
      <c r="F7" s="28">
        <f>VLOOKUP($A7,cuc!$A$2:$AA$2088,F$3,FALSE)</f>
        <v>372122762.51999998</v>
      </c>
      <c r="G7" s="29">
        <f>VLOOKUP($A7,cuc!$A$2:$AA$2088,G$3,FALSE)</f>
        <v>302435249.75</v>
      </c>
      <c r="H7" s="29">
        <f>VLOOKUP($A7,cuc!$A$2:$AA$2088,H$3,FALSE)</f>
        <v>193519110.13999999</v>
      </c>
    </row>
    <row r="8" spans="1:9" x14ac:dyDescent="0.25">
      <c r="A8" s="14">
        <v>540000</v>
      </c>
      <c r="B8" s="22" t="str">
        <f>PROPER(VLOOKUP($A8,cuc!$A$2:$AA$2088,B$3,FALSE))</f>
        <v xml:space="preserve">   Gastos De Ventas</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511500</v>
      </c>
      <c r="B9" s="22" t="str">
        <f>PROPER(VLOOKUP($A9,cuc!$A$2:$AA$2088,B$3,FALSE))</f>
        <v xml:space="preserve">      Deterioro</v>
      </c>
      <c r="C9" s="28">
        <f>VLOOKUP($A9,cuc!$A$2:$AA$2088,C$3,FALSE)</f>
        <v>16739292</v>
      </c>
      <c r="D9" s="28">
        <f>VLOOKUP($A9,cuc!$A$2:$AA$2088,D$3,FALSE)</f>
        <v>16408343</v>
      </c>
      <c r="E9" s="28">
        <f>VLOOKUP($A9,cuc!$A$2:$AA$2088,E$3,FALSE)</f>
        <v>43178978</v>
      </c>
      <c r="F9" s="28">
        <f>VLOOKUP($A9,cuc!$A$2:$AA$2088,F$3,FALSE)</f>
        <v>51598438</v>
      </c>
      <c r="G9" s="29">
        <f>VLOOKUP($A9,cuc!$A$2:$AA$2088,G$3,FALSE)</f>
        <v>117083654</v>
      </c>
      <c r="H9" s="29">
        <f>VLOOKUP($A9,cuc!$A$2:$AA$2088,H$3,FALSE)</f>
        <v>103009740</v>
      </c>
    </row>
    <row r="10" spans="1:9" ht="14.4" thickBot="1" x14ac:dyDescent="0.3">
      <c r="A10" s="15"/>
      <c r="B10" s="21" t="s">
        <v>1504</v>
      </c>
      <c r="C10" s="30">
        <f t="shared" ref="C10:H10" si="0">+SUM(C5:C9)</f>
        <v>750949945.17000008</v>
      </c>
      <c r="D10" s="30">
        <f t="shared" si="0"/>
        <v>894700426.24000001</v>
      </c>
      <c r="E10" s="30">
        <f t="shared" si="0"/>
        <v>1015204155.8299999</v>
      </c>
      <c r="F10" s="30">
        <f t="shared" si="0"/>
        <v>1042402014.52</v>
      </c>
      <c r="G10" s="30">
        <f t="shared" si="0"/>
        <v>1056385865.75</v>
      </c>
      <c r="H10" s="30">
        <f t="shared" si="0"/>
        <v>846318749.13999999</v>
      </c>
    </row>
    <row r="11" spans="1:9" ht="14.4" thickBot="1" x14ac:dyDescent="0.3"/>
    <row r="12" spans="1:9" x14ac:dyDescent="0.25">
      <c r="A12" s="11" t="s">
        <v>139</v>
      </c>
      <c r="B12" s="50" t="s">
        <v>1410</v>
      </c>
      <c r="C12" s="12" t="str">
        <f>+C$4</f>
        <v>Año 16</v>
      </c>
      <c r="D12" s="12" t="str">
        <f t="shared" ref="D12:H12" si="1">+D$4</f>
        <v>Año 17</v>
      </c>
      <c r="E12" s="12" t="str">
        <f t="shared" si="1"/>
        <v>Año 18</v>
      </c>
      <c r="F12" s="12" t="str">
        <f t="shared" si="1"/>
        <v>Año 19</v>
      </c>
      <c r="G12" s="12" t="str">
        <f t="shared" si="1"/>
        <v>Año 20</v>
      </c>
      <c r="H12" s="12" t="str">
        <f t="shared" si="1"/>
        <v>Año 21</v>
      </c>
    </row>
    <row r="13" spans="1:9" x14ac:dyDescent="0.25">
      <c r="A13" s="14">
        <v>410000</v>
      </c>
      <c r="B13" s="49" t="str">
        <f>PROPER(VLOOKUP($A13,cuc!$A$2:$AA$2088,B$3,FALSE))</f>
        <v xml:space="preserve">   Ingresos Por Venta De Bienes Y Servicios</v>
      </c>
      <c r="C13" s="28">
        <f>VLOOKUP($A13,cuc!$A$2:$AA$2088,C$3,FALSE)</f>
        <v>1000970561</v>
      </c>
      <c r="D13" s="28">
        <f>VLOOKUP($A13,cuc!$A$2:$AA$2088,D$3,FALSE)</f>
        <v>1113153461</v>
      </c>
      <c r="E13" s="28">
        <f>VLOOKUP($A13,cuc!$A$2:$AA$2088,E$3,FALSE)</f>
        <v>1214617633</v>
      </c>
      <c r="F13" s="28">
        <f>VLOOKUP($A13,cuc!$A$2:$AA$2088,F$3,FALSE)</f>
        <v>1314447748</v>
      </c>
      <c r="G13" s="29">
        <f>VLOOKUP($A13,cuc!$A$2:$AA$2088,G$3,FALSE)</f>
        <v>1411311466</v>
      </c>
      <c r="H13" s="29">
        <f>VLOOKUP($A13,cuc!$A$2:$AA$2088,H$3,FALSE)</f>
        <v>1274007689</v>
      </c>
    </row>
    <row r="14" spans="1:9" x14ac:dyDescent="0.25">
      <c r="A14" s="14">
        <v>422500</v>
      </c>
      <c r="B14" s="49" t="str">
        <f>PROPER(VLOOKUP($A14,cuc!$A$2:$AA$2088,B$3,FALSE))</f>
        <v xml:space="preserve">      Recuperaciones Deterioro</v>
      </c>
      <c r="C14" s="28">
        <f>VLOOKUP($A14,cuc!$A$2:$AA$2088,C$3,FALSE)</f>
        <v>23941974</v>
      </c>
      <c r="D14" s="28">
        <f>VLOOKUP($A14,cuc!$A$2:$AA$2088,D$3,FALSE)</f>
        <v>23386845</v>
      </c>
      <c r="E14" s="28">
        <f>VLOOKUP($A14,cuc!$A$2:$AA$2088,E$3,FALSE)</f>
        <v>13230018</v>
      </c>
      <c r="F14" s="28">
        <f>VLOOKUP($A14,cuc!$A$2:$AA$2088,F$3,FALSE)</f>
        <v>21006465</v>
      </c>
      <c r="G14" s="29">
        <f>VLOOKUP($A14,cuc!$A$2:$AA$2088,G$3,FALSE)</f>
        <v>26752846</v>
      </c>
      <c r="H14" s="29">
        <f>VLOOKUP($A14,cuc!$A$2:$AA$2088,H$3,FALSE)</f>
        <v>31871806</v>
      </c>
    </row>
    <row r="15" spans="1:9" ht="14.4" thickBot="1" x14ac:dyDescent="0.3">
      <c r="A15" s="15"/>
      <c r="B15" s="19" t="s">
        <v>1505</v>
      </c>
      <c r="C15" s="31">
        <f t="shared" ref="C15:H15" si="2">SUM(C13:C14)</f>
        <v>1024912535</v>
      </c>
      <c r="D15" s="31">
        <f t="shared" si="2"/>
        <v>1136540306</v>
      </c>
      <c r="E15" s="31">
        <f t="shared" si="2"/>
        <v>1227847651</v>
      </c>
      <c r="F15" s="31">
        <f t="shared" si="2"/>
        <v>1335454213</v>
      </c>
      <c r="G15" s="51">
        <f t="shared" si="2"/>
        <v>1438064312</v>
      </c>
      <c r="H15" s="51">
        <f t="shared" si="2"/>
        <v>1305879495</v>
      </c>
    </row>
    <row r="17" spans="2:8" ht="14.4" thickBot="1" x14ac:dyDescent="0.3"/>
    <row r="18" spans="2:8" ht="15.6" customHeight="1" x14ac:dyDescent="0.25">
      <c r="B18" s="20" t="s">
        <v>1408</v>
      </c>
      <c r="C18" s="12" t="str">
        <f t="shared" ref="C18:H18" si="3">+C4</f>
        <v>Año 16</v>
      </c>
      <c r="D18" s="12" t="str">
        <f t="shared" si="3"/>
        <v>Año 17</v>
      </c>
      <c r="E18" s="12" t="str">
        <f t="shared" si="3"/>
        <v>Año 18</v>
      </c>
      <c r="F18" s="12" t="str">
        <f t="shared" si="3"/>
        <v>Año 19</v>
      </c>
      <c r="G18" s="12" t="str">
        <f t="shared" si="3"/>
        <v>Año 20</v>
      </c>
      <c r="H18" s="12" t="str">
        <f t="shared" si="3"/>
        <v>Año 21</v>
      </c>
    </row>
    <row r="19" spans="2:8" x14ac:dyDescent="0.25">
      <c r="B19" s="10" t="s">
        <v>1506</v>
      </c>
      <c r="C19" s="27">
        <f>IFERROR(+C10/C15,0%)</f>
        <v>0.73269661510189266</v>
      </c>
      <c r="D19" s="27">
        <f t="shared" ref="D19:G20" si="4">IFERROR(+D10/D15,0%)</f>
        <v>0.78721398749935756</v>
      </c>
      <c r="E19" s="27">
        <f t="shared" si="4"/>
        <v>0.82681605898189725</v>
      </c>
      <c r="F19" s="27">
        <f t="shared" si="4"/>
        <v>0.78055990566559397</v>
      </c>
      <c r="G19" s="27">
        <f t="shared" si="4"/>
        <v>0.73458875026306891</v>
      </c>
      <c r="H19" s="27">
        <f t="shared" ref="H19:H20" si="5">IFERROR(+H10/H15,0%)</f>
        <v>0.64808334335627193</v>
      </c>
    </row>
    <row r="20" spans="2:8" x14ac:dyDescent="0.25">
      <c r="B20" s="10" t="s">
        <v>3112</v>
      </c>
      <c r="C20" s="27">
        <f>IFERROR(+C11/C16,0%)</f>
        <v>0</v>
      </c>
      <c r="D20" s="27">
        <f t="shared" si="4"/>
        <v>0</v>
      </c>
      <c r="E20" s="27">
        <f t="shared" si="4"/>
        <v>0</v>
      </c>
      <c r="F20" s="27">
        <f t="shared" si="4"/>
        <v>0</v>
      </c>
      <c r="G20" s="27">
        <f t="shared" si="4"/>
        <v>0</v>
      </c>
      <c r="H20" s="27">
        <f t="shared" si="5"/>
        <v>0</v>
      </c>
    </row>
  </sheetData>
  <conditionalFormatting sqref="C19:G19">
    <cfRule type="colorScale" priority="4">
      <colorScale>
        <cfvo type="min"/>
        <cfvo type="percentile" val="50"/>
        <cfvo type="max"/>
        <color rgb="FF63BE7B"/>
        <color rgb="FFFFEB84"/>
        <color rgb="FFF8696B"/>
      </colorScale>
    </cfRule>
  </conditionalFormatting>
  <conditionalFormatting sqref="H19">
    <cfRule type="colorScale" priority="3">
      <colorScale>
        <cfvo type="min"/>
        <cfvo type="percentile" val="50"/>
        <cfvo type="max"/>
        <color rgb="FF63BE7B"/>
        <color rgb="FFFFEB84"/>
        <color rgb="FFF8696B"/>
      </colorScale>
    </cfRule>
  </conditionalFormatting>
  <conditionalFormatting sqref="C20:G20">
    <cfRule type="colorScale" priority="2">
      <colorScale>
        <cfvo type="min"/>
        <cfvo type="percentile" val="50"/>
        <cfvo type="max"/>
        <color rgb="FF63BE7B"/>
        <color rgb="FFFFEB84"/>
        <color rgb="FFF8696B"/>
      </colorScale>
    </cfRule>
  </conditionalFormatting>
  <conditionalFormatting sqref="H20">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FB9FB-393D-4815-9A66-CF914A980CAD}">
  <dimension ref="A1:I9"/>
  <sheetViews>
    <sheetView showGridLines="0" zoomScale="120" zoomScaleNormal="120" workbookViewId="0">
      <pane xSplit="1" ySplit="3" topLeftCell="B7" activePane="bottomRight" state="frozen"/>
      <selection activeCell="C22" sqref="C22:H22"/>
      <selection pane="topRight" activeCell="C22" sqref="C22:H22"/>
      <selection pane="bottomLeft" activeCell="C22" sqref="C22:H22"/>
      <selection pane="bottomRight" activeCell="I16" sqref="I16"/>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16.2" thickBot="1" x14ac:dyDescent="0.3">
      <c r="A2" s="32" t="s">
        <v>0</v>
      </c>
      <c r="B2" s="63" t="str">
        <f>+Indicadores!E29</f>
        <v>Patrimonio / Capital social</v>
      </c>
      <c r="C2" s="24" t="str">
        <f>+Indicadores!B29</f>
        <v>Capital</v>
      </c>
      <c r="D2" s="64" t="str">
        <f>+Indicadores!C29</f>
        <v>Quebranto Patrimonial</v>
      </c>
      <c r="E2" s="62" t="str">
        <f>+Indicadores!D29</f>
        <v>Quebranto Patrimonial</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1891</v>
      </c>
    </row>
    <row r="5" spans="1:9" x14ac:dyDescent="0.25">
      <c r="A5" s="14">
        <v>300000</v>
      </c>
      <c r="B5" s="49" t="str">
        <f>PROPER(VLOOKUP($A5,cuc!$A$2:$AA$2088,B$3,FALSE))</f>
        <v>Patrimonio</v>
      </c>
      <c r="C5" s="28">
        <f>VLOOKUP($A5,cuc!$A$2:$AA$2088,C$3,FALSE)</f>
        <v>5143654779.25</v>
      </c>
      <c r="D5" s="28">
        <f>VLOOKUP($A5,cuc!$A$2:$AA$2088,D$3,FALSE)</f>
        <v>5617244036.4700003</v>
      </c>
      <c r="E5" s="28">
        <f>VLOOKUP($A5,cuc!$A$2:$AA$2088,E$3,FALSE)</f>
        <v>6151271472.6599998</v>
      </c>
      <c r="F5" s="28">
        <f>VLOOKUP($A5,cuc!$A$2:$AA$2088,F$3,FALSE)</f>
        <v>6409917129.75</v>
      </c>
      <c r="G5" s="29">
        <f>VLOOKUP($A5,cuc!$A$2:$AA$2088,G$3,FALSE)</f>
        <v>7173700740.29</v>
      </c>
      <c r="H5" s="29">
        <f>VLOOKUP($A5,cuc!$A$2:$AA$2088,H$3,FALSE)</f>
        <v>7716890196.5499992</v>
      </c>
    </row>
    <row r="6" spans="1:9" x14ac:dyDescent="0.25">
      <c r="A6" s="14">
        <v>310000</v>
      </c>
      <c r="B6" s="49" t="str">
        <f>PROPER(VLOOKUP($A6,cuc!$A$2:$AA$2088,B$3,FALSE))</f>
        <v xml:space="preserve">   Capital Social</v>
      </c>
      <c r="C6" s="28">
        <f>VLOOKUP($A6,cuc!$A$2:$AA$2088,C$3,FALSE)</f>
        <v>3972028679</v>
      </c>
      <c r="D6" s="28">
        <f>VLOOKUP($A6,cuc!$A$2:$AA$2088,D$3,FALSE)</f>
        <v>4436399229</v>
      </c>
      <c r="E6" s="28">
        <f>VLOOKUP($A6,cuc!$A$2:$AA$2088,E$3,FALSE)</f>
        <v>4967580752</v>
      </c>
      <c r="F6" s="28">
        <f>VLOOKUP($A6,cuc!$A$2:$AA$2088,F$3,FALSE)</f>
        <v>5151845990</v>
      </c>
      <c r="G6" s="29">
        <f>VLOOKUP($A6,cuc!$A$2:$AA$2088,G$3,FALSE)</f>
        <v>5791804745</v>
      </c>
      <c r="H6" s="29">
        <f>VLOOKUP($A6,cuc!$A$2:$AA$2088,H$3,FALSE)</f>
        <v>6175367019</v>
      </c>
    </row>
    <row r="7" spans="1:9" ht="14.4" thickBot="1" x14ac:dyDescent="0.3"/>
    <row r="8" spans="1:9" x14ac:dyDescent="0.25">
      <c r="B8" s="20" t="s">
        <v>1408</v>
      </c>
      <c r="C8" s="12" t="str">
        <f>+C$4</f>
        <v>Año 16</v>
      </c>
      <c r="D8" s="12" t="str">
        <f t="shared" ref="D8:H8" si="0">+D$4</f>
        <v>Año 17</v>
      </c>
      <c r="E8" s="12" t="str">
        <f t="shared" si="0"/>
        <v>Año 18</v>
      </c>
      <c r="F8" s="12" t="str">
        <f t="shared" si="0"/>
        <v>Año 19</v>
      </c>
      <c r="G8" s="12" t="str">
        <f t="shared" si="0"/>
        <v>Año 20</v>
      </c>
      <c r="H8" s="12" t="str">
        <f t="shared" si="0"/>
        <v>Año 21</v>
      </c>
    </row>
    <row r="9" spans="1:9" x14ac:dyDescent="0.25">
      <c r="B9" s="10" t="s">
        <v>1507</v>
      </c>
      <c r="C9" s="27">
        <f>IFERROR(+C5/C6,0%)</f>
        <v>1.2949691945691009</v>
      </c>
      <c r="D9" s="27">
        <f t="shared" ref="D9:G9" si="1">IFERROR(+D5/D6,0%)</f>
        <v>1.266171898992096</v>
      </c>
      <c r="E9" s="27">
        <f t="shared" si="1"/>
        <v>1.2382831361490065</v>
      </c>
      <c r="F9" s="27">
        <f t="shared" si="1"/>
        <v>1.2441981266893423</v>
      </c>
      <c r="G9" s="27">
        <f t="shared" si="1"/>
        <v>1.2385950590760118</v>
      </c>
      <c r="H9" s="27">
        <f t="shared" ref="H9" si="2">IFERROR(+H5/H6,0%)</f>
        <v>1.2496245442266238</v>
      </c>
    </row>
  </sheetData>
  <phoneticPr fontId="17" type="noConversion"/>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6F98A-1894-4963-A440-93C7A45C3A10}">
  <dimension ref="A1:E17"/>
  <sheetViews>
    <sheetView showGridLines="0" topLeftCell="A4" zoomScale="160" zoomScaleNormal="160" workbookViewId="0">
      <selection activeCell="E14" sqref="E14"/>
    </sheetView>
  </sheetViews>
  <sheetFormatPr baseColWidth="10" defaultRowHeight="13.8" x14ac:dyDescent="0.25"/>
  <cols>
    <col min="1" max="1" width="38.88671875" style="1" customWidth="1"/>
    <col min="2" max="3" width="15.109375" style="2" bestFit="1" customWidth="1"/>
    <col min="4" max="4" width="13.33203125" style="1" bestFit="1" customWidth="1"/>
    <col min="5" max="5" width="6.5546875" style="1" bestFit="1" customWidth="1"/>
    <col min="6" max="16384" width="11.5546875" style="1"/>
  </cols>
  <sheetData>
    <row r="1" spans="1:5" x14ac:dyDescent="0.25">
      <c r="A1" s="147" t="s">
        <v>1865</v>
      </c>
      <c r="B1" s="147" t="s">
        <v>1864</v>
      </c>
      <c r="C1" s="147" t="s">
        <v>1863</v>
      </c>
    </row>
    <row r="2" spans="1:5" x14ac:dyDescent="0.25">
      <c r="A2" s="1" t="s">
        <v>1517</v>
      </c>
      <c r="B2" s="128">
        <f>+SUM('26.2. PONDERACION'!F4:F33)</f>
        <v>1160824599.5899999</v>
      </c>
      <c r="C2" s="128">
        <f>+SUM('26.2. PONDERACION'!G4:G33)</f>
        <v>0</v>
      </c>
    </row>
    <row r="3" spans="1:5" x14ac:dyDescent="0.25">
      <c r="A3" s="1" t="s">
        <v>1546</v>
      </c>
      <c r="B3" s="128">
        <f>+SUM('26.2. PONDERACION'!F34:F55)</f>
        <v>86487357</v>
      </c>
      <c r="C3" s="128">
        <f>+SUM('26.2. PONDERACION'!G34:G55)</f>
        <v>17297471.400000002</v>
      </c>
    </row>
    <row r="4" spans="1:5" x14ac:dyDescent="0.25">
      <c r="A4" s="1" t="s">
        <v>1570</v>
      </c>
      <c r="B4" s="128">
        <f>+SUM('26.2. PONDERACION'!F56:F88)</f>
        <v>0</v>
      </c>
      <c r="C4" s="128">
        <f>+SUM('26.2. PONDERACION'!G56:G88)</f>
        <v>0</v>
      </c>
    </row>
    <row r="5" spans="1:5" x14ac:dyDescent="0.25">
      <c r="A5" s="1" t="s">
        <v>1585</v>
      </c>
      <c r="B5" s="128">
        <f>+SUM('26.2. PONDERACION'!F89:F571)</f>
        <v>10460618949.209999</v>
      </c>
      <c r="C5" s="128">
        <f>+SUM('26.2. PONDERACION'!G89:G571)</f>
        <v>7052553541.5600004</v>
      </c>
      <c r="D5" s="1" t="s">
        <v>1889</v>
      </c>
    </row>
    <row r="6" spans="1:5" x14ac:dyDescent="0.25">
      <c r="A6" s="130" t="s">
        <v>1862</v>
      </c>
      <c r="B6" s="129">
        <f>SUM(B2:B5)</f>
        <v>11707930905.799999</v>
      </c>
      <c r="C6" s="129">
        <f>SUM(C2:C5)</f>
        <v>7069851012.96</v>
      </c>
      <c r="D6" s="2"/>
    </row>
    <row r="8" spans="1:5" x14ac:dyDescent="0.25">
      <c r="A8" s="52" t="s">
        <v>1861</v>
      </c>
      <c r="C8" s="2">
        <f>+SUM('26.3. patrimonio'!F3:F24)</f>
        <v>2999427809.0300002</v>
      </c>
    </row>
    <row r="9" spans="1:5" x14ac:dyDescent="0.25">
      <c r="A9" s="52" t="s">
        <v>1860</v>
      </c>
      <c r="C9" s="2">
        <f>-+SUM('26.3. patrimonio'!F26:F62)</f>
        <v>-84550895.650000006</v>
      </c>
    </row>
    <row r="10" spans="1:5" x14ac:dyDescent="0.25">
      <c r="A10" s="52" t="s">
        <v>1859</v>
      </c>
      <c r="C10" s="2">
        <f>+SUM('26.3. patrimonio'!F63:F66)</f>
        <v>160202611.366</v>
      </c>
    </row>
    <row r="11" spans="1:5" x14ac:dyDescent="0.25">
      <c r="A11" s="130" t="s">
        <v>1858</v>
      </c>
      <c r="B11" s="129"/>
      <c r="C11" s="129">
        <f>SUM(C8:C10)</f>
        <v>3075079524.7460003</v>
      </c>
    </row>
    <row r="13" spans="1:5" x14ac:dyDescent="0.25">
      <c r="A13" s="148" t="s">
        <v>1866</v>
      </c>
      <c r="B13" s="131"/>
      <c r="C13" s="132">
        <f>+C11/C6</f>
        <v>0.43495676487509577</v>
      </c>
      <c r="D13" s="299" t="s">
        <v>1890</v>
      </c>
      <c r="E13" s="1" t="s">
        <v>2697</v>
      </c>
    </row>
    <row r="14" spans="1:5" x14ac:dyDescent="0.25">
      <c r="A14" s="1" t="s">
        <v>1857</v>
      </c>
      <c r="C14" s="2">
        <f>+C11*10%</f>
        <v>307507952.47460002</v>
      </c>
      <c r="D14" s="128">
        <f>+'tabla dinamica cartera'!C31</f>
        <v>118710768</v>
      </c>
      <c r="E14" s="300">
        <f>+D14/$C$11</f>
        <v>3.8604129436231552E-2</v>
      </c>
    </row>
    <row r="15" spans="1:5" x14ac:dyDescent="0.25">
      <c r="A15" s="1" t="s">
        <v>1856</v>
      </c>
      <c r="C15" s="2">
        <f>+C11*20%</f>
        <v>615015904.94920003</v>
      </c>
      <c r="D15" s="128">
        <f>+'tabla dinamica cartera'!B31</f>
        <v>37032760</v>
      </c>
      <c r="E15" s="300">
        <f t="shared" ref="E15:E17" si="0">+D15/$C$11</f>
        <v>1.2042862534769367E-2</v>
      </c>
    </row>
    <row r="16" spans="1:5" x14ac:dyDescent="0.25">
      <c r="A16" s="1" t="s">
        <v>3096</v>
      </c>
      <c r="C16" s="2">
        <f>+C11*25%</f>
        <v>768769881.18650007</v>
      </c>
      <c r="D16" s="2">
        <v>265427057</v>
      </c>
      <c r="E16" s="300">
        <f t="shared" si="0"/>
        <v>8.6315509847480806E-2</v>
      </c>
    </row>
    <row r="17" spans="1:5" x14ac:dyDescent="0.25">
      <c r="A17" s="1" t="s">
        <v>2698</v>
      </c>
      <c r="C17" s="2">
        <f>+'26.1. cuc'!C1069*10%</f>
        <v>617536701.89999998</v>
      </c>
      <c r="D17" s="128">
        <v>82508013</v>
      </c>
      <c r="E17" s="300">
        <f t="shared" si="0"/>
        <v>2.6831180246245864E-2</v>
      </c>
    </row>
  </sheetData>
  <pageMargins left="0.7" right="0.7" top="0.75" bottom="0.75" header="0.3" footer="0.3"/>
  <pageSetup orientation="portrait" horizontalDpi="4294967293" verticalDpi="0"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B1F81-28F2-4C85-A337-A0C7D05E883E}">
  <sheetPr filterMode="1">
    <tabColor rgb="FFFFC000"/>
  </sheetPr>
  <dimension ref="A1:XFC2088"/>
  <sheetViews>
    <sheetView showGridLines="0" zoomScale="140" zoomScaleNormal="140" workbookViewId="0">
      <pane xSplit="2" ySplit="1" topLeftCell="C2" activePane="bottomRight" state="frozen"/>
      <selection activeCell="C22" sqref="C22:H22"/>
      <selection pane="topRight" activeCell="C22" sqref="C22:H22"/>
      <selection pane="bottomLeft" activeCell="C22" sqref="C22:H22"/>
      <selection pane="bottomRight" activeCell="C33" sqref="C33"/>
    </sheetView>
  </sheetViews>
  <sheetFormatPr baseColWidth="10" defaultColWidth="11.109375" defaultRowHeight="13.8" x14ac:dyDescent="0.3"/>
  <cols>
    <col min="1" max="1" width="11.109375" style="109"/>
    <col min="2" max="2" width="56.44140625" style="111" customWidth="1"/>
    <col min="3" max="3" width="13.88671875" style="110" bestFit="1" customWidth="1"/>
    <col min="4" max="4" width="13.88671875" style="109" bestFit="1" customWidth="1"/>
    <col min="5" max="5" width="12.44140625" style="109" bestFit="1" customWidth="1"/>
    <col min="6" max="6" width="11.109375" style="109"/>
    <col min="7" max="7" width="12.109375" style="109" bestFit="1" customWidth="1"/>
    <col min="8" max="8" width="11.109375" style="109"/>
    <col min="9" max="9" width="12.109375" style="109" bestFit="1" customWidth="1"/>
    <col min="10" max="16384" width="11.109375" style="109"/>
  </cols>
  <sheetData>
    <row r="1" spans="1:5" x14ac:dyDescent="0.3">
      <c r="A1" s="127" t="s">
        <v>1404</v>
      </c>
      <c r="B1" s="126" t="s">
        <v>1855</v>
      </c>
      <c r="C1" s="125">
        <f>+'Perfil de Riesgo '!H2</f>
        <v>44500</v>
      </c>
    </row>
    <row r="2" spans="1:5" x14ac:dyDescent="0.3">
      <c r="A2" s="124">
        <v>100000</v>
      </c>
      <c r="B2" s="113" t="s">
        <v>1402</v>
      </c>
      <c r="C2" s="112">
        <f>VLOOKUP(A2,cuc!$A$2:$H$2088,8,FALSE)</f>
        <v>11489700353.799999</v>
      </c>
      <c r="D2" s="119"/>
      <c r="E2" s="115"/>
    </row>
    <row r="3" spans="1:5" x14ac:dyDescent="0.3">
      <c r="A3" s="114">
        <v>110000</v>
      </c>
      <c r="B3" s="113" t="s">
        <v>1401</v>
      </c>
      <c r="C3" s="112">
        <f>VLOOKUP(A3,cuc!$A$2:$H$2088,8,FALSE)</f>
        <v>1160824599.5899999</v>
      </c>
      <c r="D3" s="119"/>
      <c r="E3" s="115"/>
    </row>
    <row r="4" spans="1:5" x14ac:dyDescent="0.3">
      <c r="A4" s="114">
        <v>110500</v>
      </c>
      <c r="B4" s="113" t="s">
        <v>1400</v>
      </c>
      <c r="C4" s="112">
        <f>VLOOKUP(A4,cuc!$A$2:$H$2088,8,FALSE)</f>
        <v>1156800</v>
      </c>
      <c r="D4" s="119"/>
      <c r="E4" s="115"/>
    </row>
    <row r="5" spans="1:5" x14ac:dyDescent="0.3">
      <c r="A5" s="114">
        <v>110505</v>
      </c>
      <c r="B5" s="113" t="s">
        <v>1399</v>
      </c>
      <c r="C5" s="112">
        <f>VLOOKUP(A5,cuc!$A$2:$H$2088,8,FALSE)</f>
        <v>742800</v>
      </c>
      <c r="D5" s="119"/>
      <c r="E5" s="115"/>
    </row>
    <row r="6" spans="1:5" x14ac:dyDescent="0.3">
      <c r="A6" s="114">
        <v>110510</v>
      </c>
      <c r="B6" s="113" t="s">
        <v>1398</v>
      </c>
      <c r="C6" s="112">
        <f>VLOOKUP(A6,cuc!$A$2:$H$2088,8,FALSE)</f>
        <v>414000</v>
      </c>
      <c r="D6" s="119"/>
      <c r="E6" s="115"/>
    </row>
    <row r="7" spans="1:5" x14ac:dyDescent="0.3">
      <c r="A7" s="114">
        <v>111000</v>
      </c>
      <c r="B7" s="113" t="s">
        <v>1397</v>
      </c>
      <c r="C7" s="112">
        <f>VLOOKUP(A7,cuc!$A$2:$H$2088,8,FALSE)</f>
        <v>1047134673.5599999</v>
      </c>
      <c r="D7" s="119"/>
      <c r="E7" s="115"/>
    </row>
    <row r="8" spans="1:5" x14ac:dyDescent="0.3">
      <c r="A8" s="114">
        <v>111005</v>
      </c>
      <c r="B8" s="113" t="s">
        <v>1014</v>
      </c>
      <c r="C8" s="112">
        <f>VLOOKUP(A8,cuc!$A$2:$H$2088,8,FALSE)</f>
        <v>1047134673.5599999</v>
      </c>
      <c r="D8" s="119"/>
      <c r="E8" s="115"/>
    </row>
    <row r="9" spans="1:5" hidden="1" x14ac:dyDescent="0.3">
      <c r="A9" s="114">
        <v>111010</v>
      </c>
      <c r="B9" s="113" t="s">
        <v>1013</v>
      </c>
      <c r="C9" s="112">
        <f>VLOOKUP(A9,cuc!$A$2:$H$2088,8,FALSE)</f>
        <v>0</v>
      </c>
      <c r="D9" s="119"/>
      <c r="E9" s="115"/>
    </row>
    <row r="10" spans="1:5" hidden="1" x14ac:dyDescent="0.3">
      <c r="A10" s="114">
        <v>111015</v>
      </c>
      <c r="B10" s="113" t="s">
        <v>1396</v>
      </c>
      <c r="C10" s="112">
        <f>VLOOKUP(A10,cuc!$A$2:$H$2088,8,FALSE)</f>
        <v>0</v>
      </c>
      <c r="D10" s="119"/>
      <c r="E10" s="115"/>
    </row>
    <row r="11" spans="1:5" hidden="1" x14ac:dyDescent="0.3">
      <c r="A11" s="114">
        <v>111020</v>
      </c>
      <c r="B11" s="113" t="s">
        <v>1011</v>
      </c>
      <c r="C11" s="112">
        <f>VLOOKUP(A11,cuc!$A$2:$H$2088,8,FALSE)</f>
        <v>0</v>
      </c>
      <c r="D11" s="119"/>
      <c r="E11" s="115"/>
    </row>
    <row r="12" spans="1:5" hidden="1" x14ac:dyDescent="0.3">
      <c r="A12" s="114">
        <v>111025</v>
      </c>
      <c r="B12" s="113" t="s">
        <v>1010</v>
      </c>
      <c r="C12" s="112">
        <f>VLOOKUP(A12,cuc!$A$2:$H$2088,8,FALSE)</f>
        <v>0</v>
      </c>
      <c r="D12" s="119"/>
      <c r="E12" s="115"/>
    </row>
    <row r="13" spans="1:5" hidden="1" x14ac:dyDescent="0.3">
      <c r="A13" s="114">
        <v>111500</v>
      </c>
      <c r="B13" s="113" t="s">
        <v>1395</v>
      </c>
      <c r="C13" s="112">
        <f>VLOOKUP(A13,cuc!$A$2:$H$2088,8,FALSE)</f>
        <v>0</v>
      </c>
      <c r="D13" s="119"/>
      <c r="E13" s="115"/>
    </row>
    <row r="14" spans="1:5" hidden="1" x14ac:dyDescent="0.3">
      <c r="A14" s="114">
        <v>111505</v>
      </c>
      <c r="B14" s="113" t="s">
        <v>1394</v>
      </c>
      <c r="C14" s="112">
        <f>VLOOKUP(A14,cuc!$A$2:$H$2088,8,FALSE)</f>
        <v>0</v>
      </c>
      <c r="D14" s="119"/>
      <c r="E14" s="115"/>
    </row>
    <row r="15" spans="1:5" hidden="1" x14ac:dyDescent="0.3">
      <c r="A15" s="114">
        <v>111510</v>
      </c>
      <c r="B15" s="113" t="s">
        <v>1393</v>
      </c>
      <c r="C15" s="112">
        <f>VLOOKUP(A15,cuc!$A$2:$H$2088,8,FALSE)</f>
        <v>0</v>
      </c>
      <c r="D15" s="119"/>
      <c r="E15" s="115"/>
    </row>
    <row r="16" spans="1:5" hidden="1" x14ac:dyDescent="0.3">
      <c r="A16" s="114">
        <v>111515</v>
      </c>
      <c r="B16" s="113" t="s">
        <v>1392</v>
      </c>
      <c r="C16" s="112">
        <f>VLOOKUP(A16,cuc!$A$2:$H$2088,8,FALSE)</f>
        <v>0</v>
      </c>
      <c r="D16" s="119"/>
      <c r="E16" s="115"/>
    </row>
    <row r="17" spans="1:5" x14ac:dyDescent="0.3">
      <c r="A17" s="117">
        <v>112000</v>
      </c>
      <c r="B17" s="116" t="s">
        <v>1391</v>
      </c>
      <c r="C17" s="112">
        <f>VLOOKUP(A17,cuc!$A$2:$H$2088,8,FALSE)</f>
        <v>112533126.03</v>
      </c>
      <c r="D17" s="119"/>
      <c r="E17" s="115"/>
    </row>
    <row r="18" spans="1:5" hidden="1" x14ac:dyDescent="0.3">
      <c r="A18" s="114">
        <v>112001</v>
      </c>
      <c r="B18" s="113" t="s">
        <v>1390</v>
      </c>
      <c r="C18" s="112">
        <f>VLOOKUP(A18,cuc!$A$2:$H$2088,8,FALSE)</f>
        <v>0</v>
      </c>
      <c r="D18" s="119"/>
      <c r="E18" s="115"/>
    </row>
    <row r="19" spans="1:5" hidden="1" x14ac:dyDescent="0.3">
      <c r="A19" s="114">
        <v>112003</v>
      </c>
      <c r="B19" s="113" t="s">
        <v>1374</v>
      </c>
      <c r="C19" s="112">
        <f>VLOOKUP(A19,cuc!$A$2:$H$2088,8,FALSE)</f>
        <v>0</v>
      </c>
      <c r="D19" s="119"/>
      <c r="E19" s="115"/>
    </row>
    <row r="20" spans="1:5" s="123" customFormat="1" x14ac:dyDescent="0.3">
      <c r="A20" s="117">
        <v>112005</v>
      </c>
      <c r="B20" s="116" t="s">
        <v>1389</v>
      </c>
      <c r="C20" s="112">
        <f>VLOOKUP(A20,cuc!$A$2:$H$2088,8,FALSE)</f>
        <v>112533126.03</v>
      </c>
      <c r="D20" s="119"/>
      <c r="E20" s="115"/>
    </row>
    <row r="21" spans="1:5" hidden="1" x14ac:dyDescent="0.3">
      <c r="A21" s="114">
        <v>112006</v>
      </c>
      <c r="B21" s="113" t="s">
        <v>1373</v>
      </c>
      <c r="C21" s="112">
        <f>VLOOKUP(A21,cuc!$A$2:$H$2088,8,FALSE)</f>
        <v>0</v>
      </c>
      <c r="D21" s="119"/>
      <c r="E21" s="115"/>
    </row>
    <row r="22" spans="1:5" hidden="1" x14ac:dyDescent="0.3">
      <c r="A22" s="114">
        <v>112007</v>
      </c>
      <c r="B22" s="113" t="s">
        <v>1388</v>
      </c>
      <c r="C22" s="112">
        <f>VLOOKUP(A22,cuc!$A$2:$H$2088,8,FALSE)</f>
        <v>0</v>
      </c>
      <c r="D22" s="119"/>
      <c r="E22" s="115"/>
    </row>
    <row r="23" spans="1:5" hidden="1" x14ac:dyDescent="0.3">
      <c r="A23" s="114">
        <v>112008</v>
      </c>
      <c r="B23" s="113" t="s">
        <v>1387</v>
      </c>
      <c r="C23" s="112">
        <f>VLOOKUP(A23,cuc!$A$2:$H$2088,8,FALSE)</f>
        <v>0</v>
      </c>
      <c r="D23" s="119"/>
      <c r="E23" s="115"/>
    </row>
    <row r="24" spans="1:5" hidden="1" x14ac:dyDescent="0.3">
      <c r="A24" s="114">
        <v>112010</v>
      </c>
      <c r="B24" s="113" t="s">
        <v>1386</v>
      </c>
      <c r="C24" s="112">
        <f>VLOOKUP(A24,cuc!$A$2:$H$2088,8,FALSE)</f>
        <v>0</v>
      </c>
      <c r="D24" s="119"/>
      <c r="E24" s="115"/>
    </row>
    <row r="25" spans="1:5" hidden="1" x14ac:dyDescent="0.3">
      <c r="A25" s="114">
        <v>112015</v>
      </c>
      <c r="B25" s="113" t="s">
        <v>1385</v>
      </c>
      <c r="C25" s="112">
        <f>VLOOKUP(A25,cuc!$A$2:$H$2088,8,FALSE)</f>
        <v>0</v>
      </c>
      <c r="D25" s="119"/>
      <c r="E25" s="115"/>
    </row>
    <row r="26" spans="1:5" hidden="1" x14ac:dyDescent="0.3">
      <c r="A26" s="114">
        <v>112020</v>
      </c>
      <c r="B26" s="113" t="s">
        <v>1384</v>
      </c>
      <c r="C26" s="112">
        <f>VLOOKUP(A26,cuc!$A$2:$H$2088,8,FALSE)</f>
        <v>0</v>
      </c>
      <c r="D26" s="119"/>
      <c r="E26" s="115"/>
    </row>
    <row r="27" spans="1:5" hidden="1" x14ac:dyDescent="0.3">
      <c r="A27" s="114">
        <v>112025</v>
      </c>
      <c r="B27" s="113" t="s">
        <v>1383</v>
      </c>
      <c r="C27" s="112">
        <f>VLOOKUP(A27,cuc!$A$2:$H$2088,8,FALSE)</f>
        <v>0</v>
      </c>
      <c r="D27" s="119"/>
      <c r="E27" s="115"/>
    </row>
    <row r="28" spans="1:5" hidden="1" x14ac:dyDescent="0.3">
      <c r="A28" s="114">
        <v>112030</v>
      </c>
      <c r="B28" s="113" t="s">
        <v>1382</v>
      </c>
      <c r="C28" s="112">
        <f>VLOOKUP(A28,cuc!$A$2:$H$2088,8,FALSE)</f>
        <v>0</v>
      </c>
      <c r="D28" s="119"/>
      <c r="E28" s="115"/>
    </row>
    <row r="29" spans="1:5" hidden="1" x14ac:dyDescent="0.3">
      <c r="A29" s="114">
        <v>112035</v>
      </c>
      <c r="B29" s="113" t="s">
        <v>1381</v>
      </c>
      <c r="C29" s="112">
        <f>VLOOKUP(A29,cuc!$A$2:$H$2088,8,FALSE)</f>
        <v>0</v>
      </c>
      <c r="D29" s="119"/>
      <c r="E29" s="115"/>
    </row>
    <row r="30" spans="1:5" hidden="1" x14ac:dyDescent="0.3">
      <c r="A30" s="114">
        <v>112040</v>
      </c>
      <c r="B30" s="113" t="s">
        <v>1380</v>
      </c>
      <c r="C30" s="112">
        <f>VLOOKUP(A30,cuc!$A$2:$H$2088,8,FALSE)</f>
        <v>0</v>
      </c>
      <c r="D30" s="119"/>
      <c r="E30" s="115"/>
    </row>
    <row r="31" spans="1:5" hidden="1" x14ac:dyDescent="0.3">
      <c r="A31" s="114">
        <v>112045</v>
      </c>
      <c r="B31" s="113" t="s">
        <v>1379</v>
      </c>
      <c r="C31" s="112">
        <f>VLOOKUP(A31,cuc!$A$2:$H$2088,8,FALSE)</f>
        <v>0</v>
      </c>
      <c r="D31" s="119"/>
      <c r="E31" s="115"/>
    </row>
    <row r="32" spans="1:5" x14ac:dyDescent="0.3">
      <c r="A32" s="114">
        <v>120000</v>
      </c>
      <c r="B32" s="113" t="s">
        <v>1378</v>
      </c>
      <c r="C32" s="112">
        <f>VLOOKUP(A32,cuc!$A$2:$H$2088,8,FALSE)</f>
        <v>171038252.65000001</v>
      </c>
      <c r="D32" s="119"/>
      <c r="E32" s="115"/>
    </row>
    <row r="33" spans="1:5" x14ac:dyDescent="0.3">
      <c r="A33" s="114">
        <v>120300</v>
      </c>
      <c r="B33" s="113" t="s">
        <v>1377</v>
      </c>
      <c r="C33" s="112">
        <f>VLOOKUP(A33,cuc!$A$2:$H$2088,8,FALSE)</f>
        <v>86487357</v>
      </c>
      <c r="D33" s="119"/>
      <c r="E33" s="115"/>
    </row>
    <row r="34" spans="1:5" hidden="1" x14ac:dyDescent="0.3">
      <c r="A34" s="114">
        <v>120305</v>
      </c>
      <c r="B34" s="113" t="s">
        <v>1376</v>
      </c>
      <c r="C34" s="112">
        <f>VLOOKUP(A34,cuc!$A$2:$H$2088,8,FALSE)</f>
        <v>0</v>
      </c>
      <c r="D34" s="119"/>
      <c r="E34" s="115"/>
    </row>
    <row r="35" spans="1:5" x14ac:dyDescent="0.3">
      <c r="A35" s="114">
        <v>120310</v>
      </c>
      <c r="B35" s="113" t="s">
        <v>1375</v>
      </c>
      <c r="C35" s="112">
        <f>VLOOKUP(A35,cuc!$A$2:$H$2088,8,FALSE)</f>
        <v>86487357</v>
      </c>
      <c r="D35" s="119"/>
      <c r="E35" s="115"/>
    </row>
    <row r="36" spans="1:5" hidden="1" x14ac:dyDescent="0.3">
      <c r="A36" s="114">
        <v>120315</v>
      </c>
      <c r="B36" s="113" t="s">
        <v>1374</v>
      </c>
      <c r="C36" s="112">
        <f>VLOOKUP(A36,cuc!$A$2:$H$2088,8,FALSE)</f>
        <v>0</v>
      </c>
      <c r="D36" s="119"/>
      <c r="E36" s="115"/>
    </row>
    <row r="37" spans="1:5" hidden="1" x14ac:dyDescent="0.3">
      <c r="A37" s="114">
        <v>120320</v>
      </c>
      <c r="B37" s="113" t="s">
        <v>1373</v>
      </c>
      <c r="C37" s="112">
        <f>VLOOKUP(A37,cuc!$A$2:$H$2088,8,FALSE)</f>
        <v>0</v>
      </c>
      <c r="D37" s="119"/>
      <c r="E37" s="115"/>
    </row>
    <row r="38" spans="1:5" hidden="1" x14ac:dyDescent="0.3">
      <c r="A38" s="114">
        <v>120325</v>
      </c>
      <c r="B38" s="113" t="s">
        <v>1372</v>
      </c>
      <c r="C38" s="112">
        <f>VLOOKUP(A38,cuc!$A$2:$H$2088,8,FALSE)</f>
        <v>0</v>
      </c>
      <c r="D38" s="119"/>
      <c r="E38" s="115"/>
    </row>
    <row r="39" spans="1:5" hidden="1" x14ac:dyDescent="0.3">
      <c r="A39" s="114">
        <v>120330</v>
      </c>
      <c r="B39" s="113" t="s">
        <v>1371</v>
      </c>
      <c r="C39" s="112">
        <f>VLOOKUP(A39,cuc!$A$2:$H$2088,8,FALSE)</f>
        <v>0</v>
      </c>
      <c r="D39" s="119"/>
      <c r="E39" s="115"/>
    </row>
    <row r="40" spans="1:5" hidden="1" x14ac:dyDescent="0.3">
      <c r="A40" s="114">
        <v>120399</v>
      </c>
      <c r="B40" s="113" t="s">
        <v>1370</v>
      </c>
      <c r="C40" s="112">
        <f>VLOOKUP(A40,cuc!$A$2:$H$2088,8,FALSE)</f>
        <v>0</v>
      </c>
      <c r="D40" s="119"/>
      <c r="E40" s="115"/>
    </row>
    <row r="41" spans="1:5" hidden="1" x14ac:dyDescent="0.3">
      <c r="A41" s="114">
        <v>120400</v>
      </c>
      <c r="B41" s="113" t="s">
        <v>1369</v>
      </c>
      <c r="C41" s="112">
        <f>VLOOKUP(A41,cuc!$A$2:$H$2088,8,FALSE)</f>
        <v>0</v>
      </c>
      <c r="D41" s="119"/>
      <c r="E41" s="115"/>
    </row>
    <row r="42" spans="1:5" hidden="1" x14ac:dyDescent="0.3">
      <c r="A42" s="114">
        <v>120401</v>
      </c>
      <c r="B42" s="113" t="s">
        <v>1364</v>
      </c>
      <c r="C42" s="112">
        <f>VLOOKUP(A42,cuc!$A$2:$H$2088,8,FALSE)</f>
        <v>0</v>
      </c>
      <c r="D42" s="119"/>
      <c r="E42" s="115"/>
    </row>
    <row r="43" spans="1:5" hidden="1" x14ac:dyDescent="0.3">
      <c r="A43" s="114">
        <v>120402</v>
      </c>
      <c r="B43" s="113" t="s">
        <v>1363</v>
      </c>
      <c r="C43" s="112">
        <f>VLOOKUP(A43,cuc!$A$2:$H$2088,8,FALSE)</f>
        <v>0</v>
      </c>
      <c r="D43" s="119"/>
      <c r="E43" s="115"/>
    </row>
    <row r="44" spans="1:5" hidden="1" x14ac:dyDescent="0.3">
      <c r="A44" s="114">
        <v>120403</v>
      </c>
      <c r="B44" s="113" t="s">
        <v>1359</v>
      </c>
      <c r="C44" s="112">
        <f>VLOOKUP(A44,cuc!$A$2:$H$2088,8,FALSE)</f>
        <v>0</v>
      </c>
      <c r="D44" s="119"/>
      <c r="E44" s="115"/>
    </row>
    <row r="45" spans="1:5" hidden="1" x14ac:dyDescent="0.3">
      <c r="A45" s="114">
        <v>120404</v>
      </c>
      <c r="B45" s="113" t="s">
        <v>1325</v>
      </c>
      <c r="C45" s="112">
        <f>VLOOKUP(A45,cuc!$A$2:$H$2088,8,FALSE)</f>
        <v>0</v>
      </c>
      <c r="D45" s="119"/>
      <c r="E45" s="115"/>
    </row>
    <row r="46" spans="1:5" hidden="1" x14ac:dyDescent="0.3">
      <c r="A46" s="114">
        <v>120405</v>
      </c>
      <c r="B46" s="113" t="s">
        <v>1324</v>
      </c>
      <c r="C46" s="112">
        <f>VLOOKUP(A46,cuc!$A$2:$H$2088,8,FALSE)</f>
        <v>0</v>
      </c>
      <c r="D46" s="119"/>
      <c r="E46" s="115"/>
    </row>
    <row r="47" spans="1:5" hidden="1" x14ac:dyDescent="0.3">
      <c r="A47" s="114">
        <v>120406</v>
      </c>
      <c r="B47" s="113" t="s">
        <v>1323</v>
      </c>
      <c r="C47" s="112">
        <f>VLOOKUP(A47,cuc!$A$2:$H$2088,8,FALSE)</f>
        <v>0</v>
      </c>
      <c r="D47" s="119"/>
      <c r="E47" s="115"/>
    </row>
    <row r="48" spans="1:5" hidden="1" x14ac:dyDescent="0.3">
      <c r="A48" s="114">
        <v>120407</v>
      </c>
      <c r="B48" s="113" t="s">
        <v>1322</v>
      </c>
      <c r="C48" s="112">
        <f>VLOOKUP(A48,cuc!$A$2:$H$2088,8,FALSE)</f>
        <v>0</v>
      </c>
      <c r="D48" s="119"/>
      <c r="E48" s="115"/>
    </row>
    <row r="49" spans="1:5" hidden="1" x14ac:dyDescent="0.3">
      <c r="A49" s="114">
        <v>120408</v>
      </c>
      <c r="B49" s="113" t="s">
        <v>1321</v>
      </c>
      <c r="C49" s="112">
        <f>VLOOKUP(A49,cuc!$A$2:$H$2088,8,FALSE)</f>
        <v>0</v>
      </c>
      <c r="D49" s="119"/>
      <c r="E49" s="115"/>
    </row>
    <row r="50" spans="1:5" hidden="1" x14ac:dyDescent="0.3">
      <c r="A50" s="114">
        <v>120409</v>
      </c>
      <c r="B50" s="113" t="s">
        <v>1320</v>
      </c>
      <c r="C50" s="112">
        <f>VLOOKUP(A50,cuc!$A$2:$H$2088,8,FALSE)</f>
        <v>0</v>
      </c>
      <c r="D50" s="119"/>
      <c r="E50" s="115"/>
    </row>
    <row r="51" spans="1:5" hidden="1" x14ac:dyDescent="0.3">
      <c r="A51" s="114">
        <v>120410</v>
      </c>
      <c r="B51" s="113" t="s">
        <v>1319</v>
      </c>
      <c r="C51" s="112">
        <f>VLOOKUP(A51,cuc!$A$2:$H$2088,8,FALSE)</f>
        <v>0</v>
      </c>
      <c r="D51" s="119"/>
      <c r="E51" s="115"/>
    </row>
    <row r="52" spans="1:5" hidden="1" x14ac:dyDescent="0.3">
      <c r="A52" s="114">
        <v>120411</v>
      </c>
      <c r="B52" s="113" t="s">
        <v>1318</v>
      </c>
      <c r="C52" s="112">
        <f>VLOOKUP(A52,cuc!$A$2:$H$2088,8,FALSE)</f>
        <v>0</v>
      </c>
      <c r="D52" s="119"/>
      <c r="E52" s="115"/>
    </row>
    <row r="53" spans="1:5" hidden="1" x14ac:dyDescent="0.3">
      <c r="A53" s="114">
        <v>120414</v>
      </c>
      <c r="B53" s="113" t="s">
        <v>1317</v>
      </c>
      <c r="C53" s="112">
        <f>VLOOKUP(A53,cuc!$A$2:$H$2088,8,FALSE)</f>
        <v>0</v>
      </c>
      <c r="D53" s="119"/>
      <c r="E53" s="115"/>
    </row>
    <row r="54" spans="1:5" hidden="1" x14ac:dyDescent="0.3">
      <c r="A54" s="114">
        <v>120415</v>
      </c>
      <c r="B54" s="113" t="s">
        <v>1316</v>
      </c>
      <c r="C54" s="112">
        <f>VLOOKUP(A54,cuc!$A$2:$H$2088,8,FALSE)</f>
        <v>0</v>
      </c>
      <c r="D54" s="119"/>
      <c r="E54" s="115"/>
    </row>
    <row r="55" spans="1:5" hidden="1" x14ac:dyDescent="0.3">
      <c r="A55" s="114">
        <v>120416</v>
      </c>
      <c r="B55" s="113" t="s">
        <v>1315</v>
      </c>
      <c r="C55" s="112">
        <f>VLOOKUP(A55,cuc!$A$2:$H$2088,8,FALSE)</f>
        <v>0</v>
      </c>
      <c r="D55" s="119"/>
      <c r="E55" s="115"/>
    </row>
    <row r="56" spans="1:5" hidden="1" x14ac:dyDescent="0.3">
      <c r="A56" s="114">
        <v>120417</v>
      </c>
      <c r="B56" s="113" t="s">
        <v>1314</v>
      </c>
      <c r="C56" s="112">
        <f>VLOOKUP(A56,cuc!$A$2:$H$2088,8,FALSE)</f>
        <v>0</v>
      </c>
      <c r="D56" s="119"/>
      <c r="E56" s="115"/>
    </row>
    <row r="57" spans="1:5" hidden="1" x14ac:dyDescent="0.3">
      <c r="A57" s="114">
        <v>120418</v>
      </c>
      <c r="B57" s="113" t="s">
        <v>1313</v>
      </c>
      <c r="C57" s="112">
        <f>VLOOKUP(A57,cuc!$A$2:$H$2088,8,FALSE)</f>
        <v>0</v>
      </c>
      <c r="D57" s="119"/>
      <c r="E57" s="115"/>
    </row>
    <row r="58" spans="1:5" hidden="1" x14ac:dyDescent="0.3">
      <c r="A58" s="114">
        <v>120442</v>
      </c>
      <c r="B58" s="113" t="s">
        <v>1312</v>
      </c>
      <c r="C58" s="112">
        <f>VLOOKUP(A58,cuc!$A$2:$H$2088,8,FALSE)</f>
        <v>0</v>
      </c>
      <c r="D58" s="119"/>
      <c r="E58" s="115"/>
    </row>
    <row r="59" spans="1:5" hidden="1" x14ac:dyDescent="0.3">
      <c r="A59" s="114">
        <v>120495</v>
      </c>
      <c r="B59" s="113" t="s">
        <v>1311</v>
      </c>
      <c r="C59" s="112">
        <f>VLOOKUP(A59,cuc!$A$2:$H$2088,8,FALSE)</f>
        <v>0</v>
      </c>
      <c r="D59" s="119"/>
      <c r="E59" s="115"/>
    </row>
    <row r="60" spans="1:5" hidden="1" x14ac:dyDescent="0.3">
      <c r="A60" s="114">
        <v>120499</v>
      </c>
      <c r="B60" s="113" t="s">
        <v>1368</v>
      </c>
      <c r="C60" s="112">
        <f>VLOOKUP(A60,cuc!$A$2:$H$2088,8,FALSE)</f>
        <v>0</v>
      </c>
      <c r="D60" s="119"/>
      <c r="E60" s="115"/>
    </row>
    <row r="61" spans="1:5" hidden="1" x14ac:dyDescent="0.3">
      <c r="A61" s="114">
        <v>120600</v>
      </c>
      <c r="B61" s="113" t="s">
        <v>1367</v>
      </c>
      <c r="C61" s="112">
        <f>VLOOKUP(A61,cuc!$A$2:$H$2088,8,FALSE)</f>
        <v>0</v>
      </c>
      <c r="D61" s="119"/>
      <c r="E61" s="115"/>
    </row>
    <row r="62" spans="1:5" hidden="1" x14ac:dyDescent="0.3">
      <c r="A62" s="114">
        <v>120601</v>
      </c>
      <c r="B62" s="113" t="s">
        <v>1294</v>
      </c>
      <c r="C62" s="112">
        <f>VLOOKUP(A62,cuc!$A$2:$H$2088,8,FALSE)</f>
        <v>0</v>
      </c>
      <c r="D62" s="119"/>
      <c r="E62" s="115"/>
    </row>
    <row r="63" spans="1:5" hidden="1" x14ac:dyDescent="0.3">
      <c r="A63" s="114">
        <v>120602</v>
      </c>
      <c r="B63" s="113" t="s">
        <v>1293</v>
      </c>
      <c r="C63" s="112">
        <f>VLOOKUP(A63,cuc!$A$2:$H$2088,8,FALSE)</f>
        <v>0</v>
      </c>
      <c r="D63" s="119"/>
      <c r="E63" s="115"/>
    </row>
    <row r="64" spans="1:5" hidden="1" x14ac:dyDescent="0.3">
      <c r="A64" s="114">
        <v>120605</v>
      </c>
      <c r="B64" s="113" t="s">
        <v>1308</v>
      </c>
      <c r="C64" s="112">
        <f>VLOOKUP(A64,cuc!$A$2:$H$2088,8,FALSE)</f>
        <v>0</v>
      </c>
      <c r="D64" s="119"/>
      <c r="E64" s="115"/>
    </row>
    <row r="65" spans="1:5" hidden="1" x14ac:dyDescent="0.3">
      <c r="A65" s="114">
        <v>120606</v>
      </c>
      <c r="B65" s="113" t="s">
        <v>1307</v>
      </c>
      <c r="C65" s="112">
        <f>VLOOKUP(A65,cuc!$A$2:$H$2088,8,FALSE)</f>
        <v>0</v>
      </c>
      <c r="D65" s="119"/>
      <c r="E65" s="115"/>
    </row>
    <row r="66" spans="1:5" hidden="1" x14ac:dyDescent="0.3">
      <c r="A66" s="114">
        <v>120607</v>
      </c>
      <c r="B66" s="113" t="s">
        <v>1306</v>
      </c>
      <c r="C66" s="112">
        <f>VLOOKUP(A66,cuc!$A$2:$H$2088,8,FALSE)</f>
        <v>0</v>
      </c>
      <c r="D66" s="119"/>
      <c r="E66" s="115"/>
    </row>
    <row r="67" spans="1:5" hidden="1" x14ac:dyDescent="0.3">
      <c r="A67" s="114">
        <v>120608</v>
      </c>
      <c r="B67" s="113" t="s">
        <v>1305</v>
      </c>
      <c r="C67" s="112">
        <f>VLOOKUP(A67,cuc!$A$2:$H$2088,8,FALSE)</f>
        <v>0</v>
      </c>
      <c r="D67" s="119"/>
      <c r="E67" s="115"/>
    </row>
    <row r="68" spans="1:5" hidden="1" x14ac:dyDescent="0.3">
      <c r="A68" s="114">
        <v>120609</v>
      </c>
      <c r="B68" s="113" t="s">
        <v>1304</v>
      </c>
      <c r="C68" s="112">
        <f>VLOOKUP(A68,cuc!$A$2:$H$2088,8,FALSE)</f>
        <v>0</v>
      </c>
      <c r="D68" s="119"/>
      <c r="E68" s="115"/>
    </row>
    <row r="69" spans="1:5" hidden="1" x14ac:dyDescent="0.3">
      <c r="A69" s="114">
        <v>120610</v>
      </c>
      <c r="B69" s="113" t="s">
        <v>1303</v>
      </c>
      <c r="C69" s="112">
        <f>VLOOKUP(A69,cuc!$A$2:$H$2088,8,FALSE)</f>
        <v>0</v>
      </c>
      <c r="D69" s="119"/>
      <c r="E69" s="115"/>
    </row>
    <row r="70" spans="1:5" hidden="1" x14ac:dyDescent="0.3">
      <c r="A70" s="114">
        <v>120611</v>
      </c>
      <c r="B70" s="113" t="s">
        <v>1302</v>
      </c>
      <c r="C70" s="112">
        <f>VLOOKUP(A70,cuc!$A$2:$H$2088,8,FALSE)</f>
        <v>0</v>
      </c>
      <c r="D70" s="119"/>
      <c r="E70" s="115"/>
    </row>
    <row r="71" spans="1:5" hidden="1" x14ac:dyDescent="0.3">
      <c r="A71" s="114">
        <v>120612</v>
      </c>
      <c r="B71" s="113" t="s">
        <v>1301</v>
      </c>
      <c r="C71" s="112">
        <f>VLOOKUP(A71,cuc!$A$2:$H$2088,8,FALSE)</f>
        <v>0</v>
      </c>
      <c r="D71" s="119"/>
      <c r="E71" s="115"/>
    </row>
    <row r="72" spans="1:5" hidden="1" x14ac:dyDescent="0.3">
      <c r="A72" s="114">
        <v>120613</v>
      </c>
      <c r="B72" s="113" t="s">
        <v>1300</v>
      </c>
      <c r="C72" s="112">
        <f>VLOOKUP(A72,cuc!$A$2:$H$2088,8,FALSE)</f>
        <v>0</v>
      </c>
      <c r="D72" s="119"/>
      <c r="E72" s="115"/>
    </row>
    <row r="73" spans="1:5" hidden="1" x14ac:dyDescent="0.3">
      <c r="A73" s="114">
        <v>120614</v>
      </c>
      <c r="B73" s="113" t="s">
        <v>1299</v>
      </c>
      <c r="C73" s="112">
        <f>VLOOKUP(A73,cuc!$A$2:$H$2088,8,FALSE)</f>
        <v>0</v>
      </c>
      <c r="D73" s="119"/>
      <c r="E73" s="115"/>
    </row>
    <row r="74" spans="1:5" hidden="1" x14ac:dyDescent="0.3">
      <c r="A74" s="114">
        <v>120699</v>
      </c>
      <c r="B74" s="113" t="s">
        <v>1366</v>
      </c>
      <c r="C74" s="112">
        <f>VLOOKUP(A74,cuc!$A$2:$H$2088,8,FALSE)</f>
        <v>0</v>
      </c>
      <c r="D74" s="119"/>
      <c r="E74" s="115"/>
    </row>
    <row r="75" spans="1:5" hidden="1" x14ac:dyDescent="0.3">
      <c r="A75" s="114">
        <v>120800</v>
      </c>
      <c r="B75" s="113" t="s">
        <v>1365</v>
      </c>
      <c r="C75" s="112">
        <f>VLOOKUP(A75,cuc!$A$2:$H$2088,8,FALSE)</f>
        <v>0</v>
      </c>
      <c r="D75" s="119"/>
      <c r="E75" s="115"/>
    </row>
    <row r="76" spans="1:5" hidden="1" x14ac:dyDescent="0.3">
      <c r="A76" s="114">
        <v>120801</v>
      </c>
      <c r="B76" s="113" t="s">
        <v>1364</v>
      </c>
      <c r="C76" s="112">
        <f>VLOOKUP(A76,cuc!$A$2:$H$2088,8,FALSE)</f>
        <v>0</v>
      </c>
      <c r="D76" s="119"/>
      <c r="E76" s="115"/>
    </row>
    <row r="77" spans="1:5" hidden="1" x14ac:dyDescent="0.3">
      <c r="A77" s="114">
        <v>120802</v>
      </c>
      <c r="B77" s="113" t="s">
        <v>1363</v>
      </c>
      <c r="C77" s="112">
        <f>VLOOKUP(A77,cuc!$A$2:$H$2088,8,FALSE)</f>
        <v>0</v>
      </c>
      <c r="D77" s="119"/>
      <c r="E77" s="115"/>
    </row>
    <row r="78" spans="1:5" hidden="1" x14ac:dyDescent="0.3">
      <c r="A78" s="114">
        <v>120803</v>
      </c>
      <c r="B78" s="113" t="s">
        <v>1359</v>
      </c>
      <c r="C78" s="112">
        <f>VLOOKUP(A78,cuc!$A$2:$H$2088,8,FALSE)</f>
        <v>0</v>
      </c>
      <c r="D78" s="119"/>
      <c r="E78" s="115"/>
    </row>
    <row r="79" spans="1:5" hidden="1" x14ac:dyDescent="0.3">
      <c r="A79" s="114">
        <v>120804</v>
      </c>
      <c r="B79" s="113" t="s">
        <v>1325</v>
      </c>
      <c r="C79" s="112">
        <f>VLOOKUP(A79,cuc!$A$2:$H$2088,8,FALSE)</f>
        <v>0</v>
      </c>
      <c r="D79" s="119"/>
      <c r="E79" s="115"/>
    </row>
    <row r="80" spans="1:5" hidden="1" x14ac:dyDescent="0.3">
      <c r="A80" s="114">
        <v>120805</v>
      </c>
      <c r="B80" s="113" t="s">
        <v>1324</v>
      </c>
      <c r="C80" s="112">
        <f>VLOOKUP(A80,cuc!$A$2:$H$2088,8,FALSE)</f>
        <v>0</v>
      </c>
      <c r="D80" s="119"/>
      <c r="E80" s="115"/>
    </row>
    <row r="81" spans="1:5" hidden="1" x14ac:dyDescent="0.3">
      <c r="A81" s="114">
        <v>120806</v>
      </c>
      <c r="B81" s="113" t="s">
        <v>1323</v>
      </c>
      <c r="C81" s="112">
        <f>VLOOKUP(A81,cuc!$A$2:$H$2088,8,FALSE)</f>
        <v>0</v>
      </c>
      <c r="D81" s="119"/>
      <c r="E81" s="115"/>
    </row>
    <row r="82" spans="1:5" hidden="1" x14ac:dyDescent="0.3">
      <c r="A82" s="114">
        <v>120807</v>
      </c>
      <c r="B82" s="113" t="s">
        <v>1322</v>
      </c>
      <c r="C82" s="112">
        <f>VLOOKUP(A82,cuc!$A$2:$H$2088,8,FALSE)</f>
        <v>0</v>
      </c>
      <c r="D82" s="119"/>
      <c r="E82" s="115"/>
    </row>
    <row r="83" spans="1:5" hidden="1" x14ac:dyDescent="0.3">
      <c r="A83" s="114">
        <v>120808</v>
      </c>
      <c r="B83" s="113" t="s">
        <v>1321</v>
      </c>
      <c r="C83" s="112">
        <f>VLOOKUP(A83,cuc!$A$2:$H$2088,8,FALSE)</f>
        <v>0</v>
      </c>
      <c r="D83" s="119"/>
      <c r="E83" s="115"/>
    </row>
    <row r="84" spans="1:5" hidden="1" x14ac:dyDescent="0.3">
      <c r="A84" s="114">
        <v>120809</v>
      </c>
      <c r="B84" s="113" t="s">
        <v>1320</v>
      </c>
      <c r="C84" s="112">
        <f>VLOOKUP(A84,cuc!$A$2:$H$2088,8,FALSE)</f>
        <v>0</v>
      </c>
      <c r="D84" s="119"/>
      <c r="E84" s="115"/>
    </row>
    <row r="85" spans="1:5" hidden="1" x14ac:dyDescent="0.3">
      <c r="A85" s="114">
        <v>120810</v>
      </c>
      <c r="B85" s="113" t="s">
        <v>1319</v>
      </c>
      <c r="C85" s="112">
        <f>VLOOKUP(A85,cuc!$A$2:$H$2088,8,FALSE)</f>
        <v>0</v>
      </c>
      <c r="D85" s="119"/>
      <c r="E85" s="115"/>
    </row>
    <row r="86" spans="1:5" hidden="1" x14ac:dyDescent="0.3">
      <c r="A86" s="114">
        <v>120811</v>
      </c>
      <c r="B86" s="113" t="s">
        <v>1362</v>
      </c>
      <c r="C86" s="112">
        <f>VLOOKUP(A86,cuc!$A$2:$H$2088,8,FALSE)</f>
        <v>0</v>
      </c>
      <c r="D86" s="119"/>
      <c r="E86" s="115"/>
    </row>
    <row r="87" spans="1:5" hidden="1" x14ac:dyDescent="0.3">
      <c r="A87" s="114">
        <v>120814</v>
      </c>
      <c r="B87" s="113" t="s">
        <v>1317</v>
      </c>
      <c r="C87" s="112">
        <f>VLOOKUP(A87,cuc!$A$2:$H$2088,8,FALSE)</f>
        <v>0</v>
      </c>
      <c r="D87" s="119"/>
      <c r="E87" s="115"/>
    </row>
    <row r="88" spans="1:5" hidden="1" x14ac:dyDescent="0.3">
      <c r="A88" s="114">
        <v>120815</v>
      </c>
      <c r="B88" s="113" t="s">
        <v>1316</v>
      </c>
      <c r="C88" s="112">
        <f>VLOOKUP(A88,cuc!$A$2:$H$2088,8,FALSE)</f>
        <v>0</v>
      </c>
      <c r="D88" s="119"/>
      <c r="E88" s="115"/>
    </row>
    <row r="89" spans="1:5" hidden="1" x14ac:dyDescent="0.3">
      <c r="A89" s="114">
        <v>120816</v>
      </c>
      <c r="B89" s="113" t="s">
        <v>1315</v>
      </c>
      <c r="C89" s="112">
        <f>VLOOKUP(A89,cuc!$A$2:$H$2088,8,FALSE)</f>
        <v>0</v>
      </c>
      <c r="D89" s="119"/>
      <c r="E89" s="115"/>
    </row>
    <row r="90" spans="1:5" hidden="1" x14ac:dyDescent="0.3">
      <c r="A90" s="114">
        <v>120817</v>
      </c>
      <c r="B90" s="113" t="s">
        <v>1314</v>
      </c>
      <c r="C90" s="112">
        <f>VLOOKUP(A90,cuc!$A$2:$H$2088,8,FALSE)</f>
        <v>0</v>
      </c>
      <c r="D90" s="119"/>
      <c r="E90" s="115"/>
    </row>
    <row r="91" spans="1:5" hidden="1" x14ac:dyDescent="0.3">
      <c r="A91" s="114">
        <v>120818</v>
      </c>
      <c r="B91" s="113" t="s">
        <v>1313</v>
      </c>
      <c r="C91" s="112">
        <f>VLOOKUP(A91,cuc!$A$2:$H$2088,8,FALSE)</f>
        <v>0</v>
      </c>
      <c r="D91" s="119"/>
      <c r="E91" s="115"/>
    </row>
    <row r="92" spans="1:5" hidden="1" x14ac:dyDescent="0.3">
      <c r="A92" s="114">
        <v>120842</v>
      </c>
      <c r="B92" s="113" t="s">
        <v>1312</v>
      </c>
      <c r="C92" s="112">
        <f>VLOOKUP(A92,cuc!$A$2:$H$2088,8,FALSE)</f>
        <v>0</v>
      </c>
      <c r="D92" s="119"/>
      <c r="E92" s="115"/>
    </row>
    <row r="93" spans="1:5" hidden="1" x14ac:dyDescent="0.3">
      <c r="A93" s="114">
        <v>120895</v>
      </c>
      <c r="B93" s="113" t="s">
        <v>1311</v>
      </c>
      <c r="C93" s="112">
        <f>VLOOKUP(A93,cuc!$A$2:$H$2088,8,FALSE)</f>
        <v>0</v>
      </c>
      <c r="D93" s="119"/>
      <c r="E93" s="115"/>
    </row>
    <row r="94" spans="1:5" hidden="1" x14ac:dyDescent="0.3">
      <c r="A94" s="114">
        <v>120899</v>
      </c>
      <c r="B94" s="113" t="s">
        <v>1361</v>
      </c>
      <c r="C94" s="112">
        <f>VLOOKUP(A94,cuc!$A$2:$H$2088,8,FALSE)</f>
        <v>0</v>
      </c>
      <c r="D94" s="119"/>
      <c r="E94" s="115"/>
    </row>
    <row r="95" spans="1:5" hidden="1" x14ac:dyDescent="0.3">
      <c r="A95" s="114">
        <v>121300</v>
      </c>
      <c r="B95" s="113" t="s">
        <v>1360</v>
      </c>
      <c r="C95" s="112">
        <f>VLOOKUP(A95,cuc!$A$2:$H$2088,8,FALSE)</f>
        <v>0</v>
      </c>
      <c r="D95" s="119"/>
      <c r="E95" s="115"/>
    </row>
    <row r="96" spans="1:5" hidden="1" x14ac:dyDescent="0.3">
      <c r="A96" s="114">
        <v>121301</v>
      </c>
      <c r="B96" s="113" t="s">
        <v>1328</v>
      </c>
      <c r="C96" s="112">
        <f>VLOOKUP(A96,cuc!$A$2:$H$2088,8,FALSE)</f>
        <v>0</v>
      </c>
      <c r="D96" s="119"/>
      <c r="E96" s="115"/>
    </row>
    <row r="97" spans="1:5" hidden="1" x14ac:dyDescent="0.3">
      <c r="A97" s="114">
        <v>121302</v>
      </c>
      <c r="B97" s="113" t="s">
        <v>1327</v>
      </c>
      <c r="C97" s="112">
        <f>VLOOKUP(A97,cuc!$A$2:$H$2088,8,FALSE)</f>
        <v>0</v>
      </c>
      <c r="D97" s="119"/>
      <c r="E97" s="115"/>
    </row>
    <row r="98" spans="1:5" hidden="1" x14ac:dyDescent="0.3">
      <c r="A98" s="114">
        <v>121303</v>
      </c>
      <c r="B98" s="113" t="s">
        <v>1359</v>
      </c>
      <c r="C98" s="112">
        <f>VLOOKUP(A98,cuc!$A$2:$H$2088,8,FALSE)</f>
        <v>0</v>
      </c>
      <c r="D98" s="119"/>
      <c r="E98" s="115"/>
    </row>
    <row r="99" spans="1:5" hidden="1" x14ac:dyDescent="0.3">
      <c r="A99" s="114">
        <v>121304</v>
      </c>
      <c r="B99" s="113" t="s">
        <v>1325</v>
      </c>
      <c r="C99" s="112">
        <f>VLOOKUP(A99,cuc!$A$2:$H$2088,8,FALSE)</f>
        <v>0</v>
      </c>
      <c r="D99" s="119"/>
      <c r="E99" s="115"/>
    </row>
    <row r="100" spans="1:5" hidden="1" x14ac:dyDescent="0.3">
      <c r="A100" s="114">
        <v>121305</v>
      </c>
      <c r="B100" s="113" t="s">
        <v>1324</v>
      </c>
      <c r="C100" s="112">
        <f>VLOOKUP(A100,cuc!$A$2:$H$2088,8,FALSE)</f>
        <v>0</v>
      </c>
      <c r="D100" s="119"/>
      <c r="E100" s="115"/>
    </row>
    <row r="101" spans="1:5" hidden="1" x14ac:dyDescent="0.3">
      <c r="A101" s="114">
        <v>121306</v>
      </c>
      <c r="B101" s="113" t="s">
        <v>1323</v>
      </c>
      <c r="C101" s="112">
        <f>VLOOKUP(A101,cuc!$A$2:$H$2088,8,FALSE)</f>
        <v>0</v>
      </c>
      <c r="D101" s="119"/>
      <c r="E101" s="115"/>
    </row>
    <row r="102" spans="1:5" hidden="1" x14ac:dyDescent="0.3">
      <c r="A102" s="114">
        <v>121307</v>
      </c>
      <c r="B102" s="113" t="s">
        <v>1322</v>
      </c>
      <c r="C102" s="112">
        <f>VLOOKUP(A102,cuc!$A$2:$H$2088,8,FALSE)</f>
        <v>0</v>
      </c>
      <c r="D102" s="119"/>
      <c r="E102" s="115"/>
    </row>
    <row r="103" spans="1:5" hidden="1" x14ac:dyDescent="0.3">
      <c r="A103" s="114">
        <v>121308</v>
      </c>
      <c r="B103" s="113" t="s">
        <v>1321</v>
      </c>
      <c r="C103" s="112">
        <f>VLOOKUP(A103,cuc!$A$2:$H$2088,8,FALSE)</f>
        <v>0</v>
      </c>
      <c r="D103" s="119"/>
      <c r="E103" s="115"/>
    </row>
    <row r="104" spans="1:5" hidden="1" x14ac:dyDescent="0.3">
      <c r="A104" s="114">
        <v>121309</v>
      </c>
      <c r="B104" s="113" t="s">
        <v>1320</v>
      </c>
      <c r="C104" s="112">
        <f>VLOOKUP(A104,cuc!$A$2:$H$2088,8,FALSE)</f>
        <v>0</v>
      </c>
      <c r="D104" s="119"/>
      <c r="E104" s="115"/>
    </row>
    <row r="105" spans="1:5" hidden="1" x14ac:dyDescent="0.3">
      <c r="A105" s="114">
        <v>121310</v>
      </c>
      <c r="B105" s="113" t="s">
        <v>1319</v>
      </c>
      <c r="C105" s="112">
        <f>VLOOKUP(A105,cuc!$A$2:$H$2088,8,FALSE)</f>
        <v>0</v>
      </c>
      <c r="D105" s="119"/>
      <c r="E105" s="115"/>
    </row>
    <row r="106" spans="1:5" hidden="1" x14ac:dyDescent="0.3">
      <c r="A106" s="114">
        <v>121311</v>
      </c>
      <c r="B106" s="113" t="s">
        <v>1318</v>
      </c>
      <c r="C106" s="112">
        <f>VLOOKUP(A106,cuc!$A$2:$H$2088,8,FALSE)</f>
        <v>0</v>
      </c>
      <c r="D106" s="119"/>
      <c r="E106" s="115"/>
    </row>
    <row r="107" spans="1:5" hidden="1" x14ac:dyDescent="0.3">
      <c r="A107" s="114">
        <v>121314</v>
      </c>
      <c r="B107" s="113" t="s">
        <v>1317</v>
      </c>
      <c r="C107" s="112">
        <f>VLOOKUP(A107,cuc!$A$2:$H$2088,8,FALSE)</f>
        <v>0</v>
      </c>
      <c r="D107" s="119"/>
      <c r="E107" s="115"/>
    </row>
    <row r="108" spans="1:5" hidden="1" x14ac:dyDescent="0.3">
      <c r="A108" s="114">
        <v>121315</v>
      </c>
      <c r="B108" s="113" t="s">
        <v>1316</v>
      </c>
      <c r="C108" s="112">
        <f>VLOOKUP(A108,cuc!$A$2:$H$2088,8,FALSE)</f>
        <v>0</v>
      </c>
      <c r="D108" s="119"/>
      <c r="E108" s="115"/>
    </row>
    <row r="109" spans="1:5" hidden="1" x14ac:dyDescent="0.3">
      <c r="A109" s="114">
        <v>121316</v>
      </c>
      <c r="B109" s="113" t="s">
        <v>1315</v>
      </c>
      <c r="C109" s="112">
        <f>VLOOKUP(A109,cuc!$A$2:$H$2088,8,FALSE)</f>
        <v>0</v>
      </c>
      <c r="D109" s="119"/>
      <c r="E109" s="115"/>
    </row>
    <row r="110" spans="1:5" hidden="1" x14ac:dyDescent="0.3">
      <c r="A110" s="114">
        <v>121317</v>
      </c>
      <c r="B110" s="113" t="s">
        <v>1314</v>
      </c>
      <c r="C110" s="112">
        <f>VLOOKUP(A110,cuc!$A$2:$H$2088,8,FALSE)</f>
        <v>0</v>
      </c>
      <c r="D110" s="119"/>
      <c r="E110" s="115"/>
    </row>
    <row r="111" spans="1:5" hidden="1" x14ac:dyDescent="0.3">
      <c r="A111" s="114">
        <v>121318</v>
      </c>
      <c r="B111" s="113" t="s">
        <v>1313</v>
      </c>
      <c r="C111" s="112">
        <f>VLOOKUP(A111,cuc!$A$2:$H$2088,8,FALSE)</f>
        <v>0</v>
      </c>
      <c r="D111" s="119"/>
      <c r="E111" s="115"/>
    </row>
    <row r="112" spans="1:5" hidden="1" x14ac:dyDescent="0.3">
      <c r="A112" s="114">
        <v>121342</v>
      </c>
      <c r="B112" s="113" t="s">
        <v>1312</v>
      </c>
      <c r="C112" s="112">
        <f>VLOOKUP(A112,cuc!$A$2:$H$2088,8,FALSE)</f>
        <v>0</v>
      </c>
      <c r="D112" s="119"/>
      <c r="E112" s="115"/>
    </row>
    <row r="113" spans="1:5" hidden="1" x14ac:dyDescent="0.3">
      <c r="A113" s="114">
        <v>121395</v>
      </c>
      <c r="B113" s="113" t="s">
        <v>1311</v>
      </c>
      <c r="C113" s="112">
        <f>VLOOKUP(A113,cuc!$A$2:$H$2088,8,FALSE)</f>
        <v>0</v>
      </c>
      <c r="D113" s="119"/>
      <c r="E113" s="115"/>
    </row>
    <row r="114" spans="1:5" hidden="1" x14ac:dyDescent="0.3">
      <c r="A114" s="114">
        <v>121399</v>
      </c>
      <c r="B114" s="113" t="s">
        <v>1358</v>
      </c>
      <c r="C114" s="112">
        <f>VLOOKUP(A114,cuc!$A$2:$H$2088,8,FALSE)</f>
        <v>0</v>
      </c>
      <c r="D114" s="119"/>
      <c r="E114" s="115"/>
    </row>
    <row r="115" spans="1:5" hidden="1" x14ac:dyDescent="0.3">
      <c r="A115" s="114">
        <v>121600</v>
      </c>
      <c r="B115" s="113" t="s">
        <v>1357</v>
      </c>
      <c r="C115" s="112">
        <f>VLOOKUP(A115,cuc!$A$2:$H$2088,8,FALSE)</f>
        <v>0</v>
      </c>
      <c r="D115" s="119"/>
      <c r="E115" s="115"/>
    </row>
    <row r="116" spans="1:5" hidden="1" x14ac:dyDescent="0.3">
      <c r="A116" s="114">
        <v>121601</v>
      </c>
      <c r="B116" s="113" t="s">
        <v>1294</v>
      </c>
      <c r="C116" s="112">
        <f>VLOOKUP(A116,cuc!$A$2:$H$2088,8,FALSE)</f>
        <v>0</v>
      </c>
      <c r="D116" s="119"/>
      <c r="E116" s="115"/>
    </row>
    <row r="117" spans="1:5" hidden="1" x14ac:dyDescent="0.3">
      <c r="A117" s="114">
        <v>121602</v>
      </c>
      <c r="B117" s="113" t="s">
        <v>1293</v>
      </c>
      <c r="C117" s="112">
        <f>VLOOKUP(A117,cuc!$A$2:$H$2088,8,FALSE)</f>
        <v>0</v>
      </c>
      <c r="D117" s="119"/>
      <c r="E117" s="115"/>
    </row>
    <row r="118" spans="1:5" hidden="1" x14ac:dyDescent="0.3">
      <c r="A118" s="114">
        <v>121604</v>
      </c>
      <c r="B118" s="113" t="s">
        <v>1292</v>
      </c>
      <c r="C118" s="112">
        <f>VLOOKUP(A118,cuc!$A$2:$H$2088,8,FALSE)</f>
        <v>0</v>
      </c>
      <c r="D118" s="119"/>
      <c r="E118" s="115"/>
    </row>
    <row r="119" spans="1:5" hidden="1" x14ac:dyDescent="0.3">
      <c r="A119" s="114">
        <v>121608</v>
      </c>
      <c r="B119" s="113" t="s">
        <v>1305</v>
      </c>
      <c r="C119" s="112">
        <f>VLOOKUP(A119,cuc!$A$2:$H$2088,8,FALSE)</f>
        <v>0</v>
      </c>
      <c r="D119" s="119"/>
      <c r="E119" s="115"/>
    </row>
    <row r="120" spans="1:5" hidden="1" x14ac:dyDescent="0.3">
      <c r="A120" s="114">
        <v>121609</v>
      </c>
      <c r="B120" s="113" t="s">
        <v>1356</v>
      </c>
      <c r="C120" s="112">
        <f>VLOOKUP(A120,cuc!$A$2:$H$2088,8,FALSE)</f>
        <v>0</v>
      </c>
      <c r="D120" s="119"/>
      <c r="E120" s="115"/>
    </row>
    <row r="121" spans="1:5" hidden="1" x14ac:dyDescent="0.3">
      <c r="A121" s="114">
        <v>121610</v>
      </c>
      <c r="B121" s="113" t="s">
        <v>1355</v>
      </c>
      <c r="C121" s="112">
        <f>VLOOKUP(A121,cuc!$A$2:$H$2088,8,FALSE)</f>
        <v>0</v>
      </c>
      <c r="D121" s="119"/>
      <c r="E121" s="115"/>
    </row>
    <row r="122" spans="1:5" hidden="1" x14ac:dyDescent="0.3">
      <c r="A122" s="114">
        <v>121695</v>
      </c>
      <c r="B122" s="113" t="s">
        <v>1311</v>
      </c>
      <c r="C122" s="112">
        <f>VLOOKUP(A122,cuc!$A$2:$H$2088,8,FALSE)</f>
        <v>0</v>
      </c>
      <c r="D122" s="119"/>
      <c r="E122" s="115"/>
    </row>
    <row r="123" spans="1:5" hidden="1" x14ac:dyDescent="0.3">
      <c r="A123" s="114">
        <v>121699</v>
      </c>
      <c r="B123" s="113" t="s">
        <v>1354</v>
      </c>
      <c r="C123" s="112">
        <f>VLOOKUP(A123,cuc!$A$2:$H$2088,8,FALSE)</f>
        <v>0</v>
      </c>
      <c r="D123" s="119"/>
      <c r="E123" s="115"/>
    </row>
    <row r="124" spans="1:5" hidden="1" x14ac:dyDescent="0.3">
      <c r="A124" s="114">
        <v>121800</v>
      </c>
      <c r="B124" s="113" t="s">
        <v>1353</v>
      </c>
      <c r="C124" s="112">
        <f>VLOOKUP(A124,cuc!$A$2:$H$2088,8,FALSE)</f>
        <v>0</v>
      </c>
      <c r="D124" s="119"/>
      <c r="E124" s="115"/>
    </row>
    <row r="125" spans="1:5" hidden="1" x14ac:dyDescent="0.3">
      <c r="A125" s="114">
        <v>121801</v>
      </c>
      <c r="B125" s="113" t="s">
        <v>1350</v>
      </c>
      <c r="C125" s="112">
        <f>VLOOKUP(A125,cuc!$A$2:$H$2088,8,FALSE)</f>
        <v>0</v>
      </c>
      <c r="D125" s="119"/>
      <c r="E125" s="115"/>
    </row>
    <row r="126" spans="1:5" hidden="1" x14ac:dyDescent="0.3">
      <c r="A126" s="114">
        <v>121802</v>
      </c>
      <c r="B126" s="113" t="s">
        <v>1349</v>
      </c>
      <c r="C126" s="112">
        <f>VLOOKUP(A126,cuc!$A$2:$H$2088,8,FALSE)</f>
        <v>0</v>
      </c>
      <c r="D126" s="119"/>
      <c r="E126" s="115"/>
    </row>
    <row r="127" spans="1:5" hidden="1" x14ac:dyDescent="0.3">
      <c r="A127" s="114">
        <v>121803</v>
      </c>
      <c r="B127" s="113" t="s">
        <v>1348</v>
      </c>
      <c r="C127" s="112">
        <f>VLOOKUP(A127,cuc!$A$2:$H$2088,8,FALSE)</f>
        <v>0</v>
      </c>
      <c r="D127" s="119"/>
      <c r="E127" s="115"/>
    </row>
    <row r="128" spans="1:5" hidden="1" x14ac:dyDescent="0.3">
      <c r="A128" s="114">
        <v>121899</v>
      </c>
      <c r="B128" s="113" t="s">
        <v>1352</v>
      </c>
      <c r="C128" s="112">
        <f>VLOOKUP(A128,cuc!$A$2:$H$2088,8,FALSE)</f>
        <v>0</v>
      </c>
      <c r="D128" s="119"/>
      <c r="E128" s="115"/>
    </row>
    <row r="129" spans="1:5" hidden="1" x14ac:dyDescent="0.3">
      <c r="A129" s="114">
        <v>122000</v>
      </c>
      <c r="B129" s="113" t="s">
        <v>1351</v>
      </c>
      <c r="C129" s="112">
        <f>VLOOKUP(A129,cuc!$A$2:$H$2088,8,FALSE)</f>
        <v>0</v>
      </c>
      <c r="D129" s="119"/>
      <c r="E129" s="115"/>
    </row>
    <row r="130" spans="1:5" hidden="1" x14ac:dyDescent="0.3">
      <c r="A130" s="114">
        <v>122001</v>
      </c>
      <c r="B130" s="113" t="s">
        <v>1350</v>
      </c>
      <c r="C130" s="112">
        <f>VLOOKUP(A130,cuc!$A$2:$H$2088,8,FALSE)</f>
        <v>0</v>
      </c>
      <c r="D130" s="119"/>
      <c r="E130" s="115"/>
    </row>
    <row r="131" spans="1:5" hidden="1" x14ac:dyDescent="0.3">
      <c r="A131" s="114">
        <v>122002</v>
      </c>
      <c r="B131" s="113" t="s">
        <v>1349</v>
      </c>
      <c r="C131" s="112">
        <f>VLOOKUP(A131,cuc!$A$2:$H$2088,8,FALSE)</f>
        <v>0</v>
      </c>
      <c r="D131" s="119"/>
      <c r="E131" s="115"/>
    </row>
    <row r="132" spans="1:5" hidden="1" x14ac:dyDescent="0.3">
      <c r="A132" s="114">
        <v>122003</v>
      </c>
      <c r="B132" s="113" t="s">
        <v>1348</v>
      </c>
      <c r="C132" s="112">
        <f>VLOOKUP(A132,cuc!$A$2:$H$2088,8,FALSE)</f>
        <v>0</v>
      </c>
      <c r="D132" s="119"/>
      <c r="E132" s="115"/>
    </row>
    <row r="133" spans="1:5" hidden="1" x14ac:dyDescent="0.3">
      <c r="A133" s="114">
        <v>122099</v>
      </c>
      <c r="B133" s="113" t="s">
        <v>1347</v>
      </c>
      <c r="C133" s="112">
        <f>VLOOKUP(A133,cuc!$A$2:$H$2088,8,FALSE)</f>
        <v>0</v>
      </c>
      <c r="D133" s="119"/>
      <c r="E133" s="115"/>
    </row>
    <row r="134" spans="1:5" hidden="1" x14ac:dyDescent="0.3">
      <c r="A134" s="114">
        <v>122200</v>
      </c>
      <c r="B134" s="113" t="s">
        <v>1346</v>
      </c>
      <c r="C134" s="112">
        <f>VLOOKUP(A134,cuc!$A$2:$H$2088,8,FALSE)</f>
        <v>0</v>
      </c>
      <c r="D134" s="119"/>
      <c r="E134" s="115"/>
    </row>
    <row r="135" spans="1:5" hidden="1" x14ac:dyDescent="0.3">
      <c r="A135" s="114">
        <v>122201</v>
      </c>
      <c r="B135" s="113" t="s">
        <v>1345</v>
      </c>
      <c r="C135" s="112">
        <f>VLOOKUP(A135,cuc!$A$2:$H$2088,8,FALSE)</f>
        <v>0</v>
      </c>
      <c r="D135" s="119"/>
      <c r="E135" s="115"/>
    </row>
    <row r="136" spans="1:5" hidden="1" x14ac:dyDescent="0.3">
      <c r="A136" s="114">
        <v>122202</v>
      </c>
      <c r="B136" s="113" t="s">
        <v>1344</v>
      </c>
      <c r="C136" s="112">
        <f>VLOOKUP(A136,cuc!$A$2:$H$2088,8,FALSE)</f>
        <v>0</v>
      </c>
      <c r="D136" s="119"/>
      <c r="E136" s="115"/>
    </row>
    <row r="137" spans="1:5" hidden="1" x14ac:dyDescent="0.3">
      <c r="A137" s="114">
        <v>122203</v>
      </c>
      <c r="B137" s="113" t="s">
        <v>1343</v>
      </c>
      <c r="C137" s="112">
        <f>VLOOKUP(A137,cuc!$A$2:$H$2088,8,FALSE)</f>
        <v>0</v>
      </c>
      <c r="D137" s="119"/>
      <c r="E137" s="115"/>
    </row>
    <row r="138" spans="1:5" hidden="1" x14ac:dyDescent="0.3">
      <c r="A138" s="114">
        <v>122299</v>
      </c>
      <c r="B138" s="113" t="s">
        <v>1342</v>
      </c>
      <c r="C138" s="112">
        <f>VLOOKUP(A138,cuc!$A$2:$H$2088,8,FALSE)</f>
        <v>0</v>
      </c>
      <c r="D138" s="119"/>
      <c r="E138" s="115"/>
    </row>
    <row r="139" spans="1:5" hidden="1" x14ac:dyDescent="0.3">
      <c r="A139" s="114">
        <v>122400</v>
      </c>
      <c r="B139" s="113" t="s">
        <v>1341</v>
      </c>
      <c r="C139" s="112">
        <f>VLOOKUP(A139,cuc!$A$2:$H$2088,8,FALSE)</f>
        <v>0</v>
      </c>
      <c r="D139" s="119"/>
      <c r="E139" s="115"/>
    </row>
    <row r="140" spans="1:5" hidden="1" x14ac:dyDescent="0.3">
      <c r="A140" s="114">
        <v>122401</v>
      </c>
      <c r="B140" s="113" t="s">
        <v>1340</v>
      </c>
      <c r="C140" s="112">
        <f>VLOOKUP(A140,cuc!$A$2:$H$2088,8,FALSE)</f>
        <v>0</v>
      </c>
      <c r="D140" s="119"/>
      <c r="E140" s="115"/>
    </row>
    <row r="141" spans="1:5" hidden="1" x14ac:dyDescent="0.3">
      <c r="A141" s="114">
        <v>122402</v>
      </c>
      <c r="B141" s="113" t="s">
        <v>1339</v>
      </c>
      <c r="C141" s="112">
        <f>VLOOKUP(A141,cuc!$A$2:$H$2088,8,FALSE)</f>
        <v>0</v>
      </c>
      <c r="D141" s="119"/>
      <c r="E141" s="115"/>
    </row>
    <row r="142" spans="1:5" hidden="1" x14ac:dyDescent="0.3">
      <c r="A142" s="114">
        <v>122403</v>
      </c>
      <c r="B142" s="113" t="s">
        <v>1338</v>
      </c>
      <c r="C142" s="112">
        <f>VLOOKUP(A142,cuc!$A$2:$H$2088,8,FALSE)</f>
        <v>0</v>
      </c>
      <c r="D142" s="119"/>
      <c r="E142" s="115"/>
    </row>
    <row r="143" spans="1:5" hidden="1" x14ac:dyDescent="0.3">
      <c r="A143" s="114">
        <v>122404</v>
      </c>
      <c r="B143" s="113" t="s">
        <v>1337</v>
      </c>
      <c r="C143" s="112">
        <f>VLOOKUP(A143,cuc!$A$2:$H$2088,8,FALSE)</f>
        <v>0</v>
      </c>
      <c r="D143" s="119"/>
      <c r="E143" s="115"/>
    </row>
    <row r="144" spans="1:5" hidden="1" x14ac:dyDescent="0.3">
      <c r="A144" s="114">
        <v>122499</v>
      </c>
      <c r="B144" s="113" t="s">
        <v>1336</v>
      </c>
      <c r="C144" s="112">
        <f>VLOOKUP(A144,cuc!$A$2:$H$2088,8,FALSE)</f>
        <v>0</v>
      </c>
      <c r="D144" s="119"/>
      <c r="E144" s="115"/>
    </row>
    <row r="145" spans="1:5" x14ac:dyDescent="0.3">
      <c r="A145" s="114">
        <v>122600</v>
      </c>
      <c r="B145" s="113" t="s">
        <v>1335</v>
      </c>
      <c r="C145" s="112">
        <f>VLOOKUP(A145,cuc!$A$2:$H$2088,8,FALSE)</f>
        <v>84550895.650000006</v>
      </c>
      <c r="D145" s="119"/>
      <c r="E145" s="115"/>
    </row>
    <row r="146" spans="1:5" hidden="1" x14ac:dyDescent="0.3">
      <c r="A146" s="114">
        <v>122601</v>
      </c>
      <c r="B146" s="113" t="s">
        <v>1334</v>
      </c>
      <c r="C146" s="112">
        <f>VLOOKUP(A146,cuc!$A$2:$H$2088,8,FALSE)</f>
        <v>0</v>
      </c>
      <c r="D146" s="119"/>
      <c r="E146" s="115"/>
    </row>
    <row r="147" spans="1:5" x14ac:dyDescent="0.3">
      <c r="A147" s="114">
        <v>122602</v>
      </c>
      <c r="B147" s="113" t="s">
        <v>1333</v>
      </c>
      <c r="C147" s="112">
        <f>VLOOKUP(A147,cuc!$A$2:$H$2088,8,FALSE)</f>
        <v>84550895.650000006</v>
      </c>
      <c r="D147" s="119"/>
      <c r="E147" s="115"/>
    </row>
    <row r="148" spans="1:5" hidden="1" x14ac:dyDescent="0.3">
      <c r="A148" s="114">
        <v>122603</v>
      </c>
      <c r="B148" s="113" t="s">
        <v>1332</v>
      </c>
      <c r="C148" s="112">
        <f>VLOOKUP(A148,cuc!$A$2:$H$2088,8,FALSE)</f>
        <v>0</v>
      </c>
      <c r="D148" s="119"/>
      <c r="E148" s="115"/>
    </row>
    <row r="149" spans="1:5" hidden="1" x14ac:dyDescent="0.3">
      <c r="A149" s="114">
        <v>122604</v>
      </c>
      <c r="B149" s="113" t="s">
        <v>1331</v>
      </c>
      <c r="C149" s="112">
        <f>VLOOKUP(A149,cuc!$A$2:$H$2088,8,FALSE)</f>
        <v>0</v>
      </c>
      <c r="D149" s="119"/>
      <c r="E149" s="115"/>
    </row>
    <row r="150" spans="1:5" hidden="1" x14ac:dyDescent="0.3">
      <c r="A150" s="114">
        <v>122699</v>
      </c>
      <c r="B150" s="113" t="s">
        <v>1330</v>
      </c>
      <c r="C150" s="112">
        <f>VLOOKUP(A150,cuc!$A$2:$H$2088,8,FALSE)</f>
        <v>0</v>
      </c>
      <c r="D150" s="119"/>
      <c r="E150" s="115"/>
    </row>
    <row r="151" spans="1:5" hidden="1" x14ac:dyDescent="0.3">
      <c r="A151" s="114">
        <v>122800</v>
      </c>
      <c r="B151" s="113" t="s">
        <v>1329</v>
      </c>
      <c r="C151" s="112">
        <f>VLOOKUP(A151,cuc!$A$2:$H$2088,8,FALSE)</f>
        <v>0</v>
      </c>
      <c r="D151" s="119"/>
      <c r="E151" s="115"/>
    </row>
    <row r="152" spans="1:5" hidden="1" x14ac:dyDescent="0.3">
      <c r="A152" s="114">
        <v>122801</v>
      </c>
      <c r="B152" s="113" t="s">
        <v>1328</v>
      </c>
      <c r="C152" s="112">
        <f>VLOOKUP(A152,cuc!$A$2:$H$2088,8,FALSE)</f>
        <v>0</v>
      </c>
      <c r="D152" s="119"/>
      <c r="E152" s="115"/>
    </row>
    <row r="153" spans="1:5" hidden="1" x14ac:dyDescent="0.3">
      <c r="A153" s="114">
        <v>122802</v>
      </c>
      <c r="B153" s="113" t="s">
        <v>1327</v>
      </c>
      <c r="C153" s="112">
        <f>VLOOKUP(A153,cuc!$A$2:$H$2088,8,FALSE)</f>
        <v>0</v>
      </c>
      <c r="D153" s="119"/>
      <c r="E153" s="115"/>
    </row>
    <row r="154" spans="1:5" hidden="1" x14ac:dyDescent="0.3">
      <c r="A154" s="114">
        <v>122803</v>
      </c>
      <c r="B154" s="113" t="s">
        <v>1326</v>
      </c>
      <c r="C154" s="112">
        <f>VLOOKUP(A154,cuc!$A$2:$H$2088,8,FALSE)</f>
        <v>0</v>
      </c>
      <c r="D154" s="119"/>
      <c r="E154" s="115"/>
    </row>
    <row r="155" spans="1:5" hidden="1" x14ac:dyDescent="0.3">
      <c r="A155" s="114">
        <v>122804</v>
      </c>
      <c r="B155" s="113" t="s">
        <v>1325</v>
      </c>
      <c r="C155" s="112">
        <f>VLOOKUP(A155,cuc!$A$2:$H$2088,8,FALSE)</f>
        <v>0</v>
      </c>
      <c r="D155" s="119"/>
      <c r="E155" s="115"/>
    </row>
    <row r="156" spans="1:5" hidden="1" x14ac:dyDescent="0.3">
      <c r="A156" s="114">
        <v>122805</v>
      </c>
      <c r="B156" s="113" t="s">
        <v>1324</v>
      </c>
      <c r="C156" s="112">
        <f>VLOOKUP(A156,cuc!$A$2:$H$2088,8,FALSE)</f>
        <v>0</v>
      </c>
      <c r="D156" s="119"/>
      <c r="E156" s="115"/>
    </row>
    <row r="157" spans="1:5" hidden="1" x14ac:dyDescent="0.3">
      <c r="A157" s="114">
        <v>122806</v>
      </c>
      <c r="B157" s="113" t="s">
        <v>1323</v>
      </c>
      <c r="C157" s="112">
        <f>VLOOKUP(A157,cuc!$A$2:$H$2088,8,FALSE)</f>
        <v>0</v>
      </c>
      <c r="D157" s="119"/>
      <c r="E157" s="115"/>
    </row>
    <row r="158" spans="1:5" hidden="1" x14ac:dyDescent="0.3">
      <c r="A158" s="114">
        <v>122807</v>
      </c>
      <c r="B158" s="113" t="s">
        <v>1322</v>
      </c>
      <c r="C158" s="112">
        <f>VLOOKUP(A158,cuc!$A$2:$H$2088,8,FALSE)</f>
        <v>0</v>
      </c>
      <c r="D158" s="119"/>
      <c r="E158" s="115"/>
    </row>
    <row r="159" spans="1:5" hidden="1" x14ac:dyDescent="0.3">
      <c r="A159" s="114">
        <v>122808</v>
      </c>
      <c r="B159" s="113" t="s">
        <v>1321</v>
      </c>
      <c r="C159" s="112">
        <f>VLOOKUP(A159,cuc!$A$2:$H$2088,8,FALSE)</f>
        <v>0</v>
      </c>
      <c r="D159" s="119"/>
      <c r="E159" s="115"/>
    </row>
    <row r="160" spans="1:5" hidden="1" x14ac:dyDescent="0.3">
      <c r="A160" s="114">
        <v>122809</v>
      </c>
      <c r="B160" s="113" t="s">
        <v>1320</v>
      </c>
      <c r="C160" s="112">
        <f>VLOOKUP(A160,cuc!$A$2:$H$2088,8,FALSE)</f>
        <v>0</v>
      </c>
      <c r="D160" s="119"/>
      <c r="E160" s="115"/>
    </row>
    <row r="161" spans="1:5" hidden="1" x14ac:dyDescent="0.3">
      <c r="A161" s="114">
        <v>122810</v>
      </c>
      <c r="B161" s="113" t="s">
        <v>1319</v>
      </c>
      <c r="C161" s="112">
        <f>VLOOKUP(A161,cuc!$A$2:$H$2088,8,FALSE)</f>
        <v>0</v>
      </c>
      <c r="D161" s="119"/>
      <c r="E161" s="115"/>
    </row>
    <row r="162" spans="1:5" hidden="1" x14ac:dyDescent="0.3">
      <c r="A162" s="114">
        <v>122811</v>
      </c>
      <c r="B162" s="113" t="s">
        <v>1318</v>
      </c>
      <c r="C162" s="112">
        <f>VLOOKUP(A162,cuc!$A$2:$H$2088,8,FALSE)</f>
        <v>0</v>
      </c>
      <c r="D162" s="119"/>
      <c r="E162" s="115"/>
    </row>
    <row r="163" spans="1:5" hidden="1" x14ac:dyDescent="0.3">
      <c r="A163" s="114">
        <v>122814</v>
      </c>
      <c r="B163" s="113" t="s">
        <v>1317</v>
      </c>
      <c r="C163" s="112">
        <f>VLOOKUP(A163,cuc!$A$2:$H$2088,8,FALSE)</f>
        <v>0</v>
      </c>
      <c r="D163" s="119"/>
      <c r="E163" s="115"/>
    </row>
    <row r="164" spans="1:5" hidden="1" x14ac:dyDescent="0.3">
      <c r="A164" s="114">
        <v>122815</v>
      </c>
      <c r="B164" s="113" t="s">
        <v>1316</v>
      </c>
      <c r="C164" s="112">
        <f>VLOOKUP(A164,cuc!$A$2:$H$2088,8,FALSE)</f>
        <v>0</v>
      </c>
      <c r="D164" s="119"/>
      <c r="E164" s="115"/>
    </row>
    <row r="165" spans="1:5" hidden="1" x14ac:dyDescent="0.3">
      <c r="A165" s="114">
        <v>122816</v>
      </c>
      <c r="B165" s="113" t="s">
        <v>1315</v>
      </c>
      <c r="C165" s="112">
        <f>VLOOKUP(A165,cuc!$A$2:$H$2088,8,FALSE)</f>
        <v>0</v>
      </c>
      <c r="D165" s="119"/>
      <c r="E165" s="115"/>
    </row>
    <row r="166" spans="1:5" hidden="1" x14ac:dyDescent="0.3">
      <c r="A166" s="114">
        <v>122817</v>
      </c>
      <c r="B166" s="113" t="s">
        <v>1314</v>
      </c>
      <c r="C166" s="112">
        <f>VLOOKUP(A166,cuc!$A$2:$H$2088,8,FALSE)</f>
        <v>0</v>
      </c>
      <c r="D166" s="119"/>
      <c r="E166" s="115"/>
    </row>
    <row r="167" spans="1:5" hidden="1" x14ac:dyDescent="0.3">
      <c r="A167" s="114">
        <v>122818</v>
      </c>
      <c r="B167" s="113" t="s">
        <v>1313</v>
      </c>
      <c r="C167" s="112">
        <f>VLOOKUP(A167,cuc!$A$2:$H$2088,8,FALSE)</f>
        <v>0</v>
      </c>
      <c r="D167" s="119"/>
      <c r="E167" s="115"/>
    </row>
    <row r="168" spans="1:5" hidden="1" x14ac:dyDescent="0.3">
      <c r="A168" s="114">
        <v>122842</v>
      </c>
      <c r="B168" s="113" t="s">
        <v>1312</v>
      </c>
      <c r="C168" s="112">
        <f>VLOOKUP(A168,cuc!$A$2:$H$2088,8,FALSE)</f>
        <v>0</v>
      </c>
      <c r="D168" s="119"/>
      <c r="E168" s="115"/>
    </row>
    <row r="169" spans="1:5" hidden="1" x14ac:dyDescent="0.3">
      <c r="A169" s="114">
        <v>122895</v>
      </c>
      <c r="B169" s="113" t="s">
        <v>1311</v>
      </c>
      <c r="C169" s="112">
        <f>VLOOKUP(A169,cuc!$A$2:$H$2088,8,FALSE)</f>
        <v>0</v>
      </c>
      <c r="D169" s="119"/>
      <c r="E169" s="115"/>
    </row>
    <row r="170" spans="1:5" hidden="1" x14ac:dyDescent="0.3">
      <c r="A170" s="114">
        <v>122899</v>
      </c>
      <c r="B170" s="113" t="s">
        <v>1310</v>
      </c>
      <c r="C170" s="112">
        <f>VLOOKUP(A170,cuc!$A$2:$H$2088,8,FALSE)</f>
        <v>0</v>
      </c>
      <c r="D170" s="119"/>
      <c r="E170" s="115"/>
    </row>
    <row r="171" spans="1:5" hidden="1" x14ac:dyDescent="0.3">
      <c r="A171" s="114">
        <v>123000</v>
      </c>
      <c r="B171" s="113" t="s">
        <v>1309</v>
      </c>
      <c r="C171" s="112">
        <f>VLOOKUP(A171,cuc!$A$2:$H$2088,8,FALSE)</f>
        <v>0</v>
      </c>
      <c r="D171" s="119"/>
      <c r="E171" s="115"/>
    </row>
    <row r="172" spans="1:5" hidden="1" x14ac:dyDescent="0.3">
      <c r="A172" s="114">
        <v>123001</v>
      </c>
      <c r="B172" s="113" t="s">
        <v>1294</v>
      </c>
      <c r="C172" s="112">
        <f>VLOOKUP(A172,cuc!$A$2:$H$2088,8,FALSE)</f>
        <v>0</v>
      </c>
      <c r="D172" s="119"/>
      <c r="E172" s="115"/>
    </row>
    <row r="173" spans="1:5" hidden="1" x14ac:dyDescent="0.3">
      <c r="A173" s="114">
        <v>123002</v>
      </c>
      <c r="B173" s="113" t="s">
        <v>1293</v>
      </c>
      <c r="C173" s="112">
        <f>VLOOKUP(A173,cuc!$A$2:$H$2088,8,FALSE)</f>
        <v>0</v>
      </c>
      <c r="D173" s="119"/>
      <c r="E173" s="115"/>
    </row>
    <row r="174" spans="1:5" hidden="1" x14ac:dyDescent="0.3">
      <c r="A174" s="114">
        <v>123003</v>
      </c>
      <c r="B174" s="113" t="s">
        <v>1292</v>
      </c>
      <c r="C174" s="112">
        <f>VLOOKUP(A174,cuc!$A$2:$H$2088,8,FALSE)</f>
        <v>0</v>
      </c>
      <c r="D174" s="119"/>
      <c r="E174" s="115"/>
    </row>
    <row r="175" spans="1:5" hidden="1" x14ac:dyDescent="0.3">
      <c r="A175" s="114">
        <v>123005</v>
      </c>
      <c r="B175" s="113" t="s">
        <v>1308</v>
      </c>
      <c r="C175" s="112">
        <f>VLOOKUP(A175,cuc!$A$2:$H$2088,8,FALSE)</f>
        <v>0</v>
      </c>
      <c r="D175" s="119"/>
      <c r="E175" s="115"/>
    </row>
    <row r="176" spans="1:5" hidden="1" x14ac:dyDescent="0.3">
      <c r="A176" s="114">
        <v>123006</v>
      </c>
      <c r="B176" s="113" t="s">
        <v>1307</v>
      </c>
      <c r="C176" s="112">
        <f>VLOOKUP(A176,cuc!$A$2:$H$2088,8,FALSE)</f>
        <v>0</v>
      </c>
      <c r="D176" s="119"/>
      <c r="E176" s="115"/>
    </row>
    <row r="177" spans="1:5" hidden="1" x14ac:dyDescent="0.3">
      <c r="A177" s="114">
        <v>123007</v>
      </c>
      <c r="B177" s="113" t="s">
        <v>1306</v>
      </c>
      <c r="C177" s="112">
        <f>VLOOKUP(A177,cuc!$A$2:$H$2088,8,FALSE)</f>
        <v>0</v>
      </c>
      <c r="D177" s="119"/>
      <c r="E177" s="115"/>
    </row>
    <row r="178" spans="1:5" hidden="1" x14ac:dyDescent="0.3">
      <c r="A178" s="114">
        <v>123008</v>
      </c>
      <c r="B178" s="113" t="s">
        <v>1305</v>
      </c>
      <c r="C178" s="112">
        <f>VLOOKUP(A178,cuc!$A$2:$H$2088,8,FALSE)</f>
        <v>0</v>
      </c>
      <c r="D178" s="119"/>
      <c r="E178" s="115"/>
    </row>
    <row r="179" spans="1:5" hidden="1" x14ac:dyDescent="0.3">
      <c r="A179" s="114">
        <v>123009</v>
      </c>
      <c r="B179" s="113" t="s">
        <v>1304</v>
      </c>
      <c r="C179" s="112">
        <f>VLOOKUP(A179,cuc!$A$2:$H$2088,8,FALSE)</f>
        <v>0</v>
      </c>
      <c r="D179" s="119"/>
      <c r="E179" s="115"/>
    </row>
    <row r="180" spans="1:5" hidden="1" x14ac:dyDescent="0.3">
      <c r="A180" s="114">
        <v>123010</v>
      </c>
      <c r="B180" s="113" t="s">
        <v>1303</v>
      </c>
      <c r="C180" s="112">
        <f>VLOOKUP(A180,cuc!$A$2:$H$2088,8,FALSE)</f>
        <v>0</v>
      </c>
      <c r="D180" s="119"/>
      <c r="E180" s="115"/>
    </row>
    <row r="181" spans="1:5" hidden="1" x14ac:dyDescent="0.3">
      <c r="A181" s="114">
        <v>123011</v>
      </c>
      <c r="B181" s="113" t="s">
        <v>1302</v>
      </c>
      <c r="C181" s="112">
        <f>VLOOKUP(A181,cuc!$A$2:$H$2088,8,FALSE)</f>
        <v>0</v>
      </c>
      <c r="D181" s="119"/>
      <c r="E181" s="115"/>
    </row>
    <row r="182" spans="1:5" hidden="1" x14ac:dyDescent="0.3">
      <c r="A182" s="114">
        <v>123012</v>
      </c>
      <c r="B182" s="113" t="s">
        <v>1301</v>
      </c>
      <c r="C182" s="112">
        <f>VLOOKUP(A182,cuc!$A$2:$H$2088,8,FALSE)</f>
        <v>0</v>
      </c>
      <c r="D182" s="119"/>
      <c r="E182" s="115"/>
    </row>
    <row r="183" spans="1:5" hidden="1" x14ac:dyDescent="0.3">
      <c r="A183" s="114">
        <v>123013</v>
      </c>
      <c r="B183" s="113" t="s">
        <v>1300</v>
      </c>
      <c r="C183" s="112">
        <f>VLOOKUP(A183,cuc!$A$2:$H$2088,8,FALSE)</f>
        <v>0</v>
      </c>
      <c r="D183" s="119"/>
      <c r="E183" s="115"/>
    </row>
    <row r="184" spans="1:5" hidden="1" x14ac:dyDescent="0.3">
      <c r="A184" s="114">
        <v>123014</v>
      </c>
      <c r="B184" s="113" t="s">
        <v>1299</v>
      </c>
      <c r="C184" s="112">
        <f>VLOOKUP(A184,cuc!$A$2:$H$2088,8,FALSE)</f>
        <v>0</v>
      </c>
      <c r="D184" s="119"/>
      <c r="E184" s="115"/>
    </row>
    <row r="185" spans="1:5" hidden="1" x14ac:dyDescent="0.3">
      <c r="A185" s="114">
        <v>123015</v>
      </c>
      <c r="B185" s="113" t="s">
        <v>1298</v>
      </c>
      <c r="C185" s="112">
        <f>VLOOKUP(A185,cuc!$A$2:$H$2088,8,FALSE)</f>
        <v>0</v>
      </c>
      <c r="D185" s="119"/>
      <c r="E185" s="115"/>
    </row>
    <row r="186" spans="1:5" hidden="1" x14ac:dyDescent="0.3">
      <c r="A186" s="114">
        <v>123016</v>
      </c>
      <c r="B186" s="113" t="s">
        <v>1297</v>
      </c>
      <c r="C186" s="112">
        <f>VLOOKUP(A186,cuc!$A$2:$H$2088,8,FALSE)</f>
        <v>0</v>
      </c>
      <c r="D186" s="119"/>
      <c r="E186" s="115"/>
    </row>
    <row r="187" spans="1:5" hidden="1" x14ac:dyDescent="0.3">
      <c r="A187" s="114">
        <v>123099</v>
      </c>
      <c r="B187" s="113" t="s">
        <v>1296</v>
      </c>
      <c r="C187" s="112">
        <f>VLOOKUP(A187,cuc!$A$2:$H$2088,8,FALSE)</f>
        <v>0</v>
      </c>
      <c r="D187" s="119"/>
      <c r="E187" s="115"/>
    </row>
    <row r="188" spans="1:5" hidden="1" x14ac:dyDescent="0.3">
      <c r="A188" s="114">
        <v>123200</v>
      </c>
      <c r="B188" s="113" t="s">
        <v>1295</v>
      </c>
      <c r="C188" s="112">
        <f>VLOOKUP(A188,cuc!$A$2:$H$2088,8,FALSE)</f>
        <v>0</v>
      </c>
      <c r="D188" s="119"/>
      <c r="E188" s="115"/>
    </row>
    <row r="189" spans="1:5" hidden="1" x14ac:dyDescent="0.3">
      <c r="A189" s="114">
        <v>123201</v>
      </c>
      <c r="B189" s="113" t="s">
        <v>1294</v>
      </c>
      <c r="C189" s="112">
        <f>VLOOKUP(A189,cuc!$A$2:$H$2088,8,FALSE)</f>
        <v>0</v>
      </c>
      <c r="D189" s="119"/>
      <c r="E189" s="115"/>
    </row>
    <row r="190" spans="1:5" hidden="1" x14ac:dyDescent="0.3">
      <c r="A190" s="114">
        <v>123202</v>
      </c>
      <c r="B190" s="113" t="s">
        <v>1293</v>
      </c>
      <c r="C190" s="112">
        <f>VLOOKUP(A190,cuc!$A$2:$H$2088,8,FALSE)</f>
        <v>0</v>
      </c>
      <c r="D190" s="119"/>
      <c r="E190" s="115"/>
    </row>
    <row r="191" spans="1:5" hidden="1" x14ac:dyDescent="0.3">
      <c r="A191" s="114">
        <v>123204</v>
      </c>
      <c r="B191" s="113" t="s">
        <v>1292</v>
      </c>
      <c r="C191" s="112">
        <f>VLOOKUP(A191,cuc!$A$2:$H$2088,8,FALSE)</f>
        <v>0</v>
      </c>
      <c r="D191" s="119"/>
      <c r="E191" s="115"/>
    </row>
    <row r="192" spans="1:5" hidden="1" x14ac:dyDescent="0.3">
      <c r="A192" s="114">
        <v>123295</v>
      </c>
      <c r="B192" s="113" t="s">
        <v>1291</v>
      </c>
      <c r="C192" s="112">
        <f>VLOOKUP(A192,cuc!$A$2:$H$2088,8,FALSE)</f>
        <v>0</v>
      </c>
      <c r="D192" s="119"/>
      <c r="E192" s="115"/>
    </row>
    <row r="193" spans="1:5" hidden="1" x14ac:dyDescent="0.3">
      <c r="A193" s="114">
        <v>123299</v>
      </c>
      <c r="B193" s="113" t="s">
        <v>1290</v>
      </c>
      <c r="C193" s="112">
        <f>VLOOKUP(A193,cuc!$A$2:$H$2088,8,FALSE)</f>
        <v>0</v>
      </c>
      <c r="D193" s="119"/>
      <c r="E193" s="115"/>
    </row>
    <row r="194" spans="1:5" hidden="1" x14ac:dyDescent="0.3">
      <c r="A194" s="114">
        <v>123400</v>
      </c>
      <c r="B194" s="113" t="s">
        <v>1289</v>
      </c>
      <c r="C194" s="112">
        <f>VLOOKUP(A194,cuc!$A$2:$H$2088,8,FALSE)</f>
        <v>0</v>
      </c>
      <c r="D194" s="119"/>
      <c r="E194" s="115"/>
    </row>
    <row r="195" spans="1:5" hidden="1" x14ac:dyDescent="0.3">
      <c r="A195" s="114">
        <v>123600</v>
      </c>
      <c r="B195" s="113" t="s">
        <v>1288</v>
      </c>
      <c r="C195" s="112">
        <f>VLOOKUP(A195,cuc!$A$2:$H$2088,8,FALSE)</f>
        <v>0</v>
      </c>
      <c r="D195" s="119"/>
      <c r="E195" s="115"/>
    </row>
    <row r="196" spans="1:5" hidden="1" x14ac:dyDescent="0.3">
      <c r="A196" s="114">
        <v>123601</v>
      </c>
      <c r="B196" s="113" t="s">
        <v>1285</v>
      </c>
      <c r="C196" s="112">
        <f>VLOOKUP(A196,cuc!$A$2:$H$2088,8,FALSE)</f>
        <v>0</v>
      </c>
      <c r="D196" s="119"/>
      <c r="E196" s="115"/>
    </row>
    <row r="197" spans="1:5" hidden="1" x14ac:dyDescent="0.3">
      <c r="A197" s="114">
        <v>123602</v>
      </c>
      <c r="B197" s="113" t="s">
        <v>1284</v>
      </c>
      <c r="C197" s="112">
        <f>VLOOKUP(A197,cuc!$A$2:$H$2088,8,FALSE)</f>
        <v>0</v>
      </c>
      <c r="D197" s="119"/>
      <c r="E197" s="115"/>
    </row>
    <row r="198" spans="1:5" hidden="1" x14ac:dyDescent="0.3">
      <c r="A198" s="114">
        <v>123603</v>
      </c>
      <c r="B198" s="113" t="s">
        <v>1283</v>
      </c>
      <c r="C198" s="112">
        <f>VLOOKUP(A198,cuc!$A$2:$H$2088,8,FALSE)</f>
        <v>0</v>
      </c>
      <c r="D198" s="119"/>
      <c r="E198" s="115"/>
    </row>
    <row r="199" spans="1:5" hidden="1" x14ac:dyDescent="0.3">
      <c r="A199" s="114">
        <v>123604</v>
      </c>
      <c r="B199" s="113" t="s">
        <v>1282</v>
      </c>
      <c r="C199" s="112">
        <f>VLOOKUP(A199,cuc!$A$2:$H$2088,8,FALSE)</f>
        <v>0</v>
      </c>
      <c r="D199" s="119"/>
      <c r="E199" s="115"/>
    </row>
    <row r="200" spans="1:5" hidden="1" x14ac:dyDescent="0.3">
      <c r="A200" s="114">
        <v>123605</v>
      </c>
      <c r="B200" s="113" t="s">
        <v>1281</v>
      </c>
      <c r="C200" s="112">
        <f>VLOOKUP(A200,cuc!$A$2:$H$2088,8,FALSE)</f>
        <v>0</v>
      </c>
      <c r="D200" s="119"/>
      <c r="E200" s="115"/>
    </row>
    <row r="201" spans="1:5" hidden="1" x14ac:dyDescent="0.3">
      <c r="A201" s="114">
        <v>123606</v>
      </c>
      <c r="B201" s="113" t="s">
        <v>1280</v>
      </c>
      <c r="C201" s="112">
        <f>VLOOKUP(A201,cuc!$A$2:$H$2088,8,FALSE)</f>
        <v>0</v>
      </c>
      <c r="D201" s="119"/>
      <c r="E201" s="115"/>
    </row>
    <row r="202" spans="1:5" hidden="1" x14ac:dyDescent="0.3">
      <c r="A202" s="114">
        <v>123607</v>
      </c>
      <c r="B202" s="113" t="s">
        <v>1279</v>
      </c>
      <c r="C202" s="112">
        <f>VLOOKUP(A202,cuc!$A$2:$H$2088,8,FALSE)</f>
        <v>0</v>
      </c>
      <c r="D202" s="119"/>
      <c r="E202" s="115"/>
    </row>
    <row r="203" spans="1:5" hidden="1" x14ac:dyDescent="0.3">
      <c r="A203" s="114">
        <v>123608</v>
      </c>
      <c r="B203" s="113" t="s">
        <v>1278</v>
      </c>
      <c r="C203" s="112">
        <f>VLOOKUP(A203,cuc!$A$2:$H$2088,8,FALSE)</f>
        <v>0</v>
      </c>
      <c r="D203" s="119"/>
      <c r="E203" s="115"/>
    </row>
    <row r="204" spans="1:5" hidden="1" x14ac:dyDescent="0.3">
      <c r="A204" s="114">
        <v>123609</v>
      </c>
      <c r="B204" s="113" t="s">
        <v>1277</v>
      </c>
      <c r="C204" s="112">
        <f>VLOOKUP(A204,cuc!$A$2:$H$2088,8,FALSE)</f>
        <v>0</v>
      </c>
      <c r="D204" s="119"/>
      <c r="E204" s="115"/>
    </row>
    <row r="205" spans="1:5" hidden="1" x14ac:dyDescent="0.3">
      <c r="A205" s="114">
        <v>123610</v>
      </c>
      <c r="B205" s="113" t="s">
        <v>1276</v>
      </c>
      <c r="C205" s="112">
        <f>VLOOKUP(A205,cuc!$A$2:$H$2088,8,FALSE)</f>
        <v>0</v>
      </c>
      <c r="D205" s="119"/>
      <c r="E205" s="115"/>
    </row>
    <row r="206" spans="1:5" hidden="1" x14ac:dyDescent="0.3">
      <c r="A206" s="114">
        <v>123800</v>
      </c>
      <c r="B206" s="113" t="s">
        <v>1287</v>
      </c>
      <c r="C206" s="112">
        <f>VLOOKUP(A206,cuc!$A$2:$H$2088,8,FALSE)</f>
        <v>0</v>
      </c>
      <c r="D206" s="119"/>
      <c r="E206" s="115"/>
    </row>
    <row r="207" spans="1:5" hidden="1" x14ac:dyDescent="0.3">
      <c r="A207" s="114">
        <v>123801</v>
      </c>
      <c r="B207" s="113" t="s">
        <v>1285</v>
      </c>
      <c r="C207" s="112">
        <f>VLOOKUP(A207,cuc!$A$2:$H$2088,8,FALSE)</f>
        <v>0</v>
      </c>
      <c r="D207" s="119"/>
      <c r="E207" s="115"/>
    </row>
    <row r="208" spans="1:5" hidden="1" x14ac:dyDescent="0.3">
      <c r="A208" s="114">
        <v>123802</v>
      </c>
      <c r="B208" s="113" t="s">
        <v>1284</v>
      </c>
      <c r="C208" s="112">
        <f>VLOOKUP(A208,cuc!$A$2:$H$2088,8,FALSE)</f>
        <v>0</v>
      </c>
      <c r="D208" s="119"/>
      <c r="E208" s="115"/>
    </row>
    <row r="209" spans="1:5" hidden="1" x14ac:dyDescent="0.3">
      <c r="A209" s="114">
        <v>123803</v>
      </c>
      <c r="B209" s="113" t="s">
        <v>1283</v>
      </c>
      <c r="C209" s="112">
        <f>VLOOKUP(A209,cuc!$A$2:$H$2088,8,FALSE)</f>
        <v>0</v>
      </c>
      <c r="D209" s="119"/>
      <c r="E209" s="115"/>
    </row>
    <row r="210" spans="1:5" hidden="1" x14ac:dyDescent="0.3">
      <c r="A210" s="114">
        <v>123804</v>
      </c>
      <c r="B210" s="113" t="s">
        <v>1282</v>
      </c>
      <c r="C210" s="112">
        <f>VLOOKUP(A210,cuc!$A$2:$H$2088,8,FALSE)</f>
        <v>0</v>
      </c>
      <c r="D210" s="119"/>
      <c r="E210" s="115"/>
    </row>
    <row r="211" spans="1:5" hidden="1" x14ac:dyDescent="0.3">
      <c r="A211" s="114">
        <v>123805</v>
      </c>
      <c r="B211" s="113" t="s">
        <v>1281</v>
      </c>
      <c r="C211" s="112">
        <f>VLOOKUP(A211,cuc!$A$2:$H$2088,8,FALSE)</f>
        <v>0</v>
      </c>
      <c r="D211" s="119"/>
      <c r="E211" s="115"/>
    </row>
    <row r="212" spans="1:5" hidden="1" x14ac:dyDescent="0.3">
      <c r="A212" s="114">
        <v>123806</v>
      </c>
      <c r="B212" s="113" t="s">
        <v>1280</v>
      </c>
      <c r="C212" s="112">
        <f>VLOOKUP(A212,cuc!$A$2:$H$2088,8,FALSE)</f>
        <v>0</v>
      </c>
      <c r="D212" s="119"/>
      <c r="E212" s="115"/>
    </row>
    <row r="213" spans="1:5" hidden="1" x14ac:dyDescent="0.3">
      <c r="A213" s="114">
        <v>123807</v>
      </c>
      <c r="B213" s="113" t="s">
        <v>1279</v>
      </c>
      <c r="C213" s="112">
        <f>VLOOKUP(A213,cuc!$A$2:$H$2088,8,FALSE)</f>
        <v>0</v>
      </c>
      <c r="D213" s="119"/>
      <c r="E213" s="115"/>
    </row>
    <row r="214" spans="1:5" hidden="1" x14ac:dyDescent="0.3">
      <c r="A214" s="114">
        <v>123808</v>
      </c>
      <c r="B214" s="113" t="s">
        <v>1278</v>
      </c>
      <c r="C214" s="112">
        <f>VLOOKUP(A214,cuc!$A$2:$H$2088,8,FALSE)</f>
        <v>0</v>
      </c>
      <c r="D214" s="119"/>
      <c r="E214" s="115"/>
    </row>
    <row r="215" spans="1:5" hidden="1" x14ac:dyDescent="0.3">
      <c r="A215" s="114">
        <v>123809</v>
      </c>
      <c r="B215" s="113" t="s">
        <v>1277</v>
      </c>
      <c r="C215" s="112">
        <f>VLOOKUP(A215,cuc!$A$2:$H$2088,8,FALSE)</f>
        <v>0</v>
      </c>
      <c r="D215" s="119"/>
      <c r="E215" s="115"/>
    </row>
    <row r="216" spans="1:5" hidden="1" x14ac:dyDescent="0.3">
      <c r="A216" s="114">
        <v>123810</v>
      </c>
      <c r="B216" s="113" t="s">
        <v>1276</v>
      </c>
      <c r="C216" s="112">
        <f>VLOOKUP(A216,cuc!$A$2:$H$2088,8,FALSE)</f>
        <v>0</v>
      </c>
      <c r="D216" s="119"/>
      <c r="E216" s="115"/>
    </row>
    <row r="217" spans="1:5" hidden="1" x14ac:dyDescent="0.3">
      <c r="A217" s="114">
        <v>124000</v>
      </c>
      <c r="B217" s="113" t="s">
        <v>1286</v>
      </c>
      <c r="C217" s="112">
        <f>VLOOKUP(A217,cuc!$A$2:$H$2088,8,FALSE)</f>
        <v>0</v>
      </c>
      <c r="D217" s="119"/>
      <c r="E217" s="115"/>
    </row>
    <row r="218" spans="1:5" hidden="1" x14ac:dyDescent="0.3">
      <c r="A218" s="114">
        <v>124001</v>
      </c>
      <c r="B218" s="113" t="s">
        <v>1285</v>
      </c>
      <c r="C218" s="112">
        <f>VLOOKUP(A218,cuc!$A$2:$H$2088,8,FALSE)</f>
        <v>0</v>
      </c>
      <c r="D218" s="119"/>
      <c r="E218" s="115"/>
    </row>
    <row r="219" spans="1:5" hidden="1" x14ac:dyDescent="0.3">
      <c r="A219" s="114">
        <v>124002</v>
      </c>
      <c r="B219" s="113" t="s">
        <v>1284</v>
      </c>
      <c r="C219" s="112">
        <f>VLOOKUP(A219,cuc!$A$2:$H$2088,8,FALSE)</f>
        <v>0</v>
      </c>
      <c r="D219" s="119"/>
      <c r="E219" s="115"/>
    </row>
    <row r="220" spans="1:5" hidden="1" x14ac:dyDescent="0.3">
      <c r="A220" s="114">
        <v>124003</v>
      </c>
      <c r="B220" s="113" t="s">
        <v>1283</v>
      </c>
      <c r="C220" s="112">
        <f>VLOOKUP(A220,cuc!$A$2:$H$2088,8,FALSE)</f>
        <v>0</v>
      </c>
      <c r="D220" s="119"/>
      <c r="E220" s="115"/>
    </row>
    <row r="221" spans="1:5" hidden="1" x14ac:dyDescent="0.3">
      <c r="A221" s="114">
        <v>124004</v>
      </c>
      <c r="B221" s="113" t="s">
        <v>1282</v>
      </c>
      <c r="C221" s="112">
        <f>VLOOKUP(A221,cuc!$A$2:$H$2088,8,FALSE)</f>
        <v>0</v>
      </c>
      <c r="D221" s="119"/>
      <c r="E221" s="115"/>
    </row>
    <row r="222" spans="1:5" hidden="1" x14ac:dyDescent="0.3">
      <c r="A222" s="114">
        <v>124005</v>
      </c>
      <c r="B222" s="113" t="s">
        <v>1281</v>
      </c>
      <c r="C222" s="112">
        <f>VLOOKUP(A222,cuc!$A$2:$H$2088,8,FALSE)</f>
        <v>0</v>
      </c>
      <c r="D222" s="119"/>
      <c r="E222" s="115"/>
    </row>
    <row r="223" spans="1:5" hidden="1" x14ac:dyDescent="0.3">
      <c r="A223" s="114">
        <v>124006</v>
      </c>
      <c r="B223" s="113" t="s">
        <v>1280</v>
      </c>
      <c r="C223" s="112">
        <f>VLOOKUP(A223,cuc!$A$2:$H$2088,8,FALSE)</f>
        <v>0</v>
      </c>
      <c r="D223" s="119"/>
      <c r="E223" s="115"/>
    </row>
    <row r="224" spans="1:5" hidden="1" x14ac:dyDescent="0.3">
      <c r="A224" s="114">
        <v>124007</v>
      </c>
      <c r="B224" s="113" t="s">
        <v>1279</v>
      </c>
      <c r="C224" s="112">
        <f>VLOOKUP(A224,cuc!$A$2:$H$2088,8,FALSE)</f>
        <v>0</v>
      </c>
      <c r="D224" s="119"/>
      <c r="E224" s="115"/>
    </row>
    <row r="225" spans="1:10" hidden="1" x14ac:dyDescent="0.3">
      <c r="A225" s="114">
        <v>124008</v>
      </c>
      <c r="B225" s="113" t="s">
        <v>1278</v>
      </c>
      <c r="C225" s="112">
        <f>VLOOKUP(A225,cuc!$A$2:$H$2088,8,FALSE)</f>
        <v>0</v>
      </c>
      <c r="D225" s="119"/>
      <c r="E225" s="115"/>
    </row>
    <row r="226" spans="1:10" hidden="1" x14ac:dyDescent="0.3">
      <c r="A226" s="114">
        <v>124009</v>
      </c>
      <c r="B226" s="113" t="s">
        <v>1277</v>
      </c>
      <c r="C226" s="112">
        <f>VLOOKUP(A226,cuc!$A$2:$H$2088,8,FALSE)</f>
        <v>0</v>
      </c>
      <c r="D226" s="119"/>
      <c r="E226" s="115"/>
    </row>
    <row r="227" spans="1:10" hidden="1" x14ac:dyDescent="0.3">
      <c r="A227" s="114">
        <v>124010</v>
      </c>
      <c r="B227" s="113" t="s">
        <v>1276</v>
      </c>
      <c r="C227" s="112">
        <f>VLOOKUP(A227,cuc!$A$2:$H$2088,8,FALSE)</f>
        <v>0</v>
      </c>
      <c r="D227" s="119"/>
      <c r="E227" s="115"/>
    </row>
    <row r="228" spans="1:10" hidden="1" x14ac:dyDescent="0.3">
      <c r="A228" s="114">
        <v>130000</v>
      </c>
      <c r="B228" s="113" t="s">
        <v>1275</v>
      </c>
      <c r="C228" s="112">
        <f>VLOOKUP(A228,cuc!$A$2:$H$2088,8,FALSE)</f>
        <v>0</v>
      </c>
      <c r="D228" s="119"/>
      <c r="E228" s="115"/>
      <c r="G228" s="115"/>
      <c r="I228" s="115"/>
    </row>
    <row r="229" spans="1:10" hidden="1" x14ac:dyDescent="0.3">
      <c r="A229" s="114">
        <v>130500</v>
      </c>
      <c r="B229" s="113" t="s">
        <v>1274</v>
      </c>
      <c r="C229" s="112">
        <f>VLOOKUP(A229,cuc!$A$2:$H$2088,8,FALSE)</f>
        <v>0</v>
      </c>
      <c r="D229" s="119"/>
      <c r="E229" s="115"/>
      <c r="G229" s="115"/>
      <c r="I229" s="115"/>
    </row>
    <row r="230" spans="1:10" hidden="1" x14ac:dyDescent="0.3">
      <c r="A230" s="114">
        <v>130510</v>
      </c>
      <c r="B230" s="113" t="s">
        <v>1273</v>
      </c>
      <c r="C230" s="112">
        <f>VLOOKUP(A230,cuc!$A$2:$H$2088,8,FALSE)</f>
        <v>0</v>
      </c>
      <c r="D230" s="119"/>
      <c r="E230" s="115"/>
      <c r="G230" s="115"/>
      <c r="I230" s="115"/>
    </row>
    <row r="231" spans="1:10" hidden="1" x14ac:dyDescent="0.3">
      <c r="A231" s="114">
        <v>130515</v>
      </c>
      <c r="B231" s="113" t="s">
        <v>1272</v>
      </c>
      <c r="C231" s="112">
        <f>VLOOKUP(A231,cuc!$A$2:$H$2088,8,FALSE)</f>
        <v>0</v>
      </c>
      <c r="D231" s="119"/>
      <c r="E231" s="115"/>
      <c r="G231" s="122"/>
      <c r="I231" s="122"/>
    </row>
    <row r="232" spans="1:10" hidden="1" x14ac:dyDescent="0.3">
      <c r="A232" s="114">
        <v>130520</v>
      </c>
      <c r="B232" s="113" t="s">
        <v>1271</v>
      </c>
      <c r="C232" s="112">
        <f>VLOOKUP(A232,cuc!$A$2:$H$2088,8,FALSE)</f>
        <v>0</v>
      </c>
      <c r="D232" s="119"/>
      <c r="E232" s="115"/>
      <c r="G232" s="121"/>
      <c r="I232" s="121"/>
      <c r="J232" s="120"/>
    </row>
    <row r="233" spans="1:10" hidden="1" x14ac:dyDescent="0.3">
      <c r="A233" s="114">
        <v>130525</v>
      </c>
      <c r="B233" s="113" t="s">
        <v>555</v>
      </c>
      <c r="C233" s="112">
        <f>VLOOKUP(A233,cuc!$A$2:$H$2088,8,FALSE)</f>
        <v>0</v>
      </c>
      <c r="D233" s="119"/>
      <c r="E233" s="115"/>
    </row>
    <row r="234" spans="1:10" hidden="1" x14ac:dyDescent="0.3">
      <c r="A234" s="114">
        <v>130530</v>
      </c>
      <c r="B234" s="113" t="s">
        <v>1270</v>
      </c>
      <c r="C234" s="112">
        <f>VLOOKUP(A234,cuc!$A$2:$H$2088,8,FALSE)</f>
        <v>0</v>
      </c>
      <c r="D234" s="119"/>
      <c r="E234" s="115"/>
    </row>
    <row r="235" spans="1:10" hidden="1" x14ac:dyDescent="0.3">
      <c r="A235" s="114">
        <v>130535</v>
      </c>
      <c r="B235" s="113" t="s">
        <v>558</v>
      </c>
      <c r="C235" s="112">
        <f>VLOOKUP(A235,cuc!$A$2:$H$2088,8,FALSE)</f>
        <v>0</v>
      </c>
      <c r="D235" s="119"/>
      <c r="E235" s="115"/>
    </row>
    <row r="236" spans="1:10" hidden="1" x14ac:dyDescent="0.3">
      <c r="A236" s="114">
        <v>130540</v>
      </c>
      <c r="B236" s="113" t="s">
        <v>1269</v>
      </c>
      <c r="C236" s="112">
        <f>VLOOKUP(A236,cuc!$A$2:$H$2088,8,FALSE)</f>
        <v>0</v>
      </c>
      <c r="D236" s="119"/>
      <c r="E236" s="115"/>
    </row>
    <row r="237" spans="1:10" hidden="1" x14ac:dyDescent="0.3">
      <c r="A237" s="114">
        <v>130599</v>
      </c>
      <c r="B237" s="113" t="s">
        <v>1268</v>
      </c>
      <c r="C237" s="112">
        <f>VLOOKUP(A237,cuc!$A$2:$H$2088,8,FALSE)</f>
        <v>0</v>
      </c>
      <c r="D237" s="119"/>
      <c r="E237" s="115"/>
    </row>
    <row r="238" spans="1:10" hidden="1" x14ac:dyDescent="0.3">
      <c r="A238" s="114">
        <v>131000</v>
      </c>
      <c r="B238" s="113" t="s">
        <v>1267</v>
      </c>
      <c r="C238" s="112">
        <f>VLOOKUP(A238,cuc!$A$2:$H$2088,8,FALSE)</f>
        <v>0</v>
      </c>
      <c r="D238" s="119"/>
      <c r="E238" s="115"/>
    </row>
    <row r="239" spans="1:10" hidden="1" x14ac:dyDescent="0.3">
      <c r="A239" s="114">
        <v>131005</v>
      </c>
      <c r="B239" s="113" t="s">
        <v>1266</v>
      </c>
      <c r="C239" s="112">
        <f>VLOOKUP(A239,cuc!$A$2:$H$2088,8,FALSE)</f>
        <v>0</v>
      </c>
      <c r="D239" s="119"/>
      <c r="E239" s="115"/>
    </row>
    <row r="240" spans="1:10" hidden="1" x14ac:dyDescent="0.3">
      <c r="A240" s="114">
        <v>131010</v>
      </c>
      <c r="B240" s="113" t="s">
        <v>1265</v>
      </c>
      <c r="C240" s="112">
        <f>VLOOKUP(A240,cuc!$A$2:$H$2088,8,FALSE)</f>
        <v>0</v>
      </c>
      <c r="D240" s="119"/>
      <c r="E240" s="115"/>
    </row>
    <row r="241" spans="1:5" hidden="1" x14ac:dyDescent="0.3">
      <c r="A241" s="114">
        <v>131015</v>
      </c>
      <c r="B241" s="113" t="s">
        <v>1264</v>
      </c>
      <c r="C241" s="112">
        <f>VLOOKUP(A241,cuc!$A$2:$H$2088,8,FALSE)</f>
        <v>0</v>
      </c>
      <c r="D241" s="119"/>
      <c r="E241" s="115"/>
    </row>
    <row r="242" spans="1:5" hidden="1" x14ac:dyDescent="0.3">
      <c r="A242" s="114">
        <v>131020</v>
      </c>
      <c r="B242" s="113" t="s">
        <v>1263</v>
      </c>
      <c r="C242" s="112">
        <f>VLOOKUP(A242,cuc!$A$2:$H$2088,8,FALSE)</f>
        <v>0</v>
      </c>
      <c r="D242" s="119"/>
      <c r="E242" s="115"/>
    </row>
    <row r="243" spans="1:5" hidden="1" x14ac:dyDescent="0.3">
      <c r="A243" s="114">
        <v>131025</v>
      </c>
      <c r="B243" s="113" t="s">
        <v>1262</v>
      </c>
      <c r="C243" s="112">
        <f>VLOOKUP(A243,cuc!$A$2:$H$2088,8,FALSE)</f>
        <v>0</v>
      </c>
      <c r="D243" s="119"/>
      <c r="E243" s="115"/>
    </row>
    <row r="244" spans="1:5" hidden="1" x14ac:dyDescent="0.3">
      <c r="A244" s="114">
        <v>131030</v>
      </c>
      <c r="B244" s="113" t="s">
        <v>1261</v>
      </c>
      <c r="C244" s="112">
        <f>VLOOKUP(A244,cuc!$A$2:$H$2088,8,FALSE)</f>
        <v>0</v>
      </c>
      <c r="D244" s="119"/>
      <c r="E244" s="115"/>
    </row>
    <row r="245" spans="1:5" hidden="1" x14ac:dyDescent="0.3">
      <c r="A245" s="114">
        <v>131040</v>
      </c>
      <c r="B245" s="113" t="s">
        <v>1260</v>
      </c>
      <c r="C245" s="112">
        <f>VLOOKUP(A245,cuc!$A$2:$H$2088,8,FALSE)</f>
        <v>0</v>
      </c>
      <c r="D245" s="119"/>
      <c r="E245" s="115"/>
    </row>
    <row r="246" spans="1:5" hidden="1" x14ac:dyDescent="0.3">
      <c r="A246" s="114">
        <v>131099</v>
      </c>
      <c r="B246" s="113" t="s">
        <v>1259</v>
      </c>
      <c r="C246" s="112">
        <f>VLOOKUP(A246,cuc!$A$2:$H$2088,8,FALSE)</f>
        <v>0</v>
      </c>
      <c r="D246" s="119"/>
      <c r="E246" s="115"/>
    </row>
    <row r="247" spans="1:5" hidden="1" x14ac:dyDescent="0.3">
      <c r="A247" s="114">
        <v>131500</v>
      </c>
      <c r="B247" s="113" t="s">
        <v>1258</v>
      </c>
      <c r="C247" s="112">
        <f>VLOOKUP(A247,cuc!$A$2:$H$2088,8,FALSE)</f>
        <v>0</v>
      </c>
      <c r="D247" s="119"/>
      <c r="E247" s="115"/>
    </row>
    <row r="248" spans="1:5" hidden="1" x14ac:dyDescent="0.3">
      <c r="A248" s="114">
        <v>131501</v>
      </c>
      <c r="B248" s="113" t="s">
        <v>1257</v>
      </c>
      <c r="C248" s="112">
        <f>VLOOKUP(A248,cuc!$A$2:$H$2088,8,FALSE)</f>
        <v>0</v>
      </c>
      <c r="D248" s="119"/>
      <c r="E248" s="115"/>
    </row>
    <row r="249" spans="1:5" hidden="1" x14ac:dyDescent="0.3">
      <c r="A249" s="114">
        <v>131502</v>
      </c>
      <c r="B249" s="113" t="s">
        <v>1256</v>
      </c>
      <c r="C249" s="112">
        <f>VLOOKUP(A249,cuc!$A$2:$H$2088,8,FALSE)</f>
        <v>0</v>
      </c>
      <c r="D249" s="119"/>
      <c r="E249" s="115"/>
    </row>
    <row r="250" spans="1:5" hidden="1" x14ac:dyDescent="0.3">
      <c r="A250" s="114">
        <v>131503</v>
      </c>
      <c r="B250" s="113" t="s">
        <v>1255</v>
      </c>
      <c r="C250" s="112">
        <f>VLOOKUP(A250,cuc!$A$2:$H$2088,8,FALSE)</f>
        <v>0</v>
      </c>
      <c r="D250" s="119"/>
      <c r="E250" s="115"/>
    </row>
    <row r="251" spans="1:5" hidden="1" x14ac:dyDescent="0.3">
      <c r="A251" s="114">
        <v>131599</v>
      </c>
      <c r="B251" s="113" t="s">
        <v>1254</v>
      </c>
      <c r="C251" s="112">
        <f>VLOOKUP(A251,cuc!$A$2:$H$2088,8,FALSE)</f>
        <v>0</v>
      </c>
      <c r="D251" s="119"/>
      <c r="E251" s="115"/>
    </row>
    <row r="252" spans="1:5" x14ac:dyDescent="0.3">
      <c r="A252" s="114">
        <v>140000</v>
      </c>
      <c r="B252" s="113" t="s">
        <v>1253</v>
      </c>
      <c r="C252" s="112">
        <f>VLOOKUP(A252,cuc!$A$2:$H$2088,8,FALSE)</f>
        <v>9264950899</v>
      </c>
      <c r="D252" s="119"/>
      <c r="E252" s="115"/>
    </row>
    <row r="253" spans="1:5" hidden="1" x14ac:dyDescent="0.3">
      <c r="A253" s="114">
        <v>140400</v>
      </c>
      <c r="B253" s="113" t="s">
        <v>1252</v>
      </c>
      <c r="C253" s="112">
        <f>VLOOKUP(A253,cuc!$A$2:$H$2088,8,FALSE)</f>
        <v>0</v>
      </c>
      <c r="D253" s="119"/>
      <c r="E253" s="115"/>
    </row>
    <row r="254" spans="1:5" hidden="1" x14ac:dyDescent="0.3">
      <c r="A254" s="114">
        <v>140405</v>
      </c>
      <c r="B254" s="113" t="s">
        <v>1172</v>
      </c>
      <c r="C254" s="112">
        <f>VLOOKUP(A254,cuc!$A$2:$H$2088,8,FALSE)</f>
        <v>0</v>
      </c>
      <c r="D254" s="119"/>
      <c r="E254" s="115"/>
    </row>
    <row r="255" spans="1:5" hidden="1" x14ac:dyDescent="0.3">
      <c r="A255" s="114">
        <v>140410</v>
      </c>
      <c r="B255" s="113" t="s">
        <v>1171</v>
      </c>
      <c r="C255" s="112">
        <f>VLOOKUP(A255,cuc!$A$2:$H$2088,8,FALSE)</f>
        <v>0</v>
      </c>
      <c r="D255" s="119"/>
      <c r="E255" s="115"/>
    </row>
    <row r="256" spans="1:5" hidden="1" x14ac:dyDescent="0.3">
      <c r="A256" s="114">
        <v>140415</v>
      </c>
      <c r="B256" s="113" t="s">
        <v>1170</v>
      </c>
      <c r="C256" s="112">
        <f>VLOOKUP(A256,cuc!$A$2:$H$2088,8,FALSE)</f>
        <v>0</v>
      </c>
      <c r="D256" s="119"/>
      <c r="E256" s="115"/>
    </row>
    <row r="257" spans="1:5" hidden="1" x14ac:dyDescent="0.3">
      <c r="A257" s="114">
        <v>140420</v>
      </c>
      <c r="B257" s="113" t="s">
        <v>1169</v>
      </c>
      <c r="C257" s="112">
        <f>VLOOKUP(A257,cuc!$A$2:$H$2088,8,FALSE)</f>
        <v>0</v>
      </c>
      <c r="D257" s="119"/>
      <c r="E257" s="115"/>
    </row>
    <row r="258" spans="1:5" hidden="1" x14ac:dyDescent="0.3">
      <c r="A258" s="114">
        <v>140425</v>
      </c>
      <c r="B258" s="113" t="s">
        <v>1168</v>
      </c>
      <c r="C258" s="112">
        <f>VLOOKUP(A258,cuc!$A$2:$H$2088,8,FALSE)</f>
        <v>0</v>
      </c>
      <c r="D258" s="119"/>
      <c r="E258" s="115"/>
    </row>
    <row r="259" spans="1:5" hidden="1" x14ac:dyDescent="0.3">
      <c r="A259" s="114">
        <v>140500</v>
      </c>
      <c r="B259" s="113" t="s">
        <v>1251</v>
      </c>
      <c r="C259" s="112">
        <f>VLOOKUP(A259,cuc!$A$2:$H$2088,8,FALSE)</f>
        <v>0</v>
      </c>
      <c r="D259" s="119"/>
      <c r="E259" s="115"/>
    </row>
    <row r="260" spans="1:5" hidden="1" x14ac:dyDescent="0.3">
      <c r="A260" s="114">
        <v>140505</v>
      </c>
      <c r="B260" s="113" t="s">
        <v>1172</v>
      </c>
      <c r="C260" s="112">
        <f>VLOOKUP(A260,cuc!$A$2:$H$2088,8,FALSE)</f>
        <v>0</v>
      </c>
      <c r="D260" s="119"/>
      <c r="E260" s="115"/>
    </row>
    <row r="261" spans="1:5" hidden="1" x14ac:dyDescent="0.3">
      <c r="A261" s="114">
        <v>140510</v>
      </c>
      <c r="B261" s="113" t="s">
        <v>1171</v>
      </c>
      <c r="C261" s="112">
        <f>VLOOKUP(A261,cuc!$A$2:$H$2088,8,FALSE)</f>
        <v>0</v>
      </c>
      <c r="D261" s="119"/>
      <c r="E261" s="115"/>
    </row>
    <row r="262" spans="1:5" hidden="1" x14ac:dyDescent="0.3">
      <c r="A262" s="114">
        <v>140515</v>
      </c>
      <c r="B262" s="113" t="s">
        <v>1170</v>
      </c>
      <c r="C262" s="112">
        <f>VLOOKUP(A262,cuc!$A$2:$H$2088,8,FALSE)</f>
        <v>0</v>
      </c>
      <c r="D262" s="119"/>
      <c r="E262" s="115"/>
    </row>
    <row r="263" spans="1:5" hidden="1" x14ac:dyDescent="0.3">
      <c r="A263" s="114">
        <v>140520</v>
      </c>
      <c r="B263" s="113" t="s">
        <v>1169</v>
      </c>
      <c r="C263" s="112">
        <f>VLOOKUP(A263,cuc!$A$2:$H$2088,8,FALSE)</f>
        <v>0</v>
      </c>
      <c r="D263" s="119"/>
      <c r="E263" s="115"/>
    </row>
    <row r="264" spans="1:5" hidden="1" x14ac:dyDescent="0.3">
      <c r="A264" s="114">
        <v>140525</v>
      </c>
      <c r="B264" s="113" t="s">
        <v>1168</v>
      </c>
      <c r="C264" s="112">
        <f>VLOOKUP(A264,cuc!$A$2:$H$2088,8,FALSE)</f>
        <v>0</v>
      </c>
      <c r="D264" s="119"/>
      <c r="E264" s="115"/>
    </row>
    <row r="265" spans="1:5" hidden="1" x14ac:dyDescent="0.3">
      <c r="A265" s="114">
        <v>140600</v>
      </c>
      <c r="B265" s="113" t="s">
        <v>1250</v>
      </c>
      <c r="C265" s="112">
        <f>VLOOKUP(A265,cuc!$A$2:$H$2088,8,FALSE)</f>
        <v>0</v>
      </c>
      <c r="D265" s="119"/>
      <c r="E265" s="115"/>
    </row>
    <row r="266" spans="1:5" hidden="1" x14ac:dyDescent="0.3">
      <c r="A266" s="114">
        <v>140605</v>
      </c>
      <c r="B266" s="113" t="s">
        <v>1172</v>
      </c>
      <c r="C266" s="112">
        <f>VLOOKUP(A266,cuc!$A$2:$H$2088,8,FALSE)</f>
        <v>0</v>
      </c>
      <c r="D266" s="119"/>
      <c r="E266" s="115"/>
    </row>
    <row r="267" spans="1:5" hidden="1" x14ac:dyDescent="0.3">
      <c r="A267" s="114">
        <v>140610</v>
      </c>
      <c r="B267" s="113" t="s">
        <v>1171</v>
      </c>
      <c r="C267" s="112">
        <f>VLOOKUP(A267,cuc!$A$2:$H$2088,8,FALSE)</f>
        <v>0</v>
      </c>
      <c r="D267" s="119"/>
      <c r="E267" s="115"/>
    </row>
    <row r="268" spans="1:5" hidden="1" x14ac:dyDescent="0.3">
      <c r="A268" s="114">
        <v>140615</v>
      </c>
      <c r="B268" s="113" t="s">
        <v>1170</v>
      </c>
      <c r="C268" s="112">
        <f>VLOOKUP(A268,cuc!$A$2:$H$2088,8,FALSE)</f>
        <v>0</v>
      </c>
      <c r="D268" s="119"/>
      <c r="E268" s="115"/>
    </row>
    <row r="269" spans="1:5" hidden="1" x14ac:dyDescent="0.3">
      <c r="A269" s="114">
        <v>140620</v>
      </c>
      <c r="B269" s="113" t="s">
        <v>1169</v>
      </c>
      <c r="C269" s="112">
        <f>VLOOKUP(A269,cuc!$A$2:$H$2088,8,FALSE)</f>
        <v>0</v>
      </c>
      <c r="D269" s="119"/>
      <c r="E269" s="115"/>
    </row>
    <row r="270" spans="1:5" hidden="1" x14ac:dyDescent="0.3">
      <c r="A270" s="114">
        <v>140625</v>
      </c>
      <c r="B270" s="113" t="s">
        <v>1168</v>
      </c>
      <c r="C270" s="112">
        <f>VLOOKUP(A270,cuc!$A$2:$H$2088,8,FALSE)</f>
        <v>0</v>
      </c>
      <c r="D270" s="119"/>
      <c r="E270" s="115"/>
    </row>
    <row r="271" spans="1:5" hidden="1" x14ac:dyDescent="0.3">
      <c r="A271" s="114">
        <v>140630</v>
      </c>
      <c r="B271" s="113" t="s">
        <v>1207</v>
      </c>
      <c r="C271" s="112">
        <f>VLOOKUP(A271,cuc!$A$2:$H$2088,8,FALSE)</f>
        <v>0</v>
      </c>
      <c r="D271" s="119"/>
      <c r="E271" s="115"/>
    </row>
    <row r="272" spans="1:5" hidden="1" x14ac:dyDescent="0.3">
      <c r="A272" s="114">
        <v>140700</v>
      </c>
      <c r="B272" s="113" t="s">
        <v>1249</v>
      </c>
      <c r="C272" s="112">
        <f>VLOOKUP(A272,cuc!$A$2:$H$2088,8,FALSE)</f>
        <v>0</v>
      </c>
      <c r="D272" s="119"/>
      <c r="E272" s="115"/>
    </row>
    <row r="273" spans="1:5" hidden="1" x14ac:dyDescent="0.3">
      <c r="A273" s="114">
        <v>140705</v>
      </c>
      <c r="B273" s="113" t="s">
        <v>1172</v>
      </c>
      <c r="C273" s="112">
        <f>VLOOKUP(A273,cuc!$A$2:$H$2088,8,FALSE)</f>
        <v>0</v>
      </c>
      <c r="D273" s="119"/>
      <c r="E273" s="115"/>
    </row>
    <row r="274" spans="1:5" hidden="1" x14ac:dyDescent="0.3">
      <c r="A274" s="114">
        <v>140710</v>
      </c>
      <c r="B274" s="113" t="s">
        <v>1171</v>
      </c>
      <c r="C274" s="112">
        <f>VLOOKUP(A274,cuc!$A$2:$H$2088,8,FALSE)</f>
        <v>0</v>
      </c>
      <c r="D274" s="119"/>
      <c r="E274" s="115"/>
    </row>
    <row r="275" spans="1:5" hidden="1" x14ac:dyDescent="0.3">
      <c r="A275" s="114">
        <v>140715</v>
      </c>
      <c r="B275" s="113" t="s">
        <v>1170</v>
      </c>
      <c r="C275" s="112">
        <f>VLOOKUP(A275,cuc!$A$2:$H$2088,8,FALSE)</f>
        <v>0</v>
      </c>
      <c r="D275" s="119"/>
      <c r="E275" s="115"/>
    </row>
    <row r="276" spans="1:5" hidden="1" x14ac:dyDescent="0.3">
      <c r="A276" s="114">
        <v>140720</v>
      </c>
      <c r="B276" s="113" t="s">
        <v>1169</v>
      </c>
      <c r="C276" s="112">
        <f>VLOOKUP(A276,cuc!$A$2:$H$2088,8,FALSE)</f>
        <v>0</v>
      </c>
      <c r="D276" s="119"/>
      <c r="E276" s="115"/>
    </row>
    <row r="277" spans="1:5" hidden="1" x14ac:dyDescent="0.3">
      <c r="A277" s="114">
        <v>140725</v>
      </c>
      <c r="B277" s="113" t="s">
        <v>1168</v>
      </c>
      <c r="C277" s="112">
        <f>VLOOKUP(A277,cuc!$A$2:$H$2088,8,FALSE)</f>
        <v>0</v>
      </c>
      <c r="D277" s="119"/>
      <c r="E277" s="115"/>
    </row>
    <row r="278" spans="1:5" hidden="1" x14ac:dyDescent="0.3">
      <c r="A278" s="114">
        <v>140730</v>
      </c>
      <c r="B278" s="113" t="s">
        <v>1205</v>
      </c>
      <c r="C278" s="112">
        <f>VLOOKUP(A278,cuc!$A$2:$H$2088,8,FALSE)</f>
        <v>0</v>
      </c>
      <c r="D278" s="119"/>
      <c r="E278" s="115"/>
    </row>
    <row r="279" spans="1:5" hidden="1" x14ac:dyDescent="0.3">
      <c r="A279" s="114">
        <v>140800</v>
      </c>
      <c r="B279" s="113" t="s">
        <v>1248</v>
      </c>
      <c r="C279" s="112">
        <f>VLOOKUP(A279,cuc!$A$2:$H$2088,8,FALSE)</f>
        <v>0</v>
      </c>
      <c r="D279" s="119"/>
      <c r="E279" s="115"/>
    </row>
    <row r="280" spans="1:5" hidden="1" x14ac:dyDescent="0.3">
      <c r="A280" s="114">
        <v>140805</v>
      </c>
      <c r="B280" s="113" t="s">
        <v>1172</v>
      </c>
      <c r="C280" s="112">
        <f>VLOOKUP(A280,cuc!$A$2:$H$2088,8,FALSE)</f>
        <v>0</v>
      </c>
      <c r="D280" s="119"/>
      <c r="E280" s="115"/>
    </row>
    <row r="281" spans="1:5" hidden="1" x14ac:dyDescent="0.3">
      <c r="A281" s="114">
        <v>140810</v>
      </c>
      <c r="B281" s="113" t="s">
        <v>1171</v>
      </c>
      <c r="C281" s="112">
        <f>VLOOKUP(A281,cuc!$A$2:$H$2088,8,FALSE)</f>
        <v>0</v>
      </c>
      <c r="D281" s="119"/>
      <c r="E281" s="115"/>
    </row>
    <row r="282" spans="1:5" hidden="1" x14ac:dyDescent="0.3">
      <c r="A282" s="114">
        <v>140815</v>
      </c>
      <c r="B282" s="113" t="s">
        <v>1170</v>
      </c>
      <c r="C282" s="112">
        <f>VLOOKUP(A282,cuc!$A$2:$H$2088,8,FALSE)</f>
        <v>0</v>
      </c>
      <c r="D282" s="119"/>
      <c r="E282" s="115"/>
    </row>
    <row r="283" spans="1:5" hidden="1" x14ac:dyDescent="0.3">
      <c r="A283" s="114">
        <v>140820</v>
      </c>
      <c r="B283" s="113" t="s">
        <v>1169</v>
      </c>
      <c r="C283" s="112">
        <f>VLOOKUP(A283,cuc!$A$2:$H$2088,8,FALSE)</f>
        <v>0</v>
      </c>
      <c r="D283" s="119"/>
      <c r="E283" s="115"/>
    </row>
    <row r="284" spans="1:5" hidden="1" x14ac:dyDescent="0.3">
      <c r="A284" s="114">
        <v>140825</v>
      </c>
      <c r="B284" s="113" t="s">
        <v>1168</v>
      </c>
      <c r="C284" s="112">
        <f>VLOOKUP(A284,cuc!$A$2:$H$2088,8,FALSE)</f>
        <v>0</v>
      </c>
      <c r="D284" s="119"/>
      <c r="E284" s="115"/>
    </row>
    <row r="285" spans="1:5" hidden="1" x14ac:dyDescent="0.3">
      <c r="A285" s="114">
        <v>140900</v>
      </c>
      <c r="B285" s="113" t="s">
        <v>1247</v>
      </c>
      <c r="C285" s="112">
        <f>VLOOKUP(A285,cuc!$A$2:$H$2088,8,FALSE)</f>
        <v>0</v>
      </c>
      <c r="D285" s="119"/>
      <c r="E285" s="115"/>
    </row>
    <row r="286" spans="1:5" hidden="1" x14ac:dyDescent="0.3">
      <c r="A286" s="114">
        <v>140905</v>
      </c>
      <c r="B286" s="113" t="s">
        <v>1172</v>
      </c>
      <c r="C286" s="112">
        <f>VLOOKUP(A286,cuc!$A$2:$H$2088,8,FALSE)</f>
        <v>0</v>
      </c>
      <c r="D286" s="119"/>
      <c r="E286" s="115"/>
    </row>
    <row r="287" spans="1:5" hidden="1" x14ac:dyDescent="0.3">
      <c r="A287" s="114">
        <v>140910</v>
      </c>
      <c r="B287" s="113" t="s">
        <v>1171</v>
      </c>
      <c r="C287" s="112">
        <f>VLOOKUP(A287,cuc!$A$2:$H$2088,8,FALSE)</f>
        <v>0</v>
      </c>
      <c r="D287" s="119"/>
      <c r="E287" s="115"/>
    </row>
    <row r="288" spans="1:5" hidden="1" x14ac:dyDescent="0.3">
      <c r="A288" s="114">
        <v>140915</v>
      </c>
      <c r="B288" s="113" t="s">
        <v>1170</v>
      </c>
      <c r="C288" s="112">
        <f>VLOOKUP(A288,cuc!$A$2:$H$2088,8,FALSE)</f>
        <v>0</v>
      </c>
      <c r="D288" s="119"/>
      <c r="E288" s="115"/>
    </row>
    <row r="289" spans="1:5" hidden="1" x14ac:dyDescent="0.3">
      <c r="A289" s="114">
        <v>140920</v>
      </c>
      <c r="B289" s="113" t="s">
        <v>1169</v>
      </c>
      <c r="C289" s="112">
        <f>VLOOKUP(A289,cuc!$A$2:$H$2088,8,FALSE)</f>
        <v>0</v>
      </c>
      <c r="D289" s="119"/>
      <c r="E289" s="115"/>
    </row>
    <row r="290" spans="1:5" hidden="1" x14ac:dyDescent="0.3">
      <c r="A290" s="114">
        <v>140925</v>
      </c>
      <c r="B290" s="113" t="s">
        <v>1168</v>
      </c>
      <c r="C290" s="112">
        <f>VLOOKUP(A290,cuc!$A$2:$H$2088,8,FALSE)</f>
        <v>0</v>
      </c>
      <c r="D290" s="119"/>
      <c r="E290" s="115"/>
    </row>
    <row r="291" spans="1:5" hidden="1" x14ac:dyDescent="0.3">
      <c r="A291" s="114">
        <v>140930</v>
      </c>
      <c r="B291" s="113" t="s">
        <v>1207</v>
      </c>
      <c r="C291" s="112">
        <f>VLOOKUP(A291,cuc!$A$2:$H$2088,8,FALSE)</f>
        <v>0</v>
      </c>
      <c r="D291" s="119"/>
      <c r="E291" s="115"/>
    </row>
    <row r="292" spans="1:5" hidden="1" x14ac:dyDescent="0.3">
      <c r="A292" s="114">
        <v>141000</v>
      </c>
      <c r="B292" s="113" t="s">
        <v>1246</v>
      </c>
      <c r="C292" s="112">
        <f>VLOOKUP(A292,cuc!$A$2:$H$2088,8,FALSE)</f>
        <v>0</v>
      </c>
      <c r="D292" s="119"/>
      <c r="E292" s="115"/>
    </row>
    <row r="293" spans="1:5" hidden="1" x14ac:dyDescent="0.3">
      <c r="A293" s="114">
        <v>141005</v>
      </c>
      <c r="B293" s="113" t="s">
        <v>1172</v>
      </c>
      <c r="C293" s="112">
        <f>VLOOKUP(A293,cuc!$A$2:$H$2088,8,FALSE)</f>
        <v>0</v>
      </c>
      <c r="D293" s="119"/>
      <c r="E293" s="115"/>
    </row>
    <row r="294" spans="1:5" hidden="1" x14ac:dyDescent="0.3">
      <c r="A294" s="114">
        <v>141010</v>
      </c>
      <c r="B294" s="113" t="s">
        <v>1171</v>
      </c>
      <c r="C294" s="112">
        <f>VLOOKUP(A294,cuc!$A$2:$H$2088,8,FALSE)</f>
        <v>0</v>
      </c>
      <c r="D294" s="119"/>
      <c r="E294" s="115"/>
    </row>
    <row r="295" spans="1:5" hidden="1" x14ac:dyDescent="0.3">
      <c r="A295" s="114">
        <v>141015</v>
      </c>
      <c r="B295" s="113" t="s">
        <v>1170</v>
      </c>
      <c r="C295" s="112">
        <f>VLOOKUP(A295,cuc!$A$2:$H$2088,8,FALSE)</f>
        <v>0</v>
      </c>
      <c r="D295" s="119"/>
      <c r="E295" s="115"/>
    </row>
    <row r="296" spans="1:5" hidden="1" x14ac:dyDescent="0.3">
      <c r="A296" s="114">
        <v>141020</v>
      </c>
      <c r="B296" s="113" t="s">
        <v>1169</v>
      </c>
      <c r="C296" s="112">
        <f>VLOOKUP(A296,cuc!$A$2:$H$2088,8,FALSE)</f>
        <v>0</v>
      </c>
      <c r="D296" s="119"/>
      <c r="E296" s="115"/>
    </row>
    <row r="297" spans="1:5" hidden="1" x14ac:dyDescent="0.3">
      <c r="A297" s="114">
        <v>141025</v>
      </c>
      <c r="B297" s="113" t="s">
        <v>1168</v>
      </c>
      <c r="C297" s="112">
        <f>VLOOKUP(A297,cuc!$A$2:$H$2088,8,FALSE)</f>
        <v>0</v>
      </c>
      <c r="D297" s="119"/>
      <c r="E297" s="115"/>
    </row>
    <row r="298" spans="1:5" hidden="1" x14ac:dyDescent="0.3">
      <c r="A298" s="114">
        <v>141030</v>
      </c>
      <c r="B298" s="113" t="s">
        <v>1205</v>
      </c>
      <c r="C298" s="112">
        <f>VLOOKUP(A298,cuc!$A$2:$H$2088,8,FALSE)</f>
        <v>0</v>
      </c>
      <c r="D298" s="119"/>
      <c r="E298" s="115"/>
    </row>
    <row r="299" spans="1:5" x14ac:dyDescent="0.3">
      <c r="A299" s="114">
        <v>141100</v>
      </c>
      <c r="B299" s="113" t="s">
        <v>1245</v>
      </c>
      <c r="C299" s="112">
        <f>VLOOKUP(A299,cuc!$A$2:$H$2088,8,FALSE)</f>
        <v>81927467</v>
      </c>
      <c r="D299" s="119"/>
      <c r="E299" s="115"/>
    </row>
    <row r="300" spans="1:5" x14ac:dyDescent="0.3">
      <c r="A300" s="114">
        <v>141105</v>
      </c>
      <c r="B300" s="113" t="s">
        <v>1172</v>
      </c>
      <c r="C300" s="112">
        <f>VLOOKUP(A300,cuc!$A$2:$H$2088,8,FALSE)</f>
        <v>81927467</v>
      </c>
      <c r="D300" s="119"/>
      <c r="E300" s="115"/>
    </row>
    <row r="301" spans="1:5" hidden="1" x14ac:dyDescent="0.3">
      <c r="A301" s="114">
        <v>141110</v>
      </c>
      <c r="B301" s="113" t="s">
        <v>1171</v>
      </c>
      <c r="C301" s="112">
        <f>VLOOKUP(A301,cuc!$A$2:$H$2088,8,FALSE)</f>
        <v>0</v>
      </c>
      <c r="D301" s="119"/>
      <c r="E301" s="115"/>
    </row>
    <row r="302" spans="1:5" hidden="1" x14ac:dyDescent="0.3">
      <c r="A302" s="114">
        <v>141115</v>
      </c>
      <c r="B302" s="113" t="s">
        <v>1170</v>
      </c>
      <c r="C302" s="112">
        <f>VLOOKUP(A302,cuc!$A$2:$H$2088,8,FALSE)</f>
        <v>0</v>
      </c>
      <c r="D302" s="119"/>
      <c r="E302" s="115"/>
    </row>
    <row r="303" spans="1:5" hidden="1" x14ac:dyDescent="0.3">
      <c r="A303" s="114">
        <v>141120</v>
      </c>
      <c r="B303" s="113" t="s">
        <v>1169</v>
      </c>
      <c r="C303" s="112">
        <f>VLOOKUP(A303,cuc!$A$2:$H$2088,8,FALSE)</f>
        <v>0</v>
      </c>
      <c r="D303" s="119"/>
      <c r="E303" s="115"/>
    </row>
    <row r="304" spans="1:5" hidden="1" x14ac:dyDescent="0.3">
      <c r="A304" s="114">
        <v>141125</v>
      </c>
      <c r="B304" s="113" t="s">
        <v>1168</v>
      </c>
      <c r="C304" s="112">
        <f>VLOOKUP(A304,cuc!$A$2:$H$2088,8,FALSE)</f>
        <v>0</v>
      </c>
      <c r="D304" s="119"/>
      <c r="E304" s="115"/>
    </row>
    <row r="305" spans="1:5" x14ac:dyDescent="0.3">
      <c r="A305" s="114">
        <v>141200</v>
      </c>
      <c r="B305" s="113" t="s">
        <v>1244</v>
      </c>
      <c r="C305" s="112">
        <f>VLOOKUP(A305,cuc!$A$2:$H$2088,8,FALSE)</f>
        <v>52652671</v>
      </c>
      <c r="D305" s="119"/>
      <c r="E305" s="115"/>
    </row>
    <row r="306" spans="1:5" x14ac:dyDescent="0.3">
      <c r="A306" s="114">
        <v>141205</v>
      </c>
      <c r="B306" s="113" t="s">
        <v>1172</v>
      </c>
      <c r="C306" s="112">
        <f>VLOOKUP(A306,cuc!$A$2:$H$2088,8,FALSE)</f>
        <v>52652671</v>
      </c>
      <c r="D306" s="119"/>
      <c r="E306" s="115"/>
    </row>
    <row r="307" spans="1:5" hidden="1" x14ac:dyDescent="0.3">
      <c r="A307" s="114">
        <v>141210</v>
      </c>
      <c r="B307" s="113" t="s">
        <v>1171</v>
      </c>
      <c r="C307" s="112">
        <f>VLOOKUP(A307,cuc!$A$2:$H$2088,8,FALSE)</f>
        <v>0</v>
      </c>
      <c r="D307" s="119"/>
      <c r="E307" s="115"/>
    </row>
    <row r="308" spans="1:5" hidden="1" x14ac:dyDescent="0.3">
      <c r="A308" s="114">
        <v>141215</v>
      </c>
      <c r="B308" s="113" t="s">
        <v>1170</v>
      </c>
      <c r="C308" s="112">
        <f>VLOOKUP(A308,cuc!$A$2:$H$2088,8,FALSE)</f>
        <v>0</v>
      </c>
      <c r="D308" s="119"/>
      <c r="E308" s="115"/>
    </row>
    <row r="309" spans="1:5" hidden="1" x14ac:dyDescent="0.3">
      <c r="A309" s="114">
        <v>141220</v>
      </c>
      <c r="B309" s="113" t="s">
        <v>1169</v>
      </c>
      <c r="C309" s="112">
        <f>VLOOKUP(A309,cuc!$A$2:$H$2088,8,FALSE)</f>
        <v>0</v>
      </c>
      <c r="D309" s="119"/>
      <c r="E309" s="115"/>
    </row>
    <row r="310" spans="1:5" hidden="1" x14ac:dyDescent="0.3">
      <c r="A310" s="114">
        <v>141225</v>
      </c>
      <c r="B310" s="113" t="s">
        <v>1168</v>
      </c>
      <c r="C310" s="112">
        <f>VLOOKUP(A310,cuc!$A$2:$H$2088,8,FALSE)</f>
        <v>0</v>
      </c>
      <c r="D310" s="119"/>
      <c r="E310" s="115"/>
    </row>
    <row r="311" spans="1:5" x14ac:dyDescent="0.3">
      <c r="A311" s="114">
        <v>144100</v>
      </c>
      <c r="B311" s="113" t="s">
        <v>1243</v>
      </c>
      <c r="C311" s="112">
        <f>VLOOKUP(A311,cuc!$A$2:$H$2088,8,FALSE)</f>
        <v>8598664247</v>
      </c>
      <c r="D311" s="119"/>
      <c r="E311" s="115"/>
    </row>
    <row r="312" spans="1:5" x14ac:dyDescent="0.3">
      <c r="A312" s="114">
        <v>144105</v>
      </c>
      <c r="B312" s="113" t="s">
        <v>1172</v>
      </c>
      <c r="C312" s="112">
        <f>VLOOKUP(A312,cuc!$A$2:$H$2088,8,FALSE)</f>
        <v>8562257723</v>
      </c>
      <c r="D312" s="119"/>
      <c r="E312" s="115"/>
    </row>
    <row r="313" spans="1:5" x14ac:dyDescent="0.3">
      <c r="A313" s="114">
        <v>144110</v>
      </c>
      <c r="B313" s="113" t="s">
        <v>1171</v>
      </c>
      <c r="C313" s="112">
        <f>VLOOKUP(A313,cuc!$A$2:$H$2088,8,FALSE)</f>
        <v>14209685</v>
      </c>
      <c r="D313" s="119"/>
      <c r="E313" s="115"/>
    </row>
    <row r="314" spans="1:5" hidden="1" x14ac:dyDescent="0.3">
      <c r="A314" s="114">
        <v>144115</v>
      </c>
      <c r="B314" s="113" t="s">
        <v>1170</v>
      </c>
      <c r="C314" s="112">
        <f>VLOOKUP(A314,cuc!$A$2:$H$2088,8,FALSE)</f>
        <v>0</v>
      </c>
      <c r="D314" s="119"/>
      <c r="E314" s="115"/>
    </row>
    <row r="315" spans="1:5" x14ac:dyDescent="0.3">
      <c r="A315" s="114">
        <v>144120</v>
      </c>
      <c r="B315" s="113" t="s">
        <v>1169</v>
      </c>
      <c r="C315" s="112">
        <f>VLOOKUP(A315,cuc!$A$2:$H$2088,8,FALSE)</f>
        <v>16101939</v>
      </c>
      <c r="D315" s="119"/>
      <c r="E315" s="115"/>
    </row>
    <row r="316" spans="1:5" x14ac:dyDescent="0.3">
      <c r="A316" s="114">
        <v>144125</v>
      </c>
      <c r="B316" s="113" t="s">
        <v>1168</v>
      </c>
      <c r="C316" s="112">
        <f>VLOOKUP(A316,cuc!$A$2:$H$2088,8,FALSE)</f>
        <v>6094900</v>
      </c>
      <c r="D316" s="119"/>
      <c r="E316" s="115"/>
    </row>
    <row r="317" spans="1:5" x14ac:dyDescent="0.3">
      <c r="A317" s="114">
        <v>144200</v>
      </c>
      <c r="B317" s="113" t="s">
        <v>1242</v>
      </c>
      <c r="C317" s="112">
        <f>VLOOKUP(A317,cuc!$A$2:$H$2088,8,FALSE)</f>
        <v>821675980</v>
      </c>
      <c r="D317" s="119"/>
      <c r="E317" s="115"/>
    </row>
    <row r="318" spans="1:5" x14ac:dyDescent="0.3">
      <c r="A318" s="114">
        <v>144205</v>
      </c>
      <c r="B318" s="113" t="s">
        <v>1172</v>
      </c>
      <c r="C318" s="112">
        <f>VLOOKUP(A318,cuc!$A$2:$H$2088,8,FALSE)</f>
        <v>660508228</v>
      </c>
      <c r="D318" s="119"/>
      <c r="E318" s="115"/>
    </row>
    <row r="319" spans="1:5" x14ac:dyDescent="0.3">
      <c r="A319" s="114">
        <v>144210</v>
      </c>
      <c r="B319" s="113" t="s">
        <v>1171</v>
      </c>
      <c r="C319" s="112">
        <f>VLOOKUP(A319,cuc!$A$2:$H$2088,8,FALSE)</f>
        <v>6984170</v>
      </c>
      <c r="D319" s="119"/>
      <c r="E319" s="115"/>
    </row>
    <row r="320" spans="1:5" x14ac:dyDescent="0.3">
      <c r="A320" s="114">
        <v>144215</v>
      </c>
      <c r="B320" s="113" t="s">
        <v>1170</v>
      </c>
      <c r="C320" s="112">
        <f>VLOOKUP(A320,cuc!$A$2:$H$2088,8,FALSE)</f>
        <v>44069683</v>
      </c>
      <c r="D320" s="119"/>
      <c r="E320" s="115"/>
    </row>
    <row r="321" spans="1:5" x14ac:dyDescent="0.3">
      <c r="A321" s="114">
        <v>144220</v>
      </c>
      <c r="B321" s="113" t="s">
        <v>1169</v>
      </c>
      <c r="C321" s="112">
        <f>VLOOKUP(A321,cuc!$A$2:$H$2088,8,FALSE)</f>
        <v>35273002</v>
      </c>
      <c r="D321" s="119"/>
      <c r="E321" s="115"/>
    </row>
    <row r="322" spans="1:5" x14ac:dyDescent="0.3">
      <c r="A322" s="114">
        <v>144225</v>
      </c>
      <c r="B322" s="113" t="s">
        <v>1168</v>
      </c>
      <c r="C322" s="112">
        <f>VLOOKUP(A322,cuc!$A$2:$H$2088,8,FALSE)</f>
        <v>74840897</v>
      </c>
      <c r="D322" s="119"/>
      <c r="E322" s="115"/>
    </row>
    <row r="323" spans="1:5" x14ac:dyDescent="0.3">
      <c r="A323" s="114">
        <v>144300</v>
      </c>
      <c r="B323" s="113" t="s">
        <v>1241</v>
      </c>
      <c r="C323" s="112">
        <f>VLOOKUP(A323,cuc!$A$2:$H$2088,8,FALSE)</f>
        <v>10691504</v>
      </c>
      <c r="D323" s="119"/>
      <c r="E323" s="115"/>
    </row>
    <row r="324" spans="1:5" x14ac:dyDescent="0.3">
      <c r="A324" s="114">
        <v>144305</v>
      </c>
      <c r="B324" s="113" t="s">
        <v>1172</v>
      </c>
      <c r="C324" s="112">
        <f>VLOOKUP(A324,cuc!$A$2:$H$2088,8,FALSE)</f>
        <v>3325736</v>
      </c>
      <c r="D324" s="119"/>
      <c r="E324" s="115"/>
    </row>
    <row r="325" spans="1:5" x14ac:dyDescent="0.3">
      <c r="A325" s="114">
        <v>144310</v>
      </c>
      <c r="B325" s="113" t="s">
        <v>1171</v>
      </c>
      <c r="C325" s="112">
        <f>VLOOKUP(A325,cuc!$A$2:$H$2088,8,FALSE)</f>
        <v>894177</v>
      </c>
      <c r="D325" s="119"/>
      <c r="E325" s="115"/>
    </row>
    <row r="326" spans="1:5" x14ac:dyDescent="0.3">
      <c r="A326" s="114">
        <v>144315</v>
      </c>
      <c r="B326" s="113" t="s">
        <v>1170</v>
      </c>
      <c r="C326" s="112">
        <f>VLOOKUP(A326,cuc!$A$2:$H$2088,8,FALSE)</f>
        <v>1578605</v>
      </c>
      <c r="D326" s="119"/>
      <c r="E326" s="115"/>
    </row>
    <row r="327" spans="1:5" x14ac:dyDescent="0.3">
      <c r="A327" s="114">
        <v>144320</v>
      </c>
      <c r="B327" s="113" t="s">
        <v>1169</v>
      </c>
      <c r="C327" s="112">
        <f>VLOOKUP(A327,cuc!$A$2:$H$2088,8,FALSE)</f>
        <v>1888207</v>
      </c>
      <c r="D327" s="119"/>
      <c r="E327" s="115"/>
    </row>
    <row r="328" spans="1:5" x14ac:dyDescent="0.3">
      <c r="A328" s="114">
        <v>144325</v>
      </c>
      <c r="B328" s="113" t="s">
        <v>1168</v>
      </c>
      <c r="C328" s="112">
        <f>VLOOKUP(A328,cuc!$A$2:$H$2088,8,FALSE)</f>
        <v>3004779</v>
      </c>
      <c r="D328" s="119"/>
      <c r="E328" s="115"/>
    </row>
    <row r="329" spans="1:5" hidden="1" x14ac:dyDescent="0.3">
      <c r="A329" s="114">
        <v>144330</v>
      </c>
      <c r="B329" s="113" t="s">
        <v>1207</v>
      </c>
      <c r="C329" s="112">
        <f>VLOOKUP(A329,cuc!$A$2:$H$2088,8,FALSE)</f>
        <v>0</v>
      </c>
      <c r="D329" s="119"/>
      <c r="E329" s="115"/>
    </row>
    <row r="330" spans="1:5" hidden="1" x14ac:dyDescent="0.3">
      <c r="A330" s="114">
        <v>144400</v>
      </c>
      <c r="B330" s="113" t="s">
        <v>1240</v>
      </c>
      <c r="C330" s="112">
        <f>VLOOKUP(A330,cuc!$A$2:$H$2088,8,FALSE)</f>
        <v>0</v>
      </c>
      <c r="D330" s="119"/>
      <c r="E330" s="115"/>
    </row>
    <row r="331" spans="1:5" hidden="1" x14ac:dyDescent="0.3">
      <c r="A331" s="114">
        <v>144405</v>
      </c>
      <c r="B331" s="113" t="s">
        <v>1172</v>
      </c>
      <c r="C331" s="112">
        <f>VLOOKUP(A331,cuc!$A$2:$H$2088,8,FALSE)</f>
        <v>0</v>
      </c>
      <c r="D331" s="119"/>
      <c r="E331" s="115"/>
    </row>
    <row r="332" spans="1:5" hidden="1" x14ac:dyDescent="0.3">
      <c r="A332" s="114">
        <v>144410</v>
      </c>
      <c r="B332" s="113" t="s">
        <v>1171</v>
      </c>
      <c r="C332" s="112">
        <f>VLOOKUP(A332,cuc!$A$2:$H$2088,8,FALSE)</f>
        <v>0</v>
      </c>
      <c r="D332" s="119"/>
      <c r="E332" s="115"/>
    </row>
    <row r="333" spans="1:5" hidden="1" x14ac:dyDescent="0.3">
      <c r="A333" s="114">
        <v>144415</v>
      </c>
      <c r="B333" s="113" t="s">
        <v>1170</v>
      </c>
      <c r="C333" s="112">
        <f>VLOOKUP(A333,cuc!$A$2:$H$2088,8,FALSE)</f>
        <v>0</v>
      </c>
      <c r="D333" s="119"/>
      <c r="E333" s="115"/>
    </row>
    <row r="334" spans="1:5" hidden="1" x14ac:dyDescent="0.3">
      <c r="A334" s="114">
        <v>144420</v>
      </c>
      <c r="B334" s="113" t="s">
        <v>1169</v>
      </c>
      <c r="C334" s="112">
        <f>VLOOKUP(A334,cuc!$A$2:$H$2088,8,FALSE)</f>
        <v>0</v>
      </c>
      <c r="D334" s="119"/>
      <c r="E334" s="115"/>
    </row>
    <row r="335" spans="1:5" hidden="1" x14ac:dyDescent="0.3">
      <c r="A335" s="114">
        <v>144425</v>
      </c>
      <c r="B335" s="113" t="s">
        <v>1168</v>
      </c>
      <c r="C335" s="112">
        <f>VLOOKUP(A335,cuc!$A$2:$H$2088,8,FALSE)</f>
        <v>0</v>
      </c>
      <c r="D335" s="119"/>
      <c r="E335" s="115"/>
    </row>
    <row r="336" spans="1:5" hidden="1" x14ac:dyDescent="0.3">
      <c r="A336" s="114">
        <v>144430</v>
      </c>
      <c r="B336" s="113" t="s">
        <v>1205</v>
      </c>
      <c r="C336" s="112">
        <f>VLOOKUP(A336,cuc!$A$2:$H$2088,8,FALSE)</f>
        <v>0</v>
      </c>
      <c r="D336" s="119"/>
      <c r="E336" s="115"/>
    </row>
    <row r="337" spans="1:5" x14ac:dyDescent="0.3">
      <c r="A337" s="114">
        <v>144500</v>
      </c>
      <c r="B337" s="113" t="s">
        <v>1239</v>
      </c>
      <c r="C337" s="112">
        <f>VLOOKUP(A337,cuc!$A$2:$H$2088,8,FALSE)</f>
        <v>76020760</v>
      </c>
      <c r="D337" s="119"/>
      <c r="E337" s="115"/>
    </row>
    <row r="338" spans="1:5" hidden="1" x14ac:dyDescent="0.3">
      <c r="A338" s="114">
        <v>144505</v>
      </c>
      <c r="B338" s="113" t="s">
        <v>1218</v>
      </c>
      <c r="C338" s="112">
        <f>VLOOKUP(A338,cuc!$A$2:$H$2088,8,FALSE)</f>
        <v>0</v>
      </c>
      <c r="D338" s="119"/>
      <c r="E338" s="115"/>
    </row>
    <row r="339" spans="1:5" hidden="1" x14ac:dyDescent="0.3">
      <c r="A339" s="114">
        <v>144510</v>
      </c>
      <c r="B339" s="113" t="s">
        <v>1217</v>
      </c>
      <c r="C339" s="112">
        <f>VLOOKUP(A339,cuc!$A$2:$H$2088,8,FALSE)</f>
        <v>0</v>
      </c>
      <c r="D339" s="119"/>
      <c r="E339" s="115"/>
    </row>
    <row r="340" spans="1:5" x14ac:dyDescent="0.3">
      <c r="A340" s="114">
        <v>144515</v>
      </c>
      <c r="B340" s="113" t="s">
        <v>1216</v>
      </c>
      <c r="C340" s="112">
        <f>VLOOKUP(A340,cuc!$A$2:$H$2088,8,FALSE)</f>
        <v>211938</v>
      </c>
      <c r="D340" s="119"/>
      <c r="E340" s="115"/>
    </row>
    <row r="341" spans="1:5" hidden="1" x14ac:dyDescent="0.3">
      <c r="A341" s="114">
        <v>144520</v>
      </c>
      <c r="B341" s="113" t="s">
        <v>1215</v>
      </c>
      <c r="C341" s="112">
        <f>VLOOKUP(A341,cuc!$A$2:$H$2088,8,FALSE)</f>
        <v>0</v>
      </c>
      <c r="D341" s="119"/>
      <c r="E341" s="115"/>
    </row>
    <row r="342" spans="1:5" hidden="1" x14ac:dyDescent="0.3">
      <c r="A342" s="114">
        <v>144525</v>
      </c>
      <c r="B342" s="113" t="s">
        <v>1214</v>
      </c>
      <c r="C342" s="112">
        <f>VLOOKUP(A342,cuc!$A$2:$H$2088,8,FALSE)</f>
        <v>0</v>
      </c>
      <c r="D342" s="119"/>
      <c r="E342" s="115"/>
    </row>
    <row r="343" spans="1:5" x14ac:dyDescent="0.3">
      <c r="A343" s="114">
        <v>144530</v>
      </c>
      <c r="B343" s="113" t="s">
        <v>1213</v>
      </c>
      <c r="C343" s="112">
        <f>VLOOKUP(A343,cuc!$A$2:$H$2088,8,FALSE)</f>
        <v>4406968</v>
      </c>
      <c r="D343" s="119"/>
      <c r="E343" s="115"/>
    </row>
    <row r="344" spans="1:5" x14ac:dyDescent="0.3">
      <c r="A344" s="114">
        <v>144535</v>
      </c>
      <c r="B344" s="113" t="s">
        <v>1212</v>
      </c>
      <c r="C344" s="112">
        <f>VLOOKUP(A344,cuc!$A$2:$H$2088,8,FALSE)</f>
        <v>10274991</v>
      </c>
      <c r="D344" s="119"/>
      <c r="E344" s="115"/>
    </row>
    <row r="345" spans="1:5" hidden="1" x14ac:dyDescent="0.3">
      <c r="A345" s="114">
        <v>144540</v>
      </c>
      <c r="B345" s="113" t="s">
        <v>1211</v>
      </c>
      <c r="C345" s="112">
        <f>VLOOKUP(A345,cuc!$A$2:$H$2088,8,FALSE)</f>
        <v>0</v>
      </c>
      <c r="D345" s="119"/>
      <c r="E345" s="115"/>
    </row>
    <row r="346" spans="1:5" x14ac:dyDescent="0.3">
      <c r="A346" s="114">
        <v>144545</v>
      </c>
      <c r="B346" s="113" t="s">
        <v>1210</v>
      </c>
      <c r="C346" s="112">
        <f>VLOOKUP(A346,cuc!$A$2:$H$2088,8,FALSE)</f>
        <v>61126863</v>
      </c>
      <c r="D346" s="119"/>
      <c r="E346" s="115"/>
    </row>
    <row r="347" spans="1:5" hidden="1" x14ac:dyDescent="0.3">
      <c r="A347" s="114">
        <v>144550</v>
      </c>
      <c r="B347" s="113" t="s">
        <v>1209</v>
      </c>
      <c r="C347" s="112">
        <f>VLOOKUP(A347,cuc!$A$2:$H$2088,8,FALSE)</f>
        <v>0</v>
      </c>
      <c r="D347" s="119"/>
      <c r="E347" s="115"/>
    </row>
    <row r="348" spans="1:5" x14ac:dyDescent="0.3">
      <c r="A348" s="114">
        <v>144600</v>
      </c>
      <c r="B348" s="113" t="s">
        <v>1238</v>
      </c>
      <c r="C348" s="112">
        <f>VLOOKUP(A348,cuc!$A$2:$H$2088,8,FALSE)</f>
        <v>6471591</v>
      </c>
      <c r="D348" s="119"/>
      <c r="E348" s="115"/>
    </row>
    <row r="349" spans="1:5" hidden="1" x14ac:dyDescent="0.3">
      <c r="A349" s="114">
        <v>144605</v>
      </c>
      <c r="B349" s="113" t="s">
        <v>1172</v>
      </c>
      <c r="C349" s="112">
        <f>VLOOKUP(A349,cuc!$A$2:$H$2088,8,FALSE)</f>
        <v>0</v>
      </c>
      <c r="D349" s="119"/>
      <c r="E349" s="115"/>
    </row>
    <row r="350" spans="1:5" hidden="1" x14ac:dyDescent="0.3">
      <c r="A350" s="114">
        <v>144610</v>
      </c>
      <c r="B350" s="113" t="s">
        <v>1171</v>
      </c>
      <c r="C350" s="112">
        <f>VLOOKUP(A350,cuc!$A$2:$H$2088,8,FALSE)</f>
        <v>0</v>
      </c>
      <c r="D350" s="119"/>
      <c r="E350" s="115"/>
    </row>
    <row r="351" spans="1:5" x14ac:dyDescent="0.3">
      <c r="A351" s="114">
        <v>144615</v>
      </c>
      <c r="B351" s="113" t="s">
        <v>1170</v>
      </c>
      <c r="C351" s="112">
        <f>VLOOKUP(A351,cuc!$A$2:$H$2088,8,FALSE)</f>
        <v>1578605</v>
      </c>
      <c r="D351" s="119"/>
      <c r="E351" s="115"/>
    </row>
    <row r="352" spans="1:5" x14ac:dyDescent="0.3">
      <c r="A352" s="114">
        <v>144620</v>
      </c>
      <c r="B352" s="113" t="s">
        <v>1169</v>
      </c>
      <c r="C352" s="112">
        <f>VLOOKUP(A352,cuc!$A$2:$H$2088,8,FALSE)</f>
        <v>1888207</v>
      </c>
      <c r="D352" s="119"/>
      <c r="E352" s="115"/>
    </row>
    <row r="353" spans="1:5" x14ac:dyDescent="0.3">
      <c r="A353" s="114">
        <v>144625</v>
      </c>
      <c r="B353" s="113" t="s">
        <v>1168</v>
      </c>
      <c r="C353" s="112">
        <f>VLOOKUP(A353,cuc!$A$2:$H$2088,8,FALSE)</f>
        <v>3004779</v>
      </c>
      <c r="D353" s="119"/>
      <c r="E353" s="115"/>
    </row>
    <row r="354" spans="1:5" hidden="1" x14ac:dyDescent="0.3">
      <c r="A354" s="114">
        <v>144630</v>
      </c>
      <c r="B354" s="113" t="s">
        <v>1207</v>
      </c>
      <c r="C354" s="112">
        <f>VLOOKUP(A354,cuc!$A$2:$H$2088,8,FALSE)</f>
        <v>0</v>
      </c>
      <c r="D354" s="119"/>
      <c r="E354" s="115"/>
    </row>
    <row r="355" spans="1:5" hidden="1" x14ac:dyDescent="0.3">
      <c r="A355" s="114">
        <v>144700</v>
      </c>
      <c r="B355" s="113" t="s">
        <v>1237</v>
      </c>
      <c r="C355" s="112">
        <f>VLOOKUP(A355,cuc!$A$2:$H$2088,8,FALSE)</f>
        <v>0</v>
      </c>
      <c r="D355" s="119"/>
      <c r="E355" s="115"/>
    </row>
    <row r="356" spans="1:5" hidden="1" x14ac:dyDescent="0.3">
      <c r="A356" s="114">
        <v>144705</v>
      </c>
      <c r="B356" s="113" t="s">
        <v>1172</v>
      </c>
      <c r="C356" s="112">
        <f>VLOOKUP(A356,cuc!$A$2:$H$2088,8,FALSE)</f>
        <v>0</v>
      </c>
      <c r="D356" s="119"/>
      <c r="E356" s="115"/>
    </row>
    <row r="357" spans="1:5" hidden="1" x14ac:dyDescent="0.3">
      <c r="A357" s="114">
        <v>144710</v>
      </c>
      <c r="B357" s="113" t="s">
        <v>1171</v>
      </c>
      <c r="C357" s="112">
        <f>VLOOKUP(A357,cuc!$A$2:$H$2088,8,FALSE)</f>
        <v>0</v>
      </c>
      <c r="D357" s="119"/>
      <c r="E357" s="115"/>
    </row>
    <row r="358" spans="1:5" hidden="1" x14ac:dyDescent="0.3">
      <c r="A358" s="114">
        <v>144715</v>
      </c>
      <c r="B358" s="113" t="s">
        <v>1170</v>
      </c>
      <c r="C358" s="112">
        <f>VLOOKUP(A358,cuc!$A$2:$H$2088,8,FALSE)</f>
        <v>0</v>
      </c>
      <c r="D358" s="119"/>
      <c r="E358" s="115"/>
    </row>
    <row r="359" spans="1:5" hidden="1" x14ac:dyDescent="0.3">
      <c r="A359" s="114">
        <v>144720</v>
      </c>
      <c r="B359" s="113" t="s">
        <v>1169</v>
      </c>
      <c r="C359" s="112">
        <f>VLOOKUP(A359,cuc!$A$2:$H$2088,8,FALSE)</f>
        <v>0</v>
      </c>
      <c r="D359" s="119"/>
      <c r="E359" s="115"/>
    </row>
    <row r="360" spans="1:5" hidden="1" x14ac:dyDescent="0.3">
      <c r="A360" s="114">
        <v>144725</v>
      </c>
      <c r="B360" s="113" t="s">
        <v>1168</v>
      </c>
      <c r="C360" s="112">
        <f>VLOOKUP(A360,cuc!$A$2:$H$2088,8,FALSE)</f>
        <v>0</v>
      </c>
      <c r="D360" s="119"/>
      <c r="E360" s="115"/>
    </row>
    <row r="361" spans="1:5" hidden="1" x14ac:dyDescent="0.3">
      <c r="A361" s="114">
        <v>144730</v>
      </c>
      <c r="B361" s="113" t="s">
        <v>1205</v>
      </c>
      <c r="C361" s="112">
        <f>VLOOKUP(A361,cuc!$A$2:$H$2088,8,FALSE)</f>
        <v>0</v>
      </c>
      <c r="D361" s="119"/>
      <c r="E361" s="115"/>
    </row>
    <row r="362" spans="1:5" hidden="1" x14ac:dyDescent="0.3">
      <c r="A362" s="114">
        <v>144800</v>
      </c>
      <c r="B362" s="113" t="s">
        <v>1236</v>
      </c>
      <c r="C362" s="112">
        <f>VLOOKUP(A362,cuc!$A$2:$H$2088,8,FALSE)</f>
        <v>0</v>
      </c>
      <c r="D362" s="119"/>
      <c r="E362" s="115"/>
    </row>
    <row r="363" spans="1:5" hidden="1" x14ac:dyDescent="0.3">
      <c r="A363" s="114">
        <v>144805</v>
      </c>
      <c r="B363" s="113" t="s">
        <v>1172</v>
      </c>
      <c r="C363" s="112">
        <f>VLOOKUP(A363,cuc!$A$2:$H$2088,8,FALSE)</f>
        <v>0</v>
      </c>
      <c r="D363" s="119"/>
      <c r="E363" s="115"/>
    </row>
    <row r="364" spans="1:5" hidden="1" x14ac:dyDescent="0.3">
      <c r="A364" s="114">
        <v>144810</v>
      </c>
      <c r="B364" s="113" t="s">
        <v>1171</v>
      </c>
      <c r="C364" s="112">
        <f>VLOOKUP(A364,cuc!$A$2:$H$2088,8,FALSE)</f>
        <v>0</v>
      </c>
      <c r="D364" s="119"/>
      <c r="E364" s="115"/>
    </row>
    <row r="365" spans="1:5" hidden="1" x14ac:dyDescent="0.3">
      <c r="A365" s="114">
        <v>144815</v>
      </c>
      <c r="B365" s="113" t="s">
        <v>1170</v>
      </c>
      <c r="C365" s="112">
        <f>VLOOKUP(A365,cuc!$A$2:$H$2088,8,FALSE)</f>
        <v>0</v>
      </c>
      <c r="D365" s="119"/>
      <c r="E365" s="115"/>
    </row>
    <row r="366" spans="1:5" hidden="1" x14ac:dyDescent="0.3">
      <c r="A366" s="114">
        <v>144820</v>
      </c>
      <c r="B366" s="113" t="s">
        <v>1169</v>
      </c>
      <c r="C366" s="112">
        <f>VLOOKUP(A366,cuc!$A$2:$H$2088,8,FALSE)</f>
        <v>0</v>
      </c>
      <c r="D366" s="119"/>
      <c r="E366" s="115"/>
    </row>
    <row r="367" spans="1:5" hidden="1" x14ac:dyDescent="0.3">
      <c r="A367" s="114">
        <v>144825</v>
      </c>
      <c r="B367" s="113" t="s">
        <v>1168</v>
      </c>
      <c r="C367" s="112">
        <f>VLOOKUP(A367,cuc!$A$2:$H$2088,8,FALSE)</f>
        <v>0</v>
      </c>
      <c r="D367" s="119"/>
      <c r="E367" s="115"/>
    </row>
    <row r="368" spans="1:5" hidden="1" x14ac:dyDescent="0.3">
      <c r="A368" s="114">
        <v>144900</v>
      </c>
      <c r="B368" s="113" t="s">
        <v>1235</v>
      </c>
      <c r="C368" s="112">
        <f>VLOOKUP(A368,cuc!$A$2:$H$2088,8,FALSE)</f>
        <v>0</v>
      </c>
      <c r="D368" s="119"/>
      <c r="E368" s="115"/>
    </row>
    <row r="369" spans="1:5" hidden="1" x14ac:dyDescent="0.3">
      <c r="A369" s="114">
        <v>144905</v>
      </c>
      <c r="B369" s="113" t="s">
        <v>1172</v>
      </c>
      <c r="C369" s="112">
        <f>VLOOKUP(A369,cuc!$A$2:$H$2088,8,FALSE)</f>
        <v>0</v>
      </c>
      <c r="D369" s="119"/>
      <c r="E369" s="115"/>
    </row>
    <row r="370" spans="1:5" hidden="1" x14ac:dyDescent="0.3">
      <c r="A370" s="114">
        <v>144910</v>
      </c>
      <c r="B370" s="113" t="s">
        <v>1171</v>
      </c>
      <c r="C370" s="112">
        <f>VLOOKUP(A370,cuc!$A$2:$H$2088,8,FALSE)</f>
        <v>0</v>
      </c>
      <c r="D370" s="119"/>
      <c r="E370" s="115"/>
    </row>
    <row r="371" spans="1:5" hidden="1" x14ac:dyDescent="0.3">
      <c r="A371" s="114">
        <v>144915</v>
      </c>
      <c r="B371" s="113" t="s">
        <v>1170</v>
      </c>
      <c r="C371" s="112">
        <f>VLOOKUP(A371,cuc!$A$2:$H$2088,8,FALSE)</f>
        <v>0</v>
      </c>
      <c r="D371" s="119"/>
      <c r="E371" s="115"/>
    </row>
    <row r="372" spans="1:5" hidden="1" x14ac:dyDescent="0.3">
      <c r="A372" s="114">
        <v>144920</v>
      </c>
      <c r="B372" s="113" t="s">
        <v>1169</v>
      </c>
      <c r="C372" s="112">
        <f>VLOOKUP(A372,cuc!$A$2:$H$2088,8,FALSE)</f>
        <v>0</v>
      </c>
      <c r="D372" s="119"/>
      <c r="E372" s="115"/>
    </row>
    <row r="373" spans="1:5" hidden="1" x14ac:dyDescent="0.3">
      <c r="A373" s="114">
        <v>144925</v>
      </c>
      <c r="B373" s="113" t="s">
        <v>1168</v>
      </c>
      <c r="C373" s="112">
        <f>VLOOKUP(A373,cuc!$A$2:$H$2088,8,FALSE)</f>
        <v>0</v>
      </c>
      <c r="D373" s="119"/>
      <c r="E373" s="115"/>
    </row>
    <row r="374" spans="1:5" hidden="1" x14ac:dyDescent="0.3">
      <c r="A374" s="114">
        <v>144930</v>
      </c>
      <c r="B374" s="113" t="s">
        <v>1207</v>
      </c>
      <c r="C374" s="112">
        <f>VLOOKUP(A374,cuc!$A$2:$H$2088,8,FALSE)</f>
        <v>0</v>
      </c>
      <c r="D374" s="119"/>
      <c r="E374" s="115"/>
    </row>
    <row r="375" spans="1:5" hidden="1" x14ac:dyDescent="0.3">
      <c r="A375" s="114">
        <v>145000</v>
      </c>
      <c r="B375" s="113" t="s">
        <v>1234</v>
      </c>
      <c r="C375" s="112">
        <f>VLOOKUP(A375,cuc!$A$2:$H$2088,8,FALSE)</f>
        <v>0</v>
      </c>
      <c r="D375" s="119"/>
      <c r="E375" s="115"/>
    </row>
    <row r="376" spans="1:5" hidden="1" x14ac:dyDescent="0.3">
      <c r="A376" s="114">
        <v>145005</v>
      </c>
      <c r="B376" s="113" t="s">
        <v>1172</v>
      </c>
      <c r="C376" s="112">
        <f>VLOOKUP(A376,cuc!$A$2:$H$2088,8,FALSE)</f>
        <v>0</v>
      </c>
      <c r="D376" s="119"/>
      <c r="E376" s="115"/>
    </row>
    <row r="377" spans="1:5" hidden="1" x14ac:dyDescent="0.3">
      <c r="A377" s="114">
        <v>145010</v>
      </c>
      <c r="B377" s="113" t="s">
        <v>1171</v>
      </c>
      <c r="C377" s="112">
        <f>VLOOKUP(A377,cuc!$A$2:$H$2088,8,FALSE)</f>
        <v>0</v>
      </c>
      <c r="D377" s="119"/>
      <c r="E377" s="115"/>
    </row>
    <row r="378" spans="1:5" hidden="1" x14ac:dyDescent="0.3">
      <c r="A378" s="114">
        <v>145015</v>
      </c>
      <c r="B378" s="113" t="s">
        <v>1170</v>
      </c>
      <c r="C378" s="112">
        <f>VLOOKUP(A378,cuc!$A$2:$H$2088,8,FALSE)</f>
        <v>0</v>
      </c>
      <c r="D378" s="119"/>
      <c r="E378" s="115"/>
    </row>
    <row r="379" spans="1:5" hidden="1" x14ac:dyDescent="0.3">
      <c r="A379" s="114">
        <v>145020</v>
      </c>
      <c r="B379" s="113" t="s">
        <v>1169</v>
      </c>
      <c r="C379" s="112">
        <f>VLOOKUP(A379,cuc!$A$2:$H$2088,8,FALSE)</f>
        <v>0</v>
      </c>
      <c r="D379" s="119"/>
      <c r="E379" s="115"/>
    </row>
    <row r="380" spans="1:5" hidden="1" x14ac:dyDescent="0.3">
      <c r="A380" s="114">
        <v>145025</v>
      </c>
      <c r="B380" s="113" t="s">
        <v>1168</v>
      </c>
      <c r="C380" s="112">
        <f>VLOOKUP(A380,cuc!$A$2:$H$2088,8,FALSE)</f>
        <v>0</v>
      </c>
      <c r="D380" s="119"/>
      <c r="E380" s="115"/>
    </row>
    <row r="381" spans="1:5" hidden="1" x14ac:dyDescent="0.3">
      <c r="A381" s="114">
        <v>145030</v>
      </c>
      <c r="B381" s="113" t="s">
        <v>1205</v>
      </c>
      <c r="C381" s="112">
        <f>VLOOKUP(A381,cuc!$A$2:$H$2088,8,FALSE)</f>
        <v>0</v>
      </c>
      <c r="D381" s="119"/>
      <c r="E381" s="115"/>
    </row>
    <row r="382" spans="1:5" hidden="1" x14ac:dyDescent="0.3">
      <c r="A382" s="114">
        <v>145100</v>
      </c>
      <c r="B382" s="113" t="s">
        <v>1233</v>
      </c>
      <c r="C382" s="112">
        <f>VLOOKUP(A382,cuc!$A$2:$H$2088,8,FALSE)</f>
        <v>0</v>
      </c>
      <c r="D382" s="119"/>
      <c r="E382" s="115"/>
    </row>
    <row r="383" spans="1:5" hidden="1" x14ac:dyDescent="0.3">
      <c r="A383" s="114">
        <v>145105</v>
      </c>
      <c r="B383" s="113" t="s">
        <v>1172</v>
      </c>
      <c r="C383" s="112">
        <f>VLOOKUP(A383,cuc!$A$2:$H$2088,8,FALSE)</f>
        <v>0</v>
      </c>
      <c r="D383" s="119"/>
      <c r="E383" s="115"/>
    </row>
    <row r="384" spans="1:5" hidden="1" x14ac:dyDescent="0.3">
      <c r="A384" s="114">
        <v>145110</v>
      </c>
      <c r="B384" s="113" t="s">
        <v>1171</v>
      </c>
      <c r="C384" s="112">
        <f>VLOOKUP(A384,cuc!$A$2:$H$2088,8,FALSE)</f>
        <v>0</v>
      </c>
      <c r="D384" s="119"/>
      <c r="E384" s="115"/>
    </row>
    <row r="385" spans="1:5" hidden="1" x14ac:dyDescent="0.3">
      <c r="A385" s="114">
        <v>145115</v>
      </c>
      <c r="B385" s="113" t="s">
        <v>1170</v>
      </c>
      <c r="C385" s="112">
        <f>VLOOKUP(A385,cuc!$A$2:$H$2088,8,FALSE)</f>
        <v>0</v>
      </c>
      <c r="D385" s="119"/>
      <c r="E385" s="115"/>
    </row>
    <row r="386" spans="1:5" hidden="1" x14ac:dyDescent="0.3">
      <c r="A386" s="114">
        <v>145120</v>
      </c>
      <c r="B386" s="113" t="s">
        <v>1169</v>
      </c>
      <c r="C386" s="112">
        <f>VLOOKUP(A386,cuc!$A$2:$H$2088,8,FALSE)</f>
        <v>0</v>
      </c>
      <c r="D386" s="119"/>
      <c r="E386" s="115"/>
    </row>
    <row r="387" spans="1:5" hidden="1" x14ac:dyDescent="0.3">
      <c r="A387" s="114">
        <v>145125</v>
      </c>
      <c r="B387" s="113" t="s">
        <v>1168</v>
      </c>
      <c r="C387" s="112">
        <f>VLOOKUP(A387,cuc!$A$2:$H$2088,8,FALSE)</f>
        <v>0</v>
      </c>
      <c r="D387" s="119"/>
      <c r="E387" s="115"/>
    </row>
    <row r="388" spans="1:5" hidden="1" x14ac:dyDescent="0.3">
      <c r="A388" s="114">
        <v>145200</v>
      </c>
      <c r="B388" s="113" t="s">
        <v>1232</v>
      </c>
      <c r="C388" s="112">
        <f>VLOOKUP(A388,cuc!$A$2:$H$2088,8,FALSE)</f>
        <v>0</v>
      </c>
      <c r="D388" s="119"/>
      <c r="E388" s="115"/>
    </row>
    <row r="389" spans="1:5" hidden="1" x14ac:dyDescent="0.3">
      <c r="A389" s="114">
        <v>145205</v>
      </c>
      <c r="B389" s="113" t="s">
        <v>1172</v>
      </c>
      <c r="C389" s="112">
        <f>VLOOKUP(A389,cuc!$A$2:$H$2088,8,FALSE)</f>
        <v>0</v>
      </c>
      <c r="D389" s="119"/>
      <c r="E389" s="115"/>
    </row>
    <row r="390" spans="1:5" hidden="1" x14ac:dyDescent="0.3">
      <c r="A390" s="114">
        <v>145210</v>
      </c>
      <c r="B390" s="113" t="s">
        <v>1171</v>
      </c>
      <c r="C390" s="112">
        <f>VLOOKUP(A390,cuc!$A$2:$H$2088,8,FALSE)</f>
        <v>0</v>
      </c>
      <c r="D390" s="119"/>
      <c r="E390" s="115"/>
    </row>
    <row r="391" spans="1:5" hidden="1" x14ac:dyDescent="0.3">
      <c r="A391" s="114">
        <v>145215</v>
      </c>
      <c r="B391" s="113" t="s">
        <v>1170</v>
      </c>
      <c r="C391" s="112">
        <f>VLOOKUP(A391,cuc!$A$2:$H$2088,8,FALSE)</f>
        <v>0</v>
      </c>
      <c r="D391" s="119"/>
      <c r="E391" s="115"/>
    </row>
    <row r="392" spans="1:5" hidden="1" x14ac:dyDescent="0.3">
      <c r="A392" s="114">
        <v>145220</v>
      </c>
      <c r="B392" s="113" t="s">
        <v>1169</v>
      </c>
      <c r="C392" s="112">
        <f>VLOOKUP(A392,cuc!$A$2:$H$2088,8,FALSE)</f>
        <v>0</v>
      </c>
      <c r="D392" s="119"/>
      <c r="E392" s="115"/>
    </row>
    <row r="393" spans="1:5" hidden="1" x14ac:dyDescent="0.3">
      <c r="A393" s="114">
        <v>145225</v>
      </c>
      <c r="B393" s="113" t="s">
        <v>1168</v>
      </c>
      <c r="C393" s="112">
        <f>VLOOKUP(A393,cuc!$A$2:$H$2088,8,FALSE)</f>
        <v>0</v>
      </c>
      <c r="D393" s="119"/>
      <c r="E393" s="115"/>
    </row>
    <row r="394" spans="1:5" hidden="1" x14ac:dyDescent="0.3">
      <c r="A394" s="114">
        <v>145230</v>
      </c>
      <c r="B394" s="113" t="s">
        <v>1207</v>
      </c>
      <c r="C394" s="112">
        <f>VLOOKUP(A394,cuc!$A$2:$H$2088,8,FALSE)</f>
        <v>0</v>
      </c>
      <c r="D394" s="119"/>
      <c r="E394" s="115"/>
    </row>
    <row r="395" spans="1:5" hidden="1" x14ac:dyDescent="0.3">
      <c r="A395" s="114">
        <v>145300</v>
      </c>
      <c r="B395" s="113" t="s">
        <v>1231</v>
      </c>
      <c r="C395" s="112">
        <f>VLOOKUP(A395,cuc!$A$2:$H$2088,8,FALSE)</f>
        <v>0</v>
      </c>
      <c r="D395" s="119"/>
      <c r="E395" s="115"/>
    </row>
    <row r="396" spans="1:5" hidden="1" x14ac:dyDescent="0.3">
      <c r="A396" s="114">
        <v>145305</v>
      </c>
      <c r="B396" s="113" t="s">
        <v>1172</v>
      </c>
      <c r="C396" s="112">
        <f>VLOOKUP(A396,cuc!$A$2:$H$2088,8,FALSE)</f>
        <v>0</v>
      </c>
      <c r="D396" s="119"/>
      <c r="E396" s="115"/>
    </row>
    <row r="397" spans="1:5" hidden="1" x14ac:dyDescent="0.3">
      <c r="A397" s="114">
        <v>145310</v>
      </c>
      <c r="B397" s="113" t="s">
        <v>1171</v>
      </c>
      <c r="C397" s="112">
        <f>VLOOKUP(A397,cuc!$A$2:$H$2088,8,FALSE)</f>
        <v>0</v>
      </c>
      <c r="D397" s="119"/>
      <c r="E397" s="115"/>
    </row>
    <row r="398" spans="1:5" hidden="1" x14ac:dyDescent="0.3">
      <c r="A398" s="114">
        <v>145315</v>
      </c>
      <c r="B398" s="113" t="s">
        <v>1170</v>
      </c>
      <c r="C398" s="112">
        <f>VLOOKUP(A398,cuc!$A$2:$H$2088,8,FALSE)</f>
        <v>0</v>
      </c>
      <c r="D398" s="119"/>
      <c r="E398" s="115"/>
    </row>
    <row r="399" spans="1:5" hidden="1" x14ac:dyDescent="0.3">
      <c r="A399" s="114">
        <v>145320</v>
      </c>
      <c r="B399" s="113" t="s">
        <v>1169</v>
      </c>
      <c r="C399" s="112">
        <f>VLOOKUP(A399,cuc!$A$2:$H$2088,8,FALSE)</f>
        <v>0</v>
      </c>
      <c r="D399" s="119"/>
      <c r="E399" s="115"/>
    </row>
    <row r="400" spans="1:5" hidden="1" x14ac:dyDescent="0.3">
      <c r="A400" s="114">
        <v>145325</v>
      </c>
      <c r="B400" s="113" t="s">
        <v>1168</v>
      </c>
      <c r="C400" s="112">
        <f>VLOOKUP(A400,cuc!$A$2:$H$2088,8,FALSE)</f>
        <v>0</v>
      </c>
      <c r="D400" s="119"/>
      <c r="E400" s="115"/>
    </row>
    <row r="401" spans="1:5" hidden="1" x14ac:dyDescent="0.3">
      <c r="A401" s="114">
        <v>145330</v>
      </c>
      <c r="B401" s="113" t="s">
        <v>1205</v>
      </c>
      <c r="C401" s="112">
        <f>VLOOKUP(A401,cuc!$A$2:$H$2088,8,FALSE)</f>
        <v>0</v>
      </c>
      <c r="D401" s="119"/>
      <c r="E401" s="115"/>
    </row>
    <row r="402" spans="1:5" hidden="1" x14ac:dyDescent="0.3">
      <c r="A402" s="114">
        <v>145400</v>
      </c>
      <c r="B402" s="113" t="s">
        <v>1230</v>
      </c>
      <c r="C402" s="112">
        <f>VLOOKUP(A402,cuc!$A$2:$H$2088,8,FALSE)</f>
        <v>0</v>
      </c>
      <c r="D402" s="119"/>
      <c r="E402" s="115"/>
    </row>
    <row r="403" spans="1:5" hidden="1" x14ac:dyDescent="0.3">
      <c r="A403" s="114">
        <v>145405</v>
      </c>
      <c r="B403" s="113" t="s">
        <v>1172</v>
      </c>
      <c r="C403" s="112">
        <f>VLOOKUP(A403,cuc!$A$2:$H$2088,8,FALSE)</f>
        <v>0</v>
      </c>
      <c r="D403" s="119"/>
      <c r="E403" s="115"/>
    </row>
    <row r="404" spans="1:5" hidden="1" x14ac:dyDescent="0.3">
      <c r="A404" s="114">
        <v>145410</v>
      </c>
      <c r="B404" s="113" t="s">
        <v>1171</v>
      </c>
      <c r="C404" s="112">
        <f>VLOOKUP(A404,cuc!$A$2:$H$2088,8,FALSE)</f>
        <v>0</v>
      </c>
      <c r="D404" s="119"/>
      <c r="E404" s="115"/>
    </row>
    <row r="405" spans="1:5" hidden="1" x14ac:dyDescent="0.3">
      <c r="A405" s="114">
        <v>145415</v>
      </c>
      <c r="B405" s="113" t="s">
        <v>1170</v>
      </c>
      <c r="C405" s="112">
        <f>VLOOKUP(A405,cuc!$A$2:$H$2088,8,FALSE)</f>
        <v>0</v>
      </c>
      <c r="D405" s="119"/>
      <c r="E405" s="115"/>
    </row>
    <row r="406" spans="1:5" hidden="1" x14ac:dyDescent="0.3">
      <c r="A406" s="114">
        <v>145420</v>
      </c>
      <c r="B406" s="113" t="s">
        <v>1169</v>
      </c>
      <c r="C406" s="112">
        <f>VLOOKUP(A406,cuc!$A$2:$H$2088,8,FALSE)</f>
        <v>0</v>
      </c>
      <c r="D406" s="119"/>
      <c r="E406" s="115"/>
    </row>
    <row r="407" spans="1:5" hidden="1" x14ac:dyDescent="0.3">
      <c r="A407" s="114">
        <v>145425</v>
      </c>
      <c r="B407" s="113" t="s">
        <v>1168</v>
      </c>
      <c r="C407" s="112">
        <f>VLOOKUP(A407,cuc!$A$2:$H$2088,8,FALSE)</f>
        <v>0</v>
      </c>
      <c r="D407" s="119"/>
      <c r="E407" s="115"/>
    </row>
    <row r="408" spans="1:5" hidden="1" x14ac:dyDescent="0.3">
      <c r="A408" s="114">
        <v>145500</v>
      </c>
      <c r="B408" s="113" t="s">
        <v>1229</v>
      </c>
      <c r="C408" s="112">
        <f>VLOOKUP(A408,cuc!$A$2:$H$2088,8,FALSE)</f>
        <v>0</v>
      </c>
      <c r="D408" s="119"/>
      <c r="E408" s="115"/>
    </row>
    <row r="409" spans="1:5" hidden="1" x14ac:dyDescent="0.3">
      <c r="A409" s="114">
        <v>145505</v>
      </c>
      <c r="B409" s="113" t="s">
        <v>1172</v>
      </c>
      <c r="C409" s="112">
        <f>VLOOKUP(A409,cuc!$A$2:$H$2088,8,FALSE)</f>
        <v>0</v>
      </c>
      <c r="D409" s="119"/>
      <c r="E409" s="115"/>
    </row>
    <row r="410" spans="1:5" hidden="1" x14ac:dyDescent="0.3">
      <c r="A410" s="114">
        <v>145510</v>
      </c>
      <c r="B410" s="113" t="s">
        <v>1171</v>
      </c>
      <c r="C410" s="112">
        <f>VLOOKUP(A410,cuc!$A$2:$H$2088,8,FALSE)</f>
        <v>0</v>
      </c>
      <c r="D410" s="119"/>
      <c r="E410" s="115"/>
    </row>
    <row r="411" spans="1:5" hidden="1" x14ac:dyDescent="0.3">
      <c r="A411" s="114">
        <v>145515</v>
      </c>
      <c r="B411" s="113" t="s">
        <v>1170</v>
      </c>
      <c r="C411" s="112">
        <f>VLOOKUP(A411,cuc!$A$2:$H$2088,8,FALSE)</f>
        <v>0</v>
      </c>
      <c r="D411" s="119"/>
      <c r="E411" s="115"/>
    </row>
    <row r="412" spans="1:5" hidden="1" x14ac:dyDescent="0.3">
      <c r="A412" s="114">
        <v>145520</v>
      </c>
      <c r="B412" s="113" t="s">
        <v>1169</v>
      </c>
      <c r="C412" s="112">
        <f>VLOOKUP(A412,cuc!$A$2:$H$2088,8,FALSE)</f>
        <v>0</v>
      </c>
      <c r="D412" s="119"/>
      <c r="E412" s="115"/>
    </row>
    <row r="413" spans="1:5" hidden="1" x14ac:dyDescent="0.3">
      <c r="A413" s="114">
        <v>145525</v>
      </c>
      <c r="B413" s="113" t="s">
        <v>1168</v>
      </c>
      <c r="C413" s="112">
        <f>VLOOKUP(A413,cuc!$A$2:$H$2088,8,FALSE)</f>
        <v>0</v>
      </c>
      <c r="D413" s="119"/>
      <c r="E413" s="115"/>
    </row>
    <row r="414" spans="1:5" hidden="1" x14ac:dyDescent="0.3">
      <c r="A414" s="114">
        <v>145600</v>
      </c>
      <c r="B414" s="113" t="s">
        <v>1228</v>
      </c>
      <c r="C414" s="112">
        <f>VLOOKUP(A414,cuc!$A$2:$H$2088,8,FALSE)</f>
        <v>0</v>
      </c>
      <c r="D414" s="119"/>
      <c r="E414" s="115"/>
    </row>
    <row r="415" spans="1:5" hidden="1" x14ac:dyDescent="0.3">
      <c r="A415" s="114">
        <v>145605</v>
      </c>
      <c r="B415" s="113" t="s">
        <v>1172</v>
      </c>
      <c r="C415" s="112">
        <f>VLOOKUP(A415,cuc!$A$2:$H$2088,8,FALSE)</f>
        <v>0</v>
      </c>
      <c r="D415" s="119"/>
      <c r="E415" s="115"/>
    </row>
    <row r="416" spans="1:5" hidden="1" x14ac:dyDescent="0.3">
      <c r="A416" s="114">
        <v>145610</v>
      </c>
      <c r="B416" s="113" t="s">
        <v>1171</v>
      </c>
      <c r="C416" s="112">
        <f>VLOOKUP(A416,cuc!$A$2:$H$2088,8,FALSE)</f>
        <v>0</v>
      </c>
      <c r="D416" s="119"/>
      <c r="E416" s="115"/>
    </row>
    <row r="417" spans="1:5" hidden="1" x14ac:dyDescent="0.3">
      <c r="A417" s="114">
        <v>145615</v>
      </c>
      <c r="B417" s="113" t="s">
        <v>1170</v>
      </c>
      <c r="C417" s="112">
        <f>VLOOKUP(A417,cuc!$A$2:$H$2088,8,FALSE)</f>
        <v>0</v>
      </c>
      <c r="D417" s="119"/>
      <c r="E417" s="115"/>
    </row>
    <row r="418" spans="1:5" hidden="1" x14ac:dyDescent="0.3">
      <c r="A418" s="114">
        <v>145620</v>
      </c>
      <c r="B418" s="113" t="s">
        <v>1169</v>
      </c>
      <c r="C418" s="112">
        <f>VLOOKUP(A418,cuc!$A$2:$H$2088,8,FALSE)</f>
        <v>0</v>
      </c>
      <c r="D418" s="119"/>
      <c r="E418" s="115"/>
    </row>
    <row r="419" spans="1:5" hidden="1" x14ac:dyDescent="0.3">
      <c r="A419" s="114">
        <v>145625</v>
      </c>
      <c r="B419" s="113" t="s">
        <v>1168</v>
      </c>
      <c r="C419" s="112">
        <f>VLOOKUP(A419,cuc!$A$2:$H$2088,8,FALSE)</f>
        <v>0</v>
      </c>
      <c r="D419" s="119"/>
      <c r="E419" s="115"/>
    </row>
    <row r="420" spans="1:5" hidden="1" x14ac:dyDescent="0.3">
      <c r="A420" s="114">
        <v>145630</v>
      </c>
      <c r="B420" s="113" t="s">
        <v>1207</v>
      </c>
      <c r="C420" s="112">
        <f>VLOOKUP(A420,cuc!$A$2:$H$2088,8,FALSE)</f>
        <v>0</v>
      </c>
      <c r="D420" s="119"/>
      <c r="E420" s="115"/>
    </row>
    <row r="421" spans="1:5" hidden="1" x14ac:dyDescent="0.3">
      <c r="A421" s="114">
        <v>145700</v>
      </c>
      <c r="B421" s="113" t="s">
        <v>1227</v>
      </c>
      <c r="C421" s="112">
        <f>VLOOKUP(A421,cuc!$A$2:$H$2088,8,FALSE)</f>
        <v>0</v>
      </c>
      <c r="D421" s="119"/>
      <c r="E421" s="115"/>
    </row>
    <row r="422" spans="1:5" hidden="1" x14ac:dyDescent="0.3">
      <c r="A422" s="114">
        <v>145705</v>
      </c>
      <c r="B422" s="113" t="s">
        <v>1172</v>
      </c>
      <c r="C422" s="112">
        <f>VLOOKUP(A422,cuc!$A$2:$H$2088,8,FALSE)</f>
        <v>0</v>
      </c>
      <c r="D422" s="119"/>
      <c r="E422" s="115"/>
    </row>
    <row r="423" spans="1:5" hidden="1" x14ac:dyDescent="0.3">
      <c r="A423" s="114">
        <v>145710</v>
      </c>
      <c r="B423" s="113" t="s">
        <v>1171</v>
      </c>
      <c r="C423" s="112">
        <f>VLOOKUP(A423,cuc!$A$2:$H$2088,8,FALSE)</f>
        <v>0</v>
      </c>
      <c r="D423" s="119"/>
      <c r="E423" s="115"/>
    </row>
    <row r="424" spans="1:5" hidden="1" x14ac:dyDescent="0.3">
      <c r="A424" s="114">
        <v>145715</v>
      </c>
      <c r="B424" s="113" t="s">
        <v>1170</v>
      </c>
      <c r="C424" s="112">
        <f>VLOOKUP(A424,cuc!$A$2:$H$2088,8,FALSE)</f>
        <v>0</v>
      </c>
      <c r="D424" s="119"/>
      <c r="E424" s="115"/>
    </row>
    <row r="425" spans="1:5" hidden="1" x14ac:dyDescent="0.3">
      <c r="A425" s="114">
        <v>145720</v>
      </c>
      <c r="B425" s="113" t="s">
        <v>1169</v>
      </c>
      <c r="C425" s="112">
        <f>VLOOKUP(A425,cuc!$A$2:$H$2088,8,FALSE)</f>
        <v>0</v>
      </c>
      <c r="D425" s="119"/>
      <c r="E425" s="115"/>
    </row>
    <row r="426" spans="1:5" hidden="1" x14ac:dyDescent="0.3">
      <c r="A426" s="114">
        <v>145725</v>
      </c>
      <c r="B426" s="113" t="s">
        <v>1168</v>
      </c>
      <c r="C426" s="112">
        <f>VLOOKUP(A426,cuc!$A$2:$H$2088,8,FALSE)</f>
        <v>0</v>
      </c>
      <c r="D426" s="119"/>
      <c r="E426" s="115"/>
    </row>
    <row r="427" spans="1:5" hidden="1" x14ac:dyDescent="0.3">
      <c r="A427" s="114">
        <v>145730</v>
      </c>
      <c r="B427" s="113" t="s">
        <v>1205</v>
      </c>
      <c r="C427" s="112">
        <f>VLOOKUP(A427,cuc!$A$2:$H$2088,8,FALSE)</f>
        <v>0</v>
      </c>
      <c r="D427" s="119"/>
      <c r="E427" s="115"/>
    </row>
    <row r="428" spans="1:5" hidden="1" x14ac:dyDescent="0.3">
      <c r="A428" s="114">
        <v>145800</v>
      </c>
      <c r="B428" s="113" t="s">
        <v>1226</v>
      </c>
      <c r="C428" s="112">
        <f>VLOOKUP(A428,cuc!$A$2:$H$2088,8,FALSE)</f>
        <v>0</v>
      </c>
      <c r="D428" s="119"/>
      <c r="E428" s="115"/>
    </row>
    <row r="429" spans="1:5" hidden="1" x14ac:dyDescent="0.3">
      <c r="A429" s="114">
        <v>145805</v>
      </c>
      <c r="B429" s="113" t="s">
        <v>1218</v>
      </c>
      <c r="C429" s="112">
        <f>VLOOKUP(A429,cuc!$A$2:$H$2088,8,FALSE)</f>
        <v>0</v>
      </c>
      <c r="D429" s="119"/>
      <c r="E429" s="115"/>
    </row>
    <row r="430" spans="1:5" hidden="1" x14ac:dyDescent="0.3">
      <c r="A430" s="114">
        <v>145810</v>
      </c>
      <c r="B430" s="113" t="s">
        <v>1217</v>
      </c>
      <c r="C430" s="112">
        <f>VLOOKUP(A430,cuc!$A$2:$H$2088,8,FALSE)</f>
        <v>0</v>
      </c>
      <c r="D430" s="119"/>
      <c r="E430" s="115"/>
    </row>
    <row r="431" spans="1:5" hidden="1" x14ac:dyDescent="0.3">
      <c r="A431" s="114">
        <v>145815</v>
      </c>
      <c r="B431" s="113" t="s">
        <v>1216</v>
      </c>
      <c r="C431" s="112">
        <f>VLOOKUP(A431,cuc!$A$2:$H$2088,8,FALSE)</f>
        <v>0</v>
      </c>
      <c r="D431" s="119"/>
      <c r="E431" s="115"/>
    </row>
    <row r="432" spans="1:5" hidden="1" x14ac:dyDescent="0.3">
      <c r="A432" s="114">
        <v>145820</v>
      </c>
      <c r="B432" s="113" t="s">
        <v>1215</v>
      </c>
      <c r="C432" s="112">
        <f>VLOOKUP(A432,cuc!$A$2:$H$2088,8,FALSE)</f>
        <v>0</v>
      </c>
      <c r="D432" s="119"/>
      <c r="E432" s="115"/>
    </row>
    <row r="433" spans="1:5" hidden="1" x14ac:dyDescent="0.3">
      <c r="A433" s="114">
        <v>145825</v>
      </c>
      <c r="B433" s="113" t="s">
        <v>1214</v>
      </c>
      <c r="C433" s="112">
        <f>VLOOKUP(A433,cuc!$A$2:$H$2088,8,FALSE)</f>
        <v>0</v>
      </c>
      <c r="D433" s="119"/>
      <c r="E433" s="115"/>
    </row>
    <row r="434" spans="1:5" hidden="1" x14ac:dyDescent="0.3">
      <c r="A434" s="114">
        <v>145830</v>
      </c>
      <c r="B434" s="113" t="s">
        <v>1213</v>
      </c>
      <c r="C434" s="112">
        <f>VLOOKUP(A434,cuc!$A$2:$H$2088,8,FALSE)</f>
        <v>0</v>
      </c>
      <c r="D434" s="119"/>
      <c r="E434" s="115"/>
    </row>
    <row r="435" spans="1:5" hidden="1" x14ac:dyDescent="0.3">
      <c r="A435" s="114">
        <v>145835</v>
      </c>
      <c r="B435" s="113" t="s">
        <v>1212</v>
      </c>
      <c r="C435" s="112">
        <f>VLOOKUP(A435,cuc!$A$2:$H$2088,8,FALSE)</f>
        <v>0</v>
      </c>
      <c r="D435" s="119"/>
      <c r="E435" s="115"/>
    </row>
    <row r="436" spans="1:5" hidden="1" x14ac:dyDescent="0.3">
      <c r="A436" s="114">
        <v>145840</v>
      </c>
      <c r="B436" s="113" t="s">
        <v>1211</v>
      </c>
      <c r="C436" s="112">
        <f>VLOOKUP(A436,cuc!$A$2:$H$2088,8,FALSE)</f>
        <v>0</v>
      </c>
      <c r="D436" s="119"/>
      <c r="E436" s="115"/>
    </row>
    <row r="437" spans="1:5" hidden="1" x14ac:dyDescent="0.3">
      <c r="A437" s="114">
        <v>145845</v>
      </c>
      <c r="B437" s="113" t="s">
        <v>1210</v>
      </c>
      <c r="C437" s="112">
        <f>VLOOKUP(A437,cuc!$A$2:$H$2088,8,FALSE)</f>
        <v>0</v>
      </c>
      <c r="D437" s="119"/>
      <c r="E437" s="115"/>
    </row>
    <row r="438" spans="1:5" hidden="1" x14ac:dyDescent="0.3">
      <c r="A438" s="114">
        <v>145850</v>
      </c>
      <c r="B438" s="113" t="s">
        <v>1209</v>
      </c>
      <c r="C438" s="112">
        <f>VLOOKUP(A438,cuc!$A$2:$H$2088,8,FALSE)</f>
        <v>0</v>
      </c>
      <c r="D438" s="119"/>
      <c r="E438" s="115"/>
    </row>
    <row r="439" spans="1:5" hidden="1" x14ac:dyDescent="0.3">
      <c r="A439" s="114">
        <v>145900</v>
      </c>
      <c r="B439" s="113" t="s">
        <v>1225</v>
      </c>
      <c r="C439" s="112">
        <f>VLOOKUP(A439,cuc!$A$2:$H$2088,8,FALSE)</f>
        <v>0</v>
      </c>
      <c r="D439" s="119"/>
      <c r="E439" s="115"/>
    </row>
    <row r="440" spans="1:5" hidden="1" x14ac:dyDescent="0.3">
      <c r="A440" s="114">
        <v>145905</v>
      </c>
      <c r="B440" s="113" t="s">
        <v>1172</v>
      </c>
      <c r="C440" s="112">
        <f>VLOOKUP(A440,cuc!$A$2:$H$2088,8,FALSE)</f>
        <v>0</v>
      </c>
      <c r="D440" s="119"/>
      <c r="E440" s="115"/>
    </row>
    <row r="441" spans="1:5" hidden="1" x14ac:dyDescent="0.3">
      <c r="A441" s="114">
        <v>145910</v>
      </c>
      <c r="B441" s="113" t="s">
        <v>1171</v>
      </c>
      <c r="C441" s="112">
        <f>VLOOKUP(A441,cuc!$A$2:$H$2088,8,FALSE)</f>
        <v>0</v>
      </c>
      <c r="D441" s="119"/>
      <c r="E441" s="115"/>
    </row>
    <row r="442" spans="1:5" hidden="1" x14ac:dyDescent="0.3">
      <c r="A442" s="114">
        <v>145915</v>
      </c>
      <c r="B442" s="113" t="s">
        <v>1170</v>
      </c>
      <c r="C442" s="112">
        <f>VLOOKUP(A442,cuc!$A$2:$H$2088,8,FALSE)</f>
        <v>0</v>
      </c>
      <c r="D442" s="119"/>
      <c r="E442" s="115"/>
    </row>
    <row r="443" spans="1:5" hidden="1" x14ac:dyDescent="0.3">
      <c r="A443" s="114">
        <v>145920</v>
      </c>
      <c r="B443" s="113" t="s">
        <v>1169</v>
      </c>
      <c r="C443" s="112">
        <f>VLOOKUP(A443,cuc!$A$2:$H$2088,8,FALSE)</f>
        <v>0</v>
      </c>
      <c r="D443" s="119"/>
      <c r="E443" s="115"/>
    </row>
    <row r="444" spans="1:5" hidden="1" x14ac:dyDescent="0.3">
      <c r="A444" s="114">
        <v>145925</v>
      </c>
      <c r="B444" s="113" t="s">
        <v>1168</v>
      </c>
      <c r="C444" s="112">
        <f>VLOOKUP(A444,cuc!$A$2:$H$2088,8,FALSE)</f>
        <v>0</v>
      </c>
      <c r="D444" s="119"/>
      <c r="E444" s="115"/>
    </row>
    <row r="445" spans="1:5" hidden="1" x14ac:dyDescent="0.3">
      <c r="A445" s="114">
        <v>145930</v>
      </c>
      <c r="B445" s="113" t="s">
        <v>1207</v>
      </c>
      <c r="C445" s="112">
        <f>VLOOKUP(A445,cuc!$A$2:$H$2088,8,FALSE)</f>
        <v>0</v>
      </c>
      <c r="D445" s="119"/>
      <c r="E445" s="115"/>
    </row>
    <row r="446" spans="1:5" hidden="1" x14ac:dyDescent="0.3">
      <c r="A446" s="114">
        <v>146000</v>
      </c>
      <c r="B446" s="113" t="s">
        <v>1224</v>
      </c>
      <c r="C446" s="112">
        <f>VLOOKUP(A446,cuc!$A$2:$H$2088,8,FALSE)</f>
        <v>0</v>
      </c>
      <c r="D446" s="119"/>
      <c r="E446" s="115"/>
    </row>
    <row r="447" spans="1:5" hidden="1" x14ac:dyDescent="0.3">
      <c r="A447" s="114">
        <v>146005</v>
      </c>
      <c r="B447" s="113" t="s">
        <v>1172</v>
      </c>
      <c r="C447" s="112">
        <f>VLOOKUP(A447,cuc!$A$2:$H$2088,8,FALSE)</f>
        <v>0</v>
      </c>
      <c r="D447" s="119"/>
      <c r="E447" s="115"/>
    </row>
    <row r="448" spans="1:5" hidden="1" x14ac:dyDescent="0.3">
      <c r="A448" s="114">
        <v>146010</v>
      </c>
      <c r="B448" s="113" t="s">
        <v>1171</v>
      </c>
      <c r="C448" s="112">
        <f>VLOOKUP(A448,cuc!$A$2:$H$2088,8,FALSE)</f>
        <v>0</v>
      </c>
      <c r="D448" s="119"/>
      <c r="E448" s="115"/>
    </row>
    <row r="449" spans="1:5" hidden="1" x14ac:dyDescent="0.3">
      <c r="A449" s="114">
        <v>146015</v>
      </c>
      <c r="B449" s="113" t="s">
        <v>1170</v>
      </c>
      <c r="C449" s="112">
        <f>VLOOKUP(A449,cuc!$A$2:$H$2088,8,FALSE)</f>
        <v>0</v>
      </c>
      <c r="D449" s="119"/>
      <c r="E449" s="115"/>
    </row>
    <row r="450" spans="1:5" hidden="1" x14ac:dyDescent="0.3">
      <c r="A450" s="114">
        <v>146020</v>
      </c>
      <c r="B450" s="113" t="s">
        <v>1169</v>
      </c>
      <c r="C450" s="112">
        <f>VLOOKUP(A450,cuc!$A$2:$H$2088,8,FALSE)</f>
        <v>0</v>
      </c>
      <c r="D450" s="119"/>
      <c r="E450" s="115"/>
    </row>
    <row r="451" spans="1:5" hidden="1" x14ac:dyDescent="0.3">
      <c r="A451" s="114">
        <v>146025</v>
      </c>
      <c r="B451" s="113" t="s">
        <v>1168</v>
      </c>
      <c r="C451" s="112">
        <f>VLOOKUP(A451,cuc!$A$2:$H$2088,8,FALSE)</f>
        <v>0</v>
      </c>
      <c r="D451" s="119"/>
      <c r="E451" s="115"/>
    </row>
    <row r="452" spans="1:5" hidden="1" x14ac:dyDescent="0.3">
      <c r="A452" s="114">
        <v>146030</v>
      </c>
      <c r="B452" s="113" t="s">
        <v>1205</v>
      </c>
      <c r="C452" s="112">
        <f>VLOOKUP(A452,cuc!$A$2:$H$2088,8,FALSE)</f>
        <v>0</v>
      </c>
      <c r="D452" s="119"/>
      <c r="E452" s="115"/>
    </row>
    <row r="453" spans="1:5" hidden="1" x14ac:dyDescent="0.3">
      <c r="A453" s="114">
        <v>146100</v>
      </c>
      <c r="B453" s="113" t="s">
        <v>1223</v>
      </c>
      <c r="C453" s="112">
        <f>VLOOKUP(A453,cuc!$A$2:$H$2088,8,FALSE)</f>
        <v>0</v>
      </c>
      <c r="D453" s="119"/>
      <c r="E453" s="115"/>
    </row>
    <row r="454" spans="1:5" hidden="1" x14ac:dyDescent="0.3">
      <c r="A454" s="114">
        <v>146105</v>
      </c>
      <c r="B454" s="113" t="s">
        <v>1172</v>
      </c>
      <c r="C454" s="112">
        <f>VLOOKUP(A454,cuc!$A$2:$H$2088,8,FALSE)</f>
        <v>0</v>
      </c>
      <c r="D454" s="119"/>
      <c r="E454" s="115"/>
    </row>
    <row r="455" spans="1:5" hidden="1" x14ac:dyDescent="0.3">
      <c r="A455" s="114">
        <v>146110</v>
      </c>
      <c r="B455" s="113" t="s">
        <v>1171</v>
      </c>
      <c r="C455" s="112">
        <f>VLOOKUP(A455,cuc!$A$2:$H$2088,8,FALSE)</f>
        <v>0</v>
      </c>
      <c r="D455" s="119"/>
      <c r="E455" s="115"/>
    </row>
    <row r="456" spans="1:5" hidden="1" x14ac:dyDescent="0.3">
      <c r="A456" s="114">
        <v>146115</v>
      </c>
      <c r="B456" s="113" t="s">
        <v>1170</v>
      </c>
      <c r="C456" s="112">
        <f>VLOOKUP(A456,cuc!$A$2:$H$2088,8,FALSE)</f>
        <v>0</v>
      </c>
      <c r="D456" s="119"/>
      <c r="E456" s="115"/>
    </row>
    <row r="457" spans="1:5" hidden="1" x14ac:dyDescent="0.3">
      <c r="A457" s="114">
        <v>146120</v>
      </c>
      <c r="B457" s="113" t="s">
        <v>1169</v>
      </c>
      <c r="C457" s="112">
        <f>VLOOKUP(A457,cuc!$A$2:$H$2088,8,FALSE)</f>
        <v>0</v>
      </c>
      <c r="D457" s="119"/>
      <c r="E457" s="115"/>
    </row>
    <row r="458" spans="1:5" hidden="1" x14ac:dyDescent="0.3">
      <c r="A458" s="114">
        <v>146125</v>
      </c>
      <c r="B458" s="113" t="s">
        <v>1168</v>
      </c>
      <c r="C458" s="112">
        <f>VLOOKUP(A458,cuc!$A$2:$H$2088,8,FALSE)</f>
        <v>0</v>
      </c>
      <c r="D458" s="119"/>
      <c r="E458" s="115"/>
    </row>
    <row r="459" spans="1:5" hidden="1" x14ac:dyDescent="0.3">
      <c r="A459" s="114">
        <v>146200</v>
      </c>
      <c r="B459" s="113" t="s">
        <v>1222</v>
      </c>
      <c r="C459" s="112">
        <f>VLOOKUP(A459,cuc!$A$2:$H$2088,8,FALSE)</f>
        <v>0</v>
      </c>
      <c r="D459" s="119"/>
      <c r="E459" s="115"/>
    </row>
    <row r="460" spans="1:5" hidden="1" x14ac:dyDescent="0.3">
      <c r="A460" s="114">
        <v>146205</v>
      </c>
      <c r="B460" s="113" t="s">
        <v>1172</v>
      </c>
      <c r="C460" s="112">
        <f>VLOOKUP(A460,cuc!$A$2:$H$2088,8,FALSE)</f>
        <v>0</v>
      </c>
      <c r="D460" s="119"/>
      <c r="E460" s="115"/>
    </row>
    <row r="461" spans="1:5" hidden="1" x14ac:dyDescent="0.3">
      <c r="A461" s="114">
        <v>146210</v>
      </c>
      <c r="B461" s="113" t="s">
        <v>1171</v>
      </c>
      <c r="C461" s="112">
        <f>VLOOKUP(A461,cuc!$A$2:$H$2088,8,FALSE)</f>
        <v>0</v>
      </c>
      <c r="D461" s="119"/>
      <c r="E461" s="115"/>
    </row>
    <row r="462" spans="1:5" hidden="1" x14ac:dyDescent="0.3">
      <c r="A462" s="114">
        <v>146215</v>
      </c>
      <c r="B462" s="113" t="s">
        <v>1170</v>
      </c>
      <c r="C462" s="112">
        <f>VLOOKUP(A462,cuc!$A$2:$H$2088,8,FALSE)</f>
        <v>0</v>
      </c>
      <c r="D462" s="119"/>
      <c r="E462" s="115"/>
    </row>
    <row r="463" spans="1:5" hidden="1" x14ac:dyDescent="0.3">
      <c r="A463" s="114">
        <v>146220</v>
      </c>
      <c r="B463" s="113" t="s">
        <v>1169</v>
      </c>
      <c r="C463" s="112">
        <f>VLOOKUP(A463,cuc!$A$2:$H$2088,8,FALSE)</f>
        <v>0</v>
      </c>
      <c r="D463" s="119"/>
      <c r="E463" s="115"/>
    </row>
    <row r="464" spans="1:5" hidden="1" x14ac:dyDescent="0.3">
      <c r="A464" s="114">
        <v>146225</v>
      </c>
      <c r="B464" s="113" t="s">
        <v>1168</v>
      </c>
      <c r="C464" s="112">
        <f>VLOOKUP(A464,cuc!$A$2:$H$2088,8,FALSE)</f>
        <v>0</v>
      </c>
      <c r="D464" s="119"/>
      <c r="E464" s="115"/>
    </row>
    <row r="465" spans="1:5" hidden="1" x14ac:dyDescent="0.3">
      <c r="A465" s="114">
        <v>146300</v>
      </c>
      <c r="B465" s="113" t="s">
        <v>1221</v>
      </c>
      <c r="C465" s="112">
        <f>VLOOKUP(A465,cuc!$A$2:$H$2088,8,FALSE)</f>
        <v>0</v>
      </c>
      <c r="D465" s="119"/>
      <c r="E465" s="115"/>
    </row>
    <row r="466" spans="1:5" hidden="1" x14ac:dyDescent="0.3">
      <c r="A466" s="114">
        <v>146305</v>
      </c>
      <c r="B466" s="113" t="s">
        <v>1172</v>
      </c>
      <c r="C466" s="112">
        <f>VLOOKUP(A466,cuc!$A$2:$H$2088,8,FALSE)</f>
        <v>0</v>
      </c>
      <c r="D466" s="119"/>
      <c r="E466" s="115"/>
    </row>
    <row r="467" spans="1:5" hidden="1" x14ac:dyDescent="0.3">
      <c r="A467" s="114">
        <v>146310</v>
      </c>
      <c r="B467" s="113" t="s">
        <v>1171</v>
      </c>
      <c r="C467" s="112">
        <f>VLOOKUP(A467,cuc!$A$2:$H$2088,8,FALSE)</f>
        <v>0</v>
      </c>
      <c r="D467" s="119"/>
      <c r="E467" s="115"/>
    </row>
    <row r="468" spans="1:5" hidden="1" x14ac:dyDescent="0.3">
      <c r="A468" s="114">
        <v>146315</v>
      </c>
      <c r="B468" s="113" t="s">
        <v>1170</v>
      </c>
      <c r="C468" s="112">
        <f>VLOOKUP(A468,cuc!$A$2:$H$2088,8,FALSE)</f>
        <v>0</v>
      </c>
      <c r="D468" s="119"/>
      <c r="E468" s="115"/>
    </row>
    <row r="469" spans="1:5" hidden="1" x14ac:dyDescent="0.3">
      <c r="A469" s="114">
        <v>146320</v>
      </c>
      <c r="B469" s="113" t="s">
        <v>1169</v>
      </c>
      <c r="C469" s="112">
        <f>VLOOKUP(A469,cuc!$A$2:$H$2088,8,FALSE)</f>
        <v>0</v>
      </c>
      <c r="D469" s="119"/>
      <c r="E469" s="115"/>
    </row>
    <row r="470" spans="1:5" hidden="1" x14ac:dyDescent="0.3">
      <c r="A470" s="114">
        <v>146325</v>
      </c>
      <c r="B470" s="113" t="s">
        <v>1168</v>
      </c>
      <c r="C470" s="112">
        <f>VLOOKUP(A470,cuc!$A$2:$H$2088,8,FALSE)</f>
        <v>0</v>
      </c>
      <c r="D470" s="119"/>
      <c r="E470" s="115"/>
    </row>
    <row r="471" spans="1:5" hidden="1" x14ac:dyDescent="0.3">
      <c r="A471" s="114">
        <v>146330</v>
      </c>
      <c r="B471" s="113" t="s">
        <v>1207</v>
      </c>
      <c r="C471" s="112">
        <f>VLOOKUP(A471,cuc!$A$2:$H$2088,8,FALSE)</f>
        <v>0</v>
      </c>
      <c r="D471" s="119"/>
      <c r="E471" s="115"/>
    </row>
    <row r="472" spans="1:5" hidden="1" x14ac:dyDescent="0.3">
      <c r="A472" s="114">
        <v>146400</v>
      </c>
      <c r="B472" s="113" t="s">
        <v>1220</v>
      </c>
      <c r="C472" s="112">
        <f>VLOOKUP(A472,cuc!$A$2:$H$2088,8,FALSE)</f>
        <v>0</v>
      </c>
      <c r="D472" s="119"/>
      <c r="E472" s="115"/>
    </row>
    <row r="473" spans="1:5" hidden="1" x14ac:dyDescent="0.3">
      <c r="A473" s="114">
        <v>146405</v>
      </c>
      <c r="B473" s="113" t="s">
        <v>1172</v>
      </c>
      <c r="C473" s="112">
        <f>VLOOKUP(A473,cuc!$A$2:$H$2088,8,FALSE)</f>
        <v>0</v>
      </c>
      <c r="D473" s="119"/>
      <c r="E473" s="115"/>
    </row>
    <row r="474" spans="1:5" hidden="1" x14ac:dyDescent="0.3">
      <c r="A474" s="114">
        <v>146410</v>
      </c>
      <c r="B474" s="113" t="s">
        <v>1171</v>
      </c>
      <c r="C474" s="112">
        <f>VLOOKUP(A474,cuc!$A$2:$H$2088,8,FALSE)</f>
        <v>0</v>
      </c>
      <c r="D474" s="119"/>
      <c r="E474" s="115"/>
    </row>
    <row r="475" spans="1:5" hidden="1" x14ac:dyDescent="0.3">
      <c r="A475" s="114">
        <v>146415</v>
      </c>
      <c r="B475" s="113" t="s">
        <v>1170</v>
      </c>
      <c r="C475" s="112">
        <f>VLOOKUP(A475,cuc!$A$2:$H$2088,8,FALSE)</f>
        <v>0</v>
      </c>
      <c r="D475" s="119"/>
      <c r="E475" s="115"/>
    </row>
    <row r="476" spans="1:5" hidden="1" x14ac:dyDescent="0.3">
      <c r="A476" s="114">
        <v>146420</v>
      </c>
      <c r="B476" s="113" t="s">
        <v>1169</v>
      </c>
      <c r="C476" s="112">
        <f>VLOOKUP(A476,cuc!$A$2:$H$2088,8,FALSE)</f>
        <v>0</v>
      </c>
      <c r="D476" s="119"/>
      <c r="E476" s="115"/>
    </row>
    <row r="477" spans="1:5" hidden="1" x14ac:dyDescent="0.3">
      <c r="A477" s="114">
        <v>146425</v>
      </c>
      <c r="B477" s="113" t="s">
        <v>1168</v>
      </c>
      <c r="C477" s="112">
        <f>VLOOKUP(A477,cuc!$A$2:$H$2088,8,FALSE)</f>
        <v>0</v>
      </c>
      <c r="D477" s="119"/>
      <c r="E477" s="115"/>
    </row>
    <row r="478" spans="1:5" hidden="1" x14ac:dyDescent="0.3">
      <c r="A478" s="114">
        <v>146430</v>
      </c>
      <c r="B478" s="113" t="s">
        <v>1205</v>
      </c>
      <c r="C478" s="112">
        <f>VLOOKUP(A478,cuc!$A$2:$H$2088,8,FALSE)</f>
        <v>0</v>
      </c>
      <c r="D478" s="119"/>
      <c r="E478" s="115"/>
    </row>
    <row r="479" spans="1:5" hidden="1" x14ac:dyDescent="0.3">
      <c r="A479" s="114">
        <v>146500</v>
      </c>
      <c r="B479" s="113" t="s">
        <v>1219</v>
      </c>
      <c r="C479" s="112">
        <f>VLOOKUP(A479,cuc!$A$2:$H$2088,8,FALSE)</f>
        <v>0</v>
      </c>
      <c r="D479" s="119"/>
      <c r="E479" s="115"/>
    </row>
    <row r="480" spans="1:5" hidden="1" x14ac:dyDescent="0.3">
      <c r="A480" s="114">
        <v>146505</v>
      </c>
      <c r="B480" s="113" t="s">
        <v>1218</v>
      </c>
      <c r="C480" s="112">
        <f>VLOOKUP(A480,cuc!$A$2:$H$2088,8,FALSE)</f>
        <v>0</v>
      </c>
      <c r="D480" s="119"/>
      <c r="E480" s="115"/>
    </row>
    <row r="481" spans="1:5" hidden="1" x14ac:dyDescent="0.3">
      <c r="A481" s="114">
        <v>146510</v>
      </c>
      <c r="B481" s="113" t="s">
        <v>1217</v>
      </c>
      <c r="C481" s="112">
        <f>VLOOKUP(A481,cuc!$A$2:$H$2088,8,FALSE)</f>
        <v>0</v>
      </c>
      <c r="D481" s="119"/>
      <c r="E481" s="115"/>
    </row>
    <row r="482" spans="1:5" hidden="1" x14ac:dyDescent="0.3">
      <c r="A482" s="114">
        <v>146515</v>
      </c>
      <c r="B482" s="113" t="s">
        <v>1216</v>
      </c>
      <c r="C482" s="112">
        <f>VLOOKUP(A482,cuc!$A$2:$H$2088,8,FALSE)</f>
        <v>0</v>
      </c>
      <c r="D482" s="119"/>
      <c r="E482" s="115"/>
    </row>
    <row r="483" spans="1:5" hidden="1" x14ac:dyDescent="0.3">
      <c r="A483" s="114">
        <v>146520</v>
      </c>
      <c r="B483" s="113" t="s">
        <v>1215</v>
      </c>
      <c r="C483" s="112">
        <f>VLOOKUP(A483,cuc!$A$2:$H$2088,8,FALSE)</f>
        <v>0</v>
      </c>
      <c r="D483" s="119"/>
      <c r="E483" s="115"/>
    </row>
    <row r="484" spans="1:5" hidden="1" x14ac:dyDescent="0.3">
      <c r="A484" s="114">
        <v>146525</v>
      </c>
      <c r="B484" s="113" t="s">
        <v>1214</v>
      </c>
      <c r="C484" s="112">
        <f>VLOOKUP(A484,cuc!$A$2:$H$2088,8,FALSE)</f>
        <v>0</v>
      </c>
      <c r="D484" s="119"/>
      <c r="E484" s="115"/>
    </row>
    <row r="485" spans="1:5" hidden="1" x14ac:dyDescent="0.3">
      <c r="A485" s="114">
        <v>146530</v>
      </c>
      <c r="B485" s="113" t="s">
        <v>1213</v>
      </c>
      <c r="C485" s="112">
        <f>VLOOKUP(A485,cuc!$A$2:$H$2088,8,FALSE)</f>
        <v>0</v>
      </c>
      <c r="D485" s="119"/>
      <c r="E485" s="115"/>
    </row>
    <row r="486" spans="1:5" hidden="1" x14ac:dyDescent="0.3">
      <c r="A486" s="114">
        <v>146535</v>
      </c>
      <c r="B486" s="113" t="s">
        <v>1212</v>
      </c>
      <c r="C486" s="112">
        <f>VLOOKUP(A486,cuc!$A$2:$H$2088,8,FALSE)</f>
        <v>0</v>
      </c>
      <c r="D486" s="119"/>
      <c r="E486" s="115"/>
    </row>
    <row r="487" spans="1:5" hidden="1" x14ac:dyDescent="0.3">
      <c r="A487" s="114">
        <v>146540</v>
      </c>
      <c r="B487" s="113" t="s">
        <v>1211</v>
      </c>
      <c r="C487" s="112">
        <f>VLOOKUP(A487,cuc!$A$2:$H$2088,8,FALSE)</f>
        <v>0</v>
      </c>
      <c r="D487" s="119"/>
      <c r="E487" s="115"/>
    </row>
    <row r="488" spans="1:5" hidden="1" x14ac:dyDescent="0.3">
      <c r="A488" s="114">
        <v>146545</v>
      </c>
      <c r="B488" s="113" t="s">
        <v>1210</v>
      </c>
      <c r="C488" s="112">
        <f>VLOOKUP(A488,cuc!$A$2:$H$2088,8,FALSE)</f>
        <v>0</v>
      </c>
      <c r="D488" s="119"/>
      <c r="E488" s="115"/>
    </row>
    <row r="489" spans="1:5" hidden="1" x14ac:dyDescent="0.3">
      <c r="A489" s="114">
        <v>146550</v>
      </c>
      <c r="B489" s="113" t="s">
        <v>1209</v>
      </c>
      <c r="C489" s="112">
        <f>VLOOKUP(A489,cuc!$A$2:$H$2088,8,FALSE)</f>
        <v>0</v>
      </c>
      <c r="D489" s="119"/>
      <c r="E489" s="115"/>
    </row>
    <row r="490" spans="1:5" hidden="1" x14ac:dyDescent="0.3">
      <c r="A490" s="114">
        <v>146600</v>
      </c>
      <c r="B490" s="113" t="s">
        <v>1208</v>
      </c>
      <c r="C490" s="112">
        <f>VLOOKUP(A490,cuc!$A$2:$H$2088,8,FALSE)</f>
        <v>0</v>
      </c>
      <c r="D490" s="119"/>
      <c r="E490" s="115"/>
    </row>
    <row r="491" spans="1:5" hidden="1" x14ac:dyDescent="0.3">
      <c r="A491" s="114">
        <v>146605</v>
      </c>
      <c r="B491" s="113" t="s">
        <v>1172</v>
      </c>
      <c r="C491" s="112">
        <f>VLOOKUP(A491,cuc!$A$2:$H$2088,8,FALSE)</f>
        <v>0</v>
      </c>
      <c r="D491" s="119"/>
      <c r="E491" s="115"/>
    </row>
    <row r="492" spans="1:5" hidden="1" x14ac:dyDescent="0.3">
      <c r="A492" s="114">
        <v>146610</v>
      </c>
      <c r="B492" s="113" t="s">
        <v>1171</v>
      </c>
      <c r="C492" s="112">
        <f>VLOOKUP(A492,cuc!$A$2:$H$2088,8,FALSE)</f>
        <v>0</v>
      </c>
      <c r="D492" s="119"/>
      <c r="E492" s="115"/>
    </row>
    <row r="493" spans="1:5" hidden="1" x14ac:dyDescent="0.3">
      <c r="A493" s="114">
        <v>146615</v>
      </c>
      <c r="B493" s="113" t="s">
        <v>1170</v>
      </c>
      <c r="C493" s="112">
        <f>VLOOKUP(A493,cuc!$A$2:$H$2088,8,FALSE)</f>
        <v>0</v>
      </c>
      <c r="D493" s="119"/>
      <c r="E493" s="115"/>
    </row>
    <row r="494" spans="1:5" hidden="1" x14ac:dyDescent="0.3">
      <c r="A494" s="114">
        <v>146620</v>
      </c>
      <c r="B494" s="113" t="s">
        <v>1169</v>
      </c>
      <c r="C494" s="112">
        <f>VLOOKUP(A494,cuc!$A$2:$H$2088,8,FALSE)</f>
        <v>0</v>
      </c>
      <c r="D494" s="119"/>
      <c r="E494" s="115"/>
    </row>
    <row r="495" spans="1:5" hidden="1" x14ac:dyDescent="0.3">
      <c r="A495" s="114">
        <v>146625</v>
      </c>
      <c r="B495" s="113" t="s">
        <v>1168</v>
      </c>
      <c r="C495" s="112">
        <f>VLOOKUP(A495,cuc!$A$2:$H$2088,8,FALSE)</f>
        <v>0</v>
      </c>
      <c r="D495" s="119"/>
      <c r="E495" s="115"/>
    </row>
    <row r="496" spans="1:5" hidden="1" x14ac:dyDescent="0.3">
      <c r="A496" s="114">
        <v>146630</v>
      </c>
      <c r="B496" s="113" t="s">
        <v>1207</v>
      </c>
      <c r="C496" s="112">
        <f>VLOOKUP(A496,cuc!$A$2:$H$2088,8,FALSE)</f>
        <v>0</v>
      </c>
      <c r="D496" s="119"/>
      <c r="E496" s="115"/>
    </row>
    <row r="497" spans="1:5" hidden="1" x14ac:dyDescent="0.3">
      <c r="A497" s="114">
        <v>146700</v>
      </c>
      <c r="B497" s="113" t="s">
        <v>1206</v>
      </c>
      <c r="C497" s="112">
        <f>VLOOKUP(A497,cuc!$A$2:$H$2088,8,FALSE)</f>
        <v>0</v>
      </c>
      <c r="D497" s="119"/>
      <c r="E497" s="115"/>
    </row>
    <row r="498" spans="1:5" hidden="1" x14ac:dyDescent="0.3">
      <c r="A498" s="114">
        <v>146705</v>
      </c>
      <c r="B498" s="113" t="s">
        <v>1172</v>
      </c>
      <c r="C498" s="112">
        <f>VLOOKUP(A498,cuc!$A$2:$H$2088,8,FALSE)</f>
        <v>0</v>
      </c>
      <c r="D498" s="119"/>
      <c r="E498" s="115"/>
    </row>
    <row r="499" spans="1:5" hidden="1" x14ac:dyDescent="0.3">
      <c r="A499" s="114">
        <v>146710</v>
      </c>
      <c r="B499" s="113" t="s">
        <v>1171</v>
      </c>
      <c r="C499" s="112">
        <f>VLOOKUP(A499,cuc!$A$2:$H$2088,8,FALSE)</f>
        <v>0</v>
      </c>
      <c r="D499" s="119"/>
      <c r="E499" s="115"/>
    </row>
    <row r="500" spans="1:5" hidden="1" x14ac:dyDescent="0.3">
      <c r="A500" s="114">
        <v>146715</v>
      </c>
      <c r="B500" s="113" t="s">
        <v>1170</v>
      </c>
      <c r="C500" s="112">
        <f>VLOOKUP(A500,cuc!$A$2:$H$2088,8,FALSE)</f>
        <v>0</v>
      </c>
      <c r="D500" s="119"/>
      <c r="E500" s="115"/>
    </row>
    <row r="501" spans="1:5" hidden="1" x14ac:dyDescent="0.3">
      <c r="A501" s="114">
        <v>146720</v>
      </c>
      <c r="B501" s="113" t="s">
        <v>1169</v>
      </c>
      <c r="C501" s="112">
        <f>VLOOKUP(A501,cuc!$A$2:$H$2088,8,FALSE)</f>
        <v>0</v>
      </c>
      <c r="D501" s="119"/>
      <c r="E501" s="115"/>
    </row>
    <row r="502" spans="1:5" hidden="1" x14ac:dyDescent="0.3">
      <c r="A502" s="114">
        <v>146725</v>
      </c>
      <c r="B502" s="113" t="s">
        <v>1168</v>
      </c>
      <c r="C502" s="112">
        <f>VLOOKUP(A502,cuc!$A$2:$H$2088,8,FALSE)</f>
        <v>0</v>
      </c>
      <c r="D502" s="119"/>
      <c r="E502" s="115"/>
    </row>
    <row r="503" spans="1:5" hidden="1" x14ac:dyDescent="0.3">
      <c r="A503" s="114">
        <v>146730</v>
      </c>
      <c r="B503" s="113" t="s">
        <v>1205</v>
      </c>
      <c r="C503" s="112">
        <f>VLOOKUP(A503,cuc!$A$2:$H$2088,8,FALSE)</f>
        <v>0</v>
      </c>
      <c r="D503" s="119"/>
      <c r="E503" s="115"/>
    </row>
    <row r="504" spans="1:5" x14ac:dyDescent="0.3">
      <c r="A504" s="114">
        <v>146800</v>
      </c>
      <c r="B504" s="113" t="s">
        <v>1204</v>
      </c>
      <c r="C504" s="112">
        <f>VLOOKUP(A504,cuc!$A$2:$H$2088,8,FALSE)</f>
        <v>218230552</v>
      </c>
      <c r="D504" s="119"/>
      <c r="E504" s="115"/>
    </row>
    <row r="505" spans="1:5" hidden="1" x14ac:dyDescent="0.3">
      <c r="A505" s="114">
        <v>146805</v>
      </c>
      <c r="B505" s="113" t="s">
        <v>1203</v>
      </c>
      <c r="C505" s="112">
        <f>VLOOKUP(A505,cuc!$A$2:$H$2088,8,FALSE)</f>
        <v>0</v>
      </c>
      <c r="D505" s="119"/>
      <c r="E505" s="115"/>
    </row>
    <row r="506" spans="1:5" hidden="1" x14ac:dyDescent="0.3">
      <c r="A506" s="114">
        <v>146810</v>
      </c>
      <c r="B506" s="113" t="s">
        <v>1202</v>
      </c>
      <c r="C506" s="112">
        <f>VLOOKUP(A506,cuc!$A$2:$H$2088,8,FALSE)</f>
        <v>0</v>
      </c>
      <c r="D506" s="119"/>
      <c r="E506" s="115"/>
    </row>
    <row r="507" spans="1:5" hidden="1" x14ac:dyDescent="0.3">
      <c r="A507" s="114">
        <v>146900</v>
      </c>
      <c r="B507" s="113" t="s">
        <v>1201</v>
      </c>
      <c r="C507" s="112">
        <f>VLOOKUP(A507,cuc!$A$2:$H$2088,8,FALSE)</f>
        <v>0</v>
      </c>
      <c r="D507" s="119"/>
      <c r="E507" s="115"/>
    </row>
    <row r="508" spans="1:5" hidden="1" x14ac:dyDescent="0.3">
      <c r="A508" s="114">
        <v>146905</v>
      </c>
      <c r="B508" s="113" t="s">
        <v>1198</v>
      </c>
      <c r="C508" s="112">
        <f>VLOOKUP(A508,cuc!$A$2:$H$2088,8,FALSE)</f>
        <v>0</v>
      </c>
      <c r="D508" s="119"/>
      <c r="E508" s="115"/>
    </row>
    <row r="509" spans="1:5" hidden="1" x14ac:dyDescent="0.3">
      <c r="A509" s="114">
        <v>146910</v>
      </c>
      <c r="B509" s="113" t="s">
        <v>1197</v>
      </c>
      <c r="C509" s="112">
        <f>VLOOKUP(A509,cuc!$A$2:$H$2088,8,FALSE)</f>
        <v>0</v>
      </c>
      <c r="D509" s="119"/>
      <c r="E509" s="115"/>
    </row>
    <row r="510" spans="1:5" hidden="1" x14ac:dyDescent="0.3">
      <c r="A510" s="114">
        <v>146915</v>
      </c>
      <c r="B510" s="113" t="s">
        <v>190</v>
      </c>
      <c r="C510" s="112">
        <f>VLOOKUP(A510,cuc!$A$2:$H$2088,8,FALSE)</f>
        <v>0</v>
      </c>
      <c r="D510" s="119"/>
      <c r="E510" s="115"/>
    </row>
    <row r="511" spans="1:5" hidden="1" x14ac:dyDescent="0.3">
      <c r="A511" s="114">
        <v>146920</v>
      </c>
      <c r="B511" s="113" t="s">
        <v>189</v>
      </c>
      <c r="C511" s="112">
        <f>VLOOKUP(A511,cuc!$A$2:$H$2088,8,FALSE)</f>
        <v>0</v>
      </c>
      <c r="D511" s="119"/>
      <c r="E511" s="115"/>
    </row>
    <row r="512" spans="1:5" hidden="1" x14ac:dyDescent="0.3">
      <c r="A512" s="114">
        <v>146925</v>
      </c>
      <c r="B512" s="113" t="s">
        <v>188</v>
      </c>
      <c r="C512" s="112">
        <f>VLOOKUP(A512,cuc!$A$2:$H$2088,8,FALSE)</f>
        <v>0</v>
      </c>
      <c r="D512" s="119"/>
      <c r="E512" s="115"/>
    </row>
    <row r="513" spans="1:5" hidden="1" x14ac:dyDescent="0.3">
      <c r="A513" s="114">
        <v>146930</v>
      </c>
      <c r="B513" s="113" t="s">
        <v>1196</v>
      </c>
      <c r="C513" s="112">
        <f>VLOOKUP(A513,cuc!$A$2:$H$2088,8,FALSE)</f>
        <v>0</v>
      </c>
      <c r="D513" s="119"/>
      <c r="E513" s="115"/>
    </row>
    <row r="514" spans="1:5" hidden="1" x14ac:dyDescent="0.3">
      <c r="A514" s="114">
        <v>146935</v>
      </c>
      <c r="B514" s="113" t="s">
        <v>1195</v>
      </c>
      <c r="C514" s="112">
        <f>VLOOKUP(A514,cuc!$A$2:$H$2088,8,FALSE)</f>
        <v>0</v>
      </c>
      <c r="D514" s="119"/>
      <c r="E514" s="115"/>
    </row>
    <row r="515" spans="1:5" hidden="1" x14ac:dyDescent="0.3">
      <c r="A515" s="114">
        <v>146940</v>
      </c>
      <c r="B515" s="113" t="s">
        <v>185</v>
      </c>
      <c r="C515" s="112">
        <f>VLOOKUP(A515,cuc!$A$2:$H$2088,8,FALSE)</f>
        <v>0</v>
      </c>
      <c r="D515" s="119"/>
      <c r="E515" s="115"/>
    </row>
    <row r="516" spans="1:5" hidden="1" x14ac:dyDescent="0.3">
      <c r="A516" s="114">
        <v>146945</v>
      </c>
      <c r="B516" s="113" t="s">
        <v>184</v>
      </c>
      <c r="C516" s="112">
        <f>VLOOKUP(A516,cuc!$A$2:$H$2088,8,FALSE)</f>
        <v>0</v>
      </c>
      <c r="D516" s="119"/>
      <c r="E516" s="115"/>
    </row>
    <row r="517" spans="1:5" hidden="1" x14ac:dyDescent="0.3">
      <c r="A517" s="114">
        <v>146950</v>
      </c>
      <c r="B517" s="113" t="s">
        <v>183</v>
      </c>
      <c r="C517" s="112">
        <f>VLOOKUP(A517,cuc!$A$2:$H$2088,8,FALSE)</f>
        <v>0</v>
      </c>
      <c r="D517" s="119"/>
      <c r="E517" s="115"/>
    </row>
    <row r="518" spans="1:5" hidden="1" x14ac:dyDescent="0.3">
      <c r="A518" s="114">
        <v>147000</v>
      </c>
      <c r="B518" s="113" t="s">
        <v>1200</v>
      </c>
      <c r="C518" s="112">
        <f>VLOOKUP(A518,cuc!$A$2:$H$2088,8,FALSE)</f>
        <v>0</v>
      </c>
      <c r="D518" s="119"/>
      <c r="E518" s="115"/>
    </row>
    <row r="519" spans="1:5" hidden="1" x14ac:dyDescent="0.3">
      <c r="A519" s="114">
        <v>147005</v>
      </c>
      <c r="B519" s="113" t="s">
        <v>1198</v>
      </c>
      <c r="C519" s="112">
        <f>VLOOKUP(A519,cuc!$A$2:$H$2088,8,FALSE)</f>
        <v>0</v>
      </c>
      <c r="D519" s="119"/>
      <c r="E519" s="115"/>
    </row>
    <row r="520" spans="1:5" hidden="1" x14ac:dyDescent="0.3">
      <c r="A520" s="114">
        <v>147010</v>
      </c>
      <c r="B520" s="113" t="s">
        <v>1197</v>
      </c>
      <c r="C520" s="112">
        <f>VLOOKUP(A520,cuc!$A$2:$H$2088,8,FALSE)</f>
        <v>0</v>
      </c>
      <c r="D520" s="119"/>
      <c r="E520" s="115"/>
    </row>
    <row r="521" spans="1:5" hidden="1" x14ac:dyDescent="0.3">
      <c r="A521" s="114">
        <v>147015</v>
      </c>
      <c r="B521" s="113" t="s">
        <v>190</v>
      </c>
      <c r="C521" s="112">
        <f>VLOOKUP(A521,cuc!$A$2:$H$2088,8,FALSE)</f>
        <v>0</v>
      </c>
      <c r="D521" s="119"/>
      <c r="E521" s="115"/>
    </row>
    <row r="522" spans="1:5" hidden="1" x14ac:dyDescent="0.3">
      <c r="A522" s="114">
        <v>147020</v>
      </c>
      <c r="B522" s="113" t="s">
        <v>189</v>
      </c>
      <c r="C522" s="112">
        <f>VLOOKUP(A522,cuc!$A$2:$H$2088,8,FALSE)</f>
        <v>0</v>
      </c>
      <c r="D522" s="119"/>
      <c r="E522" s="115"/>
    </row>
    <row r="523" spans="1:5" hidden="1" x14ac:dyDescent="0.3">
      <c r="A523" s="114">
        <v>147025</v>
      </c>
      <c r="B523" s="113" t="s">
        <v>188</v>
      </c>
      <c r="C523" s="112">
        <f>VLOOKUP(A523,cuc!$A$2:$H$2088,8,FALSE)</f>
        <v>0</v>
      </c>
      <c r="D523" s="119"/>
      <c r="E523" s="115"/>
    </row>
    <row r="524" spans="1:5" hidden="1" x14ac:dyDescent="0.3">
      <c r="A524" s="114">
        <v>147030</v>
      </c>
      <c r="B524" s="113" t="s">
        <v>1196</v>
      </c>
      <c r="C524" s="112">
        <f>VLOOKUP(A524,cuc!$A$2:$H$2088,8,FALSE)</f>
        <v>0</v>
      </c>
      <c r="D524" s="119"/>
      <c r="E524" s="115"/>
    </row>
    <row r="525" spans="1:5" hidden="1" x14ac:dyDescent="0.3">
      <c r="A525" s="114">
        <v>147035</v>
      </c>
      <c r="B525" s="113" t="s">
        <v>1195</v>
      </c>
      <c r="C525" s="112">
        <f>VLOOKUP(A525,cuc!$A$2:$H$2088,8,FALSE)</f>
        <v>0</v>
      </c>
      <c r="D525" s="119"/>
      <c r="E525" s="115"/>
    </row>
    <row r="526" spans="1:5" hidden="1" x14ac:dyDescent="0.3">
      <c r="A526" s="114">
        <v>147040</v>
      </c>
      <c r="B526" s="113" t="s">
        <v>185</v>
      </c>
      <c r="C526" s="112">
        <f>VLOOKUP(A526,cuc!$A$2:$H$2088,8,FALSE)</f>
        <v>0</v>
      </c>
      <c r="D526" s="119"/>
      <c r="E526" s="115"/>
    </row>
    <row r="527" spans="1:5" hidden="1" x14ac:dyDescent="0.3">
      <c r="A527" s="114">
        <v>147045</v>
      </c>
      <c r="B527" s="113" t="s">
        <v>184</v>
      </c>
      <c r="C527" s="112">
        <f>VLOOKUP(A527,cuc!$A$2:$H$2088,8,FALSE)</f>
        <v>0</v>
      </c>
      <c r="D527" s="119"/>
      <c r="E527" s="115"/>
    </row>
    <row r="528" spans="1:5" hidden="1" x14ac:dyDescent="0.3">
      <c r="A528" s="114">
        <v>147050</v>
      </c>
      <c r="B528" s="113" t="s">
        <v>183</v>
      </c>
      <c r="C528" s="112">
        <f>VLOOKUP(A528,cuc!$A$2:$H$2088,8,FALSE)</f>
        <v>0</v>
      </c>
      <c r="D528" s="119"/>
      <c r="E528" s="115"/>
    </row>
    <row r="529" spans="1:5" hidden="1" x14ac:dyDescent="0.3">
      <c r="A529" s="114">
        <v>147100</v>
      </c>
      <c r="B529" s="113" t="s">
        <v>1199</v>
      </c>
      <c r="C529" s="112">
        <f>VLOOKUP(A529,cuc!$A$2:$H$2088,8,FALSE)</f>
        <v>0</v>
      </c>
      <c r="D529" s="119"/>
      <c r="E529" s="115"/>
    </row>
    <row r="530" spans="1:5" hidden="1" x14ac:dyDescent="0.3">
      <c r="A530" s="114">
        <v>147105</v>
      </c>
      <c r="B530" s="113" t="s">
        <v>1198</v>
      </c>
      <c r="C530" s="112">
        <f>VLOOKUP(A530,cuc!$A$2:$H$2088,8,FALSE)</f>
        <v>0</v>
      </c>
      <c r="D530" s="119"/>
      <c r="E530" s="115"/>
    </row>
    <row r="531" spans="1:5" hidden="1" x14ac:dyDescent="0.3">
      <c r="A531" s="114">
        <v>147110</v>
      </c>
      <c r="B531" s="113" t="s">
        <v>1197</v>
      </c>
      <c r="C531" s="112">
        <f>VLOOKUP(A531,cuc!$A$2:$H$2088,8,FALSE)</f>
        <v>0</v>
      </c>
      <c r="D531" s="119"/>
      <c r="E531" s="115"/>
    </row>
    <row r="532" spans="1:5" hidden="1" x14ac:dyDescent="0.3">
      <c r="A532" s="114">
        <v>147115</v>
      </c>
      <c r="B532" s="113" t="s">
        <v>190</v>
      </c>
      <c r="C532" s="112">
        <f>VLOOKUP(A532,cuc!$A$2:$H$2088,8,FALSE)</f>
        <v>0</v>
      </c>
      <c r="D532" s="119"/>
      <c r="E532" s="115"/>
    </row>
    <row r="533" spans="1:5" hidden="1" x14ac:dyDescent="0.3">
      <c r="A533" s="114">
        <v>147120</v>
      </c>
      <c r="B533" s="113" t="s">
        <v>189</v>
      </c>
      <c r="C533" s="112">
        <f>VLOOKUP(A533,cuc!$A$2:$H$2088,8,FALSE)</f>
        <v>0</v>
      </c>
      <c r="D533" s="119"/>
      <c r="E533" s="115"/>
    </row>
    <row r="534" spans="1:5" hidden="1" x14ac:dyDescent="0.3">
      <c r="A534" s="114">
        <v>147125</v>
      </c>
      <c r="B534" s="113" t="s">
        <v>188</v>
      </c>
      <c r="C534" s="112">
        <f>VLOOKUP(A534,cuc!$A$2:$H$2088,8,FALSE)</f>
        <v>0</v>
      </c>
      <c r="D534" s="119"/>
      <c r="E534" s="115"/>
    </row>
    <row r="535" spans="1:5" hidden="1" x14ac:dyDescent="0.3">
      <c r="A535" s="114">
        <v>147130</v>
      </c>
      <c r="B535" s="113" t="s">
        <v>1196</v>
      </c>
      <c r="C535" s="112">
        <f>VLOOKUP(A535,cuc!$A$2:$H$2088,8,FALSE)</f>
        <v>0</v>
      </c>
      <c r="D535" s="119"/>
      <c r="E535" s="115"/>
    </row>
    <row r="536" spans="1:5" hidden="1" x14ac:dyDescent="0.3">
      <c r="A536" s="114">
        <v>147135</v>
      </c>
      <c r="B536" s="113" t="s">
        <v>1195</v>
      </c>
      <c r="C536" s="112">
        <f>VLOOKUP(A536,cuc!$A$2:$H$2088,8,FALSE)</f>
        <v>0</v>
      </c>
      <c r="D536" s="119"/>
      <c r="E536" s="115"/>
    </row>
    <row r="537" spans="1:5" hidden="1" x14ac:dyDescent="0.3">
      <c r="A537" s="114">
        <v>147140</v>
      </c>
      <c r="B537" s="113" t="s">
        <v>185</v>
      </c>
      <c r="C537" s="112">
        <f>VLOOKUP(A537,cuc!$A$2:$H$2088,8,FALSE)</f>
        <v>0</v>
      </c>
      <c r="D537" s="119"/>
      <c r="E537" s="115"/>
    </row>
    <row r="538" spans="1:5" hidden="1" x14ac:dyDescent="0.3">
      <c r="A538" s="114">
        <v>147145</v>
      </c>
      <c r="B538" s="113" t="s">
        <v>184</v>
      </c>
      <c r="C538" s="112">
        <f>VLOOKUP(A538,cuc!$A$2:$H$2088,8,FALSE)</f>
        <v>0</v>
      </c>
      <c r="D538" s="119"/>
      <c r="E538" s="115"/>
    </row>
    <row r="539" spans="1:5" hidden="1" x14ac:dyDescent="0.3">
      <c r="A539" s="114">
        <v>147150</v>
      </c>
      <c r="B539" s="113" t="s">
        <v>183</v>
      </c>
      <c r="C539" s="112">
        <f>VLOOKUP(A539,cuc!$A$2:$H$2088,8,FALSE)</f>
        <v>0</v>
      </c>
      <c r="D539" s="119"/>
      <c r="E539" s="115"/>
    </row>
    <row r="540" spans="1:5" hidden="1" x14ac:dyDescent="0.3">
      <c r="A540" s="114">
        <v>147200</v>
      </c>
      <c r="B540" s="113" t="s">
        <v>1194</v>
      </c>
      <c r="C540" s="112">
        <f>VLOOKUP(A540,cuc!$A$2:$H$2088,8,FALSE)</f>
        <v>0</v>
      </c>
      <c r="D540" s="119"/>
      <c r="E540" s="115"/>
    </row>
    <row r="541" spans="1:5" hidden="1" x14ac:dyDescent="0.3">
      <c r="A541" s="114">
        <v>147205</v>
      </c>
      <c r="B541" s="113" t="s">
        <v>1193</v>
      </c>
      <c r="C541" s="112">
        <f>VLOOKUP(A541,cuc!$A$2:$H$2088,8,FALSE)</f>
        <v>0</v>
      </c>
      <c r="D541" s="119"/>
      <c r="E541" s="115"/>
    </row>
    <row r="542" spans="1:5" hidden="1" x14ac:dyDescent="0.3">
      <c r="A542" s="114">
        <v>147210</v>
      </c>
      <c r="B542" s="113" t="s">
        <v>1192</v>
      </c>
      <c r="C542" s="112">
        <f>VLOOKUP(A542,cuc!$A$2:$H$2088,8,FALSE)</f>
        <v>0</v>
      </c>
      <c r="D542" s="119"/>
      <c r="E542" s="115"/>
    </row>
    <row r="543" spans="1:5" hidden="1" x14ac:dyDescent="0.3">
      <c r="A543" s="114">
        <v>147215</v>
      </c>
      <c r="B543" s="113" t="s">
        <v>1191</v>
      </c>
      <c r="C543" s="112">
        <f>VLOOKUP(A543,cuc!$A$2:$H$2088,8,FALSE)</f>
        <v>0</v>
      </c>
      <c r="D543" s="119"/>
      <c r="E543" s="115"/>
    </row>
    <row r="544" spans="1:5" hidden="1" x14ac:dyDescent="0.3">
      <c r="A544" s="114">
        <v>147220</v>
      </c>
      <c r="B544" s="113" t="s">
        <v>1190</v>
      </c>
      <c r="C544" s="112">
        <f>VLOOKUP(A544,cuc!$A$2:$H$2088,8,FALSE)</f>
        <v>0</v>
      </c>
      <c r="D544" s="119"/>
      <c r="E544" s="115"/>
    </row>
    <row r="545" spans="1:5" hidden="1" x14ac:dyDescent="0.3">
      <c r="A545" s="114">
        <v>147225</v>
      </c>
      <c r="B545" s="113" t="s">
        <v>1189</v>
      </c>
      <c r="C545" s="112">
        <f>VLOOKUP(A545,cuc!$A$2:$H$2088,8,FALSE)</f>
        <v>0</v>
      </c>
      <c r="D545" s="119"/>
      <c r="E545" s="115"/>
    </row>
    <row r="546" spans="1:5" hidden="1" x14ac:dyDescent="0.3">
      <c r="A546" s="114">
        <v>147230</v>
      </c>
      <c r="B546" s="113" t="s">
        <v>1188</v>
      </c>
      <c r="C546" s="112">
        <f>VLOOKUP(A546,cuc!$A$2:$H$2088,8,FALSE)</f>
        <v>0</v>
      </c>
      <c r="D546" s="119"/>
      <c r="E546" s="115"/>
    </row>
    <row r="547" spans="1:5" hidden="1" x14ac:dyDescent="0.3">
      <c r="A547" s="114">
        <v>147235</v>
      </c>
      <c r="B547" s="113" t="s">
        <v>1187</v>
      </c>
      <c r="C547" s="112">
        <f>VLOOKUP(A547,cuc!$A$2:$H$2088,8,FALSE)</f>
        <v>0</v>
      </c>
      <c r="D547" s="119"/>
      <c r="E547" s="115"/>
    </row>
    <row r="548" spans="1:5" hidden="1" x14ac:dyDescent="0.3">
      <c r="A548" s="114">
        <v>147240</v>
      </c>
      <c r="B548" s="113" t="s">
        <v>1186</v>
      </c>
      <c r="C548" s="112">
        <f>VLOOKUP(A548,cuc!$A$2:$H$2088,8,FALSE)</f>
        <v>0</v>
      </c>
      <c r="D548" s="119"/>
      <c r="E548" s="115"/>
    </row>
    <row r="549" spans="1:5" hidden="1" x14ac:dyDescent="0.3">
      <c r="A549" s="114">
        <v>147245</v>
      </c>
      <c r="B549" s="113" t="s">
        <v>1185</v>
      </c>
      <c r="C549" s="112">
        <f>VLOOKUP(A549,cuc!$A$2:$H$2088,8,FALSE)</f>
        <v>0</v>
      </c>
      <c r="D549" s="119"/>
      <c r="E549" s="115"/>
    </row>
    <row r="550" spans="1:5" hidden="1" x14ac:dyDescent="0.3">
      <c r="A550" s="114">
        <v>147250</v>
      </c>
      <c r="B550" s="113" t="s">
        <v>1184</v>
      </c>
      <c r="C550" s="112">
        <f>VLOOKUP(A550,cuc!$A$2:$H$2088,8,FALSE)</f>
        <v>0</v>
      </c>
      <c r="D550" s="119"/>
      <c r="E550" s="115"/>
    </row>
    <row r="551" spans="1:5" x14ac:dyDescent="0.3">
      <c r="A551" s="114">
        <v>147300</v>
      </c>
      <c r="B551" s="113" t="s">
        <v>1183</v>
      </c>
      <c r="C551" s="112">
        <f>VLOOKUP(A551,cuc!$A$2:$H$2088,8,FALSE)</f>
        <v>61933</v>
      </c>
      <c r="D551" s="119"/>
      <c r="E551" s="115"/>
    </row>
    <row r="552" spans="1:5" hidden="1" x14ac:dyDescent="0.3">
      <c r="A552" s="114">
        <v>147305</v>
      </c>
      <c r="B552" s="113" t="s">
        <v>1182</v>
      </c>
      <c r="C552" s="112">
        <f>VLOOKUP(A552,cuc!$A$2:$H$2088,8,FALSE)</f>
        <v>0</v>
      </c>
      <c r="D552" s="119"/>
      <c r="E552" s="115"/>
    </row>
    <row r="553" spans="1:5" hidden="1" x14ac:dyDescent="0.3">
      <c r="A553" s="114">
        <v>147310</v>
      </c>
      <c r="B553" s="113" t="s">
        <v>1181</v>
      </c>
      <c r="C553" s="112">
        <f>VLOOKUP(A553,cuc!$A$2:$H$2088,8,FALSE)</f>
        <v>0</v>
      </c>
      <c r="D553" s="119"/>
      <c r="E553" s="115"/>
    </row>
    <row r="554" spans="1:5" x14ac:dyDescent="0.3">
      <c r="A554" s="114">
        <v>147315</v>
      </c>
      <c r="B554" s="113" t="s">
        <v>1180</v>
      </c>
      <c r="C554" s="112">
        <f>VLOOKUP(A554,cuc!$A$2:$H$2088,8,FALSE)</f>
        <v>-255360</v>
      </c>
      <c r="D554" s="119"/>
      <c r="E554" s="115"/>
    </row>
    <row r="555" spans="1:5" x14ac:dyDescent="0.3">
      <c r="A555" s="114">
        <v>147320</v>
      </c>
      <c r="B555" s="113" t="s">
        <v>1179</v>
      </c>
      <c r="C555" s="112">
        <f>VLOOKUP(A555,cuc!$A$2:$H$2088,8,FALSE)</f>
        <v>96800</v>
      </c>
      <c r="D555" s="119"/>
      <c r="E555" s="115"/>
    </row>
    <row r="556" spans="1:5" hidden="1" x14ac:dyDescent="0.3">
      <c r="A556" s="114">
        <v>147325</v>
      </c>
      <c r="B556" s="113" t="s">
        <v>1178</v>
      </c>
      <c r="C556" s="112">
        <f>VLOOKUP(A556,cuc!$A$2:$H$2088,8,FALSE)</f>
        <v>0</v>
      </c>
      <c r="D556" s="119"/>
      <c r="E556" s="115"/>
    </row>
    <row r="557" spans="1:5" hidden="1" x14ac:dyDescent="0.3">
      <c r="A557" s="114">
        <v>147330</v>
      </c>
      <c r="B557" s="113" t="s">
        <v>1177</v>
      </c>
      <c r="C557" s="112">
        <f>VLOOKUP(A557,cuc!$A$2:$H$2088,8,FALSE)</f>
        <v>0</v>
      </c>
      <c r="D557" s="119"/>
      <c r="E557" s="115"/>
    </row>
    <row r="558" spans="1:5" x14ac:dyDescent="0.3">
      <c r="A558" s="114">
        <v>147395</v>
      </c>
      <c r="B558" s="113" t="s">
        <v>1176</v>
      </c>
      <c r="C558" s="112">
        <f>VLOOKUP(A558,cuc!$A$2:$H$2088,8,FALSE)</f>
        <v>220493</v>
      </c>
      <c r="D558" s="119"/>
      <c r="E558" s="115"/>
    </row>
    <row r="559" spans="1:5" hidden="1" x14ac:dyDescent="0.3">
      <c r="A559" s="114">
        <v>147399</v>
      </c>
      <c r="B559" s="113" t="s">
        <v>1175</v>
      </c>
      <c r="C559" s="112">
        <f>VLOOKUP(A559,cuc!$A$2:$H$2088,8,FALSE)</f>
        <v>0</v>
      </c>
      <c r="D559" s="119"/>
      <c r="E559" s="115"/>
    </row>
    <row r="560" spans="1:5" hidden="1" x14ac:dyDescent="0.3">
      <c r="A560" s="114">
        <v>147400</v>
      </c>
      <c r="B560" s="113" t="s">
        <v>1174</v>
      </c>
      <c r="C560" s="112">
        <f>VLOOKUP(A560,cuc!$A$2:$H$2088,8,FALSE)</f>
        <v>0</v>
      </c>
      <c r="D560" s="119"/>
      <c r="E560" s="115"/>
    </row>
    <row r="561" spans="1:5" hidden="1" x14ac:dyDescent="0.3">
      <c r="A561" s="114">
        <v>147405</v>
      </c>
      <c r="B561" s="113" t="s">
        <v>1172</v>
      </c>
      <c r="C561" s="112">
        <f>VLOOKUP(A561,cuc!$A$2:$H$2088,8,FALSE)</f>
        <v>0</v>
      </c>
      <c r="D561" s="119"/>
      <c r="E561" s="115"/>
    </row>
    <row r="562" spans="1:5" hidden="1" x14ac:dyDescent="0.3">
      <c r="A562" s="114">
        <v>147410</v>
      </c>
      <c r="B562" s="113" t="s">
        <v>1171</v>
      </c>
      <c r="C562" s="112">
        <f>VLOOKUP(A562,cuc!$A$2:$H$2088,8,FALSE)</f>
        <v>0</v>
      </c>
      <c r="D562" s="119"/>
      <c r="E562" s="115"/>
    </row>
    <row r="563" spans="1:5" hidden="1" x14ac:dyDescent="0.3">
      <c r="A563" s="114">
        <v>147415</v>
      </c>
      <c r="B563" s="113" t="s">
        <v>1170</v>
      </c>
      <c r="C563" s="112">
        <f>VLOOKUP(A563,cuc!$A$2:$H$2088,8,FALSE)</f>
        <v>0</v>
      </c>
      <c r="D563" s="119"/>
      <c r="E563" s="115"/>
    </row>
    <row r="564" spans="1:5" hidden="1" x14ac:dyDescent="0.3">
      <c r="A564" s="114">
        <v>147420</v>
      </c>
      <c r="B564" s="113" t="s">
        <v>1169</v>
      </c>
      <c r="C564" s="112">
        <f>VLOOKUP(A564,cuc!$A$2:$H$2088,8,FALSE)</f>
        <v>0</v>
      </c>
      <c r="D564" s="119"/>
      <c r="E564" s="115"/>
    </row>
    <row r="565" spans="1:5" hidden="1" x14ac:dyDescent="0.3">
      <c r="A565" s="114">
        <v>147425</v>
      </c>
      <c r="B565" s="113" t="s">
        <v>1168</v>
      </c>
      <c r="C565" s="112">
        <f>VLOOKUP(A565,cuc!$A$2:$H$2088,8,FALSE)</f>
        <v>0</v>
      </c>
      <c r="D565" s="119"/>
      <c r="E565" s="115"/>
    </row>
    <row r="566" spans="1:5" hidden="1" x14ac:dyDescent="0.3">
      <c r="A566" s="114">
        <v>147500</v>
      </c>
      <c r="B566" s="113" t="s">
        <v>1173</v>
      </c>
      <c r="C566" s="112">
        <f>VLOOKUP(A566,cuc!$A$2:$H$2088,8,FALSE)</f>
        <v>0</v>
      </c>
      <c r="D566" s="119"/>
      <c r="E566" s="115"/>
    </row>
    <row r="567" spans="1:5" hidden="1" x14ac:dyDescent="0.3">
      <c r="A567" s="114">
        <v>147505</v>
      </c>
      <c r="B567" s="113" t="s">
        <v>1172</v>
      </c>
      <c r="C567" s="112">
        <f>VLOOKUP(A567,cuc!$A$2:$H$2088,8,FALSE)</f>
        <v>0</v>
      </c>
      <c r="D567" s="119"/>
      <c r="E567" s="115"/>
    </row>
    <row r="568" spans="1:5" hidden="1" x14ac:dyDescent="0.3">
      <c r="A568" s="114">
        <v>147510</v>
      </c>
      <c r="B568" s="113" t="s">
        <v>1171</v>
      </c>
      <c r="C568" s="112">
        <f>VLOOKUP(A568,cuc!$A$2:$H$2088,8,FALSE)</f>
        <v>0</v>
      </c>
      <c r="D568" s="119"/>
      <c r="E568" s="115"/>
    </row>
    <row r="569" spans="1:5" hidden="1" x14ac:dyDescent="0.3">
      <c r="A569" s="114">
        <v>147515</v>
      </c>
      <c r="B569" s="113" t="s">
        <v>1170</v>
      </c>
      <c r="C569" s="112">
        <f>VLOOKUP(A569,cuc!$A$2:$H$2088,8,FALSE)</f>
        <v>0</v>
      </c>
      <c r="D569" s="119"/>
      <c r="E569" s="115"/>
    </row>
    <row r="570" spans="1:5" hidden="1" x14ac:dyDescent="0.3">
      <c r="A570" s="114">
        <v>147520</v>
      </c>
      <c r="B570" s="113" t="s">
        <v>1169</v>
      </c>
      <c r="C570" s="112">
        <f>VLOOKUP(A570,cuc!$A$2:$H$2088,8,FALSE)</f>
        <v>0</v>
      </c>
      <c r="D570" s="119"/>
      <c r="E570" s="115"/>
    </row>
    <row r="571" spans="1:5" hidden="1" x14ac:dyDescent="0.3">
      <c r="A571" s="114">
        <v>147525</v>
      </c>
      <c r="B571" s="113" t="s">
        <v>1168</v>
      </c>
      <c r="C571" s="112">
        <f>VLOOKUP(A571,cuc!$A$2:$H$2088,8,FALSE)</f>
        <v>0</v>
      </c>
      <c r="D571" s="119"/>
      <c r="E571" s="115"/>
    </row>
    <row r="572" spans="1:5" hidden="1" x14ac:dyDescent="0.3">
      <c r="A572" s="114">
        <v>150000</v>
      </c>
      <c r="B572" s="113" t="s">
        <v>1167</v>
      </c>
      <c r="C572" s="112">
        <f>VLOOKUP(A572,cuc!$A$2:$H$2088,8,FALSE)</f>
        <v>0</v>
      </c>
      <c r="D572" s="119"/>
      <c r="E572" s="115"/>
    </row>
    <row r="573" spans="1:5" hidden="1" x14ac:dyDescent="0.3">
      <c r="A573" s="114">
        <v>150500</v>
      </c>
      <c r="B573" s="113" t="s">
        <v>1166</v>
      </c>
      <c r="C573" s="112">
        <f>VLOOKUP(A573,cuc!$A$2:$H$2088,8,FALSE)</f>
        <v>0</v>
      </c>
      <c r="D573" s="119"/>
      <c r="E573" s="115"/>
    </row>
    <row r="574" spans="1:5" hidden="1" x14ac:dyDescent="0.3">
      <c r="A574" s="114">
        <v>150505</v>
      </c>
      <c r="B574" s="113" t="s">
        <v>511</v>
      </c>
      <c r="C574" s="112">
        <f>VLOOKUP(A574,cuc!$A$2:$H$2088,8,FALSE)</f>
        <v>0</v>
      </c>
      <c r="D574" s="119"/>
      <c r="E574" s="115"/>
    </row>
    <row r="575" spans="1:5" hidden="1" x14ac:dyDescent="0.3">
      <c r="A575" s="114">
        <v>150510</v>
      </c>
      <c r="B575" s="113" t="s">
        <v>512</v>
      </c>
      <c r="C575" s="112">
        <f>VLOOKUP(A575,cuc!$A$2:$H$2088,8,FALSE)</f>
        <v>0</v>
      </c>
      <c r="D575" s="119"/>
      <c r="E575" s="115"/>
    </row>
    <row r="576" spans="1:5" hidden="1" x14ac:dyDescent="0.3">
      <c r="A576" s="114">
        <v>150515</v>
      </c>
      <c r="B576" s="113" t="s">
        <v>510</v>
      </c>
      <c r="C576" s="112">
        <f>VLOOKUP(A576,cuc!$A$2:$H$2088,8,FALSE)</f>
        <v>0</v>
      </c>
      <c r="D576" s="119"/>
      <c r="E576" s="115"/>
    </row>
    <row r="577" spans="1:5" hidden="1" x14ac:dyDescent="0.3">
      <c r="A577" s="114">
        <v>150520</v>
      </c>
      <c r="B577" s="113" t="s">
        <v>213</v>
      </c>
      <c r="C577" s="112">
        <f>VLOOKUP(A577,cuc!$A$2:$H$2088,8,FALSE)</f>
        <v>0</v>
      </c>
      <c r="D577" s="119"/>
      <c r="E577" s="115"/>
    </row>
    <row r="578" spans="1:5" hidden="1" x14ac:dyDescent="0.3">
      <c r="A578" s="114">
        <v>150525</v>
      </c>
      <c r="B578" s="113" t="s">
        <v>1165</v>
      </c>
      <c r="C578" s="112">
        <f>VLOOKUP(A578,cuc!$A$2:$H$2088,8,FALSE)</f>
        <v>0</v>
      </c>
      <c r="D578" s="119"/>
      <c r="E578" s="115"/>
    </row>
    <row r="579" spans="1:5" hidden="1" x14ac:dyDescent="0.3">
      <c r="A579" s="114">
        <v>150599</v>
      </c>
      <c r="B579" s="113" t="s">
        <v>1164</v>
      </c>
      <c r="C579" s="112">
        <f>VLOOKUP(A579,cuc!$A$2:$H$2088,8,FALSE)</f>
        <v>0</v>
      </c>
      <c r="D579" s="119"/>
      <c r="E579" s="115"/>
    </row>
    <row r="580" spans="1:5" hidden="1" x14ac:dyDescent="0.3">
      <c r="A580" s="114">
        <v>151000</v>
      </c>
      <c r="B580" s="113" t="s">
        <v>1163</v>
      </c>
      <c r="C580" s="112">
        <f>VLOOKUP(A580,cuc!$A$2:$H$2088,8,FALSE)</f>
        <v>0</v>
      </c>
      <c r="D580" s="119"/>
      <c r="E580" s="115"/>
    </row>
    <row r="581" spans="1:5" hidden="1" x14ac:dyDescent="0.3">
      <c r="A581" s="114">
        <v>151005</v>
      </c>
      <c r="B581" s="113" t="s">
        <v>512</v>
      </c>
      <c r="C581" s="112">
        <f>VLOOKUP(A581,cuc!$A$2:$H$2088,8,FALSE)</f>
        <v>0</v>
      </c>
      <c r="D581" s="119"/>
      <c r="E581" s="115"/>
    </row>
    <row r="582" spans="1:5" hidden="1" x14ac:dyDescent="0.3">
      <c r="A582" s="114">
        <v>151010</v>
      </c>
      <c r="B582" s="113" t="s">
        <v>511</v>
      </c>
      <c r="C582" s="112">
        <f>VLOOKUP(A582,cuc!$A$2:$H$2088,8,FALSE)</f>
        <v>0</v>
      </c>
      <c r="D582" s="119"/>
      <c r="E582" s="115"/>
    </row>
    <row r="583" spans="1:5" hidden="1" x14ac:dyDescent="0.3">
      <c r="A583" s="114">
        <v>151015</v>
      </c>
      <c r="B583" s="113" t="s">
        <v>510</v>
      </c>
      <c r="C583" s="112">
        <f>VLOOKUP(A583,cuc!$A$2:$H$2088,8,FALSE)</f>
        <v>0</v>
      </c>
      <c r="D583" s="119"/>
      <c r="E583" s="115"/>
    </row>
    <row r="584" spans="1:5" hidden="1" x14ac:dyDescent="0.3">
      <c r="A584" s="114">
        <v>151020</v>
      </c>
      <c r="B584" s="113" t="s">
        <v>213</v>
      </c>
      <c r="C584" s="112">
        <f>VLOOKUP(A584,cuc!$A$2:$H$2088,8,FALSE)</f>
        <v>0</v>
      </c>
      <c r="D584" s="119"/>
      <c r="E584" s="115"/>
    </row>
    <row r="585" spans="1:5" x14ac:dyDescent="0.3">
      <c r="A585" s="114">
        <v>160000</v>
      </c>
      <c r="B585" s="113" t="s">
        <v>1162</v>
      </c>
      <c r="C585" s="112">
        <f>VLOOKUP(A585,cuc!$A$2:$H$2088,8,FALSE)</f>
        <v>847078457.55999994</v>
      </c>
      <c r="D585" s="119"/>
      <c r="E585" s="115"/>
    </row>
    <row r="586" spans="1:5" hidden="1" x14ac:dyDescent="0.3">
      <c r="A586" s="114">
        <v>160500</v>
      </c>
      <c r="B586" s="113" t="s">
        <v>1161</v>
      </c>
      <c r="C586" s="112">
        <f>VLOOKUP(A586,cuc!$A$2:$H$2088,8,FALSE)</f>
        <v>0</v>
      </c>
      <c r="D586" s="119"/>
      <c r="E586" s="115"/>
    </row>
    <row r="587" spans="1:5" hidden="1" x14ac:dyDescent="0.3">
      <c r="A587" s="114">
        <v>160505</v>
      </c>
      <c r="B587" s="113" t="s">
        <v>1154</v>
      </c>
      <c r="C587" s="112">
        <f>VLOOKUP(A587,cuc!$A$2:$H$2088,8,FALSE)</f>
        <v>0</v>
      </c>
      <c r="D587" s="119"/>
      <c r="E587" s="115"/>
    </row>
    <row r="588" spans="1:5" hidden="1" x14ac:dyDescent="0.3">
      <c r="A588" s="114">
        <v>160510</v>
      </c>
      <c r="B588" s="113" t="s">
        <v>1153</v>
      </c>
      <c r="C588" s="112">
        <f>VLOOKUP(A588,cuc!$A$2:$H$2088,8,FALSE)</f>
        <v>0</v>
      </c>
      <c r="D588" s="119"/>
      <c r="E588" s="115"/>
    </row>
    <row r="589" spans="1:5" hidden="1" x14ac:dyDescent="0.3">
      <c r="A589" s="114">
        <v>160515</v>
      </c>
      <c r="B589" s="113" t="s">
        <v>1152</v>
      </c>
      <c r="C589" s="112">
        <f>VLOOKUP(A589,cuc!$A$2:$H$2088,8,FALSE)</f>
        <v>0</v>
      </c>
      <c r="D589" s="119"/>
      <c r="E589" s="115"/>
    </row>
    <row r="590" spans="1:5" hidden="1" x14ac:dyDescent="0.3">
      <c r="A590" s="114">
        <v>160520</v>
      </c>
      <c r="B590" s="113" t="s">
        <v>1151</v>
      </c>
      <c r="C590" s="112">
        <f>VLOOKUP(A590,cuc!$A$2:$H$2088,8,FALSE)</f>
        <v>0</v>
      </c>
      <c r="D590" s="119"/>
      <c r="E590" s="115"/>
    </row>
    <row r="591" spans="1:5" hidden="1" x14ac:dyDescent="0.3">
      <c r="A591" s="114">
        <v>160599</v>
      </c>
      <c r="B591" s="113" t="s">
        <v>1160</v>
      </c>
      <c r="C591" s="112">
        <f>VLOOKUP(A591,cuc!$A$2:$H$2088,8,FALSE)</f>
        <v>0</v>
      </c>
      <c r="D591" s="119"/>
      <c r="E591" s="115"/>
    </row>
    <row r="592" spans="1:5" hidden="1" x14ac:dyDescent="0.3">
      <c r="A592" s="114">
        <v>161000</v>
      </c>
      <c r="B592" s="113" t="s">
        <v>1159</v>
      </c>
      <c r="C592" s="112">
        <f>VLOOKUP(A592,cuc!$A$2:$H$2088,8,FALSE)</f>
        <v>0</v>
      </c>
      <c r="D592" s="119"/>
      <c r="E592" s="115"/>
    </row>
    <row r="593" spans="1:5" hidden="1" x14ac:dyDescent="0.3">
      <c r="A593" s="114">
        <v>161005</v>
      </c>
      <c r="B593" s="113" t="s">
        <v>1154</v>
      </c>
      <c r="C593" s="112">
        <f>VLOOKUP(A593,cuc!$A$2:$H$2088,8,FALSE)</f>
        <v>0</v>
      </c>
      <c r="D593" s="119"/>
      <c r="E593" s="115"/>
    </row>
    <row r="594" spans="1:5" hidden="1" x14ac:dyDescent="0.3">
      <c r="A594" s="114">
        <v>161010</v>
      </c>
      <c r="B594" s="113" t="s">
        <v>1153</v>
      </c>
      <c r="C594" s="112">
        <f>VLOOKUP(A594,cuc!$A$2:$H$2088,8,FALSE)</f>
        <v>0</v>
      </c>
      <c r="D594" s="119"/>
      <c r="E594" s="115"/>
    </row>
    <row r="595" spans="1:5" hidden="1" x14ac:dyDescent="0.3">
      <c r="A595" s="114">
        <v>161015</v>
      </c>
      <c r="B595" s="113" t="s">
        <v>1152</v>
      </c>
      <c r="C595" s="112">
        <f>VLOOKUP(A595,cuc!$A$2:$H$2088,8,FALSE)</f>
        <v>0</v>
      </c>
      <c r="D595" s="119"/>
      <c r="E595" s="115"/>
    </row>
    <row r="596" spans="1:5" hidden="1" x14ac:dyDescent="0.3">
      <c r="A596" s="114">
        <v>161020</v>
      </c>
      <c r="B596" s="113" t="s">
        <v>1151</v>
      </c>
      <c r="C596" s="112">
        <f>VLOOKUP(A596,cuc!$A$2:$H$2088,8,FALSE)</f>
        <v>0</v>
      </c>
      <c r="D596" s="119"/>
      <c r="E596" s="115"/>
    </row>
    <row r="597" spans="1:5" hidden="1" x14ac:dyDescent="0.3">
      <c r="A597" s="114">
        <v>161099</v>
      </c>
      <c r="B597" s="113" t="s">
        <v>1158</v>
      </c>
      <c r="C597" s="112">
        <f>VLOOKUP(A597,cuc!$A$2:$H$2088,8,FALSE)</f>
        <v>0</v>
      </c>
      <c r="D597" s="119"/>
      <c r="E597" s="115"/>
    </row>
    <row r="598" spans="1:5" hidden="1" x14ac:dyDescent="0.3">
      <c r="A598" s="114">
        <v>161500</v>
      </c>
      <c r="B598" s="113" t="s">
        <v>1157</v>
      </c>
      <c r="C598" s="112">
        <f>VLOOKUP(A598,cuc!$A$2:$H$2088,8,FALSE)</f>
        <v>0</v>
      </c>
      <c r="D598" s="119"/>
      <c r="E598" s="115"/>
    </row>
    <row r="599" spans="1:5" hidden="1" x14ac:dyDescent="0.3">
      <c r="A599" s="114">
        <v>161505</v>
      </c>
      <c r="B599" s="113" t="s">
        <v>1154</v>
      </c>
      <c r="C599" s="112">
        <f>VLOOKUP(A599,cuc!$A$2:$H$2088,8,FALSE)</f>
        <v>0</v>
      </c>
      <c r="D599" s="119"/>
      <c r="E599" s="115"/>
    </row>
    <row r="600" spans="1:5" hidden="1" x14ac:dyDescent="0.3">
      <c r="A600" s="114">
        <v>161510</v>
      </c>
      <c r="B600" s="113" t="s">
        <v>1153</v>
      </c>
      <c r="C600" s="112">
        <f>VLOOKUP(A600,cuc!$A$2:$H$2088,8,FALSE)</f>
        <v>0</v>
      </c>
      <c r="D600" s="119"/>
      <c r="E600" s="115"/>
    </row>
    <row r="601" spans="1:5" hidden="1" x14ac:dyDescent="0.3">
      <c r="A601" s="114">
        <v>161515</v>
      </c>
      <c r="B601" s="113" t="s">
        <v>1152</v>
      </c>
      <c r="C601" s="112">
        <f>VLOOKUP(A601,cuc!$A$2:$H$2088,8,FALSE)</f>
        <v>0</v>
      </c>
      <c r="D601" s="119"/>
      <c r="E601" s="115"/>
    </row>
    <row r="602" spans="1:5" hidden="1" x14ac:dyDescent="0.3">
      <c r="A602" s="114">
        <v>161520</v>
      </c>
      <c r="B602" s="113" t="s">
        <v>1151</v>
      </c>
      <c r="C602" s="112">
        <f>VLOOKUP(A602,cuc!$A$2:$H$2088,8,FALSE)</f>
        <v>0</v>
      </c>
      <c r="D602" s="119"/>
      <c r="E602" s="115"/>
    </row>
    <row r="603" spans="1:5" hidden="1" x14ac:dyDescent="0.3">
      <c r="A603" s="114">
        <v>161599</v>
      </c>
      <c r="B603" s="113" t="s">
        <v>1156</v>
      </c>
      <c r="C603" s="112">
        <f>VLOOKUP(A603,cuc!$A$2:$H$2088,8,FALSE)</f>
        <v>0</v>
      </c>
      <c r="D603" s="119"/>
      <c r="E603" s="115"/>
    </row>
    <row r="604" spans="1:5" hidden="1" x14ac:dyDescent="0.3">
      <c r="A604" s="114">
        <v>162000</v>
      </c>
      <c r="B604" s="113" t="s">
        <v>1155</v>
      </c>
      <c r="C604" s="112">
        <f>VLOOKUP(A604,cuc!$A$2:$H$2088,8,FALSE)</f>
        <v>0</v>
      </c>
      <c r="D604" s="119"/>
      <c r="E604" s="115"/>
    </row>
    <row r="605" spans="1:5" hidden="1" x14ac:dyDescent="0.3">
      <c r="A605" s="114">
        <v>162005</v>
      </c>
      <c r="B605" s="113" t="s">
        <v>1154</v>
      </c>
      <c r="C605" s="112">
        <f>VLOOKUP(A605,cuc!$A$2:$H$2088,8,FALSE)</f>
        <v>0</v>
      </c>
      <c r="D605" s="119"/>
      <c r="E605" s="115"/>
    </row>
    <row r="606" spans="1:5" hidden="1" x14ac:dyDescent="0.3">
      <c r="A606" s="114">
        <v>162010</v>
      </c>
      <c r="B606" s="113" t="s">
        <v>1153</v>
      </c>
      <c r="C606" s="112">
        <f>VLOOKUP(A606,cuc!$A$2:$H$2088,8,FALSE)</f>
        <v>0</v>
      </c>
      <c r="D606" s="119"/>
      <c r="E606" s="115"/>
    </row>
    <row r="607" spans="1:5" hidden="1" x14ac:dyDescent="0.3">
      <c r="A607" s="114">
        <v>162015</v>
      </c>
      <c r="B607" s="113" t="s">
        <v>1152</v>
      </c>
      <c r="C607" s="112">
        <f>VLOOKUP(A607,cuc!$A$2:$H$2088,8,FALSE)</f>
        <v>0</v>
      </c>
      <c r="D607" s="119"/>
      <c r="E607" s="115"/>
    </row>
    <row r="608" spans="1:5" hidden="1" x14ac:dyDescent="0.3">
      <c r="A608" s="114">
        <v>162020</v>
      </c>
      <c r="B608" s="113" t="s">
        <v>1151</v>
      </c>
      <c r="C608" s="112">
        <f>VLOOKUP(A608,cuc!$A$2:$H$2088,8,FALSE)</f>
        <v>0</v>
      </c>
      <c r="D608" s="119"/>
      <c r="E608" s="115"/>
    </row>
    <row r="609" spans="1:5" hidden="1" x14ac:dyDescent="0.3">
      <c r="A609" s="114">
        <v>162099</v>
      </c>
      <c r="B609" s="113" t="s">
        <v>1150</v>
      </c>
      <c r="C609" s="112">
        <f>VLOOKUP(A609,cuc!$A$2:$H$2088,8,FALSE)</f>
        <v>0</v>
      </c>
      <c r="D609" s="119"/>
      <c r="E609" s="115"/>
    </row>
    <row r="610" spans="1:5" hidden="1" x14ac:dyDescent="0.3">
      <c r="A610" s="114">
        <v>162500</v>
      </c>
      <c r="B610" s="113" t="s">
        <v>1149</v>
      </c>
      <c r="C610" s="112">
        <f>VLOOKUP(A610,cuc!$A$2:$H$2088,8,FALSE)</f>
        <v>0</v>
      </c>
      <c r="D610" s="119"/>
      <c r="E610" s="115"/>
    </row>
    <row r="611" spans="1:5" hidden="1" x14ac:dyDescent="0.3">
      <c r="A611" s="114">
        <v>162505</v>
      </c>
      <c r="B611" s="113" t="s">
        <v>1148</v>
      </c>
      <c r="C611" s="112">
        <f>VLOOKUP(A611,cuc!$A$2:$H$2088,8,FALSE)</f>
        <v>0</v>
      </c>
      <c r="D611" s="119"/>
      <c r="E611" s="115"/>
    </row>
    <row r="612" spans="1:5" hidden="1" x14ac:dyDescent="0.3">
      <c r="A612" s="114">
        <v>162510</v>
      </c>
      <c r="B612" s="113" t="s">
        <v>1147</v>
      </c>
      <c r="C612" s="112">
        <f>VLOOKUP(A612,cuc!$A$2:$H$2088,8,FALSE)</f>
        <v>0</v>
      </c>
      <c r="D612" s="119"/>
      <c r="E612" s="115"/>
    </row>
    <row r="613" spans="1:5" hidden="1" x14ac:dyDescent="0.3">
      <c r="A613" s="114">
        <v>162515</v>
      </c>
      <c r="B613" s="113" t="s">
        <v>1146</v>
      </c>
      <c r="C613" s="112">
        <f>VLOOKUP(A613,cuc!$A$2:$H$2088,8,FALSE)</f>
        <v>0</v>
      </c>
      <c r="D613" s="119"/>
      <c r="E613" s="115"/>
    </row>
    <row r="614" spans="1:5" hidden="1" x14ac:dyDescent="0.3">
      <c r="A614" s="114">
        <v>162595</v>
      </c>
      <c r="B614" s="113" t="s">
        <v>1010</v>
      </c>
      <c r="C614" s="112">
        <f>VLOOKUP(A614,cuc!$A$2:$H$2088,8,FALSE)</f>
        <v>0</v>
      </c>
      <c r="D614" s="119"/>
      <c r="E614" s="115"/>
    </row>
    <row r="615" spans="1:5" hidden="1" x14ac:dyDescent="0.3">
      <c r="A615" s="114">
        <v>162599</v>
      </c>
      <c r="B615" s="113" t="s">
        <v>1145</v>
      </c>
      <c r="C615" s="112">
        <f>VLOOKUP(A615,cuc!$A$2:$H$2088,8,FALSE)</f>
        <v>0</v>
      </c>
      <c r="D615" s="119"/>
      <c r="E615" s="115"/>
    </row>
    <row r="616" spans="1:5" hidden="1" x14ac:dyDescent="0.3">
      <c r="A616" s="114">
        <v>163000</v>
      </c>
      <c r="B616" s="113" t="s">
        <v>1144</v>
      </c>
      <c r="C616" s="112">
        <f>VLOOKUP(A616,cuc!$A$2:$H$2088,8,FALSE)</f>
        <v>0</v>
      </c>
      <c r="D616" s="119"/>
      <c r="E616" s="115"/>
    </row>
    <row r="617" spans="1:5" hidden="1" x14ac:dyDescent="0.3">
      <c r="A617" s="114">
        <v>163010</v>
      </c>
      <c r="B617" s="113" t="s">
        <v>1143</v>
      </c>
      <c r="C617" s="112">
        <f>VLOOKUP(A617,cuc!$A$2:$H$2088,8,FALSE)</f>
        <v>0</v>
      </c>
      <c r="D617" s="119"/>
      <c r="E617" s="115"/>
    </row>
    <row r="618" spans="1:5" hidden="1" x14ac:dyDescent="0.3">
      <c r="A618" s="114">
        <v>163020</v>
      </c>
      <c r="B618" s="113" t="s">
        <v>986</v>
      </c>
      <c r="C618" s="112">
        <f>VLOOKUP(A618,cuc!$A$2:$H$2088,8,FALSE)</f>
        <v>0</v>
      </c>
      <c r="D618" s="119"/>
      <c r="E618" s="115"/>
    </row>
    <row r="619" spans="1:5" hidden="1" x14ac:dyDescent="0.3">
      <c r="A619" s="114">
        <v>163095</v>
      </c>
      <c r="B619" s="113" t="s">
        <v>213</v>
      </c>
      <c r="C619" s="112">
        <f>VLOOKUP(A619,cuc!$A$2:$H$2088,8,FALSE)</f>
        <v>0</v>
      </c>
      <c r="D619" s="119"/>
      <c r="E619" s="115"/>
    </row>
    <row r="620" spans="1:5" hidden="1" x14ac:dyDescent="0.3">
      <c r="A620" s="114">
        <v>163099</v>
      </c>
      <c r="B620" s="113" t="s">
        <v>1142</v>
      </c>
      <c r="C620" s="112">
        <f>VLOOKUP(A620,cuc!$A$2:$H$2088,8,FALSE)</f>
        <v>0</v>
      </c>
      <c r="D620" s="119"/>
      <c r="E620" s="115"/>
    </row>
    <row r="621" spans="1:5" hidden="1" x14ac:dyDescent="0.3">
      <c r="A621" s="114">
        <v>163500</v>
      </c>
      <c r="B621" s="113" t="s">
        <v>904</v>
      </c>
      <c r="C621" s="112">
        <f>VLOOKUP(A621,cuc!$A$2:$H$2088,8,FALSE)</f>
        <v>0</v>
      </c>
      <c r="D621" s="119"/>
      <c r="E621" s="115"/>
    </row>
    <row r="622" spans="1:5" hidden="1" x14ac:dyDescent="0.3">
      <c r="A622" s="114">
        <v>163505</v>
      </c>
      <c r="B622" s="113" t="s">
        <v>1141</v>
      </c>
      <c r="C622" s="112">
        <f>VLOOKUP(A622,cuc!$A$2:$H$2088,8,FALSE)</f>
        <v>0</v>
      </c>
      <c r="D622" s="119"/>
      <c r="E622" s="115"/>
    </row>
    <row r="623" spans="1:5" hidden="1" x14ac:dyDescent="0.3">
      <c r="A623" s="114">
        <v>163510</v>
      </c>
      <c r="B623" s="113" t="s">
        <v>1140</v>
      </c>
      <c r="C623" s="112">
        <f>VLOOKUP(A623,cuc!$A$2:$H$2088,8,FALSE)</f>
        <v>0</v>
      </c>
      <c r="D623" s="119"/>
      <c r="E623" s="115"/>
    </row>
    <row r="624" spans="1:5" hidden="1" x14ac:dyDescent="0.3">
      <c r="A624" s="114">
        <v>163515</v>
      </c>
      <c r="B624" s="113" t="s">
        <v>1139</v>
      </c>
      <c r="C624" s="112">
        <f>VLOOKUP(A624,cuc!$A$2:$H$2088,8,FALSE)</f>
        <v>0</v>
      </c>
      <c r="D624" s="119"/>
      <c r="E624" s="115"/>
    </row>
    <row r="625" spans="1:5" hidden="1" x14ac:dyDescent="0.3">
      <c r="A625" s="114">
        <v>163599</v>
      </c>
      <c r="B625" s="113" t="s">
        <v>1138</v>
      </c>
      <c r="C625" s="112">
        <f>VLOOKUP(A625,cuc!$A$2:$H$2088,8,FALSE)</f>
        <v>0</v>
      </c>
      <c r="D625" s="119"/>
      <c r="E625" s="115"/>
    </row>
    <row r="626" spans="1:5" hidden="1" x14ac:dyDescent="0.3">
      <c r="A626" s="114">
        <v>164000</v>
      </c>
      <c r="B626" s="113" t="s">
        <v>1137</v>
      </c>
      <c r="C626" s="112">
        <f>VLOOKUP(A626,cuc!$A$2:$H$2088,8,FALSE)</f>
        <v>0</v>
      </c>
      <c r="D626" s="119"/>
      <c r="E626" s="115"/>
    </row>
    <row r="627" spans="1:5" hidden="1" x14ac:dyDescent="0.3">
      <c r="A627" s="114">
        <v>164005</v>
      </c>
      <c r="B627" s="113" t="s">
        <v>950</v>
      </c>
      <c r="C627" s="112">
        <f>VLOOKUP(A627,cuc!$A$2:$H$2088,8,FALSE)</f>
        <v>0</v>
      </c>
      <c r="D627" s="119"/>
      <c r="E627" s="115"/>
    </row>
    <row r="628" spans="1:5" hidden="1" x14ac:dyDescent="0.3">
      <c r="A628" s="114">
        <v>164010</v>
      </c>
      <c r="B628" s="113" t="s">
        <v>1136</v>
      </c>
      <c r="C628" s="112">
        <f>VLOOKUP(A628,cuc!$A$2:$H$2088,8,FALSE)</f>
        <v>0</v>
      </c>
      <c r="D628" s="119"/>
      <c r="E628" s="115"/>
    </row>
    <row r="629" spans="1:5" hidden="1" x14ac:dyDescent="0.3">
      <c r="A629" s="114">
        <v>164015</v>
      </c>
      <c r="B629" s="113" t="s">
        <v>1135</v>
      </c>
      <c r="C629" s="112">
        <f>VLOOKUP(A629,cuc!$A$2:$H$2088,8,FALSE)</f>
        <v>0</v>
      </c>
      <c r="D629" s="119"/>
      <c r="E629" s="115"/>
    </row>
    <row r="630" spans="1:5" hidden="1" x14ac:dyDescent="0.3">
      <c r="A630" s="114">
        <v>164020</v>
      </c>
      <c r="B630" s="113" t="s">
        <v>1134</v>
      </c>
      <c r="C630" s="112">
        <f>VLOOKUP(A630,cuc!$A$2:$H$2088,8,FALSE)</f>
        <v>0</v>
      </c>
      <c r="D630" s="119"/>
      <c r="E630" s="115"/>
    </row>
    <row r="631" spans="1:5" hidden="1" x14ac:dyDescent="0.3">
      <c r="A631" s="114">
        <v>164025</v>
      </c>
      <c r="B631" s="113" t="s">
        <v>1133</v>
      </c>
      <c r="C631" s="112">
        <f>VLOOKUP(A631,cuc!$A$2:$H$2088,8,FALSE)</f>
        <v>0</v>
      </c>
      <c r="D631" s="119"/>
      <c r="E631" s="115"/>
    </row>
    <row r="632" spans="1:5" hidden="1" x14ac:dyDescent="0.3">
      <c r="A632" s="114">
        <v>164030</v>
      </c>
      <c r="B632" s="113" t="s">
        <v>1132</v>
      </c>
      <c r="C632" s="112">
        <f>VLOOKUP(A632,cuc!$A$2:$H$2088,8,FALSE)</f>
        <v>0</v>
      </c>
      <c r="D632" s="119"/>
      <c r="E632" s="115"/>
    </row>
    <row r="633" spans="1:5" hidden="1" x14ac:dyDescent="0.3">
      <c r="A633" s="114">
        <v>164035</v>
      </c>
      <c r="B633" s="113" t="s">
        <v>1131</v>
      </c>
      <c r="C633" s="112">
        <f>VLOOKUP(A633,cuc!$A$2:$H$2088,8,FALSE)</f>
        <v>0</v>
      </c>
      <c r="D633" s="119"/>
      <c r="E633" s="115"/>
    </row>
    <row r="634" spans="1:5" hidden="1" x14ac:dyDescent="0.3">
      <c r="A634" s="114">
        <v>164040</v>
      </c>
      <c r="B634" s="113" t="s">
        <v>1130</v>
      </c>
      <c r="C634" s="112">
        <f>VLOOKUP(A634,cuc!$A$2:$H$2088,8,FALSE)</f>
        <v>0</v>
      </c>
      <c r="D634" s="119"/>
      <c r="E634" s="115"/>
    </row>
    <row r="635" spans="1:5" hidden="1" x14ac:dyDescent="0.3">
      <c r="A635" s="114">
        <v>164095</v>
      </c>
      <c r="B635" s="113" t="s">
        <v>1129</v>
      </c>
      <c r="C635" s="112">
        <f>VLOOKUP(A635,cuc!$A$2:$H$2088,8,FALSE)</f>
        <v>0</v>
      </c>
      <c r="D635" s="119"/>
      <c r="E635" s="115"/>
    </row>
    <row r="636" spans="1:5" hidden="1" x14ac:dyDescent="0.3">
      <c r="A636" s="114">
        <v>164099</v>
      </c>
      <c r="B636" s="113" t="s">
        <v>1128</v>
      </c>
      <c r="C636" s="112">
        <f>VLOOKUP(A636,cuc!$A$2:$H$2088,8,FALSE)</f>
        <v>0</v>
      </c>
      <c r="D636" s="119"/>
      <c r="E636" s="115"/>
    </row>
    <row r="637" spans="1:5" x14ac:dyDescent="0.3">
      <c r="A637" s="114">
        <v>165000</v>
      </c>
      <c r="B637" s="113" t="s">
        <v>1127</v>
      </c>
      <c r="C637" s="112">
        <f>VLOOKUP(A637,cuc!$A$2:$H$2088,8,FALSE)</f>
        <v>844825310</v>
      </c>
      <c r="D637" s="119"/>
      <c r="E637" s="115"/>
    </row>
    <row r="638" spans="1:5" x14ac:dyDescent="0.3">
      <c r="A638" s="114">
        <v>165005</v>
      </c>
      <c r="B638" s="113" t="s">
        <v>1126</v>
      </c>
      <c r="C638" s="112">
        <f>VLOOKUP(A638,cuc!$A$2:$H$2088,8,FALSE)</f>
        <v>823847623</v>
      </c>
      <c r="D638" s="119"/>
      <c r="E638" s="115"/>
    </row>
    <row r="639" spans="1:5" x14ac:dyDescent="0.3">
      <c r="A639" s="114">
        <v>165010</v>
      </c>
      <c r="B639" s="113" t="s">
        <v>1125</v>
      </c>
      <c r="C639" s="112">
        <f>VLOOKUP(A639,cuc!$A$2:$H$2088,8,FALSE)</f>
        <v>21103649</v>
      </c>
      <c r="D639" s="119"/>
      <c r="E639" s="115"/>
    </row>
    <row r="640" spans="1:5" hidden="1" x14ac:dyDescent="0.3">
      <c r="A640" s="114">
        <v>165015</v>
      </c>
      <c r="B640" s="113" t="s">
        <v>1124</v>
      </c>
      <c r="C640" s="112">
        <f>VLOOKUP(A640,cuc!$A$2:$H$2088,8,FALSE)</f>
        <v>0</v>
      </c>
      <c r="D640" s="119"/>
      <c r="E640" s="115"/>
    </row>
    <row r="641" spans="1:5" hidden="1" x14ac:dyDescent="0.3">
      <c r="A641" s="114">
        <v>165095</v>
      </c>
      <c r="B641" s="113" t="s">
        <v>213</v>
      </c>
      <c r="C641" s="112">
        <f>VLOOKUP(A641,cuc!$A$2:$H$2088,8,FALSE)</f>
        <v>0</v>
      </c>
      <c r="D641" s="119"/>
      <c r="E641" s="115"/>
    </row>
    <row r="642" spans="1:5" x14ac:dyDescent="0.3">
      <c r="A642" s="114">
        <v>165099</v>
      </c>
      <c r="B642" s="113" t="s">
        <v>1123</v>
      </c>
      <c r="C642" s="112">
        <f>VLOOKUP(A642,cuc!$A$2:$H$2088,8,FALSE)</f>
        <v>125962</v>
      </c>
      <c r="D642" s="119"/>
      <c r="E642" s="115"/>
    </row>
    <row r="643" spans="1:5" hidden="1" x14ac:dyDescent="0.3">
      <c r="A643" s="114">
        <v>165500</v>
      </c>
      <c r="B643" s="113" t="s">
        <v>1122</v>
      </c>
      <c r="C643" s="112">
        <f>VLOOKUP(A643,cuc!$A$2:$H$2088,8,FALSE)</f>
        <v>0</v>
      </c>
      <c r="D643" s="119"/>
      <c r="E643" s="115"/>
    </row>
    <row r="644" spans="1:5" hidden="1" x14ac:dyDescent="0.3">
      <c r="A644" s="114">
        <v>165505</v>
      </c>
      <c r="B644" s="113" t="s">
        <v>1121</v>
      </c>
      <c r="C644" s="112">
        <f>VLOOKUP(A644,cuc!$A$2:$H$2088,8,FALSE)</f>
        <v>0</v>
      </c>
      <c r="D644" s="119"/>
      <c r="E644" s="115"/>
    </row>
    <row r="645" spans="1:5" hidden="1" x14ac:dyDescent="0.3">
      <c r="A645" s="114">
        <v>165510</v>
      </c>
      <c r="B645" s="113" t="s">
        <v>1120</v>
      </c>
      <c r="C645" s="112">
        <f>VLOOKUP(A645,cuc!$A$2:$H$2088,8,FALSE)</f>
        <v>0</v>
      </c>
      <c r="D645" s="119"/>
      <c r="E645" s="115"/>
    </row>
    <row r="646" spans="1:5" hidden="1" x14ac:dyDescent="0.3">
      <c r="A646" s="114">
        <v>165515</v>
      </c>
      <c r="B646" s="113" t="s">
        <v>1119</v>
      </c>
      <c r="C646" s="112">
        <f>VLOOKUP(A646,cuc!$A$2:$H$2088,8,FALSE)</f>
        <v>0</v>
      </c>
      <c r="D646" s="119"/>
      <c r="E646" s="115"/>
    </row>
    <row r="647" spans="1:5" hidden="1" x14ac:dyDescent="0.3">
      <c r="A647" s="114">
        <v>165595</v>
      </c>
      <c r="B647" s="113" t="s">
        <v>213</v>
      </c>
      <c r="C647" s="112">
        <f>VLOOKUP(A647,cuc!$A$2:$H$2088,8,FALSE)</f>
        <v>0</v>
      </c>
      <c r="D647" s="119"/>
      <c r="E647" s="115"/>
    </row>
    <row r="648" spans="1:5" hidden="1" x14ac:dyDescent="0.3">
      <c r="A648" s="114">
        <v>165599</v>
      </c>
      <c r="B648" s="113" t="s">
        <v>1118</v>
      </c>
      <c r="C648" s="112">
        <f>VLOOKUP(A648,cuc!$A$2:$H$2088,8,FALSE)</f>
        <v>0</v>
      </c>
      <c r="D648" s="119"/>
      <c r="E648" s="115"/>
    </row>
    <row r="649" spans="1:5" x14ac:dyDescent="0.3">
      <c r="A649" s="114">
        <v>166000</v>
      </c>
      <c r="B649" s="113" t="s">
        <v>1117</v>
      </c>
      <c r="C649" s="112">
        <f>VLOOKUP(A649,cuc!$A$2:$H$2088,8,FALSE)</f>
        <v>2253147.56</v>
      </c>
      <c r="D649" s="119"/>
      <c r="E649" s="115"/>
    </row>
    <row r="650" spans="1:5" hidden="1" x14ac:dyDescent="0.3">
      <c r="A650" s="114">
        <v>166005</v>
      </c>
      <c r="B650" s="113" t="s">
        <v>453</v>
      </c>
      <c r="C650" s="112">
        <f>VLOOKUP(A650,cuc!$A$2:$H$2088,8,FALSE)</f>
        <v>0</v>
      </c>
      <c r="D650" s="119"/>
      <c r="E650" s="115"/>
    </row>
    <row r="651" spans="1:5" hidden="1" x14ac:dyDescent="0.3">
      <c r="A651" s="114">
        <v>166010</v>
      </c>
      <c r="B651" s="113" t="s">
        <v>483</v>
      </c>
      <c r="C651" s="112">
        <f>VLOOKUP(A651,cuc!$A$2:$H$2088,8,FALSE)</f>
        <v>0</v>
      </c>
      <c r="D651" s="119"/>
      <c r="E651" s="115"/>
    </row>
    <row r="652" spans="1:5" hidden="1" x14ac:dyDescent="0.3">
      <c r="A652" s="114">
        <v>166015</v>
      </c>
      <c r="B652" s="113" t="s">
        <v>1116</v>
      </c>
      <c r="C652" s="112">
        <f>VLOOKUP(A652,cuc!$A$2:$H$2088,8,FALSE)</f>
        <v>0</v>
      </c>
      <c r="D652" s="119"/>
      <c r="E652" s="115"/>
    </row>
    <row r="653" spans="1:5" hidden="1" x14ac:dyDescent="0.3">
      <c r="A653" s="114">
        <v>166020</v>
      </c>
      <c r="B653" s="113" t="s">
        <v>425</v>
      </c>
      <c r="C653" s="112">
        <f>VLOOKUP(A653,cuc!$A$2:$H$2088,8,FALSE)</f>
        <v>0</v>
      </c>
      <c r="D653" s="119"/>
      <c r="E653" s="115"/>
    </row>
    <row r="654" spans="1:5" hidden="1" x14ac:dyDescent="0.3">
      <c r="A654" s="114">
        <v>166025</v>
      </c>
      <c r="B654" s="113" t="s">
        <v>1115</v>
      </c>
      <c r="C654" s="112">
        <f>VLOOKUP(A654,cuc!$A$2:$H$2088,8,FALSE)</f>
        <v>0</v>
      </c>
      <c r="D654" s="119"/>
      <c r="E654" s="115"/>
    </row>
    <row r="655" spans="1:5" hidden="1" x14ac:dyDescent="0.3">
      <c r="A655" s="114">
        <v>166030</v>
      </c>
      <c r="B655" s="113" t="s">
        <v>1114</v>
      </c>
      <c r="C655" s="112">
        <f>VLOOKUP(A655,cuc!$A$2:$H$2088,8,FALSE)</f>
        <v>0</v>
      </c>
      <c r="D655" s="119"/>
      <c r="E655" s="115"/>
    </row>
    <row r="656" spans="1:5" x14ac:dyDescent="0.3">
      <c r="A656" s="114">
        <v>166035</v>
      </c>
      <c r="B656" s="113" t="s">
        <v>1113</v>
      </c>
      <c r="C656" s="112">
        <f>VLOOKUP(A656,cuc!$A$2:$H$2088,8,FALSE)</f>
        <v>2253147.56</v>
      </c>
      <c r="D656" s="119"/>
      <c r="E656" s="115"/>
    </row>
    <row r="657" spans="1:5" hidden="1" x14ac:dyDescent="0.3">
      <c r="A657" s="114">
        <v>166040</v>
      </c>
      <c r="B657" s="113" t="s">
        <v>1112</v>
      </c>
      <c r="C657" s="112">
        <f>VLOOKUP(A657,cuc!$A$2:$H$2088,8,FALSE)</f>
        <v>0</v>
      </c>
      <c r="D657" s="119"/>
      <c r="E657" s="115"/>
    </row>
    <row r="658" spans="1:5" hidden="1" x14ac:dyDescent="0.3">
      <c r="A658" s="114">
        <v>166045</v>
      </c>
      <c r="B658" s="113" t="s">
        <v>1111</v>
      </c>
      <c r="C658" s="112">
        <f>VLOOKUP(A658,cuc!$A$2:$H$2088,8,FALSE)</f>
        <v>0</v>
      </c>
      <c r="D658" s="119"/>
      <c r="E658" s="115"/>
    </row>
    <row r="659" spans="1:5" hidden="1" x14ac:dyDescent="0.3">
      <c r="A659" s="114">
        <v>166050</v>
      </c>
      <c r="B659" s="113" t="s">
        <v>213</v>
      </c>
      <c r="C659" s="112">
        <f>VLOOKUP(A659,cuc!$A$2:$H$2088,8,FALSE)</f>
        <v>0</v>
      </c>
      <c r="D659" s="119"/>
      <c r="E659" s="115"/>
    </row>
    <row r="660" spans="1:5" hidden="1" x14ac:dyDescent="0.3">
      <c r="A660" s="114">
        <v>166099</v>
      </c>
      <c r="B660" s="113" t="s">
        <v>1110</v>
      </c>
      <c r="C660" s="112">
        <f>VLOOKUP(A660,cuc!$A$2:$H$2088,8,FALSE)</f>
        <v>0</v>
      </c>
      <c r="D660" s="119"/>
      <c r="E660" s="115"/>
    </row>
    <row r="661" spans="1:5" x14ac:dyDescent="0.3">
      <c r="A661" s="114">
        <v>170000</v>
      </c>
      <c r="B661" s="113" t="s">
        <v>1109</v>
      </c>
      <c r="C661" s="112">
        <f>VLOOKUP(A661,cuc!$A$2:$H$2088,8,FALSE)</f>
        <v>45433657</v>
      </c>
      <c r="D661" s="119"/>
      <c r="E661" s="115"/>
    </row>
    <row r="662" spans="1:5" x14ac:dyDescent="0.3">
      <c r="A662" s="114">
        <v>170500</v>
      </c>
      <c r="B662" s="113" t="s">
        <v>1085</v>
      </c>
      <c r="C662" s="112">
        <f>VLOOKUP(A662,cuc!$A$2:$H$2088,8,FALSE)</f>
        <v>45433657</v>
      </c>
      <c r="D662" s="119"/>
      <c r="E662" s="115"/>
    </row>
    <row r="663" spans="1:5" hidden="1" x14ac:dyDescent="0.3">
      <c r="A663" s="114">
        <v>170502</v>
      </c>
      <c r="B663" s="113" t="s">
        <v>508</v>
      </c>
      <c r="C663" s="112">
        <f>VLOOKUP(A663,cuc!$A$2:$H$2088,8,FALSE)</f>
        <v>0</v>
      </c>
      <c r="D663" s="119"/>
      <c r="E663" s="115"/>
    </row>
    <row r="664" spans="1:5" hidden="1" x14ac:dyDescent="0.3">
      <c r="A664" s="114">
        <v>170503</v>
      </c>
      <c r="B664" s="113" t="s">
        <v>1108</v>
      </c>
      <c r="C664" s="112">
        <f>VLOOKUP(A664,cuc!$A$2:$H$2088,8,FALSE)</f>
        <v>0</v>
      </c>
      <c r="D664" s="119"/>
      <c r="E664" s="115"/>
    </row>
    <row r="665" spans="1:5" hidden="1" x14ac:dyDescent="0.3">
      <c r="A665" s="114">
        <v>170504</v>
      </c>
      <c r="B665" s="113" t="s">
        <v>571</v>
      </c>
      <c r="C665" s="112">
        <f>VLOOKUP(A665,cuc!$A$2:$H$2088,8,FALSE)</f>
        <v>0</v>
      </c>
      <c r="D665" s="119"/>
      <c r="E665" s="115"/>
    </row>
    <row r="666" spans="1:5" x14ac:dyDescent="0.3">
      <c r="A666" s="114">
        <v>170505</v>
      </c>
      <c r="B666" s="113" t="s">
        <v>570</v>
      </c>
      <c r="C666" s="112">
        <f>VLOOKUP(A666,cuc!$A$2:$H$2088,8,FALSE)</f>
        <v>66284206</v>
      </c>
      <c r="D666" s="119"/>
      <c r="E666" s="115"/>
    </row>
    <row r="667" spans="1:5" hidden="1" x14ac:dyDescent="0.3">
      <c r="A667" s="114">
        <v>170506</v>
      </c>
      <c r="B667" s="113" t="s">
        <v>557</v>
      </c>
      <c r="C667" s="112">
        <f>VLOOKUP(A667,cuc!$A$2:$H$2088,8,FALSE)</f>
        <v>0</v>
      </c>
      <c r="D667" s="119"/>
      <c r="E667" s="115"/>
    </row>
    <row r="668" spans="1:5" hidden="1" x14ac:dyDescent="0.3">
      <c r="A668" s="114">
        <v>170507</v>
      </c>
      <c r="B668" s="113" t="s">
        <v>1107</v>
      </c>
      <c r="C668" s="112">
        <f>VLOOKUP(A668,cuc!$A$2:$H$2088,8,FALSE)</f>
        <v>0</v>
      </c>
      <c r="D668" s="119"/>
      <c r="E668" s="115"/>
    </row>
    <row r="669" spans="1:5" hidden="1" x14ac:dyDescent="0.3">
      <c r="A669" s="114">
        <v>170510</v>
      </c>
      <c r="B669" s="113" t="s">
        <v>1106</v>
      </c>
      <c r="C669" s="112">
        <f>VLOOKUP(A669,cuc!$A$2:$H$2088,8,FALSE)</f>
        <v>0</v>
      </c>
      <c r="D669" s="119"/>
      <c r="E669" s="115"/>
    </row>
    <row r="670" spans="1:5" hidden="1" x14ac:dyDescent="0.3">
      <c r="A670" s="114">
        <v>170515</v>
      </c>
      <c r="B670" s="113" t="s">
        <v>1105</v>
      </c>
      <c r="C670" s="112">
        <f>VLOOKUP(A670,cuc!$A$2:$H$2088,8,FALSE)</f>
        <v>0</v>
      </c>
      <c r="D670" s="119"/>
      <c r="E670" s="115"/>
    </row>
    <row r="671" spans="1:5" x14ac:dyDescent="0.3">
      <c r="A671" s="114">
        <v>170520</v>
      </c>
      <c r="B671" s="113" t="s">
        <v>569</v>
      </c>
      <c r="C671" s="112">
        <f>VLOOKUP(A671,cuc!$A$2:$H$2088,8,FALSE)</f>
        <v>74675753</v>
      </c>
      <c r="D671" s="119"/>
      <c r="E671" s="115"/>
    </row>
    <row r="672" spans="1:5" hidden="1" x14ac:dyDescent="0.3">
      <c r="A672" s="114">
        <v>170524</v>
      </c>
      <c r="B672" s="113" t="s">
        <v>510</v>
      </c>
      <c r="C672" s="112">
        <f>VLOOKUP(A672,cuc!$A$2:$H$2088,8,FALSE)</f>
        <v>0</v>
      </c>
      <c r="D672" s="119"/>
      <c r="E672" s="115"/>
    </row>
    <row r="673" spans="1:5" hidden="1" x14ac:dyDescent="0.3">
      <c r="A673" s="114">
        <v>170525</v>
      </c>
      <c r="B673" s="113" t="s">
        <v>567</v>
      </c>
      <c r="C673" s="112">
        <f>VLOOKUP(A673,cuc!$A$2:$H$2088,8,FALSE)</f>
        <v>0</v>
      </c>
      <c r="D673" s="119"/>
      <c r="E673" s="115"/>
    </row>
    <row r="674" spans="1:5" hidden="1" x14ac:dyDescent="0.3">
      <c r="A674" s="114">
        <v>170526</v>
      </c>
      <c r="B674" s="113" t="s">
        <v>566</v>
      </c>
      <c r="C674" s="112">
        <f>VLOOKUP(A674,cuc!$A$2:$H$2088,8,FALSE)</f>
        <v>0</v>
      </c>
      <c r="D674" s="119"/>
      <c r="E674" s="115"/>
    </row>
    <row r="675" spans="1:5" hidden="1" x14ac:dyDescent="0.3">
      <c r="A675" s="114">
        <v>170528</v>
      </c>
      <c r="B675" s="113" t="s">
        <v>565</v>
      </c>
      <c r="C675" s="112">
        <f>VLOOKUP(A675,cuc!$A$2:$H$2088,8,FALSE)</f>
        <v>0</v>
      </c>
      <c r="D675" s="119"/>
      <c r="E675" s="115"/>
    </row>
    <row r="676" spans="1:5" hidden="1" x14ac:dyDescent="0.3">
      <c r="A676" s="114">
        <v>170529</v>
      </c>
      <c r="B676" s="113" t="s">
        <v>564</v>
      </c>
      <c r="C676" s="112">
        <f>VLOOKUP(A676,cuc!$A$2:$H$2088,8,FALSE)</f>
        <v>0</v>
      </c>
      <c r="D676" s="119"/>
      <c r="E676" s="115"/>
    </row>
    <row r="677" spans="1:5" hidden="1" x14ac:dyDescent="0.3">
      <c r="A677" s="114">
        <v>170530</v>
      </c>
      <c r="B677" s="113" t="s">
        <v>563</v>
      </c>
      <c r="C677" s="112">
        <f>VLOOKUP(A677,cuc!$A$2:$H$2088,8,FALSE)</f>
        <v>0</v>
      </c>
      <c r="D677" s="119"/>
      <c r="E677" s="115"/>
    </row>
    <row r="678" spans="1:5" hidden="1" x14ac:dyDescent="0.3">
      <c r="A678" s="114">
        <v>170535</v>
      </c>
      <c r="B678" s="113" t="s">
        <v>561</v>
      </c>
      <c r="C678" s="112">
        <f>VLOOKUP(A678,cuc!$A$2:$H$2088,8,FALSE)</f>
        <v>0</v>
      </c>
      <c r="D678" s="119"/>
      <c r="E678" s="115"/>
    </row>
    <row r="679" spans="1:5" hidden="1" x14ac:dyDescent="0.3">
      <c r="A679" s="114">
        <v>170540</v>
      </c>
      <c r="B679" s="113" t="s">
        <v>555</v>
      </c>
      <c r="C679" s="112">
        <f>VLOOKUP(A679,cuc!$A$2:$H$2088,8,FALSE)</f>
        <v>0</v>
      </c>
      <c r="D679" s="119"/>
      <c r="E679" s="115"/>
    </row>
    <row r="680" spans="1:5" hidden="1" x14ac:dyDescent="0.3">
      <c r="A680" s="114">
        <v>170545</v>
      </c>
      <c r="B680" s="113" t="s">
        <v>560</v>
      </c>
      <c r="C680" s="112">
        <f>VLOOKUP(A680,cuc!$A$2:$H$2088,8,FALSE)</f>
        <v>0</v>
      </c>
      <c r="D680" s="119"/>
      <c r="E680" s="115"/>
    </row>
    <row r="681" spans="1:5" hidden="1" x14ac:dyDescent="0.3">
      <c r="A681" s="114">
        <v>170550</v>
      </c>
      <c r="B681" s="113" t="s">
        <v>1104</v>
      </c>
      <c r="C681" s="112">
        <f>VLOOKUP(A681,cuc!$A$2:$H$2088,8,FALSE)</f>
        <v>0</v>
      </c>
      <c r="D681" s="119"/>
      <c r="E681" s="115"/>
    </row>
    <row r="682" spans="1:5" hidden="1" x14ac:dyDescent="0.3">
      <c r="A682" s="114">
        <v>170555</v>
      </c>
      <c r="B682" s="113" t="s">
        <v>558</v>
      </c>
      <c r="C682" s="112">
        <f>VLOOKUP(A682,cuc!$A$2:$H$2088,8,FALSE)</f>
        <v>0</v>
      </c>
      <c r="D682" s="119"/>
      <c r="E682" s="115"/>
    </row>
    <row r="683" spans="1:5" hidden="1" x14ac:dyDescent="0.3">
      <c r="A683" s="114">
        <v>170560</v>
      </c>
      <c r="B683" s="113" t="s">
        <v>562</v>
      </c>
      <c r="C683" s="112">
        <f>VLOOKUP(A683,cuc!$A$2:$H$2088,8,FALSE)</f>
        <v>0</v>
      </c>
      <c r="D683" s="119"/>
      <c r="E683" s="115"/>
    </row>
    <row r="684" spans="1:5" hidden="1" x14ac:dyDescent="0.3">
      <c r="A684" s="114">
        <v>170565</v>
      </c>
      <c r="B684" s="113" t="s">
        <v>1103</v>
      </c>
      <c r="C684" s="112">
        <f>VLOOKUP(A684,cuc!$A$2:$H$2088,8,FALSE)</f>
        <v>0</v>
      </c>
      <c r="D684" s="119"/>
      <c r="E684" s="115"/>
    </row>
    <row r="685" spans="1:5" hidden="1" x14ac:dyDescent="0.3">
      <c r="A685" s="114">
        <v>170570</v>
      </c>
      <c r="B685" s="113" t="s">
        <v>1102</v>
      </c>
      <c r="C685" s="112">
        <f>VLOOKUP(A685,cuc!$A$2:$H$2088,8,FALSE)</f>
        <v>0</v>
      </c>
      <c r="D685" s="119"/>
      <c r="E685" s="115"/>
    </row>
    <row r="686" spans="1:5" hidden="1" x14ac:dyDescent="0.3">
      <c r="A686" s="114">
        <v>170575</v>
      </c>
      <c r="B686" s="113" t="s">
        <v>1101</v>
      </c>
      <c r="C686" s="112">
        <f>VLOOKUP(A686,cuc!$A$2:$H$2088,8,FALSE)</f>
        <v>0</v>
      </c>
      <c r="D686" s="119"/>
      <c r="E686" s="115"/>
    </row>
    <row r="687" spans="1:5" hidden="1" x14ac:dyDescent="0.3">
      <c r="A687" s="114">
        <v>170580</v>
      </c>
      <c r="B687" s="113" t="s">
        <v>1100</v>
      </c>
      <c r="C687" s="112">
        <f>VLOOKUP(A687,cuc!$A$2:$H$2088,8,FALSE)</f>
        <v>0</v>
      </c>
      <c r="D687" s="119"/>
      <c r="E687" s="115"/>
    </row>
    <row r="688" spans="1:5" hidden="1" x14ac:dyDescent="0.3">
      <c r="A688" s="114">
        <v>170585</v>
      </c>
      <c r="B688" s="113" t="s">
        <v>1099</v>
      </c>
      <c r="C688" s="112">
        <f>VLOOKUP(A688,cuc!$A$2:$H$2088,8,FALSE)</f>
        <v>0</v>
      </c>
      <c r="D688" s="119"/>
      <c r="E688" s="115"/>
    </row>
    <row r="689" spans="1:5" hidden="1" x14ac:dyDescent="0.3">
      <c r="A689" s="114">
        <v>170590</v>
      </c>
      <c r="B689" s="113" t="s">
        <v>1098</v>
      </c>
      <c r="C689" s="112">
        <f>VLOOKUP(A689,cuc!$A$2:$H$2088,8,FALSE)</f>
        <v>0</v>
      </c>
      <c r="D689" s="119"/>
      <c r="E689" s="115"/>
    </row>
    <row r="690" spans="1:5" hidden="1" x14ac:dyDescent="0.3">
      <c r="A690" s="114">
        <v>170591</v>
      </c>
      <c r="B690" s="113" t="s">
        <v>1097</v>
      </c>
      <c r="C690" s="112">
        <f>VLOOKUP(A690,cuc!$A$2:$H$2088,8,FALSE)</f>
        <v>0</v>
      </c>
      <c r="D690" s="119"/>
      <c r="E690" s="115"/>
    </row>
    <row r="691" spans="1:5" hidden="1" x14ac:dyDescent="0.3">
      <c r="A691" s="114">
        <v>170592</v>
      </c>
      <c r="B691" s="113" t="s">
        <v>447</v>
      </c>
      <c r="C691" s="112">
        <f>VLOOKUP(A691,cuc!$A$2:$H$2088,8,FALSE)</f>
        <v>0</v>
      </c>
      <c r="D691" s="119"/>
      <c r="E691" s="115"/>
    </row>
    <row r="692" spans="1:5" x14ac:dyDescent="0.3">
      <c r="A692" s="114">
        <v>170595</v>
      </c>
      <c r="B692" s="113" t="s">
        <v>1096</v>
      </c>
      <c r="C692" s="112">
        <f>VLOOKUP(A692,cuc!$A$2:$H$2088,8,FALSE)</f>
        <v>95526302</v>
      </c>
      <c r="D692" s="119"/>
      <c r="E692" s="115"/>
    </row>
    <row r="693" spans="1:5" hidden="1" x14ac:dyDescent="0.3">
      <c r="A693" s="114">
        <v>170599</v>
      </c>
      <c r="B693" s="113" t="s">
        <v>1095</v>
      </c>
      <c r="C693" s="112">
        <f>VLOOKUP(A693,cuc!$A$2:$H$2088,8,FALSE)</f>
        <v>0</v>
      </c>
      <c r="D693" s="119"/>
      <c r="E693" s="115"/>
    </row>
    <row r="694" spans="1:5" hidden="1" x14ac:dyDescent="0.3">
      <c r="A694" s="114">
        <v>171000</v>
      </c>
      <c r="B694" s="113" t="s">
        <v>1094</v>
      </c>
      <c r="C694" s="112">
        <f>VLOOKUP(A694,cuc!$A$2:$H$2088,8,FALSE)</f>
        <v>0</v>
      </c>
      <c r="D694" s="119"/>
      <c r="E694" s="115"/>
    </row>
    <row r="695" spans="1:5" hidden="1" x14ac:dyDescent="0.3">
      <c r="A695" s="114">
        <v>171005</v>
      </c>
      <c r="B695" s="113" t="s">
        <v>508</v>
      </c>
      <c r="C695" s="112">
        <f>VLOOKUP(A695,cuc!$A$2:$H$2088,8,FALSE)</f>
        <v>0</v>
      </c>
      <c r="D695" s="119"/>
      <c r="E695" s="115"/>
    </row>
    <row r="696" spans="1:5" hidden="1" x14ac:dyDescent="0.3">
      <c r="A696" s="114">
        <v>171010</v>
      </c>
      <c r="B696" s="113" t="s">
        <v>571</v>
      </c>
      <c r="C696" s="112">
        <f>VLOOKUP(A696,cuc!$A$2:$H$2088,8,FALSE)</f>
        <v>0</v>
      </c>
      <c r="D696" s="119"/>
      <c r="E696" s="115"/>
    </row>
    <row r="697" spans="1:5" hidden="1" x14ac:dyDescent="0.3">
      <c r="A697" s="114">
        <v>171020</v>
      </c>
      <c r="B697" s="113" t="s">
        <v>1093</v>
      </c>
      <c r="C697" s="112">
        <f>VLOOKUP(A697,cuc!$A$2:$H$2088,8,FALSE)</f>
        <v>0</v>
      </c>
      <c r="D697" s="119"/>
      <c r="E697" s="115"/>
    </row>
    <row r="698" spans="1:5" hidden="1" x14ac:dyDescent="0.3">
      <c r="A698" s="114">
        <v>171090</v>
      </c>
      <c r="B698" s="113" t="s">
        <v>1092</v>
      </c>
      <c r="C698" s="112">
        <f>VLOOKUP(A698,cuc!$A$2:$H$2088,8,FALSE)</f>
        <v>0</v>
      </c>
      <c r="D698" s="119"/>
      <c r="E698" s="115"/>
    </row>
    <row r="699" spans="1:5" hidden="1" x14ac:dyDescent="0.3">
      <c r="A699" s="114">
        <v>171099</v>
      </c>
      <c r="B699" s="113" t="s">
        <v>1091</v>
      </c>
      <c r="C699" s="112">
        <f>VLOOKUP(A699,cuc!$A$2:$H$2088,8,FALSE)</f>
        <v>0</v>
      </c>
      <c r="D699" s="119"/>
      <c r="E699" s="115"/>
    </row>
    <row r="700" spans="1:5" hidden="1" x14ac:dyDescent="0.3">
      <c r="A700" s="114">
        <v>171500</v>
      </c>
      <c r="B700" s="113" t="s">
        <v>1090</v>
      </c>
      <c r="C700" s="112">
        <f>VLOOKUP(A700,cuc!$A$2:$H$2088,8,FALSE)</f>
        <v>0</v>
      </c>
      <c r="D700" s="119"/>
      <c r="E700" s="115"/>
    </row>
    <row r="701" spans="1:5" hidden="1" x14ac:dyDescent="0.3">
      <c r="A701" s="114">
        <v>171505</v>
      </c>
      <c r="B701" s="113" t="s">
        <v>508</v>
      </c>
      <c r="C701" s="112">
        <f>VLOOKUP(A701,cuc!$A$2:$H$2088,8,FALSE)</f>
        <v>0</v>
      </c>
      <c r="D701" s="119"/>
      <c r="E701" s="115"/>
    </row>
    <row r="702" spans="1:5" hidden="1" x14ac:dyDescent="0.3">
      <c r="A702" s="114">
        <v>171510</v>
      </c>
      <c r="B702" s="113" t="s">
        <v>571</v>
      </c>
      <c r="C702" s="112">
        <f>VLOOKUP(A702,cuc!$A$2:$H$2088,8,FALSE)</f>
        <v>0</v>
      </c>
      <c r="D702" s="119"/>
      <c r="E702" s="115"/>
    </row>
    <row r="703" spans="1:5" hidden="1" x14ac:dyDescent="0.3">
      <c r="A703" s="114">
        <v>171599</v>
      </c>
      <c r="B703" s="113" t="s">
        <v>1089</v>
      </c>
      <c r="C703" s="112">
        <f>VLOOKUP(A703,cuc!$A$2:$H$2088,8,FALSE)</f>
        <v>0</v>
      </c>
      <c r="D703" s="119"/>
      <c r="E703" s="115"/>
    </row>
    <row r="704" spans="1:5" hidden="1" x14ac:dyDescent="0.3">
      <c r="A704" s="114">
        <v>180000</v>
      </c>
      <c r="B704" s="113" t="s">
        <v>1088</v>
      </c>
      <c r="C704" s="112">
        <f>VLOOKUP(A704,cuc!$A$2:$H$2088,8,FALSE)</f>
        <v>0</v>
      </c>
      <c r="D704" s="119"/>
      <c r="E704" s="115"/>
    </row>
    <row r="705" spans="1:5" hidden="1" x14ac:dyDescent="0.3">
      <c r="A705" s="114">
        <v>180500</v>
      </c>
      <c r="B705" s="113" t="s">
        <v>1087</v>
      </c>
      <c r="C705" s="112">
        <f>VLOOKUP(A705,cuc!$A$2:$H$2088,8,FALSE)</f>
        <v>0</v>
      </c>
      <c r="D705" s="119"/>
      <c r="E705" s="115"/>
    </row>
    <row r="706" spans="1:5" hidden="1" x14ac:dyDescent="0.3">
      <c r="A706" s="114">
        <v>181000</v>
      </c>
      <c r="B706" s="113" t="s">
        <v>1086</v>
      </c>
      <c r="C706" s="112">
        <f>VLOOKUP(A706,cuc!$A$2:$H$2088,8,FALSE)</f>
        <v>0</v>
      </c>
      <c r="D706" s="119"/>
      <c r="E706" s="115"/>
    </row>
    <row r="707" spans="1:5" hidden="1" x14ac:dyDescent="0.3">
      <c r="A707" s="114">
        <v>181500</v>
      </c>
      <c r="B707" s="113" t="s">
        <v>1085</v>
      </c>
      <c r="C707" s="112">
        <f>VLOOKUP(A707,cuc!$A$2:$H$2088,8,FALSE)</f>
        <v>0</v>
      </c>
      <c r="D707" s="119"/>
      <c r="E707" s="115"/>
    </row>
    <row r="708" spans="1:5" hidden="1" x14ac:dyDescent="0.3">
      <c r="A708" s="114">
        <v>182000</v>
      </c>
      <c r="B708" s="113" t="s">
        <v>1084</v>
      </c>
      <c r="C708" s="112">
        <f>VLOOKUP(A708,cuc!$A$2:$H$2088,8,FALSE)</f>
        <v>0</v>
      </c>
      <c r="D708" s="119"/>
      <c r="E708" s="115"/>
    </row>
    <row r="709" spans="1:5" hidden="1" x14ac:dyDescent="0.3">
      <c r="A709" s="114">
        <v>182100</v>
      </c>
      <c r="B709" s="113" t="s">
        <v>1083</v>
      </c>
      <c r="C709" s="112">
        <f>VLOOKUP(A709,cuc!$A$2:$H$2088,8,FALSE)</f>
        <v>0</v>
      </c>
      <c r="D709" s="119"/>
      <c r="E709" s="115"/>
    </row>
    <row r="710" spans="1:5" hidden="1" x14ac:dyDescent="0.3">
      <c r="A710" s="114">
        <v>182500</v>
      </c>
      <c r="B710" s="113" t="s">
        <v>1082</v>
      </c>
      <c r="C710" s="112">
        <f>VLOOKUP(A710,cuc!$A$2:$H$2088,8,FALSE)</f>
        <v>0</v>
      </c>
      <c r="D710" s="119"/>
      <c r="E710" s="115"/>
    </row>
    <row r="711" spans="1:5" hidden="1" x14ac:dyDescent="0.3">
      <c r="A711" s="114">
        <v>189900</v>
      </c>
      <c r="B711" s="113" t="s">
        <v>1081</v>
      </c>
      <c r="C711" s="112">
        <f>VLOOKUP(A711,cuc!$A$2:$H$2088,8,FALSE)</f>
        <v>0</v>
      </c>
      <c r="D711" s="119"/>
      <c r="E711" s="115"/>
    </row>
    <row r="712" spans="1:5" x14ac:dyDescent="0.3">
      <c r="A712" s="114">
        <v>190000</v>
      </c>
      <c r="B712" s="113" t="s">
        <v>1080</v>
      </c>
      <c r="C712" s="112">
        <f>VLOOKUP(A712,cuc!$A$2:$H$2088,8,FALSE)</f>
        <v>374488</v>
      </c>
      <c r="D712" s="119"/>
      <c r="E712" s="115"/>
    </row>
    <row r="713" spans="1:5" hidden="1" x14ac:dyDescent="0.3">
      <c r="A713" s="114">
        <v>190400</v>
      </c>
      <c r="B713" s="113" t="s">
        <v>882</v>
      </c>
      <c r="C713" s="112">
        <f>VLOOKUP(A713,cuc!$A$2:$H$2088,8,FALSE)</f>
        <v>0</v>
      </c>
      <c r="D713" s="119"/>
      <c r="E713" s="115"/>
    </row>
    <row r="714" spans="1:5" hidden="1" x14ac:dyDescent="0.3">
      <c r="A714" s="114">
        <v>190405</v>
      </c>
      <c r="B714" s="113" t="s">
        <v>1079</v>
      </c>
      <c r="C714" s="112">
        <f>VLOOKUP(A714,cuc!$A$2:$H$2088,8,FALSE)</f>
        <v>0</v>
      </c>
      <c r="D714" s="119"/>
      <c r="E714" s="115"/>
    </row>
    <row r="715" spans="1:5" hidden="1" x14ac:dyDescent="0.3">
      <c r="A715" s="114">
        <v>190410</v>
      </c>
      <c r="B715" s="113" t="s">
        <v>1078</v>
      </c>
      <c r="C715" s="112">
        <f>VLOOKUP(A715,cuc!$A$2:$H$2088,8,FALSE)</f>
        <v>0</v>
      </c>
      <c r="D715" s="119"/>
      <c r="E715" s="115"/>
    </row>
    <row r="716" spans="1:5" hidden="1" x14ac:dyDescent="0.3">
      <c r="A716" s="114">
        <v>190415</v>
      </c>
      <c r="B716" s="113" t="s">
        <v>1077</v>
      </c>
      <c r="C716" s="112">
        <f>VLOOKUP(A716,cuc!$A$2:$H$2088,8,FALSE)</f>
        <v>0</v>
      </c>
      <c r="D716" s="119"/>
      <c r="E716" s="115"/>
    </row>
    <row r="717" spans="1:5" hidden="1" x14ac:dyDescent="0.3">
      <c r="A717" s="114">
        <v>190420</v>
      </c>
      <c r="B717" s="113" t="s">
        <v>1076</v>
      </c>
      <c r="C717" s="112">
        <f>VLOOKUP(A717,cuc!$A$2:$H$2088,8,FALSE)</f>
        <v>0</v>
      </c>
      <c r="D717" s="119"/>
      <c r="E717" s="115"/>
    </row>
    <row r="718" spans="1:5" hidden="1" x14ac:dyDescent="0.3">
      <c r="A718" s="114">
        <v>190425</v>
      </c>
      <c r="B718" s="113" t="s">
        <v>1075</v>
      </c>
      <c r="C718" s="112">
        <f>VLOOKUP(A718,cuc!$A$2:$H$2088,8,FALSE)</f>
        <v>0</v>
      </c>
      <c r="D718" s="119"/>
      <c r="E718" s="115"/>
    </row>
    <row r="719" spans="1:5" hidden="1" x14ac:dyDescent="0.3">
      <c r="A719" s="114">
        <v>190430</v>
      </c>
      <c r="B719" s="113" t="s">
        <v>1074</v>
      </c>
      <c r="C719" s="112">
        <f>VLOOKUP(A719,cuc!$A$2:$H$2088,8,FALSE)</f>
        <v>0</v>
      </c>
      <c r="D719" s="119"/>
      <c r="E719" s="115"/>
    </row>
    <row r="720" spans="1:5" hidden="1" x14ac:dyDescent="0.3">
      <c r="A720" s="114">
        <v>190435</v>
      </c>
      <c r="B720" s="113" t="s">
        <v>1073</v>
      </c>
      <c r="C720" s="112">
        <f>VLOOKUP(A720,cuc!$A$2:$H$2088,8,FALSE)</f>
        <v>0</v>
      </c>
      <c r="D720" s="119"/>
      <c r="E720" s="115"/>
    </row>
    <row r="721" spans="1:5" hidden="1" x14ac:dyDescent="0.3">
      <c r="A721" s="114">
        <v>190440</v>
      </c>
      <c r="B721" s="113" t="s">
        <v>1072</v>
      </c>
      <c r="C721" s="112">
        <f>VLOOKUP(A721,cuc!$A$2:$H$2088,8,FALSE)</f>
        <v>0</v>
      </c>
      <c r="D721" s="119"/>
      <c r="E721" s="115"/>
    </row>
    <row r="722" spans="1:5" hidden="1" x14ac:dyDescent="0.3">
      <c r="A722" s="114">
        <v>190495</v>
      </c>
      <c r="B722" s="113" t="s">
        <v>873</v>
      </c>
      <c r="C722" s="112">
        <f>VLOOKUP(A722,cuc!$A$2:$H$2088,8,FALSE)</f>
        <v>0</v>
      </c>
      <c r="D722" s="119"/>
      <c r="E722" s="115"/>
    </row>
    <row r="723" spans="1:5" x14ac:dyDescent="0.3">
      <c r="A723" s="114">
        <v>190500</v>
      </c>
      <c r="B723" s="113" t="s">
        <v>1071</v>
      </c>
      <c r="C723" s="112">
        <f>VLOOKUP(A723,cuc!$A$2:$H$2088,8,FALSE)</f>
        <v>374488</v>
      </c>
      <c r="D723" s="119"/>
      <c r="E723" s="115"/>
    </row>
    <row r="724" spans="1:5" hidden="1" x14ac:dyDescent="0.3">
      <c r="A724" s="114">
        <v>190505</v>
      </c>
      <c r="B724" s="113" t="s">
        <v>867</v>
      </c>
      <c r="C724" s="112">
        <f>VLOOKUP(A724,cuc!$A$2:$H$2088,8,FALSE)</f>
        <v>0</v>
      </c>
      <c r="D724" s="119"/>
      <c r="E724" s="115"/>
    </row>
    <row r="725" spans="1:5" x14ac:dyDescent="0.3">
      <c r="A725" s="114">
        <v>190510</v>
      </c>
      <c r="B725" s="113" t="s">
        <v>449</v>
      </c>
      <c r="C725" s="112">
        <f>VLOOKUP(A725,cuc!$A$2:$H$2088,8,FALSE)</f>
        <v>374488</v>
      </c>
      <c r="D725" s="119"/>
      <c r="E725" s="115"/>
    </row>
    <row r="726" spans="1:5" hidden="1" x14ac:dyDescent="0.3">
      <c r="A726" s="114">
        <v>190515</v>
      </c>
      <c r="B726" s="113" t="s">
        <v>451</v>
      </c>
      <c r="C726" s="112">
        <f>VLOOKUP(A726,cuc!$A$2:$H$2088,8,FALSE)</f>
        <v>0</v>
      </c>
      <c r="D726" s="119"/>
      <c r="E726" s="115"/>
    </row>
    <row r="727" spans="1:5" hidden="1" x14ac:dyDescent="0.3">
      <c r="A727" s="114">
        <v>190520</v>
      </c>
      <c r="B727" s="113" t="s">
        <v>483</v>
      </c>
      <c r="C727" s="112">
        <f>VLOOKUP(A727,cuc!$A$2:$H$2088,8,FALSE)</f>
        <v>0</v>
      </c>
      <c r="D727" s="119"/>
      <c r="E727" s="115"/>
    </row>
    <row r="728" spans="1:5" hidden="1" x14ac:dyDescent="0.3">
      <c r="A728" s="114">
        <v>190595</v>
      </c>
      <c r="B728" s="113" t="s">
        <v>1066</v>
      </c>
      <c r="C728" s="112">
        <f>VLOOKUP(A728,cuc!$A$2:$H$2088,8,FALSE)</f>
        <v>0</v>
      </c>
      <c r="D728" s="119"/>
      <c r="E728" s="115"/>
    </row>
    <row r="729" spans="1:5" hidden="1" x14ac:dyDescent="0.3">
      <c r="A729" s="114">
        <v>191000</v>
      </c>
      <c r="B729" s="113" t="s">
        <v>1070</v>
      </c>
      <c r="C729" s="112">
        <f>VLOOKUP(A729,cuc!$A$2:$H$2088,8,FALSE)</f>
        <v>0</v>
      </c>
      <c r="D729" s="119"/>
      <c r="E729" s="115"/>
    </row>
    <row r="730" spans="1:5" hidden="1" x14ac:dyDescent="0.3">
      <c r="A730" s="114">
        <v>191005</v>
      </c>
      <c r="B730" s="113" t="s">
        <v>578</v>
      </c>
      <c r="C730" s="112">
        <f>VLOOKUP(A730,cuc!$A$2:$H$2088,8,FALSE)</f>
        <v>0</v>
      </c>
      <c r="D730" s="119"/>
      <c r="E730" s="115"/>
    </row>
    <row r="731" spans="1:5" hidden="1" x14ac:dyDescent="0.3">
      <c r="A731" s="114">
        <v>191010</v>
      </c>
      <c r="B731" s="113" t="s">
        <v>577</v>
      </c>
      <c r="C731" s="112">
        <f>VLOOKUP(A731,cuc!$A$2:$H$2088,8,FALSE)</f>
        <v>0</v>
      </c>
      <c r="D731" s="119"/>
      <c r="E731" s="115"/>
    </row>
    <row r="732" spans="1:5" hidden="1" x14ac:dyDescent="0.3">
      <c r="A732" s="114">
        <v>191020</v>
      </c>
      <c r="B732" s="113" t="s">
        <v>1069</v>
      </c>
      <c r="C732" s="112">
        <f>VLOOKUP(A732,cuc!$A$2:$H$2088,8,FALSE)</f>
        <v>0</v>
      </c>
      <c r="D732" s="119"/>
      <c r="E732" s="115"/>
    </row>
    <row r="733" spans="1:5" hidden="1" x14ac:dyDescent="0.3">
      <c r="A733" s="114">
        <v>191025</v>
      </c>
      <c r="B733" s="113" t="s">
        <v>575</v>
      </c>
      <c r="C733" s="112">
        <f>VLOOKUP(A733,cuc!$A$2:$H$2088,8,FALSE)</f>
        <v>0</v>
      </c>
      <c r="D733" s="119"/>
      <c r="E733" s="115"/>
    </row>
    <row r="734" spans="1:5" hidden="1" x14ac:dyDescent="0.3">
      <c r="A734" s="114">
        <v>191030</v>
      </c>
      <c r="B734" s="113" t="s">
        <v>1068</v>
      </c>
      <c r="C734" s="112">
        <f>VLOOKUP(A734,cuc!$A$2:$H$2088,8,FALSE)</f>
        <v>0</v>
      </c>
      <c r="D734" s="119"/>
      <c r="E734" s="115"/>
    </row>
    <row r="735" spans="1:5" hidden="1" x14ac:dyDescent="0.3">
      <c r="A735" s="114">
        <v>191035</v>
      </c>
      <c r="B735" s="113" t="s">
        <v>574</v>
      </c>
      <c r="C735" s="112">
        <f>VLOOKUP(A735,cuc!$A$2:$H$2088,8,FALSE)</f>
        <v>0</v>
      </c>
      <c r="D735" s="119"/>
      <c r="E735" s="115"/>
    </row>
    <row r="736" spans="1:5" hidden="1" x14ac:dyDescent="0.3">
      <c r="A736" s="114">
        <v>191040</v>
      </c>
      <c r="B736" s="113" t="s">
        <v>1067</v>
      </c>
      <c r="C736" s="112">
        <f>VLOOKUP(A736,cuc!$A$2:$H$2088,8,FALSE)</f>
        <v>0</v>
      </c>
      <c r="D736" s="119"/>
      <c r="E736" s="115"/>
    </row>
    <row r="737" spans="1:5" hidden="1" x14ac:dyDescent="0.3">
      <c r="A737" s="114">
        <v>191045</v>
      </c>
      <c r="B737" s="113" t="s">
        <v>573</v>
      </c>
      <c r="C737" s="112">
        <f>VLOOKUP(A737,cuc!$A$2:$H$2088,8,FALSE)</f>
        <v>0</v>
      </c>
      <c r="D737" s="119"/>
      <c r="E737" s="115"/>
    </row>
    <row r="738" spans="1:5" hidden="1" x14ac:dyDescent="0.3">
      <c r="A738" s="114">
        <v>191095</v>
      </c>
      <c r="B738" s="113" t="s">
        <v>1066</v>
      </c>
      <c r="C738" s="112">
        <f>VLOOKUP(A738,cuc!$A$2:$H$2088,8,FALSE)</f>
        <v>0</v>
      </c>
      <c r="D738" s="119"/>
      <c r="E738" s="115"/>
    </row>
    <row r="739" spans="1:5" hidden="1" x14ac:dyDescent="0.3">
      <c r="A739" s="114">
        <v>191099</v>
      </c>
      <c r="B739" s="113" t="s">
        <v>1065</v>
      </c>
      <c r="C739" s="112">
        <f>VLOOKUP(A739,cuc!$A$2:$H$2088,8,FALSE)</f>
        <v>0</v>
      </c>
      <c r="D739" s="119"/>
      <c r="E739" s="115"/>
    </row>
    <row r="740" spans="1:5" hidden="1" x14ac:dyDescent="0.3">
      <c r="A740" s="114">
        <v>191500</v>
      </c>
      <c r="B740" s="113" t="s">
        <v>1064</v>
      </c>
      <c r="C740" s="112">
        <f>VLOOKUP(A740,cuc!$A$2:$H$2088,8,FALSE)</f>
        <v>0</v>
      </c>
      <c r="D740" s="119"/>
      <c r="E740" s="115"/>
    </row>
    <row r="741" spans="1:5" hidden="1" x14ac:dyDescent="0.3">
      <c r="A741" s="114">
        <v>192000</v>
      </c>
      <c r="B741" s="113" t="s">
        <v>1063</v>
      </c>
      <c r="C741" s="112">
        <f>VLOOKUP(A741,cuc!$A$2:$H$2088,8,FALSE)</f>
        <v>0</v>
      </c>
      <c r="D741" s="119"/>
      <c r="E741" s="115"/>
    </row>
    <row r="742" spans="1:5" hidden="1" x14ac:dyDescent="0.3">
      <c r="A742" s="114">
        <v>193500</v>
      </c>
      <c r="B742" s="113" t="s">
        <v>1062</v>
      </c>
      <c r="C742" s="112">
        <f>VLOOKUP(A742,cuc!$A$2:$H$2088,8,FALSE)</f>
        <v>0</v>
      </c>
      <c r="D742" s="119"/>
      <c r="E742" s="115"/>
    </row>
    <row r="743" spans="1:5" hidden="1" x14ac:dyDescent="0.3">
      <c r="A743" s="114">
        <v>193505</v>
      </c>
      <c r="B743" s="113" t="s">
        <v>1059</v>
      </c>
      <c r="C743" s="112">
        <f>VLOOKUP(A743,cuc!$A$2:$H$2088,8,FALSE)</f>
        <v>0</v>
      </c>
      <c r="D743" s="119"/>
      <c r="E743" s="115"/>
    </row>
    <row r="744" spans="1:5" hidden="1" x14ac:dyDescent="0.3">
      <c r="A744" s="114">
        <v>193510</v>
      </c>
      <c r="B744" s="113" t="s">
        <v>1058</v>
      </c>
      <c r="C744" s="112">
        <f>VLOOKUP(A744,cuc!$A$2:$H$2088,8,FALSE)</f>
        <v>0</v>
      </c>
      <c r="D744" s="119"/>
      <c r="E744" s="115"/>
    </row>
    <row r="745" spans="1:5" hidden="1" x14ac:dyDescent="0.3">
      <c r="A745" s="114">
        <v>193515</v>
      </c>
      <c r="B745" s="113" t="s">
        <v>169</v>
      </c>
      <c r="C745" s="112">
        <f>VLOOKUP(A745,cuc!$A$2:$H$2088,8,FALSE)</f>
        <v>0</v>
      </c>
      <c r="D745" s="119"/>
      <c r="E745" s="115"/>
    </row>
    <row r="746" spans="1:5" hidden="1" x14ac:dyDescent="0.3">
      <c r="A746" s="114">
        <v>193520</v>
      </c>
      <c r="B746" s="113" t="s">
        <v>1057</v>
      </c>
      <c r="C746" s="112">
        <f>VLOOKUP(A746,cuc!$A$2:$H$2088,8,FALSE)</f>
        <v>0</v>
      </c>
      <c r="D746" s="119"/>
      <c r="E746" s="115"/>
    </row>
    <row r="747" spans="1:5" hidden="1" x14ac:dyDescent="0.3">
      <c r="A747" s="114">
        <v>193525</v>
      </c>
      <c r="B747" s="113" t="s">
        <v>1056</v>
      </c>
      <c r="C747" s="112">
        <f>VLOOKUP(A747,cuc!$A$2:$H$2088,8,FALSE)</f>
        <v>0</v>
      </c>
      <c r="D747" s="119"/>
      <c r="E747" s="115"/>
    </row>
    <row r="748" spans="1:5" hidden="1" x14ac:dyDescent="0.3">
      <c r="A748" s="114">
        <v>193530</v>
      </c>
      <c r="B748" s="113" t="s">
        <v>1055</v>
      </c>
      <c r="C748" s="112">
        <f>VLOOKUP(A748,cuc!$A$2:$H$2088,8,FALSE)</f>
        <v>0</v>
      </c>
      <c r="D748" s="119"/>
      <c r="E748" s="115"/>
    </row>
    <row r="749" spans="1:5" hidden="1" x14ac:dyDescent="0.3">
      <c r="A749" s="114">
        <v>193535</v>
      </c>
      <c r="B749" s="113" t="s">
        <v>163</v>
      </c>
      <c r="C749" s="112">
        <f>VLOOKUP(A749,cuc!$A$2:$H$2088,8,FALSE)</f>
        <v>0</v>
      </c>
      <c r="D749" s="119"/>
      <c r="E749" s="115"/>
    </row>
    <row r="750" spans="1:5" hidden="1" x14ac:dyDescent="0.3">
      <c r="A750" s="114">
        <v>194000</v>
      </c>
      <c r="B750" s="113" t="s">
        <v>1061</v>
      </c>
      <c r="C750" s="112">
        <f>VLOOKUP(A750,cuc!$A$2:$H$2088,8,FALSE)</f>
        <v>0</v>
      </c>
      <c r="D750" s="119"/>
      <c r="E750" s="115"/>
    </row>
    <row r="751" spans="1:5" hidden="1" x14ac:dyDescent="0.3">
      <c r="A751" s="114">
        <v>194005</v>
      </c>
      <c r="B751" s="113" t="s">
        <v>1059</v>
      </c>
      <c r="C751" s="112">
        <f>VLOOKUP(A751,cuc!$A$2:$H$2088,8,FALSE)</f>
        <v>0</v>
      </c>
      <c r="D751" s="119"/>
      <c r="E751" s="115"/>
    </row>
    <row r="752" spans="1:5" hidden="1" x14ac:dyDescent="0.3">
      <c r="A752" s="114">
        <v>194010</v>
      </c>
      <c r="B752" s="113" t="s">
        <v>1058</v>
      </c>
      <c r="C752" s="112">
        <f>VLOOKUP(A752,cuc!$A$2:$H$2088,8,FALSE)</f>
        <v>0</v>
      </c>
      <c r="D752" s="119"/>
      <c r="E752" s="115"/>
    </row>
    <row r="753" spans="1:5" hidden="1" x14ac:dyDescent="0.3">
      <c r="A753" s="114">
        <v>194015</v>
      </c>
      <c r="B753" s="113" t="s">
        <v>169</v>
      </c>
      <c r="C753" s="112">
        <f>VLOOKUP(A753,cuc!$A$2:$H$2088,8,FALSE)</f>
        <v>0</v>
      </c>
      <c r="D753" s="119"/>
      <c r="E753" s="115"/>
    </row>
    <row r="754" spans="1:5" hidden="1" x14ac:dyDescent="0.3">
      <c r="A754" s="114">
        <v>194020</v>
      </c>
      <c r="B754" s="113" t="s">
        <v>1057</v>
      </c>
      <c r="C754" s="112">
        <f>VLOOKUP(A754,cuc!$A$2:$H$2088,8,FALSE)</f>
        <v>0</v>
      </c>
      <c r="D754" s="119"/>
      <c r="E754" s="115"/>
    </row>
    <row r="755" spans="1:5" hidden="1" x14ac:dyDescent="0.3">
      <c r="A755" s="114">
        <v>194025</v>
      </c>
      <c r="B755" s="113" t="s">
        <v>1056</v>
      </c>
      <c r="C755" s="112">
        <f>VLOOKUP(A755,cuc!$A$2:$H$2088,8,FALSE)</f>
        <v>0</v>
      </c>
      <c r="D755" s="119"/>
      <c r="E755" s="115"/>
    </row>
    <row r="756" spans="1:5" hidden="1" x14ac:dyDescent="0.3">
      <c r="A756" s="114">
        <v>194030</v>
      </c>
      <c r="B756" s="113" t="s">
        <v>1055</v>
      </c>
      <c r="C756" s="112">
        <f>VLOOKUP(A756,cuc!$A$2:$H$2088,8,FALSE)</f>
        <v>0</v>
      </c>
      <c r="D756" s="119"/>
      <c r="E756" s="115"/>
    </row>
    <row r="757" spans="1:5" hidden="1" x14ac:dyDescent="0.3">
      <c r="A757" s="114">
        <v>194035</v>
      </c>
      <c r="B757" s="113" t="s">
        <v>163</v>
      </c>
      <c r="C757" s="112">
        <f>VLOOKUP(A757,cuc!$A$2:$H$2088,8,FALSE)</f>
        <v>0</v>
      </c>
      <c r="D757" s="119"/>
      <c r="E757" s="115"/>
    </row>
    <row r="758" spans="1:5" hidden="1" x14ac:dyDescent="0.3">
      <c r="A758" s="114">
        <v>194500</v>
      </c>
      <c r="B758" s="113" t="s">
        <v>1060</v>
      </c>
      <c r="C758" s="112">
        <f>VLOOKUP(A758,cuc!$A$2:$H$2088,8,FALSE)</f>
        <v>0</v>
      </c>
      <c r="D758" s="119"/>
      <c r="E758" s="115"/>
    </row>
    <row r="759" spans="1:5" hidden="1" x14ac:dyDescent="0.3">
      <c r="A759" s="114">
        <v>194505</v>
      </c>
      <c r="B759" s="113" t="s">
        <v>1059</v>
      </c>
      <c r="C759" s="112">
        <f>VLOOKUP(A759,cuc!$A$2:$H$2088,8,FALSE)</f>
        <v>0</v>
      </c>
      <c r="D759" s="119"/>
      <c r="E759" s="115"/>
    </row>
    <row r="760" spans="1:5" hidden="1" x14ac:dyDescent="0.3">
      <c r="A760" s="114">
        <v>194510</v>
      </c>
      <c r="B760" s="113" t="s">
        <v>1058</v>
      </c>
      <c r="C760" s="112">
        <f>VLOOKUP(A760,cuc!$A$2:$H$2088,8,FALSE)</f>
        <v>0</v>
      </c>
      <c r="D760" s="119"/>
      <c r="E760" s="115"/>
    </row>
    <row r="761" spans="1:5" hidden="1" x14ac:dyDescent="0.3">
      <c r="A761" s="114">
        <v>194515</v>
      </c>
      <c r="B761" s="113" t="s">
        <v>169</v>
      </c>
      <c r="C761" s="112">
        <f>VLOOKUP(A761,cuc!$A$2:$H$2088,8,FALSE)</f>
        <v>0</v>
      </c>
      <c r="D761" s="119"/>
      <c r="E761" s="115"/>
    </row>
    <row r="762" spans="1:5" hidden="1" x14ac:dyDescent="0.3">
      <c r="A762" s="114">
        <v>194520</v>
      </c>
      <c r="B762" s="113" t="s">
        <v>1057</v>
      </c>
      <c r="C762" s="112">
        <f>VLOOKUP(A762,cuc!$A$2:$H$2088,8,FALSE)</f>
        <v>0</v>
      </c>
      <c r="D762" s="119"/>
      <c r="E762" s="115"/>
    </row>
    <row r="763" spans="1:5" hidden="1" x14ac:dyDescent="0.3">
      <c r="A763" s="114">
        <v>194525</v>
      </c>
      <c r="B763" s="113" t="s">
        <v>1056</v>
      </c>
      <c r="C763" s="112">
        <f>VLOOKUP(A763,cuc!$A$2:$H$2088,8,FALSE)</f>
        <v>0</v>
      </c>
      <c r="D763" s="119"/>
      <c r="E763" s="115"/>
    </row>
    <row r="764" spans="1:5" hidden="1" x14ac:dyDescent="0.3">
      <c r="A764" s="114">
        <v>194530</v>
      </c>
      <c r="B764" s="113" t="s">
        <v>1055</v>
      </c>
      <c r="C764" s="112">
        <f>VLOOKUP(A764,cuc!$A$2:$H$2088,8,FALSE)</f>
        <v>0</v>
      </c>
      <c r="D764" s="119"/>
      <c r="E764" s="115"/>
    </row>
    <row r="765" spans="1:5" hidden="1" x14ac:dyDescent="0.3">
      <c r="A765" s="114">
        <v>194535</v>
      </c>
      <c r="B765" s="113" t="s">
        <v>163</v>
      </c>
      <c r="C765" s="112">
        <f>VLOOKUP(A765,cuc!$A$2:$H$2088,8,FALSE)</f>
        <v>0</v>
      </c>
      <c r="D765" s="119"/>
      <c r="E765" s="115"/>
    </row>
    <row r="766" spans="1:5" hidden="1" x14ac:dyDescent="0.3">
      <c r="A766" s="114">
        <v>195000</v>
      </c>
      <c r="B766" s="113" t="s">
        <v>1054</v>
      </c>
      <c r="C766" s="112">
        <f>VLOOKUP(A766,cuc!$A$2:$H$2088,8,FALSE)</f>
        <v>0</v>
      </c>
      <c r="D766" s="119"/>
      <c r="E766" s="115"/>
    </row>
    <row r="767" spans="1:5" hidden="1" x14ac:dyDescent="0.3">
      <c r="A767" s="114">
        <v>195005</v>
      </c>
      <c r="B767" s="113" t="s">
        <v>1053</v>
      </c>
      <c r="C767" s="112">
        <f>VLOOKUP(A767,cuc!$A$2:$H$2088,8,FALSE)</f>
        <v>0</v>
      </c>
      <c r="D767" s="119"/>
      <c r="E767" s="115"/>
    </row>
    <row r="768" spans="1:5" hidden="1" x14ac:dyDescent="0.3">
      <c r="A768" s="114">
        <v>195010</v>
      </c>
      <c r="B768" s="113" t="s">
        <v>1052</v>
      </c>
      <c r="C768" s="112">
        <f>VLOOKUP(A768,cuc!$A$2:$H$2088,8,FALSE)</f>
        <v>0</v>
      </c>
      <c r="D768" s="119"/>
      <c r="E768" s="115"/>
    </row>
    <row r="769" spans="1:5" hidden="1" x14ac:dyDescent="0.3">
      <c r="A769" s="114">
        <v>195015</v>
      </c>
      <c r="B769" s="113" t="s">
        <v>1051</v>
      </c>
      <c r="C769" s="112">
        <f>VLOOKUP(A769,cuc!$A$2:$H$2088,8,FALSE)</f>
        <v>0</v>
      </c>
      <c r="D769" s="119"/>
      <c r="E769" s="115"/>
    </row>
    <row r="770" spans="1:5" hidden="1" x14ac:dyDescent="0.3">
      <c r="A770" s="114">
        <v>195095</v>
      </c>
      <c r="B770" s="113" t="s">
        <v>1050</v>
      </c>
      <c r="C770" s="112">
        <f>VLOOKUP(A770,cuc!$A$2:$H$2088,8,FALSE)</f>
        <v>0</v>
      </c>
      <c r="D770" s="119"/>
      <c r="E770" s="115"/>
    </row>
    <row r="771" spans="1:5" hidden="1" x14ac:dyDescent="0.3">
      <c r="A771" s="114">
        <v>195099</v>
      </c>
      <c r="B771" s="113" t="s">
        <v>591</v>
      </c>
      <c r="C771" s="112">
        <f>VLOOKUP(A771,cuc!$A$2:$H$2088,8,FALSE)</f>
        <v>0</v>
      </c>
      <c r="D771" s="119"/>
      <c r="E771" s="115"/>
    </row>
    <row r="772" spans="1:5" x14ac:dyDescent="0.3">
      <c r="A772" s="114">
        <v>200000</v>
      </c>
      <c r="B772" s="113" t="s">
        <v>1049</v>
      </c>
      <c r="C772" s="112">
        <f>VLOOKUP(A772,cuc!$A$2:$H$2088,8,FALSE)</f>
        <v>3772810157.25</v>
      </c>
      <c r="D772" s="119"/>
      <c r="E772" s="115"/>
    </row>
    <row r="773" spans="1:5" x14ac:dyDescent="0.3">
      <c r="A773" s="114">
        <v>210000</v>
      </c>
      <c r="B773" s="113" t="s">
        <v>1048</v>
      </c>
      <c r="C773" s="112">
        <f>VLOOKUP(A773,cuc!$A$2:$H$2088,8,FALSE)</f>
        <v>2720534158.1599998</v>
      </c>
      <c r="D773" s="119"/>
      <c r="E773" s="115"/>
    </row>
    <row r="774" spans="1:5" hidden="1" x14ac:dyDescent="0.3">
      <c r="A774" s="114">
        <v>210500</v>
      </c>
      <c r="B774" s="113" t="s">
        <v>1047</v>
      </c>
      <c r="C774" s="112">
        <f>VLOOKUP(A774,cuc!$A$2:$H$2088,8,FALSE)</f>
        <v>0</v>
      </c>
      <c r="D774" s="119"/>
      <c r="E774" s="115"/>
    </row>
    <row r="775" spans="1:5" hidden="1" x14ac:dyDescent="0.3">
      <c r="A775" s="114">
        <v>210505</v>
      </c>
      <c r="B775" s="113" t="s">
        <v>1046</v>
      </c>
      <c r="C775" s="112">
        <f>VLOOKUP(A775,cuc!$A$2:$H$2088,8,FALSE)</f>
        <v>0</v>
      </c>
      <c r="D775" s="119"/>
      <c r="E775" s="115"/>
    </row>
    <row r="776" spans="1:5" hidden="1" x14ac:dyDescent="0.3">
      <c r="A776" s="114">
        <v>210510</v>
      </c>
      <c r="B776" s="113" t="s">
        <v>1045</v>
      </c>
      <c r="C776" s="112">
        <f>VLOOKUP(A776,cuc!$A$2:$H$2088,8,FALSE)</f>
        <v>0</v>
      </c>
      <c r="D776" s="119"/>
      <c r="E776" s="115"/>
    </row>
    <row r="777" spans="1:5" hidden="1" x14ac:dyDescent="0.3">
      <c r="A777" s="114">
        <v>210595</v>
      </c>
      <c r="B777" s="113" t="s">
        <v>1044</v>
      </c>
      <c r="C777" s="112">
        <f>VLOOKUP(A777,cuc!$A$2:$H$2088,8,FALSE)</f>
        <v>0</v>
      </c>
      <c r="D777" s="119"/>
      <c r="E777" s="115"/>
    </row>
    <row r="778" spans="1:5" x14ac:dyDescent="0.3">
      <c r="A778" s="114">
        <v>211000</v>
      </c>
      <c r="B778" s="113" t="s">
        <v>1043</v>
      </c>
      <c r="C778" s="112">
        <f>VLOOKUP(A778,cuc!$A$2:$H$2088,8,FALSE)</f>
        <v>835870201.15999997</v>
      </c>
      <c r="D778" s="119"/>
      <c r="E778" s="115"/>
    </row>
    <row r="779" spans="1:5" x14ac:dyDescent="0.3">
      <c r="A779" s="114">
        <v>211005</v>
      </c>
      <c r="B779" s="113" t="s">
        <v>1042</v>
      </c>
      <c r="C779" s="112">
        <f>VLOOKUP(A779,cuc!$A$2:$H$2088,8,FALSE)</f>
        <v>217777500</v>
      </c>
      <c r="D779" s="119"/>
      <c r="E779" s="115"/>
    </row>
    <row r="780" spans="1:5" x14ac:dyDescent="0.3">
      <c r="A780" s="114">
        <v>211010</v>
      </c>
      <c r="B780" s="113" t="s">
        <v>1041</v>
      </c>
      <c r="C780" s="112">
        <f>VLOOKUP(A780,cuc!$A$2:$H$2088,8,FALSE)</f>
        <v>599926385.15999997</v>
      </c>
      <c r="D780" s="119"/>
      <c r="E780" s="115"/>
    </row>
    <row r="781" spans="1:5" hidden="1" x14ac:dyDescent="0.3">
      <c r="A781" s="114">
        <v>211015</v>
      </c>
      <c r="B781" s="113" t="s">
        <v>1040</v>
      </c>
      <c r="C781" s="112">
        <f>VLOOKUP(A781,cuc!$A$2:$H$2088,8,FALSE)</f>
        <v>0</v>
      </c>
      <c r="D781" s="119"/>
      <c r="E781" s="115"/>
    </row>
    <row r="782" spans="1:5" hidden="1" x14ac:dyDescent="0.3">
      <c r="A782" s="114">
        <v>211020</v>
      </c>
      <c r="B782" s="113" t="s">
        <v>1039</v>
      </c>
      <c r="C782" s="112">
        <f>VLOOKUP(A782,cuc!$A$2:$H$2088,8,FALSE)</f>
        <v>0</v>
      </c>
      <c r="D782" s="119"/>
      <c r="E782" s="115"/>
    </row>
    <row r="783" spans="1:5" x14ac:dyDescent="0.3">
      <c r="A783" s="114">
        <v>211095</v>
      </c>
      <c r="B783" s="113" t="s">
        <v>1038</v>
      </c>
      <c r="C783" s="112">
        <f>VLOOKUP(A783,cuc!$A$2:$H$2088,8,FALSE)</f>
        <v>18166316</v>
      </c>
      <c r="D783" s="119"/>
      <c r="E783" s="115"/>
    </row>
    <row r="784" spans="1:5" x14ac:dyDescent="0.3">
      <c r="A784" s="114">
        <v>212500</v>
      </c>
      <c r="B784" s="113" t="s">
        <v>1037</v>
      </c>
      <c r="C784" s="112">
        <f>VLOOKUP(A784,cuc!$A$2:$H$2088,8,FALSE)</f>
        <v>872122995</v>
      </c>
      <c r="D784" s="119"/>
      <c r="E784" s="115"/>
    </row>
    <row r="785" spans="1:5" x14ac:dyDescent="0.3">
      <c r="A785" s="114">
        <v>212505</v>
      </c>
      <c r="B785" s="113" t="s">
        <v>1036</v>
      </c>
      <c r="C785" s="112">
        <f>VLOOKUP(A785,cuc!$A$2:$H$2088,8,FALSE)</f>
        <v>813651312</v>
      </c>
      <c r="D785" s="119"/>
      <c r="E785" s="115"/>
    </row>
    <row r="786" spans="1:5" hidden="1" x14ac:dyDescent="0.3">
      <c r="A786" s="114">
        <v>212510</v>
      </c>
      <c r="B786" s="113" t="s">
        <v>1035</v>
      </c>
      <c r="C786" s="112">
        <f>VLOOKUP(A786,cuc!$A$2:$H$2088,8,FALSE)</f>
        <v>0</v>
      </c>
      <c r="D786" s="119"/>
      <c r="E786" s="115"/>
    </row>
    <row r="787" spans="1:5" hidden="1" x14ac:dyDescent="0.3">
      <c r="A787" s="114">
        <v>212515</v>
      </c>
      <c r="B787" s="113" t="s">
        <v>1034</v>
      </c>
      <c r="C787" s="112">
        <f>VLOOKUP(A787,cuc!$A$2:$H$2088,8,FALSE)</f>
        <v>0</v>
      </c>
      <c r="D787" s="119"/>
      <c r="E787" s="115"/>
    </row>
    <row r="788" spans="1:5" hidden="1" x14ac:dyDescent="0.3">
      <c r="A788" s="114">
        <v>212520</v>
      </c>
      <c r="B788" s="113" t="s">
        <v>1033</v>
      </c>
      <c r="C788" s="112">
        <f>VLOOKUP(A788,cuc!$A$2:$H$2088,8,FALSE)</f>
        <v>0</v>
      </c>
      <c r="D788" s="119"/>
      <c r="E788" s="115"/>
    </row>
    <row r="789" spans="1:5" x14ac:dyDescent="0.3">
      <c r="A789" s="114">
        <v>212595</v>
      </c>
      <c r="B789" s="113" t="s">
        <v>1032</v>
      </c>
      <c r="C789" s="112">
        <f>VLOOKUP(A789,cuc!$A$2:$H$2088,8,FALSE)</f>
        <v>58471683</v>
      </c>
      <c r="D789" s="119"/>
      <c r="E789" s="115"/>
    </row>
    <row r="790" spans="1:5" x14ac:dyDescent="0.3">
      <c r="A790" s="114">
        <v>213000</v>
      </c>
      <c r="B790" s="113" t="s">
        <v>1031</v>
      </c>
      <c r="C790" s="112">
        <f>VLOOKUP(A790,cuc!$A$2:$H$2088,8,FALSE)</f>
        <v>1012540962</v>
      </c>
      <c r="D790" s="119"/>
      <c r="E790" s="115"/>
    </row>
    <row r="791" spans="1:5" hidden="1" x14ac:dyDescent="0.3">
      <c r="A791" s="114">
        <v>213005</v>
      </c>
      <c r="B791" s="113" t="s">
        <v>1030</v>
      </c>
      <c r="C791" s="112">
        <f>VLOOKUP(A791,cuc!$A$2:$H$2088,8,FALSE)</f>
        <v>0</v>
      </c>
      <c r="D791" s="119"/>
      <c r="E791" s="115"/>
    </row>
    <row r="792" spans="1:5" x14ac:dyDescent="0.3">
      <c r="A792" s="114">
        <v>213010</v>
      </c>
      <c r="B792" s="113" t="s">
        <v>1029</v>
      </c>
      <c r="C792" s="112">
        <f>VLOOKUP(A792,cuc!$A$2:$H$2088,8,FALSE)</f>
        <v>914400685</v>
      </c>
      <c r="D792" s="119"/>
      <c r="E792" s="115"/>
    </row>
    <row r="793" spans="1:5" x14ac:dyDescent="0.3">
      <c r="A793" s="114">
        <v>213095</v>
      </c>
      <c r="B793" s="113" t="s">
        <v>1028</v>
      </c>
      <c r="C793" s="112">
        <f>VLOOKUP(A793,cuc!$A$2:$H$2088,8,FALSE)</f>
        <v>98140277</v>
      </c>
      <c r="D793" s="119"/>
      <c r="E793" s="115"/>
    </row>
    <row r="794" spans="1:5" hidden="1" x14ac:dyDescent="0.3">
      <c r="A794" s="114">
        <v>220000</v>
      </c>
      <c r="B794" s="113" t="s">
        <v>1027</v>
      </c>
      <c r="C794" s="112">
        <f>VLOOKUP(A794,cuc!$A$2:$H$2088,8,FALSE)</f>
        <v>0</v>
      </c>
      <c r="D794" s="119"/>
      <c r="E794" s="115"/>
    </row>
    <row r="795" spans="1:5" hidden="1" x14ac:dyDescent="0.3">
      <c r="A795" s="114">
        <v>220500</v>
      </c>
      <c r="B795" s="113" t="s">
        <v>1026</v>
      </c>
      <c r="C795" s="112">
        <f>VLOOKUP(A795,cuc!$A$2:$H$2088,8,FALSE)</f>
        <v>0</v>
      </c>
      <c r="D795" s="119"/>
      <c r="E795" s="115"/>
    </row>
    <row r="796" spans="1:5" hidden="1" x14ac:dyDescent="0.3">
      <c r="A796" s="114">
        <v>221000</v>
      </c>
      <c r="B796" s="113" t="s">
        <v>1025</v>
      </c>
      <c r="C796" s="112">
        <f>VLOOKUP(A796,cuc!$A$2:$H$2088,8,FALSE)</f>
        <v>0</v>
      </c>
      <c r="D796" s="119"/>
      <c r="E796" s="115"/>
    </row>
    <row r="797" spans="1:5" hidden="1" x14ac:dyDescent="0.3">
      <c r="A797" s="114">
        <v>221500</v>
      </c>
      <c r="B797" s="113" t="s">
        <v>1024</v>
      </c>
      <c r="C797" s="112">
        <f>VLOOKUP(A797,cuc!$A$2:$H$2088,8,FALSE)</f>
        <v>0</v>
      </c>
      <c r="D797" s="119"/>
      <c r="E797" s="115"/>
    </row>
    <row r="798" spans="1:5" hidden="1" x14ac:dyDescent="0.3">
      <c r="A798" s="114">
        <v>222000</v>
      </c>
      <c r="B798" s="113" t="s">
        <v>1023</v>
      </c>
      <c r="C798" s="112">
        <f>VLOOKUP(A798,cuc!$A$2:$H$2088,8,FALSE)</f>
        <v>0</v>
      </c>
      <c r="D798" s="119"/>
      <c r="E798" s="115"/>
    </row>
    <row r="799" spans="1:5" hidden="1" x14ac:dyDescent="0.3">
      <c r="A799" s="114">
        <v>222500</v>
      </c>
      <c r="B799" s="113" t="s">
        <v>1022</v>
      </c>
      <c r="C799" s="112">
        <f>VLOOKUP(A799,cuc!$A$2:$H$2088,8,FALSE)</f>
        <v>0</v>
      </c>
      <c r="D799" s="119"/>
      <c r="E799" s="115"/>
    </row>
    <row r="800" spans="1:5" hidden="1" x14ac:dyDescent="0.3">
      <c r="A800" s="114">
        <v>229500</v>
      </c>
      <c r="B800" s="113" t="s">
        <v>1021</v>
      </c>
      <c r="C800" s="112">
        <f>VLOOKUP(A800,cuc!$A$2:$H$2088,8,FALSE)</f>
        <v>0</v>
      </c>
      <c r="D800" s="119"/>
      <c r="E800" s="115"/>
    </row>
    <row r="801" spans="1:5" hidden="1" x14ac:dyDescent="0.3">
      <c r="A801" s="114">
        <v>230000</v>
      </c>
      <c r="B801" s="113" t="s">
        <v>1020</v>
      </c>
      <c r="C801" s="112">
        <f>VLOOKUP(A801,cuc!$A$2:$H$2088,8,FALSE)</f>
        <v>0</v>
      </c>
      <c r="D801" s="119"/>
      <c r="E801" s="115"/>
    </row>
    <row r="802" spans="1:5" hidden="1" x14ac:dyDescent="0.3">
      <c r="A802" s="114">
        <v>230500</v>
      </c>
      <c r="B802" s="113" t="s">
        <v>1019</v>
      </c>
      <c r="C802" s="112">
        <f>VLOOKUP(A802,cuc!$A$2:$H$2088,8,FALSE)</f>
        <v>0</v>
      </c>
      <c r="D802" s="119"/>
      <c r="E802" s="115"/>
    </row>
    <row r="803" spans="1:5" hidden="1" x14ac:dyDescent="0.3">
      <c r="A803" s="114">
        <v>230505</v>
      </c>
      <c r="B803" s="113" t="s">
        <v>1014</v>
      </c>
      <c r="C803" s="112">
        <f>VLOOKUP(A803,cuc!$A$2:$H$2088,8,FALSE)</f>
        <v>0</v>
      </c>
      <c r="D803" s="119"/>
      <c r="E803" s="115"/>
    </row>
    <row r="804" spans="1:5" hidden="1" x14ac:dyDescent="0.3">
      <c r="A804" s="114">
        <v>230510</v>
      </c>
      <c r="B804" s="113" t="s">
        <v>1013</v>
      </c>
      <c r="C804" s="112">
        <f>VLOOKUP(A804,cuc!$A$2:$H$2088,8,FALSE)</f>
        <v>0</v>
      </c>
      <c r="D804" s="119"/>
      <c r="E804" s="115"/>
    </row>
    <row r="805" spans="1:5" hidden="1" x14ac:dyDescent="0.3">
      <c r="A805" s="114">
        <v>230515</v>
      </c>
      <c r="B805" s="113" t="s">
        <v>1018</v>
      </c>
      <c r="C805" s="112">
        <f>VLOOKUP(A805,cuc!$A$2:$H$2088,8,FALSE)</f>
        <v>0</v>
      </c>
      <c r="D805" s="119"/>
      <c r="E805" s="115"/>
    </row>
    <row r="806" spans="1:5" hidden="1" x14ac:dyDescent="0.3">
      <c r="A806" s="114">
        <v>230520</v>
      </c>
      <c r="B806" s="113" t="s">
        <v>1011</v>
      </c>
      <c r="C806" s="112">
        <f>VLOOKUP(A806,cuc!$A$2:$H$2088,8,FALSE)</f>
        <v>0</v>
      </c>
      <c r="D806" s="119"/>
      <c r="E806" s="115"/>
    </row>
    <row r="807" spans="1:5" hidden="1" x14ac:dyDescent="0.3">
      <c r="A807" s="114">
        <v>230525</v>
      </c>
      <c r="B807" s="113" t="s">
        <v>1017</v>
      </c>
      <c r="C807" s="112">
        <f>VLOOKUP(A807,cuc!$A$2:$H$2088,8,FALSE)</f>
        <v>0</v>
      </c>
      <c r="D807" s="119"/>
      <c r="E807" s="115"/>
    </row>
    <row r="808" spans="1:5" hidden="1" x14ac:dyDescent="0.3">
      <c r="A808" s="114">
        <v>230527</v>
      </c>
      <c r="B808" s="113" t="s">
        <v>1009</v>
      </c>
      <c r="C808" s="112">
        <f>VLOOKUP(A808,cuc!$A$2:$H$2088,8,FALSE)</f>
        <v>0</v>
      </c>
      <c r="D808" s="119"/>
      <c r="E808" s="115"/>
    </row>
    <row r="809" spans="1:5" hidden="1" x14ac:dyDescent="0.3">
      <c r="A809" s="114">
        <v>230530</v>
      </c>
      <c r="B809" s="113" t="s">
        <v>1010</v>
      </c>
      <c r="C809" s="112">
        <f>VLOOKUP(A809,cuc!$A$2:$H$2088,8,FALSE)</f>
        <v>0</v>
      </c>
      <c r="D809" s="119"/>
      <c r="E809" s="115"/>
    </row>
    <row r="810" spans="1:5" hidden="1" x14ac:dyDescent="0.3">
      <c r="A810" s="114">
        <v>230535</v>
      </c>
      <c r="B810" s="113" t="s">
        <v>1016</v>
      </c>
      <c r="C810" s="112">
        <f>VLOOKUP(A810,cuc!$A$2:$H$2088,8,FALSE)</f>
        <v>0</v>
      </c>
      <c r="D810" s="119"/>
      <c r="E810" s="115"/>
    </row>
    <row r="811" spans="1:5" hidden="1" x14ac:dyDescent="0.3">
      <c r="A811" s="114">
        <v>230800</v>
      </c>
      <c r="B811" s="113" t="s">
        <v>1015</v>
      </c>
      <c r="C811" s="112">
        <f>VLOOKUP(A811,cuc!$A$2:$H$2088,8,FALSE)</f>
        <v>0</v>
      </c>
      <c r="D811" s="119"/>
      <c r="E811" s="115"/>
    </row>
    <row r="812" spans="1:5" hidden="1" x14ac:dyDescent="0.3">
      <c r="A812" s="114">
        <v>230805</v>
      </c>
      <c r="B812" s="113" t="s">
        <v>1014</v>
      </c>
      <c r="C812" s="112">
        <f>VLOOKUP(A812,cuc!$A$2:$H$2088,8,FALSE)</f>
        <v>0</v>
      </c>
      <c r="D812" s="119"/>
      <c r="E812" s="115"/>
    </row>
    <row r="813" spans="1:5" hidden="1" x14ac:dyDescent="0.3">
      <c r="A813" s="114">
        <v>230810</v>
      </c>
      <c r="B813" s="113" t="s">
        <v>1013</v>
      </c>
      <c r="C813" s="112">
        <f>VLOOKUP(A813,cuc!$A$2:$H$2088,8,FALSE)</f>
        <v>0</v>
      </c>
      <c r="D813" s="119"/>
      <c r="E813" s="115"/>
    </row>
    <row r="814" spans="1:5" hidden="1" x14ac:dyDescent="0.3">
      <c r="A814" s="114">
        <v>230815</v>
      </c>
      <c r="B814" s="113" t="s">
        <v>1012</v>
      </c>
      <c r="C814" s="112">
        <f>VLOOKUP(A814,cuc!$A$2:$H$2088,8,FALSE)</f>
        <v>0</v>
      </c>
      <c r="D814" s="119"/>
      <c r="E814" s="115"/>
    </row>
    <row r="815" spans="1:5" hidden="1" x14ac:dyDescent="0.3">
      <c r="A815" s="114">
        <v>230820</v>
      </c>
      <c r="B815" s="113" t="s">
        <v>1011</v>
      </c>
      <c r="C815" s="112">
        <f>VLOOKUP(A815,cuc!$A$2:$H$2088,8,FALSE)</f>
        <v>0</v>
      </c>
      <c r="D815" s="119"/>
      <c r="E815" s="115"/>
    </row>
    <row r="816" spans="1:5" hidden="1" x14ac:dyDescent="0.3">
      <c r="A816" s="114">
        <v>230825</v>
      </c>
      <c r="B816" s="113" t="s">
        <v>1010</v>
      </c>
      <c r="C816" s="112">
        <f>VLOOKUP(A816,cuc!$A$2:$H$2088,8,FALSE)</f>
        <v>0</v>
      </c>
      <c r="D816" s="119"/>
      <c r="E816" s="115"/>
    </row>
    <row r="817" spans="1:5" hidden="1" x14ac:dyDescent="0.3">
      <c r="A817" s="114">
        <v>230827</v>
      </c>
      <c r="B817" s="113" t="s">
        <v>1009</v>
      </c>
      <c r="C817" s="112">
        <f>VLOOKUP(A817,cuc!$A$2:$H$2088,8,FALSE)</f>
        <v>0</v>
      </c>
      <c r="D817" s="119"/>
      <c r="E817" s="115"/>
    </row>
    <row r="818" spans="1:5" hidden="1" x14ac:dyDescent="0.3">
      <c r="A818" s="114">
        <v>230830</v>
      </c>
      <c r="B818" s="113" t="s">
        <v>1008</v>
      </c>
      <c r="C818" s="112">
        <f>VLOOKUP(A818,cuc!$A$2:$H$2088,8,FALSE)</f>
        <v>0</v>
      </c>
      <c r="D818" s="119"/>
      <c r="E818" s="115"/>
    </row>
    <row r="819" spans="1:5" hidden="1" x14ac:dyDescent="0.3">
      <c r="A819" s="114">
        <v>231000</v>
      </c>
      <c r="B819" s="113" t="s">
        <v>1007</v>
      </c>
      <c r="C819" s="112">
        <f>VLOOKUP(A819,cuc!$A$2:$H$2088,8,FALSE)</f>
        <v>0</v>
      </c>
      <c r="D819" s="119"/>
      <c r="E819" s="115"/>
    </row>
    <row r="820" spans="1:5" hidden="1" x14ac:dyDescent="0.3">
      <c r="A820" s="114">
        <v>231005</v>
      </c>
      <c r="B820" s="113" t="s">
        <v>1006</v>
      </c>
      <c r="C820" s="112">
        <f>VLOOKUP(A820,cuc!$A$2:$H$2088,8,FALSE)</f>
        <v>0</v>
      </c>
      <c r="D820" s="119"/>
      <c r="E820" s="115"/>
    </row>
    <row r="821" spans="1:5" hidden="1" x14ac:dyDescent="0.3">
      <c r="A821" s="114">
        <v>231010</v>
      </c>
      <c r="B821" s="113" t="s">
        <v>1005</v>
      </c>
      <c r="C821" s="112">
        <f>VLOOKUP(A821,cuc!$A$2:$H$2088,8,FALSE)</f>
        <v>0</v>
      </c>
      <c r="D821" s="119"/>
      <c r="E821" s="115"/>
    </row>
    <row r="822" spans="1:5" hidden="1" x14ac:dyDescent="0.3">
      <c r="A822" s="114">
        <v>231095</v>
      </c>
      <c r="B822" s="113" t="s">
        <v>1004</v>
      </c>
      <c r="C822" s="112">
        <f>VLOOKUP(A822,cuc!$A$2:$H$2088,8,FALSE)</f>
        <v>0</v>
      </c>
      <c r="D822" s="119"/>
      <c r="E822" s="115"/>
    </row>
    <row r="823" spans="1:5" hidden="1" x14ac:dyDescent="0.3">
      <c r="A823" s="114">
        <v>231500</v>
      </c>
      <c r="B823" s="113" t="s">
        <v>1003</v>
      </c>
      <c r="C823" s="112">
        <f>VLOOKUP(A823,cuc!$A$2:$H$2088,8,FALSE)</f>
        <v>0</v>
      </c>
      <c r="D823" s="119"/>
      <c r="E823" s="115"/>
    </row>
    <row r="824" spans="1:5" hidden="1" x14ac:dyDescent="0.3">
      <c r="A824" s="114">
        <v>231505</v>
      </c>
      <c r="B824" s="113" t="s">
        <v>994</v>
      </c>
      <c r="C824" s="112">
        <f>VLOOKUP(A824,cuc!$A$2:$H$2088,8,FALSE)</f>
        <v>0</v>
      </c>
      <c r="D824" s="119"/>
      <c r="E824" s="115"/>
    </row>
    <row r="825" spans="1:5" hidden="1" x14ac:dyDescent="0.3">
      <c r="A825" s="114">
        <v>231510</v>
      </c>
      <c r="B825" s="113" t="s">
        <v>993</v>
      </c>
      <c r="C825" s="112">
        <f>VLOOKUP(A825,cuc!$A$2:$H$2088,8,FALSE)</f>
        <v>0</v>
      </c>
      <c r="D825" s="119"/>
      <c r="E825" s="115"/>
    </row>
    <row r="826" spans="1:5" hidden="1" x14ac:dyDescent="0.3">
      <c r="A826" s="114">
        <v>231595</v>
      </c>
      <c r="B826" s="113" t="s">
        <v>1002</v>
      </c>
      <c r="C826" s="112">
        <f>VLOOKUP(A826,cuc!$A$2:$H$2088,8,FALSE)</f>
        <v>0</v>
      </c>
      <c r="D826" s="119"/>
      <c r="E826" s="115"/>
    </row>
    <row r="827" spans="1:5" hidden="1" x14ac:dyDescent="0.3">
      <c r="A827" s="114">
        <v>231700</v>
      </c>
      <c r="B827" s="113" t="s">
        <v>1001</v>
      </c>
      <c r="C827" s="112">
        <f>VLOOKUP(A827,cuc!$A$2:$H$2088,8,FALSE)</f>
        <v>0</v>
      </c>
      <c r="D827" s="119"/>
      <c r="E827" s="115"/>
    </row>
    <row r="828" spans="1:5" hidden="1" x14ac:dyDescent="0.3">
      <c r="A828" s="114">
        <v>231705</v>
      </c>
      <c r="B828" s="113" t="s">
        <v>994</v>
      </c>
      <c r="C828" s="112">
        <f>VLOOKUP(A828,cuc!$A$2:$H$2088,8,FALSE)</f>
        <v>0</v>
      </c>
      <c r="D828" s="119"/>
      <c r="E828" s="115"/>
    </row>
    <row r="829" spans="1:5" hidden="1" x14ac:dyDescent="0.3">
      <c r="A829" s="114">
        <v>231710</v>
      </c>
      <c r="B829" s="113" t="s">
        <v>993</v>
      </c>
      <c r="C829" s="112">
        <f>VLOOKUP(A829,cuc!$A$2:$H$2088,8,FALSE)</f>
        <v>0</v>
      </c>
      <c r="D829" s="119"/>
      <c r="E829" s="115"/>
    </row>
    <row r="830" spans="1:5" hidden="1" x14ac:dyDescent="0.3">
      <c r="A830" s="114">
        <v>231795</v>
      </c>
      <c r="B830" s="113" t="s">
        <v>1000</v>
      </c>
      <c r="C830" s="112">
        <f>VLOOKUP(A830,cuc!$A$2:$H$2088,8,FALSE)</f>
        <v>0</v>
      </c>
      <c r="D830" s="119"/>
      <c r="E830" s="115"/>
    </row>
    <row r="831" spans="1:5" hidden="1" x14ac:dyDescent="0.3">
      <c r="A831" s="114">
        <v>232500</v>
      </c>
      <c r="B831" s="113" t="s">
        <v>999</v>
      </c>
      <c r="C831" s="112">
        <f>VLOOKUP(A831,cuc!$A$2:$H$2088,8,FALSE)</f>
        <v>0</v>
      </c>
      <c r="D831" s="119"/>
      <c r="E831" s="115"/>
    </row>
    <row r="832" spans="1:5" hidden="1" x14ac:dyDescent="0.3">
      <c r="A832" s="114">
        <v>232505</v>
      </c>
      <c r="B832" s="113" t="s">
        <v>994</v>
      </c>
      <c r="C832" s="112">
        <f>VLOOKUP(A832,cuc!$A$2:$H$2088,8,FALSE)</f>
        <v>0</v>
      </c>
      <c r="D832" s="119"/>
      <c r="E832" s="115"/>
    </row>
    <row r="833" spans="1:5" hidden="1" x14ac:dyDescent="0.3">
      <c r="A833" s="114">
        <v>232510</v>
      </c>
      <c r="B833" s="113" t="s">
        <v>993</v>
      </c>
      <c r="C833" s="112">
        <f>VLOOKUP(A833,cuc!$A$2:$H$2088,8,FALSE)</f>
        <v>0</v>
      </c>
      <c r="D833" s="119"/>
      <c r="E833" s="115"/>
    </row>
    <row r="834" spans="1:5" hidden="1" x14ac:dyDescent="0.3">
      <c r="A834" s="114">
        <v>232595</v>
      </c>
      <c r="B834" s="113" t="s">
        <v>998</v>
      </c>
      <c r="C834" s="112">
        <f>VLOOKUP(A834,cuc!$A$2:$H$2088,8,FALSE)</f>
        <v>0</v>
      </c>
      <c r="D834" s="119"/>
      <c r="E834" s="115"/>
    </row>
    <row r="835" spans="1:5" hidden="1" x14ac:dyDescent="0.3">
      <c r="A835" s="114">
        <v>234500</v>
      </c>
      <c r="B835" s="113" t="s">
        <v>997</v>
      </c>
      <c r="C835" s="112">
        <f>VLOOKUP(A835,cuc!$A$2:$H$2088,8,FALSE)</f>
        <v>0</v>
      </c>
      <c r="D835" s="119"/>
      <c r="E835" s="115"/>
    </row>
    <row r="836" spans="1:5" hidden="1" x14ac:dyDescent="0.3">
      <c r="A836" s="114">
        <v>234505</v>
      </c>
      <c r="B836" s="113" t="s">
        <v>994</v>
      </c>
      <c r="C836" s="112">
        <f>VLOOKUP(A836,cuc!$A$2:$H$2088,8,FALSE)</f>
        <v>0</v>
      </c>
      <c r="D836" s="119"/>
      <c r="E836" s="115"/>
    </row>
    <row r="837" spans="1:5" hidden="1" x14ac:dyDescent="0.3">
      <c r="A837" s="114">
        <v>234510</v>
      </c>
      <c r="B837" s="113" t="s">
        <v>993</v>
      </c>
      <c r="C837" s="112">
        <f>VLOOKUP(A837,cuc!$A$2:$H$2088,8,FALSE)</f>
        <v>0</v>
      </c>
      <c r="D837" s="119"/>
      <c r="E837" s="115"/>
    </row>
    <row r="838" spans="1:5" hidden="1" x14ac:dyDescent="0.3">
      <c r="A838" s="114">
        <v>234595</v>
      </c>
      <c r="B838" s="113" t="s">
        <v>996</v>
      </c>
      <c r="C838" s="112">
        <f>VLOOKUP(A838,cuc!$A$2:$H$2088,8,FALSE)</f>
        <v>0</v>
      </c>
      <c r="D838" s="119"/>
      <c r="E838" s="115"/>
    </row>
    <row r="839" spans="1:5" hidden="1" x14ac:dyDescent="0.3">
      <c r="A839" s="114">
        <v>235000</v>
      </c>
      <c r="B839" s="113" t="s">
        <v>995</v>
      </c>
      <c r="C839" s="112">
        <f>VLOOKUP(A839,cuc!$A$2:$H$2088,8,FALSE)</f>
        <v>0</v>
      </c>
      <c r="D839" s="119"/>
      <c r="E839" s="115"/>
    </row>
    <row r="840" spans="1:5" hidden="1" x14ac:dyDescent="0.3">
      <c r="A840" s="114">
        <v>235005</v>
      </c>
      <c r="B840" s="113" t="s">
        <v>994</v>
      </c>
      <c r="C840" s="112">
        <f>VLOOKUP(A840,cuc!$A$2:$H$2088,8,FALSE)</f>
        <v>0</v>
      </c>
      <c r="D840" s="119"/>
      <c r="E840" s="115"/>
    </row>
    <row r="841" spans="1:5" hidden="1" x14ac:dyDescent="0.3">
      <c r="A841" s="114">
        <v>235010</v>
      </c>
      <c r="B841" s="113" t="s">
        <v>993</v>
      </c>
      <c r="C841" s="112">
        <f>VLOOKUP(A841,cuc!$A$2:$H$2088,8,FALSE)</f>
        <v>0</v>
      </c>
      <c r="D841" s="119"/>
      <c r="E841" s="115"/>
    </row>
    <row r="842" spans="1:5" hidden="1" x14ac:dyDescent="0.3">
      <c r="A842" s="114">
        <v>235095</v>
      </c>
      <c r="B842" s="113" t="s">
        <v>992</v>
      </c>
      <c r="C842" s="112">
        <f>VLOOKUP(A842,cuc!$A$2:$H$2088,8,FALSE)</f>
        <v>0</v>
      </c>
      <c r="D842" s="119"/>
      <c r="E842" s="115"/>
    </row>
    <row r="843" spans="1:5" hidden="1" x14ac:dyDescent="0.3">
      <c r="A843" s="114">
        <v>235500</v>
      </c>
      <c r="B843" s="113" t="s">
        <v>991</v>
      </c>
      <c r="C843" s="112">
        <f>VLOOKUP(A843,cuc!$A$2:$H$2088,8,FALSE)</f>
        <v>0</v>
      </c>
      <c r="D843" s="119"/>
      <c r="E843" s="115"/>
    </row>
    <row r="844" spans="1:5" hidden="1" x14ac:dyDescent="0.3">
      <c r="A844" s="114">
        <v>235505</v>
      </c>
      <c r="B844" s="113" t="s">
        <v>508</v>
      </c>
      <c r="C844" s="112">
        <f>VLOOKUP(A844,cuc!$A$2:$H$2088,8,FALSE)</f>
        <v>0</v>
      </c>
      <c r="D844" s="119"/>
      <c r="E844" s="115"/>
    </row>
    <row r="845" spans="1:5" hidden="1" x14ac:dyDescent="0.3">
      <c r="A845" s="114">
        <v>235510</v>
      </c>
      <c r="B845" s="113" t="s">
        <v>571</v>
      </c>
      <c r="C845" s="112">
        <f>VLOOKUP(A845,cuc!$A$2:$H$2088,8,FALSE)</f>
        <v>0</v>
      </c>
      <c r="D845" s="119"/>
      <c r="E845" s="115"/>
    </row>
    <row r="846" spans="1:5" hidden="1" x14ac:dyDescent="0.3">
      <c r="A846" s="114">
        <v>235515</v>
      </c>
      <c r="B846" s="113" t="s">
        <v>945</v>
      </c>
      <c r="C846" s="112">
        <f>VLOOKUP(A846,cuc!$A$2:$H$2088,8,FALSE)</f>
        <v>0</v>
      </c>
      <c r="D846" s="119"/>
      <c r="E846" s="115"/>
    </row>
    <row r="847" spans="1:5" hidden="1" x14ac:dyDescent="0.3">
      <c r="A847" s="114">
        <v>235520</v>
      </c>
      <c r="B847" s="113" t="s">
        <v>990</v>
      </c>
      <c r="C847" s="112">
        <f>VLOOKUP(A847,cuc!$A$2:$H$2088,8,FALSE)</f>
        <v>0</v>
      </c>
      <c r="D847" s="119"/>
      <c r="E847" s="115"/>
    </row>
    <row r="848" spans="1:5" hidden="1" x14ac:dyDescent="0.3">
      <c r="A848" s="114">
        <v>235525</v>
      </c>
      <c r="B848" s="113" t="s">
        <v>213</v>
      </c>
      <c r="C848" s="112">
        <f>VLOOKUP(A848,cuc!$A$2:$H$2088,8,FALSE)</f>
        <v>0</v>
      </c>
      <c r="D848" s="119"/>
      <c r="E848" s="115"/>
    </row>
    <row r="849" spans="1:5" x14ac:dyDescent="0.3">
      <c r="A849" s="114">
        <v>240000</v>
      </c>
      <c r="B849" s="113" t="s">
        <v>989</v>
      </c>
      <c r="C849" s="112">
        <f>VLOOKUP(A849,cuc!$A$2:$H$2088,8,FALSE)</f>
        <v>327183442.30000001</v>
      </c>
      <c r="D849" s="119"/>
      <c r="E849" s="115"/>
    </row>
    <row r="850" spans="1:5" hidden="1" x14ac:dyDescent="0.3">
      <c r="A850" s="114">
        <v>240500</v>
      </c>
      <c r="B850" s="113" t="s">
        <v>988</v>
      </c>
      <c r="C850" s="112">
        <f>VLOOKUP(A850,cuc!$A$2:$H$2088,8,FALSE)</f>
        <v>0</v>
      </c>
      <c r="D850" s="119"/>
      <c r="E850" s="115"/>
    </row>
    <row r="851" spans="1:5" hidden="1" x14ac:dyDescent="0.3">
      <c r="A851" s="114">
        <v>240505</v>
      </c>
      <c r="B851" s="113" t="s">
        <v>453</v>
      </c>
      <c r="C851" s="112">
        <f>VLOOKUP(A851,cuc!$A$2:$H$2088,8,FALSE)</f>
        <v>0</v>
      </c>
      <c r="D851" s="119"/>
      <c r="E851" s="115"/>
    </row>
    <row r="852" spans="1:5" hidden="1" x14ac:dyDescent="0.3">
      <c r="A852" s="114">
        <v>240510</v>
      </c>
      <c r="B852" s="113" t="s">
        <v>483</v>
      </c>
      <c r="C852" s="112">
        <f>VLOOKUP(A852,cuc!$A$2:$H$2088,8,FALSE)</f>
        <v>0</v>
      </c>
      <c r="D852" s="119"/>
      <c r="E852" s="115"/>
    </row>
    <row r="853" spans="1:5" hidden="1" x14ac:dyDescent="0.3">
      <c r="A853" s="114">
        <v>240595</v>
      </c>
      <c r="B853" s="113" t="s">
        <v>514</v>
      </c>
      <c r="C853" s="112">
        <f>VLOOKUP(A853,cuc!$A$2:$H$2088,8,FALSE)</f>
        <v>0</v>
      </c>
      <c r="D853" s="119"/>
      <c r="E853" s="115"/>
    </row>
    <row r="854" spans="1:5" hidden="1" x14ac:dyDescent="0.3">
      <c r="A854" s="114">
        <v>241000</v>
      </c>
      <c r="B854" s="113" t="s">
        <v>987</v>
      </c>
      <c r="C854" s="112">
        <f>VLOOKUP(A854,cuc!$A$2:$H$2088,8,FALSE)</f>
        <v>0</v>
      </c>
      <c r="D854" s="119"/>
      <c r="E854" s="115"/>
    </row>
    <row r="855" spans="1:5" hidden="1" x14ac:dyDescent="0.3">
      <c r="A855" s="114">
        <v>241005</v>
      </c>
      <c r="B855" s="113" t="s">
        <v>442</v>
      </c>
      <c r="C855" s="112">
        <f>VLOOKUP(A855,cuc!$A$2:$H$2088,8,FALSE)</f>
        <v>0</v>
      </c>
      <c r="D855" s="119"/>
      <c r="E855" s="115"/>
    </row>
    <row r="856" spans="1:5" hidden="1" x14ac:dyDescent="0.3">
      <c r="A856" s="114">
        <v>241010</v>
      </c>
      <c r="B856" s="113" t="s">
        <v>449</v>
      </c>
      <c r="C856" s="112">
        <f>VLOOKUP(A856,cuc!$A$2:$H$2088,8,FALSE)</f>
        <v>0</v>
      </c>
      <c r="D856" s="119"/>
      <c r="E856" s="115"/>
    </row>
    <row r="857" spans="1:5" hidden="1" x14ac:dyDescent="0.3">
      <c r="A857" s="114">
        <v>241015</v>
      </c>
      <c r="B857" s="113" t="s">
        <v>986</v>
      </c>
      <c r="C857" s="112">
        <f>VLOOKUP(A857,cuc!$A$2:$H$2088,8,FALSE)</f>
        <v>0</v>
      </c>
      <c r="D857" s="119"/>
      <c r="E857" s="115"/>
    </row>
    <row r="858" spans="1:5" hidden="1" x14ac:dyDescent="0.3">
      <c r="A858" s="114">
        <v>241020</v>
      </c>
      <c r="B858" s="113" t="s">
        <v>432</v>
      </c>
      <c r="C858" s="112">
        <f>VLOOKUP(A858,cuc!$A$2:$H$2088,8,FALSE)</f>
        <v>0</v>
      </c>
      <c r="D858" s="119"/>
      <c r="E858" s="115"/>
    </row>
    <row r="859" spans="1:5" hidden="1" x14ac:dyDescent="0.3">
      <c r="A859" s="114">
        <v>241025</v>
      </c>
      <c r="B859" s="113" t="s">
        <v>985</v>
      </c>
      <c r="C859" s="112">
        <f>VLOOKUP(A859,cuc!$A$2:$H$2088,8,FALSE)</f>
        <v>0</v>
      </c>
      <c r="D859" s="119"/>
      <c r="E859" s="115"/>
    </row>
    <row r="860" spans="1:5" hidden="1" x14ac:dyDescent="0.3">
      <c r="A860" s="114">
        <v>241030</v>
      </c>
      <c r="B860" s="113" t="s">
        <v>448</v>
      </c>
      <c r="C860" s="112">
        <f>VLOOKUP(A860,cuc!$A$2:$H$2088,8,FALSE)</f>
        <v>0</v>
      </c>
      <c r="D860" s="119"/>
      <c r="E860" s="115"/>
    </row>
    <row r="861" spans="1:5" hidden="1" x14ac:dyDescent="0.3">
      <c r="A861" s="114">
        <v>241095</v>
      </c>
      <c r="B861" s="113" t="s">
        <v>213</v>
      </c>
      <c r="C861" s="112">
        <f>VLOOKUP(A861,cuc!$A$2:$H$2088,8,FALSE)</f>
        <v>0</v>
      </c>
      <c r="D861" s="119"/>
      <c r="E861" s="115"/>
    </row>
    <row r="862" spans="1:5" hidden="1" x14ac:dyDescent="0.3">
      <c r="A862" s="114">
        <v>241500</v>
      </c>
      <c r="B862" s="113" t="s">
        <v>984</v>
      </c>
      <c r="C862" s="112">
        <f>VLOOKUP(A862,cuc!$A$2:$H$2088,8,FALSE)</f>
        <v>0</v>
      </c>
      <c r="D862" s="119"/>
      <c r="E862" s="115"/>
    </row>
    <row r="863" spans="1:5" hidden="1" x14ac:dyDescent="0.3">
      <c r="A863" s="114">
        <v>241505</v>
      </c>
      <c r="B863" s="113" t="s">
        <v>983</v>
      </c>
      <c r="C863" s="112">
        <f>VLOOKUP(A863,cuc!$A$2:$H$2088,8,FALSE)</f>
        <v>0</v>
      </c>
      <c r="D863" s="119"/>
      <c r="E863" s="115"/>
    </row>
    <row r="864" spans="1:5" hidden="1" x14ac:dyDescent="0.3">
      <c r="A864" s="114">
        <v>241510</v>
      </c>
      <c r="B864" s="113" t="s">
        <v>982</v>
      </c>
      <c r="C864" s="112">
        <f>VLOOKUP(A864,cuc!$A$2:$H$2088,8,FALSE)</f>
        <v>0</v>
      </c>
      <c r="D864" s="119"/>
      <c r="E864" s="115"/>
    </row>
    <row r="865" spans="1:5" x14ac:dyDescent="0.3">
      <c r="A865" s="114">
        <v>242000</v>
      </c>
      <c r="B865" s="113" t="s">
        <v>981</v>
      </c>
      <c r="C865" s="112">
        <f>VLOOKUP(A865,cuc!$A$2:$H$2088,8,FALSE)</f>
        <v>4296512</v>
      </c>
      <c r="D865" s="119"/>
      <c r="E865" s="115"/>
    </row>
    <row r="866" spans="1:5" x14ac:dyDescent="0.3">
      <c r="A866" s="114">
        <v>242005</v>
      </c>
      <c r="B866" s="113" t="s">
        <v>980</v>
      </c>
      <c r="C866" s="112">
        <f>VLOOKUP(A866,cuc!$A$2:$H$2088,8,FALSE)</f>
        <v>4296512</v>
      </c>
      <c r="D866" s="119"/>
      <c r="E866" s="115"/>
    </row>
    <row r="867" spans="1:5" hidden="1" x14ac:dyDescent="0.3">
      <c r="A867" s="114">
        <v>242010</v>
      </c>
      <c r="B867" s="113" t="s">
        <v>979</v>
      </c>
      <c r="C867" s="112">
        <f>VLOOKUP(A867,cuc!$A$2:$H$2088,8,FALSE)</f>
        <v>0</v>
      </c>
      <c r="D867" s="119"/>
      <c r="E867" s="115"/>
    </row>
    <row r="868" spans="1:5" hidden="1" x14ac:dyDescent="0.3">
      <c r="A868" s="114">
        <v>242500</v>
      </c>
      <c r="B868" s="113" t="s">
        <v>978</v>
      </c>
      <c r="C868" s="112">
        <f>VLOOKUP(A868,cuc!$A$2:$H$2088,8,FALSE)</f>
        <v>0</v>
      </c>
      <c r="D868" s="119"/>
      <c r="E868" s="115"/>
    </row>
    <row r="869" spans="1:5" hidden="1" x14ac:dyDescent="0.3">
      <c r="A869" s="114">
        <v>242505</v>
      </c>
      <c r="B869" s="113" t="s">
        <v>977</v>
      </c>
      <c r="C869" s="112">
        <f>VLOOKUP(A869,cuc!$A$2:$H$2088,8,FALSE)</f>
        <v>0</v>
      </c>
      <c r="D869" s="119"/>
      <c r="E869" s="115"/>
    </row>
    <row r="870" spans="1:5" hidden="1" x14ac:dyDescent="0.3">
      <c r="A870" s="114">
        <v>242510</v>
      </c>
      <c r="B870" s="113" t="s">
        <v>976</v>
      </c>
      <c r="C870" s="112">
        <f>VLOOKUP(A870,cuc!$A$2:$H$2088,8,FALSE)</f>
        <v>0</v>
      </c>
      <c r="D870" s="119"/>
      <c r="E870" s="115"/>
    </row>
    <row r="871" spans="1:5" hidden="1" x14ac:dyDescent="0.3">
      <c r="A871" s="114">
        <v>242515</v>
      </c>
      <c r="B871" s="113" t="s">
        <v>975</v>
      </c>
      <c r="C871" s="112">
        <f>VLOOKUP(A871,cuc!$A$2:$H$2088,8,FALSE)</f>
        <v>0</v>
      </c>
      <c r="D871" s="119"/>
      <c r="E871" s="115"/>
    </row>
    <row r="872" spans="1:5" hidden="1" x14ac:dyDescent="0.3">
      <c r="A872" s="114">
        <v>242520</v>
      </c>
      <c r="B872" s="113" t="s">
        <v>974</v>
      </c>
      <c r="C872" s="112">
        <f>VLOOKUP(A872,cuc!$A$2:$H$2088,8,FALSE)</f>
        <v>0</v>
      </c>
      <c r="D872" s="119"/>
      <c r="E872" s="115"/>
    </row>
    <row r="873" spans="1:5" hidden="1" x14ac:dyDescent="0.3">
      <c r="A873" s="114">
        <v>242525</v>
      </c>
      <c r="B873" s="113" t="s">
        <v>973</v>
      </c>
      <c r="C873" s="112">
        <f>VLOOKUP(A873,cuc!$A$2:$H$2088,8,FALSE)</f>
        <v>0</v>
      </c>
      <c r="D873" s="119"/>
      <c r="E873" s="115"/>
    </row>
    <row r="874" spans="1:5" hidden="1" x14ac:dyDescent="0.3">
      <c r="A874" s="114">
        <v>242595</v>
      </c>
      <c r="B874" s="113" t="s">
        <v>972</v>
      </c>
      <c r="C874" s="112">
        <f>VLOOKUP(A874,cuc!$A$2:$H$2088,8,FALSE)</f>
        <v>0</v>
      </c>
      <c r="D874" s="119"/>
      <c r="E874" s="115"/>
    </row>
    <row r="875" spans="1:5" x14ac:dyDescent="0.3">
      <c r="A875" s="114">
        <v>243000</v>
      </c>
      <c r="B875" s="113" t="s">
        <v>971</v>
      </c>
      <c r="C875" s="112">
        <f>VLOOKUP(A875,cuc!$A$2:$H$2088,8,FALSE)</f>
        <v>811142.8</v>
      </c>
      <c r="D875" s="119"/>
      <c r="E875" s="115"/>
    </row>
    <row r="876" spans="1:5" hidden="1" x14ac:dyDescent="0.3">
      <c r="A876" s="114">
        <v>243005</v>
      </c>
      <c r="B876" s="113" t="s">
        <v>970</v>
      </c>
      <c r="C876" s="112">
        <f>VLOOKUP(A876,cuc!$A$2:$H$2088,8,FALSE)</f>
        <v>0</v>
      </c>
      <c r="D876" s="119"/>
      <c r="E876" s="115"/>
    </row>
    <row r="877" spans="1:5" x14ac:dyDescent="0.3">
      <c r="A877" s="114">
        <v>243010</v>
      </c>
      <c r="B877" s="113" t="s">
        <v>969</v>
      </c>
      <c r="C877" s="112">
        <f>VLOOKUP(A877,cuc!$A$2:$H$2088,8,FALSE)</f>
        <v>51818</v>
      </c>
      <c r="D877" s="119"/>
      <c r="E877" s="115"/>
    </row>
    <row r="878" spans="1:5" x14ac:dyDescent="0.3">
      <c r="A878" s="114">
        <v>243015</v>
      </c>
      <c r="B878" s="113" t="s">
        <v>968</v>
      </c>
      <c r="C878" s="112">
        <f>VLOOKUP(A878,cuc!$A$2:$H$2088,8,FALSE)</f>
        <v>110953</v>
      </c>
      <c r="D878" s="119"/>
      <c r="E878" s="115"/>
    </row>
    <row r="879" spans="1:5" x14ac:dyDescent="0.3">
      <c r="A879" s="114">
        <v>243020</v>
      </c>
      <c r="B879" s="113" t="s">
        <v>967</v>
      </c>
      <c r="C879" s="112">
        <f>VLOOKUP(A879,cuc!$A$2:$H$2088,8,FALSE)</f>
        <v>53828</v>
      </c>
      <c r="D879" s="119"/>
      <c r="E879" s="115"/>
    </row>
    <row r="880" spans="1:5" x14ac:dyDescent="0.3">
      <c r="A880" s="114">
        <v>243095</v>
      </c>
      <c r="B880" s="113" t="s">
        <v>966</v>
      </c>
      <c r="C880" s="112">
        <f>VLOOKUP(A880,cuc!$A$2:$H$2088,8,FALSE)</f>
        <v>594543.80000000005</v>
      </c>
      <c r="D880" s="119"/>
      <c r="E880" s="115"/>
    </row>
    <row r="881" spans="1:5" x14ac:dyDescent="0.3">
      <c r="A881" s="114">
        <v>243500</v>
      </c>
      <c r="B881" s="113" t="s">
        <v>965</v>
      </c>
      <c r="C881" s="112">
        <f>VLOOKUP(A881,cuc!$A$2:$H$2088,8,FALSE)</f>
        <v>2263304.5</v>
      </c>
      <c r="D881" s="119"/>
      <c r="E881" s="115"/>
    </row>
    <row r="882" spans="1:5" x14ac:dyDescent="0.3">
      <c r="A882" s="114">
        <v>243505</v>
      </c>
      <c r="B882" s="113" t="s">
        <v>964</v>
      </c>
      <c r="C882" s="112">
        <f>VLOOKUP(A882,cuc!$A$2:$H$2088,8,FALSE)</f>
        <v>856000</v>
      </c>
      <c r="D882" s="119"/>
      <c r="E882" s="115"/>
    </row>
    <row r="883" spans="1:5" hidden="1" x14ac:dyDescent="0.3">
      <c r="A883" s="114">
        <v>243510</v>
      </c>
      <c r="B883" s="113" t="s">
        <v>963</v>
      </c>
      <c r="C883" s="112">
        <f>VLOOKUP(A883,cuc!$A$2:$H$2088,8,FALSE)</f>
        <v>0</v>
      </c>
      <c r="D883" s="119"/>
      <c r="E883" s="115"/>
    </row>
    <row r="884" spans="1:5" x14ac:dyDescent="0.3">
      <c r="A884" s="114">
        <v>243515</v>
      </c>
      <c r="B884" s="113" t="s">
        <v>453</v>
      </c>
      <c r="C884" s="112">
        <f>VLOOKUP(A884,cuc!$A$2:$H$2088,8,FALSE)</f>
        <v>342707</v>
      </c>
      <c r="D884" s="119"/>
      <c r="E884" s="115"/>
    </row>
    <row r="885" spans="1:5" hidden="1" x14ac:dyDescent="0.3">
      <c r="A885" s="114">
        <v>243520</v>
      </c>
      <c r="B885" s="113" t="s">
        <v>483</v>
      </c>
      <c r="C885" s="112">
        <f>VLOOKUP(A885,cuc!$A$2:$H$2088,8,FALSE)</f>
        <v>0</v>
      </c>
      <c r="D885" s="119"/>
      <c r="E885" s="115"/>
    </row>
    <row r="886" spans="1:5" x14ac:dyDescent="0.3">
      <c r="A886" s="114">
        <v>243525</v>
      </c>
      <c r="B886" s="113" t="s">
        <v>962</v>
      </c>
      <c r="C886" s="112">
        <f>VLOOKUP(A886,cuc!$A$2:$H$2088,8,FALSE)</f>
        <v>211836.5</v>
      </c>
      <c r="D886" s="119"/>
      <c r="E886" s="115"/>
    </row>
    <row r="887" spans="1:5" hidden="1" x14ac:dyDescent="0.3">
      <c r="A887" s="114">
        <v>243530</v>
      </c>
      <c r="B887" s="113" t="s">
        <v>451</v>
      </c>
      <c r="C887" s="112">
        <f>VLOOKUP(A887,cuc!$A$2:$H$2088,8,FALSE)</f>
        <v>0</v>
      </c>
      <c r="D887" s="119"/>
      <c r="E887" s="115"/>
    </row>
    <row r="888" spans="1:5" x14ac:dyDescent="0.3">
      <c r="A888" s="114">
        <v>243535</v>
      </c>
      <c r="B888" s="113" t="s">
        <v>961</v>
      </c>
      <c r="C888" s="112">
        <f>VLOOKUP(A888,cuc!$A$2:$H$2088,8,FALSE)</f>
        <v>399757</v>
      </c>
      <c r="D888" s="119"/>
      <c r="E888" s="115"/>
    </row>
    <row r="889" spans="1:5" hidden="1" x14ac:dyDescent="0.3">
      <c r="A889" s="114">
        <v>243540</v>
      </c>
      <c r="B889" s="113" t="s">
        <v>960</v>
      </c>
      <c r="C889" s="112">
        <f>VLOOKUP(A889,cuc!$A$2:$H$2088,8,FALSE)</f>
        <v>0</v>
      </c>
      <c r="D889" s="119"/>
      <c r="E889" s="115"/>
    </row>
    <row r="890" spans="1:5" x14ac:dyDescent="0.3">
      <c r="A890" s="114">
        <v>243545</v>
      </c>
      <c r="B890" s="113" t="s">
        <v>959</v>
      </c>
      <c r="C890" s="112">
        <f>VLOOKUP(A890,cuc!$A$2:$H$2088,8,FALSE)</f>
        <v>400</v>
      </c>
      <c r="D890" s="119"/>
      <c r="E890" s="115"/>
    </row>
    <row r="891" spans="1:5" hidden="1" x14ac:dyDescent="0.3">
      <c r="A891" s="114">
        <v>243550</v>
      </c>
      <c r="B891" s="113" t="s">
        <v>958</v>
      </c>
      <c r="C891" s="112">
        <f>VLOOKUP(A891,cuc!$A$2:$H$2088,8,FALSE)</f>
        <v>0</v>
      </c>
      <c r="D891" s="119"/>
      <c r="E891" s="115"/>
    </row>
    <row r="892" spans="1:5" hidden="1" x14ac:dyDescent="0.3">
      <c r="A892" s="114">
        <v>243555</v>
      </c>
      <c r="B892" s="113" t="s">
        <v>957</v>
      </c>
      <c r="C892" s="112">
        <f>VLOOKUP(A892,cuc!$A$2:$H$2088,8,FALSE)</f>
        <v>0</v>
      </c>
      <c r="D892" s="119"/>
      <c r="E892" s="115"/>
    </row>
    <row r="893" spans="1:5" hidden="1" x14ac:dyDescent="0.3">
      <c r="A893" s="114">
        <v>243560</v>
      </c>
      <c r="B893" s="113" t="s">
        <v>956</v>
      </c>
      <c r="C893" s="112">
        <f>VLOOKUP(A893,cuc!$A$2:$H$2088,8,FALSE)</f>
        <v>0</v>
      </c>
      <c r="D893" s="119"/>
      <c r="E893" s="115"/>
    </row>
    <row r="894" spans="1:5" hidden="1" x14ac:dyDescent="0.3">
      <c r="A894" s="114">
        <v>243565</v>
      </c>
      <c r="B894" s="113" t="s">
        <v>955</v>
      </c>
      <c r="C894" s="112">
        <f>VLOOKUP(A894,cuc!$A$2:$H$2088,8,FALSE)</f>
        <v>0</v>
      </c>
      <c r="D894" s="119"/>
      <c r="E894" s="115"/>
    </row>
    <row r="895" spans="1:5" hidden="1" x14ac:dyDescent="0.3">
      <c r="A895" s="114">
        <v>243570</v>
      </c>
      <c r="B895" s="113" t="s">
        <v>954</v>
      </c>
      <c r="C895" s="112">
        <f>VLOOKUP(A895,cuc!$A$2:$H$2088,8,FALSE)</f>
        <v>0</v>
      </c>
      <c r="D895" s="119"/>
      <c r="E895" s="115"/>
    </row>
    <row r="896" spans="1:5" x14ac:dyDescent="0.3">
      <c r="A896" s="114">
        <v>243575</v>
      </c>
      <c r="B896" s="113" t="s">
        <v>953</v>
      </c>
      <c r="C896" s="112">
        <f>VLOOKUP(A896,cuc!$A$2:$H$2088,8,FALSE)</f>
        <v>451327</v>
      </c>
      <c r="D896" s="119"/>
      <c r="E896" s="115"/>
    </row>
    <row r="897" spans="1:5" hidden="1" x14ac:dyDescent="0.3">
      <c r="A897" s="114">
        <v>243580</v>
      </c>
      <c r="B897" s="113" t="s">
        <v>952</v>
      </c>
      <c r="C897" s="112">
        <f>VLOOKUP(A897,cuc!$A$2:$H$2088,8,FALSE)</f>
        <v>0</v>
      </c>
      <c r="D897" s="119"/>
      <c r="E897" s="115"/>
    </row>
    <row r="898" spans="1:5" x14ac:dyDescent="0.3">
      <c r="A898" s="114">
        <v>243585</v>
      </c>
      <c r="B898" s="113" t="s">
        <v>925</v>
      </c>
      <c r="C898" s="112">
        <f>VLOOKUP(A898,cuc!$A$2:$H$2088,8,FALSE)</f>
        <v>1277</v>
      </c>
      <c r="D898" s="119"/>
      <c r="E898" s="115"/>
    </row>
    <row r="899" spans="1:5" x14ac:dyDescent="0.3">
      <c r="A899" s="114">
        <v>244000</v>
      </c>
      <c r="B899" s="113" t="s">
        <v>951</v>
      </c>
      <c r="C899" s="112">
        <f>VLOOKUP(A899,cuc!$A$2:$H$2088,8,FALSE)</f>
        <v>6581948</v>
      </c>
      <c r="D899" s="119"/>
      <c r="E899" s="115"/>
    </row>
    <row r="900" spans="1:5" hidden="1" x14ac:dyDescent="0.3">
      <c r="A900" s="114">
        <v>244005</v>
      </c>
      <c r="B900" s="113" t="s">
        <v>950</v>
      </c>
      <c r="C900" s="112">
        <f>VLOOKUP(A900,cuc!$A$2:$H$2088,8,FALSE)</f>
        <v>0</v>
      </c>
      <c r="D900" s="119"/>
      <c r="E900" s="115"/>
    </row>
    <row r="901" spans="1:5" x14ac:dyDescent="0.3">
      <c r="A901" s="114">
        <v>244010</v>
      </c>
      <c r="B901" s="113" t="s">
        <v>949</v>
      </c>
      <c r="C901" s="112">
        <f>VLOOKUP(A901,cuc!$A$2:$H$2088,8,FALSE)</f>
        <v>1645</v>
      </c>
      <c r="D901" s="119"/>
      <c r="E901" s="115"/>
    </row>
    <row r="902" spans="1:5" x14ac:dyDescent="0.3">
      <c r="A902" s="114">
        <v>244015</v>
      </c>
      <c r="B902" s="113" t="s">
        <v>948</v>
      </c>
      <c r="C902" s="112">
        <f>VLOOKUP(A902,cuc!$A$2:$H$2088,8,FALSE)</f>
        <v>6580303</v>
      </c>
      <c r="D902" s="119"/>
      <c r="E902" s="115"/>
    </row>
    <row r="903" spans="1:5" hidden="1" x14ac:dyDescent="0.3">
      <c r="A903" s="114">
        <v>244020</v>
      </c>
      <c r="B903" s="113" t="s">
        <v>947</v>
      </c>
      <c r="C903" s="112">
        <f>VLOOKUP(A903,cuc!$A$2:$H$2088,8,FALSE)</f>
        <v>0</v>
      </c>
      <c r="D903" s="119"/>
      <c r="E903" s="115"/>
    </row>
    <row r="904" spans="1:5" hidden="1" x14ac:dyDescent="0.3">
      <c r="A904" s="114">
        <v>244025</v>
      </c>
      <c r="B904" s="113" t="s">
        <v>946</v>
      </c>
      <c r="C904" s="112">
        <f>VLOOKUP(A904,cuc!$A$2:$H$2088,8,FALSE)</f>
        <v>0</v>
      </c>
      <c r="D904" s="119"/>
      <c r="E904" s="115"/>
    </row>
    <row r="905" spans="1:5" hidden="1" x14ac:dyDescent="0.3">
      <c r="A905" s="114">
        <v>244030</v>
      </c>
      <c r="B905" s="113" t="s">
        <v>945</v>
      </c>
      <c r="C905" s="112">
        <f>VLOOKUP(A905,cuc!$A$2:$H$2088,8,FALSE)</f>
        <v>0</v>
      </c>
      <c r="D905" s="119"/>
      <c r="E905" s="115"/>
    </row>
    <row r="906" spans="1:5" hidden="1" x14ac:dyDescent="0.3">
      <c r="A906" s="114">
        <v>244035</v>
      </c>
      <c r="B906" s="113" t="s">
        <v>944</v>
      </c>
      <c r="C906" s="112">
        <f>VLOOKUP(A906,cuc!$A$2:$H$2088,8,FALSE)</f>
        <v>0</v>
      </c>
      <c r="D906" s="119"/>
      <c r="E906" s="115"/>
    </row>
    <row r="907" spans="1:5" hidden="1" x14ac:dyDescent="0.3">
      <c r="A907" s="114">
        <v>244040</v>
      </c>
      <c r="B907" s="113" t="s">
        <v>943</v>
      </c>
      <c r="C907" s="112">
        <f>VLOOKUP(A907,cuc!$A$2:$H$2088,8,FALSE)</f>
        <v>0</v>
      </c>
      <c r="D907" s="119"/>
      <c r="E907" s="115"/>
    </row>
    <row r="908" spans="1:5" hidden="1" x14ac:dyDescent="0.3">
      <c r="A908" s="114">
        <v>244045</v>
      </c>
      <c r="B908" s="113" t="s">
        <v>942</v>
      </c>
      <c r="C908" s="112">
        <f>VLOOKUP(A908,cuc!$A$2:$H$2088,8,FALSE)</f>
        <v>0</v>
      </c>
      <c r="D908" s="119"/>
      <c r="E908" s="115"/>
    </row>
    <row r="909" spans="1:5" hidden="1" x14ac:dyDescent="0.3">
      <c r="A909" s="114">
        <v>244050</v>
      </c>
      <c r="B909" s="113" t="s">
        <v>941</v>
      </c>
      <c r="C909" s="112">
        <f>VLOOKUP(A909,cuc!$A$2:$H$2088,8,FALSE)</f>
        <v>0</v>
      </c>
      <c r="D909" s="119"/>
      <c r="E909" s="115"/>
    </row>
    <row r="910" spans="1:5" hidden="1" x14ac:dyDescent="0.3">
      <c r="A910" s="114">
        <v>244055</v>
      </c>
      <c r="B910" s="113" t="s">
        <v>940</v>
      </c>
      <c r="C910" s="112">
        <f>VLOOKUP(A910,cuc!$A$2:$H$2088,8,FALSE)</f>
        <v>0</v>
      </c>
      <c r="D910" s="119"/>
      <c r="E910" s="115"/>
    </row>
    <row r="911" spans="1:5" hidden="1" x14ac:dyDescent="0.3">
      <c r="A911" s="114">
        <v>244095</v>
      </c>
      <c r="B911" s="113" t="s">
        <v>213</v>
      </c>
      <c r="C911" s="112">
        <f>VLOOKUP(A911,cuc!$A$2:$H$2088,8,FALSE)</f>
        <v>0</v>
      </c>
      <c r="D911" s="119"/>
      <c r="E911" s="115"/>
    </row>
    <row r="912" spans="1:5" x14ac:dyDescent="0.3">
      <c r="A912" s="114">
        <v>244500</v>
      </c>
      <c r="B912" s="113" t="s">
        <v>939</v>
      </c>
      <c r="C912" s="112">
        <f>VLOOKUP(A912,cuc!$A$2:$H$2088,8,FALSE)</f>
        <v>289211290</v>
      </c>
      <c r="D912" s="119"/>
      <c r="E912" s="115"/>
    </row>
    <row r="913" spans="1:5" hidden="1" x14ac:dyDescent="0.3">
      <c r="A913" s="114">
        <v>244505</v>
      </c>
      <c r="B913" s="113" t="s">
        <v>938</v>
      </c>
      <c r="C913" s="112">
        <f>VLOOKUP(A913,cuc!$A$2:$H$2088,8,FALSE)</f>
        <v>0</v>
      </c>
      <c r="D913" s="119"/>
      <c r="E913" s="115"/>
    </row>
    <row r="914" spans="1:5" x14ac:dyDescent="0.3">
      <c r="A914" s="114">
        <v>244510</v>
      </c>
      <c r="B914" s="113" t="s">
        <v>937</v>
      </c>
      <c r="C914" s="112">
        <f>VLOOKUP(A914,cuc!$A$2:$H$2088,8,FALSE)</f>
        <v>14600</v>
      </c>
      <c r="D914" s="119"/>
      <c r="E914" s="115"/>
    </row>
    <row r="915" spans="1:5" x14ac:dyDescent="0.3">
      <c r="A915" s="114">
        <v>244595</v>
      </c>
      <c r="B915" s="113" t="s">
        <v>213</v>
      </c>
      <c r="C915" s="112">
        <f>VLOOKUP(A915,cuc!$A$2:$H$2088,8,FALSE)</f>
        <v>289196690</v>
      </c>
      <c r="D915" s="119"/>
      <c r="E915" s="115"/>
    </row>
    <row r="916" spans="1:5" x14ac:dyDescent="0.3">
      <c r="A916" s="114">
        <v>245000</v>
      </c>
      <c r="B916" s="113" t="s">
        <v>936</v>
      </c>
      <c r="C916" s="112">
        <f>VLOOKUP(A916,cuc!$A$2:$H$2088,8,FALSE)</f>
        <v>12489200</v>
      </c>
      <c r="D916" s="119"/>
      <c r="E916" s="115"/>
    </row>
    <row r="917" spans="1:5" x14ac:dyDescent="0.3">
      <c r="A917" s="114">
        <v>245005</v>
      </c>
      <c r="B917" s="113" t="s">
        <v>935</v>
      </c>
      <c r="C917" s="112">
        <f>VLOOKUP(A917,cuc!$A$2:$H$2088,8,FALSE)</f>
        <v>4024000</v>
      </c>
      <c r="D917" s="119"/>
      <c r="E917" s="115"/>
    </row>
    <row r="918" spans="1:5" x14ac:dyDescent="0.3">
      <c r="A918" s="114">
        <v>245010</v>
      </c>
      <c r="B918" s="113" t="s">
        <v>934</v>
      </c>
      <c r="C918" s="112">
        <f>VLOOKUP(A918,cuc!$A$2:$H$2088,8,FALSE)</f>
        <v>5364700</v>
      </c>
      <c r="D918" s="119"/>
      <c r="E918" s="115"/>
    </row>
    <row r="919" spans="1:5" x14ac:dyDescent="0.3">
      <c r="A919" s="114">
        <v>245015</v>
      </c>
      <c r="B919" s="113" t="s">
        <v>933</v>
      </c>
      <c r="C919" s="112">
        <f>VLOOKUP(A919,cuc!$A$2:$H$2088,8,FALSE)</f>
        <v>165100</v>
      </c>
      <c r="D919" s="119"/>
      <c r="E919" s="115"/>
    </row>
    <row r="920" spans="1:5" x14ac:dyDescent="0.3">
      <c r="A920" s="114">
        <v>245020</v>
      </c>
      <c r="B920" s="113" t="s">
        <v>932</v>
      </c>
      <c r="C920" s="112">
        <f>VLOOKUP(A920,cuc!$A$2:$H$2088,8,FALSE)</f>
        <v>2935400</v>
      </c>
      <c r="D920" s="119"/>
      <c r="E920" s="115"/>
    </row>
    <row r="921" spans="1:5" hidden="1" x14ac:dyDescent="0.3">
      <c r="A921" s="114">
        <v>245025</v>
      </c>
      <c r="B921" s="113" t="s">
        <v>931</v>
      </c>
      <c r="C921" s="112">
        <f>VLOOKUP(A921,cuc!$A$2:$H$2088,8,FALSE)</f>
        <v>0</v>
      </c>
      <c r="D921" s="119"/>
      <c r="E921" s="115"/>
    </row>
    <row r="922" spans="1:5" hidden="1" x14ac:dyDescent="0.3">
      <c r="A922" s="114">
        <v>245030</v>
      </c>
      <c r="B922" s="113" t="s">
        <v>930</v>
      </c>
      <c r="C922" s="112">
        <f>VLOOKUP(A922,cuc!$A$2:$H$2088,8,FALSE)</f>
        <v>0</v>
      </c>
      <c r="D922" s="119"/>
      <c r="E922" s="115"/>
    </row>
    <row r="923" spans="1:5" hidden="1" x14ac:dyDescent="0.3">
      <c r="A923" s="114">
        <v>245035</v>
      </c>
      <c r="B923" s="113" t="s">
        <v>929</v>
      </c>
      <c r="C923" s="112">
        <f>VLOOKUP(A923,cuc!$A$2:$H$2088,8,FALSE)</f>
        <v>0</v>
      </c>
      <c r="D923" s="119"/>
      <c r="E923" s="115"/>
    </row>
    <row r="924" spans="1:5" hidden="1" x14ac:dyDescent="0.3">
      <c r="A924" s="114">
        <v>245040</v>
      </c>
      <c r="B924" s="113" t="s">
        <v>928</v>
      </c>
      <c r="C924" s="112">
        <f>VLOOKUP(A924,cuc!$A$2:$H$2088,8,FALSE)</f>
        <v>0</v>
      </c>
      <c r="D924" s="119"/>
      <c r="E924" s="115"/>
    </row>
    <row r="925" spans="1:5" hidden="1" x14ac:dyDescent="0.3">
      <c r="A925" s="114">
        <v>245045</v>
      </c>
      <c r="B925" s="113" t="s">
        <v>927</v>
      </c>
      <c r="C925" s="112">
        <f>VLOOKUP(A925,cuc!$A$2:$H$2088,8,FALSE)</f>
        <v>0</v>
      </c>
      <c r="D925" s="119"/>
      <c r="E925" s="115"/>
    </row>
    <row r="926" spans="1:5" hidden="1" x14ac:dyDescent="0.3">
      <c r="A926" s="114">
        <v>245050</v>
      </c>
      <c r="B926" s="113" t="s">
        <v>926</v>
      </c>
      <c r="C926" s="112">
        <f>VLOOKUP(A926,cuc!$A$2:$H$2088,8,FALSE)</f>
        <v>0</v>
      </c>
      <c r="D926" s="119"/>
      <c r="E926" s="115"/>
    </row>
    <row r="927" spans="1:5" hidden="1" x14ac:dyDescent="0.3">
      <c r="A927" s="114">
        <v>245095</v>
      </c>
      <c r="B927" s="113" t="s">
        <v>925</v>
      </c>
      <c r="C927" s="112">
        <f>VLOOKUP(A927,cuc!$A$2:$H$2088,8,FALSE)</f>
        <v>0</v>
      </c>
      <c r="D927" s="119"/>
      <c r="E927" s="115"/>
    </row>
    <row r="928" spans="1:5" hidden="1" x14ac:dyDescent="0.3">
      <c r="A928" s="114">
        <v>245500</v>
      </c>
      <c r="B928" s="113" t="s">
        <v>924</v>
      </c>
      <c r="C928" s="112">
        <f>VLOOKUP(A928,cuc!$A$2:$H$2088,8,FALSE)</f>
        <v>0</v>
      </c>
      <c r="D928" s="119"/>
      <c r="E928" s="115"/>
    </row>
    <row r="929" spans="1:5" hidden="1" x14ac:dyDescent="0.3">
      <c r="A929" s="114">
        <v>245505</v>
      </c>
      <c r="B929" s="113" t="s">
        <v>923</v>
      </c>
      <c r="C929" s="112">
        <f>VLOOKUP(A929,cuc!$A$2:$H$2088,8,FALSE)</f>
        <v>0</v>
      </c>
      <c r="D929" s="119"/>
      <c r="E929" s="115"/>
    </row>
    <row r="930" spans="1:5" hidden="1" x14ac:dyDescent="0.3">
      <c r="A930" s="114">
        <v>245510</v>
      </c>
      <c r="B930" s="113" t="s">
        <v>922</v>
      </c>
      <c r="C930" s="112">
        <f>VLOOKUP(A930,cuc!$A$2:$H$2088,8,FALSE)</f>
        <v>0</v>
      </c>
      <c r="D930" s="119"/>
      <c r="E930" s="115"/>
    </row>
    <row r="931" spans="1:5" hidden="1" x14ac:dyDescent="0.3">
      <c r="A931" s="114">
        <v>245515</v>
      </c>
      <c r="B931" s="113" t="s">
        <v>921</v>
      </c>
      <c r="C931" s="112">
        <f>VLOOKUP(A931,cuc!$A$2:$H$2088,8,FALSE)</f>
        <v>0</v>
      </c>
      <c r="D931" s="119"/>
      <c r="E931" s="115"/>
    </row>
    <row r="932" spans="1:5" hidden="1" x14ac:dyDescent="0.3">
      <c r="A932" s="114">
        <v>245520</v>
      </c>
      <c r="B932" s="113" t="s">
        <v>920</v>
      </c>
      <c r="C932" s="112">
        <f>VLOOKUP(A932,cuc!$A$2:$H$2088,8,FALSE)</f>
        <v>0</v>
      </c>
      <c r="D932" s="119"/>
      <c r="E932" s="115"/>
    </row>
    <row r="933" spans="1:5" hidden="1" x14ac:dyDescent="0.3">
      <c r="A933" s="114">
        <v>245525</v>
      </c>
      <c r="B933" s="113" t="s">
        <v>919</v>
      </c>
      <c r="C933" s="112">
        <f>VLOOKUP(A933,cuc!$A$2:$H$2088,8,FALSE)</f>
        <v>0</v>
      </c>
      <c r="D933" s="119"/>
      <c r="E933" s="115"/>
    </row>
    <row r="934" spans="1:5" hidden="1" x14ac:dyDescent="0.3">
      <c r="A934" s="114">
        <v>245530</v>
      </c>
      <c r="B934" s="113" t="s">
        <v>918</v>
      </c>
      <c r="C934" s="112">
        <f>VLOOKUP(A934,cuc!$A$2:$H$2088,8,FALSE)</f>
        <v>0</v>
      </c>
      <c r="D934" s="119"/>
      <c r="E934" s="115"/>
    </row>
    <row r="935" spans="1:5" hidden="1" x14ac:dyDescent="0.3">
      <c r="A935" s="114">
        <v>245535</v>
      </c>
      <c r="B935" s="113" t="s">
        <v>917</v>
      </c>
      <c r="C935" s="112">
        <f>VLOOKUP(A935,cuc!$A$2:$H$2088,8,FALSE)</f>
        <v>0</v>
      </c>
      <c r="D935" s="119"/>
      <c r="E935" s="115"/>
    </row>
    <row r="936" spans="1:5" hidden="1" x14ac:dyDescent="0.3">
      <c r="A936" s="114">
        <v>245595</v>
      </c>
      <c r="B936" s="113" t="s">
        <v>213</v>
      </c>
      <c r="C936" s="112">
        <f>VLOOKUP(A936,cuc!$A$2:$H$2088,8,FALSE)</f>
        <v>0</v>
      </c>
      <c r="D936" s="119"/>
      <c r="E936" s="115"/>
    </row>
    <row r="937" spans="1:5" hidden="1" x14ac:dyDescent="0.3">
      <c r="A937" s="114">
        <v>246000</v>
      </c>
      <c r="B937" s="113" t="s">
        <v>916</v>
      </c>
      <c r="C937" s="112">
        <f>VLOOKUP(A937,cuc!$A$2:$H$2088,8,FALSE)</f>
        <v>0</v>
      </c>
      <c r="D937" s="119"/>
      <c r="E937" s="115"/>
    </row>
    <row r="938" spans="1:5" hidden="1" x14ac:dyDescent="0.3">
      <c r="A938" s="114">
        <v>246005</v>
      </c>
      <c r="B938" s="113" t="s">
        <v>915</v>
      </c>
      <c r="C938" s="112">
        <f>VLOOKUP(A938,cuc!$A$2:$H$2088,8,FALSE)</f>
        <v>0</v>
      </c>
      <c r="D938" s="119"/>
      <c r="E938" s="115"/>
    </row>
    <row r="939" spans="1:5" hidden="1" x14ac:dyDescent="0.3">
      <c r="A939" s="114">
        <v>246010</v>
      </c>
      <c r="B939" s="113" t="s">
        <v>914</v>
      </c>
      <c r="C939" s="112">
        <f>VLOOKUP(A939,cuc!$A$2:$H$2088,8,FALSE)</f>
        <v>0</v>
      </c>
      <c r="D939" s="119"/>
      <c r="E939" s="115"/>
    </row>
    <row r="940" spans="1:5" hidden="1" x14ac:dyDescent="0.3">
      <c r="A940" s="114">
        <v>246015</v>
      </c>
      <c r="B940" s="113" t="s">
        <v>913</v>
      </c>
      <c r="C940" s="112">
        <f>VLOOKUP(A940,cuc!$A$2:$H$2088,8,FALSE)</f>
        <v>0</v>
      </c>
      <c r="D940" s="119"/>
      <c r="E940" s="115"/>
    </row>
    <row r="941" spans="1:5" hidden="1" x14ac:dyDescent="0.3">
      <c r="A941" s="114">
        <v>246020</v>
      </c>
      <c r="B941" s="113" t="s">
        <v>912</v>
      </c>
      <c r="C941" s="112">
        <f>VLOOKUP(A941,cuc!$A$2:$H$2088,8,FALSE)</f>
        <v>0</v>
      </c>
      <c r="D941" s="119"/>
      <c r="E941" s="115"/>
    </row>
    <row r="942" spans="1:5" hidden="1" x14ac:dyDescent="0.3">
      <c r="A942" s="114">
        <v>246025</v>
      </c>
      <c r="B942" s="113" t="s">
        <v>452</v>
      </c>
      <c r="C942" s="112">
        <f>VLOOKUP(A942,cuc!$A$2:$H$2088,8,FALSE)</f>
        <v>0</v>
      </c>
      <c r="D942" s="119"/>
      <c r="E942" s="115"/>
    </row>
    <row r="943" spans="1:5" hidden="1" x14ac:dyDescent="0.3">
      <c r="A943" s="114">
        <v>246030</v>
      </c>
      <c r="B943" s="113" t="s">
        <v>911</v>
      </c>
      <c r="C943" s="112">
        <f>VLOOKUP(A943,cuc!$A$2:$H$2088,8,FALSE)</f>
        <v>0</v>
      </c>
      <c r="D943" s="119"/>
      <c r="E943" s="115"/>
    </row>
    <row r="944" spans="1:5" hidden="1" x14ac:dyDescent="0.3">
      <c r="A944" s="114">
        <v>246035</v>
      </c>
      <c r="B944" s="113" t="s">
        <v>910</v>
      </c>
      <c r="C944" s="112">
        <f>VLOOKUP(A944,cuc!$A$2:$H$2088,8,FALSE)</f>
        <v>0</v>
      </c>
      <c r="D944" s="119"/>
      <c r="E944" s="115"/>
    </row>
    <row r="945" spans="1:16383" hidden="1" x14ac:dyDescent="0.3">
      <c r="A945" s="114">
        <v>246095</v>
      </c>
      <c r="B945" s="113" t="s">
        <v>213</v>
      </c>
      <c r="C945" s="112">
        <f>VLOOKUP(A945,cuc!$A$2:$H$2088,8,FALSE)</f>
        <v>0</v>
      </c>
      <c r="D945" s="119"/>
      <c r="E945" s="115"/>
    </row>
    <row r="946" spans="1:16383" x14ac:dyDescent="0.3">
      <c r="A946" s="114">
        <v>246500</v>
      </c>
      <c r="B946" s="113" t="s">
        <v>909</v>
      </c>
      <c r="C946" s="112">
        <f>VLOOKUP(A946,cuc!$A$2:$H$2088,8,FALSE)</f>
        <v>11530045</v>
      </c>
      <c r="D946" s="119"/>
      <c r="E946" s="115"/>
    </row>
    <row r="947" spans="1:16383" s="118" customFormat="1" x14ac:dyDescent="0.3">
      <c r="A947" s="114">
        <v>246505</v>
      </c>
      <c r="B947" s="113" t="s">
        <v>908</v>
      </c>
      <c r="C947" s="112">
        <f>VLOOKUP(A947,cuc!$A$2:$H$2088,8,FALSE)</f>
        <v>7784715</v>
      </c>
      <c r="D947" s="119"/>
      <c r="E947" s="115"/>
      <c r="F947" s="109"/>
      <c r="G947" s="109"/>
      <c r="H947" s="109"/>
      <c r="I947" s="109"/>
      <c r="J947" s="109"/>
      <c r="K947" s="109"/>
      <c r="L947" s="109"/>
      <c r="M947" s="109"/>
      <c r="N947" s="109"/>
      <c r="O947" s="109"/>
      <c r="P947" s="109"/>
      <c r="Q947" s="109"/>
      <c r="R947" s="109"/>
      <c r="S947" s="109"/>
      <c r="T947" s="109"/>
      <c r="U947" s="109"/>
      <c r="V947" s="109"/>
      <c r="W947" s="109"/>
      <c r="X947" s="109"/>
      <c r="Y947" s="109"/>
      <c r="Z947" s="109"/>
      <c r="AA947" s="109"/>
      <c r="AB947" s="109"/>
      <c r="AC947" s="109"/>
      <c r="AD947" s="109"/>
      <c r="AE947" s="109"/>
      <c r="AF947" s="109"/>
      <c r="AG947" s="109"/>
      <c r="AH947" s="109"/>
      <c r="AI947" s="109"/>
      <c r="AJ947" s="109"/>
      <c r="AK947" s="109"/>
      <c r="AL947" s="109"/>
      <c r="AM947" s="109"/>
      <c r="AN947" s="109"/>
      <c r="AO947" s="109"/>
      <c r="AP947" s="109"/>
      <c r="AQ947" s="109"/>
      <c r="AR947" s="109"/>
      <c r="AS947" s="109"/>
      <c r="AT947" s="109"/>
      <c r="AU947" s="109"/>
      <c r="AV947" s="109"/>
      <c r="AW947" s="109"/>
      <c r="AX947" s="109"/>
      <c r="AY947" s="109"/>
      <c r="AZ947" s="109"/>
      <c r="BA947" s="109"/>
      <c r="BB947" s="109"/>
      <c r="BC947" s="109"/>
      <c r="BD947" s="109"/>
      <c r="BE947" s="109"/>
      <c r="BF947" s="109"/>
      <c r="BG947" s="109"/>
      <c r="BH947" s="109"/>
      <c r="BI947" s="109"/>
      <c r="BJ947" s="109"/>
      <c r="BK947" s="109"/>
      <c r="BL947" s="109"/>
      <c r="BM947" s="109"/>
      <c r="BN947" s="109"/>
      <c r="BO947" s="109"/>
      <c r="BP947" s="109"/>
      <c r="BQ947" s="109"/>
      <c r="BR947" s="109"/>
      <c r="BS947" s="109"/>
      <c r="BT947" s="109"/>
      <c r="BU947" s="109"/>
      <c r="BV947" s="109"/>
      <c r="BW947" s="109"/>
      <c r="BX947" s="109"/>
      <c r="BY947" s="109"/>
      <c r="BZ947" s="109"/>
      <c r="CA947" s="109"/>
      <c r="CB947" s="109"/>
      <c r="CC947" s="109"/>
      <c r="CD947" s="109"/>
      <c r="CE947" s="109"/>
      <c r="CF947" s="109"/>
      <c r="CG947" s="109"/>
      <c r="CH947" s="109"/>
      <c r="CI947" s="109"/>
      <c r="CJ947" s="109"/>
      <c r="CK947" s="109"/>
      <c r="CL947" s="109"/>
      <c r="CM947" s="109"/>
      <c r="CN947" s="109"/>
      <c r="CO947" s="109"/>
      <c r="CP947" s="109"/>
      <c r="CQ947" s="109"/>
      <c r="CR947" s="109"/>
      <c r="CS947" s="109"/>
      <c r="CT947" s="109"/>
      <c r="CU947" s="109"/>
      <c r="CV947" s="109"/>
      <c r="CW947" s="109"/>
      <c r="CX947" s="109"/>
      <c r="CY947" s="109"/>
      <c r="CZ947" s="109"/>
      <c r="DA947" s="109"/>
      <c r="DB947" s="109"/>
      <c r="DC947" s="109"/>
      <c r="DD947" s="109"/>
      <c r="DE947" s="109"/>
      <c r="DF947" s="109"/>
      <c r="DG947" s="109"/>
      <c r="DH947" s="109"/>
      <c r="DI947" s="109"/>
      <c r="DJ947" s="109"/>
      <c r="DK947" s="109"/>
      <c r="DL947" s="109"/>
      <c r="DM947" s="109"/>
      <c r="DN947" s="109"/>
      <c r="DO947" s="109"/>
      <c r="DP947" s="109"/>
      <c r="DQ947" s="109"/>
      <c r="DR947" s="109"/>
      <c r="DS947" s="109"/>
      <c r="DT947" s="109"/>
      <c r="DU947" s="109"/>
      <c r="DV947" s="109"/>
      <c r="DW947" s="109"/>
      <c r="DX947" s="109"/>
      <c r="DY947" s="109"/>
      <c r="DZ947" s="109"/>
      <c r="EA947" s="109"/>
      <c r="EB947" s="109"/>
      <c r="EC947" s="109"/>
      <c r="ED947" s="109"/>
      <c r="EE947" s="109"/>
      <c r="EF947" s="109"/>
      <c r="EG947" s="109"/>
      <c r="EH947" s="109"/>
      <c r="EI947" s="109"/>
      <c r="EJ947" s="109"/>
      <c r="EK947" s="109"/>
      <c r="EL947" s="109"/>
      <c r="EM947" s="109"/>
      <c r="EN947" s="109"/>
      <c r="EO947" s="109"/>
      <c r="EP947" s="109"/>
      <c r="EQ947" s="109"/>
      <c r="ER947" s="109"/>
      <c r="ES947" s="109"/>
      <c r="ET947" s="109"/>
      <c r="EU947" s="109"/>
      <c r="EV947" s="109"/>
      <c r="EW947" s="109"/>
      <c r="EX947" s="109"/>
      <c r="EY947" s="109"/>
      <c r="EZ947" s="109"/>
      <c r="FA947" s="109"/>
      <c r="FB947" s="109"/>
      <c r="FC947" s="109"/>
      <c r="FD947" s="109"/>
      <c r="FE947" s="109"/>
      <c r="FF947" s="109"/>
      <c r="FG947" s="109"/>
      <c r="FH947" s="109"/>
      <c r="FI947" s="109"/>
      <c r="FJ947" s="109"/>
      <c r="FK947" s="109"/>
      <c r="FL947" s="109"/>
      <c r="FM947" s="109"/>
      <c r="FN947" s="109"/>
      <c r="FO947" s="109"/>
      <c r="FP947" s="109"/>
      <c r="FQ947" s="109"/>
      <c r="FR947" s="109"/>
      <c r="FS947" s="109"/>
      <c r="FT947" s="109"/>
      <c r="FU947" s="109"/>
      <c r="FV947" s="109"/>
      <c r="FW947" s="109"/>
      <c r="FX947" s="109"/>
      <c r="FY947" s="109"/>
      <c r="FZ947" s="109"/>
      <c r="GA947" s="109"/>
      <c r="GB947" s="109"/>
      <c r="GC947" s="109"/>
      <c r="GD947" s="109"/>
      <c r="GE947" s="109"/>
      <c r="GF947" s="109"/>
      <c r="GG947" s="109"/>
      <c r="GH947" s="109"/>
      <c r="GI947" s="109"/>
      <c r="GJ947" s="109"/>
      <c r="GK947" s="109"/>
      <c r="GL947" s="109"/>
      <c r="GM947" s="109"/>
      <c r="GN947" s="109"/>
      <c r="GO947" s="109"/>
      <c r="GP947" s="109"/>
      <c r="GQ947" s="109"/>
      <c r="GR947" s="109"/>
      <c r="GS947" s="109"/>
      <c r="GT947" s="109"/>
      <c r="GU947" s="109"/>
      <c r="GV947" s="109"/>
      <c r="GW947" s="109"/>
      <c r="GX947" s="109"/>
      <c r="GY947" s="109"/>
      <c r="GZ947" s="109"/>
      <c r="HA947" s="109"/>
      <c r="HB947" s="109"/>
      <c r="HC947" s="109"/>
      <c r="HD947" s="109"/>
      <c r="HE947" s="109"/>
      <c r="HF947" s="109"/>
      <c r="HG947" s="109"/>
      <c r="HH947" s="109"/>
      <c r="HI947" s="109"/>
      <c r="HJ947" s="109"/>
      <c r="HK947" s="109"/>
      <c r="HL947" s="109"/>
      <c r="HM947" s="109"/>
      <c r="HN947" s="109"/>
      <c r="HO947" s="109"/>
      <c r="HP947" s="109"/>
      <c r="HQ947" s="109"/>
      <c r="HR947" s="109"/>
      <c r="HS947" s="109"/>
      <c r="HT947" s="109"/>
      <c r="HU947" s="109"/>
      <c r="HV947" s="109"/>
      <c r="HW947" s="109"/>
      <c r="HX947" s="109"/>
      <c r="HY947" s="109"/>
      <c r="HZ947" s="109"/>
      <c r="IA947" s="109"/>
      <c r="IB947" s="109"/>
      <c r="IC947" s="109"/>
      <c r="ID947" s="109"/>
      <c r="IE947" s="109"/>
      <c r="IF947" s="109"/>
      <c r="IG947" s="109"/>
      <c r="IH947" s="109"/>
      <c r="II947" s="109"/>
      <c r="IJ947" s="109"/>
      <c r="IK947" s="109"/>
      <c r="IL947" s="109"/>
      <c r="IM947" s="109"/>
      <c r="IN947" s="109"/>
      <c r="IO947" s="109"/>
      <c r="IP947" s="109"/>
      <c r="IQ947" s="109"/>
      <c r="IR947" s="109"/>
      <c r="IS947" s="109"/>
      <c r="IT947" s="109"/>
      <c r="IU947" s="109"/>
      <c r="IV947" s="109"/>
      <c r="IW947" s="109"/>
      <c r="IX947" s="109"/>
      <c r="IY947" s="109"/>
      <c r="IZ947" s="109"/>
      <c r="JA947" s="109"/>
      <c r="JB947" s="109"/>
      <c r="JC947" s="109"/>
      <c r="JD947" s="109"/>
      <c r="JE947" s="109"/>
      <c r="JF947" s="109"/>
      <c r="JG947" s="109"/>
      <c r="JH947" s="109"/>
      <c r="JI947" s="109"/>
      <c r="JJ947" s="109"/>
      <c r="JK947" s="109"/>
      <c r="JL947" s="109"/>
      <c r="JM947" s="109"/>
      <c r="JN947" s="109"/>
      <c r="JO947" s="109"/>
      <c r="JP947" s="109"/>
      <c r="JQ947" s="109"/>
      <c r="JR947" s="109"/>
      <c r="JS947" s="109"/>
      <c r="JT947" s="109"/>
      <c r="JU947" s="109"/>
      <c r="JV947" s="109"/>
      <c r="JW947" s="109"/>
      <c r="JX947" s="109"/>
      <c r="JY947" s="109"/>
      <c r="JZ947" s="109"/>
      <c r="KA947" s="109"/>
      <c r="KB947" s="109"/>
      <c r="KC947" s="109"/>
      <c r="KD947" s="109"/>
      <c r="KE947" s="109"/>
      <c r="KF947" s="109"/>
      <c r="KG947" s="109"/>
      <c r="KH947" s="109"/>
      <c r="KI947" s="109"/>
      <c r="KJ947" s="109"/>
      <c r="KK947" s="109"/>
      <c r="KL947" s="109"/>
      <c r="KM947" s="109"/>
      <c r="KN947" s="109"/>
      <c r="KO947" s="109"/>
      <c r="KP947" s="109"/>
      <c r="KQ947" s="109"/>
      <c r="KR947" s="109"/>
      <c r="KS947" s="109"/>
      <c r="KT947" s="109"/>
      <c r="KU947" s="109"/>
      <c r="KV947" s="109"/>
      <c r="KW947" s="109"/>
      <c r="KX947" s="109"/>
      <c r="KY947" s="109"/>
      <c r="KZ947" s="109"/>
      <c r="LA947" s="109"/>
      <c r="LB947" s="109"/>
      <c r="LC947" s="109"/>
      <c r="LD947" s="109"/>
      <c r="LE947" s="109"/>
      <c r="LF947" s="109"/>
      <c r="LG947" s="109"/>
      <c r="LH947" s="109"/>
      <c r="LI947" s="109"/>
      <c r="LJ947" s="109"/>
      <c r="LK947" s="109"/>
      <c r="LL947" s="109"/>
      <c r="LM947" s="109"/>
      <c r="LN947" s="109"/>
      <c r="LO947" s="109"/>
      <c r="LP947" s="109"/>
      <c r="LQ947" s="109"/>
      <c r="LR947" s="109"/>
      <c r="LS947" s="109"/>
      <c r="LT947" s="109"/>
      <c r="LU947" s="109"/>
      <c r="LV947" s="109"/>
      <c r="LW947" s="109"/>
      <c r="LX947" s="109"/>
      <c r="LY947" s="109"/>
      <c r="LZ947" s="109"/>
      <c r="MA947" s="109"/>
      <c r="MB947" s="109"/>
      <c r="MC947" s="109"/>
      <c r="MD947" s="109"/>
      <c r="ME947" s="109"/>
      <c r="MF947" s="109"/>
      <c r="MG947" s="109"/>
      <c r="MH947" s="109"/>
      <c r="MI947" s="109"/>
      <c r="MJ947" s="109"/>
      <c r="MK947" s="109"/>
      <c r="ML947" s="109"/>
      <c r="MM947" s="109"/>
      <c r="MN947" s="109"/>
      <c r="MO947" s="109"/>
      <c r="MP947" s="109"/>
      <c r="MQ947" s="109"/>
      <c r="MR947" s="109"/>
      <c r="MS947" s="109"/>
      <c r="MT947" s="109"/>
      <c r="MU947" s="109"/>
      <c r="MV947" s="109"/>
      <c r="MW947" s="109"/>
      <c r="MX947" s="109"/>
      <c r="MY947" s="109"/>
      <c r="MZ947" s="109"/>
      <c r="NA947" s="109"/>
      <c r="NB947" s="109"/>
      <c r="NC947" s="109"/>
      <c r="ND947" s="109"/>
      <c r="NE947" s="109"/>
      <c r="NF947" s="109"/>
      <c r="NG947" s="109"/>
      <c r="NH947" s="109"/>
      <c r="NI947" s="109"/>
      <c r="NJ947" s="109"/>
      <c r="NK947" s="109"/>
      <c r="NL947" s="109"/>
      <c r="NM947" s="109"/>
      <c r="NN947" s="109"/>
      <c r="NO947" s="109"/>
      <c r="NP947" s="109"/>
      <c r="NQ947" s="109"/>
      <c r="NR947" s="109"/>
      <c r="NS947" s="109"/>
      <c r="NT947" s="109"/>
      <c r="NU947" s="109"/>
      <c r="NV947" s="109"/>
      <c r="NW947" s="109"/>
      <c r="NX947" s="109"/>
      <c r="NY947" s="109"/>
      <c r="NZ947" s="109"/>
      <c r="OA947" s="109"/>
      <c r="OB947" s="109"/>
      <c r="OC947" s="109"/>
      <c r="OD947" s="109"/>
      <c r="OE947" s="109"/>
      <c r="OF947" s="109"/>
      <c r="OG947" s="109"/>
      <c r="OH947" s="109"/>
      <c r="OI947" s="109"/>
      <c r="OJ947" s="109"/>
      <c r="OK947" s="109"/>
      <c r="OL947" s="109"/>
      <c r="OM947" s="109"/>
      <c r="ON947" s="109"/>
      <c r="OO947" s="109"/>
      <c r="OP947" s="109"/>
      <c r="OQ947" s="109"/>
      <c r="OR947" s="109"/>
      <c r="OS947" s="109"/>
      <c r="OT947" s="109"/>
      <c r="OU947" s="109"/>
      <c r="OV947" s="109"/>
      <c r="OW947" s="109"/>
      <c r="OX947" s="109"/>
      <c r="OY947" s="109"/>
      <c r="OZ947" s="109"/>
      <c r="PA947" s="109"/>
      <c r="PB947" s="109"/>
      <c r="PC947" s="109"/>
      <c r="PD947" s="109"/>
      <c r="PE947" s="109"/>
      <c r="PF947" s="109"/>
      <c r="PG947" s="109"/>
      <c r="PH947" s="109"/>
      <c r="PI947" s="109"/>
      <c r="PJ947" s="109"/>
      <c r="PK947" s="109"/>
      <c r="PL947" s="109"/>
      <c r="PM947" s="109"/>
      <c r="PN947" s="109"/>
      <c r="PO947" s="109"/>
      <c r="PP947" s="109"/>
      <c r="PQ947" s="109"/>
      <c r="PR947" s="109"/>
      <c r="PS947" s="109"/>
      <c r="PT947" s="109"/>
      <c r="PU947" s="109"/>
      <c r="PV947" s="109"/>
      <c r="PW947" s="109"/>
      <c r="PX947" s="109"/>
      <c r="PY947" s="109"/>
      <c r="PZ947" s="109"/>
      <c r="QA947" s="109"/>
      <c r="QB947" s="109"/>
      <c r="QC947" s="109"/>
      <c r="QD947" s="109"/>
      <c r="QE947" s="109"/>
      <c r="QF947" s="109"/>
      <c r="QG947" s="109"/>
      <c r="QH947" s="109"/>
      <c r="QI947" s="109"/>
      <c r="QJ947" s="109"/>
      <c r="QK947" s="109"/>
      <c r="QL947" s="109"/>
      <c r="QM947" s="109"/>
      <c r="QN947" s="109"/>
      <c r="QO947" s="109"/>
      <c r="QP947" s="109"/>
      <c r="QQ947" s="109"/>
      <c r="QR947" s="109"/>
      <c r="QS947" s="109"/>
      <c r="QT947" s="109"/>
      <c r="QU947" s="109"/>
      <c r="QV947" s="109"/>
      <c r="QW947" s="109"/>
      <c r="QX947" s="109"/>
      <c r="QY947" s="109"/>
      <c r="QZ947" s="109"/>
      <c r="RA947" s="109"/>
      <c r="RB947" s="109"/>
      <c r="RC947" s="109"/>
      <c r="RD947" s="109"/>
      <c r="RE947" s="109"/>
      <c r="RF947" s="109"/>
      <c r="RG947" s="109"/>
      <c r="RH947" s="109"/>
      <c r="RI947" s="109"/>
      <c r="RJ947" s="109"/>
      <c r="RK947" s="109"/>
      <c r="RL947" s="109"/>
      <c r="RM947" s="109"/>
      <c r="RN947" s="109"/>
      <c r="RO947" s="109"/>
      <c r="RP947" s="109"/>
      <c r="RQ947" s="109"/>
      <c r="RR947" s="109"/>
      <c r="RS947" s="109"/>
      <c r="RT947" s="109"/>
      <c r="RU947" s="109"/>
      <c r="RV947" s="109"/>
      <c r="RW947" s="109"/>
      <c r="RX947" s="109"/>
      <c r="RY947" s="109"/>
      <c r="RZ947" s="109"/>
      <c r="SA947" s="109"/>
      <c r="SB947" s="109"/>
      <c r="SC947" s="109"/>
      <c r="SD947" s="109"/>
      <c r="SE947" s="109"/>
      <c r="SF947" s="109"/>
      <c r="SG947" s="109"/>
      <c r="SH947" s="109"/>
      <c r="SI947" s="109"/>
      <c r="SJ947" s="109"/>
      <c r="SK947" s="109"/>
      <c r="SL947" s="109"/>
      <c r="SM947" s="109"/>
      <c r="SN947" s="109"/>
      <c r="SO947" s="109"/>
      <c r="SP947" s="109"/>
      <c r="SQ947" s="109"/>
      <c r="SR947" s="109"/>
      <c r="SS947" s="109"/>
      <c r="ST947" s="109"/>
      <c r="SU947" s="109"/>
      <c r="SV947" s="109"/>
      <c r="SW947" s="109"/>
      <c r="SX947" s="109"/>
      <c r="SY947" s="109"/>
      <c r="SZ947" s="109"/>
      <c r="TA947" s="109"/>
      <c r="TB947" s="109"/>
      <c r="TC947" s="109"/>
      <c r="TD947" s="109"/>
      <c r="TE947" s="109"/>
      <c r="TF947" s="109"/>
      <c r="TG947" s="109"/>
      <c r="TH947" s="109"/>
      <c r="TI947" s="109"/>
      <c r="TJ947" s="109"/>
      <c r="TK947" s="109"/>
      <c r="TL947" s="109"/>
      <c r="TM947" s="109"/>
      <c r="TN947" s="109"/>
      <c r="TO947" s="109"/>
      <c r="TP947" s="109"/>
      <c r="TQ947" s="109"/>
      <c r="TR947" s="109"/>
      <c r="TS947" s="109"/>
      <c r="TT947" s="109"/>
      <c r="TU947" s="109"/>
      <c r="TV947" s="109"/>
      <c r="TW947" s="109"/>
      <c r="TX947" s="109"/>
      <c r="TY947" s="109"/>
      <c r="TZ947" s="109"/>
      <c r="UA947" s="109"/>
      <c r="UB947" s="109"/>
      <c r="UC947" s="109"/>
      <c r="UD947" s="109"/>
      <c r="UE947" s="109"/>
      <c r="UF947" s="109"/>
      <c r="UG947" s="109"/>
      <c r="UH947" s="109"/>
      <c r="UI947" s="109"/>
      <c r="UJ947" s="109"/>
      <c r="UK947" s="109"/>
      <c r="UL947" s="109"/>
      <c r="UM947" s="109"/>
      <c r="UN947" s="109"/>
      <c r="UO947" s="109"/>
      <c r="UP947" s="109"/>
      <c r="UQ947" s="109"/>
      <c r="UR947" s="109"/>
      <c r="US947" s="109"/>
      <c r="UT947" s="109"/>
      <c r="UU947" s="109"/>
      <c r="UV947" s="109"/>
      <c r="UW947" s="109"/>
      <c r="UX947" s="109"/>
      <c r="UY947" s="109"/>
      <c r="UZ947" s="109"/>
      <c r="VA947" s="109"/>
      <c r="VB947" s="109"/>
      <c r="VC947" s="109"/>
      <c r="VD947" s="109"/>
      <c r="VE947" s="109"/>
      <c r="VF947" s="109"/>
      <c r="VG947" s="109"/>
      <c r="VH947" s="109"/>
      <c r="VI947" s="109"/>
      <c r="VJ947" s="109"/>
      <c r="VK947" s="109"/>
      <c r="VL947" s="109"/>
      <c r="VM947" s="109"/>
      <c r="VN947" s="109"/>
      <c r="VO947" s="109"/>
      <c r="VP947" s="109"/>
      <c r="VQ947" s="109"/>
      <c r="VR947" s="109"/>
      <c r="VS947" s="109"/>
      <c r="VT947" s="109"/>
      <c r="VU947" s="109"/>
      <c r="VV947" s="109"/>
      <c r="VW947" s="109"/>
      <c r="VX947" s="109"/>
      <c r="VY947" s="109"/>
      <c r="VZ947" s="109"/>
      <c r="WA947" s="109"/>
      <c r="WB947" s="109"/>
      <c r="WC947" s="109"/>
      <c r="WD947" s="109"/>
      <c r="WE947" s="109"/>
      <c r="WF947" s="109"/>
      <c r="WG947" s="109"/>
      <c r="WH947" s="109"/>
      <c r="WI947" s="109"/>
      <c r="WJ947" s="109"/>
      <c r="WK947" s="109"/>
      <c r="WL947" s="109"/>
      <c r="WM947" s="109"/>
      <c r="WN947" s="109"/>
      <c r="WO947" s="109"/>
      <c r="WP947" s="109"/>
      <c r="WQ947" s="109"/>
      <c r="WR947" s="109"/>
      <c r="WS947" s="109"/>
      <c r="WT947" s="109"/>
      <c r="WU947" s="109"/>
      <c r="WV947" s="109"/>
      <c r="WW947" s="109"/>
      <c r="WX947" s="109"/>
      <c r="WY947" s="109"/>
      <c r="WZ947" s="109"/>
      <c r="XA947" s="109"/>
      <c r="XB947" s="109"/>
      <c r="XC947" s="109"/>
      <c r="XD947" s="109"/>
      <c r="XE947" s="109"/>
      <c r="XF947" s="109"/>
      <c r="XG947" s="109"/>
      <c r="XH947" s="109"/>
      <c r="XI947" s="109"/>
      <c r="XJ947" s="109"/>
      <c r="XK947" s="109"/>
      <c r="XL947" s="109"/>
      <c r="XM947" s="109"/>
      <c r="XN947" s="109"/>
      <c r="XO947" s="109"/>
      <c r="XP947" s="109"/>
      <c r="XQ947" s="109"/>
      <c r="XR947" s="109"/>
      <c r="XS947" s="109"/>
      <c r="XT947" s="109"/>
      <c r="XU947" s="109"/>
      <c r="XV947" s="109"/>
      <c r="XW947" s="109"/>
      <c r="XX947" s="109"/>
      <c r="XY947" s="109"/>
      <c r="XZ947" s="109"/>
      <c r="YA947" s="109"/>
      <c r="YB947" s="109"/>
      <c r="YC947" s="109"/>
      <c r="YD947" s="109"/>
      <c r="YE947" s="109"/>
      <c r="YF947" s="109"/>
      <c r="YG947" s="109"/>
      <c r="YH947" s="109"/>
      <c r="YI947" s="109"/>
      <c r="YJ947" s="109"/>
      <c r="YK947" s="109"/>
      <c r="YL947" s="109"/>
      <c r="YM947" s="109"/>
      <c r="YN947" s="109"/>
      <c r="YO947" s="109"/>
      <c r="YP947" s="109"/>
      <c r="YQ947" s="109"/>
      <c r="YR947" s="109"/>
      <c r="YS947" s="109"/>
      <c r="YT947" s="109"/>
      <c r="YU947" s="109"/>
      <c r="YV947" s="109"/>
      <c r="YW947" s="109"/>
      <c r="YX947" s="109"/>
      <c r="YY947" s="109"/>
      <c r="YZ947" s="109"/>
      <c r="ZA947" s="109"/>
      <c r="ZB947" s="109"/>
      <c r="ZC947" s="109"/>
      <c r="ZD947" s="109"/>
      <c r="ZE947" s="109"/>
      <c r="ZF947" s="109"/>
      <c r="ZG947" s="109"/>
      <c r="ZH947" s="109"/>
      <c r="ZI947" s="109"/>
      <c r="ZJ947" s="109"/>
      <c r="ZK947" s="109"/>
      <c r="ZL947" s="109"/>
      <c r="ZM947" s="109"/>
      <c r="ZN947" s="109"/>
      <c r="ZO947" s="109"/>
      <c r="ZP947" s="109"/>
      <c r="ZQ947" s="109"/>
      <c r="ZR947" s="109"/>
      <c r="ZS947" s="109"/>
      <c r="ZT947" s="109"/>
      <c r="ZU947" s="109"/>
      <c r="ZV947" s="109"/>
      <c r="ZW947" s="109"/>
      <c r="ZX947" s="109"/>
      <c r="ZY947" s="109"/>
      <c r="ZZ947" s="109"/>
      <c r="AAA947" s="109"/>
      <c r="AAB947" s="109"/>
      <c r="AAC947" s="109"/>
      <c r="AAD947" s="109"/>
      <c r="AAE947" s="109"/>
      <c r="AAF947" s="109"/>
      <c r="AAG947" s="109"/>
      <c r="AAH947" s="109"/>
      <c r="AAI947" s="109"/>
      <c r="AAJ947" s="109"/>
      <c r="AAK947" s="109"/>
      <c r="AAL947" s="109"/>
      <c r="AAM947" s="109"/>
      <c r="AAN947" s="109"/>
      <c r="AAO947" s="109"/>
      <c r="AAP947" s="109"/>
      <c r="AAQ947" s="109"/>
      <c r="AAR947" s="109"/>
      <c r="AAS947" s="109"/>
      <c r="AAT947" s="109"/>
      <c r="AAU947" s="109"/>
      <c r="AAV947" s="109"/>
      <c r="AAW947" s="109"/>
      <c r="AAX947" s="109"/>
      <c r="AAY947" s="109"/>
      <c r="AAZ947" s="109"/>
      <c r="ABA947" s="109"/>
      <c r="ABB947" s="109"/>
      <c r="ABC947" s="109"/>
      <c r="ABD947" s="109"/>
      <c r="ABE947" s="109"/>
      <c r="ABF947" s="109"/>
      <c r="ABG947" s="109"/>
      <c r="ABH947" s="109"/>
      <c r="ABI947" s="109"/>
      <c r="ABJ947" s="109"/>
      <c r="ABK947" s="109"/>
      <c r="ABL947" s="109"/>
      <c r="ABM947" s="109"/>
      <c r="ABN947" s="109"/>
      <c r="ABO947" s="109"/>
      <c r="ABP947" s="109"/>
      <c r="ABQ947" s="109"/>
      <c r="ABR947" s="109"/>
      <c r="ABS947" s="109"/>
      <c r="ABT947" s="109"/>
      <c r="ABU947" s="109"/>
      <c r="ABV947" s="109"/>
      <c r="ABW947" s="109"/>
      <c r="ABX947" s="109"/>
      <c r="ABY947" s="109"/>
      <c r="ABZ947" s="109"/>
      <c r="ACA947" s="109"/>
      <c r="ACB947" s="109"/>
      <c r="ACC947" s="109"/>
      <c r="ACD947" s="109"/>
      <c r="ACE947" s="109"/>
      <c r="ACF947" s="109"/>
      <c r="ACG947" s="109"/>
      <c r="ACH947" s="109"/>
      <c r="ACI947" s="109"/>
      <c r="ACJ947" s="109"/>
      <c r="ACK947" s="109"/>
      <c r="ACL947" s="109"/>
      <c r="ACM947" s="109"/>
      <c r="ACN947" s="109"/>
      <c r="ACO947" s="109"/>
      <c r="ACP947" s="109"/>
      <c r="ACQ947" s="109"/>
      <c r="ACR947" s="109"/>
      <c r="ACS947" s="109"/>
      <c r="ACT947" s="109"/>
      <c r="ACU947" s="109"/>
      <c r="ACV947" s="109"/>
      <c r="ACW947" s="109"/>
      <c r="ACX947" s="109"/>
      <c r="ACY947" s="109"/>
      <c r="ACZ947" s="109"/>
      <c r="ADA947" s="109"/>
      <c r="ADB947" s="109"/>
      <c r="ADC947" s="109"/>
      <c r="ADD947" s="109"/>
      <c r="ADE947" s="109"/>
      <c r="ADF947" s="109"/>
      <c r="ADG947" s="109"/>
      <c r="ADH947" s="109"/>
      <c r="ADI947" s="109"/>
      <c r="ADJ947" s="109"/>
      <c r="ADK947" s="109"/>
      <c r="ADL947" s="109"/>
      <c r="ADM947" s="109"/>
      <c r="ADN947" s="109"/>
      <c r="ADO947" s="109"/>
      <c r="ADP947" s="109"/>
      <c r="ADQ947" s="109"/>
      <c r="ADR947" s="109"/>
      <c r="ADS947" s="109"/>
      <c r="ADT947" s="109"/>
      <c r="ADU947" s="109"/>
      <c r="ADV947" s="109"/>
      <c r="ADW947" s="109"/>
      <c r="ADX947" s="109"/>
      <c r="ADY947" s="109"/>
      <c r="ADZ947" s="109"/>
      <c r="AEA947" s="109"/>
      <c r="AEB947" s="109"/>
      <c r="AEC947" s="109"/>
      <c r="AED947" s="109"/>
      <c r="AEE947" s="109"/>
      <c r="AEF947" s="109"/>
      <c r="AEG947" s="109"/>
      <c r="AEH947" s="109"/>
      <c r="AEI947" s="109"/>
      <c r="AEJ947" s="109"/>
      <c r="AEK947" s="109"/>
      <c r="AEL947" s="109"/>
      <c r="AEM947" s="109"/>
      <c r="AEN947" s="109"/>
      <c r="AEO947" s="109"/>
      <c r="AEP947" s="109"/>
      <c r="AEQ947" s="109"/>
      <c r="AER947" s="109"/>
      <c r="AES947" s="109"/>
      <c r="AET947" s="109"/>
      <c r="AEU947" s="109"/>
      <c r="AEV947" s="109"/>
      <c r="AEW947" s="109"/>
      <c r="AEX947" s="109"/>
      <c r="AEY947" s="109"/>
      <c r="AEZ947" s="109"/>
      <c r="AFA947" s="109"/>
      <c r="AFB947" s="109"/>
      <c r="AFC947" s="109"/>
      <c r="AFD947" s="109"/>
      <c r="AFE947" s="109"/>
      <c r="AFF947" s="109"/>
      <c r="AFG947" s="109"/>
      <c r="AFH947" s="109"/>
      <c r="AFI947" s="109"/>
      <c r="AFJ947" s="109"/>
      <c r="AFK947" s="109"/>
      <c r="AFL947" s="109"/>
      <c r="AFM947" s="109"/>
      <c r="AFN947" s="109"/>
      <c r="AFO947" s="109"/>
      <c r="AFP947" s="109"/>
      <c r="AFQ947" s="109"/>
      <c r="AFR947" s="109"/>
      <c r="AFS947" s="109"/>
      <c r="AFT947" s="109"/>
      <c r="AFU947" s="109"/>
      <c r="AFV947" s="109"/>
      <c r="AFW947" s="109"/>
      <c r="AFX947" s="109"/>
      <c r="AFY947" s="109"/>
      <c r="AFZ947" s="109"/>
      <c r="AGA947" s="109"/>
      <c r="AGB947" s="109"/>
      <c r="AGC947" s="109"/>
      <c r="AGD947" s="109"/>
      <c r="AGE947" s="109"/>
      <c r="AGF947" s="109"/>
      <c r="AGG947" s="109"/>
      <c r="AGH947" s="109"/>
      <c r="AGI947" s="109"/>
      <c r="AGJ947" s="109"/>
      <c r="AGK947" s="109"/>
      <c r="AGL947" s="109"/>
      <c r="AGM947" s="109"/>
      <c r="AGN947" s="109"/>
      <c r="AGO947" s="109"/>
      <c r="AGP947" s="109"/>
      <c r="AGQ947" s="109"/>
      <c r="AGR947" s="109"/>
      <c r="AGS947" s="109"/>
      <c r="AGT947" s="109"/>
      <c r="AGU947" s="109"/>
      <c r="AGV947" s="109"/>
      <c r="AGW947" s="109"/>
      <c r="AGX947" s="109"/>
      <c r="AGY947" s="109"/>
      <c r="AGZ947" s="109"/>
      <c r="AHA947" s="109"/>
      <c r="AHB947" s="109"/>
      <c r="AHC947" s="109"/>
      <c r="AHD947" s="109"/>
      <c r="AHE947" s="109"/>
      <c r="AHF947" s="109"/>
      <c r="AHG947" s="109"/>
      <c r="AHH947" s="109"/>
      <c r="AHI947" s="109"/>
      <c r="AHJ947" s="109"/>
      <c r="AHK947" s="109"/>
      <c r="AHL947" s="109"/>
      <c r="AHM947" s="109"/>
      <c r="AHN947" s="109"/>
      <c r="AHO947" s="109"/>
      <c r="AHP947" s="109"/>
      <c r="AHQ947" s="109"/>
      <c r="AHR947" s="109"/>
      <c r="AHS947" s="109"/>
      <c r="AHT947" s="109"/>
      <c r="AHU947" s="109"/>
      <c r="AHV947" s="109"/>
      <c r="AHW947" s="109"/>
      <c r="AHX947" s="109"/>
      <c r="AHY947" s="109"/>
      <c r="AHZ947" s="109"/>
      <c r="AIA947" s="109"/>
      <c r="AIB947" s="109"/>
      <c r="AIC947" s="109"/>
      <c r="AID947" s="109"/>
      <c r="AIE947" s="109"/>
      <c r="AIF947" s="109"/>
      <c r="AIG947" s="109"/>
      <c r="AIH947" s="109"/>
      <c r="AII947" s="109"/>
      <c r="AIJ947" s="109"/>
      <c r="AIK947" s="109"/>
      <c r="AIL947" s="109"/>
      <c r="AIM947" s="109"/>
      <c r="AIN947" s="109"/>
      <c r="AIO947" s="109"/>
      <c r="AIP947" s="109"/>
      <c r="AIQ947" s="109"/>
      <c r="AIR947" s="109"/>
      <c r="AIS947" s="109"/>
      <c r="AIT947" s="109"/>
      <c r="AIU947" s="109"/>
      <c r="AIV947" s="109"/>
      <c r="AIW947" s="109"/>
      <c r="AIX947" s="109"/>
      <c r="AIY947" s="109"/>
      <c r="AIZ947" s="109"/>
      <c r="AJA947" s="109"/>
      <c r="AJB947" s="109"/>
      <c r="AJC947" s="109"/>
      <c r="AJD947" s="109"/>
      <c r="AJE947" s="109"/>
      <c r="AJF947" s="109"/>
      <c r="AJG947" s="109"/>
      <c r="AJH947" s="109"/>
      <c r="AJI947" s="109"/>
      <c r="AJJ947" s="109"/>
      <c r="AJK947" s="109"/>
      <c r="AJL947" s="109"/>
      <c r="AJM947" s="109"/>
      <c r="AJN947" s="109"/>
      <c r="AJO947" s="109"/>
      <c r="AJP947" s="109"/>
      <c r="AJQ947" s="109"/>
      <c r="AJR947" s="109"/>
      <c r="AJS947" s="109"/>
      <c r="AJT947" s="109"/>
      <c r="AJU947" s="109"/>
      <c r="AJV947" s="109"/>
      <c r="AJW947" s="109"/>
      <c r="AJX947" s="109"/>
      <c r="AJY947" s="109"/>
      <c r="AJZ947" s="109"/>
      <c r="AKA947" s="109"/>
      <c r="AKB947" s="109"/>
      <c r="AKC947" s="109"/>
      <c r="AKD947" s="109"/>
      <c r="AKE947" s="109"/>
      <c r="AKF947" s="109"/>
      <c r="AKG947" s="109"/>
      <c r="AKH947" s="109"/>
      <c r="AKI947" s="109"/>
      <c r="AKJ947" s="109"/>
      <c r="AKK947" s="109"/>
      <c r="AKL947" s="109"/>
      <c r="AKM947" s="109"/>
      <c r="AKN947" s="109"/>
      <c r="AKO947" s="109"/>
      <c r="AKP947" s="109"/>
      <c r="AKQ947" s="109"/>
      <c r="AKR947" s="109"/>
      <c r="AKS947" s="109"/>
      <c r="AKT947" s="109"/>
      <c r="AKU947" s="109"/>
      <c r="AKV947" s="109"/>
      <c r="AKW947" s="109"/>
      <c r="AKX947" s="109"/>
      <c r="AKY947" s="109"/>
      <c r="AKZ947" s="109"/>
      <c r="ALA947" s="109"/>
      <c r="ALB947" s="109"/>
      <c r="ALC947" s="109"/>
      <c r="ALD947" s="109"/>
      <c r="ALE947" s="109"/>
      <c r="ALF947" s="109"/>
      <c r="ALG947" s="109"/>
      <c r="ALH947" s="109"/>
      <c r="ALI947" s="109"/>
      <c r="ALJ947" s="109"/>
      <c r="ALK947" s="109"/>
      <c r="ALL947" s="109"/>
      <c r="ALM947" s="109"/>
      <c r="ALN947" s="109"/>
      <c r="ALO947" s="109"/>
      <c r="ALP947" s="109"/>
      <c r="ALQ947" s="109"/>
      <c r="ALR947" s="109"/>
      <c r="ALS947" s="109"/>
      <c r="ALT947" s="109"/>
      <c r="ALU947" s="109"/>
      <c r="ALV947" s="109"/>
      <c r="ALW947" s="109"/>
      <c r="ALX947" s="109"/>
      <c r="ALY947" s="109"/>
      <c r="ALZ947" s="109"/>
      <c r="AMA947" s="109"/>
      <c r="AMB947" s="109"/>
      <c r="AMC947" s="109"/>
      <c r="AMD947" s="109"/>
      <c r="AME947" s="109"/>
      <c r="AMF947" s="109"/>
      <c r="AMG947" s="109"/>
      <c r="AMH947" s="109"/>
      <c r="AMI947" s="109"/>
      <c r="AMJ947" s="109"/>
      <c r="AMK947" s="109"/>
      <c r="AML947" s="109"/>
      <c r="AMM947" s="109"/>
      <c r="AMN947" s="109"/>
      <c r="AMO947" s="109"/>
      <c r="AMP947" s="109"/>
      <c r="AMQ947" s="109"/>
      <c r="AMR947" s="109"/>
      <c r="AMS947" s="109"/>
      <c r="AMT947" s="109"/>
      <c r="AMU947" s="109"/>
      <c r="AMV947" s="109"/>
      <c r="AMW947" s="109"/>
      <c r="AMX947" s="109"/>
      <c r="AMY947" s="109"/>
      <c r="AMZ947" s="109"/>
      <c r="ANA947" s="109"/>
      <c r="ANB947" s="109"/>
      <c r="ANC947" s="109"/>
      <c r="AND947" s="109"/>
      <c r="ANE947" s="109"/>
      <c r="ANF947" s="109"/>
      <c r="ANG947" s="109"/>
      <c r="ANH947" s="109"/>
      <c r="ANI947" s="109"/>
      <c r="ANJ947" s="109"/>
      <c r="ANK947" s="109"/>
      <c r="ANL947" s="109"/>
      <c r="ANM947" s="109"/>
      <c r="ANN947" s="109"/>
      <c r="ANO947" s="109"/>
      <c r="ANP947" s="109"/>
      <c r="ANQ947" s="109"/>
      <c r="ANR947" s="109"/>
      <c r="ANS947" s="109"/>
      <c r="ANT947" s="109"/>
      <c r="ANU947" s="109"/>
      <c r="ANV947" s="109"/>
      <c r="ANW947" s="109"/>
      <c r="ANX947" s="109"/>
      <c r="ANY947" s="109"/>
      <c r="ANZ947" s="109"/>
      <c r="AOA947" s="109"/>
      <c r="AOB947" s="109"/>
      <c r="AOC947" s="109"/>
      <c r="AOD947" s="109"/>
      <c r="AOE947" s="109"/>
      <c r="AOF947" s="109"/>
      <c r="AOG947" s="109"/>
      <c r="AOH947" s="109"/>
      <c r="AOI947" s="109"/>
      <c r="AOJ947" s="109"/>
      <c r="AOK947" s="109"/>
      <c r="AOL947" s="109"/>
      <c r="AOM947" s="109"/>
      <c r="AON947" s="109"/>
      <c r="AOO947" s="109"/>
      <c r="AOP947" s="109"/>
      <c r="AOQ947" s="109"/>
      <c r="AOR947" s="109"/>
      <c r="AOS947" s="109"/>
      <c r="AOT947" s="109"/>
      <c r="AOU947" s="109"/>
      <c r="AOV947" s="109"/>
      <c r="AOW947" s="109"/>
      <c r="AOX947" s="109"/>
      <c r="AOY947" s="109"/>
      <c r="AOZ947" s="109"/>
      <c r="APA947" s="109"/>
      <c r="APB947" s="109"/>
      <c r="APC947" s="109"/>
      <c r="APD947" s="109"/>
      <c r="APE947" s="109"/>
      <c r="APF947" s="109"/>
      <c r="APG947" s="109"/>
      <c r="APH947" s="109"/>
      <c r="API947" s="109"/>
      <c r="APJ947" s="109"/>
      <c r="APK947" s="109"/>
      <c r="APL947" s="109"/>
      <c r="APM947" s="109"/>
      <c r="APN947" s="109"/>
      <c r="APO947" s="109"/>
      <c r="APP947" s="109"/>
      <c r="APQ947" s="109"/>
      <c r="APR947" s="109"/>
      <c r="APS947" s="109"/>
      <c r="APT947" s="109"/>
      <c r="APU947" s="109"/>
      <c r="APV947" s="109"/>
      <c r="APW947" s="109"/>
      <c r="APX947" s="109"/>
      <c r="APY947" s="109"/>
      <c r="APZ947" s="109"/>
      <c r="AQA947" s="109"/>
      <c r="AQB947" s="109"/>
      <c r="AQC947" s="109"/>
      <c r="AQD947" s="109"/>
      <c r="AQE947" s="109"/>
      <c r="AQF947" s="109"/>
      <c r="AQG947" s="109"/>
      <c r="AQH947" s="109"/>
      <c r="AQI947" s="109"/>
      <c r="AQJ947" s="109"/>
      <c r="AQK947" s="109"/>
      <c r="AQL947" s="109"/>
      <c r="AQM947" s="109"/>
      <c r="AQN947" s="109"/>
      <c r="AQO947" s="109"/>
      <c r="AQP947" s="109"/>
      <c r="AQQ947" s="109"/>
      <c r="AQR947" s="109"/>
      <c r="AQS947" s="109"/>
      <c r="AQT947" s="109"/>
      <c r="AQU947" s="109"/>
      <c r="AQV947" s="109"/>
      <c r="AQW947" s="109"/>
      <c r="AQX947" s="109"/>
      <c r="AQY947" s="109"/>
      <c r="AQZ947" s="109"/>
      <c r="ARA947" s="109"/>
      <c r="ARB947" s="109"/>
      <c r="ARC947" s="109"/>
      <c r="ARD947" s="109"/>
      <c r="ARE947" s="109"/>
      <c r="ARF947" s="109"/>
      <c r="ARG947" s="109"/>
      <c r="ARH947" s="109"/>
      <c r="ARI947" s="109"/>
      <c r="ARJ947" s="109"/>
      <c r="ARK947" s="109"/>
      <c r="ARL947" s="109"/>
      <c r="ARM947" s="109"/>
      <c r="ARN947" s="109"/>
      <c r="ARO947" s="109"/>
      <c r="ARP947" s="109"/>
      <c r="ARQ947" s="109"/>
      <c r="ARR947" s="109"/>
      <c r="ARS947" s="109"/>
      <c r="ART947" s="109"/>
      <c r="ARU947" s="109"/>
      <c r="ARV947" s="109"/>
      <c r="ARW947" s="109"/>
      <c r="ARX947" s="109"/>
      <c r="ARY947" s="109"/>
      <c r="ARZ947" s="109"/>
      <c r="ASA947" s="109"/>
      <c r="ASB947" s="109"/>
      <c r="ASC947" s="109"/>
      <c r="ASD947" s="109"/>
      <c r="ASE947" s="109"/>
      <c r="ASF947" s="109"/>
      <c r="ASG947" s="109"/>
      <c r="ASH947" s="109"/>
      <c r="ASI947" s="109"/>
      <c r="ASJ947" s="109"/>
      <c r="ASK947" s="109"/>
      <c r="ASL947" s="109"/>
      <c r="ASM947" s="109"/>
      <c r="ASN947" s="109"/>
      <c r="ASO947" s="109"/>
      <c r="ASP947" s="109"/>
      <c r="ASQ947" s="109"/>
      <c r="ASR947" s="109"/>
      <c r="ASS947" s="109"/>
      <c r="AST947" s="109"/>
      <c r="ASU947" s="109"/>
      <c r="ASV947" s="109"/>
      <c r="ASW947" s="109"/>
      <c r="ASX947" s="109"/>
      <c r="ASY947" s="109"/>
      <c r="ASZ947" s="109"/>
      <c r="ATA947" s="109"/>
      <c r="ATB947" s="109"/>
      <c r="ATC947" s="109"/>
      <c r="ATD947" s="109"/>
      <c r="ATE947" s="109"/>
      <c r="ATF947" s="109"/>
      <c r="ATG947" s="109"/>
      <c r="ATH947" s="109"/>
      <c r="ATI947" s="109"/>
      <c r="ATJ947" s="109"/>
      <c r="ATK947" s="109"/>
      <c r="ATL947" s="109"/>
      <c r="ATM947" s="109"/>
      <c r="ATN947" s="109"/>
      <c r="ATO947" s="109"/>
      <c r="ATP947" s="109"/>
      <c r="ATQ947" s="109"/>
      <c r="ATR947" s="109"/>
      <c r="ATS947" s="109"/>
      <c r="ATT947" s="109"/>
      <c r="ATU947" s="109"/>
      <c r="ATV947" s="109"/>
      <c r="ATW947" s="109"/>
      <c r="ATX947" s="109"/>
      <c r="ATY947" s="109"/>
      <c r="ATZ947" s="109"/>
      <c r="AUA947" s="109"/>
      <c r="AUB947" s="109"/>
      <c r="AUC947" s="109"/>
      <c r="AUD947" s="109"/>
      <c r="AUE947" s="109"/>
      <c r="AUF947" s="109"/>
      <c r="AUG947" s="109"/>
      <c r="AUH947" s="109"/>
      <c r="AUI947" s="109"/>
      <c r="AUJ947" s="109"/>
      <c r="AUK947" s="109"/>
      <c r="AUL947" s="109"/>
      <c r="AUM947" s="109"/>
      <c r="AUN947" s="109"/>
      <c r="AUO947" s="109"/>
      <c r="AUP947" s="109"/>
      <c r="AUQ947" s="109"/>
      <c r="AUR947" s="109"/>
      <c r="AUS947" s="109"/>
      <c r="AUT947" s="109"/>
      <c r="AUU947" s="109"/>
      <c r="AUV947" s="109"/>
      <c r="AUW947" s="109"/>
      <c r="AUX947" s="109"/>
      <c r="AUY947" s="109"/>
      <c r="AUZ947" s="109"/>
      <c r="AVA947" s="109"/>
      <c r="AVB947" s="109"/>
      <c r="AVC947" s="109"/>
      <c r="AVD947" s="109"/>
      <c r="AVE947" s="109"/>
      <c r="AVF947" s="109"/>
      <c r="AVG947" s="109"/>
      <c r="AVH947" s="109"/>
      <c r="AVI947" s="109"/>
      <c r="AVJ947" s="109"/>
      <c r="AVK947" s="109"/>
      <c r="AVL947" s="109"/>
      <c r="AVM947" s="109"/>
      <c r="AVN947" s="109"/>
      <c r="AVO947" s="109"/>
      <c r="AVP947" s="109"/>
      <c r="AVQ947" s="109"/>
      <c r="AVR947" s="109"/>
      <c r="AVS947" s="109"/>
      <c r="AVT947" s="109"/>
      <c r="AVU947" s="109"/>
      <c r="AVV947" s="109"/>
      <c r="AVW947" s="109"/>
      <c r="AVX947" s="109"/>
      <c r="AVY947" s="109"/>
      <c r="AVZ947" s="109"/>
      <c r="AWA947" s="109"/>
      <c r="AWB947" s="109"/>
      <c r="AWC947" s="109"/>
      <c r="AWD947" s="109"/>
      <c r="AWE947" s="109"/>
      <c r="AWF947" s="109"/>
      <c r="AWG947" s="109"/>
      <c r="AWH947" s="109"/>
      <c r="AWI947" s="109"/>
      <c r="AWJ947" s="109"/>
      <c r="AWK947" s="109"/>
      <c r="AWL947" s="109"/>
      <c r="AWM947" s="109"/>
      <c r="AWN947" s="109"/>
      <c r="AWO947" s="109"/>
      <c r="AWP947" s="109"/>
      <c r="AWQ947" s="109"/>
      <c r="AWR947" s="109"/>
      <c r="AWS947" s="109"/>
      <c r="AWT947" s="109"/>
      <c r="AWU947" s="109"/>
      <c r="AWV947" s="109"/>
      <c r="AWW947" s="109"/>
      <c r="AWX947" s="109"/>
      <c r="AWY947" s="109"/>
      <c r="AWZ947" s="109"/>
      <c r="AXA947" s="109"/>
      <c r="AXB947" s="109"/>
      <c r="AXC947" s="109"/>
      <c r="AXD947" s="109"/>
      <c r="AXE947" s="109"/>
      <c r="AXF947" s="109"/>
      <c r="AXG947" s="109"/>
      <c r="AXH947" s="109"/>
      <c r="AXI947" s="109"/>
      <c r="AXJ947" s="109"/>
      <c r="AXK947" s="109"/>
      <c r="AXL947" s="109"/>
      <c r="AXM947" s="109"/>
      <c r="AXN947" s="109"/>
      <c r="AXO947" s="109"/>
      <c r="AXP947" s="109"/>
      <c r="AXQ947" s="109"/>
      <c r="AXR947" s="109"/>
      <c r="AXS947" s="109"/>
      <c r="AXT947" s="109"/>
      <c r="AXU947" s="109"/>
      <c r="AXV947" s="109"/>
      <c r="AXW947" s="109"/>
      <c r="AXX947" s="109"/>
      <c r="AXY947" s="109"/>
      <c r="AXZ947" s="109"/>
      <c r="AYA947" s="109"/>
      <c r="AYB947" s="109"/>
      <c r="AYC947" s="109"/>
      <c r="AYD947" s="109"/>
      <c r="AYE947" s="109"/>
      <c r="AYF947" s="109"/>
      <c r="AYG947" s="109"/>
      <c r="AYH947" s="109"/>
      <c r="AYI947" s="109"/>
      <c r="AYJ947" s="109"/>
      <c r="AYK947" s="109"/>
      <c r="AYL947" s="109"/>
      <c r="AYM947" s="109"/>
      <c r="AYN947" s="109"/>
      <c r="AYO947" s="109"/>
      <c r="AYP947" s="109"/>
      <c r="AYQ947" s="109"/>
      <c r="AYR947" s="109"/>
      <c r="AYS947" s="109"/>
      <c r="AYT947" s="109"/>
      <c r="AYU947" s="109"/>
      <c r="AYV947" s="109"/>
      <c r="AYW947" s="109"/>
      <c r="AYX947" s="109"/>
      <c r="AYY947" s="109"/>
      <c r="AYZ947" s="109"/>
      <c r="AZA947" s="109"/>
      <c r="AZB947" s="109"/>
      <c r="AZC947" s="109"/>
      <c r="AZD947" s="109"/>
      <c r="AZE947" s="109"/>
      <c r="AZF947" s="109"/>
      <c r="AZG947" s="109"/>
      <c r="AZH947" s="109"/>
      <c r="AZI947" s="109"/>
      <c r="AZJ947" s="109"/>
      <c r="AZK947" s="109"/>
      <c r="AZL947" s="109"/>
      <c r="AZM947" s="109"/>
      <c r="AZN947" s="109"/>
      <c r="AZO947" s="109"/>
      <c r="AZP947" s="109"/>
      <c r="AZQ947" s="109"/>
      <c r="AZR947" s="109"/>
      <c r="AZS947" s="109"/>
      <c r="AZT947" s="109"/>
      <c r="AZU947" s="109"/>
      <c r="AZV947" s="109"/>
      <c r="AZW947" s="109"/>
      <c r="AZX947" s="109"/>
      <c r="AZY947" s="109"/>
      <c r="AZZ947" s="109"/>
      <c r="BAA947" s="109"/>
      <c r="BAB947" s="109"/>
      <c r="BAC947" s="109"/>
      <c r="BAD947" s="109"/>
      <c r="BAE947" s="109"/>
      <c r="BAF947" s="109"/>
      <c r="BAG947" s="109"/>
      <c r="BAH947" s="109"/>
      <c r="BAI947" s="109"/>
      <c r="BAJ947" s="109"/>
      <c r="BAK947" s="109"/>
      <c r="BAL947" s="109"/>
      <c r="BAM947" s="109"/>
      <c r="BAN947" s="109"/>
      <c r="BAO947" s="109"/>
      <c r="BAP947" s="109"/>
      <c r="BAQ947" s="109"/>
      <c r="BAR947" s="109"/>
      <c r="BAS947" s="109"/>
      <c r="BAT947" s="109"/>
      <c r="BAU947" s="109"/>
      <c r="BAV947" s="109"/>
      <c r="BAW947" s="109"/>
      <c r="BAX947" s="109"/>
      <c r="BAY947" s="109"/>
      <c r="BAZ947" s="109"/>
      <c r="BBA947" s="109"/>
      <c r="BBB947" s="109"/>
      <c r="BBC947" s="109"/>
      <c r="BBD947" s="109"/>
      <c r="BBE947" s="109"/>
      <c r="BBF947" s="109"/>
      <c r="BBG947" s="109"/>
      <c r="BBH947" s="109"/>
      <c r="BBI947" s="109"/>
      <c r="BBJ947" s="109"/>
      <c r="BBK947" s="109"/>
      <c r="BBL947" s="109"/>
      <c r="BBM947" s="109"/>
      <c r="BBN947" s="109"/>
      <c r="BBO947" s="109"/>
      <c r="BBP947" s="109"/>
      <c r="BBQ947" s="109"/>
      <c r="BBR947" s="109"/>
      <c r="BBS947" s="109"/>
      <c r="BBT947" s="109"/>
      <c r="BBU947" s="109"/>
      <c r="BBV947" s="109"/>
      <c r="BBW947" s="109"/>
      <c r="BBX947" s="109"/>
      <c r="BBY947" s="109"/>
      <c r="BBZ947" s="109"/>
      <c r="BCA947" s="109"/>
      <c r="BCB947" s="109"/>
      <c r="BCC947" s="109"/>
      <c r="BCD947" s="109"/>
      <c r="BCE947" s="109"/>
      <c r="BCF947" s="109"/>
      <c r="BCG947" s="109"/>
      <c r="BCH947" s="109"/>
      <c r="BCI947" s="109"/>
      <c r="BCJ947" s="109"/>
      <c r="BCK947" s="109"/>
      <c r="BCL947" s="109"/>
      <c r="BCM947" s="109"/>
      <c r="BCN947" s="109"/>
      <c r="BCO947" s="109"/>
      <c r="BCP947" s="109"/>
      <c r="BCQ947" s="109"/>
      <c r="BCR947" s="109"/>
      <c r="BCS947" s="109"/>
      <c r="BCT947" s="109"/>
      <c r="BCU947" s="109"/>
      <c r="BCV947" s="109"/>
      <c r="BCW947" s="109"/>
      <c r="BCX947" s="109"/>
      <c r="BCY947" s="109"/>
      <c r="BCZ947" s="109"/>
      <c r="BDA947" s="109"/>
      <c r="BDB947" s="109"/>
      <c r="BDC947" s="109"/>
      <c r="BDD947" s="109"/>
      <c r="BDE947" s="109"/>
      <c r="BDF947" s="109"/>
      <c r="BDG947" s="109"/>
      <c r="BDH947" s="109"/>
      <c r="BDI947" s="109"/>
      <c r="BDJ947" s="109"/>
      <c r="BDK947" s="109"/>
      <c r="BDL947" s="109"/>
      <c r="BDM947" s="109"/>
      <c r="BDN947" s="109"/>
      <c r="BDO947" s="109"/>
      <c r="BDP947" s="109"/>
      <c r="BDQ947" s="109"/>
      <c r="BDR947" s="109"/>
      <c r="BDS947" s="109"/>
      <c r="BDT947" s="109"/>
      <c r="BDU947" s="109"/>
      <c r="BDV947" s="109"/>
      <c r="BDW947" s="109"/>
      <c r="BDX947" s="109"/>
      <c r="BDY947" s="109"/>
      <c r="BDZ947" s="109"/>
      <c r="BEA947" s="109"/>
      <c r="BEB947" s="109"/>
      <c r="BEC947" s="109"/>
      <c r="BED947" s="109"/>
      <c r="BEE947" s="109"/>
      <c r="BEF947" s="109"/>
      <c r="BEG947" s="109"/>
      <c r="BEH947" s="109"/>
      <c r="BEI947" s="109"/>
      <c r="BEJ947" s="109"/>
      <c r="BEK947" s="109"/>
      <c r="BEL947" s="109"/>
      <c r="BEM947" s="109"/>
      <c r="BEN947" s="109"/>
      <c r="BEO947" s="109"/>
      <c r="BEP947" s="109"/>
      <c r="BEQ947" s="109"/>
      <c r="BER947" s="109"/>
      <c r="BES947" s="109"/>
      <c r="BET947" s="109"/>
      <c r="BEU947" s="109"/>
      <c r="BEV947" s="109"/>
      <c r="BEW947" s="109"/>
      <c r="BEX947" s="109"/>
      <c r="BEY947" s="109"/>
      <c r="BEZ947" s="109"/>
      <c r="BFA947" s="109"/>
      <c r="BFB947" s="109"/>
      <c r="BFC947" s="109"/>
      <c r="BFD947" s="109"/>
      <c r="BFE947" s="109"/>
      <c r="BFF947" s="109"/>
      <c r="BFG947" s="109"/>
      <c r="BFH947" s="109"/>
      <c r="BFI947" s="109"/>
      <c r="BFJ947" s="109"/>
      <c r="BFK947" s="109"/>
      <c r="BFL947" s="109"/>
      <c r="BFM947" s="109"/>
      <c r="BFN947" s="109"/>
      <c r="BFO947" s="109"/>
      <c r="BFP947" s="109"/>
      <c r="BFQ947" s="109"/>
      <c r="BFR947" s="109"/>
      <c r="BFS947" s="109"/>
      <c r="BFT947" s="109"/>
      <c r="BFU947" s="109"/>
      <c r="BFV947" s="109"/>
      <c r="BFW947" s="109"/>
      <c r="BFX947" s="109"/>
      <c r="BFY947" s="109"/>
      <c r="BFZ947" s="109"/>
      <c r="BGA947" s="109"/>
      <c r="BGB947" s="109"/>
      <c r="BGC947" s="109"/>
      <c r="BGD947" s="109"/>
      <c r="BGE947" s="109"/>
      <c r="BGF947" s="109"/>
      <c r="BGG947" s="109"/>
      <c r="BGH947" s="109"/>
      <c r="BGI947" s="109"/>
      <c r="BGJ947" s="109"/>
      <c r="BGK947" s="109"/>
      <c r="BGL947" s="109"/>
      <c r="BGM947" s="109"/>
      <c r="BGN947" s="109"/>
      <c r="BGO947" s="109"/>
      <c r="BGP947" s="109"/>
      <c r="BGQ947" s="109"/>
      <c r="BGR947" s="109"/>
      <c r="BGS947" s="109"/>
      <c r="BGT947" s="109"/>
      <c r="BGU947" s="109"/>
      <c r="BGV947" s="109"/>
      <c r="BGW947" s="109"/>
      <c r="BGX947" s="109"/>
      <c r="BGY947" s="109"/>
      <c r="BGZ947" s="109"/>
      <c r="BHA947" s="109"/>
      <c r="BHB947" s="109"/>
      <c r="BHC947" s="109"/>
      <c r="BHD947" s="109"/>
      <c r="BHE947" s="109"/>
      <c r="BHF947" s="109"/>
      <c r="BHG947" s="109"/>
      <c r="BHH947" s="109"/>
      <c r="BHI947" s="109"/>
      <c r="BHJ947" s="109"/>
      <c r="BHK947" s="109"/>
      <c r="BHL947" s="109"/>
      <c r="BHM947" s="109"/>
      <c r="BHN947" s="109"/>
      <c r="BHO947" s="109"/>
      <c r="BHP947" s="109"/>
      <c r="BHQ947" s="109"/>
      <c r="BHR947" s="109"/>
      <c r="BHS947" s="109"/>
      <c r="BHT947" s="109"/>
      <c r="BHU947" s="109"/>
      <c r="BHV947" s="109"/>
      <c r="BHW947" s="109"/>
      <c r="BHX947" s="109"/>
      <c r="BHY947" s="109"/>
      <c r="BHZ947" s="109"/>
      <c r="BIA947" s="109"/>
      <c r="BIB947" s="109"/>
      <c r="BIC947" s="109"/>
      <c r="BID947" s="109"/>
      <c r="BIE947" s="109"/>
      <c r="BIF947" s="109"/>
      <c r="BIG947" s="109"/>
      <c r="BIH947" s="109"/>
      <c r="BII947" s="109"/>
      <c r="BIJ947" s="109"/>
      <c r="BIK947" s="109"/>
      <c r="BIL947" s="109"/>
      <c r="BIM947" s="109"/>
      <c r="BIN947" s="109"/>
      <c r="BIO947" s="109"/>
      <c r="BIP947" s="109"/>
      <c r="BIQ947" s="109"/>
      <c r="BIR947" s="109"/>
      <c r="BIS947" s="109"/>
      <c r="BIT947" s="109"/>
      <c r="BIU947" s="109"/>
      <c r="BIV947" s="109"/>
      <c r="BIW947" s="109"/>
      <c r="BIX947" s="109"/>
      <c r="BIY947" s="109"/>
      <c r="BIZ947" s="109"/>
      <c r="BJA947" s="109"/>
      <c r="BJB947" s="109"/>
      <c r="BJC947" s="109"/>
      <c r="BJD947" s="109"/>
      <c r="BJE947" s="109"/>
      <c r="BJF947" s="109"/>
      <c r="BJG947" s="109"/>
      <c r="BJH947" s="109"/>
      <c r="BJI947" s="109"/>
      <c r="BJJ947" s="109"/>
      <c r="BJK947" s="109"/>
      <c r="BJL947" s="109"/>
      <c r="BJM947" s="109"/>
      <c r="BJN947" s="109"/>
      <c r="BJO947" s="109"/>
      <c r="BJP947" s="109"/>
      <c r="BJQ947" s="109"/>
      <c r="BJR947" s="109"/>
      <c r="BJS947" s="109"/>
      <c r="BJT947" s="109"/>
      <c r="BJU947" s="109"/>
      <c r="BJV947" s="109"/>
      <c r="BJW947" s="109"/>
      <c r="BJX947" s="109"/>
      <c r="BJY947" s="109"/>
      <c r="BJZ947" s="109"/>
      <c r="BKA947" s="109"/>
      <c r="BKB947" s="109"/>
      <c r="BKC947" s="109"/>
      <c r="BKD947" s="109"/>
      <c r="BKE947" s="109"/>
      <c r="BKF947" s="109"/>
      <c r="BKG947" s="109"/>
      <c r="BKH947" s="109"/>
      <c r="BKI947" s="109"/>
      <c r="BKJ947" s="109"/>
      <c r="BKK947" s="109"/>
      <c r="BKL947" s="109"/>
      <c r="BKM947" s="109"/>
      <c r="BKN947" s="109"/>
      <c r="BKO947" s="109"/>
      <c r="BKP947" s="109"/>
      <c r="BKQ947" s="109"/>
      <c r="BKR947" s="109"/>
      <c r="BKS947" s="109"/>
      <c r="BKT947" s="109"/>
      <c r="BKU947" s="109"/>
      <c r="BKV947" s="109"/>
      <c r="BKW947" s="109"/>
      <c r="BKX947" s="109"/>
      <c r="BKY947" s="109"/>
      <c r="BKZ947" s="109"/>
      <c r="BLA947" s="109"/>
      <c r="BLB947" s="109"/>
      <c r="BLC947" s="109"/>
      <c r="BLD947" s="109"/>
      <c r="BLE947" s="109"/>
      <c r="BLF947" s="109"/>
      <c r="BLG947" s="109"/>
      <c r="BLH947" s="109"/>
      <c r="BLI947" s="109"/>
      <c r="BLJ947" s="109"/>
      <c r="BLK947" s="109"/>
      <c r="BLL947" s="109"/>
      <c r="BLM947" s="109"/>
      <c r="BLN947" s="109"/>
      <c r="BLO947" s="109"/>
      <c r="BLP947" s="109"/>
      <c r="BLQ947" s="109"/>
      <c r="BLR947" s="109"/>
      <c r="BLS947" s="109"/>
      <c r="BLT947" s="109"/>
      <c r="BLU947" s="109"/>
      <c r="BLV947" s="109"/>
      <c r="BLW947" s="109"/>
      <c r="BLX947" s="109"/>
      <c r="BLY947" s="109"/>
      <c r="BLZ947" s="109"/>
      <c r="BMA947" s="109"/>
      <c r="BMB947" s="109"/>
      <c r="BMC947" s="109"/>
      <c r="BMD947" s="109"/>
      <c r="BME947" s="109"/>
      <c r="BMF947" s="109"/>
      <c r="BMG947" s="109"/>
      <c r="BMH947" s="109"/>
      <c r="BMI947" s="109"/>
      <c r="BMJ947" s="109"/>
      <c r="BMK947" s="109"/>
      <c r="BML947" s="109"/>
      <c r="BMM947" s="109"/>
      <c r="BMN947" s="109"/>
      <c r="BMO947" s="109"/>
      <c r="BMP947" s="109"/>
      <c r="BMQ947" s="109"/>
      <c r="BMR947" s="109"/>
      <c r="BMS947" s="109"/>
      <c r="BMT947" s="109"/>
      <c r="BMU947" s="109"/>
      <c r="BMV947" s="109"/>
      <c r="BMW947" s="109"/>
      <c r="BMX947" s="109"/>
      <c r="BMY947" s="109"/>
      <c r="BMZ947" s="109"/>
      <c r="BNA947" s="109"/>
      <c r="BNB947" s="109"/>
      <c r="BNC947" s="109"/>
      <c r="BND947" s="109"/>
      <c r="BNE947" s="109"/>
      <c r="BNF947" s="109"/>
      <c r="BNG947" s="109"/>
      <c r="BNH947" s="109"/>
      <c r="BNI947" s="109"/>
      <c r="BNJ947" s="109"/>
      <c r="BNK947" s="109"/>
      <c r="BNL947" s="109"/>
      <c r="BNM947" s="109"/>
      <c r="BNN947" s="109"/>
      <c r="BNO947" s="109"/>
      <c r="BNP947" s="109"/>
      <c r="BNQ947" s="109"/>
      <c r="BNR947" s="109"/>
      <c r="BNS947" s="109"/>
      <c r="BNT947" s="109"/>
      <c r="BNU947" s="109"/>
      <c r="BNV947" s="109"/>
      <c r="BNW947" s="109"/>
      <c r="BNX947" s="109"/>
      <c r="BNY947" s="109"/>
      <c r="BNZ947" s="109"/>
      <c r="BOA947" s="109"/>
      <c r="BOB947" s="109"/>
      <c r="BOC947" s="109"/>
      <c r="BOD947" s="109"/>
      <c r="BOE947" s="109"/>
      <c r="BOF947" s="109"/>
      <c r="BOG947" s="109"/>
      <c r="BOH947" s="109"/>
      <c r="BOI947" s="109"/>
      <c r="BOJ947" s="109"/>
      <c r="BOK947" s="109"/>
      <c r="BOL947" s="109"/>
      <c r="BOM947" s="109"/>
      <c r="BON947" s="109"/>
      <c r="BOO947" s="109"/>
      <c r="BOP947" s="109"/>
      <c r="BOQ947" s="109"/>
      <c r="BOR947" s="109"/>
      <c r="BOS947" s="109"/>
      <c r="BOT947" s="109"/>
      <c r="BOU947" s="109"/>
      <c r="BOV947" s="109"/>
      <c r="BOW947" s="109"/>
      <c r="BOX947" s="109"/>
      <c r="BOY947" s="109"/>
      <c r="BOZ947" s="109"/>
      <c r="BPA947" s="109"/>
      <c r="BPB947" s="109"/>
      <c r="BPC947" s="109"/>
      <c r="BPD947" s="109"/>
      <c r="BPE947" s="109"/>
      <c r="BPF947" s="109"/>
      <c r="BPG947" s="109"/>
      <c r="BPH947" s="109"/>
      <c r="BPI947" s="109"/>
      <c r="BPJ947" s="109"/>
      <c r="BPK947" s="109"/>
      <c r="BPL947" s="109"/>
      <c r="BPM947" s="109"/>
      <c r="BPN947" s="109"/>
      <c r="BPO947" s="109"/>
      <c r="BPP947" s="109"/>
      <c r="BPQ947" s="109"/>
      <c r="BPR947" s="109"/>
      <c r="BPS947" s="109"/>
      <c r="BPT947" s="109"/>
      <c r="BPU947" s="109"/>
      <c r="BPV947" s="109"/>
      <c r="BPW947" s="109"/>
      <c r="BPX947" s="109"/>
      <c r="BPY947" s="109"/>
      <c r="BPZ947" s="109"/>
      <c r="BQA947" s="109"/>
      <c r="BQB947" s="109"/>
      <c r="BQC947" s="109"/>
      <c r="BQD947" s="109"/>
      <c r="BQE947" s="109"/>
      <c r="BQF947" s="109"/>
      <c r="BQG947" s="109"/>
      <c r="BQH947" s="109"/>
      <c r="BQI947" s="109"/>
      <c r="BQJ947" s="109"/>
      <c r="BQK947" s="109"/>
      <c r="BQL947" s="109"/>
      <c r="BQM947" s="109"/>
      <c r="BQN947" s="109"/>
      <c r="BQO947" s="109"/>
      <c r="BQP947" s="109"/>
      <c r="BQQ947" s="109"/>
      <c r="BQR947" s="109"/>
      <c r="BQS947" s="109"/>
      <c r="BQT947" s="109"/>
      <c r="BQU947" s="109"/>
      <c r="BQV947" s="109"/>
      <c r="BQW947" s="109"/>
      <c r="BQX947" s="109"/>
      <c r="BQY947" s="109"/>
      <c r="BQZ947" s="109"/>
      <c r="BRA947" s="109"/>
      <c r="BRB947" s="109"/>
      <c r="BRC947" s="109"/>
      <c r="BRD947" s="109"/>
      <c r="BRE947" s="109"/>
      <c r="BRF947" s="109"/>
      <c r="BRG947" s="109"/>
      <c r="BRH947" s="109"/>
      <c r="BRI947" s="109"/>
      <c r="BRJ947" s="109"/>
      <c r="BRK947" s="109"/>
      <c r="BRL947" s="109"/>
      <c r="BRM947" s="109"/>
      <c r="BRN947" s="109"/>
      <c r="BRO947" s="109"/>
      <c r="BRP947" s="109"/>
      <c r="BRQ947" s="109"/>
      <c r="BRR947" s="109"/>
      <c r="BRS947" s="109"/>
      <c r="BRT947" s="109"/>
      <c r="BRU947" s="109"/>
      <c r="BRV947" s="109"/>
      <c r="BRW947" s="109"/>
      <c r="BRX947" s="109"/>
      <c r="BRY947" s="109"/>
      <c r="BRZ947" s="109"/>
      <c r="BSA947" s="109"/>
      <c r="BSB947" s="109"/>
      <c r="BSC947" s="109"/>
      <c r="BSD947" s="109"/>
      <c r="BSE947" s="109"/>
      <c r="BSF947" s="109"/>
      <c r="BSG947" s="109"/>
      <c r="BSH947" s="109"/>
      <c r="BSI947" s="109"/>
      <c r="BSJ947" s="109"/>
      <c r="BSK947" s="109"/>
      <c r="BSL947" s="109"/>
      <c r="BSM947" s="109"/>
      <c r="BSN947" s="109"/>
      <c r="BSO947" s="109"/>
      <c r="BSP947" s="109"/>
      <c r="BSQ947" s="109"/>
      <c r="BSR947" s="109"/>
      <c r="BSS947" s="109"/>
      <c r="BST947" s="109"/>
      <c r="BSU947" s="109"/>
      <c r="BSV947" s="109"/>
      <c r="BSW947" s="109"/>
      <c r="BSX947" s="109"/>
      <c r="BSY947" s="109"/>
      <c r="BSZ947" s="109"/>
      <c r="BTA947" s="109"/>
      <c r="BTB947" s="109"/>
      <c r="BTC947" s="109"/>
      <c r="BTD947" s="109"/>
      <c r="BTE947" s="109"/>
      <c r="BTF947" s="109"/>
      <c r="BTG947" s="109"/>
      <c r="BTH947" s="109"/>
      <c r="BTI947" s="109"/>
      <c r="BTJ947" s="109"/>
      <c r="BTK947" s="109"/>
      <c r="BTL947" s="109"/>
      <c r="BTM947" s="109"/>
      <c r="BTN947" s="109"/>
      <c r="BTO947" s="109"/>
      <c r="BTP947" s="109"/>
      <c r="BTQ947" s="109"/>
      <c r="BTR947" s="109"/>
      <c r="BTS947" s="109"/>
      <c r="BTT947" s="109"/>
      <c r="BTU947" s="109"/>
      <c r="BTV947" s="109"/>
      <c r="BTW947" s="109"/>
      <c r="BTX947" s="109"/>
      <c r="BTY947" s="109"/>
      <c r="BTZ947" s="109"/>
      <c r="BUA947" s="109"/>
      <c r="BUB947" s="109"/>
      <c r="BUC947" s="109"/>
      <c r="BUD947" s="109"/>
      <c r="BUE947" s="109"/>
      <c r="BUF947" s="109"/>
      <c r="BUG947" s="109"/>
      <c r="BUH947" s="109"/>
      <c r="BUI947" s="109"/>
      <c r="BUJ947" s="109"/>
      <c r="BUK947" s="109"/>
      <c r="BUL947" s="109"/>
      <c r="BUM947" s="109"/>
      <c r="BUN947" s="109"/>
      <c r="BUO947" s="109"/>
      <c r="BUP947" s="109"/>
      <c r="BUQ947" s="109"/>
      <c r="BUR947" s="109"/>
      <c r="BUS947" s="109"/>
      <c r="BUT947" s="109"/>
      <c r="BUU947" s="109"/>
      <c r="BUV947" s="109"/>
      <c r="BUW947" s="109"/>
      <c r="BUX947" s="109"/>
      <c r="BUY947" s="109"/>
      <c r="BUZ947" s="109"/>
      <c r="BVA947" s="109"/>
      <c r="BVB947" s="109"/>
      <c r="BVC947" s="109"/>
      <c r="BVD947" s="109"/>
      <c r="BVE947" s="109"/>
      <c r="BVF947" s="109"/>
      <c r="BVG947" s="109"/>
      <c r="BVH947" s="109"/>
      <c r="BVI947" s="109"/>
      <c r="BVJ947" s="109"/>
      <c r="BVK947" s="109"/>
      <c r="BVL947" s="109"/>
      <c r="BVM947" s="109"/>
      <c r="BVN947" s="109"/>
      <c r="BVO947" s="109"/>
      <c r="BVP947" s="109"/>
      <c r="BVQ947" s="109"/>
      <c r="BVR947" s="109"/>
      <c r="BVS947" s="109"/>
      <c r="BVT947" s="109"/>
      <c r="BVU947" s="109"/>
      <c r="BVV947" s="109"/>
      <c r="BVW947" s="109"/>
      <c r="BVX947" s="109"/>
      <c r="BVY947" s="109"/>
      <c r="BVZ947" s="109"/>
      <c r="BWA947" s="109"/>
      <c r="BWB947" s="109"/>
      <c r="BWC947" s="109"/>
      <c r="BWD947" s="109"/>
      <c r="BWE947" s="109"/>
      <c r="BWF947" s="109"/>
      <c r="BWG947" s="109"/>
      <c r="BWH947" s="109"/>
      <c r="BWI947" s="109"/>
      <c r="BWJ947" s="109"/>
      <c r="BWK947" s="109"/>
      <c r="BWL947" s="109"/>
      <c r="BWM947" s="109"/>
      <c r="BWN947" s="109"/>
      <c r="BWO947" s="109"/>
      <c r="BWP947" s="109"/>
      <c r="BWQ947" s="109"/>
      <c r="BWR947" s="109"/>
      <c r="BWS947" s="109"/>
      <c r="BWT947" s="109"/>
      <c r="BWU947" s="109"/>
      <c r="BWV947" s="109"/>
      <c r="BWW947" s="109"/>
      <c r="BWX947" s="109"/>
      <c r="BWY947" s="109"/>
      <c r="BWZ947" s="109"/>
      <c r="BXA947" s="109"/>
      <c r="BXB947" s="109"/>
      <c r="BXC947" s="109"/>
      <c r="BXD947" s="109"/>
      <c r="BXE947" s="109"/>
      <c r="BXF947" s="109"/>
      <c r="BXG947" s="109"/>
      <c r="BXH947" s="109"/>
      <c r="BXI947" s="109"/>
      <c r="BXJ947" s="109"/>
      <c r="BXK947" s="109"/>
      <c r="BXL947" s="109"/>
      <c r="BXM947" s="109"/>
      <c r="BXN947" s="109"/>
      <c r="BXO947" s="109"/>
      <c r="BXP947" s="109"/>
      <c r="BXQ947" s="109"/>
      <c r="BXR947" s="109"/>
      <c r="BXS947" s="109"/>
      <c r="BXT947" s="109"/>
      <c r="BXU947" s="109"/>
      <c r="BXV947" s="109"/>
      <c r="BXW947" s="109"/>
      <c r="BXX947" s="109"/>
      <c r="BXY947" s="109"/>
      <c r="BXZ947" s="109"/>
      <c r="BYA947" s="109"/>
      <c r="BYB947" s="109"/>
      <c r="BYC947" s="109"/>
      <c r="BYD947" s="109"/>
      <c r="BYE947" s="109"/>
      <c r="BYF947" s="109"/>
      <c r="BYG947" s="109"/>
      <c r="BYH947" s="109"/>
      <c r="BYI947" s="109"/>
      <c r="BYJ947" s="109"/>
      <c r="BYK947" s="109"/>
      <c r="BYL947" s="109"/>
      <c r="BYM947" s="109"/>
      <c r="BYN947" s="109"/>
      <c r="BYO947" s="109"/>
      <c r="BYP947" s="109"/>
      <c r="BYQ947" s="109"/>
      <c r="BYR947" s="109"/>
      <c r="BYS947" s="109"/>
      <c r="BYT947" s="109"/>
      <c r="BYU947" s="109"/>
      <c r="BYV947" s="109"/>
      <c r="BYW947" s="109"/>
      <c r="BYX947" s="109"/>
      <c r="BYY947" s="109"/>
      <c r="BYZ947" s="109"/>
      <c r="BZA947" s="109"/>
      <c r="BZB947" s="109"/>
      <c r="BZC947" s="109"/>
      <c r="BZD947" s="109"/>
      <c r="BZE947" s="109"/>
      <c r="BZF947" s="109"/>
      <c r="BZG947" s="109"/>
      <c r="BZH947" s="109"/>
      <c r="BZI947" s="109"/>
      <c r="BZJ947" s="109"/>
      <c r="BZK947" s="109"/>
      <c r="BZL947" s="109"/>
      <c r="BZM947" s="109"/>
      <c r="BZN947" s="109"/>
      <c r="BZO947" s="109"/>
      <c r="BZP947" s="109"/>
      <c r="BZQ947" s="109"/>
      <c r="BZR947" s="109"/>
      <c r="BZS947" s="109"/>
      <c r="BZT947" s="109"/>
      <c r="BZU947" s="109"/>
      <c r="BZV947" s="109"/>
      <c r="BZW947" s="109"/>
      <c r="BZX947" s="109"/>
      <c r="BZY947" s="109"/>
      <c r="BZZ947" s="109"/>
      <c r="CAA947" s="109"/>
      <c r="CAB947" s="109"/>
      <c r="CAC947" s="109"/>
      <c r="CAD947" s="109"/>
      <c r="CAE947" s="109"/>
      <c r="CAF947" s="109"/>
      <c r="CAG947" s="109"/>
      <c r="CAH947" s="109"/>
      <c r="CAI947" s="109"/>
      <c r="CAJ947" s="109"/>
      <c r="CAK947" s="109"/>
      <c r="CAL947" s="109"/>
      <c r="CAM947" s="109"/>
      <c r="CAN947" s="109"/>
      <c r="CAO947" s="109"/>
      <c r="CAP947" s="109"/>
      <c r="CAQ947" s="109"/>
      <c r="CAR947" s="109"/>
      <c r="CAS947" s="109"/>
      <c r="CAT947" s="109"/>
      <c r="CAU947" s="109"/>
      <c r="CAV947" s="109"/>
      <c r="CAW947" s="109"/>
      <c r="CAX947" s="109"/>
      <c r="CAY947" s="109"/>
      <c r="CAZ947" s="109"/>
      <c r="CBA947" s="109"/>
      <c r="CBB947" s="109"/>
      <c r="CBC947" s="109"/>
      <c r="CBD947" s="109"/>
      <c r="CBE947" s="109"/>
      <c r="CBF947" s="109"/>
      <c r="CBG947" s="109"/>
      <c r="CBH947" s="109"/>
      <c r="CBI947" s="109"/>
      <c r="CBJ947" s="109"/>
      <c r="CBK947" s="109"/>
      <c r="CBL947" s="109"/>
      <c r="CBM947" s="109"/>
      <c r="CBN947" s="109"/>
      <c r="CBO947" s="109"/>
      <c r="CBP947" s="109"/>
      <c r="CBQ947" s="109"/>
      <c r="CBR947" s="109"/>
      <c r="CBS947" s="109"/>
      <c r="CBT947" s="109"/>
      <c r="CBU947" s="109"/>
      <c r="CBV947" s="109"/>
      <c r="CBW947" s="109"/>
      <c r="CBX947" s="109"/>
      <c r="CBY947" s="109"/>
      <c r="CBZ947" s="109"/>
      <c r="CCA947" s="109"/>
      <c r="CCB947" s="109"/>
      <c r="CCC947" s="109"/>
      <c r="CCD947" s="109"/>
      <c r="CCE947" s="109"/>
      <c r="CCF947" s="109"/>
      <c r="CCG947" s="109"/>
      <c r="CCH947" s="109"/>
      <c r="CCI947" s="109"/>
      <c r="CCJ947" s="109"/>
      <c r="CCK947" s="109"/>
      <c r="CCL947" s="109"/>
      <c r="CCM947" s="109"/>
      <c r="CCN947" s="109"/>
      <c r="CCO947" s="109"/>
      <c r="CCP947" s="109"/>
      <c r="CCQ947" s="109"/>
      <c r="CCR947" s="109"/>
      <c r="CCS947" s="109"/>
      <c r="CCT947" s="109"/>
      <c r="CCU947" s="109"/>
      <c r="CCV947" s="109"/>
      <c r="CCW947" s="109"/>
      <c r="CCX947" s="109"/>
      <c r="CCY947" s="109"/>
      <c r="CCZ947" s="109"/>
      <c r="CDA947" s="109"/>
      <c r="CDB947" s="109"/>
      <c r="CDC947" s="109"/>
      <c r="CDD947" s="109"/>
      <c r="CDE947" s="109"/>
      <c r="CDF947" s="109"/>
      <c r="CDG947" s="109"/>
      <c r="CDH947" s="109"/>
      <c r="CDI947" s="109"/>
      <c r="CDJ947" s="109"/>
      <c r="CDK947" s="109"/>
      <c r="CDL947" s="109"/>
      <c r="CDM947" s="109"/>
      <c r="CDN947" s="109"/>
      <c r="CDO947" s="109"/>
      <c r="CDP947" s="109"/>
      <c r="CDQ947" s="109"/>
      <c r="CDR947" s="109"/>
      <c r="CDS947" s="109"/>
      <c r="CDT947" s="109"/>
      <c r="CDU947" s="109"/>
      <c r="CDV947" s="109"/>
      <c r="CDW947" s="109"/>
      <c r="CDX947" s="109"/>
      <c r="CDY947" s="109"/>
      <c r="CDZ947" s="109"/>
      <c r="CEA947" s="109"/>
      <c r="CEB947" s="109"/>
      <c r="CEC947" s="109"/>
      <c r="CED947" s="109"/>
      <c r="CEE947" s="109"/>
      <c r="CEF947" s="109"/>
      <c r="CEG947" s="109"/>
      <c r="CEH947" s="109"/>
      <c r="CEI947" s="109"/>
      <c r="CEJ947" s="109"/>
      <c r="CEK947" s="109"/>
      <c r="CEL947" s="109"/>
      <c r="CEM947" s="109"/>
      <c r="CEN947" s="109"/>
      <c r="CEO947" s="109"/>
      <c r="CEP947" s="109"/>
      <c r="CEQ947" s="109"/>
      <c r="CER947" s="109"/>
      <c r="CES947" s="109"/>
      <c r="CET947" s="109"/>
      <c r="CEU947" s="109"/>
      <c r="CEV947" s="109"/>
      <c r="CEW947" s="109"/>
      <c r="CEX947" s="109"/>
      <c r="CEY947" s="109"/>
      <c r="CEZ947" s="109"/>
      <c r="CFA947" s="109"/>
      <c r="CFB947" s="109"/>
      <c r="CFC947" s="109"/>
      <c r="CFD947" s="109"/>
      <c r="CFE947" s="109"/>
      <c r="CFF947" s="109"/>
      <c r="CFG947" s="109"/>
      <c r="CFH947" s="109"/>
      <c r="CFI947" s="109"/>
      <c r="CFJ947" s="109"/>
      <c r="CFK947" s="109"/>
      <c r="CFL947" s="109"/>
      <c r="CFM947" s="109"/>
      <c r="CFN947" s="109"/>
      <c r="CFO947" s="109"/>
      <c r="CFP947" s="109"/>
      <c r="CFQ947" s="109"/>
      <c r="CFR947" s="109"/>
      <c r="CFS947" s="109"/>
      <c r="CFT947" s="109"/>
      <c r="CFU947" s="109"/>
      <c r="CFV947" s="109"/>
      <c r="CFW947" s="109"/>
      <c r="CFX947" s="109"/>
      <c r="CFY947" s="109"/>
      <c r="CFZ947" s="109"/>
      <c r="CGA947" s="109"/>
      <c r="CGB947" s="109"/>
      <c r="CGC947" s="109"/>
      <c r="CGD947" s="109"/>
      <c r="CGE947" s="109"/>
      <c r="CGF947" s="109"/>
      <c r="CGG947" s="109"/>
      <c r="CGH947" s="109"/>
      <c r="CGI947" s="109"/>
      <c r="CGJ947" s="109"/>
      <c r="CGK947" s="109"/>
      <c r="CGL947" s="109"/>
      <c r="CGM947" s="109"/>
      <c r="CGN947" s="109"/>
      <c r="CGO947" s="109"/>
      <c r="CGP947" s="109"/>
      <c r="CGQ947" s="109"/>
      <c r="CGR947" s="109"/>
      <c r="CGS947" s="109"/>
      <c r="CGT947" s="109"/>
      <c r="CGU947" s="109"/>
      <c r="CGV947" s="109"/>
      <c r="CGW947" s="109"/>
      <c r="CGX947" s="109"/>
      <c r="CGY947" s="109"/>
      <c r="CGZ947" s="109"/>
      <c r="CHA947" s="109"/>
      <c r="CHB947" s="109"/>
      <c r="CHC947" s="109"/>
      <c r="CHD947" s="109"/>
      <c r="CHE947" s="109"/>
      <c r="CHF947" s="109"/>
      <c r="CHG947" s="109"/>
      <c r="CHH947" s="109"/>
      <c r="CHI947" s="109"/>
      <c r="CHJ947" s="109"/>
      <c r="CHK947" s="109"/>
      <c r="CHL947" s="109"/>
      <c r="CHM947" s="109"/>
      <c r="CHN947" s="109"/>
      <c r="CHO947" s="109"/>
      <c r="CHP947" s="109"/>
      <c r="CHQ947" s="109"/>
      <c r="CHR947" s="109"/>
      <c r="CHS947" s="109"/>
      <c r="CHT947" s="109"/>
      <c r="CHU947" s="109"/>
      <c r="CHV947" s="109"/>
      <c r="CHW947" s="109"/>
      <c r="CHX947" s="109"/>
      <c r="CHY947" s="109"/>
      <c r="CHZ947" s="109"/>
      <c r="CIA947" s="109"/>
      <c r="CIB947" s="109"/>
      <c r="CIC947" s="109"/>
      <c r="CID947" s="109"/>
      <c r="CIE947" s="109"/>
      <c r="CIF947" s="109"/>
      <c r="CIG947" s="109"/>
      <c r="CIH947" s="109"/>
      <c r="CII947" s="109"/>
      <c r="CIJ947" s="109"/>
      <c r="CIK947" s="109"/>
      <c r="CIL947" s="109"/>
      <c r="CIM947" s="109"/>
      <c r="CIN947" s="109"/>
      <c r="CIO947" s="109"/>
      <c r="CIP947" s="109"/>
      <c r="CIQ947" s="109"/>
      <c r="CIR947" s="109"/>
      <c r="CIS947" s="109"/>
      <c r="CIT947" s="109"/>
      <c r="CIU947" s="109"/>
      <c r="CIV947" s="109"/>
      <c r="CIW947" s="109"/>
      <c r="CIX947" s="109"/>
      <c r="CIY947" s="109"/>
      <c r="CIZ947" s="109"/>
      <c r="CJA947" s="109"/>
      <c r="CJB947" s="109"/>
      <c r="CJC947" s="109"/>
      <c r="CJD947" s="109"/>
      <c r="CJE947" s="109"/>
      <c r="CJF947" s="109"/>
      <c r="CJG947" s="109"/>
      <c r="CJH947" s="109"/>
      <c r="CJI947" s="109"/>
      <c r="CJJ947" s="109"/>
      <c r="CJK947" s="109"/>
      <c r="CJL947" s="109"/>
      <c r="CJM947" s="109"/>
      <c r="CJN947" s="109"/>
      <c r="CJO947" s="109"/>
      <c r="CJP947" s="109"/>
      <c r="CJQ947" s="109"/>
      <c r="CJR947" s="109"/>
      <c r="CJS947" s="109"/>
      <c r="CJT947" s="109"/>
      <c r="CJU947" s="109"/>
      <c r="CJV947" s="109"/>
      <c r="CJW947" s="109"/>
      <c r="CJX947" s="109"/>
      <c r="CJY947" s="109"/>
      <c r="CJZ947" s="109"/>
      <c r="CKA947" s="109"/>
      <c r="CKB947" s="109"/>
      <c r="CKC947" s="109"/>
      <c r="CKD947" s="109"/>
      <c r="CKE947" s="109"/>
      <c r="CKF947" s="109"/>
      <c r="CKG947" s="109"/>
      <c r="CKH947" s="109"/>
      <c r="CKI947" s="109"/>
      <c r="CKJ947" s="109"/>
      <c r="CKK947" s="109"/>
      <c r="CKL947" s="109"/>
      <c r="CKM947" s="109"/>
      <c r="CKN947" s="109"/>
      <c r="CKO947" s="109"/>
      <c r="CKP947" s="109"/>
      <c r="CKQ947" s="109"/>
      <c r="CKR947" s="109"/>
      <c r="CKS947" s="109"/>
      <c r="CKT947" s="109"/>
      <c r="CKU947" s="109"/>
      <c r="CKV947" s="109"/>
      <c r="CKW947" s="109"/>
      <c r="CKX947" s="109"/>
      <c r="CKY947" s="109"/>
      <c r="CKZ947" s="109"/>
      <c r="CLA947" s="109"/>
      <c r="CLB947" s="109"/>
      <c r="CLC947" s="109"/>
      <c r="CLD947" s="109"/>
      <c r="CLE947" s="109"/>
      <c r="CLF947" s="109"/>
      <c r="CLG947" s="109"/>
      <c r="CLH947" s="109"/>
      <c r="CLI947" s="109"/>
      <c r="CLJ947" s="109"/>
      <c r="CLK947" s="109"/>
      <c r="CLL947" s="109"/>
      <c r="CLM947" s="109"/>
      <c r="CLN947" s="109"/>
      <c r="CLO947" s="109"/>
      <c r="CLP947" s="109"/>
      <c r="CLQ947" s="109"/>
      <c r="CLR947" s="109"/>
      <c r="CLS947" s="109"/>
      <c r="CLT947" s="109"/>
      <c r="CLU947" s="109"/>
      <c r="CLV947" s="109"/>
      <c r="CLW947" s="109"/>
      <c r="CLX947" s="109"/>
      <c r="CLY947" s="109"/>
      <c r="CLZ947" s="109"/>
      <c r="CMA947" s="109"/>
      <c r="CMB947" s="109"/>
      <c r="CMC947" s="109"/>
      <c r="CMD947" s="109"/>
      <c r="CME947" s="109"/>
      <c r="CMF947" s="109"/>
      <c r="CMG947" s="109"/>
      <c r="CMH947" s="109"/>
      <c r="CMI947" s="109"/>
      <c r="CMJ947" s="109"/>
      <c r="CMK947" s="109"/>
      <c r="CML947" s="109"/>
      <c r="CMM947" s="109"/>
      <c r="CMN947" s="109"/>
      <c r="CMO947" s="109"/>
      <c r="CMP947" s="109"/>
      <c r="CMQ947" s="109"/>
      <c r="CMR947" s="109"/>
      <c r="CMS947" s="109"/>
      <c r="CMT947" s="109"/>
      <c r="CMU947" s="109"/>
      <c r="CMV947" s="109"/>
      <c r="CMW947" s="109"/>
      <c r="CMX947" s="109"/>
      <c r="CMY947" s="109"/>
      <c r="CMZ947" s="109"/>
      <c r="CNA947" s="109"/>
      <c r="CNB947" s="109"/>
      <c r="CNC947" s="109"/>
      <c r="CND947" s="109"/>
      <c r="CNE947" s="109"/>
      <c r="CNF947" s="109"/>
      <c r="CNG947" s="109"/>
      <c r="CNH947" s="109"/>
      <c r="CNI947" s="109"/>
      <c r="CNJ947" s="109"/>
      <c r="CNK947" s="109"/>
      <c r="CNL947" s="109"/>
      <c r="CNM947" s="109"/>
      <c r="CNN947" s="109"/>
      <c r="CNO947" s="109"/>
      <c r="CNP947" s="109"/>
      <c r="CNQ947" s="109"/>
      <c r="CNR947" s="109"/>
      <c r="CNS947" s="109"/>
      <c r="CNT947" s="109"/>
      <c r="CNU947" s="109"/>
      <c r="CNV947" s="109"/>
      <c r="CNW947" s="109"/>
      <c r="CNX947" s="109"/>
      <c r="CNY947" s="109"/>
      <c r="CNZ947" s="109"/>
      <c r="COA947" s="109"/>
      <c r="COB947" s="109"/>
      <c r="COC947" s="109"/>
      <c r="COD947" s="109"/>
      <c r="COE947" s="109"/>
      <c r="COF947" s="109"/>
      <c r="COG947" s="109"/>
      <c r="COH947" s="109"/>
      <c r="COI947" s="109"/>
      <c r="COJ947" s="109"/>
      <c r="COK947" s="109"/>
      <c r="COL947" s="109"/>
      <c r="COM947" s="109"/>
      <c r="CON947" s="109"/>
      <c r="COO947" s="109"/>
      <c r="COP947" s="109"/>
      <c r="COQ947" s="109"/>
      <c r="COR947" s="109"/>
      <c r="COS947" s="109"/>
      <c r="COT947" s="109"/>
      <c r="COU947" s="109"/>
      <c r="COV947" s="109"/>
      <c r="COW947" s="109"/>
      <c r="COX947" s="109"/>
      <c r="COY947" s="109"/>
      <c r="COZ947" s="109"/>
      <c r="CPA947" s="109"/>
      <c r="CPB947" s="109"/>
      <c r="CPC947" s="109"/>
      <c r="CPD947" s="109"/>
      <c r="CPE947" s="109"/>
      <c r="CPF947" s="109"/>
      <c r="CPG947" s="109"/>
      <c r="CPH947" s="109"/>
      <c r="CPI947" s="109"/>
      <c r="CPJ947" s="109"/>
      <c r="CPK947" s="109"/>
      <c r="CPL947" s="109"/>
      <c r="CPM947" s="109"/>
      <c r="CPN947" s="109"/>
      <c r="CPO947" s="109"/>
      <c r="CPP947" s="109"/>
      <c r="CPQ947" s="109"/>
      <c r="CPR947" s="109"/>
      <c r="CPS947" s="109"/>
      <c r="CPT947" s="109"/>
      <c r="CPU947" s="109"/>
      <c r="CPV947" s="109"/>
      <c r="CPW947" s="109"/>
      <c r="CPX947" s="109"/>
      <c r="CPY947" s="109"/>
      <c r="CPZ947" s="109"/>
      <c r="CQA947" s="109"/>
      <c r="CQB947" s="109"/>
      <c r="CQC947" s="109"/>
      <c r="CQD947" s="109"/>
      <c r="CQE947" s="109"/>
      <c r="CQF947" s="109"/>
      <c r="CQG947" s="109"/>
      <c r="CQH947" s="109"/>
      <c r="CQI947" s="109"/>
      <c r="CQJ947" s="109"/>
      <c r="CQK947" s="109"/>
      <c r="CQL947" s="109"/>
      <c r="CQM947" s="109"/>
      <c r="CQN947" s="109"/>
      <c r="CQO947" s="109"/>
      <c r="CQP947" s="109"/>
      <c r="CQQ947" s="109"/>
      <c r="CQR947" s="109"/>
      <c r="CQS947" s="109"/>
      <c r="CQT947" s="109"/>
      <c r="CQU947" s="109"/>
      <c r="CQV947" s="109"/>
      <c r="CQW947" s="109"/>
      <c r="CQX947" s="109"/>
      <c r="CQY947" s="109"/>
      <c r="CQZ947" s="109"/>
      <c r="CRA947" s="109"/>
      <c r="CRB947" s="109"/>
      <c r="CRC947" s="109"/>
      <c r="CRD947" s="109"/>
      <c r="CRE947" s="109"/>
      <c r="CRF947" s="109"/>
      <c r="CRG947" s="109"/>
      <c r="CRH947" s="109"/>
      <c r="CRI947" s="109"/>
      <c r="CRJ947" s="109"/>
      <c r="CRK947" s="109"/>
      <c r="CRL947" s="109"/>
      <c r="CRM947" s="109"/>
      <c r="CRN947" s="109"/>
      <c r="CRO947" s="109"/>
      <c r="CRP947" s="109"/>
      <c r="CRQ947" s="109"/>
      <c r="CRR947" s="109"/>
      <c r="CRS947" s="109"/>
      <c r="CRT947" s="109"/>
      <c r="CRU947" s="109"/>
      <c r="CRV947" s="109"/>
      <c r="CRW947" s="109"/>
      <c r="CRX947" s="109"/>
      <c r="CRY947" s="109"/>
      <c r="CRZ947" s="109"/>
      <c r="CSA947" s="109"/>
      <c r="CSB947" s="109"/>
      <c r="CSC947" s="109"/>
      <c r="CSD947" s="109"/>
      <c r="CSE947" s="109"/>
      <c r="CSF947" s="109"/>
      <c r="CSG947" s="109"/>
      <c r="CSH947" s="109"/>
      <c r="CSI947" s="109"/>
      <c r="CSJ947" s="109"/>
      <c r="CSK947" s="109"/>
      <c r="CSL947" s="109"/>
      <c r="CSM947" s="109"/>
      <c r="CSN947" s="109"/>
      <c r="CSO947" s="109"/>
      <c r="CSP947" s="109"/>
      <c r="CSQ947" s="109"/>
      <c r="CSR947" s="109"/>
      <c r="CSS947" s="109"/>
      <c r="CST947" s="109"/>
      <c r="CSU947" s="109"/>
      <c r="CSV947" s="109"/>
      <c r="CSW947" s="109"/>
      <c r="CSX947" s="109"/>
      <c r="CSY947" s="109"/>
      <c r="CSZ947" s="109"/>
      <c r="CTA947" s="109"/>
      <c r="CTB947" s="109"/>
      <c r="CTC947" s="109"/>
      <c r="CTD947" s="109"/>
      <c r="CTE947" s="109"/>
      <c r="CTF947" s="109"/>
      <c r="CTG947" s="109"/>
      <c r="CTH947" s="109"/>
      <c r="CTI947" s="109"/>
      <c r="CTJ947" s="109"/>
      <c r="CTK947" s="109"/>
      <c r="CTL947" s="109"/>
      <c r="CTM947" s="109"/>
      <c r="CTN947" s="109"/>
      <c r="CTO947" s="109"/>
      <c r="CTP947" s="109"/>
      <c r="CTQ947" s="109"/>
      <c r="CTR947" s="109"/>
      <c r="CTS947" s="109"/>
      <c r="CTT947" s="109"/>
      <c r="CTU947" s="109"/>
      <c r="CTV947" s="109"/>
      <c r="CTW947" s="109"/>
      <c r="CTX947" s="109"/>
      <c r="CTY947" s="109"/>
      <c r="CTZ947" s="109"/>
      <c r="CUA947" s="109"/>
      <c r="CUB947" s="109"/>
      <c r="CUC947" s="109"/>
      <c r="CUD947" s="109"/>
      <c r="CUE947" s="109"/>
      <c r="CUF947" s="109"/>
      <c r="CUG947" s="109"/>
      <c r="CUH947" s="109"/>
      <c r="CUI947" s="109"/>
      <c r="CUJ947" s="109"/>
      <c r="CUK947" s="109"/>
      <c r="CUL947" s="109"/>
      <c r="CUM947" s="109"/>
      <c r="CUN947" s="109"/>
      <c r="CUO947" s="109"/>
      <c r="CUP947" s="109"/>
      <c r="CUQ947" s="109"/>
      <c r="CUR947" s="109"/>
      <c r="CUS947" s="109"/>
      <c r="CUT947" s="109"/>
      <c r="CUU947" s="109"/>
      <c r="CUV947" s="109"/>
      <c r="CUW947" s="109"/>
      <c r="CUX947" s="109"/>
      <c r="CUY947" s="109"/>
      <c r="CUZ947" s="109"/>
      <c r="CVA947" s="109"/>
      <c r="CVB947" s="109"/>
      <c r="CVC947" s="109"/>
      <c r="CVD947" s="109"/>
      <c r="CVE947" s="109"/>
      <c r="CVF947" s="109"/>
      <c r="CVG947" s="109"/>
      <c r="CVH947" s="109"/>
      <c r="CVI947" s="109"/>
      <c r="CVJ947" s="109"/>
      <c r="CVK947" s="109"/>
      <c r="CVL947" s="109"/>
      <c r="CVM947" s="109"/>
      <c r="CVN947" s="109"/>
      <c r="CVO947" s="109"/>
      <c r="CVP947" s="109"/>
      <c r="CVQ947" s="109"/>
      <c r="CVR947" s="109"/>
      <c r="CVS947" s="109"/>
      <c r="CVT947" s="109"/>
      <c r="CVU947" s="109"/>
      <c r="CVV947" s="109"/>
      <c r="CVW947" s="109"/>
      <c r="CVX947" s="109"/>
      <c r="CVY947" s="109"/>
      <c r="CVZ947" s="109"/>
      <c r="CWA947" s="109"/>
      <c r="CWB947" s="109"/>
      <c r="CWC947" s="109"/>
      <c r="CWD947" s="109"/>
      <c r="CWE947" s="109"/>
      <c r="CWF947" s="109"/>
      <c r="CWG947" s="109"/>
      <c r="CWH947" s="109"/>
      <c r="CWI947" s="109"/>
      <c r="CWJ947" s="109"/>
      <c r="CWK947" s="109"/>
      <c r="CWL947" s="109"/>
      <c r="CWM947" s="109"/>
      <c r="CWN947" s="109"/>
      <c r="CWO947" s="109"/>
      <c r="CWP947" s="109"/>
      <c r="CWQ947" s="109"/>
      <c r="CWR947" s="109"/>
      <c r="CWS947" s="109"/>
      <c r="CWT947" s="109"/>
      <c r="CWU947" s="109"/>
      <c r="CWV947" s="109"/>
      <c r="CWW947" s="109"/>
      <c r="CWX947" s="109"/>
      <c r="CWY947" s="109"/>
      <c r="CWZ947" s="109"/>
      <c r="CXA947" s="109"/>
      <c r="CXB947" s="109"/>
      <c r="CXC947" s="109"/>
      <c r="CXD947" s="109"/>
      <c r="CXE947" s="109"/>
      <c r="CXF947" s="109"/>
      <c r="CXG947" s="109"/>
      <c r="CXH947" s="109"/>
      <c r="CXI947" s="109"/>
      <c r="CXJ947" s="109"/>
      <c r="CXK947" s="109"/>
      <c r="CXL947" s="109"/>
      <c r="CXM947" s="109"/>
      <c r="CXN947" s="109"/>
      <c r="CXO947" s="109"/>
      <c r="CXP947" s="109"/>
      <c r="CXQ947" s="109"/>
      <c r="CXR947" s="109"/>
      <c r="CXS947" s="109"/>
      <c r="CXT947" s="109"/>
      <c r="CXU947" s="109"/>
      <c r="CXV947" s="109"/>
      <c r="CXW947" s="109"/>
      <c r="CXX947" s="109"/>
      <c r="CXY947" s="109"/>
      <c r="CXZ947" s="109"/>
      <c r="CYA947" s="109"/>
      <c r="CYB947" s="109"/>
      <c r="CYC947" s="109"/>
      <c r="CYD947" s="109"/>
      <c r="CYE947" s="109"/>
      <c r="CYF947" s="109"/>
      <c r="CYG947" s="109"/>
      <c r="CYH947" s="109"/>
      <c r="CYI947" s="109"/>
      <c r="CYJ947" s="109"/>
      <c r="CYK947" s="109"/>
      <c r="CYL947" s="109"/>
      <c r="CYM947" s="109"/>
      <c r="CYN947" s="109"/>
      <c r="CYO947" s="109"/>
      <c r="CYP947" s="109"/>
      <c r="CYQ947" s="109"/>
      <c r="CYR947" s="109"/>
      <c r="CYS947" s="109"/>
      <c r="CYT947" s="109"/>
      <c r="CYU947" s="109"/>
      <c r="CYV947" s="109"/>
      <c r="CYW947" s="109"/>
      <c r="CYX947" s="109"/>
      <c r="CYY947" s="109"/>
      <c r="CYZ947" s="109"/>
      <c r="CZA947" s="109"/>
      <c r="CZB947" s="109"/>
      <c r="CZC947" s="109"/>
      <c r="CZD947" s="109"/>
      <c r="CZE947" s="109"/>
      <c r="CZF947" s="109"/>
      <c r="CZG947" s="109"/>
      <c r="CZH947" s="109"/>
      <c r="CZI947" s="109"/>
      <c r="CZJ947" s="109"/>
      <c r="CZK947" s="109"/>
      <c r="CZL947" s="109"/>
      <c r="CZM947" s="109"/>
      <c r="CZN947" s="109"/>
      <c r="CZO947" s="109"/>
      <c r="CZP947" s="109"/>
      <c r="CZQ947" s="109"/>
      <c r="CZR947" s="109"/>
      <c r="CZS947" s="109"/>
      <c r="CZT947" s="109"/>
      <c r="CZU947" s="109"/>
      <c r="CZV947" s="109"/>
      <c r="CZW947" s="109"/>
      <c r="CZX947" s="109"/>
      <c r="CZY947" s="109"/>
      <c r="CZZ947" s="109"/>
      <c r="DAA947" s="109"/>
      <c r="DAB947" s="109"/>
      <c r="DAC947" s="109"/>
      <c r="DAD947" s="109"/>
      <c r="DAE947" s="109"/>
      <c r="DAF947" s="109"/>
      <c r="DAG947" s="109"/>
      <c r="DAH947" s="109"/>
      <c r="DAI947" s="109"/>
      <c r="DAJ947" s="109"/>
      <c r="DAK947" s="109"/>
      <c r="DAL947" s="109"/>
      <c r="DAM947" s="109"/>
      <c r="DAN947" s="109"/>
      <c r="DAO947" s="109"/>
      <c r="DAP947" s="109"/>
      <c r="DAQ947" s="109"/>
      <c r="DAR947" s="109"/>
      <c r="DAS947" s="109"/>
      <c r="DAT947" s="109"/>
      <c r="DAU947" s="109"/>
      <c r="DAV947" s="109"/>
      <c r="DAW947" s="109"/>
      <c r="DAX947" s="109"/>
      <c r="DAY947" s="109"/>
      <c r="DAZ947" s="109"/>
      <c r="DBA947" s="109"/>
      <c r="DBB947" s="109"/>
      <c r="DBC947" s="109"/>
      <c r="DBD947" s="109"/>
      <c r="DBE947" s="109"/>
      <c r="DBF947" s="109"/>
      <c r="DBG947" s="109"/>
      <c r="DBH947" s="109"/>
      <c r="DBI947" s="109"/>
      <c r="DBJ947" s="109"/>
      <c r="DBK947" s="109"/>
      <c r="DBL947" s="109"/>
      <c r="DBM947" s="109"/>
      <c r="DBN947" s="109"/>
      <c r="DBO947" s="109"/>
      <c r="DBP947" s="109"/>
      <c r="DBQ947" s="109"/>
      <c r="DBR947" s="109"/>
      <c r="DBS947" s="109"/>
      <c r="DBT947" s="109"/>
      <c r="DBU947" s="109"/>
      <c r="DBV947" s="109"/>
      <c r="DBW947" s="109"/>
      <c r="DBX947" s="109"/>
      <c r="DBY947" s="109"/>
      <c r="DBZ947" s="109"/>
      <c r="DCA947" s="109"/>
      <c r="DCB947" s="109"/>
      <c r="DCC947" s="109"/>
      <c r="DCD947" s="109"/>
      <c r="DCE947" s="109"/>
      <c r="DCF947" s="109"/>
      <c r="DCG947" s="109"/>
      <c r="DCH947" s="109"/>
      <c r="DCI947" s="109"/>
      <c r="DCJ947" s="109"/>
      <c r="DCK947" s="109"/>
      <c r="DCL947" s="109"/>
      <c r="DCM947" s="109"/>
      <c r="DCN947" s="109"/>
      <c r="DCO947" s="109"/>
      <c r="DCP947" s="109"/>
      <c r="DCQ947" s="109"/>
      <c r="DCR947" s="109"/>
      <c r="DCS947" s="109"/>
      <c r="DCT947" s="109"/>
      <c r="DCU947" s="109"/>
      <c r="DCV947" s="109"/>
      <c r="DCW947" s="109"/>
      <c r="DCX947" s="109"/>
      <c r="DCY947" s="109"/>
      <c r="DCZ947" s="109"/>
      <c r="DDA947" s="109"/>
      <c r="DDB947" s="109"/>
      <c r="DDC947" s="109"/>
      <c r="DDD947" s="109"/>
      <c r="DDE947" s="109"/>
      <c r="DDF947" s="109"/>
      <c r="DDG947" s="109"/>
      <c r="DDH947" s="109"/>
      <c r="DDI947" s="109"/>
      <c r="DDJ947" s="109"/>
      <c r="DDK947" s="109"/>
      <c r="DDL947" s="109"/>
      <c r="DDM947" s="109"/>
      <c r="DDN947" s="109"/>
      <c r="DDO947" s="109"/>
      <c r="DDP947" s="109"/>
      <c r="DDQ947" s="109"/>
      <c r="DDR947" s="109"/>
      <c r="DDS947" s="109"/>
      <c r="DDT947" s="109"/>
      <c r="DDU947" s="109"/>
      <c r="DDV947" s="109"/>
      <c r="DDW947" s="109"/>
      <c r="DDX947" s="109"/>
      <c r="DDY947" s="109"/>
      <c r="DDZ947" s="109"/>
      <c r="DEA947" s="109"/>
      <c r="DEB947" s="109"/>
      <c r="DEC947" s="109"/>
      <c r="DED947" s="109"/>
      <c r="DEE947" s="109"/>
      <c r="DEF947" s="109"/>
      <c r="DEG947" s="109"/>
      <c r="DEH947" s="109"/>
      <c r="DEI947" s="109"/>
      <c r="DEJ947" s="109"/>
      <c r="DEK947" s="109"/>
      <c r="DEL947" s="109"/>
      <c r="DEM947" s="109"/>
      <c r="DEN947" s="109"/>
      <c r="DEO947" s="109"/>
      <c r="DEP947" s="109"/>
      <c r="DEQ947" s="109"/>
      <c r="DER947" s="109"/>
      <c r="DES947" s="109"/>
      <c r="DET947" s="109"/>
      <c r="DEU947" s="109"/>
      <c r="DEV947" s="109"/>
      <c r="DEW947" s="109"/>
      <c r="DEX947" s="109"/>
      <c r="DEY947" s="109"/>
      <c r="DEZ947" s="109"/>
      <c r="DFA947" s="109"/>
      <c r="DFB947" s="109"/>
      <c r="DFC947" s="109"/>
      <c r="DFD947" s="109"/>
      <c r="DFE947" s="109"/>
      <c r="DFF947" s="109"/>
      <c r="DFG947" s="109"/>
      <c r="DFH947" s="109"/>
      <c r="DFI947" s="109"/>
      <c r="DFJ947" s="109"/>
      <c r="DFK947" s="109"/>
      <c r="DFL947" s="109"/>
      <c r="DFM947" s="109"/>
      <c r="DFN947" s="109"/>
      <c r="DFO947" s="109"/>
      <c r="DFP947" s="109"/>
      <c r="DFQ947" s="109"/>
      <c r="DFR947" s="109"/>
      <c r="DFS947" s="109"/>
      <c r="DFT947" s="109"/>
      <c r="DFU947" s="109"/>
      <c r="DFV947" s="109"/>
      <c r="DFW947" s="109"/>
      <c r="DFX947" s="109"/>
      <c r="DFY947" s="109"/>
      <c r="DFZ947" s="109"/>
      <c r="DGA947" s="109"/>
      <c r="DGB947" s="109"/>
      <c r="DGC947" s="109"/>
      <c r="DGD947" s="109"/>
      <c r="DGE947" s="109"/>
      <c r="DGF947" s="109"/>
      <c r="DGG947" s="109"/>
      <c r="DGH947" s="109"/>
      <c r="DGI947" s="109"/>
      <c r="DGJ947" s="109"/>
      <c r="DGK947" s="109"/>
      <c r="DGL947" s="109"/>
      <c r="DGM947" s="109"/>
      <c r="DGN947" s="109"/>
      <c r="DGO947" s="109"/>
      <c r="DGP947" s="109"/>
      <c r="DGQ947" s="109"/>
      <c r="DGR947" s="109"/>
      <c r="DGS947" s="109"/>
      <c r="DGT947" s="109"/>
      <c r="DGU947" s="109"/>
      <c r="DGV947" s="109"/>
      <c r="DGW947" s="109"/>
      <c r="DGX947" s="109"/>
      <c r="DGY947" s="109"/>
      <c r="DGZ947" s="109"/>
      <c r="DHA947" s="109"/>
      <c r="DHB947" s="109"/>
      <c r="DHC947" s="109"/>
      <c r="DHD947" s="109"/>
      <c r="DHE947" s="109"/>
      <c r="DHF947" s="109"/>
      <c r="DHG947" s="109"/>
      <c r="DHH947" s="109"/>
      <c r="DHI947" s="109"/>
      <c r="DHJ947" s="109"/>
      <c r="DHK947" s="109"/>
      <c r="DHL947" s="109"/>
      <c r="DHM947" s="109"/>
      <c r="DHN947" s="109"/>
      <c r="DHO947" s="109"/>
      <c r="DHP947" s="109"/>
      <c r="DHQ947" s="109"/>
      <c r="DHR947" s="109"/>
      <c r="DHS947" s="109"/>
      <c r="DHT947" s="109"/>
      <c r="DHU947" s="109"/>
      <c r="DHV947" s="109"/>
      <c r="DHW947" s="109"/>
      <c r="DHX947" s="109"/>
      <c r="DHY947" s="109"/>
      <c r="DHZ947" s="109"/>
      <c r="DIA947" s="109"/>
      <c r="DIB947" s="109"/>
      <c r="DIC947" s="109"/>
      <c r="DID947" s="109"/>
      <c r="DIE947" s="109"/>
      <c r="DIF947" s="109"/>
      <c r="DIG947" s="109"/>
      <c r="DIH947" s="109"/>
      <c r="DII947" s="109"/>
      <c r="DIJ947" s="109"/>
      <c r="DIK947" s="109"/>
      <c r="DIL947" s="109"/>
      <c r="DIM947" s="109"/>
      <c r="DIN947" s="109"/>
      <c r="DIO947" s="109"/>
      <c r="DIP947" s="109"/>
      <c r="DIQ947" s="109"/>
      <c r="DIR947" s="109"/>
      <c r="DIS947" s="109"/>
      <c r="DIT947" s="109"/>
      <c r="DIU947" s="109"/>
      <c r="DIV947" s="109"/>
      <c r="DIW947" s="109"/>
      <c r="DIX947" s="109"/>
      <c r="DIY947" s="109"/>
      <c r="DIZ947" s="109"/>
      <c r="DJA947" s="109"/>
      <c r="DJB947" s="109"/>
      <c r="DJC947" s="109"/>
      <c r="DJD947" s="109"/>
      <c r="DJE947" s="109"/>
      <c r="DJF947" s="109"/>
      <c r="DJG947" s="109"/>
      <c r="DJH947" s="109"/>
      <c r="DJI947" s="109"/>
      <c r="DJJ947" s="109"/>
      <c r="DJK947" s="109"/>
      <c r="DJL947" s="109"/>
      <c r="DJM947" s="109"/>
      <c r="DJN947" s="109"/>
      <c r="DJO947" s="109"/>
      <c r="DJP947" s="109"/>
      <c r="DJQ947" s="109"/>
      <c r="DJR947" s="109"/>
      <c r="DJS947" s="109"/>
      <c r="DJT947" s="109"/>
      <c r="DJU947" s="109"/>
      <c r="DJV947" s="109"/>
      <c r="DJW947" s="109"/>
      <c r="DJX947" s="109"/>
      <c r="DJY947" s="109"/>
      <c r="DJZ947" s="109"/>
      <c r="DKA947" s="109"/>
      <c r="DKB947" s="109"/>
      <c r="DKC947" s="109"/>
      <c r="DKD947" s="109"/>
      <c r="DKE947" s="109"/>
      <c r="DKF947" s="109"/>
      <c r="DKG947" s="109"/>
      <c r="DKH947" s="109"/>
      <c r="DKI947" s="109"/>
      <c r="DKJ947" s="109"/>
      <c r="DKK947" s="109"/>
      <c r="DKL947" s="109"/>
      <c r="DKM947" s="109"/>
      <c r="DKN947" s="109"/>
      <c r="DKO947" s="109"/>
      <c r="DKP947" s="109"/>
      <c r="DKQ947" s="109"/>
      <c r="DKR947" s="109"/>
      <c r="DKS947" s="109"/>
      <c r="DKT947" s="109"/>
      <c r="DKU947" s="109"/>
      <c r="DKV947" s="109"/>
      <c r="DKW947" s="109"/>
      <c r="DKX947" s="109"/>
      <c r="DKY947" s="109"/>
      <c r="DKZ947" s="109"/>
      <c r="DLA947" s="109"/>
      <c r="DLB947" s="109"/>
      <c r="DLC947" s="109"/>
      <c r="DLD947" s="109"/>
      <c r="DLE947" s="109"/>
      <c r="DLF947" s="109"/>
      <c r="DLG947" s="109"/>
      <c r="DLH947" s="109"/>
      <c r="DLI947" s="109"/>
      <c r="DLJ947" s="109"/>
      <c r="DLK947" s="109"/>
      <c r="DLL947" s="109"/>
      <c r="DLM947" s="109"/>
      <c r="DLN947" s="109"/>
      <c r="DLO947" s="109"/>
      <c r="DLP947" s="109"/>
      <c r="DLQ947" s="109"/>
      <c r="DLR947" s="109"/>
      <c r="DLS947" s="109"/>
      <c r="DLT947" s="109"/>
      <c r="DLU947" s="109"/>
      <c r="DLV947" s="109"/>
      <c r="DLW947" s="109"/>
      <c r="DLX947" s="109"/>
      <c r="DLY947" s="109"/>
      <c r="DLZ947" s="109"/>
      <c r="DMA947" s="109"/>
      <c r="DMB947" s="109"/>
      <c r="DMC947" s="109"/>
      <c r="DMD947" s="109"/>
      <c r="DME947" s="109"/>
      <c r="DMF947" s="109"/>
      <c r="DMG947" s="109"/>
      <c r="DMH947" s="109"/>
      <c r="DMI947" s="109"/>
      <c r="DMJ947" s="109"/>
      <c r="DMK947" s="109"/>
      <c r="DML947" s="109"/>
      <c r="DMM947" s="109"/>
      <c r="DMN947" s="109"/>
      <c r="DMO947" s="109"/>
      <c r="DMP947" s="109"/>
      <c r="DMQ947" s="109"/>
      <c r="DMR947" s="109"/>
      <c r="DMS947" s="109"/>
      <c r="DMT947" s="109"/>
      <c r="DMU947" s="109"/>
      <c r="DMV947" s="109"/>
      <c r="DMW947" s="109"/>
      <c r="DMX947" s="109"/>
      <c r="DMY947" s="109"/>
      <c r="DMZ947" s="109"/>
      <c r="DNA947" s="109"/>
      <c r="DNB947" s="109"/>
      <c r="DNC947" s="109"/>
      <c r="DND947" s="109"/>
      <c r="DNE947" s="109"/>
      <c r="DNF947" s="109"/>
      <c r="DNG947" s="109"/>
      <c r="DNH947" s="109"/>
      <c r="DNI947" s="109"/>
      <c r="DNJ947" s="109"/>
      <c r="DNK947" s="109"/>
      <c r="DNL947" s="109"/>
      <c r="DNM947" s="109"/>
      <c r="DNN947" s="109"/>
      <c r="DNO947" s="109"/>
      <c r="DNP947" s="109"/>
      <c r="DNQ947" s="109"/>
      <c r="DNR947" s="109"/>
      <c r="DNS947" s="109"/>
      <c r="DNT947" s="109"/>
      <c r="DNU947" s="109"/>
      <c r="DNV947" s="109"/>
      <c r="DNW947" s="109"/>
      <c r="DNX947" s="109"/>
      <c r="DNY947" s="109"/>
      <c r="DNZ947" s="109"/>
      <c r="DOA947" s="109"/>
      <c r="DOB947" s="109"/>
      <c r="DOC947" s="109"/>
      <c r="DOD947" s="109"/>
      <c r="DOE947" s="109"/>
      <c r="DOF947" s="109"/>
      <c r="DOG947" s="109"/>
      <c r="DOH947" s="109"/>
      <c r="DOI947" s="109"/>
      <c r="DOJ947" s="109"/>
      <c r="DOK947" s="109"/>
      <c r="DOL947" s="109"/>
      <c r="DOM947" s="109"/>
      <c r="DON947" s="109"/>
      <c r="DOO947" s="109"/>
      <c r="DOP947" s="109"/>
      <c r="DOQ947" s="109"/>
      <c r="DOR947" s="109"/>
      <c r="DOS947" s="109"/>
      <c r="DOT947" s="109"/>
      <c r="DOU947" s="109"/>
      <c r="DOV947" s="109"/>
      <c r="DOW947" s="109"/>
      <c r="DOX947" s="109"/>
      <c r="DOY947" s="109"/>
      <c r="DOZ947" s="109"/>
      <c r="DPA947" s="109"/>
      <c r="DPB947" s="109"/>
      <c r="DPC947" s="109"/>
      <c r="DPD947" s="109"/>
      <c r="DPE947" s="109"/>
      <c r="DPF947" s="109"/>
      <c r="DPG947" s="109"/>
      <c r="DPH947" s="109"/>
      <c r="DPI947" s="109"/>
      <c r="DPJ947" s="109"/>
      <c r="DPK947" s="109"/>
      <c r="DPL947" s="109"/>
      <c r="DPM947" s="109"/>
      <c r="DPN947" s="109"/>
      <c r="DPO947" s="109"/>
      <c r="DPP947" s="109"/>
      <c r="DPQ947" s="109"/>
      <c r="DPR947" s="109"/>
      <c r="DPS947" s="109"/>
      <c r="DPT947" s="109"/>
      <c r="DPU947" s="109"/>
      <c r="DPV947" s="109"/>
      <c r="DPW947" s="109"/>
      <c r="DPX947" s="109"/>
      <c r="DPY947" s="109"/>
      <c r="DPZ947" s="109"/>
      <c r="DQA947" s="109"/>
      <c r="DQB947" s="109"/>
      <c r="DQC947" s="109"/>
      <c r="DQD947" s="109"/>
      <c r="DQE947" s="109"/>
      <c r="DQF947" s="109"/>
      <c r="DQG947" s="109"/>
      <c r="DQH947" s="109"/>
      <c r="DQI947" s="109"/>
      <c r="DQJ947" s="109"/>
      <c r="DQK947" s="109"/>
      <c r="DQL947" s="109"/>
      <c r="DQM947" s="109"/>
      <c r="DQN947" s="109"/>
      <c r="DQO947" s="109"/>
      <c r="DQP947" s="109"/>
      <c r="DQQ947" s="109"/>
      <c r="DQR947" s="109"/>
      <c r="DQS947" s="109"/>
      <c r="DQT947" s="109"/>
      <c r="DQU947" s="109"/>
      <c r="DQV947" s="109"/>
      <c r="DQW947" s="109"/>
      <c r="DQX947" s="109"/>
      <c r="DQY947" s="109"/>
      <c r="DQZ947" s="109"/>
      <c r="DRA947" s="109"/>
      <c r="DRB947" s="109"/>
      <c r="DRC947" s="109"/>
      <c r="DRD947" s="109"/>
      <c r="DRE947" s="109"/>
      <c r="DRF947" s="109"/>
      <c r="DRG947" s="109"/>
      <c r="DRH947" s="109"/>
      <c r="DRI947" s="109"/>
      <c r="DRJ947" s="109"/>
      <c r="DRK947" s="109"/>
      <c r="DRL947" s="109"/>
      <c r="DRM947" s="109"/>
      <c r="DRN947" s="109"/>
      <c r="DRO947" s="109"/>
      <c r="DRP947" s="109"/>
      <c r="DRQ947" s="109"/>
      <c r="DRR947" s="109"/>
      <c r="DRS947" s="109"/>
      <c r="DRT947" s="109"/>
      <c r="DRU947" s="109"/>
      <c r="DRV947" s="109"/>
      <c r="DRW947" s="109"/>
      <c r="DRX947" s="109"/>
      <c r="DRY947" s="109"/>
      <c r="DRZ947" s="109"/>
      <c r="DSA947" s="109"/>
      <c r="DSB947" s="109"/>
      <c r="DSC947" s="109"/>
      <c r="DSD947" s="109"/>
      <c r="DSE947" s="109"/>
      <c r="DSF947" s="109"/>
      <c r="DSG947" s="109"/>
      <c r="DSH947" s="109"/>
      <c r="DSI947" s="109"/>
      <c r="DSJ947" s="109"/>
      <c r="DSK947" s="109"/>
      <c r="DSL947" s="109"/>
      <c r="DSM947" s="109"/>
      <c r="DSN947" s="109"/>
      <c r="DSO947" s="109"/>
      <c r="DSP947" s="109"/>
      <c r="DSQ947" s="109"/>
      <c r="DSR947" s="109"/>
      <c r="DSS947" s="109"/>
      <c r="DST947" s="109"/>
      <c r="DSU947" s="109"/>
      <c r="DSV947" s="109"/>
      <c r="DSW947" s="109"/>
      <c r="DSX947" s="109"/>
      <c r="DSY947" s="109"/>
      <c r="DSZ947" s="109"/>
      <c r="DTA947" s="109"/>
      <c r="DTB947" s="109"/>
      <c r="DTC947" s="109"/>
      <c r="DTD947" s="109"/>
      <c r="DTE947" s="109"/>
      <c r="DTF947" s="109"/>
      <c r="DTG947" s="109"/>
      <c r="DTH947" s="109"/>
      <c r="DTI947" s="109"/>
      <c r="DTJ947" s="109"/>
      <c r="DTK947" s="109"/>
      <c r="DTL947" s="109"/>
      <c r="DTM947" s="109"/>
      <c r="DTN947" s="109"/>
      <c r="DTO947" s="109"/>
      <c r="DTP947" s="109"/>
      <c r="DTQ947" s="109"/>
      <c r="DTR947" s="109"/>
      <c r="DTS947" s="109"/>
      <c r="DTT947" s="109"/>
      <c r="DTU947" s="109"/>
      <c r="DTV947" s="109"/>
      <c r="DTW947" s="109"/>
      <c r="DTX947" s="109"/>
      <c r="DTY947" s="109"/>
      <c r="DTZ947" s="109"/>
      <c r="DUA947" s="109"/>
      <c r="DUB947" s="109"/>
      <c r="DUC947" s="109"/>
      <c r="DUD947" s="109"/>
      <c r="DUE947" s="109"/>
      <c r="DUF947" s="109"/>
      <c r="DUG947" s="109"/>
      <c r="DUH947" s="109"/>
      <c r="DUI947" s="109"/>
      <c r="DUJ947" s="109"/>
      <c r="DUK947" s="109"/>
      <c r="DUL947" s="109"/>
      <c r="DUM947" s="109"/>
      <c r="DUN947" s="109"/>
      <c r="DUO947" s="109"/>
      <c r="DUP947" s="109"/>
      <c r="DUQ947" s="109"/>
      <c r="DUR947" s="109"/>
      <c r="DUS947" s="109"/>
      <c r="DUT947" s="109"/>
      <c r="DUU947" s="109"/>
      <c r="DUV947" s="109"/>
      <c r="DUW947" s="109"/>
      <c r="DUX947" s="109"/>
      <c r="DUY947" s="109"/>
      <c r="DUZ947" s="109"/>
      <c r="DVA947" s="109"/>
      <c r="DVB947" s="109"/>
      <c r="DVC947" s="109"/>
      <c r="DVD947" s="109"/>
      <c r="DVE947" s="109"/>
      <c r="DVF947" s="109"/>
      <c r="DVG947" s="109"/>
      <c r="DVH947" s="109"/>
      <c r="DVI947" s="109"/>
      <c r="DVJ947" s="109"/>
      <c r="DVK947" s="109"/>
      <c r="DVL947" s="109"/>
      <c r="DVM947" s="109"/>
      <c r="DVN947" s="109"/>
      <c r="DVO947" s="109"/>
      <c r="DVP947" s="109"/>
      <c r="DVQ947" s="109"/>
      <c r="DVR947" s="109"/>
      <c r="DVS947" s="109"/>
      <c r="DVT947" s="109"/>
      <c r="DVU947" s="109"/>
      <c r="DVV947" s="109"/>
      <c r="DVW947" s="109"/>
      <c r="DVX947" s="109"/>
      <c r="DVY947" s="109"/>
      <c r="DVZ947" s="109"/>
      <c r="DWA947" s="109"/>
      <c r="DWB947" s="109"/>
      <c r="DWC947" s="109"/>
      <c r="DWD947" s="109"/>
      <c r="DWE947" s="109"/>
      <c r="DWF947" s="109"/>
      <c r="DWG947" s="109"/>
      <c r="DWH947" s="109"/>
      <c r="DWI947" s="109"/>
      <c r="DWJ947" s="109"/>
      <c r="DWK947" s="109"/>
      <c r="DWL947" s="109"/>
      <c r="DWM947" s="109"/>
      <c r="DWN947" s="109"/>
      <c r="DWO947" s="109"/>
      <c r="DWP947" s="109"/>
      <c r="DWQ947" s="109"/>
      <c r="DWR947" s="109"/>
      <c r="DWS947" s="109"/>
      <c r="DWT947" s="109"/>
      <c r="DWU947" s="109"/>
      <c r="DWV947" s="109"/>
      <c r="DWW947" s="109"/>
      <c r="DWX947" s="109"/>
      <c r="DWY947" s="109"/>
      <c r="DWZ947" s="109"/>
      <c r="DXA947" s="109"/>
      <c r="DXB947" s="109"/>
      <c r="DXC947" s="109"/>
      <c r="DXD947" s="109"/>
      <c r="DXE947" s="109"/>
      <c r="DXF947" s="109"/>
      <c r="DXG947" s="109"/>
      <c r="DXH947" s="109"/>
      <c r="DXI947" s="109"/>
      <c r="DXJ947" s="109"/>
      <c r="DXK947" s="109"/>
      <c r="DXL947" s="109"/>
      <c r="DXM947" s="109"/>
      <c r="DXN947" s="109"/>
      <c r="DXO947" s="109"/>
      <c r="DXP947" s="109"/>
      <c r="DXQ947" s="109"/>
      <c r="DXR947" s="109"/>
      <c r="DXS947" s="109"/>
      <c r="DXT947" s="109"/>
      <c r="DXU947" s="109"/>
      <c r="DXV947" s="109"/>
      <c r="DXW947" s="109"/>
      <c r="DXX947" s="109"/>
      <c r="DXY947" s="109"/>
      <c r="DXZ947" s="109"/>
      <c r="DYA947" s="109"/>
      <c r="DYB947" s="109"/>
      <c r="DYC947" s="109"/>
      <c r="DYD947" s="109"/>
      <c r="DYE947" s="109"/>
      <c r="DYF947" s="109"/>
      <c r="DYG947" s="109"/>
      <c r="DYH947" s="109"/>
      <c r="DYI947" s="109"/>
      <c r="DYJ947" s="109"/>
      <c r="DYK947" s="109"/>
      <c r="DYL947" s="109"/>
      <c r="DYM947" s="109"/>
      <c r="DYN947" s="109"/>
      <c r="DYO947" s="109"/>
      <c r="DYP947" s="109"/>
      <c r="DYQ947" s="109"/>
      <c r="DYR947" s="109"/>
      <c r="DYS947" s="109"/>
      <c r="DYT947" s="109"/>
      <c r="DYU947" s="109"/>
      <c r="DYV947" s="109"/>
      <c r="DYW947" s="109"/>
      <c r="DYX947" s="109"/>
      <c r="DYY947" s="109"/>
      <c r="DYZ947" s="109"/>
      <c r="DZA947" s="109"/>
      <c r="DZB947" s="109"/>
      <c r="DZC947" s="109"/>
      <c r="DZD947" s="109"/>
      <c r="DZE947" s="109"/>
      <c r="DZF947" s="109"/>
      <c r="DZG947" s="109"/>
      <c r="DZH947" s="109"/>
      <c r="DZI947" s="109"/>
      <c r="DZJ947" s="109"/>
      <c r="DZK947" s="109"/>
      <c r="DZL947" s="109"/>
      <c r="DZM947" s="109"/>
      <c r="DZN947" s="109"/>
      <c r="DZO947" s="109"/>
      <c r="DZP947" s="109"/>
      <c r="DZQ947" s="109"/>
      <c r="DZR947" s="109"/>
      <c r="DZS947" s="109"/>
      <c r="DZT947" s="109"/>
      <c r="DZU947" s="109"/>
      <c r="DZV947" s="109"/>
      <c r="DZW947" s="109"/>
      <c r="DZX947" s="109"/>
      <c r="DZY947" s="109"/>
      <c r="DZZ947" s="109"/>
      <c r="EAA947" s="109"/>
      <c r="EAB947" s="109"/>
      <c r="EAC947" s="109"/>
      <c r="EAD947" s="109"/>
      <c r="EAE947" s="109"/>
      <c r="EAF947" s="109"/>
      <c r="EAG947" s="109"/>
      <c r="EAH947" s="109"/>
      <c r="EAI947" s="109"/>
      <c r="EAJ947" s="109"/>
      <c r="EAK947" s="109"/>
      <c r="EAL947" s="109"/>
      <c r="EAM947" s="109"/>
      <c r="EAN947" s="109"/>
      <c r="EAO947" s="109"/>
      <c r="EAP947" s="109"/>
      <c r="EAQ947" s="109"/>
      <c r="EAR947" s="109"/>
      <c r="EAS947" s="109"/>
      <c r="EAT947" s="109"/>
      <c r="EAU947" s="109"/>
      <c r="EAV947" s="109"/>
      <c r="EAW947" s="109"/>
      <c r="EAX947" s="109"/>
      <c r="EAY947" s="109"/>
      <c r="EAZ947" s="109"/>
      <c r="EBA947" s="109"/>
      <c r="EBB947" s="109"/>
      <c r="EBC947" s="109"/>
      <c r="EBD947" s="109"/>
      <c r="EBE947" s="109"/>
      <c r="EBF947" s="109"/>
      <c r="EBG947" s="109"/>
      <c r="EBH947" s="109"/>
      <c r="EBI947" s="109"/>
      <c r="EBJ947" s="109"/>
      <c r="EBK947" s="109"/>
      <c r="EBL947" s="109"/>
      <c r="EBM947" s="109"/>
      <c r="EBN947" s="109"/>
      <c r="EBO947" s="109"/>
      <c r="EBP947" s="109"/>
      <c r="EBQ947" s="109"/>
      <c r="EBR947" s="109"/>
      <c r="EBS947" s="109"/>
      <c r="EBT947" s="109"/>
      <c r="EBU947" s="109"/>
      <c r="EBV947" s="109"/>
      <c r="EBW947" s="109"/>
      <c r="EBX947" s="109"/>
      <c r="EBY947" s="109"/>
      <c r="EBZ947" s="109"/>
      <c r="ECA947" s="109"/>
      <c r="ECB947" s="109"/>
      <c r="ECC947" s="109"/>
      <c r="ECD947" s="109"/>
      <c r="ECE947" s="109"/>
      <c r="ECF947" s="109"/>
      <c r="ECG947" s="109"/>
      <c r="ECH947" s="109"/>
      <c r="ECI947" s="109"/>
      <c r="ECJ947" s="109"/>
      <c r="ECK947" s="109"/>
      <c r="ECL947" s="109"/>
      <c r="ECM947" s="109"/>
      <c r="ECN947" s="109"/>
      <c r="ECO947" s="109"/>
      <c r="ECP947" s="109"/>
      <c r="ECQ947" s="109"/>
      <c r="ECR947" s="109"/>
      <c r="ECS947" s="109"/>
      <c r="ECT947" s="109"/>
      <c r="ECU947" s="109"/>
      <c r="ECV947" s="109"/>
      <c r="ECW947" s="109"/>
      <c r="ECX947" s="109"/>
      <c r="ECY947" s="109"/>
      <c r="ECZ947" s="109"/>
      <c r="EDA947" s="109"/>
      <c r="EDB947" s="109"/>
      <c r="EDC947" s="109"/>
      <c r="EDD947" s="109"/>
      <c r="EDE947" s="109"/>
      <c r="EDF947" s="109"/>
      <c r="EDG947" s="109"/>
      <c r="EDH947" s="109"/>
      <c r="EDI947" s="109"/>
      <c r="EDJ947" s="109"/>
      <c r="EDK947" s="109"/>
      <c r="EDL947" s="109"/>
      <c r="EDM947" s="109"/>
      <c r="EDN947" s="109"/>
      <c r="EDO947" s="109"/>
      <c r="EDP947" s="109"/>
      <c r="EDQ947" s="109"/>
      <c r="EDR947" s="109"/>
      <c r="EDS947" s="109"/>
      <c r="EDT947" s="109"/>
      <c r="EDU947" s="109"/>
      <c r="EDV947" s="109"/>
      <c r="EDW947" s="109"/>
      <c r="EDX947" s="109"/>
      <c r="EDY947" s="109"/>
      <c r="EDZ947" s="109"/>
      <c r="EEA947" s="109"/>
      <c r="EEB947" s="109"/>
      <c r="EEC947" s="109"/>
      <c r="EED947" s="109"/>
      <c r="EEE947" s="109"/>
      <c r="EEF947" s="109"/>
      <c r="EEG947" s="109"/>
      <c r="EEH947" s="109"/>
      <c r="EEI947" s="109"/>
      <c r="EEJ947" s="109"/>
      <c r="EEK947" s="109"/>
      <c r="EEL947" s="109"/>
      <c r="EEM947" s="109"/>
      <c r="EEN947" s="109"/>
      <c r="EEO947" s="109"/>
      <c r="EEP947" s="109"/>
      <c r="EEQ947" s="109"/>
      <c r="EER947" s="109"/>
      <c r="EES947" s="109"/>
      <c r="EET947" s="109"/>
      <c r="EEU947" s="109"/>
      <c r="EEV947" s="109"/>
      <c r="EEW947" s="109"/>
      <c r="EEX947" s="109"/>
      <c r="EEY947" s="109"/>
      <c r="EEZ947" s="109"/>
      <c r="EFA947" s="109"/>
      <c r="EFB947" s="109"/>
      <c r="EFC947" s="109"/>
      <c r="EFD947" s="109"/>
      <c r="EFE947" s="109"/>
      <c r="EFF947" s="109"/>
      <c r="EFG947" s="109"/>
      <c r="EFH947" s="109"/>
      <c r="EFI947" s="109"/>
      <c r="EFJ947" s="109"/>
      <c r="EFK947" s="109"/>
      <c r="EFL947" s="109"/>
      <c r="EFM947" s="109"/>
      <c r="EFN947" s="109"/>
      <c r="EFO947" s="109"/>
      <c r="EFP947" s="109"/>
      <c r="EFQ947" s="109"/>
      <c r="EFR947" s="109"/>
      <c r="EFS947" s="109"/>
      <c r="EFT947" s="109"/>
      <c r="EFU947" s="109"/>
      <c r="EFV947" s="109"/>
      <c r="EFW947" s="109"/>
      <c r="EFX947" s="109"/>
      <c r="EFY947" s="109"/>
      <c r="EFZ947" s="109"/>
      <c r="EGA947" s="109"/>
      <c r="EGB947" s="109"/>
      <c r="EGC947" s="109"/>
      <c r="EGD947" s="109"/>
      <c r="EGE947" s="109"/>
      <c r="EGF947" s="109"/>
      <c r="EGG947" s="109"/>
      <c r="EGH947" s="109"/>
      <c r="EGI947" s="109"/>
      <c r="EGJ947" s="109"/>
      <c r="EGK947" s="109"/>
      <c r="EGL947" s="109"/>
      <c r="EGM947" s="109"/>
      <c r="EGN947" s="109"/>
      <c r="EGO947" s="109"/>
      <c r="EGP947" s="109"/>
      <c r="EGQ947" s="109"/>
      <c r="EGR947" s="109"/>
      <c r="EGS947" s="109"/>
      <c r="EGT947" s="109"/>
      <c r="EGU947" s="109"/>
      <c r="EGV947" s="109"/>
      <c r="EGW947" s="109"/>
      <c r="EGX947" s="109"/>
      <c r="EGY947" s="109"/>
      <c r="EGZ947" s="109"/>
      <c r="EHA947" s="109"/>
      <c r="EHB947" s="109"/>
      <c r="EHC947" s="109"/>
      <c r="EHD947" s="109"/>
      <c r="EHE947" s="109"/>
      <c r="EHF947" s="109"/>
      <c r="EHG947" s="109"/>
      <c r="EHH947" s="109"/>
      <c r="EHI947" s="109"/>
      <c r="EHJ947" s="109"/>
      <c r="EHK947" s="109"/>
      <c r="EHL947" s="109"/>
      <c r="EHM947" s="109"/>
      <c r="EHN947" s="109"/>
      <c r="EHO947" s="109"/>
      <c r="EHP947" s="109"/>
      <c r="EHQ947" s="109"/>
      <c r="EHR947" s="109"/>
      <c r="EHS947" s="109"/>
      <c r="EHT947" s="109"/>
      <c r="EHU947" s="109"/>
      <c r="EHV947" s="109"/>
      <c r="EHW947" s="109"/>
      <c r="EHX947" s="109"/>
      <c r="EHY947" s="109"/>
      <c r="EHZ947" s="109"/>
      <c r="EIA947" s="109"/>
      <c r="EIB947" s="109"/>
      <c r="EIC947" s="109"/>
      <c r="EID947" s="109"/>
      <c r="EIE947" s="109"/>
      <c r="EIF947" s="109"/>
      <c r="EIG947" s="109"/>
      <c r="EIH947" s="109"/>
      <c r="EII947" s="109"/>
      <c r="EIJ947" s="109"/>
      <c r="EIK947" s="109"/>
      <c r="EIL947" s="109"/>
      <c r="EIM947" s="109"/>
      <c r="EIN947" s="109"/>
      <c r="EIO947" s="109"/>
      <c r="EIP947" s="109"/>
      <c r="EIQ947" s="109"/>
      <c r="EIR947" s="109"/>
      <c r="EIS947" s="109"/>
      <c r="EIT947" s="109"/>
      <c r="EIU947" s="109"/>
      <c r="EIV947" s="109"/>
      <c r="EIW947" s="109"/>
      <c r="EIX947" s="109"/>
      <c r="EIY947" s="109"/>
      <c r="EIZ947" s="109"/>
      <c r="EJA947" s="109"/>
      <c r="EJB947" s="109"/>
      <c r="EJC947" s="109"/>
      <c r="EJD947" s="109"/>
      <c r="EJE947" s="109"/>
      <c r="EJF947" s="109"/>
      <c r="EJG947" s="109"/>
      <c r="EJH947" s="109"/>
      <c r="EJI947" s="109"/>
      <c r="EJJ947" s="109"/>
      <c r="EJK947" s="109"/>
      <c r="EJL947" s="109"/>
      <c r="EJM947" s="109"/>
      <c r="EJN947" s="109"/>
      <c r="EJO947" s="109"/>
      <c r="EJP947" s="109"/>
      <c r="EJQ947" s="109"/>
      <c r="EJR947" s="109"/>
      <c r="EJS947" s="109"/>
      <c r="EJT947" s="109"/>
      <c r="EJU947" s="109"/>
      <c r="EJV947" s="109"/>
      <c r="EJW947" s="109"/>
      <c r="EJX947" s="109"/>
      <c r="EJY947" s="109"/>
      <c r="EJZ947" s="109"/>
      <c r="EKA947" s="109"/>
      <c r="EKB947" s="109"/>
      <c r="EKC947" s="109"/>
      <c r="EKD947" s="109"/>
      <c r="EKE947" s="109"/>
      <c r="EKF947" s="109"/>
      <c r="EKG947" s="109"/>
      <c r="EKH947" s="109"/>
      <c r="EKI947" s="109"/>
      <c r="EKJ947" s="109"/>
      <c r="EKK947" s="109"/>
      <c r="EKL947" s="109"/>
      <c r="EKM947" s="109"/>
      <c r="EKN947" s="109"/>
      <c r="EKO947" s="109"/>
      <c r="EKP947" s="109"/>
      <c r="EKQ947" s="109"/>
      <c r="EKR947" s="109"/>
      <c r="EKS947" s="109"/>
      <c r="EKT947" s="109"/>
      <c r="EKU947" s="109"/>
      <c r="EKV947" s="109"/>
      <c r="EKW947" s="109"/>
      <c r="EKX947" s="109"/>
      <c r="EKY947" s="109"/>
      <c r="EKZ947" s="109"/>
      <c r="ELA947" s="109"/>
      <c r="ELB947" s="109"/>
      <c r="ELC947" s="109"/>
      <c r="ELD947" s="109"/>
      <c r="ELE947" s="109"/>
      <c r="ELF947" s="109"/>
      <c r="ELG947" s="109"/>
      <c r="ELH947" s="109"/>
      <c r="ELI947" s="109"/>
      <c r="ELJ947" s="109"/>
      <c r="ELK947" s="109"/>
      <c r="ELL947" s="109"/>
      <c r="ELM947" s="109"/>
      <c r="ELN947" s="109"/>
      <c r="ELO947" s="109"/>
      <c r="ELP947" s="109"/>
      <c r="ELQ947" s="109"/>
      <c r="ELR947" s="109"/>
      <c r="ELS947" s="109"/>
      <c r="ELT947" s="109"/>
      <c r="ELU947" s="109"/>
      <c r="ELV947" s="109"/>
      <c r="ELW947" s="109"/>
      <c r="ELX947" s="109"/>
      <c r="ELY947" s="109"/>
      <c r="ELZ947" s="109"/>
      <c r="EMA947" s="109"/>
      <c r="EMB947" s="109"/>
      <c r="EMC947" s="109"/>
      <c r="EMD947" s="109"/>
      <c r="EME947" s="109"/>
      <c r="EMF947" s="109"/>
      <c r="EMG947" s="109"/>
      <c r="EMH947" s="109"/>
      <c r="EMI947" s="109"/>
      <c r="EMJ947" s="109"/>
      <c r="EMK947" s="109"/>
      <c r="EML947" s="109"/>
      <c r="EMM947" s="109"/>
      <c r="EMN947" s="109"/>
      <c r="EMO947" s="109"/>
      <c r="EMP947" s="109"/>
      <c r="EMQ947" s="109"/>
      <c r="EMR947" s="109"/>
      <c r="EMS947" s="109"/>
      <c r="EMT947" s="109"/>
      <c r="EMU947" s="109"/>
      <c r="EMV947" s="109"/>
      <c r="EMW947" s="109"/>
      <c r="EMX947" s="109"/>
      <c r="EMY947" s="109"/>
      <c r="EMZ947" s="109"/>
      <c r="ENA947" s="109"/>
      <c r="ENB947" s="109"/>
      <c r="ENC947" s="109"/>
      <c r="END947" s="109"/>
      <c r="ENE947" s="109"/>
      <c r="ENF947" s="109"/>
      <c r="ENG947" s="109"/>
      <c r="ENH947" s="109"/>
      <c r="ENI947" s="109"/>
      <c r="ENJ947" s="109"/>
      <c r="ENK947" s="109"/>
      <c r="ENL947" s="109"/>
      <c r="ENM947" s="109"/>
      <c r="ENN947" s="109"/>
      <c r="ENO947" s="109"/>
      <c r="ENP947" s="109"/>
      <c r="ENQ947" s="109"/>
      <c r="ENR947" s="109"/>
      <c r="ENS947" s="109"/>
      <c r="ENT947" s="109"/>
      <c r="ENU947" s="109"/>
      <c r="ENV947" s="109"/>
      <c r="ENW947" s="109"/>
      <c r="ENX947" s="109"/>
      <c r="ENY947" s="109"/>
      <c r="ENZ947" s="109"/>
      <c r="EOA947" s="109"/>
      <c r="EOB947" s="109"/>
      <c r="EOC947" s="109"/>
      <c r="EOD947" s="109"/>
      <c r="EOE947" s="109"/>
      <c r="EOF947" s="109"/>
      <c r="EOG947" s="109"/>
      <c r="EOH947" s="109"/>
      <c r="EOI947" s="109"/>
      <c r="EOJ947" s="109"/>
      <c r="EOK947" s="109"/>
      <c r="EOL947" s="109"/>
      <c r="EOM947" s="109"/>
      <c r="EON947" s="109"/>
      <c r="EOO947" s="109"/>
      <c r="EOP947" s="109"/>
      <c r="EOQ947" s="109"/>
      <c r="EOR947" s="109"/>
      <c r="EOS947" s="109"/>
      <c r="EOT947" s="109"/>
      <c r="EOU947" s="109"/>
      <c r="EOV947" s="109"/>
      <c r="EOW947" s="109"/>
      <c r="EOX947" s="109"/>
      <c r="EOY947" s="109"/>
      <c r="EOZ947" s="109"/>
      <c r="EPA947" s="109"/>
      <c r="EPB947" s="109"/>
      <c r="EPC947" s="109"/>
      <c r="EPD947" s="109"/>
      <c r="EPE947" s="109"/>
      <c r="EPF947" s="109"/>
      <c r="EPG947" s="109"/>
      <c r="EPH947" s="109"/>
      <c r="EPI947" s="109"/>
      <c r="EPJ947" s="109"/>
      <c r="EPK947" s="109"/>
      <c r="EPL947" s="109"/>
      <c r="EPM947" s="109"/>
      <c r="EPN947" s="109"/>
      <c r="EPO947" s="109"/>
      <c r="EPP947" s="109"/>
      <c r="EPQ947" s="109"/>
      <c r="EPR947" s="109"/>
      <c r="EPS947" s="109"/>
      <c r="EPT947" s="109"/>
      <c r="EPU947" s="109"/>
      <c r="EPV947" s="109"/>
      <c r="EPW947" s="109"/>
      <c r="EPX947" s="109"/>
      <c r="EPY947" s="109"/>
      <c r="EPZ947" s="109"/>
      <c r="EQA947" s="109"/>
      <c r="EQB947" s="109"/>
      <c r="EQC947" s="109"/>
      <c r="EQD947" s="109"/>
      <c r="EQE947" s="109"/>
      <c r="EQF947" s="109"/>
      <c r="EQG947" s="109"/>
      <c r="EQH947" s="109"/>
      <c r="EQI947" s="109"/>
      <c r="EQJ947" s="109"/>
      <c r="EQK947" s="109"/>
      <c r="EQL947" s="109"/>
      <c r="EQM947" s="109"/>
      <c r="EQN947" s="109"/>
      <c r="EQO947" s="109"/>
      <c r="EQP947" s="109"/>
      <c r="EQQ947" s="109"/>
      <c r="EQR947" s="109"/>
      <c r="EQS947" s="109"/>
      <c r="EQT947" s="109"/>
      <c r="EQU947" s="109"/>
      <c r="EQV947" s="109"/>
      <c r="EQW947" s="109"/>
      <c r="EQX947" s="109"/>
      <c r="EQY947" s="109"/>
      <c r="EQZ947" s="109"/>
      <c r="ERA947" s="109"/>
      <c r="ERB947" s="109"/>
      <c r="ERC947" s="109"/>
      <c r="ERD947" s="109"/>
      <c r="ERE947" s="109"/>
      <c r="ERF947" s="109"/>
      <c r="ERG947" s="109"/>
      <c r="ERH947" s="109"/>
      <c r="ERI947" s="109"/>
      <c r="ERJ947" s="109"/>
      <c r="ERK947" s="109"/>
      <c r="ERL947" s="109"/>
      <c r="ERM947" s="109"/>
      <c r="ERN947" s="109"/>
      <c r="ERO947" s="109"/>
      <c r="ERP947" s="109"/>
      <c r="ERQ947" s="109"/>
      <c r="ERR947" s="109"/>
      <c r="ERS947" s="109"/>
      <c r="ERT947" s="109"/>
      <c r="ERU947" s="109"/>
      <c r="ERV947" s="109"/>
      <c r="ERW947" s="109"/>
      <c r="ERX947" s="109"/>
      <c r="ERY947" s="109"/>
      <c r="ERZ947" s="109"/>
      <c r="ESA947" s="109"/>
      <c r="ESB947" s="109"/>
      <c r="ESC947" s="109"/>
      <c r="ESD947" s="109"/>
      <c r="ESE947" s="109"/>
      <c r="ESF947" s="109"/>
      <c r="ESG947" s="109"/>
      <c r="ESH947" s="109"/>
      <c r="ESI947" s="109"/>
      <c r="ESJ947" s="109"/>
      <c r="ESK947" s="109"/>
      <c r="ESL947" s="109"/>
      <c r="ESM947" s="109"/>
      <c r="ESN947" s="109"/>
      <c r="ESO947" s="109"/>
      <c r="ESP947" s="109"/>
      <c r="ESQ947" s="109"/>
      <c r="ESR947" s="109"/>
      <c r="ESS947" s="109"/>
      <c r="EST947" s="109"/>
      <c r="ESU947" s="109"/>
      <c r="ESV947" s="109"/>
      <c r="ESW947" s="109"/>
      <c r="ESX947" s="109"/>
      <c r="ESY947" s="109"/>
      <c r="ESZ947" s="109"/>
      <c r="ETA947" s="109"/>
      <c r="ETB947" s="109"/>
      <c r="ETC947" s="109"/>
      <c r="ETD947" s="109"/>
      <c r="ETE947" s="109"/>
      <c r="ETF947" s="109"/>
      <c r="ETG947" s="109"/>
      <c r="ETH947" s="109"/>
      <c r="ETI947" s="109"/>
      <c r="ETJ947" s="109"/>
      <c r="ETK947" s="109"/>
      <c r="ETL947" s="109"/>
      <c r="ETM947" s="109"/>
      <c r="ETN947" s="109"/>
      <c r="ETO947" s="109"/>
      <c r="ETP947" s="109"/>
      <c r="ETQ947" s="109"/>
      <c r="ETR947" s="109"/>
      <c r="ETS947" s="109"/>
      <c r="ETT947" s="109"/>
      <c r="ETU947" s="109"/>
      <c r="ETV947" s="109"/>
      <c r="ETW947" s="109"/>
      <c r="ETX947" s="109"/>
      <c r="ETY947" s="109"/>
      <c r="ETZ947" s="109"/>
      <c r="EUA947" s="109"/>
      <c r="EUB947" s="109"/>
      <c r="EUC947" s="109"/>
      <c r="EUD947" s="109"/>
      <c r="EUE947" s="109"/>
      <c r="EUF947" s="109"/>
      <c r="EUG947" s="109"/>
      <c r="EUH947" s="109"/>
      <c r="EUI947" s="109"/>
      <c r="EUJ947" s="109"/>
      <c r="EUK947" s="109"/>
      <c r="EUL947" s="109"/>
      <c r="EUM947" s="109"/>
      <c r="EUN947" s="109"/>
      <c r="EUO947" s="109"/>
      <c r="EUP947" s="109"/>
      <c r="EUQ947" s="109"/>
      <c r="EUR947" s="109"/>
      <c r="EUS947" s="109"/>
      <c r="EUT947" s="109"/>
      <c r="EUU947" s="109"/>
      <c r="EUV947" s="109"/>
      <c r="EUW947" s="109"/>
      <c r="EUX947" s="109"/>
      <c r="EUY947" s="109"/>
      <c r="EUZ947" s="109"/>
      <c r="EVA947" s="109"/>
      <c r="EVB947" s="109"/>
      <c r="EVC947" s="109"/>
      <c r="EVD947" s="109"/>
      <c r="EVE947" s="109"/>
      <c r="EVF947" s="109"/>
      <c r="EVG947" s="109"/>
      <c r="EVH947" s="109"/>
      <c r="EVI947" s="109"/>
      <c r="EVJ947" s="109"/>
      <c r="EVK947" s="109"/>
      <c r="EVL947" s="109"/>
      <c r="EVM947" s="109"/>
      <c r="EVN947" s="109"/>
      <c r="EVO947" s="109"/>
      <c r="EVP947" s="109"/>
      <c r="EVQ947" s="109"/>
      <c r="EVR947" s="109"/>
      <c r="EVS947" s="109"/>
      <c r="EVT947" s="109"/>
      <c r="EVU947" s="109"/>
      <c r="EVV947" s="109"/>
      <c r="EVW947" s="109"/>
      <c r="EVX947" s="109"/>
      <c r="EVY947" s="109"/>
      <c r="EVZ947" s="109"/>
      <c r="EWA947" s="109"/>
      <c r="EWB947" s="109"/>
      <c r="EWC947" s="109"/>
      <c r="EWD947" s="109"/>
      <c r="EWE947" s="109"/>
      <c r="EWF947" s="109"/>
      <c r="EWG947" s="109"/>
      <c r="EWH947" s="109"/>
      <c r="EWI947" s="109"/>
      <c r="EWJ947" s="109"/>
      <c r="EWK947" s="109"/>
      <c r="EWL947" s="109"/>
      <c r="EWM947" s="109"/>
      <c r="EWN947" s="109"/>
      <c r="EWO947" s="109"/>
      <c r="EWP947" s="109"/>
      <c r="EWQ947" s="109"/>
      <c r="EWR947" s="109"/>
      <c r="EWS947" s="109"/>
      <c r="EWT947" s="109"/>
      <c r="EWU947" s="109"/>
      <c r="EWV947" s="109"/>
      <c r="EWW947" s="109"/>
      <c r="EWX947" s="109"/>
      <c r="EWY947" s="109"/>
      <c r="EWZ947" s="109"/>
      <c r="EXA947" s="109"/>
      <c r="EXB947" s="109"/>
      <c r="EXC947" s="109"/>
      <c r="EXD947" s="109"/>
      <c r="EXE947" s="109"/>
      <c r="EXF947" s="109"/>
      <c r="EXG947" s="109"/>
      <c r="EXH947" s="109"/>
      <c r="EXI947" s="109"/>
      <c r="EXJ947" s="109"/>
      <c r="EXK947" s="109"/>
      <c r="EXL947" s="109"/>
      <c r="EXM947" s="109"/>
      <c r="EXN947" s="109"/>
      <c r="EXO947" s="109"/>
      <c r="EXP947" s="109"/>
      <c r="EXQ947" s="109"/>
      <c r="EXR947" s="109"/>
      <c r="EXS947" s="109"/>
      <c r="EXT947" s="109"/>
      <c r="EXU947" s="109"/>
      <c r="EXV947" s="109"/>
      <c r="EXW947" s="109"/>
      <c r="EXX947" s="109"/>
      <c r="EXY947" s="109"/>
      <c r="EXZ947" s="109"/>
      <c r="EYA947" s="109"/>
      <c r="EYB947" s="109"/>
      <c r="EYC947" s="109"/>
      <c r="EYD947" s="109"/>
      <c r="EYE947" s="109"/>
      <c r="EYF947" s="109"/>
      <c r="EYG947" s="109"/>
      <c r="EYH947" s="109"/>
      <c r="EYI947" s="109"/>
      <c r="EYJ947" s="109"/>
      <c r="EYK947" s="109"/>
      <c r="EYL947" s="109"/>
      <c r="EYM947" s="109"/>
      <c r="EYN947" s="109"/>
      <c r="EYO947" s="109"/>
      <c r="EYP947" s="109"/>
      <c r="EYQ947" s="109"/>
      <c r="EYR947" s="109"/>
      <c r="EYS947" s="109"/>
      <c r="EYT947" s="109"/>
      <c r="EYU947" s="109"/>
      <c r="EYV947" s="109"/>
      <c r="EYW947" s="109"/>
      <c r="EYX947" s="109"/>
      <c r="EYY947" s="109"/>
      <c r="EYZ947" s="109"/>
      <c r="EZA947" s="109"/>
      <c r="EZB947" s="109"/>
      <c r="EZC947" s="109"/>
      <c r="EZD947" s="109"/>
      <c r="EZE947" s="109"/>
      <c r="EZF947" s="109"/>
      <c r="EZG947" s="109"/>
      <c r="EZH947" s="109"/>
      <c r="EZI947" s="109"/>
      <c r="EZJ947" s="109"/>
      <c r="EZK947" s="109"/>
      <c r="EZL947" s="109"/>
      <c r="EZM947" s="109"/>
      <c r="EZN947" s="109"/>
      <c r="EZO947" s="109"/>
      <c r="EZP947" s="109"/>
      <c r="EZQ947" s="109"/>
      <c r="EZR947" s="109"/>
      <c r="EZS947" s="109"/>
      <c r="EZT947" s="109"/>
      <c r="EZU947" s="109"/>
      <c r="EZV947" s="109"/>
      <c r="EZW947" s="109"/>
      <c r="EZX947" s="109"/>
      <c r="EZY947" s="109"/>
      <c r="EZZ947" s="109"/>
      <c r="FAA947" s="109"/>
      <c r="FAB947" s="109"/>
      <c r="FAC947" s="109"/>
      <c r="FAD947" s="109"/>
      <c r="FAE947" s="109"/>
      <c r="FAF947" s="109"/>
      <c r="FAG947" s="109"/>
      <c r="FAH947" s="109"/>
      <c r="FAI947" s="109"/>
      <c r="FAJ947" s="109"/>
      <c r="FAK947" s="109"/>
      <c r="FAL947" s="109"/>
      <c r="FAM947" s="109"/>
      <c r="FAN947" s="109"/>
      <c r="FAO947" s="109"/>
      <c r="FAP947" s="109"/>
      <c r="FAQ947" s="109"/>
      <c r="FAR947" s="109"/>
      <c r="FAS947" s="109"/>
      <c r="FAT947" s="109"/>
      <c r="FAU947" s="109"/>
      <c r="FAV947" s="109"/>
      <c r="FAW947" s="109"/>
      <c r="FAX947" s="109"/>
      <c r="FAY947" s="109"/>
      <c r="FAZ947" s="109"/>
      <c r="FBA947" s="109"/>
      <c r="FBB947" s="109"/>
      <c r="FBC947" s="109"/>
      <c r="FBD947" s="109"/>
      <c r="FBE947" s="109"/>
      <c r="FBF947" s="109"/>
      <c r="FBG947" s="109"/>
      <c r="FBH947" s="109"/>
      <c r="FBI947" s="109"/>
      <c r="FBJ947" s="109"/>
      <c r="FBK947" s="109"/>
      <c r="FBL947" s="109"/>
      <c r="FBM947" s="109"/>
      <c r="FBN947" s="109"/>
      <c r="FBO947" s="109"/>
      <c r="FBP947" s="109"/>
      <c r="FBQ947" s="109"/>
      <c r="FBR947" s="109"/>
      <c r="FBS947" s="109"/>
      <c r="FBT947" s="109"/>
      <c r="FBU947" s="109"/>
      <c r="FBV947" s="109"/>
      <c r="FBW947" s="109"/>
      <c r="FBX947" s="109"/>
      <c r="FBY947" s="109"/>
      <c r="FBZ947" s="109"/>
      <c r="FCA947" s="109"/>
      <c r="FCB947" s="109"/>
      <c r="FCC947" s="109"/>
      <c r="FCD947" s="109"/>
      <c r="FCE947" s="109"/>
      <c r="FCF947" s="109"/>
      <c r="FCG947" s="109"/>
      <c r="FCH947" s="109"/>
      <c r="FCI947" s="109"/>
      <c r="FCJ947" s="109"/>
      <c r="FCK947" s="109"/>
      <c r="FCL947" s="109"/>
      <c r="FCM947" s="109"/>
      <c r="FCN947" s="109"/>
      <c r="FCO947" s="109"/>
      <c r="FCP947" s="109"/>
      <c r="FCQ947" s="109"/>
      <c r="FCR947" s="109"/>
      <c r="FCS947" s="109"/>
      <c r="FCT947" s="109"/>
      <c r="FCU947" s="109"/>
      <c r="FCV947" s="109"/>
      <c r="FCW947" s="109"/>
      <c r="FCX947" s="109"/>
      <c r="FCY947" s="109"/>
      <c r="FCZ947" s="109"/>
      <c r="FDA947" s="109"/>
      <c r="FDB947" s="109"/>
      <c r="FDC947" s="109"/>
      <c r="FDD947" s="109"/>
      <c r="FDE947" s="109"/>
      <c r="FDF947" s="109"/>
      <c r="FDG947" s="109"/>
      <c r="FDH947" s="109"/>
      <c r="FDI947" s="109"/>
      <c r="FDJ947" s="109"/>
      <c r="FDK947" s="109"/>
      <c r="FDL947" s="109"/>
      <c r="FDM947" s="109"/>
      <c r="FDN947" s="109"/>
      <c r="FDO947" s="109"/>
      <c r="FDP947" s="109"/>
      <c r="FDQ947" s="109"/>
      <c r="FDR947" s="109"/>
      <c r="FDS947" s="109"/>
      <c r="FDT947" s="109"/>
      <c r="FDU947" s="109"/>
      <c r="FDV947" s="109"/>
      <c r="FDW947" s="109"/>
      <c r="FDX947" s="109"/>
      <c r="FDY947" s="109"/>
      <c r="FDZ947" s="109"/>
      <c r="FEA947" s="109"/>
      <c r="FEB947" s="109"/>
      <c r="FEC947" s="109"/>
      <c r="FED947" s="109"/>
      <c r="FEE947" s="109"/>
      <c r="FEF947" s="109"/>
      <c r="FEG947" s="109"/>
      <c r="FEH947" s="109"/>
      <c r="FEI947" s="109"/>
      <c r="FEJ947" s="109"/>
      <c r="FEK947" s="109"/>
      <c r="FEL947" s="109"/>
      <c r="FEM947" s="109"/>
      <c r="FEN947" s="109"/>
      <c r="FEO947" s="109"/>
      <c r="FEP947" s="109"/>
      <c r="FEQ947" s="109"/>
      <c r="FER947" s="109"/>
      <c r="FES947" s="109"/>
      <c r="FET947" s="109"/>
      <c r="FEU947" s="109"/>
      <c r="FEV947" s="109"/>
      <c r="FEW947" s="109"/>
      <c r="FEX947" s="109"/>
      <c r="FEY947" s="109"/>
      <c r="FEZ947" s="109"/>
      <c r="FFA947" s="109"/>
      <c r="FFB947" s="109"/>
      <c r="FFC947" s="109"/>
      <c r="FFD947" s="109"/>
      <c r="FFE947" s="109"/>
      <c r="FFF947" s="109"/>
      <c r="FFG947" s="109"/>
      <c r="FFH947" s="109"/>
      <c r="FFI947" s="109"/>
      <c r="FFJ947" s="109"/>
      <c r="FFK947" s="109"/>
      <c r="FFL947" s="109"/>
      <c r="FFM947" s="109"/>
      <c r="FFN947" s="109"/>
      <c r="FFO947" s="109"/>
      <c r="FFP947" s="109"/>
      <c r="FFQ947" s="109"/>
      <c r="FFR947" s="109"/>
      <c r="FFS947" s="109"/>
      <c r="FFT947" s="109"/>
      <c r="FFU947" s="109"/>
      <c r="FFV947" s="109"/>
      <c r="FFW947" s="109"/>
      <c r="FFX947" s="109"/>
      <c r="FFY947" s="109"/>
      <c r="FFZ947" s="109"/>
      <c r="FGA947" s="109"/>
      <c r="FGB947" s="109"/>
      <c r="FGC947" s="109"/>
      <c r="FGD947" s="109"/>
      <c r="FGE947" s="109"/>
      <c r="FGF947" s="109"/>
      <c r="FGG947" s="109"/>
      <c r="FGH947" s="109"/>
      <c r="FGI947" s="109"/>
      <c r="FGJ947" s="109"/>
      <c r="FGK947" s="109"/>
      <c r="FGL947" s="109"/>
      <c r="FGM947" s="109"/>
      <c r="FGN947" s="109"/>
      <c r="FGO947" s="109"/>
      <c r="FGP947" s="109"/>
      <c r="FGQ947" s="109"/>
      <c r="FGR947" s="109"/>
      <c r="FGS947" s="109"/>
      <c r="FGT947" s="109"/>
      <c r="FGU947" s="109"/>
      <c r="FGV947" s="109"/>
      <c r="FGW947" s="109"/>
      <c r="FGX947" s="109"/>
      <c r="FGY947" s="109"/>
      <c r="FGZ947" s="109"/>
      <c r="FHA947" s="109"/>
      <c r="FHB947" s="109"/>
      <c r="FHC947" s="109"/>
      <c r="FHD947" s="109"/>
      <c r="FHE947" s="109"/>
      <c r="FHF947" s="109"/>
      <c r="FHG947" s="109"/>
      <c r="FHH947" s="109"/>
      <c r="FHI947" s="109"/>
      <c r="FHJ947" s="109"/>
      <c r="FHK947" s="109"/>
      <c r="FHL947" s="109"/>
      <c r="FHM947" s="109"/>
      <c r="FHN947" s="109"/>
      <c r="FHO947" s="109"/>
      <c r="FHP947" s="109"/>
      <c r="FHQ947" s="109"/>
      <c r="FHR947" s="109"/>
      <c r="FHS947" s="109"/>
      <c r="FHT947" s="109"/>
      <c r="FHU947" s="109"/>
      <c r="FHV947" s="109"/>
      <c r="FHW947" s="109"/>
      <c r="FHX947" s="109"/>
      <c r="FHY947" s="109"/>
      <c r="FHZ947" s="109"/>
      <c r="FIA947" s="109"/>
      <c r="FIB947" s="109"/>
      <c r="FIC947" s="109"/>
      <c r="FID947" s="109"/>
      <c r="FIE947" s="109"/>
      <c r="FIF947" s="109"/>
      <c r="FIG947" s="109"/>
      <c r="FIH947" s="109"/>
      <c r="FII947" s="109"/>
      <c r="FIJ947" s="109"/>
      <c r="FIK947" s="109"/>
      <c r="FIL947" s="109"/>
      <c r="FIM947" s="109"/>
      <c r="FIN947" s="109"/>
      <c r="FIO947" s="109"/>
      <c r="FIP947" s="109"/>
      <c r="FIQ947" s="109"/>
      <c r="FIR947" s="109"/>
      <c r="FIS947" s="109"/>
      <c r="FIT947" s="109"/>
      <c r="FIU947" s="109"/>
      <c r="FIV947" s="109"/>
      <c r="FIW947" s="109"/>
      <c r="FIX947" s="109"/>
      <c r="FIY947" s="109"/>
      <c r="FIZ947" s="109"/>
      <c r="FJA947" s="109"/>
      <c r="FJB947" s="109"/>
      <c r="FJC947" s="109"/>
      <c r="FJD947" s="109"/>
      <c r="FJE947" s="109"/>
      <c r="FJF947" s="109"/>
      <c r="FJG947" s="109"/>
      <c r="FJH947" s="109"/>
      <c r="FJI947" s="109"/>
      <c r="FJJ947" s="109"/>
      <c r="FJK947" s="109"/>
      <c r="FJL947" s="109"/>
      <c r="FJM947" s="109"/>
      <c r="FJN947" s="109"/>
      <c r="FJO947" s="109"/>
      <c r="FJP947" s="109"/>
      <c r="FJQ947" s="109"/>
      <c r="FJR947" s="109"/>
      <c r="FJS947" s="109"/>
      <c r="FJT947" s="109"/>
      <c r="FJU947" s="109"/>
      <c r="FJV947" s="109"/>
      <c r="FJW947" s="109"/>
      <c r="FJX947" s="109"/>
      <c r="FJY947" s="109"/>
      <c r="FJZ947" s="109"/>
      <c r="FKA947" s="109"/>
      <c r="FKB947" s="109"/>
      <c r="FKC947" s="109"/>
      <c r="FKD947" s="109"/>
      <c r="FKE947" s="109"/>
      <c r="FKF947" s="109"/>
      <c r="FKG947" s="109"/>
      <c r="FKH947" s="109"/>
      <c r="FKI947" s="109"/>
      <c r="FKJ947" s="109"/>
      <c r="FKK947" s="109"/>
      <c r="FKL947" s="109"/>
      <c r="FKM947" s="109"/>
      <c r="FKN947" s="109"/>
      <c r="FKO947" s="109"/>
      <c r="FKP947" s="109"/>
      <c r="FKQ947" s="109"/>
      <c r="FKR947" s="109"/>
      <c r="FKS947" s="109"/>
      <c r="FKT947" s="109"/>
      <c r="FKU947" s="109"/>
      <c r="FKV947" s="109"/>
      <c r="FKW947" s="109"/>
      <c r="FKX947" s="109"/>
      <c r="FKY947" s="109"/>
      <c r="FKZ947" s="109"/>
      <c r="FLA947" s="109"/>
      <c r="FLB947" s="109"/>
      <c r="FLC947" s="109"/>
      <c r="FLD947" s="109"/>
      <c r="FLE947" s="109"/>
      <c r="FLF947" s="109"/>
      <c r="FLG947" s="109"/>
      <c r="FLH947" s="109"/>
      <c r="FLI947" s="109"/>
      <c r="FLJ947" s="109"/>
      <c r="FLK947" s="109"/>
      <c r="FLL947" s="109"/>
      <c r="FLM947" s="109"/>
      <c r="FLN947" s="109"/>
      <c r="FLO947" s="109"/>
      <c r="FLP947" s="109"/>
      <c r="FLQ947" s="109"/>
      <c r="FLR947" s="109"/>
      <c r="FLS947" s="109"/>
      <c r="FLT947" s="109"/>
      <c r="FLU947" s="109"/>
      <c r="FLV947" s="109"/>
      <c r="FLW947" s="109"/>
      <c r="FLX947" s="109"/>
      <c r="FLY947" s="109"/>
      <c r="FLZ947" s="109"/>
      <c r="FMA947" s="109"/>
      <c r="FMB947" s="109"/>
      <c r="FMC947" s="109"/>
      <c r="FMD947" s="109"/>
      <c r="FME947" s="109"/>
      <c r="FMF947" s="109"/>
      <c r="FMG947" s="109"/>
      <c r="FMH947" s="109"/>
      <c r="FMI947" s="109"/>
      <c r="FMJ947" s="109"/>
      <c r="FMK947" s="109"/>
      <c r="FML947" s="109"/>
      <c r="FMM947" s="109"/>
      <c r="FMN947" s="109"/>
      <c r="FMO947" s="109"/>
      <c r="FMP947" s="109"/>
      <c r="FMQ947" s="109"/>
      <c r="FMR947" s="109"/>
      <c r="FMS947" s="109"/>
      <c r="FMT947" s="109"/>
      <c r="FMU947" s="109"/>
      <c r="FMV947" s="109"/>
      <c r="FMW947" s="109"/>
      <c r="FMX947" s="109"/>
      <c r="FMY947" s="109"/>
      <c r="FMZ947" s="109"/>
      <c r="FNA947" s="109"/>
      <c r="FNB947" s="109"/>
      <c r="FNC947" s="109"/>
      <c r="FND947" s="109"/>
      <c r="FNE947" s="109"/>
      <c r="FNF947" s="109"/>
      <c r="FNG947" s="109"/>
      <c r="FNH947" s="109"/>
      <c r="FNI947" s="109"/>
      <c r="FNJ947" s="109"/>
      <c r="FNK947" s="109"/>
      <c r="FNL947" s="109"/>
      <c r="FNM947" s="109"/>
      <c r="FNN947" s="109"/>
      <c r="FNO947" s="109"/>
      <c r="FNP947" s="109"/>
      <c r="FNQ947" s="109"/>
      <c r="FNR947" s="109"/>
      <c r="FNS947" s="109"/>
      <c r="FNT947" s="109"/>
      <c r="FNU947" s="109"/>
      <c r="FNV947" s="109"/>
      <c r="FNW947" s="109"/>
      <c r="FNX947" s="109"/>
      <c r="FNY947" s="109"/>
      <c r="FNZ947" s="109"/>
      <c r="FOA947" s="109"/>
      <c r="FOB947" s="109"/>
      <c r="FOC947" s="109"/>
      <c r="FOD947" s="109"/>
      <c r="FOE947" s="109"/>
      <c r="FOF947" s="109"/>
      <c r="FOG947" s="109"/>
      <c r="FOH947" s="109"/>
      <c r="FOI947" s="109"/>
      <c r="FOJ947" s="109"/>
      <c r="FOK947" s="109"/>
      <c r="FOL947" s="109"/>
      <c r="FOM947" s="109"/>
      <c r="FON947" s="109"/>
      <c r="FOO947" s="109"/>
      <c r="FOP947" s="109"/>
      <c r="FOQ947" s="109"/>
      <c r="FOR947" s="109"/>
      <c r="FOS947" s="109"/>
      <c r="FOT947" s="109"/>
      <c r="FOU947" s="109"/>
      <c r="FOV947" s="109"/>
      <c r="FOW947" s="109"/>
      <c r="FOX947" s="109"/>
      <c r="FOY947" s="109"/>
      <c r="FOZ947" s="109"/>
      <c r="FPA947" s="109"/>
      <c r="FPB947" s="109"/>
      <c r="FPC947" s="109"/>
      <c r="FPD947" s="109"/>
      <c r="FPE947" s="109"/>
      <c r="FPF947" s="109"/>
      <c r="FPG947" s="109"/>
      <c r="FPH947" s="109"/>
      <c r="FPI947" s="109"/>
      <c r="FPJ947" s="109"/>
      <c r="FPK947" s="109"/>
      <c r="FPL947" s="109"/>
      <c r="FPM947" s="109"/>
      <c r="FPN947" s="109"/>
      <c r="FPO947" s="109"/>
      <c r="FPP947" s="109"/>
      <c r="FPQ947" s="109"/>
      <c r="FPR947" s="109"/>
      <c r="FPS947" s="109"/>
      <c r="FPT947" s="109"/>
      <c r="FPU947" s="109"/>
      <c r="FPV947" s="109"/>
      <c r="FPW947" s="109"/>
      <c r="FPX947" s="109"/>
      <c r="FPY947" s="109"/>
      <c r="FPZ947" s="109"/>
      <c r="FQA947" s="109"/>
      <c r="FQB947" s="109"/>
      <c r="FQC947" s="109"/>
      <c r="FQD947" s="109"/>
      <c r="FQE947" s="109"/>
      <c r="FQF947" s="109"/>
      <c r="FQG947" s="109"/>
      <c r="FQH947" s="109"/>
      <c r="FQI947" s="109"/>
      <c r="FQJ947" s="109"/>
      <c r="FQK947" s="109"/>
      <c r="FQL947" s="109"/>
      <c r="FQM947" s="109"/>
      <c r="FQN947" s="109"/>
      <c r="FQO947" s="109"/>
      <c r="FQP947" s="109"/>
      <c r="FQQ947" s="109"/>
      <c r="FQR947" s="109"/>
      <c r="FQS947" s="109"/>
      <c r="FQT947" s="109"/>
      <c r="FQU947" s="109"/>
      <c r="FQV947" s="109"/>
      <c r="FQW947" s="109"/>
      <c r="FQX947" s="109"/>
      <c r="FQY947" s="109"/>
      <c r="FQZ947" s="109"/>
      <c r="FRA947" s="109"/>
      <c r="FRB947" s="109"/>
      <c r="FRC947" s="109"/>
      <c r="FRD947" s="109"/>
      <c r="FRE947" s="109"/>
      <c r="FRF947" s="109"/>
      <c r="FRG947" s="109"/>
      <c r="FRH947" s="109"/>
      <c r="FRI947" s="109"/>
      <c r="FRJ947" s="109"/>
      <c r="FRK947" s="109"/>
      <c r="FRL947" s="109"/>
      <c r="FRM947" s="109"/>
      <c r="FRN947" s="109"/>
      <c r="FRO947" s="109"/>
      <c r="FRP947" s="109"/>
      <c r="FRQ947" s="109"/>
      <c r="FRR947" s="109"/>
      <c r="FRS947" s="109"/>
      <c r="FRT947" s="109"/>
      <c r="FRU947" s="109"/>
      <c r="FRV947" s="109"/>
      <c r="FRW947" s="109"/>
      <c r="FRX947" s="109"/>
      <c r="FRY947" s="109"/>
      <c r="FRZ947" s="109"/>
      <c r="FSA947" s="109"/>
      <c r="FSB947" s="109"/>
      <c r="FSC947" s="109"/>
      <c r="FSD947" s="109"/>
      <c r="FSE947" s="109"/>
      <c r="FSF947" s="109"/>
      <c r="FSG947" s="109"/>
      <c r="FSH947" s="109"/>
      <c r="FSI947" s="109"/>
      <c r="FSJ947" s="109"/>
      <c r="FSK947" s="109"/>
      <c r="FSL947" s="109"/>
      <c r="FSM947" s="109"/>
      <c r="FSN947" s="109"/>
      <c r="FSO947" s="109"/>
      <c r="FSP947" s="109"/>
      <c r="FSQ947" s="109"/>
      <c r="FSR947" s="109"/>
      <c r="FSS947" s="109"/>
      <c r="FST947" s="109"/>
      <c r="FSU947" s="109"/>
      <c r="FSV947" s="109"/>
      <c r="FSW947" s="109"/>
      <c r="FSX947" s="109"/>
      <c r="FSY947" s="109"/>
      <c r="FSZ947" s="109"/>
      <c r="FTA947" s="109"/>
      <c r="FTB947" s="109"/>
      <c r="FTC947" s="109"/>
      <c r="FTD947" s="109"/>
      <c r="FTE947" s="109"/>
      <c r="FTF947" s="109"/>
      <c r="FTG947" s="109"/>
      <c r="FTH947" s="109"/>
      <c r="FTI947" s="109"/>
      <c r="FTJ947" s="109"/>
      <c r="FTK947" s="109"/>
      <c r="FTL947" s="109"/>
      <c r="FTM947" s="109"/>
      <c r="FTN947" s="109"/>
      <c r="FTO947" s="109"/>
      <c r="FTP947" s="109"/>
      <c r="FTQ947" s="109"/>
      <c r="FTR947" s="109"/>
      <c r="FTS947" s="109"/>
      <c r="FTT947" s="109"/>
      <c r="FTU947" s="109"/>
      <c r="FTV947" s="109"/>
      <c r="FTW947" s="109"/>
      <c r="FTX947" s="109"/>
      <c r="FTY947" s="109"/>
      <c r="FTZ947" s="109"/>
      <c r="FUA947" s="109"/>
      <c r="FUB947" s="109"/>
      <c r="FUC947" s="109"/>
      <c r="FUD947" s="109"/>
      <c r="FUE947" s="109"/>
      <c r="FUF947" s="109"/>
      <c r="FUG947" s="109"/>
      <c r="FUH947" s="109"/>
      <c r="FUI947" s="109"/>
      <c r="FUJ947" s="109"/>
      <c r="FUK947" s="109"/>
      <c r="FUL947" s="109"/>
      <c r="FUM947" s="109"/>
      <c r="FUN947" s="109"/>
      <c r="FUO947" s="109"/>
      <c r="FUP947" s="109"/>
      <c r="FUQ947" s="109"/>
      <c r="FUR947" s="109"/>
      <c r="FUS947" s="109"/>
      <c r="FUT947" s="109"/>
      <c r="FUU947" s="109"/>
      <c r="FUV947" s="109"/>
      <c r="FUW947" s="109"/>
      <c r="FUX947" s="109"/>
      <c r="FUY947" s="109"/>
      <c r="FUZ947" s="109"/>
      <c r="FVA947" s="109"/>
      <c r="FVB947" s="109"/>
      <c r="FVC947" s="109"/>
      <c r="FVD947" s="109"/>
      <c r="FVE947" s="109"/>
      <c r="FVF947" s="109"/>
      <c r="FVG947" s="109"/>
      <c r="FVH947" s="109"/>
      <c r="FVI947" s="109"/>
      <c r="FVJ947" s="109"/>
      <c r="FVK947" s="109"/>
      <c r="FVL947" s="109"/>
      <c r="FVM947" s="109"/>
      <c r="FVN947" s="109"/>
      <c r="FVO947" s="109"/>
      <c r="FVP947" s="109"/>
      <c r="FVQ947" s="109"/>
      <c r="FVR947" s="109"/>
      <c r="FVS947" s="109"/>
      <c r="FVT947" s="109"/>
      <c r="FVU947" s="109"/>
      <c r="FVV947" s="109"/>
      <c r="FVW947" s="109"/>
      <c r="FVX947" s="109"/>
      <c r="FVY947" s="109"/>
      <c r="FVZ947" s="109"/>
      <c r="FWA947" s="109"/>
      <c r="FWB947" s="109"/>
      <c r="FWC947" s="109"/>
      <c r="FWD947" s="109"/>
      <c r="FWE947" s="109"/>
      <c r="FWF947" s="109"/>
      <c r="FWG947" s="109"/>
      <c r="FWH947" s="109"/>
      <c r="FWI947" s="109"/>
      <c r="FWJ947" s="109"/>
      <c r="FWK947" s="109"/>
      <c r="FWL947" s="109"/>
      <c r="FWM947" s="109"/>
      <c r="FWN947" s="109"/>
      <c r="FWO947" s="109"/>
      <c r="FWP947" s="109"/>
      <c r="FWQ947" s="109"/>
      <c r="FWR947" s="109"/>
      <c r="FWS947" s="109"/>
      <c r="FWT947" s="109"/>
      <c r="FWU947" s="109"/>
      <c r="FWV947" s="109"/>
      <c r="FWW947" s="109"/>
      <c r="FWX947" s="109"/>
      <c r="FWY947" s="109"/>
      <c r="FWZ947" s="109"/>
      <c r="FXA947" s="109"/>
      <c r="FXB947" s="109"/>
      <c r="FXC947" s="109"/>
      <c r="FXD947" s="109"/>
      <c r="FXE947" s="109"/>
      <c r="FXF947" s="109"/>
      <c r="FXG947" s="109"/>
      <c r="FXH947" s="109"/>
      <c r="FXI947" s="109"/>
      <c r="FXJ947" s="109"/>
      <c r="FXK947" s="109"/>
      <c r="FXL947" s="109"/>
      <c r="FXM947" s="109"/>
      <c r="FXN947" s="109"/>
      <c r="FXO947" s="109"/>
      <c r="FXP947" s="109"/>
      <c r="FXQ947" s="109"/>
      <c r="FXR947" s="109"/>
      <c r="FXS947" s="109"/>
      <c r="FXT947" s="109"/>
      <c r="FXU947" s="109"/>
      <c r="FXV947" s="109"/>
      <c r="FXW947" s="109"/>
      <c r="FXX947" s="109"/>
      <c r="FXY947" s="109"/>
      <c r="FXZ947" s="109"/>
      <c r="FYA947" s="109"/>
      <c r="FYB947" s="109"/>
      <c r="FYC947" s="109"/>
      <c r="FYD947" s="109"/>
      <c r="FYE947" s="109"/>
      <c r="FYF947" s="109"/>
      <c r="FYG947" s="109"/>
      <c r="FYH947" s="109"/>
      <c r="FYI947" s="109"/>
      <c r="FYJ947" s="109"/>
      <c r="FYK947" s="109"/>
      <c r="FYL947" s="109"/>
      <c r="FYM947" s="109"/>
      <c r="FYN947" s="109"/>
      <c r="FYO947" s="109"/>
      <c r="FYP947" s="109"/>
      <c r="FYQ947" s="109"/>
      <c r="FYR947" s="109"/>
      <c r="FYS947" s="109"/>
      <c r="FYT947" s="109"/>
      <c r="FYU947" s="109"/>
      <c r="FYV947" s="109"/>
      <c r="FYW947" s="109"/>
      <c r="FYX947" s="109"/>
      <c r="FYY947" s="109"/>
      <c r="FYZ947" s="109"/>
      <c r="FZA947" s="109"/>
      <c r="FZB947" s="109"/>
      <c r="FZC947" s="109"/>
      <c r="FZD947" s="109"/>
      <c r="FZE947" s="109"/>
      <c r="FZF947" s="109"/>
      <c r="FZG947" s="109"/>
      <c r="FZH947" s="109"/>
      <c r="FZI947" s="109"/>
      <c r="FZJ947" s="109"/>
      <c r="FZK947" s="109"/>
      <c r="FZL947" s="109"/>
      <c r="FZM947" s="109"/>
      <c r="FZN947" s="109"/>
      <c r="FZO947" s="109"/>
      <c r="FZP947" s="109"/>
      <c r="FZQ947" s="109"/>
      <c r="FZR947" s="109"/>
      <c r="FZS947" s="109"/>
      <c r="FZT947" s="109"/>
      <c r="FZU947" s="109"/>
      <c r="FZV947" s="109"/>
      <c r="FZW947" s="109"/>
      <c r="FZX947" s="109"/>
      <c r="FZY947" s="109"/>
      <c r="FZZ947" s="109"/>
      <c r="GAA947" s="109"/>
      <c r="GAB947" s="109"/>
      <c r="GAC947" s="109"/>
      <c r="GAD947" s="109"/>
      <c r="GAE947" s="109"/>
      <c r="GAF947" s="109"/>
      <c r="GAG947" s="109"/>
      <c r="GAH947" s="109"/>
      <c r="GAI947" s="109"/>
      <c r="GAJ947" s="109"/>
      <c r="GAK947" s="109"/>
      <c r="GAL947" s="109"/>
      <c r="GAM947" s="109"/>
      <c r="GAN947" s="109"/>
      <c r="GAO947" s="109"/>
      <c r="GAP947" s="109"/>
      <c r="GAQ947" s="109"/>
      <c r="GAR947" s="109"/>
      <c r="GAS947" s="109"/>
      <c r="GAT947" s="109"/>
      <c r="GAU947" s="109"/>
      <c r="GAV947" s="109"/>
      <c r="GAW947" s="109"/>
      <c r="GAX947" s="109"/>
      <c r="GAY947" s="109"/>
      <c r="GAZ947" s="109"/>
      <c r="GBA947" s="109"/>
      <c r="GBB947" s="109"/>
      <c r="GBC947" s="109"/>
      <c r="GBD947" s="109"/>
      <c r="GBE947" s="109"/>
      <c r="GBF947" s="109"/>
      <c r="GBG947" s="109"/>
      <c r="GBH947" s="109"/>
      <c r="GBI947" s="109"/>
      <c r="GBJ947" s="109"/>
      <c r="GBK947" s="109"/>
      <c r="GBL947" s="109"/>
      <c r="GBM947" s="109"/>
      <c r="GBN947" s="109"/>
      <c r="GBO947" s="109"/>
      <c r="GBP947" s="109"/>
      <c r="GBQ947" s="109"/>
      <c r="GBR947" s="109"/>
      <c r="GBS947" s="109"/>
      <c r="GBT947" s="109"/>
      <c r="GBU947" s="109"/>
      <c r="GBV947" s="109"/>
      <c r="GBW947" s="109"/>
      <c r="GBX947" s="109"/>
      <c r="GBY947" s="109"/>
      <c r="GBZ947" s="109"/>
      <c r="GCA947" s="109"/>
      <c r="GCB947" s="109"/>
      <c r="GCC947" s="109"/>
      <c r="GCD947" s="109"/>
      <c r="GCE947" s="109"/>
      <c r="GCF947" s="109"/>
      <c r="GCG947" s="109"/>
      <c r="GCH947" s="109"/>
      <c r="GCI947" s="109"/>
      <c r="GCJ947" s="109"/>
      <c r="GCK947" s="109"/>
      <c r="GCL947" s="109"/>
      <c r="GCM947" s="109"/>
      <c r="GCN947" s="109"/>
      <c r="GCO947" s="109"/>
      <c r="GCP947" s="109"/>
      <c r="GCQ947" s="109"/>
      <c r="GCR947" s="109"/>
      <c r="GCS947" s="109"/>
      <c r="GCT947" s="109"/>
      <c r="GCU947" s="109"/>
      <c r="GCV947" s="109"/>
      <c r="GCW947" s="109"/>
      <c r="GCX947" s="109"/>
      <c r="GCY947" s="109"/>
      <c r="GCZ947" s="109"/>
      <c r="GDA947" s="109"/>
      <c r="GDB947" s="109"/>
      <c r="GDC947" s="109"/>
      <c r="GDD947" s="109"/>
      <c r="GDE947" s="109"/>
      <c r="GDF947" s="109"/>
      <c r="GDG947" s="109"/>
      <c r="GDH947" s="109"/>
      <c r="GDI947" s="109"/>
      <c r="GDJ947" s="109"/>
      <c r="GDK947" s="109"/>
      <c r="GDL947" s="109"/>
      <c r="GDM947" s="109"/>
      <c r="GDN947" s="109"/>
      <c r="GDO947" s="109"/>
      <c r="GDP947" s="109"/>
      <c r="GDQ947" s="109"/>
      <c r="GDR947" s="109"/>
      <c r="GDS947" s="109"/>
      <c r="GDT947" s="109"/>
      <c r="GDU947" s="109"/>
      <c r="GDV947" s="109"/>
      <c r="GDW947" s="109"/>
      <c r="GDX947" s="109"/>
      <c r="GDY947" s="109"/>
      <c r="GDZ947" s="109"/>
      <c r="GEA947" s="109"/>
      <c r="GEB947" s="109"/>
      <c r="GEC947" s="109"/>
      <c r="GED947" s="109"/>
      <c r="GEE947" s="109"/>
      <c r="GEF947" s="109"/>
      <c r="GEG947" s="109"/>
      <c r="GEH947" s="109"/>
      <c r="GEI947" s="109"/>
      <c r="GEJ947" s="109"/>
      <c r="GEK947" s="109"/>
      <c r="GEL947" s="109"/>
      <c r="GEM947" s="109"/>
      <c r="GEN947" s="109"/>
      <c r="GEO947" s="109"/>
      <c r="GEP947" s="109"/>
      <c r="GEQ947" s="109"/>
      <c r="GER947" s="109"/>
      <c r="GES947" s="109"/>
      <c r="GET947" s="109"/>
      <c r="GEU947" s="109"/>
      <c r="GEV947" s="109"/>
      <c r="GEW947" s="109"/>
      <c r="GEX947" s="109"/>
      <c r="GEY947" s="109"/>
      <c r="GEZ947" s="109"/>
      <c r="GFA947" s="109"/>
      <c r="GFB947" s="109"/>
      <c r="GFC947" s="109"/>
      <c r="GFD947" s="109"/>
      <c r="GFE947" s="109"/>
      <c r="GFF947" s="109"/>
      <c r="GFG947" s="109"/>
      <c r="GFH947" s="109"/>
      <c r="GFI947" s="109"/>
      <c r="GFJ947" s="109"/>
      <c r="GFK947" s="109"/>
      <c r="GFL947" s="109"/>
      <c r="GFM947" s="109"/>
      <c r="GFN947" s="109"/>
      <c r="GFO947" s="109"/>
      <c r="GFP947" s="109"/>
      <c r="GFQ947" s="109"/>
      <c r="GFR947" s="109"/>
      <c r="GFS947" s="109"/>
      <c r="GFT947" s="109"/>
      <c r="GFU947" s="109"/>
      <c r="GFV947" s="109"/>
      <c r="GFW947" s="109"/>
      <c r="GFX947" s="109"/>
      <c r="GFY947" s="109"/>
      <c r="GFZ947" s="109"/>
      <c r="GGA947" s="109"/>
      <c r="GGB947" s="109"/>
      <c r="GGC947" s="109"/>
      <c r="GGD947" s="109"/>
      <c r="GGE947" s="109"/>
      <c r="GGF947" s="109"/>
      <c r="GGG947" s="109"/>
      <c r="GGH947" s="109"/>
      <c r="GGI947" s="109"/>
      <c r="GGJ947" s="109"/>
      <c r="GGK947" s="109"/>
      <c r="GGL947" s="109"/>
      <c r="GGM947" s="109"/>
      <c r="GGN947" s="109"/>
      <c r="GGO947" s="109"/>
      <c r="GGP947" s="109"/>
      <c r="GGQ947" s="109"/>
      <c r="GGR947" s="109"/>
      <c r="GGS947" s="109"/>
      <c r="GGT947" s="109"/>
      <c r="GGU947" s="109"/>
      <c r="GGV947" s="109"/>
      <c r="GGW947" s="109"/>
      <c r="GGX947" s="109"/>
      <c r="GGY947" s="109"/>
      <c r="GGZ947" s="109"/>
      <c r="GHA947" s="109"/>
      <c r="GHB947" s="109"/>
      <c r="GHC947" s="109"/>
      <c r="GHD947" s="109"/>
      <c r="GHE947" s="109"/>
      <c r="GHF947" s="109"/>
      <c r="GHG947" s="109"/>
      <c r="GHH947" s="109"/>
      <c r="GHI947" s="109"/>
      <c r="GHJ947" s="109"/>
      <c r="GHK947" s="109"/>
      <c r="GHL947" s="109"/>
      <c r="GHM947" s="109"/>
      <c r="GHN947" s="109"/>
      <c r="GHO947" s="109"/>
      <c r="GHP947" s="109"/>
      <c r="GHQ947" s="109"/>
      <c r="GHR947" s="109"/>
      <c r="GHS947" s="109"/>
      <c r="GHT947" s="109"/>
      <c r="GHU947" s="109"/>
      <c r="GHV947" s="109"/>
      <c r="GHW947" s="109"/>
      <c r="GHX947" s="109"/>
      <c r="GHY947" s="109"/>
      <c r="GHZ947" s="109"/>
      <c r="GIA947" s="109"/>
      <c r="GIB947" s="109"/>
      <c r="GIC947" s="109"/>
      <c r="GID947" s="109"/>
      <c r="GIE947" s="109"/>
      <c r="GIF947" s="109"/>
      <c r="GIG947" s="109"/>
      <c r="GIH947" s="109"/>
      <c r="GII947" s="109"/>
      <c r="GIJ947" s="109"/>
      <c r="GIK947" s="109"/>
      <c r="GIL947" s="109"/>
      <c r="GIM947" s="109"/>
      <c r="GIN947" s="109"/>
      <c r="GIO947" s="109"/>
      <c r="GIP947" s="109"/>
      <c r="GIQ947" s="109"/>
      <c r="GIR947" s="109"/>
      <c r="GIS947" s="109"/>
      <c r="GIT947" s="109"/>
      <c r="GIU947" s="109"/>
      <c r="GIV947" s="109"/>
      <c r="GIW947" s="109"/>
      <c r="GIX947" s="109"/>
      <c r="GIY947" s="109"/>
      <c r="GIZ947" s="109"/>
      <c r="GJA947" s="109"/>
      <c r="GJB947" s="109"/>
      <c r="GJC947" s="109"/>
      <c r="GJD947" s="109"/>
      <c r="GJE947" s="109"/>
      <c r="GJF947" s="109"/>
      <c r="GJG947" s="109"/>
      <c r="GJH947" s="109"/>
      <c r="GJI947" s="109"/>
      <c r="GJJ947" s="109"/>
      <c r="GJK947" s="109"/>
      <c r="GJL947" s="109"/>
      <c r="GJM947" s="109"/>
      <c r="GJN947" s="109"/>
      <c r="GJO947" s="109"/>
      <c r="GJP947" s="109"/>
      <c r="GJQ947" s="109"/>
      <c r="GJR947" s="109"/>
      <c r="GJS947" s="109"/>
      <c r="GJT947" s="109"/>
      <c r="GJU947" s="109"/>
      <c r="GJV947" s="109"/>
      <c r="GJW947" s="109"/>
      <c r="GJX947" s="109"/>
      <c r="GJY947" s="109"/>
      <c r="GJZ947" s="109"/>
      <c r="GKA947" s="109"/>
      <c r="GKB947" s="109"/>
      <c r="GKC947" s="109"/>
      <c r="GKD947" s="109"/>
      <c r="GKE947" s="109"/>
      <c r="GKF947" s="109"/>
      <c r="GKG947" s="109"/>
      <c r="GKH947" s="109"/>
      <c r="GKI947" s="109"/>
      <c r="GKJ947" s="109"/>
      <c r="GKK947" s="109"/>
      <c r="GKL947" s="109"/>
      <c r="GKM947" s="109"/>
      <c r="GKN947" s="109"/>
      <c r="GKO947" s="109"/>
      <c r="GKP947" s="109"/>
      <c r="GKQ947" s="109"/>
      <c r="GKR947" s="109"/>
      <c r="GKS947" s="109"/>
      <c r="GKT947" s="109"/>
      <c r="GKU947" s="109"/>
      <c r="GKV947" s="109"/>
      <c r="GKW947" s="109"/>
      <c r="GKX947" s="109"/>
      <c r="GKY947" s="109"/>
      <c r="GKZ947" s="109"/>
      <c r="GLA947" s="109"/>
      <c r="GLB947" s="109"/>
      <c r="GLC947" s="109"/>
      <c r="GLD947" s="109"/>
      <c r="GLE947" s="109"/>
      <c r="GLF947" s="109"/>
      <c r="GLG947" s="109"/>
      <c r="GLH947" s="109"/>
      <c r="GLI947" s="109"/>
      <c r="GLJ947" s="109"/>
      <c r="GLK947" s="109"/>
      <c r="GLL947" s="109"/>
      <c r="GLM947" s="109"/>
      <c r="GLN947" s="109"/>
      <c r="GLO947" s="109"/>
      <c r="GLP947" s="109"/>
      <c r="GLQ947" s="109"/>
      <c r="GLR947" s="109"/>
      <c r="GLS947" s="109"/>
      <c r="GLT947" s="109"/>
      <c r="GLU947" s="109"/>
      <c r="GLV947" s="109"/>
      <c r="GLW947" s="109"/>
      <c r="GLX947" s="109"/>
      <c r="GLY947" s="109"/>
      <c r="GLZ947" s="109"/>
      <c r="GMA947" s="109"/>
      <c r="GMB947" s="109"/>
      <c r="GMC947" s="109"/>
      <c r="GMD947" s="109"/>
      <c r="GME947" s="109"/>
      <c r="GMF947" s="109"/>
      <c r="GMG947" s="109"/>
      <c r="GMH947" s="109"/>
      <c r="GMI947" s="109"/>
      <c r="GMJ947" s="109"/>
      <c r="GMK947" s="109"/>
      <c r="GML947" s="109"/>
      <c r="GMM947" s="109"/>
      <c r="GMN947" s="109"/>
      <c r="GMO947" s="109"/>
      <c r="GMP947" s="109"/>
      <c r="GMQ947" s="109"/>
      <c r="GMR947" s="109"/>
      <c r="GMS947" s="109"/>
      <c r="GMT947" s="109"/>
      <c r="GMU947" s="109"/>
      <c r="GMV947" s="109"/>
      <c r="GMW947" s="109"/>
      <c r="GMX947" s="109"/>
      <c r="GMY947" s="109"/>
      <c r="GMZ947" s="109"/>
      <c r="GNA947" s="109"/>
      <c r="GNB947" s="109"/>
      <c r="GNC947" s="109"/>
      <c r="GND947" s="109"/>
      <c r="GNE947" s="109"/>
      <c r="GNF947" s="109"/>
      <c r="GNG947" s="109"/>
      <c r="GNH947" s="109"/>
      <c r="GNI947" s="109"/>
      <c r="GNJ947" s="109"/>
      <c r="GNK947" s="109"/>
      <c r="GNL947" s="109"/>
      <c r="GNM947" s="109"/>
      <c r="GNN947" s="109"/>
      <c r="GNO947" s="109"/>
      <c r="GNP947" s="109"/>
      <c r="GNQ947" s="109"/>
      <c r="GNR947" s="109"/>
      <c r="GNS947" s="109"/>
      <c r="GNT947" s="109"/>
      <c r="GNU947" s="109"/>
      <c r="GNV947" s="109"/>
      <c r="GNW947" s="109"/>
      <c r="GNX947" s="109"/>
      <c r="GNY947" s="109"/>
      <c r="GNZ947" s="109"/>
      <c r="GOA947" s="109"/>
      <c r="GOB947" s="109"/>
      <c r="GOC947" s="109"/>
      <c r="GOD947" s="109"/>
      <c r="GOE947" s="109"/>
      <c r="GOF947" s="109"/>
      <c r="GOG947" s="109"/>
      <c r="GOH947" s="109"/>
      <c r="GOI947" s="109"/>
      <c r="GOJ947" s="109"/>
      <c r="GOK947" s="109"/>
      <c r="GOL947" s="109"/>
      <c r="GOM947" s="109"/>
      <c r="GON947" s="109"/>
      <c r="GOO947" s="109"/>
      <c r="GOP947" s="109"/>
      <c r="GOQ947" s="109"/>
      <c r="GOR947" s="109"/>
      <c r="GOS947" s="109"/>
      <c r="GOT947" s="109"/>
      <c r="GOU947" s="109"/>
      <c r="GOV947" s="109"/>
      <c r="GOW947" s="109"/>
      <c r="GOX947" s="109"/>
      <c r="GOY947" s="109"/>
      <c r="GOZ947" s="109"/>
      <c r="GPA947" s="109"/>
      <c r="GPB947" s="109"/>
      <c r="GPC947" s="109"/>
      <c r="GPD947" s="109"/>
      <c r="GPE947" s="109"/>
      <c r="GPF947" s="109"/>
      <c r="GPG947" s="109"/>
      <c r="GPH947" s="109"/>
      <c r="GPI947" s="109"/>
      <c r="GPJ947" s="109"/>
      <c r="GPK947" s="109"/>
      <c r="GPL947" s="109"/>
      <c r="GPM947" s="109"/>
      <c r="GPN947" s="109"/>
      <c r="GPO947" s="109"/>
      <c r="GPP947" s="109"/>
      <c r="GPQ947" s="109"/>
      <c r="GPR947" s="109"/>
      <c r="GPS947" s="109"/>
      <c r="GPT947" s="109"/>
      <c r="GPU947" s="109"/>
      <c r="GPV947" s="109"/>
      <c r="GPW947" s="109"/>
      <c r="GPX947" s="109"/>
      <c r="GPY947" s="109"/>
      <c r="GPZ947" s="109"/>
      <c r="GQA947" s="109"/>
      <c r="GQB947" s="109"/>
      <c r="GQC947" s="109"/>
      <c r="GQD947" s="109"/>
      <c r="GQE947" s="109"/>
      <c r="GQF947" s="109"/>
      <c r="GQG947" s="109"/>
      <c r="GQH947" s="109"/>
      <c r="GQI947" s="109"/>
      <c r="GQJ947" s="109"/>
      <c r="GQK947" s="109"/>
      <c r="GQL947" s="109"/>
      <c r="GQM947" s="109"/>
      <c r="GQN947" s="109"/>
      <c r="GQO947" s="109"/>
      <c r="GQP947" s="109"/>
      <c r="GQQ947" s="109"/>
      <c r="GQR947" s="109"/>
      <c r="GQS947" s="109"/>
      <c r="GQT947" s="109"/>
      <c r="GQU947" s="109"/>
      <c r="GQV947" s="109"/>
      <c r="GQW947" s="109"/>
      <c r="GQX947" s="109"/>
      <c r="GQY947" s="109"/>
      <c r="GQZ947" s="109"/>
      <c r="GRA947" s="109"/>
      <c r="GRB947" s="109"/>
      <c r="GRC947" s="109"/>
      <c r="GRD947" s="109"/>
      <c r="GRE947" s="109"/>
      <c r="GRF947" s="109"/>
      <c r="GRG947" s="109"/>
      <c r="GRH947" s="109"/>
      <c r="GRI947" s="109"/>
      <c r="GRJ947" s="109"/>
      <c r="GRK947" s="109"/>
      <c r="GRL947" s="109"/>
      <c r="GRM947" s="109"/>
      <c r="GRN947" s="109"/>
      <c r="GRO947" s="109"/>
      <c r="GRP947" s="109"/>
      <c r="GRQ947" s="109"/>
      <c r="GRR947" s="109"/>
      <c r="GRS947" s="109"/>
      <c r="GRT947" s="109"/>
      <c r="GRU947" s="109"/>
      <c r="GRV947" s="109"/>
      <c r="GRW947" s="109"/>
      <c r="GRX947" s="109"/>
      <c r="GRY947" s="109"/>
      <c r="GRZ947" s="109"/>
      <c r="GSA947" s="109"/>
      <c r="GSB947" s="109"/>
      <c r="GSC947" s="109"/>
      <c r="GSD947" s="109"/>
      <c r="GSE947" s="109"/>
      <c r="GSF947" s="109"/>
      <c r="GSG947" s="109"/>
      <c r="GSH947" s="109"/>
      <c r="GSI947" s="109"/>
      <c r="GSJ947" s="109"/>
      <c r="GSK947" s="109"/>
      <c r="GSL947" s="109"/>
      <c r="GSM947" s="109"/>
      <c r="GSN947" s="109"/>
      <c r="GSO947" s="109"/>
      <c r="GSP947" s="109"/>
      <c r="GSQ947" s="109"/>
      <c r="GSR947" s="109"/>
      <c r="GSS947" s="109"/>
      <c r="GST947" s="109"/>
      <c r="GSU947" s="109"/>
      <c r="GSV947" s="109"/>
      <c r="GSW947" s="109"/>
      <c r="GSX947" s="109"/>
      <c r="GSY947" s="109"/>
      <c r="GSZ947" s="109"/>
      <c r="GTA947" s="109"/>
      <c r="GTB947" s="109"/>
      <c r="GTC947" s="109"/>
      <c r="GTD947" s="109"/>
      <c r="GTE947" s="109"/>
      <c r="GTF947" s="109"/>
      <c r="GTG947" s="109"/>
      <c r="GTH947" s="109"/>
      <c r="GTI947" s="109"/>
      <c r="GTJ947" s="109"/>
      <c r="GTK947" s="109"/>
      <c r="GTL947" s="109"/>
      <c r="GTM947" s="109"/>
      <c r="GTN947" s="109"/>
      <c r="GTO947" s="109"/>
      <c r="GTP947" s="109"/>
      <c r="GTQ947" s="109"/>
      <c r="GTR947" s="109"/>
      <c r="GTS947" s="109"/>
      <c r="GTT947" s="109"/>
      <c r="GTU947" s="109"/>
      <c r="GTV947" s="109"/>
      <c r="GTW947" s="109"/>
      <c r="GTX947" s="109"/>
      <c r="GTY947" s="109"/>
      <c r="GTZ947" s="109"/>
      <c r="GUA947" s="109"/>
      <c r="GUB947" s="109"/>
      <c r="GUC947" s="109"/>
      <c r="GUD947" s="109"/>
      <c r="GUE947" s="109"/>
      <c r="GUF947" s="109"/>
      <c r="GUG947" s="109"/>
      <c r="GUH947" s="109"/>
      <c r="GUI947" s="109"/>
      <c r="GUJ947" s="109"/>
      <c r="GUK947" s="109"/>
      <c r="GUL947" s="109"/>
      <c r="GUM947" s="109"/>
      <c r="GUN947" s="109"/>
      <c r="GUO947" s="109"/>
      <c r="GUP947" s="109"/>
      <c r="GUQ947" s="109"/>
      <c r="GUR947" s="109"/>
      <c r="GUS947" s="109"/>
      <c r="GUT947" s="109"/>
      <c r="GUU947" s="109"/>
      <c r="GUV947" s="109"/>
      <c r="GUW947" s="109"/>
      <c r="GUX947" s="109"/>
      <c r="GUY947" s="109"/>
      <c r="GUZ947" s="109"/>
      <c r="GVA947" s="109"/>
      <c r="GVB947" s="109"/>
      <c r="GVC947" s="109"/>
      <c r="GVD947" s="109"/>
      <c r="GVE947" s="109"/>
      <c r="GVF947" s="109"/>
      <c r="GVG947" s="109"/>
      <c r="GVH947" s="109"/>
      <c r="GVI947" s="109"/>
      <c r="GVJ947" s="109"/>
      <c r="GVK947" s="109"/>
      <c r="GVL947" s="109"/>
      <c r="GVM947" s="109"/>
      <c r="GVN947" s="109"/>
      <c r="GVO947" s="109"/>
      <c r="GVP947" s="109"/>
      <c r="GVQ947" s="109"/>
      <c r="GVR947" s="109"/>
      <c r="GVS947" s="109"/>
      <c r="GVT947" s="109"/>
      <c r="GVU947" s="109"/>
      <c r="GVV947" s="109"/>
      <c r="GVW947" s="109"/>
      <c r="GVX947" s="109"/>
      <c r="GVY947" s="109"/>
      <c r="GVZ947" s="109"/>
      <c r="GWA947" s="109"/>
      <c r="GWB947" s="109"/>
      <c r="GWC947" s="109"/>
      <c r="GWD947" s="109"/>
      <c r="GWE947" s="109"/>
      <c r="GWF947" s="109"/>
      <c r="GWG947" s="109"/>
      <c r="GWH947" s="109"/>
      <c r="GWI947" s="109"/>
      <c r="GWJ947" s="109"/>
      <c r="GWK947" s="109"/>
      <c r="GWL947" s="109"/>
      <c r="GWM947" s="109"/>
      <c r="GWN947" s="109"/>
      <c r="GWO947" s="109"/>
      <c r="GWP947" s="109"/>
      <c r="GWQ947" s="109"/>
      <c r="GWR947" s="109"/>
      <c r="GWS947" s="109"/>
      <c r="GWT947" s="109"/>
      <c r="GWU947" s="109"/>
      <c r="GWV947" s="109"/>
      <c r="GWW947" s="109"/>
      <c r="GWX947" s="109"/>
      <c r="GWY947" s="109"/>
      <c r="GWZ947" s="109"/>
      <c r="GXA947" s="109"/>
      <c r="GXB947" s="109"/>
      <c r="GXC947" s="109"/>
      <c r="GXD947" s="109"/>
      <c r="GXE947" s="109"/>
      <c r="GXF947" s="109"/>
      <c r="GXG947" s="109"/>
      <c r="GXH947" s="109"/>
      <c r="GXI947" s="109"/>
      <c r="GXJ947" s="109"/>
      <c r="GXK947" s="109"/>
      <c r="GXL947" s="109"/>
      <c r="GXM947" s="109"/>
      <c r="GXN947" s="109"/>
      <c r="GXO947" s="109"/>
      <c r="GXP947" s="109"/>
      <c r="GXQ947" s="109"/>
      <c r="GXR947" s="109"/>
      <c r="GXS947" s="109"/>
      <c r="GXT947" s="109"/>
      <c r="GXU947" s="109"/>
      <c r="GXV947" s="109"/>
      <c r="GXW947" s="109"/>
      <c r="GXX947" s="109"/>
      <c r="GXY947" s="109"/>
      <c r="GXZ947" s="109"/>
      <c r="GYA947" s="109"/>
      <c r="GYB947" s="109"/>
      <c r="GYC947" s="109"/>
      <c r="GYD947" s="109"/>
      <c r="GYE947" s="109"/>
      <c r="GYF947" s="109"/>
      <c r="GYG947" s="109"/>
      <c r="GYH947" s="109"/>
      <c r="GYI947" s="109"/>
      <c r="GYJ947" s="109"/>
      <c r="GYK947" s="109"/>
      <c r="GYL947" s="109"/>
      <c r="GYM947" s="109"/>
      <c r="GYN947" s="109"/>
      <c r="GYO947" s="109"/>
      <c r="GYP947" s="109"/>
      <c r="GYQ947" s="109"/>
      <c r="GYR947" s="109"/>
      <c r="GYS947" s="109"/>
      <c r="GYT947" s="109"/>
      <c r="GYU947" s="109"/>
      <c r="GYV947" s="109"/>
      <c r="GYW947" s="109"/>
      <c r="GYX947" s="109"/>
      <c r="GYY947" s="109"/>
      <c r="GYZ947" s="109"/>
      <c r="GZA947" s="109"/>
      <c r="GZB947" s="109"/>
      <c r="GZC947" s="109"/>
      <c r="GZD947" s="109"/>
      <c r="GZE947" s="109"/>
      <c r="GZF947" s="109"/>
      <c r="GZG947" s="109"/>
      <c r="GZH947" s="109"/>
      <c r="GZI947" s="109"/>
      <c r="GZJ947" s="109"/>
      <c r="GZK947" s="109"/>
      <c r="GZL947" s="109"/>
      <c r="GZM947" s="109"/>
      <c r="GZN947" s="109"/>
      <c r="GZO947" s="109"/>
      <c r="GZP947" s="109"/>
      <c r="GZQ947" s="109"/>
      <c r="GZR947" s="109"/>
      <c r="GZS947" s="109"/>
      <c r="GZT947" s="109"/>
      <c r="GZU947" s="109"/>
      <c r="GZV947" s="109"/>
      <c r="GZW947" s="109"/>
      <c r="GZX947" s="109"/>
      <c r="GZY947" s="109"/>
      <c r="GZZ947" s="109"/>
      <c r="HAA947" s="109"/>
      <c r="HAB947" s="109"/>
      <c r="HAC947" s="109"/>
      <c r="HAD947" s="109"/>
      <c r="HAE947" s="109"/>
      <c r="HAF947" s="109"/>
      <c r="HAG947" s="109"/>
      <c r="HAH947" s="109"/>
      <c r="HAI947" s="109"/>
      <c r="HAJ947" s="109"/>
      <c r="HAK947" s="109"/>
      <c r="HAL947" s="109"/>
      <c r="HAM947" s="109"/>
      <c r="HAN947" s="109"/>
      <c r="HAO947" s="109"/>
      <c r="HAP947" s="109"/>
      <c r="HAQ947" s="109"/>
      <c r="HAR947" s="109"/>
      <c r="HAS947" s="109"/>
      <c r="HAT947" s="109"/>
      <c r="HAU947" s="109"/>
      <c r="HAV947" s="109"/>
      <c r="HAW947" s="109"/>
      <c r="HAX947" s="109"/>
      <c r="HAY947" s="109"/>
      <c r="HAZ947" s="109"/>
      <c r="HBA947" s="109"/>
      <c r="HBB947" s="109"/>
      <c r="HBC947" s="109"/>
      <c r="HBD947" s="109"/>
      <c r="HBE947" s="109"/>
      <c r="HBF947" s="109"/>
      <c r="HBG947" s="109"/>
      <c r="HBH947" s="109"/>
      <c r="HBI947" s="109"/>
      <c r="HBJ947" s="109"/>
      <c r="HBK947" s="109"/>
      <c r="HBL947" s="109"/>
      <c r="HBM947" s="109"/>
      <c r="HBN947" s="109"/>
      <c r="HBO947" s="109"/>
      <c r="HBP947" s="109"/>
      <c r="HBQ947" s="109"/>
      <c r="HBR947" s="109"/>
      <c r="HBS947" s="109"/>
      <c r="HBT947" s="109"/>
      <c r="HBU947" s="109"/>
      <c r="HBV947" s="109"/>
      <c r="HBW947" s="109"/>
      <c r="HBX947" s="109"/>
      <c r="HBY947" s="109"/>
      <c r="HBZ947" s="109"/>
      <c r="HCA947" s="109"/>
      <c r="HCB947" s="109"/>
      <c r="HCC947" s="109"/>
      <c r="HCD947" s="109"/>
      <c r="HCE947" s="109"/>
      <c r="HCF947" s="109"/>
      <c r="HCG947" s="109"/>
      <c r="HCH947" s="109"/>
      <c r="HCI947" s="109"/>
      <c r="HCJ947" s="109"/>
      <c r="HCK947" s="109"/>
      <c r="HCL947" s="109"/>
      <c r="HCM947" s="109"/>
      <c r="HCN947" s="109"/>
      <c r="HCO947" s="109"/>
      <c r="HCP947" s="109"/>
      <c r="HCQ947" s="109"/>
      <c r="HCR947" s="109"/>
      <c r="HCS947" s="109"/>
      <c r="HCT947" s="109"/>
      <c r="HCU947" s="109"/>
      <c r="HCV947" s="109"/>
      <c r="HCW947" s="109"/>
      <c r="HCX947" s="109"/>
      <c r="HCY947" s="109"/>
      <c r="HCZ947" s="109"/>
      <c r="HDA947" s="109"/>
      <c r="HDB947" s="109"/>
      <c r="HDC947" s="109"/>
      <c r="HDD947" s="109"/>
      <c r="HDE947" s="109"/>
      <c r="HDF947" s="109"/>
      <c r="HDG947" s="109"/>
      <c r="HDH947" s="109"/>
      <c r="HDI947" s="109"/>
      <c r="HDJ947" s="109"/>
      <c r="HDK947" s="109"/>
      <c r="HDL947" s="109"/>
      <c r="HDM947" s="109"/>
      <c r="HDN947" s="109"/>
      <c r="HDO947" s="109"/>
      <c r="HDP947" s="109"/>
      <c r="HDQ947" s="109"/>
      <c r="HDR947" s="109"/>
      <c r="HDS947" s="109"/>
      <c r="HDT947" s="109"/>
      <c r="HDU947" s="109"/>
      <c r="HDV947" s="109"/>
      <c r="HDW947" s="109"/>
      <c r="HDX947" s="109"/>
      <c r="HDY947" s="109"/>
      <c r="HDZ947" s="109"/>
      <c r="HEA947" s="109"/>
      <c r="HEB947" s="109"/>
      <c r="HEC947" s="109"/>
      <c r="HED947" s="109"/>
      <c r="HEE947" s="109"/>
      <c r="HEF947" s="109"/>
      <c r="HEG947" s="109"/>
      <c r="HEH947" s="109"/>
      <c r="HEI947" s="109"/>
      <c r="HEJ947" s="109"/>
      <c r="HEK947" s="109"/>
      <c r="HEL947" s="109"/>
      <c r="HEM947" s="109"/>
      <c r="HEN947" s="109"/>
      <c r="HEO947" s="109"/>
      <c r="HEP947" s="109"/>
      <c r="HEQ947" s="109"/>
      <c r="HER947" s="109"/>
      <c r="HES947" s="109"/>
      <c r="HET947" s="109"/>
      <c r="HEU947" s="109"/>
      <c r="HEV947" s="109"/>
      <c r="HEW947" s="109"/>
      <c r="HEX947" s="109"/>
      <c r="HEY947" s="109"/>
      <c r="HEZ947" s="109"/>
      <c r="HFA947" s="109"/>
      <c r="HFB947" s="109"/>
      <c r="HFC947" s="109"/>
      <c r="HFD947" s="109"/>
      <c r="HFE947" s="109"/>
      <c r="HFF947" s="109"/>
      <c r="HFG947" s="109"/>
      <c r="HFH947" s="109"/>
      <c r="HFI947" s="109"/>
      <c r="HFJ947" s="109"/>
      <c r="HFK947" s="109"/>
      <c r="HFL947" s="109"/>
      <c r="HFM947" s="109"/>
      <c r="HFN947" s="109"/>
      <c r="HFO947" s="109"/>
      <c r="HFP947" s="109"/>
      <c r="HFQ947" s="109"/>
      <c r="HFR947" s="109"/>
      <c r="HFS947" s="109"/>
      <c r="HFT947" s="109"/>
      <c r="HFU947" s="109"/>
      <c r="HFV947" s="109"/>
      <c r="HFW947" s="109"/>
      <c r="HFX947" s="109"/>
      <c r="HFY947" s="109"/>
      <c r="HFZ947" s="109"/>
      <c r="HGA947" s="109"/>
      <c r="HGB947" s="109"/>
      <c r="HGC947" s="109"/>
      <c r="HGD947" s="109"/>
      <c r="HGE947" s="109"/>
      <c r="HGF947" s="109"/>
      <c r="HGG947" s="109"/>
      <c r="HGH947" s="109"/>
      <c r="HGI947" s="109"/>
      <c r="HGJ947" s="109"/>
      <c r="HGK947" s="109"/>
      <c r="HGL947" s="109"/>
      <c r="HGM947" s="109"/>
      <c r="HGN947" s="109"/>
      <c r="HGO947" s="109"/>
      <c r="HGP947" s="109"/>
      <c r="HGQ947" s="109"/>
      <c r="HGR947" s="109"/>
      <c r="HGS947" s="109"/>
      <c r="HGT947" s="109"/>
      <c r="HGU947" s="109"/>
      <c r="HGV947" s="109"/>
      <c r="HGW947" s="109"/>
      <c r="HGX947" s="109"/>
      <c r="HGY947" s="109"/>
      <c r="HGZ947" s="109"/>
      <c r="HHA947" s="109"/>
      <c r="HHB947" s="109"/>
      <c r="HHC947" s="109"/>
      <c r="HHD947" s="109"/>
      <c r="HHE947" s="109"/>
      <c r="HHF947" s="109"/>
      <c r="HHG947" s="109"/>
      <c r="HHH947" s="109"/>
      <c r="HHI947" s="109"/>
      <c r="HHJ947" s="109"/>
      <c r="HHK947" s="109"/>
      <c r="HHL947" s="109"/>
      <c r="HHM947" s="109"/>
      <c r="HHN947" s="109"/>
      <c r="HHO947" s="109"/>
      <c r="HHP947" s="109"/>
      <c r="HHQ947" s="109"/>
      <c r="HHR947" s="109"/>
      <c r="HHS947" s="109"/>
      <c r="HHT947" s="109"/>
      <c r="HHU947" s="109"/>
      <c r="HHV947" s="109"/>
      <c r="HHW947" s="109"/>
      <c r="HHX947" s="109"/>
      <c r="HHY947" s="109"/>
      <c r="HHZ947" s="109"/>
      <c r="HIA947" s="109"/>
      <c r="HIB947" s="109"/>
      <c r="HIC947" s="109"/>
      <c r="HID947" s="109"/>
      <c r="HIE947" s="109"/>
      <c r="HIF947" s="109"/>
      <c r="HIG947" s="109"/>
      <c r="HIH947" s="109"/>
      <c r="HII947" s="109"/>
      <c r="HIJ947" s="109"/>
      <c r="HIK947" s="109"/>
      <c r="HIL947" s="109"/>
      <c r="HIM947" s="109"/>
      <c r="HIN947" s="109"/>
      <c r="HIO947" s="109"/>
      <c r="HIP947" s="109"/>
      <c r="HIQ947" s="109"/>
      <c r="HIR947" s="109"/>
      <c r="HIS947" s="109"/>
      <c r="HIT947" s="109"/>
      <c r="HIU947" s="109"/>
      <c r="HIV947" s="109"/>
      <c r="HIW947" s="109"/>
      <c r="HIX947" s="109"/>
      <c r="HIY947" s="109"/>
      <c r="HIZ947" s="109"/>
      <c r="HJA947" s="109"/>
      <c r="HJB947" s="109"/>
      <c r="HJC947" s="109"/>
      <c r="HJD947" s="109"/>
      <c r="HJE947" s="109"/>
      <c r="HJF947" s="109"/>
      <c r="HJG947" s="109"/>
      <c r="HJH947" s="109"/>
      <c r="HJI947" s="109"/>
      <c r="HJJ947" s="109"/>
      <c r="HJK947" s="109"/>
      <c r="HJL947" s="109"/>
      <c r="HJM947" s="109"/>
      <c r="HJN947" s="109"/>
      <c r="HJO947" s="109"/>
      <c r="HJP947" s="109"/>
      <c r="HJQ947" s="109"/>
      <c r="HJR947" s="109"/>
      <c r="HJS947" s="109"/>
      <c r="HJT947" s="109"/>
      <c r="HJU947" s="109"/>
      <c r="HJV947" s="109"/>
      <c r="HJW947" s="109"/>
      <c r="HJX947" s="109"/>
      <c r="HJY947" s="109"/>
      <c r="HJZ947" s="109"/>
      <c r="HKA947" s="109"/>
      <c r="HKB947" s="109"/>
      <c r="HKC947" s="109"/>
      <c r="HKD947" s="109"/>
      <c r="HKE947" s="109"/>
      <c r="HKF947" s="109"/>
      <c r="HKG947" s="109"/>
      <c r="HKH947" s="109"/>
      <c r="HKI947" s="109"/>
      <c r="HKJ947" s="109"/>
      <c r="HKK947" s="109"/>
      <c r="HKL947" s="109"/>
      <c r="HKM947" s="109"/>
      <c r="HKN947" s="109"/>
      <c r="HKO947" s="109"/>
      <c r="HKP947" s="109"/>
      <c r="HKQ947" s="109"/>
      <c r="HKR947" s="109"/>
      <c r="HKS947" s="109"/>
      <c r="HKT947" s="109"/>
      <c r="HKU947" s="109"/>
      <c r="HKV947" s="109"/>
      <c r="HKW947" s="109"/>
      <c r="HKX947" s="109"/>
      <c r="HKY947" s="109"/>
      <c r="HKZ947" s="109"/>
      <c r="HLA947" s="109"/>
      <c r="HLB947" s="109"/>
      <c r="HLC947" s="109"/>
      <c r="HLD947" s="109"/>
      <c r="HLE947" s="109"/>
      <c r="HLF947" s="109"/>
      <c r="HLG947" s="109"/>
      <c r="HLH947" s="109"/>
      <c r="HLI947" s="109"/>
      <c r="HLJ947" s="109"/>
      <c r="HLK947" s="109"/>
      <c r="HLL947" s="109"/>
      <c r="HLM947" s="109"/>
      <c r="HLN947" s="109"/>
      <c r="HLO947" s="109"/>
      <c r="HLP947" s="109"/>
      <c r="HLQ947" s="109"/>
      <c r="HLR947" s="109"/>
      <c r="HLS947" s="109"/>
      <c r="HLT947" s="109"/>
      <c r="HLU947" s="109"/>
      <c r="HLV947" s="109"/>
      <c r="HLW947" s="109"/>
      <c r="HLX947" s="109"/>
      <c r="HLY947" s="109"/>
      <c r="HLZ947" s="109"/>
      <c r="HMA947" s="109"/>
      <c r="HMB947" s="109"/>
      <c r="HMC947" s="109"/>
      <c r="HMD947" s="109"/>
      <c r="HME947" s="109"/>
      <c r="HMF947" s="109"/>
      <c r="HMG947" s="109"/>
      <c r="HMH947" s="109"/>
      <c r="HMI947" s="109"/>
      <c r="HMJ947" s="109"/>
      <c r="HMK947" s="109"/>
      <c r="HML947" s="109"/>
      <c r="HMM947" s="109"/>
      <c r="HMN947" s="109"/>
      <c r="HMO947" s="109"/>
      <c r="HMP947" s="109"/>
      <c r="HMQ947" s="109"/>
      <c r="HMR947" s="109"/>
      <c r="HMS947" s="109"/>
      <c r="HMT947" s="109"/>
      <c r="HMU947" s="109"/>
      <c r="HMV947" s="109"/>
      <c r="HMW947" s="109"/>
      <c r="HMX947" s="109"/>
      <c r="HMY947" s="109"/>
      <c r="HMZ947" s="109"/>
      <c r="HNA947" s="109"/>
      <c r="HNB947" s="109"/>
      <c r="HNC947" s="109"/>
      <c r="HND947" s="109"/>
      <c r="HNE947" s="109"/>
      <c r="HNF947" s="109"/>
      <c r="HNG947" s="109"/>
      <c r="HNH947" s="109"/>
      <c r="HNI947" s="109"/>
      <c r="HNJ947" s="109"/>
      <c r="HNK947" s="109"/>
      <c r="HNL947" s="109"/>
      <c r="HNM947" s="109"/>
      <c r="HNN947" s="109"/>
      <c r="HNO947" s="109"/>
      <c r="HNP947" s="109"/>
      <c r="HNQ947" s="109"/>
      <c r="HNR947" s="109"/>
      <c r="HNS947" s="109"/>
      <c r="HNT947" s="109"/>
      <c r="HNU947" s="109"/>
      <c r="HNV947" s="109"/>
      <c r="HNW947" s="109"/>
      <c r="HNX947" s="109"/>
      <c r="HNY947" s="109"/>
      <c r="HNZ947" s="109"/>
      <c r="HOA947" s="109"/>
      <c r="HOB947" s="109"/>
      <c r="HOC947" s="109"/>
      <c r="HOD947" s="109"/>
      <c r="HOE947" s="109"/>
      <c r="HOF947" s="109"/>
      <c r="HOG947" s="109"/>
      <c r="HOH947" s="109"/>
      <c r="HOI947" s="109"/>
      <c r="HOJ947" s="109"/>
      <c r="HOK947" s="109"/>
      <c r="HOL947" s="109"/>
      <c r="HOM947" s="109"/>
      <c r="HON947" s="109"/>
      <c r="HOO947" s="109"/>
      <c r="HOP947" s="109"/>
      <c r="HOQ947" s="109"/>
      <c r="HOR947" s="109"/>
      <c r="HOS947" s="109"/>
      <c r="HOT947" s="109"/>
      <c r="HOU947" s="109"/>
      <c r="HOV947" s="109"/>
      <c r="HOW947" s="109"/>
      <c r="HOX947" s="109"/>
      <c r="HOY947" s="109"/>
      <c r="HOZ947" s="109"/>
      <c r="HPA947" s="109"/>
      <c r="HPB947" s="109"/>
      <c r="HPC947" s="109"/>
      <c r="HPD947" s="109"/>
      <c r="HPE947" s="109"/>
      <c r="HPF947" s="109"/>
      <c r="HPG947" s="109"/>
      <c r="HPH947" s="109"/>
      <c r="HPI947" s="109"/>
      <c r="HPJ947" s="109"/>
      <c r="HPK947" s="109"/>
      <c r="HPL947" s="109"/>
      <c r="HPM947" s="109"/>
      <c r="HPN947" s="109"/>
      <c r="HPO947" s="109"/>
      <c r="HPP947" s="109"/>
      <c r="HPQ947" s="109"/>
      <c r="HPR947" s="109"/>
      <c r="HPS947" s="109"/>
      <c r="HPT947" s="109"/>
      <c r="HPU947" s="109"/>
      <c r="HPV947" s="109"/>
      <c r="HPW947" s="109"/>
      <c r="HPX947" s="109"/>
      <c r="HPY947" s="109"/>
      <c r="HPZ947" s="109"/>
      <c r="HQA947" s="109"/>
      <c r="HQB947" s="109"/>
      <c r="HQC947" s="109"/>
      <c r="HQD947" s="109"/>
      <c r="HQE947" s="109"/>
      <c r="HQF947" s="109"/>
      <c r="HQG947" s="109"/>
      <c r="HQH947" s="109"/>
      <c r="HQI947" s="109"/>
      <c r="HQJ947" s="109"/>
      <c r="HQK947" s="109"/>
      <c r="HQL947" s="109"/>
      <c r="HQM947" s="109"/>
      <c r="HQN947" s="109"/>
      <c r="HQO947" s="109"/>
      <c r="HQP947" s="109"/>
      <c r="HQQ947" s="109"/>
      <c r="HQR947" s="109"/>
      <c r="HQS947" s="109"/>
      <c r="HQT947" s="109"/>
      <c r="HQU947" s="109"/>
      <c r="HQV947" s="109"/>
      <c r="HQW947" s="109"/>
      <c r="HQX947" s="109"/>
      <c r="HQY947" s="109"/>
      <c r="HQZ947" s="109"/>
      <c r="HRA947" s="109"/>
      <c r="HRB947" s="109"/>
      <c r="HRC947" s="109"/>
      <c r="HRD947" s="109"/>
      <c r="HRE947" s="109"/>
      <c r="HRF947" s="109"/>
      <c r="HRG947" s="109"/>
      <c r="HRH947" s="109"/>
      <c r="HRI947" s="109"/>
      <c r="HRJ947" s="109"/>
      <c r="HRK947" s="109"/>
      <c r="HRL947" s="109"/>
      <c r="HRM947" s="109"/>
      <c r="HRN947" s="109"/>
      <c r="HRO947" s="109"/>
      <c r="HRP947" s="109"/>
      <c r="HRQ947" s="109"/>
      <c r="HRR947" s="109"/>
      <c r="HRS947" s="109"/>
      <c r="HRT947" s="109"/>
      <c r="HRU947" s="109"/>
      <c r="HRV947" s="109"/>
      <c r="HRW947" s="109"/>
      <c r="HRX947" s="109"/>
      <c r="HRY947" s="109"/>
      <c r="HRZ947" s="109"/>
      <c r="HSA947" s="109"/>
      <c r="HSB947" s="109"/>
      <c r="HSC947" s="109"/>
      <c r="HSD947" s="109"/>
      <c r="HSE947" s="109"/>
      <c r="HSF947" s="109"/>
      <c r="HSG947" s="109"/>
      <c r="HSH947" s="109"/>
      <c r="HSI947" s="109"/>
      <c r="HSJ947" s="109"/>
      <c r="HSK947" s="109"/>
      <c r="HSL947" s="109"/>
      <c r="HSM947" s="109"/>
      <c r="HSN947" s="109"/>
      <c r="HSO947" s="109"/>
      <c r="HSP947" s="109"/>
      <c r="HSQ947" s="109"/>
      <c r="HSR947" s="109"/>
      <c r="HSS947" s="109"/>
      <c r="HST947" s="109"/>
      <c r="HSU947" s="109"/>
      <c r="HSV947" s="109"/>
      <c r="HSW947" s="109"/>
      <c r="HSX947" s="109"/>
      <c r="HSY947" s="109"/>
      <c r="HSZ947" s="109"/>
      <c r="HTA947" s="109"/>
      <c r="HTB947" s="109"/>
      <c r="HTC947" s="109"/>
      <c r="HTD947" s="109"/>
      <c r="HTE947" s="109"/>
      <c r="HTF947" s="109"/>
      <c r="HTG947" s="109"/>
      <c r="HTH947" s="109"/>
      <c r="HTI947" s="109"/>
      <c r="HTJ947" s="109"/>
      <c r="HTK947" s="109"/>
      <c r="HTL947" s="109"/>
      <c r="HTM947" s="109"/>
      <c r="HTN947" s="109"/>
      <c r="HTO947" s="109"/>
      <c r="HTP947" s="109"/>
      <c r="HTQ947" s="109"/>
      <c r="HTR947" s="109"/>
      <c r="HTS947" s="109"/>
      <c r="HTT947" s="109"/>
      <c r="HTU947" s="109"/>
      <c r="HTV947" s="109"/>
      <c r="HTW947" s="109"/>
      <c r="HTX947" s="109"/>
      <c r="HTY947" s="109"/>
      <c r="HTZ947" s="109"/>
      <c r="HUA947" s="109"/>
      <c r="HUB947" s="109"/>
      <c r="HUC947" s="109"/>
      <c r="HUD947" s="109"/>
      <c r="HUE947" s="109"/>
      <c r="HUF947" s="109"/>
      <c r="HUG947" s="109"/>
      <c r="HUH947" s="109"/>
      <c r="HUI947" s="109"/>
      <c r="HUJ947" s="109"/>
      <c r="HUK947" s="109"/>
      <c r="HUL947" s="109"/>
      <c r="HUM947" s="109"/>
      <c r="HUN947" s="109"/>
      <c r="HUO947" s="109"/>
      <c r="HUP947" s="109"/>
      <c r="HUQ947" s="109"/>
      <c r="HUR947" s="109"/>
      <c r="HUS947" s="109"/>
      <c r="HUT947" s="109"/>
      <c r="HUU947" s="109"/>
      <c r="HUV947" s="109"/>
      <c r="HUW947" s="109"/>
      <c r="HUX947" s="109"/>
      <c r="HUY947" s="109"/>
      <c r="HUZ947" s="109"/>
      <c r="HVA947" s="109"/>
      <c r="HVB947" s="109"/>
      <c r="HVC947" s="109"/>
      <c r="HVD947" s="109"/>
      <c r="HVE947" s="109"/>
      <c r="HVF947" s="109"/>
      <c r="HVG947" s="109"/>
      <c r="HVH947" s="109"/>
      <c r="HVI947" s="109"/>
      <c r="HVJ947" s="109"/>
      <c r="HVK947" s="109"/>
      <c r="HVL947" s="109"/>
      <c r="HVM947" s="109"/>
      <c r="HVN947" s="109"/>
      <c r="HVO947" s="109"/>
      <c r="HVP947" s="109"/>
      <c r="HVQ947" s="109"/>
      <c r="HVR947" s="109"/>
      <c r="HVS947" s="109"/>
      <c r="HVT947" s="109"/>
      <c r="HVU947" s="109"/>
      <c r="HVV947" s="109"/>
      <c r="HVW947" s="109"/>
      <c r="HVX947" s="109"/>
      <c r="HVY947" s="109"/>
      <c r="HVZ947" s="109"/>
      <c r="HWA947" s="109"/>
      <c r="HWB947" s="109"/>
      <c r="HWC947" s="109"/>
      <c r="HWD947" s="109"/>
      <c r="HWE947" s="109"/>
      <c r="HWF947" s="109"/>
      <c r="HWG947" s="109"/>
      <c r="HWH947" s="109"/>
      <c r="HWI947" s="109"/>
      <c r="HWJ947" s="109"/>
      <c r="HWK947" s="109"/>
      <c r="HWL947" s="109"/>
      <c r="HWM947" s="109"/>
      <c r="HWN947" s="109"/>
      <c r="HWO947" s="109"/>
      <c r="HWP947" s="109"/>
      <c r="HWQ947" s="109"/>
      <c r="HWR947" s="109"/>
      <c r="HWS947" s="109"/>
      <c r="HWT947" s="109"/>
      <c r="HWU947" s="109"/>
      <c r="HWV947" s="109"/>
      <c r="HWW947" s="109"/>
      <c r="HWX947" s="109"/>
      <c r="HWY947" s="109"/>
      <c r="HWZ947" s="109"/>
      <c r="HXA947" s="109"/>
      <c r="HXB947" s="109"/>
      <c r="HXC947" s="109"/>
      <c r="HXD947" s="109"/>
      <c r="HXE947" s="109"/>
      <c r="HXF947" s="109"/>
      <c r="HXG947" s="109"/>
      <c r="HXH947" s="109"/>
      <c r="HXI947" s="109"/>
      <c r="HXJ947" s="109"/>
      <c r="HXK947" s="109"/>
      <c r="HXL947" s="109"/>
      <c r="HXM947" s="109"/>
      <c r="HXN947" s="109"/>
      <c r="HXO947" s="109"/>
      <c r="HXP947" s="109"/>
      <c r="HXQ947" s="109"/>
      <c r="HXR947" s="109"/>
      <c r="HXS947" s="109"/>
      <c r="HXT947" s="109"/>
      <c r="HXU947" s="109"/>
      <c r="HXV947" s="109"/>
      <c r="HXW947" s="109"/>
      <c r="HXX947" s="109"/>
      <c r="HXY947" s="109"/>
      <c r="HXZ947" s="109"/>
      <c r="HYA947" s="109"/>
      <c r="HYB947" s="109"/>
      <c r="HYC947" s="109"/>
      <c r="HYD947" s="109"/>
      <c r="HYE947" s="109"/>
      <c r="HYF947" s="109"/>
      <c r="HYG947" s="109"/>
      <c r="HYH947" s="109"/>
      <c r="HYI947" s="109"/>
      <c r="HYJ947" s="109"/>
      <c r="HYK947" s="109"/>
      <c r="HYL947" s="109"/>
      <c r="HYM947" s="109"/>
      <c r="HYN947" s="109"/>
      <c r="HYO947" s="109"/>
      <c r="HYP947" s="109"/>
      <c r="HYQ947" s="109"/>
      <c r="HYR947" s="109"/>
      <c r="HYS947" s="109"/>
      <c r="HYT947" s="109"/>
      <c r="HYU947" s="109"/>
      <c r="HYV947" s="109"/>
      <c r="HYW947" s="109"/>
      <c r="HYX947" s="109"/>
      <c r="HYY947" s="109"/>
      <c r="HYZ947" s="109"/>
      <c r="HZA947" s="109"/>
      <c r="HZB947" s="109"/>
      <c r="HZC947" s="109"/>
      <c r="HZD947" s="109"/>
      <c r="HZE947" s="109"/>
      <c r="HZF947" s="109"/>
      <c r="HZG947" s="109"/>
      <c r="HZH947" s="109"/>
      <c r="HZI947" s="109"/>
      <c r="HZJ947" s="109"/>
      <c r="HZK947" s="109"/>
      <c r="HZL947" s="109"/>
      <c r="HZM947" s="109"/>
      <c r="HZN947" s="109"/>
      <c r="HZO947" s="109"/>
      <c r="HZP947" s="109"/>
      <c r="HZQ947" s="109"/>
      <c r="HZR947" s="109"/>
      <c r="HZS947" s="109"/>
      <c r="HZT947" s="109"/>
      <c r="HZU947" s="109"/>
      <c r="HZV947" s="109"/>
      <c r="HZW947" s="109"/>
      <c r="HZX947" s="109"/>
      <c r="HZY947" s="109"/>
      <c r="HZZ947" s="109"/>
      <c r="IAA947" s="109"/>
      <c r="IAB947" s="109"/>
      <c r="IAC947" s="109"/>
      <c r="IAD947" s="109"/>
      <c r="IAE947" s="109"/>
      <c r="IAF947" s="109"/>
      <c r="IAG947" s="109"/>
      <c r="IAH947" s="109"/>
      <c r="IAI947" s="109"/>
      <c r="IAJ947" s="109"/>
      <c r="IAK947" s="109"/>
      <c r="IAL947" s="109"/>
      <c r="IAM947" s="109"/>
      <c r="IAN947" s="109"/>
      <c r="IAO947" s="109"/>
      <c r="IAP947" s="109"/>
      <c r="IAQ947" s="109"/>
      <c r="IAR947" s="109"/>
      <c r="IAS947" s="109"/>
      <c r="IAT947" s="109"/>
      <c r="IAU947" s="109"/>
      <c r="IAV947" s="109"/>
      <c r="IAW947" s="109"/>
      <c r="IAX947" s="109"/>
      <c r="IAY947" s="109"/>
      <c r="IAZ947" s="109"/>
      <c r="IBA947" s="109"/>
      <c r="IBB947" s="109"/>
      <c r="IBC947" s="109"/>
      <c r="IBD947" s="109"/>
      <c r="IBE947" s="109"/>
      <c r="IBF947" s="109"/>
      <c r="IBG947" s="109"/>
      <c r="IBH947" s="109"/>
      <c r="IBI947" s="109"/>
      <c r="IBJ947" s="109"/>
      <c r="IBK947" s="109"/>
      <c r="IBL947" s="109"/>
      <c r="IBM947" s="109"/>
      <c r="IBN947" s="109"/>
      <c r="IBO947" s="109"/>
      <c r="IBP947" s="109"/>
      <c r="IBQ947" s="109"/>
      <c r="IBR947" s="109"/>
      <c r="IBS947" s="109"/>
      <c r="IBT947" s="109"/>
      <c r="IBU947" s="109"/>
      <c r="IBV947" s="109"/>
      <c r="IBW947" s="109"/>
      <c r="IBX947" s="109"/>
      <c r="IBY947" s="109"/>
      <c r="IBZ947" s="109"/>
      <c r="ICA947" s="109"/>
      <c r="ICB947" s="109"/>
      <c r="ICC947" s="109"/>
      <c r="ICD947" s="109"/>
      <c r="ICE947" s="109"/>
      <c r="ICF947" s="109"/>
      <c r="ICG947" s="109"/>
      <c r="ICH947" s="109"/>
      <c r="ICI947" s="109"/>
      <c r="ICJ947" s="109"/>
      <c r="ICK947" s="109"/>
      <c r="ICL947" s="109"/>
      <c r="ICM947" s="109"/>
      <c r="ICN947" s="109"/>
      <c r="ICO947" s="109"/>
      <c r="ICP947" s="109"/>
      <c r="ICQ947" s="109"/>
      <c r="ICR947" s="109"/>
      <c r="ICS947" s="109"/>
      <c r="ICT947" s="109"/>
      <c r="ICU947" s="109"/>
      <c r="ICV947" s="109"/>
      <c r="ICW947" s="109"/>
      <c r="ICX947" s="109"/>
      <c r="ICY947" s="109"/>
      <c r="ICZ947" s="109"/>
      <c r="IDA947" s="109"/>
      <c r="IDB947" s="109"/>
      <c r="IDC947" s="109"/>
      <c r="IDD947" s="109"/>
      <c r="IDE947" s="109"/>
      <c r="IDF947" s="109"/>
      <c r="IDG947" s="109"/>
      <c r="IDH947" s="109"/>
      <c r="IDI947" s="109"/>
      <c r="IDJ947" s="109"/>
      <c r="IDK947" s="109"/>
      <c r="IDL947" s="109"/>
      <c r="IDM947" s="109"/>
      <c r="IDN947" s="109"/>
      <c r="IDO947" s="109"/>
      <c r="IDP947" s="109"/>
      <c r="IDQ947" s="109"/>
      <c r="IDR947" s="109"/>
      <c r="IDS947" s="109"/>
      <c r="IDT947" s="109"/>
      <c r="IDU947" s="109"/>
      <c r="IDV947" s="109"/>
      <c r="IDW947" s="109"/>
      <c r="IDX947" s="109"/>
      <c r="IDY947" s="109"/>
      <c r="IDZ947" s="109"/>
      <c r="IEA947" s="109"/>
      <c r="IEB947" s="109"/>
      <c r="IEC947" s="109"/>
      <c r="IED947" s="109"/>
      <c r="IEE947" s="109"/>
      <c r="IEF947" s="109"/>
      <c r="IEG947" s="109"/>
      <c r="IEH947" s="109"/>
      <c r="IEI947" s="109"/>
      <c r="IEJ947" s="109"/>
      <c r="IEK947" s="109"/>
      <c r="IEL947" s="109"/>
      <c r="IEM947" s="109"/>
      <c r="IEN947" s="109"/>
      <c r="IEO947" s="109"/>
      <c r="IEP947" s="109"/>
      <c r="IEQ947" s="109"/>
      <c r="IER947" s="109"/>
      <c r="IES947" s="109"/>
      <c r="IET947" s="109"/>
      <c r="IEU947" s="109"/>
      <c r="IEV947" s="109"/>
      <c r="IEW947" s="109"/>
      <c r="IEX947" s="109"/>
      <c r="IEY947" s="109"/>
      <c r="IEZ947" s="109"/>
      <c r="IFA947" s="109"/>
      <c r="IFB947" s="109"/>
      <c r="IFC947" s="109"/>
      <c r="IFD947" s="109"/>
      <c r="IFE947" s="109"/>
      <c r="IFF947" s="109"/>
      <c r="IFG947" s="109"/>
      <c r="IFH947" s="109"/>
      <c r="IFI947" s="109"/>
      <c r="IFJ947" s="109"/>
      <c r="IFK947" s="109"/>
      <c r="IFL947" s="109"/>
      <c r="IFM947" s="109"/>
      <c r="IFN947" s="109"/>
      <c r="IFO947" s="109"/>
      <c r="IFP947" s="109"/>
      <c r="IFQ947" s="109"/>
      <c r="IFR947" s="109"/>
      <c r="IFS947" s="109"/>
      <c r="IFT947" s="109"/>
      <c r="IFU947" s="109"/>
      <c r="IFV947" s="109"/>
      <c r="IFW947" s="109"/>
      <c r="IFX947" s="109"/>
      <c r="IFY947" s="109"/>
      <c r="IFZ947" s="109"/>
      <c r="IGA947" s="109"/>
      <c r="IGB947" s="109"/>
      <c r="IGC947" s="109"/>
      <c r="IGD947" s="109"/>
      <c r="IGE947" s="109"/>
      <c r="IGF947" s="109"/>
      <c r="IGG947" s="109"/>
      <c r="IGH947" s="109"/>
      <c r="IGI947" s="109"/>
      <c r="IGJ947" s="109"/>
      <c r="IGK947" s="109"/>
      <c r="IGL947" s="109"/>
      <c r="IGM947" s="109"/>
      <c r="IGN947" s="109"/>
      <c r="IGO947" s="109"/>
      <c r="IGP947" s="109"/>
      <c r="IGQ947" s="109"/>
      <c r="IGR947" s="109"/>
      <c r="IGS947" s="109"/>
      <c r="IGT947" s="109"/>
      <c r="IGU947" s="109"/>
      <c r="IGV947" s="109"/>
      <c r="IGW947" s="109"/>
      <c r="IGX947" s="109"/>
      <c r="IGY947" s="109"/>
      <c r="IGZ947" s="109"/>
      <c r="IHA947" s="109"/>
      <c r="IHB947" s="109"/>
      <c r="IHC947" s="109"/>
      <c r="IHD947" s="109"/>
      <c r="IHE947" s="109"/>
      <c r="IHF947" s="109"/>
      <c r="IHG947" s="109"/>
      <c r="IHH947" s="109"/>
      <c r="IHI947" s="109"/>
      <c r="IHJ947" s="109"/>
      <c r="IHK947" s="109"/>
      <c r="IHL947" s="109"/>
      <c r="IHM947" s="109"/>
      <c r="IHN947" s="109"/>
      <c r="IHO947" s="109"/>
      <c r="IHP947" s="109"/>
      <c r="IHQ947" s="109"/>
      <c r="IHR947" s="109"/>
      <c r="IHS947" s="109"/>
      <c r="IHT947" s="109"/>
      <c r="IHU947" s="109"/>
      <c r="IHV947" s="109"/>
      <c r="IHW947" s="109"/>
      <c r="IHX947" s="109"/>
      <c r="IHY947" s="109"/>
      <c r="IHZ947" s="109"/>
      <c r="IIA947" s="109"/>
      <c r="IIB947" s="109"/>
      <c r="IIC947" s="109"/>
      <c r="IID947" s="109"/>
      <c r="IIE947" s="109"/>
      <c r="IIF947" s="109"/>
      <c r="IIG947" s="109"/>
      <c r="IIH947" s="109"/>
      <c r="III947" s="109"/>
      <c r="IIJ947" s="109"/>
      <c r="IIK947" s="109"/>
      <c r="IIL947" s="109"/>
      <c r="IIM947" s="109"/>
      <c r="IIN947" s="109"/>
      <c r="IIO947" s="109"/>
      <c r="IIP947" s="109"/>
      <c r="IIQ947" s="109"/>
      <c r="IIR947" s="109"/>
      <c r="IIS947" s="109"/>
      <c r="IIT947" s="109"/>
      <c r="IIU947" s="109"/>
      <c r="IIV947" s="109"/>
      <c r="IIW947" s="109"/>
      <c r="IIX947" s="109"/>
      <c r="IIY947" s="109"/>
      <c r="IIZ947" s="109"/>
      <c r="IJA947" s="109"/>
      <c r="IJB947" s="109"/>
      <c r="IJC947" s="109"/>
      <c r="IJD947" s="109"/>
      <c r="IJE947" s="109"/>
      <c r="IJF947" s="109"/>
      <c r="IJG947" s="109"/>
      <c r="IJH947" s="109"/>
      <c r="IJI947" s="109"/>
      <c r="IJJ947" s="109"/>
      <c r="IJK947" s="109"/>
      <c r="IJL947" s="109"/>
      <c r="IJM947" s="109"/>
      <c r="IJN947" s="109"/>
      <c r="IJO947" s="109"/>
      <c r="IJP947" s="109"/>
      <c r="IJQ947" s="109"/>
      <c r="IJR947" s="109"/>
      <c r="IJS947" s="109"/>
      <c r="IJT947" s="109"/>
      <c r="IJU947" s="109"/>
      <c r="IJV947" s="109"/>
      <c r="IJW947" s="109"/>
      <c r="IJX947" s="109"/>
      <c r="IJY947" s="109"/>
      <c r="IJZ947" s="109"/>
      <c r="IKA947" s="109"/>
      <c r="IKB947" s="109"/>
      <c r="IKC947" s="109"/>
      <c r="IKD947" s="109"/>
      <c r="IKE947" s="109"/>
      <c r="IKF947" s="109"/>
      <c r="IKG947" s="109"/>
      <c r="IKH947" s="109"/>
      <c r="IKI947" s="109"/>
      <c r="IKJ947" s="109"/>
      <c r="IKK947" s="109"/>
      <c r="IKL947" s="109"/>
      <c r="IKM947" s="109"/>
      <c r="IKN947" s="109"/>
      <c r="IKO947" s="109"/>
      <c r="IKP947" s="109"/>
      <c r="IKQ947" s="109"/>
      <c r="IKR947" s="109"/>
      <c r="IKS947" s="109"/>
      <c r="IKT947" s="109"/>
      <c r="IKU947" s="109"/>
      <c r="IKV947" s="109"/>
      <c r="IKW947" s="109"/>
      <c r="IKX947" s="109"/>
      <c r="IKY947" s="109"/>
      <c r="IKZ947" s="109"/>
      <c r="ILA947" s="109"/>
      <c r="ILB947" s="109"/>
      <c r="ILC947" s="109"/>
      <c r="ILD947" s="109"/>
      <c r="ILE947" s="109"/>
      <c r="ILF947" s="109"/>
      <c r="ILG947" s="109"/>
      <c r="ILH947" s="109"/>
      <c r="ILI947" s="109"/>
      <c r="ILJ947" s="109"/>
      <c r="ILK947" s="109"/>
      <c r="ILL947" s="109"/>
      <c r="ILM947" s="109"/>
      <c r="ILN947" s="109"/>
      <c r="ILO947" s="109"/>
      <c r="ILP947" s="109"/>
      <c r="ILQ947" s="109"/>
      <c r="ILR947" s="109"/>
      <c r="ILS947" s="109"/>
      <c r="ILT947" s="109"/>
      <c r="ILU947" s="109"/>
      <c r="ILV947" s="109"/>
      <c r="ILW947" s="109"/>
      <c r="ILX947" s="109"/>
      <c r="ILY947" s="109"/>
      <c r="ILZ947" s="109"/>
      <c r="IMA947" s="109"/>
      <c r="IMB947" s="109"/>
      <c r="IMC947" s="109"/>
      <c r="IMD947" s="109"/>
      <c r="IME947" s="109"/>
      <c r="IMF947" s="109"/>
      <c r="IMG947" s="109"/>
      <c r="IMH947" s="109"/>
      <c r="IMI947" s="109"/>
      <c r="IMJ947" s="109"/>
      <c r="IMK947" s="109"/>
      <c r="IML947" s="109"/>
      <c r="IMM947" s="109"/>
      <c r="IMN947" s="109"/>
      <c r="IMO947" s="109"/>
      <c r="IMP947" s="109"/>
      <c r="IMQ947" s="109"/>
      <c r="IMR947" s="109"/>
      <c r="IMS947" s="109"/>
      <c r="IMT947" s="109"/>
      <c r="IMU947" s="109"/>
      <c r="IMV947" s="109"/>
      <c r="IMW947" s="109"/>
      <c r="IMX947" s="109"/>
      <c r="IMY947" s="109"/>
      <c r="IMZ947" s="109"/>
      <c r="INA947" s="109"/>
      <c r="INB947" s="109"/>
      <c r="INC947" s="109"/>
      <c r="IND947" s="109"/>
      <c r="INE947" s="109"/>
      <c r="INF947" s="109"/>
      <c r="ING947" s="109"/>
      <c r="INH947" s="109"/>
      <c r="INI947" s="109"/>
      <c r="INJ947" s="109"/>
      <c r="INK947" s="109"/>
      <c r="INL947" s="109"/>
      <c r="INM947" s="109"/>
      <c r="INN947" s="109"/>
      <c r="INO947" s="109"/>
      <c r="INP947" s="109"/>
      <c r="INQ947" s="109"/>
      <c r="INR947" s="109"/>
      <c r="INS947" s="109"/>
      <c r="INT947" s="109"/>
      <c r="INU947" s="109"/>
      <c r="INV947" s="109"/>
      <c r="INW947" s="109"/>
      <c r="INX947" s="109"/>
      <c r="INY947" s="109"/>
      <c r="INZ947" s="109"/>
      <c r="IOA947" s="109"/>
      <c r="IOB947" s="109"/>
      <c r="IOC947" s="109"/>
      <c r="IOD947" s="109"/>
      <c r="IOE947" s="109"/>
      <c r="IOF947" s="109"/>
      <c r="IOG947" s="109"/>
      <c r="IOH947" s="109"/>
      <c r="IOI947" s="109"/>
      <c r="IOJ947" s="109"/>
      <c r="IOK947" s="109"/>
      <c r="IOL947" s="109"/>
      <c r="IOM947" s="109"/>
      <c r="ION947" s="109"/>
      <c r="IOO947" s="109"/>
      <c r="IOP947" s="109"/>
      <c r="IOQ947" s="109"/>
      <c r="IOR947" s="109"/>
      <c r="IOS947" s="109"/>
      <c r="IOT947" s="109"/>
      <c r="IOU947" s="109"/>
      <c r="IOV947" s="109"/>
      <c r="IOW947" s="109"/>
      <c r="IOX947" s="109"/>
      <c r="IOY947" s="109"/>
      <c r="IOZ947" s="109"/>
      <c r="IPA947" s="109"/>
      <c r="IPB947" s="109"/>
      <c r="IPC947" s="109"/>
      <c r="IPD947" s="109"/>
      <c r="IPE947" s="109"/>
      <c r="IPF947" s="109"/>
      <c r="IPG947" s="109"/>
      <c r="IPH947" s="109"/>
      <c r="IPI947" s="109"/>
      <c r="IPJ947" s="109"/>
      <c r="IPK947" s="109"/>
      <c r="IPL947" s="109"/>
      <c r="IPM947" s="109"/>
      <c r="IPN947" s="109"/>
      <c r="IPO947" s="109"/>
      <c r="IPP947" s="109"/>
      <c r="IPQ947" s="109"/>
      <c r="IPR947" s="109"/>
      <c r="IPS947" s="109"/>
      <c r="IPT947" s="109"/>
      <c r="IPU947" s="109"/>
      <c r="IPV947" s="109"/>
      <c r="IPW947" s="109"/>
      <c r="IPX947" s="109"/>
      <c r="IPY947" s="109"/>
      <c r="IPZ947" s="109"/>
      <c r="IQA947" s="109"/>
      <c r="IQB947" s="109"/>
      <c r="IQC947" s="109"/>
      <c r="IQD947" s="109"/>
      <c r="IQE947" s="109"/>
      <c r="IQF947" s="109"/>
      <c r="IQG947" s="109"/>
      <c r="IQH947" s="109"/>
      <c r="IQI947" s="109"/>
      <c r="IQJ947" s="109"/>
      <c r="IQK947" s="109"/>
      <c r="IQL947" s="109"/>
      <c r="IQM947" s="109"/>
      <c r="IQN947" s="109"/>
      <c r="IQO947" s="109"/>
      <c r="IQP947" s="109"/>
      <c r="IQQ947" s="109"/>
      <c r="IQR947" s="109"/>
      <c r="IQS947" s="109"/>
      <c r="IQT947" s="109"/>
      <c r="IQU947" s="109"/>
      <c r="IQV947" s="109"/>
      <c r="IQW947" s="109"/>
      <c r="IQX947" s="109"/>
      <c r="IQY947" s="109"/>
      <c r="IQZ947" s="109"/>
      <c r="IRA947" s="109"/>
      <c r="IRB947" s="109"/>
      <c r="IRC947" s="109"/>
      <c r="IRD947" s="109"/>
      <c r="IRE947" s="109"/>
      <c r="IRF947" s="109"/>
      <c r="IRG947" s="109"/>
      <c r="IRH947" s="109"/>
      <c r="IRI947" s="109"/>
      <c r="IRJ947" s="109"/>
      <c r="IRK947" s="109"/>
      <c r="IRL947" s="109"/>
      <c r="IRM947" s="109"/>
      <c r="IRN947" s="109"/>
      <c r="IRO947" s="109"/>
      <c r="IRP947" s="109"/>
      <c r="IRQ947" s="109"/>
      <c r="IRR947" s="109"/>
      <c r="IRS947" s="109"/>
      <c r="IRT947" s="109"/>
      <c r="IRU947" s="109"/>
      <c r="IRV947" s="109"/>
      <c r="IRW947" s="109"/>
      <c r="IRX947" s="109"/>
      <c r="IRY947" s="109"/>
      <c r="IRZ947" s="109"/>
      <c r="ISA947" s="109"/>
      <c r="ISB947" s="109"/>
      <c r="ISC947" s="109"/>
      <c r="ISD947" s="109"/>
      <c r="ISE947" s="109"/>
      <c r="ISF947" s="109"/>
      <c r="ISG947" s="109"/>
      <c r="ISH947" s="109"/>
      <c r="ISI947" s="109"/>
      <c r="ISJ947" s="109"/>
      <c r="ISK947" s="109"/>
      <c r="ISL947" s="109"/>
      <c r="ISM947" s="109"/>
      <c r="ISN947" s="109"/>
      <c r="ISO947" s="109"/>
      <c r="ISP947" s="109"/>
      <c r="ISQ947" s="109"/>
      <c r="ISR947" s="109"/>
      <c r="ISS947" s="109"/>
      <c r="IST947" s="109"/>
      <c r="ISU947" s="109"/>
      <c r="ISV947" s="109"/>
      <c r="ISW947" s="109"/>
      <c r="ISX947" s="109"/>
      <c r="ISY947" s="109"/>
      <c r="ISZ947" s="109"/>
      <c r="ITA947" s="109"/>
      <c r="ITB947" s="109"/>
      <c r="ITC947" s="109"/>
      <c r="ITD947" s="109"/>
      <c r="ITE947" s="109"/>
      <c r="ITF947" s="109"/>
      <c r="ITG947" s="109"/>
      <c r="ITH947" s="109"/>
      <c r="ITI947" s="109"/>
      <c r="ITJ947" s="109"/>
      <c r="ITK947" s="109"/>
      <c r="ITL947" s="109"/>
      <c r="ITM947" s="109"/>
      <c r="ITN947" s="109"/>
      <c r="ITO947" s="109"/>
      <c r="ITP947" s="109"/>
      <c r="ITQ947" s="109"/>
      <c r="ITR947" s="109"/>
      <c r="ITS947" s="109"/>
      <c r="ITT947" s="109"/>
      <c r="ITU947" s="109"/>
      <c r="ITV947" s="109"/>
      <c r="ITW947" s="109"/>
      <c r="ITX947" s="109"/>
      <c r="ITY947" s="109"/>
      <c r="ITZ947" s="109"/>
      <c r="IUA947" s="109"/>
      <c r="IUB947" s="109"/>
      <c r="IUC947" s="109"/>
      <c r="IUD947" s="109"/>
      <c r="IUE947" s="109"/>
      <c r="IUF947" s="109"/>
      <c r="IUG947" s="109"/>
      <c r="IUH947" s="109"/>
      <c r="IUI947" s="109"/>
      <c r="IUJ947" s="109"/>
      <c r="IUK947" s="109"/>
      <c r="IUL947" s="109"/>
      <c r="IUM947" s="109"/>
      <c r="IUN947" s="109"/>
      <c r="IUO947" s="109"/>
      <c r="IUP947" s="109"/>
      <c r="IUQ947" s="109"/>
      <c r="IUR947" s="109"/>
      <c r="IUS947" s="109"/>
      <c r="IUT947" s="109"/>
      <c r="IUU947" s="109"/>
      <c r="IUV947" s="109"/>
      <c r="IUW947" s="109"/>
      <c r="IUX947" s="109"/>
      <c r="IUY947" s="109"/>
      <c r="IUZ947" s="109"/>
      <c r="IVA947" s="109"/>
      <c r="IVB947" s="109"/>
      <c r="IVC947" s="109"/>
      <c r="IVD947" s="109"/>
      <c r="IVE947" s="109"/>
      <c r="IVF947" s="109"/>
      <c r="IVG947" s="109"/>
      <c r="IVH947" s="109"/>
      <c r="IVI947" s="109"/>
      <c r="IVJ947" s="109"/>
      <c r="IVK947" s="109"/>
      <c r="IVL947" s="109"/>
      <c r="IVM947" s="109"/>
      <c r="IVN947" s="109"/>
      <c r="IVO947" s="109"/>
      <c r="IVP947" s="109"/>
      <c r="IVQ947" s="109"/>
      <c r="IVR947" s="109"/>
      <c r="IVS947" s="109"/>
      <c r="IVT947" s="109"/>
      <c r="IVU947" s="109"/>
      <c r="IVV947" s="109"/>
      <c r="IVW947" s="109"/>
      <c r="IVX947" s="109"/>
      <c r="IVY947" s="109"/>
      <c r="IVZ947" s="109"/>
      <c r="IWA947" s="109"/>
      <c r="IWB947" s="109"/>
      <c r="IWC947" s="109"/>
      <c r="IWD947" s="109"/>
      <c r="IWE947" s="109"/>
      <c r="IWF947" s="109"/>
      <c r="IWG947" s="109"/>
      <c r="IWH947" s="109"/>
      <c r="IWI947" s="109"/>
      <c r="IWJ947" s="109"/>
      <c r="IWK947" s="109"/>
      <c r="IWL947" s="109"/>
      <c r="IWM947" s="109"/>
      <c r="IWN947" s="109"/>
      <c r="IWO947" s="109"/>
      <c r="IWP947" s="109"/>
      <c r="IWQ947" s="109"/>
      <c r="IWR947" s="109"/>
      <c r="IWS947" s="109"/>
      <c r="IWT947" s="109"/>
      <c r="IWU947" s="109"/>
      <c r="IWV947" s="109"/>
      <c r="IWW947" s="109"/>
      <c r="IWX947" s="109"/>
      <c r="IWY947" s="109"/>
      <c r="IWZ947" s="109"/>
      <c r="IXA947" s="109"/>
      <c r="IXB947" s="109"/>
      <c r="IXC947" s="109"/>
      <c r="IXD947" s="109"/>
      <c r="IXE947" s="109"/>
      <c r="IXF947" s="109"/>
      <c r="IXG947" s="109"/>
      <c r="IXH947" s="109"/>
      <c r="IXI947" s="109"/>
      <c r="IXJ947" s="109"/>
      <c r="IXK947" s="109"/>
      <c r="IXL947" s="109"/>
      <c r="IXM947" s="109"/>
      <c r="IXN947" s="109"/>
      <c r="IXO947" s="109"/>
      <c r="IXP947" s="109"/>
      <c r="IXQ947" s="109"/>
      <c r="IXR947" s="109"/>
      <c r="IXS947" s="109"/>
      <c r="IXT947" s="109"/>
      <c r="IXU947" s="109"/>
      <c r="IXV947" s="109"/>
      <c r="IXW947" s="109"/>
      <c r="IXX947" s="109"/>
      <c r="IXY947" s="109"/>
      <c r="IXZ947" s="109"/>
      <c r="IYA947" s="109"/>
      <c r="IYB947" s="109"/>
      <c r="IYC947" s="109"/>
      <c r="IYD947" s="109"/>
      <c r="IYE947" s="109"/>
      <c r="IYF947" s="109"/>
      <c r="IYG947" s="109"/>
      <c r="IYH947" s="109"/>
      <c r="IYI947" s="109"/>
      <c r="IYJ947" s="109"/>
      <c r="IYK947" s="109"/>
      <c r="IYL947" s="109"/>
      <c r="IYM947" s="109"/>
      <c r="IYN947" s="109"/>
      <c r="IYO947" s="109"/>
      <c r="IYP947" s="109"/>
      <c r="IYQ947" s="109"/>
      <c r="IYR947" s="109"/>
      <c r="IYS947" s="109"/>
      <c r="IYT947" s="109"/>
      <c r="IYU947" s="109"/>
      <c r="IYV947" s="109"/>
      <c r="IYW947" s="109"/>
      <c r="IYX947" s="109"/>
      <c r="IYY947" s="109"/>
      <c r="IYZ947" s="109"/>
      <c r="IZA947" s="109"/>
      <c r="IZB947" s="109"/>
      <c r="IZC947" s="109"/>
      <c r="IZD947" s="109"/>
      <c r="IZE947" s="109"/>
      <c r="IZF947" s="109"/>
      <c r="IZG947" s="109"/>
      <c r="IZH947" s="109"/>
      <c r="IZI947" s="109"/>
      <c r="IZJ947" s="109"/>
      <c r="IZK947" s="109"/>
      <c r="IZL947" s="109"/>
      <c r="IZM947" s="109"/>
      <c r="IZN947" s="109"/>
      <c r="IZO947" s="109"/>
      <c r="IZP947" s="109"/>
      <c r="IZQ947" s="109"/>
      <c r="IZR947" s="109"/>
      <c r="IZS947" s="109"/>
      <c r="IZT947" s="109"/>
      <c r="IZU947" s="109"/>
      <c r="IZV947" s="109"/>
      <c r="IZW947" s="109"/>
      <c r="IZX947" s="109"/>
      <c r="IZY947" s="109"/>
      <c r="IZZ947" s="109"/>
      <c r="JAA947" s="109"/>
      <c r="JAB947" s="109"/>
      <c r="JAC947" s="109"/>
      <c r="JAD947" s="109"/>
      <c r="JAE947" s="109"/>
      <c r="JAF947" s="109"/>
      <c r="JAG947" s="109"/>
      <c r="JAH947" s="109"/>
      <c r="JAI947" s="109"/>
      <c r="JAJ947" s="109"/>
      <c r="JAK947" s="109"/>
      <c r="JAL947" s="109"/>
      <c r="JAM947" s="109"/>
      <c r="JAN947" s="109"/>
      <c r="JAO947" s="109"/>
      <c r="JAP947" s="109"/>
      <c r="JAQ947" s="109"/>
      <c r="JAR947" s="109"/>
      <c r="JAS947" s="109"/>
      <c r="JAT947" s="109"/>
      <c r="JAU947" s="109"/>
      <c r="JAV947" s="109"/>
      <c r="JAW947" s="109"/>
      <c r="JAX947" s="109"/>
      <c r="JAY947" s="109"/>
      <c r="JAZ947" s="109"/>
      <c r="JBA947" s="109"/>
      <c r="JBB947" s="109"/>
      <c r="JBC947" s="109"/>
      <c r="JBD947" s="109"/>
      <c r="JBE947" s="109"/>
      <c r="JBF947" s="109"/>
      <c r="JBG947" s="109"/>
      <c r="JBH947" s="109"/>
      <c r="JBI947" s="109"/>
      <c r="JBJ947" s="109"/>
      <c r="JBK947" s="109"/>
      <c r="JBL947" s="109"/>
      <c r="JBM947" s="109"/>
      <c r="JBN947" s="109"/>
      <c r="JBO947" s="109"/>
      <c r="JBP947" s="109"/>
      <c r="JBQ947" s="109"/>
      <c r="JBR947" s="109"/>
      <c r="JBS947" s="109"/>
      <c r="JBT947" s="109"/>
      <c r="JBU947" s="109"/>
      <c r="JBV947" s="109"/>
      <c r="JBW947" s="109"/>
      <c r="JBX947" s="109"/>
      <c r="JBY947" s="109"/>
      <c r="JBZ947" s="109"/>
      <c r="JCA947" s="109"/>
      <c r="JCB947" s="109"/>
      <c r="JCC947" s="109"/>
      <c r="JCD947" s="109"/>
      <c r="JCE947" s="109"/>
      <c r="JCF947" s="109"/>
      <c r="JCG947" s="109"/>
      <c r="JCH947" s="109"/>
      <c r="JCI947" s="109"/>
      <c r="JCJ947" s="109"/>
      <c r="JCK947" s="109"/>
      <c r="JCL947" s="109"/>
      <c r="JCM947" s="109"/>
      <c r="JCN947" s="109"/>
      <c r="JCO947" s="109"/>
      <c r="JCP947" s="109"/>
      <c r="JCQ947" s="109"/>
      <c r="JCR947" s="109"/>
      <c r="JCS947" s="109"/>
      <c r="JCT947" s="109"/>
      <c r="JCU947" s="109"/>
      <c r="JCV947" s="109"/>
      <c r="JCW947" s="109"/>
      <c r="JCX947" s="109"/>
      <c r="JCY947" s="109"/>
      <c r="JCZ947" s="109"/>
      <c r="JDA947" s="109"/>
      <c r="JDB947" s="109"/>
      <c r="JDC947" s="109"/>
      <c r="JDD947" s="109"/>
      <c r="JDE947" s="109"/>
      <c r="JDF947" s="109"/>
      <c r="JDG947" s="109"/>
      <c r="JDH947" s="109"/>
      <c r="JDI947" s="109"/>
      <c r="JDJ947" s="109"/>
      <c r="JDK947" s="109"/>
      <c r="JDL947" s="109"/>
      <c r="JDM947" s="109"/>
      <c r="JDN947" s="109"/>
      <c r="JDO947" s="109"/>
      <c r="JDP947" s="109"/>
      <c r="JDQ947" s="109"/>
      <c r="JDR947" s="109"/>
      <c r="JDS947" s="109"/>
      <c r="JDT947" s="109"/>
      <c r="JDU947" s="109"/>
      <c r="JDV947" s="109"/>
      <c r="JDW947" s="109"/>
      <c r="JDX947" s="109"/>
      <c r="JDY947" s="109"/>
      <c r="JDZ947" s="109"/>
      <c r="JEA947" s="109"/>
      <c r="JEB947" s="109"/>
      <c r="JEC947" s="109"/>
      <c r="JED947" s="109"/>
      <c r="JEE947" s="109"/>
      <c r="JEF947" s="109"/>
      <c r="JEG947" s="109"/>
      <c r="JEH947" s="109"/>
      <c r="JEI947" s="109"/>
      <c r="JEJ947" s="109"/>
      <c r="JEK947" s="109"/>
      <c r="JEL947" s="109"/>
      <c r="JEM947" s="109"/>
      <c r="JEN947" s="109"/>
      <c r="JEO947" s="109"/>
      <c r="JEP947" s="109"/>
      <c r="JEQ947" s="109"/>
      <c r="JER947" s="109"/>
      <c r="JES947" s="109"/>
      <c r="JET947" s="109"/>
      <c r="JEU947" s="109"/>
      <c r="JEV947" s="109"/>
      <c r="JEW947" s="109"/>
      <c r="JEX947" s="109"/>
      <c r="JEY947" s="109"/>
      <c r="JEZ947" s="109"/>
      <c r="JFA947" s="109"/>
      <c r="JFB947" s="109"/>
      <c r="JFC947" s="109"/>
      <c r="JFD947" s="109"/>
      <c r="JFE947" s="109"/>
      <c r="JFF947" s="109"/>
      <c r="JFG947" s="109"/>
      <c r="JFH947" s="109"/>
      <c r="JFI947" s="109"/>
      <c r="JFJ947" s="109"/>
      <c r="JFK947" s="109"/>
      <c r="JFL947" s="109"/>
      <c r="JFM947" s="109"/>
      <c r="JFN947" s="109"/>
      <c r="JFO947" s="109"/>
      <c r="JFP947" s="109"/>
      <c r="JFQ947" s="109"/>
      <c r="JFR947" s="109"/>
      <c r="JFS947" s="109"/>
      <c r="JFT947" s="109"/>
      <c r="JFU947" s="109"/>
      <c r="JFV947" s="109"/>
      <c r="JFW947" s="109"/>
      <c r="JFX947" s="109"/>
      <c r="JFY947" s="109"/>
      <c r="JFZ947" s="109"/>
      <c r="JGA947" s="109"/>
      <c r="JGB947" s="109"/>
      <c r="JGC947" s="109"/>
      <c r="JGD947" s="109"/>
      <c r="JGE947" s="109"/>
      <c r="JGF947" s="109"/>
      <c r="JGG947" s="109"/>
      <c r="JGH947" s="109"/>
      <c r="JGI947" s="109"/>
      <c r="JGJ947" s="109"/>
      <c r="JGK947" s="109"/>
      <c r="JGL947" s="109"/>
      <c r="JGM947" s="109"/>
      <c r="JGN947" s="109"/>
      <c r="JGO947" s="109"/>
      <c r="JGP947" s="109"/>
      <c r="JGQ947" s="109"/>
      <c r="JGR947" s="109"/>
      <c r="JGS947" s="109"/>
      <c r="JGT947" s="109"/>
      <c r="JGU947" s="109"/>
      <c r="JGV947" s="109"/>
      <c r="JGW947" s="109"/>
      <c r="JGX947" s="109"/>
      <c r="JGY947" s="109"/>
      <c r="JGZ947" s="109"/>
      <c r="JHA947" s="109"/>
      <c r="JHB947" s="109"/>
      <c r="JHC947" s="109"/>
      <c r="JHD947" s="109"/>
      <c r="JHE947" s="109"/>
      <c r="JHF947" s="109"/>
      <c r="JHG947" s="109"/>
      <c r="JHH947" s="109"/>
      <c r="JHI947" s="109"/>
      <c r="JHJ947" s="109"/>
      <c r="JHK947" s="109"/>
      <c r="JHL947" s="109"/>
      <c r="JHM947" s="109"/>
      <c r="JHN947" s="109"/>
      <c r="JHO947" s="109"/>
      <c r="JHP947" s="109"/>
      <c r="JHQ947" s="109"/>
      <c r="JHR947" s="109"/>
      <c r="JHS947" s="109"/>
      <c r="JHT947" s="109"/>
      <c r="JHU947" s="109"/>
      <c r="JHV947" s="109"/>
      <c r="JHW947" s="109"/>
      <c r="JHX947" s="109"/>
      <c r="JHY947" s="109"/>
      <c r="JHZ947" s="109"/>
      <c r="JIA947" s="109"/>
      <c r="JIB947" s="109"/>
      <c r="JIC947" s="109"/>
      <c r="JID947" s="109"/>
      <c r="JIE947" s="109"/>
      <c r="JIF947" s="109"/>
      <c r="JIG947" s="109"/>
      <c r="JIH947" s="109"/>
      <c r="JII947" s="109"/>
      <c r="JIJ947" s="109"/>
      <c r="JIK947" s="109"/>
      <c r="JIL947" s="109"/>
      <c r="JIM947" s="109"/>
      <c r="JIN947" s="109"/>
      <c r="JIO947" s="109"/>
      <c r="JIP947" s="109"/>
      <c r="JIQ947" s="109"/>
      <c r="JIR947" s="109"/>
      <c r="JIS947" s="109"/>
      <c r="JIT947" s="109"/>
      <c r="JIU947" s="109"/>
      <c r="JIV947" s="109"/>
      <c r="JIW947" s="109"/>
      <c r="JIX947" s="109"/>
      <c r="JIY947" s="109"/>
      <c r="JIZ947" s="109"/>
      <c r="JJA947" s="109"/>
      <c r="JJB947" s="109"/>
      <c r="JJC947" s="109"/>
      <c r="JJD947" s="109"/>
      <c r="JJE947" s="109"/>
      <c r="JJF947" s="109"/>
      <c r="JJG947" s="109"/>
      <c r="JJH947" s="109"/>
      <c r="JJI947" s="109"/>
      <c r="JJJ947" s="109"/>
      <c r="JJK947" s="109"/>
      <c r="JJL947" s="109"/>
      <c r="JJM947" s="109"/>
      <c r="JJN947" s="109"/>
      <c r="JJO947" s="109"/>
      <c r="JJP947" s="109"/>
      <c r="JJQ947" s="109"/>
      <c r="JJR947" s="109"/>
      <c r="JJS947" s="109"/>
      <c r="JJT947" s="109"/>
      <c r="JJU947" s="109"/>
      <c r="JJV947" s="109"/>
      <c r="JJW947" s="109"/>
      <c r="JJX947" s="109"/>
      <c r="JJY947" s="109"/>
      <c r="JJZ947" s="109"/>
      <c r="JKA947" s="109"/>
      <c r="JKB947" s="109"/>
      <c r="JKC947" s="109"/>
      <c r="JKD947" s="109"/>
      <c r="JKE947" s="109"/>
      <c r="JKF947" s="109"/>
      <c r="JKG947" s="109"/>
      <c r="JKH947" s="109"/>
      <c r="JKI947" s="109"/>
      <c r="JKJ947" s="109"/>
      <c r="JKK947" s="109"/>
      <c r="JKL947" s="109"/>
      <c r="JKM947" s="109"/>
      <c r="JKN947" s="109"/>
      <c r="JKO947" s="109"/>
      <c r="JKP947" s="109"/>
      <c r="JKQ947" s="109"/>
      <c r="JKR947" s="109"/>
      <c r="JKS947" s="109"/>
      <c r="JKT947" s="109"/>
      <c r="JKU947" s="109"/>
      <c r="JKV947" s="109"/>
      <c r="JKW947" s="109"/>
      <c r="JKX947" s="109"/>
      <c r="JKY947" s="109"/>
      <c r="JKZ947" s="109"/>
      <c r="JLA947" s="109"/>
      <c r="JLB947" s="109"/>
      <c r="JLC947" s="109"/>
      <c r="JLD947" s="109"/>
      <c r="JLE947" s="109"/>
      <c r="JLF947" s="109"/>
      <c r="JLG947" s="109"/>
      <c r="JLH947" s="109"/>
      <c r="JLI947" s="109"/>
      <c r="JLJ947" s="109"/>
      <c r="JLK947" s="109"/>
      <c r="JLL947" s="109"/>
      <c r="JLM947" s="109"/>
      <c r="JLN947" s="109"/>
      <c r="JLO947" s="109"/>
      <c r="JLP947" s="109"/>
      <c r="JLQ947" s="109"/>
      <c r="JLR947" s="109"/>
      <c r="JLS947" s="109"/>
      <c r="JLT947" s="109"/>
      <c r="JLU947" s="109"/>
      <c r="JLV947" s="109"/>
      <c r="JLW947" s="109"/>
      <c r="JLX947" s="109"/>
      <c r="JLY947" s="109"/>
      <c r="JLZ947" s="109"/>
      <c r="JMA947" s="109"/>
      <c r="JMB947" s="109"/>
      <c r="JMC947" s="109"/>
      <c r="JMD947" s="109"/>
      <c r="JME947" s="109"/>
      <c r="JMF947" s="109"/>
      <c r="JMG947" s="109"/>
      <c r="JMH947" s="109"/>
      <c r="JMI947" s="109"/>
      <c r="JMJ947" s="109"/>
      <c r="JMK947" s="109"/>
      <c r="JML947" s="109"/>
      <c r="JMM947" s="109"/>
      <c r="JMN947" s="109"/>
      <c r="JMO947" s="109"/>
      <c r="JMP947" s="109"/>
      <c r="JMQ947" s="109"/>
      <c r="JMR947" s="109"/>
      <c r="JMS947" s="109"/>
      <c r="JMT947" s="109"/>
      <c r="JMU947" s="109"/>
      <c r="JMV947" s="109"/>
      <c r="JMW947" s="109"/>
      <c r="JMX947" s="109"/>
      <c r="JMY947" s="109"/>
      <c r="JMZ947" s="109"/>
      <c r="JNA947" s="109"/>
      <c r="JNB947" s="109"/>
      <c r="JNC947" s="109"/>
      <c r="JND947" s="109"/>
      <c r="JNE947" s="109"/>
      <c r="JNF947" s="109"/>
      <c r="JNG947" s="109"/>
      <c r="JNH947" s="109"/>
      <c r="JNI947" s="109"/>
      <c r="JNJ947" s="109"/>
      <c r="JNK947" s="109"/>
      <c r="JNL947" s="109"/>
      <c r="JNM947" s="109"/>
      <c r="JNN947" s="109"/>
      <c r="JNO947" s="109"/>
      <c r="JNP947" s="109"/>
      <c r="JNQ947" s="109"/>
      <c r="JNR947" s="109"/>
      <c r="JNS947" s="109"/>
      <c r="JNT947" s="109"/>
      <c r="JNU947" s="109"/>
      <c r="JNV947" s="109"/>
      <c r="JNW947" s="109"/>
      <c r="JNX947" s="109"/>
      <c r="JNY947" s="109"/>
      <c r="JNZ947" s="109"/>
      <c r="JOA947" s="109"/>
      <c r="JOB947" s="109"/>
      <c r="JOC947" s="109"/>
      <c r="JOD947" s="109"/>
      <c r="JOE947" s="109"/>
      <c r="JOF947" s="109"/>
      <c r="JOG947" s="109"/>
      <c r="JOH947" s="109"/>
      <c r="JOI947" s="109"/>
      <c r="JOJ947" s="109"/>
      <c r="JOK947" s="109"/>
      <c r="JOL947" s="109"/>
      <c r="JOM947" s="109"/>
      <c r="JON947" s="109"/>
      <c r="JOO947" s="109"/>
      <c r="JOP947" s="109"/>
      <c r="JOQ947" s="109"/>
      <c r="JOR947" s="109"/>
      <c r="JOS947" s="109"/>
      <c r="JOT947" s="109"/>
      <c r="JOU947" s="109"/>
      <c r="JOV947" s="109"/>
      <c r="JOW947" s="109"/>
      <c r="JOX947" s="109"/>
      <c r="JOY947" s="109"/>
      <c r="JOZ947" s="109"/>
      <c r="JPA947" s="109"/>
      <c r="JPB947" s="109"/>
      <c r="JPC947" s="109"/>
      <c r="JPD947" s="109"/>
      <c r="JPE947" s="109"/>
      <c r="JPF947" s="109"/>
      <c r="JPG947" s="109"/>
      <c r="JPH947" s="109"/>
      <c r="JPI947" s="109"/>
      <c r="JPJ947" s="109"/>
      <c r="JPK947" s="109"/>
      <c r="JPL947" s="109"/>
      <c r="JPM947" s="109"/>
      <c r="JPN947" s="109"/>
      <c r="JPO947" s="109"/>
      <c r="JPP947" s="109"/>
      <c r="JPQ947" s="109"/>
      <c r="JPR947" s="109"/>
      <c r="JPS947" s="109"/>
      <c r="JPT947" s="109"/>
      <c r="JPU947" s="109"/>
      <c r="JPV947" s="109"/>
      <c r="JPW947" s="109"/>
      <c r="JPX947" s="109"/>
      <c r="JPY947" s="109"/>
      <c r="JPZ947" s="109"/>
      <c r="JQA947" s="109"/>
      <c r="JQB947" s="109"/>
      <c r="JQC947" s="109"/>
      <c r="JQD947" s="109"/>
      <c r="JQE947" s="109"/>
      <c r="JQF947" s="109"/>
      <c r="JQG947" s="109"/>
      <c r="JQH947" s="109"/>
      <c r="JQI947" s="109"/>
      <c r="JQJ947" s="109"/>
      <c r="JQK947" s="109"/>
      <c r="JQL947" s="109"/>
      <c r="JQM947" s="109"/>
      <c r="JQN947" s="109"/>
      <c r="JQO947" s="109"/>
      <c r="JQP947" s="109"/>
      <c r="JQQ947" s="109"/>
      <c r="JQR947" s="109"/>
      <c r="JQS947" s="109"/>
      <c r="JQT947" s="109"/>
      <c r="JQU947" s="109"/>
      <c r="JQV947" s="109"/>
      <c r="JQW947" s="109"/>
      <c r="JQX947" s="109"/>
      <c r="JQY947" s="109"/>
      <c r="JQZ947" s="109"/>
      <c r="JRA947" s="109"/>
      <c r="JRB947" s="109"/>
      <c r="JRC947" s="109"/>
      <c r="JRD947" s="109"/>
      <c r="JRE947" s="109"/>
      <c r="JRF947" s="109"/>
      <c r="JRG947" s="109"/>
      <c r="JRH947" s="109"/>
      <c r="JRI947" s="109"/>
      <c r="JRJ947" s="109"/>
      <c r="JRK947" s="109"/>
      <c r="JRL947" s="109"/>
      <c r="JRM947" s="109"/>
      <c r="JRN947" s="109"/>
      <c r="JRO947" s="109"/>
      <c r="JRP947" s="109"/>
      <c r="JRQ947" s="109"/>
      <c r="JRR947" s="109"/>
      <c r="JRS947" s="109"/>
      <c r="JRT947" s="109"/>
      <c r="JRU947" s="109"/>
      <c r="JRV947" s="109"/>
      <c r="JRW947" s="109"/>
      <c r="JRX947" s="109"/>
      <c r="JRY947" s="109"/>
      <c r="JRZ947" s="109"/>
      <c r="JSA947" s="109"/>
      <c r="JSB947" s="109"/>
      <c r="JSC947" s="109"/>
      <c r="JSD947" s="109"/>
      <c r="JSE947" s="109"/>
      <c r="JSF947" s="109"/>
      <c r="JSG947" s="109"/>
      <c r="JSH947" s="109"/>
      <c r="JSI947" s="109"/>
      <c r="JSJ947" s="109"/>
      <c r="JSK947" s="109"/>
      <c r="JSL947" s="109"/>
      <c r="JSM947" s="109"/>
      <c r="JSN947" s="109"/>
      <c r="JSO947" s="109"/>
      <c r="JSP947" s="109"/>
      <c r="JSQ947" s="109"/>
      <c r="JSR947" s="109"/>
      <c r="JSS947" s="109"/>
      <c r="JST947" s="109"/>
      <c r="JSU947" s="109"/>
      <c r="JSV947" s="109"/>
      <c r="JSW947" s="109"/>
      <c r="JSX947" s="109"/>
      <c r="JSY947" s="109"/>
      <c r="JSZ947" s="109"/>
      <c r="JTA947" s="109"/>
      <c r="JTB947" s="109"/>
      <c r="JTC947" s="109"/>
      <c r="JTD947" s="109"/>
      <c r="JTE947" s="109"/>
      <c r="JTF947" s="109"/>
      <c r="JTG947" s="109"/>
      <c r="JTH947" s="109"/>
      <c r="JTI947" s="109"/>
      <c r="JTJ947" s="109"/>
      <c r="JTK947" s="109"/>
      <c r="JTL947" s="109"/>
      <c r="JTM947" s="109"/>
      <c r="JTN947" s="109"/>
      <c r="JTO947" s="109"/>
      <c r="JTP947" s="109"/>
      <c r="JTQ947" s="109"/>
      <c r="JTR947" s="109"/>
      <c r="JTS947" s="109"/>
      <c r="JTT947" s="109"/>
      <c r="JTU947" s="109"/>
      <c r="JTV947" s="109"/>
      <c r="JTW947" s="109"/>
      <c r="JTX947" s="109"/>
      <c r="JTY947" s="109"/>
      <c r="JTZ947" s="109"/>
      <c r="JUA947" s="109"/>
      <c r="JUB947" s="109"/>
      <c r="JUC947" s="109"/>
      <c r="JUD947" s="109"/>
      <c r="JUE947" s="109"/>
      <c r="JUF947" s="109"/>
      <c r="JUG947" s="109"/>
      <c r="JUH947" s="109"/>
      <c r="JUI947" s="109"/>
      <c r="JUJ947" s="109"/>
      <c r="JUK947" s="109"/>
      <c r="JUL947" s="109"/>
      <c r="JUM947" s="109"/>
      <c r="JUN947" s="109"/>
      <c r="JUO947" s="109"/>
      <c r="JUP947" s="109"/>
      <c r="JUQ947" s="109"/>
      <c r="JUR947" s="109"/>
      <c r="JUS947" s="109"/>
      <c r="JUT947" s="109"/>
      <c r="JUU947" s="109"/>
      <c r="JUV947" s="109"/>
      <c r="JUW947" s="109"/>
      <c r="JUX947" s="109"/>
      <c r="JUY947" s="109"/>
      <c r="JUZ947" s="109"/>
      <c r="JVA947" s="109"/>
      <c r="JVB947" s="109"/>
      <c r="JVC947" s="109"/>
      <c r="JVD947" s="109"/>
      <c r="JVE947" s="109"/>
      <c r="JVF947" s="109"/>
      <c r="JVG947" s="109"/>
      <c r="JVH947" s="109"/>
      <c r="JVI947" s="109"/>
      <c r="JVJ947" s="109"/>
      <c r="JVK947" s="109"/>
      <c r="JVL947" s="109"/>
      <c r="JVM947" s="109"/>
      <c r="JVN947" s="109"/>
      <c r="JVO947" s="109"/>
      <c r="JVP947" s="109"/>
      <c r="JVQ947" s="109"/>
      <c r="JVR947" s="109"/>
      <c r="JVS947" s="109"/>
      <c r="JVT947" s="109"/>
      <c r="JVU947" s="109"/>
      <c r="JVV947" s="109"/>
      <c r="JVW947" s="109"/>
      <c r="JVX947" s="109"/>
      <c r="JVY947" s="109"/>
      <c r="JVZ947" s="109"/>
      <c r="JWA947" s="109"/>
      <c r="JWB947" s="109"/>
      <c r="JWC947" s="109"/>
      <c r="JWD947" s="109"/>
      <c r="JWE947" s="109"/>
      <c r="JWF947" s="109"/>
      <c r="JWG947" s="109"/>
      <c r="JWH947" s="109"/>
      <c r="JWI947" s="109"/>
      <c r="JWJ947" s="109"/>
      <c r="JWK947" s="109"/>
      <c r="JWL947" s="109"/>
      <c r="JWM947" s="109"/>
      <c r="JWN947" s="109"/>
      <c r="JWO947" s="109"/>
      <c r="JWP947" s="109"/>
      <c r="JWQ947" s="109"/>
      <c r="JWR947" s="109"/>
      <c r="JWS947" s="109"/>
      <c r="JWT947" s="109"/>
      <c r="JWU947" s="109"/>
      <c r="JWV947" s="109"/>
      <c r="JWW947" s="109"/>
      <c r="JWX947" s="109"/>
      <c r="JWY947" s="109"/>
      <c r="JWZ947" s="109"/>
      <c r="JXA947" s="109"/>
      <c r="JXB947" s="109"/>
      <c r="JXC947" s="109"/>
      <c r="JXD947" s="109"/>
      <c r="JXE947" s="109"/>
      <c r="JXF947" s="109"/>
      <c r="JXG947" s="109"/>
      <c r="JXH947" s="109"/>
      <c r="JXI947" s="109"/>
      <c r="JXJ947" s="109"/>
      <c r="JXK947" s="109"/>
      <c r="JXL947" s="109"/>
      <c r="JXM947" s="109"/>
      <c r="JXN947" s="109"/>
      <c r="JXO947" s="109"/>
      <c r="JXP947" s="109"/>
      <c r="JXQ947" s="109"/>
      <c r="JXR947" s="109"/>
      <c r="JXS947" s="109"/>
      <c r="JXT947" s="109"/>
      <c r="JXU947" s="109"/>
      <c r="JXV947" s="109"/>
      <c r="JXW947" s="109"/>
      <c r="JXX947" s="109"/>
      <c r="JXY947" s="109"/>
      <c r="JXZ947" s="109"/>
      <c r="JYA947" s="109"/>
      <c r="JYB947" s="109"/>
      <c r="JYC947" s="109"/>
      <c r="JYD947" s="109"/>
      <c r="JYE947" s="109"/>
      <c r="JYF947" s="109"/>
      <c r="JYG947" s="109"/>
      <c r="JYH947" s="109"/>
      <c r="JYI947" s="109"/>
      <c r="JYJ947" s="109"/>
      <c r="JYK947" s="109"/>
      <c r="JYL947" s="109"/>
      <c r="JYM947" s="109"/>
      <c r="JYN947" s="109"/>
      <c r="JYO947" s="109"/>
      <c r="JYP947" s="109"/>
      <c r="JYQ947" s="109"/>
      <c r="JYR947" s="109"/>
      <c r="JYS947" s="109"/>
      <c r="JYT947" s="109"/>
      <c r="JYU947" s="109"/>
      <c r="JYV947" s="109"/>
      <c r="JYW947" s="109"/>
      <c r="JYX947" s="109"/>
      <c r="JYY947" s="109"/>
      <c r="JYZ947" s="109"/>
      <c r="JZA947" s="109"/>
      <c r="JZB947" s="109"/>
      <c r="JZC947" s="109"/>
      <c r="JZD947" s="109"/>
      <c r="JZE947" s="109"/>
      <c r="JZF947" s="109"/>
      <c r="JZG947" s="109"/>
      <c r="JZH947" s="109"/>
      <c r="JZI947" s="109"/>
      <c r="JZJ947" s="109"/>
      <c r="JZK947" s="109"/>
      <c r="JZL947" s="109"/>
      <c r="JZM947" s="109"/>
      <c r="JZN947" s="109"/>
      <c r="JZO947" s="109"/>
      <c r="JZP947" s="109"/>
      <c r="JZQ947" s="109"/>
      <c r="JZR947" s="109"/>
      <c r="JZS947" s="109"/>
      <c r="JZT947" s="109"/>
      <c r="JZU947" s="109"/>
      <c r="JZV947" s="109"/>
      <c r="JZW947" s="109"/>
      <c r="JZX947" s="109"/>
      <c r="JZY947" s="109"/>
      <c r="JZZ947" s="109"/>
      <c r="KAA947" s="109"/>
      <c r="KAB947" s="109"/>
      <c r="KAC947" s="109"/>
      <c r="KAD947" s="109"/>
      <c r="KAE947" s="109"/>
      <c r="KAF947" s="109"/>
      <c r="KAG947" s="109"/>
      <c r="KAH947" s="109"/>
      <c r="KAI947" s="109"/>
      <c r="KAJ947" s="109"/>
      <c r="KAK947" s="109"/>
      <c r="KAL947" s="109"/>
      <c r="KAM947" s="109"/>
      <c r="KAN947" s="109"/>
      <c r="KAO947" s="109"/>
      <c r="KAP947" s="109"/>
      <c r="KAQ947" s="109"/>
      <c r="KAR947" s="109"/>
      <c r="KAS947" s="109"/>
      <c r="KAT947" s="109"/>
      <c r="KAU947" s="109"/>
      <c r="KAV947" s="109"/>
      <c r="KAW947" s="109"/>
      <c r="KAX947" s="109"/>
      <c r="KAY947" s="109"/>
      <c r="KAZ947" s="109"/>
      <c r="KBA947" s="109"/>
      <c r="KBB947" s="109"/>
      <c r="KBC947" s="109"/>
      <c r="KBD947" s="109"/>
      <c r="KBE947" s="109"/>
      <c r="KBF947" s="109"/>
      <c r="KBG947" s="109"/>
      <c r="KBH947" s="109"/>
      <c r="KBI947" s="109"/>
      <c r="KBJ947" s="109"/>
      <c r="KBK947" s="109"/>
      <c r="KBL947" s="109"/>
      <c r="KBM947" s="109"/>
      <c r="KBN947" s="109"/>
      <c r="KBO947" s="109"/>
      <c r="KBP947" s="109"/>
      <c r="KBQ947" s="109"/>
      <c r="KBR947" s="109"/>
      <c r="KBS947" s="109"/>
      <c r="KBT947" s="109"/>
      <c r="KBU947" s="109"/>
      <c r="KBV947" s="109"/>
      <c r="KBW947" s="109"/>
      <c r="KBX947" s="109"/>
      <c r="KBY947" s="109"/>
      <c r="KBZ947" s="109"/>
      <c r="KCA947" s="109"/>
      <c r="KCB947" s="109"/>
      <c r="KCC947" s="109"/>
      <c r="KCD947" s="109"/>
      <c r="KCE947" s="109"/>
      <c r="KCF947" s="109"/>
      <c r="KCG947" s="109"/>
      <c r="KCH947" s="109"/>
      <c r="KCI947" s="109"/>
      <c r="KCJ947" s="109"/>
      <c r="KCK947" s="109"/>
      <c r="KCL947" s="109"/>
      <c r="KCM947" s="109"/>
      <c r="KCN947" s="109"/>
      <c r="KCO947" s="109"/>
      <c r="KCP947" s="109"/>
      <c r="KCQ947" s="109"/>
      <c r="KCR947" s="109"/>
      <c r="KCS947" s="109"/>
      <c r="KCT947" s="109"/>
      <c r="KCU947" s="109"/>
      <c r="KCV947" s="109"/>
      <c r="KCW947" s="109"/>
      <c r="KCX947" s="109"/>
      <c r="KCY947" s="109"/>
      <c r="KCZ947" s="109"/>
      <c r="KDA947" s="109"/>
      <c r="KDB947" s="109"/>
      <c r="KDC947" s="109"/>
      <c r="KDD947" s="109"/>
      <c r="KDE947" s="109"/>
      <c r="KDF947" s="109"/>
      <c r="KDG947" s="109"/>
      <c r="KDH947" s="109"/>
      <c r="KDI947" s="109"/>
      <c r="KDJ947" s="109"/>
      <c r="KDK947" s="109"/>
      <c r="KDL947" s="109"/>
      <c r="KDM947" s="109"/>
      <c r="KDN947" s="109"/>
      <c r="KDO947" s="109"/>
      <c r="KDP947" s="109"/>
      <c r="KDQ947" s="109"/>
      <c r="KDR947" s="109"/>
      <c r="KDS947" s="109"/>
      <c r="KDT947" s="109"/>
      <c r="KDU947" s="109"/>
      <c r="KDV947" s="109"/>
      <c r="KDW947" s="109"/>
      <c r="KDX947" s="109"/>
      <c r="KDY947" s="109"/>
      <c r="KDZ947" s="109"/>
      <c r="KEA947" s="109"/>
      <c r="KEB947" s="109"/>
      <c r="KEC947" s="109"/>
      <c r="KED947" s="109"/>
      <c r="KEE947" s="109"/>
      <c r="KEF947" s="109"/>
      <c r="KEG947" s="109"/>
      <c r="KEH947" s="109"/>
      <c r="KEI947" s="109"/>
      <c r="KEJ947" s="109"/>
      <c r="KEK947" s="109"/>
      <c r="KEL947" s="109"/>
      <c r="KEM947" s="109"/>
      <c r="KEN947" s="109"/>
      <c r="KEO947" s="109"/>
      <c r="KEP947" s="109"/>
      <c r="KEQ947" s="109"/>
      <c r="KER947" s="109"/>
      <c r="KES947" s="109"/>
      <c r="KET947" s="109"/>
      <c r="KEU947" s="109"/>
      <c r="KEV947" s="109"/>
      <c r="KEW947" s="109"/>
      <c r="KEX947" s="109"/>
      <c r="KEY947" s="109"/>
      <c r="KEZ947" s="109"/>
      <c r="KFA947" s="109"/>
      <c r="KFB947" s="109"/>
      <c r="KFC947" s="109"/>
      <c r="KFD947" s="109"/>
      <c r="KFE947" s="109"/>
      <c r="KFF947" s="109"/>
      <c r="KFG947" s="109"/>
      <c r="KFH947" s="109"/>
      <c r="KFI947" s="109"/>
      <c r="KFJ947" s="109"/>
      <c r="KFK947" s="109"/>
      <c r="KFL947" s="109"/>
      <c r="KFM947" s="109"/>
      <c r="KFN947" s="109"/>
      <c r="KFO947" s="109"/>
      <c r="KFP947" s="109"/>
      <c r="KFQ947" s="109"/>
      <c r="KFR947" s="109"/>
      <c r="KFS947" s="109"/>
      <c r="KFT947" s="109"/>
      <c r="KFU947" s="109"/>
      <c r="KFV947" s="109"/>
      <c r="KFW947" s="109"/>
      <c r="KFX947" s="109"/>
      <c r="KFY947" s="109"/>
      <c r="KFZ947" s="109"/>
      <c r="KGA947" s="109"/>
      <c r="KGB947" s="109"/>
      <c r="KGC947" s="109"/>
      <c r="KGD947" s="109"/>
      <c r="KGE947" s="109"/>
      <c r="KGF947" s="109"/>
      <c r="KGG947" s="109"/>
      <c r="KGH947" s="109"/>
      <c r="KGI947" s="109"/>
      <c r="KGJ947" s="109"/>
      <c r="KGK947" s="109"/>
      <c r="KGL947" s="109"/>
      <c r="KGM947" s="109"/>
      <c r="KGN947" s="109"/>
      <c r="KGO947" s="109"/>
      <c r="KGP947" s="109"/>
      <c r="KGQ947" s="109"/>
      <c r="KGR947" s="109"/>
      <c r="KGS947" s="109"/>
      <c r="KGT947" s="109"/>
      <c r="KGU947" s="109"/>
      <c r="KGV947" s="109"/>
      <c r="KGW947" s="109"/>
      <c r="KGX947" s="109"/>
      <c r="KGY947" s="109"/>
      <c r="KGZ947" s="109"/>
      <c r="KHA947" s="109"/>
      <c r="KHB947" s="109"/>
      <c r="KHC947" s="109"/>
      <c r="KHD947" s="109"/>
      <c r="KHE947" s="109"/>
      <c r="KHF947" s="109"/>
      <c r="KHG947" s="109"/>
      <c r="KHH947" s="109"/>
      <c r="KHI947" s="109"/>
      <c r="KHJ947" s="109"/>
      <c r="KHK947" s="109"/>
      <c r="KHL947" s="109"/>
      <c r="KHM947" s="109"/>
      <c r="KHN947" s="109"/>
      <c r="KHO947" s="109"/>
      <c r="KHP947" s="109"/>
      <c r="KHQ947" s="109"/>
      <c r="KHR947" s="109"/>
      <c r="KHS947" s="109"/>
      <c r="KHT947" s="109"/>
      <c r="KHU947" s="109"/>
      <c r="KHV947" s="109"/>
      <c r="KHW947" s="109"/>
      <c r="KHX947" s="109"/>
      <c r="KHY947" s="109"/>
      <c r="KHZ947" s="109"/>
      <c r="KIA947" s="109"/>
      <c r="KIB947" s="109"/>
      <c r="KIC947" s="109"/>
      <c r="KID947" s="109"/>
      <c r="KIE947" s="109"/>
      <c r="KIF947" s="109"/>
      <c r="KIG947" s="109"/>
      <c r="KIH947" s="109"/>
      <c r="KII947" s="109"/>
      <c r="KIJ947" s="109"/>
      <c r="KIK947" s="109"/>
      <c r="KIL947" s="109"/>
      <c r="KIM947" s="109"/>
      <c r="KIN947" s="109"/>
      <c r="KIO947" s="109"/>
      <c r="KIP947" s="109"/>
      <c r="KIQ947" s="109"/>
      <c r="KIR947" s="109"/>
      <c r="KIS947" s="109"/>
      <c r="KIT947" s="109"/>
      <c r="KIU947" s="109"/>
      <c r="KIV947" s="109"/>
      <c r="KIW947" s="109"/>
      <c r="KIX947" s="109"/>
      <c r="KIY947" s="109"/>
      <c r="KIZ947" s="109"/>
      <c r="KJA947" s="109"/>
      <c r="KJB947" s="109"/>
      <c r="KJC947" s="109"/>
      <c r="KJD947" s="109"/>
      <c r="KJE947" s="109"/>
      <c r="KJF947" s="109"/>
      <c r="KJG947" s="109"/>
      <c r="KJH947" s="109"/>
      <c r="KJI947" s="109"/>
      <c r="KJJ947" s="109"/>
      <c r="KJK947" s="109"/>
      <c r="KJL947" s="109"/>
      <c r="KJM947" s="109"/>
      <c r="KJN947" s="109"/>
      <c r="KJO947" s="109"/>
      <c r="KJP947" s="109"/>
      <c r="KJQ947" s="109"/>
      <c r="KJR947" s="109"/>
      <c r="KJS947" s="109"/>
      <c r="KJT947" s="109"/>
      <c r="KJU947" s="109"/>
      <c r="KJV947" s="109"/>
      <c r="KJW947" s="109"/>
      <c r="KJX947" s="109"/>
      <c r="KJY947" s="109"/>
      <c r="KJZ947" s="109"/>
      <c r="KKA947" s="109"/>
      <c r="KKB947" s="109"/>
      <c r="KKC947" s="109"/>
      <c r="KKD947" s="109"/>
      <c r="KKE947" s="109"/>
      <c r="KKF947" s="109"/>
      <c r="KKG947" s="109"/>
      <c r="KKH947" s="109"/>
      <c r="KKI947" s="109"/>
      <c r="KKJ947" s="109"/>
      <c r="KKK947" s="109"/>
      <c r="KKL947" s="109"/>
      <c r="KKM947" s="109"/>
      <c r="KKN947" s="109"/>
      <c r="KKO947" s="109"/>
      <c r="KKP947" s="109"/>
      <c r="KKQ947" s="109"/>
      <c r="KKR947" s="109"/>
      <c r="KKS947" s="109"/>
      <c r="KKT947" s="109"/>
      <c r="KKU947" s="109"/>
      <c r="KKV947" s="109"/>
      <c r="KKW947" s="109"/>
      <c r="KKX947" s="109"/>
      <c r="KKY947" s="109"/>
      <c r="KKZ947" s="109"/>
      <c r="KLA947" s="109"/>
      <c r="KLB947" s="109"/>
      <c r="KLC947" s="109"/>
      <c r="KLD947" s="109"/>
      <c r="KLE947" s="109"/>
      <c r="KLF947" s="109"/>
      <c r="KLG947" s="109"/>
      <c r="KLH947" s="109"/>
      <c r="KLI947" s="109"/>
      <c r="KLJ947" s="109"/>
      <c r="KLK947" s="109"/>
      <c r="KLL947" s="109"/>
      <c r="KLM947" s="109"/>
      <c r="KLN947" s="109"/>
      <c r="KLO947" s="109"/>
      <c r="KLP947" s="109"/>
      <c r="KLQ947" s="109"/>
      <c r="KLR947" s="109"/>
      <c r="KLS947" s="109"/>
      <c r="KLT947" s="109"/>
      <c r="KLU947" s="109"/>
      <c r="KLV947" s="109"/>
      <c r="KLW947" s="109"/>
      <c r="KLX947" s="109"/>
      <c r="KLY947" s="109"/>
      <c r="KLZ947" s="109"/>
      <c r="KMA947" s="109"/>
      <c r="KMB947" s="109"/>
      <c r="KMC947" s="109"/>
      <c r="KMD947" s="109"/>
      <c r="KME947" s="109"/>
      <c r="KMF947" s="109"/>
      <c r="KMG947" s="109"/>
      <c r="KMH947" s="109"/>
      <c r="KMI947" s="109"/>
      <c r="KMJ947" s="109"/>
      <c r="KMK947" s="109"/>
      <c r="KML947" s="109"/>
      <c r="KMM947" s="109"/>
      <c r="KMN947" s="109"/>
      <c r="KMO947" s="109"/>
      <c r="KMP947" s="109"/>
      <c r="KMQ947" s="109"/>
      <c r="KMR947" s="109"/>
      <c r="KMS947" s="109"/>
      <c r="KMT947" s="109"/>
      <c r="KMU947" s="109"/>
      <c r="KMV947" s="109"/>
      <c r="KMW947" s="109"/>
      <c r="KMX947" s="109"/>
      <c r="KMY947" s="109"/>
      <c r="KMZ947" s="109"/>
      <c r="KNA947" s="109"/>
      <c r="KNB947" s="109"/>
      <c r="KNC947" s="109"/>
      <c r="KND947" s="109"/>
      <c r="KNE947" s="109"/>
      <c r="KNF947" s="109"/>
      <c r="KNG947" s="109"/>
      <c r="KNH947" s="109"/>
      <c r="KNI947" s="109"/>
      <c r="KNJ947" s="109"/>
      <c r="KNK947" s="109"/>
      <c r="KNL947" s="109"/>
      <c r="KNM947" s="109"/>
      <c r="KNN947" s="109"/>
      <c r="KNO947" s="109"/>
      <c r="KNP947" s="109"/>
      <c r="KNQ947" s="109"/>
      <c r="KNR947" s="109"/>
      <c r="KNS947" s="109"/>
      <c r="KNT947" s="109"/>
      <c r="KNU947" s="109"/>
      <c r="KNV947" s="109"/>
      <c r="KNW947" s="109"/>
      <c r="KNX947" s="109"/>
      <c r="KNY947" s="109"/>
      <c r="KNZ947" s="109"/>
      <c r="KOA947" s="109"/>
      <c r="KOB947" s="109"/>
      <c r="KOC947" s="109"/>
      <c r="KOD947" s="109"/>
      <c r="KOE947" s="109"/>
      <c r="KOF947" s="109"/>
      <c r="KOG947" s="109"/>
      <c r="KOH947" s="109"/>
      <c r="KOI947" s="109"/>
      <c r="KOJ947" s="109"/>
      <c r="KOK947" s="109"/>
      <c r="KOL947" s="109"/>
      <c r="KOM947" s="109"/>
      <c r="KON947" s="109"/>
      <c r="KOO947" s="109"/>
      <c r="KOP947" s="109"/>
      <c r="KOQ947" s="109"/>
      <c r="KOR947" s="109"/>
      <c r="KOS947" s="109"/>
      <c r="KOT947" s="109"/>
      <c r="KOU947" s="109"/>
      <c r="KOV947" s="109"/>
      <c r="KOW947" s="109"/>
      <c r="KOX947" s="109"/>
      <c r="KOY947" s="109"/>
      <c r="KOZ947" s="109"/>
      <c r="KPA947" s="109"/>
      <c r="KPB947" s="109"/>
      <c r="KPC947" s="109"/>
      <c r="KPD947" s="109"/>
      <c r="KPE947" s="109"/>
      <c r="KPF947" s="109"/>
      <c r="KPG947" s="109"/>
      <c r="KPH947" s="109"/>
      <c r="KPI947" s="109"/>
      <c r="KPJ947" s="109"/>
      <c r="KPK947" s="109"/>
      <c r="KPL947" s="109"/>
      <c r="KPM947" s="109"/>
      <c r="KPN947" s="109"/>
      <c r="KPO947" s="109"/>
      <c r="KPP947" s="109"/>
      <c r="KPQ947" s="109"/>
      <c r="KPR947" s="109"/>
      <c r="KPS947" s="109"/>
      <c r="KPT947" s="109"/>
      <c r="KPU947" s="109"/>
      <c r="KPV947" s="109"/>
      <c r="KPW947" s="109"/>
      <c r="KPX947" s="109"/>
      <c r="KPY947" s="109"/>
      <c r="KPZ947" s="109"/>
      <c r="KQA947" s="109"/>
      <c r="KQB947" s="109"/>
      <c r="KQC947" s="109"/>
      <c r="KQD947" s="109"/>
      <c r="KQE947" s="109"/>
      <c r="KQF947" s="109"/>
      <c r="KQG947" s="109"/>
      <c r="KQH947" s="109"/>
      <c r="KQI947" s="109"/>
      <c r="KQJ947" s="109"/>
      <c r="KQK947" s="109"/>
      <c r="KQL947" s="109"/>
      <c r="KQM947" s="109"/>
      <c r="KQN947" s="109"/>
      <c r="KQO947" s="109"/>
      <c r="KQP947" s="109"/>
      <c r="KQQ947" s="109"/>
      <c r="KQR947" s="109"/>
      <c r="KQS947" s="109"/>
      <c r="KQT947" s="109"/>
      <c r="KQU947" s="109"/>
      <c r="KQV947" s="109"/>
      <c r="KQW947" s="109"/>
      <c r="KQX947" s="109"/>
      <c r="KQY947" s="109"/>
      <c r="KQZ947" s="109"/>
      <c r="KRA947" s="109"/>
      <c r="KRB947" s="109"/>
      <c r="KRC947" s="109"/>
      <c r="KRD947" s="109"/>
      <c r="KRE947" s="109"/>
      <c r="KRF947" s="109"/>
      <c r="KRG947" s="109"/>
      <c r="KRH947" s="109"/>
      <c r="KRI947" s="109"/>
      <c r="KRJ947" s="109"/>
      <c r="KRK947" s="109"/>
      <c r="KRL947" s="109"/>
      <c r="KRM947" s="109"/>
      <c r="KRN947" s="109"/>
      <c r="KRO947" s="109"/>
      <c r="KRP947" s="109"/>
      <c r="KRQ947" s="109"/>
      <c r="KRR947" s="109"/>
      <c r="KRS947" s="109"/>
      <c r="KRT947" s="109"/>
      <c r="KRU947" s="109"/>
      <c r="KRV947" s="109"/>
      <c r="KRW947" s="109"/>
      <c r="KRX947" s="109"/>
      <c r="KRY947" s="109"/>
      <c r="KRZ947" s="109"/>
      <c r="KSA947" s="109"/>
      <c r="KSB947" s="109"/>
      <c r="KSC947" s="109"/>
      <c r="KSD947" s="109"/>
      <c r="KSE947" s="109"/>
      <c r="KSF947" s="109"/>
      <c r="KSG947" s="109"/>
      <c r="KSH947" s="109"/>
      <c r="KSI947" s="109"/>
      <c r="KSJ947" s="109"/>
      <c r="KSK947" s="109"/>
      <c r="KSL947" s="109"/>
      <c r="KSM947" s="109"/>
      <c r="KSN947" s="109"/>
      <c r="KSO947" s="109"/>
      <c r="KSP947" s="109"/>
      <c r="KSQ947" s="109"/>
      <c r="KSR947" s="109"/>
      <c r="KSS947" s="109"/>
      <c r="KST947" s="109"/>
      <c r="KSU947" s="109"/>
      <c r="KSV947" s="109"/>
      <c r="KSW947" s="109"/>
      <c r="KSX947" s="109"/>
      <c r="KSY947" s="109"/>
      <c r="KSZ947" s="109"/>
      <c r="KTA947" s="109"/>
      <c r="KTB947" s="109"/>
      <c r="KTC947" s="109"/>
      <c r="KTD947" s="109"/>
      <c r="KTE947" s="109"/>
      <c r="KTF947" s="109"/>
      <c r="KTG947" s="109"/>
      <c r="KTH947" s="109"/>
      <c r="KTI947" s="109"/>
      <c r="KTJ947" s="109"/>
      <c r="KTK947" s="109"/>
      <c r="KTL947" s="109"/>
      <c r="KTM947" s="109"/>
      <c r="KTN947" s="109"/>
      <c r="KTO947" s="109"/>
      <c r="KTP947" s="109"/>
      <c r="KTQ947" s="109"/>
      <c r="KTR947" s="109"/>
      <c r="KTS947" s="109"/>
      <c r="KTT947" s="109"/>
      <c r="KTU947" s="109"/>
      <c r="KTV947" s="109"/>
      <c r="KTW947" s="109"/>
      <c r="KTX947" s="109"/>
      <c r="KTY947" s="109"/>
      <c r="KTZ947" s="109"/>
      <c r="KUA947" s="109"/>
      <c r="KUB947" s="109"/>
      <c r="KUC947" s="109"/>
      <c r="KUD947" s="109"/>
      <c r="KUE947" s="109"/>
      <c r="KUF947" s="109"/>
      <c r="KUG947" s="109"/>
      <c r="KUH947" s="109"/>
      <c r="KUI947" s="109"/>
      <c r="KUJ947" s="109"/>
      <c r="KUK947" s="109"/>
      <c r="KUL947" s="109"/>
      <c r="KUM947" s="109"/>
      <c r="KUN947" s="109"/>
      <c r="KUO947" s="109"/>
      <c r="KUP947" s="109"/>
      <c r="KUQ947" s="109"/>
      <c r="KUR947" s="109"/>
      <c r="KUS947" s="109"/>
      <c r="KUT947" s="109"/>
      <c r="KUU947" s="109"/>
      <c r="KUV947" s="109"/>
      <c r="KUW947" s="109"/>
      <c r="KUX947" s="109"/>
      <c r="KUY947" s="109"/>
      <c r="KUZ947" s="109"/>
      <c r="KVA947" s="109"/>
      <c r="KVB947" s="109"/>
      <c r="KVC947" s="109"/>
      <c r="KVD947" s="109"/>
      <c r="KVE947" s="109"/>
      <c r="KVF947" s="109"/>
      <c r="KVG947" s="109"/>
      <c r="KVH947" s="109"/>
      <c r="KVI947" s="109"/>
      <c r="KVJ947" s="109"/>
      <c r="KVK947" s="109"/>
      <c r="KVL947" s="109"/>
      <c r="KVM947" s="109"/>
      <c r="KVN947" s="109"/>
      <c r="KVO947" s="109"/>
      <c r="KVP947" s="109"/>
      <c r="KVQ947" s="109"/>
      <c r="KVR947" s="109"/>
      <c r="KVS947" s="109"/>
      <c r="KVT947" s="109"/>
      <c r="KVU947" s="109"/>
      <c r="KVV947" s="109"/>
      <c r="KVW947" s="109"/>
      <c r="KVX947" s="109"/>
      <c r="KVY947" s="109"/>
      <c r="KVZ947" s="109"/>
      <c r="KWA947" s="109"/>
      <c r="KWB947" s="109"/>
      <c r="KWC947" s="109"/>
      <c r="KWD947" s="109"/>
      <c r="KWE947" s="109"/>
      <c r="KWF947" s="109"/>
      <c r="KWG947" s="109"/>
      <c r="KWH947" s="109"/>
      <c r="KWI947" s="109"/>
      <c r="KWJ947" s="109"/>
      <c r="KWK947" s="109"/>
      <c r="KWL947" s="109"/>
      <c r="KWM947" s="109"/>
      <c r="KWN947" s="109"/>
      <c r="KWO947" s="109"/>
      <c r="KWP947" s="109"/>
      <c r="KWQ947" s="109"/>
      <c r="KWR947" s="109"/>
      <c r="KWS947" s="109"/>
      <c r="KWT947" s="109"/>
      <c r="KWU947" s="109"/>
      <c r="KWV947" s="109"/>
      <c r="KWW947" s="109"/>
      <c r="KWX947" s="109"/>
      <c r="KWY947" s="109"/>
      <c r="KWZ947" s="109"/>
      <c r="KXA947" s="109"/>
      <c r="KXB947" s="109"/>
      <c r="KXC947" s="109"/>
      <c r="KXD947" s="109"/>
      <c r="KXE947" s="109"/>
      <c r="KXF947" s="109"/>
      <c r="KXG947" s="109"/>
      <c r="KXH947" s="109"/>
      <c r="KXI947" s="109"/>
      <c r="KXJ947" s="109"/>
      <c r="KXK947" s="109"/>
      <c r="KXL947" s="109"/>
      <c r="KXM947" s="109"/>
      <c r="KXN947" s="109"/>
      <c r="KXO947" s="109"/>
      <c r="KXP947" s="109"/>
      <c r="KXQ947" s="109"/>
      <c r="KXR947" s="109"/>
      <c r="KXS947" s="109"/>
      <c r="KXT947" s="109"/>
      <c r="KXU947" s="109"/>
      <c r="KXV947" s="109"/>
      <c r="KXW947" s="109"/>
      <c r="KXX947" s="109"/>
      <c r="KXY947" s="109"/>
      <c r="KXZ947" s="109"/>
      <c r="KYA947" s="109"/>
      <c r="KYB947" s="109"/>
      <c r="KYC947" s="109"/>
      <c r="KYD947" s="109"/>
      <c r="KYE947" s="109"/>
      <c r="KYF947" s="109"/>
      <c r="KYG947" s="109"/>
      <c r="KYH947" s="109"/>
      <c r="KYI947" s="109"/>
      <c r="KYJ947" s="109"/>
      <c r="KYK947" s="109"/>
      <c r="KYL947" s="109"/>
      <c r="KYM947" s="109"/>
      <c r="KYN947" s="109"/>
      <c r="KYO947" s="109"/>
      <c r="KYP947" s="109"/>
      <c r="KYQ947" s="109"/>
      <c r="KYR947" s="109"/>
      <c r="KYS947" s="109"/>
      <c r="KYT947" s="109"/>
      <c r="KYU947" s="109"/>
      <c r="KYV947" s="109"/>
      <c r="KYW947" s="109"/>
      <c r="KYX947" s="109"/>
      <c r="KYY947" s="109"/>
      <c r="KYZ947" s="109"/>
      <c r="KZA947" s="109"/>
      <c r="KZB947" s="109"/>
      <c r="KZC947" s="109"/>
      <c r="KZD947" s="109"/>
      <c r="KZE947" s="109"/>
      <c r="KZF947" s="109"/>
      <c r="KZG947" s="109"/>
      <c r="KZH947" s="109"/>
      <c r="KZI947" s="109"/>
      <c r="KZJ947" s="109"/>
      <c r="KZK947" s="109"/>
      <c r="KZL947" s="109"/>
      <c r="KZM947" s="109"/>
      <c r="KZN947" s="109"/>
      <c r="KZO947" s="109"/>
      <c r="KZP947" s="109"/>
      <c r="KZQ947" s="109"/>
      <c r="KZR947" s="109"/>
      <c r="KZS947" s="109"/>
      <c r="KZT947" s="109"/>
      <c r="KZU947" s="109"/>
      <c r="KZV947" s="109"/>
      <c r="KZW947" s="109"/>
      <c r="KZX947" s="109"/>
      <c r="KZY947" s="109"/>
      <c r="KZZ947" s="109"/>
      <c r="LAA947" s="109"/>
      <c r="LAB947" s="109"/>
      <c r="LAC947" s="109"/>
      <c r="LAD947" s="109"/>
      <c r="LAE947" s="109"/>
      <c r="LAF947" s="109"/>
      <c r="LAG947" s="109"/>
      <c r="LAH947" s="109"/>
      <c r="LAI947" s="109"/>
      <c r="LAJ947" s="109"/>
      <c r="LAK947" s="109"/>
      <c r="LAL947" s="109"/>
      <c r="LAM947" s="109"/>
      <c r="LAN947" s="109"/>
      <c r="LAO947" s="109"/>
      <c r="LAP947" s="109"/>
      <c r="LAQ947" s="109"/>
      <c r="LAR947" s="109"/>
      <c r="LAS947" s="109"/>
      <c r="LAT947" s="109"/>
      <c r="LAU947" s="109"/>
      <c r="LAV947" s="109"/>
      <c r="LAW947" s="109"/>
      <c r="LAX947" s="109"/>
      <c r="LAY947" s="109"/>
      <c r="LAZ947" s="109"/>
      <c r="LBA947" s="109"/>
      <c r="LBB947" s="109"/>
      <c r="LBC947" s="109"/>
      <c r="LBD947" s="109"/>
      <c r="LBE947" s="109"/>
      <c r="LBF947" s="109"/>
      <c r="LBG947" s="109"/>
      <c r="LBH947" s="109"/>
      <c r="LBI947" s="109"/>
      <c r="LBJ947" s="109"/>
      <c r="LBK947" s="109"/>
      <c r="LBL947" s="109"/>
      <c r="LBM947" s="109"/>
      <c r="LBN947" s="109"/>
      <c r="LBO947" s="109"/>
      <c r="LBP947" s="109"/>
      <c r="LBQ947" s="109"/>
      <c r="LBR947" s="109"/>
      <c r="LBS947" s="109"/>
      <c r="LBT947" s="109"/>
      <c r="LBU947" s="109"/>
      <c r="LBV947" s="109"/>
      <c r="LBW947" s="109"/>
      <c r="LBX947" s="109"/>
      <c r="LBY947" s="109"/>
      <c r="LBZ947" s="109"/>
      <c r="LCA947" s="109"/>
      <c r="LCB947" s="109"/>
      <c r="LCC947" s="109"/>
      <c r="LCD947" s="109"/>
      <c r="LCE947" s="109"/>
      <c r="LCF947" s="109"/>
      <c r="LCG947" s="109"/>
      <c r="LCH947" s="109"/>
      <c r="LCI947" s="109"/>
      <c r="LCJ947" s="109"/>
      <c r="LCK947" s="109"/>
      <c r="LCL947" s="109"/>
      <c r="LCM947" s="109"/>
      <c r="LCN947" s="109"/>
      <c r="LCO947" s="109"/>
      <c r="LCP947" s="109"/>
      <c r="LCQ947" s="109"/>
      <c r="LCR947" s="109"/>
      <c r="LCS947" s="109"/>
      <c r="LCT947" s="109"/>
      <c r="LCU947" s="109"/>
      <c r="LCV947" s="109"/>
      <c r="LCW947" s="109"/>
      <c r="LCX947" s="109"/>
      <c r="LCY947" s="109"/>
      <c r="LCZ947" s="109"/>
      <c r="LDA947" s="109"/>
      <c r="LDB947" s="109"/>
      <c r="LDC947" s="109"/>
      <c r="LDD947" s="109"/>
      <c r="LDE947" s="109"/>
      <c r="LDF947" s="109"/>
      <c r="LDG947" s="109"/>
      <c r="LDH947" s="109"/>
      <c r="LDI947" s="109"/>
      <c r="LDJ947" s="109"/>
      <c r="LDK947" s="109"/>
      <c r="LDL947" s="109"/>
      <c r="LDM947" s="109"/>
      <c r="LDN947" s="109"/>
      <c r="LDO947" s="109"/>
      <c r="LDP947" s="109"/>
      <c r="LDQ947" s="109"/>
      <c r="LDR947" s="109"/>
      <c r="LDS947" s="109"/>
      <c r="LDT947" s="109"/>
      <c r="LDU947" s="109"/>
      <c r="LDV947" s="109"/>
      <c r="LDW947" s="109"/>
      <c r="LDX947" s="109"/>
      <c r="LDY947" s="109"/>
      <c r="LDZ947" s="109"/>
      <c r="LEA947" s="109"/>
      <c r="LEB947" s="109"/>
      <c r="LEC947" s="109"/>
      <c r="LED947" s="109"/>
      <c r="LEE947" s="109"/>
      <c r="LEF947" s="109"/>
      <c r="LEG947" s="109"/>
      <c r="LEH947" s="109"/>
      <c r="LEI947" s="109"/>
      <c r="LEJ947" s="109"/>
      <c r="LEK947" s="109"/>
      <c r="LEL947" s="109"/>
      <c r="LEM947" s="109"/>
      <c r="LEN947" s="109"/>
      <c r="LEO947" s="109"/>
      <c r="LEP947" s="109"/>
      <c r="LEQ947" s="109"/>
      <c r="LER947" s="109"/>
      <c r="LES947" s="109"/>
      <c r="LET947" s="109"/>
      <c r="LEU947" s="109"/>
      <c r="LEV947" s="109"/>
      <c r="LEW947" s="109"/>
      <c r="LEX947" s="109"/>
      <c r="LEY947" s="109"/>
      <c r="LEZ947" s="109"/>
      <c r="LFA947" s="109"/>
      <c r="LFB947" s="109"/>
      <c r="LFC947" s="109"/>
      <c r="LFD947" s="109"/>
      <c r="LFE947" s="109"/>
      <c r="LFF947" s="109"/>
      <c r="LFG947" s="109"/>
      <c r="LFH947" s="109"/>
      <c r="LFI947" s="109"/>
      <c r="LFJ947" s="109"/>
      <c r="LFK947" s="109"/>
      <c r="LFL947" s="109"/>
      <c r="LFM947" s="109"/>
      <c r="LFN947" s="109"/>
      <c r="LFO947" s="109"/>
      <c r="LFP947" s="109"/>
      <c r="LFQ947" s="109"/>
      <c r="LFR947" s="109"/>
      <c r="LFS947" s="109"/>
      <c r="LFT947" s="109"/>
      <c r="LFU947" s="109"/>
      <c r="LFV947" s="109"/>
      <c r="LFW947" s="109"/>
      <c r="LFX947" s="109"/>
      <c r="LFY947" s="109"/>
      <c r="LFZ947" s="109"/>
      <c r="LGA947" s="109"/>
      <c r="LGB947" s="109"/>
      <c r="LGC947" s="109"/>
      <c r="LGD947" s="109"/>
      <c r="LGE947" s="109"/>
      <c r="LGF947" s="109"/>
      <c r="LGG947" s="109"/>
      <c r="LGH947" s="109"/>
      <c r="LGI947" s="109"/>
      <c r="LGJ947" s="109"/>
      <c r="LGK947" s="109"/>
      <c r="LGL947" s="109"/>
      <c r="LGM947" s="109"/>
      <c r="LGN947" s="109"/>
      <c r="LGO947" s="109"/>
      <c r="LGP947" s="109"/>
      <c r="LGQ947" s="109"/>
      <c r="LGR947" s="109"/>
      <c r="LGS947" s="109"/>
      <c r="LGT947" s="109"/>
      <c r="LGU947" s="109"/>
      <c r="LGV947" s="109"/>
      <c r="LGW947" s="109"/>
      <c r="LGX947" s="109"/>
      <c r="LGY947" s="109"/>
      <c r="LGZ947" s="109"/>
      <c r="LHA947" s="109"/>
      <c r="LHB947" s="109"/>
      <c r="LHC947" s="109"/>
      <c r="LHD947" s="109"/>
      <c r="LHE947" s="109"/>
      <c r="LHF947" s="109"/>
      <c r="LHG947" s="109"/>
      <c r="LHH947" s="109"/>
      <c r="LHI947" s="109"/>
      <c r="LHJ947" s="109"/>
      <c r="LHK947" s="109"/>
      <c r="LHL947" s="109"/>
      <c r="LHM947" s="109"/>
      <c r="LHN947" s="109"/>
      <c r="LHO947" s="109"/>
      <c r="LHP947" s="109"/>
      <c r="LHQ947" s="109"/>
      <c r="LHR947" s="109"/>
      <c r="LHS947" s="109"/>
      <c r="LHT947" s="109"/>
      <c r="LHU947" s="109"/>
      <c r="LHV947" s="109"/>
      <c r="LHW947" s="109"/>
      <c r="LHX947" s="109"/>
      <c r="LHY947" s="109"/>
      <c r="LHZ947" s="109"/>
      <c r="LIA947" s="109"/>
      <c r="LIB947" s="109"/>
      <c r="LIC947" s="109"/>
      <c r="LID947" s="109"/>
      <c r="LIE947" s="109"/>
      <c r="LIF947" s="109"/>
      <c r="LIG947" s="109"/>
      <c r="LIH947" s="109"/>
      <c r="LII947" s="109"/>
      <c r="LIJ947" s="109"/>
      <c r="LIK947" s="109"/>
      <c r="LIL947" s="109"/>
      <c r="LIM947" s="109"/>
      <c r="LIN947" s="109"/>
      <c r="LIO947" s="109"/>
      <c r="LIP947" s="109"/>
      <c r="LIQ947" s="109"/>
      <c r="LIR947" s="109"/>
      <c r="LIS947" s="109"/>
      <c r="LIT947" s="109"/>
      <c r="LIU947" s="109"/>
      <c r="LIV947" s="109"/>
      <c r="LIW947" s="109"/>
      <c r="LIX947" s="109"/>
      <c r="LIY947" s="109"/>
      <c r="LIZ947" s="109"/>
      <c r="LJA947" s="109"/>
      <c r="LJB947" s="109"/>
      <c r="LJC947" s="109"/>
      <c r="LJD947" s="109"/>
      <c r="LJE947" s="109"/>
      <c r="LJF947" s="109"/>
      <c r="LJG947" s="109"/>
      <c r="LJH947" s="109"/>
      <c r="LJI947" s="109"/>
      <c r="LJJ947" s="109"/>
      <c r="LJK947" s="109"/>
      <c r="LJL947" s="109"/>
      <c r="LJM947" s="109"/>
      <c r="LJN947" s="109"/>
      <c r="LJO947" s="109"/>
      <c r="LJP947" s="109"/>
      <c r="LJQ947" s="109"/>
      <c r="LJR947" s="109"/>
      <c r="LJS947" s="109"/>
      <c r="LJT947" s="109"/>
      <c r="LJU947" s="109"/>
      <c r="LJV947" s="109"/>
      <c r="LJW947" s="109"/>
      <c r="LJX947" s="109"/>
      <c r="LJY947" s="109"/>
      <c r="LJZ947" s="109"/>
      <c r="LKA947" s="109"/>
      <c r="LKB947" s="109"/>
      <c r="LKC947" s="109"/>
      <c r="LKD947" s="109"/>
      <c r="LKE947" s="109"/>
      <c r="LKF947" s="109"/>
      <c r="LKG947" s="109"/>
      <c r="LKH947" s="109"/>
      <c r="LKI947" s="109"/>
      <c r="LKJ947" s="109"/>
      <c r="LKK947" s="109"/>
      <c r="LKL947" s="109"/>
      <c r="LKM947" s="109"/>
      <c r="LKN947" s="109"/>
      <c r="LKO947" s="109"/>
      <c r="LKP947" s="109"/>
      <c r="LKQ947" s="109"/>
      <c r="LKR947" s="109"/>
      <c r="LKS947" s="109"/>
      <c r="LKT947" s="109"/>
      <c r="LKU947" s="109"/>
      <c r="LKV947" s="109"/>
      <c r="LKW947" s="109"/>
      <c r="LKX947" s="109"/>
      <c r="LKY947" s="109"/>
      <c r="LKZ947" s="109"/>
      <c r="LLA947" s="109"/>
      <c r="LLB947" s="109"/>
      <c r="LLC947" s="109"/>
      <c r="LLD947" s="109"/>
      <c r="LLE947" s="109"/>
      <c r="LLF947" s="109"/>
      <c r="LLG947" s="109"/>
      <c r="LLH947" s="109"/>
      <c r="LLI947" s="109"/>
      <c r="LLJ947" s="109"/>
      <c r="LLK947" s="109"/>
      <c r="LLL947" s="109"/>
      <c r="LLM947" s="109"/>
      <c r="LLN947" s="109"/>
      <c r="LLO947" s="109"/>
      <c r="LLP947" s="109"/>
      <c r="LLQ947" s="109"/>
      <c r="LLR947" s="109"/>
      <c r="LLS947" s="109"/>
      <c r="LLT947" s="109"/>
      <c r="LLU947" s="109"/>
      <c r="LLV947" s="109"/>
      <c r="LLW947" s="109"/>
      <c r="LLX947" s="109"/>
      <c r="LLY947" s="109"/>
      <c r="LLZ947" s="109"/>
      <c r="LMA947" s="109"/>
      <c r="LMB947" s="109"/>
      <c r="LMC947" s="109"/>
      <c r="LMD947" s="109"/>
      <c r="LME947" s="109"/>
      <c r="LMF947" s="109"/>
      <c r="LMG947" s="109"/>
      <c r="LMH947" s="109"/>
      <c r="LMI947" s="109"/>
      <c r="LMJ947" s="109"/>
      <c r="LMK947" s="109"/>
      <c r="LML947" s="109"/>
      <c r="LMM947" s="109"/>
      <c r="LMN947" s="109"/>
      <c r="LMO947" s="109"/>
      <c r="LMP947" s="109"/>
      <c r="LMQ947" s="109"/>
      <c r="LMR947" s="109"/>
      <c r="LMS947" s="109"/>
      <c r="LMT947" s="109"/>
      <c r="LMU947" s="109"/>
      <c r="LMV947" s="109"/>
      <c r="LMW947" s="109"/>
      <c r="LMX947" s="109"/>
      <c r="LMY947" s="109"/>
      <c r="LMZ947" s="109"/>
      <c r="LNA947" s="109"/>
      <c r="LNB947" s="109"/>
      <c r="LNC947" s="109"/>
      <c r="LND947" s="109"/>
      <c r="LNE947" s="109"/>
      <c r="LNF947" s="109"/>
      <c r="LNG947" s="109"/>
      <c r="LNH947" s="109"/>
      <c r="LNI947" s="109"/>
      <c r="LNJ947" s="109"/>
      <c r="LNK947" s="109"/>
      <c r="LNL947" s="109"/>
      <c r="LNM947" s="109"/>
      <c r="LNN947" s="109"/>
      <c r="LNO947" s="109"/>
      <c r="LNP947" s="109"/>
      <c r="LNQ947" s="109"/>
      <c r="LNR947" s="109"/>
      <c r="LNS947" s="109"/>
      <c r="LNT947" s="109"/>
      <c r="LNU947" s="109"/>
      <c r="LNV947" s="109"/>
      <c r="LNW947" s="109"/>
      <c r="LNX947" s="109"/>
      <c r="LNY947" s="109"/>
      <c r="LNZ947" s="109"/>
      <c r="LOA947" s="109"/>
      <c r="LOB947" s="109"/>
      <c r="LOC947" s="109"/>
      <c r="LOD947" s="109"/>
      <c r="LOE947" s="109"/>
      <c r="LOF947" s="109"/>
      <c r="LOG947" s="109"/>
      <c r="LOH947" s="109"/>
      <c r="LOI947" s="109"/>
      <c r="LOJ947" s="109"/>
      <c r="LOK947" s="109"/>
      <c r="LOL947" s="109"/>
      <c r="LOM947" s="109"/>
      <c r="LON947" s="109"/>
      <c r="LOO947" s="109"/>
      <c r="LOP947" s="109"/>
      <c r="LOQ947" s="109"/>
      <c r="LOR947" s="109"/>
      <c r="LOS947" s="109"/>
      <c r="LOT947" s="109"/>
      <c r="LOU947" s="109"/>
      <c r="LOV947" s="109"/>
      <c r="LOW947" s="109"/>
      <c r="LOX947" s="109"/>
      <c r="LOY947" s="109"/>
      <c r="LOZ947" s="109"/>
      <c r="LPA947" s="109"/>
      <c r="LPB947" s="109"/>
      <c r="LPC947" s="109"/>
      <c r="LPD947" s="109"/>
      <c r="LPE947" s="109"/>
      <c r="LPF947" s="109"/>
      <c r="LPG947" s="109"/>
      <c r="LPH947" s="109"/>
      <c r="LPI947" s="109"/>
      <c r="LPJ947" s="109"/>
      <c r="LPK947" s="109"/>
      <c r="LPL947" s="109"/>
      <c r="LPM947" s="109"/>
      <c r="LPN947" s="109"/>
      <c r="LPO947" s="109"/>
      <c r="LPP947" s="109"/>
      <c r="LPQ947" s="109"/>
      <c r="LPR947" s="109"/>
      <c r="LPS947" s="109"/>
      <c r="LPT947" s="109"/>
      <c r="LPU947" s="109"/>
      <c r="LPV947" s="109"/>
      <c r="LPW947" s="109"/>
      <c r="LPX947" s="109"/>
      <c r="LPY947" s="109"/>
      <c r="LPZ947" s="109"/>
      <c r="LQA947" s="109"/>
      <c r="LQB947" s="109"/>
      <c r="LQC947" s="109"/>
      <c r="LQD947" s="109"/>
      <c r="LQE947" s="109"/>
      <c r="LQF947" s="109"/>
      <c r="LQG947" s="109"/>
      <c r="LQH947" s="109"/>
      <c r="LQI947" s="109"/>
      <c r="LQJ947" s="109"/>
      <c r="LQK947" s="109"/>
      <c r="LQL947" s="109"/>
      <c r="LQM947" s="109"/>
      <c r="LQN947" s="109"/>
      <c r="LQO947" s="109"/>
      <c r="LQP947" s="109"/>
      <c r="LQQ947" s="109"/>
      <c r="LQR947" s="109"/>
      <c r="LQS947" s="109"/>
      <c r="LQT947" s="109"/>
      <c r="LQU947" s="109"/>
      <c r="LQV947" s="109"/>
      <c r="LQW947" s="109"/>
      <c r="LQX947" s="109"/>
      <c r="LQY947" s="109"/>
      <c r="LQZ947" s="109"/>
      <c r="LRA947" s="109"/>
      <c r="LRB947" s="109"/>
      <c r="LRC947" s="109"/>
      <c r="LRD947" s="109"/>
      <c r="LRE947" s="109"/>
      <c r="LRF947" s="109"/>
      <c r="LRG947" s="109"/>
      <c r="LRH947" s="109"/>
      <c r="LRI947" s="109"/>
      <c r="LRJ947" s="109"/>
      <c r="LRK947" s="109"/>
      <c r="LRL947" s="109"/>
      <c r="LRM947" s="109"/>
      <c r="LRN947" s="109"/>
      <c r="LRO947" s="109"/>
      <c r="LRP947" s="109"/>
      <c r="LRQ947" s="109"/>
      <c r="LRR947" s="109"/>
      <c r="LRS947" s="109"/>
      <c r="LRT947" s="109"/>
      <c r="LRU947" s="109"/>
      <c r="LRV947" s="109"/>
      <c r="LRW947" s="109"/>
      <c r="LRX947" s="109"/>
      <c r="LRY947" s="109"/>
      <c r="LRZ947" s="109"/>
      <c r="LSA947" s="109"/>
      <c r="LSB947" s="109"/>
      <c r="LSC947" s="109"/>
      <c r="LSD947" s="109"/>
      <c r="LSE947" s="109"/>
      <c r="LSF947" s="109"/>
      <c r="LSG947" s="109"/>
      <c r="LSH947" s="109"/>
      <c r="LSI947" s="109"/>
      <c r="LSJ947" s="109"/>
      <c r="LSK947" s="109"/>
      <c r="LSL947" s="109"/>
      <c r="LSM947" s="109"/>
      <c r="LSN947" s="109"/>
      <c r="LSO947" s="109"/>
      <c r="LSP947" s="109"/>
      <c r="LSQ947" s="109"/>
      <c r="LSR947" s="109"/>
      <c r="LSS947" s="109"/>
      <c r="LST947" s="109"/>
      <c r="LSU947" s="109"/>
      <c r="LSV947" s="109"/>
      <c r="LSW947" s="109"/>
      <c r="LSX947" s="109"/>
      <c r="LSY947" s="109"/>
      <c r="LSZ947" s="109"/>
      <c r="LTA947" s="109"/>
      <c r="LTB947" s="109"/>
      <c r="LTC947" s="109"/>
      <c r="LTD947" s="109"/>
      <c r="LTE947" s="109"/>
      <c r="LTF947" s="109"/>
      <c r="LTG947" s="109"/>
      <c r="LTH947" s="109"/>
      <c r="LTI947" s="109"/>
      <c r="LTJ947" s="109"/>
      <c r="LTK947" s="109"/>
      <c r="LTL947" s="109"/>
      <c r="LTM947" s="109"/>
      <c r="LTN947" s="109"/>
      <c r="LTO947" s="109"/>
      <c r="LTP947" s="109"/>
      <c r="LTQ947" s="109"/>
      <c r="LTR947" s="109"/>
      <c r="LTS947" s="109"/>
      <c r="LTT947" s="109"/>
      <c r="LTU947" s="109"/>
      <c r="LTV947" s="109"/>
      <c r="LTW947" s="109"/>
      <c r="LTX947" s="109"/>
      <c r="LTY947" s="109"/>
      <c r="LTZ947" s="109"/>
      <c r="LUA947" s="109"/>
      <c r="LUB947" s="109"/>
      <c r="LUC947" s="109"/>
      <c r="LUD947" s="109"/>
      <c r="LUE947" s="109"/>
      <c r="LUF947" s="109"/>
      <c r="LUG947" s="109"/>
      <c r="LUH947" s="109"/>
      <c r="LUI947" s="109"/>
      <c r="LUJ947" s="109"/>
      <c r="LUK947" s="109"/>
      <c r="LUL947" s="109"/>
      <c r="LUM947" s="109"/>
      <c r="LUN947" s="109"/>
      <c r="LUO947" s="109"/>
      <c r="LUP947" s="109"/>
      <c r="LUQ947" s="109"/>
      <c r="LUR947" s="109"/>
      <c r="LUS947" s="109"/>
      <c r="LUT947" s="109"/>
      <c r="LUU947" s="109"/>
      <c r="LUV947" s="109"/>
      <c r="LUW947" s="109"/>
      <c r="LUX947" s="109"/>
      <c r="LUY947" s="109"/>
      <c r="LUZ947" s="109"/>
      <c r="LVA947" s="109"/>
      <c r="LVB947" s="109"/>
      <c r="LVC947" s="109"/>
      <c r="LVD947" s="109"/>
      <c r="LVE947" s="109"/>
      <c r="LVF947" s="109"/>
      <c r="LVG947" s="109"/>
      <c r="LVH947" s="109"/>
      <c r="LVI947" s="109"/>
      <c r="LVJ947" s="109"/>
      <c r="LVK947" s="109"/>
      <c r="LVL947" s="109"/>
      <c r="LVM947" s="109"/>
      <c r="LVN947" s="109"/>
      <c r="LVO947" s="109"/>
      <c r="LVP947" s="109"/>
      <c r="LVQ947" s="109"/>
      <c r="LVR947" s="109"/>
      <c r="LVS947" s="109"/>
      <c r="LVT947" s="109"/>
      <c r="LVU947" s="109"/>
      <c r="LVV947" s="109"/>
      <c r="LVW947" s="109"/>
      <c r="LVX947" s="109"/>
      <c r="LVY947" s="109"/>
      <c r="LVZ947" s="109"/>
      <c r="LWA947" s="109"/>
      <c r="LWB947" s="109"/>
      <c r="LWC947" s="109"/>
      <c r="LWD947" s="109"/>
      <c r="LWE947" s="109"/>
      <c r="LWF947" s="109"/>
      <c r="LWG947" s="109"/>
      <c r="LWH947" s="109"/>
      <c r="LWI947" s="109"/>
      <c r="LWJ947" s="109"/>
      <c r="LWK947" s="109"/>
      <c r="LWL947" s="109"/>
      <c r="LWM947" s="109"/>
      <c r="LWN947" s="109"/>
      <c r="LWO947" s="109"/>
      <c r="LWP947" s="109"/>
      <c r="LWQ947" s="109"/>
      <c r="LWR947" s="109"/>
      <c r="LWS947" s="109"/>
      <c r="LWT947" s="109"/>
      <c r="LWU947" s="109"/>
      <c r="LWV947" s="109"/>
      <c r="LWW947" s="109"/>
      <c r="LWX947" s="109"/>
      <c r="LWY947" s="109"/>
      <c r="LWZ947" s="109"/>
      <c r="LXA947" s="109"/>
      <c r="LXB947" s="109"/>
      <c r="LXC947" s="109"/>
      <c r="LXD947" s="109"/>
      <c r="LXE947" s="109"/>
      <c r="LXF947" s="109"/>
      <c r="LXG947" s="109"/>
      <c r="LXH947" s="109"/>
      <c r="LXI947" s="109"/>
      <c r="LXJ947" s="109"/>
      <c r="LXK947" s="109"/>
      <c r="LXL947" s="109"/>
      <c r="LXM947" s="109"/>
      <c r="LXN947" s="109"/>
      <c r="LXO947" s="109"/>
      <c r="LXP947" s="109"/>
      <c r="LXQ947" s="109"/>
      <c r="LXR947" s="109"/>
      <c r="LXS947" s="109"/>
      <c r="LXT947" s="109"/>
      <c r="LXU947" s="109"/>
      <c r="LXV947" s="109"/>
      <c r="LXW947" s="109"/>
      <c r="LXX947" s="109"/>
      <c r="LXY947" s="109"/>
      <c r="LXZ947" s="109"/>
      <c r="LYA947" s="109"/>
      <c r="LYB947" s="109"/>
      <c r="LYC947" s="109"/>
      <c r="LYD947" s="109"/>
      <c r="LYE947" s="109"/>
      <c r="LYF947" s="109"/>
      <c r="LYG947" s="109"/>
      <c r="LYH947" s="109"/>
      <c r="LYI947" s="109"/>
      <c r="LYJ947" s="109"/>
      <c r="LYK947" s="109"/>
      <c r="LYL947" s="109"/>
      <c r="LYM947" s="109"/>
      <c r="LYN947" s="109"/>
      <c r="LYO947" s="109"/>
      <c r="LYP947" s="109"/>
      <c r="LYQ947" s="109"/>
      <c r="LYR947" s="109"/>
      <c r="LYS947" s="109"/>
      <c r="LYT947" s="109"/>
      <c r="LYU947" s="109"/>
      <c r="LYV947" s="109"/>
      <c r="LYW947" s="109"/>
      <c r="LYX947" s="109"/>
      <c r="LYY947" s="109"/>
      <c r="LYZ947" s="109"/>
      <c r="LZA947" s="109"/>
      <c r="LZB947" s="109"/>
      <c r="LZC947" s="109"/>
      <c r="LZD947" s="109"/>
      <c r="LZE947" s="109"/>
      <c r="LZF947" s="109"/>
      <c r="LZG947" s="109"/>
      <c r="LZH947" s="109"/>
      <c r="LZI947" s="109"/>
      <c r="LZJ947" s="109"/>
      <c r="LZK947" s="109"/>
      <c r="LZL947" s="109"/>
      <c r="LZM947" s="109"/>
      <c r="LZN947" s="109"/>
      <c r="LZO947" s="109"/>
      <c r="LZP947" s="109"/>
      <c r="LZQ947" s="109"/>
      <c r="LZR947" s="109"/>
      <c r="LZS947" s="109"/>
      <c r="LZT947" s="109"/>
      <c r="LZU947" s="109"/>
      <c r="LZV947" s="109"/>
      <c r="LZW947" s="109"/>
      <c r="LZX947" s="109"/>
      <c r="LZY947" s="109"/>
      <c r="LZZ947" s="109"/>
      <c r="MAA947" s="109"/>
      <c r="MAB947" s="109"/>
      <c r="MAC947" s="109"/>
      <c r="MAD947" s="109"/>
      <c r="MAE947" s="109"/>
      <c r="MAF947" s="109"/>
      <c r="MAG947" s="109"/>
      <c r="MAH947" s="109"/>
      <c r="MAI947" s="109"/>
      <c r="MAJ947" s="109"/>
      <c r="MAK947" s="109"/>
      <c r="MAL947" s="109"/>
      <c r="MAM947" s="109"/>
      <c r="MAN947" s="109"/>
      <c r="MAO947" s="109"/>
      <c r="MAP947" s="109"/>
      <c r="MAQ947" s="109"/>
      <c r="MAR947" s="109"/>
      <c r="MAS947" s="109"/>
      <c r="MAT947" s="109"/>
      <c r="MAU947" s="109"/>
      <c r="MAV947" s="109"/>
      <c r="MAW947" s="109"/>
      <c r="MAX947" s="109"/>
      <c r="MAY947" s="109"/>
      <c r="MAZ947" s="109"/>
      <c r="MBA947" s="109"/>
      <c r="MBB947" s="109"/>
      <c r="MBC947" s="109"/>
      <c r="MBD947" s="109"/>
      <c r="MBE947" s="109"/>
      <c r="MBF947" s="109"/>
      <c r="MBG947" s="109"/>
      <c r="MBH947" s="109"/>
      <c r="MBI947" s="109"/>
      <c r="MBJ947" s="109"/>
      <c r="MBK947" s="109"/>
      <c r="MBL947" s="109"/>
      <c r="MBM947" s="109"/>
      <c r="MBN947" s="109"/>
      <c r="MBO947" s="109"/>
      <c r="MBP947" s="109"/>
      <c r="MBQ947" s="109"/>
      <c r="MBR947" s="109"/>
      <c r="MBS947" s="109"/>
      <c r="MBT947" s="109"/>
      <c r="MBU947" s="109"/>
      <c r="MBV947" s="109"/>
      <c r="MBW947" s="109"/>
      <c r="MBX947" s="109"/>
      <c r="MBY947" s="109"/>
      <c r="MBZ947" s="109"/>
      <c r="MCA947" s="109"/>
      <c r="MCB947" s="109"/>
      <c r="MCC947" s="109"/>
      <c r="MCD947" s="109"/>
      <c r="MCE947" s="109"/>
      <c r="MCF947" s="109"/>
      <c r="MCG947" s="109"/>
      <c r="MCH947" s="109"/>
      <c r="MCI947" s="109"/>
      <c r="MCJ947" s="109"/>
      <c r="MCK947" s="109"/>
      <c r="MCL947" s="109"/>
      <c r="MCM947" s="109"/>
      <c r="MCN947" s="109"/>
      <c r="MCO947" s="109"/>
      <c r="MCP947" s="109"/>
      <c r="MCQ947" s="109"/>
      <c r="MCR947" s="109"/>
      <c r="MCS947" s="109"/>
      <c r="MCT947" s="109"/>
      <c r="MCU947" s="109"/>
      <c r="MCV947" s="109"/>
      <c r="MCW947" s="109"/>
      <c r="MCX947" s="109"/>
      <c r="MCY947" s="109"/>
      <c r="MCZ947" s="109"/>
      <c r="MDA947" s="109"/>
      <c r="MDB947" s="109"/>
      <c r="MDC947" s="109"/>
      <c r="MDD947" s="109"/>
      <c r="MDE947" s="109"/>
      <c r="MDF947" s="109"/>
      <c r="MDG947" s="109"/>
      <c r="MDH947" s="109"/>
      <c r="MDI947" s="109"/>
      <c r="MDJ947" s="109"/>
      <c r="MDK947" s="109"/>
      <c r="MDL947" s="109"/>
      <c r="MDM947" s="109"/>
      <c r="MDN947" s="109"/>
      <c r="MDO947" s="109"/>
      <c r="MDP947" s="109"/>
      <c r="MDQ947" s="109"/>
      <c r="MDR947" s="109"/>
      <c r="MDS947" s="109"/>
      <c r="MDT947" s="109"/>
      <c r="MDU947" s="109"/>
      <c r="MDV947" s="109"/>
      <c r="MDW947" s="109"/>
      <c r="MDX947" s="109"/>
      <c r="MDY947" s="109"/>
      <c r="MDZ947" s="109"/>
      <c r="MEA947" s="109"/>
      <c r="MEB947" s="109"/>
      <c r="MEC947" s="109"/>
      <c r="MED947" s="109"/>
      <c r="MEE947" s="109"/>
      <c r="MEF947" s="109"/>
      <c r="MEG947" s="109"/>
      <c r="MEH947" s="109"/>
      <c r="MEI947" s="109"/>
      <c r="MEJ947" s="109"/>
      <c r="MEK947" s="109"/>
      <c r="MEL947" s="109"/>
      <c r="MEM947" s="109"/>
      <c r="MEN947" s="109"/>
      <c r="MEO947" s="109"/>
      <c r="MEP947" s="109"/>
      <c r="MEQ947" s="109"/>
      <c r="MER947" s="109"/>
      <c r="MES947" s="109"/>
      <c r="MET947" s="109"/>
      <c r="MEU947" s="109"/>
      <c r="MEV947" s="109"/>
      <c r="MEW947" s="109"/>
      <c r="MEX947" s="109"/>
      <c r="MEY947" s="109"/>
      <c r="MEZ947" s="109"/>
      <c r="MFA947" s="109"/>
      <c r="MFB947" s="109"/>
      <c r="MFC947" s="109"/>
      <c r="MFD947" s="109"/>
      <c r="MFE947" s="109"/>
      <c r="MFF947" s="109"/>
      <c r="MFG947" s="109"/>
      <c r="MFH947" s="109"/>
      <c r="MFI947" s="109"/>
      <c r="MFJ947" s="109"/>
      <c r="MFK947" s="109"/>
      <c r="MFL947" s="109"/>
      <c r="MFM947" s="109"/>
      <c r="MFN947" s="109"/>
      <c r="MFO947" s="109"/>
      <c r="MFP947" s="109"/>
      <c r="MFQ947" s="109"/>
      <c r="MFR947" s="109"/>
      <c r="MFS947" s="109"/>
      <c r="MFT947" s="109"/>
      <c r="MFU947" s="109"/>
      <c r="MFV947" s="109"/>
      <c r="MFW947" s="109"/>
      <c r="MFX947" s="109"/>
      <c r="MFY947" s="109"/>
      <c r="MFZ947" s="109"/>
      <c r="MGA947" s="109"/>
      <c r="MGB947" s="109"/>
      <c r="MGC947" s="109"/>
      <c r="MGD947" s="109"/>
      <c r="MGE947" s="109"/>
      <c r="MGF947" s="109"/>
      <c r="MGG947" s="109"/>
      <c r="MGH947" s="109"/>
      <c r="MGI947" s="109"/>
      <c r="MGJ947" s="109"/>
      <c r="MGK947" s="109"/>
      <c r="MGL947" s="109"/>
      <c r="MGM947" s="109"/>
      <c r="MGN947" s="109"/>
      <c r="MGO947" s="109"/>
      <c r="MGP947" s="109"/>
      <c r="MGQ947" s="109"/>
      <c r="MGR947" s="109"/>
      <c r="MGS947" s="109"/>
      <c r="MGT947" s="109"/>
      <c r="MGU947" s="109"/>
      <c r="MGV947" s="109"/>
      <c r="MGW947" s="109"/>
      <c r="MGX947" s="109"/>
      <c r="MGY947" s="109"/>
      <c r="MGZ947" s="109"/>
      <c r="MHA947" s="109"/>
      <c r="MHB947" s="109"/>
      <c r="MHC947" s="109"/>
      <c r="MHD947" s="109"/>
      <c r="MHE947" s="109"/>
      <c r="MHF947" s="109"/>
      <c r="MHG947" s="109"/>
      <c r="MHH947" s="109"/>
      <c r="MHI947" s="109"/>
      <c r="MHJ947" s="109"/>
      <c r="MHK947" s="109"/>
      <c r="MHL947" s="109"/>
      <c r="MHM947" s="109"/>
      <c r="MHN947" s="109"/>
      <c r="MHO947" s="109"/>
      <c r="MHP947" s="109"/>
      <c r="MHQ947" s="109"/>
      <c r="MHR947" s="109"/>
      <c r="MHS947" s="109"/>
      <c r="MHT947" s="109"/>
      <c r="MHU947" s="109"/>
      <c r="MHV947" s="109"/>
      <c r="MHW947" s="109"/>
      <c r="MHX947" s="109"/>
      <c r="MHY947" s="109"/>
      <c r="MHZ947" s="109"/>
      <c r="MIA947" s="109"/>
      <c r="MIB947" s="109"/>
      <c r="MIC947" s="109"/>
      <c r="MID947" s="109"/>
      <c r="MIE947" s="109"/>
      <c r="MIF947" s="109"/>
      <c r="MIG947" s="109"/>
      <c r="MIH947" s="109"/>
      <c r="MII947" s="109"/>
      <c r="MIJ947" s="109"/>
      <c r="MIK947" s="109"/>
      <c r="MIL947" s="109"/>
      <c r="MIM947" s="109"/>
      <c r="MIN947" s="109"/>
      <c r="MIO947" s="109"/>
      <c r="MIP947" s="109"/>
      <c r="MIQ947" s="109"/>
      <c r="MIR947" s="109"/>
      <c r="MIS947" s="109"/>
      <c r="MIT947" s="109"/>
      <c r="MIU947" s="109"/>
      <c r="MIV947" s="109"/>
      <c r="MIW947" s="109"/>
      <c r="MIX947" s="109"/>
      <c r="MIY947" s="109"/>
      <c r="MIZ947" s="109"/>
      <c r="MJA947" s="109"/>
      <c r="MJB947" s="109"/>
      <c r="MJC947" s="109"/>
      <c r="MJD947" s="109"/>
      <c r="MJE947" s="109"/>
      <c r="MJF947" s="109"/>
      <c r="MJG947" s="109"/>
      <c r="MJH947" s="109"/>
      <c r="MJI947" s="109"/>
      <c r="MJJ947" s="109"/>
      <c r="MJK947" s="109"/>
      <c r="MJL947" s="109"/>
      <c r="MJM947" s="109"/>
      <c r="MJN947" s="109"/>
      <c r="MJO947" s="109"/>
      <c r="MJP947" s="109"/>
      <c r="MJQ947" s="109"/>
      <c r="MJR947" s="109"/>
      <c r="MJS947" s="109"/>
      <c r="MJT947" s="109"/>
      <c r="MJU947" s="109"/>
      <c r="MJV947" s="109"/>
      <c r="MJW947" s="109"/>
      <c r="MJX947" s="109"/>
      <c r="MJY947" s="109"/>
      <c r="MJZ947" s="109"/>
      <c r="MKA947" s="109"/>
      <c r="MKB947" s="109"/>
      <c r="MKC947" s="109"/>
      <c r="MKD947" s="109"/>
      <c r="MKE947" s="109"/>
      <c r="MKF947" s="109"/>
      <c r="MKG947" s="109"/>
      <c r="MKH947" s="109"/>
      <c r="MKI947" s="109"/>
      <c r="MKJ947" s="109"/>
      <c r="MKK947" s="109"/>
      <c r="MKL947" s="109"/>
      <c r="MKM947" s="109"/>
      <c r="MKN947" s="109"/>
      <c r="MKO947" s="109"/>
      <c r="MKP947" s="109"/>
      <c r="MKQ947" s="109"/>
      <c r="MKR947" s="109"/>
      <c r="MKS947" s="109"/>
      <c r="MKT947" s="109"/>
      <c r="MKU947" s="109"/>
      <c r="MKV947" s="109"/>
      <c r="MKW947" s="109"/>
      <c r="MKX947" s="109"/>
      <c r="MKY947" s="109"/>
      <c r="MKZ947" s="109"/>
      <c r="MLA947" s="109"/>
      <c r="MLB947" s="109"/>
      <c r="MLC947" s="109"/>
      <c r="MLD947" s="109"/>
      <c r="MLE947" s="109"/>
      <c r="MLF947" s="109"/>
      <c r="MLG947" s="109"/>
      <c r="MLH947" s="109"/>
      <c r="MLI947" s="109"/>
      <c r="MLJ947" s="109"/>
      <c r="MLK947" s="109"/>
      <c r="MLL947" s="109"/>
      <c r="MLM947" s="109"/>
      <c r="MLN947" s="109"/>
      <c r="MLO947" s="109"/>
      <c r="MLP947" s="109"/>
      <c r="MLQ947" s="109"/>
      <c r="MLR947" s="109"/>
      <c r="MLS947" s="109"/>
      <c r="MLT947" s="109"/>
      <c r="MLU947" s="109"/>
      <c r="MLV947" s="109"/>
      <c r="MLW947" s="109"/>
      <c r="MLX947" s="109"/>
      <c r="MLY947" s="109"/>
      <c r="MLZ947" s="109"/>
      <c r="MMA947" s="109"/>
      <c r="MMB947" s="109"/>
      <c r="MMC947" s="109"/>
      <c r="MMD947" s="109"/>
      <c r="MME947" s="109"/>
      <c r="MMF947" s="109"/>
      <c r="MMG947" s="109"/>
      <c r="MMH947" s="109"/>
      <c r="MMI947" s="109"/>
      <c r="MMJ947" s="109"/>
      <c r="MMK947" s="109"/>
      <c r="MML947" s="109"/>
      <c r="MMM947" s="109"/>
      <c r="MMN947" s="109"/>
      <c r="MMO947" s="109"/>
      <c r="MMP947" s="109"/>
      <c r="MMQ947" s="109"/>
      <c r="MMR947" s="109"/>
      <c r="MMS947" s="109"/>
      <c r="MMT947" s="109"/>
      <c r="MMU947" s="109"/>
      <c r="MMV947" s="109"/>
      <c r="MMW947" s="109"/>
      <c r="MMX947" s="109"/>
      <c r="MMY947" s="109"/>
      <c r="MMZ947" s="109"/>
      <c r="MNA947" s="109"/>
      <c r="MNB947" s="109"/>
      <c r="MNC947" s="109"/>
      <c r="MND947" s="109"/>
      <c r="MNE947" s="109"/>
      <c r="MNF947" s="109"/>
      <c r="MNG947" s="109"/>
      <c r="MNH947" s="109"/>
      <c r="MNI947" s="109"/>
      <c r="MNJ947" s="109"/>
      <c r="MNK947" s="109"/>
      <c r="MNL947" s="109"/>
      <c r="MNM947" s="109"/>
      <c r="MNN947" s="109"/>
      <c r="MNO947" s="109"/>
      <c r="MNP947" s="109"/>
      <c r="MNQ947" s="109"/>
      <c r="MNR947" s="109"/>
      <c r="MNS947" s="109"/>
      <c r="MNT947" s="109"/>
      <c r="MNU947" s="109"/>
      <c r="MNV947" s="109"/>
      <c r="MNW947" s="109"/>
      <c r="MNX947" s="109"/>
      <c r="MNY947" s="109"/>
      <c r="MNZ947" s="109"/>
      <c r="MOA947" s="109"/>
      <c r="MOB947" s="109"/>
      <c r="MOC947" s="109"/>
      <c r="MOD947" s="109"/>
      <c r="MOE947" s="109"/>
      <c r="MOF947" s="109"/>
      <c r="MOG947" s="109"/>
      <c r="MOH947" s="109"/>
      <c r="MOI947" s="109"/>
      <c r="MOJ947" s="109"/>
      <c r="MOK947" s="109"/>
      <c r="MOL947" s="109"/>
      <c r="MOM947" s="109"/>
      <c r="MON947" s="109"/>
      <c r="MOO947" s="109"/>
      <c r="MOP947" s="109"/>
      <c r="MOQ947" s="109"/>
      <c r="MOR947" s="109"/>
      <c r="MOS947" s="109"/>
      <c r="MOT947" s="109"/>
      <c r="MOU947" s="109"/>
      <c r="MOV947" s="109"/>
      <c r="MOW947" s="109"/>
      <c r="MOX947" s="109"/>
      <c r="MOY947" s="109"/>
      <c r="MOZ947" s="109"/>
      <c r="MPA947" s="109"/>
      <c r="MPB947" s="109"/>
      <c r="MPC947" s="109"/>
      <c r="MPD947" s="109"/>
      <c r="MPE947" s="109"/>
      <c r="MPF947" s="109"/>
      <c r="MPG947" s="109"/>
      <c r="MPH947" s="109"/>
      <c r="MPI947" s="109"/>
      <c r="MPJ947" s="109"/>
      <c r="MPK947" s="109"/>
      <c r="MPL947" s="109"/>
      <c r="MPM947" s="109"/>
      <c r="MPN947" s="109"/>
      <c r="MPO947" s="109"/>
      <c r="MPP947" s="109"/>
      <c r="MPQ947" s="109"/>
      <c r="MPR947" s="109"/>
      <c r="MPS947" s="109"/>
      <c r="MPT947" s="109"/>
      <c r="MPU947" s="109"/>
      <c r="MPV947" s="109"/>
      <c r="MPW947" s="109"/>
      <c r="MPX947" s="109"/>
      <c r="MPY947" s="109"/>
      <c r="MPZ947" s="109"/>
      <c r="MQA947" s="109"/>
      <c r="MQB947" s="109"/>
      <c r="MQC947" s="109"/>
      <c r="MQD947" s="109"/>
      <c r="MQE947" s="109"/>
      <c r="MQF947" s="109"/>
      <c r="MQG947" s="109"/>
      <c r="MQH947" s="109"/>
      <c r="MQI947" s="109"/>
      <c r="MQJ947" s="109"/>
      <c r="MQK947" s="109"/>
      <c r="MQL947" s="109"/>
      <c r="MQM947" s="109"/>
      <c r="MQN947" s="109"/>
      <c r="MQO947" s="109"/>
      <c r="MQP947" s="109"/>
      <c r="MQQ947" s="109"/>
      <c r="MQR947" s="109"/>
      <c r="MQS947" s="109"/>
      <c r="MQT947" s="109"/>
      <c r="MQU947" s="109"/>
      <c r="MQV947" s="109"/>
      <c r="MQW947" s="109"/>
      <c r="MQX947" s="109"/>
      <c r="MQY947" s="109"/>
      <c r="MQZ947" s="109"/>
      <c r="MRA947" s="109"/>
      <c r="MRB947" s="109"/>
      <c r="MRC947" s="109"/>
      <c r="MRD947" s="109"/>
      <c r="MRE947" s="109"/>
      <c r="MRF947" s="109"/>
      <c r="MRG947" s="109"/>
      <c r="MRH947" s="109"/>
      <c r="MRI947" s="109"/>
      <c r="MRJ947" s="109"/>
      <c r="MRK947" s="109"/>
      <c r="MRL947" s="109"/>
      <c r="MRM947" s="109"/>
      <c r="MRN947" s="109"/>
      <c r="MRO947" s="109"/>
      <c r="MRP947" s="109"/>
      <c r="MRQ947" s="109"/>
      <c r="MRR947" s="109"/>
      <c r="MRS947" s="109"/>
      <c r="MRT947" s="109"/>
      <c r="MRU947" s="109"/>
      <c r="MRV947" s="109"/>
      <c r="MRW947" s="109"/>
      <c r="MRX947" s="109"/>
      <c r="MRY947" s="109"/>
      <c r="MRZ947" s="109"/>
      <c r="MSA947" s="109"/>
      <c r="MSB947" s="109"/>
      <c r="MSC947" s="109"/>
      <c r="MSD947" s="109"/>
      <c r="MSE947" s="109"/>
      <c r="MSF947" s="109"/>
      <c r="MSG947" s="109"/>
      <c r="MSH947" s="109"/>
      <c r="MSI947" s="109"/>
      <c r="MSJ947" s="109"/>
      <c r="MSK947" s="109"/>
      <c r="MSL947" s="109"/>
      <c r="MSM947" s="109"/>
      <c r="MSN947" s="109"/>
      <c r="MSO947" s="109"/>
      <c r="MSP947" s="109"/>
      <c r="MSQ947" s="109"/>
      <c r="MSR947" s="109"/>
      <c r="MSS947" s="109"/>
      <c r="MST947" s="109"/>
      <c r="MSU947" s="109"/>
      <c r="MSV947" s="109"/>
      <c r="MSW947" s="109"/>
      <c r="MSX947" s="109"/>
      <c r="MSY947" s="109"/>
      <c r="MSZ947" s="109"/>
      <c r="MTA947" s="109"/>
      <c r="MTB947" s="109"/>
      <c r="MTC947" s="109"/>
      <c r="MTD947" s="109"/>
      <c r="MTE947" s="109"/>
      <c r="MTF947" s="109"/>
      <c r="MTG947" s="109"/>
      <c r="MTH947" s="109"/>
      <c r="MTI947" s="109"/>
      <c r="MTJ947" s="109"/>
      <c r="MTK947" s="109"/>
      <c r="MTL947" s="109"/>
      <c r="MTM947" s="109"/>
      <c r="MTN947" s="109"/>
      <c r="MTO947" s="109"/>
      <c r="MTP947" s="109"/>
      <c r="MTQ947" s="109"/>
      <c r="MTR947" s="109"/>
      <c r="MTS947" s="109"/>
      <c r="MTT947" s="109"/>
      <c r="MTU947" s="109"/>
      <c r="MTV947" s="109"/>
      <c r="MTW947" s="109"/>
      <c r="MTX947" s="109"/>
      <c r="MTY947" s="109"/>
      <c r="MTZ947" s="109"/>
      <c r="MUA947" s="109"/>
      <c r="MUB947" s="109"/>
      <c r="MUC947" s="109"/>
      <c r="MUD947" s="109"/>
      <c r="MUE947" s="109"/>
      <c r="MUF947" s="109"/>
      <c r="MUG947" s="109"/>
      <c r="MUH947" s="109"/>
      <c r="MUI947" s="109"/>
      <c r="MUJ947" s="109"/>
      <c r="MUK947" s="109"/>
      <c r="MUL947" s="109"/>
      <c r="MUM947" s="109"/>
      <c r="MUN947" s="109"/>
      <c r="MUO947" s="109"/>
      <c r="MUP947" s="109"/>
      <c r="MUQ947" s="109"/>
      <c r="MUR947" s="109"/>
      <c r="MUS947" s="109"/>
      <c r="MUT947" s="109"/>
      <c r="MUU947" s="109"/>
      <c r="MUV947" s="109"/>
      <c r="MUW947" s="109"/>
      <c r="MUX947" s="109"/>
      <c r="MUY947" s="109"/>
      <c r="MUZ947" s="109"/>
      <c r="MVA947" s="109"/>
      <c r="MVB947" s="109"/>
      <c r="MVC947" s="109"/>
      <c r="MVD947" s="109"/>
      <c r="MVE947" s="109"/>
      <c r="MVF947" s="109"/>
      <c r="MVG947" s="109"/>
      <c r="MVH947" s="109"/>
      <c r="MVI947" s="109"/>
      <c r="MVJ947" s="109"/>
      <c r="MVK947" s="109"/>
      <c r="MVL947" s="109"/>
      <c r="MVM947" s="109"/>
      <c r="MVN947" s="109"/>
      <c r="MVO947" s="109"/>
      <c r="MVP947" s="109"/>
      <c r="MVQ947" s="109"/>
      <c r="MVR947" s="109"/>
      <c r="MVS947" s="109"/>
      <c r="MVT947" s="109"/>
      <c r="MVU947" s="109"/>
      <c r="MVV947" s="109"/>
      <c r="MVW947" s="109"/>
      <c r="MVX947" s="109"/>
      <c r="MVY947" s="109"/>
      <c r="MVZ947" s="109"/>
      <c r="MWA947" s="109"/>
      <c r="MWB947" s="109"/>
      <c r="MWC947" s="109"/>
      <c r="MWD947" s="109"/>
      <c r="MWE947" s="109"/>
      <c r="MWF947" s="109"/>
      <c r="MWG947" s="109"/>
      <c r="MWH947" s="109"/>
      <c r="MWI947" s="109"/>
      <c r="MWJ947" s="109"/>
      <c r="MWK947" s="109"/>
      <c r="MWL947" s="109"/>
      <c r="MWM947" s="109"/>
      <c r="MWN947" s="109"/>
      <c r="MWO947" s="109"/>
      <c r="MWP947" s="109"/>
      <c r="MWQ947" s="109"/>
      <c r="MWR947" s="109"/>
      <c r="MWS947" s="109"/>
      <c r="MWT947" s="109"/>
      <c r="MWU947" s="109"/>
      <c r="MWV947" s="109"/>
      <c r="MWW947" s="109"/>
      <c r="MWX947" s="109"/>
      <c r="MWY947" s="109"/>
      <c r="MWZ947" s="109"/>
      <c r="MXA947" s="109"/>
      <c r="MXB947" s="109"/>
      <c r="MXC947" s="109"/>
      <c r="MXD947" s="109"/>
      <c r="MXE947" s="109"/>
      <c r="MXF947" s="109"/>
      <c r="MXG947" s="109"/>
      <c r="MXH947" s="109"/>
      <c r="MXI947" s="109"/>
      <c r="MXJ947" s="109"/>
      <c r="MXK947" s="109"/>
      <c r="MXL947" s="109"/>
      <c r="MXM947" s="109"/>
      <c r="MXN947" s="109"/>
      <c r="MXO947" s="109"/>
      <c r="MXP947" s="109"/>
      <c r="MXQ947" s="109"/>
      <c r="MXR947" s="109"/>
      <c r="MXS947" s="109"/>
      <c r="MXT947" s="109"/>
      <c r="MXU947" s="109"/>
      <c r="MXV947" s="109"/>
      <c r="MXW947" s="109"/>
      <c r="MXX947" s="109"/>
      <c r="MXY947" s="109"/>
      <c r="MXZ947" s="109"/>
      <c r="MYA947" s="109"/>
      <c r="MYB947" s="109"/>
      <c r="MYC947" s="109"/>
      <c r="MYD947" s="109"/>
      <c r="MYE947" s="109"/>
      <c r="MYF947" s="109"/>
      <c r="MYG947" s="109"/>
      <c r="MYH947" s="109"/>
      <c r="MYI947" s="109"/>
      <c r="MYJ947" s="109"/>
      <c r="MYK947" s="109"/>
      <c r="MYL947" s="109"/>
      <c r="MYM947" s="109"/>
      <c r="MYN947" s="109"/>
      <c r="MYO947" s="109"/>
      <c r="MYP947" s="109"/>
      <c r="MYQ947" s="109"/>
      <c r="MYR947" s="109"/>
      <c r="MYS947" s="109"/>
      <c r="MYT947" s="109"/>
      <c r="MYU947" s="109"/>
      <c r="MYV947" s="109"/>
      <c r="MYW947" s="109"/>
      <c r="MYX947" s="109"/>
      <c r="MYY947" s="109"/>
      <c r="MYZ947" s="109"/>
      <c r="MZA947" s="109"/>
      <c r="MZB947" s="109"/>
      <c r="MZC947" s="109"/>
      <c r="MZD947" s="109"/>
      <c r="MZE947" s="109"/>
      <c r="MZF947" s="109"/>
      <c r="MZG947" s="109"/>
      <c r="MZH947" s="109"/>
      <c r="MZI947" s="109"/>
      <c r="MZJ947" s="109"/>
      <c r="MZK947" s="109"/>
      <c r="MZL947" s="109"/>
      <c r="MZM947" s="109"/>
      <c r="MZN947" s="109"/>
      <c r="MZO947" s="109"/>
      <c r="MZP947" s="109"/>
      <c r="MZQ947" s="109"/>
      <c r="MZR947" s="109"/>
      <c r="MZS947" s="109"/>
      <c r="MZT947" s="109"/>
      <c r="MZU947" s="109"/>
      <c r="MZV947" s="109"/>
      <c r="MZW947" s="109"/>
      <c r="MZX947" s="109"/>
      <c r="MZY947" s="109"/>
      <c r="MZZ947" s="109"/>
      <c r="NAA947" s="109"/>
      <c r="NAB947" s="109"/>
      <c r="NAC947" s="109"/>
      <c r="NAD947" s="109"/>
      <c r="NAE947" s="109"/>
      <c r="NAF947" s="109"/>
      <c r="NAG947" s="109"/>
      <c r="NAH947" s="109"/>
      <c r="NAI947" s="109"/>
      <c r="NAJ947" s="109"/>
      <c r="NAK947" s="109"/>
      <c r="NAL947" s="109"/>
      <c r="NAM947" s="109"/>
      <c r="NAN947" s="109"/>
      <c r="NAO947" s="109"/>
      <c r="NAP947" s="109"/>
      <c r="NAQ947" s="109"/>
      <c r="NAR947" s="109"/>
      <c r="NAS947" s="109"/>
      <c r="NAT947" s="109"/>
      <c r="NAU947" s="109"/>
      <c r="NAV947" s="109"/>
      <c r="NAW947" s="109"/>
      <c r="NAX947" s="109"/>
      <c r="NAY947" s="109"/>
      <c r="NAZ947" s="109"/>
      <c r="NBA947" s="109"/>
      <c r="NBB947" s="109"/>
      <c r="NBC947" s="109"/>
      <c r="NBD947" s="109"/>
      <c r="NBE947" s="109"/>
      <c r="NBF947" s="109"/>
      <c r="NBG947" s="109"/>
      <c r="NBH947" s="109"/>
      <c r="NBI947" s="109"/>
      <c r="NBJ947" s="109"/>
      <c r="NBK947" s="109"/>
      <c r="NBL947" s="109"/>
      <c r="NBM947" s="109"/>
      <c r="NBN947" s="109"/>
      <c r="NBO947" s="109"/>
      <c r="NBP947" s="109"/>
      <c r="NBQ947" s="109"/>
      <c r="NBR947" s="109"/>
      <c r="NBS947" s="109"/>
      <c r="NBT947" s="109"/>
      <c r="NBU947" s="109"/>
      <c r="NBV947" s="109"/>
      <c r="NBW947" s="109"/>
      <c r="NBX947" s="109"/>
      <c r="NBY947" s="109"/>
      <c r="NBZ947" s="109"/>
      <c r="NCA947" s="109"/>
      <c r="NCB947" s="109"/>
      <c r="NCC947" s="109"/>
      <c r="NCD947" s="109"/>
      <c r="NCE947" s="109"/>
      <c r="NCF947" s="109"/>
      <c r="NCG947" s="109"/>
      <c r="NCH947" s="109"/>
      <c r="NCI947" s="109"/>
      <c r="NCJ947" s="109"/>
      <c r="NCK947" s="109"/>
      <c r="NCL947" s="109"/>
      <c r="NCM947" s="109"/>
      <c r="NCN947" s="109"/>
      <c r="NCO947" s="109"/>
      <c r="NCP947" s="109"/>
      <c r="NCQ947" s="109"/>
      <c r="NCR947" s="109"/>
      <c r="NCS947" s="109"/>
      <c r="NCT947" s="109"/>
      <c r="NCU947" s="109"/>
      <c r="NCV947" s="109"/>
      <c r="NCW947" s="109"/>
      <c r="NCX947" s="109"/>
      <c r="NCY947" s="109"/>
      <c r="NCZ947" s="109"/>
      <c r="NDA947" s="109"/>
      <c r="NDB947" s="109"/>
      <c r="NDC947" s="109"/>
      <c r="NDD947" s="109"/>
      <c r="NDE947" s="109"/>
      <c r="NDF947" s="109"/>
      <c r="NDG947" s="109"/>
      <c r="NDH947" s="109"/>
      <c r="NDI947" s="109"/>
      <c r="NDJ947" s="109"/>
      <c r="NDK947" s="109"/>
      <c r="NDL947" s="109"/>
      <c r="NDM947" s="109"/>
      <c r="NDN947" s="109"/>
      <c r="NDO947" s="109"/>
      <c r="NDP947" s="109"/>
      <c r="NDQ947" s="109"/>
      <c r="NDR947" s="109"/>
      <c r="NDS947" s="109"/>
      <c r="NDT947" s="109"/>
      <c r="NDU947" s="109"/>
      <c r="NDV947" s="109"/>
      <c r="NDW947" s="109"/>
      <c r="NDX947" s="109"/>
      <c r="NDY947" s="109"/>
      <c r="NDZ947" s="109"/>
      <c r="NEA947" s="109"/>
      <c r="NEB947" s="109"/>
      <c r="NEC947" s="109"/>
      <c r="NED947" s="109"/>
      <c r="NEE947" s="109"/>
      <c r="NEF947" s="109"/>
      <c r="NEG947" s="109"/>
      <c r="NEH947" s="109"/>
      <c r="NEI947" s="109"/>
      <c r="NEJ947" s="109"/>
      <c r="NEK947" s="109"/>
      <c r="NEL947" s="109"/>
      <c r="NEM947" s="109"/>
      <c r="NEN947" s="109"/>
      <c r="NEO947" s="109"/>
      <c r="NEP947" s="109"/>
      <c r="NEQ947" s="109"/>
      <c r="NER947" s="109"/>
      <c r="NES947" s="109"/>
      <c r="NET947" s="109"/>
      <c r="NEU947" s="109"/>
      <c r="NEV947" s="109"/>
      <c r="NEW947" s="109"/>
      <c r="NEX947" s="109"/>
      <c r="NEY947" s="109"/>
      <c r="NEZ947" s="109"/>
      <c r="NFA947" s="109"/>
      <c r="NFB947" s="109"/>
      <c r="NFC947" s="109"/>
      <c r="NFD947" s="109"/>
      <c r="NFE947" s="109"/>
      <c r="NFF947" s="109"/>
      <c r="NFG947" s="109"/>
      <c r="NFH947" s="109"/>
      <c r="NFI947" s="109"/>
      <c r="NFJ947" s="109"/>
      <c r="NFK947" s="109"/>
      <c r="NFL947" s="109"/>
      <c r="NFM947" s="109"/>
      <c r="NFN947" s="109"/>
      <c r="NFO947" s="109"/>
      <c r="NFP947" s="109"/>
      <c r="NFQ947" s="109"/>
      <c r="NFR947" s="109"/>
      <c r="NFS947" s="109"/>
      <c r="NFT947" s="109"/>
      <c r="NFU947" s="109"/>
      <c r="NFV947" s="109"/>
      <c r="NFW947" s="109"/>
      <c r="NFX947" s="109"/>
      <c r="NFY947" s="109"/>
      <c r="NFZ947" s="109"/>
      <c r="NGA947" s="109"/>
      <c r="NGB947" s="109"/>
      <c r="NGC947" s="109"/>
      <c r="NGD947" s="109"/>
      <c r="NGE947" s="109"/>
      <c r="NGF947" s="109"/>
      <c r="NGG947" s="109"/>
      <c r="NGH947" s="109"/>
      <c r="NGI947" s="109"/>
      <c r="NGJ947" s="109"/>
      <c r="NGK947" s="109"/>
      <c r="NGL947" s="109"/>
      <c r="NGM947" s="109"/>
      <c r="NGN947" s="109"/>
      <c r="NGO947" s="109"/>
      <c r="NGP947" s="109"/>
      <c r="NGQ947" s="109"/>
      <c r="NGR947" s="109"/>
      <c r="NGS947" s="109"/>
      <c r="NGT947" s="109"/>
      <c r="NGU947" s="109"/>
      <c r="NGV947" s="109"/>
      <c r="NGW947" s="109"/>
      <c r="NGX947" s="109"/>
      <c r="NGY947" s="109"/>
      <c r="NGZ947" s="109"/>
      <c r="NHA947" s="109"/>
      <c r="NHB947" s="109"/>
      <c r="NHC947" s="109"/>
      <c r="NHD947" s="109"/>
      <c r="NHE947" s="109"/>
      <c r="NHF947" s="109"/>
      <c r="NHG947" s="109"/>
      <c r="NHH947" s="109"/>
      <c r="NHI947" s="109"/>
      <c r="NHJ947" s="109"/>
      <c r="NHK947" s="109"/>
      <c r="NHL947" s="109"/>
      <c r="NHM947" s="109"/>
      <c r="NHN947" s="109"/>
      <c r="NHO947" s="109"/>
      <c r="NHP947" s="109"/>
      <c r="NHQ947" s="109"/>
      <c r="NHR947" s="109"/>
      <c r="NHS947" s="109"/>
      <c r="NHT947" s="109"/>
      <c r="NHU947" s="109"/>
      <c r="NHV947" s="109"/>
      <c r="NHW947" s="109"/>
      <c r="NHX947" s="109"/>
      <c r="NHY947" s="109"/>
      <c r="NHZ947" s="109"/>
      <c r="NIA947" s="109"/>
      <c r="NIB947" s="109"/>
      <c r="NIC947" s="109"/>
      <c r="NID947" s="109"/>
      <c r="NIE947" s="109"/>
      <c r="NIF947" s="109"/>
      <c r="NIG947" s="109"/>
      <c r="NIH947" s="109"/>
      <c r="NII947" s="109"/>
      <c r="NIJ947" s="109"/>
      <c r="NIK947" s="109"/>
      <c r="NIL947" s="109"/>
      <c r="NIM947" s="109"/>
      <c r="NIN947" s="109"/>
      <c r="NIO947" s="109"/>
      <c r="NIP947" s="109"/>
      <c r="NIQ947" s="109"/>
      <c r="NIR947" s="109"/>
      <c r="NIS947" s="109"/>
      <c r="NIT947" s="109"/>
      <c r="NIU947" s="109"/>
      <c r="NIV947" s="109"/>
      <c r="NIW947" s="109"/>
      <c r="NIX947" s="109"/>
      <c r="NIY947" s="109"/>
      <c r="NIZ947" s="109"/>
      <c r="NJA947" s="109"/>
      <c r="NJB947" s="109"/>
      <c r="NJC947" s="109"/>
      <c r="NJD947" s="109"/>
      <c r="NJE947" s="109"/>
      <c r="NJF947" s="109"/>
      <c r="NJG947" s="109"/>
      <c r="NJH947" s="109"/>
      <c r="NJI947" s="109"/>
      <c r="NJJ947" s="109"/>
      <c r="NJK947" s="109"/>
      <c r="NJL947" s="109"/>
      <c r="NJM947" s="109"/>
      <c r="NJN947" s="109"/>
      <c r="NJO947" s="109"/>
      <c r="NJP947" s="109"/>
      <c r="NJQ947" s="109"/>
      <c r="NJR947" s="109"/>
      <c r="NJS947" s="109"/>
      <c r="NJT947" s="109"/>
      <c r="NJU947" s="109"/>
      <c r="NJV947" s="109"/>
      <c r="NJW947" s="109"/>
      <c r="NJX947" s="109"/>
      <c r="NJY947" s="109"/>
      <c r="NJZ947" s="109"/>
      <c r="NKA947" s="109"/>
      <c r="NKB947" s="109"/>
      <c r="NKC947" s="109"/>
      <c r="NKD947" s="109"/>
      <c r="NKE947" s="109"/>
      <c r="NKF947" s="109"/>
      <c r="NKG947" s="109"/>
      <c r="NKH947" s="109"/>
      <c r="NKI947" s="109"/>
      <c r="NKJ947" s="109"/>
      <c r="NKK947" s="109"/>
      <c r="NKL947" s="109"/>
      <c r="NKM947" s="109"/>
      <c r="NKN947" s="109"/>
      <c r="NKO947" s="109"/>
      <c r="NKP947" s="109"/>
      <c r="NKQ947" s="109"/>
      <c r="NKR947" s="109"/>
      <c r="NKS947" s="109"/>
      <c r="NKT947" s="109"/>
      <c r="NKU947" s="109"/>
      <c r="NKV947" s="109"/>
      <c r="NKW947" s="109"/>
      <c r="NKX947" s="109"/>
      <c r="NKY947" s="109"/>
      <c r="NKZ947" s="109"/>
      <c r="NLA947" s="109"/>
      <c r="NLB947" s="109"/>
      <c r="NLC947" s="109"/>
      <c r="NLD947" s="109"/>
      <c r="NLE947" s="109"/>
      <c r="NLF947" s="109"/>
      <c r="NLG947" s="109"/>
      <c r="NLH947" s="109"/>
      <c r="NLI947" s="109"/>
      <c r="NLJ947" s="109"/>
      <c r="NLK947" s="109"/>
      <c r="NLL947" s="109"/>
      <c r="NLM947" s="109"/>
      <c r="NLN947" s="109"/>
      <c r="NLO947" s="109"/>
      <c r="NLP947" s="109"/>
      <c r="NLQ947" s="109"/>
      <c r="NLR947" s="109"/>
      <c r="NLS947" s="109"/>
      <c r="NLT947" s="109"/>
      <c r="NLU947" s="109"/>
      <c r="NLV947" s="109"/>
      <c r="NLW947" s="109"/>
      <c r="NLX947" s="109"/>
      <c r="NLY947" s="109"/>
      <c r="NLZ947" s="109"/>
      <c r="NMA947" s="109"/>
      <c r="NMB947" s="109"/>
      <c r="NMC947" s="109"/>
      <c r="NMD947" s="109"/>
      <c r="NME947" s="109"/>
      <c r="NMF947" s="109"/>
      <c r="NMG947" s="109"/>
      <c r="NMH947" s="109"/>
      <c r="NMI947" s="109"/>
      <c r="NMJ947" s="109"/>
      <c r="NMK947" s="109"/>
      <c r="NML947" s="109"/>
      <c r="NMM947" s="109"/>
      <c r="NMN947" s="109"/>
      <c r="NMO947" s="109"/>
      <c r="NMP947" s="109"/>
      <c r="NMQ947" s="109"/>
      <c r="NMR947" s="109"/>
      <c r="NMS947" s="109"/>
      <c r="NMT947" s="109"/>
      <c r="NMU947" s="109"/>
      <c r="NMV947" s="109"/>
      <c r="NMW947" s="109"/>
      <c r="NMX947" s="109"/>
      <c r="NMY947" s="109"/>
      <c r="NMZ947" s="109"/>
      <c r="NNA947" s="109"/>
      <c r="NNB947" s="109"/>
      <c r="NNC947" s="109"/>
      <c r="NND947" s="109"/>
      <c r="NNE947" s="109"/>
      <c r="NNF947" s="109"/>
      <c r="NNG947" s="109"/>
      <c r="NNH947" s="109"/>
      <c r="NNI947" s="109"/>
      <c r="NNJ947" s="109"/>
      <c r="NNK947" s="109"/>
      <c r="NNL947" s="109"/>
      <c r="NNM947" s="109"/>
      <c r="NNN947" s="109"/>
      <c r="NNO947" s="109"/>
      <c r="NNP947" s="109"/>
      <c r="NNQ947" s="109"/>
      <c r="NNR947" s="109"/>
      <c r="NNS947" s="109"/>
      <c r="NNT947" s="109"/>
      <c r="NNU947" s="109"/>
      <c r="NNV947" s="109"/>
      <c r="NNW947" s="109"/>
      <c r="NNX947" s="109"/>
      <c r="NNY947" s="109"/>
      <c r="NNZ947" s="109"/>
      <c r="NOA947" s="109"/>
      <c r="NOB947" s="109"/>
      <c r="NOC947" s="109"/>
      <c r="NOD947" s="109"/>
      <c r="NOE947" s="109"/>
      <c r="NOF947" s="109"/>
      <c r="NOG947" s="109"/>
      <c r="NOH947" s="109"/>
      <c r="NOI947" s="109"/>
      <c r="NOJ947" s="109"/>
      <c r="NOK947" s="109"/>
      <c r="NOL947" s="109"/>
      <c r="NOM947" s="109"/>
      <c r="NON947" s="109"/>
      <c r="NOO947" s="109"/>
      <c r="NOP947" s="109"/>
      <c r="NOQ947" s="109"/>
      <c r="NOR947" s="109"/>
      <c r="NOS947" s="109"/>
      <c r="NOT947" s="109"/>
      <c r="NOU947" s="109"/>
      <c r="NOV947" s="109"/>
      <c r="NOW947" s="109"/>
      <c r="NOX947" s="109"/>
      <c r="NOY947" s="109"/>
      <c r="NOZ947" s="109"/>
      <c r="NPA947" s="109"/>
      <c r="NPB947" s="109"/>
      <c r="NPC947" s="109"/>
      <c r="NPD947" s="109"/>
      <c r="NPE947" s="109"/>
      <c r="NPF947" s="109"/>
      <c r="NPG947" s="109"/>
      <c r="NPH947" s="109"/>
      <c r="NPI947" s="109"/>
      <c r="NPJ947" s="109"/>
      <c r="NPK947" s="109"/>
      <c r="NPL947" s="109"/>
      <c r="NPM947" s="109"/>
      <c r="NPN947" s="109"/>
      <c r="NPO947" s="109"/>
      <c r="NPP947" s="109"/>
      <c r="NPQ947" s="109"/>
      <c r="NPR947" s="109"/>
      <c r="NPS947" s="109"/>
      <c r="NPT947" s="109"/>
      <c r="NPU947" s="109"/>
      <c r="NPV947" s="109"/>
      <c r="NPW947" s="109"/>
      <c r="NPX947" s="109"/>
      <c r="NPY947" s="109"/>
      <c r="NPZ947" s="109"/>
      <c r="NQA947" s="109"/>
      <c r="NQB947" s="109"/>
      <c r="NQC947" s="109"/>
      <c r="NQD947" s="109"/>
      <c r="NQE947" s="109"/>
      <c r="NQF947" s="109"/>
      <c r="NQG947" s="109"/>
      <c r="NQH947" s="109"/>
      <c r="NQI947" s="109"/>
      <c r="NQJ947" s="109"/>
      <c r="NQK947" s="109"/>
      <c r="NQL947" s="109"/>
      <c r="NQM947" s="109"/>
      <c r="NQN947" s="109"/>
      <c r="NQO947" s="109"/>
      <c r="NQP947" s="109"/>
      <c r="NQQ947" s="109"/>
      <c r="NQR947" s="109"/>
      <c r="NQS947" s="109"/>
      <c r="NQT947" s="109"/>
      <c r="NQU947" s="109"/>
      <c r="NQV947" s="109"/>
      <c r="NQW947" s="109"/>
      <c r="NQX947" s="109"/>
      <c r="NQY947" s="109"/>
      <c r="NQZ947" s="109"/>
      <c r="NRA947" s="109"/>
      <c r="NRB947" s="109"/>
      <c r="NRC947" s="109"/>
      <c r="NRD947" s="109"/>
      <c r="NRE947" s="109"/>
      <c r="NRF947" s="109"/>
      <c r="NRG947" s="109"/>
      <c r="NRH947" s="109"/>
      <c r="NRI947" s="109"/>
      <c r="NRJ947" s="109"/>
      <c r="NRK947" s="109"/>
      <c r="NRL947" s="109"/>
      <c r="NRM947" s="109"/>
      <c r="NRN947" s="109"/>
      <c r="NRO947" s="109"/>
      <c r="NRP947" s="109"/>
      <c r="NRQ947" s="109"/>
      <c r="NRR947" s="109"/>
      <c r="NRS947" s="109"/>
      <c r="NRT947" s="109"/>
      <c r="NRU947" s="109"/>
      <c r="NRV947" s="109"/>
      <c r="NRW947" s="109"/>
      <c r="NRX947" s="109"/>
      <c r="NRY947" s="109"/>
      <c r="NRZ947" s="109"/>
      <c r="NSA947" s="109"/>
      <c r="NSB947" s="109"/>
      <c r="NSC947" s="109"/>
      <c r="NSD947" s="109"/>
      <c r="NSE947" s="109"/>
      <c r="NSF947" s="109"/>
      <c r="NSG947" s="109"/>
      <c r="NSH947" s="109"/>
      <c r="NSI947" s="109"/>
      <c r="NSJ947" s="109"/>
      <c r="NSK947" s="109"/>
      <c r="NSL947" s="109"/>
      <c r="NSM947" s="109"/>
      <c r="NSN947" s="109"/>
      <c r="NSO947" s="109"/>
      <c r="NSP947" s="109"/>
      <c r="NSQ947" s="109"/>
      <c r="NSR947" s="109"/>
      <c r="NSS947" s="109"/>
      <c r="NST947" s="109"/>
      <c r="NSU947" s="109"/>
      <c r="NSV947" s="109"/>
      <c r="NSW947" s="109"/>
      <c r="NSX947" s="109"/>
      <c r="NSY947" s="109"/>
      <c r="NSZ947" s="109"/>
      <c r="NTA947" s="109"/>
      <c r="NTB947" s="109"/>
      <c r="NTC947" s="109"/>
      <c r="NTD947" s="109"/>
      <c r="NTE947" s="109"/>
      <c r="NTF947" s="109"/>
      <c r="NTG947" s="109"/>
      <c r="NTH947" s="109"/>
      <c r="NTI947" s="109"/>
      <c r="NTJ947" s="109"/>
      <c r="NTK947" s="109"/>
      <c r="NTL947" s="109"/>
      <c r="NTM947" s="109"/>
      <c r="NTN947" s="109"/>
      <c r="NTO947" s="109"/>
      <c r="NTP947" s="109"/>
      <c r="NTQ947" s="109"/>
      <c r="NTR947" s="109"/>
      <c r="NTS947" s="109"/>
      <c r="NTT947" s="109"/>
      <c r="NTU947" s="109"/>
      <c r="NTV947" s="109"/>
      <c r="NTW947" s="109"/>
      <c r="NTX947" s="109"/>
      <c r="NTY947" s="109"/>
      <c r="NTZ947" s="109"/>
      <c r="NUA947" s="109"/>
      <c r="NUB947" s="109"/>
      <c r="NUC947" s="109"/>
      <c r="NUD947" s="109"/>
      <c r="NUE947" s="109"/>
      <c r="NUF947" s="109"/>
      <c r="NUG947" s="109"/>
      <c r="NUH947" s="109"/>
      <c r="NUI947" s="109"/>
      <c r="NUJ947" s="109"/>
      <c r="NUK947" s="109"/>
      <c r="NUL947" s="109"/>
      <c r="NUM947" s="109"/>
      <c r="NUN947" s="109"/>
      <c r="NUO947" s="109"/>
      <c r="NUP947" s="109"/>
      <c r="NUQ947" s="109"/>
      <c r="NUR947" s="109"/>
      <c r="NUS947" s="109"/>
      <c r="NUT947" s="109"/>
      <c r="NUU947" s="109"/>
      <c r="NUV947" s="109"/>
      <c r="NUW947" s="109"/>
      <c r="NUX947" s="109"/>
      <c r="NUY947" s="109"/>
      <c r="NUZ947" s="109"/>
      <c r="NVA947" s="109"/>
      <c r="NVB947" s="109"/>
      <c r="NVC947" s="109"/>
      <c r="NVD947" s="109"/>
      <c r="NVE947" s="109"/>
      <c r="NVF947" s="109"/>
      <c r="NVG947" s="109"/>
      <c r="NVH947" s="109"/>
      <c r="NVI947" s="109"/>
      <c r="NVJ947" s="109"/>
      <c r="NVK947" s="109"/>
      <c r="NVL947" s="109"/>
      <c r="NVM947" s="109"/>
      <c r="NVN947" s="109"/>
      <c r="NVO947" s="109"/>
      <c r="NVP947" s="109"/>
      <c r="NVQ947" s="109"/>
      <c r="NVR947" s="109"/>
      <c r="NVS947" s="109"/>
      <c r="NVT947" s="109"/>
      <c r="NVU947" s="109"/>
      <c r="NVV947" s="109"/>
      <c r="NVW947" s="109"/>
      <c r="NVX947" s="109"/>
      <c r="NVY947" s="109"/>
      <c r="NVZ947" s="109"/>
      <c r="NWA947" s="109"/>
      <c r="NWB947" s="109"/>
      <c r="NWC947" s="109"/>
      <c r="NWD947" s="109"/>
      <c r="NWE947" s="109"/>
      <c r="NWF947" s="109"/>
      <c r="NWG947" s="109"/>
      <c r="NWH947" s="109"/>
      <c r="NWI947" s="109"/>
      <c r="NWJ947" s="109"/>
      <c r="NWK947" s="109"/>
      <c r="NWL947" s="109"/>
      <c r="NWM947" s="109"/>
      <c r="NWN947" s="109"/>
      <c r="NWO947" s="109"/>
      <c r="NWP947" s="109"/>
      <c r="NWQ947" s="109"/>
      <c r="NWR947" s="109"/>
      <c r="NWS947" s="109"/>
      <c r="NWT947" s="109"/>
      <c r="NWU947" s="109"/>
      <c r="NWV947" s="109"/>
      <c r="NWW947" s="109"/>
      <c r="NWX947" s="109"/>
      <c r="NWY947" s="109"/>
      <c r="NWZ947" s="109"/>
      <c r="NXA947" s="109"/>
      <c r="NXB947" s="109"/>
      <c r="NXC947" s="109"/>
      <c r="NXD947" s="109"/>
      <c r="NXE947" s="109"/>
      <c r="NXF947" s="109"/>
      <c r="NXG947" s="109"/>
      <c r="NXH947" s="109"/>
      <c r="NXI947" s="109"/>
      <c r="NXJ947" s="109"/>
      <c r="NXK947" s="109"/>
      <c r="NXL947" s="109"/>
      <c r="NXM947" s="109"/>
      <c r="NXN947" s="109"/>
      <c r="NXO947" s="109"/>
      <c r="NXP947" s="109"/>
      <c r="NXQ947" s="109"/>
      <c r="NXR947" s="109"/>
      <c r="NXS947" s="109"/>
      <c r="NXT947" s="109"/>
      <c r="NXU947" s="109"/>
      <c r="NXV947" s="109"/>
      <c r="NXW947" s="109"/>
      <c r="NXX947" s="109"/>
      <c r="NXY947" s="109"/>
      <c r="NXZ947" s="109"/>
      <c r="NYA947" s="109"/>
      <c r="NYB947" s="109"/>
      <c r="NYC947" s="109"/>
      <c r="NYD947" s="109"/>
      <c r="NYE947" s="109"/>
      <c r="NYF947" s="109"/>
      <c r="NYG947" s="109"/>
      <c r="NYH947" s="109"/>
      <c r="NYI947" s="109"/>
      <c r="NYJ947" s="109"/>
      <c r="NYK947" s="109"/>
      <c r="NYL947" s="109"/>
      <c r="NYM947" s="109"/>
      <c r="NYN947" s="109"/>
      <c r="NYO947" s="109"/>
      <c r="NYP947" s="109"/>
      <c r="NYQ947" s="109"/>
      <c r="NYR947" s="109"/>
      <c r="NYS947" s="109"/>
      <c r="NYT947" s="109"/>
      <c r="NYU947" s="109"/>
      <c r="NYV947" s="109"/>
      <c r="NYW947" s="109"/>
      <c r="NYX947" s="109"/>
      <c r="NYY947" s="109"/>
      <c r="NYZ947" s="109"/>
      <c r="NZA947" s="109"/>
      <c r="NZB947" s="109"/>
      <c r="NZC947" s="109"/>
      <c r="NZD947" s="109"/>
      <c r="NZE947" s="109"/>
      <c r="NZF947" s="109"/>
      <c r="NZG947" s="109"/>
      <c r="NZH947" s="109"/>
      <c r="NZI947" s="109"/>
      <c r="NZJ947" s="109"/>
      <c r="NZK947" s="109"/>
      <c r="NZL947" s="109"/>
      <c r="NZM947" s="109"/>
      <c r="NZN947" s="109"/>
      <c r="NZO947" s="109"/>
      <c r="NZP947" s="109"/>
      <c r="NZQ947" s="109"/>
      <c r="NZR947" s="109"/>
      <c r="NZS947" s="109"/>
      <c r="NZT947" s="109"/>
      <c r="NZU947" s="109"/>
      <c r="NZV947" s="109"/>
      <c r="NZW947" s="109"/>
      <c r="NZX947" s="109"/>
      <c r="NZY947" s="109"/>
      <c r="NZZ947" s="109"/>
      <c r="OAA947" s="109"/>
      <c r="OAB947" s="109"/>
      <c r="OAC947" s="109"/>
      <c r="OAD947" s="109"/>
      <c r="OAE947" s="109"/>
      <c r="OAF947" s="109"/>
      <c r="OAG947" s="109"/>
      <c r="OAH947" s="109"/>
      <c r="OAI947" s="109"/>
      <c r="OAJ947" s="109"/>
      <c r="OAK947" s="109"/>
      <c r="OAL947" s="109"/>
      <c r="OAM947" s="109"/>
      <c r="OAN947" s="109"/>
      <c r="OAO947" s="109"/>
      <c r="OAP947" s="109"/>
      <c r="OAQ947" s="109"/>
      <c r="OAR947" s="109"/>
      <c r="OAS947" s="109"/>
      <c r="OAT947" s="109"/>
      <c r="OAU947" s="109"/>
      <c r="OAV947" s="109"/>
      <c r="OAW947" s="109"/>
      <c r="OAX947" s="109"/>
      <c r="OAY947" s="109"/>
      <c r="OAZ947" s="109"/>
      <c r="OBA947" s="109"/>
      <c r="OBB947" s="109"/>
      <c r="OBC947" s="109"/>
      <c r="OBD947" s="109"/>
      <c r="OBE947" s="109"/>
      <c r="OBF947" s="109"/>
      <c r="OBG947" s="109"/>
      <c r="OBH947" s="109"/>
      <c r="OBI947" s="109"/>
      <c r="OBJ947" s="109"/>
      <c r="OBK947" s="109"/>
      <c r="OBL947" s="109"/>
      <c r="OBM947" s="109"/>
      <c r="OBN947" s="109"/>
      <c r="OBO947" s="109"/>
      <c r="OBP947" s="109"/>
      <c r="OBQ947" s="109"/>
      <c r="OBR947" s="109"/>
      <c r="OBS947" s="109"/>
      <c r="OBT947" s="109"/>
      <c r="OBU947" s="109"/>
      <c r="OBV947" s="109"/>
      <c r="OBW947" s="109"/>
      <c r="OBX947" s="109"/>
      <c r="OBY947" s="109"/>
      <c r="OBZ947" s="109"/>
      <c r="OCA947" s="109"/>
      <c r="OCB947" s="109"/>
      <c r="OCC947" s="109"/>
      <c r="OCD947" s="109"/>
      <c r="OCE947" s="109"/>
      <c r="OCF947" s="109"/>
      <c r="OCG947" s="109"/>
      <c r="OCH947" s="109"/>
      <c r="OCI947" s="109"/>
      <c r="OCJ947" s="109"/>
      <c r="OCK947" s="109"/>
      <c r="OCL947" s="109"/>
      <c r="OCM947" s="109"/>
      <c r="OCN947" s="109"/>
      <c r="OCO947" s="109"/>
      <c r="OCP947" s="109"/>
      <c r="OCQ947" s="109"/>
      <c r="OCR947" s="109"/>
      <c r="OCS947" s="109"/>
      <c r="OCT947" s="109"/>
      <c r="OCU947" s="109"/>
      <c r="OCV947" s="109"/>
      <c r="OCW947" s="109"/>
      <c r="OCX947" s="109"/>
      <c r="OCY947" s="109"/>
      <c r="OCZ947" s="109"/>
      <c r="ODA947" s="109"/>
      <c r="ODB947" s="109"/>
      <c r="ODC947" s="109"/>
      <c r="ODD947" s="109"/>
      <c r="ODE947" s="109"/>
      <c r="ODF947" s="109"/>
      <c r="ODG947" s="109"/>
      <c r="ODH947" s="109"/>
      <c r="ODI947" s="109"/>
      <c r="ODJ947" s="109"/>
      <c r="ODK947" s="109"/>
      <c r="ODL947" s="109"/>
      <c r="ODM947" s="109"/>
      <c r="ODN947" s="109"/>
      <c r="ODO947" s="109"/>
      <c r="ODP947" s="109"/>
      <c r="ODQ947" s="109"/>
      <c r="ODR947" s="109"/>
      <c r="ODS947" s="109"/>
      <c r="ODT947" s="109"/>
      <c r="ODU947" s="109"/>
      <c r="ODV947" s="109"/>
      <c r="ODW947" s="109"/>
      <c r="ODX947" s="109"/>
      <c r="ODY947" s="109"/>
      <c r="ODZ947" s="109"/>
      <c r="OEA947" s="109"/>
      <c r="OEB947" s="109"/>
      <c r="OEC947" s="109"/>
      <c r="OED947" s="109"/>
      <c r="OEE947" s="109"/>
      <c r="OEF947" s="109"/>
      <c r="OEG947" s="109"/>
      <c r="OEH947" s="109"/>
      <c r="OEI947" s="109"/>
      <c r="OEJ947" s="109"/>
      <c r="OEK947" s="109"/>
      <c r="OEL947" s="109"/>
      <c r="OEM947" s="109"/>
      <c r="OEN947" s="109"/>
      <c r="OEO947" s="109"/>
      <c r="OEP947" s="109"/>
      <c r="OEQ947" s="109"/>
      <c r="OER947" s="109"/>
      <c r="OES947" s="109"/>
      <c r="OET947" s="109"/>
      <c r="OEU947" s="109"/>
      <c r="OEV947" s="109"/>
      <c r="OEW947" s="109"/>
      <c r="OEX947" s="109"/>
      <c r="OEY947" s="109"/>
      <c r="OEZ947" s="109"/>
      <c r="OFA947" s="109"/>
      <c r="OFB947" s="109"/>
      <c r="OFC947" s="109"/>
      <c r="OFD947" s="109"/>
      <c r="OFE947" s="109"/>
      <c r="OFF947" s="109"/>
      <c r="OFG947" s="109"/>
      <c r="OFH947" s="109"/>
      <c r="OFI947" s="109"/>
      <c r="OFJ947" s="109"/>
      <c r="OFK947" s="109"/>
      <c r="OFL947" s="109"/>
      <c r="OFM947" s="109"/>
      <c r="OFN947" s="109"/>
      <c r="OFO947" s="109"/>
      <c r="OFP947" s="109"/>
      <c r="OFQ947" s="109"/>
      <c r="OFR947" s="109"/>
      <c r="OFS947" s="109"/>
      <c r="OFT947" s="109"/>
      <c r="OFU947" s="109"/>
      <c r="OFV947" s="109"/>
      <c r="OFW947" s="109"/>
      <c r="OFX947" s="109"/>
      <c r="OFY947" s="109"/>
      <c r="OFZ947" s="109"/>
      <c r="OGA947" s="109"/>
      <c r="OGB947" s="109"/>
      <c r="OGC947" s="109"/>
      <c r="OGD947" s="109"/>
      <c r="OGE947" s="109"/>
      <c r="OGF947" s="109"/>
      <c r="OGG947" s="109"/>
      <c r="OGH947" s="109"/>
      <c r="OGI947" s="109"/>
      <c r="OGJ947" s="109"/>
      <c r="OGK947" s="109"/>
      <c r="OGL947" s="109"/>
      <c r="OGM947" s="109"/>
      <c r="OGN947" s="109"/>
      <c r="OGO947" s="109"/>
      <c r="OGP947" s="109"/>
      <c r="OGQ947" s="109"/>
      <c r="OGR947" s="109"/>
      <c r="OGS947" s="109"/>
      <c r="OGT947" s="109"/>
      <c r="OGU947" s="109"/>
      <c r="OGV947" s="109"/>
      <c r="OGW947" s="109"/>
      <c r="OGX947" s="109"/>
      <c r="OGY947" s="109"/>
      <c r="OGZ947" s="109"/>
      <c r="OHA947" s="109"/>
      <c r="OHB947" s="109"/>
      <c r="OHC947" s="109"/>
      <c r="OHD947" s="109"/>
      <c r="OHE947" s="109"/>
      <c r="OHF947" s="109"/>
      <c r="OHG947" s="109"/>
      <c r="OHH947" s="109"/>
      <c r="OHI947" s="109"/>
      <c r="OHJ947" s="109"/>
      <c r="OHK947" s="109"/>
      <c r="OHL947" s="109"/>
      <c r="OHM947" s="109"/>
      <c r="OHN947" s="109"/>
      <c r="OHO947" s="109"/>
      <c r="OHP947" s="109"/>
      <c r="OHQ947" s="109"/>
      <c r="OHR947" s="109"/>
      <c r="OHS947" s="109"/>
      <c r="OHT947" s="109"/>
      <c r="OHU947" s="109"/>
      <c r="OHV947" s="109"/>
      <c r="OHW947" s="109"/>
      <c r="OHX947" s="109"/>
      <c r="OHY947" s="109"/>
      <c r="OHZ947" s="109"/>
      <c r="OIA947" s="109"/>
      <c r="OIB947" s="109"/>
      <c r="OIC947" s="109"/>
      <c r="OID947" s="109"/>
      <c r="OIE947" s="109"/>
      <c r="OIF947" s="109"/>
      <c r="OIG947" s="109"/>
      <c r="OIH947" s="109"/>
      <c r="OII947" s="109"/>
      <c r="OIJ947" s="109"/>
      <c r="OIK947" s="109"/>
      <c r="OIL947" s="109"/>
      <c r="OIM947" s="109"/>
      <c r="OIN947" s="109"/>
      <c r="OIO947" s="109"/>
      <c r="OIP947" s="109"/>
      <c r="OIQ947" s="109"/>
      <c r="OIR947" s="109"/>
      <c r="OIS947" s="109"/>
      <c r="OIT947" s="109"/>
      <c r="OIU947" s="109"/>
      <c r="OIV947" s="109"/>
      <c r="OIW947" s="109"/>
      <c r="OIX947" s="109"/>
      <c r="OIY947" s="109"/>
      <c r="OIZ947" s="109"/>
      <c r="OJA947" s="109"/>
      <c r="OJB947" s="109"/>
      <c r="OJC947" s="109"/>
      <c r="OJD947" s="109"/>
      <c r="OJE947" s="109"/>
      <c r="OJF947" s="109"/>
      <c r="OJG947" s="109"/>
      <c r="OJH947" s="109"/>
      <c r="OJI947" s="109"/>
      <c r="OJJ947" s="109"/>
      <c r="OJK947" s="109"/>
      <c r="OJL947" s="109"/>
      <c r="OJM947" s="109"/>
      <c r="OJN947" s="109"/>
      <c r="OJO947" s="109"/>
      <c r="OJP947" s="109"/>
      <c r="OJQ947" s="109"/>
      <c r="OJR947" s="109"/>
      <c r="OJS947" s="109"/>
      <c r="OJT947" s="109"/>
      <c r="OJU947" s="109"/>
      <c r="OJV947" s="109"/>
      <c r="OJW947" s="109"/>
      <c r="OJX947" s="109"/>
      <c r="OJY947" s="109"/>
      <c r="OJZ947" s="109"/>
      <c r="OKA947" s="109"/>
      <c r="OKB947" s="109"/>
      <c r="OKC947" s="109"/>
      <c r="OKD947" s="109"/>
      <c r="OKE947" s="109"/>
      <c r="OKF947" s="109"/>
      <c r="OKG947" s="109"/>
      <c r="OKH947" s="109"/>
      <c r="OKI947" s="109"/>
      <c r="OKJ947" s="109"/>
      <c r="OKK947" s="109"/>
      <c r="OKL947" s="109"/>
      <c r="OKM947" s="109"/>
      <c r="OKN947" s="109"/>
      <c r="OKO947" s="109"/>
      <c r="OKP947" s="109"/>
      <c r="OKQ947" s="109"/>
      <c r="OKR947" s="109"/>
      <c r="OKS947" s="109"/>
      <c r="OKT947" s="109"/>
      <c r="OKU947" s="109"/>
      <c r="OKV947" s="109"/>
      <c r="OKW947" s="109"/>
      <c r="OKX947" s="109"/>
      <c r="OKY947" s="109"/>
      <c r="OKZ947" s="109"/>
      <c r="OLA947" s="109"/>
      <c r="OLB947" s="109"/>
      <c r="OLC947" s="109"/>
      <c r="OLD947" s="109"/>
      <c r="OLE947" s="109"/>
      <c r="OLF947" s="109"/>
      <c r="OLG947" s="109"/>
      <c r="OLH947" s="109"/>
      <c r="OLI947" s="109"/>
      <c r="OLJ947" s="109"/>
      <c r="OLK947" s="109"/>
      <c r="OLL947" s="109"/>
      <c r="OLM947" s="109"/>
      <c r="OLN947" s="109"/>
      <c r="OLO947" s="109"/>
      <c r="OLP947" s="109"/>
      <c r="OLQ947" s="109"/>
      <c r="OLR947" s="109"/>
      <c r="OLS947" s="109"/>
      <c r="OLT947" s="109"/>
      <c r="OLU947" s="109"/>
      <c r="OLV947" s="109"/>
      <c r="OLW947" s="109"/>
      <c r="OLX947" s="109"/>
      <c r="OLY947" s="109"/>
      <c r="OLZ947" s="109"/>
      <c r="OMA947" s="109"/>
      <c r="OMB947" s="109"/>
      <c r="OMC947" s="109"/>
      <c r="OMD947" s="109"/>
      <c r="OME947" s="109"/>
      <c r="OMF947" s="109"/>
      <c r="OMG947" s="109"/>
      <c r="OMH947" s="109"/>
      <c r="OMI947" s="109"/>
      <c r="OMJ947" s="109"/>
      <c r="OMK947" s="109"/>
      <c r="OML947" s="109"/>
      <c r="OMM947" s="109"/>
      <c r="OMN947" s="109"/>
      <c r="OMO947" s="109"/>
      <c r="OMP947" s="109"/>
      <c r="OMQ947" s="109"/>
      <c r="OMR947" s="109"/>
      <c r="OMS947" s="109"/>
      <c r="OMT947" s="109"/>
      <c r="OMU947" s="109"/>
      <c r="OMV947" s="109"/>
      <c r="OMW947" s="109"/>
      <c r="OMX947" s="109"/>
      <c r="OMY947" s="109"/>
      <c r="OMZ947" s="109"/>
      <c r="ONA947" s="109"/>
      <c r="ONB947" s="109"/>
      <c r="ONC947" s="109"/>
      <c r="OND947" s="109"/>
      <c r="ONE947" s="109"/>
      <c r="ONF947" s="109"/>
      <c r="ONG947" s="109"/>
      <c r="ONH947" s="109"/>
      <c r="ONI947" s="109"/>
      <c r="ONJ947" s="109"/>
      <c r="ONK947" s="109"/>
      <c r="ONL947" s="109"/>
      <c r="ONM947" s="109"/>
      <c r="ONN947" s="109"/>
      <c r="ONO947" s="109"/>
      <c r="ONP947" s="109"/>
      <c r="ONQ947" s="109"/>
      <c r="ONR947" s="109"/>
      <c r="ONS947" s="109"/>
      <c r="ONT947" s="109"/>
      <c r="ONU947" s="109"/>
      <c r="ONV947" s="109"/>
      <c r="ONW947" s="109"/>
      <c r="ONX947" s="109"/>
      <c r="ONY947" s="109"/>
      <c r="ONZ947" s="109"/>
      <c r="OOA947" s="109"/>
      <c r="OOB947" s="109"/>
      <c r="OOC947" s="109"/>
      <c r="OOD947" s="109"/>
      <c r="OOE947" s="109"/>
      <c r="OOF947" s="109"/>
      <c r="OOG947" s="109"/>
      <c r="OOH947" s="109"/>
      <c r="OOI947" s="109"/>
      <c r="OOJ947" s="109"/>
      <c r="OOK947" s="109"/>
      <c r="OOL947" s="109"/>
      <c r="OOM947" s="109"/>
      <c r="OON947" s="109"/>
      <c r="OOO947" s="109"/>
      <c r="OOP947" s="109"/>
      <c r="OOQ947" s="109"/>
      <c r="OOR947" s="109"/>
      <c r="OOS947" s="109"/>
      <c r="OOT947" s="109"/>
      <c r="OOU947" s="109"/>
      <c r="OOV947" s="109"/>
      <c r="OOW947" s="109"/>
      <c r="OOX947" s="109"/>
      <c r="OOY947" s="109"/>
      <c r="OOZ947" s="109"/>
      <c r="OPA947" s="109"/>
      <c r="OPB947" s="109"/>
      <c r="OPC947" s="109"/>
      <c r="OPD947" s="109"/>
      <c r="OPE947" s="109"/>
      <c r="OPF947" s="109"/>
      <c r="OPG947" s="109"/>
      <c r="OPH947" s="109"/>
      <c r="OPI947" s="109"/>
      <c r="OPJ947" s="109"/>
      <c r="OPK947" s="109"/>
      <c r="OPL947" s="109"/>
      <c r="OPM947" s="109"/>
      <c r="OPN947" s="109"/>
      <c r="OPO947" s="109"/>
      <c r="OPP947" s="109"/>
      <c r="OPQ947" s="109"/>
      <c r="OPR947" s="109"/>
      <c r="OPS947" s="109"/>
      <c r="OPT947" s="109"/>
      <c r="OPU947" s="109"/>
      <c r="OPV947" s="109"/>
      <c r="OPW947" s="109"/>
      <c r="OPX947" s="109"/>
      <c r="OPY947" s="109"/>
      <c r="OPZ947" s="109"/>
      <c r="OQA947" s="109"/>
      <c r="OQB947" s="109"/>
      <c r="OQC947" s="109"/>
      <c r="OQD947" s="109"/>
      <c r="OQE947" s="109"/>
      <c r="OQF947" s="109"/>
      <c r="OQG947" s="109"/>
      <c r="OQH947" s="109"/>
      <c r="OQI947" s="109"/>
      <c r="OQJ947" s="109"/>
      <c r="OQK947" s="109"/>
      <c r="OQL947" s="109"/>
      <c r="OQM947" s="109"/>
      <c r="OQN947" s="109"/>
      <c r="OQO947" s="109"/>
      <c r="OQP947" s="109"/>
      <c r="OQQ947" s="109"/>
      <c r="OQR947" s="109"/>
      <c r="OQS947" s="109"/>
      <c r="OQT947" s="109"/>
      <c r="OQU947" s="109"/>
      <c r="OQV947" s="109"/>
      <c r="OQW947" s="109"/>
      <c r="OQX947" s="109"/>
      <c r="OQY947" s="109"/>
      <c r="OQZ947" s="109"/>
      <c r="ORA947" s="109"/>
      <c r="ORB947" s="109"/>
      <c r="ORC947" s="109"/>
      <c r="ORD947" s="109"/>
      <c r="ORE947" s="109"/>
      <c r="ORF947" s="109"/>
      <c r="ORG947" s="109"/>
      <c r="ORH947" s="109"/>
      <c r="ORI947" s="109"/>
      <c r="ORJ947" s="109"/>
      <c r="ORK947" s="109"/>
      <c r="ORL947" s="109"/>
      <c r="ORM947" s="109"/>
      <c r="ORN947" s="109"/>
      <c r="ORO947" s="109"/>
      <c r="ORP947" s="109"/>
      <c r="ORQ947" s="109"/>
      <c r="ORR947" s="109"/>
      <c r="ORS947" s="109"/>
      <c r="ORT947" s="109"/>
      <c r="ORU947" s="109"/>
      <c r="ORV947" s="109"/>
      <c r="ORW947" s="109"/>
      <c r="ORX947" s="109"/>
      <c r="ORY947" s="109"/>
      <c r="ORZ947" s="109"/>
      <c r="OSA947" s="109"/>
      <c r="OSB947" s="109"/>
      <c r="OSC947" s="109"/>
      <c r="OSD947" s="109"/>
      <c r="OSE947" s="109"/>
      <c r="OSF947" s="109"/>
      <c r="OSG947" s="109"/>
      <c r="OSH947" s="109"/>
      <c r="OSI947" s="109"/>
      <c r="OSJ947" s="109"/>
      <c r="OSK947" s="109"/>
      <c r="OSL947" s="109"/>
      <c r="OSM947" s="109"/>
      <c r="OSN947" s="109"/>
      <c r="OSO947" s="109"/>
      <c r="OSP947" s="109"/>
      <c r="OSQ947" s="109"/>
      <c r="OSR947" s="109"/>
      <c r="OSS947" s="109"/>
      <c r="OST947" s="109"/>
      <c r="OSU947" s="109"/>
      <c r="OSV947" s="109"/>
      <c r="OSW947" s="109"/>
      <c r="OSX947" s="109"/>
      <c r="OSY947" s="109"/>
      <c r="OSZ947" s="109"/>
      <c r="OTA947" s="109"/>
      <c r="OTB947" s="109"/>
      <c r="OTC947" s="109"/>
      <c r="OTD947" s="109"/>
      <c r="OTE947" s="109"/>
      <c r="OTF947" s="109"/>
      <c r="OTG947" s="109"/>
      <c r="OTH947" s="109"/>
      <c r="OTI947" s="109"/>
      <c r="OTJ947" s="109"/>
      <c r="OTK947" s="109"/>
      <c r="OTL947" s="109"/>
      <c r="OTM947" s="109"/>
      <c r="OTN947" s="109"/>
      <c r="OTO947" s="109"/>
      <c r="OTP947" s="109"/>
      <c r="OTQ947" s="109"/>
      <c r="OTR947" s="109"/>
      <c r="OTS947" s="109"/>
      <c r="OTT947" s="109"/>
      <c r="OTU947" s="109"/>
      <c r="OTV947" s="109"/>
      <c r="OTW947" s="109"/>
      <c r="OTX947" s="109"/>
      <c r="OTY947" s="109"/>
      <c r="OTZ947" s="109"/>
      <c r="OUA947" s="109"/>
      <c r="OUB947" s="109"/>
      <c r="OUC947" s="109"/>
      <c r="OUD947" s="109"/>
      <c r="OUE947" s="109"/>
      <c r="OUF947" s="109"/>
      <c r="OUG947" s="109"/>
      <c r="OUH947" s="109"/>
      <c r="OUI947" s="109"/>
      <c r="OUJ947" s="109"/>
      <c r="OUK947" s="109"/>
      <c r="OUL947" s="109"/>
      <c r="OUM947" s="109"/>
      <c r="OUN947" s="109"/>
      <c r="OUO947" s="109"/>
      <c r="OUP947" s="109"/>
      <c r="OUQ947" s="109"/>
      <c r="OUR947" s="109"/>
      <c r="OUS947" s="109"/>
      <c r="OUT947" s="109"/>
      <c r="OUU947" s="109"/>
      <c r="OUV947" s="109"/>
      <c r="OUW947" s="109"/>
      <c r="OUX947" s="109"/>
      <c r="OUY947" s="109"/>
      <c r="OUZ947" s="109"/>
      <c r="OVA947" s="109"/>
      <c r="OVB947" s="109"/>
      <c r="OVC947" s="109"/>
      <c r="OVD947" s="109"/>
      <c r="OVE947" s="109"/>
      <c r="OVF947" s="109"/>
      <c r="OVG947" s="109"/>
      <c r="OVH947" s="109"/>
      <c r="OVI947" s="109"/>
      <c r="OVJ947" s="109"/>
      <c r="OVK947" s="109"/>
      <c r="OVL947" s="109"/>
      <c r="OVM947" s="109"/>
      <c r="OVN947" s="109"/>
      <c r="OVO947" s="109"/>
      <c r="OVP947" s="109"/>
      <c r="OVQ947" s="109"/>
      <c r="OVR947" s="109"/>
      <c r="OVS947" s="109"/>
      <c r="OVT947" s="109"/>
      <c r="OVU947" s="109"/>
      <c r="OVV947" s="109"/>
      <c r="OVW947" s="109"/>
      <c r="OVX947" s="109"/>
      <c r="OVY947" s="109"/>
      <c r="OVZ947" s="109"/>
      <c r="OWA947" s="109"/>
      <c r="OWB947" s="109"/>
      <c r="OWC947" s="109"/>
      <c r="OWD947" s="109"/>
      <c r="OWE947" s="109"/>
      <c r="OWF947" s="109"/>
      <c r="OWG947" s="109"/>
      <c r="OWH947" s="109"/>
      <c r="OWI947" s="109"/>
      <c r="OWJ947" s="109"/>
      <c r="OWK947" s="109"/>
      <c r="OWL947" s="109"/>
      <c r="OWM947" s="109"/>
      <c r="OWN947" s="109"/>
      <c r="OWO947" s="109"/>
      <c r="OWP947" s="109"/>
      <c r="OWQ947" s="109"/>
      <c r="OWR947" s="109"/>
      <c r="OWS947" s="109"/>
      <c r="OWT947" s="109"/>
      <c r="OWU947" s="109"/>
      <c r="OWV947" s="109"/>
      <c r="OWW947" s="109"/>
      <c r="OWX947" s="109"/>
      <c r="OWY947" s="109"/>
      <c r="OWZ947" s="109"/>
      <c r="OXA947" s="109"/>
      <c r="OXB947" s="109"/>
      <c r="OXC947" s="109"/>
      <c r="OXD947" s="109"/>
      <c r="OXE947" s="109"/>
      <c r="OXF947" s="109"/>
      <c r="OXG947" s="109"/>
      <c r="OXH947" s="109"/>
      <c r="OXI947" s="109"/>
      <c r="OXJ947" s="109"/>
      <c r="OXK947" s="109"/>
      <c r="OXL947" s="109"/>
      <c r="OXM947" s="109"/>
      <c r="OXN947" s="109"/>
      <c r="OXO947" s="109"/>
      <c r="OXP947" s="109"/>
      <c r="OXQ947" s="109"/>
      <c r="OXR947" s="109"/>
      <c r="OXS947" s="109"/>
      <c r="OXT947" s="109"/>
      <c r="OXU947" s="109"/>
      <c r="OXV947" s="109"/>
      <c r="OXW947" s="109"/>
      <c r="OXX947" s="109"/>
      <c r="OXY947" s="109"/>
      <c r="OXZ947" s="109"/>
      <c r="OYA947" s="109"/>
      <c r="OYB947" s="109"/>
      <c r="OYC947" s="109"/>
      <c r="OYD947" s="109"/>
      <c r="OYE947" s="109"/>
      <c r="OYF947" s="109"/>
      <c r="OYG947" s="109"/>
      <c r="OYH947" s="109"/>
      <c r="OYI947" s="109"/>
      <c r="OYJ947" s="109"/>
      <c r="OYK947" s="109"/>
      <c r="OYL947" s="109"/>
      <c r="OYM947" s="109"/>
      <c r="OYN947" s="109"/>
      <c r="OYO947" s="109"/>
      <c r="OYP947" s="109"/>
      <c r="OYQ947" s="109"/>
      <c r="OYR947" s="109"/>
      <c r="OYS947" s="109"/>
      <c r="OYT947" s="109"/>
      <c r="OYU947" s="109"/>
      <c r="OYV947" s="109"/>
      <c r="OYW947" s="109"/>
      <c r="OYX947" s="109"/>
      <c r="OYY947" s="109"/>
      <c r="OYZ947" s="109"/>
      <c r="OZA947" s="109"/>
      <c r="OZB947" s="109"/>
      <c r="OZC947" s="109"/>
      <c r="OZD947" s="109"/>
      <c r="OZE947" s="109"/>
      <c r="OZF947" s="109"/>
      <c r="OZG947" s="109"/>
      <c r="OZH947" s="109"/>
      <c r="OZI947" s="109"/>
      <c r="OZJ947" s="109"/>
      <c r="OZK947" s="109"/>
      <c r="OZL947" s="109"/>
      <c r="OZM947" s="109"/>
      <c r="OZN947" s="109"/>
      <c r="OZO947" s="109"/>
      <c r="OZP947" s="109"/>
      <c r="OZQ947" s="109"/>
      <c r="OZR947" s="109"/>
      <c r="OZS947" s="109"/>
      <c r="OZT947" s="109"/>
      <c r="OZU947" s="109"/>
      <c r="OZV947" s="109"/>
      <c r="OZW947" s="109"/>
      <c r="OZX947" s="109"/>
      <c r="OZY947" s="109"/>
      <c r="OZZ947" s="109"/>
      <c r="PAA947" s="109"/>
      <c r="PAB947" s="109"/>
      <c r="PAC947" s="109"/>
      <c r="PAD947" s="109"/>
      <c r="PAE947" s="109"/>
      <c r="PAF947" s="109"/>
      <c r="PAG947" s="109"/>
      <c r="PAH947" s="109"/>
      <c r="PAI947" s="109"/>
      <c r="PAJ947" s="109"/>
      <c r="PAK947" s="109"/>
      <c r="PAL947" s="109"/>
      <c r="PAM947" s="109"/>
      <c r="PAN947" s="109"/>
      <c r="PAO947" s="109"/>
      <c r="PAP947" s="109"/>
      <c r="PAQ947" s="109"/>
      <c r="PAR947" s="109"/>
      <c r="PAS947" s="109"/>
      <c r="PAT947" s="109"/>
      <c r="PAU947" s="109"/>
      <c r="PAV947" s="109"/>
      <c r="PAW947" s="109"/>
      <c r="PAX947" s="109"/>
      <c r="PAY947" s="109"/>
      <c r="PAZ947" s="109"/>
      <c r="PBA947" s="109"/>
      <c r="PBB947" s="109"/>
      <c r="PBC947" s="109"/>
      <c r="PBD947" s="109"/>
      <c r="PBE947" s="109"/>
      <c r="PBF947" s="109"/>
      <c r="PBG947" s="109"/>
      <c r="PBH947" s="109"/>
      <c r="PBI947" s="109"/>
      <c r="PBJ947" s="109"/>
      <c r="PBK947" s="109"/>
      <c r="PBL947" s="109"/>
      <c r="PBM947" s="109"/>
      <c r="PBN947" s="109"/>
      <c r="PBO947" s="109"/>
      <c r="PBP947" s="109"/>
      <c r="PBQ947" s="109"/>
      <c r="PBR947" s="109"/>
      <c r="PBS947" s="109"/>
      <c r="PBT947" s="109"/>
      <c r="PBU947" s="109"/>
      <c r="PBV947" s="109"/>
      <c r="PBW947" s="109"/>
      <c r="PBX947" s="109"/>
      <c r="PBY947" s="109"/>
      <c r="PBZ947" s="109"/>
      <c r="PCA947" s="109"/>
      <c r="PCB947" s="109"/>
      <c r="PCC947" s="109"/>
      <c r="PCD947" s="109"/>
      <c r="PCE947" s="109"/>
      <c r="PCF947" s="109"/>
      <c r="PCG947" s="109"/>
      <c r="PCH947" s="109"/>
      <c r="PCI947" s="109"/>
      <c r="PCJ947" s="109"/>
      <c r="PCK947" s="109"/>
      <c r="PCL947" s="109"/>
      <c r="PCM947" s="109"/>
      <c r="PCN947" s="109"/>
      <c r="PCO947" s="109"/>
      <c r="PCP947" s="109"/>
      <c r="PCQ947" s="109"/>
      <c r="PCR947" s="109"/>
      <c r="PCS947" s="109"/>
      <c r="PCT947" s="109"/>
      <c r="PCU947" s="109"/>
      <c r="PCV947" s="109"/>
      <c r="PCW947" s="109"/>
      <c r="PCX947" s="109"/>
      <c r="PCY947" s="109"/>
      <c r="PCZ947" s="109"/>
      <c r="PDA947" s="109"/>
      <c r="PDB947" s="109"/>
      <c r="PDC947" s="109"/>
      <c r="PDD947" s="109"/>
      <c r="PDE947" s="109"/>
      <c r="PDF947" s="109"/>
      <c r="PDG947" s="109"/>
      <c r="PDH947" s="109"/>
      <c r="PDI947" s="109"/>
      <c r="PDJ947" s="109"/>
      <c r="PDK947" s="109"/>
      <c r="PDL947" s="109"/>
      <c r="PDM947" s="109"/>
      <c r="PDN947" s="109"/>
      <c r="PDO947" s="109"/>
      <c r="PDP947" s="109"/>
      <c r="PDQ947" s="109"/>
      <c r="PDR947" s="109"/>
      <c r="PDS947" s="109"/>
      <c r="PDT947" s="109"/>
      <c r="PDU947" s="109"/>
      <c r="PDV947" s="109"/>
      <c r="PDW947" s="109"/>
      <c r="PDX947" s="109"/>
      <c r="PDY947" s="109"/>
      <c r="PDZ947" s="109"/>
      <c r="PEA947" s="109"/>
      <c r="PEB947" s="109"/>
      <c r="PEC947" s="109"/>
      <c r="PED947" s="109"/>
      <c r="PEE947" s="109"/>
      <c r="PEF947" s="109"/>
      <c r="PEG947" s="109"/>
      <c r="PEH947" s="109"/>
      <c r="PEI947" s="109"/>
      <c r="PEJ947" s="109"/>
      <c r="PEK947" s="109"/>
      <c r="PEL947" s="109"/>
      <c r="PEM947" s="109"/>
      <c r="PEN947" s="109"/>
      <c r="PEO947" s="109"/>
      <c r="PEP947" s="109"/>
      <c r="PEQ947" s="109"/>
      <c r="PER947" s="109"/>
      <c r="PES947" s="109"/>
      <c r="PET947" s="109"/>
      <c r="PEU947" s="109"/>
      <c r="PEV947" s="109"/>
      <c r="PEW947" s="109"/>
      <c r="PEX947" s="109"/>
      <c r="PEY947" s="109"/>
      <c r="PEZ947" s="109"/>
      <c r="PFA947" s="109"/>
      <c r="PFB947" s="109"/>
      <c r="PFC947" s="109"/>
      <c r="PFD947" s="109"/>
      <c r="PFE947" s="109"/>
      <c r="PFF947" s="109"/>
      <c r="PFG947" s="109"/>
      <c r="PFH947" s="109"/>
      <c r="PFI947" s="109"/>
      <c r="PFJ947" s="109"/>
      <c r="PFK947" s="109"/>
      <c r="PFL947" s="109"/>
      <c r="PFM947" s="109"/>
      <c r="PFN947" s="109"/>
      <c r="PFO947" s="109"/>
      <c r="PFP947" s="109"/>
      <c r="PFQ947" s="109"/>
      <c r="PFR947" s="109"/>
      <c r="PFS947" s="109"/>
      <c r="PFT947" s="109"/>
      <c r="PFU947" s="109"/>
      <c r="PFV947" s="109"/>
      <c r="PFW947" s="109"/>
      <c r="PFX947" s="109"/>
      <c r="PFY947" s="109"/>
      <c r="PFZ947" s="109"/>
      <c r="PGA947" s="109"/>
      <c r="PGB947" s="109"/>
      <c r="PGC947" s="109"/>
      <c r="PGD947" s="109"/>
      <c r="PGE947" s="109"/>
      <c r="PGF947" s="109"/>
      <c r="PGG947" s="109"/>
      <c r="PGH947" s="109"/>
      <c r="PGI947" s="109"/>
      <c r="PGJ947" s="109"/>
      <c r="PGK947" s="109"/>
      <c r="PGL947" s="109"/>
      <c r="PGM947" s="109"/>
      <c r="PGN947" s="109"/>
      <c r="PGO947" s="109"/>
      <c r="PGP947" s="109"/>
      <c r="PGQ947" s="109"/>
      <c r="PGR947" s="109"/>
      <c r="PGS947" s="109"/>
      <c r="PGT947" s="109"/>
      <c r="PGU947" s="109"/>
      <c r="PGV947" s="109"/>
      <c r="PGW947" s="109"/>
      <c r="PGX947" s="109"/>
      <c r="PGY947" s="109"/>
      <c r="PGZ947" s="109"/>
      <c r="PHA947" s="109"/>
      <c r="PHB947" s="109"/>
      <c r="PHC947" s="109"/>
      <c r="PHD947" s="109"/>
      <c r="PHE947" s="109"/>
      <c r="PHF947" s="109"/>
      <c r="PHG947" s="109"/>
      <c r="PHH947" s="109"/>
      <c r="PHI947" s="109"/>
      <c r="PHJ947" s="109"/>
      <c r="PHK947" s="109"/>
      <c r="PHL947" s="109"/>
      <c r="PHM947" s="109"/>
      <c r="PHN947" s="109"/>
      <c r="PHO947" s="109"/>
      <c r="PHP947" s="109"/>
      <c r="PHQ947" s="109"/>
      <c r="PHR947" s="109"/>
      <c r="PHS947" s="109"/>
      <c r="PHT947" s="109"/>
      <c r="PHU947" s="109"/>
      <c r="PHV947" s="109"/>
      <c r="PHW947" s="109"/>
      <c r="PHX947" s="109"/>
      <c r="PHY947" s="109"/>
      <c r="PHZ947" s="109"/>
      <c r="PIA947" s="109"/>
      <c r="PIB947" s="109"/>
      <c r="PIC947" s="109"/>
      <c r="PID947" s="109"/>
      <c r="PIE947" s="109"/>
      <c r="PIF947" s="109"/>
      <c r="PIG947" s="109"/>
      <c r="PIH947" s="109"/>
      <c r="PII947" s="109"/>
      <c r="PIJ947" s="109"/>
      <c r="PIK947" s="109"/>
      <c r="PIL947" s="109"/>
      <c r="PIM947" s="109"/>
      <c r="PIN947" s="109"/>
      <c r="PIO947" s="109"/>
      <c r="PIP947" s="109"/>
      <c r="PIQ947" s="109"/>
      <c r="PIR947" s="109"/>
      <c r="PIS947" s="109"/>
      <c r="PIT947" s="109"/>
      <c r="PIU947" s="109"/>
      <c r="PIV947" s="109"/>
      <c r="PIW947" s="109"/>
      <c r="PIX947" s="109"/>
      <c r="PIY947" s="109"/>
      <c r="PIZ947" s="109"/>
      <c r="PJA947" s="109"/>
      <c r="PJB947" s="109"/>
      <c r="PJC947" s="109"/>
      <c r="PJD947" s="109"/>
      <c r="PJE947" s="109"/>
      <c r="PJF947" s="109"/>
      <c r="PJG947" s="109"/>
      <c r="PJH947" s="109"/>
      <c r="PJI947" s="109"/>
      <c r="PJJ947" s="109"/>
      <c r="PJK947" s="109"/>
      <c r="PJL947" s="109"/>
      <c r="PJM947" s="109"/>
      <c r="PJN947" s="109"/>
      <c r="PJO947" s="109"/>
      <c r="PJP947" s="109"/>
      <c r="PJQ947" s="109"/>
      <c r="PJR947" s="109"/>
      <c r="PJS947" s="109"/>
      <c r="PJT947" s="109"/>
      <c r="PJU947" s="109"/>
      <c r="PJV947" s="109"/>
      <c r="PJW947" s="109"/>
      <c r="PJX947" s="109"/>
      <c r="PJY947" s="109"/>
      <c r="PJZ947" s="109"/>
      <c r="PKA947" s="109"/>
      <c r="PKB947" s="109"/>
      <c r="PKC947" s="109"/>
      <c r="PKD947" s="109"/>
      <c r="PKE947" s="109"/>
      <c r="PKF947" s="109"/>
      <c r="PKG947" s="109"/>
      <c r="PKH947" s="109"/>
      <c r="PKI947" s="109"/>
      <c r="PKJ947" s="109"/>
      <c r="PKK947" s="109"/>
      <c r="PKL947" s="109"/>
      <c r="PKM947" s="109"/>
      <c r="PKN947" s="109"/>
      <c r="PKO947" s="109"/>
      <c r="PKP947" s="109"/>
      <c r="PKQ947" s="109"/>
      <c r="PKR947" s="109"/>
      <c r="PKS947" s="109"/>
      <c r="PKT947" s="109"/>
      <c r="PKU947" s="109"/>
      <c r="PKV947" s="109"/>
      <c r="PKW947" s="109"/>
      <c r="PKX947" s="109"/>
      <c r="PKY947" s="109"/>
      <c r="PKZ947" s="109"/>
      <c r="PLA947" s="109"/>
      <c r="PLB947" s="109"/>
      <c r="PLC947" s="109"/>
      <c r="PLD947" s="109"/>
      <c r="PLE947" s="109"/>
      <c r="PLF947" s="109"/>
      <c r="PLG947" s="109"/>
      <c r="PLH947" s="109"/>
      <c r="PLI947" s="109"/>
      <c r="PLJ947" s="109"/>
      <c r="PLK947" s="109"/>
      <c r="PLL947" s="109"/>
      <c r="PLM947" s="109"/>
      <c r="PLN947" s="109"/>
      <c r="PLO947" s="109"/>
      <c r="PLP947" s="109"/>
      <c r="PLQ947" s="109"/>
      <c r="PLR947" s="109"/>
      <c r="PLS947" s="109"/>
      <c r="PLT947" s="109"/>
      <c r="PLU947" s="109"/>
      <c r="PLV947" s="109"/>
      <c r="PLW947" s="109"/>
      <c r="PLX947" s="109"/>
      <c r="PLY947" s="109"/>
      <c r="PLZ947" s="109"/>
      <c r="PMA947" s="109"/>
      <c r="PMB947" s="109"/>
      <c r="PMC947" s="109"/>
      <c r="PMD947" s="109"/>
      <c r="PME947" s="109"/>
      <c r="PMF947" s="109"/>
      <c r="PMG947" s="109"/>
      <c r="PMH947" s="109"/>
      <c r="PMI947" s="109"/>
      <c r="PMJ947" s="109"/>
      <c r="PMK947" s="109"/>
      <c r="PML947" s="109"/>
      <c r="PMM947" s="109"/>
      <c r="PMN947" s="109"/>
      <c r="PMO947" s="109"/>
      <c r="PMP947" s="109"/>
      <c r="PMQ947" s="109"/>
      <c r="PMR947" s="109"/>
      <c r="PMS947" s="109"/>
      <c r="PMT947" s="109"/>
      <c r="PMU947" s="109"/>
      <c r="PMV947" s="109"/>
      <c r="PMW947" s="109"/>
      <c r="PMX947" s="109"/>
      <c r="PMY947" s="109"/>
      <c r="PMZ947" s="109"/>
      <c r="PNA947" s="109"/>
      <c r="PNB947" s="109"/>
      <c r="PNC947" s="109"/>
      <c r="PND947" s="109"/>
      <c r="PNE947" s="109"/>
      <c r="PNF947" s="109"/>
      <c r="PNG947" s="109"/>
      <c r="PNH947" s="109"/>
      <c r="PNI947" s="109"/>
      <c r="PNJ947" s="109"/>
      <c r="PNK947" s="109"/>
      <c r="PNL947" s="109"/>
      <c r="PNM947" s="109"/>
      <c r="PNN947" s="109"/>
      <c r="PNO947" s="109"/>
      <c r="PNP947" s="109"/>
      <c r="PNQ947" s="109"/>
      <c r="PNR947" s="109"/>
      <c r="PNS947" s="109"/>
      <c r="PNT947" s="109"/>
      <c r="PNU947" s="109"/>
      <c r="PNV947" s="109"/>
      <c r="PNW947" s="109"/>
      <c r="PNX947" s="109"/>
      <c r="PNY947" s="109"/>
      <c r="PNZ947" s="109"/>
      <c r="POA947" s="109"/>
      <c r="POB947" s="109"/>
      <c r="POC947" s="109"/>
      <c r="POD947" s="109"/>
      <c r="POE947" s="109"/>
      <c r="POF947" s="109"/>
      <c r="POG947" s="109"/>
      <c r="POH947" s="109"/>
      <c r="POI947" s="109"/>
      <c r="POJ947" s="109"/>
      <c r="POK947" s="109"/>
      <c r="POL947" s="109"/>
      <c r="POM947" s="109"/>
      <c r="PON947" s="109"/>
      <c r="POO947" s="109"/>
      <c r="POP947" s="109"/>
      <c r="POQ947" s="109"/>
      <c r="POR947" s="109"/>
      <c r="POS947" s="109"/>
      <c r="POT947" s="109"/>
      <c r="POU947" s="109"/>
      <c r="POV947" s="109"/>
      <c r="POW947" s="109"/>
      <c r="POX947" s="109"/>
      <c r="POY947" s="109"/>
      <c r="POZ947" s="109"/>
      <c r="PPA947" s="109"/>
      <c r="PPB947" s="109"/>
      <c r="PPC947" s="109"/>
      <c r="PPD947" s="109"/>
      <c r="PPE947" s="109"/>
      <c r="PPF947" s="109"/>
      <c r="PPG947" s="109"/>
      <c r="PPH947" s="109"/>
      <c r="PPI947" s="109"/>
      <c r="PPJ947" s="109"/>
      <c r="PPK947" s="109"/>
      <c r="PPL947" s="109"/>
      <c r="PPM947" s="109"/>
      <c r="PPN947" s="109"/>
      <c r="PPO947" s="109"/>
      <c r="PPP947" s="109"/>
      <c r="PPQ947" s="109"/>
      <c r="PPR947" s="109"/>
      <c r="PPS947" s="109"/>
      <c r="PPT947" s="109"/>
      <c r="PPU947" s="109"/>
      <c r="PPV947" s="109"/>
      <c r="PPW947" s="109"/>
      <c r="PPX947" s="109"/>
      <c r="PPY947" s="109"/>
      <c r="PPZ947" s="109"/>
      <c r="PQA947" s="109"/>
      <c r="PQB947" s="109"/>
      <c r="PQC947" s="109"/>
      <c r="PQD947" s="109"/>
      <c r="PQE947" s="109"/>
      <c r="PQF947" s="109"/>
      <c r="PQG947" s="109"/>
      <c r="PQH947" s="109"/>
      <c r="PQI947" s="109"/>
      <c r="PQJ947" s="109"/>
      <c r="PQK947" s="109"/>
      <c r="PQL947" s="109"/>
      <c r="PQM947" s="109"/>
      <c r="PQN947" s="109"/>
      <c r="PQO947" s="109"/>
      <c r="PQP947" s="109"/>
      <c r="PQQ947" s="109"/>
      <c r="PQR947" s="109"/>
      <c r="PQS947" s="109"/>
      <c r="PQT947" s="109"/>
      <c r="PQU947" s="109"/>
      <c r="PQV947" s="109"/>
      <c r="PQW947" s="109"/>
      <c r="PQX947" s="109"/>
      <c r="PQY947" s="109"/>
      <c r="PQZ947" s="109"/>
      <c r="PRA947" s="109"/>
      <c r="PRB947" s="109"/>
      <c r="PRC947" s="109"/>
      <c r="PRD947" s="109"/>
      <c r="PRE947" s="109"/>
      <c r="PRF947" s="109"/>
      <c r="PRG947" s="109"/>
      <c r="PRH947" s="109"/>
      <c r="PRI947" s="109"/>
      <c r="PRJ947" s="109"/>
      <c r="PRK947" s="109"/>
      <c r="PRL947" s="109"/>
      <c r="PRM947" s="109"/>
      <c r="PRN947" s="109"/>
      <c r="PRO947" s="109"/>
      <c r="PRP947" s="109"/>
      <c r="PRQ947" s="109"/>
      <c r="PRR947" s="109"/>
      <c r="PRS947" s="109"/>
      <c r="PRT947" s="109"/>
      <c r="PRU947" s="109"/>
      <c r="PRV947" s="109"/>
      <c r="PRW947" s="109"/>
      <c r="PRX947" s="109"/>
      <c r="PRY947" s="109"/>
      <c r="PRZ947" s="109"/>
      <c r="PSA947" s="109"/>
      <c r="PSB947" s="109"/>
      <c r="PSC947" s="109"/>
      <c r="PSD947" s="109"/>
      <c r="PSE947" s="109"/>
      <c r="PSF947" s="109"/>
      <c r="PSG947" s="109"/>
      <c r="PSH947" s="109"/>
      <c r="PSI947" s="109"/>
      <c r="PSJ947" s="109"/>
      <c r="PSK947" s="109"/>
      <c r="PSL947" s="109"/>
      <c r="PSM947" s="109"/>
      <c r="PSN947" s="109"/>
      <c r="PSO947" s="109"/>
      <c r="PSP947" s="109"/>
      <c r="PSQ947" s="109"/>
      <c r="PSR947" s="109"/>
      <c r="PSS947" s="109"/>
      <c r="PST947" s="109"/>
      <c r="PSU947" s="109"/>
      <c r="PSV947" s="109"/>
      <c r="PSW947" s="109"/>
      <c r="PSX947" s="109"/>
      <c r="PSY947" s="109"/>
      <c r="PSZ947" s="109"/>
      <c r="PTA947" s="109"/>
      <c r="PTB947" s="109"/>
      <c r="PTC947" s="109"/>
      <c r="PTD947" s="109"/>
      <c r="PTE947" s="109"/>
      <c r="PTF947" s="109"/>
      <c r="PTG947" s="109"/>
      <c r="PTH947" s="109"/>
      <c r="PTI947" s="109"/>
      <c r="PTJ947" s="109"/>
      <c r="PTK947" s="109"/>
      <c r="PTL947" s="109"/>
      <c r="PTM947" s="109"/>
      <c r="PTN947" s="109"/>
      <c r="PTO947" s="109"/>
      <c r="PTP947" s="109"/>
      <c r="PTQ947" s="109"/>
      <c r="PTR947" s="109"/>
      <c r="PTS947" s="109"/>
      <c r="PTT947" s="109"/>
      <c r="PTU947" s="109"/>
      <c r="PTV947" s="109"/>
      <c r="PTW947" s="109"/>
      <c r="PTX947" s="109"/>
      <c r="PTY947" s="109"/>
      <c r="PTZ947" s="109"/>
      <c r="PUA947" s="109"/>
      <c r="PUB947" s="109"/>
      <c r="PUC947" s="109"/>
      <c r="PUD947" s="109"/>
      <c r="PUE947" s="109"/>
      <c r="PUF947" s="109"/>
      <c r="PUG947" s="109"/>
      <c r="PUH947" s="109"/>
      <c r="PUI947" s="109"/>
      <c r="PUJ947" s="109"/>
      <c r="PUK947" s="109"/>
      <c r="PUL947" s="109"/>
      <c r="PUM947" s="109"/>
      <c r="PUN947" s="109"/>
      <c r="PUO947" s="109"/>
      <c r="PUP947" s="109"/>
      <c r="PUQ947" s="109"/>
      <c r="PUR947" s="109"/>
      <c r="PUS947" s="109"/>
      <c r="PUT947" s="109"/>
      <c r="PUU947" s="109"/>
      <c r="PUV947" s="109"/>
      <c r="PUW947" s="109"/>
      <c r="PUX947" s="109"/>
      <c r="PUY947" s="109"/>
      <c r="PUZ947" s="109"/>
      <c r="PVA947" s="109"/>
      <c r="PVB947" s="109"/>
      <c r="PVC947" s="109"/>
      <c r="PVD947" s="109"/>
      <c r="PVE947" s="109"/>
      <c r="PVF947" s="109"/>
      <c r="PVG947" s="109"/>
      <c r="PVH947" s="109"/>
      <c r="PVI947" s="109"/>
      <c r="PVJ947" s="109"/>
      <c r="PVK947" s="109"/>
      <c r="PVL947" s="109"/>
      <c r="PVM947" s="109"/>
      <c r="PVN947" s="109"/>
      <c r="PVO947" s="109"/>
      <c r="PVP947" s="109"/>
      <c r="PVQ947" s="109"/>
      <c r="PVR947" s="109"/>
      <c r="PVS947" s="109"/>
      <c r="PVT947" s="109"/>
      <c r="PVU947" s="109"/>
      <c r="PVV947" s="109"/>
      <c r="PVW947" s="109"/>
      <c r="PVX947" s="109"/>
      <c r="PVY947" s="109"/>
      <c r="PVZ947" s="109"/>
      <c r="PWA947" s="109"/>
      <c r="PWB947" s="109"/>
      <c r="PWC947" s="109"/>
      <c r="PWD947" s="109"/>
      <c r="PWE947" s="109"/>
      <c r="PWF947" s="109"/>
      <c r="PWG947" s="109"/>
      <c r="PWH947" s="109"/>
      <c r="PWI947" s="109"/>
      <c r="PWJ947" s="109"/>
      <c r="PWK947" s="109"/>
      <c r="PWL947" s="109"/>
      <c r="PWM947" s="109"/>
      <c r="PWN947" s="109"/>
      <c r="PWO947" s="109"/>
      <c r="PWP947" s="109"/>
      <c r="PWQ947" s="109"/>
      <c r="PWR947" s="109"/>
      <c r="PWS947" s="109"/>
      <c r="PWT947" s="109"/>
      <c r="PWU947" s="109"/>
      <c r="PWV947" s="109"/>
      <c r="PWW947" s="109"/>
      <c r="PWX947" s="109"/>
      <c r="PWY947" s="109"/>
      <c r="PWZ947" s="109"/>
      <c r="PXA947" s="109"/>
      <c r="PXB947" s="109"/>
      <c r="PXC947" s="109"/>
      <c r="PXD947" s="109"/>
      <c r="PXE947" s="109"/>
      <c r="PXF947" s="109"/>
      <c r="PXG947" s="109"/>
      <c r="PXH947" s="109"/>
      <c r="PXI947" s="109"/>
      <c r="PXJ947" s="109"/>
      <c r="PXK947" s="109"/>
      <c r="PXL947" s="109"/>
      <c r="PXM947" s="109"/>
      <c r="PXN947" s="109"/>
      <c r="PXO947" s="109"/>
      <c r="PXP947" s="109"/>
      <c r="PXQ947" s="109"/>
      <c r="PXR947" s="109"/>
      <c r="PXS947" s="109"/>
      <c r="PXT947" s="109"/>
      <c r="PXU947" s="109"/>
      <c r="PXV947" s="109"/>
      <c r="PXW947" s="109"/>
      <c r="PXX947" s="109"/>
      <c r="PXY947" s="109"/>
      <c r="PXZ947" s="109"/>
      <c r="PYA947" s="109"/>
      <c r="PYB947" s="109"/>
      <c r="PYC947" s="109"/>
      <c r="PYD947" s="109"/>
      <c r="PYE947" s="109"/>
      <c r="PYF947" s="109"/>
      <c r="PYG947" s="109"/>
      <c r="PYH947" s="109"/>
      <c r="PYI947" s="109"/>
      <c r="PYJ947" s="109"/>
      <c r="PYK947" s="109"/>
      <c r="PYL947" s="109"/>
      <c r="PYM947" s="109"/>
      <c r="PYN947" s="109"/>
      <c r="PYO947" s="109"/>
      <c r="PYP947" s="109"/>
      <c r="PYQ947" s="109"/>
      <c r="PYR947" s="109"/>
      <c r="PYS947" s="109"/>
      <c r="PYT947" s="109"/>
      <c r="PYU947" s="109"/>
      <c r="PYV947" s="109"/>
      <c r="PYW947" s="109"/>
      <c r="PYX947" s="109"/>
      <c r="PYY947" s="109"/>
      <c r="PYZ947" s="109"/>
      <c r="PZA947" s="109"/>
      <c r="PZB947" s="109"/>
      <c r="PZC947" s="109"/>
      <c r="PZD947" s="109"/>
      <c r="PZE947" s="109"/>
      <c r="PZF947" s="109"/>
      <c r="PZG947" s="109"/>
      <c r="PZH947" s="109"/>
      <c r="PZI947" s="109"/>
      <c r="PZJ947" s="109"/>
      <c r="PZK947" s="109"/>
      <c r="PZL947" s="109"/>
      <c r="PZM947" s="109"/>
      <c r="PZN947" s="109"/>
      <c r="PZO947" s="109"/>
      <c r="PZP947" s="109"/>
      <c r="PZQ947" s="109"/>
      <c r="PZR947" s="109"/>
      <c r="PZS947" s="109"/>
      <c r="PZT947" s="109"/>
      <c r="PZU947" s="109"/>
      <c r="PZV947" s="109"/>
      <c r="PZW947" s="109"/>
      <c r="PZX947" s="109"/>
      <c r="PZY947" s="109"/>
      <c r="PZZ947" s="109"/>
      <c r="QAA947" s="109"/>
      <c r="QAB947" s="109"/>
      <c r="QAC947" s="109"/>
      <c r="QAD947" s="109"/>
      <c r="QAE947" s="109"/>
      <c r="QAF947" s="109"/>
      <c r="QAG947" s="109"/>
      <c r="QAH947" s="109"/>
      <c r="QAI947" s="109"/>
      <c r="QAJ947" s="109"/>
      <c r="QAK947" s="109"/>
      <c r="QAL947" s="109"/>
      <c r="QAM947" s="109"/>
      <c r="QAN947" s="109"/>
      <c r="QAO947" s="109"/>
      <c r="QAP947" s="109"/>
      <c r="QAQ947" s="109"/>
      <c r="QAR947" s="109"/>
      <c r="QAS947" s="109"/>
      <c r="QAT947" s="109"/>
      <c r="QAU947" s="109"/>
      <c r="QAV947" s="109"/>
      <c r="QAW947" s="109"/>
      <c r="QAX947" s="109"/>
      <c r="QAY947" s="109"/>
      <c r="QAZ947" s="109"/>
      <c r="QBA947" s="109"/>
      <c r="QBB947" s="109"/>
      <c r="QBC947" s="109"/>
      <c r="QBD947" s="109"/>
      <c r="QBE947" s="109"/>
      <c r="QBF947" s="109"/>
      <c r="QBG947" s="109"/>
      <c r="QBH947" s="109"/>
      <c r="QBI947" s="109"/>
      <c r="QBJ947" s="109"/>
      <c r="QBK947" s="109"/>
      <c r="QBL947" s="109"/>
      <c r="QBM947" s="109"/>
      <c r="QBN947" s="109"/>
      <c r="QBO947" s="109"/>
      <c r="QBP947" s="109"/>
      <c r="QBQ947" s="109"/>
      <c r="QBR947" s="109"/>
      <c r="QBS947" s="109"/>
      <c r="QBT947" s="109"/>
      <c r="QBU947" s="109"/>
      <c r="QBV947" s="109"/>
      <c r="QBW947" s="109"/>
      <c r="QBX947" s="109"/>
      <c r="QBY947" s="109"/>
      <c r="QBZ947" s="109"/>
      <c r="QCA947" s="109"/>
      <c r="QCB947" s="109"/>
      <c r="QCC947" s="109"/>
      <c r="QCD947" s="109"/>
      <c r="QCE947" s="109"/>
      <c r="QCF947" s="109"/>
      <c r="QCG947" s="109"/>
      <c r="QCH947" s="109"/>
      <c r="QCI947" s="109"/>
      <c r="QCJ947" s="109"/>
      <c r="QCK947" s="109"/>
      <c r="QCL947" s="109"/>
      <c r="QCM947" s="109"/>
      <c r="QCN947" s="109"/>
      <c r="QCO947" s="109"/>
      <c r="QCP947" s="109"/>
      <c r="QCQ947" s="109"/>
      <c r="QCR947" s="109"/>
      <c r="QCS947" s="109"/>
      <c r="QCT947" s="109"/>
      <c r="QCU947" s="109"/>
      <c r="QCV947" s="109"/>
      <c r="QCW947" s="109"/>
      <c r="QCX947" s="109"/>
      <c r="QCY947" s="109"/>
      <c r="QCZ947" s="109"/>
      <c r="QDA947" s="109"/>
      <c r="QDB947" s="109"/>
      <c r="QDC947" s="109"/>
      <c r="QDD947" s="109"/>
      <c r="QDE947" s="109"/>
      <c r="QDF947" s="109"/>
      <c r="QDG947" s="109"/>
      <c r="QDH947" s="109"/>
      <c r="QDI947" s="109"/>
      <c r="QDJ947" s="109"/>
      <c r="QDK947" s="109"/>
      <c r="QDL947" s="109"/>
      <c r="QDM947" s="109"/>
      <c r="QDN947" s="109"/>
      <c r="QDO947" s="109"/>
      <c r="QDP947" s="109"/>
      <c r="QDQ947" s="109"/>
      <c r="QDR947" s="109"/>
      <c r="QDS947" s="109"/>
      <c r="QDT947" s="109"/>
      <c r="QDU947" s="109"/>
      <c r="QDV947" s="109"/>
      <c r="QDW947" s="109"/>
      <c r="QDX947" s="109"/>
      <c r="QDY947" s="109"/>
      <c r="QDZ947" s="109"/>
      <c r="QEA947" s="109"/>
      <c r="QEB947" s="109"/>
      <c r="QEC947" s="109"/>
      <c r="QED947" s="109"/>
      <c r="QEE947" s="109"/>
      <c r="QEF947" s="109"/>
      <c r="QEG947" s="109"/>
      <c r="QEH947" s="109"/>
      <c r="QEI947" s="109"/>
      <c r="QEJ947" s="109"/>
      <c r="QEK947" s="109"/>
      <c r="QEL947" s="109"/>
      <c r="QEM947" s="109"/>
      <c r="QEN947" s="109"/>
      <c r="QEO947" s="109"/>
      <c r="QEP947" s="109"/>
      <c r="QEQ947" s="109"/>
      <c r="QER947" s="109"/>
      <c r="QES947" s="109"/>
      <c r="QET947" s="109"/>
      <c r="QEU947" s="109"/>
      <c r="QEV947" s="109"/>
      <c r="QEW947" s="109"/>
      <c r="QEX947" s="109"/>
      <c r="QEY947" s="109"/>
      <c r="QEZ947" s="109"/>
      <c r="QFA947" s="109"/>
      <c r="QFB947" s="109"/>
      <c r="QFC947" s="109"/>
      <c r="QFD947" s="109"/>
      <c r="QFE947" s="109"/>
      <c r="QFF947" s="109"/>
      <c r="QFG947" s="109"/>
      <c r="QFH947" s="109"/>
      <c r="QFI947" s="109"/>
      <c r="QFJ947" s="109"/>
      <c r="QFK947" s="109"/>
      <c r="QFL947" s="109"/>
      <c r="QFM947" s="109"/>
      <c r="QFN947" s="109"/>
      <c r="QFO947" s="109"/>
      <c r="QFP947" s="109"/>
      <c r="QFQ947" s="109"/>
      <c r="QFR947" s="109"/>
      <c r="QFS947" s="109"/>
      <c r="QFT947" s="109"/>
      <c r="QFU947" s="109"/>
      <c r="QFV947" s="109"/>
      <c r="QFW947" s="109"/>
      <c r="QFX947" s="109"/>
      <c r="QFY947" s="109"/>
      <c r="QFZ947" s="109"/>
      <c r="QGA947" s="109"/>
      <c r="QGB947" s="109"/>
      <c r="QGC947" s="109"/>
      <c r="QGD947" s="109"/>
      <c r="QGE947" s="109"/>
      <c r="QGF947" s="109"/>
      <c r="QGG947" s="109"/>
      <c r="QGH947" s="109"/>
      <c r="QGI947" s="109"/>
      <c r="QGJ947" s="109"/>
      <c r="QGK947" s="109"/>
      <c r="QGL947" s="109"/>
      <c r="QGM947" s="109"/>
      <c r="QGN947" s="109"/>
      <c r="QGO947" s="109"/>
      <c r="QGP947" s="109"/>
      <c r="QGQ947" s="109"/>
      <c r="QGR947" s="109"/>
      <c r="QGS947" s="109"/>
      <c r="QGT947" s="109"/>
      <c r="QGU947" s="109"/>
      <c r="QGV947" s="109"/>
      <c r="QGW947" s="109"/>
      <c r="QGX947" s="109"/>
      <c r="QGY947" s="109"/>
      <c r="QGZ947" s="109"/>
      <c r="QHA947" s="109"/>
      <c r="QHB947" s="109"/>
      <c r="QHC947" s="109"/>
      <c r="QHD947" s="109"/>
      <c r="QHE947" s="109"/>
      <c r="QHF947" s="109"/>
      <c r="QHG947" s="109"/>
      <c r="QHH947" s="109"/>
      <c r="QHI947" s="109"/>
      <c r="QHJ947" s="109"/>
      <c r="QHK947" s="109"/>
      <c r="QHL947" s="109"/>
      <c r="QHM947" s="109"/>
      <c r="QHN947" s="109"/>
      <c r="QHO947" s="109"/>
      <c r="QHP947" s="109"/>
      <c r="QHQ947" s="109"/>
      <c r="QHR947" s="109"/>
      <c r="QHS947" s="109"/>
      <c r="QHT947" s="109"/>
      <c r="QHU947" s="109"/>
      <c r="QHV947" s="109"/>
      <c r="QHW947" s="109"/>
      <c r="QHX947" s="109"/>
      <c r="QHY947" s="109"/>
      <c r="QHZ947" s="109"/>
      <c r="QIA947" s="109"/>
      <c r="QIB947" s="109"/>
      <c r="QIC947" s="109"/>
      <c r="QID947" s="109"/>
      <c r="QIE947" s="109"/>
      <c r="QIF947" s="109"/>
      <c r="QIG947" s="109"/>
      <c r="QIH947" s="109"/>
      <c r="QII947" s="109"/>
      <c r="QIJ947" s="109"/>
      <c r="QIK947" s="109"/>
      <c r="QIL947" s="109"/>
      <c r="QIM947" s="109"/>
      <c r="QIN947" s="109"/>
      <c r="QIO947" s="109"/>
      <c r="QIP947" s="109"/>
      <c r="QIQ947" s="109"/>
      <c r="QIR947" s="109"/>
      <c r="QIS947" s="109"/>
      <c r="QIT947" s="109"/>
      <c r="QIU947" s="109"/>
      <c r="QIV947" s="109"/>
      <c r="QIW947" s="109"/>
      <c r="QIX947" s="109"/>
      <c r="QIY947" s="109"/>
      <c r="QIZ947" s="109"/>
      <c r="QJA947" s="109"/>
      <c r="QJB947" s="109"/>
      <c r="QJC947" s="109"/>
      <c r="QJD947" s="109"/>
      <c r="QJE947" s="109"/>
      <c r="QJF947" s="109"/>
      <c r="QJG947" s="109"/>
      <c r="QJH947" s="109"/>
      <c r="QJI947" s="109"/>
      <c r="QJJ947" s="109"/>
      <c r="QJK947" s="109"/>
      <c r="QJL947" s="109"/>
      <c r="QJM947" s="109"/>
      <c r="QJN947" s="109"/>
      <c r="QJO947" s="109"/>
      <c r="QJP947" s="109"/>
      <c r="QJQ947" s="109"/>
      <c r="QJR947" s="109"/>
      <c r="QJS947" s="109"/>
      <c r="QJT947" s="109"/>
      <c r="QJU947" s="109"/>
      <c r="QJV947" s="109"/>
      <c r="QJW947" s="109"/>
      <c r="QJX947" s="109"/>
      <c r="QJY947" s="109"/>
      <c r="QJZ947" s="109"/>
      <c r="QKA947" s="109"/>
      <c r="QKB947" s="109"/>
      <c r="QKC947" s="109"/>
      <c r="QKD947" s="109"/>
      <c r="QKE947" s="109"/>
      <c r="QKF947" s="109"/>
      <c r="QKG947" s="109"/>
      <c r="QKH947" s="109"/>
      <c r="QKI947" s="109"/>
      <c r="QKJ947" s="109"/>
      <c r="QKK947" s="109"/>
      <c r="QKL947" s="109"/>
      <c r="QKM947" s="109"/>
      <c r="QKN947" s="109"/>
      <c r="QKO947" s="109"/>
      <c r="QKP947" s="109"/>
      <c r="QKQ947" s="109"/>
      <c r="QKR947" s="109"/>
      <c r="QKS947" s="109"/>
      <c r="QKT947" s="109"/>
      <c r="QKU947" s="109"/>
      <c r="QKV947" s="109"/>
      <c r="QKW947" s="109"/>
      <c r="QKX947" s="109"/>
      <c r="QKY947" s="109"/>
      <c r="QKZ947" s="109"/>
      <c r="QLA947" s="109"/>
      <c r="QLB947" s="109"/>
      <c r="QLC947" s="109"/>
      <c r="QLD947" s="109"/>
      <c r="QLE947" s="109"/>
      <c r="QLF947" s="109"/>
      <c r="QLG947" s="109"/>
      <c r="QLH947" s="109"/>
      <c r="QLI947" s="109"/>
      <c r="QLJ947" s="109"/>
      <c r="QLK947" s="109"/>
      <c r="QLL947" s="109"/>
      <c r="QLM947" s="109"/>
      <c r="QLN947" s="109"/>
      <c r="QLO947" s="109"/>
      <c r="QLP947" s="109"/>
      <c r="QLQ947" s="109"/>
      <c r="QLR947" s="109"/>
      <c r="QLS947" s="109"/>
      <c r="QLT947" s="109"/>
      <c r="QLU947" s="109"/>
      <c r="QLV947" s="109"/>
      <c r="QLW947" s="109"/>
      <c r="QLX947" s="109"/>
      <c r="QLY947" s="109"/>
      <c r="QLZ947" s="109"/>
      <c r="QMA947" s="109"/>
      <c r="QMB947" s="109"/>
      <c r="QMC947" s="109"/>
      <c r="QMD947" s="109"/>
      <c r="QME947" s="109"/>
      <c r="QMF947" s="109"/>
      <c r="QMG947" s="109"/>
      <c r="QMH947" s="109"/>
      <c r="QMI947" s="109"/>
      <c r="QMJ947" s="109"/>
      <c r="QMK947" s="109"/>
      <c r="QML947" s="109"/>
      <c r="QMM947" s="109"/>
      <c r="QMN947" s="109"/>
      <c r="QMO947" s="109"/>
      <c r="QMP947" s="109"/>
      <c r="QMQ947" s="109"/>
      <c r="QMR947" s="109"/>
      <c r="QMS947" s="109"/>
      <c r="QMT947" s="109"/>
      <c r="QMU947" s="109"/>
      <c r="QMV947" s="109"/>
      <c r="QMW947" s="109"/>
      <c r="QMX947" s="109"/>
      <c r="QMY947" s="109"/>
      <c r="QMZ947" s="109"/>
      <c r="QNA947" s="109"/>
      <c r="QNB947" s="109"/>
      <c r="QNC947" s="109"/>
      <c r="QND947" s="109"/>
      <c r="QNE947" s="109"/>
      <c r="QNF947" s="109"/>
      <c r="QNG947" s="109"/>
      <c r="QNH947" s="109"/>
      <c r="QNI947" s="109"/>
      <c r="QNJ947" s="109"/>
      <c r="QNK947" s="109"/>
      <c r="QNL947" s="109"/>
      <c r="QNM947" s="109"/>
      <c r="QNN947" s="109"/>
      <c r="QNO947" s="109"/>
      <c r="QNP947" s="109"/>
      <c r="QNQ947" s="109"/>
      <c r="QNR947" s="109"/>
      <c r="QNS947" s="109"/>
      <c r="QNT947" s="109"/>
      <c r="QNU947" s="109"/>
      <c r="QNV947" s="109"/>
      <c r="QNW947" s="109"/>
      <c r="QNX947" s="109"/>
      <c r="QNY947" s="109"/>
      <c r="QNZ947" s="109"/>
      <c r="QOA947" s="109"/>
      <c r="QOB947" s="109"/>
      <c r="QOC947" s="109"/>
      <c r="QOD947" s="109"/>
      <c r="QOE947" s="109"/>
      <c r="QOF947" s="109"/>
      <c r="QOG947" s="109"/>
      <c r="QOH947" s="109"/>
      <c r="QOI947" s="109"/>
      <c r="QOJ947" s="109"/>
      <c r="QOK947" s="109"/>
      <c r="QOL947" s="109"/>
      <c r="QOM947" s="109"/>
      <c r="QON947" s="109"/>
      <c r="QOO947" s="109"/>
      <c r="QOP947" s="109"/>
      <c r="QOQ947" s="109"/>
      <c r="QOR947" s="109"/>
      <c r="QOS947" s="109"/>
      <c r="QOT947" s="109"/>
      <c r="QOU947" s="109"/>
      <c r="QOV947" s="109"/>
      <c r="QOW947" s="109"/>
      <c r="QOX947" s="109"/>
      <c r="QOY947" s="109"/>
      <c r="QOZ947" s="109"/>
      <c r="QPA947" s="109"/>
      <c r="QPB947" s="109"/>
      <c r="QPC947" s="109"/>
      <c r="QPD947" s="109"/>
      <c r="QPE947" s="109"/>
      <c r="QPF947" s="109"/>
      <c r="QPG947" s="109"/>
      <c r="QPH947" s="109"/>
      <c r="QPI947" s="109"/>
      <c r="QPJ947" s="109"/>
      <c r="QPK947" s="109"/>
      <c r="QPL947" s="109"/>
      <c r="QPM947" s="109"/>
      <c r="QPN947" s="109"/>
      <c r="QPO947" s="109"/>
      <c r="QPP947" s="109"/>
      <c r="QPQ947" s="109"/>
      <c r="QPR947" s="109"/>
      <c r="QPS947" s="109"/>
      <c r="QPT947" s="109"/>
      <c r="QPU947" s="109"/>
      <c r="QPV947" s="109"/>
      <c r="QPW947" s="109"/>
      <c r="QPX947" s="109"/>
      <c r="QPY947" s="109"/>
      <c r="QPZ947" s="109"/>
      <c r="QQA947" s="109"/>
      <c r="QQB947" s="109"/>
      <c r="QQC947" s="109"/>
      <c r="QQD947" s="109"/>
      <c r="QQE947" s="109"/>
      <c r="QQF947" s="109"/>
      <c r="QQG947" s="109"/>
      <c r="QQH947" s="109"/>
      <c r="QQI947" s="109"/>
      <c r="QQJ947" s="109"/>
      <c r="QQK947" s="109"/>
      <c r="QQL947" s="109"/>
      <c r="QQM947" s="109"/>
      <c r="QQN947" s="109"/>
      <c r="QQO947" s="109"/>
      <c r="QQP947" s="109"/>
      <c r="QQQ947" s="109"/>
      <c r="QQR947" s="109"/>
      <c r="QQS947" s="109"/>
      <c r="QQT947" s="109"/>
      <c r="QQU947" s="109"/>
      <c r="QQV947" s="109"/>
      <c r="QQW947" s="109"/>
      <c r="QQX947" s="109"/>
      <c r="QQY947" s="109"/>
      <c r="QQZ947" s="109"/>
      <c r="QRA947" s="109"/>
      <c r="QRB947" s="109"/>
      <c r="QRC947" s="109"/>
      <c r="QRD947" s="109"/>
      <c r="QRE947" s="109"/>
      <c r="QRF947" s="109"/>
      <c r="QRG947" s="109"/>
      <c r="QRH947" s="109"/>
      <c r="QRI947" s="109"/>
      <c r="QRJ947" s="109"/>
      <c r="QRK947" s="109"/>
      <c r="QRL947" s="109"/>
      <c r="QRM947" s="109"/>
      <c r="QRN947" s="109"/>
      <c r="QRO947" s="109"/>
      <c r="QRP947" s="109"/>
      <c r="QRQ947" s="109"/>
      <c r="QRR947" s="109"/>
      <c r="QRS947" s="109"/>
      <c r="QRT947" s="109"/>
      <c r="QRU947" s="109"/>
      <c r="QRV947" s="109"/>
      <c r="QRW947" s="109"/>
      <c r="QRX947" s="109"/>
      <c r="QRY947" s="109"/>
      <c r="QRZ947" s="109"/>
      <c r="QSA947" s="109"/>
      <c r="QSB947" s="109"/>
      <c r="QSC947" s="109"/>
      <c r="QSD947" s="109"/>
      <c r="QSE947" s="109"/>
      <c r="QSF947" s="109"/>
      <c r="QSG947" s="109"/>
      <c r="QSH947" s="109"/>
      <c r="QSI947" s="109"/>
      <c r="QSJ947" s="109"/>
      <c r="QSK947" s="109"/>
      <c r="QSL947" s="109"/>
      <c r="QSM947" s="109"/>
      <c r="QSN947" s="109"/>
      <c r="QSO947" s="109"/>
      <c r="QSP947" s="109"/>
      <c r="QSQ947" s="109"/>
      <c r="QSR947" s="109"/>
      <c r="QSS947" s="109"/>
      <c r="QST947" s="109"/>
      <c r="QSU947" s="109"/>
      <c r="QSV947" s="109"/>
      <c r="QSW947" s="109"/>
      <c r="QSX947" s="109"/>
      <c r="QSY947" s="109"/>
      <c r="QSZ947" s="109"/>
      <c r="QTA947" s="109"/>
      <c r="QTB947" s="109"/>
      <c r="QTC947" s="109"/>
      <c r="QTD947" s="109"/>
      <c r="QTE947" s="109"/>
      <c r="QTF947" s="109"/>
      <c r="QTG947" s="109"/>
      <c r="QTH947" s="109"/>
      <c r="QTI947" s="109"/>
      <c r="QTJ947" s="109"/>
      <c r="QTK947" s="109"/>
      <c r="QTL947" s="109"/>
      <c r="QTM947" s="109"/>
      <c r="QTN947" s="109"/>
      <c r="QTO947" s="109"/>
      <c r="QTP947" s="109"/>
      <c r="QTQ947" s="109"/>
      <c r="QTR947" s="109"/>
      <c r="QTS947" s="109"/>
      <c r="QTT947" s="109"/>
      <c r="QTU947" s="109"/>
      <c r="QTV947" s="109"/>
      <c r="QTW947" s="109"/>
      <c r="QTX947" s="109"/>
      <c r="QTY947" s="109"/>
      <c r="QTZ947" s="109"/>
      <c r="QUA947" s="109"/>
      <c r="QUB947" s="109"/>
      <c r="QUC947" s="109"/>
      <c r="QUD947" s="109"/>
      <c r="QUE947" s="109"/>
      <c r="QUF947" s="109"/>
      <c r="QUG947" s="109"/>
      <c r="QUH947" s="109"/>
      <c r="QUI947" s="109"/>
      <c r="QUJ947" s="109"/>
      <c r="QUK947" s="109"/>
      <c r="QUL947" s="109"/>
      <c r="QUM947" s="109"/>
      <c r="QUN947" s="109"/>
      <c r="QUO947" s="109"/>
      <c r="QUP947" s="109"/>
      <c r="QUQ947" s="109"/>
      <c r="QUR947" s="109"/>
      <c r="QUS947" s="109"/>
      <c r="QUT947" s="109"/>
      <c r="QUU947" s="109"/>
      <c r="QUV947" s="109"/>
      <c r="QUW947" s="109"/>
      <c r="QUX947" s="109"/>
      <c r="QUY947" s="109"/>
      <c r="QUZ947" s="109"/>
      <c r="QVA947" s="109"/>
      <c r="QVB947" s="109"/>
      <c r="QVC947" s="109"/>
      <c r="QVD947" s="109"/>
      <c r="QVE947" s="109"/>
      <c r="QVF947" s="109"/>
      <c r="QVG947" s="109"/>
      <c r="QVH947" s="109"/>
      <c r="QVI947" s="109"/>
      <c r="QVJ947" s="109"/>
      <c r="QVK947" s="109"/>
      <c r="QVL947" s="109"/>
      <c r="QVM947" s="109"/>
      <c r="QVN947" s="109"/>
      <c r="QVO947" s="109"/>
      <c r="QVP947" s="109"/>
      <c r="QVQ947" s="109"/>
      <c r="QVR947" s="109"/>
      <c r="QVS947" s="109"/>
      <c r="QVT947" s="109"/>
      <c r="QVU947" s="109"/>
      <c r="QVV947" s="109"/>
      <c r="QVW947" s="109"/>
      <c r="QVX947" s="109"/>
      <c r="QVY947" s="109"/>
      <c r="QVZ947" s="109"/>
      <c r="QWA947" s="109"/>
      <c r="QWB947" s="109"/>
      <c r="QWC947" s="109"/>
      <c r="QWD947" s="109"/>
      <c r="QWE947" s="109"/>
      <c r="QWF947" s="109"/>
      <c r="QWG947" s="109"/>
      <c r="QWH947" s="109"/>
      <c r="QWI947" s="109"/>
      <c r="QWJ947" s="109"/>
      <c r="QWK947" s="109"/>
      <c r="QWL947" s="109"/>
      <c r="QWM947" s="109"/>
      <c r="QWN947" s="109"/>
      <c r="QWO947" s="109"/>
      <c r="QWP947" s="109"/>
      <c r="QWQ947" s="109"/>
      <c r="QWR947" s="109"/>
      <c r="QWS947" s="109"/>
      <c r="QWT947" s="109"/>
      <c r="QWU947" s="109"/>
      <c r="QWV947" s="109"/>
      <c r="QWW947" s="109"/>
      <c r="QWX947" s="109"/>
      <c r="QWY947" s="109"/>
      <c r="QWZ947" s="109"/>
      <c r="QXA947" s="109"/>
      <c r="QXB947" s="109"/>
      <c r="QXC947" s="109"/>
      <c r="QXD947" s="109"/>
      <c r="QXE947" s="109"/>
      <c r="QXF947" s="109"/>
      <c r="QXG947" s="109"/>
      <c r="QXH947" s="109"/>
      <c r="QXI947" s="109"/>
      <c r="QXJ947" s="109"/>
      <c r="QXK947" s="109"/>
      <c r="QXL947" s="109"/>
      <c r="QXM947" s="109"/>
      <c r="QXN947" s="109"/>
      <c r="QXO947" s="109"/>
      <c r="QXP947" s="109"/>
      <c r="QXQ947" s="109"/>
      <c r="QXR947" s="109"/>
      <c r="QXS947" s="109"/>
      <c r="QXT947" s="109"/>
      <c r="QXU947" s="109"/>
      <c r="QXV947" s="109"/>
      <c r="QXW947" s="109"/>
      <c r="QXX947" s="109"/>
      <c r="QXY947" s="109"/>
      <c r="QXZ947" s="109"/>
      <c r="QYA947" s="109"/>
      <c r="QYB947" s="109"/>
      <c r="QYC947" s="109"/>
      <c r="QYD947" s="109"/>
      <c r="QYE947" s="109"/>
      <c r="QYF947" s="109"/>
      <c r="QYG947" s="109"/>
      <c r="QYH947" s="109"/>
      <c r="QYI947" s="109"/>
      <c r="QYJ947" s="109"/>
      <c r="QYK947" s="109"/>
      <c r="QYL947" s="109"/>
      <c r="QYM947" s="109"/>
      <c r="QYN947" s="109"/>
      <c r="QYO947" s="109"/>
      <c r="QYP947" s="109"/>
      <c r="QYQ947" s="109"/>
      <c r="QYR947" s="109"/>
      <c r="QYS947" s="109"/>
      <c r="QYT947" s="109"/>
      <c r="QYU947" s="109"/>
      <c r="QYV947" s="109"/>
      <c r="QYW947" s="109"/>
      <c r="QYX947" s="109"/>
      <c r="QYY947" s="109"/>
      <c r="QYZ947" s="109"/>
      <c r="QZA947" s="109"/>
      <c r="QZB947" s="109"/>
      <c r="QZC947" s="109"/>
      <c r="QZD947" s="109"/>
      <c r="QZE947" s="109"/>
      <c r="QZF947" s="109"/>
      <c r="QZG947" s="109"/>
      <c r="QZH947" s="109"/>
      <c r="QZI947" s="109"/>
      <c r="QZJ947" s="109"/>
      <c r="QZK947" s="109"/>
      <c r="QZL947" s="109"/>
      <c r="QZM947" s="109"/>
      <c r="QZN947" s="109"/>
      <c r="QZO947" s="109"/>
      <c r="QZP947" s="109"/>
      <c r="QZQ947" s="109"/>
      <c r="QZR947" s="109"/>
      <c r="QZS947" s="109"/>
      <c r="QZT947" s="109"/>
      <c r="QZU947" s="109"/>
      <c r="QZV947" s="109"/>
      <c r="QZW947" s="109"/>
      <c r="QZX947" s="109"/>
      <c r="QZY947" s="109"/>
      <c r="QZZ947" s="109"/>
      <c r="RAA947" s="109"/>
      <c r="RAB947" s="109"/>
      <c r="RAC947" s="109"/>
      <c r="RAD947" s="109"/>
      <c r="RAE947" s="109"/>
      <c r="RAF947" s="109"/>
      <c r="RAG947" s="109"/>
      <c r="RAH947" s="109"/>
      <c r="RAI947" s="109"/>
      <c r="RAJ947" s="109"/>
      <c r="RAK947" s="109"/>
      <c r="RAL947" s="109"/>
      <c r="RAM947" s="109"/>
      <c r="RAN947" s="109"/>
      <c r="RAO947" s="109"/>
      <c r="RAP947" s="109"/>
      <c r="RAQ947" s="109"/>
      <c r="RAR947" s="109"/>
      <c r="RAS947" s="109"/>
      <c r="RAT947" s="109"/>
      <c r="RAU947" s="109"/>
      <c r="RAV947" s="109"/>
      <c r="RAW947" s="109"/>
      <c r="RAX947" s="109"/>
      <c r="RAY947" s="109"/>
      <c r="RAZ947" s="109"/>
      <c r="RBA947" s="109"/>
      <c r="RBB947" s="109"/>
      <c r="RBC947" s="109"/>
      <c r="RBD947" s="109"/>
      <c r="RBE947" s="109"/>
      <c r="RBF947" s="109"/>
      <c r="RBG947" s="109"/>
      <c r="RBH947" s="109"/>
      <c r="RBI947" s="109"/>
      <c r="RBJ947" s="109"/>
      <c r="RBK947" s="109"/>
      <c r="RBL947" s="109"/>
      <c r="RBM947" s="109"/>
      <c r="RBN947" s="109"/>
      <c r="RBO947" s="109"/>
      <c r="RBP947" s="109"/>
      <c r="RBQ947" s="109"/>
      <c r="RBR947" s="109"/>
      <c r="RBS947" s="109"/>
      <c r="RBT947" s="109"/>
      <c r="RBU947" s="109"/>
      <c r="RBV947" s="109"/>
      <c r="RBW947" s="109"/>
      <c r="RBX947" s="109"/>
      <c r="RBY947" s="109"/>
      <c r="RBZ947" s="109"/>
      <c r="RCA947" s="109"/>
      <c r="RCB947" s="109"/>
      <c r="RCC947" s="109"/>
      <c r="RCD947" s="109"/>
      <c r="RCE947" s="109"/>
      <c r="RCF947" s="109"/>
      <c r="RCG947" s="109"/>
      <c r="RCH947" s="109"/>
      <c r="RCI947" s="109"/>
      <c r="RCJ947" s="109"/>
      <c r="RCK947" s="109"/>
      <c r="RCL947" s="109"/>
      <c r="RCM947" s="109"/>
      <c r="RCN947" s="109"/>
      <c r="RCO947" s="109"/>
      <c r="RCP947" s="109"/>
      <c r="RCQ947" s="109"/>
      <c r="RCR947" s="109"/>
      <c r="RCS947" s="109"/>
      <c r="RCT947" s="109"/>
      <c r="RCU947" s="109"/>
      <c r="RCV947" s="109"/>
      <c r="RCW947" s="109"/>
      <c r="RCX947" s="109"/>
      <c r="RCY947" s="109"/>
      <c r="RCZ947" s="109"/>
      <c r="RDA947" s="109"/>
      <c r="RDB947" s="109"/>
      <c r="RDC947" s="109"/>
      <c r="RDD947" s="109"/>
      <c r="RDE947" s="109"/>
      <c r="RDF947" s="109"/>
      <c r="RDG947" s="109"/>
      <c r="RDH947" s="109"/>
      <c r="RDI947" s="109"/>
      <c r="RDJ947" s="109"/>
      <c r="RDK947" s="109"/>
      <c r="RDL947" s="109"/>
      <c r="RDM947" s="109"/>
      <c r="RDN947" s="109"/>
      <c r="RDO947" s="109"/>
      <c r="RDP947" s="109"/>
      <c r="RDQ947" s="109"/>
      <c r="RDR947" s="109"/>
      <c r="RDS947" s="109"/>
      <c r="RDT947" s="109"/>
      <c r="RDU947" s="109"/>
      <c r="RDV947" s="109"/>
      <c r="RDW947" s="109"/>
      <c r="RDX947" s="109"/>
      <c r="RDY947" s="109"/>
      <c r="RDZ947" s="109"/>
      <c r="REA947" s="109"/>
      <c r="REB947" s="109"/>
      <c r="REC947" s="109"/>
      <c r="RED947" s="109"/>
      <c r="REE947" s="109"/>
      <c r="REF947" s="109"/>
      <c r="REG947" s="109"/>
      <c r="REH947" s="109"/>
      <c r="REI947" s="109"/>
      <c r="REJ947" s="109"/>
      <c r="REK947" s="109"/>
      <c r="REL947" s="109"/>
      <c r="REM947" s="109"/>
      <c r="REN947" s="109"/>
      <c r="REO947" s="109"/>
      <c r="REP947" s="109"/>
      <c r="REQ947" s="109"/>
      <c r="RER947" s="109"/>
      <c r="RES947" s="109"/>
      <c r="RET947" s="109"/>
      <c r="REU947" s="109"/>
      <c r="REV947" s="109"/>
      <c r="REW947" s="109"/>
      <c r="REX947" s="109"/>
      <c r="REY947" s="109"/>
      <c r="REZ947" s="109"/>
      <c r="RFA947" s="109"/>
      <c r="RFB947" s="109"/>
      <c r="RFC947" s="109"/>
      <c r="RFD947" s="109"/>
      <c r="RFE947" s="109"/>
      <c r="RFF947" s="109"/>
      <c r="RFG947" s="109"/>
      <c r="RFH947" s="109"/>
      <c r="RFI947" s="109"/>
      <c r="RFJ947" s="109"/>
      <c r="RFK947" s="109"/>
      <c r="RFL947" s="109"/>
      <c r="RFM947" s="109"/>
      <c r="RFN947" s="109"/>
      <c r="RFO947" s="109"/>
      <c r="RFP947" s="109"/>
      <c r="RFQ947" s="109"/>
      <c r="RFR947" s="109"/>
      <c r="RFS947" s="109"/>
      <c r="RFT947" s="109"/>
      <c r="RFU947" s="109"/>
      <c r="RFV947" s="109"/>
      <c r="RFW947" s="109"/>
      <c r="RFX947" s="109"/>
      <c r="RFY947" s="109"/>
      <c r="RFZ947" s="109"/>
      <c r="RGA947" s="109"/>
      <c r="RGB947" s="109"/>
      <c r="RGC947" s="109"/>
      <c r="RGD947" s="109"/>
      <c r="RGE947" s="109"/>
      <c r="RGF947" s="109"/>
      <c r="RGG947" s="109"/>
      <c r="RGH947" s="109"/>
      <c r="RGI947" s="109"/>
      <c r="RGJ947" s="109"/>
      <c r="RGK947" s="109"/>
      <c r="RGL947" s="109"/>
      <c r="RGM947" s="109"/>
      <c r="RGN947" s="109"/>
      <c r="RGO947" s="109"/>
      <c r="RGP947" s="109"/>
      <c r="RGQ947" s="109"/>
      <c r="RGR947" s="109"/>
      <c r="RGS947" s="109"/>
      <c r="RGT947" s="109"/>
      <c r="RGU947" s="109"/>
      <c r="RGV947" s="109"/>
      <c r="RGW947" s="109"/>
      <c r="RGX947" s="109"/>
      <c r="RGY947" s="109"/>
      <c r="RGZ947" s="109"/>
      <c r="RHA947" s="109"/>
      <c r="RHB947" s="109"/>
      <c r="RHC947" s="109"/>
      <c r="RHD947" s="109"/>
      <c r="RHE947" s="109"/>
      <c r="RHF947" s="109"/>
      <c r="RHG947" s="109"/>
      <c r="RHH947" s="109"/>
      <c r="RHI947" s="109"/>
      <c r="RHJ947" s="109"/>
      <c r="RHK947" s="109"/>
      <c r="RHL947" s="109"/>
      <c r="RHM947" s="109"/>
      <c r="RHN947" s="109"/>
      <c r="RHO947" s="109"/>
      <c r="RHP947" s="109"/>
      <c r="RHQ947" s="109"/>
      <c r="RHR947" s="109"/>
      <c r="RHS947" s="109"/>
      <c r="RHT947" s="109"/>
      <c r="RHU947" s="109"/>
      <c r="RHV947" s="109"/>
      <c r="RHW947" s="109"/>
      <c r="RHX947" s="109"/>
      <c r="RHY947" s="109"/>
      <c r="RHZ947" s="109"/>
      <c r="RIA947" s="109"/>
      <c r="RIB947" s="109"/>
      <c r="RIC947" s="109"/>
      <c r="RID947" s="109"/>
      <c r="RIE947" s="109"/>
      <c r="RIF947" s="109"/>
      <c r="RIG947" s="109"/>
      <c r="RIH947" s="109"/>
      <c r="RII947" s="109"/>
      <c r="RIJ947" s="109"/>
      <c r="RIK947" s="109"/>
      <c r="RIL947" s="109"/>
      <c r="RIM947" s="109"/>
      <c r="RIN947" s="109"/>
      <c r="RIO947" s="109"/>
      <c r="RIP947" s="109"/>
      <c r="RIQ947" s="109"/>
      <c r="RIR947" s="109"/>
      <c r="RIS947" s="109"/>
      <c r="RIT947" s="109"/>
      <c r="RIU947" s="109"/>
      <c r="RIV947" s="109"/>
      <c r="RIW947" s="109"/>
      <c r="RIX947" s="109"/>
      <c r="RIY947" s="109"/>
      <c r="RIZ947" s="109"/>
      <c r="RJA947" s="109"/>
      <c r="RJB947" s="109"/>
      <c r="RJC947" s="109"/>
      <c r="RJD947" s="109"/>
      <c r="RJE947" s="109"/>
      <c r="RJF947" s="109"/>
      <c r="RJG947" s="109"/>
      <c r="RJH947" s="109"/>
      <c r="RJI947" s="109"/>
      <c r="RJJ947" s="109"/>
      <c r="RJK947" s="109"/>
      <c r="RJL947" s="109"/>
      <c r="RJM947" s="109"/>
      <c r="RJN947" s="109"/>
      <c r="RJO947" s="109"/>
      <c r="RJP947" s="109"/>
      <c r="RJQ947" s="109"/>
      <c r="RJR947" s="109"/>
      <c r="RJS947" s="109"/>
      <c r="RJT947" s="109"/>
      <c r="RJU947" s="109"/>
      <c r="RJV947" s="109"/>
      <c r="RJW947" s="109"/>
      <c r="RJX947" s="109"/>
      <c r="RJY947" s="109"/>
      <c r="RJZ947" s="109"/>
      <c r="RKA947" s="109"/>
      <c r="RKB947" s="109"/>
      <c r="RKC947" s="109"/>
      <c r="RKD947" s="109"/>
      <c r="RKE947" s="109"/>
      <c r="RKF947" s="109"/>
      <c r="RKG947" s="109"/>
      <c r="RKH947" s="109"/>
      <c r="RKI947" s="109"/>
      <c r="RKJ947" s="109"/>
      <c r="RKK947" s="109"/>
      <c r="RKL947" s="109"/>
      <c r="RKM947" s="109"/>
      <c r="RKN947" s="109"/>
      <c r="RKO947" s="109"/>
      <c r="RKP947" s="109"/>
      <c r="RKQ947" s="109"/>
      <c r="RKR947" s="109"/>
      <c r="RKS947" s="109"/>
      <c r="RKT947" s="109"/>
      <c r="RKU947" s="109"/>
      <c r="RKV947" s="109"/>
      <c r="RKW947" s="109"/>
      <c r="RKX947" s="109"/>
      <c r="RKY947" s="109"/>
      <c r="RKZ947" s="109"/>
      <c r="RLA947" s="109"/>
      <c r="RLB947" s="109"/>
      <c r="RLC947" s="109"/>
      <c r="RLD947" s="109"/>
      <c r="RLE947" s="109"/>
      <c r="RLF947" s="109"/>
      <c r="RLG947" s="109"/>
      <c r="RLH947" s="109"/>
      <c r="RLI947" s="109"/>
      <c r="RLJ947" s="109"/>
      <c r="RLK947" s="109"/>
      <c r="RLL947" s="109"/>
      <c r="RLM947" s="109"/>
      <c r="RLN947" s="109"/>
      <c r="RLO947" s="109"/>
      <c r="RLP947" s="109"/>
      <c r="RLQ947" s="109"/>
      <c r="RLR947" s="109"/>
      <c r="RLS947" s="109"/>
      <c r="RLT947" s="109"/>
      <c r="RLU947" s="109"/>
      <c r="RLV947" s="109"/>
      <c r="RLW947" s="109"/>
      <c r="RLX947" s="109"/>
      <c r="RLY947" s="109"/>
      <c r="RLZ947" s="109"/>
      <c r="RMA947" s="109"/>
      <c r="RMB947" s="109"/>
      <c r="RMC947" s="109"/>
      <c r="RMD947" s="109"/>
      <c r="RME947" s="109"/>
      <c r="RMF947" s="109"/>
      <c r="RMG947" s="109"/>
      <c r="RMH947" s="109"/>
      <c r="RMI947" s="109"/>
      <c r="RMJ947" s="109"/>
      <c r="RMK947" s="109"/>
      <c r="RML947" s="109"/>
      <c r="RMM947" s="109"/>
      <c r="RMN947" s="109"/>
      <c r="RMO947" s="109"/>
      <c r="RMP947" s="109"/>
      <c r="RMQ947" s="109"/>
      <c r="RMR947" s="109"/>
      <c r="RMS947" s="109"/>
      <c r="RMT947" s="109"/>
      <c r="RMU947" s="109"/>
      <c r="RMV947" s="109"/>
      <c r="RMW947" s="109"/>
      <c r="RMX947" s="109"/>
      <c r="RMY947" s="109"/>
      <c r="RMZ947" s="109"/>
      <c r="RNA947" s="109"/>
      <c r="RNB947" s="109"/>
      <c r="RNC947" s="109"/>
      <c r="RND947" s="109"/>
      <c r="RNE947" s="109"/>
      <c r="RNF947" s="109"/>
      <c r="RNG947" s="109"/>
      <c r="RNH947" s="109"/>
      <c r="RNI947" s="109"/>
      <c r="RNJ947" s="109"/>
      <c r="RNK947" s="109"/>
      <c r="RNL947" s="109"/>
      <c r="RNM947" s="109"/>
      <c r="RNN947" s="109"/>
      <c r="RNO947" s="109"/>
      <c r="RNP947" s="109"/>
      <c r="RNQ947" s="109"/>
      <c r="RNR947" s="109"/>
      <c r="RNS947" s="109"/>
      <c r="RNT947" s="109"/>
      <c r="RNU947" s="109"/>
      <c r="RNV947" s="109"/>
      <c r="RNW947" s="109"/>
      <c r="RNX947" s="109"/>
      <c r="RNY947" s="109"/>
      <c r="RNZ947" s="109"/>
      <c r="ROA947" s="109"/>
      <c r="ROB947" s="109"/>
      <c r="ROC947" s="109"/>
      <c r="ROD947" s="109"/>
      <c r="ROE947" s="109"/>
      <c r="ROF947" s="109"/>
      <c r="ROG947" s="109"/>
      <c r="ROH947" s="109"/>
      <c r="ROI947" s="109"/>
      <c r="ROJ947" s="109"/>
      <c r="ROK947" s="109"/>
      <c r="ROL947" s="109"/>
      <c r="ROM947" s="109"/>
      <c r="RON947" s="109"/>
      <c r="ROO947" s="109"/>
      <c r="ROP947" s="109"/>
      <c r="ROQ947" s="109"/>
      <c r="ROR947" s="109"/>
      <c r="ROS947" s="109"/>
      <c r="ROT947" s="109"/>
      <c r="ROU947" s="109"/>
      <c r="ROV947" s="109"/>
      <c r="ROW947" s="109"/>
      <c r="ROX947" s="109"/>
      <c r="ROY947" s="109"/>
      <c r="ROZ947" s="109"/>
      <c r="RPA947" s="109"/>
      <c r="RPB947" s="109"/>
      <c r="RPC947" s="109"/>
      <c r="RPD947" s="109"/>
      <c r="RPE947" s="109"/>
      <c r="RPF947" s="109"/>
      <c r="RPG947" s="109"/>
      <c r="RPH947" s="109"/>
      <c r="RPI947" s="109"/>
      <c r="RPJ947" s="109"/>
      <c r="RPK947" s="109"/>
      <c r="RPL947" s="109"/>
      <c r="RPM947" s="109"/>
      <c r="RPN947" s="109"/>
      <c r="RPO947" s="109"/>
      <c r="RPP947" s="109"/>
      <c r="RPQ947" s="109"/>
      <c r="RPR947" s="109"/>
      <c r="RPS947" s="109"/>
      <c r="RPT947" s="109"/>
      <c r="RPU947" s="109"/>
      <c r="RPV947" s="109"/>
      <c r="RPW947" s="109"/>
      <c r="RPX947" s="109"/>
      <c r="RPY947" s="109"/>
      <c r="RPZ947" s="109"/>
      <c r="RQA947" s="109"/>
      <c r="RQB947" s="109"/>
      <c r="RQC947" s="109"/>
      <c r="RQD947" s="109"/>
      <c r="RQE947" s="109"/>
      <c r="RQF947" s="109"/>
      <c r="RQG947" s="109"/>
      <c r="RQH947" s="109"/>
      <c r="RQI947" s="109"/>
      <c r="RQJ947" s="109"/>
      <c r="RQK947" s="109"/>
      <c r="RQL947" s="109"/>
      <c r="RQM947" s="109"/>
      <c r="RQN947" s="109"/>
      <c r="RQO947" s="109"/>
      <c r="RQP947" s="109"/>
      <c r="RQQ947" s="109"/>
      <c r="RQR947" s="109"/>
      <c r="RQS947" s="109"/>
      <c r="RQT947" s="109"/>
      <c r="RQU947" s="109"/>
      <c r="RQV947" s="109"/>
      <c r="RQW947" s="109"/>
      <c r="RQX947" s="109"/>
      <c r="RQY947" s="109"/>
      <c r="RQZ947" s="109"/>
      <c r="RRA947" s="109"/>
      <c r="RRB947" s="109"/>
      <c r="RRC947" s="109"/>
      <c r="RRD947" s="109"/>
      <c r="RRE947" s="109"/>
      <c r="RRF947" s="109"/>
      <c r="RRG947" s="109"/>
      <c r="RRH947" s="109"/>
      <c r="RRI947" s="109"/>
      <c r="RRJ947" s="109"/>
      <c r="RRK947" s="109"/>
      <c r="RRL947" s="109"/>
      <c r="RRM947" s="109"/>
      <c r="RRN947" s="109"/>
      <c r="RRO947" s="109"/>
      <c r="RRP947" s="109"/>
      <c r="RRQ947" s="109"/>
      <c r="RRR947" s="109"/>
      <c r="RRS947" s="109"/>
      <c r="RRT947" s="109"/>
      <c r="RRU947" s="109"/>
      <c r="RRV947" s="109"/>
      <c r="RRW947" s="109"/>
      <c r="RRX947" s="109"/>
      <c r="RRY947" s="109"/>
      <c r="RRZ947" s="109"/>
      <c r="RSA947" s="109"/>
      <c r="RSB947" s="109"/>
      <c r="RSC947" s="109"/>
      <c r="RSD947" s="109"/>
      <c r="RSE947" s="109"/>
      <c r="RSF947" s="109"/>
      <c r="RSG947" s="109"/>
      <c r="RSH947" s="109"/>
      <c r="RSI947" s="109"/>
      <c r="RSJ947" s="109"/>
      <c r="RSK947" s="109"/>
      <c r="RSL947" s="109"/>
      <c r="RSM947" s="109"/>
      <c r="RSN947" s="109"/>
      <c r="RSO947" s="109"/>
      <c r="RSP947" s="109"/>
      <c r="RSQ947" s="109"/>
      <c r="RSR947" s="109"/>
      <c r="RSS947" s="109"/>
      <c r="RST947" s="109"/>
      <c r="RSU947" s="109"/>
      <c r="RSV947" s="109"/>
      <c r="RSW947" s="109"/>
      <c r="RSX947" s="109"/>
      <c r="RSY947" s="109"/>
      <c r="RSZ947" s="109"/>
      <c r="RTA947" s="109"/>
      <c r="RTB947" s="109"/>
      <c r="RTC947" s="109"/>
      <c r="RTD947" s="109"/>
      <c r="RTE947" s="109"/>
      <c r="RTF947" s="109"/>
      <c r="RTG947" s="109"/>
      <c r="RTH947" s="109"/>
      <c r="RTI947" s="109"/>
      <c r="RTJ947" s="109"/>
      <c r="RTK947" s="109"/>
      <c r="RTL947" s="109"/>
      <c r="RTM947" s="109"/>
      <c r="RTN947" s="109"/>
      <c r="RTO947" s="109"/>
      <c r="RTP947" s="109"/>
      <c r="RTQ947" s="109"/>
      <c r="RTR947" s="109"/>
      <c r="RTS947" s="109"/>
      <c r="RTT947" s="109"/>
      <c r="RTU947" s="109"/>
      <c r="RTV947" s="109"/>
      <c r="RTW947" s="109"/>
      <c r="RTX947" s="109"/>
      <c r="RTY947" s="109"/>
      <c r="RTZ947" s="109"/>
      <c r="RUA947" s="109"/>
      <c r="RUB947" s="109"/>
      <c r="RUC947" s="109"/>
      <c r="RUD947" s="109"/>
      <c r="RUE947" s="109"/>
      <c r="RUF947" s="109"/>
      <c r="RUG947" s="109"/>
      <c r="RUH947" s="109"/>
      <c r="RUI947" s="109"/>
      <c r="RUJ947" s="109"/>
      <c r="RUK947" s="109"/>
      <c r="RUL947" s="109"/>
      <c r="RUM947" s="109"/>
      <c r="RUN947" s="109"/>
      <c r="RUO947" s="109"/>
      <c r="RUP947" s="109"/>
      <c r="RUQ947" s="109"/>
      <c r="RUR947" s="109"/>
      <c r="RUS947" s="109"/>
      <c r="RUT947" s="109"/>
      <c r="RUU947" s="109"/>
      <c r="RUV947" s="109"/>
      <c r="RUW947" s="109"/>
      <c r="RUX947" s="109"/>
      <c r="RUY947" s="109"/>
      <c r="RUZ947" s="109"/>
      <c r="RVA947" s="109"/>
      <c r="RVB947" s="109"/>
      <c r="RVC947" s="109"/>
      <c r="RVD947" s="109"/>
      <c r="RVE947" s="109"/>
      <c r="RVF947" s="109"/>
      <c r="RVG947" s="109"/>
      <c r="RVH947" s="109"/>
      <c r="RVI947" s="109"/>
      <c r="RVJ947" s="109"/>
      <c r="RVK947" s="109"/>
      <c r="RVL947" s="109"/>
      <c r="RVM947" s="109"/>
      <c r="RVN947" s="109"/>
      <c r="RVO947" s="109"/>
      <c r="RVP947" s="109"/>
      <c r="RVQ947" s="109"/>
      <c r="RVR947" s="109"/>
      <c r="RVS947" s="109"/>
      <c r="RVT947" s="109"/>
      <c r="RVU947" s="109"/>
      <c r="RVV947" s="109"/>
      <c r="RVW947" s="109"/>
      <c r="RVX947" s="109"/>
      <c r="RVY947" s="109"/>
      <c r="RVZ947" s="109"/>
      <c r="RWA947" s="109"/>
      <c r="RWB947" s="109"/>
      <c r="RWC947" s="109"/>
      <c r="RWD947" s="109"/>
      <c r="RWE947" s="109"/>
      <c r="RWF947" s="109"/>
      <c r="RWG947" s="109"/>
      <c r="RWH947" s="109"/>
      <c r="RWI947" s="109"/>
      <c r="RWJ947" s="109"/>
      <c r="RWK947" s="109"/>
      <c r="RWL947" s="109"/>
      <c r="RWM947" s="109"/>
      <c r="RWN947" s="109"/>
      <c r="RWO947" s="109"/>
      <c r="RWP947" s="109"/>
      <c r="RWQ947" s="109"/>
      <c r="RWR947" s="109"/>
      <c r="RWS947" s="109"/>
      <c r="RWT947" s="109"/>
      <c r="RWU947" s="109"/>
      <c r="RWV947" s="109"/>
      <c r="RWW947" s="109"/>
      <c r="RWX947" s="109"/>
      <c r="RWY947" s="109"/>
      <c r="RWZ947" s="109"/>
      <c r="RXA947" s="109"/>
      <c r="RXB947" s="109"/>
      <c r="RXC947" s="109"/>
      <c r="RXD947" s="109"/>
      <c r="RXE947" s="109"/>
      <c r="RXF947" s="109"/>
      <c r="RXG947" s="109"/>
      <c r="RXH947" s="109"/>
      <c r="RXI947" s="109"/>
      <c r="RXJ947" s="109"/>
      <c r="RXK947" s="109"/>
      <c r="RXL947" s="109"/>
      <c r="RXM947" s="109"/>
      <c r="RXN947" s="109"/>
      <c r="RXO947" s="109"/>
      <c r="RXP947" s="109"/>
      <c r="RXQ947" s="109"/>
      <c r="RXR947" s="109"/>
      <c r="RXS947" s="109"/>
      <c r="RXT947" s="109"/>
      <c r="RXU947" s="109"/>
      <c r="RXV947" s="109"/>
      <c r="RXW947" s="109"/>
      <c r="RXX947" s="109"/>
      <c r="RXY947" s="109"/>
      <c r="RXZ947" s="109"/>
      <c r="RYA947" s="109"/>
      <c r="RYB947" s="109"/>
      <c r="RYC947" s="109"/>
      <c r="RYD947" s="109"/>
      <c r="RYE947" s="109"/>
      <c r="RYF947" s="109"/>
      <c r="RYG947" s="109"/>
      <c r="RYH947" s="109"/>
      <c r="RYI947" s="109"/>
      <c r="RYJ947" s="109"/>
      <c r="RYK947" s="109"/>
      <c r="RYL947" s="109"/>
      <c r="RYM947" s="109"/>
      <c r="RYN947" s="109"/>
      <c r="RYO947" s="109"/>
      <c r="RYP947" s="109"/>
      <c r="RYQ947" s="109"/>
      <c r="RYR947" s="109"/>
      <c r="RYS947" s="109"/>
      <c r="RYT947" s="109"/>
      <c r="RYU947" s="109"/>
      <c r="RYV947" s="109"/>
      <c r="RYW947" s="109"/>
      <c r="RYX947" s="109"/>
      <c r="RYY947" s="109"/>
      <c r="RYZ947" s="109"/>
      <c r="RZA947" s="109"/>
      <c r="RZB947" s="109"/>
      <c r="RZC947" s="109"/>
      <c r="RZD947" s="109"/>
      <c r="RZE947" s="109"/>
      <c r="RZF947" s="109"/>
      <c r="RZG947" s="109"/>
      <c r="RZH947" s="109"/>
      <c r="RZI947" s="109"/>
      <c r="RZJ947" s="109"/>
      <c r="RZK947" s="109"/>
      <c r="RZL947" s="109"/>
      <c r="RZM947" s="109"/>
      <c r="RZN947" s="109"/>
      <c r="RZO947" s="109"/>
      <c r="RZP947" s="109"/>
      <c r="RZQ947" s="109"/>
      <c r="RZR947" s="109"/>
      <c r="RZS947" s="109"/>
      <c r="RZT947" s="109"/>
      <c r="RZU947" s="109"/>
      <c r="RZV947" s="109"/>
      <c r="RZW947" s="109"/>
      <c r="RZX947" s="109"/>
      <c r="RZY947" s="109"/>
      <c r="RZZ947" s="109"/>
      <c r="SAA947" s="109"/>
      <c r="SAB947" s="109"/>
      <c r="SAC947" s="109"/>
      <c r="SAD947" s="109"/>
      <c r="SAE947" s="109"/>
      <c r="SAF947" s="109"/>
      <c r="SAG947" s="109"/>
      <c r="SAH947" s="109"/>
      <c r="SAI947" s="109"/>
      <c r="SAJ947" s="109"/>
      <c r="SAK947" s="109"/>
      <c r="SAL947" s="109"/>
      <c r="SAM947" s="109"/>
      <c r="SAN947" s="109"/>
      <c r="SAO947" s="109"/>
      <c r="SAP947" s="109"/>
      <c r="SAQ947" s="109"/>
      <c r="SAR947" s="109"/>
      <c r="SAS947" s="109"/>
      <c r="SAT947" s="109"/>
      <c r="SAU947" s="109"/>
      <c r="SAV947" s="109"/>
      <c r="SAW947" s="109"/>
      <c r="SAX947" s="109"/>
      <c r="SAY947" s="109"/>
      <c r="SAZ947" s="109"/>
      <c r="SBA947" s="109"/>
      <c r="SBB947" s="109"/>
      <c r="SBC947" s="109"/>
      <c r="SBD947" s="109"/>
      <c r="SBE947" s="109"/>
      <c r="SBF947" s="109"/>
      <c r="SBG947" s="109"/>
      <c r="SBH947" s="109"/>
      <c r="SBI947" s="109"/>
      <c r="SBJ947" s="109"/>
      <c r="SBK947" s="109"/>
      <c r="SBL947" s="109"/>
      <c r="SBM947" s="109"/>
      <c r="SBN947" s="109"/>
      <c r="SBO947" s="109"/>
      <c r="SBP947" s="109"/>
      <c r="SBQ947" s="109"/>
      <c r="SBR947" s="109"/>
      <c r="SBS947" s="109"/>
      <c r="SBT947" s="109"/>
      <c r="SBU947" s="109"/>
      <c r="SBV947" s="109"/>
      <c r="SBW947" s="109"/>
      <c r="SBX947" s="109"/>
      <c r="SBY947" s="109"/>
      <c r="SBZ947" s="109"/>
      <c r="SCA947" s="109"/>
      <c r="SCB947" s="109"/>
      <c r="SCC947" s="109"/>
      <c r="SCD947" s="109"/>
      <c r="SCE947" s="109"/>
      <c r="SCF947" s="109"/>
      <c r="SCG947" s="109"/>
      <c r="SCH947" s="109"/>
      <c r="SCI947" s="109"/>
      <c r="SCJ947" s="109"/>
      <c r="SCK947" s="109"/>
      <c r="SCL947" s="109"/>
      <c r="SCM947" s="109"/>
      <c r="SCN947" s="109"/>
      <c r="SCO947" s="109"/>
      <c r="SCP947" s="109"/>
      <c r="SCQ947" s="109"/>
      <c r="SCR947" s="109"/>
      <c r="SCS947" s="109"/>
      <c r="SCT947" s="109"/>
      <c r="SCU947" s="109"/>
      <c r="SCV947" s="109"/>
      <c r="SCW947" s="109"/>
      <c r="SCX947" s="109"/>
      <c r="SCY947" s="109"/>
      <c r="SCZ947" s="109"/>
      <c r="SDA947" s="109"/>
      <c r="SDB947" s="109"/>
      <c r="SDC947" s="109"/>
      <c r="SDD947" s="109"/>
      <c r="SDE947" s="109"/>
      <c r="SDF947" s="109"/>
      <c r="SDG947" s="109"/>
      <c r="SDH947" s="109"/>
      <c r="SDI947" s="109"/>
      <c r="SDJ947" s="109"/>
      <c r="SDK947" s="109"/>
      <c r="SDL947" s="109"/>
      <c r="SDM947" s="109"/>
      <c r="SDN947" s="109"/>
      <c r="SDO947" s="109"/>
      <c r="SDP947" s="109"/>
      <c r="SDQ947" s="109"/>
      <c r="SDR947" s="109"/>
      <c r="SDS947" s="109"/>
      <c r="SDT947" s="109"/>
      <c r="SDU947" s="109"/>
      <c r="SDV947" s="109"/>
      <c r="SDW947" s="109"/>
      <c r="SDX947" s="109"/>
      <c r="SDY947" s="109"/>
      <c r="SDZ947" s="109"/>
      <c r="SEA947" s="109"/>
      <c r="SEB947" s="109"/>
      <c r="SEC947" s="109"/>
      <c r="SED947" s="109"/>
      <c r="SEE947" s="109"/>
      <c r="SEF947" s="109"/>
      <c r="SEG947" s="109"/>
      <c r="SEH947" s="109"/>
      <c r="SEI947" s="109"/>
      <c r="SEJ947" s="109"/>
      <c r="SEK947" s="109"/>
      <c r="SEL947" s="109"/>
      <c r="SEM947" s="109"/>
      <c r="SEN947" s="109"/>
      <c r="SEO947" s="109"/>
      <c r="SEP947" s="109"/>
      <c r="SEQ947" s="109"/>
      <c r="SER947" s="109"/>
      <c r="SES947" s="109"/>
      <c r="SET947" s="109"/>
      <c r="SEU947" s="109"/>
      <c r="SEV947" s="109"/>
      <c r="SEW947" s="109"/>
      <c r="SEX947" s="109"/>
      <c r="SEY947" s="109"/>
      <c r="SEZ947" s="109"/>
      <c r="SFA947" s="109"/>
      <c r="SFB947" s="109"/>
      <c r="SFC947" s="109"/>
      <c r="SFD947" s="109"/>
      <c r="SFE947" s="109"/>
      <c r="SFF947" s="109"/>
      <c r="SFG947" s="109"/>
      <c r="SFH947" s="109"/>
      <c r="SFI947" s="109"/>
      <c r="SFJ947" s="109"/>
      <c r="SFK947" s="109"/>
      <c r="SFL947" s="109"/>
      <c r="SFM947" s="109"/>
      <c r="SFN947" s="109"/>
      <c r="SFO947" s="109"/>
      <c r="SFP947" s="109"/>
      <c r="SFQ947" s="109"/>
      <c r="SFR947" s="109"/>
      <c r="SFS947" s="109"/>
      <c r="SFT947" s="109"/>
      <c r="SFU947" s="109"/>
      <c r="SFV947" s="109"/>
      <c r="SFW947" s="109"/>
      <c r="SFX947" s="109"/>
      <c r="SFY947" s="109"/>
      <c r="SFZ947" s="109"/>
      <c r="SGA947" s="109"/>
      <c r="SGB947" s="109"/>
      <c r="SGC947" s="109"/>
      <c r="SGD947" s="109"/>
      <c r="SGE947" s="109"/>
      <c r="SGF947" s="109"/>
      <c r="SGG947" s="109"/>
      <c r="SGH947" s="109"/>
      <c r="SGI947" s="109"/>
      <c r="SGJ947" s="109"/>
      <c r="SGK947" s="109"/>
      <c r="SGL947" s="109"/>
      <c r="SGM947" s="109"/>
      <c r="SGN947" s="109"/>
      <c r="SGO947" s="109"/>
      <c r="SGP947" s="109"/>
      <c r="SGQ947" s="109"/>
      <c r="SGR947" s="109"/>
      <c r="SGS947" s="109"/>
      <c r="SGT947" s="109"/>
      <c r="SGU947" s="109"/>
      <c r="SGV947" s="109"/>
      <c r="SGW947" s="109"/>
      <c r="SGX947" s="109"/>
      <c r="SGY947" s="109"/>
      <c r="SGZ947" s="109"/>
      <c r="SHA947" s="109"/>
      <c r="SHB947" s="109"/>
      <c r="SHC947" s="109"/>
      <c r="SHD947" s="109"/>
      <c r="SHE947" s="109"/>
      <c r="SHF947" s="109"/>
      <c r="SHG947" s="109"/>
      <c r="SHH947" s="109"/>
      <c r="SHI947" s="109"/>
      <c r="SHJ947" s="109"/>
      <c r="SHK947" s="109"/>
      <c r="SHL947" s="109"/>
      <c r="SHM947" s="109"/>
      <c r="SHN947" s="109"/>
      <c r="SHO947" s="109"/>
      <c r="SHP947" s="109"/>
      <c r="SHQ947" s="109"/>
      <c r="SHR947" s="109"/>
      <c r="SHS947" s="109"/>
      <c r="SHT947" s="109"/>
      <c r="SHU947" s="109"/>
      <c r="SHV947" s="109"/>
      <c r="SHW947" s="109"/>
      <c r="SHX947" s="109"/>
      <c r="SHY947" s="109"/>
      <c r="SHZ947" s="109"/>
      <c r="SIA947" s="109"/>
      <c r="SIB947" s="109"/>
      <c r="SIC947" s="109"/>
      <c r="SID947" s="109"/>
      <c r="SIE947" s="109"/>
      <c r="SIF947" s="109"/>
      <c r="SIG947" s="109"/>
      <c r="SIH947" s="109"/>
      <c r="SII947" s="109"/>
      <c r="SIJ947" s="109"/>
      <c r="SIK947" s="109"/>
      <c r="SIL947" s="109"/>
      <c r="SIM947" s="109"/>
      <c r="SIN947" s="109"/>
      <c r="SIO947" s="109"/>
      <c r="SIP947" s="109"/>
      <c r="SIQ947" s="109"/>
      <c r="SIR947" s="109"/>
      <c r="SIS947" s="109"/>
      <c r="SIT947" s="109"/>
      <c r="SIU947" s="109"/>
      <c r="SIV947" s="109"/>
      <c r="SIW947" s="109"/>
      <c r="SIX947" s="109"/>
      <c r="SIY947" s="109"/>
      <c r="SIZ947" s="109"/>
      <c r="SJA947" s="109"/>
      <c r="SJB947" s="109"/>
      <c r="SJC947" s="109"/>
      <c r="SJD947" s="109"/>
      <c r="SJE947" s="109"/>
      <c r="SJF947" s="109"/>
      <c r="SJG947" s="109"/>
      <c r="SJH947" s="109"/>
      <c r="SJI947" s="109"/>
      <c r="SJJ947" s="109"/>
      <c r="SJK947" s="109"/>
      <c r="SJL947" s="109"/>
      <c r="SJM947" s="109"/>
      <c r="SJN947" s="109"/>
      <c r="SJO947" s="109"/>
      <c r="SJP947" s="109"/>
      <c r="SJQ947" s="109"/>
      <c r="SJR947" s="109"/>
      <c r="SJS947" s="109"/>
      <c r="SJT947" s="109"/>
      <c r="SJU947" s="109"/>
      <c r="SJV947" s="109"/>
      <c r="SJW947" s="109"/>
      <c r="SJX947" s="109"/>
      <c r="SJY947" s="109"/>
      <c r="SJZ947" s="109"/>
      <c r="SKA947" s="109"/>
      <c r="SKB947" s="109"/>
      <c r="SKC947" s="109"/>
      <c r="SKD947" s="109"/>
      <c r="SKE947" s="109"/>
      <c r="SKF947" s="109"/>
      <c r="SKG947" s="109"/>
      <c r="SKH947" s="109"/>
      <c r="SKI947" s="109"/>
      <c r="SKJ947" s="109"/>
      <c r="SKK947" s="109"/>
      <c r="SKL947" s="109"/>
      <c r="SKM947" s="109"/>
      <c r="SKN947" s="109"/>
      <c r="SKO947" s="109"/>
      <c r="SKP947" s="109"/>
      <c r="SKQ947" s="109"/>
      <c r="SKR947" s="109"/>
      <c r="SKS947" s="109"/>
      <c r="SKT947" s="109"/>
      <c r="SKU947" s="109"/>
      <c r="SKV947" s="109"/>
      <c r="SKW947" s="109"/>
      <c r="SKX947" s="109"/>
      <c r="SKY947" s="109"/>
      <c r="SKZ947" s="109"/>
      <c r="SLA947" s="109"/>
      <c r="SLB947" s="109"/>
      <c r="SLC947" s="109"/>
      <c r="SLD947" s="109"/>
      <c r="SLE947" s="109"/>
      <c r="SLF947" s="109"/>
      <c r="SLG947" s="109"/>
      <c r="SLH947" s="109"/>
      <c r="SLI947" s="109"/>
      <c r="SLJ947" s="109"/>
      <c r="SLK947" s="109"/>
      <c r="SLL947" s="109"/>
      <c r="SLM947" s="109"/>
      <c r="SLN947" s="109"/>
      <c r="SLO947" s="109"/>
      <c r="SLP947" s="109"/>
      <c r="SLQ947" s="109"/>
      <c r="SLR947" s="109"/>
      <c r="SLS947" s="109"/>
      <c r="SLT947" s="109"/>
      <c r="SLU947" s="109"/>
      <c r="SLV947" s="109"/>
      <c r="SLW947" s="109"/>
      <c r="SLX947" s="109"/>
      <c r="SLY947" s="109"/>
      <c r="SLZ947" s="109"/>
      <c r="SMA947" s="109"/>
      <c r="SMB947" s="109"/>
      <c r="SMC947" s="109"/>
      <c r="SMD947" s="109"/>
      <c r="SME947" s="109"/>
      <c r="SMF947" s="109"/>
      <c r="SMG947" s="109"/>
      <c r="SMH947" s="109"/>
      <c r="SMI947" s="109"/>
      <c r="SMJ947" s="109"/>
      <c r="SMK947" s="109"/>
      <c r="SML947" s="109"/>
      <c r="SMM947" s="109"/>
      <c r="SMN947" s="109"/>
      <c r="SMO947" s="109"/>
      <c r="SMP947" s="109"/>
      <c r="SMQ947" s="109"/>
      <c r="SMR947" s="109"/>
      <c r="SMS947" s="109"/>
      <c r="SMT947" s="109"/>
      <c r="SMU947" s="109"/>
      <c r="SMV947" s="109"/>
      <c r="SMW947" s="109"/>
      <c r="SMX947" s="109"/>
      <c r="SMY947" s="109"/>
      <c r="SMZ947" s="109"/>
      <c r="SNA947" s="109"/>
      <c r="SNB947" s="109"/>
      <c r="SNC947" s="109"/>
      <c r="SND947" s="109"/>
      <c r="SNE947" s="109"/>
      <c r="SNF947" s="109"/>
      <c r="SNG947" s="109"/>
      <c r="SNH947" s="109"/>
      <c r="SNI947" s="109"/>
      <c r="SNJ947" s="109"/>
      <c r="SNK947" s="109"/>
      <c r="SNL947" s="109"/>
      <c r="SNM947" s="109"/>
      <c r="SNN947" s="109"/>
      <c r="SNO947" s="109"/>
      <c r="SNP947" s="109"/>
      <c r="SNQ947" s="109"/>
      <c r="SNR947" s="109"/>
      <c r="SNS947" s="109"/>
      <c r="SNT947" s="109"/>
      <c r="SNU947" s="109"/>
      <c r="SNV947" s="109"/>
      <c r="SNW947" s="109"/>
      <c r="SNX947" s="109"/>
      <c r="SNY947" s="109"/>
      <c r="SNZ947" s="109"/>
      <c r="SOA947" s="109"/>
      <c r="SOB947" s="109"/>
      <c r="SOC947" s="109"/>
      <c r="SOD947" s="109"/>
      <c r="SOE947" s="109"/>
      <c r="SOF947" s="109"/>
      <c r="SOG947" s="109"/>
      <c r="SOH947" s="109"/>
      <c r="SOI947" s="109"/>
      <c r="SOJ947" s="109"/>
      <c r="SOK947" s="109"/>
      <c r="SOL947" s="109"/>
      <c r="SOM947" s="109"/>
      <c r="SON947" s="109"/>
      <c r="SOO947" s="109"/>
      <c r="SOP947" s="109"/>
      <c r="SOQ947" s="109"/>
      <c r="SOR947" s="109"/>
      <c r="SOS947" s="109"/>
      <c r="SOT947" s="109"/>
      <c r="SOU947" s="109"/>
      <c r="SOV947" s="109"/>
      <c r="SOW947" s="109"/>
      <c r="SOX947" s="109"/>
      <c r="SOY947" s="109"/>
      <c r="SOZ947" s="109"/>
      <c r="SPA947" s="109"/>
      <c r="SPB947" s="109"/>
      <c r="SPC947" s="109"/>
      <c r="SPD947" s="109"/>
      <c r="SPE947" s="109"/>
      <c r="SPF947" s="109"/>
      <c r="SPG947" s="109"/>
      <c r="SPH947" s="109"/>
      <c r="SPI947" s="109"/>
      <c r="SPJ947" s="109"/>
      <c r="SPK947" s="109"/>
      <c r="SPL947" s="109"/>
      <c r="SPM947" s="109"/>
      <c r="SPN947" s="109"/>
      <c r="SPO947" s="109"/>
      <c r="SPP947" s="109"/>
      <c r="SPQ947" s="109"/>
      <c r="SPR947" s="109"/>
      <c r="SPS947" s="109"/>
      <c r="SPT947" s="109"/>
      <c r="SPU947" s="109"/>
      <c r="SPV947" s="109"/>
      <c r="SPW947" s="109"/>
      <c r="SPX947" s="109"/>
      <c r="SPY947" s="109"/>
      <c r="SPZ947" s="109"/>
      <c r="SQA947" s="109"/>
      <c r="SQB947" s="109"/>
      <c r="SQC947" s="109"/>
      <c r="SQD947" s="109"/>
      <c r="SQE947" s="109"/>
      <c r="SQF947" s="109"/>
      <c r="SQG947" s="109"/>
      <c r="SQH947" s="109"/>
      <c r="SQI947" s="109"/>
      <c r="SQJ947" s="109"/>
      <c r="SQK947" s="109"/>
      <c r="SQL947" s="109"/>
      <c r="SQM947" s="109"/>
      <c r="SQN947" s="109"/>
      <c r="SQO947" s="109"/>
      <c r="SQP947" s="109"/>
      <c r="SQQ947" s="109"/>
      <c r="SQR947" s="109"/>
      <c r="SQS947" s="109"/>
      <c r="SQT947" s="109"/>
      <c r="SQU947" s="109"/>
      <c r="SQV947" s="109"/>
      <c r="SQW947" s="109"/>
      <c r="SQX947" s="109"/>
      <c r="SQY947" s="109"/>
      <c r="SQZ947" s="109"/>
      <c r="SRA947" s="109"/>
      <c r="SRB947" s="109"/>
      <c r="SRC947" s="109"/>
      <c r="SRD947" s="109"/>
      <c r="SRE947" s="109"/>
      <c r="SRF947" s="109"/>
      <c r="SRG947" s="109"/>
      <c r="SRH947" s="109"/>
      <c r="SRI947" s="109"/>
      <c r="SRJ947" s="109"/>
      <c r="SRK947" s="109"/>
      <c r="SRL947" s="109"/>
      <c r="SRM947" s="109"/>
      <c r="SRN947" s="109"/>
      <c r="SRO947" s="109"/>
      <c r="SRP947" s="109"/>
      <c r="SRQ947" s="109"/>
      <c r="SRR947" s="109"/>
      <c r="SRS947" s="109"/>
      <c r="SRT947" s="109"/>
      <c r="SRU947" s="109"/>
      <c r="SRV947" s="109"/>
      <c r="SRW947" s="109"/>
      <c r="SRX947" s="109"/>
      <c r="SRY947" s="109"/>
      <c r="SRZ947" s="109"/>
      <c r="SSA947" s="109"/>
      <c r="SSB947" s="109"/>
      <c r="SSC947" s="109"/>
      <c r="SSD947" s="109"/>
      <c r="SSE947" s="109"/>
      <c r="SSF947" s="109"/>
      <c r="SSG947" s="109"/>
      <c r="SSH947" s="109"/>
      <c r="SSI947" s="109"/>
      <c r="SSJ947" s="109"/>
      <c r="SSK947" s="109"/>
      <c r="SSL947" s="109"/>
      <c r="SSM947" s="109"/>
      <c r="SSN947" s="109"/>
      <c r="SSO947" s="109"/>
      <c r="SSP947" s="109"/>
      <c r="SSQ947" s="109"/>
      <c r="SSR947" s="109"/>
      <c r="SSS947" s="109"/>
      <c r="SST947" s="109"/>
      <c r="SSU947" s="109"/>
      <c r="SSV947" s="109"/>
      <c r="SSW947" s="109"/>
      <c r="SSX947" s="109"/>
      <c r="SSY947" s="109"/>
      <c r="SSZ947" s="109"/>
      <c r="STA947" s="109"/>
      <c r="STB947" s="109"/>
      <c r="STC947" s="109"/>
      <c r="STD947" s="109"/>
      <c r="STE947" s="109"/>
      <c r="STF947" s="109"/>
      <c r="STG947" s="109"/>
      <c r="STH947" s="109"/>
      <c r="STI947" s="109"/>
      <c r="STJ947" s="109"/>
      <c r="STK947" s="109"/>
      <c r="STL947" s="109"/>
      <c r="STM947" s="109"/>
      <c r="STN947" s="109"/>
      <c r="STO947" s="109"/>
      <c r="STP947" s="109"/>
      <c r="STQ947" s="109"/>
      <c r="STR947" s="109"/>
      <c r="STS947" s="109"/>
      <c r="STT947" s="109"/>
      <c r="STU947" s="109"/>
      <c r="STV947" s="109"/>
      <c r="STW947" s="109"/>
      <c r="STX947" s="109"/>
      <c r="STY947" s="109"/>
      <c r="STZ947" s="109"/>
      <c r="SUA947" s="109"/>
      <c r="SUB947" s="109"/>
      <c r="SUC947" s="109"/>
      <c r="SUD947" s="109"/>
      <c r="SUE947" s="109"/>
      <c r="SUF947" s="109"/>
      <c r="SUG947" s="109"/>
      <c r="SUH947" s="109"/>
      <c r="SUI947" s="109"/>
      <c r="SUJ947" s="109"/>
      <c r="SUK947" s="109"/>
      <c r="SUL947" s="109"/>
      <c r="SUM947" s="109"/>
      <c r="SUN947" s="109"/>
      <c r="SUO947" s="109"/>
      <c r="SUP947" s="109"/>
      <c r="SUQ947" s="109"/>
      <c r="SUR947" s="109"/>
      <c r="SUS947" s="109"/>
      <c r="SUT947" s="109"/>
      <c r="SUU947" s="109"/>
      <c r="SUV947" s="109"/>
      <c r="SUW947" s="109"/>
      <c r="SUX947" s="109"/>
      <c r="SUY947" s="109"/>
      <c r="SUZ947" s="109"/>
      <c r="SVA947" s="109"/>
      <c r="SVB947" s="109"/>
      <c r="SVC947" s="109"/>
      <c r="SVD947" s="109"/>
      <c r="SVE947" s="109"/>
      <c r="SVF947" s="109"/>
      <c r="SVG947" s="109"/>
      <c r="SVH947" s="109"/>
      <c r="SVI947" s="109"/>
      <c r="SVJ947" s="109"/>
      <c r="SVK947" s="109"/>
      <c r="SVL947" s="109"/>
      <c r="SVM947" s="109"/>
      <c r="SVN947" s="109"/>
      <c r="SVO947" s="109"/>
      <c r="SVP947" s="109"/>
      <c r="SVQ947" s="109"/>
      <c r="SVR947" s="109"/>
      <c r="SVS947" s="109"/>
      <c r="SVT947" s="109"/>
      <c r="SVU947" s="109"/>
      <c r="SVV947" s="109"/>
      <c r="SVW947" s="109"/>
      <c r="SVX947" s="109"/>
      <c r="SVY947" s="109"/>
      <c r="SVZ947" s="109"/>
      <c r="SWA947" s="109"/>
      <c r="SWB947" s="109"/>
      <c r="SWC947" s="109"/>
      <c r="SWD947" s="109"/>
      <c r="SWE947" s="109"/>
      <c r="SWF947" s="109"/>
      <c r="SWG947" s="109"/>
      <c r="SWH947" s="109"/>
      <c r="SWI947" s="109"/>
      <c r="SWJ947" s="109"/>
      <c r="SWK947" s="109"/>
      <c r="SWL947" s="109"/>
      <c r="SWM947" s="109"/>
      <c r="SWN947" s="109"/>
      <c r="SWO947" s="109"/>
      <c r="SWP947" s="109"/>
      <c r="SWQ947" s="109"/>
      <c r="SWR947" s="109"/>
      <c r="SWS947" s="109"/>
      <c r="SWT947" s="109"/>
      <c r="SWU947" s="109"/>
      <c r="SWV947" s="109"/>
      <c r="SWW947" s="109"/>
      <c r="SWX947" s="109"/>
      <c r="SWY947" s="109"/>
      <c r="SWZ947" s="109"/>
      <c r="SXA947" s="109"/>
      <c r="SXB947" s="109"/>
      <c r="SXC947" s="109"/>
      <c r="SXD947" s="109"/>
      <c r="SXE947" s="109"/>
      <c r="SXF947" s="109"/>
      <c r="SXG947" s="109"/>
      <c r="SXH947" s="109"/>
      <c r="SXI947" s="109"/>
      <c r="SXJ947" s="109"/>
      <c r="SXK947" s="109"/>
      <c r="SXL947" s="109"/>
      <c r="SXM947" s="109"/>
      <c r="SXN947" s="109"/>
      <c r="SXO947" s="109"/>
      <c r="SXP947" s="109"/>
      <c r="SXQ947" s="109"/>
      <c r="SXR947" s="109"/>
      <c r="SXS947" s="109"/>
      <c r="SXT947" s="109"/>
      <c r="SXU947" s="109"/>
      <c r="SXV947" s="109"/>
      <c r="SXW947" s="109"/>
      <c r="SXX947" s="109"/>
      <c r="SXY947" s="109"/>
      <c r="SXZ947" s="109"/>
      <c r="SYA947" s="109"/>
      <c r="SYB947" s="109"/>
      <c r="SYC947" s="109"/>
      <c r="SYD947" s="109"/>
      <c r="SYE947" s="109"/>
      <c r="SYF947" s="109"/>
      <c r="SYG947" s="109"/>
      <c r="SYH947" s="109"/>
      <c r="SYI947" s="109"/>
      <c r="SYJ947" s="109"/>
      <c r="SYK947" s="109"/>
      <c r="SYL947" s="109"/>
      <c r="SYM947" s="109"/>
      <c r="SYN947" s="109"/>
      <c r="SYO947" s="109"/>
      <c r="SYP947" s="109"/>
      <c r="SYQ947" s="109"/>
      <c r="SYR947" s="109"/>
      <c r="SYS947" s="109"/>
      <c r="SYT947" s="109"/>
      <c r="SYU947" s="109"/>
      <c r="SYV947" s="109"/>
      <c r="SYW947" s="109"/>
      <c r="SYX947" s="109"/>
      <c r="SYY947" s="109"/>
      <c r="SYZ947" s="109"/>
      <c r="SZA947" s="109"/>
      <c r="SZB947" s="109"/>
      <c r="SZC947" s="109"/>
      <c r="SZD947" s="109"/>
      <c r="SZE947" s="109"/>
      <c r="SZF947" s="109"/>
      <c r="SZG947" s="109"/>
      <c r="SZH947" s="109"/>
      <c r="SZI947" s="109"/>
      <c r="SZJ947" s="109"/>
      <c r="SZK947" s="109"/>
      <c r="SZL947" s="109"/>
      <c r="SZM947" s="109"/>
      <c r="SZN947" s="109"/>
      <c r="SZO947" s="109"/>
      <c r="SZP947" s="109"/>
      <c r="SZQ947" s="109"/>
      <c r="SZR947" s="109"/>
      <c r="SZS947" s="109"/>
      <c r="SZT947" s="109"/>
      <c r="SZU947" s="109"/>
      <c r="SZV947" s="109"/>
      <c r="SZW947" s="109"/>
      <c r="SZX947" s="109"/>
      <c r="SZY947" s="109"/>
      <c r="SZZ947" s="109"/>
      <c r="TAA947" s="109"/>
      <c r="TAB947" s="109"/>
      <c r="TAC947" s="109"/>
      <c r="TAD947" s="109"/>
      <c r="TAE947" s="109"/>
      <c r="TAF947" s="109"/>
      <c r="TAG947" s="109"/>
      <c r="TAH947" s="109"/>
      <c r="TAI947" s="109"/>
      <c r="TAJ947" s="109"/>
      <c r="TAK947" s="109"/>
      <c r="TAL947" s="109"/>
      <c r="TAM947" s="109"/>
      <c r="TAN947" s="109"/>
      <c r="TAO947" s="109"/>
      <c r="TAP947" s="109"/>
      <c r="TAQ947" s="109"/>
      <c r="TAR947" s="109"/>
      <c r="TAS947" s="109"/>
      <c r="TAT947" s="109"/>
      <c r="TAU947" s="109"/>
      <c r="TAV947" s="109"/>
      <c r="TAW947" s="109"/>
      <c r="TAX947" s="109"/>
      <c r="TAY947" s="109"/>
      <c r="TAZ947" s="109"/>
      <c r="TBA947" s="109"/>
      <c r="TBB947" s="109"/>
      <c r="TBC947" s="109"/>
      <c r="TBD947" s="109"/>
      <c r="TBE947" s="109"/>
      <c r="TBF947" s="109"/>
      <c r="TBG947" s="109"/>
      <c r="TBH947" s="109"/>
      <c r="TBI947" s="109"/>
      <c r="TBJ947" s="109"/>
      <c r="TBK947" s="109"/>
      <c r="TBL947" s="109"/>
      <c r="TBM947" s="109"/>
      <c r="TBN947" s="109"/>
      <c r="TBO947" s="109"/>
      <c r="TBP947" s="109"/>
      <c r="TBQ947" s="109"/>
      <c r="TBR947" s="109"/>
      <c r="TBS947" s="109"/>
      <c r="TBT947" s="109"/>
      <c r="TBU947" s="109"/>
      <c r="TBV947" s="109"/>
      <c r="TBW947" s="109"/>
      <c r="TBX947" s="109"/>
      <c r="TBY947" s="109"/>
      <c r="TBZ947" s="109"/>
      <c r="TCA947" s="109"/>
      <c r="TCB947" s="109"/>
      <c r="TCC947" s="109"/>
      <c r="TCD947" s="109"/>
      <c r="TCE947" s="109"/>
      <c r="TCF947" s="109"/>
      <c r="TCG947" s="109"/>
      <c r="TCH947" s="109"/>
      <c r="TCI947" s="109"/>
      <c r="TCJ947" s="109"/>
      <c r="TCK947" s="109"/>
      <c r="TCL947" s="109"/>
      <c r="TCM947" s="109"/>
      <c r="TCN947" s="109"/>
      <c r="TCO947" s="109"/>
      <c r="TCP947" s="109"/>
      <c r="TCQ947" s="109"/>
      <c r="TCR947" s="109"/>
      <c r="TCS947" s="109"/>
      <c r="TCT947" s="109"/>
      <c r="TCU947" s="109"/>
      <c r="TCV947" s="109"/>
      <c r="TCW947" s="109"/>
      <c r="TCX947" s="109"/>
      <c r="TCY947" s="109"/>
      <c r="TCZ947" s="109"/>
      <c r="TDA947" s="109"/>
      <c r="TDB947" s="109"/>
      <c r="TDC947" s="109"/>
      <c r="TDD947" s="109"/>
      <c r="TDE947" s="109"/>
      <c r="TDF947" s="109"/>
      <c r="TDG947" s="109"/>
      <c r="TDH947" s="109"/>
      <c r="TDI947" s="109"/>
      <c r="TDJ947" s="109"/>
      <c r="TDK947" s="109"/>
      <c r="TDL947" s="109"/>
      <c r="TDM947" s="109"/>
      <c r="TDN947" s="109"/>
      <c r="TDO947" s="109"/>
      <c r="TDP947" s="109"/>
      <c r="TDQ947" s="109"/>
      <c r="TDR947" s="109"/>
      <c r="TDS947" s="109"/>
      <c r="TDT947" s="109"/>
      <c r="TDU947" s="109"/>
      <c r="TDV947" s="109"/>
      <c r="TDW947" s="109"/>
      <c r="TDX947" s="109"/>
      <c r="TDY947" s="109"/>
      <c r="TDZ947" s="109"/>
      <c r="TEA947" s="109"/>
      <c r="TEB947" s="109"/>
      <c r="TEC947" s="109"/>
      <c r="TED947" s="109"/>
      <c r="TEE947" s="109"/>
      <c r="TEF947" s="109"/>
      <c r="TEG947" s="109"/>
      <c r="TEH947" s="109"/>
      <c r="TEI947" s="109"/>
      <c r="TEJ947" s="109"/>
      <c r="TEK947" s="109"/>
      <c r="TEL947" s="109"/>
      <c r="TEM947" s="109"/>
      <c r="TEN947" s="109"/>
      <c r="TEO947" s="109"/>
      <c r="TEP947" s="109"/>
      <c r="TEQ947" s="109"/>
      <c r="TER947" s="109"/>
      <c r="TES947" s="109"/>
      <c r="TET947" s="109"/>
      <c r="TEU947" s="109"/>
      <c r="TEV947" s="109"/>
      <c r="TEW947" s="109"/>
      <c r="TEX947" s="109"/>
      <c r="TEY947" s="109"/>
      <c r="TEZ947" s="109"/>
      <c r="TFA947" s="109"/>
      <c r="TFB947" s="109"/>
      <c r="TFC947" s="109"/>
      <c r="TFD947" s="109"/>
      <c r="TFE947" s="109"/>
      <c r="TFF947" s="109"/>
      <c r="TFG947" s="109"/>
      <c r="TFH947" s="109"/>
      <c r="TFI947" s="109"/>
      <c r="TFJ947" s="109"/>
      <c r="TFK947" s="109"/>
      <c r="TFL947" s="109"/>
      <c r="TFM947" s="109"/>
      <c r="TFN947" s="109"/>
      <c r="TFO947" s="109"/>
      <c r="TFP947" s="109"/>
      <c r="TFQ947" s="109"/>
      <c r="TFR947" s="109"/>
      <c r="TFS947" s="109"/>
      <c r="TFT947" s="109"/>
      <c r="TFU947" s="109"/>
      <c r="TFV947" s="109"/>
      <c r="TFW947" s="109"/>
      <c r="TFX947" s="109"/>
      <c r="TFY947" s="109"/>
      <c r="TFZ947" s="109"/>
      <c r="TGA947" s="109"/>
      <c r="TGB947" s="109"/>
      <c r="TGC947" s="109"/>
      <c r="TGD947" s="109"/>
      <c r="TGE947" s="109"/>
      <c r="TGF947" s="109"/>
      <c r="TGG947" s="109"/>
      <c r="TGH947" s="109"/>
      <c r="TGI947" s="109"/>
      <c r="TGJ947" s="109"/>
      <c r="TGK947" s="109"/>
      <c r="TGL947" s="109"/>
      <c r="TGM947" s="109"/>
      <c r="TGN947" s="109"/>
      <c r="TGO947" s="109"/>
      <c r="TGP947" s="109"/>
      <c r="TGQ947" s="109"/>
      <c r="TGR947" s="109"/>
      <c r="TGS947" s="109"/>
      <c r="TGT947" s="109"/>
      <c r="TGU947" s="109"/>
      <c r="TGV947" s="109"/>
      <c r="TGW947" s="109"/>
      <c r="TGX947" s="109"/>
      <c r="TGY947" s="109"/>
      <c r="TGZ947" s="109"/>
      <c r="THA947" s="109"/>
      <c r="THB947" s="109"/>
      <c r="THC947" s="109"/>
      <c r="THD947" s="109"/>
      <c r="THE947" s="109"/>
      <c r="THF947" s="109"/>
      <c r="THG947" s="109"/>
      <c r="THH947" s="109"/>
      <c r="THI947" s="109"/>
      <c r="THJ947" s="109"/>
      <c r="THK947" s="109"/>
      <c r="THL947" s="109"/>
      <c r="THM947" s="109"/>
      <c r="THN947" s="109"/>
      <c r="THO947" s="109"/>
      <c r="THP947" s="109"/>
      <c r="THQ947" s="109"/>
      <c r="THR947" s="109"/>
      <c r="THS947" s="109"/>
      <c r="THT947" s="109"/>
      <c r="THU947" s="109"/>
      <c r="THV947" s="109"/>
      <c r="THW947" s="109"/>
      <c r="THX947" s="109"/>
      <c r="THY947" s="109"/>
      <c r="THZ947" s="109"/>
      <c r="TIA947" s="109"/>
      <c r="TIB947" s="109"/>
      <c r="TIC947" s="109"/>
      <c r="TID947" s="109"/>
      <c r="TIE947" s="109"/>
      <c r="TIF947" s="109"/>
      <c r="TIG947" s="109"/>
      <c r="TIH947" s="109"/>
      <c r="TII947" s="109"/>
      <c r="TIJ947" s="109"/>
      <c r="TIK947" s="109"/>
      <c r="TIL947" s="109"/>
      <c r="TIM947" s="109"/>
      <c r="TIN947" s="109"/>
      <c r="TIO947" s="109"/>
      <c r="TIP947" s="109"/>
      <c r="TIQ947" s="109"/>
      <c r="TIR947" s="109"/>
      <c r="TIS947" s="109"/>
      <c r="TIT947" s="109"/>
      <c r="TIU947" s="109"/>
      <c r="TIV947" s="109"/>
      <c r="TIW947" s="109"/>
      <c r="TIX947" s="109"/>
      <c r="TIY947" s="109"/>
      <c r="TIZ947" s="109"/>
      <c r="TJA947" s="109"/>
      <c r="TJB947" s="109"/>
      <c r="TJC947" s="109"/>
      <c r="TJD947" s="109"/>
      <c r="TJE947" s="109"/>
      <c r="TJF947" s="109"/>
      <c r="TJG947" s="109"/>
      <c r="TJH947" s="109"/>
      <c r="TJI947" s="109"/>
      <c r="TJJ947" s="109"/>
      <c r="TJK947" s="109"/>
      <c r="TJL947" s="109"/>
      <c r="TJM947" s="109"/>
      <c r="TJN947" s="109"/>
      <c r="TJO947" s="109"/>
      <c r="TJP947" s="109"/>
      <c r="TJQ947" s="109"/>
      <c r="TJR947" s="109"/>
      <c r="TJS947" s="109"/>
      <c r="TJT947" s="109"/>
      <c r="TJU947" s="109"/>
      <c r="TJV947" s="109"/>
      <c r="TJW947" s="109"/>
      <c r="TJX947" s="109"/>
      <c r="TJY947" s="109"/>
      <c r="TJZ947" s="109"/>
      <c r="TKA947" s="109"/>
      <c r="TKB947" s="109"/>
      <c r="TKC947" s="109"/>
      <c r="TKD947" s="109"/>
      <c r="TKE947" s="109"/>
      <c r="TKF947" s="109"/>
      <c r="TKG947" s="109"/>
      <c r="TKH947" s="109"/>
      <c r="TKI947" s="109"/>
      <c r="TKJ947" s="109"/>
      <c r="TKK947" s="109"/>
      <c r="TKL947" s="109"/>
      <c r="TKM947" s="109"/>
      <c r="TKN947" s="109"/>
      <c r="TKO947" s="109"/>
      <c r="TKP947" s="109"/>
      <c r="TKQ947" s="109"/>
      <c r="TKR947" s="109"/>
      <c r="TKS947" s="109"/>
      <c r="TKT947" s="109"/>
      <c r="TKU947" s="109"/>
      <c r="TKV947" s="109"/>
      <c r="TKW947" s="109"/>
      <c r="TKX947" s="109"/>
      <c r="TKY947" s="109"/>
      <c r="TKZ947" s="109"/>
      <c r="TLA947" s="109"/>
      <c r="TLB947" s="109"/>
      <c r="TLC947" s="109"/>
      <c r="TLD947" s="109"/>
      <c r="TLE947" s="109"/>
      <c r="TLF947" s="109"/>
      <c r="TLG947" s="109"/>
      <c r="TLH947" s="109"/>
      <c r="TLI947" s="109"/>
      <c r="TLJ947" s="109"/>
      <c r="TLK947" s="109"/>
      <c r="TLL947" s="109"/>
      <c r="TLM947" s="109"/>
      <c r="TLN947" s="109"/>
      <c r="TLO947" s="109"/>
      <c r="TLP947" s="109"/>
      <c r="TLQ947" s="109"/>
      <c r="TLR947" s="109"/>
      <c r="TLS947" s="109"/>
      <c r="TLT947" s="109"/>
      <c r="TLU947" s="109"/>
      <c r="TLV947" s="109"/>
      <c r="TLW947" s="109"/>
      <c r="TLX947" s="109"/>
      <c r="TLY947" s="109"/>
      <c r="TLZ947" s="109"/>
      <c r="TMA947" s="109"/>
      <c r="TMB947" s="109"/>
      <c r="TMC947" s="109"/>
      <c r="TMD947" s="109"/>
      <c r="TME947" s="109"/>
      <c r="TMF947" s="109"/>
      <c r="TMG947" s="109"/>
      <c r="TMH947" s="109"/>
      <c r="TMI947" s="109"/>
      <c r="TMJ947" s="109"/>
      <c r="TMK947" s="109"/>
      <c r="TML947" s="109"/>
      <c r="TMM947" s="109"/>
      <c r="TMN947" s="109"/>
      <c r="TMO947" s="109"/>
      <c r="TMP947" s="109"/>
      <c r="TMQ947" s="109"/>
      <c r="TMR947" s="109"/>
      <c r="TMS947" s="109"/>
      <c r="TMT947" s="109"/>
      <c r="TMU947" s="109"/>
      <c r="TMV947" s="109"/>
      <c r="TMW947" s="109"/>
      <c r="TMX947" s="109"/>
      <c r="TMY947" s="109"/>
      <c r="TMZ947" s="109"/>
      <c r="TNA947" s="109"/>
      <c r="TNB947" s="109"/>
      <c r="TNC947" s="109"/>
      <c r="TND947" s="109"/>
      <c r="TNE947" s="109"/>
      <c r="TNF947" s="109"/>
      <c r="TNG947" s="109"/>
      <c r="TNH947" s="109"/>
      <c r="TNI947" s="109"/>
      <c r="TNJ947" s="109"/>
      <c r="TNK947" s="109"/>
      <c r="TNL947" s="109"/>
      <c r="TNM947" s="109"/>
      <c r="TNN947" s="109"/>
      <c r="TNO947" s="109"/>
      <c r="TNP947" s="109"/>
      <c r="TNQ947" s="109"/>
      <c r="TNR947" s="109"/>
      <c r="TNS947" s="109"/>
      <c r="TNT947" s="109"/>
      <c r="TNU947" s="109"/>
      <c r="TNV947" s="109"/>
      <c r="TNW947" s="109"/>
      <c r="TNX947" s="109"/>
      <c r="TNY947" s="109"/>
      <c r="TNZ947" s="109"/>
      <c r="TOA947" s="109"/>
      <c r="TOB947" s="109"/>
      <c r="TOC947" s="109"/>
      <c r="TOD947" s="109"/>
      <c r="TOE947" s="109"/>
      <c r="TOF947" s="109"/>
      <c r="TOG947" s="109"/>
      <c r="TOH947" s="109"/>
      <c r="TOI947" s="109"/>
      <c r="TOJ947" s="109"/>
      <c r="TOK947" s="109"/>
      <c r="TOL947" s="109"/>
      <c r="TOM947" s="109"/>
      <c r="TON947" s="109"/>
      <c r="TOO947" s="109"/>
      <c r="TOP947" s="109"/>
      <c r="TOQ947" s="109"/>
      <c r="TOR947" s="109"/>
      <c r="TOS947" s="109"/>
      <c r="TOT947" s="109"/>
      <c r="TOU947" s="109"/>
      <c r="TOV947" s="109"/>
      <c r="TOW947" s="109"/>
      <c r="TOX947" s="109"/>
      <c r="TOY947" s="109"/>
      <c r="TOZ947" s="109"/>
      <c r="TPA947" s="109"/>
      <c r="TPB947" s="109"/>
      <c r="TPC947" s="109"/>
      <c r="TPD947" s="109"/>
      <c r="TPE947" s="109"/>
      <c r="TPF947" s="109"/>
      <c r="TPG947" s="109"/>
      <c r="TPH947" s="109"/>
      <c r="TPI947" s="109"/>
      <c r="TPJ947" s="109"/>
      <c r="TPK947" s="109"/>
      <c r="TPL947" s="109"/>
      <c r="TPM947" s="109"/>
      <c r="TPN947" s="109"/>
      <c r="TPO947" s="109"/>
      <c r="TPP947" s="109"/>
      <c r="TPQ947" s="109"/>
      <c r="TPR947" s="109"/>
      <c r="TPS947" s="109"/>
      <c r="TPT947" s="109"/>
      <c r="TPU947" s="109"/>
      <c r="TPV947" s="109"/>
      <c r="TPW947" s="109"/>
      <c r="TPX947" s="109"/>
      <c r="TPY947" s="109"/>
      <c r="TPZ947" s="109"/>
      <c r="TQA947" s="109"/>
      <c r="TQB947" s="109"/>
      <c r="TQC947" s="109"/>
      <c r="TQD947" s="109"/>
      <c r="TQE947" s="109"/>
      <c r="TQF947" s="109"/>
      <c r="TQG947" s="109"/>
      <c r="TQH947" s="109"/>
      <c r="TQI947" s="109"/>
      <c r="TQJ947" s="109"/>
      <c r="TQK947" s="109"/>
      <c r="TQL947" s="109"/>
      <c r="TQM947" s="109"/>
      <c r="TQN947" s="109"/>
      <c r="TQO947" s="109"/>
      <c r="TQP947" s="109"/>
      <c r="TQQ947" s="109"/>
      <c r="TQR947" s="109"/>
      <c r="TQS947" s="109"/>
      <c r="TQT947" s="109"/>
      <c r="TQU947" s="109"/>
      <c r="TQV947" s="109"/>
      <c r="TQW947" s="109"/>
      <c r="TQX947" s="109"/>
      <c r="TQY947" s="109"/>
      <c r="TQZ947" s="109"/>
      <c r="TRA947" s="109"/>
      <c r="TRB947" s="109"/>
      <c r="TRC947" s="109"/>
      <c r="TRD947" s="109"/>
      <c r="TRE947" s="109"/>
      <c r="TRF947" s="109"/>
      <c r="TRG947" s="109"/>
      <c r="TRH947" s="109"/>
      <c r="TRI947" s="109"/>
      <c r="TRJ947" s="109"/>
      <c r="TRK947" s="109"/>
      <c r="TRL947" s="109"/>
      <c r="TRM947" s="109"/>
      <c r="TRN947" s="109"/>
      <c r="TRO947" s="109"/>
      <c r="TRP947" s="109"/>
      <c r="TRQ947" s="109"/>
      <c r="TRR947" s="109"/>
      <c r="TRS947" s="109"/>
      <c r="TRT947" s="109"/>
      <c r="TRU947" s="109"/>
      <c r="TRV947" s="109"/>
      <c r="TRW947" s="109"/>
      <c r="TRX947" s="109"/>
      <c r="TRY947" s="109"/>
      <c r="TRZ947" s="109"/>
      <c r="TSA947" s="109"/>
      <c r="TSB947" s="109"/>
      <c r="TSC947" s="109"/>
      <c r="TSD947" s="109"/>
      <c r="TSE947" s="109"/>
      <c r="TSF947" s="109"/>
      <c r="TSG947" s="109"/>
      <c r="TSH947" s="109"/>
      <c r="TSI947" s="109"/>
      <c r="TSJ947" s="109"/>
      <c r="TSK947" s="109"/>
      <c r="TSL947" s="109"/>
      <c r="TSM947" s="109"/>
      <c r="TSN947" s="109"/>
      <c r="TSO947" s="109"/>
      <c r="TSP947" s="109"/>
      <c r="TSQ947" s="109"/>
      <c r="TSR947" s="109"/>
      <c r="TSS947" s="109"/>
      <c r="TST947" s="109"/>
      <c r="TSU947" s="109"/>
      <c r="TSV947" s="109"/>
      <c r="TSW947" s="109"/>
      <c r="TSX947" s="109"/>
      <c r="TSY947" s="109"/>
      <c r="TSZ947" s="109"/>
      <c r="TTA947" s="109"/>
      <c r="TTB947" s="109"/>
      <c r="TTC947" s="109"/>
      <c r="TTD947" s="109"/>
      <c r="TTE947" s="109"/>
      <c r="TTF947" s="109"/>
      <c r="TTG947" s="109"/>
      <c r="TTH947" s="109"/>
      <c r="TTI947" s="109"/>
      <c r="TTJ947" s="109"/>
      <c r="TTK947" s="109"/>
      <c r="TTL947" s="109"/>
      <c r="TTM947" s="109"/>
      <c r="TTN947" s="109"/>
      <c r="TTO947" s="109"/>
      <c r="TTP947" s="109"/>
      <c r="TTQ947" s="109"/>
      <c r="TTR947" s="109"/>
      <c r="TTS947" s="109"/>
      <c r="TTT947" s="109"/>
      <c r="TTU947" s="109"/>
      <c r="TTV947" s="109"/>
      <c r="TTW947" s="109"/>
      <c r="TTX947" s="109"/>
      <c r="TTY947" s="109"/>
      <c r="TTZ947" s="109"/>
      <c r="TUA947" s="109"/>
      <c r="TUB947" s="109"/>
      <c r="TUC947" s="109"/>
      <c r="TUD947" s="109"/>
      <c r="TUE947" s="109"/>
      <c r="TUF947" s="109"/>
      <c r="TUG947" s="109"/>
      <c r="TUH947" s="109"/>
      <c r="TUI947" s="109"/>
      <c r="TUJ947" s="109"/>
      <c r="TUK947" s="109"/>
      <c r="TUL947" s="109"/>
      <c r="TUM947" s="109"/>
      <c r="TUN947" s="109"/>
      <c r="TUO947" s="109"/>
      <c r="TUP947" s="109"/>
      <c r="TUQ947" s="109"/>
      <c r="TUR947" s="109"/>
      <c r="TUS947" s="109"/>
      <c r="TUT947" s="109"/>
      <c r="TUU947" s="109"/>
      <c r="TUV947" s="109"/>
      <c r="TUW947" s="109"/>
      <c r="TUX947" s="109"/>
      <c r="TUY947" s="109"/>
      <c r="TUZ947" s="109"/>
      <c r="TVA947" s="109"/>
      <c r="TVB947" s="109"/>
      <c r="TVC947" s="109"/>
      <c r="TVD947" s="109"/>
      <c r="TVE947" s="109"/>
      <c r="TVF947" s="109"/>
      <c r="TVG947" s="109"/>
      <c r="TVH947" s="109"/>
      <c r="TVI947" s="109"/>
      <c r="TVJ947" s="109"/>
      <c r="TVK947" s="109"/>
      <c r="TVL947" s="109"/>
      <c r="TVM947" s="109"/>
      <c r="TVN947" s="109"/>
      <c r="TVO947" s="109"/>
      <c r="TVP947" s="109"/>
      <c r="TVQ947" s="109"/>
      <c r="TVR947" s="109"/>
      <c r="TVS947" s="109"/>
      <c r="TVT947" s="109"/>
      <c r="TVU947" s="109"/>
      <c r="TVV947" s="109"/>
      <c r="TVW947" s="109"/>
      <c r="TVX947" s="109"/>
      <c r="TVY947" s="109"/>
      <c r="TVZ947" s="109"/>
      <c r="TWA947" s="109"/>
      <c r="TWB947" s="109"/>
      <c r="TWC947" s="109"/>
      <c r="TWD947" s="109"/>
      <c r="TWE947" s="109"/>
      <c r="TWF947" s="109"/>
      <c r="TWG947" s="109"/>
      <c r="TWH947" s="109"/>
      <c r="TWI947" s="109"/>
      <c r="TWJ947" s="109"/>
      <c r="TWK947" s="109"/>
      <c r="TWL947" s="109"/>
      <c r="TWM947" s="109"/>
      <c r="TWN947" s="109"/>
      <c r="TWO947" s="109"/>
      <c r="TWP947" s="109"/>
      <c r="TWQ947" s="109"/>
      <c r="TWR947" s="109"/>
      <c r="TWS947" s="109"/>
      <c r="TWT947" s="109"/>
      <c r="TWU947" s="109"/>
      <c r="TWV947" s="109"/>
      <c r="TWW947" s="109"/>
      <c r="TWX947" s="109"/>
      <c r="TWY947" s="109"/>
      <c r="TWZ947" s="109"/>
      <c r="TXA947" s="109"/>
      <c r="TXB947" s="109"/>
      <c r="TXC947" s="109"/>
      <c r="TXD947" s="109"/>
      <c r="TXE947" s="109"/>
      <c r="TXF947" s="109"/>
      <c r="TXG947" s="109"/>
      <c r="TXH947" s="109"/>
      <c r="TXI947" s="109"/>
      <c r="TXJ947" s="109"/>
      <c r="TXK947" s="109"/>
      <c r="TXL947" s="109"/>
      <c r="TXM947" s="109"/>
      <c r="TXN947" s="109"/>
      <c r="TXO947" s="109"/>
      <c r="TXP947" s="109"/>
      <c r="TXQ947" s="109"/>
      <c r="TXR947" s="109"/>
      <c r="TXS947" s="109"/>
      <c r="TXT947" s="109"/>
      <c r="TXU947" s="109"/>
      <c r="TXV947" s="109"/>
      <c r="TXW947" s="109"/>
      <c r="TXX947" s="109"/>
      <c r="TXY947" s="109"/>
      <c r="TXZ947" s="109"/>
      <c r="TYA947" s="109"/>
      <c r="TYB947" s="109"/>
      <c r="TYC947" s="109"/>
      <c r="TYD947" s="109"/>
      <c r="TYE947" s="109"/>
      <c r="TYF947" s="109"/>
      <c r="TYG947" s="109"/>
      <c r="TYH947" s="109"/>
      <c r="TYI947" s="109"/>
      <c r="TYJ947" s="109"/>
      <c r="TYK947" s="109"/>
      <c r="TYL947" s="109"/>
      <c r="TYM947" s="109"/>
      <c r="TYN947" s="109"/>
      <c r="TYO947" s="109"/>
      <c r="TYP947" s="109"/>
      <c r="TYQ947" s="109"/>
      <c r="TYR947" s="109"/>
      <c r="TYS947" s="109"/>
      <c r="TYT947" s="109"/>
      <c r="TYU947" s="109"/>
      <c r="TYV947" s="109"/>
      <c r="TYW947" s="109"/>
      <c r="TYX947" s="109"/>
      <c r="TYY947" s="109"/>
      <c r="TYZ947" s="109"/>
      <c r="TZA947" s="109"/>
      <c r="TZB947" s="109"/>
      <c r="TZC947" s="109"/>
      <c r="TZD947" s="109"/>
      <c r="TZE947" s="109"/>
      <c r="TZF947" s="109"/>
      <c r="TZG947" s="109"/>
      <c r="TZH947" s="109"/>
      <c r="TZI947" s="109"/>
      <c r="TZJ947" s="109"/>
      <c r="TZK947" s="109"/>
      <c r="TZL947" s="109"/>
      <c r="TZM947" s="109"/>
      <c r="TZN947" s="109"/>
      <c r="TZO947" s="109"/>
      <c r="TZP947" s="109"/>
      <c r="TZQ947" s="109"/>
      <c r="TZR947" s="109"/>
      <c r="TZS947" s="109"/>
      <c r="TZT947" s="109"/>
      <c r="TZU947" s="109"/>
      <c r="TZV947" s="109"/>
      <c r="TZW947" s="109"/>
      <c r="TZX947" s="109"/>
      <c r="TZY947" s="109"/>
      <c r="TZZ947" s="109"/>
      <c r="UAA947" s="109"/>
      <c r="UAB947" s="109"/>
      <c r="UAC947" s="109"/>
      <c r="UAD947" s="109"/>
      <c r="UAE947" s="109"/>
      <c r="UAF947" s="109"/>
      <c r="UAG947" s="109"/>
      <c r="UAH947" s="109"/>
      <c r="UAI947" s="109"/>
      <c r="UAJ947" s="109"/>
      <c r="UAK947" s="109"/>
      <c r="UAL947" s="109"/>
      <c r="UAM947" s="109"/>
      <c r="UAN947" s="109"/>
      <c r="UAO947" s="109"/>
      <c r="UAP947" s="109"/>
      <c r="UAQ947" s="109"/>
      <c r="UAR947" s="109"/>
      <c r="UAS947" s="109"/>
      <c r="UAT947" s="109"/>
      <c r="UAU947" s="109"/>
      <c r="UAV947" s="109"/>
      <c r="UAW947" s="109"/>
      <c r="UAX947" s="109"/>
      <c r="UAY947" s="109"/>
      <c r="UAZ947" s="109"/>
      <c r="UBA947" s="109"/>
      <c r="UBB947" s="109"/>
      <c r="UBC947" s="109"/>
      <c r="UBD947" s="109"/>
      <c r="UBE947" s="109"/>
      <c r="UBF947" s="109"/>
      <c r="UBG947" s="109"/>
      <c r="UBH947" s="109"/>
      <c r="UBI947" s="109"/>
      <c r="UBJ947" s="109"/>
      <c r="UBK947" s="109"/>
      <c r="UBL947" s="109"/>
      <c r="UBM947" s="109"/>
      <c r="UBN947" s="109"/>
      <c r="UBO947" s="109"/>
      <c r="UBP947" s="109"/>
      <c r="UBQ947" s="109"/>
      <c r="UBR947" s="109"/>
      <c r="UBS947" s="109"/>
      <c r="UBT947" s="109"/>
      <c r="UBU947" s="109"/>
      <c r="UBV947" s="109"/>
      <c r="UBW947" s="109"/>
      <c r="UBX947" s="109"/>
      <c r="UBY947" s="109"/>
      <c r="UBZ947" s="109"/>
      <c r="UCA947" s="109"/>
      <c r="UCB947" s="109"/>
      <c r="UCC947" s="109"/>
      <c r="UCD947" s="109"/>
      <c r="UCE947" s="109"/>
      <c r="UCF947" s="109"/>
      <c r="UCG947" s="109"/>
      <c r="UCH947" s="109"/>
      <c r="UCI947" s="109"/>
      <c r="UCJ947" s="109"/>
      <c r="UCK947" s="109"/>
      <c r="UCL947" s="109"/>
      <c r="UCM947" s="109"/>
      <c r="UCN947" s="109"/>
      <c r="UCO947" s="109"/>
      <c r="UCP947" s="109"/>
      <c r="UCQ947" s="109"/>
      <c r="UCR947" s="109"/>
      <c r="UCS947" s="109"/>
      <c r="UCT947" s="109"/>
      <c r="UCU947" s="109"/>
      <c r="UCV947" s="109"/>
      <c r="UCW947" s="109"/>
      <c r="UCX947" s="109"/>
      <c r="UCY947" s="109"/>
      <c r="UCZ947" s="109"/>
      <c r="UDA947" s="109"/>
      <c r="UDB947" s="109"/>
      <c r="UDC947" s="109"/>
      <c r="UDD947" s="109"/>
      <c r="UDE947" s="109"/>
      <c r="UDF947" s="109"/>
      <c r="UDG947" s="109"/>
      <c r="UDH947" s="109"/>
      <c r="UDI947" s="109"/>
      <c r="UDJ947" s="109"/>
      <c r="UDK947" s="109"/>
      <c r="UDL947" s="109"/>
      <c r="UDM947" s="109"/>
      <c r="UDN947" s="109"/>
      <c r="UDO947" s="109"/>
      <c r="UDP947" s="109"/>
      <c r="UDQ947" s="109"/>
      <c r="UDR947" s="109"/>
      <c r="UDS947" s="109"/>
      <c r="UDT947" s="109"/>
      <c r="UDU947" s="109"/>
      <c r="UDV947" s="109"/>
      <c r="UDW947" s="109"/>
      <c r="UDX947" s="109"/>
      <c r="UDY947" s="109"/>
      <c r="UDZ947" s="109"/>
      <c r="UEA947" s="109"/>
      <c r="UEB947" s="109"/>
      <c r="UEC947" s="109"/>
      <c r="UED947" s="109"/>
      <c r="UEE947" s="109"/>
      <c r="UEF947" s="109"/>
      <c r="UEG947" s="109"/>
      <c r="UEH947" s="109"/>
      <c r="UEI947" s="109"/>
      <c r="UEJ947" s="109"/>
      <c r="UEK947" s="109"/>
      <c r="UEL947" s="109"/>
      <c r="UEM947" s="109"/>
      <c r="UEN947" s="109"/>
      <c r="UEO947" s="109"/>
      <c r="UEP947" s="109"/>
      <c r="UEQ947" s="109"/>
      <c r="UER947" s="109"/>
      <c r="UES947" s="109"/>
      <c r="UET947" s="109"/>
      <c r="UEU947" s="109"/>
      <c r="UEV947" s="109"/>
      <c r="UEW947" s="109"/>
      <c r="UEX947" s="109"/>
      <c r="UEY947" s="109"/>
      <c r="UEZ947" s="109"/>
      <c r="UFA947" s="109"/>
      <c r="UFB947" s="109"/>
      <c r="UFC947" s="109"/>
      <c r="UFD947" s="109"/>
      <c r="UFE947" s="109"/>
      <c r="UFF947" s="109"/>
      <c r="UFG947" s="109"/>
      <c r="UFH947" s="109"/>
      <c r="UFI947" s="109"/>
      <c r="UFJ947" s="109"/>
      <c r="UFK947" s="109"/>
      <c r="UFL947" s="109"/>
      <c r="UFM947" s="109"/>
      <c r="UFN947" s="109"/>
      <c r="UFO947" s="109"/>
      <c r="UFP947" s="109"/>
      <c r="UFQ947" s="109"/>
      <c r="UFR947" s="109"/>
      <c r="UFS947" s="109"/>
      <c r="UFT947" s="109"/>
      <c r="UFU947" s="109"/>
      <c r="UFV947" s="109"/>
      <c r="UFW947" s="109"/>
      <c r="UFX947" s="109"/>
      <c r="UFY947" s="109"/>
      <c r="UFZ947" s="109"/>
      <c r="UGA947" s="109"/>
      <c r="UGB947" s="109"/>
      <c r="UGC947" s="109"/>
      <c r="UGD947" s="109"/>
      <c r="UGE947" s="109"/>
      <c r="UGF947" s="109"/>
      <c r="UGG947" s="109"/>
      <c r="UGH947" s="109"/>
      <c r="UGI947" s="109"/>
      <c r="UGJ947" s="109"/>
      <c r="UGK947" s="109"/>
      <c r="UGL947" s="109"/>
      <c r="UGM947" s="109"/>
      <c r="UGN947" s="109"/>
      <c r="UGO947" s="109"/>
      <c r="UGP947" s="109"/>
      <c r="UGQ947" s="109"/>
      <c r="UGR947" s="109"/>
      <c r="UGS947" s="109"/>
      <c r="UGT947" s="109"/>
      <c r="UGU947" s="109"/>
      <c r="UGV947" s="109"/>
      <c r="UGW947" s="109"/>
      <c r="UGX947" s="109"/>
      <c r="UGY947" s="109"/>
      <c r="UGZ947" s="109"/>
      <c r="UHA947" s="109"/>
      <c r="UHB947" s="109"/>
      <c r="UHC947" s="109"/>
      <c r="UHD947" s="109"/>
      <c r="UHE947" s="109"/>
      <c r="UHF947" s="109"/>
      <c r="UHG947" s="109"/>
      <c r="UHH947" s="109"/>
      <c r="UHI947" s="109"/>
      <c r="UHJ947" s="109"/>
      <c r="UHK947" s="109"/>
      <c r="UHL947" s="109"/>
      <c r="UHM947" s="109"/>
      <c r="UHN947" s="109"/>
      <c r="UHO947" s="109"/>
      <c r="UHP947" s="109"/>
      <c r="UHQ947" s="109"/>
      <c r="UHR947" s="109"/>
      <c r="UHS947" s="109"/>
      <c r="UHT947" s="109"/>
      <c r="UHU947" s="109"/>
      <c r="UHV947" s="109"/>
      <c r="UHW947" s="109"/>
      <c r="UHX947" s="109"/>
      <c r="UHY947" s="109"/>
      <c r="UHZ947" s="109"/>
      <c r="UIA947" s="109"/>
      <c r="UIB947" s="109"/>
      <c r="UIC947" s="109"/>
      <c r="UID947" s="109"/>
      <c r="UIE947" s="109"/>
      <c r="UIF947" s="109"/>
      <c r="UIG947" s="109"/>
      <c r="UIH947" s="109"/>
      <c r="UII947" s="109"/>
      <c r="UIJ947" s="109"/>
      <c r="UIK947" s="109"/>
      <c r="UIL947" s="109"/>
      <c r="UIM947" s="109"/>
      <c r="UIN947" s="109"/>
      <c r="UIO947" s="109"/>
      <c r="UIP947" s="109"/>
      <c r="UIQ947" s="109"/>
      <c r="UIR947" s="109"/>
      <c r="UIS947" s="109"/>
      <c r="UIT947" s="109"/>
      <c r="UIU947" s="109"/>
      <c r="UIV947" s="109"/>
      <c r="UIW947" s="109"/>
      <c r="UIX947" s="109"/>
      <c r="UIY947" s="109"/>
      <c r="UIZ947" s="109"/>
      <c r="UJA947" s="109"/>
      <c r="UJB947" s="109"/>
      <c r="UJC947" s="109"/>
      <c r="UJD947" s="109"/>
      <c r="UJE947" s="109"/>
      <c r="UJF947" s="109"/>
      <c r="UJG947" s="109"/>
      <c r="UJH947" s="109"/>
      <c r="UJI947" s="109"/>
      <c r="UJJ947" s="109"/>
      <c r="UJK947" s="109"/>
      <c r="UJL947" s="109"/>
      <c r="UJM947" s="109"/>
      <c r="UJN947" s="109"/>
      <c r="UJO947" s="109"/>
      <c r="UJP947" s="109"/>
      <c r="UJQ947" s="109"/>
      <c r="UJR947" s="109"/>
      <c r="UJS947" s="109"/>
      <c r="UJT947" s="109"/>
      <c r="UJU947" s="109"/>
      <c r="UJV947" s="109"/>
      <c r="UJW947" s="109"/>
      <c r="UJX947" s="109"/>
      <c r="UJY947" s="109"/>
      <c r="UJZ947" s="109"/>
      <c r="UKA947" s="109"/>
      <c r="UKB947" s="109"/>
      <c r="UKC947" s="109"/>
      <c r="UKD947" s="109"/>
      <c r="UKE947" s="109"/>
      <c r="UKF947" s="109"/>
      <c r="UKG947" s="109"/>
      <c r="UKH947" s="109"/>
      <c r="UKI947" s="109"/>
      <c r="UKJ947" s="109"/>
      <c r="UKK947" s="109"/>
      <c r="UKL947" s="109"/>
      <c r="UKM947" s="109"/>
      <c r="UKN947" s="109"/>
      <c r="UKO947" s="109"/>
      <c r="UKP947" s="109"/>
      <c r="UKQ947" s="109"/>
      <c r="UKR947" s="109"/>
      <c r="UKS947" s="109"/>
      <c r="UKT947" s="109"/>
      <c r="UKU947" s="109"/>
      <c r="UKV947" s="109"/>
      <c r="UKW947" s="109"/>
      <c r="UKX947" s="109"/>
      <c r="UKY947" s="109"/>
      <c r="UKZ947" s="109"/>
      <c r="ULA947" s="109"/>
      <c r="ULB947" s="109"/>
      <c r="ULC947" s="109"/>
      <c r="ULD947" s="109"/>
      <c r="ULE947" s="109"/>
      <c r="ULF947" s="109"/>
      <c r="ULG947" s="109"/>
      <c r="ULH947" s="109"/>
      <c r="ULI947" s="109"/>
      <c r="ULJ947" s="109"/>
      <c r="ULK947" s="109"/>
      <c r="ULL947" s="109"/>
      <c r="ULM947" s="109"/>
      <c r="ULN947" s="109"/>
      <c r="ULO947" s="109"/>
      <c r="ULP947" s="109"/>
      <c r="ULQ947" s="109"/>
      <c r="ULR947" s="109"/>
      <c r="ULS947" s="109"/>
      <c r="ULT947" s="109"/>
      <c r="ULU947" s="109"/>
      <c r="ULV947" s="109"/>
      <c r="ULW947" s="109"/>
      <c r="ULX947" s="109"/>
      <c r="ULY947" s="109"/>
      <c r="ULZ947" s="109"/>
      <c r="UMA947" s="109"/>
      <c r="UMB947" s="109"/>
      <c r="UMC947" s="109"/>
      <c r="UMD947" s="109"/>
      <c r="UME947" s="109"/>
      <c r="UMF947" s="109"/>
      <c r="UMG947" s="109"/>
      <c r="UMH947" s="109"/>
      <c r="UMI947" s="109"/>
      <c r="UMJ947" s="109"/>
      <c r="UMK947" s="109"/>
      <c r="UML947" s="109"/>
      <c r="UMM947" s="109"/>
      <c r="UMN947" s="109"/>
      <c r="UMO947" s="109"/>
      <c r="UMP947" s="109"/>
      <c r="UMQ947" s="109"/>
      <c r="UMR947" s="109"/>
      <c r="UMS947" s="109"/>
      <c r="UMT947" s="109"/>
      <c r="UMU947" s="109"/>
      <c r="UMV947" s="109"/>
      <c r="UMW947" s="109"/>
      <c r="UMX947" s="109"/>
      <c r="UMY947" s="109"/>
      <c r="UMZ947" s="109"/>
      <c r="UNA947" s="109"/>
      <c r="UNB947" s="109"/>
      <c r="UNC947" s="109"/>
      <c r="UND947" s="109"/>
      <c r="UNE947" s="109"/>
      <c r="UNF947" s="109"/>
      <c r="UNG947" s="109"/>
      <c r="UNH947" s="109"/>
      <c r="UNI947" s="109"/>
      <c r="UNJ947" s="109"/>
      <c r="UNK947" s="109"/>
      <c r="UNL947" s="109"/>
      <c r="UNM947" s="109"/>
      <c r="UNN947" s="109"/>
      <c r="UNO947" s="109"/>
      <c r="UNP947" s="109"/>
      <c r="UNQ947" s="109"/>
      <c r="UNR947" s="109"/>
      <c r="UNS947" s="109"/>
      <c r="UNT947" s="109"/>
      <c r="UNU947" s="109"/>
      <c r="UNV947" s="109"/>
      <c r="UNW947" s="109"/>
      <c r="UNX947" s="109"/>
      <c r="UNY947" s="109"/>
      <c r="UNZ947" s="109"/>
      <c r="UOA947" s="109"/>
      <c r="UOB947" s="109"/>
      <c r="UOC947" s="109"/>
      <c r="UOD947" s="109"/>
      <c r="UOE947" s="109"/>
      <c r="UOF947" s="109"/>
      <c r="UOG947" s="109"/>
      <c r="UOH947" s="109"/>
      <c r="UOI947" s="109"/>
      <c r="UOJ947" s="109"/>
      <c r="UOK947" s="109"/>
      <c r="UOL947" s="109"/>
      <c r="UOM947" s="109"/>
      <c r="UON947" s="109"/>
      <c r="UOO947" s="109"/>
      <c r="UOP947" s="109"/>
      <c r="UOQ947" s="109"/>
      <c r="UOR947" s="109"/>
      <c r="UOS947" s="109"/>
      <c r="UOT947" s="109"/>
      <c r="UOU947" s="109"/>
      <c r="UOV947" s="109"/>
      <c r="UOW947" s="109"/>
      <c r="UOX947" s="109"/>
      <c r="UOY947" s="109"/>
      <c r="UOZ947" s="109"/>
      <c r="UPA947" s="109"/>
      <c r="UPB947" s="109"/>
      <c r="UPC947" s="109"/>
      <c r="UPD947" s="109"/>
      <c r="UPE947" s="109"/>
      <c r="UPF947" s="109"/>
      <c r="UPG947" s="109"/>
      <c r="UPH947" s="109"/>
      <c r="UPI947" s="109"/>
      <c r="UPJ947" s="109"/>
      <c r="UPK947" s="109"/>
      <c r="UPL947" s="109"/>
      <c r="UPM947" s="109"/>
      <c r="UPN947" s="109"/>
      <c r="UPO947" s="109"/>
      <c r="UPP947" s="109"/>
      <c r="UPQ947" s="109"/>
      <c r="UPR947" s="109"/>
      <c r="UPS947" s="109"/>
      <c r="UPT947" s="109"/>
      <c r="UPU947" s="109"/>
      <c r="UPV947" s="109"/>
      <c r="UPW947" s="109"/>
      <c r="UPX947" s="109"/>
      <c r="UPY947" s="109"/>
      <c r="UPZ947" s="109"/>
      <c r="UQA947" s="109"/>
      <c r="UQB947" s="109"/>
      <c r="UQC947" s="109"/>
      <c r="UQD947" s="109"/>
      <c r="UQE947" s="109"/>
      <c r="UQF947" s="109"/>
      <c r="UQG947" s="109"/>
      <c r="UQH947" s="109"/>
      <c r="UQI947" s="109"/>
      <c r="UQJ947" s="109"/>
      <c r="UQK947" s="109"/>
      <c r="UQL947" s="109"/>
      <c r="UQM947" s="109"/>
      <c r="UQN947" s="109"/>
      <c r="UQO947" s="109"/>
      <c r="UQP947" s="109"/>
      <c r="UQQ947" s="109"/>
      <c r="UQR947" s="109"/>
      <c r="UQS947" s="109"/>
      <c r="UQT947" s="109"/>
      <c r="UQU947" s="109"/>
      <c r="UQV947" s="109"/>
      <c r="UQW947" s="109"/>
      <c r="UQX947" s="109"/>
      <c r="UQY947" s="109"/>
      <c r="UQZ947" s="109"/>
      <c r="URA947" s="109"/>
      <c r="URB947" s="109"/>
      <c r="URC947" s="109"/>
      <c r="URD947" s="109"/>
      <c r="URE947" s="109"/>
      <c r="URF947" s="109"/>
      <c r="URG947" s="109"/>
      <c r="URH947" s="109"/>
      <c r="URI947" s="109"/>
      <c r="URJ947" s="109"/>
      <c r="URK947" s="109"/>
      <c r="URL947" s="109"/>
      <c r="URM947" s="109"/>
      <c r="URN947" s="109"/>
      <c r="URO947" s="109"/>
      <c r="URP947" s="109"/>
      <c r="URQ947" s="109"/>
      <c r="URR947" s="109"/>
      <c r="URS947" s="109"/>
      <c r="URT947" s="109"/>
      <c r="URU947" s="109"/>
      <c r="URV947" s="109"/>
      <c r="URW947" s="109"/>
      <c r="URX947" s="109"/>
      <c r="URY947" s="109"/>
      <c r="URZ947" s="109"/>
      <c r="USA947" s="109"/>
      <c r="USB947" s="109"/>
      <c r="USC947" s="109"/>
      <c r="USD947" s="109"/>
      <c r="USE947" s="109"/>
      <c r="USF947" s="109"/>
      <c r="USG947" s="109"/>
      <c r="USH947" s="109"/>
      <c r="USI947" s="109"/>
      <c r="USJ947" s="109"/>
      <c r="USK947" s="109"/>
      <c r="USL947" s="109"/>
      <c r="USM947" s="109"/>
      <c r="USN947" s="109"/>
      <c r="USO947" s="109"/>
      <c r="USP947" s="109"/>
      <c r="USQ947" s="109"/>
      <c r="USR947" s="109"/>
      <c r="USS947" s="109"/>
      <c r="UST947" s="109"/>
      <c r="USU947" s="109"/>
      <c r="USV947" s="109"/>
      <c r="USW947" s="109"/>
      <c r="USX947" s="109"/>
      <c r="USY947" s="109"/>
      <c r="USZ947" s="109"/>
      <c r="UTA947" s="109"/>
      <c r="UTB947" s="109"/>
      <c r="UTC947" s="109"/>
      <c r="UTD947" s="109"/>
      <c r="UTE947" s="109"/>
      <c r="UTF947" s="109"/>
      <c r="UTG947" s="109"/>
      <c r="UTH947" s="109"/>
      <c r="UTI947" s="109"/>
      <c r="UTJ947" s="109"/>
      <c r="UTK947" s="109"/>
      <c r="UTL947" s="109"/>
      <c r="UTM947" s="109"/>
      <c r="UTN947" s="109"/>
      <c r="UTO947" s="109"/>
      <c r="UTP947" s="109"/>
      <c r="UTQ947" s="109"/>
      <c r="UTR947" s="109"/>
      <c r="UTS947" s="109"/>
      <c r="UTT947" s="109"/>
      <c r="UTU947" s="109"/>
      <c r="UTV947" s="109"/>
      <c r="UTW947" s="109"/>
      <c r="UTX947" s="109"/>
      <c r="UTY947" s="109"/>
      <c r="UTZ947" s="109"/>
      <c r="UUA947" s="109"/>
      <c r="UUB947" s="109"/>
      <c r="UUC947" s="109"/>
      <c r="UUD947" s="109"/>
      <c r="UUE947" s="109"/>
      <c r="UUF947" s="109"/>
      <c r="UUG947" s="109"/>
      <c r="UUH947" s="109"/>
      <c r="UUI947" s="109"/>
      <c r="UUJ947" s="109"/>
      <c r="UUK947" s="109"/>
      <c r="UUL947" s="109"/>
      <c r="UUM947" s="109"/>
      <c r="UUN947" s="109"/>
      <c r="UUO947" s="109"/>
      <c r="UUP947" s="109"/>
      <c r="UUQ947" s="109"/>
      <c r="UUR947" s="109"/>
      <c r="UUS947" s="109"/>
      <c r="UUT947" s="109"/>
      <c r="UUU947" s="109"/>
      <c r="UUV947" s="109"/>
      <c r="UUW947" s="109"/>
      <c r="UUX947" s="109"/>
      <c r="UUY947" s="109"/>
      <c r="UUZ947" s="109"/>
      <c r="UVA947" s="109"/>
      <c r="UVB947" s="109"/>
      <c r="UVC947" s="109"/>
      <c r="UVD947" s="109"/>
      <c r="UVE947" s="109"/>
      <c r="UVF947" s="109"/>
      <c r="UVG947" s="109"/>
      <c r="UVH947" s="109"/>
      <c r="UVI947" s="109"/>
      <c r="UVJ947" s="109"/>
      <c r="UVK947" s="109"/>
      <c r="UVL947" s="109"/>
      <c r="UVM947" s="109"/>
      <c r="UVN947" s="109"/>
      <c r="UVO947" s="109"/>
      <c r="UVP947" s="109"/>
      <c r="UVQ947" s="109"/>
      <c r="UVR947" s="109"/>
      <c r="UVS947" s="109"/>
      <c r="UVT947" s="109"/>
      <c r="UVU947" s="109"/>
      <c r="UVV947" s="109"/>
      <c r="UVW947" s="109"/>
      <c r="UVX947" s="109"/>
      <c r="UVY947" s="109"/>
      <c r="UVZ947" s="109"/>
      <c r="UWA947" s="109"/>
      <c r="UWB947" s="109"/>
      <c r="UWC947" s="109"/>
      <c r="UWD947" s="109"/>
      <c r="UWE947" s="109"/>
      <c r="UWF947" s="109"/>
      <c r="UWG947" s="109"/>
      <c r="UWH947" s="109"/>
      <c r="UWI947" s="109"/>
      <c r="UWJ947" s="109"/>
      <c r="UWK947" s="109"/>
      <c r="UWL947" s="109"/>
      <c r="UWM947" s="109"/>
      <c r="UWN947" s="109"/>
      <c r="UWO947" s="109"/>
      <c r="UWP947" s="109"/>
      <c r="UWQ947" s="109"/>
      <c r="UWR947" s="109"/>
      <c r="UWS947" s="109"/>
      <c r="UWT947" s="109"/>
      <c r="UWU947" s="109"/>
      <c r="UWV947" s="109"/>
      <c r="UWW947" s="109"/>
      <c r="UWX947" s="109"/>
      <c r="UWY947" s="109"/>
      <c r="UWZ947" s="109"/>
      <c r="UXA947" s="109"/>
      <c r="UXB947" s="109"/>
      <c r="UXC947" s="109"/>
      <c r="UXD947" s="109"/>
      <c r="UXE947" s="109"/>
      <c r="UXF947" s="109"/>
      <c r="UXG947" s="109"/>
      <c r="UXH947" s="109"/>
      <c r="UXI947" s="109"/>
      <c r="UXJ947" s="109"/>
      <c r="UXK947" s="109"/>
      <c r="UXL947" s="109"/>
      <c r="UXM947" s="109"/>
      <c r="UXN947" s="109"/>
      <c r="UXO947" s="109"/>
      <c r="UXP947" s="109"/>
      <c r="UXQ947" s="109"/>
      <c r="UXR947" s="109"/>
      <c r="UXS947" s="109"/>
      <c r="UXT947" s="109"/>
      <c r="UXU947" s="109"/>
      <c r="UXV947" s="109"/>
      <c r="UXW947" s="109"/>
      <c r="UXX947" s="109"/>
      <c r="UXY947" s="109"/>
      <c r="UXZ947" s="109"/>
      <c r="UYA947" s="109"/>
      <c r="UYB947" s="109"/>
      <c r="UYC947" s="109"/>
      <c r="UYD947" s="109"/>
      <c r="UYE947" s="109"/>
      <c r="UYF947" s="109"/>
      <c r="UYG947" s="109"/>
      <c r="UYH947" s="109"/>
      <c r="UYI947" s="109"/>
      <c r="UYJ947" s="109"/>
      <c r="UYK947" s="109"/>
      <c r="UYL947" s="109"/>
      <c r="UYM947" s="109"/>
      <c r="UYN947" s="109"/>
      <c r="UYO947" s="109"/>
      <c r="UYP947" s="109"/>
      <c r="UYQ947" s="109"/>
      <c r="UYR947" s="109"/>
      <c r="UYS947" s="109"/>
      <c r="UYT947" s="109"/>
      <c r="UYU947" s="109"/>
      <c r="UYV947" s="109"/>
      <c r="UYW947" s="109"/>
      <c r="UYX947" s="109"/>
      <c r="UYY947" s="109"/>
      <c r="UYZ947" s="109"/>
      <c r="UZA947" s="109"/>
      <c r="UZB947" s="109"/>
      <c r="UZC947" s="109"/>
      <c r="UZD947" s="109"/>
      <c r="UZE947" s="109"/>
      <c r="UZF947" s="109"/>
      <c r="UZG947" s="109"/>
      <c r="UZH947" s="109"/>
      <c r="UZI947" s="109"/>
      <c r="UZJ947" s="109"/>
      <c r="UZK947" s="109"/>
      <c r="UZL947" s="109"/>
      <c r="UZM947" s="109"/>
      <c r="UZN947" s="109"/>
      <c r="UZO947" s="109"/>
      <c r="UZP947" s="109"/>
      <c r="UZQ947" s="109"/>
      <c r="UZR947" s="109"/>
      <c r="UZS947" s="109"/>
      <c r="UZT947" s="109"/>
      <c r="UZU947" s="109"/>
      <c r="UZV947" s="109"/>
      <c r="UZW947" s="109"/>
      <c r="UZX947" s="109"/>
      <c r="UZY947" s="109"/>
      <c r="UZZ947" s="109"/>
      <c r="VAA947" s="109"/>
      <c r="VAB947" s="109"/>
      <c r="VAC947" s="109"/>
      <c r="VAD947" s="109"/>
      <c r="VAE947" s="109"/>
      <c r="VAF947" s="109"/>
      <c r="VAG947" s="109"/>
      <c r="VAH947" s="109"/>
      <c r="VAI947" s="109"/>
      <c r="VAJ947" s="109"/>
      <c r="VAK947" s="109"/>
      <c r="VAL947" s="109"/>
      <c r="VAM947" s="109"/>
      <c r="VAN947" s="109"/>
      <c r="VAO947" s="109"/>
      <c r="VAP947" s="109"/>
      <c r="VAQ947" s="109"/>
      <c r="VAR947" s="109"/>
      <c r="VAS947" s="109"/>
      <c r="VAT947" s="109"/>
      <c r="VAU947" s="109"/>
      <c r="VAV947" s="109"/>
      <c r="VAW947" s="109"/>
      <c r="VAX947" s="109"/>
      <c r="VAY947" s="109"/>
      <c r="VAZ947" s="109"/>
      <c r="VBA947" s="109"/>
      <c r="VBB947" s="109"/>
      <c r="VBC947" s="109"/>
      <c r="VBD947" s="109"/>
      <c r="VBE947" s="109"/>
      <c r="VBF947" s="109"/>
      <c r="VBG947" s="109"/>
      <c r="VBH947" s="109"/>
      <c r="VBI947" s="109"/>
      <c r="VBJ947" s="109"/>
      <c r="VBK947" s="109"/>
      <c r="VBL947" s="109"/>
      <c r="VBM947" s="109"/>
      <c r="VBN947" s="109"/>
      <c r="VBO947" s="109"/>
      <c r="VBP947" s="109"/>
      <c r="VBQ947" s="109"/>
      <c r="VBR947" s="109"/>
      <c r="VBS947" s="109"/>
      <c r="VBT947" s="109"/>
      <c r="VBU947" s="109"/>
      <c r="VBV947" s="109"/>
      <c r="VBW947" s="109"/>
      <c r="VBX947" s="109"/>
      <c r="VBY947" s="109"/>
      <c r="VBZ947" s="109"/>
      <c r="VCA947" s="109"/>
      <c r="VCB947" s="109"/>
      <c r="VCC947" s="109"/>
      <c r="VCD947" s="109"/>
      <c r="VCE947" s="109"/>
      <c r="VCF947" s="109"/>
      <c r="VCG947" s="109"/>
      <c r="VCH947" s="109"/>
      <c r="VCI947" s="109"/>
      <c r="VCJ947" s="109"/>
      <c r="VCK947" s="109"/>
      <c r="VCL947" s="109"/>
      <c r="VCM947" s="109"/>
      <c r="VCN947" s="109"/>
      <c r="VCO947" s="109"/>
      <c r="VCP947" s="109"/>
      <c r="VCQ947" s="109"/>
      <c r="VCR947" s="109"/>
      <c r="VCS947" s="109"/>
      <c r="VCT947" s="109"/>
      <c r="VCU947" s="109"/>
      <c r="VCV947" s="109"/>
      <c r="VCW947" s="109"/>
      <c r="VCX947" s="109"/>
      <c r="VCY947" s="109"/>
      <c r="VCZ947" s="109"/>
      <c r="VDA947" s="109"/>
      <c r="VDB947" s="109"/>
      <c r="VDC947" s="109"/>
      <c r="VDD947" s="109"/>
      <c r="VDE947" s="109"/>
      <c r="VDF947" s="109"/>
      <c r="VDG947" s="109"/>
      <c r="VDH947" s="109"/>
      <c r="VDI947" s="109"/>
      <c r="VDJ947" s="109"/>
      <c r="VDK947" s="109"/>
      <c r="VDL947" s="109"/>
      <c r="VDM947" s="109"/>
      <c r="VDN947" s="109"/>
      <c r="VDO947" s="109"/>
      <c r="VDP947" s="109"/>
      <c r="VDQ947" s="109"/>
      <c r="VDR947" s="109"/>
      <c r="VDS947" s="109"/>
      <c r="VDT947" s="109"/>
      <c r="VDU947" s="109"/>
      <c r="VDV947" s="109"/>
      <c r="VDW947" s="109"/>
      <c r="VDX947" s="109"/>
      <c r="VDY947" s="109"/>
      <c r="VDZ947" s="109"/>
      <c r="VEA947" s="109"/>
      <c r="VEB947" s="109"/>
      <c r="VEC947" s="109"/>
      <c r="VED947" s="109"/>
      <c r="VEE947" s="109"/>
      <c r="VEF947" s="109"/>
      <c r="VEG947" s="109"/>
      <c r="VEH947" s="109"/>
      <c r="VEI947" s="109"/>
      <c r="VEJ947" s="109"/>
      <c r="VEK947" s="109"/>
      <c r="VEL947" s="109"/>
      <c r="VEM947" s="109"/>
      <c r="VEN947" s="109"/>
      <c r="VEO947" s="109"/>
      <c r="VEP947" s="109"/>
      <c r="VEQ947" s="109"/>
      <c r="VER947" s="109"/>
      <c r="VES947" s="109"/>
      <c r="VET947" s="109"/>
      <c r="VEU947" s="109"/>
      <c r="VEV947" s="109"/>
      <c r="VEW947" s="109"/>
      <c r="VEX947" s="109"/>
      <c r="VEY947" s="109"/>
      <c r="VEZ947" s="109"/>
      <c r="VFA947" s="109"/>
      <c r="VFB947" s="109"/>
      <c r="VFC947" s="109"/>
      <c r="VFD947" s="109"/>
      <c r="VFE947" s="109"/>
      <c r="VFF947" s="109"/>
      <c r="VFG947" s="109"/>
      <c r="VFH947" s="109"/>
      <c r="VFI947" s="109"/>
      <c r="VFJ947" s="109"/>
      <c r="VFK947" s="109"/>
      <c r="VFL947" s="109"/>
      <c r="VFM947" s="109"/>
      <c r="VFN947" s="109"/>
      <c r="VFO947" s="109"/>
      <c r="VFP947" s="109"/>
      <c r="VFQ947" s="109"/>
      <c r="VFR947" s="109"/>
      <c r="VFS947" s="109"/>
      <c r="VFT947" s="109"/>
      <c r="VFU947" s="109"/>
      <c r="VFV947" s="109"/>
      <c r="VFW947" s="109"/>
      <c r="VFX947" s="109"/>
      <c r="VFY947" s="109"/>
      <c r="VFZ947" s="109"/>
      <c r="VGA947" s="109"/>
      <c r="VGB947" s="109"/>
      <c r="VGC947" s="109"/>
      <c r="VGD947" s="109"/>
      <c r="VGE947" s="109"/>
      <c r="VGF947" s="109"/>
      <c r="VGG947" s="109"/>
      <c r="VGH947" s="109"/>
      <c r="VGI947" s="109"/>
      <c r="VGJ947" s="109"/>
      <c r="VGK947" s="109"/>
      <c r="VGL947" s="109"/>
      <c r="VGM947" s="109"/>
      <c r="VGN947" s="109"/>
      <c r="VGO947" s="109"/>
      <c r="VGP947" s="109"/>
      <c r="VGQ947" s="109"/>
      <c r="VGR947" s="109"/>
      <c r="VGS947" s="109"/>
      <c r="VGT947" s="109"/>
      <c r="VGU947" s="109"/>
      <c r="VGV947" s="109"/>
      <c r="VGW947" s="109"/>
      <c r="VGX947" s="109"/>
      <c r="VGY947" s="109"/>
      <c r="VGZ947" s="109"/>
      <c r="VHA947" s="109"/>
      <c r="VHB947" s="109"/>
      <c r="VHC947" s="109"/>
      <c r="VHD947" s="109"/>
      <c r="VHE947" s="109"/>
      <c r="VHF947" s="109"/>
      <c r="VHG947" s="109"/>
      <c r="VHH947" s="109"/>
      <c r="VHI947" s="109"/>
      <c r="VHJ947" s="109"/>
      <c r="VHK947" s="109"/>
      <c r="VHL947" s="109"/>
      <c r="VHM947" s="109"/>
      <c r="VHN947" s="109"/>
      <c r="VHO947" s="109"/>
      <c r="VHP947" s="109"/>
      <c r="VHQ947" s="109"/>
      <c r="VHR947" s="109"/>
      <c r="VHS947" s="109"/>
      <c r="VHT947" s="109"/>
      <c r="VHU947" s="109"/>
      <c r="VHV947" s="109"/>
      <c r="VHW947" s="109"/>
      <c r="VHX947" s="109"/>
      <c r="VHY947" s="109"/>
      <c r="VHZ947" s="109"/>
      <c r="VIA947" s="109"/>
      <c r="VIB947" s="109"/>
      <c r="VIC947" s="109"/>
      <c r="VID947" s="109"/>
      <c r="VIE947" s="109"/>
      <c r="VIF947" s="109"/>
      <c r="VIG947" s="109"/>
      <c r="VIH947" s="109"/>
      <c r="VII947" s="109"/>
      <c r="VIJ947" s="109"/>
      <c r="VIK947" s="109"/>
      <c r="VIL947" s="109"/>
      <c r="VIM947" s="109"/>
      <c r="VIN947" s="109"/>
      <c r="VIO947" s="109"/>
      <c r="VIP947" s="109"/>
      <c r="VIQ947" s="109"/>
      <c r="VIR947" s="109"/>
      <c r="VIS947" s="109"/>
      <c r="VIT947" s="109"/>
      <c r="VIU947" s="109"/>
      <c r="VIV947" s="109"/>
      <c r="VIW947" s="109"/>
      <c r="VIX947" s="109"/>
      <c r="VIY947" s="109"/>
      <c r="VIZ947" s="109"/>
      <c r="VJA947" s="109"/>
      <c r="VJB947" s="109"/>
      <c r="VJC947" s="109"/>
      <c r="VJD947" s="109"/>
      <c r="VJE947" s="109"/>
      <c r="VJF947" s="109"/>
      <c r="VJG947" s="109"/>
      <c r="VJH947" s="109"/>
      <c r="VJI947" s="109"/>
      <c r="VJJ947" s="109"/>
      <c r="VJK947" s="109"/>
      <c r="VJL947" s="109"/>
      <c r="VJM947" s="109"/>
      <c r="VJN947" s="109"/>
      <c r="VJO947" s="109"/>
      <c r="VJP947" s="109"/>
      <c r="VJQ947" s="109"/>
      <c r="VJR947" s="109"/>
      <c r="VJS947" s="109"/>
      <c r="VJT947" s="109"/>
      <c r="VJU947" s="109"/>
      <c r="VJV947" s="109"/>
      <c r="VJW947" s="109"/>
      <c r="VJX947" s="109"/>
      <c r="VJY947" s="109"/>
      <c r="VJZ947" s="109"/>
      <c r="VKA947" s="109"/>
      <c r="VKB947" s="109"/>
      <c r="VKC947" s="109"/>
      <c r="VKD947" s="109"/>
      <c r="VKE947" s="109"/>
      <c r="VKF947" s="109"/>
      <c r="VKG947" s="109"/>
      <c r="VKH947" s="109"/>
      <c r="VKI947" s="109"/>
      <c r="VKJ947" s="109"/>
      <c r="VKK947" s="109"/>
      <c r="VKL947" s="109"/>
      <c r="VKM947" s="109"/>
      <c r="VKN947" s="109"/>
      <c r="VKO947" s="109"/>
      <c r="VKP947" s="109"/>
      <c r="VKQ947" s="109"/>
      <c r="VKR947" s="109"/>
      <c r="VKS947" s="109"/>
      <c r="VKT947" s="109"/>
      <c r="VKU947" s="109"/>
      <c r="VKV947" s="109"/>
      <c r="VKW947" s="109"/>
      <c r="VKX947" s="109"/>
      <c r="VKY947" s="109"/>
      <c r="VKZ947" s="109"/>
      <c r="VLA947" s="109"/>
      <c r="VLB947" s="109"/>
      <c r="VLC947" s="109"/>
      <c r="VLD947" s="109"/>
      <c r="VLE947" s="109"/>
      <c r="VLF947" s="109"/>
      <c r="VLG947" s="109"/>
      <c r="VLH947" s="109"/>
      <c r="VLI947" s="109"/>
      <c r="VLJ947" s="109"/>
      <c r="VLK947" s="109"/>
      <c r="VLL947" s="109"/>
      <c r="VLM947" s="109"/>
      <c r="VLN947" s="109"/>
      <c r="VLO947" s="109"/>
      <c r="VLP947" s="109"/>
      <c r="VLQ947" s="109"/>
      <c r="VLR947" s="109"/>
      <c r="VLS947" s="109"/>
      <c r="VLT947" s="109"/>
      <c r="VLU947" s="109"/>
      <c r="VLV947" s="109"/>
      <c r="VLW947" s="109"/>
      <c r="VLX947" s="109"/>
      <c r="VLY947" s="109"/>
      <c r="VLZ947" s="109"/>
      <c r="VMA947" s="109"/>
      <c r="VMB947" s="109"/>
      <c r="VMC947" s="109"/>
      <c r="VMD947" s="109"/>
      <c r="VME947" s="109"/>
      <c r="VMF947" s="109"/>
      <c r="VMG947" s="109"/>
      <c r="VMH947" s="109"/>
      <c r="VMI947" s="109"/>
      <c r="VMJ947" s="109"/>
      <c r="VMK947" s="109"/>
      <c r="VML947" s="109"/>
      <c r="VMM947" s="109"/>
      <c r="VMN947" s="109"/>
      <c r="VMO947" s="109"/>
      <c r="VMP947" s="109"/>
      <c r="VMQ947" s="109"/>
      <c r="VMR947" s="109"/>
      <c r="VMS947" s="109"/>
      <c r="VMT947" s="109"/>
      <c r="VMU947" s="109"/>
      <c r="VMV947" s="109"/>
      <c r="VMW947" s="109"/>
      <c r="VMX947" s="109"/>
      <c r="VMY947" s="109"/>
      <c r="VMZ947" s="109"/>
      <c r="VNA947" s="109"/>
      <c r="VNB947" s="109"/>
      <c r="VNC947" s="109"/>
      <c r="VND947" s="109"/>
      <c r="VNE947" s="109"/>
      <c r="VNF947" s="109"/>
      <c r="VNG947" s="109"/>
      <c r="VNH947" s="109"/>
      <c r="VNI947" s="109"/>
      <c r="VNJ947" s="109"/>
      <c r="VNK947" s="109"/>
      <c r="VNL947" s="109"/>
      <c r="VNM947" s="109"/>
      <c r="VNN947" s="109"/>
      <c r="VNO947" s="109"/>
      <c r="VNP947" s="109"/>
      <c r="VNQ947" s="109"/>
      <c r="VNR947" s="109"/>
      <c r="VNS947" s="109"/>
      <c r="VNT947" s="109"/>
      <c r="VNU947" s="109"/>
      <c r="VNV947" s="109"/>
      <c r="VNW947" s="109"/>
      <c r="VNX947" s="109"/>
      <c r="VNY947" s="109"/>
      <c r="VNZ947" s="109"/>
      <c r="VOA947" s="109"/>
      <c r="VOB947" s="109"/>
      <c r="VOC947" s="109"/>
      <c r="VOD947" s="109"/>
      <c r="VOE947" s="109"/>
      <c r="VOF947" s="109"/>
      <c r="VOG947" s="109"/>
      <c r="VOH947" s="109"/>
      <c r="VOI947" s="109"/>
      <c r="VOJ947" s="109"/>
      <c r="VOK947" s="109"/>
      <c r="VOL947" s="109"/>
      <c r="VOM947" s="109"/>
      <c r="VON947" s="109"/>
      <c r="VOO947" s="109"/>
      <c r="VOP947" s="109"/>
      <c r="VOQ947" s="109"/>
      <c r="VOR947" s="109"/>
      <c r="VOS947" s="109"/>
      <c r="VOT947" s="109"/>
      <c r="VOU947" s="109"/>
      <c r="VOV947" s="109"/>
      <c r="VOW947" s="109"/>
      <c r="VOX947" s="109"/>
      <c r="VOY947" s="109"/>
      <c r="VOZ947" s="109"/>
      <c r="VPA947" s="109"/>
      <c r="VPB947" s="109"/>
      <c r="VPC947" s="109"/>
      <c r="VPD947" s="109"/>
      <c r="VPE947" s="109"/>
      <c r="VPF947" s="109"/>
      <c r="VPG947" s="109"/>
      <c r="VPH947" s="109"/>
      <c r="VPI947" s="109"/>
      <c r="VPJ947" s="109"/>
      <c r="VPK947" s="109"/>
      <c r="VPL947" s="109"/>
      <c r="VPM947" s="109"/>
      <c r="VPN947" s="109"/>
      <c r="VPO947" s="109"/>
      <c r="VPP947" s="109"/>
      <c r="VPQ947" s="109"/>
      <c r="VPR947" s="109"/>
      <c r="VPS947" s="109"/>
      <c r="VPT947" s="109"/>
      <c r="VPU947" s="109"/>
      <c r="VPV947" s="109"/>
      <c r="VPW947" s="109"/>
      <c r="VPX947" s="109"/>
      <c r="VPY947" s="109"/>
      <c r="VPZ947" s="109"/>
      <c r="VQA947" s="109"/>
      <c r="VQB947" s="109"/>
      <c r="VQC947" s="109"/>
      <c r="VQD947" s="109"/>
      <c r="VQE947" s="109"/>
      <c r="VQF947" s="109"/>
      <c r="VQG947" s="109"/>
      <c r="VQH947" s="109"/>
      <c r="VQI947" s="109"/>
      <c r="VQJ947" s="109"/>
      <c r="VQK947" s="109"/>
      <c r="VQL947" s="109"/>
      <c r="VQM947" s="109"/>
      <c r="VQN947" s="109"/>
      <c r="VQO947" s="109"/>
      <c r="VQP947" s="109"/>
      <c r="VQQ947" s="109"/>
      <c r="VQR947" s="109"/>
      <c r="VQS947" s="109"/>
      <c r="VQT947" s="109"/>
      <c r="VQU947" s="109"/>
      <c r="VQV947" s="109"/>
      <c r="VQW947" s="109"/>
      <c r="VQX947" s="109"/>
      <c r="VQY947" s="109"/>
      <c r="VQZ947" s="109"/>
      <c r="VRA947" s="109"/>
      <c r="VRB947" s="109"/>
      <c r="VRC947" s="109"/>
      <c r="VRD947" s="109"/>
      <c r="VRE947" s="109"/>
      <c r="VRF947" s="109"/>
      <c r="VRG947" s="109"/>
      <c r="VRH947" s="109"/>
      <c r="VRI947" s="109"/>
      <c r="VRJ947" s="109"/>
      <c r="VRK947" s="109"/>
      <c r="VRL947" s="109"/>
      <c r="VRM947" s="109"/>
      <c r="VRN947" s="109"/>
      <c r="VRO947" s="109"/>
      <c r="VRP947" s="109"/>
      <c r="VRQ947" s="109"/>
      <c r="VRR947" s="109"/>
      <c r="VRS947" s="109"/>
      <c r="VRT947" s="109"/>
      <c r="VRU947" s="109"/>
      <c r="VRV947" s="109"/>
      <c r="VRW947" s="109"/>
      <c r="VRX947" s="109"/>
      <c r="VRY947" s="109"/>
      <c r="VRZ947" s="109"/>
      <c r="VSA947" s="109"/>
      <c r="VSB947" s="109"/>
      <c r="VSC947" s="109"/>
      <c r="VSD947" s="109"/>
      <c r="VSE947" s="109"/>
      <c r="VSF947" s="109"/>
      <c r="VSG947" s="109"/>
      <c r="VSH947" s="109"/>
      <c r="VSI947" s="109"/>
      <c r="VSJ947" s="109"/>
      <c r="VSK947" s="109"/>
      <c r="VSL947" s="109"/>
      <c r="VSM947" s="109"/>
      <c r="VSN947" s="109"/>
      <c r="VSO947" s="109"/>
      <c r="VSP947" s="109"/>
      <c r="VSQ947" s="109"/>
      <c r="VSR947" s="109"/>
      <c r="VSS947" s="109"/>
      <c r="VST947" s="109"/>
      <c r="VSU947" s="109"/>
      <c r="VSV947" s="109"/>
      <c r="VSW947" s="109"/>
      <c r="VSX947" s="109"/>
      <c r="VSY947" s="109"/>
      <c r="VSZ947" s="109"/>
      <c r="VTA947" s="109"/>
      <c r="VTB947" s="109"/>
      <c r="VTC947" s="109"/>
      <c r="VTD947" s="109"/>
      <c r="VTE947" s="109"/>
      <c r="VTF947" s="109"/>
      <c r="VTG947" s="109"/>
      <c r="VTH947" s="109"/>
      <c r="VTI947" s="109"/>
      <c r="VTJ947" s="109"/>
      <c r="VTK947" s="109"/>
      <c r="VTL947" s="109"/>
      <c r="VTM947" s="109"/>
      <c r="VTN947" s="109"/>
      <c r="VTO947" s="109"/>
      <c r="VTP947" s="109"/>
      <c r="VTQ947" s="109"/>
      <c r="VTR947" s="109"/>
      <c r="VTS947" s="109"/>
      <c r="VTT947" s="109"/>
      <c r="VTU947" s="109"/>
      <c r="VTV947" s="109"/>
      <c r="VTW947" s="109"/>
      <c r="VTX947" s="109"/>
      <c r="VTY947" s="109"/>
      <c r="VTZ947" s="109"/>
      <c r="VUA947" s="109"/>
      <c r="VUB947" s="109"/>
      <c r="VUC947" s="109"/>
      <c r="VUD947" s="109"/>
      <c r="VUE947" s="109"/>
      <c r="VUF947" s="109"/>
      <c r="VUG947" s="109"/>
      <c r="VUH947" s="109"/>
      <c r="VUI947" s="109"/>
      <c r="VUJ947" s="109"/>
      <c r="VUK947" s="109"/>
      <c r="VUL947" s="109"/>
      <c r="VUM947" s="109"/>
      <c r="VUN947" s="109"/>
      <c r="VUO947" s="109"/>
      <c r="VUP947" s="109"/>
      <c r="VUQ947" s="109"/>
      <c r="VUR947" s="109"/>
      <c r="VUS947" s="109"/>
      <c r="VUT947" s="109"/>
      <c r="VUU947" s="109"/>
      <c r="VUV947" s="109"/>
      <c r="VUW947" s="109"/>
      <c r="VUX947" s="109"/>
      <c r="VUY947" s="109"/>
      <c r="VUZ947" s="109"/>
      <c r="VVA947" s="109"/>
      <c r="VVB947" s="109"/>
      <c r="VVC947" s="109"/>
      <c r="VVD947" s="109"/>
      <c r="VVE947" s="109"/>
      <c r="VVF947" s="109"/>
      <c r="VVG947" s="109"/>
      <c r="VVH947" s="109"/>
      <c r="VVI947" s="109"/>
      <c r="VVJ947" s="109"/>
      <c r="VVK947" s="109"/>
      <c r="VVL947" s="109"/>
      <c r="VVM947" s="109"/>
      <c r="VVN947" s="109"/>
      <c r="VVO947" s="109"/>
      <c r="VVP947" s="109"/>
      <c r="VVQ947" s="109"/>
      <c r="VVR947" s="109"/>
      <c r="VVS947" s="109"/>
      <c r="VVT947" s="109"/>
      <c r="VVU947" s="109"/>
      <c r="VVV947" s="109"/>
      <c r="VVW947" s="109"/>
      <c r="VVX947" s="109"/>
      <c r="VVY947" s="109"/>
      <c r="VVZ947" s="109"/>
      <c r="VWA947" s="109"/>
      <c r="VWB947" s="109"/>
      <c r="VWC947" s="109"/>
      <c r="VWD947" s="109"/>
      <c r="VWE947" s="109"/>
      <c r="VWF947" s="109"/>
      <c r="VWG947" s="109"/>
      <c r="VWH947" s="109"/>
      <c r="VWI947" s="109"/>
      <c r="VWJ947" s="109"/>
      <c r="VWK947" s="109"/>
      <c r="VWL947" s="109"/>
      <c r="VWM947" s="109"/>
      <c r="VWN947" s="109"/>
      <c r="VWO947" s="109"/>
      <c r="VWP947" s="109"/>
      <c r="VWQ947" s="109"/>
      <c r="VWR947" s="109"/>
      <c r="VWS947" s="109"/>
      <c r="VWT947" s="109"/>
      <c r="VWU947" s="109"/>
      <c r="VWV947" s="109"/>
      <c r="VWW947" s="109"/>
      <c r="VWX947" s="109"/>
      <c r="VWY947" s="109"/>
      <c r="VWZ947" s="109"/>
      <c r="VXA947" s="109"/>
      <c r="VXB947" s="109"/>
      <c r="VXC947" s="109"/>
      <c r="VXD947" s="109"/>
      <c r="VXE947" s="109"/>
      <c r="VXF947" s="109"/>
      <c r="VXG947" s="109"/>
      <c r="VXH947" s="109"/>
      <c r="VXI947" s="109"/>
      <c r="VXJ947" s="109"/>
      <c r="VXK947" s="109"/>
      <c r="VXL947" s="109"/>
      <c r="VXM947" s="109"/>
      <c r="VXN947" s="109"/>
      <c r="VXO947" s="109"/>
      <c r="VXP947" s="109"/>
      <c r="VXQ947" s="109"/>
      <c r="VXR947" s="109"/>
      <c r="VXS947" s="109"/>
      <c r="VXT947" s="109"/>
      <c r="VXU947" s="109"/>
      <c r="VXV947" s="109"/>
      <c r="VXW947" s="109"/>
      <c r="VXX947" s="109"/>
      <c r="VXY947" s="109"/>
      <c r="VXZ947" s="109"/>
      <c r="VYA947" s="109"/>
      <c r="VYB947" s="109"/>
      <c r="VYC947" s="109"/>
      <c r="VYD947" s="109"/>
      <c r="VYE947" s="109"/>
      <c r="VYF947" s="109"/>
      <c r="VYG947" s="109"/>
      <c r="VYH947" s="109"/>
      <c r="VYI947" s="109"/>
      <c r="VYJ947" s="109"/>
      <c r="VYK947" s="109"/>
      <c r="VYL947" s="109"/>
      <c r="VYM947" s="109"/>
      <c r="VYN947" s="109"/>
      <c r="VYO947" s="109"/>
      <c r="VYP947" s="109"/>
      <c r="VYQ947" s="109"/>
      <c r="VYR947" s="109"/>
      <c r="VYS947" s="109"/>
      <c r="VYT947" s="109"/>
      <c r="VYU947" s="109"/>
      <c r="VYV947" s="109"/>
      <c r="VYW947" s="109"/>
      <c r="VYX947" s="109"/>
      <c r="VYY947" s="109"/>
      <c r="VYZ947" s="109"/>
      <c r="VZA947" s="109"/>
      <c r="VZB947" s="109"/>
      <c r="VZC947" s="109"/>
      <c r="VZD947" s="109"/>
      <c r="VZE947" s="109"/>
      <c r="VZF947" s="109"/>
      <c r="VZG947" s="109"/>
      <c r="VZH947" s="109"/>
      <c r="VZI947" s="109"/>
      <c r="VZJ947" s="109"/>
      <c r="VZK947" s="109"/>
      <c r="VZL947" s="109"/>
      <c r="VZM947" s="109"/>
      <c r="VZN947" s="109"/>
      <c r="VZO947" s="109"/>
      <c r="VZP947" s="109"/>
      <c r="VZQ947" s="109"/>
      <c r="VZR947" s="109"/>
      <c r="VZS947" s="109"/>
      <c r="VZT947" s="109"/>
      <c r="VZU947" s="109"/>
      <c r="VZV947" s="109"/>
      <c r="VZW947" s="109"/>
      <c r="VZX947" s="109"/>
      <c r="VZY947" s="109"/>
      <c r="VZZ947" s="109"/>
      <c r="WAA947" s="109"/>
      <c r="WAB947" s="109"/>
      <c r="WAC947" s="109"/>
      <c r="WAD947" s="109"/>
      <c r="WAE947" s="109"/>
      <c r="WAF947" s="109"/>
      <c r="WAG947" s="109"/>
      <c r="WAH947" s="109"/>
      <c r="WAI947" s="109"/>
      <c r="WAJ947" s="109"/>
      <c r="WAK947" s="109"/>
      <c r="WAL947" s="109"/>
      <c r="WAM947" s="109"/>
      <c r="WAN947" s="109"/>
      <c r="WAO947" s="109"/>
      <c r="WAP947" s="109"/>
      <c r="WAQ947" s="109"/>
      <c r="WAR947" s="109"/>
      <c r="WAS947" s="109"/>
      <c r="WAT947" s="109"/>
      <c r="WAU947" s="109"/>
      <c r="WAV947" s="109"/>
      <c r="WAW947" s="109"/>
      <c r="WAX947" s="109"/>
      <c r="WAY947" s="109"/>
      <c r="WAZ947" s="109"/>
      <c r="WBA947" s="109"/>
      <c r="WBB947" s="109"/>
      <c r="WBC947" s="109"/>
      <c r="WBD947" s="109"/>
      <c r="WBE947" s="109"/>
      <c r="WBF947" s="109"/>
      <c r="WBG947" s="109"/>
      <c r="WBH947" s="109"/>
      <c r="WBI947" s="109"/>
      <c r="WBJ947" s="109"/>
      <c r="WBK947" s="109"/>
      <c r="WBL947" s="109"/>
      <c r="WBM947" s="109"/>
      <c r="WBN947" s="109"/>
      <c r="WBO947" s="109"/>
      <c r="WBP947" s="109"/>
      <c r="WBQ947" s="109"/>
      <c r="WBR947" s="109"/>
      <c r="WBS947" s="109"/>
      <c r="WBT947" s="109"/>
      <c r="WBU947" s="109"/>
      <c r="WBV947" s="109"/>
      <c r="WBW947" s="109"/>
      <c r="WBX947" s="109"/>
      <c r="WBY947" s="109"/>
      <c r="WBZ947" s="109"/>
      <c r="WCA947" s="109"/>
      <c r="WCB947" s="109"/>
      <c r="WCC947" s="109"/>
      <c r="WCD947" s="109"/>
      <c r="WCE947" s="109"/>
      <c r="WCF947" s="109"/>
      <c r="WCG947" s="109"/>
      <c r="WCH947" s="109"/>
      <c r="WCI947" s="109"/>
      <c r="WCJ947" s="109"/>
      <c r="WCK947" s="109"/>
      <c r="WCL947" s="109"/>
      <c r="WCM947" s="109"/>
      <c r="WCN947" s="109"/>
      <c r="WCO947" s="109"/>
      <c r="WCP947" s="109"/>
      <c r="WCQ947" s="109"/>
      <c r="WCR947" s="109"/>
      <c r="WCS947" s="109"/>
      <c r="WCT947" s="109"/>
      <c r="WCU947" s="109"/>
      <c r="WCV947" s="109"/>
      <c r="WCW947" s="109"/>
      <c r="WCX947" s="109"/>
      <c r="WCY947" s="109"/>
      <c r="WCZ947" s="109"/>
      <c r="WDA947" s="109"/>
      <c r="WDB947" s="109"/>
      <c r="WDC947" s="109"/>
      <c r="WDD947" s="109"/>
      <c r="WDE947" s="109"/>
      <c r="WDF947" s="109"/>
      <c r="WDG947" s="109"/>
      <c r="WDH947" s="109"/>
      <c r="WDI947" s="109"/>
      <c r="WDJ947" s="109"/>
      <c r="WDK947" s="109"/>
      <c r="WDL947" s="109"/>
      <c r="WDM947" s="109"/>
      <c r="WDN947" s="109"/>
      <c r="WDO947" s="109"/>
      <c r="WDP947" s="109"/>
      <c r="WDQ947" s="109"/>
      <c r="WDR947" s="109"/>
      <c r="WDS947" s="109"/>
      <c r="WDT947" s="109"/>
      <c r="WDU947" s="109"/>
      <c r="WDV947" s="109"/>
      <c r="WDW947" s="109"/>
      <c r="WDX947" s="109"/>
      <c r="WDY947" s="109"/>
      <c r="WDZ947" s="109"/>
      <c r="WEA947" s="109"/>
      <c r="WEB947" s="109"/>
      <c r="WEC947" s="109"/>
      <c r="WED947" s="109"/>
      <c r="WEE947" s="109"/>
      <c r="WEF947" s="109"/>
      <c r="WEG947" s="109"/>
      <c r="WEH947" s="109"/>
      <c r="WEI947" s="109"/>
      <c r="WEJ947" s="109"/>
      <c r="WEK947" s="109"/>
      <c r="WEL947" s="109"/>
      <c r="WEM947" s="109"/>
      <c r="WEN947" s="109"/>
      <c r="WEO947" s="109"/>
      <c r="WEP947" s="109"/>
      <c r="WEQ947" s="109"/>
      <c r="WER947" s="109"/>
      <c r="WES947" s="109"/>
      <c r="WET947" s="109"/>
      <c r="WEU947" s="109"/>
      <c r="WEV947" s="109"/>
      <c r="WEW947" s="109"/>
      <c r="WEX947" s="109"/>
      <c r="WEY947" s="109"/>
      <c r="WEZ947" s="109"/>
      <c r="WFA947" s="109"/>
      <c r="WFB947" s="109"/>
      <c r="WFC947" s="109"/>
      <c r="WFD947" s="109"/>
      <c r="WFE947" s="109"/>
      <c r="WFF947" s="109"/>
      <c r="WFG947" s="109"/>
      <c r="WFH947" s="109"/>
      <c r="WFI947" s="109"/>
      <c r="WFJ947" s="109"/>
      <c r="WFK947" s="109"/>
      <c r="WFL947" s="109"/>
      <c r="WFM947" s="109"/>
      <c r="WFN947" s="109"/>
      <c r="WFO947" s="109"/>
      <c r="WFP947" s="109"/>
      <c r="WFQ947" s="109"/>
      <c r="WFR947" s="109"/>
      <c r="WFS947" s="109"/>
      <c r="WFT947" s="109"/>
      <c r="WFU947" s="109"/>
      <c r="WFV947" s="109"/>
      <c r="WFW947" s="109"/>
      <c r="WFX947" s="109"/>
      <c r="WFY947" s="109"/>
      <c r="WFZ947" s="109"/>
      <c r="WGA947" s="109"/>
      <c r="WGB947" s="109"/>
      <c r="WGC947" s="109"/>
      <c r="WGD947" s="109"/>
      <c r="WGE947" s="109"/>
      <c r="WGF947" s="109"/>
      <c r="WGG947" s="109"/>
      <c r="WGH947" s="109"/>
      <c r="WGI947" s="109"/>
      <c r="WGJ947" s="109"/>
      <c r="WGK947" s="109"/>
      <c r="WGL947" s="109"/>
      <c r="WGM947" s="109"/>
      <c r="WGN947" s="109"/>
      <c r="WGO947" s="109"/>
      <c r="WGP947" s="109"/>
      <c r="WGQ947" s="109"/>
      <c r="WGR947" s="109"/>
      <c r="WGS947" s="109"/>
      <c r="WGT947" s="109"/>
      <c r="WGU947" s="109"/>
      <c r="WGV947" s="109"/>
      <c r="WGW947" s="109"/>
      <c r="WGX947" s="109"/>
      <c r="WGY947" s="109"/>
      <c r="WGZ947" s="109"/>
      <c r="WHA947" s="109"/>
      <c r="WHB947" s="109"/>
      <c r="WHC947" s="109"/>
      <c r="WHD947" s="109"/>
      <c r="WHE947" s="109"/>
      <c r="WHF947" s="109"/>
      <c r="WHG947" s="109"/>
      <c r="WHH947" s="109"/>
      <c r="WHI947" s="109"/>
      <c r="WHJ947" s="109"/>
      <c r="WHK947" s="109"/>
      <c r="WHL947" s="109"/>
      <c r="WHM947" s="109"/>
      <c r="WHN947" s="109"/>
      <c r="WHO947" s="109"/>
      <c r="WHP947" s="109"/>
      <c r="WHQ947" s="109"/>
      <c r="WHR947" s="109"/>
      <c r="WHS947" s="109"/>
      <c r="WHT947" s="109"/>
      <c r="WHU947" s="109"/>
      <c r="WHV947" s="109"/>
      <c r="WHW947" s="109"/>
      <c r="WHX947" s="109"/>
      <c r="WHY947" s="109"/>
      <c r="WHZ947" s="109"/>
      <c r="WIA947" s="109"/>
      <c r="WIB947" s="109"/>
      <c r="WIC947" s="109"/>
      <c r="WID947" s="109"/>
      <c r="WIE947" s="109"/>
      <c r="WIF947" s="109"/>
      <c r="WIG947" s="109"/>
      <c r="WIH947" s="109"/>
      <c r="WII947" s="109"/>
      <c r="WIJ947" s="109"/>
      <c r="WIK947" s="109"/>
      <c r="WIL947" s="109"/>
      <c r="WIM947" s="109"/>
      <c r="WIN947" s="109"/>
      <c r="WIO947" s="109"/>
      <c r="WIP947" s="109"/>
      <c r="WIQ947" s="109"/>
      <c r="WIR947" s="109"/>
      <c r="WIS947" s="109"/>
      <c r="WIT947" s="109"/>
      <c r="WIU947" s="109"/>
      <c r="WIV947" s="109"/>
      <c r="WIW947" s="109"/>
      <c r="WIX947" s="109"/>
      <c r="WIY947" s="109"/>
      <c r="WIZ947" s="109"/>
      <c r="WJA947" s="109"/>
      <c r="WJB947" s="109"/>
      <c r="WJC947" s="109"/>
      <c r="WJD947" s="109"/>
      <c r="WJE947" s="109"/>
      <c r="WJF947" s="109"/>
      <c r="WJG947" s="109"/>
      <c r="WJH947" s="109"/>
      <c r="WJI947" s="109"/>
      <c r="WJJ947" s="109"/>
      <c r="WJK947" s="109"/>
      <c r="WJL947" s="109"/>
      <c r="WJM947" s="109"/>
      <c r="WJN947" s="109"/>
      <c r="WJO947" s="109"/>
      <c r="WJP947" s="109"/>
      <c r="WJQ947" s="109"/>
      <c r="WJR947" s="109"/>
      <c r="WJS947" s="109"/>
      <c r="WJT947" s="109"/>
      <c r="WJU947" s="109"/>
      <c r="WJV947" s="109"/>
      <c r="WJW947" s="109"/>
      <c r="WJX947" s="109"/>
      <c r="WJY947" s="109"/>
      <c r="WJZ947" s="109"/>
      <c r="WKA947" s="109"/>
      <c r="WKB947" s="109"/>
      <c r="WKC947" s="109"/>
      <c r="WKD947" s="109"/>
      <c r="WKE947" s="109"/>
      <c r="WKF947" s="109"/>
      <c r="WKG947" s="109"/>
      <c r="WKH947" s="109"/>
      <c r="WKI947" s="109"/>
      <c r="WKJ947" s="109"/>
      <c r="WKK947" s="109"/>
      <c r="WKL947" s="109"/>
      <c r="WKM947" s="109"/>
      <c r="WKN947" s="109"/>
      <c r="WKO947" s="109"/>
      <c r="WKP947" s="109"/>
      <c r="WKQ947" s="109"/>
      <c r="WKR947" s="109"/>
      <c r="WKS947" s="109"/>
      <c r="WKT947" s="109"/>
      <c r="WKU947" s="109"/>
      <c r="WKV947" s="109"/>
      <c r="WKW947" s="109"/>
      <c r="WKX947" s="109"/>
      <c r="WKY947" s="109"/>
      <c r="WKZ947" s="109"/>
      <c r="WLA947" s="109"/>
      <c r="WLB947" s="109"/>
      <c r="WLC947" s="109"/>
      <c r="WLD947" s="109"/>
      <c r="WLE947" s="109"/>
      <c r="WLF947" s="109"/>
      <c r="WLG947" s="109"/>
      <c r="WLH947" s="109"/>
      <c r="WLI947" s="109"/>
      <c r="WLJ947" s="109"/>
      <c r="WLK947" s="109"/>
      <c r="WLL947" s="109"/>
      <c r="WLM947" s="109"/>
      <c r="WLN947" s="109"/>
      <c r="WLO947" s="109"/>
      <c r="WLP947" s="109"/>
      <c r="WLQ947" s="109"/>
      <c r="WLR947" s="109"/>
      <c r="WLS947" s="109"/>
      <c r="WLT947" s="109"/>
      <c r="WLU947" s="109"/>
      <c r="WLV947" s="109"/>
      <c r="WLW947" s="109"/>
      <c r="WLX947" s="109"/>
      <c r="WLY947" s="109"/>
      <c r="WLZ947" s="109"/>
      <c r="WMA947" s="109"/>
      <c r="WMB947" s="109"/>
      <c r="WMC947" s="109"/>
      <c r="WMD947" s="109"/>
      <c r="WME947" s="109"/>
      <c r="WMF947" s="109"/>
      <c r="WMG947" s="109"/>
      <c r="WMH947" s="109"/>
      <c r="WMI947" s="109"/>
      <c r="WMJ947" s="109"/>
      <c r="WMK947" s="109"/>
      <c r="WML947" s="109"/>
      <c r="WMM947" s="109"/>
      <c r="WMN947" s="109"/>
      <c r="WMO947" s="109"/>
      <c r="WMP947" s="109"/>
      <c r="WMQ947" s="109"/>
      <c r="WMR947" s="109"/>
      <c r="WMS947" s="109"/>
      <c r="WMT947" s="109"/>
      <c r="WMU947" s="109"/>
      <c r="WMV947" s="109"/>
      <c r="WMW947" s="109"/>
      <c r="WMX947" s="109"/>
      <c r="WMY947" s="109"/>
      <c r="WMZ947" s="109"/>
      <c r="WNA947" s="109"/>
      <c r="WNB947" s="109"/>
      <c r="WNC947" s="109"/>
      <c r="WND947" s="109"/>
      <c r="WNE947" s="109"/>
      <c r="WNF947" s="109"/>
      <c r="WNG947" s="109"/>
      <c r="WNH947" s="109"/>
      <c r="WNI947" s="109"/>
      <c r="WNJ947" s="109"/>
      <c r="WNK947" s="109"/>
      <c r="WNL947" s="109"/>
      <c r="WNM947" s="109"/>
      <c r="WNN947" s="109"/>
      <c r="WNO947" s="109"/>
      <c r="WNP947" s="109"/>
      <c r="WNQ947" s="109"/>
      <c r="WNR947" s="109"/>
      <c r="WNS947" s="109"/>
      <c r="WNT947" s="109"/>
      <c r="WNU947" s="109"/>
      <c r="WNV947" s="109"/>
      <c r="WNW947" s="109"/>
      <c r="WNX947" s="109"/>
      <c r="WNY947" s="109"/>
      <c r="WNZ947" s="109"/>
      <c r="WOA947" s="109"/>
      <c r="WOB947" s="109"/>
      <c r="WOC947" s="109"/>
      <c r="WOD947" s="109"/>
      <c r="WOE947" s="109"/>
      <c r="WOF947" s="109"/>
      <c r="WOG947" s="109"/>
      <c r="WOH947" s="109"/>
      <c r="WOI947" s="109"/>
      <c r="WOJ947" s="109"/>
      <c r="WOK947" s="109"/>
      <c r="WOL947" s="109"/>
      <c r="WOM947" s="109"/>
      <c r="WON947" s="109"/>
      <c r="WOO947" s="109"/>
      <c r="WOP947" s="109"/>
      <c r="WOQ947" s="109"/>
      <c r="WOR947" s="109"/>
      <c r="WOS947" s="109"/>
      <c r="WOT947" s="109"/>
      <c r="WOU947" s="109"/>
      <c r="WOV947" s="109"/>
      <c r="WOW947" s="109"/>
      <c r="WOX947" s="109"/>
      <c r="WOY947" s="109"/>
      <c r="WOZ947" s="109"/>
      <c r="WPA947" s="109"/>
      <c r="WPB947" s="109"/>
      <c r="WPC947" s="109"/>
      <c r="WPD947" s="109"/>
      <c r="WPE947" s="109"/>
      <c r="WPF947" s="109"/>
      <c r="WPG947" s="109"/>
      <c r="WPH947" s="109"/>
      <c r="WPI947" s="109"/>
      <c r="WPJ947" s="109"/>
      <c r="WPK947" s="109"/>
      <c r="WPL947" s="109"/>
      <c r="WPM947" s="109"/>
      <c r="WPN947" s="109"/>
      <c r="WPO947" s="109"/>
      <c r="WPP947" s="109"/>
      <c r="WPQ947" s="109"/>
      <c r="WPR947" s="109"/>
      <c r="WPS947" s="109"/>
      <c r="WPT947" s="109"/>
      <c r="WPU947" s="109"/>
      <c r="WPV947" s="109"/>
      <c r="WPW947" s="109"/>
      <c r="WPX947" s="109"/>
      <c r="WPY947" s="109"/>
      <c r="WPZ947" s="109"/>
      <c r="WQA947" s="109"/>
      <c r="WQB947" s="109"/>
      <c r="WQC947" s="109"/>
      <c r="WQD947" s="109"/>
      <c r="WQE947" s="109"/>
      <c r="WQF947" s="109"/>
      <c r="WQG947" s="109"/>
      <c r="WQH947" s="109"/>
      <c r="WQI947" s="109"/>
      <c r="WQJ947" s="109"/>
      <c r="WQK947" s="109"/>
      <c r="WQL947" s="109"/>
      <c r="WQM947" s="109"/>
      <c r="WQN947" s="109"/>
      <c r="WQO947" s="109"/>
      <c r="WQP947" s="109"/>
      <c r="WQQ947" s="109"/>
      <c r="WQR947" s="109"/>
      <c r="WQS947" s="109"/>
      <c r="WQT947" s="109"/>
      <c r="WQU947" s="109"/>
      <c r="WQV947" s="109"/>
      <c r="WQW947" s="109"/>
      <c r="WQX947" s="109"/>
      <c r="WQY947" s="109"/>
      <c r="WQZ947" s="109"/>
      <c r="WRA947" s="109"/>
      <c r="WRB947" s="109"/>
      <c r="WRC947" s="109"/>
      <c r="WRD947" s="109"/>
      <c r="WRE947" s="109"/>
      <c r="WRF947" s="109"/>
      <c r="WRG947" s="109"/>
      <c r="WRH947" s="109"/>
      <c r="WRI947" s="109"/>
      <c r="WRJ947" s="109"/>
      <c r="WRK947" s="109"/>
      <c r="WRL947" s="109"/>
      <c r="WRM947" s="109"/>
      <c r="WRN947" s="109"/>
      <c r="WRO947" s="109"/>
      <c r="WRP947" s="109"/>
      <c r="WRQ947" s="109"/>
      <c r="WRR947" s="109"/>
      <c r="WRS947" s="109"/>
      <c r="WRT947" s="109"/>
      <c r="WRU947" s="109"/>
      <c r="WRV947" s="109"/>
      <c r="WRW947" s="109"/>
      <c r="WRX947" s="109"/>
      <c r="WRY947" s="109"/>
      <c r="WRZ947" s="109"/>
      <c r="WSA947" s="109"/>
      <c r="WSB947" s="109"/>
      <c r="WSC947" s="109"/>
      <c r="WSD947" s="109"/>
      <c r="WSE947" s="109"/>
      <c r="WSF947" s="109"/>
      <c r="WSG947" s="109"/>
      <c r="WSH947" s="109"/>
      <c r="WSI947" s="109"/>
      <c r="WSJ947" s="109"/>
      <c r="WSK947" s="109"/>
      <c r="WSL947" s="109"/>
      <c r="WSM947" s="109"/>
      <c r="WSN947" s="109"/>
      <c r="WSO947" s="109"/>
      <c r="WSP947" s="109"/>
      <c r="WSQ947" s="109"/>
      <c r="WSR947" s="109"/>
      <c r="WSS947" s="109"/>
      <c r="WST947" s="109"/>
      <c r="WSU947" s="109"/>
      <c r="WSV947" s="109"/>
      <c r="WSW947" s="109"/>
      <c r="WSX947" s="109"/>
      <c r="WSY947" s="109"/>
      <c r="WSZ947" s="109"/>
      <c r="WTA947" s="109"/>
      <c r="WTB947" s="109"/>
      <c r="WTC947" s="109"/>
      <c r="WTD947" s="109"/>
      <c r="WTE947" s="109"/>
      <c r="WTF947" s="109"/>
      <c r="WTG947" s="109"/>
      <c r="WTH947" s="109"/>
      <c r="WTI947" s="109"/>
      <c r="WTJ947" s="109"/>
      <c r="WTK947" s="109"/>
      <c r="WTL947" s="109"/>
      <c r="WTM947" s="109"/>
      <c r="WTN947" s="109"/>
      <c r="WTO947" s="109"/>
      <c r="WTP947" s="109"/>
      <c r="WTQ947" s="109"/>
      <c r="WTR947" s="109"/>
      <c r="WTS947" s="109"/>
      <c r="WTT947" s="109"/>
      <c r="WTU947" s="109"/>
      <c r="WTV947" s="109"/>
      <c r="WTW947" s="109"/>
      <c r="WTX947" s="109"/>
      <c r="WTY947" s="109"/>
      <c r="WTZ947" s="109"/>
      <c r="WUA947" s="109"/>
      <c r="WUB947" s="109"/>
      <c r="WUC947" s="109"/>
      <c r="WUD947" s="109"/>
      <c r="WUE947" s="109"/>
      <c r="WUF947" s="109"/>
      <c r="WUG947" s="109"/>
      <c r="WUH947" s="109"/>
      <c r="WUI947" s="109"/>
      <c r="WUJ947" s="109"/>
      <c r="WUK947" s="109"/>
      <c r="WUL947" s="109"/>
      <c r="WUM947" s="109"/>
      <c r="WUN947" s="109"/>
      <c r="WUO947" s="109"/>
      <c r="WUP947" s="109"/>
      <c r="WUQ947" s="109"/>
      <c r="WUR947" s="109"/>
      <c r="WUS947" s="109"/>
      <c r="WUT947" s="109"/>
      <c r="WUU947" s="109"/>
      <c r="WUV947" s="109"/>
      <c r="WUW947" s="109"/>
      <c r="WUX947" s="109"/>
      <c r="WUY947" s="109"/>
      <c r="WUZ947" s="109"/>
      <c r="WVA947" s="109"/>
      <c r="WVB947" s="109"/>
      <c r="WVC947" s="109"/>
      <c r="WVD947" s="109"/>
      <c r="WVE947" s="109"/>
      <c r="WVF947" s="109"/>
      <c r="WVG947" s="109"/>
      <c r="WVH947" s="109"/>
      <c r="WVI947" s="109"/>
      <c r="WVJ947" s="109"/>
      <c r="WVK947" s="109"/>
      <c r="WVL947" s="109"/>
      <c r="WVM947" s="109"/>
      <c r="WVN947" s="109"/>
      <c r="WVO947" s="109"/>
      <c r="WVP947" s="109"/>
      <c r="WVQ947" s="109"/>
      <c r="WVR947" s="109"/>
      <c r="WVS947" s="109"/>
      <c r="WVT947" s="109"/>
      <c r="WVU947" s="109"/>
      <c r="WVV947" s="109"/>
      <c r="WVW947" s="109"/>
      <c r="WVX947" s="109"/>
      <c r="WVY947" s="109"/>
      <c r="WVZ947" s="109"/>
      <c r="WWA947" s="109"/>
      <c r="WWB947" s="109"/>
      <c r="WWC947" s="109"/>
      <c r="WWD947" s="109"/>
      <c r="WWE947" s="109"/>
      <c r="WWF947" s="109"/>
      <c r="WWG947" s="109"/>
      <c r="WWH947" s="109"/>
      <c r="WWI947" s="109"/>
      <c r="WWJ947" s="109"/>
      <c r="WWK947" s="109"/>
      <c r="WWL947" s="109"/>
      <c r="WWM947" s="109"/>
      <c r="WWN947" s="109"/>
      <c r="WWO947" s="109"/>
      <c r="WWP947" s="109"/>
      <c r="WWQ947" s="109"/>
      <c r="WWR947" s="109"/>
      <c r="WWS947" s="109"/>
      <c r="WWT947" s="109"/>
      <c r="WWU947" s="109"/>
      <c r="WWV947" s="109"/>
      <c r="WWW947" s="109"/>
      <c r="WWX947" s="109"/>
      <c r="WWY947" s="109"/>
      <c r="WWZ947" s="109"/>
      <c r="WXA947" s="109"/>
      <c r="WXB947" s="109"/>
      <c r="WXC947" s="109"/>
      <c r="WXD947" s="109"/>
      <c r="WXE947" s="109"/>
      <c r="WXF947" s="109"/>
      <c r="WXG947" s="109"/>
      <c r="WXH947" s="109"/>
      <c r="WXI947" s="109"/>
      <c r="WXJ947" s="109"/>
      <c r="WXK947" s="109"/>
      <c r="WXL947" s="109"/>
      <c r="WXM947" s="109"/>
      <c r="WXN947" s="109"/>
      <c r="WXO947" s="109"/>
      <c r="WXP947" s="109"/>
      <c r="WXQ947" s="109"/>
      <c r="WXR947" s="109"/>
      <c r="WXS947" s="109"/>
      <c r="WXT947" s="109"/>
      <c r="WXU947" s="109"/>
      <c r="WXV947" s="109"/>
      <c r="WXW947" s="109"/>
      <c r="WXX947" s="109"/>
      <c r="WXY947" s="109"/>
      <c r="WXZ947" s="109"/>
      <c r="WYA947" s="109"/>
      <c r="WYB947" s="109"/>
      <c r="WYC947" s="109"/>
      <c r="WYD947" s="109"/>
      <c r="WYE947" s="109"/>
      <c r="WYF947" s="109"/>
      <c r="WYG947" s="109"/>
      <c r="WYH947" s="109"/>
      <c r="WYI947" s="109"/>
      <c r="WYJ947" s="109"/>
      <c r="WYK947" s="109"/>
      <c r="WYL947" s="109"/>
      <c r="WYM947" s="109"/>
      <c r="WYN947" s="109"/>
      <c r="WYO947" s="109"/>
      <c r="WYP947" s="109"/>
      <c r="WYQ947" s="109"/>
      <c r="WYR947" s="109"/>
      <c r="WYS947" s="109"/>
      <c r="WYT947" s="109"/>
      <c r="WYU947" s="109"/>
      <c r="WYV947" s="109"/>
      <c r="WYW947" s="109"/>
      <c r="WYX947" s="109"/>
      <c r="WYY947" s="109"/>
      <c r="WYZ947" s="109"/>
      <c r="WZA947" s="109"/>
      <c r="WZB947" s="109"/>
      <c r="WZC947" s="109"/>
      <c r="WZD947" s="109"/>
      <c r="WZE947" s="109"/>
      <c r="WZF947" s="109"/>
      <c r="WZG947" s="109"/>
      <c r="WZH947" s="109"/>
      <c r="WZI947" s="109"/>
      <c r="WZJ947" s="109"/>
      <c r="WZK947" s="109"/>
      <c r="WZL947" s="109"/>
      <c r="WZM947" s="109"/>
      <c r="WZN947" s="109"/>
      <c r="WZO947" s="109"/>
      <c r="WZP947" s="109"/>
      <c r="WZQ947" s="109"/>
      <c r="WZR947" s="109"/>
      <c r="WZS947" s="109"/>
      <c r="WZT947" s="109"/>
      <c r="WZU947" s="109"/>
      <c r="WZV947" s="109"/>
      <c r="WZW947" s="109"/>
      <c r="WZX947" s="109"/>
      <c r="WZY947" s="109"/>
      <c r="WZZ947" s="109"/>
      <c r="XAA947" s="109"/>
      <c r="XAB947" s="109"/>
      <c r="XAC947" s="109"/>
      <c r="XAD947" s="109"/>
      <c r="XAE947" s="109"/>
      <c r="XAF947" s="109"/>
      <c r="XAG947" s="109"/>
      <c r="XAH947" s="109"/>
      <c r="XAI947" s="109"/>
      <c r="XAJ947" s="109"/>
      <c r="XAK947" s="109"/>
      <c r="XAL947" s="109"/>
      <c r="XAM947" s="109"/>
      <c r="XAN947" s="109"/>
      <c r="XAO947" s="109"/>
      <c r="XAP947" s="109"/>
      <c r="XAQ947" s="109"/>
      <c r="XAR947" s="109"/>
      <c r="XAS947" s="109"/>
      <c r="XAT947" s="109"/>
      <c r="XAU947" s="109"/>
      <c r="XAV947" s="109"/>
      <c r="XAW947" s="109"/>
      <c r="XAX947" s="109"/>
      <c r="XAY947" s="109"/>
      <c r="XAZ947" s="109"/>
      <c r="XBA947" s="109"/>
      <c r="XBB947" s="109"/>
      <c r="XBC947" s="109"/>
      <c r="XBD947" s="109"/>
      <c r="XBE947" s="109"/>
      <c r="XBF947" s="109"/>
      <c r="XBG947" s="109"/>
      <c r="XBH947" s="109"/>
      <c r="XBI947" s="109"/>
      <c r="XBJ947" s="109"/>
      <c r="XBK947" s="109"/>
      <c r="XBL947" s="109"/>
      <c r="XBM947" s="109"/>
      <c r="XBN947" s="109"/>
      <c r="XBO947" s="109"/>
      <c r="XBP947" s="109"/>
      <c r="XBQ947" s="109"/>
      <c r="XBR947" s="109"/>
      <c r="XBS947" s="109"/>
      <c r="XBT947" s="109"/>
      <c r="XBU947" s="109"/>
      <c r="XBV947" s="109"/>
      <c r="XBW947" s="109"/>
      <c r="XBX947" s="109"/>
      <c r="XBY947" s="109"/>
      <c r="XBZ947" s="109"/>
      <c r="XCA947" s="109"/>
      <c r="XCB947" s="109"/>
      <c r="XCC947" s="109"/>
      <c r="XCD947" s="109"/>
      <c r="XCE947" s="109"/>
      <c r="XCF947" s="109"/>
      <c r="XCG947" s="109"/>
      <c r="XCH947" s="109"/>
      <c r="XCI947" s="109"/>
      <c r="XCJ947" s="109"/>
      <c r="XCK947" s="109"/>
      <c r="XCL947" s="109"/>
      <c r="XCM947" s="109"/>
      <c r="XCN947" s="109"/>
      <c r="XCO947" s="109"/>
      <c r="XCP947" s="109"/>
      <c r="XCQ947" s="109"/>
      <c r="XCR947" s="109"/>
      <c r="XCS947" s="109"/>
      <c r="XCT947" s="109"/>
      <c r="XCU947" s="109"/>
      <c r="XCV947" s="109"/>
      <c r="XCW947" s="109"/>
      <c r="XCX947" s="109"/>
      <c r="XCY947" s="109"/>
      <c r="XCZ947" s="109"/>
      <c r="XDA947" s="109"/>
      <c r="XDB947" s="109"/>
      <c r="XDC947" s="109"/>
      <c r="XDD947" s="109"/>
      <c r="XDE947" s="109"/>
      <c r="XDF947" s="109"/>
      <c r="XDG947" s="109"/>
      <c r="XDH947" s="109"/>
      <c r="XDI947" s="109"/>
      <c r="XDJ947" s="109"/>
      <c r="XDK947" s="109"/>
      <c r="XDL947" s="109"/>
      <c r="XDM947" s="109"/>
      <c r="XDN947" s="109"/>
      <c r="XDO947" s="109"/>
      <c r="XDP947" s="109"/>
      <c r="XDQ947" s="109"/>
      <c r="XDR947" s="109"/>
      <c r="XDS947" s="109"/>
      <c r="XDT947" s="109"/>
      <c r="XDU947" s="109"/>
      <c r="XDV947" s="109"/>
      <c r="XDW947" s="109"/>
      <c r="XDX947" s="109"/>
      <c r="XDY947" s="109"/>
      <c r="XDZ947" s="109"/>
      <c r="XEA947" s="109"/>
      <c r="XEB947" s="109"/>
      <c r="XEC947" s="109"/>
      <c r="XED947" s="109"/>
      <c r="XEE947" s="109"/>
      <c r="XEF947" s="109"/>
      <c r="XEG947" s="109"/>
      <c r="XEH947" s="109"/>
      <c r="XEI947" s="109"/>
      <c r="XEJ947" s="109"/>
      <c r="XEK947" s="109"/>
      <c r="XEL947" s="109"/>
      <c r="XEM947" s="109"/>
      <c r="XEN947" s="109"/>
      <c r="XEO947" s="109"/>
      <c r="XEP947" s="109"/>
      <c r="XEQ947" s="109"/>
      <c r="XER947" s="109"/>
      <c r="XES947" s="109"/>
      <c r="XET947" s="109"/>
      <c r="XEU947" s="109"/>
      <c r="XEV947" s="109"/>
      <c r="XEW947" s="109"/>
      <c r="XEX947" s="109"/>
      <c r="XEY947" s="109"/>
      <c r="XEZ947" s="109"/>
      <c r="XFA947" s="109"/>
      <c r="XFB947" s="109"/>
      <c r="XFC947" s="109"/>
    </row>
    <row r="948" spans="1:16383" hidden="1" x14ac:dyDescent="0.3">
      <c r="A948" s="114">
        <v>246510</v>
      </c>
      <c r="B948" s="113" t="s">
        <v>907</v>
      </c>
      <c r="C948" s="112">
        <f>VLOOKUP(A948,cuc!$A$2:$H$2088,8,FALSE)</f>
        <v>0</v>
      </c>
      <c r="D948" s="119"/>
      <c r="E948" s="115"/>
    </row>
    <row r="949" spans="1:16383" x14ac:dyDescent="0.3">
      <c r="A949" s="114">
        <v>246515</v>
      </c>
      <c r="B949" s="113" t="s">
        <v>906</v>
      </c>
      <c r="C949" s="112">
        <f>VLOOKUP(A949,cuc!$A$2:$H$2088,8,FALSE)</f>
        <v>3745330</v>
      </c>
      <c r="D949" s="119"/>
      <c r="E949" s="115"/>
    </row>
    <row r="950" spans="1:16383" hidden="1" x14ac:dyDescent="0.3">
      <c r="A950" s="114">
        <v>246595</v>
      </c>
      <c r="B950" s="113" t="s">
        <v>213</v>
      </c>
      <c r="C950" s="112">
        <f>VLOOKUP(A950,cuc!$A$2:$H$2088,8,FALSE)</f>
        <v>0</v>
      </c>
      <c r="D950" s="119"/>
      <c r="E950" s="115"/>
    </row>
    <row r="951" spans="1:16383" hidden="1" x14ac:dyDescent="0.3">
      <c r="A951" s="114">
        <v>247000</v>
      </c>
      <c r="B951" s="113" t="s">
        <v>905</v>
      </c>
      <c r="C951" s="112">
        <f>VLOOKUP(A951,cuc!$A$2:$H$2088,8,FALSE)</f>
        <v>0</v>
      </c>
      <c r="D951" s="119"/>
      <c r="E951" s="115"/>
    </row>
    <row r="952" spans="1:16383" hidden="1" x14ac:dyDescent="0.3">
      <c r="A952" s="114">
        <v>247500</v>
      </c>
      <c r="B952" s="113" t="s">
        <v>904</v>
      </c>
      <c r="C952" s="112">
        <f>VLOOKUP(A952,cuc!$A$2:$H$2088,8,FALSE)</f>
        <v>0</v>
      </c>
      <c r="D952" s="119"/>
      <c r="E952" s="115"/>
    </row>
    <row r="953" spans="1:16383" hidden="1" x14ac:dyDescent="0.3">
      <c r="A953" s="114">
        <v>247505</v>
      </c>
      <c r="B953" s="113" t="s">
        <v>903</v>
      </c>
      <c r="C953" s="112">
        <f>VLOOKUP(A953,cuc!$A$2:$H$2088,8,FALSE)</f>
        <v>0</v>
      </c>
      <c r="D953" s="119"/>
      <c r="E953" s="115"/>
    </row>
    <row r="954" spans="1:16383" hidden="1" x14ac:dyDescent="0.3">
      <c r="A954" s="114">
        <v>247510</v>
      </c>
      <c r="B954" s="113" t="s">
        <v>902</v>
      </c>
      <c r="C954" s="112">
        <f>VLOOKUP(A954,cuc!$A$2:$H$2088,8,FALSE)</f>
        <v>0</v>
      </c>
      <c r="D954" s="119"/>
      <c r="E954" s="115"/>
    </row>
    <row r="955" spans="1:16383" hidden="1" x14ac:dyDescent="0.3">
      <c r="A955" s="114">
        <v>248000</v>
      </c>
      <c r="B955" s="113" t="s">
        <v>901</v>
      </c>
      <c r="C955" s="112">
        <f>VLOOKUP(A955,cuc!$A$2:$H$2088,8,FALSE)</f>
        <v>0</v>
      </c>
      <c r="D955" s="119"/>
      <c r="E955" s="115"/>
    </row>
    <row r="956" spans="1:16383" hidden="1" x14ac:dyDescent="0.3">
      <c r="A956" s="114">
        <v>248500</v>
      </c>
      <c r="B956" s="113" t="s">
        <v>900</v>
      </c>
      <c r="C956" s="112">
        <f>VLOOKUP(A956,cuc!$A$2:$H$2088,8,FALSE)</f>
        <v>0</v>
      </c>
      <c r="D956" s="119"/>
      <c r="E956" s="115"/>
    </row>
    <row r="957" spans="1:16383" hidden="1" x14ac:dyDescent="0.3">
      <c r="A957" s="114">
        <v>249500</v>
      </c>
      <c r="B957" s="113" t="s">
        <v>899</v>
      </c>
      <c r="C957" s="112">
        <f>VLOOKUP(A957,cuc!$A$2:$H$2088,8,FALSE)</f>
        <v>0</v>
      </c>
      <c r="D957" s="119"/>
      <c r="E957" s="115"/>
    </row>
    <row r="958" spans="1:16383" hidden="1" x14ac:dyDescent="0.3">
      <c r="A958" s="114">
        <v>249900</v>
      </c>
      <c r="B958" s="113" t="s">
        <v>898</v>
      </c>
      <c r="C958" s="112">
        <f>VLOOKUP(A958,cuc!$A$2:$H$2088,8,FALSE)</f>
        <v>0</v>
      </c>
      <c r="D958" s="119"/>
      <c r="E958" s="115"/>
    </row>
    <row r="959" spans="1:16383" hidden="1" x14ac:dyDescent="0.3">
      <c r="A959" s="114">
        <v>250000</v>
      </c>
      <c r="B959" s="113" t="s">
        <v>897</v>
      </c>
      <c r="C959" s="112">
        <f>VLOOKUP(A959,cuc!$A$2:$H$2088,8,FALSE)</f>
        <v>0</v>
      </c>
      <c r="D959" s="119"/>
      <c r="E959" s="115"/>
    </row>
    <row r="960" spans="1:16383" x14ac:dyDescent="0.3">
      <c r="A960" s="114">
        <v>260000</v>
      </c>
      <c r="B960" s="113" t="s">
        <v>896</v>
      </c>
      <c r="C960" s="112">
        <f>VLOOKUP(A960,cuc!$A$2:$H$2088,8,FALSE)</f>
        <v>576370394.78999996</v>
      </c>
      <c r="D960" s="119"/>
      <c r="E960" s="115"/>
    </row>
    <row r="961" spans="1:5" hidden="1" x14ac:dyDescent="0.3">
      <c r="A961" s="114">
        <v>260500</v>
      </c>
      <c r="B961" s="113" t="s">
        <v>895</v>
      </c>
      <c r="C961" s="112">
        <f>VLOOKUP(A961,cuc!$A$2:$H$2088,8,FALSE)</f>
        <v>0</v>
      </c>
      <c r="D961" s="119"/>
      <c r="E961" s="115"/>
    </row>
    <row r="962" spans="1:5" hidden="1" x14ac:dyDescent="0.3">
      <c r="A962" s="114">
        <v>261000</v>
      </c>
      <c r="B962" s="113" t="s">
        <v>894</v>
      </c>
      <c r="C962" s="112">
        <f>VLOOKUP(A962,cuc!$A$2:$H$2088,8,FALSE)</f>
        <v>0</v>
      </c>
      <c r="D962" s="119"/>
      <c r="E962" s="115"/>
    </row>
    <row r="963" spans="1:5" hidden="1" x14ac:dyDescent="0.3">
      <c r="A963" s="114">
        <v>261200</v>
      </c>
      <c r="B963" s="113" t="s">
        <v>893</v>
      </c>
      <c r="C963" s="112">
        <f>VLOOKUP(A963,cuc!$A$2:$H$2088,8,FALSE)</f>
        <v>0</v>
      </c>
      <c r="D963" s="119"/>
      <c r="E963" s="115"/>
    </row>
    <row r="964" spans="1:5" hidden="1" x14ac:dyDescent="0.3">
      <c r="A964" s="114">
        <v>261500</v>
      </c>
      <c r="B964" s="113" t="s">
        <v>892</v>
      </c>
      <c r="C964" s="112">
        <f>VLOOKUP(A964,cuc!$A$2:$H$2088,8,FALSE)</f>
        <v>0</v>
      </c>
      <c r="D964" s="119"/>
      <c r="E964" s="115"/>
    </row>
    <row r="965" spans="1:5" hidden="1" x14ac:dyDescent="0.3">
      <c r="A965" s="114">
        <v>262000</v>
      </c>
      <c r="B965" s="113" t="s">
        <v>891</v>
      </c>
      <c r="C965" s="112">
        <f>VLOOKUP(A965,cuc!$A$2:$H$2088,8,FALSE)</f>
        <v>0</v>
      </c>
      <c r="D965" s="119"/>
      <c r="E965" s="115"/>
    </row>
    <row r="966" spans="1:5" x14ac:dyDescent="0.3">
      <c r="A966" s="114">
        <v>262500</v>
      </c>
      <c r="B966" s="113" t="s">
        <v>890</v>
      </c>
      <c r="C966" s="112">
        <f>VLOOKUP(A966,cuc!$A$2:$H$2088,8,FALSE)</f>
        <v>128733310.98</v>
      </c>
      <c r="D966" s="119"/>
      <c r="E966" s="115"/>
    </row>
    <row r="967" spans="1:5" x14ac:dyDescent="0.3">
      <c r="A967" s="117">
        <v>264800</v>
      </c>
      <c r="B967" s="116" t="s">
        <v>889</v>
      </c>
      <c r="C967" s="112">
        <f>VLOOKUP(A967,cuc!$A$2:$H$2088,8,FALSE)</f>
        <v>298482006.81</v>
      </c>
      <c r="D967" s="119"/>
      <c r="E967" s="115"/>
    </row>
    <row r="968" spans="1:5" hidden="1" x14ac:dyDescent="0.3">
      <c r="A968" s="114">
        <v>265000</v>
      </c>
      <c r="B968" s="113" t="s">
        <v>888</v>
      </c>
      <c r="C968" s="112">
        <f>VLOOKUP(A968,cuc!$A$2:$H$2088,8,FALSE)</f>
        <v>0</v>
      </c>
      <c r="D968" s="119"/>
      <c r="E968" s="115"/>
    </row>
    <row r="969" spans="1:5" x14ac:dyDescent="0.3">
      <c r="A969" s="117">
        <v>265200</v>
      </c>
      <c r="B969" s="116" t="s">
        <v>796</v>
      </c>
      <c r="C969" s="112">
        <f>VLOOKUP(A969,cuc!$A$2:$H$2088,8,FALSE)</f>
        <v>149155077</v>
      </c>
      <c r="D969" s="119"/>
      <c r="E969" s="115"/>
    </row>
    <row r="970" spans="1:5" hidden="1" x14ac:dyDescent="0.3">
      <c r="A970" s="114">
        <v>265500</v>
      </c>
      <c r="B970" s="113" t="s">
        <v>887</v>
      </c>
      <c r="C970" s="112">
        <f>VLOOKUP(A970,cuc!$A$2:$H$2088,8,FALSE)</f>
        <v>0</v>
      </c>
      <c r="D970" s="119"/>
      <c r="E970" s="115"/>
    </row>
    <row r="971" spans="1:5" hidden="1" x14ac:dyDescent="0.3">
      <c r="A971" s="114">
        <v>265800</v>
      </c>
      <c r="B971" s="113" t="s">
        <v>886</v>
      </c>
      <c r="C971" s="112">
        <f>VLOOKUP(A971,cuc!$A$2:$H$2088,8,FALSE)</f>
        <v>0</v>
      </c>
      <c r="D971" s="119"/>
      <c r="E971" s="115"/>
    </row>
    <row r="972" spans="1:5" hidden="1" x14ac:dyDescent="0.3">
      <c r="A972" s="114">
        <v>266000</v>
      </c>
      <c r="B972" s="113" t="s">
        <v>885</v>
      </c>
      <c r="C972" s="112">
        <f>VLOOKUP(A972,cuc!$A$2:$H$2088,8,FALSE)</f>
        <v>0</v>
      </c>
      <c r="D972" s="119"/>
      <c r="E972" s="115"/>
    </row>
    <row r="973" spans="1:5" hidden="1" x14ac:dyDescent="0.3">
      <c r="A973" s="114">
        <v>269500</v>
      </c>
      <c r="B973" s="113" t="s">
        <v>884</v>
      </c>
      <c r="C973" s="112">
        <f>VLOOKUP(A973,cuc!$A$2:$H$2088,8,FALSE)</f>
        <v>0</v>
      </c>
      <c r="D973" s="119"/>
      <c r="E973" s="115"/>
    </row>
    <row r="974" spans="1:5" x14ac:dyDescent="0.3">
      <c r="A974" s="114">
        <v>270000</v>
      </c>
      <c r="B974" s="113" t="s">
        <v>883</v>
      </c>
      <c r="C974" s="112">
        <f>VLOOKUP(A974,cuc!$A$2:$H$2088,8,FALSE)</f>
        <v>130249820</v>
      </c>
      <c r="D974" s="119"/>
      <c r="E974" s="115"/>
    </row>
    <row r="975" spans="1:5" hidden="1" x14ac:dyDescent="0.3">
      <c r="A975" s="114">
        <v>270500</v>
      </c>
      <c r="B975" s="113" t="s">
        <v>882</v>
      </c>
      <c r="C975" s="112">
        <f>VLOOKUP(A975,cuc!$A$2:$H$2088,8,FALSE)</f>
        <v>0</v>
      </c>
      <c r="D975" s="119"/>
      <c r="E975" s="115"/>
    </row>
    <row r="976" spans="1:5" hidden="1" x14ac:dyDescent="0.3">
      <c r="A976" s="114">
        <v>270505</v>
      </c>
      <c r="B976" s="113" t="s">
        <v>881</v>
      </c>
      <c r="C976" s="112">
        <f>VLOOKUP(A976,cuc!$A$2:$H$2088,8,FALSE)</f>
        <v>0</v>
      </c>
      <c r="D976" s="119"/>
      <c r="E976" s="115"/>
    </row>
    <row r="977" spans="1:5" hidden="1" x14ac:dyDescent="0.3">
      <c r="A977" s="114">
        <v>270510</v>
      </c>
      <c r="B977" s="113" t="s">
        <v>880</v>
      </c>
      <c r="C977" s="112">
        <f>VLOOKUP(A977,cuc!$A$2:$H$2088,8,FALSE)</f>
        <v>0</v>
      </c>
      <c r="D977" s="119"/>
      <c r="E977" s="115"/>
    </row>
    <row r="978" spans="1:5" hidden="1" x14ac:dyDescent="0.3">
      <c r="A978" s="114">
        <v>270525</v>
      </c>
      <c r="B978" s="113" t="s">
        <v>879</v>
      </c>
      <c r="C978" s="112">
        <f>VLOOKUP(A978,cuc!$A$2:$H$2088,8,FALSE)</f>
        <v>0</v>
      </c>
      <c r="D978" s="119"/>
      <c r="E978" s="115"/>
    </row>
    <row r="979" spans="1:5" hidden="1" x14ac:dyDescent="0.3">
      <c r="A979" s="114">
        <v>270530</v>
      </c>
      <c r="B979" s="113" t="s">
        <v>878</v>
      </c>
      <c r="C979" s="112">
        <f>VLOOKUP(A979,cuc!$A$2:$H$2088,8,FALSE)</f>
        <v>0</v>
      </c>
      <c r="D979" s="119"/>
      <c r="E979" s="115"/>
    </row>
    <row r="980" spans="1:5" hidden="1" x14ac:dyDescent="0.3">
      <c r="A980" s="114">
        <v>270535</v>
      </c>
      <c r="B980" s="113" t="s">
        <v>877</v>
      </c>
      <c r="C980" s="112">
        <f>VLOOKUP(A980,cuc!$A$2:$H$2088,8,FALSE)</f>
        <v>0</v>
      </c>
      <c r="D980" s="119"/>
      <c r="E980" s="115"/>
    </row>
    <row r="981" spans="1:5" hidden="1" x14ac:dyDescent="0.3">
      <c r="A981" s="114">
        <v>270540</v>
      </c>
      <c r="B981" s="113" t="s">
        <v>876</v>
      </c>
      <c r="C981" s="112">
        <f>VLOOKUP(A981,cuc!$A$2:$H$2088,8,FALSE)</f>
        <v>0</v>
      </c>
      <c r="D981" s="119"/>
      <c r="E981" s="115"/>
    </row>
    <row r="982" spans="1:5" hidden="1" x14ac:dyDescent="0.3">
      <c r="A982" s="114">
        <v>270545</v>
      </c>
      <c r="B982" s="113" t="s">
        <v>875</v>
      </c>
      <c r="C982" s="112">
        <f>VLOOKUP(A982,cuc!$A$2:$H$2088,8,FALSE)</f>
        <v>0</v>
      </c>
      <c r="D982" s="119"/>
      <c r="E982" s="115"/>
    </row>
    <row r="983" spans="1:5" hidden="1" x14ac:dyDescent="0.3">
      <c r="A983" s="114">
        <v>270550</v>
      </c>
      <c r="B983" s="113" t="s">
        <v>874</v>
      </c>
      <c r="C983" s="112">
        <f>VLOOKUP(A983,cuc!$A$2:$H$2088,8,FALSE)</f>
        <v>0</v>
      </c>
      <c r="D983" s="119"/>
      <c r="E983" s="115"/>
    </row>
    <row r="984" spans="1:5" hidden="1" x14ac:dyDescent="0.3">
      <c r="A984" s="114">
        <v>270595</v>
      </c>
      <c r="B984" s="113" t="s">
        <v>873</v>
      </c>
      <c r="C984" s="112">
        <f>VLOOKUP(A984,cuc!$A$2:$H$2088,8,FALSE)</f>
        <v>0</v>
      </c>
      <c r="D984" s="119"/>
      <c r="E984" s="115"/>
    </row>
    <row r="985" spans="1:5" x14ac:dyDescent="0.3">
      <c r="A985" s="114">
        <v>271000</v>
      </c>
      <c r="B985" s="113" t="s">
        <v>872</v>
      </c>
      <c r="C985" s="112">
        <f>VLOOKUP(A985,cuc!$A$2:$H$2088,8,FALSE)</f>
        <v>127844465</v>
      </c>
      <c r="D985" s="119"/>
      <c r="E985" s="115"/>
    </row>
    <row r="986" spans="1:5" x14ac:dyDescent="0.3">
      <c r="A986" s="114">
        <v>271005</v>
      </c>
      <c r="B986" s="113" t="s">
        <v>871</v>
      </c>
      <c r="C986" s="112">
        <f>VLOOKUP(A986,cuc!$A$2:$H$2088,8,FALSE)</f>
        <v>127844465</v>
      </c>
      <c r="D986" s="119"/>
      <c r="E986" s="115"/>
    </row>
    <row r="987" spans="1:5" hidden="1" x14ac:dyDescent="0.3">
      <c r="A987" s="114">
        <v>271020</v>
      </c>
      <c r="B987" s="113" t="s">
        <v>870</v>
      </c>
      <c r="C987" s="112">
        <f>VLOOKUP(A987,cuc!$A$2:$H$2088,8,FALSE)</f>
        <v>0</v>
      </c>
      <c r="D987" s="119"/>
      <c r="E987" s="115"/>
    </row>
    <row r="988" spans="1:5" hidden="1" x14ac:dyDescent="0.3">
      <c r="A988" s="114">
        <v>271500</v>
      </c>
      <c r="B988" s="113" t="s">
        <v>869</v>
      </c>
      <c r="C988" s="112">
        <f>VLOOKUP(A988,cuc!$A$2:$H$2088,8,FALSE)</f>
        <v>0</v>
      </c>
      <c r="D988" s="119"/>
      <c r="E988" s="115"/>
    </row>
    <row r="989" spans="1:5" hidden="1" x14ac:dyDescent="0.3">
      <c r="A989" s="114">
        <v>271510</v>
      </c>
      <c r="B989" s="113" t="s">
        <v>651</v>
      </c>
      <c r="C989" s="112">
        <f>VLOOKUP(A989,cuc!$A$2:$H$2088,8,FALSE)</f>
        <v>0</v>
      </c>
      <c r="D989" s="119"/>
      <c r="E989" s="115"/>
    </row>
    <row r="990" spans="1:5" hidden="1" x14ac:dyDescent="0.3">
      <c r="A990" s="114">
        <v>271515</v>
      </c>
      <c r="B990" s="113" t="s">
        <v>650</v>
      </c>
      <c r="C990" s="112">
        <f>VLOOKUP(A990,cuc!$A$2:$H$2088,8,FALSE)</f>
        <v>0</v>
      </c>
      <c r="D990" s="119"/>
      <c r="E990" s="115"/>
    </row>
    <row r="991" spans="1:5" hidden="1" x14ac:dyDescent="0.3">
      <c r="A991" s="114">
        <v>271520</v>
      </c>
      <c r="B991" s="113" t="s">
        <v>649</v>
      </c>
      <c r="C991" s="112">
        <f>VLOOKUP(A991,cuc!$A$2:$H$2088,8,FALSE)</f>
        <v>0</v>
      </c>
      <c r="D991" s="119"/>
      <c r="E991" s="115"/>
    </row>
    <row r="992" spans="1:5" hidden="1" x14ac:dyDescent="0.3">
      <c r="A992" s="114">
        <v>271525</v>
      </c>
      <c r="B992" s="113" t="s">
        <v>648</v>
      </c>
      <c r="C992" s="112">
        <f>VLOOKUP(A992,cuc!$A$2:$H$2088,8,FALSE)</f>
        <v>0</v>
      </c>
      <c r="D992" s="119"/>
      <c r="E992" s="115"/>
    </row>
    <row r="993" spans="1:5" hidden="1" x14ac:dyDescent="0.3">
      <c r="A993" s="114">
        <v>271530</v>
      </c>
      <c r="B993" s="113" t="s">
        <v>647</v>
      </c>
      <c r="C993" s="112">
        <f>VLOOKUP(A993,cuc!$A$2:$H$2088,8,FALSE)</f>
        <v>0</v>
      </c>
      <c r="D993" s="119"/>
      <c r="E993" s="115"/>
    </row>
    <row r="994" spans="1:5" hidden="1" x14ac:dyDescent="0.3">
      <c r="A994" s="114">
        <v>271535</v>
      </c>
      <c r="B994" s="113" t="s">
        <v>646</v>
      </c>
      <c r="C994" s="112">
        <f>VLOOKUP(A994,cuc!$A$2:$H$2088,8,FALSE)</f>
        <v>0</v>
      </c>
      <c r="D994" s="119"/>
      <c r="E994" s="115"/>
    </row>
    <row r="995" spans="1:5" hidden="1" x14ac:dyDescent="0.3">
      <c r="A995" s="114">
        <v>271540</v>
      </c>
      <c r="B995" s="113" t="s">
        <v>645</v>
      </c>
      <c r="C995" s="112">
        <f>VLOOKUP(A995,cuc!$A$2:$H$2088,8,FALSE)</f>
        <v>0</v>
      </c>
      <c r="D995" s="119"/>
      <c r="E995" s="115"/>
    </row>
    <row r="996" spans="1:5" hidden="1" x14ac:dyDescent="0.3">
      <c r="A996" s="114">
        <v>271545</v>
      </c>
      <c r="B996" s="113" t="s">
        <v>644</v>
      </c>
      <c r="C996" s="112">
        <f>VLOOKUP(A996,cuc!$A$2:$H$2088,8,FALSE)</f>
        <v>0</v>
      </c>
      <c r="D996" s="119"/>
      <c r="E996" s="115"/>
    </row>
    <row r="997" spans="1:5" hidden="1" x14ac:dyDescent="0.3">
      <c r="A997" s="114">
        <v>271595</v>
      </c>
      <c r="B997" s="113" t="s">
        <v>514</v>
      </c>
      <c r="C997" s="112">
        <f>VLOOKUP(A997,cuc!$A$2:$H$2088,8,FALSE)</f>
        <v>0</v>
      </c>
      <c r="D997" s="119"/>
      <c r="E997" s="115"/>
    </row>
    <row r="998" spans="1:5" hidden="1" x14ac:dyDescent="0.3">
      <c r="A998" s="114">
        <v>272000</v>
      </c>
      <c r="B998" s="113" t="s">
        <v>868</v>
      </c>
      <c r="C998" s="112">
        <f>VLOOKUP(A998,cuc!$A$2:$H$2088,8,FALSE)</f>
        <v>0</v>
      </c>
      <c r="D998" s="119"/>
      <c r="E998" s="115"/>
    </row>
    <row r="999" spans="1:5" hidden="1" x14ac:dyDescent="0.3">
      <c r="A999" s="114">
        <v>272005</v>
      </c>
      <c r="B999" s="113" t="s">
        <v>867</v>
      </c>
      <c r="C999" s="112">
        <f>VLOOKUP(A999,cuc!$A$2:$H$2088,8,FALSE)</f>
        <v>0</v>
      </c>
      <c r="D999" s="119"/>
      <c r="E999" s="115"/>
    </row>
    <row r="1000" spans="1:5" hidden="1" x14ac:dyDescent="0.3">
      <c r="A1000" s="114">
        <v>272010</v>
      </c>
      <c r="B1000" s="113" t="s">
        <v>483</v>
      </c>
      <c r="C1000" s="112">
        <f>VLOOKUP(A1000,cuc!$A$2:$H$2088,8,FALSE)</f>
        <v>0</v>
      </c>
      <c r="D1000" s="119"/>
      <c r="E1000" s="115"/>
    </row>
    <row r="1001" spans="1:5" hidden="1" x14ac:dyDescent="0.3">
      <c r="A1001" s="114">
        <v>272015</v>
      </c>
      <c r="B1001" s="113" t="s">
        <v>451</v>
      </c>
      <c r="C1001" s="112">
        <f>VLOOKUP(A1001,cuc!$A$2:$H$2088,8,FALSE)</f>
        <v>0</v>
      </c>
      <c r="D1001" s="119"/>
      <c r="E1001" s="115"/>
    </row>
    <row r="1002" spans="1:5" hidden="1" x14ac:dyDescent="0.3">
      <c r="A1002" s="114">
        <v>272020</v>
      </c>
      <c r="B1002" s="113" t="s">
        <v>453</v>
      </c>
      <c r="C1002" s="112">
        <f>VLOOKUP(A1002,cuc!$A$2:$H$2088,8,FALSE)</f>
        <v>0</v>
      </c>
      <c r="D1002" s="119"/>
      <c r="E1002" s="115"/>
    </row>
    <row r="1003" spans="1:5" hidden="1" x14ac:dyDescent="0.3">
      <c r="A1003" s="114">
        <v>272025</v>
      </c>
      <c r="B1003" s="113" t="s">
        <v>866</v>
      </c>
      <c r="C1003" s="112">
        <f>VLOOKUP(A1003,cuc!$A$2:$H$2088,8,FALSE)</f>
        <v>0</v>
      </c>
      <c r="D1003" s="119"/>
      <c r="E1003" s="115"/>
    </row>
    <row r="1004" spans="1:5" hidden="1" x14ac:dyDescent="0.3">
      <c r="A1004" s="114">
        <v>272030</v>
      </c>
      <c r="B1004" s="113" t="s">
        <v>840</v>
      </c>
      <c r="C1004" s="112">
        <f>VLOOKUP(A1004,cuc!$A$2:$H$2088,8,FALSE)</f>
        <v>0</v>
      </c>
      <c r="D1004" s="119"/>
      <c r="E1004" s="115"/>
    </row>
    <row r="1005" spans="1:5" hidden="1" x14ac:dyDescent="0.3">
      <c r="A1005" s="114">
        <v>272035</v>
      </c>
      <c r="B1005" s="113" t="s">
        <v>865</v>
      </c>
      <c r="C1005" s="112">
        <f>VLOOKUP(A1005,cuc!$A$2:$H$2088,8,FALSE)</f>
        <v>0</v>
      </c>
      <c r="D1005" s="119"/>
      <c r="E1005" s="115"/>
    </row>
    <row r="1006" spans="1:5" hidden="1" x14ac:dyDescent="0.3">
      <c r="A1006" s="114">
        <v>272095</v>
      </c>
      <c r="B1006" s="113" t="s">
        <v>213</v>
      </c>
      <c r="C1006" s="112">
        <f>VLOOKUP(A1006,cuc!$A$2:$H$2088,8,FALSE)</f>
        <v>0</v>
      </c>
      <c r="D1006" s="119"/>
      <c r="E1006" s="115"/>
    </row>
    <row r="1007" spans="1:5" x14ac:dyDescent="0.3">
      <c r="A1007" s="114">
        <v>272500</v>
      </c>
      <c r="B1007" s="113" t="s">
        <v>864</v>
      </c>
      <c r="C1007" s="112">
        <f>VLOOKUP(A1007,cuc!$A$2:$H$2088,8,FALSE)</f>
        <v>2405355</v>
      </c>
      <c r="D1007" s="119"/>
      <c r="E1007" s="115"/>
    </row>
    <row r="1008" spans="1:5" x14ac:dyDescent="0.3">
      <c r="A1008" s="114">
        <v>272505</v>
      </c>
      <c r="B1008" s="113" t="s">
        <v>863</v>
      </c>
      <c r="C1008" s="112">
        <f>VLOOKUP(A1008,cuc!$A$2:$H$2088,8,FALSE)</f>
        <v>2405355</v>
      </c>
      <c r="D1008" s="119"/>
      <c r="E1008" s="115"/>
    </row>
    <row r="1009" spans="1:5" hidden="1" x14ac:dyDescent="0.3">
      <c r="A1009" s="114">
        <v>272510</v>
      </c>
      <c r="B1009" s="113" t="s">
        <v>862</v>
      </c>
      <c r="C1009" s="112">
        <f>VLOOKUP(A1009,cuc!$A$2:$H$2088,8,FALSE)</f>
        <v>0</v>
      </c>
      <c r="D1009" s="119"/>
      <c r="E1009" s="115"/>
    </row>
    <row r="1010" spans="1:5" hidden="1" x14ac:dyDescent="0.3">
      <c r="A1010" s="114">
        <v>273000</v>
      </c>
      <c r="B1010" s="113" t="s">
        <v>861</v>
      </c>
      <c r="C1010" s="112">
        <f>VLOOKUP(A1010,cuc!$A$2:$H$2088,8,FALSE)</f>
        <v>0</v>
      </c>
      <c r="D1010" s="119"/>
      <c r="E1010" s="115"/>
    </row>
    <row r="1011" spans="1:5" hidden="1" x14ac:dyDescent="0.3">
      <c r="A1011" s="114">
        <v>273500</v>
      </c>
      <c r="B1011" s="113" t="s">
        <v>860</v>
      </c>
      <c r="C1011" s="112">
        <f>VLOOKUP(A1011,cuc!$A$2:$H$2088,8,FALSE)</f>
        <v>0</v>
      </c>
      <c r="D1011" s="119"/>
      <c r="E1011" s="115"/>
    </row>
    <row r="1012" spans="1:5" hidden="1" x14ac:dyDescent="0.3">
      <c r="A1012" s="114">
        <v>274000</v>
      </c>
      <c r="B1012" s="113" t="s">
        <v>859</v>
      </c>
      <c r="C1012" s="112">
        <f>VLOOKUP(A1012,cuc!$A$2:$H$2088,8,FALSE)</f>
        <v>0</v>
      </c>
      <c r="D1012" s="119"/>
      <c r="E1012" s="115"/>
    </row>
    <row r="1013" spans="1:5" hidden="1" x14ac:dyDescent="0.3">
      <c r="A1013" s="114">
        <v>274500</v>
      </c>
      <c r="B1013" s="113" t="s">
        <v>858</v>
      </c>
      <c r="C1013" s="112">
        <f>VLOOKUP(A1013,cuc!$A$2:$H$2088,8,FALSE)</f>
        <v>0</v>
      </c>
      <c r="D1013" s="119"/>
      <c r="E1013" s="115"/>
    </row>
    <row r="1014" spans="1:5" hidden="1" x14ac:dyDescent="0.3">
      <c r="A1014" s="114">
        <v>274505</v>
      </c>
      <c r="B1014" s="113" t="s">
        <v>855</v>
      </c>
      <c r="C1014" s="112">
        <f>VLOOKUP(A1014,cuc!$A$2:$H$2088,8,FALSE)</f>
        <v>0</v>
      </c>
      <c r="D1014" s="119"/>
      <c r="E1014" s="115"/>
    </row>
    <row r="1015" spans="1:5" hidden="1" x14ac:dyDescent="0.3">
      <c r="A1015" s="114">
        <v>274510</v>
      </c>
      <c r="B1015" s="113" t="s">
        <v>854</v>
      </c>
      <c r="C1015" s="112">
        <f>VLOOKUP(A1015,cuc!$A$2:$H$2088,8,FALSE)</f>
        <v>0</v>
      </c>
      <c r="D1015" s="119"/>
      <c r="E1015" s="115"/>
    </row>
    <row r="1016" spans="1:5" hidden="1" x14ac:dyDescent="0.3">
      <c r="A1016" s="114">
        <v>274515</v>
      </c>
      <c r="B1016" s="113" t="s">
        <v>853</v>
      </c>
      <c r="C1016" s="112">
        <f>VLOOKUP(A1016,cuc!$A$2:$H$2088,8,FALSE)</f>
        <v>0</v>
      </c>
      <c r="D1016" s="119"/>
      <c r="E1016" s="115"/>
    </row>
    <row r="1017" spans="1:5" hidden="1" x14ac:dyDescent="0.3">
      <c r="A1017" s="114">
        <v>274520</v>
      </c>
      <c r="B1017" s="113" t="s">
        <v>852</v>
      </c>
      <c r="C1017" s="112">
        <f>VLOOKUP(A1017,cuc!$A$2:$H$2088,8,FALSE)</f>
        <v>0</v>
      </c>
      <c r="D1017" s="119"/>
      <c r="E1017" s="115"/>
    </row>
    <row r="1018" spans="1:5" hidden="1" x14ac:dyDescent="0.3">
      <c r="A1018" s="114">
        <v>274525</v>
      </c>
      <c r="B1018" s="113" t="s">
        <v>851</v>
      </c>
      <c r="C1018" s="112">
        <f>VLOOKUP(A1018,cuc!$A$2:$H$2088,8,FALSE)</f>
        <v>0</v>
      </c>
      <c r="D1018" s="119"/>
      <c r="E1018" s="115"/>
    </row>
    <row r="1019" spans="1:5" hidden="1" x14ac:dyDescent="0.3">
      <c r="A1019" s="114">
        <v>274530</v>
      </c>
      <c r="B1019" s="113" t="s">
        <v>850</v>
      </c>
      <c r="C1019" s="112">
        <f>VLOOKUP(A1019,cuc!$A$2:$H$2088,8,FALSE)</f>
        <v>0</v>
      </c>
      <c r="D1019" s="119"/>
      <c r="E1019" s="115"/>
    </row>
    <row r="1020" spans="1:5" hidden="1" x14ac:dyDescent="0.3">
      <c r="A1020" s="114">
        <v>274535</v>
      </c>
      <c r="B1020" s="113" t="s">
        <v>849</v>
      </c>
      <c r="C1020" s="112">
        <f>VLOOKUP(A1020,cuc!$A$2:$H$2088,8,FALSE)</f>
        <v>0</v>
      </c>
      <c r="D1020" s="119"/>
      <c r="E1020" s="115"/>
    </row>
    <row r="1021" spans="1:5" hidden="1" x14ac:dyDescent="0.3">
      <c r="A1021" s="114">
        <v>274540</v>
      </c>
      <c r="B1021" s="113" t="s">
        <v>848</v>
      </c>
      <c r="C1021" s="112">
        <f>VLOOKUP(A1021,cuc!$A$2:$H$2088,8,FALSE)</f>
        <v>0</v>
      </c>
      <c r="D1021" s="119"/>
      <c r="E1021" s="115"/>
    </row>
    <row r="1022" spans="1:5" hidden="1" x14ac:dyDescent="0.3">
      <c r="A1022" s="114">
        <v>274545</v>
      </c>
      <c r="B1022" s="113" t="s">
        <v>847</v>
      </c>
      <c r="C1022" s="112">
        <f>VLOOKUP(A1022,cuc!$A$2:$H$2088,8,FALSE)</f>
        <v>0</v>
      </c>
      <c r="D1022" s="119"/>
      <c r="E1022" s="115"/>
    </row>
    <row r="1023" spans="1:5" hidden="1" x14ac:dyDescent="0.3">
      <c r="A1023" s="114">
        <v>274550</v>
      </c>
      <c r="B1023" s="113" t="s">
        <v>846</v>
      </c>
      <c r="C1023" s="112">
        <f>VLOOKUP(A1023,cuc!$A$2:$H$2088,8,FALSE)</f>
        <v>0</v>
      </c>
      <c r="D1023" s="119"/>
      <c r="E1023" s="115"/>
    </row>
    <row r="1024" spans="1:5" hidden="1" x14ac:dyDescent="0.3">
      <c r="A1024" s="114">
        <v>275000</v>
      </c>
      <c r="B1024" s="113" t="s">
        <v>857</v>
      </c>
      <c r="C1024" s="112">
        <f>VLOOKUP(A1024,cuc!$A$2:$H$2088,8,FALSE)</f>
        <v>0</v>
      </c>
      <c r="D1024" s="119"/>
      <c r="E1024" s="115"/>
    </row>
    <row r="1025" spans="1:5" hidden="1" x14ac:dyDescent="0.3">
      <c r="A1025" s="114">
        <v>275005</v>
      </c>
      <c r="B1025" s="113" t="s">
        <v>855</v>
      </c>
      <c r="C1025" s="112">
        <f>VLOOKUP(A1025,cuc!$A$2:$H$2088,8,FALSE)</f>
        <v>0</v>
      </c>
      <c r="D1025" s="119"/>
      <c r="E1025" s="115"/>
    </row>
    <row r="1026" spans="1:5" hidden="1" x14ac:dyDescent="0.3">
      <c r="A1026" s="114">
        <v>275010</v>
      </c>
      <c r="B1026" s="113" t="s">
        <v>854</v>
      </c>
      <c r="C1026" s="112">
        <f>VLOOKUP(A1026,cuc!$A$2:$H$2088,8,FALSE)</f>
        <v>0</v>
      </c>
      <c r="D1026" s="119"/>
      <c r="E1026" s="115"/>
    </row>
    <row r="1027" spans="1:5" hidden="1" x14ac:dyDescent="0.3">
      <c r="A1027" s="114">
        <v>275015</v>
      </c>
      <c r="B1027" s="113" t="s">
        <v>853</v>
      </c>
      <c r="C1027" s="112">
        <f>VLOOKUP(A1027,cuc!$A$2:$H$2088,8,FALSE)</f>
        <v>0</v>
      </c>
      <c r="D1027" s="119"/>
      <c r="E1027" s="115"/>
    </row>
    <row r="1028" spans="1:5" hidden="1" x14ac:dyDescent="0.3">
      <c r="A1028" s="114">
        <v>275020</v>
      </c>
      <c r="B1028" s="113" t="s">
        <v>852</v>
      </c>
      <c r="C1028" s="112">
        <f>VLOOKUP(A1028,cuc!$A$2:$H$2088,8,FALSE)</f>
        <v>0</v>
      </c>
      <c r="D1028" s="119"/>
      <c r="E1028" s="115"/>
    </row>
    <row r="1029" spans="1:5" hidden="1" x14ac:dyDescent="0.3">
      <c r="A1029" s="114">
        <v>275025</v>
      </c>
      <c r="B1029" s="113" t="s">
        <v>851</v>
      </c>
      <c r="C1029" s="112">
        <f>VLOOKUP(A1029,cuc!$A$2:$H$2088,8,FALSE)</f>
        <v>0</v>
      </c>
      <c r="D1029" s="119"/>
      <c r="E1029" s="115"/>
    </row>
    <row r="1030" spans="1:5" hidden="1" x14ac:dyDescent="0.3">
      <c r="A1030" s="114">
        <v>275030</v>
      </c>
      <c r="B1030" s="113" t="s">
        <v>850</v>
      </c>
      <c r="C1030" s="112">
        <f>VLOOKUP(A1030,cuc!$A$2:$H$2088,8,FALSE)</f>
        <v>0</v>
      </c>
      <c r="D1030" s="119"/>
      <c r="E1030" s="115"/>
    </row>
    <row r="1031" spans="1:5" hidden="1" x14ac:dyDescent="0.3">
      <c r="A1031" s="114">
        <v>275035</v>
      </c>
      <c r="B1031" s="113" t="s">
        <v>849</v>
      </c>
      <c r="C1031" s="112">
        <f>VLOOKUP(A1031,cuc!$A$2:$H$2088,8,FALSE)</f>
        <v>0</v>
      </c>
      <c r="D1031" s="119"/>
      <c r="E1031" s="115"/>
    </row>
    <row r="1032" spans="1:5" hidden="1" x14ac:dyDescent="0.3">
      <c r="A1032" s="114">
        <v>275040</v>
      </c>
      <c r="B1032" s="113" t="s">
        <v>848</v>
      </c>
      <c r="C1032" s="112">
        <f>VLOOKUP(A1032,cuc!$A$2:$H$2088,8,FALSE)</f>
        <v>0</v>
      </c>
      <c r="D1032" s="119"/>
      <c r="E1032" s="115"/>
    </row>
    <row r="1033" spans="1:5" hidden="1" x14ac:dyDescent="0.3">
      <c r="A1033" s="114">
        <v>275045</v>
      </c>
      <c r="B1033" s="113" t="s">
        <v>847</v>
      </c>
      <c r="C1033" s="112">
        <f>VLOOKUP(A1033,cuc!$A$2:$H$2088,8,FALSE)</f>
        <v>0</v>
      </c>
      <c r="D1033" s="119"/>
      <c r="E1033" s="115"/>
    </row>
    <row r="1034" spans="1:5" hidden="1" x14ac:dyDescent="0.3">
      <c r="A1034" s="114">
        <v>275050</v>
      </c>
      <c r="B1034" s="113" t="s">
        <v>846</v>
      </c>
      <c r="C1034" s="112">
        <f>VLOOKUP(A1034,cuc!$A$2:$H$2088,8,FALSE)</f>
        <v>0</v>
      </c>
      <c r="D1034" s="119"/>
      <c r="E1034" s="115"/>
    </row>
    <row r="1035" spans="1:5" hidden="1" x14ac:dyDescent="0.3">
      <c r="A1035" s="114">
        <v>275500</v>
      </c>
      <c r="B1035" s="113" t="s">
        <v>856</v>
      </c>
      <c r="C1035" s="112">
        <f>VLOOKUP(A1035,cuc!$A$2:$H$2088,8,FALSE)</f>
        <v>0</v>
      </c>
      <c r="D1035" s="119"/>
      <c r="E1035" s="115"/>
    </row>
    <row r="1036" spans="1:5" hidden="1" x14ac:dyDescent="0.3">
      <c r="A1036" s="114">
        <v>275505</v>
      </c>
      <c r="B1036" s="113" t="s">
        <v>855</v>
      </c>
      <c r="C1036" s="112">
        <f>VLOOKUP(A1036,cuc!$A$2:$H$2088,8,FALSE)</f>
        <v>0</v>
      </c>
      <c r="D1036" s="119"/>
      <c r="E1036" s="115"/>
    </row>
    <row r="1037" spans="1:5" hidden="1" x14ac:dyDescent="0.3">
      <c r="A1037" s="114">
        <v>275510</v>
      </c>
      <c r="B1037" s="113" t="s">
        <v>854</v>
      </c>
      <c r="C1037" s="112">
        <f>VLOOKUP(A1037,cuc!$A$2:$H$2088,8,FALSE)</f>
        <v>0</v>
      </c>
      <c r="D1037" s="119"/>
      <c r="E1037" s="115"/>
    </row>
    <row r="1038" spans="1:5" hidden="1" x14ac:dyDescent="0.3">
      <c r="A1038" s="114">
        <v>275515</v>
      </c>
      <c r="B1038" s="113" t="s">
        <v>853</v>
      </c>
      <c r="C1038" s="112">
        <f>VLOOKUP(A1038,cuc!$A$2:$H$2088,8,FALSE)</f>
        <v>0</v>
      </c>
      <c r="D1038" s="119"/>
      <c r="E1038" s="115"/>
    </row>
    <row r="1039" spans="1:5" hidden="1" x14ac:dyDescent="0.3">
      <c r="A1039" s="114">
        <v>275520</v>
      </c>
      <c r="B1039" s="113" t="s">
        <v>852</v>
      </c>
      <c r="C1039" s="112">
        <f>VLOOKUP(A1039,cuc!$A$2:$H$2088,8,FALSE)</f>
        <v>0</v>
      </c>
      <c r="D1039" s="119"/>
      <c r="E1039" s="115"/>
    </row>
    <row r="1040" spans="1:5" hidden="1" x14ac:dyDescent="0.3">
      <c r="A1040" s="114">
        <v>275525</v>
      </c>
      <c r="B1040" s="113" t="s">
        <v>851</v>
      </c>
      <c r="C1040" s="112">
        <f>VLOOKUP(A1040,cuc!$A$2:$H$2088,8,FALSE)</f>
        <v>0</v>
      </c>
      <c r="D1040" s="119"/>
      <c r="E1040" s="115"/>
    </row>
    <row r="1041" spans="1:5" hidden="1" x14ac:dyDescent="0.3">
      <c r="A1041" s="114">
        <v>275530</v>
      </c>
      <c r="B1041" s="113" t="s">
        <v>850</v>
      </c>
      <c r="C1041" s="112">
        <f>VLOOKUP(A1041,cuc!$A$2:$H$2088,8,FALSE)</f>
        <v>0</v>
      </c>
      <c r="D1041" s="119"/>
      <c r="E1041" s="115"/>
    </row>
    <row r="1042" spans="1:5" hidden="1" x14ac:dyDescent="0.3">
      <c r="A1042" s="114">
        <v>275535</v>
      </c>
      <c r="B1042" s="113" t="s">
        <v>849</v>
      </c>
      <c r="C1042" s="112">
        <f>VLOOKUP(A1042,cuc!$A$2:$H$2088,8,FALSE)</f>
        <v>0</v>
      </c>
      <c r="D1042" s="119"/>
      <c r="E1042" s="115"/>
    </row>
    <row r="1043" spans="1:5" hidden="1" x14ac:dyDescent="0.3">
      <c r="A1043" s="114">
        <v>275540</v>
      </c>
      <c r="B1043" s="113" t="s">
        <v>848</v>
      </c>
      <c r="C1043" s="112">
        <f>VLOOKUP(A1043,cuc!$A$2:$H$2088,8,FALSE)</f>
        <v>0</v>
      </c>
      <c r="D1043" s="119"/>
      <c r="E1043" s="115"/>
    </row>
    <row r="1044" spans="1:5" hidden="1" x14ac:dyDescent="0.3">
      <c r="A1044" s="114">
        <v>275545</v>
      </c>
      <c r="B1044" s="113" t="s">
        <v>847</v>
      </c>
      <c r="C1044" s="112">
        <f>VLOOKUP(A1044,cuc!$A$2:$H$2088,8,FALSE)</f>
        <v>0</v>
      </c>
      <c r="D1044" s="119"/>
      <c r="E1044" s="115"/>
    </row>
    <row r="1045" spans="1:5" hidden="1" x14ac:dyDescent="0.3">
      <c r="A1045" s="114">
        <v>275550</v>
      </c>
      <c r="B1045" s="113" t="s">
        <v>846</v>
      </c>
      <c r="C1045" s="112">
        <f>VLOOKUP(A1045,cuc!$A$2:$H$2088,8,FALSE)</f>
        <v>0</v>
      </c>
      <c r="D1045" s="119"/>
      <c r="E1045" s="115"/>
    </row>
    <row r="1046" spans="1:5" hidden="1" x14ac:dyDescent="0.3">
      <c r="A1046" s="114">
        <v>276000</v>
      </c>
      <c r="B1046" s="113" t="s">
        <v>845</v>
      </c>
      <c r="C1046" s="112">
        <f>VLOOKUP(A1046,cuc!$A$2:$H$2088,8,FALSE)</f>
        <v>0</v>
      </c>
      <c r="D1046" s="119"/>
      <c r="E1046" s="115"/>
    </row>
    <row r="1047" spans="1:5" hidden="1" x14ac:dyDescent="0.3">
      <c r="A1047" s="114">
        <v>276005</v>
      </c>
      <c r="B1047" s="113" t="s">
        <v>844</v>
      </c>
      <c r="C1047" s="112">
        <f>VLOOKUP(A1047,cuc!$A$2:$H$2088,8,FALSE)</f>
        <v>0</v>
      </c>
      <c r="D1047" s="119"/>
      <c r="E1047" s="115"/>
    </row>
    <row r="1048" spans="1:5" hidden="1" x14ac:dyDescent="0.3">
      <c r="A1048" s="114">
        <v>276015</v>
      </c>
      <c r="B1048" s="113" t="s">
        <v>843</v>
      </c>
      <c r="C1048" s="112">
        <f>VLOOKUP(A1048,cuc!$A$2:$H$2088,8,FALSE)</f>
        <v>0</v>
      </c>
      <c r="D1048" s="119"/>
      <c r="E1048" s="115"/>
    </row>
    <row r="1049" spans="1:5" hidden="1" x14ac:dyDescent="0.3">
      <c r="A1049" s="114">
        <v>276020</v>
      </c>
      <c r="B1049" s="113" t="s">
        <v>842</v>
      </c>
      <c r="C1049" s="112">
        <f>VLOOKUP(A1049,cuc!$A$2:$H$2088,8,FALSE)</f>
        <v>0</v>
      </c>
      <c r="D1049" s="119"/>
      <c r="E1049" s="115"/>
    </row>
    <row r="1050" spans="1:5" hidden="1" x14ac:dyDescent="0.3">
      <c r="A1050" s="114">
        <v>276500</v>
      </c>
      <c r="B1050" s="113" t="s">
        <v>841</v>
      </c>
      <c r="C1050" s="112">
        <f>VLOOKUP(A1050,cuc!$A$2:$H$2088,8,FALSE)</f>
        <v>0</v>
      </c>
      <c r="D1050" s="119"/>
      <c r="E1050" s="115"/>
    </row>
    <row r="1051" spans="1:5" hidden="1" x14ac:dyDescent="0.3">
      <c r="A1051" s="114">
        <v>276505</v>
      </c>
      <c r="B1051" s="113" t="s">
        <v>840</v>
      </c>
      <c r="C1051" s="112">
        <f>VLOOKUP(A1051,cuc!$A$2:$H$2088,8,FALSE)</f>
        <v>0</v>
      </c>
      <c r="D1051" s="119"/>
      <c r="E1051" s="115"/>
    </row>
    <row r="1052" spans="1:5" hidden="1" x14ac:dyDescent="0.3">
      <c r="A1052" s="114">
        <v>276510</v>
      </c>
      <c r="B1052" s="113" t="s">
        <v>839</v>
      </c>
      <c r="C1052" s="112">
        <f>VLOOKUP(A1052,cuc!$A$2:$H$2088,8,FALSE)</f>
        <v>0</v>
      </c>
      <c r="D1052" s="119"/>
      <c r="E1052" s="115"/>
    </row>
    <row r="1053" spans="1:5" hidden="1" x14ac:dyDescent="0.3">
      <c r="A1053" s="114">
        <v>276515</v>
      </c>
      <c r="B1053" s="113" t="s">
        <v>838</v>
      </c>
      <c r="C1053" s="112">
        <f>VLOOKUP(A1053,cuc!$A$2:$H$2088,8,FALSE)</f>
        <v>0</v>
      </c>
      <c r="D1053" s="119"/>
      <c r="E1053" s="115"/>
    </row>
    <row r="1054" spans="1:5" hidden="1" x14ac:dyDescent="0.3">
      <c r="A1054" s="114">
        <v>276520</v>
      </c>
      <c r="B1054" s="113" t="s">
        <v>837</v>
      </c>
      <c r="C1054" s="112">
        <f>VLOOKUP(A1054,cuc!$A$2:$H$2088,8,FALSE)</f>
        <v>0</v>
      </c>
      <c r="D1054" s="119"/>
      <c r="E1054" s="115"/>
    </row>
    <row r="1055" spans="1:5" hidden="1" x14ac:dyDescent="0.3">
      <c r="A1055" s="114">
        <v>276525</v>
      </c>
      <c r="B1055" s="113" t="s">
        <v>836</v>
      </c>
      <c r="C1055" s="112">
        <f>VLOOKUP(A1055,cuc!$A$2:$H$2088,8,FALSE)</f>
        <v>0</v>
      </c>
      <c r="D1055" s="119"/>
      <c r="E1055" s="115"/>
    </row>
    <row r="1056" spans="1:5" x14ac:dyDescent="0.3">
      <c r="A1056" s="114">
        <v>280000</v>
      </c>
      <c r="B1056" s="113" t="s">
        <v>835</v>
      </c>
      <c r="C1056" s="112">
        <f>VLOOKUP(A1056,cuc!$A$2:$H$2088,8,FALSE)</f>
        <v>18472342</v>
      </c>
      <c r="D1056" s="119"/>
      <c r="E1056" s="115"/>
    </row>
    <row r="1057" spans="1:5" hidden="1" x14ac:dyDescent="0.3">
      <c r="A1057" s="114">
        <v>280500</v>
      </c>
      <c r="B1057" s="113" t="s">
        <v>834</v>
      </c>
      <c r="C1057" s="112">
        <f>VLOOKUP(A1057,cuc!$A$2:$H$2088,8,FALSE)</f>
        <v>0</v>
      </c>
      <c r="D1057" s="119"/>
      <c r="E1057" s="115"/>
    </row>
    <row r="1058" spans="1:5" hidden="1" x14ac:dyDescent="0.3">
      <c r="A1058" s="114">
        <v>281000</v>
      </c>
      <c r="B1058" s="113" t="s">
        <v>833</v>
      </c>
      <c r="C1058" s="112">
        <f>VLOOKUP(A1058,cuc!$A$2:$H$2088,8,FALSE)</f>
        <v>0</v>
      </c>
      <c r="D1058" s="119"/>
      <c r="E1058" s="115"/>
    </row>
    <row r="1059" spans="1:5" hidden="1" x14ac:dyDescent="0.3">
      <c r="A1059" s="114">
        <v>281500</v>
      </c>
      <c r="B1059" s="113" t="s">
        <v>832</v>
      </c>
      <c r="C1059" s="112">
        <f>VLOOKUP(A1059,cuc!$A$2:$H$2088,8,FALSE)</f>
        <v>0</v>
      </c>
      <c r="D1059" s="119"/>
      <c r="E1059" s="115"/>
    </row>
    <row r="1060" spans="1:5" hidden="1" x14ac:dyDescent="0.3">
      <c r="A1060" s="114">
        <v>282000</v>
      </c>
      <c r="B1060" s="113" t="s">
        <v>831</v>
      </c>
      <c r="C1060" s="112">
        <f>VLOOKUP(A1060,cuc!$A$2:$H$2088,8,FALSE)</f>
        <v>0</v>
      </c>
      <c r="D1060" s="119"/>
      <c r="E1060" s="115"/>
    </row>
    <row r="1061" spans="1:5" hidden="1" x14ac:dyDescent="0.3">
      <c r="A1061" s="114">
        <v>282500</v>
      </c>
      <c r="B1061" s="113" t="s">
        <v>830</v>
      </c>
      <c r="C1061" s="112">
        <f>VLOOKUP(A1061,cuc!$A$2:$H$2088,8,FALSE)</f>
        <v>0</v>
      </c>
      <c r="D1061" s="119"/>
      <c r="E1061" s="115"/>
    </row>
    <row r="1062" spans="1:5" hidden="1" x14ac:dyDescent="0.3">
      <c r="A1062" s="114">
        <v>283000</v>
      </c>
      <c r="B1062" s="113" t="s">
        <v>829</v>
      </c>
      <c r="C1062" s="112">
        <f>VLOOKUP(A1062,cuc!$A$2:$H$2088,8,FALSE)</f>
        <v>0</v>
      </c>
      <c r="D1062" s="119"/>
      <c r="E1062" s="115"/>
    </row>
    <row r="1063" spans="1:5" hidden="1" x14ac:dyDescent="0.3">
      <c r="A1063" s="114">
        <v>283100</v>
      </c>
      <c r="B1063" s="113" t="s">
        <v>828</v>
      </c>
      <c r="C1063" s="112">
        <f>VLOOKUP(A1063,cuc!$A$2:$H$2088,8,FALSE)</f>
        <v>0</v>
      </c>
      <c r="D1063" s="119"/>
      <c r="E1063" s="115"/>
    </row>
    <row r="1064" spans="1:5" x14ac:dyDescent="0.3">
      <c r="A1064" s="114">
        <v>283200</v>
      </c>
      <c r="B1064" s="113" t="s">
        <v>827</v>
      </c>
      <c r="C1064" s="112">
        <f>VLOOKUP(A1064,cuc!$A$2:$H$2088,8,FALSE)</f>
        <v>18472342</v>
      </c>
      <c r="D1064" s="119"/>
      <c r="E1064" s="115"/>
    </row>
    <row r="1065" spans="1:5" hidden="1" x14ac:dyDescent="0.3">
      <c r="A1065" s="114">
        <v>283300</v>
      </c>
      <c r="B1065" s="113" t="s">
        <v>826</v>
      </c>
      <c r="C1065" s="112">
        <f>VLOOKUP(A1065,cuc!$A$2:$H$2088,8,FALSE)</f>
        <v>0</v>
      </c>
      <c r="D1065" s="119"/>
      <c r="E1065" s="115"/>
    </row>
    <row r="1066" spans="1:5" hidden="1" x14ac:dyDescent="0.3">
      <c r="A1066" s="114">
        <v>283500</v>
      </c>
      <c r="B1066" s="113" t="s">
        <v>825</v>
      </c>
      <c r="C1066" s="112">
        <f>VLOOKUP(A1066,cuc!$A$2:$H$2088,8,FALSE)</f>
        <v>0</v>
      </c>
      <c r="D1066" s="119"/>
      <c r="E1066" s="115"/>
    </row>
    <row r="1067" spans="1:5" hidden="1" x14ac:dyDescent="0.3">
      <c r="A1067" s="114">
        <v>290000</v>
      </c>
      <c r="B1067" s="113" t="s">
        <v>824</v>
      </c>
      <c r="C1067" s="112">
        <f>VLOOKUP(A1067,cuc!$A$2:$H$2088,8,FALSE)</f>
        <v>0</v>
      </c>
      <c r="D1067" s="119"/>
      <c r="E1067" s="115"/>
    </row>
    <row r="1068" spans="1:5" x14ac:dyDescent="0.3">
      <c r="A1068" s="114">
        <v>300000</v>
      </c>
      <c r="B1068" s="113" t="s">
        <v>823</v>
      </c>
      <c r="C1068" s="112">
        <f>VLOOKUP(A1068,cuc!$A$2:$H$2088,8,FALSE)</f>
        <v>7716890196.5499992</v>
      </c>
      <c r="D1068" s="119"/>
      <c r="E1068" s="115"/>
    </row>
    <row r="1069" spans="1:5" x14ac:dyDescent="0.3">
      <c r="A1069" s="114">
        <v>310000</v>
      </c>
      <c r="B1069" s="113" t="s">
        <v>822</v>
      </c>
      <c r="C1069" s="112">
        <f>VLOOKUP(A1069,cuc!$A$2:$H$2088,8,FALSE)</f>
        <v>6175367019</v>
      </c>
      <c r="D1069" s="119"/>
      <c r="E1069" s="115"/>
    </row>
    <row r="1070" spans="1:5" x14ac:dyDescent="0.3">
      <c r="A1070" s="114">
        <v>310500</v>
      </c>
      <c r="B1070" s="113" t="s">
        <v>821</v>
      </c>
      <c r="C1070" s="112">
        <f>VLOOKUP(A1070,cuc!$A$2:$H$2088,8,FALSE)</f>
        <v>4358315019</v>
      </c>
      <c r="D1070" s="119"/>
      <c r="E1070" s="115"/>
    </row>
    <row r="1071" spans="1:5" x14ac:dyDescent="0.3">
      <c r="A1071" s="114">
        <v>310505</v>
      </c>
      <c r="B1071" s="113" t="s">
        <v>818</v>
      </c>
      <c r="C1071" s="112">
        <f>VLOOKUP(A1071,cuc!$A$2:$H$2088,8,FALSE)</f>
        <v>4358315019</v>
      </c>
      <c r="D1071" s="119"/>
      <c r="E1071" s="115"/>
    </row>
    <row r="1072" spans="1:5" hidden="1" x14ac:dyDescent="0.3">
      <c r="A1072" s="114">
        <v>310510</v>
      </c>
      <c r="B1072" s="113" t="s">
        <v>820</v>
      </c>
      <c r="C1072" s="112">
        <f>VLOOKUP(A1072,cuc!$A$2:$H$2088,8,FALSE)</f>
        <v>0</v>
      </c>
      <c r="D1072" s="119"/>
      <c r="E1072" s="115"/>
    </row>
    <row r="1073" spans="1:5" x14ac:dyDescent="0.3">
      <c r="A1073" s="114">
        <v>311000</v>
      </c>
      <c r="B1073" s="113" t="s">
        <v>819</v>
      </c>
      <c r="C1073" s="112">
        <f>VLOOKUP(A1073,cuc!$A$2:$H$2088,8,FALSE)</f>
        <v>1817052000</v>
      </c>
      <c r="D1073" s="119"/>
      <c r="E1073" s="115"/>
    </row>
    <row r="1074" spans="1:5" x14ac:dyDescent="0.3">
      <c r="A1074" s="114">
        <v>311005</v>
      </c>
      <c r="B1074" s="113" t="s">
        <v>818</v>
      </c>
      <c r="C1074" s="112">
        <f>VLOOKUP(A1074,cuc!$A$2:$H$2088,8,FALSE)</f>
        <v>1817052000</v>
      </c>
      <c r="D1074" s="119"/>
      <c r="E1074" s="115"/>
    </row>
    <row r="1075" spans="1:5" hidden="1" x14ac:dyDescent="0.3">
      <c r="A1075" s="114">
        <v>311010</v>
      </c>
      <c r="B1075" s="113" t="s">
        <v>817</v>
      </c>
      <c r="C1075" s="112">
        <f>VLOOKUP(A1075,cuc!$A$2:$H$2088,8,FALSE)</f>
        <v>0</v>
      </c>
      <c r="D1075" s="119"/>
      <c r="E1075" s="115"/>
    </row>
    <row r="1076" spans="1:5" hidden="1" x14ac:dyDescent="0.3">
      <c r="A1076" s="114">
        <v>311500</v>
      </c>
      <c r="B1076" s="113" t="s">
        <v>816</v>
      </c>
      <c r="C1076" s="112">
        <f>VLOOKUP(A1076,cuc!$A$2:$H$2088,8,FALSE)</f>
        <v>0</v>
      </c>
      <c r="D1076" s="119"/>
      <c r="E1076" s="115"/>
    </row>
    <row r="1077" spans="1:5" hidden="1" x14ac:dyDescent="0.3">
      <c r="A1077" s="114">
        <v>311505</v>
      </c>
      <c r="B1077" s="113" t="s">
        <v>815</v>
      </c>
      <c r="C1077" s="112">
        <f>VLOOKUP(A1077,cuc!$A$2:$H$2088,8,FALSE)</f>
        <v>0</v>
      </c>
      <c r="D1077" s="119"/>
      <c r="E1077" s="115"/>
    </row>
    <row r="1078" spans="1:5" hidden="1" x14ac:dyDescent="0.3">
      <c r="A1078" s="114">
        <v>311510</v>
      </c>
      <c r="B1078" s="113" t="s">
        <v>814</v>
      </c>
      <c r="C1078" s="112">
        <f>VLOOKUP(A1078,cuc!$A$2:$H$2088,8,FALSE)</f>
        <v>0</v>
      </c>
      <c r="D1078" s="119"/>
      <c r="E1078" s="115"/>
    </row>
    <row r="1079" spans="1:5" hidden="1" x14ac:dyDescent="0.3">
      <c r="A1079" s="114">
        <v>312000</v>
      </c>
      <c r="B1079" s="113" t="s">
        <v>813</v>
      </c>
      <c r="C1079" s="112">
        <f>VLOOKUP(A1079,cuc!$A$2:$H$2088,8,FALSE)</f>
        <v>0</v>
      </c>
      <c r="D1079" s="119"/>
      <c r="E1079" s="115"/>
    </row>
    <row r="1080" spans="1:5" x14ac:dyDescent="0.3">
      <c r="A1080" s="114">
        <v>320000</v>
      </c>
      <c r="B1080" s="113" t="s">
        <v>812</v>
      </c>
      <c r="C1080" s="112">
        <f>VLOOKUP(A1080,cuc!$A$2:$H$2088,8,FALSE)</f>
        <v>1054405507.25</v>
      </c>
      <c r="D1080" s="119"/>
      <c r="E1080" s="115"/>
    </row>
    <row r="1081" spans="1:5" x14ac:dyDescent="0.3">
      <c r="A1081" s="114">
        <v>320500</v>
      </c>
      <c r="B1081" s="113" t="s">
        <v>811</v>
      </c>
      <c r="C1081" s="112">
        <f>VLOOKUP(A1081,cuc!$A$2:$H$2088,8,FALSE)</f>
        <v>1052315224.25</v>
      </c>
      <c r="D1081" s="119"/>
      <c r="E1081" s="115"/>
    </row>
    <row r="1082" spans="1:5" hidden="1" x14ac:dyDescent="0.3">
      <c r="A1082" s="114">
        <v>321000</v>
      </c>
      <c r="B1082" s="113" t="s">
        <v>810</v>
      </c>
      <c r="C1082" s="112">
        <f>VLOOKUP(A1082,cuc!$A$2:$H$2088,8,FALSE)</f>
        <v>0</v>
      </c>
      <c r="D1082" s="119"/>
      <c r="E1082" s="115"/>
    </row>
    <row r="1083" spans="1:5" hidden="1" x14ac:dyDescent="0.3">
      <c r="A1083" s="114">
        <v>321500</v>
      </c>
      <c r="B1083" s="113" t="s">
        <v>809</v>
      </c>
      <c r="C1083" s="112">
        <f>VLOOKUP(A1083,cuc!$A$2:$H$2088,8,FALSE)</f>
        <v>0</v>
      </c>
      <c r="D1083" s="119"/>
      <c r="E1083" s="115"/>
    </row>
    <row r="1084" spans="1:5" x14ac:dyDescent="0.3">
      <c r="A1084" s="114">
        <v>322000</v>
      </c>
      <c r="B1084" s="113" t="s">
        <v>808</v>
      </c>
      <c r="C1084" s="112">
        <f>VLOOKUP(A1084,cuc!$A$2:$H$2088,8,FALSE)</f>
        <v>2090283</v>
      </c>
      <c r="D1084" s="119"/>
      <c r="E1084" s="115"/>
    </row>
    <row r="1085" spans="1:5" hidden="1" x14ac:dyDescent="0.3">
      <c r="A1085" s="114">
        <v>322500</v>
      </c>
      <c r="B1085" s="113" t="s">
        <v>807</v>
      </c>
      <c r="C1085" s="112">
        <f>VLOOKUP(A1085,cuc!$A$2:$H$2088,8,FALSE)</f>
        <v>0</v>
      </c>
      <c r="D1085" s="119"/>
      <c r="E1085" s="115"/>
    </row>
    <row r="1086" spans="1:5" hidden="1" x14ac:dyDescent="0.3">
      <c r="A1086" s="114">
        <v>323000</v>
      </c>
      <c r="B1086" s="113" t="s">
        <v>806</v>
      </c>
      <c r="C1086" s="112">
        <f>VLOOKUP(A1086,cuc!$A$2:$H$2088,8,FALSE)</f>
        <v>0</v>
      </c>
      <c r="D1086" s="119"/>
      <c r="E1086" s="115"/>
    </row>
    <row r="1087" spans="1:5" hidden="1" x14ac:dyDescent="0.3">
      <c r="A1087" s="114">
        <v>323500</v>
      </c>
      <c r="B1087" s="113" t="s">
        <v>805</v>
      </c>
      <c r="C1087" s="112">
        <f>VLOOKUP(A1087,cuc!$A$2:$H$2088,8,FALSE)</f>
        <v>0</v>
      </c>
      <c r="D1087" s="119"/>
      <c r="E1087" s="115"/>
    </row>
    <row r="1088" spans="1:5" hidden="1" x14ac:dyDescent="0.3">
      <c r="A1088" s="114">
        <v>328000</v>
      </c>
      <c r="B1088" s="113" t="s">
        <v>804</v>
      </c>
      <c r="C1088" s="112">
        <f>VLOOKUP(A1088,cuc!$A$2:$H$2088,8,FALSE)</f>
        <v>0</v>
      </c>
      <c r="D1088" s="119"/>
      <c r="E1088" s="115"/>
    </row>
    <row r="1089" spans="1:5" x14ac:dyDescent="0.3">
      <c r="A1089" s="114">
        <v>330000</v>
      </c>
      <c r="B1089" s="113" t="s">
        <v>803</v>
      </c>
      <c r="C1089" s="112">
        <f>VLOOKUP(A1089,cuc!$A$2:$H$2088,8,FALSE)</f>
        <v>126891501.78</v>
      </c>
      <c r="D1089" s="119"/>
      <c r="E1089" s="115"/>
    </row>
    <row r="1090" spans="1:5" hidden="1" x14ac:dyDescent="0.3">
      <c r="A1090" s="114">
        <v>330500</v>
      </c>
      <c r="B1090" s="113" t="s">
        <v>802</v>
      </c>
      <c r="C1090" s="112">
        <f>VLOOKUP(A1090,cuc!$A$2:$H$2088,8,FALSE)</f>
        <v>0</v>
      </c>
      <c r="D1090" s="119"/>
      <c r="E1090" s="115"/>
    </row>
    <row r="1091" spans="1:5" hidden="1" x14ac:dyDescent="0.3">
      <c r="A1091" s="114">
        <v>331000</v>
      </c>
      <c r="B1091" s="113" t="s">
        <v>801</v>
      </c>
      <c r="C1091" s="112">
        <f>VLOOKUP(A1091,cuc!$A$2:$H$2088,8,FALSE)</f>
        <v>0</v>
      </c>
      <c r="D1091" s="119"/>
      <c r="E1091" s="115"/>
    </row>
    <row r="1092" spans="1:5" hidden="1" x14ac:dyDescent="0.3">
      <c r="A1092" s="114">
        <v>332000</v>
      </c>
      <c r="B1092" s="113" t="s">
        <v>800</v>
      </c>
      <c r="C1092" s="112">
        <f>VLOOKUP(A1092,cuc!$A$2:$H$2088,8,FALSE)</f>
        <v>0</v>
      </c>
      <c r="D1092" s="119"/>
      <c r="E1092" s="115"/>
    </row>
    <row r="1093" spans="1:5" hidden="1" x14ac:dyDescent="0.3">
      <c r="A1093" s="114">
        <v>332500</v>
      </c>
      <c r="B1093" s="113" t="s">
        <v>799</v>
      </c>
      <c r="C1093" s="112">
        <f>VLOOKUP(A1093,cuc!$A$2:$H$2088,8,FALSE)</f>
        <v>0</v>
      </c>
      <c r="D1093" s="119"/>
      <c r="E1093" s="115"/>
    </row>
    <row r="1094" spans="1:5" x14ac:dyDescent="0.3">
      <c r="A1094" s="114">
        <v>333000</v>
      </c>
      <c r="B1094" s="113" t="s">
        <v>798</v>
      </c>
      <c r="C1094" s="112">
        <f>VLOOKUP(A1094,cuc!$A$2:$H$2088,8,FALSE)</f>
        <v>1784469.78</v>
      </c>
      <c r="D1094" s="119"/>
      <c r="E1094" s="115"/>
    </row>
    <row r="1095" spans="1:5" x14ac:dyDescent="0.3">
      <c r="A1095" s="114">
        <v>333500</v>
      </c>
      <c r="B1095" s="113" t="s">
        <v>797</v>
      </c>
      <c r="C1095" s="112">
        <f>VLOOKUP(A1095,cuc!$A$2:$H$2088,8,FALSE)</f>
        <v>125107032</v>
      </c>
      <c r="D1095" s="119"/>
      <c r="E1095" s="115"/>
    </row>
    <row r="1096" spans="1:5" hidden="1" x14ac:dyDescent="0.3">
      <c r="A1096" s="114">
        <v>334000</v>
      </c>
      <c r="B1096" s="113" t="s">
        <v>796</v>
      </c>
      <c r="C1096" s="112">
        <f>VLOOKUP(A1096,cuc!$A$2:$H$2088,8,FALSE)</f>
        <v>0</v>
      </c>
      <c r="D1096" s="119"/>
      <c r="E1096" s="115"/>
    </row>
    <row r="1097" spans="1:5" hidden="1" x14ac:dyDescent="0.3">
      <c r="A1097" s="114">
        <v>339500</v>
      </c>
      <c r="B1097" s="113" t="s">
        <v>795</v>
      </c>
      <c r="C1097" s="112">
        <f>VLOOKUP(A1097,cuc!$A$2:$H$2088,8,FALSE)</f>
        <v>0</v>
      </c>
      <c r="D1097" s="119"/>
      <c r="E1097" s="115"/>
    </row>
    <row r="1098" spans="1:5" x14ac:dyDescent="0.3">
      <c r="A1098" s="114">
        <v>340000</v>
      </c>
      <c r="B1098" s="113" t="s">
        <v>794</v>
      </c>
      <c r="C1098" s="112">
        <f>VLOOKUP(A1098,cuc!$A$2:$H$2088,8,FALSE)</f>
        <v>1078800</v>
      </c>
      <c r="D1098" s="119"/>
      <c r="E1098" s="115"/>
    </row>
    <row r="1099" spans="1:5" x14ac:dyDescent="0.3">
      <c r="A1099" s="114">
        <v>340500</v>
      </c>
      <c r="B1099" s="113" t="s">
        <v>793</v>
      </c>
      <c r="C1099" s="112">
        <f>VLOOKUP(A1099,cuc!$A$2:$H$2088,8,FALSE)</f>
        <v>1078800</v>
      </c>
      <c r="D1099" s="119"/>
      <c r="E1099" s="115"/>
    </row>
    <row r="1100" spans="1:5" x14ac:dyDescent="0.3">
      <c r="A1100" s="114">
        <v>350000</v>
      </c>
      <c r="B1100" s="113" t="s">
        <v>792</v>
      </c>
      <c r="C1100" s="112">
        <f>VLOOKUP(A1100,cuc!$A$2:$H$2088,8,FALSE)</f>
        <v>359147368.51999998</v>
      </c>
      <c r="D1100" s="119"/>
      <c r="E1100" s="115"/>
    </row>
    <row r="1101" spans="1:5" x14ac:dyDescent="0.3">
      <c r="A1101" s="114">
        <v>350500</v>
      </c>
      <c r="B1101" s="113" t="s">
        <v>775</v>
      </c>
      <c r="C1101" s="112">
        <f>VLOOKUP(A1101,cuc!$A$2:$H$2088,8,FALSE)</f>
        <v>359147368.51999998</v>
      </c>
      <c r="D1101" s="119"/>
      <c r="E1101" s="115"/>
    </row>
    <row r="1102" spans="1:5" hidden="1" x14ac:dyDescent="0.3">
      <c r="A1102" s="114">
        <v>351000</v>
      </c>
      <c r="B1102" s="113" t="s">
        <v>777</v>
      </c>
      <c r="C1102" s="112">
        <f>VLOOKUP(A1102,cuc!$A$2:$H$2088,8,FALSE)</f>
        <v>0</v>
      </c>
      <c r="D1102" s="119"/>
      <c r="E1102" s="115"/>
    </row>
    <row r="1103" spans="1:5" hidden="1" x14ac:dyDescent="0.3">
      <c r="A1103" s="114">
        <v>360000</v>
      </c>
      <c r="B1103" s="113" t="s">
        <v>791</v>
      </c>
      <c r="C1103" s="112">
        <f>VLOOKUP(A1103,cuc!$A$2:$H$2088,8,FALSE)</f>
        <v>0</v>
      </c>
      <c r="D1103" s="119"/>
      <c r="E1103" s="115"/>
    </row>
    <row r="1104" spans="1:5" hidden="1" x14ac:dyDescent="0.3">
      <c r="A1104" s="114">
        <v>360500</v>
      </c>
      <c r="B1104" s="113" t="s">
        <v>775</v>
      </c>
      <c r="C1104" s="112">
        <f>VLOOKUP(A1104,cuc!$A$2:$H$2088,8,FALSE)</f>
        <v>0</v>
      </c>
      <c r="D1104" s="119"/>
      <c r="E1104" s="115"/>
    </row>
    <row r="1105" spans="1:5" hidden="1" x14ac:dyDescent="0.3">
      <c r="A1105" s="114">
        <v>361000</v>
      </c>
      <c r="B1105" s="113" t="s">
        <v>777</v>
      </c>
      <c r="C1105" s="112">
        <f>VLOOKUP(A1105,cuc!$A$2:$H$2088,8,FALSE)</f>
        <v>0</v>
      </c>
      <c r="D1105" s="119"/>
      <c r="E1105" s="115"/>
    </row>
    <row r="1106" spans="1:5" hidden="1" x14ac:dyDescent="0.3">
      <c r="A1106" s="114">
        <v>370000</v>
      </c>
      <c r="B1106" s="113" t="s">
        <v>790</v>
      </c>
      <c r="C1106" s="112">
        <f>VLOOKUP(A1106,cuc!$A$2:$H$2088,8,FALSE)</f>
        <v>0</v>
      </c>
      <c r="D1106" s="119"/>
      <c r="E1106" s="115"/>
    </row>
    <row r="1107" spans="1:5" hidden="1" x14ac:dyDescent="0.3">
      <c r="A1107" s="114">
        <v>370500</v>
      </c>
      <c r="B1107" s="113" t="s">
        <v>789</v>
      </c>
      <c r="C1107" s="112">
        <f>VLOOKUP(A1107,cuc!$A$2:$H$2088,8,FALSE)</f>
        <v>0</v>
      </c>
      <c r="D1107" s="119"/>
      <c r="E1107" s="115"/>
    </row>
    <row r="1108" spans="1:5" hidden="1" x14ac:dyDescent="0.3">
      <c r="A1108" s="114">
        <v>371000</v>
      </c>
      <c r="B1108" s="113" t="s">
        <v>788</v>
      </c>
      <c r="C1108" s="112">
        <f>VLOOKUP(A1108,cuc!$A$2:$H$2088,8,FALSE)</f>
        <v>0</v>
      </c>
      <c r="D1108" s="119"/>
      <c r="E1108" s="115"/>
    </row>
    <row r="1109" spans="1:5" hidden="1" x14ac:dyDescent="0.3">
      <c r="A1109" s="114">
        <v>371500</v>
      </c>
      <c r="B1109" s="113" t="s">
        <v>787</v>
      </c>
      <c r="C1109" s="112">
        <f>VLOOKUP(A1109,cuc!$A$2:$H$2088,8,FALSE)</f>
        <v>0</v>
      </c>
      <c r="D1109" s="119"/>
      <c r="E1109" s="115"/>
    </row>
    <row r="1110" spans="1:5" hidden="1" x14ac:dyDescent="0.3">
      <c r="A1110" s="114">
        <v>371505</v>
      </c>
      <c r="B1110" s="113" t="s">
        <v>786</v>
      </c>
      <c r="C1110" s="112">
        <f>VLOOKUP(A1110,cuc!$A$2:$H$2088,8,FALSE)</f>
        <v>0</v>
      </c>
      <c r="D1110" s="119"/>
      <c r="E1110" s="115"/>
    </row>
    <row r="1111" spans="1:5" hidden="1" x14ac:dyDescent="0.3">
      <c r="A1111" s="114">
        <v>371510</v>
      </c>
      <c r="B1111" s="113" t="s">
        <v>785</v>
      </c>
      <c r="C1111" s="112">
        <f>VLOOKUP(A1111,cuc!$A$2:$H$2088,8,FALSE)</f>
        <v>0</v>
      </c>
      <c r="D1111" s="119"/>
      <c r="E1111" s="115"/>
    </row>
    <row r="1112" spans="1:5" hidden="1" x14ac:dyDescent="0.3">
      <c r="A1112" s="114">
        <v>372000</v>
      </c>
      <c r="B1112" s="113" t="s">
        <v>784</v>
      </c>
      <c r="C1112" s="112">
        <f>VLOOKUP(A1112,cuc!$A$2:$H$2088,8,FALSE)</f>
        <v>0</v>
      </c>
      <c r="D1112" s="119"/>
      <c r="E1112" s="115"/>
    </row>
    <row r="1113" spans="1:5" hidden="1" x14ac:dyDescent="0.3">
      <c r="A1113" s="114">
        <v>372500</v>
      </c>
      <c r="B1113" s="113" t="s">
        <v>783</v>
      </c>
      <c r="C1113" s="112">
        <f>VLOOKUP(A1113,cuc!$A$2:$H$2088,8,FALSE)</f>
        <v>0</v>
      </c>
      <c r="D1113" s="119"/>
      <c r="E1113" s="115"/>
    </row>
    <row r="1114" spans="1:5" hidden="1" x14ac:dyDescent="0.3">
      <c r="A1114" s="114">
        <v>373000</v>
      </c>
      <c r="B1114" s="113" t="s">
        <v>782</v>
      </c>
      <c r="C1114" s="112">
        <f>VLOOKUP(A1114,cuc!$A$2:$H$2088,8,FALSE)</f>
        <v>0</v>
      </c>
      <c r="D1114" s="119"/>
      <c r="E1114" s="115"/>
    </row>
    <row r="1115" spans="1:5" hidden="1" x14ac:dyDescent="0.3">
      <c r="A1115" s="114">
        <v>373500</v>
      </c>
      <c r="B1115" s="113" t="s">
        <v>781</v>
      </c>
      <c r="C1115" s="112">
        <f>VLOOKUP(A1115,cuc!$A$2:$H$2088,8,FALSE)</f>
        <v>0</v>
      </c>
      <c r="D1115" s="119"/>
      <c r="E1115" s="115"/>
    </row>
    <row r="1116" spans="1:5" hidden="1" x14ac:dyDescent="0.3">
      <c r="A1116" s="114">
        <v>374000</v>
      </c>
      <c r="B1116" s="113" t="s">
        <v>780</v>
      </c>
      <c r="C1116" s="112">
        <f>VLOOKUP(A1116,cuc!$A$2:$H$2088,8,FALSE)</f>
        <v>0</v>
      </c>
      <c r="D1116" s="119"/>
      <c r="E1116" s="115"/>
    </row>
    <row r="1117" spans="1:5" hidden="1" x14ac:dyDescent="0.3">
      <c r="A1117" s="114">
        <v>374500</v>
      </c>
      <c r="B1117" s="113" t="s">
        <v>779</v>
      </c>
      <c r="C1117" s="112">
        <f>VLOOKUP(A1117,cuc!$A$2:$H$2088,8,FALSE)</f>
        <v>0</v>
      </c>
      <c r="D1117" s="119"/>
      <c r="E1117" s="115"/>
    </row>
    <row r="1118" spans="1:5" hidden="1" x14ac:dyDescent="0.3">
      <c r="A1118" s="114">
        <v>380000</v>
      </c>
      <c r="B1118" s="113" t="s">
        <v>778</v>
      </c>
      <c r="C1118" s="112">
        <f>VLOOKUP(A1118,cuc!$A$2:$H$2088,8,FALSE)</f>
        <v>0</v>
      </c>
      <c r="D1118" s="119"/>
      <c r="E1118" s="115"/>
    </row>
    <row r="1119" spans="1:5" hidden="1" x14ac:dyDescent="0.3">
      <c r="A1119" s="114">
        <v>380500</v>
      </c>
      <c r="B1119" s="113" t="s">
        <v>775</v>
      </c>
      <c r="C1119" s="112">
        <f>VLOOKUP(A1119,cuc!$A$2:$H$2088,8,FALSE)</f>
        <v>0</v>
      </c>
      <c r="D1119" s="119"/>
      <c r="E1119" s="115"/>
    </row>
    <row r="1120" spans="1:5" hidden="1" x14ac:dyDescent="0.3">
      <c r="A1120" s="114">
        <v>381000</v>
      </c>
      <c r="B1120" s="113" t="s">
        <v>777</v>
      </c>
      <c r="C1120" s="112">
        <f>VLOOKUP(A1120,cuc!$A$2:$H$2088,8,FALSE)</f>
        <v>0</v>
      </c>
      <c r="D1120" s="119"/>
      <c r="E1120" s="115"/>
    </row>
    <row r="1121" spans="1:5" hidden="1" x14ac:dyDescent="0.3">
      <c r="A1121" s="114">
        <v>390000</v>
      </c>
      <c r="B1121" s="113" t="s">
        <v>776</v>
      </c>
      <c r="C1121" s="112">
        <f>VLOOKUP(A1121,cuc!$A$2:$H$2088,8,FALSE)</f>
        <v>0</v>
      </c>
      <c r="D1121" s="119"/>
      <c r="E1121" s="115"/>
    </row>
    <row r="1122" spans="1:5" hidden="1" x14ac:dyDescent="0.3">
      <c r="A1122" s="114">
        <v>390500</v>
      </c>
      <c r="B1122" s="113" t="s">
        <v>775</v>
      </c>
      <c r="C1122" s="112">
        <f>VLOOKUP(A1122,cuc!$A$2:$H$2088,8,FALSE)</f>
        <v>0</v>
      </c>
      <c r="D1122" s="119"/>
      <c r="E1122" s="115"/>
    </row>
    <row r="1123" spans="1:5" hidden="1" x14ac:dyDescent="0.3">
      <c r="A1123" s="114">
        <v>391000</v>
      </c>
      <c r="B1123" s="113" t="s">
        <v>774</v>
      </c>
      <c r="C1123" s="112">
        <f>VLOOKUP(A1123,cuc!$A$2:$H$2088,8,FALSE)</f>
        <v>0</v>
      </c>
      <c r="D1123" s="119"/>
      <c r="E1123" s="115"/>
    </row>
    <row r="1124" spans="1:5" x14ac:dyDescent="0.3">
      <c r="A1124" s="114">
        <v>400000</v>
      </c>
      <c r="B1124" s="113" t="s">
        <v>773</v>
      </c>
      <c r="C1124" s="112">
        <f>VLOOKUP(A1124,cuc!$A$2:$H$2088,8,FALSE)</f>
        <v>1316060310.46</v>
      </c>
      <c r="D1124" s="119"/>
      <c r="E1124" s="115"/>
    </row>
    <row r="1125" spans="1:5" x14ac:dyDescent="0.3">
      <c r="A1125" s="114">
        <v>410000</v>
      </c>
      <c r="B1125" s="113" t="s">
        <v>772</v>
      </c>
      <c r="C1125" s="112">
        <f>VLOOKUP(A1125,cuc!$A$2:$H$2088,8,FALSE)</f>
        <v>1274007689</v>
      </c>
      <c r="D1125" s="119"/>
      <c r="E1125" s="115"/>
    </row>
    <row r="1126" spans="1:5" hidden="1" x14ac:dyDescent="0.3">
      <c r="A1126" s="114">
        <v>410500</v>
      </c>
      <c r="B1126" s="113" t="s">
        <v>415</v>
      </c>
      <c r="C1126" s="112">
        <f>VLOOKUP(A1126,cuc!$A$2:$H$2088,8,FALSE)</f>
        <v>0</v>
      </c>
      <c r="D1126" s="119"/>
      <c r="E1126" s="115"/>
    </row>
    <row r="1127" spans="1:5" hidden="1" x14ac:dyDescent="0.3">
      <c r="A1127" s="114">
        <v>410505</v>
      </c>
      <c r="B1127" s="113" t="s">
        <v>414</v>
      </c>
      <c r="C1127" s="112">
        <f>VLOOKUP(A1127,cuc!$A$2:$H$2088,8,FALSE)</f>
        <v>0</v>
      </c>
      <c r="D1127" s="119"/>
      <c r="E1127" s="115"/>
    </row>
    <row r="1128" spans="1:5" hidden="1" x14ac:dyDescent="0.3">
      <c r="A1128" s="114">
        <v>410510</v>
      </c>
      <c r="B1128" s="113" t="s">
        <v>413</v>
      </c>
      <c r="C1128" s="112">
        <f>VLOOKUP(A1128,cuc!$A$2:$H$2088,8,FALSE)</f>
        <v>0</v>
      </c>
      <c r="D1128" s="119"/>
      <c r="E1128" s="115"/>
    </row>
    <row r="1129" spans="1:5" hidden="1" x14ac:dyDescent="0.3">
      <c r="A1129" s="114">
        <v>410515</v>
      </c>
      <c r="B1129" s="113" t="s">
        <v>412</v>
      </c>
      <c r="C1129" s="112">
        <f>VLOOKUP(A1129,cuc!$A$2:$H$2088,8,FALSE)</f>
        <v>0</v>
      </c>
      <c r="D1129" s="119"/>
      <c r="E1129" s="115"/>
    </row>
    <row r="1130" spans="1:5" hidden="1" x14ac:dyDescent="0.3">
      <c r="A1130" s="114">
        <v>410520</v>
      </c>
      <c r="B1130" s="113" t="s">
        <v>411</v>
      </c>
      <c r="C1130" s="112">
        <f>VLOOKUP(A1130,cuc!$A$2:$H$2088,8,FALSE)</f>
        <v>0</v>
      </c>
      <c r="D1130" s="119"/>
      <c r="E1130" s="115"/>
    </row>
    <row r="1131" spans="1:5" hidden="1" x14ac:dyDescent="0.3">
      <c r="A1131" s="114">
        <v>410525</v>
      </c>
      <c r="B1131" s="113" t="s">
        <v>410</v>
      </c>
      <c r="C1131" s="112">
        <f>VLOOKUP(A1131,cuc!$A$2:$H$2088,8,FALSE)</f>
        <v>0</v>
      </c>
      <c r="D1131" s="119"/>
      <c r="E1131" s="115"/>
    </row>
    <row r="1132" spans="1:5" hidden="1" x14ac:dyDescent="0.3">
      <c r="A1132" s="114">
        <v>410530</v>
      </c>
      <c r="B1132" s="113" t="s">
        <v>409</v>
      </c>
      <c r="C1132" s="112">
        <f>VLOOKUP(A1132,cuc!$A$2:$H$2088,8,FALSE)</f>
        <v>0</v>
      </c>
      <c r="D1132" s="119"/>
      <c r="E1132" s="115"/>
    </row>
    <row r="1133" spans="1:5" hidden="1" x14ac:dyDescent="0.3">
      <c r="A1133" s="114">
        <v>410535</v>
      </c>
      <c r="B1133" s="113" t="s">
        <v>408</v>
      </c>
      <c r="C1133" s="112">
        <f>VLOOKUP(A1133,cuc!$A$2:$H$2088,8,FALSE)</f>
        <v>0</v>
      </c>
      <c r="D1133" s="119"/>
      <c r="E1133" s="115"/>
    </row>
    <row r="1134" spans="1:5" hidden="1" x14ac:dyDescent="0.3">
      <c r="A1134" s="114">
        <v>410540</v>
      </c>
      <c r="B1134" s="113" t="s">
        <v>407</v>
      </c>
      <c r="C1134" s="112">
        <f>VLOOKUP(A1134,cuc!$A$2:$H$2088,8,FALSE)</f>
        <v>0</v>
      </c>
      <c r="D1134" s="119"/>
      <c r="E1134" s="115"/>
    </row>
    <row r="1135" spans="1:5" hidden="1" x14ac:dyDescent="0.3">
      <c r="A1135" s="114">
        <v>410545</v>
      </c>
      <c r="B1135" s="113" t="s">
        <v>406</v>
      </c>
      <c r="C1135" s="112">
        <f>VLOOKUP(A1135,cuc!$A$2:$H$2088,8,FALSE)</f>
        <v>0</v>
      </c>
      <c r="D1135" s="119"/>
      <c r="E1135" s="115"/>
    </row>
    <row r="1136" spans="1:5" hidden="1" x14ac:dyDescent="0.3">
      <c r="A1136" s="114">
        <v>410550</v>
      </c>
      <c r="B1136" s="113" t="s">
        <v>405</v>
      </c>
      <c r="C1136" s="112">
        <f>VLOOKUP(A1136,cuc!$A$2:$H$2088,8,FALSE)</f>
        <v>0</v>
      </c>
      <c r="D1136" s="119"/>
      <c r="E1136" s="115"/>
    </row>
    <row r="1137" spans="1:5" hidden="1" x14ac:dyDescent="0.3">
      <c r="A1137" s="114">
        <v>410555</v>
      </c>
      <c r="B1137" s="113" t="s">
        <v>1852</v>
      </c>
      <c r="C1137" s="112">
        <f>VLOOKUP(A1137,cuc!$A$2:$H$2088,8,FALSE)</f>
        <v>0</v>
      </c>
      <c r="D1137" s="119"/>
      <c r="E1137" s="115"/>
    </row>
    <row r="1138" spans="1:5" hidden="1" x14ac:dyDescent="0.3">
      <c r="A1138" s="114">
        <v>410560</v>
      </c>
      <c r="B1138" s="113" t="s">
        <v>403</v>
      </c>
      <c r="C1138" s="112">
        <f>VLOOKUP(A1138,cuc!$A$2:$H$2088,8,FALSE)</f>
        <v>0</v>
      </c>
      <c r="D1138" s="119"/>
      <c r="E1138" s="115"/>
    </row>
    <row r="1139" spans="1:5" hidden="1" x14ac:dyDescent="0.3">
      <c r="A1139" s="114">
        <v>410565</v>
      </c>
      <c r="B1139" s="113" t="s">
        <v>402</v>
      </c>
      <c r="C1139" s="112">
        <f>VLOOKUP(A1139,cuc!$A$2:$H$2088,8,FALSE)</f>
        <v>0</v>
      </c>
      <c r="D1139" s="119"/>
      <c r="E1139" s="115"/>
    </row>
    <row r="1140" spans="1:5" hidden="1" x14ac:dyDescent="0.3">
      <c r="A1140" s="114">
        <v>410570</v>
      </c>
      <c r="B1140" s="113" t="s">
        <v>401</v>
      </c>
      <c r="C1140" s="112">
        <f>VLOOKUP(A1140,cuc!$A$2:$H$2088,8,FALSE)</f>
        <v>0</v>
      </c>
      <c r="D1140" s="119"/>
      <c r="E1140" s="115"/>
    </row>
    <row r="1141" spans="1:5" hidden="1" x14ac:dyDescent="0.3">
      <c r="A1141" s="114">
        <v>410575</v>
      </c>
      <c r="B1141" s="113" t="s">
        <v>400</v>
      </c>
      <c r="C1141" s="112">
        <f>VLOOKUP(A1141,cuc!$A$2:$H$2088,8,FALSE)</f>
        <v>0</v>
      </c>
      <c r="D1141" s="119"/>
      <c r="E1141" s="115"/>
    </row>
    <row r="1142" spans="1:5" hidden="1" x14ac:dyDescent="0.3">
      <c r="A1142" s="114">
        <v>410580</v>
      </c>
      <c r="B1142" s="113" t="s">
        <v>399</v>
      </c>
      <c r="C1142" s="112">
        <f>VLOOKUP(A1142,cuc!$A$2:$H$2088,8,FALSE)</f>
        <v>0</v>
      </c>
      <c r="D1142" s="119"/>
      <c r="E1142" s="115"/>
    </row>
    <row r="1143" spans="1:5" hidden="1" x14ac:dyDescent="0.3">
      <c r="A1143" s="114">
        <v>411000</v>
      </c>
      <c r="B1143" s="113" t="s">
        <v>398</v>
      </c>
      <c r="C1143" s="112">
        <f>VLOOKUP(A1143,cuc!$A$2:$H$2088,8,FALSE)</f>
        <v>0</v>
      </c>
      <c r="D1143" s="119"/>
      <c r="E1143" s="115"/>
    </row>
    <row r="1144" spans="1:5" hidden="1" x14ac:dyDescent="0.3">
      <c r="A1144" s="114">
        <v>411005</v>
      </c>
      <c r="B1144" s="113" t="s">
        <v>397</v>
      </c>
      <c r="C1144" s="112">
        <f>VLOOKUP(A1144,cuc!$A$2:$H$2088,8,FALSE)</f>
        <v>0</v>
      </c>
      <c r="D1144" s="119"/>
      <c r="E1144" s="115"/>
    </row>
    <row r="1145" spans="1:5" hidden="1" x14ac:dyDescent="0.3">
      <c r="A1145" s="114">
        <v>411010</v>
      </c>
      <c r="B1145" s="113" t="s">
        <v>396</v>
      </c>
      <c r="C1145" s="112">
        <f>VLOOKUP(A1145,cuc!$A$2:$H$2088,8,FALSE)</f>
        <v>0</v>
      </c>
      <c r="D1145" s="119"/>
      <c r="E1145" s="115"/>
    </row>
    <row r="1146" spans="1:5" hidden="1" x14ac:dyDescent="0.3">
      <c r="A1146" s="114">
        <v>411095</v>
      </c>
      <c r="B1146" s="113" t="s">
        <v>221</v>
      </c>
      <c r="C1146" s="112">
        <f>VLOOKUP(A1146,cuc!$A$2:$H$2088,8,FALSE)</f>
        <v>0</v>
      </c>
      <c r="D1146" s="119"/>
      <c r="E1146" s="115"/>
    </row>
    <row r="1147" spans="1:5" hidden="1" x14ac:dyDescent="0.3">
      <c r="A1147" s="114">
        <v>411500</v>
      </c>
      <c r="B1147" s="113" t="s">
        <v>395</v>
      </c>
      <c r="C1147" s="112">
        <f>VLOOKUP(A1147,cuc!$A$2:$H$2088,8,FALSE)</f>
        <v>0</v>
      </c>
      <c r="D1147" s="119"/>
      <c r="E1147" s="115"/>
    </row>
    <row r="1148" spans="1:5" hidden="1" x14ac:dyDescent="0.3">
      <c r="A1148" s="114">
        <v>411505</v>
      </c>
      <c r="B1148" s="113" t="s">
        <v>394</v>
      </c>
      <c r="C1148" s="112">
        <f>VLOOKUP(A1148,cuc!$A$2:$H$2088,8,FALSE)</f>
        <v>0</v>
      </c>
      <c r="D1148" s="119"/>
      <c r="E1148" s="115"/>
    </row>
    <row r="1149" spans="1:5" hidden="1" x14ac:dyDescent="0.3">
      <c r="A1149" s="114">
        <v>411510</v>
      </c>
      <c r="B1149" s="113" t="s">
        <v>393</v>
      </c>
      <c r="C1149" s="112">
        <f>VLOOKUP(A1149,cuc!$A$2:$H$2088,8,FALSE)</f>
        <v>0</v>
      </c>
      <c r="D1149" s="119"/>
      <c r="E1149" s="115"/>
    </row>
    <row r="1150" spans="1:5" hidden="1" x14ac:dyDescent="0.3">
      <c r="A1150" s="114">
        <v>411512</v>
      </c>
      <c r="B1150" s="113" t="s">
        <v>392</v>
      </c>
      <c r="C1150" s="112">
        <f>VLOOKUP(A1150,cuc!$A$2:$H$2088,8,FALSE)</f>
        <v>0</v>
      </c>
      <c r="D1150" s="119"/>
      <c r="E1150" s="115"/>
    </row>
    <row r="1151" spans="1:5" hidden="1" x14ac:dyDescent="0.3">
      <c r="A1151" s="114">
        <v>411514</v>
      </c>
      <c r="B1151" s="113" t="s">
        <v>391</v>
      </c>
      <c r="C1151" s="112">
        <f>VLOOKUP(A1151,cuc!$A$2:$H$2088,8,FALSE)</f>
        <v>0</v>
      </c>
      <c r="D1151" s="119"/>
      <c r="E1151" s="115"/>
    </row>
    <row r="1152" spans="1:5" hidden="1" x14ac:dyDescent="0.3">
      <c r="A1152" s="114">
        <v>411515</v>
      </c>
      <c r="B1152" s="113" t="s">
        <v>390</v>
      </c>
      <c r="C1152" s="112">
        <f>VLOOKUP(A1152,cuc!$A$2:$H$2088,8,FALSE)</f>
        <v>0</v>
      </c>
      <c r="D1152" s="119"/>
      <c r="E1152" s="115"/>
    </row>
    <row r="1153" spans="1:5" hidden="1" x14ac:dyDescent="0.3">
      <c r="A1153" s="114">
        <v>411520</v>
      </c>
      <c r="B1153" s="113" t="s">
        <v>389</v>
      </c>
      <c r="C1153" s="112">
        <f>VLOOKUP(A1153,cuc!$A$2:$H$2088,8,FALSE)</f>
        <v>0</v>
      </c>
      <c r="D1153" s="119"/>
      <c r="E1153" s="115"/>
    </row>
    <row r="1154" spans="1:5" hidden="1" x14ac:dyDescent="0.3">
      <c r="A1154" s="114">
        <v>411525</v>
      </c>
      <c r="B1154" s="113" t="s">
        <v>388</v>
      </c>
      <c r="C1154" s="112">
        <f>VLOOKUP(A1154,cuc!$A$2:$H$2088,8,FALSE)</f>
        <v>0</v>
      </c>
      <c r="D1154" s="119"/>
      <c r="E1154" s="115"/>
    </row>
    <row r="1155" spans="1:5" hidden="1" x14ac:dyDescent="0.3">
      <c r="A1155" s="114">
        <v>411527</v>
      </c>
      <c r="B1155" s="113" t="s">
        <v>387</v>
      </c>
      <c r="C1155" s="112">
        <f>VLOOKUP(A1155,cuc!$A$2:$H$2088,8,FALSE)</f>
        <v>0</v>
      </c>
      <c r="D1155" s="119"/>
      <c r="E1155" s="115"/>
    </row>
    <row r="1156" spans="1:5" hidden="1" x14ac:dyDescent="0.3">
      <c r="A1156" s="114">
        <v>411528</v>
      </c>
      <c r="B1156" s="113" t="s">
        <v>386</v>
      </c>
      <c r="C1156" s="112">
        <f>VLOOKUP(A1156,cuc!$A$2:$H$2088,8,FALSE)</f>
        <v>0</v>
      </c>
      <c r="D1156" s="119"/>
      <c r="E1156" s="115"/>
    </row>
    <row r="1157" spans="1:5" hidden="1" x14ac:dyDescent="0.3">
      <c r="A1157" s="114">
        <v>411530</v>
      </c>
      <c r="B1157" s="113" t="s">
        <v>385</v>
      </c>
      <c r="C1157" s="112">
        <f>VLOOKUP(A1157,cuc!$A$2:$H$2088,8,FALSE)</f>
        <v>0</v>
      </c>
      <c r="D1157" s="119"/>
      <c r="E1157" s="115"/>
    </row>
    <row r="1158" spans="1:5" hidden="1" x14ac:dyDescent="0.3">
      <c r="A1158" s="114">
        <v>411532</v>
      </c>
      <c r="B1158" s="113" t="s">
        <v>384</v>
      </c>
      <c r="C1158" s="112">
        <f>VLOOKUP(A1158,cuc!$A$2:$H$2088,8,FALSE)</f>
        <v>0</v>
      </c>
      <c r="D1158" s="119"/>
      <c r="E1158" s="115"/>
    </row>
    <row r="1159" spans="1:5" hidden="1" x14ac:dyDescent="0.3">
      <c r="A1159" s="114">
        <v>411595</v>
      </c>
      <c r="B1159" s="113" t="s">
        <v>221</v>
      </c>
      <c r="C1159" s="112">
        <f>VLOOKUP(A1159,cuc!$A$2:$H$2088,8,FALSE)</f>
        <v>0</v>
      </c>
      <c r="D1159" s="119"/>
      <c r="E1159" s="115"/>
    </row>
    <row r="1160" spans="1:5" hidden="1" x14ac:dyDescent="0.3">
      <c r="A1160" s="114">
        <v>412000</v>
      </c>
      <c r="B1160" s="113" t="s">
        <v>383</v>
      </c>
      <c r="C1160" s="112">
        <f>VLOOKUP(A1160,cuc!$A$2:$H$2088,8,FALSE)</f>
        <v>0</v>
      </c>
      <c r="D1160" s="119"/>
      <c r="E1160" s="115"/>
    </row>
    <row r="1161" spans="1:5" hidden="1" x14ac:dyDescent="0.3">
      <c r="A1161" s="114">
        <v>412001</v>
      </c>
      <c r="B1161" s="113" t="s">
        <v>382</v>
      </c>
      <c r="C1161" s="112">
        <f>VLOOKUP(A1161,cuc!$A$2:$H$2088,8,FALSE)</f>
        <v>0</v>
      </c>
      <c r="D1161" s="119"/>
      <c r="E1161" s="115"/>
    </row>
    <row r="1162" spans="1:5" hidden="1" x14ac:dyDescent="0.3">
      <c r="A1162" s="114">
        <v>412002</v>
      </c>
      <c r="B1162" s="113" t="s">
        <v>381</v>
      </c>
      <c r="C1162" s="112">
        <f>VLOOKUP(A1162,cuc!$A$2:$H$2088,8,FALSE)</f>
        <v>0</v>
      </c>
      <c r="D1162" s="119"/>
      <c r="E1162" s="115"/>
    </row>
    <row r="1163" spans="1:5" hidden="1" x14ac:dyDescent="0.3">
      <c r="A1163" s="114">
        <v>412003</v>
      </c>
      <c r="B1163" s="113" t="s">
        <v>380</v>
      </c>
      <c r="C1163" s="112">
        <f>VLOOKUP(A1163,cuc!$A$2:$H$2088,8,FALSE)</f>
        <v>0</v>
      </c>
      <c r="D1163" s="119"/>
      <c r="E1163" s="115"/>
    </row>
    <row r="1164" spans="1:5" hidden="1" x14ac:dyDescent="0.3">
      <c r="A1164" s="114">
        <v>412004</v>
      </c>
      <c r="B1164" s="113" t="s">
        <v>379</v>
      </c>
      <c r="C1164" s="112">
        <f>VLOOKUP(A1164,cuc!$A$2:$H$2088,8,FALSE)</f>
        <v>0</v>
      </c>
      <c r="D1164" s="119"/>
      <c r="E1164" s="115"/>
    </row>
    <row r="1165" spans="1:5" hidden="1" x14ac:dyDescent="0.3">
      <c r="A1165" s="114">
        <v>412005</v>
      </c>
      <c r="B1165" s="113" t="s">
        <v>378</v>
      </c>
      <c r="C1165" s="112">
        <f>VLOOKUP(A1165,cuc!$A$2:$H$2088,8,FALSE)</f>
        <v>0</v>
      </c>
      <c r="D1165" s="119"/>
      <c r="E1165" s="115"/>
    </row>
    <row r="1166" spans="1:5" hidden="1" x14ac:dyDescent="0.3">
      <c r="A1166" s="114">
        <v>412006</v>
      </c>
      <c r="B1166" s="113" t="s">
        <v>377</v>
      </c>
      <c r="C1166" s="112">
        <f>VLOOKUP(A1166,cuc!$A$2:$H$2088,8,FALSE)</f>
        <v>0</v>
      </c>
      <c r="D1166" s="119"/>
      <c r="E1166" s="115"/>
    </row>
    <row r="1167" spans="1:5" hidden="1" x14ac:dyDescent="0.3">
      <c r="A1167" s="114">
        <v>412007</v>
      </c>
      <c r="B1167" s="113" t="s">
        <v>376</v>
      </c>
      <c r="C1167" s="112">
        <f>VLOOKUP(A1167,cuc!$A$2:$H$2088,8,FALSE)</f>
        <v>0</v>
      </c>
      <c r="D1167" s="119"/>
      <c r="E1167" s="115"/>
    </row>
    <row r="1168" spans="1:5" hidden="1" x14ac:dyDescent="0.3">
      <c r="A1168" s="114">
        <v>412008</v>
      </c>
      <c r="B1168" s="113" t="s">
        <v>375</v>
      </c>
      <c r="C1168" s="112">
        <f>VLOOKUP(A1168,cuc!$A$2:$H$2088,8,FALSE)</f>
        <v>0</v>
      </c>
      <c r="D1168" s="119"/>
      <c r="E1168" s="115"/>
    </row>
    <row r="1169" spans="1:5" hidden="1" x14ac:dyDescent="0.3">
      <c r="A1169" s="114">
        <v>412009</v>
      </c>
      <c r="B1169" s="113" t="s">
        <v>374</v>
      </c>
      <c r="C1169" s="112">
        <f>VLOOKUP(A1169,cuc!$A$2:$H$2088,8,FALSE)</f>
        <v>0</v>
      </c>
      <c r="D1169" s="119"/>
      <c r="E1169" s="115"/>
    </row>
    <row r="1170" spans="1:5" hidden="1" x14ac:dyDescent="0.3">
      <c r="A1170" s="114">
        <v>412010</v>
      </c>
      <c r="B1170" s="113" t="s">
        <v>373</v>
      </c>
      <c r="C1170" s="112">
        <f>VLOOKUP(A1170,cuc!$A$2:$H$2088,8,FALSE)</f>
        <v>0</v>
      </c>
      <c r="D1170" s="119"/>
      <c r="E1170" s="115"/>
    </row>
    <row r="1171" spans="1:5" hidden="1" x14ac:dyDescent="0.3">
      <c r="A1171" s="114">
        <v>412011</v>
      </c>
      <c r="B1171" s="113" t="s">
        <v>372</v>
      </c>
      <c r="C1171" s="112">
        <f>VLOOKUP(A1171,cuc!$A$2:$H$2088,8,FALSE)</f>
        <v>0</v>
      </c>
      <c r="D1171" s="119"/>
      <c r="E1171" s="115"/>
    </row>
    <row r="1172" spans="1:5" hidden="1" x14ac:dyDescent="0.3">
      <c r="A1172" s="114">
        <v>412012</v>
      </c>
      <c r="B1172" s="113" t="s">
        <v>371</v>
      </c>
      <c r="C1172" s="112">
        <f>VLOOKUP(A1172,cuc!$A$2:$H$2088,8,FALSE)</f>
        <v>0</v>
      </c>
      <c r="D1172" s="119"/>
      <c r="E1172" s="115"/>
    </row>
    <row r="1173" spans="1:5" hidden="1" x14ac:dyDescent="0.3">
      <c r="A1173" s="114">
        <v>412013</v>
      </c>
      <c r="B1173" s="113" t="s">
        <v>370</v>
      </c>
      <c r="C1173" s="112">
        <f>VLOOKUP(A1173,cuc!$A$2:$H$2088,8,FALSE)</f>
        <v>0</v>
      </c>
      <c r="D1173" s="119"/>
      <c r="E1173" s="115"/>
    </row>
    <row r="1174" spans="1:5" hidden="1" x14ac:dyDescent="0.3">
      <c r="A1174" s="114">
        <v>412014</v>
      </c>
      <c r="B1174" s="113" t="s">
        <v>369</v>
      </c>
      <c r="C1174" s="112">
        <f>VLOOKUP(A1174,cuc!$A$2:$H$2088,8,FALSE)</f>
        <v>0</v>
      </c>
      <c r="D1174" s="119"/>
      <c r="E1174" s="115"/>
    </row>
    <row r="1175" spans="1:5" hidden="1" x14ac:dyDescent="0.3">
      <c r="A1175" s="114">
        <v>412015</v>
      </c>
      <c r="B1175" s="113" t="s">
        <v>368</v>
      </c>
      <c r="C1175" s="112">
        <f>VLOOKUP(A1175,cuc!$A$2:$H$2088,8,FALSE)</f>
        <v>0</v>
      </c>
      <c r="D1175" s="119"/>
      <c r="E1175" s="115"/>
    </row>
    <row r="1176" spans="1:5" hidden="1" x14ac:dyDescent="0.3">
      <c r="A1176" s="114">
        <v>412016</v>
      </c>
      <c r="B1176" s="113" t="s">
        <v>367</v>
      </c>
      <c r="C1176" s="112">
        <f>VLOOKUP(A1176,cuc!$A$2:$H$2088,8,FALSE)</f>
        <v>0</v>
      </c>
      <c r="D1176" s="119"/>
      <c r="E1176" s="115"/>
    </row>
    <row r="1177" spans="1:5" hidden="1" x14ac:dyDescent="0.3">
      <c r="A1177" s="114">
        <v>412017</v>
      </c>
      <c r="B1177" s="113" t="s">
        <v>366</v>
      </c>
      <c r="C1177" s="112">
        <f>VLOOKUP(A1177,cuc!$A$2:$H$2088,8,FALSE)</f>
        <v>0</v>
      </c>
      <c r="D1177" s="119"/>
      <c r="E1177" s="115"/>
    </row>
    <row r="1178" spans="1:5" hidden="1" x14ac:dyDescent="0.3">
      <c r="A1178" s="114">
        <v>412018</v>
      </c>
      <c r="B1178" s="113" t="s">
        <v>365</v>
      </c>
      <c r="C1178" s="112">
        <f>VLOOKUP(A1178,cuc!$A$2:$H$2088,8,FALSE)</f>
        <v>0</v>
      </c>
      <c r="D1178" s="119"/>
      <c r="E1178" s="115"/>
    </row>
    <row r="1179" spans="1:5" hidden="1" x14ac:dyDescent="0.3">
      <c r="A1179" s="114">
        <v>412019</v>
      </c>
      <c r="B1179" s="113" t="s">
        <v>364</v>
      </c>
      <c r="C1179" s="112">
        <f>VLOOKUP(A1179,cuc!$A$2:$H$2088,8,FALSE)</f>
        <v>0</v>
      </c>
      <c r="D1179" s="119"/>
      <c r="E1179" s="115"/>
    </row>
    <row r="1180" spans="1:5" hidden="1" x14ac:dyDescent="0.3">
      <c r="A1180" s="114">
        <v>412020</v>
      </c>
      <c r="B1180" s="113" t="s">
        <v>363</v>
      </c>
      <c r="C1180" s="112">
        <f>VLOOKUP(A1180,cuc!$A$2:$H$2088,8,FALSE)</f>
        <v>0</v>
      </c>
      <c r="D1180" s="119"/>
      <c r="E1180" s="115"/>
    </row>
    <row r="1181" spans="1:5" hidden="1" x14ac:dyDescent="0.3">
      <c r="A1181" s="114">
        <v>412021</v>
      </c>
      <c r="B1181" s="113" t="s">
        <v>362</v>
      </c>
      <c r="C1181" s="112">
        <f>VLOOKUP(A1181,cuc!$A$2:$H$2088,8,FALSE)</f>
        <v>0</v>
      </c>
      <c r="D1181" s="119"/>
      <c r="E1181" s="115"/>
    </row>
    <row r="1182" spans="1:5" hidden="1" x14ac:dyDescent="0.3">
      <c r="A1182" s="114">
        <v>412022</v>
      </c>
      <c r="B1182" s="113" t="s">
        <v>361</v>
      </c>
      <c r="C1182" s="112">
        <f>VLOOKUP(A1182,cuc!$A$2:$H$2088,8,FALSE)</f>
        <v>0</v>
      </c>
      <c r="D1182" s="119"/>
      <c r="E1182" s="115"/>
    </row>
    <row r="1183" spans="1:5" hidden="1" x14ac:dyDescent="0.3">
      <c r="A1183" s="114">
        <v>412023</v>
      </c>
      <c r="B1183" s="113" t="s">
        <v>360</v>
      </c>
      <c r="C1183" s="112">
        <f>VLOOKUP(A1183,cuc!$A$2:$H$2088,8,FALSE)</f>
        <v>0</v>
      </c>
      <c r="D1183" s="119"/>
      <c r="E1183" s="115"/>
    </row>
    <row r="1184" spans="1:5" hidden="1" x14ac:dyDescent="0.3">
      <c r="A1184" s="114">
        <v>412024</v>
      </c>
      <c r="B1184" s="113" t="s">
        <v>359</v>
      </c>
      <c r="C1184" s="112">
        <f>VLOOKUP(A1184,cuc!$A$2:$H$2088,8,FALSE)</f>
        <v>0</v>
      </c>
      <c r="D1184" s="119"/>
      <c r="E1184" s="115"/>
    </row>
    <row r="1185" spans="1:5" hidden="1" x14ac:dyDescent="0.3">
      <c r="A1185" s="114">
        <v>412025</v>
      </c>
      <c r="B1185" s="113" t="s">
        <v>358</v>
      </c>
      <c r="C1185" s="112">
        <f>VLOOKUP(A1185,cuc!$A$2:$H$2088,8,FALSE)</f>
        <v>0</v>
      </c>
      <c r="D1185" s="119"/>
      <c r="E1185" s="115"/>
    </row>
    <row r="1186" spans="1:5" hidden="1" x14ac:dyDescent="0.3">
      <c r="A1186" s="114">
        <v>412026</v>
      </c>
      <c r="B1186" s="113" t="s">
        <v>357</v>
      </c>
      <c r="C1186" s="112">
        <f>VLOOKUP(A1186,cuc!$A$2:$H$2088,8,FALSE)</f>
        <v>0</v>
      </c>
      <c r="D1186" s="119"/>
      <c r="E1186" s="115"/>
    </row>
    <row r="1187" spans="1:5" hidden="1" x14ac:dyDescent="0.3">
      <c r="A1187" s="114">
        <v>412027</v>
      </c>
      <c r="B1187" s="113" t="s">
        <v>356</v>
      </c>
      <c r="C1187" s="112">
        <f>VLOOKUP(A1187,cuc!$A$2:$H$2088,8,FALSE)</f>
        <v>0</v>
      </c>
      <c r="D1187" s="119"/>
      <c r="E1187" s="115"/>
    </row>
    <row r="1188" spans="1:5" hidden="1" x14ac:dyDescent="0.3">
      <c r="A1188" s="114">
        <v>412028</v>
      </c>
      <c r="B1188" s="113" t="s">
        <v>771</v>
      </c>
      <c r="C1188" s="112">
        <f>VLOOKUP(A1188,cuc!$A$2:$H$2088,8,FALSE)</f>
        <v>0</v>
      </c>
      <c r="D1188" s="119"/>
      <c r="E1188" s="115"/>
    </row>
    <row r="1189" spans="1:5" hidden="1" x14ac:dyDescent="0.3">
      <c r="A1189" s="114">
        <v>412029</v>
      </c>
      <c r="B1189" s="113" t="s">
        <v>354</v>
      </c>
      <c r="C1189" s="112">
        <f>VLOOKUP(A1189,cuc!$A$2:$H$2088,8,FALSE)</f>
        <v>0</v>
      </c>
      <c r="D1189" s="119"/>
      <c r="E1189" s="115"/>
    </row>
    <row r="1190" spans="1:5" hidden="1" x14ac:dyDescent="0.3">
      <c r="A1190" s="114">
        <v>412030</v>
      </c>
      <c r="B1190" s="113" t="s">
        <v>353</v>
      </c>
      <c r="C1190" s="112">
        <f>VLOOKUP(A1190,cuc!$A$2:$H$2088,8,FALSE)</f>
        <v>0</v>
      </c>
      <c r="D1190" s="119"/>
      <c r="E1190" s="115"/>
    </row>
    <row r="1191" spans="1:5" hidden="1" x14ac:dyDescent="0.3">
      <c r="A1191" s="114">
        <v>412031</v>
      </c>
      <c r="B1191" s="113" t="s">
        <v>352</v>
      </c>
      <c r="C1191" s="112">
        <f>VLOOKUP(A1191,cuc!$A$2:$H$2088,8,FALSE)</f>
        <v>0</v>
      </c>
      <c r="D1191" s="119"/>
      <c r="E1191" s="115"/>
    </row>
    <row r="1192" spans="1:5" hidden="1" x14ac:dyDescent="0.3">
      <c r="A1192" s="114">
        <v>412032</v>
      </c>
      <c r="B1192" s="113" t="s">
        <v>351</v>
      </c>
      <c r="C1192" s="112">
        <f>VLOOKUP(A1192,cuc!$A$2:$H$2088,8,FALSE)</f>
        <v>0</v>
      </c>
      <c r="D1192" s="119"/>
      <c r="E1192" s="115"/>
    </row>
    <row r="1193" spans="1:5" hidden="1" x14ac:dyDescent="0.3">
      <c r="A1193" s="114">
        <v>412033</v>
      </c>
      <c r="B1193" s="113" t="s">
        <v>350</v>
      </c>
      <c r="C1193" s="112">
        <f>VLOOKUP(A1193,cuc!$A$2:$H$2088,8,FALSE)</f>
        <v>0</v>
      </c>
      <c r="D1193" s="119"/>
      <c r="E1193" s="115"/>
    </row>
    <row r="1194" spans="1:5" hidden="1" x14ac:dyDescent="0.3">
      <c r="A1194" s="114">
        <v>412034</v>
      </c>
      <c r="B1194" s="113" t="s">
        <v>349</v>
      </c>
      <c r="C1194" s="112">
        <f>VLOOKUP(A1194,cuc!$A$2:$H$2088,8,FALSE)</f>
        <v>0</v>
      </c>
      <c r="D1194" s="119"/>
      <c r="E1194" s="115"/>
    </row>
    <row r="1195" spans="1:5" hidden="1" x14ac:dyDescent="0.3">
      <c r="A1195" s="114">
        <v>412035</v>
      </c>
      <c r="B1195" s="113" t="s">
        <v>348</v>
      </c>
      <c r="C1195" s="112">
        <f>VLOOKUP(A1195,cuc!$A$2:$H$2088,8,FALSE)</f>
        <v>0</v>
      </c>
      <c r="D1195" s="119"/>
      <c r="E1195" s="115"/>
    </row>
    <row r="1196" spans="1:5" hidden="1" x14ac:dyDescent="0.3">
      <c r="A1196" s="114">
        <v>412036</v>
      </c>
      <c r="B1196" s="113" t="s">
        <v>347</v>
      </c>
      <c r="C1196" s="112">
        <f>VLOOKUP(A1196,cuc!$A$2:$H$2088,8,FALSE)</f>
        <v>0</v>
      </c>
      <c r="D1196" s="119"/>
      <c r="E1196" s="115"/>
    </row>
    <row r="1197" spans="1:5" hidden="1" x14ac:dyDescent="0.3">
      <c r="A1197" s="114">
        <v>412037</v>
      </c>
      <c r="B1197" s="113" t="s">
        <v>346</v>
      </c>
      <c r="C1197" s="112">
        <f>VLOOKUP(A1197,cuc!$A$2:$H$2088,8,FALSE)</f>
        <v>0</v>
      </c>
      <c r="D1197" s="119"/>
      <c r="E1197" s="115"/>
    </row>
    <row r="1198" spans="1:5" hidden="1" x14ac:dyDescent="0.3">
      <c r="A1198" s="114">
        <v>412038</v>
      </c>
      <c r="B1198" s="113" t="s">
        <v>345</v>
      </c>
      <c r="C1198" s="112">
        <f>VLOOKUP(A1198,cuc!$A$2:$H$2088,8,FALSE)</f>
        <v>0</v>
      </c>
      <c r="D1198" s="119"/>
      <c r="E1198" s="115"/>
    </row>
    <row r="1199" spans="1:5" hidden="1" x14ac:dyDescent="0.3">
      <c r="A1199" s="114">
        <v>412039</v>
      </c>
      <c r="B1199" s="113" t="s">
        <v>344</v>
      </c>
      <c r="C1199" s="112">
        <f>VLOOKUP(A1199,cuc!$A$2:$H$2088,8,FALSE)</f>
        <v>0</v>
      </c>
      <c r="D1199" s="119"/>
      <c r="E1199" s="115"/>
    </row>
    <row r="1200" spans="1:5" hidden="1" x14ac:dyDescent="0.3">
      <c r="A1200" s="114">
        <v>412040</v>
      </c>
      <c r="B1200" s="113" t="s">
        <v>343</v>
      </c>
      <c r="C1200" s="112">
        <f>VLOOKUP(A1200,cuc!$A$2:$H$2088,8,FALSE)</f>
        <v>0</v>
      </c>
      <c r="D1200" s="119"/>
      <c r="E1200" s="115"/>
    </row>
    <row r="1201" spans="1:5" hidden="1" x14ac:dyDescent="0.3">
      <c r="A1201" s="114">
        <v>412041</v>
      </c>
      <c r="B1201" s="113" t="s">
        <v>342</v>
      </c>
      <c r="C1201" s="112">
        <f>VLOOKUP(A1201,cuc!$A$2:$H$2088,8,FALSE)</f>
        <v>0</v>
      </c>
      <c r="D1201" s="119"/>
      <c r="E1201" s="115"/>
    </row>
    <row r="1202" spans="1:5" hidden="1" x14ac:dyDescent="0.3">
      <c r="A1202" s="114">
        <v>412042</v>
      </c>
      <c r="B1202" s="113" t="s">
        <v>341</v>
      </c>
      <c r="C1202" s="112">
        <f>VLOOKUP(A1202,cuc!$A$2:$H$2088,8,FALSE)</f>
        <v>0</v>
      </c>
      <c r="D1202" s="119"/>
      <c r="E1202" s="115"/>
    </row>
    <row r="1203" spans="1:5" hidden="1" x14ac:dyDescent="0.3">
      <c r="A1203" s="114">
        <v>412043</v>
      </c>
      <c r="B1203" s="113" t="s">
        <v>770</v>
      </c>
      <c r="C1203" s="112">
        <f>VLOOKUP(A1203,cuc!$A$2:$H$2088,8,FALSE)</f>
        <v>0</v>
      </c>
      <c r="D1203" s="119"/>
      <c r="E1203" s="115"/>
    </row>
    <row r="1204" spans="1:5" hidden="1" x14ac:dyDescent="0.3">
      <c r="A1204" s="114">
        <v>412044</v>
      </c>
      <c r="B1204" s="113" t="s">
        <v>339</v>
      </c>
      <c r="C1204" s="112">
        <f>VLOOKUP(A1204,cuc!$A$2:$H$2088,8,FALSE)</f>
        <v>0</v>
      </c>
      <c r="D1204" s="119"/>
      <c r="E1204" s="115"/>
    </row>
    <row r="1205" spans="1:5" hidden="1" x14ac:dyDescent="0.3">
      <c r="A1205" s="114">
        <v>412045</v>
      </c>
      <c r="B1205" s="113" t="s">
        <v>338</v>
      </c>
      <c r="C1205" s="112">
        <f>VLOOKUP(A1205,cuc!$A$2:$H$2088,8,FALSE)</f>
        <v>0</v>
      </c>
      <c r="D1205" s="119"/>
      <c r="E1205" s="115"/>
    </row>
    <row r="1206" spans="1:5" hidden="1" x14ac:dyDescent="0.3">
      <c r="A1206" s="114">
        <v>412046</v>
      </c>
      <c r="B1206" s="113" t="s">
        <v>337</v>
      </c>
      <c r="C1206" s="112">
        <f>VLOOKUP(A1206,cuc!$A$2:$H$2088,8,FALSE)</f>
        <v>0</v>
      </c>
      <c r="D1206" s="119"/>
      <c r="E1206" s="115"/>
    </row>
    <row r="1207" spans="1:5" hidden="1" x14ac:dyDescent="0.3">
      <c r="A1207" s="114">
        <v>412047</v>
      </c>
      <c r="B1207" s="113" t="s">
        <v>336</v>
      </c>
      <c r="C1207" s="112">
        <f>VLOOKUP(A1207,cuc!$A$2:$H$2088,8,FALSE)</f>
        <v>0</v>
      </c>
      <c r="D1207" s="119"/>
      <c r="E1207" s="115"/>
    </row>
    <row r="1208" spans="1:5" hidden="1" x14ac:dyDescent="0.3">
      <c r="A1208" s="114">
        <v>412048</v>
      </c>
      <c r="B1208" s="113" t="s">
        <v>335</v>
      </c>
      <c r="C1208" s="112">
        <f>VLOOKUP(A1208,cuc!$A$2:$H$2088,8,FALSE)</f>
        <v>0</v>
      </c>
      <c r="D1208" s="119"/>
      <c r="E1208" s="115"/>
    </row>
    <row r="1209" spans="1:5" hidden="1" x14ac:dyDescent="0.3">
      <c r="A1209" s="114">
        <v>412049</v>
      </c>
      <c r="B1209" s="113" t="s">
        <v>334</v>
      </c>
      <c r="C1209" s="112">
        <f>VLOOKUP(A1209,cuc!$A$2:$H$2088,8,FALSE)</f>
        <v>0</v>
      </c>
      <c r="D1209" s="119"/>
      <c r="E1209" s="115"/>
    </row>
    <row r="1210" spans="1:5" hidden="1" x14ac:dyDescent="0.3">
      <c r="A1210" s="114">
        <v>412050</v>
      </c>
      <c r="B1210" s="113" t="s">
        <v>333</v>
      </c>
      <c r="C1210" s="112">
        <f>VLOOKUP(A1210,cuc!$A$2:$H$2088,8,FALSE)</f>
        <v>0</v>
      </c>
      <c r="D1210" s="119"/>
      <c r="E1210" s="115"/>
    </row>
    <row r="1211" spans="1:5" hidden="1" x14ac:dyDescent="0.3">
      <c r="A1211" s="114">
        <v>412051</v>
      </c>
      <c r="B1211" s="113" t="s">
        <v>332</v>
      </c>
      <c r="C1211" s="112">
        <f>VLOOKUP(A1211,cuc!$A$2:$H$2088,8,FALSE)</f>
        <v>0</v>
      </c>
      <c r="D1211" s="119"/>
      <c r="E1211" s="115"/>
    </row>
    <row r="1212" spans="1:5" hidden="1" x14ac:dyDescent="0.3">
      <c r="A1212" s="114">
        <v>412052</v>
      </c>
      <c r="B1212" s="113" t="s">
        <v>331</v>
      </c>
      <c r="C1212" s="112">
        <f>VLOOKUP(A1212,cuc!$A$2:$H$2088,8,FALSE)</f>
        <v>0</v>
      </c>
      <c r="D1212" s="119"/>
      <c r="E1212" s="115"/>
    </row>
    <row r="1213" spans="1:5" hidden="1" x14ac:dyDescent="0.3">
      <c r="A1213" s="114">
        <v>412053</v>
      </c>
      <c r="B1213" s="113" t="s">
        <v>330</v>
      </c>
      <c r="C1213" s="112">
        <f>VLOOKUP(A1213,cuc!$A$2:$H$2088,8,FALSE)</f>
        <v>0</v>
      </c>
      <c r="D1213" s="119"/>
      <c r="E1213" s="115"/>
    </row>
    <row r="1214" spans="1:5" hidden="1" x14ac:dyDescent="0.3">
      <c r="A1214" s="114">
        <v>412054</v>
      </c>
      <c r="B1214" s="113" t="s">
        <v>329</v>
      </c>
      <c r="C1214" s="112">
        <f>VLOOKUP(A1214,cuc!$A$2:$H$2088,8,FALSE)</f>
        <v>0</v>
      </c>
      <c r="D1214" s="119"/>
      <c r="E1214" s="115"/>
    </row>
    <row r="1215" spans="1:5" hidden="1" x14ac:dyDescent="0.3">
      <c r="A1215" s="114">
        <v>412055</v>
      </c>
      <c r="B1215" s="113" t="s">
        <v>328</v>
      </c>
      <c r="C1215" s="112">
        <f>VLOOKUP(A1215,cuc!$A$2:$H$2088,8,FALSE)</f>
        <v>0</v>
      </c>
      <c r="D1215" s="119"/>
      <c r="E1215" s="115"/>
    </row>
    <row r="1216" spans="1:5" hidden="1" x14ac:dyDescent="0.3">
      <c r="A1216" s="114">
        <v>412056</v>
      </c>
      <c r="B1216" s="113" t="s">
        <v>327</v>
      </c>
      <c r="C1216" s="112">
        <f>VLOOKUP(A1216,cuc!$A$2:$H$2088,8,FALSE)</f>
        <v>0</v>
      </c>
      <c r="D1216" s="119"/>
      <c r="E1216" s="115"/>
    </row>
    <row r="1217" spans="1:5" hidden="1" x14ac:dyDescent="0.3">
      <c r="A1217" s="114">
        <v>412057</v>
      </c>
      <c r="B1217" s="113" t="s">
        <v>326</v>
      </c>
      <c r="C1217" s="112">
        <f>VLOOKUP(A1217,cuc!$A$2:$H$2088,8,FALSE)</f>
        <v>0</v>
      </c>
      <c r="D1217" s="119"/>
      <c r="E1217" s="115"/>
    </row>
    <row r="1218" spans="1:5" hidden="1" x14ac:dyDescent="0.3">
      <c r="A1218" s="114">
        <v>412058</v>
      </c>
      <c r="B1218" s="113" t="s">
        <v>325</v>
      </c>
      <c r="C1218" s="112">
        <f>VLOOKUP(A1218,cuc!$A$2:$H$2088,8,FALSE)</f>
        <v>0</v>
      </c>
      <c r="D1218" s="119"/>
      <c r="E1218" s="115"/>
    </row>
    <row r="1219" spans="1:5" hidden="1" x14ac:dyDescent="0.3">
      <c r="A1219" s="114">
        <v>412059</v>
      </c>
      <c r="B1219" s="113" t="s">
        <v>324</v>
      </c>
      <c r="C1219" s="112">
        <f>VLOOKUP(A1219,cuc!$A$2:$H$2088,8,FALSE)</f>
        <v>0</v>
      </c>
      <c r="D1219" s="119"/>
      <c r="E1219" s="115"/>
    </row>
    <row r="1220" spans="1:5" hidden="1" x14ac:dyDescent="0.3">
      <c r="A1220" s="114">
        <v>412060</v>
      </c>
      <c r="B1220" s="113" t="s">
        <v>323</v>
      </c>
      <c r="C1220" s="112">
        <f>VLOOKUP(A1220,cuc!$A$2:$H$2088,8,FALSE)</f>
        <v>0</v>
      </c>
      <c r="D1220" s="119"/>
      <c r="E1220" s="115"/>
    </row>
    <row r="1221" spans="1:5" hidden="1" x14ac:dyDescent="0.3">
      <c r="A1221" s="114">
        <v>412061</v>
      </c>
      <c r="B1221" s="113" t="s">
        <v>322</v>
      </c>
      <c r="C1221" s="112">
        <f>VLOOKUP(A1221,cuc!$A$2:$H$2088,8,FALSE)</f>
        <v>0</v>
      </c>
      <c r="D1221" s="119"/>
      <c r="E1221" s="115"/>
    </row>
    <row r="1222" spans="1:5" hidden="1" x14ac:dyDescent="0.3">
      <c r="A1222" s="114">
        <v>412062</v>
      </c>
      <c r="B1222" s="113" t="s">
        <v>321</v>
      </c>
      <c r="C1222" s="112">
        <f>VLOOKUP(A1222,cuc!$A$2:$H$2088,8,FALSE)</f>
        <v>0</v>
      </c>
      <c r="D1222" s="119"/>
      <c r="E1222" s="115"/>
    </row>
    <row r="1223" spans="1:5" hidden="1" x14ac:dyDescent="0.3">
      <c r="A1223" s="114">
        <v>412063</v>
      </c>
      <c r="B1223" s="113" t="s">
        <v>320</v>
      </c>
      <c r="C1223" s="112">
        <f>VLOOKUP(A1223,cuc!$A$2:$H$2088,8,FALSE)</f>
        <v>0</v>
      </c>
      <c r="D1223" s="119"/>
      <c r="E1223" s="115"/>
    </row>
    <row r="1224" spans="1:5" hidden="1" x14ac:dyDescent="0.3">
      <c r="A1224" s="114">
        <v>412064</v>
      </c>
      <c r="B1224" s="113" t="s">
        <v>319</v>
      </c>
      <c r="C1224" s="112">
        <f>VLOOKUP(A1224,cuc!$A$2:$H$2088,8,FALSE)</f>
        <v>0</v>
      </c>
      <c r="D1224" s="119"/>
      <c r="E1224" s="115"/>
    </row>
    <row r="1225" spans="1:5" hidden="1" x14ac:dyDescent="0.3">
      <c r="A1225" s="114">
        <v>412065</v>
      </c>
      <c r="B1225" s="113" t="s">
        <v>318</v>
      </c>
      <c r="C1225" s="112">
        <f>VLOOKUP(A1225,cuc!$A$2:$H$2088,8,FALSE)</f>
        <v>0</v>
      </c>
      <c r="D1225" s="119"/>
      <c r="E1225" s="115"/>
    </row>
    <row r="1226" spans="1:5" hidden="1" x14ac:dyDescent="0.3">
      <c r="A1226" s="114">
        <v>412066</v>
      </c>
      <c r="B1226" s="113" t="s">
        <v>317</v>
      </c>
      <c r="C1226" s="112">
        <f>VLOOKUP(A1226,cuc!$A$2:$H$2088,8,FALSE)</f>
        <v>0</v>
      </c>
      <c r="D1226" s="119"/>
      <c r="E1226" s="115"/>
    </row>
    <row r="1227" spans="1:5" hidden="1" x14ac:dyDescent="0.3">
      <c r="A1227" s="114">
        <v>412067</v>
      </c>
      <c r="B1227" s="113" t="s">
        <v>316</v>
      </c>
      <c r="C1227" s="112">
        <f>VLOOKUP(A1227,cuc!$A$2:$H$2088,8,FALSE)</f>
        <v>0</v>
      </c>
      <c r="D1227" s="119"/>
      <c r="E1227" s="115"/>
    </row>
    <row r="1228" spans="1:5" hidden="1" x14ac:dyDescent="0.3">
      <c r="A1228" s="114">
        <v>412068</v>
      </c>
      <c r="B1228" s="113" t="s">
        <v>315</v>
      </c>
      <c r="C1228" s="112">
        <f>VLOOKUP(A1228,cuc!$A$2:$H$2088,8,FALSE)</f>
        <v>0</v>
      </c>
      <c r="D1228" s="119"/>
      <c r="E1228" s="115"/>
    </row>
    <row r="1229" spans="1:5" hidden="1" x14ac:dyDescent="0.3">
      <c r="A1229" s="114">
        <v>412069</v>
      </c>
      <c r="B1229" s="113" t="s">
        <v>314</v>
      </c>
      <c r="C1229" s="112">
        <f>VLOOKUP(A1229,cuc!$A$2:$H$2088,8,FALSE)</f>
        <v>0</v>
      </c>
      <c r="D1229" s="119"/>
      <c r="E1229" s="115"/>
    </row>
    <row r="1230" spans="1:5" hidden="1" x14ac:dyDescent="0.3">
      <c r="A1230" s="114">
        <v>412070</v>
      </c>
      <c r="B1230" s="113" t="s">
        <v>313</v>
      </c>
      <c r="C1230" s="112">
        <f>VLOOKUP(A1230,cuc!$A$2:$H$2088,8,FALSE)</f>
        <v>0</v>
      </c>
      <c r="D1230" s="119"/>
      <c r="E1230" s="115"/>
    </row>
    <row r="1231" spans="1:5" hidden="1" x14ac:dyDescent="0.3">
      <c r="A1231" s="114">
        <v>412071</v>
      </c>
      <c r="B1231" s="113" t="s">
        <v>312</v>
      </c>
      <c r="C1231" s="112">
        <f>VLOOKUP(A1231,cuc!$A$2:$H$2088,8,FALSE)</f>
        <v>0</v>
      </c>
      <c r="D1231" s="119"/>
      <c r="E1231" s="115"/>
    </row>
    <row r="1232" spans="1:5" hidden="1" x14ac:dyDescent="0.3">
      <c r="A1232" s="114">
        <v>412072</v>
      </c>
      <c r="B1232" s="113" t="s">
        <v>311</v>
      </c>
      <c r="C1232" s="112">
        <f>VLOOKUP(A1232,cuc!$A$2:$H$2088,8,FALSE)</f>
        <v>0</v>
      </c>
      <c r="D1232" s="119"/>
      <c r="E1232" s="115"/>
    </row>
    <row r="1233" spans="1:5" hidden="1" x14ac:dyDescent="0.3">
      <c r="A1233" s="114">
        <v>412073</v>
      </c>
      <c r="B1233" s="113" t="s">
        <v>310</v>
      </c>
      <c r="C1233" s="112">
        <f>VLOOKUP(A1233,cuc!$A$2:$H$2088,8,FALSE)</f>
        <v>0</v>
      </c>
      <c r="D1233" s="119"/>
      <c r="E1233" s="115"/>
    </row>
    <row r="1234" spans="1:5" hidden="1" x14ac:dyDescent="0.3">
      <c r="A1234" s="114">
        <v>412074</v>
      </c>
      <c r="B1234" s="113" t="s">
        <v>309</v>
      </c>
      <c r="C1234" s="112">
        <f>VLOOKUP(A1234,cuc!$A$2:$H$2088,8,FALSE)</f>
        <v>0</v>
      </c>
      <c r="D1234" s="119"/>
      <c r="E1234" s="115"/>
    </row>
    <row r="1235" spans="1:5" hidden="1" x14ac:dyDescent="0.3">
      <c r="A1235" s="114">
        <v>412075</v>
      </c>
      <c r="B1235" s="113" t="s">
        <v>308</v>
      </c>
      <c r="C1235" s="112">
        <f>VLOOKUP(A1235,cuc!$A$2:$H$2088,8,FALSE)</f>
        <v>0</v>
      </c>
      <c r="D1235" s="119"/>
      <c r="E1235" s="115"/>
    </row>
    <row r="1236" spans="1:5" hidden="1" x14ac:dyDescent="0.3">
      <c r="A1236" s="114">
        <v>412076</v>
      </c>
      <c r="B1236" s="113" t="s">
        <v>307</v>
      </c>
      <c r="C1236" s="112">
        <f>VLOOKUP(A1236,cuc!$A$2:$H$2088,8,FALSE)</f>
        <v>0</v>
      </c>
      <c r="D1236" s="119"/>
      <c r="E1236" s="115"/>
    </row>
    <row r="1237" spans="1:5" hidden="1" x14ac:dyDescent="0.3">
      <c r="A1237" s="114">
        <v>412077</v>
      </c>
      <c r="B1237" s="113" t="s">
        <v>769</v>
      </c>
      <c r="C1237" s="112">
        <f>VLOOKUP(A1237,cuc!$A$2:$H$2088,8,FALSE)</f>
        <v>0</v>
      </c>
      <c r="D1237" s="119"/>
      <c r="E1237" s="115"/>
    </row>
    <row r="1238" spans="1:5" hidden="1" x14ac:dyDescent="0.3">
      <c r="A1238" s="114">
        <v>412078</v>
      </c>
      <c r="B1238" s="113" t="s">
        <v>305</v>
      </c>
      <c r="C1238" s="112">
        <f>VLOOKUP(A1238,cuc!$A$2:$H$2088,8,FALSE)</f>
        <v>0</v>
      </c>
      <c r="D1238" s="119"/>
      <c r="E1238" s="115"/>
    </row>
    <row r="1239" spans="1:5" hidden="1" x14ac:dyDescent="0.3">
      <c r="A1239" s="114">
        <v>412079</v>
      </c>
      <c r="B1239" s="113" t="s">
        <v>304</v>
      </c>
      <c r="C1239" s="112">
        <f>VLOOKUP(A1239,cuc!$A$2:$H$2088,8,FALSE)</f>
        <v>0</v>
      </c>
      <c r="D1239" s="119"/>
      <c r="E1239" s="115"/>
    </row>
    <row r="1240" spans="1:5" hidden="1" x14ac:dyDescent="0.3">
      <c r="A1240" s="114">
        <v>412080</v>
      </c>
      <c r="B1240" s="113" t="s">
        <v>303</v>
      </c>
      <c r="C1240" s="112">
        <f>VLOOKUP(A1240,cuc!$A$2:$H$2088,8,FALSE)</f>
        <v>0</v>
      </c>
      <c r="D1240" s="119"/>
      <c r="E1240" s="115"/>
    </row>
    <row r="1241" spans="1:5" hidden="1" x14ac:dyDescent="0.3">
      <c r="A1241" s="114">
        <v>412081</v>
      </c>
      <c r="B1241" s="113" t="s">
        <v>302</v>
      </c>
      <c r="C1241" s="112">
        <f>VLOOKUP(A1241,cuc!$A$2:$H$2088,8,FALSE)</f>
        <v>0</v>
      </c>
      <c r="D1241" s="119"/>
      <c r="E1241" s="115"/>
    </row>
    <row r="1242" spans="1:5" hidden="1" x14ac:dyDescent="0.3">
      <c r="A1242" s="114">
        <v>412082</v>
      </c>
      <c r="B1242" s="113" t="s">
        <v>301</v>
      </c>
      <c r="C1242" s="112">
        <f>VLOOKUP(A1242,cuc!$A$2:$H$2088,8,FALSE)</f>
        <v>0</v>
      </c>
      <c r="D1242" s="119"/>
      <c r="E1242" s="115"/>
    </row>
    <row r="1243" spans="1:5" hidden="1" x14ac:dyDescent="0.3">
      <c r="A1243" s="114">
        <v>412083</v>
      </c>
      <c r="B1243" s="113" t="s">
        <v>300</v>
      </c>
      <c r="C1243" s="112">
        <f>VLOOKUP(A1243,cuc!$A$2:$H$2088,8,FALSE)</f>
        <v>0</v>
      </c>
      <c r="D1243" s="119"/>
      <c r="E1243" s="115"/>
    </row>
    <row r="1244" spans="1:5" hidden="1" x14ac:dyDescent="0.3">
      <c r="A1244" s="114">
        <v>412084</v>
      </c>
      <c r="B1244" s="113" t="s">
        <v>299</v>
      </c>
      <c r="C1244" s="112">
        <f>VLOOKUP(A1244,cuc!$A$2:$H$2088,8,FALSE)</f>
        <v>0</v>
      </c>
      <c r="D1244" s="119"/>
      <c r="E1244" s="115"/>
    </row>
    <row r="1245" spans="1:5" hidden="1" x14ac:dyDescent="0.3">
      <c r="A1245" s="114">
        <v>412085</v>
      </c>
      <c r="B1245" s="113" t="s">
        <v>298</v>
      </c>
      <c r="C1245" s="112">
        <f>VLOOKUP(A1245,cuc!$A$2:$H$2088,8,FALSE)</f>
        <v>0</v>
      </c>
      <c r="D1245" s="119"/>
      <c r="E1245" s="115"/>
    </row>
    <row r="1246" spans="1:5" hidden="1" x14ac:dyDescent="0.3">
      <c r="A1246" s="114">
        <v>412086</v>
      </c>
      <c r="B1246" s="113" t="s">
        <v>297</v>
      </c>
      <c r="C1246" s="112">
        <f>VLOOKUP(A1246,cuc!$A$2:$H$2088,8,FALSE)</f>
        <v>0</v>
      </c>
      <c r="D1246" s="119"/>
      <c r="E1246" s="115"/>
    </row>
    <row r="1247" spans="1:5" hidden="1" x14ac:dyDescent="0.3">
      <c r="A1247" s="114">
        <v>412087</v>
      </c>
      <c r="B1247" s="113" t="s">
        <v>296</v>
      </c>
      <c r="C1247" s="112">
        <f>VLOOKUP(A1247,cuc!$A$2:$H$2088,8,FALSE)</f>
        <v>0</v>
      </c>
      <c r="D1247" s="119"/>
      <c r="E1247" s="115"/>
    </row>
    <row r="1248" spans="1:5" hidden="1" x14ac:dyDescent="0.3">
      <c r="A1248" s="114">
        <v>412088</v>
      </c>
      <c r="B1248" s="113" t="s">
        <v>295</v>
      </c>
      <c r="C1248" s="112">
        <f>VLOOKUP(A1248,cuc!$A$2:$H$2088,8,FALSE)</f>
        <v>0</v>
      </c>
      <c r="D1248" s="119"/>
      <c r="E1248" s="115"/>
    </row>
    <row r="1249" spans="1:5" hidden="1" x14ac:dyDescent="0.3">
      <c r="A1249" s="114">
        <v>412089</v>
      </c>
      <c r="B1249" s="113" t="s">
        <v>294</v>
      </c>
      <c r="C1249" s="112">
        <f>VLOOKUP(A1249,cuc!$A$2:$H$2088,8,FALSE)</f>
        <v>0</v>
      </c>
      <c r="D1249" s="119"/>
      <c r="E1249" s="115"/>
    </row>
    <row r="1250" spans="1:5" hidden="1" x14ac:dyDescent="0.3">
      <c r="A1250" s="114">
        <v>412090</v>
      </c>
      <c r="B1250" s="113" t="s">
        <v>293</v>
      </c>
      <c r="C1250" s="112">
        <f>VLOOKUP(A1250,cuc!$A$2:$H$2088,8,FALSE)</f>
        <v>0</v>
      </c>
      <c r="D1250" s="119"/>
      <c r="E1250" s="115"/>
    </row>
    <row r="1251" spans="1:5" hidden="1" x14ac:dyDescent="0.3">
      <c r="A1251" s="114">
        <v>412091</v>
      </c>
      <c r="B1251" s="113" t="s">
        <v>292</v>
      </c>
      <c r="C1251" s="112">
        <f>VLOOKUP(A1251,cuc!$A$2:$H$2088,8,FALSE)</f>
        <v>0</v>
      </c>
      <c r="D1251" s="119"/>
      <c r="E1251" s="115"/>
    </row>
    <row r="1252" spans="1:5" hidden="1" x14ac:dyDescent="0.3">
      <c r="A1252" s="114">
        <v>412095</v>
      </c>
      <c r="B1252" s="113" t="s">
        <v>291</v>
      </c>
      <c r="C1252" s="112">
        <f>VLOOKUP(A1252,cuc!$A$2:$H$2088,8,FALSE)</f>
        <v>0</v>
      </c>
      <c r="D1252" s="119"/>
      <c r="E1252" s="115"/>
    </row>
    <row r="1253" spans="1:5" hidden="1" x14ac:dyDescent="0.3">
      <c r="A1253" s="114">
        <v>412500</v>
      </c>
      <c r="B1253" s="113" t="s">
        <v>290</v>
      </c>
      <c r="C1253" s="112">
        <f>VLOOKUP(A1253,cuc!$A$2:$H$2088,8,FALSE)</f>
        <v>0</v>
      </c>
      <c r="D1253" s="119"/>
      <c r="E1253" s="115"/>
    </row>
    <row r="1254" spans="1:5" hidden="1" x14ac:dyDescent="0.3">
      <c r="A1254" s="114">
        <v>412505</v>
      </c>
      <c r="B1254" s="113" t="s">
        <v>289</v>
      </c>
      <c r="C1254" s="112">
        <f>VLOOKUP(A1254,cuc!$A$2:$H$2088,8,FALSE)</f>
        <v>0</v>
      </c>
      <c r="D1254" s="119"/>
      <c r="E1254" s="115"/>
    </row>
    <row r="1255" spans="1:5" hidden="1" x14ac:dyDescent="0.3">
      <c r="A1255" s="114">
        <v>412510</v>
      </c>
      <c r="B1255" s="113" t="s">
        <v>288</v>
      </c>
      <c r="C1255" s="112">
        <f>VLOOKUP(A1255,cuc!$A$2:$H$2088,8,FALSE)</f>
        <v>0</v>
      </c>
      <c r="D1255" s="119"/>
      <c r="E1255" s="115"/>
    </row>
    <row r="1256" spans="1:5" hidden="1" x14ac:dyDescent="0.3">
      <c r="A1256" s="114">
        <v>412515</v>
      </c>
      <c r="B1256" s="113" t="s">
        <v>287</v>
      </c>
      <c r="C1256" s="112">
        <f>VLOOKUP(A1256,cuc!$A$2:$H$2088,8,FALSE)</f>
        <v>0</v>
      </c>
      <c r="D1256" s="119"/>
      <c r="E1256" s="115"/>
    </row>
    <row r="1257" spans="1:5" hidden="1" x14ac:dyDescent="0.3">
      <c r="A1257" s="114">
        <v>412595</v>
      </c>
      <c r="B1257" s="113" t="s">
        <v>221</v>
      </c>
      <c r="C1257" s="112">
        <f>VLOOKUP(A1257,cuc!$A$2:$H$2088,8,FALSE)</f>
        <v>0</v>
      </c>
      <c r="D1257" s="119"/>
      <c r="E1257" s="115"/>
    </row>
    <row r="1258" spans="1:5" hidden="1" x14ac:dyDescent="0.3">
      <c r="A1258" s="114">
        <v>413000</v>
      </c>
      <c r="B1258" s="113" t="s">
        <v>286</v>
      </c>
      <c r="C1258" s="112">
        <f>VLOOKUP(A1258,cuc!$A$2:$H$2088,8,FALSE)</f>
        <v>0</v>
      </c>
      <c r="D1258" s="119"/>
      <c r="E1258" s="115"/>
    </row>
    <row r="1259" spans="1:5" hidden="1" x14ac:dyDescent="0.3">
      <c r="A1259" s="114">
        <v>413005</v>
      </c>
      <c r="B1259" s="113" t="s">
        <v>285</v>
      </c>
      <c r="C1259" s="112">
        <f>VLOOKUP(A1259,cuc!$A$2:$H$2088,8,FALSE)</f>
        <v>0</v>
      </c>
      <c r="D1259" s="119"/>
      <c r="E1259" s="115"/>
    </row>
    <row r="1260" spans="1:5" hidden="1" x14ac:dyDescent="0.3">
      <c r="A1260" s="114">
        <v>413010</v>
      </c>
      <c r="B1260" s="113" t="s">
        <v>284</v>
      </c>
      <c r="C1260" s="112">
        <f>VLOOKUP(A1260,cuc!$A$2:$H$2088,8,FALSE)</f>
        <v>0</v>
      </c>
      <c r="D1260" s="119"/>
      <c r="E1260" s="115"/>
    </row>
    <row r="1261" spans="1:5" hidden="1" x14ac:dyDescent="0.3">
      <c r="A1261" s="114">
        <v>413015</v>
      </c>
      <c r="B1261" s="113" t="s">
        <v>283</v>
      </c>
      <c r="C1261" s="112">
        <f>VLOOKUP(A1261,cuc!$A$2:$H$2088,8,FALSE)</f>
        <v>0</v>
      </c>
      <c r="D1261" s="119"/>
      <c r="E1261" s="115"/>
    </row>
    <row r="1262" spans="1:5" hidden="1" x14ac:dyDescent="0.3">
      <c r="A1262" s="114">
        <v>413020</v>
      </c>
      <c r="B1262" s="113" t="s">
        <v>282</v>
      </c>
      <c r="C1262" s="112">
        <f>VLOOKUP(A1262,cuc!$A$2:$H$2088,8,FALSE)</f>
        <v>0</v>
      </c>
      <c r="D1262" s="119"/>
      <c r="E1262" s="115"/>
    </row>
    <row r="1263" spans="1:5" hidden="1" x14ac:dyDescent="0.3">
      <c r="A1263" s="114">
        <v>413025</v>
      </c>
      <c r="B1263" s="113" t="s">
        <v>281</v>
      </c>
      <c r="C1263" s="112">
        <f>VLOOKUP(A1263,cuc!$A$2:$H$2088,8,FALSE)</f>
        <v>0</v>
      </c>
      <c r="D1263" s="119"/>
      <c r="E1263" s="115"/>
    </row>
    <row r="1264" spans="1:5" hidden="1" x14ac:dyDescent="0.3">
      <c r="A1264" s="114">
        <v>413095</v>
      </c>
      <c r="B1264" s="113" t="s">
        <v>221</v>
      </c>
      <c r="C1264" s="112">
        <f>VLOOKUP(A1264,cuc!$A$2:$H$2088,8,FALSE)</f>
        <v>0</v>
      </c>
      <c r="D1264" s="119"/>
      <c r="E1264" s="115"/>
    </row>
    <row r="1265" spans="1:5" hidden="1" x14ac:dyDescent="0.3">
      <c r="A1265" s="114">
        <v>413500</v>
      </c>
      <c r="B1265" s="113" t="s">
        <v>280</v>
      </c>
      <c r="C1265" s="112">
        <f>VLOOKUP(A1265,cuc!$A$2:$H$2088,8,FALSE)</f>
        <v>0</v>
      </c>
      <c r="D1265" s="119"/>
      <c r="E1265" s="115"/>
    </row>
    <row r="1266" spans="1:5" hidden="1" x14ac:dyDescent="0.3">
      <c r="A1266" s="114">
        <v>413502</v>
      </c>
      <c r="B1266" s="113" t="s">
        <v>279</v>
      </c>
      <c r="C1266" s="112">
        <f>VLOOKUP(A1266,cuc!$A$2:$H$2088,8,FALSE)</f>
        <v>0</v>
      </c>
      <c r="D1266" s="119"/>
      <c r="E1266" s="115"/>
    </row>
    <row r="1267" spans="1:5" hidden="1" x14ac:dyDescent="0.3">
      <c r="A1267" s="114">
        <v>413504</v>
      </c>
      <c r="B1267" s="113" t="s">
        <v>278</v>
      </c>
      <c r="C1267" s="112">
        <f>VLOOKUP(A1267,cuc!$A$2:$H$2088,8,FALSE)</f>
        <v>0</v>
      </c>
      <c r="D1267" s="119"/>
      <c r="E1267" s="115"/>
    </row>
    <row r="1268" spans="1:5" hidden="1" x14ac:dyDescent="0.3">
      <c r="A1268" s="114">
        <v>413506</v>
      </c>
      <c r="B1268" s="113" t="s">
        <v>277</v>
      </c>
      <c r="C1268" s="112">
        <f>VLOOKUP(A1268,cuc!$A$2:$H$2088,8,FALSE)</f>
        <v>0</v>
      </c>
      <c r="D1268" s="119"/>
      <c r="E1268" s="115"/>
    </row>
    <row r="1269" spans="1:5" hidden="1" x14ac:dyDescent="0.3">
      <c r="A1269" s="114">
        <v>413508</v>
      </c>
      <c r="B1269" s="113" t="s">
        <v>276</v>
      </c>
      <c r="C1269" s="112">
        <f>VLOOKUP(A1269,cuc!$A$2:$H$2088,8,FALSE)</f>
        <v>0</v>
      </c>
      <c r="D1269" s="119"/>
      <c r="E1269" s="115"/>
    </row>
    <row r="1270" spans="1:5" hidden="1" x14ac:dyDescent="0.3">
      <c r="A1270" s="114">
        <v>413510</v>
      </c>
      <c r="B1270" s="113" t="s">
        <v>275</v>
      </c>
      <c r="C1270" s="112">
        <f>VLOOKUP(A1270,cuc!$A$2:$H$2088,8,FALSE)</f>
        <v>0</v>
      </c>
      <c r="D1270" s="119"/>
      <c r="E1270" s="115"/>
    </row>
    <row r="1271" spans="1:5" hidden="1" x14ac:dyDescent="0.3">
      <c r="A1271" s="114">
        <v>413512</v>
      </c>
      <c r="B1271" s="113" t="s">
        <v>274</v>
      </c>
      <c r="C1271" s="112">
        <f>VLOOKUP(A1271,cuc!$A$2:$H$2088,8,FALSE)</f>
        <v>0</v>
      </c>
      <c r="D1271" s="119"/>
      <c r="E1271" s="115"/>
    </row>
    <row r="1272" spans="1:5" hidden="1" x14ac:dyDescent="0.3">
      <c r="A1272" s="114">
        <v>413514</v>
      </c>
      <c r="B1272" s="113" t="s">
        <v>273</v>
      </c>
      <c r="C1272" s="112">
        <f>VLOOKUP(A1272,cuc!$A$2:$H$2088,8,FALSE)</f>
        <v>0</v>
      </c>
      <c r="D1272" s="119"/>
      <c r="E1272" s="115"/>
    </row>
    <row r="1273" spans="1:5" hidden="1" x14ac:dyDescent="0.3">
      <c r="A1273" s="114">
        <v>413516</v>
      </c>
      <c r="B1273" s="113" t="s">
        <v>272</v>
      </c>
      <c r="C1273" s="112">
        <f>VLOOKUP(A1273,cuc!$A$2:$H$2088,8,FALSE)</f>
        <v>0</v>
      </c>
      <c r="D1273" s="119"/>
      <c r="E1273" s="115"/>
    </row>
    <row r="1274" spans="1:5" hidden="1" x14ac:dyDescent="0.3">
      <c r="A1274" s="114">
        <v>413518</v>
      </c>
      <c r="B1274" s="113" t="s">
        <v>271</v>
      </c>
      <c r="C1274" s="112">
        <f>VLOOKUP(A1274,cuc!$A$2:$H$2088,8,FALSE)</f>
        <v>0</v>
      </c>
      <c r="D1274" s="119"/>
      <c r="E1274" s="115"/>
    </row>
    <row r="1275" spans="1:5" hidden="1" x14ac:dyDescent="0.3">
      <c r="A1275" s="114">
        <v>413520</v>
      </c>
      <c r="B1275" s="113" t="s">
        <v>270</v>
      </c>
      <c r="C1275" s="112">
        <f>VLOOKUP(A1275,cuc!$A$2:$H$2088,8,FALSE)</f>
        <v>0</v>
      </c>
      <c r="D1275" s="119"/>
      <c r="E1275" s="115"/>
    </row>
    <row r="1276" spans="1:5" hidden="1" x14ac:dyDescent="0.3">
      <c r="A1276" s="114">
        <v>413522</v>
      </c>
      <c r="B1276" s="113" t="s">
        <v>269</v>
      </c>
      <c r="C1276" s="112">
        <f>VLOOKUP(A1276,cuc!$A$2:$H$2088,8,FALSE)</f>
        <v>0</v>
      </c>
      <c r="D1276" s="119"/>
      <c r="E1276" s="115"/>
    </row>
    <row r="1277" spans="1:5" hidden="1" x14ac:dyDescent="0.3">
      <c r="A1277" s="114">
        <v>413524</v>
      </c>
      <c r="B1277" s="113" t="s">
        <v>268</v>
      </c>
      <c r="C1277" s="112">
        <f>VLOOKUP(A1277,cuc!$A$2:$H$2088,8,FALSE)</f>
        <v>0</v>
      </c>
      <c r="D1277" s="119"/>
      <c r="E1277" s="115"/>
    </row>
    <row r="1278" spans="1:5" hidden="1" x14ac:dyDescent="0.3">
      <c r="A1278" s="114">
        <v>413526</v>
      </c>
      <c r="B1278" s="113" t="s">
        <v>267</v>
      </c>
      <c r="C1278" s="112">
        <f>VLOOKUP(A1278,cuc!$A$2:$H$2088,8,FALSE)</f>
        <v>0</v>
      </c>
      <c r="D1278" s="119"/>
      <c r="E1278" s="115"/>
    </row>
    <row r="1279" spans="1:5" hidden="1" x14ac:dyDescent="0.3">
      <c r="A1279" s="114">
        <v>413528</v>
      </c>
      <c r="B1279" s="113" t="s">
        <v>266</v>
      </c>
      <c r="C1279" s="112">
        <f>VLOOKUP(A1279,cuc!$A$2:$H$2088,8,FALSE)</f>
        <v>0</v>
      </c>
      <c r="D1279" s="119"/>
      <c r="E1279" s="115"/>
    </row>
    <row r="1280" spans="1:5" hidden="1" x14ac:dyDescent="0.3">
      <c r="A1280" s="114">
        <v>413530</v>
      </c>
      <c r="B1280" s="113" t="s">
        <v>265</v>
      </c>
      <c r="C1280" s="112">
        <f>VLOOKUP(A1280,cuc!$A$2:$H$2088,8,FALSE)</f>
        <v>0</v>
      </c>
      <c r="D1280" s="119"/>
      <c r="E1280" s="115"/>
    </row>
    <row r="1281" spans="1:5" hidden="1" x14ac:dyDescent="0.3">
      <c r="A1281" s="114">
        <v>413532</v>
      </c>
      <c r="B1281" s="113" t="s">
        <v>264</v>
      </c>
      <c r="C1281" s="112">
        <f>VLOOKUP(A1281,cuc!$A$2:$H$2088,8,FALSE)</f>
        <v>0</v>
      </c>
      <c r="D1281" s="119"/>
      <c r="E1281" s="115"/>
    </row>
    <row r="1282" spans="1:5" hidden="1" x14ac:dyDescent="0.3">
      <c r="A1282" s="114">
        <v>413534</v>
      </c>
      <c r="B1282" s="113" t="s">
        <v>263</v>
      </c>
      <c r="C1282" s="112">
        <f>VLOOKUP(A1282,cuc!$A$2:$H$2088,8,FALSE)</f>
        <v>0</v>
      </c>
      <c r="D1282" s="119"/>
      <c r="E1282" s="115"/>
    </row>
    <row r="1283" spans="1:5" hidden="1" x14ac:dyDescent="0.3">
      <c r="A1283" s="114">
        <v>413536</v>
      </c>
      <c r="B1283" s="113" t="s">
        <v>262</v>
      </c>
      <c r="C1283" s="112">
        <f>VLOOKUP(A1283,cuc!$A$2:$H$2088,8,FALSE)</f>
        <v>0</v>
      </c>
      <c r="D1283" s="119"/>
      <c r="E1283" s="115"/>
    </row>
    <row r="1284" spans="1:5" hidden="1" x14ac:dyDescent="0.3">
      <c r="A1284" s="114">
        <v>413538</v>
      </c>
      <c r="B1284" s="113" t="s">
        <v>261</v>
      </c>
      <c r="C1284" s="112">
        <f>VLOOKUP(A1284,cuc!$A$2:$H$2088,8,FALSE)</f>
        <v>0</v>
      </c>
      <c r="D1284" s="119"/>
      <c r="E1284" s="115"/>
    </row>
    <row r="1285" spans="1:5" hidden="1" x14ac:dyDescent="0.3">
      <c r="A1285" s="114">
        <v>413540</v>
      </c>
      <c r="B1285" s="113" t="s">
        <v>260</v>
      </c>
      <c r="C1285" s="112">
        <f>VLOOKUP(A1285,cuc!$A$2:$H$2088,8,FALSE)</f>
        <v>0</v>
      </c>
      <c r="D1285" s="119"/>
      <c r="E1285" s="115"/>
    </row>
    <row r="1286" spans="1:5" hidden="1" x14ac:dyDescent="0.3">
      <c r="A1286" s="114">
        <v>413542</v>
      </c>
      <c r="B1286" s="113" t="s">
        <v>259</v>
      </c>
      <c r="C1286" s="112">
        <f>VLOOKUP(A1286,cuc!$A$2:$H$2088,8,FALSE)</f>
        <v>0</v>
      </c>
      <c r="D1286" s="119"/>
      <c r="E1286" s="115"/>
    </row>
    <row r="1287" spans="1:5" hidden="1" x14ac:dyDescent="0.3">
      <c r="A1287" s="114">
        <v>413544</v>
      </c>
      <c r="B1287" s="113" t="s">
        <v>258</v>
      </c>
      <c r="C1287" s="112">
        <f>VLOOKUP(A1287,cuc!$A$2:$H$2088,8,FALSE)</f>
        <v>0</v>
      </c>
      <c r="D1287" s="119"/>
      <c r="E1287" s="115"/>
    </row>
    <row r="1288" spans="1:5" hidden="1" x14ac:dyDescent="0.3">
      <c r="A1288" s="114">
        <v>413546</v>
      </c>
      <c r="B1288" s="113" t="s">
        <v>257</v>
      </c>
      <c r="C1288" s="112">
        <f>VLOOKUP(A1288,cuc!$A$2:$H$2088,8,FALSE)</f>
        <v>0</v>
      </c>
      <c r="D1288" s="119"/>
      <c r="E1288" s="115"/>
    </row>
    <row r="1289" spans="1:5" hidden="1" x14ac:dyDescent="0.3">
      <c r="A1289" s="114">
        <v>413548</v>
      </c>
      <c r="B1289" s="113" t="s">
        <v>256</v>
      </c>
      <c r="C1289" s="112">
        <f>VLOOKUP(A1289,cuc!$A$2:$H$2088,8,FALSE)</f>
        <v>0</v>
      </c>
      <c r="D1289" s="119"/>
      <c r="E1289" s="115"/>
    </row>
    <row r="1290" spans="1:5" hidden="1" x14ac:dyDescent="0.3">
      <c r="A1290" s="114">
        <v>413550</v>
      </c>
      <c r="B1290" s="113" t="s">
        <v>255</v>
      </c>
      <c r="C1290" s="112">
        <f>VLOOKUP(A1290,cuc!$A$2:$H$2088,8,FALSE)</f>
        <v>0</v>
      </c>
      <c r="D1290" s="119"/>
      <c r="E1290" s="115"/>
    </row>
    <row r="1291" spans="1:5" hidden="1" x14ac:dyDescent="0.3">
      <c r="A1291" s="114">
        <v>413552</v>
      </c>
      <c r="B1291" s="113" t="s">
        <v>254</v>
      </c>
      <c r="C1291" s="112">
        <f>VLOOKUP(A1291,cuc!$A$2:$H$2088,8,FALSE)</f>
        <v>0</v>
      </c>
      <c r="D1291" s="119"/>
      <c r="E1291" s="115"/>
    </row>
    <row r="1292" spans="1:5" hidden="1" x14ac:dyDescent="0.3">
      <c r="A1292" s="114">
        <v>413554</v>
      </c>
      <c r="B1292" s="113" t="s">
        <v>253</v>
      </c>
      <c r="C1292" s="112">
        <f>VLOOKUP(A1292,cuc!$A$2:$H$2088,8,FALSE)</f>
        <v>0</v>
      </c>
      <c r="D1292" s="119"/>
      <c r="E1292" s="115"/>
    </row>
    <row r="1293" spans="1:5" hidden="1" x14ac:dyDescent="0.3">
      <c r="A1293" s="114">
        <v>413556</v>
      </c>
      <c r="B1293" s="113" t="s">
        <v>768</v>
      </c>
      <c r="C1293" s="112">
        <f>VLOOKUP(A1293,cuc!$A$2:$H$2088,8,FALSE)</f>
        <v>0</v>
      </c>
      <c r="D1293" s="119"/>
      <c r="E1293" s="115"/>
    </row>
    <row r="1294" spans="1:5" hidden="1" x14ac:dyDescent="0.3">
      <c r="A1294" s="114">
        <v>413558</v>
      </c>
      <c r="B1294" s="113" t="s">
        <v>251</v>
      </c>
      <c r="C1294" s="112">
        <f>VLOOKUP(A1294,cuc!$A$2:$H$2088,8,FALSE)</f>
        <v>0</v>
      </c>
      <c r="D1294" s="119"/>
      <c r="E1294" s="115"/>
    </row>
    <row r="1295" spans="1:5" hidden="1" x14ac:dyDescent="0.3">
      <c r="A1295" s="114">
        <v>413560</v>
      </c>
      <c r="B1295" s="113" t="s">
        <v>250</v>
      </c>
      <c r="C1295" s="112">
        <f>VLOOKUP(A1295,cuc!$A$2:$H$2088,8,FALSE)</f>
        <v>0</v>
      </c>
      <c r="D1295" s="119"/>
      <c r="E1295" s="115"/>
    </row>
    <row r="1296" spans="1:5" hidden="1" x14ac:dyDescent="0.3">
      <c r="A1296" s="114">
        <v>413562</v>
      </c>
      <c r="B1296" s="113" t="s">
        <v>249</v>
      </c>
      <c r="C1296" s="112">
        <f>VLOOKUP(A1296,cuc!$A$2:$H$2088,8,FALSE)</f>
        <v>0</v>
      </c>
      <c r="D1296" s="119"/>
      <c r="E1296" s="115"/>
    </row>
    <row r="1297" spans="1:5" hidden="1" x14ac:dyDescent="0.3">
      <c r="A1297" s="114">
        <v>413564</v>
      </c>
      <c r="B1297" s="113" t="s">
        <v>248</v>
      </c>
      <c r="C1297" s="112">
        <f>VLOOKUP(A1297,cuc!$A$2:$H$2088,8,FALSE)</f>
        <v>0</v>
      </c>
      <c r="D1297" s="119"/>
      <c r="E1297" s="115"/>
    </row>
    <row r="1298" spans="1:5" hidden="1" x14ac:dyDescent="0.3">
      <c r="A1298" s="114">
        <v>413566</v>
      </c>
      <c r="B1298" s="113" t="s">
        <v>247</v>
      </c>
      <c r="C1298" s="112">
        <f>VLOOKUP(A1298,cuc!$A$2:$H$2088,8,FALSE)</f>
        <v>0</v>
      </c>
      <c r="D1298" s="119"/>
      <c r="E1298" s="115"/>
    </row>
    <row r="1299" spans="1:5" hidden="1" x14ac:dyDescent="0.3">
      <c r="A1299" s="114">
        <v>413568</v>
      </c>
      <c r="B1299" s="113" t="s">
        <v>246</v>
      </c>
      <c r="C1299" s="112">
        <f>VLOOKUP(A1299,cuc!$A$2:$H$2088,8,FALSE)</f>
        <v>0</v>
      </c>
      <c r="D1299" s="119"/>
      <c r="E1299" s="115"/>
    </row>
    <row r="1300" spans="1:5" hidden="1" x14ac:dyDescent="0.3">
      <c r="A1300" s="114">
        <v>413570</v>
      </c>
      <c r="B1300" s="113" t="s">
        <v>245</v>
      </c>
      <c r="C1300" s="112">
        <f>VLOOKUP(A1300,cuc!$A$2:$H$2088,8,FALSE)</f>
        <v>0</v>
      </c>
      <c r="D1300" s="119"/>
      <c r="E1300" s="115"/>
    </row>
    <row r="1301" spans="1:5" hidden="1" x14ac:dyDescent="0.3">
      <c r="A1301" s="114">
        <v>413572</v>
      </c>
      <c r="B1301" s="113" t="s">
        <v>244</v>
      </c>
      <c r="C1301" s="112">
        <f>VLOOKUP(A1301,cuc!$A$2:$H$2088,8,FALSE)</f>
        <v>0</v>
      </c>
      <c r="D1301" s="119"/>
      <c r="E1301" s="115"/>
    </row>
    <row r="1302" spans="1:5" hidden="1" x14ac:dyDescent="0.3">
      <c r="A1302" s="114">
        <v>413595</v>
      </c>
      <c r="B1302" s="113" t="s">
        <v>243</v>
      </c>
      <c r="C1302" s="112">
        <f>VLOOKUP(A1302,cuc!$A$2:$H$2088,8,FALSE)</f>
        <v>0</v>
      </c>
      <c r="D1302" s="119"/>
      <c r="E1302" s="115"/>
    </row>
    <row r="1303" spans="1:5" hidden="1" x14ac:dyDescent="0.3">
      <c r="A1303" s="114">
        <v>414000</v>
      </c>
      <c r="B1303" s="113" t="s">
        <v>242</v>
      </c>
      <c r="C1303" s="112">
        <f>VLOOKUP(A1303,cuc!$A$2:$H$2088,8,FALSE)</f>
        <v>0</v>
      </c>
      <c r="D1303" s="119"/>
      <c r="E1303" s="115"/>
    </row>
    <row r="1304" spans="1:5" hidden="1" x14ac:dyDescent="0.3">
      <c r="A1304" s="114">
        <v>414005</v>
      </c>
      <c r="B1304" s="113" t="s">
        <v>241</v>
      </c>
      <c r="C1304" s="112">
        <f>VLOOKUP(A1304,cuc!$A$2:$H$2088,8,FALSE)</f>
        <v>0</v>
      </c>
      <c r="D1304" s="119"/>
      <c r="E1304" s="115"/>
    </row>
    <row r="1305" spans="1:5" hidden="1" x14ac:dyDescent="0.3">
      <c r="A1305" s="114">
        <v>414010</v>
      </c>
      <c r="B1305" s="113" t="s">
        <v>240</v>
      </c>
      <c r="C1305" s="112">
        <f>VLOOKUP(A1305,cuc!$A$2:$H$2088,8,FALSE)</f>
        <v>0</v>
      </c>
      <c r="D1305" s="119"/>
      <c r="E1305" s="115"/>
    </row>
    <row r="1306" spans="1:5" hidden="1" x14ac:dyDescent="0.3">
      <c r="A1306" s="114">
        <v>414015</v>
      </c>
      <c r="B1306" s="113" t="s">
        <v>239</v>
      </c>
      <c r="C1306" s="112">
        <f>VLOOKUP(A1306,cuc!$A$2:$H$2088,8,FALSE)</f>
        <v>0</v>
      </c>
      <c r="D1306" s="119"/>
      <c r="E1306" s="115"/>
    </row>
    <row r="1307" spans="1:5" hidden="1" x14ac:dyDescent="0.3">
      <c r="A1307" s="114">
        <v>414020</v>
      </c>
      <c r="B1307" s="113" t="s">
        <v>238</v>
      </c>
      <c r="C1307" s="112">
        <f>VLOOKUP(A1307,cuc!$A$2:$H$2088,8,FALSE)</f>
        <v>0</v>
      </c>
      <c r="D1307" s="119"/>
      <c r="E1307" s="115"/>
    </row>
    <row r="1308" spans="1:5" hidden="1" x14ac:dyDescent="0.3">
      <c r="A1308" s="114">
        <v>414095</v>
      </c>
      <c r="B1308" s="113" t="s">
        <v>221</v>
      </c>
      <c r="C1308" s="112">
        <f>VLOOKUP(A1308,cuc!$A$2:$H$2088,8,FALSE)</f>
        <v>0</v>
      </c>
      <c r="D1308" s="119"/>
      <c r="E1308" s="115"/>
    </row>
    <row r="1309" spans="1:5" hidden="1" x14ac:dyDescent="0.3">
      <c r="A1309" s="114">
        <v>414500</v>
      </c>
      <c r="B1309" s="113" t="s">
        <v>237</v>
      </c>
      <c r="C1309" s="112">
        <f>VLOOKUP(A1309,cuc!$A$2:$H$2088,8,FALSE)</f>
        <v>0</v>
      </c>
      <c r="D1309" s="119"/>
      <c r="E1309" s="115"/>
    </row>
    <row r="1310" spans="1:5" hidden="1" x14ac:dyDescent="0.3">
      <c r="A1310" s="114">
        <v>414505</v>
      </c>
      <c r="B1310" s="113" t="s">
        <v>236</v>
      </c>
      <c r="C1310" s="112">
        <f>VLOOKUP(A1310,cuc!$A$2:$H$2088,8,FALSE)</f>
        <v>0</v>
      </c>
      <c r="D1310" s="119"/>
      <c r="E1310" s="115"/>
    </row>
    <row r="1311" spans="1:5" hidden="1" x14ac:dyDescent="0.3">
      <c r="A1311" s="114">
        <v>414510</v>
      </c>
      <c r="B1311" s="113" t="s">
        <v>235</v>
      </c>
      <c r="C1311" s="112">
        <f>VLOOKUP(A1311,cuc!$A$2:$H$2088,8,FALSE)</f>
        <v>0</v>
      </c>
      <c r="D1311" s="119"/>
      <c r="E1311" s="115"/>
    </row>
    <row r="1312" spans="1:5" hidden="1" x14ac:dyDescent="0.3">
      <c r="A1312" s="114">
        <v>414515</v>
      </c>
      <c r="B1312" s="113" t="s">
        <v>234</v>
      </c>
      <c r="C1312" s="112">
        <f>VLOOKUP(A1312,cuc!$A$2:$H$2088,8,FALSE)</f>
        <v>0</v>
      </c>
      <c r="D1312" s="119"/>
      <c r="E1312" s="115"/>
    </row>
    <row r="1313" spans="1:5" hidden="1" x14ac:dyDescent="0.3">
      <c r="A1313" s="114">
        <v>414520</v>
      </c>
      <c r="B1313" s="113" t="s">
        <v>233</v>
      </c>
      <c r="C1313" s="112">
        <f>VLOOKUP(A1313,cuc!$A$2:$H$2088,8,FALSE)</f>
        <v>0</v>
      </c>
      <c r="D1313" s="119"/>
      <c r="E1313" s="115"/>
    </row>
    <row r="1314" spans="1:5" hidden="1" x14ac:dyDescent="0.3">
      <c r="A1314" s="114">
        <v>414525</v>
      </c>
      <c r="B1314" s="113" t="s">
        <v>232</v>
      </c>
      <c r="C1314" s="112">
        <f>VLOOKUP(A1314,cuc!$A$2:$H$2088,8,FALSE)</f>
        <v>0</v>
      </c>
      <c r="D1314" s="119"/>
      <c r="E1314" s="115"/>
    </row>
    <row r="1315" spans="1:5" hidden="1" x14ac:dyDescent="0.3">
      <c r="A1315" s="114">
        <v>414530</v>
      </c>
      <c r="B1315" s="113" t="s">
        <v>231</v>
      </c>
      <c r="C1315" s="112">
        <f>VLOOKUP(A1315,cuc!$A$2:$H$2088,8,FALSE)</f>
        <v>0</v>
      </c>
      <c r="D1315" s="119"/>
      <c r="E1315" s="115"/>
    </row>
    <row r="1316" spans="1:5" hidden="1" x14ac:dyDescent="0.3">
      <c r="A1316" s="114">
        <v>414535</v>
      </c>
      <c r="B1316" s="113" t="s">
        <v>230</v>
      </c>
      <c r="C1316" s="112">
        <f>VLOOKUP(A1316,cuc!$A$2:$H$2088,8,FALSE)</f>
        <v>0</v>
      </c>
      <c r="D1316" s="119"/>
      <c r="E1316" s="115"/>
    </row>
    <row r="1317" spans="1:5" hidden="1" x14ac:dyDescent="0.3">
      <c r="A1317" s="114">
        <v>414540</v>
      </c>
      <c r="B1317" s="113" t="s">
        <v>229</v>
      </c>
      <c r="C1317" s="112">
        <f>VLOOKUP(A1317,cuc!$A$2:$H$2088,8,FALSE)</f>
        <v>0</v>
      </c>
      <c r="D1317" s="119"/>
      <c r="E1317" s="115"/>
    </row>
    <row r="1318" spans="1:5" hidden="1" x14ac:dyDescent="0.3">
      <c r="A1318" s="114">
        <v>414545</v>
      </c>
      <c r="B1318" s="113" t="s">
        <v>228</v>
      </c>
      <c r="C1318" s="112">
        <f>VLOOKUP(A1318,cuc!$A$2:$H$2088,8,FALSE)</f>
        <v>0</v>
      </c>
      <c r="D1318" s="119"/>
      <c r="E1318" s="115"/>
    </row>
    <row r="1319" spans="1:5" hidden="1" x14ac:dyDescent="0.3">
      <c r="A1319" s="114">
        <v>414550</v>
      </c>
      <c r="B1319" s="113" t="s">
        <v>227</v>
      </c>
      <c r="C1319" s="112">
        <f>VLOOKUP(A1319,cuc!$A$2:$H$2088,8,FALSE)</f>
        <v>0</v>
      </c>
      <c r="D1319" s="119"/>
      <c r="E1319" s="115"/>
    </row>
    <row r="1320" spans="1:5" hidden="1" x14ac:dyDescent="0.3">
      <c r="A1320" s="114">
        <v>414555</v>
      </c>
      <c r="B1320" s="113" t="s">
        <v>226</v>
      </c>
      <c r="C1320" s="112">
        <f>VLOOKUP(A1320,cuc!$A$2:$H$2088,8,FALSE)</f>
        <v>0</v>
      </c>
      <c r="D1320" s="119"/>
      <c r="E1320" s="115"/>
    </row>
    <row r="1321" spans="1:5" hidden="1" x14ac:dyDescent="0.3">
      <c r="A1321" s="114">
        <v>414560</v>
      </c>
      <c r="B1321" s="113" t="s">
        <v>225</v>
      </c>
      <c r="C1321" s="112">
        <f>VLOOKUP(A1321,cuc!$A$2:$H$2088,8,FALSE)</f>
        <v>0</v>
      </c>
      <c r="D1321" s="119"/>
      <c r="E1321" s="115"/>
    </row>
    <row r="1322" spans="1:5" hidden="1" x14ac:dyDescent="0.3">
      <c r="A1322" s="114">
        <v>414570</v>
      </c>
      <c r="B1322" s="113" t="s">
        <v>224</v>
      </c>
      <c r="C1322" s="112">
        <f>VLOOKUP(A1322,cuc!$A$2:$H$2088,8,FALSE)</f>
        <v>0</v>
      </c>
      <c r="D1322" s="119"/>
      <c r="E1322" s="115"/>
    </row>
    <row r="1323" spans="1:5" hidden="1" x14ac:dyDescent="0.3">
      <c r="A1323" s="114">
        <v>414575</v>
      </c>
      <c r="B1323" s="113" t="s">
        <v>223</v>
      </c>
      <c r="C1323" s="112">
        <f>VLOOKUP(A1323,cuc!$A$2:$H$2088,8,FALSE)</f>
        <v>0</v>
      </c>
      <c r="D1323" s="119"/>
      <c r="E1323" s="115"/>
    </row>
    <row r="1324" spans="1:5" hidden="1" x14ac:dyDescent="0.3">
      <c r="A1324" s="114">
        <v>414580</v>
      </c>
      <c r="B1324" s="113" t="s">
        <v>222</v>
      </c>
      <c r="C1324" s="112">
        <f>VLOOKUP(A1324,cuc!$A$2:$H$2088,8,FALSE)</f>
        <v>0</v>
      </c>
      <c r="D1324" s="119"/>
      <c r="E1324" s="115"/>
    </row>
    <row r="1325" spans="1:5" hidden="1" x14ac:dyDescent="0.3">
      <c r="A1325" s="114">
        <v>414595</v>
      </c>
      <c r="B1325" s="113" t="s">
        <v>221</v>
      </c>
      <c r="C1325" s="112">
        <f>VLOOKUP(A1325,cuc!$A$2:$H$2088,8,FALSE)</f>
        <v>0</v>
      </c>
      <c r="D1325" s="119"/>
      <c r="E1325" s="115"/>
    </row>
    <row r="1326" spans="1:5" hidden="1" x14ac:dyDescent="0.3">
      <c r="A1326" s="114">
        <v>414700</v>
      </c>
      <c r="B1326" s="113" t="s">
        <v>767</v>
      </c>
      <c r="C1326" s="112">
        <f>VLOOKUP(A1326,cuc!$A$2:$H$2088,8,FALSE)</f>
        <v>0</v>
      </c>
      <c r="D1326" s="119"/>
      <c r="E1326" s="115"/>
    </row>
    <row r="1327" spans="1:5" hidden="1" x14ac:dyDescent="0.3">
      <c r="A1327" s="114">
        <v>414705</v>
      </c>
      <c r="B1327" s="113" t="s">
        <v>766</v>
      </c>
      <c r="C1327" s="112">
        <f>VLOOKUP(A1327,cuc!$A$2:$H$2088,8,FALSE)</f>
        <v>0</v>
      </c>
      <c r="D1327" s="119"/>
      <c r="E1327" s="115"/>
    </row>
    <row r="1328" spans="1:5" hidden="1" x14ac:dyDescent="0.3">
      <c r="A1328" s="114">
        <v>414710</v>
      </c>
      <c r="B1328" s="113" t="s">
        <v>765</v>
      </c>
      <c r="C1328" s="112">
        <f>VLOOKUP(A1328,cuc!$A$2:$H$2088,8,FALSE)</f>
        <v>0</v>
      </c>
      <c r="D1328" s="119"/>
      <c r="E1328" s="115"/>
    </row>
    <row r="1329" spans="1:5" x14ac:dyDescent="0.3">
      <c r="A1329" s="114">
        <v>415000</v>
      </c>
      <c r="B1329" s="113" t="s">
        <v>764</v>
      </c>
      <c r="C1329" s="112">
        <f>VLOOKUP(A1329,cuc!$A$2:$H$2088,8,FALSE)</f>
        <v>1274007689</v>
      </c>
      <c r="D1329" s="119"/>
      <c r="E1329" s="115"/>
    </row>
    <row r="1330" spans="1:5" hidden="1" x14ac:dyDescent="0.3">
      <c r="A1330" s="114">
        <v>415005</v>
      </c>
      <c r="B1330" s="113" t="s">
        <v>763</v>
      </c>
      <c r="C1330" s="112">
        <f>VLOOKUP(A1330,cuc!$A$2:$H$2088,8,FALSE)</f>
        <v>0</v>
      </c>
      <c r="D1330" s="119"/>
      <c r="E1330" s="115"/>
    </row>
    <row r="1331" spans="1:5" hidden="1" x14ac:dyDescent="0.3">
      <c r="A1331" s="114">
        <v>415006</v>
      </c>
      <c r="B1331" s="113" t="s">
        <v>587</v>
      </c>
      <c r="C1331" s="112">
        <f>VLOOKUP(A1331,cuc!$A$2:$H$2088,8,FALSE)</f>
        <v>0</v>
      </c>
      <c r="D1331" s="119"/>
      <c r="E1331" s="115"/>
    </row>
    <row r="1332" spans="1:5" x14ac:dyDescent="0.3">
      <c r="A1332" s="114">
        <v>415010</v>
      </c>
      <c r="B1332" s="113" t="s">
        <v>762</v>
      </c>
      <c r="C1332" s="112">
        <f>VLOOKUP(A1332,cuc!$A$2:$H$2088,8,FALSE)</f>
        <v>1274007689</v>
      </c>
      <c r="D1332" s="119"/>
      <c r="E1332" s="115"/>
    </row>
    <row r="1333" spans="1:5" hidden="1" x14ac:dyDescent="0.3">
      <c r="A1333" s="114">
        <v>415011</v>
      </c>
      <c r="B1333" s="113" t="s">
        <v>590</v>
      </c>
      <c r="C1333" s="112">
        <f>VLOOKUP(A1333,cuc!$A$2:$H$2088,8,FALSE)</f>
        <v>0</v>
      </c>
      <c r="D1333" s="119"/>
      <c r="E1333" s="115"/>
    </row>
    <row r="1334" spans="1:5" hidden="1" x14ac:dyDescent="0.3">
      <c r="A1334" s="114">
        <v>415015</v>
      </c>
      <c r="B1334" s="113" t="s">
        <v>761</v>
      </c>
      <c r="C1334" s="112">
        <f>VLOOKUP(A1334,cuc!$A$2:$H$2088,8,FALSE)</f>
        <v>0</v>
      </c>
      <c r="D1334" s="119"/>
      <c r="E1334" s="115"/>
    </row>
    <row r="1335" spans="1:5" hidden="1" x14ac:dyDescent="0.3">
      <c r="A1335" s="114">
        <v>415016</v>
      </c>
      <c r="B1335" s="113" t="s">
        <v>580</v>
      </c>
      <c r="C1335" s="112">
        <f>VLOOKUP(A1335,cuc!$A$2:$H$2088,8,FALSE)</f>
        <v>0</v>
      </c>
      <c r="D1335" s="119"/>
      <c r="E1335" s="115"/>
    </row>
    <row r="1336" spans="1:5" hidden="1" x14ac:dyDescent="0.3">
      <c r="A1336" s="114">
        <v>415020</v>
      </c>
      <c r="B1336" s="113" t="s">
        <v>760</v>
      </c>
      <c r="C1336" s="112">
        <f>VLOOKUP(A1336,cuc!$A$2:$H$2088,8,FALSE)</f>
        <v>0</v>
      </c>
      <c r="D1336" s="119"/>
      <c r="E1336" s="115"/>
    </row>
    <row r="1337" spans="1:5" hidden="1" x14ac:dyDescent="0.3">
      <c r="A1337" s="114">
        <v>415021</v>
      </c>
      <c r="B1337" s="113" t="s">
        <v>589</v>
      </c>
      <c r="C1337" s="112">
        <f>VLOOKUP(A1337,cuc!$A$2:$H$2088,8,FALSE)</f>
        <v>0</v>
      </c>
      <c r="D1337" s="119"/>
      <c r="E1337" s="115"/>
    </row>
    <row r="1338" spans="1:5" hidden="1" x14ac:dyDescent="0.3">
      <c r="A1338" s="114">
        <v>415025</v>
      </c>
      <c r="B1338" s="113" t="s">
        <v>759</v>
      </c>
      <c r="C1338" s="112">
        <f>VLOOKUP(A1338,cuc!$A$2:$H$2088,8,FALSE)</f>
        <v>0</v>
      </c>
      <c r="D1338" s="119"/>
      <c r="E1338" s="115"/>
    </row>
    <row r="1339" spans="1:5" hidden="1" x14ac:dyDescent="0.3">
      <c r="A1339" s="114">
        <v>415026</v>
      </c>
      <c r="B1339" s="113" t="s">
        <v>588</v>
      </c>
      <c r="C1339" s="112">
        <f>VLOOKUP(A1339,cuc!$A$2:$H$2088,8,FALSE)</f>
        <v>0</v>
      </c>
      <c r="D1339" s="119"/>
      <c r="E1339" s="115"/>
    </row>
    <row r="1340" spans="1:5" hidden="1" x14ac:dyDescent="0.3">
      <c r="A1340" s="114">
        <v>415030</v>
      </c>
      <c r="B1340" s="113" t="s">
        <v>758</v>
      </c>
      <c r="C1340" s="112">
        <f>VLOOKUP(A1340,cuc!$A$2:$H$2088,8,FALSE)</f>
        <v>0</v>
      </c>
      <c r="D1340" s="119"/>
      <c r="E1340" s="115"/>
    </row>
    <row r="1341" spans="1:5" hidden="1" x14ac:dyDescent="0.3">
      <c r="A1341" s="114">
        <v>415035</v>
      </c>
      <c r="B1341" s="113" t="s">
        <v>757</v>
      </c>
      <c r="C1341" s="112">
        <f>VLOOKUP(A1341,cuc!$A$2:$H$2088,8,FALSE)</f>
        <v>0</v>
      </c>
      <c r="D1341" s="119"/>
      <c r="E1341" s="115"/>
    </row>
    <row r="1342" spans="1:5" hidden="1" x14ac:dyDescent="0.3">
      <c r="A1342" s="114">
        <v>415040</v>
      </c>
      <c r="B1342" s="113" t="s">
        <v>756</v>
      </c>
      <c r="C1342" s="112">
        <f>VLOOKUP(A1342,cuc!$A$2:$H$2088,8,FALSE)</f>
        <v>0</v>
      </c>
      <c r="D1342" s="119"/>
      <c r="E1342" s="115"/>
    </row>
    <row r="1343" spans="1:5" hidden="1" x14ac:dyDescent="0.3">
      <c r="A1343" s="114">
        <v>415045</v>
      </c>
      <c r="B1343" s="113" t="s">
        <v>755</v>
      </c>
      <c r="C1343" s="112">
        <f>VLOOKUP(A1343,cuc!$A$2:$H$2088,8,FALSE)</f>
        <v>0</v>
      </c>
      <c r="D1343" s="119"/>
      <c r="E1343" s="115"/>
    </row>
    <row r="1344" spans="1:5" hidden="1" x14ac:dyDescent="0.3">
      <c r="A1344" s="114">
        <v>415050</v>
      </c>
      <c r="B1344" s="113" t="s">
        <v>754</v>
      </c>
      <c r="C1344" s="112">
        <f>VLOOKUP(A1344,cuc!$A$2:$H$2088,8,FALSE)</f>
        <v>0</v>
      </c>
      <c r="D1344" s="119"/>
      <c r="E1344" s="115"/>
    </row>
    <row r="1345" spans="1:5" hidden="1" x14ac:dyDescent="0.3">
      <c r="A1345" s="114">
        <v>415055</v>
      </c>
      <c r="B1345" s="113" t="s">
        <v>753</v>
      </c>
      <c r="C1345" s="112">
        <f>VLOOKUP(A1345,cuc!$A$2:$H$2088,8,FALSE)</f>
        <v>0</v>
      </c>
      <c r="D1345" s="119"/>
      <c r="E1345" s="115"/>
    </row>
    <row r="1346" spans="1:5" hidden="1" x14ac:dyDescent="0.3">
      <c r="A1346" s="114">
        <v>415060</v>
      </c>
      <c r="B1346" s="113" t="s">
        <v>752</v>
      </c>
      <c r="C1346" s="112">
        <f>VLOOKUP(A1346,cuc!$A$2:$H$2088,8,FALSE)</f>
        <v>0</v>
      </c>
      <c r="D1346" s="119"/>
      <c r="E1346" s="115"/>
    </row>
    <row r="1347" spans="1:5" hidden="1" x14ac:dyDescent="0.3">
      <c r="A1347" s="114">
        <v>415500</v>
      </c>
      <c r="B1347" s="113" t="s">
        <v>751</v>
      </c>
      <c r="C1347" s="112">
        <f>VLOOKUP(A1347,cuc!$A$2:$H$2088,8,FALSE)</f>
        <v>0</v>
      </c>
      <c r="D1347" s="119"/>
      <c r="E1347" s="115"/>
    </row>
    <row r="1348" spans="1:5" hidden="1" x14ac:dyDescent="0.3">
      <c r="A1348" s="114">
        <v>416000</v>
      </c>
      <c r="B1348" s="113" t="s">
        <v>750</v>
      </c>
      <c r="C1348" s="112">
        <f>VLOOKUP(A1348,cuc!$A$2:$H$2088,8,FALSE)</f>
        <v>0</v>
      </c>
      <c r="D1348" s="119"/>
      <c r="E1348" s="115"/>
    </row>
    <row r="1349" spans="1:5" hidden="1" x14ac:dyDescent="0.3">
      <c r="A1349" s="114">
        <v>416500</v>
      </c>
      <c r="B1349" s="113" t="s">
        <v>749</v>
      </c>
      <c r="C1349" s="112">
        <f>VLOOKUP(A1349,cuc!$A$2:$H$2088,8,FALSE)</f>
        <v>0</v>
      </c>
      <c r="D1349" s="119"/>
      <c r="E1349" s="115"/>
    </row>
    <row r="1350" spans="1:5" hidden="1" x14ac:dyDescent="0.3">
      <c r="A1350" s="114">
        <v>417000</v>
      </c>
      <c r="B1350" s="113" t="s">
        <v>748</v>
      </c>
      <c r="C1350" s="112">
        <f>VLOOKUP(A1350,cuc!$A$2:$H$2088,8,FALSE)</f>
        <v>0</v>
      </c>
      <c r="D1350" s="119"/>
      <c r="E1350" s="115"/>
    </row>
    <row r="1351" spans="1:5" hidden="1" x14ac:dyDescent="0.3">
      <c r="A1351" s="114">
        <v>417500</v>
      </c>
      <c r="B1351" s="113" t="s">
        <v>747</v>
      </c>
      <c r="C1351" s="112">
        <f>VLOOKUP(A1351,cuc!$A$2:$H$2088,8,FALSE)</f>
        <v>0</v>
      </c>
      <c r="D1351" s="119"/>
      <c r="E1351" s="115"/>
    </row>
    <row r="1352" spans="1:5" x14ac:dyDescent="0.3">
      <c r="A1352" s="114">
        <v>420000</v>
      </c>
      <c r="B1352" s="113" t="s">
        <v>746</v>
      </c>
      <c r="C1352" s="112">
        <f>VLOOKUP(A1352,cuc!$A$2:$H$2088,8,FALSE)</f>
        <v>42052621.460000001</v>
      </c>
      <c r="D1352" s="119"/>
      <c r="E1352" s="115"/>
    </row>
    <row r="1353" spans="1:5" x14ac:dyDescent="0.3">
      <c r="A1353" s="114">
        <v>420500</v>
      </c>
      <c r="B1353" s="113" t="s">
        <v>745</v>
      </c>
      <c r="C1353" s="112">
        <f>VLOOKUP(A1353,cuc!$A$2:$H$2088,8,FALSE)</f>
        <v>65434.3</v>
      </c>
      <c r="D1353" s="119"/>
      <c r="E1353" s="115"/>
    </row>
    <row r="1354" spans="1:5" hidden="1" x14ac:dyDescent="0.3">
      <c r="A1354" s="114">
        <v>420505</v>
      </c>
      <c r="B1354" s="113" t="s">
        <v>546</v>
      </c>
      <c r="C1354" s="112">
        <f>VLOOKUP(A1354,cuc!$A$2:$H$2088,8,FALSE)</f>
        <v>0</v>
      </c>
      <c r="D1354" s="119"/>
      <c r="E1354" s="115"/>
    </row>
    <row r="1355" spans="1:5" hidden="1" x14ac:dyDescent="0.3">
      <c r="A1355" s="114">
        <v>420510</v>
      </c>
      <c r="B1355" s="113" t="s">
        <v>545</v>
      </c>
      <c r="C1355" s="112">
        <f>VLOOKUP(A1355,cuc!$A$2:$H$2088,8,FALSE)</f>
        <v>0</v>
      </c>
      <c r="D1355" s="119"/>
      <c r="E1355" s="115"/>
    </row>
    <row r="1356" spans="1:5" hidden="1" x14ac:dyDescent="0.3">
      <c r="A1356" s="114">
        <v>420515</v>
      </c>
      <c r="B1356" s="113" t="s">
        <v>639</v>
      </c>
      <c r="C1356" s="112">
        <f>VLOOKUP(A1356,cuc!$A$2:$H$2088,8,FALSE)</f>
        <v>0</v>
      </c>
      <c r="D1356" s="119"/>
      <c r="E1356" s="115"/>
    </row>
    <row r="1357" spans="1:5" hidden="1" x14ac:dyDescent="0.3">
      <c r="A1357" s="114">
        <v>420520</v>
      </c>
      <c r="B1357" s="113" t="s">
        <v>543</v>
      </c>
      <c r="C1357" s="112">
        <f>VLOOKUP(A1357,cuc!$A$2:$H$2088,8,FALSE)</f>
        <v>0</v>
      </c>
      <c r="D1357" s="119"/>
      <c r="E1357" s="115"/>
    </row>
    <row r="1358" spans="1:5" hidden="1" x14ac:dyDescent="0.3">
      <c r="A1358" s="114">
        <v>420525</v>
      </c>
      <c r="B1358" s="113" t="s">
        <v>542</v>
      </c>
      <c r="C1358" s="112">
        <f>VLOOKUP(A1358,cuc!$A$2:$H$2088,8,FALSE)</f>
        <v>0</v>
      </c>
      <c r="D1358" s="119"/>
      <c r="E1358" s="115"/>
    </row>
    <row r="1359" spans="1:5" hidden="1" x14ac:dyDescent="0.3">
      <c r="A1359" s="114">
        <v>420530</v>
      </c>
      <c r="B1359" s="113" t="s">
        <v>638</v>
      </c>
      <c r="C1359" s="112">
        <f>VLOOKUP(A1359,cuc!$A$2:$H$2088,8,FALSE)</f>
        <v>0</v>
      </c>
      <c r="D1359" s="119"/>
      <c r="E1359" s="115"/>
    </row>
    <row r="1360" spans="1:5" hidden="1" x14ac:dyDescent="0.3">
      <c r="A1360" s="114">
        <v>420535</v>
      </c>
      <c r="B1360" s="113" t="s">
        <v>637</v>
      </c>
      <c r="C1360" s="112">
        <f>VLOOKUP(A1360,cuc!$A$2:$H$2088,8,FALSE)</f>
        <v>0</v>
      </c>
      <c r="D1360" s="119"/>
      <c r="E1360" s="115"/>
    </row>
    <row r="1361" spans="1:5" hidden="1" x14ac:dyDescent="0.3">
      <c r="A1361" s="114">
        <v>420540</v>
      </c>
      <c r="B1361" s="113" t="s">
        <v>540</v>
      </c>
      <c r="C1361" s="112">
        <f>VLOOKUP(A1361,cuc!$A$2:$H$2088,8,FALSE)</f>
        <v>0</v>
      </c>
      <c r="D1361" s="119"/>
      <c r="E1361" s="115"/>
    </row>
    <row r="1362" spans="1:5" hidden="1" x14ac:dyDescent="0.3">
      <c r="A1362" s="114">
        <v>420545</v>
      </c>
      <c r="B1362" s="113" t="s">
        <v>539</v>
      </c>
      <c r="C1362" s="112">
        <f>VLOOKUP(A1362,cuc!$A$2:$H$2088,8,FALSE)</f>
        <v>0</v>
      </c>
      <c r="D1362" s="119"/>
      <c r="E1362" s="115"/>
    </row>
    <row r="1363" spans="1:5" hidden="1" x14ac:dyDescent="0.3">
      <c r="A1363" s="114">
        <v>420550</v>
      </c>
      <c r="B1363" s="113" t="s">
        <v>538</v>
      </c>
      <c r="C1363" s="112">
        <f>VLOOKUP(A1363,cuc!$A$2:$H$2088,8,FALSE)</f>
        <v>0</v>
      </c>
      <c r="D1363" s="119"/>
      <c r="E1363" s="115"/>
    </row>
    <row r="1364" spans="1:5" hidden="1" x14ac:dyDescent="0.3">
      <c r="A1364" s="114">
        <v>420551</v>
      </c>
      <c r="B1364" s="113" t="s">
        <v>537</v>
      </c>
      <c r="C1364" s="112">
        <f>VLOOKUP(A1364,cuc!$A$2:$H$2088,8,FALSE)</f>
        <v>0</v>
      </c>
      <c r="D1364" s="119"/>
      <c r="E1364" s="115"/>
    </row>
    <row r="1365" spans="1:5" hidden="1" x14ac:dyDescent="0.3">
      <c r="A1365" s="114">
        <v>420552</v>
      </c>
      <c r="B1365" s="113" t="s">
        <v>536</v>
      </c>
      <c r="C1365" s="112">
        <f>VLOOKUP(A1365,cuc!$A$2:$H$2088,8,FALSE)</f>
        <v>0</v>
      </c>
      <c r="D1365" s="119"/>
      <c r="E1365" s="115"/>
    </row>
    <row r="1366" spans="1:5" hidden="1" x14ac:dyDescent="0.3">
      <c r="A1366" s="114">
        <v>420555</v>
      </c>
      <c r="B1366" s="113" t="s">
        <v>165</v>
      </c>
      <c r="C1366" s="112">
        <f>VLOOKUP(A1366,cuc!$A$2:$H$2088,8,FALSE)</f>
        <v>0</v>
      </c>
      <c r="D1366" s="119"/>
      <c r="E1366" s="115"/>
    </row>
    <row r="1367" spans="1:5" hidden="1" x14ac:dyDescent="0.3">
      <c r="A1367" s="114">
        <v>420560</v>
      </c>
      <c r="B1367" s="113" t="s">
        <v>164</v>
      </c>
      <c r="C1367" s="112">
        <f>VLOOKUP(A1367,cuc!$A$2:$H$2088,8,FALSE)</f>
        <v>0</v>
      </c>
      <c r="D1367" s="119"/>
      <c r="E1367" s="115"/>
    </row>
    <row r="1368" spans="1:5" hidden="1" x14ac:dyDescent="0.3">
      <c r="A1368" s="114">
        <v>420565</v>
      </c>
      <c r="B1368" s="113" t="s">
        <v>516</v>
      </c>
      <c r="C1368" s="112">
        <f>VLOOKUP(A1368,cuc!$A$2:$H$2088,8,FALSE)</f>
        <v>0</v>
      </c>
      <c r="D1368" s="119"/>
      <c r="E1368" s="115"/>
    </row>
    <row r="1369" spans="1:5" hidden="1" x14ac:dyDescent="0.3">
      <c r="A1369" s="114">
        <v>420570</v>
      </c>
      <c r="B1369" s="113" t="s">
        <v>515</v>
      </c>
      <c r="C1369" s="112">
        <f>VLOOKUP(A1369,cuc!$A$2:$H$2088,8,FALSE)</f>
        <v>0</v>
      </c>
      <c r="D1369" s="119"/>
      <c r="E1369" s="115"/>
    </row>
    <row r="1370" spans="1:5" x14ac:dyDescent="0.3">
      <c r="A1370" s="114">
        <v>420595</v>
      </c>
      <c r="B1370" s="113" t="s">
        <v>514</v>
      </c>
      <c r="C1370" s="112">
        <f>VLOOKUP(A1370,cuc!$A$2:$H$2088,8,FALSE)</f>
        <v>65434.3</v>
      </c>
      <c r="D1370" s="119"/>
      <c r="E1370" s="115"/>
    </row>
    <row r="1371" spans="1:5" x14ac:dyDescent="0.3">
      <c r="A1371" s="114">
        <v>421000</v>
      </c>
      <c r="B1371" s="113" t="s">
        <v>744</v>
      </c>
      <c r="C1371" s="112">
        <f>VLOOKUP(A1371,cuc!$A$2:$H$2088,8,FALSE)</f>
        <v>3700938.45</v>
      </c>
      <c r="D1371" s="119"/>
      <c r="E1371" s="115"/>
    </row>
    <row r="1372" spans="1:5" x14ac:dyDescent="0.3">
      <c r="A1372" s="114">
        <v>421005</v>
      </c>
      <c r="B1372" s="113" t="s">
        <v>743</v>
      </c>
      <c r="C1372" s="112">
        <f>VLOOKUP(A1372,cuc!$A$2:$H$2088,8,FALSE)</f>
        <v>3700938.45</v>
      </c>
      <c r="D1372" s="119"/>
      <c r="E1372" s="115"/>
    </row>
    <row r="1373" spans="1:5" hidden="1" x14ac:dyDescent="0.3">
      <c r="A1373" s="114">
        <v>421010</v>
      </c>
      <c r="B1373" s="113" t="s">
        <v>742</v>
      </c>
      <c r="C1373" s="112">
        <f>VLOOKUP(A1373,cuc!$A$2:$H$2088,8,FALSE)</f>
        <v>0</v>
      </c>
      <c r="D1373" s="119"/>
      <c r="E1373" s="115"/>
    </row>
    <row r="1374" spans="1:5" hidden="1" x14ac:dyDescent="0.3">
      <c r="A1374" s="114">
        <v>421015</v>
      </c>
      <c r="B1374" s="113" t="s">
        <v>546</v>
      </c>
      <c r="C1374" s="112">
        <f>VLOOKUP(A1374,cuc!$A$2:$H$2088,8,FALSE)</f>
        <v>0</v>
      </c>
      <c r="D1374" s="119"/>
      <c r="E1374" s="115"/>
    </row>
    <row r="1375" spans="1:5" hidden="1" x14ac:dyDescent="0.3">
      <c r="A1375" s="114">
        <v>421020</v>
      </c>
      <c r="B1375" s="113" t="s">
        <v>741</v>
      </c>
      <c r="C1375" s="112">
        <f>VLOOKUP(A1375,cuc!$A$2:$H$2088,8,FALSE)</f>
        <v>0</v>
      </c>
      <c r="D1375" s="119"/>
      <c r="E1375" s="115"/>
    </row>
    <row r="1376" spans="1:5" hidden="1" x14ac:dyDescent="0.3">
      <c r="A1376" s="114">
        <v>421025</v>
      </c>
      <c r="B1376" s="113" t="s">
        <v>740</v>
      </c>
      <c r="C1376" s="112">
        <f>VLOOKUP(A1376,cuc!$A$2:$H$2088,8,FALSE)</f>
        <v>0</v>
      </c>
      <c r="D1376" s="119"/>
      <c r="E1376" s="115"/>
    </row>
    <row r="1377" spans="1:5" hidden="1" x14ac:dyDescent="0.3">
      <c r="A1377" s="114">
        <v>421030</v>
      </c>
      <c r="B1377" s="113" t="s">
        <v>739</v>
      </c>
      <c r="C1377" s="112">
        <f>VLOOKUP(A1377,cuc!$A$2:$H$2088,8,FALSE)</f>
        <v>0</v>
      </c>
      <c r="D1377" s="119"/>
      <c r="E1377" s="115"/>
    </row>
    <row r="1378" spans="1:5" hidden="1" x14ac:dyDescent="0.3">
      <c r="A1378" s="114">
        <v>421035</v>
      </c>
      <c r="B1378" s="113" t="s">
        <v>738</v>
      </c>
      <c r="C1378" s="112">
        <f>VLOOKUP(A1378,cuc!$A$2:$H$2088,8,FALSE)</f>
        <v>0</v>
      </c>
      <c r="D1378" s="119"/>
      <c r="E1378" s="115"/>
    </row>
    <row r="1379" spans="1:5" hidden="1" x14ac:dyDescent="0.3">
      <c r="A1379" s="114">
        <v>421036</v>
      </c>
      <c r="B1379" s="113" t="s">
        <v>537</v>
      </c>
      <c r="C1379" s="112">
        <f>VLOOKUP(A1379,cuc!$A$2:$H$2088,8,FALSE)</f>
        <v>0</v>
      </c>
      <c r="D1379" s="119"/>
      <c r="E1379" s="115"/>
    </row>
    <row r="1380" spans="1:5" hidden="1" x14ac:dyDescent="0.3">
      <c r="A1380" s="114">
        <v>421037</v>
      </c>
      <c r="B1380" s="113" t="s">
        <v>536</v>
      </c>
      <c r="C1380" s="112">
        <f>VLOOKUP(A1380,cuc!$A$2:$H$2088,8,FALSE)</f>
        <v>0</v>
      </c>
      <c r="D1380" s="119"/>
      <c r="E1380" s="115"/>
    </row>
    <row r="1381" spans="1:5" hidden="1" x14ac:dyDescent="0.3">
      <c r="A1381" s="114">
        <v>421038</v>
      </c>
      <c r="B1381" s="113" t="s">
        <v>592</v>
      </c>
      <c r="C1381" s="112">
        <f>VLOOKUP(A1381,cuc!$A$2:$H$2088,8,FALSE)</f>
        <v>0</v>
      </c>
      <c r="D1381" s="119"/>
      <c r="E1381" s="115"/>
    </row>
    <row r="1382" spans="1:5" x14ac:dyDescent="0.3">
      <c r="A1382" s="114">
        <v>422000</v>
      </c>
      <c r="B1382" s="113" t="s">
        <v>737</v>
      </c>
      <c r="C1382" s="112">
        <f>VLOOKUP(A1382,cuc!$A$2:$H$2088,8,FALSE)</f>
        <v>5443853</v>
      </c>
      <c r="D1382" s="119"/>
      <c r="E1382" s="115"/>
    </row>
    <row r="1383" spans="1:5" hidden="1" x14ac:dyDescent="0.3">
      <c r="A1383" s="114">
        <v>422004</v>
      </c>
      <c r="B1383" s="113" t="s">
        <v>736</v>
      </c>
      <c r="C1383" s="112">
        <f>VLOOKUP(A1383,cuc!$A$2:$H$2088,8,FALSE)</f>
        <v>0</v>
      </c>
      <c r="D1383" s="119"/>
      <c r="E1383" s="115"/>
    </row>
    <row r="1384" spans="1:5" x14ac:dyDescent="0.3">
      <c r="A1384" s="114">
        <v>422005</v>
      </c>
      <c r="B1384" s="113" t="s">
        <v>607</v>
      </c>
      <c r="C1384" s="112">
        <f>VLOOKUP(A1384,cuc!$A$2:$H$2088,8,FALSE)</f>
        <v>5443853</v>
      </c>
      <c r="D1384" s="119"/>
      <c r="E1384" s="115"/>
    </row>
    <row r="1385" spans="1:5" hidden="1" x14ac:dyDescent="0.3">
      <c r="A1385" s="114">
        <v>422010</v>
      </c>
      <c r="B1385" s="113" t="s">
        <v>735</v>
      </c>
      <c r="C1385" s="112">
        <f>VLOOKUP(A1385,cuc!$A$2:$H$2088,8,FALSE)</f>
        <v>0</v>
      </c>
      <c r="D1385" s="119"/>
      <c r="E1385" s="115"/>
    </row>
    <row r="1386" spans="1:5" hidden="1" x14ac:dyDescent="0.3">
      <c r="A1386" s="114">
        <v>422015</v>
      </c>
      <c r="B1386" s="113" t="s">
        <v>734</v>
      </c>
      <c r="C1386" s="112">
        <f>VLOOKUP(A1386,cuc!$A$2:$H$2088,8,FALSE)</f>
        <v>0</v>
      </c>
      <c r="D1386" s="119"/>
      <c r="E1386" s="115"/>
    </row>
    <row r="1387" spans="1:5" x14ac:dyDescent="0.3">
      <c r="A1387" s="114">
        <v>422500</v>
      </c>
      <c r="B1387" s="113" t="s">
        <v>733</v>
      </c>
      <c r="C1387" s="112">
        <f>VLOOKUP(A1387,cuc!$A$2:$H$2088,8,FALSE)</f>
        <v>31871806</v>
      </c>
      <c r="D1387" s="119"/>
      <c r="E1387" s="115"/>
    </row>
    <row r="1388" spans="1:5" hidden="1" x14ac:dyDescent="0.3">
      <c r="A1388" s="114">
        <v>422501</v>
      </c>
      <c r="B1388" s="113" t="s">
        <v>732</v>
      </c>
      <c r="C1388" s="112">
        <f>VLOOKUP(A1388,cuc!$A$2:$H$2088,8,FALSE)</f>
        <v>0</v>
      </c>
      <c r="D1388" s="119"/>
      <c r="E1388" s="115"/>
    </row>
    <row r="1389" spans="1:5" hidden="1" x14ac:dyDescent="0.3">
      <c r="A1389" s="114">
        <v>422502</v>
      </c>
      <c r="B1389" s="113" t="s">
        <v>731</v>
      </c>
      <c r="C1389" s="112">
        <f>VLOOKUP(A1389,cuc!$A$2:$H$2088,8,FALSE)</f>
        <v>0</v>
      </c>
      <c r="D1389" s="119"/>
      <c r="E1389" s="115"/>
    </row>
    <row r="1390" spans="1:5" hidden="1" x14ac:dyDescent="0.3">
      <c r="A1390" s="114">
        <v>422503</v>
      </c>
      <c r="B1390" s="113" t="s">
        <v>730</v>
      </c>
      <c r="C1390" s="112">
        <f>VLOOKUP(A1390,cuc!$A$2:$H$2088,8,FALSE)</f>
        <v>0</v>
      </c>
      <c r="D1390" s="119"/>
      <c r="E1390" s="115"/>
    </row>
    <row r="1391" spans="1:5" hidden="1" x14ac:dyDescent="0.3">
      <c r="A1391" s="114">
        <v>422504</v>
      </c>
      <c r="B1391" s="113" t="s">
        <v>729</v>
      </c>
      <c r="C1391" s="112">
        <f>VLOOKUP(A1391,cuc!$A$2:$H$2088,8,FALSE)</f>
        <v>0</v>
      </c>
      <c r="D1391" s="119"/>
      <c r="E1391" s="115"/>
    </row>
    <row r="1392" spans="1:5" hidden="1" x14ac:dyDescent="0.3">
      <c r="A1392" s="114">
        <v>422505</v>
      </c>
      <c r="B1392" s="113" t="s">
        <v>636</v>
      </c>
      <c r="C1392" s="112">
        <f>VLOOKUP(A1392,cuc!$A$2:$H$2088,8,FALSE)</f>
        <v>0</v>
      </c>
      <c r="D1392" s="119"/>
      <c r="E1392" s="115"/>
    </row>
    <row r="1393" spans="1:5" hidden="1" x14ac:dyDescent="0.3">
      <c r="A1393" s="114">
        <v>422506</v>
      </c>
      <c r="B1393" s="113" t="s">
        <v>635</v>
      </c>
      <c r="C1393" s="112">
        <f>VLOOKUP(A1393,cuc!$A$2:$H$2088,8,FALSE)</f>
        <v>0</v>
      </c>
      <c r="D1393" s="119"/>
      <c r="E1393" s="115"/>
    </row>
    <row r="1394" spans="1:5" hidden="1" x14ac:dyDescent="0.3">
      <c r="A1394" s="114">
        <v>422507</v>
      </c>
      <c r="B1394" s="113" t="s">
        <v>728</v>
      </c>
      <c r="C1394" s="112">
        <f>VLOOKUP(A1394,cuc!$A$2:$H$2088,8,FALSE)</f>
        <v>0</v>
      </c>
      <c r="D1394" s="119"/>
      <c r="E1394" s="115"/>
    </row>
    <row r="1395" spans="1:5" hidden="1" x14ac:dyDescent="0.3">
      <c r="A1395" s="114">
        <v>422508</v>
      </c>
      <c r="B1395" s="113" t="s">
        <v>727</v>
      </c>
      <c r="C1395" s="112">
        <f>VLOOKUP(A1395,cuc!$A$2:$H$2088,8,FALSE)</f>
        <v>0</v>
      </c>
      <c r="D1395" s="119"/>
      <c r="E1395" s="115"/>
    </row>
    <row r="1396" spans="1:5" hidden="1" x14ac:dyDescent="0.3">
      <c r="A1396" s="114">
        <v>422509</v>
      </c>
      <c r="B1396" s="113" t="s">
        <v>726</v>
      </c>
      <c r="C1396" s="112">
        <f>VLOOKUP(A1396,cuc!$A$2:$H$2088,8,FALSE)</f>
        <v>0</v>
      </c>
      <c r="D1396" s="119"/>
      <c r="E1396" s="115"/>
    </row>
    <row r="1397" spans="1:5" hidden="1" x14ac:dyDescent="0.3">
      <c r="A1397" s="114">
        <v>422510</v>
      </c>
      <c r="B1397" s="113" t="s">
        <v>725</v>
      </c>
      <c r="C1397" s="112">
        <f>VLOOKUP(A1397,cuc!$A$2:$H$2088,8,FALSE)</f>
        <v>0</v>
      </c>
      <c r="D1397" s="119"/>
      <c r="E1397" s="115"/>
    </row>
    <row r="1398" spans="1:5" hidden="1" x14ac:dyDescent="0.3">
      <c r="A1398" s="114">
        <v>422511</v>
      </c>
      <c r="B1398" s="113" t="s">
        <v>724</v>
      </c>
      <c r="C1398" s="112">
        <f>VLOOKUP(A1398,cuc!$A$2:$H$2088,8,FALSE)</f>
        <v>0</v>
      </c>
      <c r="D1398" s="119"/>
      <c r="E1398" s="115"/>
    </row>
    <row r="1399" spans="1:5" x14ac:dyDescent="0.3">
      <c r="A1399" s="114">
        <v>422512</v>
      </c>
      <c r="B1399" s="113" t="s">
        <v>723</v>
      </c>
      <c r="C1399" s="112">
        <f>VLOOKUP(A1399,cuc!$A$2:$H$2088,8,FALSE)</f>
        <v>29123531</v>
      </c>
      <c r="D1399" s="119"/>
      <c r="E1399" s="115"/>
    </row>
    <row r="1400" spans="1:5" x14ac:dyDescent="0.3">
      <c r="A1400" s="114">
        <v>422513</v>
      </c>
      <c r="B1400" s="113" t="s">
        <v>722</v>
      </c>
      <c r="C1400" s="112">
        <f>VLOOKUP(A1400,cuc!$A$2:$H$2088,8,FALSE)</f>
        <v>2748275</v>
      </c>
      <c r="D1400" s="119"/>
      <c r="E1400" s="115"/>
    </row>
    <row r="1401" spans="1:5" hidden="1" x14ac:dyDescent="0.3">
      <c r="A1401" s="114">
        <v>422514</v>
      </c>
      <c r="B1401" s="113" t="s">
        <v>721</v>
      </c>
      <c r="C1401" s="112">
        <f>VLOOKUP(A1401,cuc!$A$2:$H$2088,8,FALSE)</f>
        <v>0</v>
      </c>
      <c r="D1401" s="119"/>
      <c r="E1401" s="115"/>
    </row>
    <row r="1402" spans="1:5" hidden="1" x14ac:dyDescent="0.3">
      <c r="A1402" s="114">
        <v>422515</v>
      </c>
      <c r="B1402" s="113" t="s">
        <v>720</v>
      </c>
      <c r="C1402" s="112">
        <f>VLOOKUP(A1402,cuc!$A$2:$H$2088,8,FALSE)</f>
        <v>0</v>
      </c>
      <c r="D1402" s="119"/>
      <c r="E1402" s="115"/>
    </row>
    <row r="1403" spans="1:5" hidden="1" x14ac:dyDescent="0.3">
      <c r="A1403" s="114">
        <v>422516</v>
      </c>
      <c r="B1403" s="113" t="s">
        <v>719</v>
      </c>
      <c r="C1403" s="112">
        <f>VLOOKUP(A1403,cuc!$A$2:$H$2088,8,FALSE)</f>
        <v>0</v>
      </c>
      <c r="D1403" s="119"/>
      <c r="E1403" s="115"/>
    </row>
    <row r="1404" spans="1:5" hidden="1" x14ac:dyDescent="0.3">
      <c r="A1404" s="114">
        <v>422517</v>
      </c>
      <c r="B1404" s="113" t="s">
        <v>718</v>
      </c>
      <c r="C1404" s="112">
        <f>VLOOKUP(A1404,cuc!$A$2:$H$2088,8,FALSE)</f>
        <v>0</v>
      </c>
      <c r="D1404" s="119"/>
      <c r="E1404" s="115"/>
    </row>
    <row r="1405" spans="1:5" hidden="1" x14ac:dyDescent="0.3">
      <c r="A1405" s="114">
        <v>422518</v>
      </c>
      <c r="B1405" s="113" t="s">
        <v>717</v>
      </c>
      <c r="C1405" s="112">
        <f>VLOOKUP(A1405,cuc!$A$2:$H$2088,8,FALSE)</f>
        <v>0</v>
      </c>
      <c r="D1405" s="119"/>
      <c r="E1405" s="115"/>
    </row>
    <row r="1406" spans="1:5" hidden="1" x14ac:dyDescent="0.3">
      <c r="A1406" s="114">
        <v>422519</v>
      </c>
      <c r="B1406" s="113" t="s">
        <v>716</v>
      </c>
      <c r="C1406" s="112">
        <f>VLOOKUP(A1406,cuc!$A$2:$H$2088,8,FALSE)</f>
        <v>0</v>
      </c>
      <c r="D1406" s="119"/>
      <c r="E1406" s="115"/>
    </row>
    <row r="1407" spans="1:5" hidden="1" x14ac:dyDescent="0.3">
      <c r="A1407" s="114">
        <v>422520</v>
      </c>
      <c r="B1407" s="113" t="s">
        <v>715</v>
      </c>
      <c r="C1407" s="112">
        <f>VLOOKUP(A1407,cuc!$A$2:$H$2088,8,FALSE)</f>
        <v>0</v>
      </c>
      <c r="D1407" s="119"/>
      <c r="E1407" s="115"/>
    </row>
    <row r="1408" spans="1:5" hidden="1" x14ac:dyDescent="0.3">
      <c r="A1408" s="114">
        <v>422521</v>
      </c>
      <c r="B1408" s="113" t="s">
        <v>714</v>
      </c>
      <c r="C1408" s="112">
        <f>VLOOKUP(A1408,cuc!$A$2:$H$2088,8,FALSE)</f>
        <v>0</v>
      </c>
      <c r="D1408" s="119"/>
      <c r="E1408" s="115"/>
    </row>
    <row r="1409" spans="1:5" hidden="1" x14ac:dyDescent="0.3">
      <c r="A1409" s="114">
        <v>422522</v>
      </c>
      <c r="B1409" s="113" t="s">
        <v>713</v>
      </c>
      <c r="C1409" s="112">
        <f>VLOOKUP(A1409,cuc!$A$2:$H$2088,8,FALSE)</f>
        <v>0</v>
      </c>
      <c r="D1409" s="119"/>
      <c r="E1409" s="115"/>
    </row>
    <row r="1410" spans="1:5" hidden="1" x14ac:dyDescent="0.3">
      <c r="A1410" s="114">
        <v>422523</v>
      </c>
      <c r="B1410" s="113" t="s">
        <v>712</v>
      </c>
      <c r="C1410" s="112">
        <f>VLOOKUP(A1410,cuc!$A$2:$H$2088,8,FALSE)</f>
        <v>0</v>
      </c>
      <c r="D1410" s="119"/>
      <c r="E1410" s="115"/>
    </row>
    <row r="1411" spans="1:5" hidden="1" x14ac:dyDescent="0.3">
      <c r="A1411" s="114">
        <v>422524</v>
      </c>
      <c r="B1411" s="113" t="s">
        <v>711</v>
      </c>
      <c r="C1411" s="112">
        <f>VLOOKUP(A1411,cuc!$A$2:$H$2088,8,FALSE)</f>
        <v>0</v>
      </c>
      <c r="D1411" s="119"/>
      <c r="E1411" s="115"/>
    </row>
    <row r="1412" spans="1:5" hidden="1" x14ac:dyDescent="0.3">
      <c r="A1412" s="114">
        <v>422525</v>
      </c>
      <c r="B1412" s="113" t="s">
        <v>710</v>
      </c>
      <c r="C1412" s="112">
        <f>VLOOKUP(A1412,cuc!$A$2:$H$2088,8,FALSE)</f>
        <v>0</v>
      </c>
      <c r="D1412" s="119"/>
      <c r="E1412" s="115"/>
    </row>
    <row r="1413" spans="1:5" hidden="1" x14ac:dyDescent="0.3">
      <c r="A1413" s="114">
        <v>422526</v>
      </c>
      <c r="B1413" s="113" t="s">
        <v>709</v>
      </c>
      <c r="C1413" s="112">
        <f>VLOOKUP(A1413,cuc!$A$2:$H$2088,8,FALSE)</f>
        <v>0</v>
      </c>
      <c r="D1413" s="119"/>
      <c r="E1413" s="115"/>
    </row>
    <row r="1414" spans="1:5" hidden="1" x14ac:dyDescent="0.3">
      <c r="A1414" s="114">
        <v>422527</v>
      </c>
      <c r="B1414" s="113" t="s">
        <v>708</v>
      </c>
      <c r="C1414" s="112">
        <f>VLOOKUP(A1414,cuc!$A$2:$H$2088,8,FALSE)</f>
        <v>0</v>
      </c>
      <c r="D1414" s="119"/>
      <c r="E1414" s="115"/>
    </row>
    <row r="1415" spans="1:5" hidden="1" x14ac:dyDescent="0.3">
      <c r="A1415" s="114">
        <v>422528</v>
      </c>
      <c r="B1415" s="113" t="s">
        <v>707</v>
      </c>
      <c r="C1415" s="112">
        <f>VLOOKUP(A1415,cuc!$A$2:$H$2088,8,FALSE)</f>
        <v>0</v>
      </c>
      <c r="D1415" s="119"/>
      <c r="E1415" s="115"/>
    </row>
    <row r="1416" spans="1:5" hidden="1" x14ac:dyDescent="0.3">
      <c r="A1416" s="114">
        <v>422529</v>
      </c>
      <c r="B1416" s="113" t="s">
        <v>706</v>
      </c>
      <c r="C1416" s="112">
        <f>VLOOKUP(A1416,cuc!$A$2:$H$2088,8,FALSE)</f>
        <v>0</v>
      </c>
      <c r="D1416" s="119"/>
      <c r="E1416" s="115"/>
    </row>
    <row r="1417" spans="1:5" hidden="1" x14ac:dyDescent="0.3">
      <c r="A1417" s="114">
        <v>422530</v>
      </c>
      <c r="B1417" s="113" t="s">
        <v>705</v>
      </c>
      <c r="C1417" s="112">
        <f>VLOOKUP(A1417,cuc!$A$2:$H$2088,8,FALSE)</f>
        <v>0</v>
      </c>
      <c r="D1417" s="119"/>
      <c r="E1417" s="115"/>
    </row>
    <row r="1418" spans="1:5" hidden="1" x14ac:dyDescent="0.3">
      <c r="A1418" s="114">
        <v>422531</v>
      </c>
      <c r="B1418" s="113" t="s">
        <v>704</v>
      </c>
      <c r="C1418" s="112">
        <f>VLOOKUP(A1418,cuc!$A$2:$H$2088,8,FALSE)</f>
        <v>0</v>
      </c>
      <c r="D1418" s="119"/>
      <c r="E1418" s="115"/>
    </row>
    <row r="1419" spans="1:5" hidden="1" x14ac:dyDescent="0.3">
      <c r="A1419" s="114">
        <v>422532</v>
      </c>
      <c r="B1419" s="113" t="s">
        <v>703</v>
      </c>
      <c r="C1419" s="112">
        <f>VLOOKUP(A1419,cuc!$A$2:$H$2088,8,FALSE)</f>
        <v>0</v>
      </c>
      <c r="D1419" s="119"/>
      <c r="E1419" s="115"/>
    </row>
    <row r="1420" spans="1:5" hidden="1" x14ac:dyDescent="0.3">
      <c r="A1420" s="114">
        <v>422533</v>
      </c>
      <c r="B1420" s="113" t="s">
        <v>702</v>
      </c>
      <c r="C1420" s="112">
        <f>VLOOKUP(A1420,cuc!$A$2:$H$2088,8,FALSE)</f>
        <v>0</v>
      </c>
      <c r="D1420" s="119"/>
      <c r="E1420" s="115"/>
    </row>
    <row r="1421" spans="1:5" hidden="1" x14ac:dyDescent="0.3">
      <c r="A1421" s="114">
        <v>422534</v>
      </c>
      <c r="B1421" s="113" t="s">
        <v>701</v>
      </c>
      <c r="C1421" s="112">
        <f>VLOOKUP(A1421,cuc!$A$2:$H$2088,8,FALSE)</f>
        <v>0</v>
      </c>
      <c r="D1421" s="119"/>
      <c r="E1421" s="115"/>
    </row>
    <row r="1422" spans="1:5" hidden="1" x14ac:dyDescent="0.3">
      <c r="A1422" s="114">
        <v>422535</v>
      </c>
      <c r="B1422" s="113" t="s">
        <v>700</v>
      </c>
      <c r="C1422" s="112">
        <f>VLOOKUP(A1422,cuc!$A$2:$H$2088,8,FALSE)</f>
        <v>0</v>
      </c>
      <c r="D1422" s="119"/>
      <c r="E1422" s="115"/>
    </row>
    <row r="1423" spans="1:5" hidden="1" x14ac:dyDescent="0.3">
      <c r="A1423" s="114">
        <v>422536</v>
      </c>
      <c r="B1423" s="113" t="s">
        <v>699</v>
      </c>
      <c r="C1423" s="112">
        <f>VLOOKUP(A1423,cuc!$A$2:$H$2088,8,FALSE)</f>
        <v>0</v>
      </c>
      <c r="D1423" s="119"/>
      <c r="E1423" s="115"/>
    </row>
    <row r="1424" spans="1:5" hidden="1" x14ac:dyDescent="0.3">
      <c r="A1424" s="114">
        <v>422537</v>
      </c>
      <c r="B1424" s="113" t="s">
        <v>698</v>
      </c>
      <c r="C1424" s="112">
        <f>VLOOKUP(A1424,cuc!$A$2:$H$2088,8,FALSE)</f>
        <v>0</v>
      </c>
      <c r="D1424" s="119"/>
      <c r="E1424" s="115"/>
    </row>
    <row r="1425" spans="1:5" hidden="1" x14ac:dyDescent="0.3">
      <c r="A1425" s="114">
        <v>422538</v>
      </c>
      <c r="B1425" s="113" t="s">
        <v>697</v>
      </c>
      <c r="C1425" s="112">
        <f>VLOOKUP(A1425,cuc!$A$2:$H$2088,8,FALSE)</f>
        <v>0</v>
      </c>
      <c r="D1425" s="119"/>
      <c r="E1425" s="115"/>
    </row>
    <row r="1426" spans="1:5" hidden="1" x14ac:dyDescent="0.3">
      <c r="A1426" s="114">
        <v>422539</v>
      </c>
      <c r="B1426" s="113" t="s">
        <v>696</v>
      </c>
      <c r="C1426" s="112">
        <f>VLOOKUP(A1426,cuc!$A$2:$H$2088,8,FALSE)</f>
        <v>0</v>
      </c>
      <c r="D1426" s="119"/>
      <c r="E1426" s="115"/>
    </row>
    <row r="1427" spans="1:5" hidden="1" x14ac:dyDescent="0.3">
      <c r="A1427" s="114">
        <v>422540</v>
      </c>
      <c r="B1427" s="113" t="s">
        <v>695</v>
      </c>
      <c r="C1427" s="112">
        <f>VLOOKUP(A1427,cuc!$A$2:$H$2088,8,FALSE)</f>
        <v>0</v>
      </c>
      <c r="D1427" s="119"/>
      <c r="E1427" s="115"/>
    </row>
    <row r="1428" spans="1:5" hidden="1" x14ac:dyDescent="0.3">
      <c r="A1428" s="114">
        <v>422541</v>
      </c>
      <c r="B1428" s="113" t="s">
        <v>694</v>
      </c>
      <c r="C1428" s="112">
        <f>VLOOKUP(A1428,cuc!$A$2:$H$2088,8,FALSE)</f>
        <v>0</v>
      </c>
      <c r="D1428" s="119"/>
      <c r="E1428" s="115"/>
    </row>
    <row r="1429" spans="1:5" hidden="1" x14ac:dyDescent="0.3">
      <c r="A1429" s="114">
        <v>422542</v>
      </c>
      <c r="B1429" s="113" t="s">
        <v>693</v>
      </c>
      <c r="C1429" s="112">
        <f>VLOOKUP(A1429,cuc!$A$2:$H$2088,8,FALSE)</f>
        <v>0</v>
      </c>
      <c r="D1429" s="119"/>
      <c r="E1429" s="115"/>
    </row>
    <row r="1430" spans="1:5" hidden="1" x14ac:dyDescent="0.3">
      <c r="A1430" s="114">
        <v>422543</v>
      </c>
      <c r="B1430" s="113" t="s">
        <v>692</v>
      </c>
      <c r="C1430" s="112">
        <f>VLOOKUP(A1430,cuc!$A$2:$H$2088,8,FALSE)</f>
        <v>0</v>
      </c>
      <c r="D1430" s="119"/>
      <c r="E1430" s="115"/>
    </row>
    <row r="1431" spans="1:5" hidden="1" x14ac:dyDescent="0.3">
      <c r="A1431" s="114">
        <v>422544</v>
      </c>
      <c r="B1431" s="113" t="s">
        <v>691</v>
      </c>
      <c r="C1431" s="112">
        <f>VLOOKUP(A1431,cuc!$A$2:$H$2088,8,FALSE)</f>
        <v>0</v>
      </c>
      <c r="D1431" s="119"/>
      <c r="E1431" s="115"/>
    </row>
    <row r="1432" spans="1:5" hidden="1" x14ac:dyDescent="0.3">
      <c r="A1432" s="114">
        <v>422545</v>
      </c>
      <c r="B1432" s="113" t="s">
        <v>690</v>
      </c>
      <c r="C1432" s="112">
        <f>VLOOKUP(A1432,cuc!$A$2:$H$2088,8,FALSE)</f>
        <v>0</v>
      </c>
      <c r="D1432" s="119"/>
      <c r="E1432" s="115"/>
    </row>
    <row r="1433" spans="1:5" hidden="1" x14ac:dyDescent="0.3">
      <c r="A1433" s="114">
        <v>422546</v>
      </c>
      <c r="B1433" s="113" t="s">
        <v>689</v>
      </c>
      <c r="C1433" s="112">
        <f>VLOOKUP(A1433,cuc!$A$2:$H$2088,8,FALSE)</f>
        <v>0</v>
      </c>
      <c r="D1433" s="119"/>
      <c r="E1433" s="115"/>
    </row>
    <row r="1434" spans="1:5" hidden="1" x14ac:dyDescent="0.3">
      <c r="A1434" s="114">
        <v>422547</v>
      </c>
      <c r="B1434" s="113" t="s">
        <v>537</v>
      </c>
      <c r="C1434" s="112">
        <f>VLOOKUP(A1434,cuc!$A$2:$H$2088,8,FALSE)</f>
        <v>0</v>
      </c>
      <c r="D1434" s="119"/>
      <c r="E1434" s="115"/>
    </row>
    <row r="1435" spans="1:5" hidden="1" x14ac:dyDescent="0.3">
      <c r="A1435" s="114">
        <v>422548</v>
      </c>
      <c r="B1435" s="113" t="s">
        <v>536</v>
      </c>
      <c r="C1435" s="112">
        <f>VLOOKUP(A1435,cuc!$A$2:$H$2088,8,FALSE)</f>
        <v>0</v>
      </c>
      <c r="D1435" s="119"/>
      <c r="E1435" s="115"/>
    </row>
    <row r="1436" spans="1:5" x14ac:dyDescent="0.3">
      <c r="A1436" s="114">
        <v>423000</v>
      </c>
      <c r="B1436" s="113" t="s">
        <v>688</v>
      </c>
      <c r="C1436" s="112">
        <f>VLOOKUP(A1436,cuc!$A$2:$H$2088,8,FALSE)</f>
        <v>970589.71</v>
      </c>
      <c r="D1436" s="119"/>
      <c r="E1436" s="115"/>
    </row>
    <row r="1437" spans="1:5" hidden="1" x14ac:dyDescent="0.3">
      <c r="A1437" s="114">
        <v>423005</v>
      </c>
      <c r="B1437" s="113" t="s">
        <v>687</v>
      </c>
      <c r="C1437" s="112">
        <f>VLOOKUP(A1437,cuc!$A$2:$H$2088,8,FALSE)</f>
        <v>0</v>
      </c>
      <c r="D1437" s="119"/>
      <c r="E1437" s="115"/>
    </row>
    <row r="1438" spans="1:5" hidden="1" x14ac:dyDescent="0.3">
      <c r="A1438" s="114">
        <v>423010</v>
      </c>
      <c r="B1438" s="113" t="s">
        <v>686</v>
      </c>
      <c r="C1438" s="112">
        <f>VLOOKUP(A1438,cuc!$A$2:$H$2088,8,FALSE)</f>
        <v>0</v>
      </c>
      <c r="D1438" s="119"/>
      <c r="E1438" s="115"/>
    </row>
    <row r="1439" spans="1:5" x14ac:dyDescent="0.3">
      <c r="A1439" s="114">
        <v>423095</v>
      </c>
      <c r="B1439" s="113" t="s">
        <v>213</v>
      </c>
      <c r="C1439" s="112">
        <f>VLOOKUP(A1439,cuc!$A$2:$H$2088,8,FALSE)</f>
        <v>970589.71</v>
      </c>
      <c r="D1439" s="119"/>
      <c r="E1439" s="115"/>
    </row>
    <row r="1440" spans="1:5" hidden="1" x14ac:dyDescent="0.3">
      <c r="A1440" s="114">
        <v>423500</v>
      </c>
      <c r="B1440" s="113" t="s">
        <v>685</v>
      </c>
      <c r="C1440" s="112">
        <f>VLOOKUP(A1440,cuc!$A$2:$H$2088,8,FALSE)</f>
        <v>0</v>
      </c>
      <c r="D1440" s="119"/>
      <c r="E1440" s="115"/>
    </row>
    <row r="1441" spans="1:5" hidden="1" x14ac:dyDescent="0.3">
      <c r="A1441" s="114">
        <v>423505</v>
      </c>
      <c r="B1441" s="113" t="s">
        <v>512</v>
      </c>
      <c r="C1441" s="112">
        <f>VLOOKUP(A1441,cuc!$A$2:$H$2088,8,FALSE)</f>
        <v>0</v>
      </c>
      <c r="D1441" s="119"/>
      <c r="E1441" s="115"/>
    </row>
    <row r="1442" spans="1:5" hidden="1" x14ac:dyDescent="0.3">
      <c r="A1442" s="114">
        <v>423510</v>
      </c>
      <c r="B1442" s="113" t="s">
        <v>511</v>
      </c>
      <c r="C1442" s="112">
        <f>VLOOKUP(A1442,cuc!$A$2:$H$2088,8,FALSE)</f>
        <v>0</v>
      </c>
      <c r="D1442" s="119"/>
      <c r="E1442" s="115"/>
    </row>
    <row r="1443" spans="1:5" hidden="1" x14ac:dyDescent="0.3">
      <c r="A1443" s="114">
        <v>423515</v>
      </c>
      <c r="B1443" s="113" t="s">
        <v>510</v>
      </c>
      <c r="C1443" s="112">
        <f>VLOOKUP(A1443,cuc!$A$2:$H$2088,8,FALSE)</f>
        <v>0</v>
      </c>
      <c r="D1443" s="119"/>
      <c r="E1443" s="115"/>
    </row>
    <row r="1444" spans="1:5" hidden="1" x14ac:dyDescent="0.3">
      <c r="A1444" s="114">
        <v>423520</v>
      </c>
      <c r="B1444" s="113" t="s">
        <v>684</v>
      </c>
      <c r="C1444" s="112">
        <f>VLOOKUP(A1444,cuc!$A$2:$H$2088,8,FALSE)</f>
        <v>0</v>
      </c>
      <c r="D1444" s="119"/>
      <c r="E1444" s="115"/>
    </row>
    <row r="1445" spans="1:5" hidden="1" x14ac:dyDescent="0.3">
      <c r="A1445" s="114">
        <v>423600</v>
      </c>
      <c r="B1445" s="113" t="s">
        <v>683</v>
      </c>
      <c r="C1445" s="112">
        <f>VLOOKUP(A1445,cuc!$A$2:$H$2088,8,FALSE)</f>
        <v>0</v>
      </c>
      <c r="D1445" s="119"/>
      <c r="E1445" s="115"/>
    </row>
    <row r="1446" spans="1:5" hidden="1" x14ac:dyDescent="0.3">
      <c r="A1446" s="114">
        <v>423605</v>
      </c>
      <c r="B1446" s="113" t="s">
        <v>508</v>
      </c>
      <c r="C1446" s="112">
        <f>VLOOKUP(A1446,cuc!$A$2:$H$2088,8,FALSE)</f>
        <v>0</v>
      </c>
      <c r="D1446" s="119"/>
      <c r="E1446" s="115"/>
    </row>
    <row r="1447" spans="1:5" hidden="1" x14ac:dyDescent="0.3">
      <c r="A1447" s="114">
        <v>423610</v>
      </c>
      <c r="B1447" s="113" t="s">
        <v>507</v>
      </c>
      <c r="C1447" s="112">
        <f>VLOOKUP(A1447,cuc!$A$2:$H$2088,8,FALSE)</f>
        <v>0</v>
      </c>
      <c r="D1447" s="119"/>
      <c r="E1447" s="115"/>
    </row>
    <row r="1448" spans="1:5" hidden="1" x14ac:dyDescent="0.3">
      <c r="A1448" s="114">
        <v>423615</v>
      </c>
      <c r="B1448" s="113" t="s">
        <v>506</v>
      </c>
      <c r="C1448" s="112">
        <f>VLOOKUP(A1448,cuc!$A$2:$H$2088,8,FALSE)</f>
        <v>0</v>
      </c>
      <c r="D1448" s="119"/>
      <c r="E1448" s="115"/>
    </row>
    <row r="1449" spans="1:5" hidden="1" x14ac:dyDescent="0.3">
      <c r="A1449" s="114">
        <v>423620</v>
      </c>
      <c r="B1449" s="113" t="s">
        <v>682</v>
      </c>
      <c r="C1449" s="112">
        <f>VLOOKUP(A1449,cuc!$A$2:$H$2088,8,FALSE)</f>
        <v>0</v>
      </c>
      <c r="D1449" s="119"/>
      <c r="E1449" s="115"/>
    </row>
    <row r="1450" spans="1:5" hidden="1" x14ac:dyDescent="0.3">
      <c r="A1450" s="114">
        <v>424000</v>
      </c>
      <c r="B1450" s="113" t="s">
        <v>681</v>
      </c>
      <c r="C1450" s="112">
        <f>VLOOKUP(A1450,cuc!$A$2:$H$2088,8,FALSE)</f>
        <v>0</v>
      </c>
      <c r="D1450" s="119"/>
      <c r="E1450" s="115"/>
    </row>
    <row r="1451" spans="1:5" hidden="1" x14ac:dyDescent="0.3">
      <c r="A1451" s="114">
        <v>424005</v>
      </c>
      <c r="B1451" s="113" t="s">
        <v>680</v>
      </c>
      <c r="C1451" s="112">
        <f>VLOOKUP(A1451,cuc!$A$2:$H$2088,8,FALSE)</f>
        <v>0</v>
      </c>
      <c r="D1451" s="119"/>
      <c r="E1451" s="115"/>
    </row>
    <row r="1452" spans="1:5" hidden="1" x14ac:dyDescent="0.3">
      <c r="A1452" s="114">
        <v>424010</v>
      </c>
      <c r="B1452" s="113" t="s">
        <v>679</v>
      </c>
      <c r="C1452" s="112">
        <f>VLOOKUP(A1452,cuc!$A$2:$H$2088,8,FALSE)</f>
        <v>0</v>
      </c>
      <c r="D1452" s="119"/>
      <c r="E1452" s="115"/>
    </row>
    <row r="1453" spans="1:5" hidden="1" x14ac:dyDescent="0.3">
      <c r="A1453" s="114">
        <v>424015</v>
      </c>
      <c r="B1453" s="113" t="s">
        <v>678</v>
      </c>
      <c r="C1453" s="112">
        <f>VLOOKUP(A1453,cuc!$A$2:$H$2088,8,FALSE)</f>
        <v>0</v>
      </c>
      <c r="D1453" s="119"/>
      <c r="E1453" s="115"/>
    </row>
    <row r="1454" spans="1:5" hidden="1" x14ac:dyDescent="0.3">
      <c r="A1454" s="114">
        <v>424020</v>
      </c>
      <c r="B1454" s="113" t="s">
        <v>677</v>
      </c>
      <c r="C1454" s="112">
        <f>VLOOKUP(A1454,cuc!$A$2:$H$2088,8,FALSE)</f>
        <v>0</v>
      </c>
      <c r="D1454" s="119"/>
      <c r="E1454" s="115"/>
    </row>
    <row r="1455" spans="1:5" hidden="1" x14ac:dyDescent="0.3">
      <c r="A1455" s="114">
        <v>424025</v>
      </c>
      <c r="B1455" s="113" t="s">
        <v>676</v>
      </c>
      <c r="C1455" s="112">
        <f>VLOOKUP(A1455,cuc!$A$2:$H$2088,8,FALSE)</f>
        <v>0</v>
      </c>
      <c r="D1455" s="119"/>
      <c r="E1455" s="115"/>
    </row>
    <row r="1456" spans="1:5" hidden="1" x14ac:dyDescent="0.3">
      <c r="A1456" s="114">
        <v>424030</v>
      </c>
      <c r="B1456" s="113" t="s">
        <v>675</v>
      </c>
      <c r="C1456" s="112">
        <f>VLOOKUP(A1456,cuc!$A$2:$H$2088,8,FALSE)</f>
        <v>0</v>
      </c>
      <c r="D1456" s="119"/>
      <c r="E1456" s="115"/>
    </row>
    <row r="1457" spans="1:5" hidden="1" x14ac:dyDescent="0.3">
      <c r="A1457" s="114">
        <v>424035</v>
      </c>
      <c r="B1457" s="113" t="s">
        <v>674</v>
      </c>
      <c r="C1457" s="112">
        <f>VLOOKUP(A1457,cuc!$A$2:$H$2088,8,FALSE)</f>
        <v>0</v>
      </c>
      <c r="D1457" s="119"/>
      <c r="E1457" s="115"/>
    </row>
    <row r="1458" spans="1:5" hidden="1" x14ac:dyDescent="0.3">
      <c r="A1458" s="114">
        <v>424040</v>
      </c>
      <c r="B1458" s="113" t="s">
        <v>673</v>
      </c>
      <c r="C1458" s="112">
        <f>VLOOKUP(A1458,cuc!$A$2:$H$2088,8,FALSE)</f>
        <v>0</v>
      </c>
      <c r="D1458" s="119"/>
      <c r="E1458" s="115"/>
    </row>
    <row r="1459" spans="1:5" hidden="1" x14ac:dyDescent="0.3">
      <c r="A1459" s="114">
        <v>424045</v>
      </c>
      <c r="B1459" s="113" t="s">
        <v>672</v>
      </c>
      <c r="C1459" s="112">
        <f>VLOOKUP(A1459,cuc!$A$2:$H$2088,8,FALSE)</f>
        <v>0</v>
      </c>
      <c r="D1459" s="119"/>
      <c r="E1459" s="115"/>
    </row>
    <row r="1460" spans="1:5" hidden="1" x14ac:dyDescent="0.3">
      <c r="A1460" s="114">
        <v>424050</v>
      </c>
      <c r="B1460" s="113" t="s">
        <v>671</v>
      </c>
      <c r="C1460" s="112">
        <f>VLOOKUP(A1460,cuc!$A$2:$H$2088,8,FALSE)</f>
        <v>0</v>
      </c>
      <c r="D1460" s="119"/>
      <c r="E1460" s="115"/>
    </row>
    <row r="1461" spans="1:5" hidden="1" x14ac:dyDescent="0.3">
      <c r="A1461" s="114">
        <v>424055</v>
      </c>
      <c r="B1461" s="113" t="s">
        <v>670</v>
      </c>
      <c r="C1461" s="112">
        <f>VLOOKUP(A1461,cuc!$A$2:$H$2088,8,FALSE)</f>
        <v>0</v>
      </c>
      <c r="D1461" s="119"/>
      <c r="E1461" s="115"/>
    </row>
    <row r="1462" spans="1:5" hidden="1" x14ac:dyDescent="0.3">
      <c r="A1462" s="114">
        <v>424060</v>
      </c>
      <c r="B1462" s="113" t="s">
        <v>669</v>
      </c>
      <c r="C1462" s="112">
        <f>VLOOKUP(A1462,cuc!$A$2:$H$2088,8,FALSE)</f>
        <v>0</v>
      </c>
      <c r="D1462" s="119"/>
      <c r="E1462" s="115"/>
    </row>
    <row r="1463" spans="1:5" hidden="1" x14ac:dyDescent="0.3">
      <c r="A1463" s="114">
        <v>424065</v>
      </c>
      <c r="B1463" s="113" t="s">
        <v>668</v>
      </c>
      <c r="C1463" s="112">
        <f>VLOOKUP(A1463,cuc!$A$2:$H$2088,8,FALSE)</f>
        <v>0</v>
      </c>
      <c r="D1463" s="119"/>
      <c r="E1463" s="115"/>
    </row>
    <row r="1464" spans="1:5" hidden="1" x14ac:dyDescent="0.3">
      <c r="A1464" s="114">
        <v>424070</v>
      </c>
      <c r="B1464" s="113" t="s">
        <v>667</v>
      </c>
      <c r="C1464" s="112">
        <f>VLOOKUP(A1464,cuc!$A$2:$H$2088,8,FALSE)</f>
        <v>0</v>
      </c>
      <c r="D1464" s="119"/>
      <c r="E1464" s="115"/>
    </row>
    <row r="1465" spans="1:5" hidden="1" x14ac:dyDescent="0.3">
      <c r="A1465" s="114">
        <v>424075</v>
      </c>
      <c r="B1465" s="113" t="s">
        <v>666</v>
      </c>
      <c r="C1465" s="112">
        <f>VLOOKUP(A1465,cuc!$A$2:$H$2088,8,FALSE)</f>
        <v>0</v>
      </c>
      <c r="D1465" s="119"/>
      <c r="E1465" s="115"/>
    </row>
    <row r="1466" spans="1:5" hidden="1" x14ac:dyDescent="0.3">
      <c r="A1466" s="114">
        <v>424080</v>
      </c>
      <c r="B1466" s="113" t="s">
        <v>665</v>
      </c>
      <c r="C1466" s="112">
        <f>VLOOKUP(A1466,cuc!$A$2:$H$2088,8,FALSE)</f>
        <v>0</v>
      </c>
      <c r="D1466" s="119"/>
      <c r="E1466" s="115"/>
    </row>
    <row r="1467" spans="1:5" hidden="1" x14ac:dyDescent="0.3">
      <c r="A1467" s="114">
        <v>424085</v>
      </c>
      <c r="B1467" s="113" t="s">
        <v>664</v>
      </c>
      <c r="C1467" s="112">
        <f>VLOOKUP(A1467,cuc!$A$2:$H$2088,8,FALSE)</f>
        <v>0</v>
      </c>
      <c r="D1467" s="119"/>
      <c r="E1467" s="115"/>
    </row>
    <row r="1468" spans="1:5" hidden="1" x14ac:dyDescent="0.3">
      <c r="A1468" s="114">
        <v>424090</v>
      </c>
      <c r="B1468" s="113" t="s">
        <v>213</v>
      </c>
      <c r="C1468" s="112">
        <f>VLOOKUP(A1468,cuc!$A$2:$H$2088,8,FALSE)</f>
        <v>0</v>
      </c>
      <c r="D1468" s="119"/>
      <c r="E1468" s="115"/>
    </row>
    <row r="1469" spans="1:5" hidden="1" x14ac:dyDescent="0.3">
      <c r="A1469" s="114">
        <v>424500</v>
      </c>
      <c r="B1469" s="113" t="s">
        <v>663</v>
      </c>
      <c r="C1469" s="112">
        <f>VLOOKUP(A1469,cuc!$A$2:$H$2088,8,FALSE)</f>
        <v>0</v>
      </c>
      <c r="D1469" s="119"/>
      <c r="E1469" s="115"/>
    </row>
    <row r="1470" spans="1:5" hidden="1" x14ac:dyDescent="0.3">
      <c r="A1470" s="114">
        <v>424505</v>
      </c>
      <c r="B1470" s="113" t="s">
        <v>662</v>
      </c>
      <c r="C1470" s="112">
        <f>VLOOKUP(A1470,cuc!$A$2:$H$2088,8,FALSE)</f>
        <v>0</v>
      </c>
      <c r="D1470" s="119"/>
      <c r="E1470" s="115"/>
    </row>
    <row r="1471" spans="1:5" hidden="1" x14ac:dyDescent="0.3">
      <c r="A1471" s="114">
        <v>424510</v>
      </c>
      <c r="B1471" s="113" t="s">
        <v>661</v>
      </c>
      <c r="C1471" s="112">
        <f>VLOOKUP(A1471,cuc!$A$2:$H$2088,8,FALSE)</f>
        <v>0</v>
      </c>
      <c r="D1471" s="119"/>
      <c r="E1471" s="115"/>
    </row>
    <row r="1472" spans="1:5" hidden="1" x14ac:dyDescent="0.3">
      <c r="A1472" s="114">
        <v>424515</v>
      </c>
      <c r="B1472" s="113" t="s">
        <v>660</v>
      </c>
      <c r="C1472" s="112">
        <f>VLOOKUP(A1472,cuc!$A$2:$H$2088,8,FALSE)</f>
        <v>0</v>
      </c>
      <c r="D1472" s="119"/>
      <c r="E1472" s="115"/>
    </row>
    <row r="1473" spans="1:5" hidden="1" x14ac:dyDescent="0.3">
      <c r="A1473" s="114">
        <v>424520</v>
      </c>
      <c r="B1473" s="113" t="s">
        <v>498</v>
      </c>
      <c r="C1473" s="112">
        <f>VLOOKUP(A1473,cuc!$A$2:$H$2088,8,FALSE)</f>
        <v>0</v>
      </c>
      <c r="D1473" s="119"/>
      <c r="E1473" s="115"/>
    </row>
    <row r="1474" spans="1:5" hidden="1" x14ac:dyDescent="0.3">
      <c r="A1474" s="114">
        <v>424525</v>
      </c>
      <c r="B1474" s="113" t="s">
        <v>659</v>
      </c>
      <c r="C1474" s="112">
        <f>VLOOKUP(A1474,cuc!$A$2:$H$2088,8,FALSE)</f>
        <v>0</v>
      </c>
      <c r="D1474" s="119"/>
      <c r="E1474" s="115"/>
    </row>
    <row r="1475" spans="1:5" hidden="1" x14ac:dyDescent="0.3">
      <c r="A1475" s="114">
        <v>424530</v>
      </c>
      <c r="B1475" s="113" t="s">
        <v>658</v>
      </c>
      <c r="C1475" s="112">
        <f>VLOOKUP(A1475,cuc!$A$2:$H$2088,8,FALSE)</f>
        <v>0</v>
      </c>
      <c r="D1475" s="119"/>
      <c r="E1475" s="115"/>
    </row>
    <row r="1476" spans="1:5" hidden="1" x14ac:dyDescent="0.3">
      <c r="A1476" s="114">
        <v>424595</v>
      </c>
      <c r="B1476" s="113" t="s">
        <v>514</v>
      </c>
      <c r="C1476" s="112">
        <f>VLOOKUP(A1476,cuc!$A$2:$H$2088,8,FALSE)</f>
        <v>0</v>
      </c>
      <c r="D1476" s="119"/>
      <c r="E1476" s="115"/>
    </row>
    <row r="1477" spans="1:5" hidden="1" x14ac:dyDescent="0.3">
      <c r="A1477" s="114">
        <v>425000</v>
      </c>
      <c r="B1477" s="113" t="s">
        <v>657</v>
      </c>
      <c r="C1477" s="112">
        <f>VLOOKUP(A1477,cuc!$A$2:$H$2088,8,FALSE)</f>
        <v>0</v>
      </c>
      <c r="D1477" s="119"/>
      <c r="E1477" s="115"/>
    </row>
    <row r="1478" spans="1:5" hidden="1" x14ac:dyDescent="0.3">
      <c r="A1478" s="114">
        <v>425500</v>
      </c>
      <c r="B1478" s="113" t="s">
        <v>656</v>
      </c>
      <c r="C1478" s="112">
        <f>VLOOKUP(A1478,cuc!$A$2:$H$2088,8,FALSE)</f>
        <v>0</v>
      </c>
      <c r="D1478" s="119"/>
      <c r="E1478" s="115"/>
    </row>
    <row r="1479" spans="1:5" hidden="1" x14ac:dyDescent="0.3">
      <c r="A1479" s="114">
        <v>426000</v>
      </c>
      <c r="B1479" s="113" t="s">
        <v>655</v>
      </c>
      <c r="C1479" s="112">
        <f>VLOOKUP(A1479,cuc!$A$2:$H$2088,8,FALSE)</f>
        <v>0</v>
      </c>
      <c r="D1479" s="119"/>
      <c r="E1479" s="115"/>
    </row>
    <row r="1480" spans="1:5" x14ac:dyDescent="0.3">
      <c r="A1480" s="114">
        <v>500000</v>
      </c>
      <c r="B1480" s="113" t="s">
        <v>654</v>
      </c>
      <c r="C1480" s="112">
        <f>VLOOKUP(A1480,cuc!$A$2:$H$2088,8,FALSE)</f>
        <v>1235154123.71</v>
      </c>
      <c r="D1480" s="119"/>
      <c r="E1480" s="115"/>
    </row>
    <row r="1481" spans="1:5" x14ac:dyDescent="0.3">
      <c r="A1481" s="114">
        <v>510000</v>
      </c>
      <c r="B1481" s="113" t="s">
        <v>653</v>
      </c>
      <c r="C1481" s="112">
        <f>VLOOKUP(A1481,cuc!$A$2:$H$2088,8,FALSE)</f>
        <v>854825112.13999999</v>
      </c>
      <c r="D1481" s="119"/>
      <c r="E1481" s="115"/>
    </row>
    <row r="1482" spans="1:5" x14ac:dyDescent="0.3">
      <c r="A1482" s="114">
        <v>510500</v>
      </c>
      <c r="B1482" s="113" t="s">
        <v>489</v>
      </c>
      <c r="C1482" s="112">
        <f>VLOOKUP(A1482,cuc!$A$2:$H$2088,8,FALSE)</f>
        <v>549789899</v>
      </c>
      <c r="D1482" s="119"/>
      <c r="E1482" s="115"/>
    </row>
    <row r="1483" spans="1:5" x14ac:dyDescent="0.3">
      <c r="A1483" s="114">
        <v>510501</v>
      </c>
      <c r="B1483" s="113" t="s">
        <v>488</v>
      </c>
      <c r="C1483" s="112">
        <f>VLOOKUP(A1483,cuc!$A$2:$H$2088,8,FALSE)</f>
        <v>116509387</v>
      </c>
      <c r="D1483" s="119"/>
      <c r="E1483" s="115"/>
    </row>
    <row r="1484" spans="1:5" hidden="1" x14ac:dyDescent="0.3">
      <c r="A1484" s="114">
        <v>510502</v>
      </c>
      <c r="B1484" s="113" t="s">
        <v>487</v>
      </c>
      <c r="C1484" s="112">
        <f>VLOOKUP(A1484,cuc!$A$2:$H$2088,8,FALSE)</f>
        <v>0</v>
      </c>
      <c r="D1484" s="119"/>
      <c r="E1484" s="115"/>
    </row>
    <row r="1485" spans="1:5" x14ac:dyDescent="0.3">
      <c r="A1485" s="114">
        <v>510503</v>
      </c>
      <c r="B1485" s="113" t="s">
        <v>486</v>
      </c>
      <c r="C1485" s="112">
        <f>VLOOKUP(A1485,cuc!$A$2:$H$2088,8,FALSE)</f>
        <v>210757474</v>
      </c>
      <c r="D1485" s="119"/>
      <c r="E1485" s="115"/>
    </row>
    <row r="1486" spans="1:5" hidden="1" x14ac:dyDescent="0.3">
      <c r="A1486" s="114">
        <v>510504</v>
      </c>
      <c r="B1486" s="113" t="s">
        <v>485</v>
      </c>
      <c r="C1486" s="112">
        <f>VLOOKUP(A1486,cuc!$A$2:$H$2088,8,FALSE)</f>
        <v>0</v>
      </c>
      <c r="D1486" s="119"/>
      <c r="E1486" s="115"/>
    </row>
    <row r="1487" spans="1:5" hidden="1" x14ac:dyDescent="0.3">
      <c r="A1487" s="114">
        <v>510505</v>
      </c>
      <c r="B1487" s="113" t="s">
        <v>484</v>
      </c>
      <c r="C1487" s="112">
        <f>VLOOKUP(A1487,cuc!$A$2:$H$2088,8,FALSE)</f>
        <v>0</v>
      </c>
      <c r="D1487" s="119"/>
      <c r="E1487" s="115"/>
    </row>
    <row r="1488" spans="1:5" hidden="1" x14ac:dyDescent="0.3">
      <c r="A1488" s="114">
        <v>510506</v>
      </c>
      <c r="B1488" s="113" t="s">
        <v>483</v>
      </c>
      <c r="C1488" s="112">
        <f>VLOOKUP(A1488,cuc!$A$2:$H$2088,8,FALSE)</f>
        <v>0</v>
      </c>
      <c r="D1488" s="119"/>
      <c r="E1488" s="115"/>
    </row>
    <row r="1489" spans="1:5" hidden="1" x14ac:dyDescent="0.3">
      <c r="A1489" s="114">
        <v>510507</v>
      </c>
      <c r="B1489" s="113" t="s">
        <v>482</v>
      </c>
      <c r="C1489" s="112">
        <f>VLOOKUP(A1489,cuc!$A$2:$H$2088,8,FALSE)</f>
        <v>0</v>
      </c>
      <c r="D1489" s="119"/>
      <c r="E1489" s="115"/>
    </row>
    <row r="1490" spans="1:5" hidden="1" x14ac:dyDescent="0.3">
      <c r="A1490" s="114">
        <v>510508</v>
      </c>
      <c r="B1490" s="113" t="s">
        <v>481</v>
      </c>
      <c r="C1490" s="112">
        <f>VLOOKUP(A1490,cuc!$A$2:$H$2088,8,FALSE)</f>
        <v>0</v>
      </c>
      <c r="D1490" s="119"/>
      <c r="E1490" s="115"/>
    </row>
    <row r="1491" spans="1:5" x14ac:dyDescent="0.3">
      <c r="A1491" s="114">
        <v>510509</v>
      </c>
      <c r="B1491" s="113" t="s">
        <v>480</v>
      </c>
      <c r="C1491" s="112">
        <f>VLOOKUP(A1491,cuc!$A$2:$H$2088,8,FALSE)</f>
        <v>6099814</v>
      </c>
      <c r="D1491" s="119"/>
      <c r="E1491" s="115"/>
    </row>
    <row r="1492" spans="1:5" x14ac:dyDescent="0.3">
      <c r="A1492" s="114">
        <v>510510</v>
      </c>
      <c r="B1492" s="113" t="s">
        <v>479</v>
      </c>
      <c r="C1492" s="112">
        <f>VLOOKUP(A1492,cuc!$A$2:$H$2088,8,FALSE)</f>
        <v>19214008</v>
      </c>
      <c r="D1492" s="119"/>
      <c r="E1492" s="115"/>
    </row>
    <row r="1493" spans="1:5" x14ac:dyDescent="0.3">
      <c r="A1493" s="114">
        <v>510511</v>
      </c>
      <c r="B1493" s="113" t="s">
        <v>478</v>
      </c>
      <c r="C1493" s="112">
        <f>VLOOKUP(A1493,cuc!$A$2:$H$2088,8,FALSE)</f>
        <v>2293252</v>
      </c>
      <c r="D1493" s="119"/>
      <c r="E1493" s="115"/>
    </row>
    <row r="1494" spans="1:5" x14ac:dyDescent="0.3">
      <c r="A1494" s="114">
        <v>510512</v>
      </c>
      <c r="B1494" s="113" t="s">
        <v>477</v>
      </c>
      <c r="C1494" s="112">
        <f>VLOOKUP(A1494,cuc!$A$2:$H$2088,8,FALSE)</f>
        <v>19155263</v>
      </c>
      <c r="D1494" s="119"/>
      <c r="E1494" s="115"/>
    </row>
    <row r="1495" spans="1:5" hidden="1" x14ac:dyDescent="0.3">
      <c r="A1495" s="114">
        <v>510513</v>
      </c>
      <c r="B1495" s="113" t="s">
        <v>476</v>
      </c>
      <c r="C1495" s="112">
        <f>VLOOKUP(A1495,cuc!$A$2:$H$2088,8,FALSE)</f>
        <v>0</v>
      </c>
      <c r="D1495" s="119"/>
      <c r="E1495" s="115"/>
    </row>
    <row r="1496" spans="1:5" x14ac:dyDescent="0.3">
      <c r="A1496" s="114">
        <v>510514</v>
      </c>
      <c r="B1496" s="113" t="s">
        <v>475</v>
      </c>
      <c r="C1496" s="112">
        <f>VLOOKUP(A1496,cuc!$A$2:$H$2088,8,FALSE)</f>
        <v>22723994</v>
      </c>
      <c r="D1496" s="119"/>
      <c r="E1496" s="115"/>
    </row>
    <row r="1497" spans="1:5" hidden="1" x14ac:dyDescent="0.3">
      <c r="A1497" s="114">
        <v>510515</v>
      </c>
      <c r="B1497" s="113" t="s">
        <v>474</v>
      </c>
      <c r="C1497" s="112">
        <f>VLOOKUP(A1497,cuc!$A$2:$H$2088,8,FALSE)</f>
        <v>0</v>
      </c>
      <c r="D1497" s="119"/>
      <c r="E1497" s="115"/>
    </row>
    <row r="1498" spans="1:5" x14ac:dyDescent="0.3">
      <c r="A1498" s="114">
        <v>510516</v>
      </c>
      <c r="B1498" s="113" t="s">
        <v>473</v>
      </c>
      <c r="C1498" s="112">
        <f>VLOOKUP(A1498,cuc!$A$2:$H$2088,8,FALSE)</f>
        <v>18966398</v>
      </c>
      <c r="D1498" s="119"/>
      <c r="E1498" s="115"/>
    </row>
    <row r="1499" spans="1:5" hidden="1" x14ac:dyDescent="0.3">
      <c r="A1499" s="114">
        <v>510517</v>
      </c>
      <c r="B1499" s="113" t="s">
        <v>472</v>
      </c>
      <c r="C1499" s="112">
        <f>VLOOKUP(A1499,cuc!$A$2:$H$2088,8,FALSE)</f>
        <v>0</v>
      </c>
      <c r="D1499" s="119"/>
      <c r="E1499" s="115"/>
    </row>
    <row r="1500" spans="1:5" hidden="1" x14ac:dyDescent="0.3">
      <c r="A1500" s="114">
        <v>510518</v>
      </c>
      <c r="B1500" s="113" t="s">
        <v>471</v>
      </c>
      <c r="C1500" s="112">
        <f>VLOOKUP(A1500,cuc!$A$2:$H$2088,8,FALSE)</f>
        <v>0</v>
      </c>
      <c r="D1500" s="119"/>
      <c r="E1500" s="115"/>
    </row>
    <row r="1501" spans="1:5" x14ac:dyDescent="0.3">
      <c r="A1501" s="114">
        <v>510519</v>
      </c>
      <c r="B1501" s="113" t="s">
        <v>470</v>
      </c>
      <c r="C1501" s="112">
        <f>VLOOKUP(A1501,cuc!$A$2:$H$2088,8,FALSE)</f>
        <v>32478737</v>
      </c>
      <c r="D1501" s="119"/>
      <c r="E1501" s="115"/>
    </row>
    <row r="1502" spans="1:5" hidden="1" x14ac:dyDescent="0.3">
      <c r="A1502" s="114">
        <v>510520</v>
      </c>
      <c r="B1502" s="113" t="s">
        <v>469</v>
      </c>
      <c r="C1502" s="112">
        <f>VLOOKUP(A1502,cuc!$A$2:$H$2088,8,FALSE)</f>
        <v>0</v>
      </c>
      <c r="D1502" s="119"/>
      <c r="E1502" s="115"/>
    </row>
    <row r="1503" spans="1:5" x14ac:dyDescent="0.3">
      <c r="A1503" s="114">
        <v>510521</v>
      </c>
      <c r="B1503" s="113" t="s">
        <v>468</v>
      </c>
      <c r="C1503" s="112">
        <f>VLOOKUP(A1503,cuc!$A$2:$H$2088,8,FALSE)</f>
        <v>3183965</v>
      </c>
      <c r="D1503" s="119"/>
      <c r="E1503" s="115"/>
    </row>
    <row r="1504" spans="1:5" x14ac:dyDescent="0.3">
      <c r="A1504" s="114">
        <v>510522</v>
      </c>
      <c r="B1504" s="113" t="s">
        <v>467</v>
      </c>
      <c r="C1504" s="112">
        <f>VLOOKUP(A1504,cuc!$A$2:$H$2088,8,FALSE)</f>
        <v>1461100</v>
      </c>
      <c r="D1504" s="119"/>
      <c r="E1504" s="115"/>
    </row>
    <row r="1505" spans="1:5" x14ac:dyDescent="0.3">
      <c r="A1505" s="114">
        <v>510523</v>
      </c>
      <c r="B1505" s="113" t="s">
        <v>466</v>
      </c>
      <c r="C1505" s="112">
        <f>VLOOKUP(A1505,cuc!$A$2:$H$2088,8,FALSE)</f>
        <v>26496868</v>
      </c>
      <c r="D1505" s="119"/>
      <c r="E1505" s="115"/>
    </row>
    <row r="1506" spans="1:5" x14ac:dyDescent="0.3">
      <c r="A1506" s="114">
        <v>510524</v>
      </c>
      <c r="B1506" s="113" t="s">
        <v>465</v>
      </c>
      <c r="C1506" s="112">
        <f>VLOOKUP(A1506,cuc!$A$2:$H$2088,8,FALSE)</f>
        <v>37411743</v>
      </c>
      <c r="D1506" s="119"/>
      <c r="E1506" s="115"/>
    </row>
    <row r="1507" spans="1:5" x14ac:dyDescent="0.3">
      <c r="A1507" s="114">
        <v>510525</v>
      </c>
      <c r="B1507" s="113" t="s">
        <v>1854</v>
      </c>
      <c r="C1507" s="112">
        <f>VLOOKUP(A1507,cuc!$A$2:$H$2088,8,FALSE)</f>
        <v>1532900</v>
      </c>
      <c r="D1507" s="119"/>
      <c r="E1507" s="115"/>
    </row>
    <row r="1508" spans="1:5" x14ac:dyDescent="0.3">
      <c r="A1508" s="114">
        <v>510526</v>
      </c>
      <c r="B1508" s="113" t="s">
        <v>463</v>
      </c>
      <c r="C1508" s="112">
        <f>VLOOKUP(A1508,cuc!$A$2:$H$2088,8,FALSE)</f>
        <v>12512200</v>
      </c>
      <c r="D1508" s="119"/>
      <c r="E1508" s="115"/>
    </row>
    <row r="1509" spans="1:5" x14ac:dyDescent="0.3">
      <c r="A1509" s="114">
        <v>510527</v>
      </c>
      <c r="B1509" s="113" t="s">
        <v>1853</v>
      </c>
      <c r="C1509" s="112">
        <f>VLOOKUP(A1509,cuc!$A$2:$H$2088,8,FALSE)</f>
        <v>9384900</v>
      </c>
      <c r="D1509" s="119"/>
      <c r="E1509" s="115"/>
    </row>
    <row r="1510" spans="1:5" x14ac:dyDescent="0.3">
      <c r="A1510" s="114">
        <v>510528</v>
      </c>
      <c r="B1510" s="113" t="s">
        <v>461</v>
      </c>
      <c r="C1510" s="112">
        <f>VLOOKUP(A1510,cuc!$A$2:$H$2088,8,FALSE)</f>
        <v>6257700</v>
      </c>
      <c r="D1510" s="119"/>
      <c r="E1510" s="115"/>
    </row>
    <row r="1511" spans="1:5" hidden="1" x14ac:dyDescent="0.3">
      <c r="A1511" s="114">
        <v>510529</v>
      </c>
      <c r="B1511" s="113" t="s">
        <v>460</v>
      </c>
      <c r="C1511" s="112">
        <f>VLOOKUP(A1511,cuc!$A$2:$H$2088,8,FALSE)</f>
        <v>0</v>
      </c>
      <c r="D1511" s="119"/>
      <c r="E1511" s="115"/>
    </row>
    <row r="1512" spans="1:5" x14ac:dyDescent="0.3">
      <c r="A1512" s="114">
        <v>510530</v>
      </c>
      <c r="B1512" s="113" t="s">
        <v>449</v>
      </c>
      <c r="C1512" s="112">
        <f>VLOOKUP(A1512,cuc!$A$2:$H$2088,8,FALSE)</f>
        <v>843396</v>
      </c>
      <c r="D1512" s="119"/>
      <c r="E1512" s="115"/>
    </row>
    <row r="1513" spans="1:5" x14ac:dyDescent="0.3">
      <c r="A1513" s="114">
        <v>510531</v>
      </c>
      <c r="B1513" s="113" t="s">
        <v>459</v>
      </c>
      <c r="C1513" s="112">
        <f>VLOOKUP(A1513,cuc!$A$2:$H$2088,8,FALSE)</f>
        <v>2055000</v>
      </c>
      <c r="D1513" s="119"/>
      <c r="E1513" s="115"/>
    </row>
    <row r="1514" spans="1:5" hidden="1" x14ac:dyDescent="0.3">
      <c r="A1514" s="114">
        <v>510532</v>
      </c>
      <c r="B1514" s="113" t="s">
        <v>458</v>
      </c>
      <c r="C1514" s="112">
        <f>VLOOKUP(A1514,cuc!$A$2:$H$2088,8,FALSE)</f>
        <v>0</v>
      </c>
      <c r="D1514" s="119"/>
      <c r="E1514" s="115"/>
    </row>
    <row r="1515" spans="1:5" x14ac:dyDescent="0.3">
      <c r="A1515" s="114">
        <v>510533</v>
      </c>
      <c r="B1515" s="113" t="s">
        <v>457</v>
      </c>
      <c r="C1515" s="112">
        <f>VLOOKUP(A1515,cuc!$A$2:$H$2088,8,FALSE)</f>
        <v>451800</v>
      </c>
      <c r="D1515" s="119"/>
      <c r="E1515" s="115"/>
    </row>
    <row r="1516" spans="1:5" hidden="1" x14ac:dyDescent="0.3">
      <c r="A1516" s="114">
        <v>510534</v>
      </c>
      <c r="B1516" s="113" t="s">
        <v>456</v>
      </c>
      <c r="C1516" s="112">
        <f>VLOOKUP(A1516,cuc!$A$2:$H$2088,8,FALSE)</f>
        <v>0</v>
      </c>
      <c r="D1516" s="119"/>
      <c r="E1516" s="115"/>
    </row>
    <row r="1517" spans="1:5" hidden="1" x14ac:dyDescent="0.3">
      <c r="A1517" s="114">
        <v>510595</v>
      </c>
      <c r="B1517" s="113" t="s">
        <v>455</v>
      </c>
      <c r="C1517" s="112">
        <f>VLOOKUP(A1517,cuc!$A$2:$H$2088,8,FALSE)</f>
        <v>0</v>
      </c>
      <c r="D1517" s="119"/>
      <c r="E1517" s="115"/>
    </row>
    <row r="1518" spans="1:5" hidden="1" x14ac:dyDescent="0.3">
      <c r="A1518" s="114">
        <v>510700</v>
      </c>
      <c r="B1518" s="113" t="s">
        <v>652</v>
      </c>
      <c r="C1518" s="112">
        <f>VLOOKUP(A1518,cuc!$A$2:$H$2088,8,FALSE)</f>
        <v>0</v>
      </c>
      <c r="D1518" s="119"/>
      <c r="E1518" s="115"/>
    </row>
    <row r="1519" spans="1:5" hidden="1" x14ac:dyDescent="0.3">
      <c r="A1519" s="114">
        <v>510705</v>
      </c>
      <c r="B1519" s="113" t="s">
        <v>651</v>
      </c>
      <c r="C1519" s="112">
        <f>VLOOKUP(A1519,cuc!$A$2:$H$2088,8,FALSE)</f>
        <v>0</v>
      </c>
      <c r="D1519" s="119"/>
      <c r="E1519" s="115"/>
    </row>
    <row r="1520" spans="1:5" hidden="1" x14ac:dyDescent="0.3">
      <c r="A1520" s="114">
        <v>510710</v>
      </c>
      <c r="B1520" s="113" t="s">
        <v>650</v>
      </c>
      <c r="C1520" s="112">
        <f>VLOOKUP(A1520,cuc!$A$2:$H$2088,8,FALSE)</f>
        <v>0</v>
      </c>
      <c r="D1520" s="119"/>
      <c r="E1520" s="115"/>
    </row>
    <row r="1521" spans="1:5" hidden="1" x14ac:dyDescent="0.3">
      <c r="A1521" s="114">
        <v>510715</v>
      </c>
      <c r="B1521" s="113" t="s">
        <v>649</v>
      </c>
      <c r="C1521" s="112">
        <f>VLOOKUP(A1521,cuc!$A$2:$H$2088,8,FALSE)</f>
        <v>0</v>
      </c>
      <c r="D1521" s="119"/>
      <c r="E1521" s="115"/>
    </row>
    <row r="1522" spans="1:5" hidden="1" x14ac:dyDescent="0.3">
      <c r="A1522" s="114">
        <v>510720</v>
      </c>
      <c r="B1522" s="113" t="s">
        <v>648</v>
      </c>
      <c r="C1522" s="112">
        <f>VLOOKUP(A1522,cuc!$A$2:$H$2088,8,FALSE)</f>
        <v>0</v>
      </c>
      <c r="D1522" s="119"/>
      <c r="E1522" s="115"/>
    </row>
    <row r="1523" spans="1:5" hidden="1" x14ac:dyDescent="0.3">
      <c r="A1523" s="114">
        <v>510725</v>
      </c>
      <c r="B1523" s="113" t="s">
        <v>647</v>
      </c>
      <c r="C1523" s="112">
        <f>VLOOKUP(A1523,cuc!$A$2:$H$2088,8,FALSE)</f>
        <v>0</v>
      </c>
      <c r="D1523" s="119"/>
      <c r="E1523" s="115"/>
    </row>
    <row r="1524" spans="1:5" hidden="1" x14ac:dyDescent="0.3">
      <c r="A1524" s="114">
        <v>510730</v>
      </c>
      <c r="B1524" s="113" t="s">
        <v>646</v>
      </c>
      <c r="C1524" s="112">
        <f>VLOOKUP(A1524,cuc!$A$2:$H$2088,8,FALSE)</f>
        <v>0</v>
      </c>
      <c r="D1524" s="119"/>
      <c r="E1524" s="115"/>
    </row>
    <row r="1525" spans="1:5" hidden="1" x14ac:dyDescent="0.3">
      <c r="A1525" s="114">
        <v>510735</v>
      </c>
      <c r="B1525" s="113" t="s">
        <v>645</v>
      </c>
      <c r="C1525" s="112">
        <f>VLOOKUP(A1525,cuc!$A$2:$H$2088,8,FALSE)</f>
        <v>0</v>
      </c>
      <c r="D1525" s="119"/>
      <c r="E1525" s="115"/>
    </row>
    <row r="1526" spans="1:5" hidden="1" x14ac:dyDescent="0.3">
      <c r="A1526" s="114">
        <v>510740</v>
      </c>
      <c r="B1526" s="113" t="s">
        <v>644</v>
      </c>
      <c r="C1526" s="112">
        <f>VLOOKUP(A1526,cuc!$A$2:$H$2088,8,FALSE)</f>
        <v>0</v>
      </c>
      <c r="D1526" s="119"/>
      <c r="E1526" s="115"/>
    </row>
    <row r="1527" spans="1:5" hidden="1" x14ac:dyDescent="0.3">
      <c r="A1527" s="114">
        <v>510745</v>
      </c>
      <c r="B1527" s="113" t="s">
        <v>514</v>
      </c>
      <c r="C1527" s="112">
        <f>VLOOKUP(A1527,cuc!$A$2:$H$2088,8,FALSE)</f>
        <v>0</v>
      </c>
      <c r="D1527" s="119"/>
      <c r="E1527" s="115"/>
    </row>
    <row r="1528" spans="1:5" x14ac:dyDescent="0.3">
      <c r="A1528" s="114">
        <v>511000</v>
      </c>
      <c r="B1528" s="113" t="s">
        <v>643</v>
      </c>
      <c r="C1528" s="112">
        <f>VLOOKUP(A1528,cuc!$A$2:$H$2088,8,FALSE)</f>
        <v>193519110.13999999</v>
      </c>
      <c r="D1528" s="119"/>
      <c r="E1528" s="115"/>
    </row>
    <row r="1529" spans="1:5" x14ac:dyDescent="0.3">
      <c r="A1529" s="114">
        <v>511001</v>
      </c>
      <c r="B1529" s="113" t="s">
        <v>453</v>
      </c>
      <c r="C1529" s="112">
        <f>VLOOKUP(A1529,cuc!$A$2:$H$2088,8,FALSE)</f>
        <v>42983700</v>
      </c>
      <c r="D1529" s="119"/>
      <c r="E1529" s="115"/>
    </row>
    <row r="1530" spans="1:5" x14ac:dyDescent="0.3">
      <c r="A1530" s="114">
        <v>511002</v>
      </c>
      <c r="B1530" s="113" t="s">
        <v>452</v>
      </c>
      <c r="C1530" s="112">
        <f>VLOOKUP(A1530,cuc!$A$2:$H$2088,8,FALSE)</f>
        <v>31958487.800000001</v>
      </c>
      <c r="D1530" s="119"/>
      <c r="E1530" s="115"/>
    </row>
    <row r="1531" spans="1:5" x14ac:dyDescent="0.3">
      <c r="A1531" s="114">
        <v>511003</v>
      </c>
      <c r="B1531" s="113" t="s">
        <v>451</v>
      </c>
      <c r="C1531" s="112">
        <f>VLOOKUP(A1531,cuc!$A$2:$H$2088,8,FALSE)</f>
        <v>6587200</v>
      </c>
      <c r="D1531" s="119"/>
      <c r="E1531" s="115"/>
    </row>
    <row r="1532" spans="1:5" hidden="1" x14ac:dyDescent="0.3">
      <c r="A1532" s="114">
        <v>511004</v>
      </c>
      <c r="B1532" s="113" t="s">
        <v>450</v>
      </c>
      <c r="C1532" s="112">
        <f>VLOOKUP(A1532,cuc!$A$2:$H$2088,8,FALSE)</f>
        <v>0</v>
      </c>
      <c r="D1532" s="119"/>
      <c r="E1532" s="115"/>
    </row>
    <row r="1533" spans="1:5" hidden="1" x14ac:dyDescent="0.3">
      <c r="A1533" s="114">
        <v>511005</v>
      </c>
      <c r="B1533" s="113" t="s">
        <v>449</v>
      </c>
      <c r="C1533" s="112">
        <f>VLOOKUP(A1533,cuc!$A$2:$H$2088,8,FALSE)</f>
        <v>0</v>
      </c>
      <c r="D1533" s="119"/>
      <c r="E1533" s="115"/>
    </row>
    <row r="1534" spans="1:5" hidden="1" x14ac:dyDescent="0.3">
      <c r="A1534" s="114">
        <v>511006</v>
      </c>
      <c r="B1534" s="113" t="s">
        <v>448</v>
      </c>
      <c r="C1534" s="112">
        <f>VLOOKUP(A1534,cuc!$A$2:$H$2088,8,FALSE)</f>
        <v>0</v>
      </c>
      <c r="D1534" s="119"/>
      <c r="E1534" s="115"/>
    </row>
    <row r="1535" spans="1:5" hidden="1" x14ac:dyDescent="0.3">
      <c r="A1535" s="114">
        <v>511007</v>
      </c>
      <c r="B1535" s="113" t="s">
        <v>447</v>
      </c>
      <c r="C1535" s="112">
        <f>VLOOKUP(A1535,cuc!$A$2:$H$2088,8,FALSE)</f>
        <v>0</v>
      </c>
      <c r="D1535" s="119"/>
      <c r="E1535" s="115"/>
    </row>
    <row r="1536" spans="1:5" hidden="1" x14ac:dyDescent="0.3">
      <c r="A1536" s="114">
        <v>511008</v>
      </c>
      <c r="B1536" s="113" t="s">
        <v>446</v>
      </c>
      <c r="C1536" s="112">
        <f>VLOOKUP(A1536,cuc!$A$2:$H$2088,8,FALSE)</f>
        <v>0</v>
      </c>
      <c r="D1536" s="119"/>
      <c r="E1536" s="115"/>
    </row>
    <row r="1537" spans="1:5" hidden="1" x14ac:dyDescent="0.3">
      <c r="A1537" s="114">
        <v>511009</v>
      </c>
      <c r="B1537" s="113" t="s">
        <v>445</v>
      </c>
      <c r="C1537" s="112">
        <f>VLOOKUP(A1537,cuc!$A$2:$H$2088,8,FALSE)</f>
        <v>0</v>
      </c>
      <c r="D1537" s="119"/>
      <c r="E1537" s="115"/>
    </row>
    <row r="1538" spans="1:5" x14ac:dyDescent="0.3">
      <c r="A1538" s="114">
        <v>511010</v>
      </c>
      <c r="B1538" s="113" t="s">
        <v>444</v>
      </c>
      <c r="C1538" s="112">
        <f>VLOOKUP(A1538,cuc!$A$2:$H$2088,8,FALSE)</f>
        <v>29875</v>
      </c>
      <c r="D1538" s="119"/>
      <c r="E1538" s="115"/>
    </row>
    <row r="1539" spans="1:5" x14ac:dyDescent="0.3">
      <c r="A1539" s="114">
        <v>511011</v>
      </c>
      <c r="B1539" s="113" t="s">
        <v>443</v>
      </c>
      <c r="C1539" s="112">
        <f>VLOOKUP(A1539,cuc!$A$2:$H$2088,8,FALSE)</f>
        <v>139900</v>
      </c>
      <c r="D1539" s="119"/>
      <c r="E1539" s="115"/>
    </row>
    <row r="1540" spans="1:5" x14ac:dyDescent="0.3">
      <c r="A1540" s="114">
        <v>511012</v>
      </c>
      <c r="B1540" s="113" t="s">
        <v>442</v>
      </c>
      <c r="C1540" s="112">
        <f>VLOOKUP(A1540,cuc!$A$2:$H$2088,8,FALSE)</f>
        <v>4081997.16</v>
      </c>
      <c r="D1540" s="119"/>
      <c r="E1540" s="115"/>
    </row>
    <row r="1541" spans="1:5" x14ac:dyDescent="0.3">
      <c r="A1541" s="114">
        <v>511013</v>
      </c>
      <c r="B1541" s="113" t="s">
        <v>441</v>
      </c>
      <c r="C1541" s="112">
        <f>VLOOKUP(A1541,cuc!$A$2:$H$2088,8,FALSE)</f>
        <v>6107800</v>
      </c>
      <c r="D1541" s="119"/>
      <c r="E1541" s="115"/>
    </row>
    <row r="1542" spans="1:5" x14ac:dyDescent="0.3">
      <c r="A1542" s="114">
        <v>511014</v>
      </c>
      <c r="B1542" s="113" t="s">
        <v>440</v>
      </c>
      <c r="C1542" s="112">
        <f>VLOOKUP(A1542,cuc!$A$2:$H$2088,8,FALSE)</f>
        <v>440300</v>
      </c>
      <c r="D1542" s="119"/>
      <c r="E1542" s="115"/>
    </row>
    <row r="1543" spans="1:5" x14ac:dyDescent="0.3">
      <c r="A1543" s="114">
        <v>511015</v>
      </c>
      <c r="B1543" s="113" t="s">
        <v>439</v>
      </c>
      <c r="C1543" s="112">
        <f>VLOOKUP(A1543,cuc!$A$2:$H$2088,8,FALSE)</f>
        <v>3423502</v>
      </c>
      <c r="D1543" s="119"/>
      <c r="E1543" s="115"/>
    </row>
    <row r="1544" spans="1:5" x14ac:dyDescent="0.3">
      <c r="A1544" s="114">
        <v>511016</v>
      </c>
      <c r="B1544" s="113" t="s">
        <v>438</v>
      </c>
      <c r="C1544" s="112">
        <f>VLOOKUP(A1544,cuc!$A$2:$H$2088,8,FALSE)</f>
        <v>395340</v>
      </c>
      <c r="D1544" s="119"/>
      <c r="E1544" s="115"/>
    </row>
    <row r="1545" spans="1:5" hidden="1" x14ac:dyDescent="0.3">
      <c r="A1545" s="114">
        <v>511017</v>
      </c>
      <c r="B1545" s="113" t="s">
        <v>437</v>
      </c>
      <c r="C1545" s="112">
        <f>VLOOKUP(A1545,cuc!$A$2:$H$2088,8,FALSE)</f>
        <v>0</v>
      </c>
      <c r="D1545" s="119"/>
      <c r="E1545" s="115"/>
    </row>
    <row r="1546" spans="1:5" x14ac:dyDescent="0.3">
      <c r="A1546" s="114">
        <v>511018</v>
      </c>
      <c r="B1546" s="113" t="s">
        <v>436</v>
      </c>
      <c r="C1546" s="112">
        <f>VLOOKUP(A1546,cuc!$A$2:$H$2088,8,FALSE)</f>
        <v>1997288</v>
      </c>
      <c r="D1546" s="119"/>
      <c r="E1546" s="115"/>
    </row>
    <row r="1547" spans="1:5" x14ac:dyDescent="0.3">
      <c r="A1547" s="114">
        <v>511019</v>
      </c>
      <c r="B1547" s="113" t="s">
        <v>435</v>
      </c>
      <c r="C1547" s="112">
        <f>VLOOKUP(A1547,cuc!$A$2:$H$2088,8,FALSE)</f>
        <v>4240786</v>
      </c>
      <c r="D1547" s="119"/>
      <c r="E1547" s="115"/>
    </row>
    <row r="1548" spans="1:5" x14ac:dyDescent="0.3">
      <c r="A1548" s="114">
        <v>511020</v>
      </c>
      <c r="B1548" s="113" t="s">
        <v>642</v>
      </c>
      <c r="C1548" s="112">
        <f>VLOOKUP(A1548,cuc!$A$2:$H$2088,8,FALSE)</f>
        <v>15100050</v>
      </c>
      <c r="D1548" s="119"/>
      <c r="E1548" s="115"/>
    </row>
    <row r="1549" spans="1:5" x14ac:dyDescent="0.3">
      <c r="A1549" s="114">
        <v>511021</v>
      </c>
      <c r="B1549" s="113" t="s">
        <v>641</v>
      </c>
      <c r="C1549" s="112">
        <f>VLOOKUP(A1549,cuc!$A$2:$H$2088,8,FALSE)</f>
        <v>365200</v>
      </c>
      <c r="D1549" s="119"/>
      <c r="E1549" s="115"/>
    </row>
    <row r="1550" spans="1:5" x14ac:dyDescent="0.3">
      <c r="A1550" s="114">
        <v>511022</v>
      </c>
      <c r="B1550" s="113" t="s">
        <v>434</v>
      </c>
      <c r="C1550" s="112">
        <f>VLOOKUP(A1550,cuc!$A$2:$H$2088,8,FALSE)</f>
        <v>47300</v>
      </c>
      <c r="D1550" s="119"/>
      <c r="E1550" s="115"/>
    </row>
    <row r="1551" spans="1:5" hidden="1" x14ac:dyDescent="0.3">
      <c r="A1551" s="114">
        <v>511023</v>
      </c>
      <c r="B1551" s="113" t="s">
        <v>433</v>
      </c>
      <c r="C1551" s="112">
        <f>VLOOKUP(A1551,cuc!$A$2:$H$2088,8,FALSE)</f>
        <v>0</v>
      </c>
      <c r="D1551" s="119"/>
      <c r="E1551" s="115"/>
    </row>
    <row r="1552" spans="1:5" x14ac:dyDescent="0.3">
      <c r="A1552" s="114">
        <v>511024</v>
      </c>
      <c r="B1552" s="113" t="s">
        <v>432</v>
      </c>
      <c r="C1552" s="112">
        <f>VLOOKUP(A1552,cuc!$A$2:$H$2088,8,FALSE)</f>
        <v>2180600</v>
      </c>
      <c r="D1552" s="119"/>
      <c r="E1552" s="115"/>
    </row>
    <row r="1553" spans="1:5" hidden="1" x14ac:dyDescent="0.3">
      <c r="A1553" s="114">
        <v>511025</v>
      </c>
      <c r="B1553" s="113" t="s">
        <v>431</v>
      </c>
      <c r="C1553" s="112">
        <f>VLOOKUP(A1553,cuc!$A$2:$H$2088,8,FALSE)</f>
        <v>0</v>
      </c>
      <c r="D1553" s="119"/>
      <c r="E1553" s="115"/>
    </row>
    <row r="1554" spans="1:5" hidden="1" x14ac:dyDescent="0.3">
      <c r="A1554" s="114">
        <v>511026</v>
      </c>
      <c r="B1554" s="113" t="s">
        <v>430</v>
      </c>
      <c r="C1554" s="112">
        <f>VLOOKUP(A1554,cuc!$A$2:$H$2088,8,FALSE)</f>
        <v>0</v>
      </c>
      <c r="D1554" s="119"/>
      <c r="E1554" s="115"/>
    </row>
    <row r="1555" spans="1:5" hidden="1" x14ac:dyDescent="0.3">
      <c r="A1555" s="114">
        <v>511027</v>
      </c>
      <c r="B1555" s="113" t="s">
        <v>429</v>
      </c>
      <c r="C1555" s="112">
        <f>VLOOKUP(A1555,cuc!$A$2:$H$2088,8,FALSE)</f>
        <v>0</v>
      </c>
      <c r="D1555" s="119"/>
      <c r="E1555" s="115"/>
    </row>
    <row r="1556" spans="1:5" hidden="1" x14ac:dyDescent="0.3">
      <c r="A1556" s="114">
        <v>511028</v>
      </c>
      <c r="B1556" s="113" t="s">
        <v>428</v>
      </c>
      <c r="C1556" s="112">
        <f>VLOOKUP(A1556,cuc!$A$2:$H$2088,8,FALSE)</f>
        <v>0</v>
      </c>
      <c r="D1556" s="119"/>
      <c r="E1556" s="115"/>
    </row>
    <row r="1557" spans="1:5" hidden="1" x14ac:dyDescent="0.3">
      <c r="A1557" s="114">
        <v>511029</v>
      </c>
      <c r="B1557" s="113" t="s">
        <v>427</v>
      </c>
      <c r="C1557" s="112">
        <f>VLOOKUP(A1557,cuc!$A$2:$H$2088,8,FALSE)</f>
        <v>0</v>
      </c>
      <c r="D1557" s="119"/>
      <c r="E1557" s="115"/>
    </row>
    <row r="1558" spans="1:5" x14ac:dyDescent="0.3">
      <c r="A1558" s="114">
        <v>511030</v>
      </c>
      <c r="B1558" s="113" t="s">
        <v>426</v>
      </c>
      <c r="C1558" s="112">
        <f>VLOOKUP(A1558,cuc!$A$2:$H$2088,8,FALSE)</f>
        <v>23017983</v>
      </c>
      <c r="D1558" s="119"/>
      <c r="E1558" s="115"/>
    </row>
    <row r="1559" spans="1:5" x14ac:dyDescent="0.3">
      <c r="A1559" s="114">
        <v>511031</v>
      </c>
      <c r="B1559" s="113" t="s">
        <v>425</v>
      </c>
      <c r="C1559" s="112">
        <f>VLOOKUP(A1559,cuc!$A$2:$H$2088,8,FALSE)</f>
        <v>5753231</v>
      </c>
      <c r="D1559" s="119"/>
      <c r="E1559" s="115"/>
    </row>
    <row r="1560" spans="1:5" x14ac:dyDescent="0.3">
      <c r="A1560" s="114">
        <v>511032</v>
      </c>
      <c r="B1560" s="113" t="s">
        <v>424</v>
      </c>
      <c r="C1560" s="112">
        <f>VLOOKUP(A1560,cuc!$A$2:$H$2088,8,FALSE)</f>
        <v>1245857</v>
      </c>
      <c r="D1560" s="119"/>
      <c r="E1560" s="115"/>
    </row>
    <row r="1561" spans="1:5" hidden="1" x14ac:dyDescent="0.3">
      <c r="A1561" s="114">
        <v>511033</v>
      </c>
      <c r="B1561" s="113" t="s">
        <v>423</v>
      </c>
      <c r="C1561" s="112">
        <f>VLOOKUP(A1561,cuc!$A$2:$H$2088,8,FALSE)</f>
        <v>0</v>
      </c>
      <c r="D1561" s="119"/>
      <c r="E1561" s="115"/>
    </row>
    <row r="1562" spans="1:5" hidden="1" x14ac:dyDescent="0.3">
      <c r="A1562" s="114">
        <v>511034</v>
      </c>
      <c r="B1562" s="113" t="s">
        <v>422</v>
      </c>
      <c r="C1562" s="112">
        <f>VLOOKUP(A1562,cuc!$A$2:$H$2088,8,FALSE)</f>
        <v>0</v>
      </c>
      <c r="D1562" s="119"/>
      <c r="E1562" s="115"/>
    </row>
    <row r="1563" spans="1:5" hidden="1" x14ac:dyDescent="0.3">
      <c r="A1563" s="114">
        <v>511035</v>
      </c>
      <c r="B1563" s="113" t="s">
        <v>421</v>
      </c>
      <c r="C1563" s="112">
        <f>VLOOKUP(A1563,cuc!$A$2:$H$2088,8,FALSE)</f>
        <v>0</v>
      </c>
      <c r="D1563" s="119"/>
      <c r="E1563" s="115"/>
    </row>
    <row r="1564" spans="1:5" x14ac:dyDescent="0.3">
      <c r="A1564" s="114">
        <v>511095</v>
      </c>
      <c r="B1564" s="113" t="s">
        <v>213</v>
      </c>
      <c r="C1564" s="112">
        <f>VLOOKUP(A1564,cuc!$A$2:$H$2088,8,FALSE)</f>
        <v>43422713.18</v>
      </c>
      <c r="D1564" s="119"/>
      <c r="E1564" s="115"/>
    </row>
    <row r="1565" spans="1:5" x14ac:dyDescent="0.3">
      <c r="A1565" s="114">
        <v>511500</v>
      </c>
      <c r="B1565" s="113" t="s">
        <v>640</v>
      </c>
      <c r="C1565" s="112">
        <f>VLOOKUP(A1565,cuc!$A$2:$H$2088,8,FALSE)</f>
        <v>103009740</v>
      </c>
      <c r="D1565" s="119"/>
      <c r="E1565" s="115"/>
    </row>
    <row r="1566" spans="1:5" hidden="1" x14ac:dyDescent="0.3">
      <c r="A1566" s="114">
        <v>511501</v>
      </c>
      <c r="B1566" s="113" t="s">
        <v>546</v>
      </c>
      <c r="C1566" s="112">
        <f>VLOOKUP(A1566,cuc!$A$2:$H$2088,8,FALSE)</f>
        <v>0</v>
      </c>
      <c r="D1566" s="119"/>
      <c r="E1566" s="115"/>
    </row>
    <row r="1567" spans="1:5" hidden="1" x14ac:dyDescent="0.3">
      <c r="A1567" s="114">
        <v>511502</v>
      </c>
      <c r="B1567" s="113" t="s">
        <v>545</v>
      </c>
      <c r="C1567" s="112">
        <f>VLOOKUP(A1567,cuc!$A$2:$H$2088,8,FALSE)</f>
        <v>0</v>
      </c>
      <c r="D1567" s="119"/>
      <c r="E1567" s="115"/>
    </row>
    <row r="1568" spans="1:5" hidden="1" x14ac:dyDescent="0.3">
      <c r="A1568" s="114">
        <v>511503</v>
      </c>
      <c r="B1568" s="113" t="s">
        <v>639</v>
      </c>
      <c r="C1568" s="112">
        <f>VLOOKUP(A1568,cuc!$A$2:$H$2088,8,FALSE)</f>
        <v>0</v>
      </c>
      <c r="D1568" s="119"/>
      <c r="E1568" s="115"/>
    </row>
    <row r="1569" spans="1:5" hidden="1" x14ac:dyDescent="0.3">
      <c r="A1569" s="114">
        <v>511504</v>
      </c>
      <c r="B1569" s="113" t="s">
        <v>543</v>
      </c>
      <c r="C1569" s="112">
        <f>VLOOKUP(A1569,cuc!$A$2:$H$2088,8,FALSE)</f>
        <v>0</v>
      </c>
      <c r="D1569" s="119"/>
      <c r="E1569" s="115"/>
    </row>
    <row r="1570" spans="1:5" hidden="1" x14ac:dyDescent="0.3">
      <c r="A1570" s="114">
        <v>511505</v>
      </c>
      <c r="B1570" s="113" t="s">
        <v>542</v>
      </c>
      <c r="C1570" s="112">
        <f>VLOOKUP(A1570,cuc!$A$2:$H$2088,8,FALSE)</f>
        <v>0</v>
      </c>
      <c r="D1570" s="119"/>
      <c r="E1570" s="115"/>
    </row>
    <row r="1571" spans="1:5" hidden="1" x14ac:dyDescent="0.3">
      <c r="A1571" s="114">
        <v>511506</v>
      </c>
      <c r="B1571" s="113" t="s">
        <v>638</v>
      </c>
      <c r="C1571" s="112">
        <f>VLOOKUP(A1571,cuc!$A$2:$H$2088,8,FALSE)</f>
        <v>0</v>
      </c>
      <c r="D1571" s="119"/>
      <c r="E1571" s="115"/>
    </row>
    <row r="1572" spans="1:5" hidden="1" x14ac:dyDescent="0.3">
      <c r="A1572" s="114">
        <v>511507</v>
      </c>
      <c r="B1572" s="113" t="s">
        <v>637</v>
      </c>
      <c r="C1572" s="112">
        <f>VLOOKUP(A1572,cuc!$A$2:$H$2088,8,FALSE)</f>
        <v>0</v>
      </c>
      <c r="D1572" s="119"/>
      <c r="E1572" s="115"/>
    </row>
    <row r="1573" spans="1:5" hidden="1" x14ac:dyDescent="0.3">
      <c r="A1573" s="114">
        <v>511508</v>
      </c>
      <c r="B1573" s="113" t="s">
        <v>540</v>
      </c>
      <c r="C1573" s="112">
        <f>VLOOKUP(A1573,cuc!$A$2:$H$2088,8,FALSE)</f>
        <v>0</v>
      </c>
      <c r="D1573" s="119"/>
      <c r="E1573" s="115"/>
    </row>
    <row r="1574" spans="1:5" hidden="1" x14ac:dyDescent="0.3">
      <c r="A1574" s="114">
        <v>511509</v>
      </c>
      <c r="B1574" s="113" t="s">
        <v>636</v>
      </c>
      <c r="C1574" s="112">
        <f>VLOOKUP(A1574,cuc!$A$2:$H$2088,8,FALSE)</f>
        <v>0</v>
      </c>
      <c r="D1574" s="119"/>
      <c r="E1574" s="115"/>
    </row>
    <row r="1575" spans="1:5" hidden="1" x14ac:dyDescent="0.3">
      <c r="A1575" s="114">
        <v>511510</v>
      </c>
      <c r="B1575" s="113" t="s">
        <v>635</v>
      </c>
      <c r="C1575" s="112">
        <f>VLOOKUP(A1575,cuc!$A$2:$H$2088,8,FALSE)</f>
        <v>0</v>
      </c>
      <c r="D1575" s="119"/>
      <c r="E1575" s="115"/>
    </row>
    <row r="1576" spans="1:5" hidden="1" x14ac:dyDescent="0.3">
      <c r="A1576" s="114">
        <v>511511</v>
      </c>
      <c r="B1576" s="113" t="s">
        <v>634</v>
      </c>
      <c r="C1576" s="112">
        <f>VLOOKUP(A1576,cuc!$A$2:$H$2088,8,FALSE)</f>
        <v>0</v>
      </c>
      <c r="D1576" s="119"/>
      <c r="E1576" s="115"/>
    </row>
    <row r="1577" spans="1:5" hidden="1" x14ac:dyDescent="0.3">
      <c r="A1577" s="114">
        <v>511512</v>
      </c>
      <c r="B1577" s="113" t="s">
        <v>633</v>
      </c>
      <c r="C1577" s="112">
        <f>VLOOKUP(A1577,cuc!$A$2:$H$2088,8,FALSE)</f>
        <v>0</v>
      </c>
      <c r="D1577" s="119"/>
      <c r="E1577" s="115"/>
    </row>
    <row r="1578" spans="1:5" hidden="1" x14ac:dyDescent="0.3">
      <c r="A1578" s="114">
        <v>511513</v>
      </c>
      <c r="B1578" s="113" t="s">
        <v>632</v>
      </c>
      <c r="C1578" s="112">
        <f>VLOOKUP(A1578,cuc!$A$2:$H$2088,8,FALSE)</f>
        <v>0</v>
      </c>
      <c r="D1578" s="119"/>
      <c r="E1578" s="115"/>
    </row>
    <row r="1579" spans="1:5" hidden="1" x14ac:dyDescent="0.3">
      <c r="A1579" s="114">
        <v>511514</v>
      </c>
      <c r="B1579" s="113" t="s">
        <v>631</v>
      </c>
      <c r="C1579" s="112">
        <f>VLOOKUP(A1579,cuc!$A$2:$H$2088,8,FALSE)</f>
        <v>0</v>
      </c>
      <c r="D1579" s="119"/>
      <c r="E1579" s="115"/>
    </row>
    <row r="1580" spans="1:5" hidden="1" x14ac:dyDescent="0.3">
      <c r="A1580" s="114">
        <v>511515</v>
      </c>
      <c r="B1580" s="113" t="s">
        <v>630</v>
      </c>
      <c r="C1580" s="112">
        <f>VLOOKUP(A1580,cuc!$A$2:$H$2088,8,FALSE)</f>
        <v>0</v>
      </c>
      <c r="D1580" s="119"/>
      <c r="E1580" s="115"/>
    </row>
    <row r="1581" spans="1:5" hidden="1" x14ac:dyDescent="0.3">
      <c r="A1581" s="114">
        <v>511516</v>
      </c>
      <c r="B1581" s="113" t="s">
        <v>629</v>
      </c>
      <c r="C1581" s="112">
        <f>VLOOKUP(A1581,cuc!$A$2:$H$2088,8,FALSE)</f>
        <v>0</v>
      </c>
      <c r="D1581" s="119"/>
      <c r="E1581" s="115"/>
    </row>
    <row r="1582" spans="1:5" x14ac:dyDescent="0.3">
      <c r="A1582" s="114">
        <v>511517</v>
      </c>
      <c r="B1582" s="113" t="s">
        <v>628</v>
      </c>
      <c r="C1582" s="112">
        <f>VLOOKUP(A1582,cuc!$A$2:$H$2088,8,FALSE)</f>
        <v>50051246</v>
      </c>
      <c r="D1582" s="119"/>
      <c r="E1582" s="115"/>
    </row>
    <row r="1583" spans="1:5" x14ac:dyDescent="0.3">
      <c r="A1583" s="114">
        <v>511518</v>
      </c>
      <c r="B1583" s="113" t="s">
        <v>627</v>
      </c>
      <c r="C1583" s="112">
        <f>VLOOKUP(A1583,cuc!$A$2:$H$2088,8,FALSE)</f>
        <v>3601060</v>
      </c>
      <c r="D1583" s="119"/>
      <c r="E1583" s="115"/>
    </row>
    <row r="1584" spans="1:5" hidden="1" x14ac:dyDescent="0.3">
      <c r="A1584" s="114">
        <v>511519</v>
      </c>
      <c r="B1584" s="113" t="s">
        <v>626</v>
      </c>
      <c r="C1584" s="112">
        <f>VLOOKUP(A1584,cuc!$A$2:$H$2088,8,FALSE)</f>
        <v>0</v>
      </c>
      <c r="D1584" s="119"/>
      <c r="E1584" s="115"/>
    </row>
    <row r="1585" spans="1:5" hidden="1" x14ac:dyDescent="0.3">
      <c r="A1585" s="114">
        <v>511520</v>
      </c>
      <c r="B1585" s="113" t="s">
        <v>625</v>
      </c>
      <c r="C1585" s="112">
        <f>VLOOKUP(A1585,cuc!$A$2:$H$2088,8,FALSE)</f>
        <v>0</v>
      </c>
      <c r="D1585" s="119"/>
      <c r="E1585" s="115"/>
    </row>
    <row r="1586" spans="1:5" hidden="1" x14ac:dyDescent="0.3">
      <c r="A1586" s="114">
        <v>511521</v>
      </c>
      <c r="B1586" s="113" t="s">
        <v>624</v>
      </c>
      <c r="C1586" s="112">
        <f>VLOOKUP(A1586,cuc!$A$2:$H$2088,8,FALSE)</f>
        <v>0</v>
      </c>
      <c r="D1586" s="119"/>
      <c r="E1586" s="115"/>
    </row>
    <row r="1587" spans="1:5" hidden="1" x14ac:dyDescent="0.3">
      <c r="A1587" s="114">
        <v>511522</v>
      </c>
      <c r="B1587" s="113" t="s">
        <v>623</v>
      </c>
      <c r="C1587" s="112">
        <f>VLOOKUP(A1587,cuc!$A$2:$H$2088,8,FALSE)</f>
        <v>0</v>
      </c>
      <c r="D1587" s="119"/>
      <c r="E1587" s="115"/>
    </row>
    <row r="1588" spans="1:5" hidden="1" x14ac:dyDescent="0.3">
      <c r="A1588" s="114">
        <v>511523</v>
      </c>
      <c r="B1588" s="113" t="s">
        <v>622</v>
      </c>
      <c r="C1588" s="112">
        <f>VLOOKUP(A1588,cuc!$A$2:$H$2088,8,FALSE)</f>
        <v>0</v>
      </c>
      <c r="D1588" s="119"/>
      <c r="E1588" s="115"/>
    </row>
    <row r="1589" spans="1:5" hidden="1" x14ac:dyDescent="0.3">
      <c r="A1589" s="114">
        <v>511524</v>
      </c>
      <c r="B1589" s="113" t="s">
        <v>621</v>
      </c>
      <c r="C1589" s="112">
        <f>VLOOKUP(A1589,cuc!$A$2:$H$2088,8,FALSE)</f>
        <v>0</v>
      </c>
      <c r="D1589" s="119"/>
      <c r="E1589" s="115"/>
    </row>
    <row r="1590" spans="1:5" hidden="1" x14ac:dyDescent="0.3">
      <c r="A1590" s="114">
        <v>511525</v>
      </c>
      <c r="B1590" s="113" t="s">
        <v>620</v>
      </c>
      <c r="C1590" s="112">
        <f>VLOOKUP(A1590,cuc!$A$2:$H$2088,8,FALSE)</f>
        <v>0</v>
      </c>
      <c r="D1590" s="119"/>
      <c r="E1590" s="115"/>
    </row>
    <row r="1591" spans="1:5" hidden="1" x14ac:dyDescent="0.3">
      <c r="A1591" s="114">
        <v>511526</v>
      </c>
      <c r="B1591" s="113" t="s">
        <v>619</v>
      </c>
      <c r="C1591" s="112">
        <f>VLOOKUP(A1591,cuc!$A$2:$H$2088,8,FALSE)</f>
        <v>0</v>
      </c>
      <c r="D1591" s="119"/>
      <c r="E1591" s="115"/>
    </row>
    <row r="1592" spans="1:5" hidden="1" x14ac:dyDescent="0.3">
      <c r="A1592" s="114">
        <v>511527</v>
      </c>
      <c r="B1592" s="113" t="s">
        <v>618</v>
      </c>
      <c r="C1592" s="112">
        <f>VLOOKUP(A1592,cuc!$A$2:$H$2088,8,FALSE)</f>
        <v>0</v>
      </c>
      <c r="D1592" s="119"/>
      <c r="E1592" s="115"/>
    </row>
    <row r="1593" spans="1:5" hidden="1" x14ac:dyDescent="0.3">
      <c r="A1593" s="114">
        <v>511528</v>
      </c>
      <c r="B1593" s="113" t="s">
        <v>617</v>
      </c>
      <c r="C1593" s="112">
        <f>VLOOKUP(A1593,cuc!$A$2:$H$2088,8,FALSE)</f>
        <v>0</v>
      </c>
      <c r="D1593" s="119"/>
      <c r="E1593" s="115"/>
    </row>
    <row r="1594" spans="1:5" x14ac:dyDescent="0.3">
      <c r="A1594" s="114">
        <v>511529</v>
      </c>
      <c r="B1594" s="113" t="s">
        <v>616</v>
      </c>
      <c r="C1594" s="112">
        <f>VLOOKUP(A1594,cuc!$A$2:$H$2088,8,FALSE)</f>
        <v>49231472</v>
      </c>
      <c r="D1594" s="119"/>
      <c r="E1594" s="115"/>
    </row>
    <row r="1595" spans="1:5" hidden="1" x14ac:dyDescent="0.3">
      <c r="A1595" s="114">
        <v>511530</v>
      </c>
      <c r="B1595" s="113" t="s">
        <v>615</v>
      </c>
      <c r="C1595" s="112">
        <f>VLOOKUP(A1595,cuc!$A$2:$H$2088,8,FALSE)</f>
        <v>0</v>
      </c>
      <c r="D1595" s="119"/>
      <c r="E1595" s="115"/>
    </row>
    <row r="1596" spans="1:5" hidden="1" x14ac:dyDescent="0.3">
      <c r="A1596" s="114">
        <v>511531</v>
      </c>
      <c r="B1596" s="113" t="s">
        <v>614</v>
      </c>
      <c r="C1596" s="112">
        <f>VLOOKUP(A1596,cuc!$A$2:$H$2088,8,FALSE)</f>
        <v>0</v>
      </c>
      <c r="D1596" s="119"/>
      <c r="E1596" s="115"/>
    </row>
    <row r="1597" spans="1:5" hidden="1" x14ac:dyDescent="0.3">
      <c r="A1597" s="114">
        <v>511532</v>
      </c>
      <c r="B1597" s="113" t="s">
        <v>613</v>
      </c>
      <c r="C1597" s="112">
        <f>VLOOKUP(A1597,cuc!$A$2:$H$2088,8,FALSE)</f>
        <v>0</v>
      </c>
      <c r="D1597" s="119"/>
      <c r="E1597" s="115"/>
    </row>
    <row r="1598" spans="1:5" hidden="1" x14ac:dyDescent="0.3">
      <c r="A1598" s="114">
        <v>511533</v>
      </c>
      <c r="B1598" s="113" t="s">
        <v>612</v>
      </c>
      <c r="C1598" s="112">
        <f>VLOOKUP(A1598,cuc!$A$2:$H$2088,8,FALSE)</f>
        <v>0</v>
      </c>
      <c r="D1598" s="119"/>
      <c r="E1598" s="115"/>
    </row>
    <row r="1599" spans="1:5" hidden="1" x14ac:dyDescent="0.3">
      <c r="A1599" s="114">
        <v>511534</v>
      </c>
      <c r="B1599" s="113" t="s">
        <v>611</v>
      </c>
      <c r="C1599" s="112">
        <f>VLOOKUP(A1599,cuc!$A$2:$H$2088,8,FALSE)</f>
        <v>0</v>
      </c>
      <c r="D1599" s="119"/>
      <c r="E1599" s="115"/>
    </row>
    <row r="1600" spans="1:5" hidden="1" x14ac:dyDescent="0.3">
      <c r="A1600" s="114">
        <v>511535</v>
      </c>
      <c r="B1600" s="113" t="s">
        <v>610</v>
      </c>
      <c r="C1600" s="112">
        <f>VLOOKUP(A1600,cuc!$A$2:$H$2088,8,FALSE)</f>
        <v>0</v>
      </c>
      <c r="D1600" s="119"/>
      <c r="E1600" s="115"/>
    </row>
    <row r="1601" spans="1:5" hidden="1" x14ac:dyDescent="0.3">
      <c r="A1601" s="114">
        <v>511536</v>
      </c>
      <c r="B1601" s="113" t="s">
        <v>609</v>
      </c>
      <c r="C1601" s="112">
        <f>VLOOKUP(A1601,cuc!$A$2:$H$2088,8,FALSE)</f>
        <v>0</v>
      </c>
      <c r="D1601" s="119"/>
      <c r="E1601" s="115"/>
    </row>
    <row r="1602" spans="1:5" hidden="1" x14ac:dyDescent="0.3">
      <c r="A1602" s="114">
        <v>511537</v>
      </c>
      <c r="B1602" s="113" t="s">
        <v>608</v>
      </c>
      <c r="C1602" s="112">
        <f>VLOOKUP(A1602,cuc!$A$2:$H$2088,8,FALSE)</f>
        <v>0</v>
      </c>
      <c r="D1602" s="119"/>
      <c r="E1602" s="115"/>
    </row>
    <row r="1603" spans="1:5" hidden="1" x14ac:dyDescent="0.3">
      <c r="A1603" s="114">
        <v>511538</v>
      </c>
      <c r="B1603" s="113" t="s">
        <v>607</v>
      </c>
      <c r="C1603" s="112">
        <f>VLOOKUP(A1603,cuc!$A$2:$H$2088,8,FALSE)</f>
        <v>0</v>
      </c>
      <c r="D1603" s="119"/>
      <c r="E1603" s="115"/>
    </row>
    <row r="1604" spans="1:5" hidden="1" x14ac:dyDescent="0.3">
      <c r="A1604" s="114">
        <v>511539</v>
      </c>
      <c r="B1604" s="113" t="s">
        <v>606</v>
      </c>
      <c r="C1604" s="112">
        <f>VLOOKUP(A1604,cuc!$A$2:$H$2088,8,FALSE)</f>
        <v>0</v>
      </c>
      <c r="D1604" s="119"/>
      <c r="E1604" s="115"/>
    </row>
    <row r="1605" spans="1:5" hidden="1" x14ac:dyDescent="0.3">
      <c r="A1605" s="114">
        <v>511540</v>
      </c>
      <c r="B1605" s="113" t="s">
        <v>451</v>
      </c>
      <c r="C1605" s="112">
        <f>VLOOKUP(A1605,cuc!$A$2:$H$2088,8,FALSE)</f>
        <v>0</v>
      </c>
      <c r="D1605" s="119"/>
      <c r="E1605" s="115"/>
    </row>
    <row r="1606" spans="1:5" hidden="1" x14ac:dyDescent="0.3">
      <c r="A1606" s="114">
        <v>511541</v>
      </c>
      <c r="B1606" s="113" t="s">
        <v>605</v>
      </c>
      <c r="C1606" s="112">
        <f>VLOOKUP(A1606,cuc!$A$2:$H$2088,8,FALSE)</f>
        <v>0</v>
      </c>
      <c r="D1606" s="119"/>
      <c r="E1606" s="115"/>
    </row>
    <row r="1607" spans="1:5" hidden="1" x14ac:dyDescent="0.3">
      <c r="A1607" s="114">
        <v>511542</v>
      </c>
      <c r="B1607" s="113" t="s">
        <v>604</v>
      </c>
      <c r="C1607" s="112">
        <f>VLOOKUP(A1607,cuc!$A$2:$H$2088,8,FALSE)</f>
        <v>0</v>
      </c>
      <c r="D1607" s="119"/>
      <c r="E1607" s="115"/>
    </row>
    <row r="1608" spans="1:5" x14ac:dyDescent="0.3">
      <c r="A1608" s="114">
        <v>511543</v>
      </c>
      <c r="B1608" s="113" t="s">
        <v>603</v>
      </c>
      <c r="C1608" s="112">
        <f>VLOOKUP(A1608,cuc!$A$2:$H$2088,8,FALSE)</f>
        <v>125962</v>
      </c>
      <c r="D1608" s="119"/>
      <c r="E1608" s="115"/>
    </row>
    <row r="1609" spans="1:5" hidden="1" x14ac:dyDescent="0.3">
      <c r="A1609" s="114">
        <v>511544</v>
      </c>
      <c r="B1609" s="113" t="s">
        <v>602</v>
      </c>
      <c r="C1609" s="112">
        <f>VLOOKUP(A1609,cuc!$A$2:$H$2088,8,FALSE)</f>
        <v>0</v>
      </c>
      <c r="D1609" s="119"/>
      <c r="E1609" s="115"/>
    </row>
    <row r="1610" spans="1:5" hidden="1" x14ac:dyDescent="0.3">
      <c r="A1610" s="114">
        <v>511545</v>
      </c>
      <c r="B1610" s="113" t="s">
        <v>601</v>
      </c>
      <c r="C1610" s="112">
        <f>VLOOKUP(A1610,cuc!$A$2:$H$2088,8,FALSE)</f>
        <v>0</v>
      </c>
      <c r="D1610" s="119"/>
      <c r="E1610" s="115"/>
    </row>
    <row r="1611" spans="1:5" hidden="1" x14ac:dyDescent="0.3">
      <c r="A1611" s="114">
        <v>511546</v>
      </c>
      <c r="B1611" s="113" t="s">
        <v>164</v>
      </c>
      <c r="C1611" s="112">
        <f>VLOOKUP(A1611,cuc!$A$2:$H$2088,8,FALSE)</f>
        <v>0</v>
      </c>
      <c r="D1611" s="119"/>
      <c r="E1611" s="115"/>
    </row>
    <row r="1612" spans="1:5" hidden="1" x14ac:dyDescent="0.3">
      <c r="A1612" s="114">
        <v>511547</v>
      </c>
      <c r="B1612" s="113" t="s">
        <v>600</v>
      </c>
      <c r="C1612" s="112">
        <f>VLOOKUP(A1612,cuc!$A$2:$H$2088,8,FALSE)</f>
        <v>0</v>
      </c>
      <c r="D1612" s="119"/>
      <c r="E1612" s="115"/>
    </row>
    <row r="1613" spans="1:5" hidden="1" x14ac:dyDescent="0.3">
      <c r="A1613" s="114">
        <v>511548</v>
      </c>
      <c r="B1613" s="113" t="s">
        <v>599</v>
      </c>
      <c r="C1613" s="112">
        <f>VLOOKUP(A1613,cuc!$A$2:$H$2088,8,FALSE)</f>
        <v>0</v>
      </c>
      <c r="D1613" s="119"/>
      <c r="E1613" s="115"/>
    </row>
    <row r="1614" spans="1:5" hidden="1" x14ac:dyDescent="0.3">
      <c r="A1614" s="114">
        <v>511549</v>
      </c>
      <c r="B1614" s="113" t="s">
        <v>598</v>
      </c>
      <c r="C1614" s="112">
        <f>VLOOKUP(A1614,cuc!$A$2:$H$2088,8,FALSE)</f>
        <v>0</v>
      </c>
      <c r="D1614" s="119"/>
      <c r="E1614" s="115"/>
    </row>
    <row r="1615" spans="1:5" hidden="1" x14ac:dyDescent="0.3">
      <c r="A1615" s="114">
        <v>511551</v>
      </c>
      <c r="B1615" s="113" t="s">
        <v>537</v>
      </c>
      <c r="C1615" s="112">
        <f>VLOOKUP(A1615,cuc!$A$2:$H$2088,8,FALSE)</f>
        <v>0</v>
      </c>
      <c r="D1615" s="119"/>
      <c r="E1615" s="115"/>
    </row>
    <row r="1616" spans="1:5" hidden="1" x14ac:dyDescent="0.3">
      <c r="A1616" s="114">
        <v>511552</v>
      </c>
      <c r="B1616" s="113" t="s">
        <v>597</v>
      </c>
      <c r="C1616" s="112">
        <f>VLOOKUP(A1616,cuc!$A$2:$H$2088,8,FALSE)</f>
        <v>0</v>
      </c>
      <c r="D1616" s="119"/>
      <c r="E1616" s="115"/>
    </row>
    <row r="1617" spans="1:5" hidden="1" x14ac:dyDescent="0.3">
      <c r="A1617" s="114">
        <v>511553</v>
      </c>
      <c r="B1617" s="113" t="s">
        <v>596</v>
      </c>
      <c r="C1617" s="112">
        <f>VLOOKUP(A1617,cuc!$A$2:$H$2088,8,FALSE)</f>
        <v>0</v>
      </c>
      <c r="D1617" s="119"/>
      <c r="E1617" s="115"/>
    </row>
    <row r="1618" spans="1:5" hidden="1" x14ac:dyDescent="0.3">
      <c r="A1618" s="114">
        <v>511554</v>
      </c>
      <c r="B1618" s="113" t="s">
        <v>595</v>
      </c>
      <c r="C1618" s="112">
        <f>VLOOKUP(A1618,cuc!$A$2:$H$2088,8,FALSE)</f>
        <v>0</v>
      </c>
      <c r="D1618" s="119"/>
      <c r="E1618" s="115"/>
    </row>
    <row r="1619" spans="1:5" hidden="1" x14ac:dyDescent="0.3">
      <c r="A1619" s="114">
        <v>511555</v>
      </c>
      <c r="B1619" s="113" t="s">
        <v>594</v>
      </c>
      <c r="C1619" s="112">
        <f>VLOOKUP(A1619,cuc!$A$2:$H$2088,8,FALSE)</f>
        <v>0</v>
      </c>
      <c r="D1619" s="119"/>
      <c r="E1619" s="115"/>
    </row>
    <row r="1620" spans="1:5" hidden="1" x14ac:dyDescent="0.3">
      <c r="A1620" s="114">
        <v>511556</v>
      </c>
      <c r="B1620" s="113" t="s">
        <v>593</v>
      </c>
      <c r="C1620" s="112">
        <f>VLOOKUP(A1620,cuc!$A$2:$H$2088,8,FALSE)</f>
        <v>0</v>
      </c>
      <c r="D1620" s="119"/>
      <c r="E1620" s="115"/>
    </row>
    <row r="1621" spans="1:5" hidden="1" x14ac:dyDescent="0.3">
      <c r="A1621" s="114">
        <v>511557</v>
      </c>
      <c r="B1621" s="113" t="s">
        <v>592</v>
      </c>
      <c r="C1621" s="112">
        <f>VLOOKUP(A1621,cuc!$A$2:$H$2088,8,FALSE)</f>
        <v>0</v>
      </c>
      <c r="D1621" s="119"/>
      <c r="E1621" s="115"/>
    </row>
    <row r="1622" spans="1:5" hidden="1" x14ac:dyDescent="0.3">
      <c r="A1622" s="114">
        <v>511558</v>
      </c>
      <c r="B1622" s="113" t="s">
        <v>591</v>
      </c>
      <c r="C1622" s="112">
        <f>VLOOKUP(A1622,cuc!$A$2:$H$2088,8,FALSE)</f>
        <v>0</v>
      </c>
      <c r="D1622" s="119"/>
      <c r="E1622" s="115"/>
    </row>
    <row r="1623" spans="1:5" hidden="1" x14ac:dyDescent="0.3">
      <c r="A1623" s="114">
        <v>511559</v>
      </c>
      <c r="B1623" s="113" t="s">
        <v>590</v>
      </c>
      <c r="C1623" s="112">
        <f>VLOOKUP(A1623,cuc!$A$2:$H$2088,8,FALSE)</f>
        <v>0</v>
      </c>
      <c r="D1623" s="119"/>
      <c r="E1623" s="115"/>
    </row>
    <row r="1624" spans="1:5" hidden="1" x14ac:dyDescent="0.3">
      <c r="A1624" s="114">
        <v>511560</v>
      </c>
      <c r="B1624" s="113" t="s">
        <v>589</v>
      </c>
      <c r="C1624" s="112">
        <f>VLOOKUP(A1624,cuc!$A$2:$H$2088,8,FALSE)</f>
        <v>0</v>
      </c>
      <c r="D1624" s="119"/>
      <c r="E1624" s="115"/>
    </row>
    <row r="1625" spans="1:5" hidden="1" x14ac:dyDescent="0.3">
      <c r="A1625" s="114">
        <v>511561</v>
      </c>
      <c r="B1625" s="113" t="s">
        <v>588</v>
      </c>
      <c r="C1625" s="112">
        <f>VLOOKUP(A1625,cuc!$A$2:$H$2088,8,FALSE)</f>
        <v>0</v>
      </c>
      <c r="D1625" s="119"/>
      <c r="E1625" s="115"/>
    </row>
    <row r="1626" spans="1:5" hidden="1" x14ac:dyDescent="0.3">
      <c r="A1626" s="114">
        <v>511562</v>
      </c>
      <c r="B1626" s="113" t="s">
        <v>587</v>
      </c>
      <c r="C1626" s="112">
        <f>VLOOKUP(A1626,cuc!$A$2:$H$2088,8,FALSE)</f>
        <v>0</v>
      </c>
      <c r="D1626" s="119"/>
      <c r="E1626" s="115"/>
    </row>
    <row r="1627" spans="1:5" hidden="1" x14ac:dyDescent="0.3">
      <c r="A1627" s="114">
        <v>511563</v>
      </c>
      <c r="B1627" s="113" t="s">
        <v>586</v>
      </c>
      <c r="C1627" s="112">
        <f>VLOOKUP(A1627,cuc!$A$2:$H$2088,8,FALSE)</f>
        <v>0</v>
      </c>
      <c r="D1627" s="119"/>
      <c r="E1627" s="115"/>
    </row>
    <row r="1628" spans="1:5" hidden="1" x14ac:dyDescent="0.3">
      <c r="A1628" s="114">
        <v>511564</v>
      </c>
      <c r="B1628" s="113" t="s">
        <v>585</v>
      </c>
      <c r="C1628" s="112">
        <f>VLOOKUP(A1628,cuc!$A$2:$H$2088,8,FALSE)</f>
        <v>0</v>
      </c>
      <c r="D1628" s="119"/>
      <c r="E1628" s="115"/>
    </row>
    <row r="1629" spans="1:5" hidden="1" x14ac:dyDescent="0.3">
      <c r="A1629" s="114">
        <v>511565</v>
      </c>
      <c r="B1629" s="113" t="s">
        <v>584</v>
      </c>
      <c r="C1629" s="112">
        <f>VLOOKUP(A1629,cuc!$A$2:$H$2088,8,FALSE)</f>
        <v>0</v>
      </c>
      <c r="D1629" s="119"/>
      <c r="E1629" s="115"/>
    </row>
    <row r="1630" spans="1:5" hidden="1" x14ac:dyDescent="0.3">
      <c r="A1630" s="114">
        <v>511566</v>
      </c>
      <c r="B1630" s="113" t="s">
        <v>583</v>
      </c>
      <c r="C1630" s="112">
        <f>VLOOKUP(A1630,cuc!$A$2:$H$2088,8,FALSE)</f>
        <v>0</v>
      </c>
      <c r="D1630" s="119"/>
      <c r="E1630" s="115"/>
    </row>
    <row r="1631" spans="1:5" hidden="1" x14ac:dyDescent="0.3">
      <c r="A1631" s="114">
        <v>511567</v>
      </c>
      <c r="B1631" s="113" t="s">
        <v>582</v>
      </c>
      <c r="C1631" s="112">
        <f>VLOOKUP(A1631,cuc!$A$2:$H$2088,8,FALSE)</f>
        <v>0</v>
      </c>
      <c r="D1631" s="119"/>
      <c r="E1631" s="115"/>
    </row>
    <row r="1632" spans="1:5" hidden="1" x14ac:dyDescent="0.3">
      <c r="A1632" s="114">
        <v>511568</v>
      </c>
      <c r="B1632" s="113" t="s">
        <v>581</v>
      </c>
      <c r="C1632" s="112">
        <f>VLOOKUP(A1632,cuc!$A$2:$H$2088,8,FALSE)</f>
        <v>0</v>
      </c>
      <c r="D1632" s="119"/>
      <c r="E1632" s="115"/>
    </row>
    <row r="1633" spans="1:5" hidden="1" x14ac:dyDescent="0.3">
      <c r="A1633" s="114">
        <v>511569</v>
      </c>
      <c r="B1633" s="113" t="s">
        <v>580</v>
      </c>
      <c r="C1633" s="112">
        <f>VLOOKUP(A1633,cuc!$A$2:$H$2088,8,FALSE)</f>
        <v>0</v>
      </c>
      <c r="D1633" s="119"/>
      <c r="E1633" s="115"/>
    </row>
    <row r="1634" spans="1:5" hidden="1" x14ac:dyDescent="0.3">
      <c r="A1634" s="114">
        <v>512000</v>
      </c>
      <c r="B1634" s="113" t="s">
        <v>579</v>
      </c>
      <c r="C1634" s="112">
        <f>VLOOKUP(A1634,cuc!$A$2:$H$2088,8,FALSE)</f>
        <v>0</v>
      </c>
      <c r="D1634" s="119"/>
      <c r="E1634" s="115"/>
    </row>
    <row r="1635" spans="1:5" hidden="1" x14ac:dyDescent="0.3">
      <c r="A1635" s="114">
        <v>512005</v>
      </c>
      <c r="B1635" s="113" t="s">
        <v>578</v>
      </c>
      <c r="C1635" s="112">
        <f>VLOOKUP(A1635,cuc!$A$2:$H$2088,8,FALSE)</f>
        <v>0</v>
      </c>
      <c r="D1635" s="119"/>
      <c r="E1635" s="115"/>
    </row>
    <row r="1636" spans="1:5" hidden="1" x14ac:dyDescent="0.3">
      <c r="A1636" s="114">
        <v>512010</v>
      </c>
      <c r="B1636" s="113" t="s">
        <v>577</v>
      </c>
      <c r="C1636" s="112">
        <f>VLOOKUP(A1636,cuc!$A$2:$H$2088,8,FALSE)</f>
        <v>0</v>
      </c>
      <c r="D1636" s="119"/>
      <c r="E1636" s="115"/>
    </row>
    <row r="1637" spans="1:5" hidden="1" x14ac:dyDescent="0.3">
      <c r="A1637" s="114">
        <v>512015</v>
      </c>
      <c r="B1637" s="113" t="s">
        <v>576</v>
      </c>
      <c r="C1637" s="112">
        <f>VLOOKUP(A1637,cuc!$A$2:$H$2088,8,FALSE)</f>
        <v>0</v>
      </c>
      <c r="D1637" s="119"/>
      <c r="E1637" s="115"/>
    </row>
    <row r="1638" spans="1:5" hidden="1" x14ac:dyDescent="0.3">
      <c r="A1638" s="114">
        <v>512020</v>
      </c>
      <c r="B1638" s="113" t="s">
        <v>575</v>
      </c>
      <c r="C1638" s="112">
        <f>VLOOKUP(A1638,cuc!$A$2:$H$2088,8,FALSE)</f>
        <v>0</v>
      </c>
      <c r="D1638" s="119"/>
      <c r="E1638" s="115"/>
    </row>
    <row r="1639" spans="1:5" hidden="1" x14ac:dyDescent="0.3">
      <c r="A1639" s="114">
        <v>512025</v>
      </c>
      <c r="B1639" s="113" t="s">
        <v>574</v>
      </c>
      <c r="C1639" s="112">
        <f>VLOOKUP(A1639,cuc!$A$2:$H$2088,8,FALSE)</f>
        <v>0</v>
      </c>
      <c r="D1639" s="119"/>
      <c r="E1639" s="115"/>
    </row>
    <row r="1640" spans="1:5" hidden="1" x14ac:dyDescent="0.3">
      <c r="A1640" s="114">
        <v>512030</v>
      </c>
      <c r="B1640" s="113" t="s">
        <v>573</v>
      </c>
      <c r="C1640" s="112">
        <f>VLOOKUP(A1640,cuc!$A$2:$H$2088,8,FALSE)</f>
        <v>0</v>
      </c>
      <c r="D1640" s="119"/>
      <c r="E1640" s="115"/>
    </row>
    <row r="1641" spans="1:5" x14ac:dyDescent="0.3">
      <c r="A1641" s="114">
        <v>512500</v>
      </c>
      <c r="B1641" s="113" t="s">
        <v>572</v>
      </c>
      <c r="C1641" s="112">
        <f>VLOOKUP(A1641,cuc!$A$2:$H$2088,8,FALSE)</f>
        <v>8506363</v>
      </c>
      <c r="D1641" s="119"/>
      <c r="E1641" s="115"/>
    </row>
    <row r="1642" spans="1:5" hidden="1" x14ac:dyDescent="0.3">
      <c r="A1642" s="114">
        <v>512505</v>
      </c>
      <c r="B1642" s="113" t="s">
        <v>571</v>
      </c>
      <c r="C1642" s="112">
        <f>VLOOKUP(A1642,cuc!$A$2:$H$2088,8,FALSE)</f>
        <v>0</v>
      </c>
      <c r="D1642" s="119"/>
      <c r="E1642" s="115"/>
    </row>
    <row r="1643" spans="1:5" x14ac:dyDescent="0.3">
      <c r="A1643" s="114">
        <v>512510</v>
      </c>
      <c r="B1643" s="113" t="s">
        <v>570</v>
      </c>
      <c r="C1643" s="112">
        <f>VLOOKUP(A1643,cuc!$A$2:$H$2088,8,FALSE)</f>
        <v>4297500</v>
      </c>
      <c r="D1643" s="119"/>
      <c r="E1643" s="115"/>
    </row>
    <row r="1644" spans="1:5" x14ac:dyDescent="0.3">
      <c r="A1644" s="114">
        <v>512515</v>
      </c>
      <c r="B1644" s="113" t="s">
        <v>569</v>
      </c>
      <c r="C1644" s="112">
        <f>VLOOKUP(A1644,cuc!$A$2:$H$2088,8,FALSE)</f>
        <v>4208863</v>
      </c>
      <c r="D1644" s="119"/>
      <c r="E1644" s="115"/>
    </row>
    <row r="1645" spans="1:5" hidden="1" x14ac:dyDescent="0.3">
      <c r="A1645" s="114">
        <v>512520</v>
      </c>
      <c r="B1645" s="113" t="s">
        <v>568</v>
      </c>
      <c r="C1645" s="112">
        <f>VLOOKUP(A1645,cuc!$A$2:$H$2088,8,FALSE)</f>
        <v>0</v>
      </c>
      <c r="D1645" s="119"/>
      <c r="E1645" s="115"/>
    </row>
    <row r="1646" spans="1:5" hidden="1" x14ac:dyDescent="0.3">
      <c r="A1646" s="114">
        <v>512525</v>
      </c>
      <c r="B1646" s="113" t="s">
        <v>567</v>
      </c>
      <c r="C1646" s="112">
        <f>VLOOKUP(A1646,cuc!$A$2:$H$2088,8,FALSE)</f>
        <v>0</v>
      </c>
      <c r="D1646" s="119"/>
      <c r="E1646" s="115"/>
    </row>
    <row r="1647" spans="1:5" hidden="1" x14ac:dyDescent="0.3">
      <c r="A1647" s="114">
        <v>512526</v>
      </c>
      <c r="B1647" s="113" t="s">
        <v>566</v>
      </c>
      <c r="C1647" s="112">
        <f>VLOOKUP(A1647,cuc!$A$2:$H$2088,8,FALSE)</f>
        <v>0</v>
      </c>
      <c r="D1647" s="119"/>
      <c r="E1647" s="115"/>
    </row>
    <row r="1648" spans="1:5" hidden="1" x14ac:dyDescent="0.3">
      <c r="A1648" s="114">
        <v>512528</v>
      </c>
      <c r="B1648" s="113" t="s">
        <v>565</v>
      </c>
      <c r="C1648" s="112">
        <f>VLOOKUP(A1648,cuc!$A$2:$H$2088,8,FALSE)</f>
        <v>0</v>
      </c>
      <c r="D1648" s="119"/>
      <c r="E1648" s="115"/>
    </row>
    <row r="1649" spans="1:5" hidden="1" x14ac:dyDescent="0.3">
      <c r="A1649" s="114">
        <v>512529</v>
      </c>
      <c r="B1649" s="113" t="s">
        <v>564</v>
      </c>
      <c r="C1649" s="112">
        <f>VLOOKUP(A1649,cuc!$A$2:$H$2088,8,FALSE)</f>
        <v>0</v>
      </c>
      <c r="D1649" s="119"/>
      <c r="E1649" s="115"/>
    </row>
    <row r="1650" spans="1:5" hidden="1" x14ac:dyDescent="0.3">
      <c r="A1650" s="114">
        <v>512530</v>
      </c>
      <c r="B1650" s="113" t="s">
        <v>563</v>
      </c>
      <c r="C1650" s="112">
        <f>VLOOKUP(A1650,cuc!$A$2:$H$2088,8,FALSE)</f>
        <v>0</v>
      </c>
      <c r="D1650" s="119"/>
      <c r="E1650" s="115"/>
    </row>
    <row r="1651" spans="1:5" hidden="1" x14ac:dyDescent="0.3">
      <c r="A1651" s="114">
        <v>512535</v>
      </c>
      <c r="B1651" s="113" t="s">
        <v>562</v>
      </c>
      <c r="C1651" s="112">
        <f>VLOOKUP(A1651,cuc!$A$2:$H$2088,8,FALSE)</f>
        <v>0</v>
      </c>
      <c r="D1651" s="119"/>
      <c r="E1651" s="115"/>
    </row>
    <row r="1652" spans="1:5" hidden="1" x14ac:dyDescent="0.3">
      <c r="A1652" s="114">
        <v>512540</v>
      </c>
      <c r="B1652" s="113" t="s">
        <v>561</v>
      </c>
      <c r="C1652" s="112">
        <f>VLOOKUP(A1652,cuc!$A$2:$H$2088,8,FALSE)</f>
        <v>0</v>
      </c>
      <c r="D1652" s="119"/>
      <c r="E1652" s="115"/>
    </row>
    <row r="1653" spans="1:5" hidden="1" x14ac:dyDescent="0.3">
      <c r="A1653" s="114">
        <v>512545</v>
      </c>
      <c r="B1653" s="113" t="s">
        <v>560</v>
      </c>
      <c r="C1653" s="112">
        <f>VLOOKUP(A1653,cuc!$A$2:$H$2088,8,FALSE)</f>
        <v>0</v>
      </c>
      <c r="D1653" s="119"/>
      <c r="E1653" s="115"/>
    </row>
    <row r="1654" spans="1:5" hidden="1" x14ac:dyDescent="0.3">
      <c r="A1654" s="114">
        <v>512550</v>
      </c>
      <c r="B1654" s="113" t="s">
        <v>559</v>
      </c>
      <c r="C1654" s="112">
        <f>VLOOKUP(A1654,cuc!$A$2:$H$2088,8,FALSE)</f>
        <v>0</v>
      </c>
      <c r="D1654" s="119"/>
      <c r="E1654" s="115"/>
    </row>
    <row r="1655" spans="1:5" hidden="1" x14ac:dyDescent="0.3">
      <c r="A1655" s="114">
        <v>512555</v>
      </c>
      <c r="B1655" s="113" t="s">
        <v>558</v>
      </c>
      <c r="C1655" s="112">
        <f>VLOOKUP(A1655,cuc!$A$2:$H$2088,8,FALSE)</f>
        <v>0</v>
      </c>
      <c r="D1655" s="119"/>
      <c r="E1655" s="115"/>
    </row>
    <row r="1656" spans="1:5" hidden="1" x14ac:dyDescent="0.3">
      <c r="A1656" s="114">
        <v>512560</v>
      </c>
      <c r="B1656" s="113" t="s">
        <v>557</v>
      </c>
      <c r="C1656" s="112">
        <f>VLOOKUP(A1656,cuc!$A$2:$H$2088,8,FALSE)</f>
        <v>0</v>
      </c>
      <c r="D1656" s="119"/>
      <c r="E1656" s="115"/>
    </row>
    <row r="1657" spans="1:5" hidden="1" x14ac:dyDescent="0.3">
      <c r="A1657" s="114">
        <v>512565</v>
      </c>
      <c r="B1657" s="113" t="s">
        <v>556</v>
      </c>
      <c r="C1657" s="112">
        <f>VLOOKUP(A1657,cuc!$A$2:$H$2088,8,FALSE)</f>
        <v>0</v>
      </c>
      <c r="D1657" s="119"/>
      <c r="E1657" s="115"/>
    </row>
    <row r="1658" spans="1:5" hidden="1" x14ac:dyDescent="0.3">
      <c r="A1658" s="114">
        <v>512570</v>
      </c>
      <c r="B1658" s="113" t="s">
        <v>555</v>
      </c>
      <c r="C1658" s="112">
        <f>VLOOKUP(A1658,cuc!$A$2:$H$2088,8,FALSE)</f>
        <v>0</v>
      </c>
      <c r="D1658" s="119"/>
      <c r="E1658" s="115"/>
    </row>
    <row r="1659" spans="1:5" hidden="1" x14ac:dyDescent="0.3">
      <c r="A1659" s="114">
        <v>512575</v>
      </c>
      <c r="B1659" s="113" t="s">
        <v>554</v>
      </c>
      <c r="C1659" s="112">
        <f>VLOOKUP(A1659,cuc!$A$2:$H$2088,8,FALSE)</f>
        <v>0</v>
      </c>
      <c r="D1659" s="119"/>
      <c r="E1659" s="115"/>
    </row>
    <row r="1660" spans="1:5" hidden="1" x14ac:dyDescent="0.3">
      <c r="A1660" s="114">
        <v>512580</v>
      </c>
      <c r="B1660" s="113" t="s">
        <v>553</v>
      </c>
      <c r="C1660" s="112">
        <f>VLOOKUP(A1660,cuc!$A$2:$H$2088,8,FALSE)</f>
        <v>0</v>
      </c>
      <c r="D1660" s="119"/>
      <c r="E1660" s="115"/>
    </row>
    <row r="1661" spans="1:5" hidden="1" x14ac:dyDescent="0.3">
      <c r="A1661" s="114">
        <v>512585</v>
      </c>
      <c r="B1661" s="113" t="s">
        <v>552</v>
      </c>
      <c r="C1661" s="112">
        <f>VLOOKUP(A1661,cuc!$A$2:$H$2088,8,FALSE)</f>
        <v>0</v>
      </c>
      <c r="D1661" s="119"/>
      <c r="E1661" s="115"/>
    </row>
    <row r="1662" spans="1:5" hidden="1" x14ac:dyDescent="0.3">
      <c r="A1662" s="114">
        <v>513000</v>
      </c>
      <c r="B1662" s="113" t="s">
        <v>551</v>
      </c>
      <c r="C1662" s="112">
        <f>VLOOKUP(A1662,cuc!$A$2:$H$2088,8,FALSE)</f>
        <v>0</v>
      </c>
      <c r="D1662" s="119"/>
      <c r="E1662" s="115"/>
    </row>
    <row r="1663" spans="1:5" hidden="1" x14ac:dyDescent="0.3">
      <c r="A1663" s="114">
        <v>513500</v>
      </c>
      <c r="B1663" s="113" t="s">
        <v>550</v>
      </c>
      <c r="C1663" s="112">
        <f>VLOOKUP(A1663,cuc!$A$2:$H$2088,8,FALSE)</f>
        <v>0</v>
      </c>
      <c r="D1663" s="119"/>
      <c r="E1663" s="115"/>
    </row>
    <row r="1664" spans="1:5" hidden="1" x14ac:dyDescent="0.3">
      <c r="A1664" s="114">
        <v>514000</v>
      </c>
      <c r="B1664" s="113" t="s">
        <v>549</v>
      </c>
      <c r="C1664" s="112">
        <f>VLOOKUP(A1664,cuc!$A$2:$H$2088,8,FALSE)</f>
        <v>0</v>
      </c>
      <c r="D1664" s="119"/>
      <c r="E1664" s="115"/>
    </row>
    <row r="1665" spans="1:5" x14ac:dyDescent="0.3">
      <c r="A1665" s="114">
        <v>520000</v>
      </c>
      <c r="B1665" s="113" t="s">
        <v>548</v>
      </c>
      <c r="C1665" s="112">
        <f>VLOOKUP(A1665,cuc!$A$2:$H$2088,8,FALSE)</f>
        <v>21181643.050000001</v>
      </c>
      <c r="D1665" s="119"/>
      <c r="E1665" s="115"/>
    </row>
    <row r="1666" spans="1:5" hidden="1" x14ac:dyDescent="0.3">
      <c r="A1666" s="114">
        <v>520500</v>
      </c>
      <c r="B1666" s="113" t="s">
        <v>547</v>
      </c>
      <c r="C1666" s="112">
        <f>VLOOKUP(A1666,cuc!$A$2:$H$2088,8,FALSE)</f>
        <v>0</v>
      </c>
      <c r="D1666" s="119"/>
      <c r="E1666" s="115"/>
    </row>
    <row r="1667" spans="1:5" hidden="1" x14ac:dyDescent="0.3">
      <c r="A1667" s="114">
        <v>520505</v>
      </c>
      <c r="B1667" s="113" t="s">
        <v>546</v>
      </c>
      <c r="C1667" s="112">
        <f>VLOOKUP(A1667,cuc!$A$2:$H$2088,8,FALSE)</f>
        <v>0</v>
      </c>
      <c r="D1667" s="119"/>
      <c r="E1667" s="115"/>
    </row>
    <row r="1668" spans="1:5" hidden="1" x14ac:dyDescent="0.3">
      <c r="A1668" s="114">
        <v>520510</v>
      </c>
      <c r="B1668" s="113" t="s">
        <v>545</v>
      </c>
      <c r="C1668" s="112">
        <f>VLOOKUP(A1668,cuc!$A$2:$H$2088,8,FALSE)</f>
        <v>0</v>
      </c>
      <c r="D1668" s="119"/>
      <c r="E1668" s="115"/>
    </row>
    <row r="1669" spans="1:5" hidden="1" x14ac:dyDescent="0.3">
      <c r="A1669" s="114">
        <v>520515</v>
      </c>
      <c r="B1669" s="113" t="s">
        <v>544</v>
      </c>
      <c r="C1669" s="112">
        <f>VLOOKUP(A1669,cuc!$A$2:$H$2088,8,FALSE)</f>
        <v>0</v>
      </c>
      <c r="D1669" s="119"/>
      <c r="E1669" s="115"/>
    </row>
    <row r="1670" spans="1:5" hidden="1" x14ac:dyDescent="0.3">
      <c r="A1670" s="114">
        <v>520520</v>
      </c>
      <c r="B1670" s="113" t="s">
        <v>543</v>
      </c>
      <c r="C1670" s="112">
        <f>VLOOKUP(A1670,cuc!$A$2:$H$2088,8,FALSE)</f>
        <v>0</v>
      </c>
      <c r="D1670" s="119"/>
      <c r="E1670" s="115"/>
    </row>
    <row r="1671" spans="1:5" hidden="1" x14ac:dyDescent="0.3">
      <c r="A1671" s="114">
        <v>520525</v>
      </c>
      <c r="B1671" s="113" t="s">
        <v>542</v>
      </c>
      <c r="C1671" s="112">
        <f>VLOOKUP(A1671,cuc!$A$2:$H$2088,8,FALSE)</f>
        <v>0</v>
      </c>
      <c r="D1671" s="119"/>
      <c r="E1671" s="115"/>
    </row>
    <row r="1672" spans="1:5" hidden="1" x14ac:dyDescent="0.3">
      <c r="A1672" s="114">
        <v>520530</v>
      </c>
      <c r="B1672" s="113" t="s">
        <v>541</v>
      </c>
      <c r="C1672" s="112">
        <f>VLOOKUP(A1672,cuc!$A$2:$H$2088,8,FALSE)</f>
        <v>0</v>
      </c>
      <c r="D1672" s="119"/>
      <c r="E1672" s="115"/>
    </row>
    <row r="1673" spans="1:5" hidden="1" x14ac:dyDescent="0.3">
      <c r="A1673" s="114">
        <v>520535</v>
      </c>
      <c r="B1673" s="113" t="s">
        <v>540</v>
      </c>
      <c r="C1673" s="112">
        <f>VLOOKUP(A1673,cuc!$A$2:$H$2088,8,FALSE)</f>
        <v>0</v>
      </c>
      <c r="D1673" s="119"/>
      <c r="E1673" s="115"/>
    </row>
    <row r="1674" spans="1:5" hidden="1" x14ac:dyDescent="0.3">
      <c r="A1674" s="114">
        <v>520540</v>
      </c>
      <c r="B1674" s="113" t="s">
        <v>539</v>
      </c>
      <c r="C1674" s="112">
        <f>VLOOKUP(A1674,cuc!$A$2:$H$2088,8,FALSE)</f>
        <v>0</v>
      </c>
      <c r="D1674" s="119"/>
      <c r="E1674" s="115"/>
    </row>
    <row r="1675" spans="1:5" hidden="1" x14ac:dyDescent="0.3">
      <c r="A1675" s="114">
        <v>520545</v>
      </c>
      <c r="B1675" s="113" t="s">
        <v>538</v>
      </c>
      <c r="C1675" s="112">
        <f>VLOOKUP(A1675,cuc!$A$2:$H$2088,8,FALSE)</f>
        <v>0</v>
      </c>
      <c r="D1675" s="119"/>
      <c r="E1675" s="115"/>
    </row>
    <row r="1676" spans="1:5" hidden="1" x14ac:dyDescent="0.3">
      <c r="A1676" s="114">
        <v>520546</v>
      </c>
      <c r="B1676" s="113" t="s">
        <v>537</v>
      </c>
      <c r="C1676" s="112">
        <f>VLOOKUP(A1676,cuc!$A$2:$H$2088,8,FALSE)</f>
        <v>0</v>
      </c>
      <c r="D1676" s="119"/>
      <c r="E1676" s="115"/>
    </row>
    <row r="1677" spans="1:5" hidden="1" x14ac:dyDescent="0.3">
      <c r="A1677" s="114">
        <v>520547</v>
      </c>
      <c r="B1677" s="113" t="s">
        <v>536</v>
      </c>
      <c r="C1677" s="112">
        <f>VLOOKUP(A1677,cuc!$A$2:$H$2088,8,FALSE)</f>
        <v>0</v>
      </c>
      <c r="D1677" s="119"/>
      <c r="E1677" s="115"/>
    </row>
    <row r="1678" spans="1:5" hidden="1" x14ac:dyDescent="0.3">
      <c r="A1678" s="114">
        <v>520550</v>
      </c>
      <c r="B1678" s="113" t="s">
        <v>165</v>
      </c>
      <c r="C1678" s="112">
        <f>VLOOKUP(A1678,cuc!$A$2:$H$2088,8,FALSE)</f>
        <v>0</v>
      </c>
      <c r="D1678" s="119"/>
      <c r="E1678" s="115"/>
    </row>
    <row r="1679" spans="1:5" hidden="1" x14ac:dyDescent="0.3">
      <c r="A1679" s="114">
        <v>520555</v>
      </c>
      <c r="B1679" s="113" t="s">
        <v>164</v>
      </c>
      <c r="C1679" s="112">
        <f>VLOOKUP(A1679,cuc!$A$2:$H$2088,8,FALSE)</f>
        <v>0</v>
      </c>
      <c r="D1679" s="119"/>
      <c r="E1679" s="115"/>
    </row>
    <row r="1680" spans="1:5" hidden="1" x14ac:dyDescent="0.3">
      <c r="A1680" s="114">
        <v>520560</v>
      </c>
      <c r="B1680" s="113" t="s">
        <v>516</v>
      </c>
      <c r="C1680" s="112">
        <f>VLOOKUP(A1680,cuc!$A$2:$H$2088,8,FALSE)</f>
        <v>0</v>
      </c>
      <c r="D1680" s="119"/>
      <c r="E1680" s="115"/>
    </row>
    <row r="1681" spans="1:5" hidden="1" x14ac:dyDescent="0.3">
      <c r="A1681" s="114">
        <v>520565</v>
      </c>
      <c r="B1681" s="113" t="s">
        <v>515</v>
      </c>
      <c r="C1681" s="112">
        <f>VLOOKUP(A1681,cuc!$A$2:$H$2088,8,FALSE)</f>
        <v>0</v>
      </c>
      <c r="D1681" s="119"/>
      <c r="E1681" s="115"/>
    </row>
    <row r="1682" spans="1:5" hidden="1" x14ac:dyDescent="0.3">
      <c r="A1682" s="114">
        <v>520570</v>
      </c>
      <c r="B1682" s="113" t="s">
        <v>514</v>
      </c>
      <c r="C1682" s="112">
        <f>VLOOKUP(A1682,cuc!$A$2:$H$2088,8,FALSE)</f>
        <v>0</v>
      </c>
      <c r="D1682" s="119"/>
      <c r="E1682" s="115"/>
    </row>
    <row r="1683" spans="1:5" x14ac:dyDescent="0.3">
      <c r="A1683" s="114">
        <v>521000</v>
      </c>
      <c r="B1683" s="113" t="s">
        <v>535</v>
      </c>
      <c r="C1683" s="112">
        <f>VLOOKUP(A1683,cuc!$A$2:$H$2088,8,FALSE)</f>
        <v>20773617.050000001</v>
      </c>
      <c r="D1683" s="119"/>
      <c r="E1683" s="115"/>
    </row>
    <row r="1684" spans="1:5" x14ac:dyDescent="0.3">
      <c r="A1684" s="114">
        <v>521005</v>
      </c>
      <c r="B1684" s="113" t="s">
        <v>534</v>
      </c>
      <c r="C1684" s="112">
        <f>VLOOKUP(A1684,cuc!$A$2:$H$2088,8,FALSE)</f>
        <v>20773617.050000001</v>
      </c>
      <c r="D1684" s="119"/>
      <c r="E1684" s="115"/>
    </row>
    <row r="1685" spans="1:5" hidden="1" x14ac:dyDescent="0.3">
      <c r="A1685" s="114">
        <v>521010</v>
      </c>
      <c r="B1685" s="113" t="s">
        <v>533</v>
      </c>
      <c r="C1685" s="112">
        <f>VLOOKUP(A1685,cuc!$A$2:$H$2088,8,FALSE)</f>
        <v>0</v>
      </c>
      <c r="D1685" s="119"/>
      <c r="E1685" s="115"/>
    </row>
    <row r="1686" spans="1:5" hidden="1" x14ac:dyDescent="0.3">
      <c r="A1686" s="114">
        <v>521015</v>
      </c>
      <c r="B1686" s="113" t="s">
        <v>532</v>
      </c>
      <c r="C1686" s="112">
        <f>VLOOKUP(A1686,cuc!$A$2:$H$2088,8,FALSE)</f>
        <v>0</v>
      </c>
      <c r="D1686" s="119"/>
      <c r="E1686" s="115"/>
    </row>
    <row r="1687" spans="1:5" hidden="1" x14ac:dyDescent="0.3">
      <c r="A1687" s="114">
        <v>521020</v>
      </c>
      <c r="B1687" s="113" t="s">
        <v>483</v>
      </c>
      <c r="C1687" s="112">
        <f>VLOOKUP(A1687,cuc!$A$2:$H$2088,8,FALSE)</f>
        <v>0</v>
      </c>
      <c r="D1687" s="119"/>
      <c r="E1687" s="115"/>
    </row>
    <row r="1688" spans="1:5" hidden="1" x14ac:dyDescent="0.3">
      <c r="A1688" s="114">
        <v>521025</v>
      </c>
      <c r="B1688" s="113" t="s">
        <v>531</v>
      </c>
      <c r="C1688" s="112">
        <f>VLOOKUP(A1688,cuc!$A$2:$H$2088,8,FALSE)</f>
        <v>0</v>
      </c>
      <c r="D1688" s="119"/>
      <c r="E1688" s="115"/>
    </row>
    <row r="1689" spans="1:5" hidden="1" x14ac:dyDescent="0.3">
      <c r="A1689" s="114">
        <v>521030</v>
      </c>
      <c r="B1689" s="113" t="s">
        <v>530</v>
      </c>
      <c r="C1689" s="112">
        <f>VLOOKUP(A1689,cuc!$A$2:$H$2088,8,FALSE)</f>
        <v>0</v>
      </c>
      <c r="D1689" s="119"/>
      <c r="E1689" s="115"/>
    </row>
    <row r="1690" spans="1:5" hidden="1" x14ac:dyDescent="0.3">
      <c r="A1690" s="114">
        <v>521035</v>
      </c>
      <c r="B1690" s="113" t="s">
        <v>529</v>
      </c>
      <c r="C1690" s="112">
        <f>VLOOKUP(A1690,cuc!$A$2:$H$2088,8,FALSE)</f>
        <v>0</v>
      </c>
      <c r="D1690" s="119"/>
      <c r="E1690" s="115"/>
    </row>
    <row r="1691" spans="1:5" hidden="1" x14ac:dyDescent="0.3">
      <c r="A1691" s="114">
        <v>521040</v>
      </c>
      <c r="B1691" s="113" t="s">
        <v>528</v>
      </c>
      <c r="C1691" s="112">
        <f>VLOOKUP(A1691,cuc!$A$2:$H$2088,8,FALSE)</f>
        <v>0</v>
      </c>
      <c r="D1691" s="119"/>
      <c r="E1691" s="115"/>
    </row>
    <row r="1692" spans="1:5" hidden="1" x14ac:dyDescent="0.3">
      <c r="A1692" s="114">
        <v>521045</v>
      </c>
      <c r="B1692" s="113" t="s">
        <v>527</v>
      </c>
      <c r="C1692" s="112">
        <f>VLOOKUP(A1692,cuc!$A$2:$H$2088,8,FALSE)</f>
        <v>0</v>
      </c>
      <c r="D1692" s="119"/>
      <c r="E1692" s="115"/>
    </row>
    <row r="1693" spans="1:5" hidden="1" x14ac:dyDescent="0.3">
      <c r="A1693" s="114">
        <v>521050</v>
      </c>
      <c r="B1693" s="113" t="s">
        <v>526</v>
      </c>
      <c r="C1693" s="112">
        <f>VLOOKUP(A1693,cuc!$A$2:$H$2088,8,FALSE)</f>
        <v>0</v>
      </c>
      <c r="D1693" s="119"/>
      <c r="E1693" s="115"/>
    </row>
    <row r="1694" spans="1:5" hidden="1" x14ac:dyDescent="0.3">
      <c r="A1694" s="114">
        <v>521055</v>
      </c>
      <c r="B1694" s="113" t="s">
        <v>525</v>
      </c>
      <c r="C1694" s="112">
        <f>VLOOKUP(A1694,cuc!$A$2:$H$2088,8,FALSE)</f>
        <v>0</v>
      </c>
      <c r="D1694" s="119"/>
      <c r="E1694" s="115"/>
    </row>
    <row r="1695" spans="1:5" hidden="1" x14ac:dyDescent="0.3">
      <c r="A1695" s="114">
        <v>521060</v>
      </c>
      <c r="B1695" s="113" t="s">
        <v>524</v>
      </c>
      <c r="C1695" s="112">
        <f>VLOOKUP(A1695,cuc!$A$2:$H$2088,8,FALSE)</f>
        <v>0</v>
      </c>
      <c r="D1695" s="119"/>
      <c r="E1695" s="115"/>
    </row>
    <row r="1696" spans="1:5" hidden="1" x14ac:dyDescent="0.3">
      <c r="A1696" s="114">
        <v>521065</v>
      </c>
      <c r="B1696" s="113" t="s">
        <v>523</v>
      </c>
      <c r="C1696" s="112">
        <f>VLOOKUP(A1696,cuc!$A$2:$H$2088,8,FALSE)</f>
        <v>0</v>
      </c>
      <c r="D1696" s="119"/>
      <c r="E1696" s="115"/>
    </row>
    <row r="1697" spans="1:5" hidden="1" x14ac:dyDescent="0.3">
      <c r="A1697" s="114">
        <v>521070</v>
      </c>
      <c r="B1697" s="113" t="s">
        <v>522</v>
      </c>
      <c r="C1697" s="112">
        <f>VLOOKUP(A1697,cuc!$A$2:$H$2088,8,FALSE)</f>
        <v>0</v>
      </c>
      <c r="D1697" s="119"/>
      <c r="E1697" s="115"/>
    </row>
    <row r="1698" spans="1:5" hidden="1" x14ac:dyDescent="0.3">
      <c r="A1698" s="114">
        <v>521071</v>
      </c>
      <c r="B1698" s="113" t="s">
        <v>521</v>
      </c>
      <c r="C1698" s="112">
        <f>VLOOKUP(A1698,cuc!$A$2:$H$2088,8,FALSE)</f>
        <v>0</v>
      </c>
      <c r="D1698" s="119"/>
      <c r="E1698" s="115"/>
    </row>
    <row r="1699" spans="1:5" hidden="1" x14ac:dyDescent="0.3">
      <c r="A1699" s="114">
        <v>521072</v>
      </c>
      <c r="B1699" s="113" t="s">
        <v>520</v>
      </c>
      <c r="C1699" s="112">
        <f>VLOOKUP(A1699,cuc!$A$2:$H$2088,8,FALSE)</f>
        <v>0</v>
      </c>
      <c r="D1699" s="119"/>
      <c r="E1699" s="115"/>
    </row>
    <row r="1700" spans="1:5" hidden="1" x14ac:dyDescent="0.3">
      <c r="A1700" s="114">
        <v>521073</v>
      </c>
      <c r="B1700" s="113" t="s">
        <v>519</v>
      </c>
      <c r="C1700" s="112">
        <f>VLOOKUP(A1700,cuc!$A$2:$H$2088,8,FALSE)</f>
        <v>0</v>
      </c>
      <c r="D1700" s="119"/>
      <c r="E1700" s="115"/>
    </row>
    <row r="1701" spans="1:5" hidden="1" x14ac:dyDescent="0.3">
      <c r="A1701" s="114">
        <v>521075</v>
      </c>
      <c r="B1701" s="113" t="s">
        <v>518</v>
      </c>
      <c r="C1701" s="112">
        <f>VLOOKUP(A1701,cuc!$A$2:$H$2088,8,FALSE)</f>
        <v>0</v>
      </c>
      <c r="D1701" s="119"/>
      <c r="E1701" s="115"/>
    </row>
    <row r="1702" spans="1:5" hidden="1" x14ac:dyDescent="0.3">
      <c r="A1702" s="114">
        <v>521500</v>
      </c>
      <c r="B1702" s="113" t="s">
        <v>517</v>
      </c>
      <c r="C1702" s="112">
        <f>VLOOKUP(A1702,cuc!$A$2:$H$2088,8,FALSE)</f>
        <v>0</v>
      </c>
      <c r="D1702" s="119"/>
      <c r="E1702" s="115"/>
    </row>
    <row r="1703" spans="1:5" hidden="1" x14ac:dyDescent="0.3">
      <c r="A1703" s="114">
        <v>521505</v>
      </c>
      <c r="B1703" s="113" t="s">
        <v>164</v>
      </c>
      <c r="C1703" s="112">
        <f>VLOOKUP(A1703,cuc!$A$2:$H$2088,8,FALSE)</f>
        <v>0</v>
      </c>
      <c r="D1703" s="119"/>
      <c r="E1703" s="115"/>
    </row>
    <row r="1704" spans="1:5" hidden="1" x14ac:dyDescent="0.3">
      <c r="A1704" s="114">
        <v>521510</v>
      </c>
      <c r="B1704" s="113" t="s">
        <v>516</v>
      </c>
      <c r="C1704" s="112">
        <f>VLOOKUP(A1704,cuc!$A$2:$H$2088,8,FALSE)</f>
        <v>0</v>
      </c>
      <c r="D1704" s="119"/>
      <c r="E1704" s="115"/>
    </row>
    <row r="1705" spans="1:5" hidden="1" x14ac:dyDescent="0.3">
      <c r="A1705" s="114">
        <v>521515</v>
      </c>
      <c r="B1705" s="113" t="s">
        <v>515</v>
      </c>
      <c r="C1705" s="112">
        <f>VLOOKUP(A1705,cuc!$A$2:$H$2088,8,FALSE)</f>
        <v>0</v>
      </c>
      <c r="D1705" s="119"/>
      <c r="E1705" s="115"/>
    </row>
    <row r="1706" spans="1:5" hidden="1" x14ac:dyDescent="0.3">
      <c r="A1706" s="114">
        <v>521520</v>
      </c>
      <c r="B1706" s="113" t="s">
        <v>514</v>
      </c>
      <c r="C1706" s="112">
        <f>VLOOKUP(A1706,cuc!$A$2:$H$2088,8,FALSE)</f>
        <v>0</v>
      </c>
      <c r="D1706" s="119"/>
      <c r="E1706" s="115"/>
    </row>
    <row r="1707" spans="1:5" hidden="1" x14ac:dyDescent="0.3">
      <c r="A1707" s="114">
        <v>522000</v>
      </c>
      <c r="B1707" s="113" t="s">
        <v>513</v>
      </c>
      <c r="C1707" s="112">
        <f>VLOOKUP(A1707,cuc!$A$2:$H$2088,8,FALSE)</f>
        <v>0</v>
      </c>
      <c r="D1707" s="119"/>
      <c r="E1707" s="115"/>
    </row>
    <row r="1708" spans="1:5" hidden="1" x14ac:dyDescent="0.3">
      <c r="A1708" s="114">
        <v>522005</v>
      </c>
      <c r="B1708" s="113" t="s">
        <v>512</v>
      </c>
      <c r="C1708" s="112">
        <f>VLOOKUP(A1708,cuc!$A$2:$H$2088,8,FALSE)</f>
        <v>0</v>
      </c>
      <c r="D1708" s="119"/>
      <c r="E1708" s="115"/>
    </row>
    <row r="1709" spans="1:5" hidden="1" x14ac:dyDescent="0.3">
      <c r="A1709" s="114">
        <v>522010</v>
      </c>
      <c r="B1709" s="113" t="s">
        <v>511</v>
      </c>
      <c r="C1709" s="112">
        <f>VLOOKUP(A1709,cuc!$A$2:$H$2088,8,FALSE)</f>
        <v>0</v>
      </c>
      <c r="D1709" s="119"/>
      <c r="E1709" s="115"/>
    </row>
    <row r="1710" spans="1:5" hidden="1" x14ac:dyDescent="0.3">
      <c r="A1710" s="114">
        <v>522015</v>
      </c>
      <c r="B1710" s="113" t="s">
        <v>510</v>
      </c>
      <c r="C1710" s="112">
        <f>VLOOKUP(A1710,cuc!$A$2:$H$2088,8,FALSE)</f>
        <v>0</v>
      </c>
      <c r="D1710" s="119"/>
      <c r="E1710" s="115"/>
    </row>
    <row r="1711" spans="1:5" hidden="1" x14ac:dyDescent="0.3">
      <c r="A1711" s="114">
        <v>522200</v>
      </c>
      <c r="B1711" s="113" t="s">
        <v>509</v>
      </c>
      <c r="C1711" s="112">
        <f>VLOOKUP(A1711,cuc!$A$2:$H$2088,8,FALSE)</f>
        <v>0</v>
      </c>
      <c r="D1711" s="119"/>
      <c r="E1711" s="115"/>
    </row>
    <row r="1712" spans="1:5" hidden="1" x14ac:dyDescent="0.3">
      <c r="A1712" s="114">
        <v>522205</v>
      </c>
      <c r="B1712" s="113" t="s">
        <v>508</v>
      </c>
      <c r="C1712" s="112">
        <f>VLOOKUP(A1712,cuc!$A$2:$H$2088,8,FALSE)</f>
        <v>0</v>
      </c>
      <c r="D1712" s="119"/>
      <c r="E1712" s="115"/>
    </row>
    <row r="1713" spans="1:5" hidden="1" x14ac:dyDescent="0.3">
      <c r="A1713" s="114">
        <v>522210</v>
      </c>
      <c r="B1713" s="113" t="s">
        <v>507</v>
      </c>
      <c r="C1713" s="112">
        <f>VLOOKUP(A1713,cuc!$A$2:$H$2088,8,FALSE)</f>
        <v>0</v>
      </c>
      <c r="D1713" s="119"/>
      <c r="E1713" s="115"/>
    </row>
    <row r="1714" spans="1:5" hidden="1" x14ac:dyDescent="0.3">
      <c r="A1714" s="114">
        <v>522215</v>
      </c>
      <c r="B1714" s="113" t="s">
        <v>506</v>
      </c>
      <c r="C1714" s="112">
        <f>VLOOKUP(A1714,cuc!$A$2:$H$2088,8,FALSE)</f>
        <v>0</v>
      </c>
      <c r="D1714" s="119"/>
      <c r="E1714" s="115"/>
    </row>
    <row r="1715" spans="1:5" hidden="1" x14ac:dyDescent="0.3">
      <c r="A1715" s="114">
        <v>522500</v>
      </c>
      <c r="B1715" s="113" t="s">
        <v>505</v>
      </c>
      <c r="C1715" s="112">
        <f>VLOOKUP(A1715,cuc!$A$2:$H$2088,8,FALSE)</f>
        <v>0</v>
      </c>
      <c r="D1715" s="119"/>
      <c r="E1715" s="115"/>
    </row>
    <row r="1716" spans="1:5" x14ac:dyDescent="0.3">
      <c r="A1716" s="114">
        <v>523000</v>
      </c>
      <c r="B1716" s="113" t="s">
        <v>504</v>
      </c>
      <c r="C1716" s="112">
        <f>VLOOKUP(A1716,cuc!$A$2:$H$2088,8,FALSE)</f>
        <v>408026</v>
      </c>
      <c r="D1716" s="119"/>
      <c r="E1716" s="115"/>
    </row>
    <row r="1717" spans="1:5" hidden="1" x14ac:dyDescent="0.3">
      <c r="A1717" s="114">
        <v>523005</v>
      </c>
      <c r="B1717" s="113" t="s">
        <v>503</v>
      </c>
      <c r="C1717" s="112">
        <f>VLOOKUP(A1717,cuc!$A$2:$H$2088,8,FALSE)</f>
        <v>0</v>
      </c>
      <c r="D1717" s="119"/>
      <c r="E1717" s="115"/>
    </row>
    <row r="1718" spans="1:5" hidden="1" x14ac:dyDescent="0.3">
      <c r="A1718" s="114">
        <v>523010</v>
      </c>
      <c r="B1718" s="113" t="s">
        <v>502</v>
      </c>
      <c r="C1718" s="112">
        <f>VLOOKUP(A1718,cuc!$A$2:$H$2088,8,FALSE)</f>
        <v>0</v>
      </c>
      <c r="D1718" s="119"/>
      <c r="E1718" s="115"/>
    </row>
    <row r="1719" spans="1:5" hidden="1" x14ac:dyDescent="0.3">
      <c r="A1719" s="114">
        <v>523015</v>
      </c>
      <c r="B1719" s="113" t="s">
        <v>501</v>
      </c>
      <c r="C1719" s="112">
        <f>VLOOKUP(A1719,cuc!$A$2:$H$2088,8,FALSE)</f>
        <v>0</v>
      </c>
      <c r="D1719" s="119"/>
      <c r="E1719" s="115"/>
    </row>
    <row r="1720" spans="1:5" hidden="1" x14ac:dyDescent="0.3">
      <c r="A1720" s="114">
        <v>523020</v>
      </c>
      <c r="B1720" s="113" t="s">
        <v>500</v>
      </c>
      <c r="C1720" s="112">
        <f>VLOOKUP(A1720,cuc!$A$2:$H$2088,8,FALSE)</f>
        <v>0</v>
      </c>
      <c r="D1720" s="119"/>
      <c r="E1720" s="115"/>
    </row>
    <row r="1721" spans="1:5" hidden="1" x14ac:dyDescent="0.3">
      <c r="A1721" s="114">
        <v>523025</v>
      </c>
      <c r="B1721" s="113" t="s">
        <v>499</v>
      </c>
      <c r="C1721" s="112">
        <f>VLOOKUP(A1721,cuc!$A$2:$H$2088,8,FALSE)</f>
        <v>0</v>
      </c>
      <c r="D1721" s="119"/>
      <c r="E1721" s="115"/>
    </row>
    <row r="1722" spans="1:5" hidden="1" x14ac:dyDescent="0.3">
      <c r="A1722" s="114">
        <v>523030</v>
      </c>
      <c r="B1722" s="113" t="s">
        <v>498</v>
      </c>
      <c r="C1722" s="112">
        <f>VLOOKUP(A1722,cuc!$A$2:$H$2088,8,FALSE)</f>
        <v>0</v>
      </c>
      <c r="D1722" s="119"/>
      <c r="E1722" s="115"/>
    </row>
    <row r="1723" spans="1:5" hidden="1" x14ac:dyDescent="0.3">
      <c r="A1723" s="114">
        <v>523035</v>
      </c>
      <c r="B1723" s="113" t="s">
        <v>497</v>
      </c>
      <c r="C1723" s="112">
        <f>VLOOKUP(A1723,cuc!$A$2:$H$2088,8,FALSE)</f>
        <v>0</v>
      </c>
      <c r="D1723" s="119"/>
      <c r="E1723" s="115"/>
    </row>
    <row r="1724" spans="1:5" hidden="1" x14ac:dyDescent="0.3">
      <c r="A1724" s="114">
        <v>523040</v>
      </c>
      <c r="B1724" s="113" t="s">
        <v>496</v>
      </c>
      <c r="C1724" s="112">
        <f>VLOOKUP(A1724,cuc!$A$2:$H$2088,8,FALSE)</f>
        <v>0</v>
      </c>
      <c r="D1724" s="119"/>
      <c r="E1724" s="115"/>
    </row>
    <row r="1725" spans="1:5" hidden="1" x14ac:dyDescent="0.3">
      <c r="A1725" s="114">
        <v>523045</v>
      </c>
      <c r="B1725" s="113" t="s">
        <v>495</v>
      </c>
      <c r="C1725" s="112">
        <f>VLOOKUP(A1725,cuc!$A$2:$H$2088,8,FALSE)</f>
        <v>0</v>
      </c>
      <c r="D1725" s="119"/>
      <c r="E1725" s="115"/>
    </row>
    <row r="1726" spans="1:5" x14ac:dyDescent="0.3">
      <c r="A1726" s="114">
        <v>523050</v>
      </c>
      <c r="B1726" s="113" t="s">
        <v>494</v>
      </c>
      <c r="C1726" s="112">
        <f>VLOOKUP(A1726,cuc!$A$2:$H$2088,8,FALSE)</f>
        <v>40856</v>
      </c>
      <c r="D1726" s="119"/>
      <c r="E1726" s="115"/>
    </row>
    <row r="1727" spans="1:5" x14ac:dyDescent="0.3">
      <c r="A1727" s="114">
        <v>523095</v>
      </c>
      <c r="B1727" s="113" t="s">
        <v>213</v>
      </c>
      <c r="C1727" s="112">
        <f>VLOOKUP(A1727,cuc!$A$2:$H$2088,8,FALSE)</f>
        <v>367170</v>
      </c>
      <c r="D1727" s="119"/>
      <c r="E1727" s="115"/>
    </row>
    <row r="1728" spans="1:5" hidden="1" x14ac:dyDescent="0.3">
      <c r="A1728" s="114">
        <v>523500</v>
      </c>
      <c r="B1728" s="113" t="s">
        <v>493</v>
      </c>
      <c r="C1728" s="112">
        <f>VLOOKUP(A1728,cuc!$A$2:$H$2088,8,FALSE)</f>
        <v>0</v>
      </c>
      <c r="D1728" s="119"/>
      <c r="E1728" s="115"/>
    </row>
    <row r="1729" spans="1:5" hidden="1" x14ac:dyDescent="0.3">
      <c r="A1729" s="114">
        <v>524000</v>
      </c>
      <c r="B1729" s="113" t="s">
        <v>492</v>
      </c>
      <c r="C1729" s="112">
        <f>VLOOKUP(A1729,cuc!$A$2:$H$2088,8,FALSE)</f>
        <v>0</v>
      </c>
      <c r="D1729" s="119"/>
      <c r="E1729" s="115"/>
    </row>
    <row r="1730" spans="1:5" x14ac:dyDescent="0.3">
      <c r="A1730" s="114">
        <v>530000</v>
      </c>
      <c r="B1730" s="113" t="s">
        <v>491</v>
      </c>
      <c r="C1730" s="112">
        <f>VLOOKUP(A1730,cuc!$A$2:$H$2088,8,FALSE)</f>
        <v>359147368.51999998</v>
      </c>
      <c r="D1730" s="119"/>
      <c r="E1730" s="115"/>
    </row>
    <row r="1731" spans="1:5" hidden="1" x14ac:dyDescent="0.3">
      <c r="A1731" s="114">
        <v>540000</v>
      </c>
      <c r="B1731" s="113" t="s">
        <v>490</v>
      </c>
      <c r="C1731" s="112">
        <f>VLOOKUP(A1731,cuc!$A$2:$H$2088,8,FALSE)</f>
        <v>0</v>
      </c>
      <c r="D1731" s="119"/>
      <c r="E1731" s="115"/>
    </row>
    <row r="1732" spans="1:5" hidden="1" x14ac:dyDescent="0.3">
      <c r="A1732" s="114">
        <v>540500</v>
      </c>
      <c r="B1732" s="113" t="s">
        <v>489</v>
      </c>
      <c r="C1732" s="112">
        <f>VLOOKUP(A1732,cuc!$A$2:$H$2088,8,FALSE)</f>
        <v>0</v>
      </c>
      <c r="D1732" s="119"/>
      <c r="E1732" s="115"/>
    </row>
    <row r="1733" spans="1:5" hidden="1" x14ac:dyDescent="0.3">
      <c r="A1733" s="114">
        <v>540501</v>
      </c>
      <c r="B1733" s="113" t="s">
        <v>488</v>
      </c>
      <c r="C1733" s="112">
        <f>VLOOKUP(A1733,cuc!$A$2:$H$2088,8,FALSE)</f>
        <v>0</v>
      </c>
      <c r="D1733" s="119"/>
      <c r="E1733" s="115"/>
    </row>
    <row r="1734" spans="1:5" hidden="1" x14ac:dyDescent="0.3">
      <c r="A1734" s="114">
        <v>540502</v>
      </c>
      <c r="B1734" s="113" t="s">
        <v>487</v>
      </c>
      <c r="C1734" s="112">
        <f>VLOOKUP(A1734,cuc!$A$2:$H$2088,8,FALSE)</f>
        <v>0</v>
      </c>
      <c r="D1734" s="119"/>
      <c r="E1734" s="115"/>
    </row>
    <row r="1735" spans="1:5" hidden="1" x14ac:dyDescent="0.3">
      <c r="A1735" s="114">
        <v>540503</v>
      </c>
      <c r="B1735" s="113" t="s">
        <v>486</v>
      </c>
      <c r="C1735" s="112">
        <f>VLOOKUP(A1735,cuc!$A$2:$H$2088,8,FALSE)</f>
        <v>0</v>
      </c>
      <c r="D1735" s="119"/>
      <c r="E1735" s="115"/>
    </row>
    <row r="1736" spans="1:5" hidden="1" x14ac:dyDescent="0.3">
      <c r="A1736" s="114">
        <v>540504</v>
      </c>
      <c r="B1736" s="113" t="s">
        <v>485</v>
      </c>
      <c r="C1736" s="112">
        <f>VLOOKUP(A1736,cuc!$A$2:$H$2088,8,FALSE)</f>
        <v>0</v>
      </c>
      <c r="D1736" s="119"/>
      <c r="E1736" s="115"/>
    </row>
    <row r="1737" spans="1:5" hidden="1" x14ac:dyDescent="0.3">
      <c r="A1737" s="114">
        <v>540505</v>
      </c>
      <c r="B1737" s="113" t="s">
        <v>484</v>
      </c>
      <c r="C1737" s="112">
        <f>VLOOKUP(A1737,cuc!$A$2:$H$2088,8,FALSE)</f>
        <v>0</v>
      </c>
      <c r="D1737" s="119"/>
      <c r="E1737" s="115"/>
    </row>
    <row r="1738" spans="1:5" hidden="1" x14ac:dyDescent="0.3">
      <c r="A1738" s="114">
        <v>540506</v>
      </c>
      <c r="B1738" s="113" t="s">
        <v>483</v>
      </c>
      <c r="C1738" s="112">
        <f>VLOOKUP(A1738,cuc!$A$2:$H$2088,8,FALSE)</f>
        <v>0</v>
      </c>
      <c r="D1738" s="119"/>
      <c r="E1738" s="115"/>
    </row>
    <row r="1739" spans="1:5" hidden="1" x14ac:dyDescent="0.3">
      <c r="A1739" s="114">
        <v>540507</v>
      </c>
      <c r="B1739" s="113" t="s">
        <v>482</v>
      </c>
      <c r="C1739" s="112">
        <f>VLOOKUP(A1739,cuc!$A$2:$H$2088,8,FALSE)</f>
        <v>0</v>
      </c>
      <c r="D1739" s="119"/>
      <c r="E1739" s="115"/>
    </row>
    <row r="1740" spans="1:5" hidden="1" x14ac:dyDescent="0.3">
      <c r="A1740" s="114">
        <v>540508</v>
      </c>
      <c r="B1740" s="113" t="s">
        <v>481</v>
      </c>
      <c r="C1740" s="112">
        <f>VLOOKUP(A1740,cuc!$A$2:$H$2088,8,FALSE)</f>
        <v>0</v>
      </c>
      <c r="D1740" s="119"/>
      <c r="E1740" s="115"/>
    </row>
    <row r="1741" spans="1:5" hidden="1" x14ac:dyDescent="0.3">
      <c r="A1741" s="114">
        <v>540509</v>
      </c>
      <c r="B1741" s="113" t="s">
        <v>480</v>
      </c>
      <c r="C1741" s="112">
        <f>VLOOKUP(A1741,cuc!$A$2:$H$2088,8,FALSE)</f>
        <v>0</v>
      </c>
      <c r="D1741" s="119"/>
      <c r="E1741" s="115"/>
    </row>
    <row r="1742" spans="1:5" hidden="1" x14ac:dyDescent="0.3">
      <c r="A1742" s="114">
        <v>540510</v>
      </c>
      <c r="B1742" s="113" t="s">
        <v>479</v>
      </c>
      <c r="C1742" s="112">
        <f>VLOOKUP(A1742,cuc!$A$2:$H$2088,8,FALSE)</f>
        <v>0</v>
      </c>
      <c r="D1742" s="119"/>
      <c r="E1742" s="115"/>
    </row>
    <row r="1743" spans="1:5" hidden="1" x14ac:dyDescent="0.3">
      <c r="A1743" s="114">
        <v>540511</v>
      </c>
      <c r="B1743" s="113" t="s">
        <v>478</v>
      </c>
      <c r="C1743" s="112">
        <f>VLOOKUP(A1743,cuc!$A$2:$H$2088,8,FALSE)</f>
        <v>0</v>
      </c>
      <c r="D1743" s="119"/>
      <c r="E1743" s="115"/>
    </row>
    <row r="1744" spans="1:5" hidden="1" x14ac:dyDescent="0.3">
      <c r="A1744" s="114">
        <v>540512</v>
      </c>
      <c r="B1744" s="113" t="s">
        <v>477</v>
      </c>
      <c r="C1744" s="112">
        <f>VLOOKUP(A1744,cuc!$A$2:$H$2088,8,FALSE)</f>
        <v>0</v>
      </c>
      <c r="D1744" s="119"/>
      <c r="E1744" s="115"/>
    </row>
    <row r="1745" spans="1:5" hidden="1" x14ac:dyDescent="0.3">
      <c r="A1745" s="114">
        <v>540513</v>
      </c>
      <c r="B1745" s="113" t="s">
        <v>476</v>
      </c>
      <c r="C1745" s="112">
        <f>VLOOKUP(A1745,cuc!$A$2:$H$2088,8,FALSE)</f>
        <v>0</v>
      </c>
      <c r="D1745" s="119"/>
      <c r="E1745" s="115"/>
    </row>
    <row r="1746" spans="1:5" hidden="1" x14ac:dyDescent="0.3">
      <c r="A1746" s="114">
        <v>540514</v>
      </c>
      <c r="B1746" s="113" t="s">
        <v>475</v>
      </c>
      <c r="C1746" s="112">
        <f>VLOOKUP(A1746,cuc!$A$2:$H$2088,8,FALSE)</f>
        <v>0</v>
      </c>
      <c r="D1746" s="119"/>
      <c r="E1746" s="115"/>
    </row>
    <row r="1747" spans="1:5" hidden="1" x14ac:dyDescent="0.3">
      <c r="A1747" s="114">
        <v>540515</v>
      </c>
      <c r="B1747" s="113" t="s">
        <v>474</v>
      </c>
      <c r="C1747" s="112">
        <f>VLOOKUP(A1747,cuc!$A$2:$H$2088,8,FALSE)</f>
        <v>0</v>
      </c>
      <c r="D1747" s="119"/>
      <c r="E1747" s="115"/>
    </row>
    <row r="1748" spans="1:5" hidden="1" x14ac:dyDescent="0.3">
      <c r="A1748" s="114">
        <v>540516</v>
      </c>
      <c r="B1748" s="113" t="s">
        <v>473</v>
      </c>
      <c r="C1748" s="112">
        <f>VLOOKUP(A1748,cuc!$A$2:$H$2088,8,FALSE)</f>
        <v>0</v>
      </c>
      <c r="D1748" s="119"/>
      <c r="E1748" s="115"/>
    </row>
    <row r="1749" spans="1:5" hidden="1" x14ac:dyDescent="0.3">
      <c r="A1749" s="114">
        <v>540517</v>
      </c>
      <c r="B1749" s="113" t="s">
        <v>472</v>
      </c>
      <c r="C1749" s="112">
        <f>VLOOKUP(A1749,cuc!$A$2:$H$2088,8,FALSE)</f>
        <v>0</v>
      </c>
      <c r="D1749" s="119"/>
      <c r="E1749" s="115"/>
    </row>
    <row r="1750" spans="1:5" hidden="1" x14ac:dyDescent="0.3">
      <c r="A1750" s="114">
        <v>540518</v>
      </c>
      <c r="B1750" s="113" t="s">
        <v>471</v>
      </c>
      <c r="C1750" s="112">
        <f>VLOOKUP(A1750,cuc!$A$2:$H$2088,8,FALSE)</f>
        <v>0</v>
      </c>
      <c r="D1750" s="119"/>
      <c r="E1750" s="115"/>
    </row>
    <row r="1751" spans="1:5" hidden="1" x14ac:dyDescent="0.3">
      <c r="A1751" s="114">
        <v>540519</v>
      </c>
      <c r="B1751" s="113" t="s">
        <v>470</v>
      </c>
      <c r="C1751" s="112">
        <f>VLOOKUP(A1751,cuc!$A$2:$H$2088,8,FALSE)</f>
        <v>0</v>
      </c>
      <c r="D1751" s="119"/>
      <c r="E1751" s="115"/>
    </row>
    <row r="1752" spans="1:5" hidden="1" x14ac:dyDescent="0.3">
      <c r="A1752" s="114">
        <v>540520</v>
      </c>
      <c r="B1752" s="113" t="s">
        <v>469</v>
      </c>
      <c r="C1752" s="112">
        <f>VLOOKUP(A1752,cuc!$A$2:$H$2088,8,FALSE)</f>
        <v>0</v>
      </c>
      <c r="D1752" s="119"/>
      <c r="E1752" s="115"/>
    </row>
    <row r="1753" spans="1:5" hidden="1" x14ac:dyDescent="0.3">
      <c r="A1753" s="114">
        <v>540521</v>
      </c>
      <c r="B1753" s="113" t="s">
        <v>468</v>
      </c>
      <c r="C1753" s="112">
        <f>VLOOKUP(A1753,cuc!$A$2:$H$2088,8,FALSE)</f>
        <v>0</v>
      </c>
      <c r="D1753" s="119"/>
      <c r="E1753" s="115"/>
    </row>
    <row r="1754" spans="1:5" hidden="1" x14ac:dyDescent="0.3">
      <c r="A1754" s="114">
        <v>540522</v>
      </c>
      <c r="B1754" s="113" t="s">
        <v>467</v>
      </c>
      <c r="C1754" s="112">
        <f>VLOOKUP(A1754,cuc!$A$2:$H$2088,8,FALSE)</f>
        <v>0</v>
      </c>
      <c r="D1754" s="119"/>
      <c r="E1754" s="115"/>
    </row>
    <row r="1755" spans="1:5" hidden="1" x14ac:dyDescent="0.3">
      <c r="A1755" s="114">
        <v>540523</v>
      </c>
      <c r="B1755" s="113" t="s">
        <v>466</v>
      </c>
      <c r="C1755" s="112">
        <f>VLOOKUP(A1755,cuc!$A$2:$H$2088,8,FALSE)</f>
        <v>0</v>
      </c>
      <c r="D1755" s="119"/>
      <c r="E1755" s="115"/>
    </row>
    <row r="1756" spans="1:5" hidden="1" x14ac:dyDescent="0.3">
      <c r="A1756" s="114">
        <v>540524</v>
      </c>
      <c r="B1756" s="113" t="s">
        <v>465</v>
      </c>
      <c r="C1756" s="112">
        <f>VLOOKUP(A1756,cuc!$A$2:$H$2088,8,FALSE)</f>
        <v>0</v>
      </c>
      <c r="D1756" s="119"/>
      <c r="E1756" s="115"/>
    </row>
    <row r="1757" spans="1:5" hidden="1" x14ac:dyDescent="0.3">
      <c r="A1757" s="114">
        <v>540525</v>
      </c>
      <c r="B1757" s="113" t="s">
        <v>1854</v>
      </c>
      <c r="C1757" s="112">
        <f>VLOOKUP(A1757,cuc!$A$2:$H$2088,8,FALSE)</f>
        <v>0</v>
      </c>
      <c r="D1757" s="119"/>
      <c r="E1757" s="115"/>
    </row>
    <row r="1758" spans="1:5" hidden="1" x14ac:dyDescent="0.3">
      <c r="A1758" s="114">
        <v>540526</v>
      </c>
      <c r="B1758" s="113" t="s">
        <v>463</v>
      </c>
      <c r="C1758" s="112">
        <f>VLOOKUP(A1758,cuc!$A$2:$H$2088,8,FALSE)</f>
        <v>0</v>
      </c>
      <c r="D1758" s="119"/>
      <c r="E1758" s="115"/>
    </row>
    <row r="1759" spans="1:5" hidden="1" x14ac:dyDescent="0.3">
      <c r="A1759" s="114">
        <v>540527</v>
      </c>
      <c r="B1759" s="113" t="s">
        <v>1853</v>
      </c>
      <c r="C1759" s="112">
        <f>VLOOKUP(A1759,cuc!$A$2:$H$2088,8,FALSE)</f>
        <v>0</v>
      </c>
      <c r="D1759" s="119"/>
      <c r="E1759" s="115"/>
    </row>
    <row r="1760" spans="1:5" hidden="1" x14ac:dyDescent="0.3">
      <c r="A1760" s="114">
        <v>540528</v>
      </c>
      <c r="B1760" s="113" t="s">
        <v>461</v>
      </c>
      <c r="C1760" s="112">
        <f>VLOOKUP(A1760,cuc!$A$2:$H$2088,8,FALSE)</f>
        <v>0</v>
      </c>
      <c r="D1760" s="119"/>
      <c r="E1760" s="115"/>
    </row>
    <row r="1761" spans="1:5" hidden="1" x14ac:dyDescent="0.3">
      <c r="A1761" s="114">
        <v>540529</v>
      </c>
      <c r="B1761" s="113" t="s">
        <v>460</v>
      </c>
      <c r="C1761" s="112">
        <f>VLOOKUP(A1761,cuc!$A$2:$H$2088,8,FALSE)</f>
        <v>0</v>
      </c>
      <c r="D1761" s="119"/>
      <c r="E1761" s="115"/>
    </row>
    <row r="1762" spans="1:5" hidden="1" x14ac:dyDescent="0.3">
      <c r="A1762" s="114">
        <v>540530</v>
      </c>
      <c r="B1762" s="113" t="s">
        <v>449</v>
      </c>
      <c r="C1762" s="112">
        <f>VLOOKUP(A1762,cuc!$A$2:$H$2088,8,FALSE)</f>
        <v>0</v>
      </c>
      <c r="D1762" s="119"/>
      <c r="E1762" s="115"/>
    </row>
    <row r="1763" spans="1:5" hidden="1" x14ac:dyDescent="0.3">
      <c r="A1763" s="114">
        <v>540531</v>
      </c>
      <c r="B1763" s="113" t="s">
        <v>459</v>
      </c>
      <c r="C1763" s="112">
        <f>VLOOKUP(A1763,cuc!$A$2:$H$2088,8,FALSE)</f>
        <v>0</v>
      </c>
      <c r="D1763" s="119"/>
      <c r="E1763" s="115"/>
    </row>
    <row r="1764" spans="1:5" hidden="1" x14ac:dyDescent="0.3">
      <c r="A1764" s="114">
        <v>540532</v>
      </c>
      <c r="B1764" s="113" t="s">
        <v>458</v>
      </c>
      <c r="C1764" s="112">
        <f>VLOOKUP(A1764,cuc!$A$2:$H$2088,8,FALSE)</f>
        <v>0</v>
      </c>
      <c r="D1764" s="119"/>
      <c r="E1764" s="115"/>
    </row>
    <row r="1765" spans="1:5" hidden="1" x14ac:dyDescent="0.3">
      <c r="A1765" s="114">
        <v>540533</v>
      </c>
      <c r="B1765" s="113" t="s">
        <v>457</v>
      </c>
      <c r="C1765" s="112">
        <f>VLOOKUP(A1765,cuc!$A$2:$H$2088,8,FALSE)</f>
        <v>0</v>
      </c>
      <c r="D1765" s="119"/>
      <c r="E1765" s="115"/>
    </row>
    <row r="1766" spans="1:5" hidden="1" x14ac:dyDescent="0.3">
      <c r="A1766" s="114">
        <v>540534</v>
      </c>
      <c r="B1766" s="113" t="s">
        <v>456</v>
      </c>
      <c r="C1766" s="112">
        <f>VLOOKUP(A1766,cuc!$A$2:$H$2088,8,FALSE)</f>
        <v>0</v>
      </c>
      <c r="D1766" s="119"/>
      <c r="E1766" s="115"/>
    </row>
    <row r="1767" spans="1:5" hidden="1" x14ac:dyDescent="0.3">
      <c r="A1767" s="114">
        <v>540595</v>
      </c>
      <c r="B1767" s="113" t="s">
        <v>455</v>
      </c>
      <c r="C1767" s="112">
        <f>VLOOKUP(A1767,cuc!$A$2:$H$2088,8,FALSE)</f>
        <v>0</v>
      </c>
      <c r="D1767" s="119"/>
      <c r="E1767" s="115"/>
    </row>
    <row r="1768" spans="1:5" hidden="1" x14ac:dyDescent="0.3">
      <c r="A1768" s="114">
        <v>541000</v>
      </c>
      <c r="B1768" s="113" t="s">
        <v>454</v>
      </c>
      <c r="C1768" s="112">
        <f>VLOOKUP(A1768,cuc!$A$2:$H$2088,8,FALSE)</f>
        <v>0</v>
      </c>
      <c r="D1768" s="119"/>
      <c r="E1768" s="115"/>
    </row>
    <row r="1769" spans="1:5" hidden="1" x14ac:dyDescent="0.3">
      <c r="A1769" s="114">
        <v>541001</v>
      </c>
      <c r="B1769" s="113" t="s">
        <v>453</v>
      </c>
      <c r="C1769" s="112">
        <f>VLOOKUP(A1769,cuc!$A$2:$H$2088,8,FALSE)</f>
        <v>0</v>
      </c>
      <c r="D1769" s="119"/>
      <c r="E1769" s="115"/>
    </row>
    <row r="1770" spans="1:5" hidden="1" x14ac:dyDescent="0.3">
      <c r="A1770" s="114">
        <v>541002</v>
      </c>
      <c r="B1770" s="113" t="s">
        <v>452</v>
      </c>
      <c r="C1770" s="112">
        <f>VLOOKUP(A1770,cuc!$A$2:$H$2088,8,FALSE)</f>
        <v>0</v>
      </c>
      <c r="D1770" s="119"/>
      <c r="E1770" s="115"/>
    </row>
    <row r="1771" spans="1:5" hidden="1" x14ac:dyDescent="0.3">
      <c r="A1771" s="114">
        <v>541003</v>
      </c>
      <c r="B1771" s="113" t="s">
        <v>451</v>
      </c>
      <c r="C1771" s="112">
        <f>VLOOKUP(A1771,cuc!$A$2:$H$2088,8,FALSE)</f>
        <v>0</v>
      </c>
      <c r="D1771" s="119"/>
      <c r="E1771" s="115"/>
    </row>
    <row r="1772" spans="1:5" hidden="1" x14ac:dyDescent="0.3">
      <c r="A1772" s="114">
        <v>541004</v>
      </c>
      <c r="B1772" s="113" t="s">
        <v>450</v>
      </c>
      <c r="C1772" s="112">
        <f>VLOOKUP(A1772,cuc!$A$2:$H$2088,8,FALSE)</f>
        <v>0</v>
      </c>
      <c r="D1772" s="119"/>
      <c r="E1772" s="115"/>
    </row>
    <row r="1773" spans="1:5" hidden="1" x14ac:dyDescent="0.3">
      <c r="A1773" s="114">
        <v>541005</v>
      </c>
      <c r="B1773" s="113" t="s">
        <v>449</v>
      </c>
      <c r="C1773" s="112">
        <f>VLOOKUP(A1773,cuc!$A$2:$H$2088,8,FALSE)</f>
        <v>0</v>
      </c>
      <c r="D1773" s="119"/>
      <c r="E1773" s="115"/>
    </row>
    <row r="1774" spans="1:5" hidden="1" x14ac:dyDescent="0.3">
      <c r="A1774" s="114">
        <v>541006</v>
      </c>
      <c r="B1774" s="113" t="s">
        <v>448</v>
      </c>
      <c r="C1774" s="112">
        <f>VLOOKUP(A1774,cuc!$A$2:$H$2088,8,FALSE)</f>
        <v>0</v>
      </c>
      <c r="D1774" s="119"/>
      <c r="E1774" s="115"/>
    </row>
    <row r="1775" spans="1:5" hidden="1" x14ac:dyDescent="0.3">
      <c r="A1775" s="114">
        <v>541007</v>
      </c>
      <c r="B1775" s="113" t="s">
        <v>447</v>
      </c>
      <c r="C1775" s="112">
        <f>VLOOKUP(A1775,cuc!$A$2:$H$2088,8,FALSE)</f>
        <v>0</v>
      </c>
      <c r="D1775" s="119"/>
      <c r="E1775" s="115"/>
    </row>
    <row r="1776" spans="1:5" hidden="1" x14ac:dyDescent="0.3">
      <c r="A1776" s="114">
        <v>541008</v>
      </c>
      <c r="B1776" s="113" t="s">
        <v>446</v>
      </c>
      <c r="C1776" s="112">
        <f>VLOOKUP(A1776,cuc!$A$2:$H$2088,8,FALSE)</f>
        <v>0</v>
      </c>
      <c r="D1776" s="119"/>
      <c r="E1776" s="115"/>
    </row>
    <row r="1777" spans="1:5" hidden="1" x14ac:dyDescent="0.3">
      <c r="A1777" s="114">
        <v>541009</v>
      </c>
      <c r="B1777" s="113" t="s">
        <v>445</v>
      </c>
      <c r="C1777" s="112">
        <f>VLOOKUP(A1777,cuc!$A$2:$H$2088,8,FALSE)</f>
        <v>0</v>
      </c>
      <c r="D1777" s="119"/>
      <c r="E1777" s="115"/>
    </row>
    <row r="1778" spans="1:5" hidden="1" x14ac:dyDescent="0.3">
      <c r="A1778" s="114">
        <v>541010</v>
      </c>
      <c r="B1778" s="113" t="s">
        <v>444</v>
      </c>
      <c r="C1778" s="112">
        <f>VLOOKUP(A1778,cuc!$A$2:$H$2088,8,FALSE)</f>
        <v>0</v>
      </c>
      <c r="D1778" s="119"/>
      <c r="E1778" s="115"/>
    </row>
    <row r="1779" spans="1:5" hidden="1" x14ac:dyDescent="0.3">
      <c r="A1779" s="114">
        <v>541011</v>
      </c>
      <c r="B1779" s="113" t="s">
        <v>443</v>
      </c>
      <c r="C1779" s="112">
        <f>VLOOKUP(A1779,cuc!$A$2:$H$2088,8,FALSE)</f>
        <v>0</v>
      </c>
      <c r="D1779" s="119"/>
      <c r="E1779" s="115"/>
    </row>
    <row r="1780" spans="1:5" hidden="1" x14ac:dyDescent="0.3">
      <c r="A1780" s="114">
        <v>541012</v>
      </c>
      <c r="B1780" s="113" t="s">
        <v>442</v>
      </c>
      <c r="C1780" s="112">
        <f>VLOOKUP(A1780,cuc!$A$2:$H$2088,8,FALSE)</f>
        <v>0</v>
      </c>
      <c r="D1780" s="119"/>
      <c r="E1780" s="115"/>
    </row>
    <row r="1781" spans="1:5" hidden="1" x14ac:dyDescent="0.3">
      <c r="A1781" s="114">
        <v>541013</v>
      </c>
      <c r="B1781" s="113" t="s">
        <v>441</v>
      </c>
      <c r="C1781" s="112">
        <f>VLOOKUP(A1781,cuc!$A$2:$H$2088,8,FALSE)</f>
        <v>0</v>
      </c>
      <c r="D1781" s="119"/>
      <c r="E1781" s="115"/>
    </row>
    <row r="1782" spans="1:5" hidden="1" x14ac:dyDescent="0.3">
      <c r="A1782" s="114">
        <v>541014</v>
      </c>
      <c r="B1782" s="113" t="s">
        <v>440</v>
      </c>
      <c r="C1782" s="112">
        <f>VLOOKUP(A1782,cuc!$A$2:$H$2088,8,FALSE)</f>
        <v>0</v>
      </c>
      <c r="D1782" s="119"/>
      <c r="E1782" s="115"/>
    </row>
    <row r="1783" spans="1:5" hidden="1" x14ac:dyDescent="0.3">
      <c r="A1783" s="114">
        <v>541015</v>
      </c>
      <c r="B1783" s="113" t="s">
        <v>439</v>
      </c>
      <c r="C1783" s="112">
        <f>VLOOKUP(A1783,cuc!$A$2:$H$2088,8,FALSE)</f>
        <v>0</v>
      </c>
      <c r="D1783" s="119"/>
      <c r="E1783" s="115"/>
    </row>
    <row r="1784" spans="1:5" hidden="1" x14ac:dyDescent="0.3">
      <c r="A1784" s="114">
        <v>541016</v>
      </c>
      <c r="B1784" s="113" t="s">
        <v>438</v>
      </c>
      <c r="C1784" s="112">
        <f>VLOOKUP(A1784,cuc!$A$2:$H$2088,8,FALSE)</f>
        <v>0</v>
      </c>
      <c r="D1784" s="119"/>
      <c r="E1784" s="115"/>
    </row>
    <row r="1785" spans="1:5" hidden="1" x14ac:dyDescent="0.3">
      <c r="A1785" s="114">
        <v>541017</v>
      </c>
      <c r="B1785" s="113" t="s">
        <v>437</v>
      </c>
      <c r="C1785" s="112">
        <f>VLOOKUP(A1785,cuc!$A$2:$H$2088,8,FALSE)</f>
        <v>0</v>
      </c>
      <c r="D1785" s="119"/>
      <c r="E1785" s="115"/>
    </row>
    <row r="1786" spans="1:5" hidden="1" x14ac:dyDescent="0.3">
      <c r="A1786" s="114">
        <v>541018</v>
      </c>
      <c r="B1786" s="113" t="s">
        <v>436</v>
      </c>
      <c r="C1786" s="112">
        <f>VLOOKUP(A1786,cuc!$A$2:$H$2088,8,FALSE)</f>
        <v>0</v>
      </c>
      <c r="D1786" s="119"/>
      <c r="E1786" s="115"/>
    </row>
    <row r="1787" spans="1:5" hidden="1" x14ac:dyDescent="0.3">
      <c r="A1787" s="114">
        <v>541019</v>
      </c>
      <c r="B1787" s="113" t="s">
        <v>435</v>
      </c>
      <c r="C1787" s="112">
        <f>VLOOKUP(A1787,cuc!$A$2:$H$2088,8,FALSE)</f>
        <v>0</v>
      </c>
      <c r="D1787" s="119"/>
      <c r="E1787" s="115"/>
    </row>
    <row r="1788" spans="1:5" hidden="1" x14ac:dyDescent="0.3">
      <c r="A1788" s="114">
        <v>541022</v>
      </c>
      <c r="B1788" s="113" t="s">
        <v>434</v>
      </c>
      <c r="C1788" s="112">
        <f>VLOOKUP(A1788,cuc!$A$2:$H$2088,8,FALSE)</f>
        <v>0</v>
      </c>
      <c r="D1788" s="119"/>
      <c r="E1788" s="115"/>
    </row>
    <row r="1789" spans="1:5" hidden="1" x14ac:dyDescent="0.3">
      <c r="A1789" s="114">
        <v>541023</v>
      </c>
      <c r="B1789" s="113" t="s">
        <v>433</v>
      </c>
      <c r="C1789" s="112">
        <f>VLOOKUP(A1789,cuc!$A$2:$H$2088,8,FALSE)</f>
        <v>0</v>
      </c>
      <c r="D1789" s="119"/>
      <c r="E1789" s="115"/>
    </row>
    <row r="1790" spans="1:5" hidden="1" x14ac:dyDescent="0.3">
      <c r="A1790" s="114">
        <v>541024</v>
      </c>
      <c r="B1790" s="113" t="s">
        <v>432</v>
      </c>
      <c r="C1790" s="112">
        <f>VLOOKUP(A1790,cuc!$A$2:$H$2088,8,FALSE)</f>
        <v>0</v>
      </c>
      <c r="D1790" s="119"/>
      <c r="E1790" s="115"/>
    </row>
    <row r="1791" spans="1:5" hidden="1" x14ac:dyDescent="0.3">
      <c r="A1791" s="114">
        <v>541025</v>
      </c>
      <c r="B1791" s="113" t="s">
        <v>431</v>
      </c>
      <c r="C1791" s="112">
        <f>VLOOKUP(A1791,cuc!$A$2:$H$2088,8,FALSE)</f>
        <v>0</v>
      </c>
      <c r="D1791" s="119"/>
      <c r="E1791" s="115"/>
    </row>
    <row r="1792" spans="1:5" hidden="1" x14ac:dyDescent="0.3">
      <c r="A1792" s="114">
        <v>541026</v>
      </c>
      <c r="B1792" s="113" t="s">
        <v>430</v>
      </c>
      <c r="C1792" s="112">
        <f>VLOOKUP(A1792,cuc!$A$2:$H$2088,8,FALSE)</f>
        <v>0</v>
      </c>
      <c r="D1792" s="119"/>
      <c r="E1792" s="115"/>
    </row>
    <row r="1793" spans="1:5" hidden="1" x14ac:dyDescent="0.3">
      <c r="A1793" s="114">
        <v>541027</v>
      </c>
      <c r="B1793" s="113" t="s">
        <v>429</v>
      </c>
      <c r="C1793" s="112">
        <f>VLOOKUP(A1793,cuc!$A$2:$H$2088,8,FALSE)</f>
        <v>0</v>
      </c>
      <c r="D1793" s="119"/>
      <c r="E1793" s="115"/>
    </row>
    <row r="1794" spans="1:5" hidden="1" x14ac:dyDescent="0.3">
      <c r="A1794" s="114">
        <v>541028</v>
      </c>
      <c r="B1794" s="113" t="s">
        <v>428</v>
      </c>
      <c r="C1794" s="112">
        <f>VLOOKUP(A1794,cuc!$A$2:$H$2088,8,FALSE)</f>
        <v>0</v>
      </c>
      <c r="D1794" s="119"/>
      <c r="E1794" s="115"/>
    </row>
    <row r="1795" spans="1:5" hidden="1" x14ac:dyDescent="0.3">
      <c r="A1795" s="114">
        <v>541029</v>
      </c>
      <c r="B1795" s="113" t="s">
        <v>427</v>
      </c>
      <c r="C1795" s="112">
        <f>VLOOKUP(A1795,cuc!$A$2:$H$2088,8,FALSE)</f>
        <v>0</v>
      </c>
      <c r="D1795" s="119"/>
      <c r="E1795" s="115"/>
    </row>
    <row r="1796" spans="1:5" hidden="1" x14ac:dyDescent="0.3">
      <c r="A1796" s="114">
        <v>541030</v>
      </c>
      <c r="B1796" s="113" t="s">
        <v>426</v>
      </c>
      <c r="C1796" s="112">
        <f>VLOOKUP(A1796,cuc!$A$2:$H$2088,8,FALSE)</f>
        <v>0</v>
      </c>
      <c r="D1796" s="119"/>
      <c r="E1796" s="115"/>
    </row>
    <row r="1797" spans="1:5" hidden="1" x14ac:dyDescent="0.3">
      <c r="A1797" s="114">
        <v>541031</v>
      </c>
      <c r="B1797" s="113" t="s">
        <v>425</v>
      </c>
      <c r="C1797" s="112">
        <f>VLOOKUP(A1797,cuc!$A$2:$H$2088,8,FALSE)</f>
        <v>0</v>
      </c>
      <c r="D1797" s="119"/>
      <c r="E1797" s="115"/>
    </row>
    <row r="1798" spans="1:5" hidden="1" x14ac:dyDescent="0.3">
      <c r="A1798" s="114">
        <v>541032</v>
      </c>
      <c r="B1798" s="113" t="s">
        <v>424</v>
      </c>
      <c r="C1798" s="112">
        <f>VLOOKUP(A1798,cuc!$A$2:$H$2088,8,FALSE)</f>
        <v>0</v>
      </c>
      <c r="D1798" s="119"/>
      <c r="E1798" s="115"/>
    </row>
    <row r="1799" spans="1:5" hidden="1" x14ac:dyDescent="0.3">
      <c r="A1799" s="114">
        <v>541033</v>
      </c>
      <c r="B1799" s="113" t="s">
        <v>423</v>
      </c>
      <c r="C1799" s="112">
        <f>VLOOKUP(A1799,cuc!$A$2:$H$2088,8,FALSE)</f>
        <v>0</v>
      </c>
      <c r="D1799" s="119"/>
      <c r="E1799" s="115"/>
    </row>
    <row r="1800" spans="1:5" hidden="1" x14ac:dyDescent="0.3">
      <c r="A1800" s="114">
        <v>541034</v>
      </c>
      <c r="B1800" s="113" t="s">
        <v>422</v>
      </c>
      <c r="C1800" s="112">
        <f>VLOOKUP(A1800,cuc!$A$2:$H$2088,8,FALSE)</f>
        <v>0</v>
      </c>
      <c r="D1800" s="119"/>
      <c r="E1800" s="115"/>
    </row>
    <row r="1801" spans="1:5" hidden="1" x14ac:dyDescent="0.3">
      <c r="A1801" s="114">
        <v>541035</v>
      </c>
      <c r="B1801" s="113" t="s">
        <v>421</v>
      </c>
      <c r="C1801" s="112">
        <f>VLOOKUP(A1801,cuc!$A$2:$H$2088,8,FALSE)</f>
        <v>0</v>
      </c>
      <c r="D1801" s="119"/>
      <c r="E1801" s="115"/>
    </row>
    <row r="1802" spans="1:5" hidden="1" x14ac:dyDescent="0.3">
      <c r="A1802" s="114">
        <v>541095</v>
      </c>
      <c r="B1802" s="113" t="s">
        <v>213</v>
      </c>
      <c r="C1802" s="112">
        <f>VLOOKUP(A1802,cuc!$A$2:$H$2088,8,FALSE)</f>
        <v>0</v>
      </c>
      <c r="D1802" s="119"/>
      <c r="E1802" s="115"/>
    </row>
    <row r="1803" spans="1:5" hidden="1" x14ac:dyDescent="0.3">
      <c r="A1803" s="114">
        <v>541500</v>
      </c>
      <c r="B1803" s="113" t="s">
        <v>420</v>
      </c>
      <c r="C1803" s="112">
        <f>VLOOKUP(A1803,cuc!$A$2:$H$2088,8,FALSE)</f>
        <v>0</v>
      </c>
      <c r="D1803" s="119"/>
      <c r="E1803" s="115"/>
    </row>
    <row r="1804" spans="1:5" hidden="1" x14ac:dyDescent="0.3">
      <c r="A1804" s="114">
        <v>542000</v>
      </c>
      <c r="B1804" s="113" t="s">
        <v>419</v>
      </c>
      <c r="C1804" s="112">
        <f>VLOOKUP(A1804,cuc!$A$2:$H$2088,8,FALSE)</f>
        <v>0</v>
      </c>
      <c r="D1804" s="119"/>
      <c r="E1804" s="115"/>
    </row>
    <row r="1805" spans="1:5" hidden="1" x14ac:dyDescent="0.3">
      <c r="A1805" s="114">
        <v>542500</v>
      </c>
      <c r="B1805" s="113" t="s">
        <v>418</v>
      </c>
      <c r="C1805" s="112">
        <f>VLOOKUP(A1805,cuc!$A$2:$H$2088,8,FALSE)</f>
        <v>0</v>
      </c>
      <c r="D1805" s="119"/>
      <c r="E1805" s="115"/>
    </row>
    <row r="1806" spans="1:5" x14ac:dyDescent="0.3">
      <c r="A1806" s="114">
        <v>600000</v>
      </c>
      <c r="B1806" s="113" t="s">
        <v>417</v>
      </c>
      <c r="C1806" s="112">
        <f>VLOOKUP(A1806,cuc!$A$2:$H$2088,8,FALSE)</f>
        <v>80906186.75</v>
      </c>
      <c r="D1806" s="119"/>
      <c r="E1806" s="115"/>
    </row>
    <row r="1807" spans="1:5" x14ac:dyDescent="0.3">
      <c r="A1807" s="114">
        <v>610000</v>
      </c>
      <c r="B1807" s="113" t="s">
        <v>416</v>
      </c>
      <c r="C1807" s="112">
        <f>VLOOKUP(A1807,cuc!$A$2:$H$2088,8,FALSE)</f>
        <v>80906186.75</v>
      </c>
      <c r="D1807" s="119"/>
      <c r="E1807" s="115"/>
    </row>
    <row r="1808" spans="1:5" hidden="1" x14ac:dyDescent="0.3">
      <c r="A1808" s="114">
        <v>610500</v>
      </c>
      <c r="B1808" s="113" t="s">
        <v>415</v>
      </c>
      <c r="C1808" s="112">
        <f>VLOOKUP(A1808,cuc!$A$2:$H$2088,8,FALSE)</f>
        <v>0</v>
      </c>
      <c r="D1808" s="119"/>
      <c r="E1808" s="115"/>
    </row>
    <row r="1809" spans="1:5" hidden="1" x14ac:dyDescent="0.3">
      <c r="A1809" s="114">
        <v>610505</v>
      </c>
      <c r="B1809" s="113" t="s">
        <v>414</v>
      </c>
      <c r="C1809" s="112">
        <f>VLOOKUP(A1809,cuc!$A$2:$H$2088,8,FALSE)</f>
        <v>0</v>
      </c>
      <c r="D1809" s="119"/>
      <c r="E1809" s="115"/>
    </row>
    <row r="1810" spans="1:5" hidden="1" x14ac:dyDescent="0.3">
      <c r="A1810" s="114">
        <v>610510</v>
      </c>
      <c r="B1810" s="113" t="s">
        <v>413</v>
      </c>
      <c r="C1810" s="112">
        <f>VLOOKUP(A1810,cuc!$A$2:$H$2088,8,FALSE)</f>
        <v>0</v>
      </c>
      <c r="D1810" s="119"/>
      <c r="E1810" s="115"/>
    </row>
    <row r="1811" spans="1:5" hidden="1" x14ac:dyDescent="0.3">
      <c r="A1811" s="114">
        <v>610515</v>
      </c>
      <c r="B1811" s="113" t="s">
        <v>412</v>
      </c>
      <c r="C1811" s="112">
        <f>VLOOKUP(A1811,cuc!$A$2:$H$2088,8,FALSE)</f>
        <v>0</v>
      </c>
      <c r="D1811" s="119"/>
      <c r="E1811" s="115"/>
    </row>
    <row r="1812" spans="1:5" hidden="1" x14ac:dyDescent="0.3">
      <c r="A1812" s="114">
        <v>610520</v>
      </c>
      <c r="B1812" s="113" t="s">
        <v>411</v>
      </c>
      <c r="C1812" s="112">
        <f>VLOOKUP(A1812,cuc!$A$2:$H$2088,8,FALSE)</f>
        <v>0</v>
      </c>
      <c r="D1812" s="119"/>
      <c r="E1812" s="115"/>
    </row>
    <row r="1813" spans="1:5" hidden="1" x14ac:dyDescent="0.3">
      <c r="A1813" s="114">
        <v>610525</v>
      </c>
      <c r="B1813" s="113" t="s">
        <v>410</v>
      </c>
      <c r="C1813" s="112">
        <f>VLOOKUP(A1813,cuc!$A$2:$H$2088,8,FALSE)</f>
        <v>0</v>
      </c>
      <c r="D1813" s="119"/>
      <c r="E1813" s="115"/>
    </row>
    <row r="1814" spans="1:5" hidden="1" x14ac:dyDescent="0.3">
      <c r="A1814" s="114">
        <v>610530</v>
      </c>
      <c r="B1814" s="113" t="s">
        <v>409</v>
      </c>
      <c r="C1814" s="112">
        <f>VLOOKUP(A1814,cuc!$A$2:$H$2088,8,FALSE)</f>
        <v>0</v>
      </c>
      <c r="D1814" s="119"/>
      <c r="E1814" s="115"/>
    </row>
    <row r="1815" spans="1:5" hidden="1" x14ac:dyDescent="0.3">
      <c r="A1815" s="114">
        <v>610535</v>
      </c>
      <c r="B1815" s="113" t="s">
        <v>408</v>
      </c>
      <c r="C1815" s="112">
        <f>VLOOKUP(A1815,cuc!$A$2:$H$2088,8,FALSE)</f>
        <v>0</v>
      </c>
      <c r="D1815" s="119"/>
      <c r="E1815" s="115"/>
    </row>
    <row r="1816" spans="1:5" hidden="1" x14ac:dyDescent="0.3">
      <c r="A1816" s="114">
        <v>610540</v>
      </c>
      <c r="B1816" s="113" t="s">
        <v>407</v>
      </c>
      <c r="C1816" s="112">
        <f>VLOOKUP(A1816,cuc!$A$2:$H$2088,8,FALSE)</f>
        <v>0</v>
      </c>
      <c r="D1816" s="119"/>
      <c r="E1816" s="115"/>
    </row>
    <row r="1817" spans="1:5" hidden="1" x14ac:dyDescent="0.3">
      <c r="A1817" s="114">
        <v>610545</v>
      </c>
      <c r="B1817" s="113" t="s">
        <v>406</v>
      </c>
      <c r="C1817" s="112">
        <f>VLOOKUP(A1817,cuc!$A$2:$H$2088,8,FALSE)</f>
        <v>0</v>
      </c>
      <c r="D1817" s="119"/>
      <c r="E1817" s="115"/>
    </row>
    <row r="1818" spans="1:5" hidden="1" x14ac:dyDescent="0.3">
      <c r="A1818" s="114">
        <v>610550</v>
      </c>
      <c r="B1818" s="113" t="s">
        <v>405</v>
      </c>
      <c r="C1818" s="112">
        <f>VLOOKUP(A1818,cuc!$A$2:$H$2088,8,FALSE)</f>
        <v>0</v>
      </c>
      <c r="D1818" s="119"/>
      <c r="E1818" s="115"/>
    </row>
    <row r="1819" spans="1:5" hidden="1" x14ac:dyDescent="0.3">
      <c r="A1819" s="114">
        <v>610555</v>
      </c>
      <c r="B1819" s="113" t="s">
        <v>1852</v>
      </c>
      <c r="C1819" s="112">
        <f>VLOOKUP(A1819,cuc!$A$2:$H$2088,8,FALSE)</f>
        <v>0</v>
      </c>
      <c r="D1819" s="119"/>
      <c r="E1819" s="115"/>
    </row>
    <row r="1820" spans="1:5" hidden="1" x14ac:dyDescent="0.3">
      <c r="A1820" s="114">
        <v>610560</v>
      </c>
      <c r="B1820" s="113" t="s">
        <v>403</v>
      </c>
      <c r="C1820" s="112">
        <f>VLOOKUP(A1820,cuc!$A$2:$H$2088,8,FALSE)</f>
        <v>0</v>
      </c>
      <c r="D1820" s="119"/>
      <c r="E1820" s="115"/>
    </row>
    <row r="1821" spans="1:5" hidden="1" x14ac:dyDescent="0.3">
      <c r="A1821" s="114">
        <v>610565</v>
      </c>
      <c r="B1821" s="113" t="s">
        <v>402</v>
      </c>
      <c r="C1821" s="112">
        <f>VLOOKUP(A1821,cuc!$A$2:$H$2088,8,FALSE)</f>
        <v>0</v>
      </c>
      <c r="D1821" s="119"/>
      <c r="E1821" s="115"/>
    </row>
    <row r="1822" spans="1:5" hidden="1" x14ac:dyDescent="0.3">
      <c r="A1822" s="114">
        <v>610570</v>
      </c>
      <c r="B1822" s="113" t="s">
        <v>401</v>
      </c>
      <c r="C1822" s="112">
        <f>VLOOKUP(A1822,cuc!$A$2:$H$2088,8,FALSE)</f>
        <v>0</v>
      </c>
      <c r="D1822" s="119"/>
      <c r="E1822" s="115"/>
    </row>
    <row r="1823" spans="1:5" hidden="1" x14ac:dyDescent="0.3">
      <c r="A1823" s="114">
        <v>610575</v>
      </c>
      <c r="B1823" s="113" t="s">
        <v>400</v>
      </c>
      <c r="C1823" s="112">
        <f>VLOOKUP(A1823,cuc!$A$2:$H$2088,8,FALSE)</f>
        <v>0</v>
      </c>
      <c r="D1823" s="119"/>
      <c r="E1823" s="115"/>
    </row>
    <row r="1824" spans="1:5" hidden="1" x14ac:dyDescent="0.3">
      <c r="A1824" s="114">
        <v>610580</v>
      </c>
      <c r="B1824" s="113" t="s">
        <v>399</v>
      </c>
      <c r="C1824" s="112">
        <f>VLOOKUP(A1824,cuc!$A$2:$H$2088,8,FALSE)</f>
        <v>0</v>
      </c>
      <c r="D1824" s="119"/>
      <c r="E1824" s="115"/>
    </row>
    <row r="1825" spans="1:5" hidden="1" x14ac:dyDescent="0.3">
      <c r="A1825" s="114">
        <v>611000</v>
      </c>
      <c r="B1825" s="113" t="s">
        <v>398</v>
      </c>
      <c r="C1825" s="112">
        <f>VLOOKUP(A1825,cuc!$A$2:$H$2088,8,FALSE)</f>
        <v>0</v>
      </c>
      <c r="D1825" s="119"/>
      <c r="E1825" s="115"/>
    </row>
    <row r="1826" spans="1:5" hidden="1" x14ac:dyDescent="0.3">
      <c r="A1826" s="114">
        <v>611005</v>
      </c>
      <c r="B1826" s="113" t="s">
        <v>397</v>
      </c>
      <c r="C1826" s="112">
        <f>VLOOKUP(A1826,cuc!$A$2:$H$2088,8,FALSE)</f>
        <v>0</v>
      </c>
      <c r="D1826" s="119"/>
      <c r="E1826" s="115"/>
    </row>
    <row r="1827" spans="1:5" hidden="1" x14ac:dyDescent="0.3">
      <c r="A1827" s="114">
        <v>611010</v>
      </c>
      <c r="B1827" s="113" t="s">
        <v>396</v>
      </c>
      <c r="C1827" s="112">
        <f>VLOOKUP(A1827,cuc!$A$2:$H$2088,8,FALSE)</f>
        <v>0</v>
      </c>
      <c r="D1827" s="119"/>
      <c r="E1827" s="115"/>
    </row>
    <row r="1828" spans="1:5" hidden="1" x14ac:dyDescent="0.3">
      <c r="A1828" s="114">
        <v>611015</v>
      </c>
      <c r="B1828" s="113" t="s">
        <v>221</v>
      </c>
      <c r="C1828" s="112">
        <f>VLOOKUP(A1828,cuc!$A$2:$H$2088,8,FALSE)</f>
        <v>0</v>
      </c>
      <c r="D1828" s="119"/>
      <c r="E1828" s="115"/>
    </row>
    <row r="1829" spans="1:5" hidden="1" x14ac:dyDescent="0.3">
      <c r="A1829" s="114">
        <v>611500</v>
      </c>
      <c r="B1829" s="113" t="s">
        <v>395</v>
      </c>
      <c r="C1829" s="112">
        <f>VLOOKUP(A1829,cuc!$A$2:$H$2088,8,FALSE)</f>
        <v>0</v>
      </c>
      <c r="D1829" s="119"/>
      <c r="E1829" s="115"/>
    </row>
    <row r="1830" spans="1:5" hidden="1" x14ac:dyDescent="0.3">
      <c r="A1830" s="114">
        <v>611505</v>
      </c>
      <c r="B1830" s="113" t="s">
        <v>394</v>
      </c>
      <c r="C1830" s="112">
        <f>VLOOKUP(A1830,cuc!$A$2:$H$2088,8,FALSE)</f>
        <v>0</v>
      </c>
      <c r="D1830" s="119"/>
      <c r="E1830" s="115"/>
    </row>
    <row r="1831" spans="1:5" hidden="1" x14ac:dyDescent="0.3">
      <c r="A1831" s="114">
        <v>611510</v>
      </c>
      <c r="B1831" s="113" t="s">
        <v>393</v>
      </c>
      <c r="C1831" s="112">
        <f>VLOOKUP(A1831,cuc!$A$2:$H$2088,8,FALSE)</f>
        <v>0</v>
      </c>
      <c r="D1831" s="119"/>
      <c r="E1831" s="115"/>
    </row>
    <row r="1832" spans="1:5" hidden="1" x14ac:dyDescent="0.3">
      <c r="A1832" s="114">
        <v>611515</v>
      </c>
      <c r="B1832" s="113" t="s">
        <v>392</v>
      </c>
      <c r="C1832" s="112">
        <f>VLOOKUP(A1832,cuc!$A$2:$H$2088,8,FALSE)</f>
        <v>0</v>
      </c>
      <c r="D1832" s="119"/>
      <c r="E1832" s="115"/>
    </row>
    <row r="1833" spans="1:5" hidden="1" x14ac:dyDescent="0.3">
      <c r="A1833" s="114">
        <v>611520</v>
      </c>
      <c r="B1833" s="113" t="s">
        <v>391</v>
      </c>
      <c r="C1833" s="112">
        <f>VLOOKUP(A1833,cuc!$A$2:$H$2088,8,FALSE)</f>
        <v>0</v>
      </c>
      <c r="D1833" s="119"/>
      <c r="E1833" s="115"/>
    </row>
    <row r="1834" spans="1:5" hidden="1" x14ac:dyDescent="0.3">
      <c r="A1834" s="114">
        <v>611525</v>
      </c>
      <c r="B1834" s="113" t="s">
        <v>390</v>
      </c>
      <c r="C1834" s="112">
        <f>VLOOKUP(A1834,cuc!$A$2:$H$2088,8,FALSE)</f>
        <v>0</v>
      </c>
      <c r="D1834" s="119"/>
      <c r="E1834" s="115"/>
    </row>
    <row r="1835" spans="1:5" hidden="1" x14ac:dyDescent="0.3">
      <c r="A1835" s="114">
        <v>611530</v>
      </c>
      <c r="B1835" s="113" t="s">
        <v>389</v>
      </c>
      <c r="C1835" s="112">
        <f>VLOOKUP(A1835,cuc!$A$2:$H$2088,8,FALSE)</f>
        <v>0</v>
      </c>
      <c r="D1835" s="119"/>
      <c r="E1835" s="115"/>
    </row>
    <row r="1836" spans="1:5" hidden="1" x14ac:dyDescent="0.3">
      <c r="A1836" s="114">
        <v>611535</v>
      </c>
      <c r="B1836" s="113" t="s">
        <v>388</v>
      </c>
      <c r="C1836" s="112">
        <f>VLOOKUP(A1836,cuc!$A$2:$H$2088,8,FALSE)</f>
        <v>0</v>
      </c>
      <c r="D1836" s="119"/>
      <c r="E1836" s="115"/>
    </row>
    <row r="1837" spans="1:5" hidden="1" x14ac:dyDescent="0.3">
      <c r="A1837" s="114">
        <v>611540</v>
      </c>
      <c r="B1837" s="113" t="s">
        <v>387</v>
      </c>
      <c r="C1837" s="112">
        <f>VLOOKUP(A1837,cuc!$A$2:$H$2088,8,FALSE)</f>
        <v>0</v>
      </c>
      <c r="D1837" s="119"/>
      <c r="E1837" s="115"/>
    </row>
    <row r="1838" spans="1:5" hidden="1" x14ac:dyDescent="0.3">
      <c r="A1838" s="114">
        <v>611545</v>
      </c>
      <c r="B1838" s="113" t="s">
        <v>386</v>
      </c>
      <c r="C1838" s="112">
        <f>VLOOKUP(A1838,cuc!$A$2:$H$2088,8,FALSE)</f>
        <v>0</v>
      </c>
      <c r="D1838" s="119"/>
      <c r="E1838" s="115"/>
    </row>
    <row r="1839" spans="1:5" hidden="1" x14ac:dyDescent="0.3">
      <c r="A1839" s="114">
        <v>611550</v>
      </c>
      <c r="B1839" s="113" t="s">
        <v>385</v>
      </c>
      <c r="C1839" s="112">
        <f>VLOOKUP(A1839,cuc!$A$2:$H$2088,8,FALSE)</f>
        <v>0</v>
      </c>
      <c r="D1839" s="119"/>
      <c r="E1839" s="115"/>
    </row>
    <row r="1840" spans="1:5" hidden="1" x14ac:dyDescent="0.3">
      <c r="A1840" s="114">
        <v>611555</v>
      </c>
      <c r="B1840" s="113" t="s">
        <v>384</v>
      </c>
      <c r="C1840" s="112">
        <f>VLOOKUP(A1840,cuc!$A$2:$H$2088,8,FALSE)</f>
        <v>0</v>
      </c>
      <c r="D1840" s="119"/>
      <c r="E1840" s="115"/>
    </row>
    <row r="1841" spans="1:5" hidden="1" x14ac:dyDescent="0.3">
      <c r="A1841" s="114">
        <v>611560</v>
      </c>
      <c r="B1841" s="113" t="s">
        <v>221</v>
      </c>
      <c r="C1841" s="112">
        <f>VLOOKUP(A1841,cuc!$A$2:$H$2088,8,FALSE)</f>
        <v>0</v>
      </c>
      <c r="D1841" s="119"/>
      <c r="E1841" s="115"/>
    </row>
    <row r="1842" spans="1:5" hidden="1" x14ac:dyDescent="0.3">
      <c r="A1842" s="114">
        <v>612000</v>
      </c>
      <c r="B1842" s="113" t="s">
        <v>383</v>
      </c>
      <c r="C1842" s="112">
        <f>VLOOKUP(A1842,cuc!$A$2:$H$2088,8,FALSE)</f>
        <v>0</v>
      </c>
      <c r="D1842" s="119"/>
      <c r="E1842" s="115"/>
    </row>
    <row r="1843" spans="1:5" hidden="1" x14ac:dyDescent="0.3">
      <c r="A1843" s="114">
        <v>612001</v>
      </c>
      <c r="B1843" s="113" t="s">
        <v>382</v>
      </c>
      <c r="C1843" s="112">
        <f>VLOOKUP(A1843,cuc!$A$2:$H$2088,8,FALSE)</f>
        <v>0</v>
      </c>
      <c r="D1843" s="119"/>
      <c r="E1843" s="115"/>
    </row>
    <row r="1844" spans="1:5" hidden="1" x14ac:dyDescent="0.3">
      <c r="A1844" s="114">
        <v>612002</v>
      </c>
      <c r="B1844" s="113" t="s">
        <v>381</v>
      </c>
      <c r="C1844" s="112">
        <f>VLOOKUP(A1844,cuc!$A$2:$H$2088,8,FALSE)</f>
        <v>0</v>
      </c>
      <c r="D1844" s="119"/>
      <c r="E1844" s="115"/>
    </row>
    <row r="1845" spans="1:5" hidden="1" x14ac:dyDescent="0.3">
      <c r="A1845" s="114">
        <v>612003</v>
      </c>
      <c r="B1845" s="113" t="s">
        <v>380</v>
      </c>
      <c r="C1845" s="112">
        <f>VLOOKUP(A1845,cuc!$A$2:$H$2088,8,FALSE)</f>
        <v>0</v>
      </c>
      <c r="D1845" s="119"/>
      <c r="E1845" s="115"/>
    </row>
    <row r="1846" spans="1:5" hidden="1" x14ac:dyDescent="0.3">
      <c r="A1846" s="114">
        <v>612004</v>
      </c>
      <c r="B1846" s="113" t="s">
        <v>379</v>
      </c>
      <c r="C1846" s="112">
        <f>VLOOKUP(A1846,cuc!$A$2:$H$2088,8,FALSE)</f>
        <v>0</v>
      </c>
      <c r="D1846" s="119"/>
      <c r="E1846" s="115"/>
    </row>
    <row r="1847" spans="1:5" hidden="1" x14ac:dyDescent="0.3">
      <c r="A1847" s="114">
        <v>612005</v>
      </c>
      <c r="B1847" s="113" t="s">
        <v>378</v>
      </c>
      <c r="C1847" s="112">
        <f>VLOOKUP(A1847,cuc!$A$2:$H$2088,8,FALSE)</f>
        <v>0</v>
      </c>
      <c r="D1847" s="119"/>
      <c r="E1847" s="115"/>
    </row>
    <row r="1848" spans="1:5" hidden="1" x14ac:dyDescent="0.3">
      <c r="A1848" s="114">
        <v>612006</v>
      </c>
      <c r="B1848" s="113" t="s">
        <v>377</v>
      </c>
      <c r="C1848" s="112">
        <f>VLOOKUP(A1848,cuc!$A$2:$H$2088,8,FALSE)</f>
        <v>0</v>
      </c>
      <c r="D1848" s="119"/>
      <c r="E1848" s="115"/>
    </row>
    <row r="1849" spans="1:5" hidden="1" x14ac:dyDescent="0.3">
      <c r="A1849" s="114">
        <v>612007</v>
      </c>
      <c r="B1849" s="113" t="s">
        <v>376</v>
      </c>
      <c r="C1849" s="112">
        <f>VLOOKUP(A1849,cuc!$A$2:$H$2088,8,FALSE)</f>
        <v>0</v>
      </c>
      <c r="D1849" s="119"/>
      <c r="E1849" s="115"/>
    </row>
    <row r="1850" spans="1:5" hidden="1" x14ac:dyDescent="0.3">
      <c r="A1850" s="114">
        <v>612008</v>
      </c>
      <c r="B1850" s="113" t="s">
        <v>375</v>
      </c>
      <c r="C1850" s="112">
        <f>VLOOKUP(A1850,cuc!$A$2:$H$2088,8,FALSE)</f>
        <v>0</v>
      </c>
      <c r="D1850" s="119"/>
      <c r="E1850" s="115"/>
    </row>
    <row r="1851" spans="1:5" hidden="1" x14ac:dyDescent="0.3">
      <c r="A1851" s="114">
        <v>612009</v>
      </c>
      <c r="B1851" s="113" t="s">
        <v>374</v>
      </c>
      <c r="C1851" s="112">
        <f>VLOOKUP(A1851,cuc!$A$2:$H$2088,8,FALSE)</f>
        <v>0</v>
      </c>
      <c r="D1851" s="119"/>
      <c r="E1851" s="115"/>
    </row>
    <row r="1852" spans="1:5" hidden="1" x14ac:dyDescent="0.3">
      <c r="A1852" s="114">
        <v>612010</v>
      </c>
      <c r="B1852" s="113" t="s">
        <v>373</v>
      </c>
      <c r="C1852" s="112">
        <f>VLOOKUP(A1852,cuc!$A$2:$H$2088,8,FALSE)</f>
        <v>0</v>
      </c>
      <c r="D1852" s="119"/>
      <c r="E1852" s="115"/>
    </row>
    <row r="1853" spans="1:5" hidden="1" x14ac:dyDescent="0.3">
      <c r="A1853" s="114">
        <v>612011</v>
      </c>
      <c r="B1853" s="113" t="s">
        <v>372</v>
      </c>
      <c r="C1853" s="112">
        <f>VLOOKUP(A1853,cuc!$A$2:$H$2088,8,FALSE)</f>
        <v>0</v>
      </c>
      <c r="D1853" s="119"/>
      <c r="E1853" s="115"/>
    </row>
    <row r="1854" spans="1:5" hidden="1" x14ac:dyDescent="0.3">
      <c r="A1854" s="114">
        <v>612012</v>
      </c>
      <c r="B1854" s="113" t="s">
        <v>371</v>
      </c>
      <c r="C1854" s="112">
        <f>VLOOKUP(A1854,cuc!$A$2:$H$2088,8,FALSE)</f>
        <v>0</v>
      </c>
      <c r="D1854" s="119"/>
      <c r="E1854" s="115"/>
    </row>
    <row r="1855" spans="1:5" hidden="1" x14ac:dyDescent="0.3">
      <c r="A1855" s="114">
        <v>612013</v>
      </c>
      <c r="B1855" s="113" t="s">
        <v>370</v>
      </c>
      <c r="C1855" s="112">
        <f>VLOOKUP(A1855,cuc!$A$2:$H$2088,8,FALSE)</f>
        <v>0</v>
      </c>
      <c r="D1855" s="119"/>
      <c r="E1855" s="115"/>
    </row>
    <row r="1856" spans="1:5" hidden="1" x14ac:dyDescent="0.3">
      <c r="A1856" s="114">
        <v>612014</v>
      </c>
      <c r="B1856" s="113" t="s">
        <v>369</v>
      </c>
      <c r="C1856" s="112">
        <f>VLOOKUP(A1856,cuc!$A$2:$H$2088,8,FALSE)</f>
        <v>0</v>
      </c>
      <c r="D1856" s="119"/>
      <c r="E1856" s="115"/>
    </row>
    <row r="1857" spans="1:5" hidden="1" x14ac:dyDescent="0.3">
      <c r="A1857" s="114">
        <v>612015</v>
      </c>
      <c r="B1857" s="113" t="s">
        <v>368</v>
      </c>
      <c r="C1857" s="112">
        <f>VLOOKUP(A1857,cuc!$A$2:$H$2088,8,FALSE)</f>
        <v>0</v>
      </c>
      <c r="D1857" s="119"/>
      <c r="E1857" s="115"/>
    </row>
    <row r="1858" spans="1:5" hidden="1" x14ac:dyDescent="0.3">
      <c r="A1858" s="114">
        <v>612016</v>
      </c>
      <c r="B1858" s="113" t="s">
        <v>367</v>
      </c>
      <c r="C1858" s="112">
        <f>VLOOKUP(A1858,cuc!$A$2:$H$2088,8,FALSE)</f>
        <v>0</v>
      </c>
      <c r="D1858" s="119"/>
      <c r="E1858" s="115"/>
    </row>
    <row r="1859" spans="1:5" hidden="1" x14ac:dyDescent="0.3">
      <c r="A1859" s="114">
        <v>612017</v>
      </c>
      <c r="B1859" s="113" t="s">
        <v>366</v>
      </c>
      <c r="C1859" s="112">
        <f>VLOOKUP(A1859,cuc!$A$2:$H$2088,8,FALSE)</f>
        <v>0</v>
      </c>
      <c r="D1859" s="119"/>
      <c r="E1859" s="115"/>
    </row>
    <row r="1860" spans="1:5" hidden="1" x14ac:dyDescent="0.3">
      <c r="A1860" s="114">
        <v>612018</v>
      </c>
      <c r="B1860" s="113" t="s">
        <v>365</v>
      </c>
      <c r="C1860" s="112">
        <f>VLOOKUP(A1860,cuc!$A$2:$H$2088,8,FALSE)</f>
        <v>0</v>
      </c>
      <c r="D1860" s="119"/>
      <c r="E1860" s="115"/>
    </row>
    <row r="1861" spans="1:5" hidden="1" x14ac:dyDescent="0.3">
      <c r="A1861" s="114">
        <v>612019</v>
      </c>
      <c r="B1861" s="113" t="s">
        <v>364</v>
      </c>
      <c r="C1861" s="112">
        <f>VLOOKUP(A1861,cuc!$A$2:$H$2088,8,FALSE)</f>
        <v>0</v>
      </c>
      <c r="D1861" s="119"/>
      <c r="E1861" s="115"/>
    </row>
    <row r="1862" spans="1:5" hidden="1" x14ac:dyDescent="0.3">
      <c r="A1862" s="114">
        <v>612020</v>
      </c>
      <c r="B1862" s="113" t="s">
        <v>363</v>
      </c>
      <c r="C1862" s="112">
        <f>VLOOKUP(A1862,cuc!$A$2:$H$2088,8,FALSE)</f>
        <v>0</v>
      </c>
      <c r="D1862" s="119"/>
      <c r="E1862" s="115"/>
    </row>
    <row r="1863" spans="1:5" hidden="1" x14ac:dyDescent="0.3">
      <c r="A1863" s="114">
        <v>612021</v>
      </c>
      <c r="B1863" s="113" t="s">
        <v>362</v>
      </c>
      <c r="C1863" s="112">
        <f>VLOOKUP(A1863,cuc!$A$2:$H$2088,8,FALSE)</f>
        <v>0</v>
      </c>
      <c r="D1863" s="119"/>
      <c r="E1863" s="115"/>
    </row>
    <row r="1864" spans="1:5" hidden="1" x14ac:dyDescent="0.3">
      <c r="A1864" s="114">
        <v>612022</v>
      </c>
      <c r="B1864" s="113" t="s">
        <v>361</v>
      </c>
      <c r="C1864" s="112">
        <f>VLOOKUP(A1864,cuc!$A$2:$H$2088,8,FALSE)</f>
        <v>0</v>
      </c>
      <c r="D1864" s="119"/>
      <c r="E1864" s="115"/>
    </row>
    <row r="1865" spans="1:5" hidden="1" x14ac:dyDescent="0.3">
      <c r="A1865" s="114">
        <v>612023</v>
      </c>
      <c r="B1865" s="113" t="s">
        <v>360</v>
      </c>
      <c r="C1865" s="112">
        <f>VLOOKUP(A1865,cuc!$A$2:$H$2088,8,FALSE)</f>
        <v>0</v>
      </c>
      <c r="D1865" s="119"/>
      <c r="E1865" s="115"/>
    </row>
    <row r="1866" spans="1:5" hidden="1" x14ac:dyDescent="0.3">
      <c r="A1866" s="114">
        <v>612024</v>
      </c>
      <c r="B1866" s="113" t="s">
        <v>359</v>
      </c>
      <c r="C1866" s="112">
        <f>VLOOKUP(A1866,cuc!$A$2:$H$2088,8,FALSE)</f>
        <v>0</v>
      </c>
      <c r="D1866" s="119"/>
      <c r="E1866" s="115"/>
    </row>
    <row r="1867" spans="1:5" hidden="1" x14ac:dyDescent="0.3">
      <c r="A1867" s="114">
        <v>612025</v>
      </c>
      <c r="B1867" s="113" t="s">
        <v>358</v>
      </c>
      <c r="C1867" s="112">
        <f>VLOOKUP(A1867,cuc!$A$2:$H$2088,8,FALSE)</f>
        <v>0</v>
      </c>
      <c r="D1867" s="119"/>
      <c r="E1867" s="115"/>
    </row>
    <row r="1868" spans="1:5" hidden="1" x14ac:dyDescent="0.3">
      <c r="A1868" s="114">
        <v>612026</v>
      </c>
      <c r="B1868" s="113" t="s">
        <v>357</v>
      </c>
      <c r="C1868" s="112">
        <f>VLOOKUP(A1868,cuc!$A$2:$H$2088,8,FALSE)</f>
        <v>0</v>
      </c>
      <c r="D1868" s="119"/>
      <c r="E1868" s="115"/>
    </row>
    <row r="1869" spans="1:5" hidden="1" x14ac:dyDescent="0.3">
      <c r="A1869" s="114">
        <v>612027</v>
      </c>
      <c r="B1869" s="113" t="s">
        <v>356</v>
      </c>
      <c r="C1869" s="112">
        <f>VLOOKUP(A1869,cuc!$A$2:$H$2088,8,FALSE)</f>
        <v>0</v>
      </c>
      <c r="D1869" s="119"/>
      <c r="E1869" s="115"/>
    </row>
    <row r="1870" spans="1:5" hidden="1" x14ac:dyDescent="0.3">
      <c r="A1870" s="114">
        <v>612028</v>
      </c>
      <c r="B1870" s="113" t="s">
        <v>355</v>
      </c>
      <c r="C1870" s="112">
        <f>VLOOKUP(A1870,cuc!$A$2:$H$2088,8,FALSE)</f>
        <v>0</v>
      </c>
      <c r="D1870" s="119"/>
      <c r="E1870" s="115"/>
    </row>
    <row r="1871" spans="1:5" hidden="1" x14ac:dyDescent="0.3">
      <c r="A1871" s="114">
        <v>612029</v>
      </c>
      <c r="B1871" s="113" t="s">
        <v>354</v>
      </c>
      <c r="C1871" s="112">
        <f>VLOOKUP(A1871,cuc!$A$2:$H$2088,8,FALSE)</f>
        <v>0</v>
      </c>
      <c r="D1871" s="119"/>
      <c r="E1871" s="115"/>
    </row>
    <row r="1872" spans="1:5" hidden="1" x14ac:dyDescent="0.3">
      <c r="A1872" s="114">
        <v>612030</v>
      </c>
      <c r="B1872" s="113" t="s">
        <v>353</v>
      </c>
      <c r="C1872" s="112">
        <f>VLOOKUP(A1872,cuc!$A$2:$H$2088,8,FALSE)</f>
        <v>0</v>
      </c>
      <c r="D1872" s="119"/>
      <c r="E1872" s="115"/>
    </row>
    <row r="1873" spans="1:5" hidden="1" x14ac:dyDescent="0.3">
      <c r="A1873" s="114">
        <v>612031</v>
      </c>
      <c r="B1873" s="113" t="s">
        <v>352</v>
      </c>
      <c r="C1873" s="112">
        <f>VLOOKUP(A1873,cuc!$A$2:$H$2088,8,FALSE)</f>
        <v>0</v>
      </c>
      <c r="D1873" s="119"/>
      <c r="E1873" s="115"/>
    </row>
    <row r="1874" spans="1:5" hidden="1" x14ac:dyDescent="0.3">
      <c r="A1874" s="114">
        <v>612032</v>
      </c>
      <c r="B1874" s="113" t="s">
        <v>351</v>
      </c>
      <c r="C1874" s="112">
        <f>VLOOKUP(A1874,cuc!$A$2:$H$2088,8,FALSE)</f>
        <v>0</v>
      </c>
      <c r="D1874" s="119"/>
      <c r="E1874" s="115"/>
    </row>
    <row r="1875" spans="1:5" hidden="1" x14ac:dyDescent="0.3">
      <c r="A1875" s="114">
        <v>612033</v>
      </c>
      <c r="B1875" s="113" t="s">
        <v>350</v>
      </c>
      <c r="C1875" s="112">
        <f>VLOOKUP(A1875,cuc!$A$2:$H$2088,8,FALSE)</f>
        <v>0</v>
      </c>
      <c r="D1875" s="119"/>
      <c r="E1875" s="115"/>
    </row>
    <row r="1876" spans="1:5" hidden="1" x14ac:dyDescent="0.3">
      <c r="A1876" s="114">
        <v>612034</v>
      </c>
      <c r="B1876" s="113" t="s">
        <v>349</v>
      </c>
      <c r="C1876" s="112">
        <f>VLOOKUP(A1876,cuc!$A$2:$H$2088,8,FALSE)</f>
        <v>0</v>
      </c>
      <c r="D1876" s="119"/>
      <c r="E1876" s="115"/>
    </row>
    <row r="1877" spans="1:5" hidden="1" x14ac:dyDescent="0.3">
      <c r="A1877" s="114">
        <v>612035</v>
      </c>
      <c r="B1877" s="113" t="s">
        <v>348</v>
      </c>
      <c r="C1877" s="112">
        <f>VLOOKUP(A1877,cuc!$A$2:$H$2088,8,FALSE)</f>
        <v>0</v>
      </c>
      <c r="D1877" s="119"/>
      <c r="E1877" s="115"/>
    </row>
    <row r="1878" spans="1:5" hidden="1" x14ac:dyDescent="0.3">
      <c r="A1878" s="114">
        <v>612036</v>
      </c>
      <c r="B1878" s="113" t="s">
        <v>347</v>
      </c>
      <c r="C1878" s="112">
        <f>VLOOKUP(A1878,cuc!$A$2:$H$2088,8,FALSE)</f>
        <v>0</v>
      </c>
      <c r="D1878" s="119"/>
      <c r="E1878" s="115"/>
    </row>
    <row r="1879" spans="1:5" hidden="1" x14ac:dyDescent="0.3">
      <c r="A1879" s="114">
        <v>612037</v>
      </c>
      <c r="B1879" s="113" t="s">
        <v>346</v>
      </c>
      <c r="C1879" s="112">
        <f>VLOOKUP(A1879,cuc!$A$2:$H$2088,8,FALSE)</f>
        <v>0</v>
      </c>
      <c r="D1879" s="119"/>
      <c r="E1879" s="115"/>
    </row>
    <row r="1880" spans="1:5" hidden="1" x14ac:dyDescent="0.3">
      <c r="A1880" s="114">
        <v>612038</v>
      </c>
      <c r="B1880" s="113" t="s">
        <v>345</v>
      </c>
      <c r="C1880" s="112">
        <f>VLOOKUP(A1880,cuc!$A$2:$H$2088,8,FALSE)</f>
        <v>0</v>
      </c>
      <c r="D1880" s="119"/>
      <c r="E1880" s="115"/>
    </row>
    <row r="1881" spans="1:5" hidden="1" x14ac:dyDescent="0.3">
      <c r="A1881" s="114">
        <v>612039</v>
      </c>
      <c r="B1881" s="113" t="s">
        <v>344</v>
      </c>
      <c r="C1881" s="112">
        <f>VLOOKUP(A1881,cuc!$A$2:$H$2088,8,FALSE)</f>
        <v>0</v>
      </c>
      <c r="D1881" s="119"/>
      <c r="E1881" s="115"/>
    </row>
    <row r="1882" spans="1:5" hidden="1" x14ac:dyDescent="0.3">
      <c r="A1882" s="114">
        <v>612040</v>
      </c>
      <c r="B1882" s="113" t="s">
        <v>343</v>
      </c>
      <c r="C1882" s="112">
        <f>VLOOKUP(A1882,cuc!$A$2:$H$2088,8,FALSE)</f>
        <v>0</v>
      </c>
      <c r="D1882" s="119"/>
      <c r="E1882" s="115"/>
    </row>
    <row r="1883" spans="1:5" hidden="1" x14ac:dyDescent="0.3">
      <c r="A1883" s="114">
        <v>612041</v>
      </c>
      <c r="B1883" s="113" t="s">
        <v>342</v>
      </c>
      <c r="C1883" s="112">
        <f>VLOOKUP(A1883,cuc!$A$2:$H$2088,8,FALSE)</f>
        <v>0</v>
      </c>
      <c r="D1883" s="119"/>
      <c r="E1883" s="115"/>
    </row>
    <row r="1884" spans="1:5" hidden="1" x14ac:dyDescent="0.3">
      <c r="A1884" s="114">
        <v>612042</v>
      </c>
      <c r="B1884" s="113" t="s">
        <v>341</v>
      </c>
      <c r="C1884" s="112">
        <f>VLOOKUP(A1884,cuc!$A$2:$H$2088,8,FALSE)</f>
        <v>0</v>
      </c>
      <c r="D1884" s="119"/>
      <c r="E1884" s="115"/>
    </row>
    <row r="1885" spans="1:5" hidden="1" x14ac:dyDescent="0.3">
      <c r="A1885" s="114">
        <v>612043</v>
      </c>
      <c r="B1885" s="113" t="s">
        <v>340</v>
      </c>
      <c r="C1885" s="112">
        <f>VLOOKUP(A1885,cuc!$A$2:$H$2088,8,FALSE)</f>
        <v>0</v>
      </c>
      <c r="D1885" s="119"/>
      <c r="E1885" s="115"/>
    </row>
    <row r="1886" spans="1:5" hidden="1" x14ac:dyDescent="0.3">
      <c r="A1886" s="114">
        <v>612044</v>
      </c>
      <c r="B1886" s="113" t="s">
        <v>339</v>
      </c>
      <c r="C1886" s="112">
        <f>VLOOKUP(A1886,cuc!$A$2:$H$2088,8,FALSE)</f>
        <v>0</v>
      </c>
      <c r="D1886" s="119"/>
      <c r="E1886" s="115"/>
    </row>
    <row r="1887" spans="1:5" hidden="1" x14ac:dyDescent="0.3">
      <c r="A1887" s="114">
        <v>612045</v>
      </c>
      <c r="B1887" s="113" t="s">
        <v>338</v>
      </c>
      <c r="C1887" s="112">
        <f>VLOOKUP(A1887,cuc!$A$2:$H$2088,8,FALSE)</f>
        <v>0</v>
      </c>
      <c r="D1887" s="119"/>
      <c r="E1887" s="115"/>
    </row>
    <row r="1888" spans="1:5" hidden="1" x14ac:dyDescent="0.3">
      <c r="A1888" s="114">
        <v>612046</v>
      </c>
      <c r="B1888" s="113" t="s">
        <v>337</v>
      </c>
      <c r="C1888" s="112">
        <f>VLOOKUP(A1888,cuc!$A$2:$H$2088,8,FALSE)</f>
        <v>0</v>
      </c>
      <c r="D1888" s="119"/>
      <c r="E1888" s="115"/>
    </row>
    <row r="1889" spans="1:5" hidden="1" x14ac:dyDescent="0.3">
      <c r="A1889" s="114">
        <v>612047</v>
      </c>
      <c r="B1889" s="113" t="s">
        <v>336</v>
      </c>
      <c r="C1889" s="112">
        <f>VLOOKUP(A1889,cuc!$A$2:$H$2088,8,FALSE)</f>
        <v>0</v>
      </c>
      <c r="D1889" s="119"/>
      <c r="E1889" s="115"/>
    </row>
    <row r="1890" spans="1:5" hidden="1" x14ac:dyDescent="0.3">
      <c r="A1890" s="114">
        <v>612048</v>
      </c>
      <c r="B1890" s="113" t="s">
        <v>335</v>
      </c>
      <c r="C1890" s="112">
        <f>VLOOKUP(A1890,cuc!$A$2:$H$2088,8,FALSE)</f>
        <v>0</v>
      </c>
      <c r="D1890" s="119"/>
      <c r="E1890" s="115"/>
    </row>
    <row r="1891" spans="1:5" hidden="1" x14ac:dyDescent="0.3">
      <c r="A1891" s="114">
        <v>612049</v>
      </c>
      <c r="B1891" s="113" t="s">
        <v>334</v>
      </c>
      <c r="C1891" s="112">
        <f>VLOOKUP(A1891,cuc!$A$2:$H$2088,8,FALSE)</f>
        <v>0</v>
      </c>
      <c r="D1891" s="119"/>
      <c r="E1891" s="115"/>
    </row>
    <row r="1892" spans="1:5" hidden="1" x14ac:dyDescent="0.3">
      <c r="A1892" s="114">
        <v>612050</v>
      </c>
      <c r="B1892" s="113" t="s">
        <v>333</v>
      </c>
      <c r="C1892" s="112">
        <f>VLOOKUP(A1892,cuc!$A$2:$H$2088,8,FALSE)</f>
        <v>0</v>
      </c>
      <c r="D1892" s="119"/>
      <c r="E1892" s="115"/>
    </row>
    <row r="1893" spans="1:5" hidden="1" x14ac:dyDescent="0.3">
      <c r="A1893" s="114">
        <v>612051</v>
      </c>
      <c r="B1893" s="113" t="s">
        <v>332</v>
      </c>
      <c r="C1893" s="112">
        <f>VLOOKUP(A1893,cuc!$A$2:$H$2088,8,FALSE)</f>
        <v>0</v>
      </c>
      <c r="D1893" s="119"/>
      <c r="E1893" s="115"/>
    </row>
    <row r="1894" spans="1:5" hidden="1" x14ac:dyDescent="0.3">
      <c r="A1894" s="114">
        <v>612052</v>
      </c>
      <c r="B1894" s="113" t="s">
        <v>331</v>
      </c>
      <c r="C1894" s="112">
        <f>VLOOKUP(A1894,cuc!$A$2:$H$2088,8,FALSE)</f>
        <v>0</v>
      </c>
      <c r="D1894" s="119"/>
      <c r="E1894" s="115"/>
    </row>
    <row r="1895" spans="1:5" hidden="1" x14ac:dyDescent="0.3">
      <c r="A1895" s="114">
        <v>612053</v>
      </c>
      <c r="B1895" s="113" t="s">
        <v>330</v>
      </c>
      <c r="C1895" s="112">
        <f>VLOOKUP(A1895,cuc!$A$2:$H$2088,8,FALSE)</f>
        <v>0</v>
      </c>
      <c r="D1895" s="119"/>
      <c r="E1895" s="115"/>
    </row>
    <row r="1896" spans="1:5" hidden="1" x14ac:dyDescent="0.3">
      <c r="A1896" s="114">
        <v>612054</v>
      </c>
      <c r="B1896" s="113" t="s">
        <v>329</v>
      </c>
      <c r="C1896" s="112">
        <f>VLOOKUP(A1896,cuc!$A$2:$H$2088,8,FALSE)</f>
        <v>0</v>
      </c>
      <c r="D1896" s="119"/>
      <c r="E1896" s="115"/>
    </row>
    <row r="1897" spans="1:5" hidden="1" x14ac:dyDescent="0.3">
      <c r="A1897" s="114">
        <v>612055</v>
      </c>
      <c r="B1897" s="113" t="s">
        <v>328</v>
      </c>
      <c r="C1897" s="112">
        <f>VLOOKUP(A1897,cuc!$A$2:$H$2088,8,FALSE)</f>
        <v>0</v>
      </c>
      <c r="D1897" s="119"/>
      <c r="E1897" s="115"/>
    </row>
    <row r="1898" spans="1:5" hidden="1" x14ac:dyDescent="0.3">
      <c r="A1898" s="114">
        <v>612056</v>
      </c>
      <c r="B1898" s="113" t="s">
        <v>327</v>
      </c>
      <c r="C1898" s="112">
        <f>VLOOKUP(A1898,cuc!$A$2:$H$2088,8,FALSE)</f>
        <v>0</v>
      </c>
      <c r="D1898" s="119"/>
      <c r="E1898" s="115"/>
    </row>
    <row r="1899" spans="1:5" hidden="1" x14ac:dyDescent="0.3">
      <c r="A1899" s="114">
        <v>612057</v>
      </c>
      <c r="B1899" s="113" t="s">
        <v>326</v>
      </c>
      <c r="C1899" s="112">
        <f>VLOOKUP(A1899,cuc!$A$2:$H$2088,8,FALSE)</f>
        <v>0</v>
      </c>
      <c r="D1899" s="119"/>
      <c r="E1899" s="115"/>
    </row>
    <row r="1900" spans="1:5" hidden="1" x14ac:dyDescent="0.3">
      <c r="A1900" s="114">
        <v>612058</v>
      </c>
      <c r="B1900" s="113" t="s">
        <v>325</v>
      </c>
      <c r="C1900" s="112">
        <f>VLOOKUP(A1900,cuc!$A$2:$H$2088,8,FALSE)</f>
        <v>0</v>
      </c>
      <c r="D1900" s="119"/>
      <c r="E1900" s="115"/>
    </row>
    <row r="1901" spans="1:5" hidden="1" x14ac:dyDescent="0.3">
      <c r="A1901" s="114">
        <v>612059</v>
      </c>
      <c r="B1901" s="113" t="s">
        <v>324</v>
      </c>
      <c r="C1901" s="112">
        <f>VLOOKUP(A1901,cuc!$A$2:$H$2088,8,FALSE)</f>
        <v>0</v>
      </c>
      <c r="D1901" s="119"/>
      <c r="E1901" s="115"/>
    </row>
    <row r="1902" spans="1:5" hidden="1" x14ac:dyDescent="0.3">
      <c r="A1902" s="114">
        <v>612060</v>
      </c>
      <c r="B1902" s="113" t="s">
        <v>323</v>
      </c>
      <c r="C1902" s="112">
        <f>VLOOKUP(A1902,cuc!$A$2:$H$2088,8,FALSE)</f>
        <v>0</v>
      </c>
      <c r="D1902" s="119"/>
      <c r="E1902" s="115"/>
    </row>
    <row r="1903" spans="1:5" hidden="1" x14ac:dyDescent="0.3">
      <c r="A1903" s="114">
        <v>612061</v>
      </c>
      <c r="B1903" s="113" t="s">
        <v>322</v>
      </c>
      <c r="C1903" s="112">
        <f>VLOOKUP(A1903,cuc!$A$2:$H$2088,8,FALSE)</f>
        <v>0</v>
      </c>
      <c r="D1903" s="119"/>
      <c r="E1903" s="115"/>
    </row>
    <row r="1904" spans="1:5" hidden="1" x14ac:dyDescent="0.3">
      <c r="A1904" s="114">
        <v>612062</v>
      </c>
      <c r="B1904" s="113" t="s">
        <v>321</v>
      </c>
      <c r="C1904" s="112">
        <f>VLOOKUP(A1904,cuc!$A$2:$H$2088,8,FALSE)</f>
        <v>0</v>
      </c>
      <c r="D1904" s="119"/>
      <c r="E1904" s="115"/>
    </row>
    <row r="1905" spans="1:5" hidden="1" x14ac:dyDescent="0.3">
      <c r="A1905" s="114">
        <v>612063</v>
      </c>
      <c r="B1905" s="113" t="s">
        <v>320</v>
      </c>
      <c r="C1905" s="112">
        <f>VLOOKUP(A1905,cuc!$A$2:$H$2088,8,FALSE)</f>
        <v>0</v>
      </c>
      <c r="D1905" s="119"/>
      <c r="E1905" s="115"/>
    </row>
    <row r="1906" spans="1:5" hidden="1" x14ac:dyDescent="0.3">
      <c r="A1906" s="114">
        <v>612064</v>
      </c>
      <c r="B1906" s="113" t="s">
        <v>319</v>
      </c>
      <c r="C1906" s="112">
        <f>VLOOKUP(A1906,cuc!$A$2:$H$2088,8,FALSE)</f>
        <v>0</v>
      </c>
      <c r="D1906" s="119"/>
      <c r="E1906" s="115"/>
    </row>
    <row r="1907" spans="1:5" hidden="1" x14ac:dyDescent="0.3">
      <c r="A1907" s="114">
        <v>612065</v>
      </c>
      <c r="B1907" s="113" t="s">
        <v>318</v>
      </c>
      <c r="C1907" s="112">
        <f>VLOOKUP(A1907,cuc!$A$2:$H$2088,8,FALSE)</f>
        <v>0</v>
      </c>
      <c r="D1907" s="119"/>
      <c r="E1907" s="115"/>
    </row>
    <row r="1908" spans="1:5" hidden="1" x14ac:dyDescent="0.3">
      <c r="A1908" s="114">
        <v>612066</v>
      </c>
      <c r="B1908" s="113" t="s">
        <v>317</v>
      </c>
      <c r="C1908" s="112">
        <f>VLOOKUP(A1908,cuc!$A$2:$H$2088,8,FALSE)</f>
        <v>0</v>
      </c>
      <c r="D1908" s="119"/>
      <c r="E1908" s="115"/>
    </row>
    <row r="1909" spans="1:5" hidden="1" x14ac:dyDescent="0.3">
      <c r="A1909" s="114">
        <v>612067</v>
      </c>
      <c r="B1909" s="113" t="s">
        <v>316</v>
      </c>
      <c r="C1909" s="112">
        <f>VLOOKUP(A1909,cuc!$A$2:$H$2088,8,FALSE)</f>
        <v>0</v>
      </c>
      <c r="D1909" s="119"/>
      <c r="E1909" s="115"/>
    </row>
    <row r="1910" spans="1:5" hidden="1" x14ac:dyDescent="0.3">
      <c r="A1910" s="114">
        <v>612068</v>
      </c>
      <c r="B1910" s="113" t="s">
        <v>315</v>
      </c>
      <c r="C1910" s="112">
        <f>VLOOKUP(A1910,cuc!$A$2:$H$2088,8,FALSE)</f>
        <v>0</v>
      </c>
      <c r="D1910" s="119"/>
      <c r="E1910" s="115"/>
    </row>
    <row r="1911" spans="1:5" hidden="1" x14ac:dyDescent="0.3">
      <c r="A1911" s="114">
        <v>612069</v>
      </c>
      <c r="B1911" s="113" t="s">
        <v>314</v>
      </c>
      <c r="C1911" s="112">
        <f>VLOOKUP(A1911,cuc!$A$2:$H$2088,8,FALSE)</f>
        <v>0</v>
      </c>
      <c r="D1911" s="119"/>
      <c r="E1911" s="115"/>
    </row>
    <row r="1912" spans="1:5" hidden="1" x14ac:dyDescent="0.3">
      <c r="A1912" s="114">
        <v>612070</v>
      </c>
      <c r="B1912" s="113" t="s">
        <v>313</v>
      </c>
      <c r="C1912" s="112">
        <f>VLOOKUP(A1912,cuc!$A$2:$H$2088,8,FALSE)</f>
        <v>0</v>
      </c>
      <c r="D1912" s="119"/>
      <c r="E1912" s="115"/>
    </row>
    <row r="1913" spans="1:5" hidden="1" x14ac:dyDescent="0.3">
      <c r="A1913" s="114">
        <v>612071</v>
      </c>
      <c r="B1913" s="113" t="s">
        <v>312</v>
      </c>
      <c r="C1913" s="112">
        <f>VLOOKUP(A1913,cuc!$A$2:$H$2088,8,FALSE)</f>
        <v>0</v>
      </c>
      <c r="D1913" s="119"/>
      <c r="E1913" s="115"/>
    </row>
    <row r="1914" spans="1:5" hidden="1" x14ac:dyDescent="0.3">
      <c r="A1914" s="114">
        <v>612072</v>
      </c>
      <c r="B1914" s="113" t="s">
        <v>311</v>
      </c>
      <c r="C1914" s="112">
        <f>VLOOKUP(A1914,cuc!$A$2:$H$2088,8,FALSE)</f>
        <v>0</v>
      </c>
      <c r="D1914" s="119"/>
      <c r="E1914" s="115"/>
    </row>
    <row r="1915" spans="1:5" hidden="1" x14ac:dyDescent="0.3">
      <c r="A1915" s="114">
        <v>612073</v>
      </c>
      <c r="B1915" s="113" t="s">
        <v>310</v>
      </c>
      <c r="C1915" s="112">
        <f>VLOOKUP(A1915,cuc!$A$2:$H$2088,8,FALSE)</f>
        <v>0</v>
      </c>
      <c r="D1915" s="119"/>
      <c r="E1915" s="115"/>
    </row>
    <row r="1916" spans="1:5" hidden="1" x14ac:dyDescent="0.3">
      <c r="A1916" s="114">
        <v>612074</v>
      </c>
      <c r="B1916" s="113" t="s">
        <v>309</v>
      </c>
      <c r="C1916" s="112">
        <f>VLOOKUP(A1916,cuc!$A$2:$H$2088,8,FALSE)</f>
        <v>0</v>
      </c>
      <c r="D1916" s="119"/>
      <c r="E1916" s="115"/>
    </row>
    <row r="1917" spans="1:5" hidden="1" x14ac:dyDescent="0.3">
      <c r="A1917" s="114">
        <v>612075</v>
      </c>
      <c r="B1917" s="113" t="s">
        <v>308</v>
      </c>
      <c r="C1917" s="112">
        <f>VLOOKUP(A1917,cuc!$A$2:$H$2088,8,FALSE)</f>
        <v>0</v>
      </c>
      <c r="D1917" s="119"/>
      <c r="E1917" s="115"/>
    </row>
    <row r="1918" spans="1:5" hidden="1" x14ac:dyDescent="0.3">
      <c r="A1918" s="114">
        <v>612076</v>
      </c>
      <c r="B1918" s="113" t="s">
        <v>307</v>
      </c>
      <c r="C1918" s="112">
        <f>VLOOKUP(A1918,cuc!$A$2:$H$2088,8,FALSE)</f>
        <v>0</v>
      </c>
      <c r="D1918" s="119"/>
      <c r="E1918" s="115"/>
    </row>
    <row r="1919" spans="1:5" hidden="1" x14ac:dyDescent="0.3">
      <c r="A1919" s="114">
        <v>612077</v>
      </c>
      <c r="B1919" s="113" t="s">
        <v>306</v>
      </c>
      <c r="C1919" s="112">
        <f>VLOOKUP(A1919,cuc!$A$2:$H$2088,8,FALSE)</f>
        <v>0</v>
      </c>
      <c r="D1919" s="119"/>
      <c r="E1919" s="115"/>
    </row>
    <row r="1920" spans="1:5" hidden="1" x14ac:dyDescent="0.3">
      <c r="A1920" s="114">
        <v>612078</v>
      </c>
      <c r="B1920" s="113" t="s">
        <v>305</v>
      </c>
      <c r="C1920" s="112">
        <f>VLOOKUP(A1920,cuc!$A$2:$H$2088,8,FALSE)</f>
        <v>0</v>
      </c>
      <c r="D1920" s="119"/>
      <c r="E1920" s="115"/>
    </row>
    <row r="1921" spans="1:5" hidden="1" x14ac:dyDescent="0.3">
      <c r="A1921" s="114">
        <v>612079</v>
      </c>
      <c r="B1921" s="113" t="s">
        <v>304</v>
      </c>
      <c r="C1921" s="112">
        <f>VLOOKUP(A1921,cuc!$A$2:$H$2088,8,FALSE)</f>
        <v>0</v>
      </c>
      <c r="D1921" s="119"/>
      <c r="E1921" s="115"/>
    </row>
    <row r="1922" spans="1:5" hidden="1" x14ac:dyDescent="0.3">
      <c r="A1922" s="114">
        <v>612080</v>
      </c>
      <c r="B1922" s="113" t="s">
        <v>303</v>
      </c>
      <c r="C1922" s="112">
        <f>VLOOKUP(A1922,cuc!$A$2:$H$2088,8,FALSE)</f>
        <v>0</v>
      </c>
      <c r="D1922" s="119"/>
      <c r="E1922" s="115"/>
    </row>
    <row r="1923" spans="1:5" hidden="1" x14ac:dyDescent="0.3">
      <c r="A1923" s="114">
        <v>612081</v>
      </c>
      <c r="B1923" s="113" t="s">
        <v>302</v>
      </c>
      <c r="C1923" s="112">
        <f>VLOOKUP(A1923,cuc!$A$2:$H$2088,8,FALSE)</f>
        <v>0</v>
      </c>
      <c r="D1923" s="119"/>
      <c r="E1923" s="115"/>
    </row>
    <row r="1924" spans="1:5" hidden="1" x14ac:dyDescent="0.3">
      <c r="A1924" s="114">
        <v>612082</v>
      </c>
      <c r="B1924" s="113" t="s">
        <v>301</v>
      </c>
      <c r="C1924" s="112">
        <f>VLOOKUP(A1924,cuc!$A$2:$H$2088,8,FALSE)</f>
        <v>0</v>
      </c>
      <c r="D1924" s="119"/>
      <c r="E1924" s="115"/>
    </row>
    <row r="1925" spans="1:5" hidden="1" x14ac:dyDescent="0.3">
      <c r="A1925" s="114">
        <v>612083</v>
      </c>
      <c r="B1925" s="113" t="s">
        <v>300</v>
      </c>
      <c r="C1925" s="112">
        <f>VLOOKUP(A1925,cuc!$A$2:$H$2088,8,FALSE)</f>
        <v>0</v>
      </c>
      <c r="D1925" s="119"/>
      <c r="E1925" s="115"/>
    </row>
    <row r="1926" spans="1:5" hidden="1" x14ac:dyDescent="0.3">
      <c r="A1926" s="114">
        <v>612084</v>
      </c>
      <c r="B1926" s="113" t="s">
        <v>299</v>
      </c>
      <c r="C1926" s="112">
        <f>VLOOKUP(A1926,cuc!$A$2:$H$2088,8,FALSE)</f>
        <v>0</v>
      </c>
      <c r="D1926" s="119"/>
      <c r="E1926" s="115"/>
    </row>
    <row r="1927" spans="1:5" hidden="1" x14ac:dyDescent="0.3">
      <c r="A1927" s="114">
        <v>612085</v>
      </c>
      <c r="B1927" s="113" t="s">
        <v>298</v>
      </c>
      <c r="C1927" s="112">
        <f>VLOOKUP(A1927,cuc!$A$2:$H$2088,8,FALSE)</f>
        <v>0</v>
      </c>
      <c r="D1927" s="119"/>
      <c r="E1927" s="115"/>
    </row>
    <row r="1928" spans="1:5" hidden="1" x14ac:dyDescent="0.3">
      <c r="A1928" s="114">
        <v>612086</v>
      </c>
      <c r="B1928" s="113" t="s">
        <v>297</v>
      </c>
      <c r="C1928" s="112">
        <f>VLOOKUP(A1928,cuc!$A$2:$H$2088,8,FALSE)</f>
        <v>0</v>
      </c>
      <c r="D1928" s="119"/>
      <c r="E1928" s="115"/>
    </row>
    <row r="1929" spans="1:5" hidden="1" x14ac:dyDescent="0.3">
      <c r="A1929" s="114">
        <v>612087</v>
      </c>
      <c r="B1929" s="113" t="s">
        <v>296</v>
      </c>
      <c r="C1929" s="112">
        <f>VLOOKUP(A1929,cuc!$A$2:$H$2088,8,FALSE)</f>
        <v>0</v>
      </c>
      <c r="D1929" s="119"/>
      <c r="E1929" s="115"/>
    </row>
    <row r="1930" spans="1:5" hidden="1" x14ac:dyDescent="0.3">
      <c r="A1930" s="114">
        <v>612088</v>
      </c>
      <c r="B1930" s="113" t="s">
        <v>295</v>
      </c>
      <c r="C1930" s="112">
        <f>VLOOKUP(A1930,cuc!$A$2:$H$2088,8,FALSE)</f>
        <v>0</v>
      </c>
      <c r="D1930" s="119"/>
      <c r="E1930" s="115"/>
    </row>
    <row r="1931" spans="1:5" hidden="1" x14ac:dyDescent="0.3">
      <c r="A1931" s="114">
        <v>612089</v>
      </c>
      <c r="B1931" s="113" t="s">
        <v>294</v>
      </c>
      <c r="C1931" s="112">
        <f>VLOOKUP(A1931,cuc!$A$2:$H$2088,8,FALSE)</f>
        <v>0</v>
      </c>
      <c r="D1931" s="119"/>
      <c r="E1931" s="115"/>
    </row>
    <row r="1932" spans="1:5" hidden="1" x14ac:dyDescent="0.3">
      <c r="A1932" s="114">
        <v>612090</v>
      </c>
      <c r="B1932" s="113" t="s">
        <v>293</v>
      </c>
      <c r="C1932" s="112">
        <f>VLOOKUP(A1932,cuc!$A$2:$H$2088,8,FALSE)</f>
        <v>0</v>
      </c>
      <c r="D1932" s="119"/>
      <c r="E1932" s="115"/>
    </row>
    <row r="1933" spans="1:5" hidden="1" x14ac:dyDescent="0.3">
      <c r="A1933" s="114">
        <v>612091</v>
      </c>
      <c r="B1933" s="113" t="s">
        <v>292</v>
      </c>
      <c r="C1933" s="112">
        <f>VLOOKUP(A1933,cuc!$A$2:$H$2088,8,FALSE)</f>
        <v>0</v>
      </c>
      <c r="D1933" s="119"/>
      <c r="E1933" s="115"/>
    </row>
    <row r="1934" spans="1:5" hidden="1" x14ac:dyDescent="0.3">
      <c r="A1934" s="114">
        <v>612095</v>
      </c>
      <c r="B1934" s="113" t="s">
        <v>291</v>
      </c>
      <c r="C1934" s="112">
        <f>VLOOKUP(A1934,cuc!$A$2:$H$2088,8,FALSE)</f>
        <v>0</v>
      </c>
      <c r="D1934" s="119"/>
      <c r="E1934" s="115"/>
    </row>
    <row r="1935" spans="1:5" hidden="1" x14ac:dyDescent="0.3">
      <c r="A1935" s="114">
        <v>612500</v>
      </c>
      <c r="B1935" s="113" t="s">
        <v>290</v>
      </c>
      <c r="C1935" s="112">
        <f>VLOOKUP(A1935,cuc!$A$2:$H$2088,8,FALSE)</f>
        <v>0</v>
      </c>
      <c r="D1935" s="119"/>
      <c r="E1935" s="115"/>
    </row>
    <row r="1936" spans="1:5" hidden="1" x14ac:dyDescent="0.3">
      <c r="A1936" s="114">
        <v>612505</v>
      </c>
      <c r="B1936" s="113" t="s">
        <v>289</v>
      </c>
      <c r="C1936" s="112">
        <f>VLOOKUP(A1936,cuc!$A$2:$H$2088,8,FALSE)</f>
        <v>0</v>
      </c>
      <c r="D1936" s="119"/>
      <c r="E1936" s="115"/>
    </row>
    <row r="1937" spans="1:5" hidden="1" x14ac:dyDescent="0.3">
      <c r="A1937" s="114">
        <v>612510</v>
      </c>
      <c r="B1937" s="113" t="s">
        <v>288</v>
      </c>
      <c r="C1937" s="112">
        <f>VLOOKUP(A1937,cuc!$A$2:$H$2088,8,FALSE)</f>
        <v>0</v>
      </c>
      <c r="D1937" s="119"/>
      <c r="E1937" s="115"/>
    </row>
    <row r="1938" spans="1:5" hidden="1" x14ac:dyDescent="0.3">
      <c r="A1938" s="114">
        <v>612515</v>
      </c>
      <c r="B1938" s="113" t="s">
        <v>287</v>
      </c>
      <c r="C1938" s="112">
        <f>VLOOKUP(A1938,cuc!$A$2:$H$2088,8,FALSE)</f>
        <v>0</v>
      </c>
      <c r="D1938" s="119"/>
      <c r="E1938" s="115"/>
    </row>
    <row r="1939" spans="1:5" hidden="1" x14ac:dyDescent="0.3">
      <c r="A1939" s="114">
        <v>612595</v>
      </c>
      <c r="B1939" s="113" t="s">
        <v>221</v>
      </c>
      <c r="C1939" s="112">
        <f>VLOOKUP(A1939,cuc!$A$2:$H$2088,8,FALSE)</f>
        <v>0</v>
      </c>
      <c r="D1939" s="119"/>
      <c r="E1939" s="115"/>
    </row>
    <row r="1940" spans="1:5" hidden="1" x14ac:dyDescent="0.3">
      <c r="A1940" s="114">
        <v>613000</v>
      </c>
      <c r="B1940" s="113" t="s">
        <v>286</v>
      </c>
      <c r="C1940" s="112">
        <f>VLOOKUP(A1940,cuc!$A$2:$H$2088,8,FALSE)</f>
        <v>0</v>
      </c>
      <c r="D1940" s="119"/>
      <c r="E1940" s="115"/>
    </row>
    <row r="1941" spans="1:5" hidden="1" x14ac:dyDescent="0.3">
      <c r="A1941" s="114">
        <v>613005</v>
      </c>
      <c r="B1941" s="113" t="s">
        <v>285</v>
      </c>
      <c r="C1941" s="112">
        <f>VLOOKUP(A1941,cuc!$A$2:$H$2088,8,FALSE)</f>
        <v>0</v>
      </c>
      <c r="D1941" s="119"/>
      <c r="E1941" s="115"/>
    </row>
    <row r="1942" spans="1:5" hidden="1" x14ac:dyDescent="0.3">
      <c r="A1942" s="114">
        <v>613010</v>
      </c>
      <c r="B1942" s="113" t="s">
        <v>284</v>
      </c>
      <c r="C1942" s="112">
        <f>VLOOKUP(A1942,cuc!$A$2:$H$2088,8,FALSE)</f>
        <v>0</v>
      </c>
      <c r="D1942" s="119"/>
      <c r="E1942" s="115"/>
    </row>
    <row r="1943" spans="1:5" hidden="1" x14ac:dyDescent="0.3">
      <c r="A1943" s="114">
        <v>613015</v>
      </c>
      <c r="B1943" s="113" t="s">
        <v>283</v>
      </c>
      <c r="C1943" s="112">
        <f>VLOOKUP(A1943,cuc!$A$2:$H$2088,8,FALSE)</f>
        <v>0</v>
      </c>
      <c r="D1943" s="119"/>
      <c r="E1943" s="115"/>
    </row>
    <row r="1944" spans="1:5" hidden="1" x14ac:dyDescent="0.3">
      <c r="A1944" s="114">
        <v>613020</v>
      </c>
      <c r="B1944" s="113" t="s">
        <v>282</v>
      </c>
      <c r="C1944" s="112">
        <f>VLOOKUP(A1944,cuc!$A$2:$H$2088,8,FALSE)</f>
        <v>0</v>
      </c>
      <c r="D1944" s="119"/>
      <c r="E1944" s="115"/>
    </row>
    <row r="1945" spans="1:5" hidden="1" x14ac:dyDescent="0.3">
      <c r="A1945" s="114">
        <v>613025</v>
      </c>
      <c r="B1945" s="113" t="s">
        <v>281</v>
      </c>
      <c r="C1945" s="112">
        <f>VLOOKUP(A1945,cuc!$A$2:$H$2088,8,FALSE)</f>
        <v>0</v>
      </c>
      <c r="D1945" s="119"/>
      <c r="E1945" s="115"/>
    </row>
    <row r="1946" spans="1:5" hidden="1" x14ac:dyDescent="0.3">
      <c r="A1946" s="114">
        <v>613095</v>
      </c>
      <c r="B1946" s="113" t="s">
        <v>221</v>
      </c>
      <c r="C1946" s="112">
        <f>VLOOKUP(A1946,cuc!$A$2:$H$2088,8,FALSE)</f>
        <v>0</v>
      </c>
      <c r="D1946" s="119"/>
      <c r="E1946" s="115"/>
    </row>
    <row r="1947" spans="1:5" hidden="1" x14ac:dyDescent="0.3">
      <c r="A1947" s="114">
        <v>613500</v>
      </c>
      <c r="B1947" s="113" t="s">
        <v>280</v>
      </c>
      <c r="C1947" s="112">
        <f>VLOOKUP(A1947,cuc!$A$2:$H$2088,8,FALSE)</f>
        <v>0</v>
      </c>
      <c r="D1947" s="119"/>
      <c r="E1947" s="115"/>
    </row>
    <row r="1948" spans="1:5" hidden="1" x14ac:dyDescent="0.3">
      <c r="A1948" s="114">
        <v>613502</v>
      </c>
      <c r="B1948" s="113" t="s">
        <v>279</v>
      </c>
      <c r="C1948" s="112">
        <f>VLOOKUP(A1948,cuc!$A$2:$H$2088,8,FALSE)</f>
        <v>0</v>
      </c>
      <c r="D1948" s="119"/>
      <c r="E1948" s="115"/>
    </row>
    <row r="1949" spans="1:5" hidden="1" x14ac:dyDescent="0.3">
      <c r="A1949" s="114">
        <v>613504</v>
      </c>
      <c r="B1949" s="113" t="s">
        <v>278</v>
      </c>
      <c r="C1949" s="112">
        <f>VLOOKUP(A1949,cuc!$A$2:$H$2088,8,FALSE)</f>
        <v>0</v>
      </c>
      <c r="D1949" s="119"/>
      <c r="E1949" s="115"/>
    </row>
    <row r="1950" spans="1:5" hidden="1" x14ac:dyDescent="0.3">
      <c r="A1950" s="114">
        <v>613506</v>
      </c>
      <c r="B1950" s="113" t="s">
        <v>277</v>
      </c>
      <c r="C1950" s="112">
        <f>VLOOKUP(A1950,cuc!$A$2:$H$2088,8,FALSE)</f>
        <v>0</v>
      </c>
      <c r="D1950" s="119"/>
      <c r="E1950" s="115"/>
    </row>
    <row r="1951" spans="1:5" hidden="1" x14ac:dyDescent="0.3">
      <c r="A1951" s="114">
        <v>613508</v>
      </c>
      <c r="B1951" s="113" t="s">
        <v>276</v>
      </c>
      <c r="C1951" s="112">
        <f>VLOOKUP(A1951,cuc!$A$2:$H$2088,8,FALSE)</f>
        <v>0</v>
      </c>
      <c r="D1951" s="119"/>
      <c r="E1951" s="115"/>
    </row>
    <row r="1952" spans="1:5" hidden="1" x14ac:dyDescent="0.3">
      <c r="A1952" s="114">
        <v>613510</v>
      </c>
      <c r="B1952" s="113" t="s">
        <v>275</v>
      </c>
      <c r="C1952" s="112">
        <f>VLOOKUP(A1952,cuc!$A$2:$H$2088,8,FALSE)</f>
        <v>0</v>
      </c>
      <c r="D1952" s="119"/>
      <c r="E1952" s="115"/>
    </row>
    <row r="1953" spans="1:5" hidden="1" x14ac:dyDescent="0.3">
      <c r="A1953" s="114">
        <v>613512</v>
      </c>
      <c r="B1953" s="113" t="s">
        <v>274</v>
      </c>
      <c r="C1953" s="112">
        <f>VLOOKUP(A1953,cuc!$A$2:$H$2088,8,FALSE)</f>
        <v>0</v>
      </c>
      <c r="D1953" s="119"/>
      <c r="E1953" s="115"/>
    </row>
    <row r="1954" spans="1:5" hidden="1" x14ac:dyDescent="0.3">
      <c r="A1954" s="114">
        <v>613514</v>
      </c>
      <c r="B1954" s="113" t="s">
        <v>273</v>
      </c>
      <c r="C1954" s="112">
        <f>VLOOKUP(A1954,cuc!$A$2:$H$2088,8,FALSE)</f>
        <v>0</v>
      </c>
      <c r="D1954" s="119"/>
      <c r="E1954" s="115"/>
    </row>
    <row r="1955" spans="1:5" hidden="1" x14ac:dyDescent="0.3">
      <c r="A1955" s="114">
        <v>613516</v>
      </c>
      <c r="B1955" s="113" t="s">
        <v>272</v>
      </c>
      <c r="C1955" s="112">
        <f>VLOOKUP(A1955,cuc!$A$2:$H$2088,8,FALSE)</f>
        <v>0</v>
      </c>
      <c r="D1955" s="119"/>
      <c r="E1955" s="115"/>
    </row>
    <row r="1956" spans="1:5" hidden="1" x14ac:dyDescent="0.3">
      <c r="A1956" s="114">
        <v>613518</v>
      </c>
      <c r="B1956" s="113" t="s">
        <v>271</v>
      </c>
      <c r="C1956" s="112">
        <f>VLOOKUP(A1956,cuc!$A$2:$H$2088,8,FALSE)</f>
        <v>0</v>
      </c>
      <c r="D1956" s="119"/>
      <c r="E1956" s="115"/>
    </row>
    <row r="1957" spans="1:5" hidden="1" x14ac:dyDescent="0.3">
      <c r="A1957" s="114">
        <v>613520</v>
      </c>
      <c r="B1957" s="113" t="s">
        <v>270</v>
      </c>
      <c r="C1957" s="112">
        <f>VLOOKUP(A1957,cuc!$A$2:$H$2088,8,FALSE)</f>
        <v>0</v>
      </c>
      <c r="D1957" s="119"/>
      <c r="E1957" s="115"/>
    </row>
    <row r="1958" spans="1:5" hidden="1" x14ac:dyDescent="0.3">
      <c r="A1958" s="114">
        <v>613522</v>
      </c>
      <c r="B1958" s="113" t="s">
        <v>269</v>
      </c>
      <c r="C1958" s="112">
        <f>VLOOKUP(A1958,cuc!$A$2:$H$2088,8,FALSE)</f>
        <v>0</v>
      </c>
      <c r="D1958" s="119"/>
      <c r="E1958" s="115"/>
    </row>
    <row r="1959" spans="1:5" hidden="1" x14ac:dyDescent="0.3">
      <c r="A1959" s="114">
        <v>613524</v>
      </c>
      <c r="B1959" s="113" t="s">
        <v>268</v>
      </c>
      <c r="C1959" s="112">
        <f>VLOOKUP(A1959,cuc!$A$2:$H$2088,8,FALSE)</f>
        <v>0</v>
      </c>
      <c r="D1959" s="119"/>
      <c r="E1959" s="115"/>
    </row>
    <row r="1960" spans="1:5" hidden="1" x14ac:dyDescent="0.3">
      <c r="A1960" s="114">
        <v>613526</v>
      </c>
      <c r="B1960" s="113" t="s">
        <v>267</v>
      </c>
      <c r="C1960" s="112">
        <f>VLOOKUP(A1960,cuc!$A$2:$H$2088,8,FALSE)</f>
        <v>0</v>
      </c>
      <c r="D1960" s="119"/>
      <c r="E1960" s="115"/>
    </row>
    <row r="1961" spans="1:5" hidden="1" x14ac:dyDescent="0.3">
      <c r="A1961" s="114">
        <v>613528</v>
      </c>
      <c r="B1961" s="113" t="s">
        <v>266</v>
      </c>
      <c r="C1961" s="112">
        <f>VLOOKUP(A1961,cuc!$A$2:$H$2088,8,FALSE)</f>
        <v>0</v>
      </c>
      <c r="D1961" s="119"/>
      <c r="E1961" s="115"/>
    </row>
    <row r="1962" spans="1:5" hidden="1" x14ac:dyDescent="0.3">
      <c r="A1962" s="114">
        <v>613530</v>
      </c>
      <c r="B1962" s="113" t="s">
        <v>265</v>
      </c>
      <c r="C1962" s="112">
        <f>VLOOKUP(A1962,cuc!$A$2:$H$2088,8,FALSE)</f>
        <v>0</v>
      </c>
      <c r="D1962" s="119"/>
      <c r="E1962" s="115"/>
    </row>
    <row r="1963" spans="1:5" hidden="1" x14ac:dyDescent="0.3">
      <c r="A1963" s="114">
        <v>613532</v>
      </c>
      <c r="B1963" s="113" t="s">
        <v>264</v>
      </c>
      <c r="C1963" s="112">
        <f>VLOOKUP(A1963,cuc!$A$2:$H$2088,8,FALSE)</f>
        <v>0</v>
      </c>
      <c r="D1963" s="119"/>
      <c r="E1963" s="115"/>
    </row>
    <row r="1964" spans="1:5" hidden="1" x14ac:dyDescent="0.3">
      <c r="A1964" s="114">
        <v>613534</v>
      </c>
      <c r="B1964" s="113" t="s">
        <v>263</v>
      </c>
      <c r="C1964" s="112">
        <f>VLOOKUP(A1964,cuc!$A$2:$H$2088,8,FALSE)</f>
        <v>0</v>
      </c>
      <c r="D1964" s="119"/>
      <c r="E1964" s="115"/>
    </row>
    <row r="1965" spans="1:5" hidden="1" x14ac:dyDescent="0.3">
      <c r="A1965" s="114">
        <v>613536</v>
      </c>
      <c r="B1965" s="113" t="s">
        <v>262</v>
      </c>
      <c r="C1965" s="112">
        <f>VLOOKUP(A1965,cuc!$A$2:$H$2088,8,FALSE)</f>
        <v>0</v>
      </c>
      <c r="D1965" s="119"/>
      <c r="E1965" s="115"/>
    </row>
    <row r="1966" spans="1:5" hidden="1" x14ac:dyDescent="0.3">
      <c r="A1966" s="114">
        <v>613538</v>
      </c>
      <c r="B1966" s="113" t="s">
        <v>261</v>
      </c>
      <c r="C1966" s="112">
        <f>VLOOKUP(A1966,cuc!$A$2:$H$2088,8,FALSE)</f>
        <v>0</v>
      </c>
      <c r="D1966" s="119"/>
      <c r="E1966" s="115"/>
    </row>
    <row r="1967" spans="1:5" hidden="1" x14ac:dyDescent="0.3">
      <c r="A1967" s="114">
        <v>613540</v>
      </c>
      <c r="B1967" s="113" t="s">
        <v>260</v>
      </c>
      <c r="C1967" s="112">
        <f>VLOOKUP(A1967,cuc!$A$2:$H$2088,8,FALSE)</f>
        <v>0</v>
      </c>
      <c r="D1967" s="119"/>
      <c r="E1967" s="115"/>
    </row>
    <row r="1968" spans="1:5" hidden="1" x14ac:dyDescent="0.3">
      <c r="A1968" s="114">
        <v>613542</v>
      </c>
      <c r="B1968" s="113" t="s">
        <v>259</v>
      </c>
      <c r="C1968" s="112">
        <f>VLOOKUP(A1968,cuc!$A$2:$H$2088,8,FALSE)</f>
        <v>0</v>
      </c>
      <c r="D1968" s="119"/>
      <c r="E1968" s="115"/>
    </row>
    <row r="1969" spans="1:5" hidden="1" x14ac:dyDescent="0.3">
      <c r="A1969" s="114">
        <v>613544</v>
      </c>
      <c r="B1969" s="113" t="s">
        <v>258</v>
      </c>
      <c r="C1969" s="112">
        <f>VLOOKUP(A1969,cuc!$A$2:$H$2088,8,FALSE)</f>
        <v>0</v>
      </c>
      <c r="D1969" s="119"/>
      <c r="E1969" s="115"/>
    </row>
    <row r="1970" spans="1:5" hidden="1" x14ac:dyDescent="0.3">
      <c r="A1970" s="114">
        <v>613546</v>
      </c>
      <c r="B1970" s="113" t="s">
        <v>257</v>
      </c>
      <c r="C1970" s="112">
        <f>VLOOKUP(A1970,cuc!$A$2:$H$2088,8,FALSE)</f>
        <v>0</v>
      </c>
      <c r="D1970" s="119"/>
      <c r="E1970" s="115"/>
    </row>
    <row r="1971" spans="1:5" hidden="1" x14ac:dyDescent="0.3">
      <c r="A1971" s="114">
        <v>613548</v>
      </c>
      <c r="B1971" s="113" t="s">
        <v>256</v>
      </c>
      <c r="C1971" s="112">
        <f>VLOOKUP(A1971,cuc!$A$2:$H$2088,8,FALSE)</f>
        <v>0</v>
      </c>
      <c r="D1971" s="119"/>
      <c r="E1971" s="115"/>
    </row>
    <row r="1972" spans="1:5" hidden="1" x14ac:dyDescent="0.3">
      <c r="A1972" s="114">
        <v>613550</v>
      </c>
      <c r="B1972" s="113" t="s">
        <v>255</v>
      </c>
      <c r="C1972" s="112">
        <f>VLOOKUP(A1972,cuc!$A$2:$H$2088,8,FALSE)</f>
        <v>0</v>
      </c>
      <c r="D1972" s="119"/>
      <c r="E1972" s="115"/>
    </row>
    <row r="1973" spans="1:5" hidden="1" x14ac:dyDescent="0.3">
      <c r="A1973" s="114">
        <v>613552</v>
      </c>
      <c r="B1973" s="113" t="s">
        <v>254</v>
      </c>
      <c r="C1973" s="112">
        <f>VLOOKUP(A1973,cuc!$A$2:$H$2088,8,FALSE)</f>
        <v>0</v>
      </c>
      <c r="D1973" s="119"/>
      <c r="E1973" s="115"/>
    </row>
    <row r="1974" spans="1:5" hidden="1" x14ac:dyDescent="0.3">
      <c r="A1974" s="114">
        <v>613554</v>
      </c>
      <c r="B1974" s="113" t="s">
        <v>253</v>
      </c>
      <c r="C1974" s="112">
        <f>VLOOKUP(A1974,cuc!$A$2:$H$2088,8,FALSE)</f>
        <v>0</v>
      </c>
      <c r="D1974" s="119"/>
      <c r="E1974" s="115"/>
    </row>
    <row r="1975" spans="1:5" hidden="1" x14ac:dyDescent="0.3">
      <c r="A1975" s="114">
        <v>613556</v>
      </c>
      <c r="B1975" s="113" t="s">
        <v>252</v>
      </c>
      <c r="C1975" s="112">
        <f>VLOOKUP(A1975,cuc!$A$2:$H$2088,8,FALSE)</f>
        <v>0</v>
      </c>
      <c r="D1975" s="119"/>
      <c r="E1975" s="115"/>
    </row>
    <row r="1976" spans="1:5" hidden="1" x14ac:dyDescent="0.3">
      <c r="A1976" s="114">
        <v>613558</v>
      </c>
      <c r="B1976" s="113" t="s">
        <v>251</v>
      </c>
      <c r="C1976" s="112">
        <f>VLOOKUP(A1976,cuc!$A$2:$H$2088,8,FALSE)</f>
        <v>0</v>
      </c>
      <c r="D1976" s="119"/>
      <c r="E1976" s="115"/>
    </row>
    <row r="1977" spans="1:5" hidden="1" x14ac:dyDescent="0.3">
      <c r="A1977" s="114">
        <v>613560</v>
      </c>
      <c r="B1977" s="113" t="s">
        <v>250</v>
      </c>
      <c r="C1977" s="112">
        <f>VLOOKUP(A1977,cuc!$A$2:$H$2088,8,FALSE)</f>
        <v>0</v>
      </c>
      <c r="D1977" s="119"/>
      <c r="E1977" s="115"/>
    </row>
    <row r="1978" spans="1:5" hidden="1" x14ac:dyDescent="0.3">
      <c r="A1978" s="114">
        <v>613562</v>
      </c>
      <c r="B1978" s="113" t="s">
        <v>249</v>
      </c>
      <c r="C1978" s="112">
        <f>VLOOKUP(A1978,cuc!$A$2:$H$2088,8,FALSE)</f>
        <v>0</v>
      </c>
      <c r="D1978" s="119"/>
      <c r="E1978" s="115"/>
    </row>
    <row r="1979" spans="1:5" hidden="1" x14ac:dyDescent="0.3">
      <c r="A1979" s="114">
        <v>613564</v>
      </c>
      <c r="B1979" s="113" t="s">
        <v>248</v>
      </c>
      <c r="C1979" s="112">
        <f>VLOOKUP(A1979,cuc!$A$2:$H$2088,8,FALSE)</f>
        <v>0</v>
      </c>
      <c r="D1979" s="119"/>
      <c r="E1979" s="115"/>
    </row>
    <row r="1980" spans="1:5" hidden="1" x14ac:dyDescent="0.3">
      <c r="A1980" s="114">
        <v>613566</v>
      </c>
      <c r="B1980" s="113" t="s">
        <v>247</v>
      </c>
      <c r="C1980" s="112">
        <f>VLOOKUP(A1980,cuc!$A$2:$H$2088,8,FALSE)</f>
        <v>0</v>
      </c>
      <c r="D1980" s="119"/>
      <c r="E1980" s="115"/>
    </row>
    <row r="1981" spans="1:5" hidden="1" x14ac:dyDescent="0.3">
      <c r="A1981" s="114">
        <v>613568</v>
      </c>
      <c r="B1981" s="113" t="s">
        <v>246</v>
      </c>
      <c r="C1981" s="112">
        <f>VLOOKUP(A1981,cuc!$A$2:$H$2088,8,FALSE)</f>
        <v>0</v>
      </c>
      <c r="D1981" s="119"/>
      <c r="E1981" s="115"/>
    </row>
    <row r="1982" spans="1:5" hidden="1" x14ac:dyDescent="0.3">
      <c r="A1982" s="114">
        <v>613570</v>
      </c>
      <c r="B1982" s="113" t="s">
        <v>245</v>
      </c>
      <c r="C1982" s="112">
        <f>VLOOKUP(A1982,cuc!$A$2:$H$2088,8,FALSE)</f>
        <v>0</v>
      </c>
      <c r="D1982" s="119"/>
      <c r="E1982" s="115"/>
    </row>
    <row r="1983" spans="1:5" hidden="1" x14ac:dyDescent="0.3">
      <c r="A1983" s="114">
        <v>613572</v>
      </c>
      <c r="B1983" s="113" t="s">
        <v>244</v>
      </c>
      <c r="C1983" s="112">
        <f>VLOOKUP(A1983,cuc!$A$2:$H$2088,8,FALSE)</f>
        <v>0</v>
      </c>
      <c r="D1983" s="119"/>
      <c r="E1983" s="115"/>
    </row>
    <row r="1984" spans="1:5" hidden="1" x14ac:dyDescent="0.3">
      <c r="A1984" s="114">
        <v>613595</v>
      </c>
      <c r="B1984" s="113" t="s">
        <v>243</v>
      </c>
      <c r="C1984" s="112">
        <f>VLOOKUP(A1984,cuc!$A$2:$H$2088,8,FALSE)</f>
        <v>0</v>
      </c>
      <c r="D1984" s="119"/>
      <c r="E1984" s="115"/>
    </row>
    <row r="1985" spans="1:5" hidden="1" x14ac:dyDescent="0.3">
      <c r="A1985" s="114">
        <v>614000</v>
      </c>
      <c r="B1985" s="113" t="s">
        <v>242</v>
      </c>
      <c r="C1985" s="112">
        <f>VLOOKUP(A1985,cuc!$A$2:$H$2088,8,FALSE)</f>
        <v>0</v>
      </c>
      <c r="D1985" s="119"/>
      <c r="E1985" s="115"/>
    </row>
    <row r="1986" spans="1:5" hidden="1" x14ac:dyDescent="0.3">
      <c r="A1986" s="114">
        <v>614005</v>
      </c>
      <c r="B1986" s="113" t="s">
        <v>241</v>
      </c>
      <c r="C1986" s="112">
        <f>VLOOKUP(A1986,cuc!$A$2:$H$2088,8,FALSE)</f>
        <v>0</v>
      </c>
      <c r="D1986" s="119"/>
      <c r="E1986" s="115"/>
    </row>
    <row r="1987" spans="1:5" hidden="1" x14ac:dyDescent="0.3">
      <c r="A1987" s="114">
        <v>614010</v>
      </c>
      <c r="B1987" s="113" t="s">
        <v>240</v>
      </c>
      <c r="C1987" s="112">
        <f>VLOOKUP(A1987,cuc!$A$2:$H$2088,8,FALSE)</f>
        <v>0</v>
      </c>
      <c r="D1987" s="119"/>
      <c r="E1987" s="115"/>
    </row>
    <row r="1988" spans="1:5" hidden="1" x14ac:dyDescent="0.3">
      <c r="A1988" s="114">
        <v>614015</v>
      </c>
      <c r="B1988" s="113" t="s">
        <v>239</v>
      </c>
      <c r="C1988" s="112">
        <f>VLOOKUP(A1988,cuc!$A$2:$H$2088,8,FALSE)</f>
        <v>0</v>
      </c>
      <c r="D1988" s="119"/>
      <c r="E1988" s="115"/>
    </row>
    <row r="1989" spans="1:5" hidden="1" x14ac:dyDescent="0.3">
      <c r="A1989" s="114">
        <v>614020</v>
      </c>
      <c r="B1989" s="113" t="s">
        <v>238</v>
      </c>
      <c r="C1989" s="112">
        <f>VLOOKUP(A1989,cuc!$A$2:$H$2088,8,FALSE)</f>
        <v>0</v>
      </c>
      <c r="D1989" s="119"/>
      <c r="E1989" s="115"/>
    </row>
    <row r="1990" spans="1:5" hidden="1" x14ac:dyDescent="0.3">
      <c r="A1990" s="114">
        <v>614095</v>
      </c>
      <c r="B1990" s="113" t="s">
        <v>221</v>
      </c>
      <c r="C1990" s="112">
        <f>VLOOKUP(A1990,cuc!$A$2:$H$2088,8,FALSE)</f>
        <v>0</v>
      </c>
      <c r="D1990" s="119"/>
      <c r="E1990" s="115"/>
    </row>
    <row r="1991" spans="1:5" hidden="1" x14ac:dyDescent="0.3">
      <c r="A1991" s="114">
        <v>614500</v>
      </c>
      <c r="B1991" s="113" t="s">
        <v>237</v>
      </c>
      <c r="C1991" s="112">
        <f>VLOOKUP(A1991,cuc!$A$2:$H$2088,8,FALSE)</f>
        <v>0</v>
      </c>
      <c r="D1991" s="119"/>
      <c r="E1991" s="115"/>
    </row>
    <row r="1992" spans="1:5" hidden="1" x14ac:dyDescent="0.3">
      <c r="A1992" s="114">
        <v>614505</v>
      </c>
      <c r="B1992" s="113" t="s">
        <v>236</v>
      </c>
      <c r="C1992" s="112">
        <f>VLOOKUP(A1992,cuc!$A$2:$H$2088,8,FALSE)</f>
        <v>0</v>
      </c>
      <c r="D1992" s="119"/>
      <c r="E1992" s="115"/>
    </row>
    <row r="1993" spans="1:5" hidden="1" x14ac:dyDescent="0.3">
      <c r="A1993" s="114">
        <v>614510</v>
      </c>
      <c r="B1993" s="113" t="s">
        <v>235</v>
      </c>
      <c r="C1993" s="112">
        <f>VLOOKUP(A1993,cuc!$A$2:$H$2088,8,FALSE)</f>
        <v>0</v>
      </c>
      <c r="D1993" s="119"/>
      <c r="E1993" s="115"/>
    </row>
    <row r="1994" spans="1:5" hidden="1" x14ac:dyDescent="0.3">
      <c r="A1994" s="114">
        <v>614515</v>
      </c>
      <c r="B1994" s="113" t="s">
        <v>234</v>
      </c>
      <c r="C1994" s="112">
        <f>VLOOKUP(A1994,cuc!$A$2:$H$2088,8,FALSE)</f>
        <v>0</v>
      </c>
      <c r="D1994" s="119"/>
      <c r="E1994" s="115"/>
    </row>
    <row r="1995" spans="1:5" hidden="1" x14ac:dyDescent="0.3">
      <c r="A1995" s="114">
        <v>614520</v>
      </c>
      <c r="B1995" s="113" t="s">
        <v>233</v>
      </c>
      <c r="C1995" s="112">
        <f>VLOOKUP(A1995,cuc!$A$2:$H$2088,8,FALSE)</f>
        <v>0</v>
      </c>
      <c r="D1995" s="119"/>
      <c r="E1995" s="115"/>
    </row>
    <row r="1996" spans="1:5" hidden="1" x14ac:dyDescent="0.3">
      <c r="A1996" s="114">
        <v>614525</v>
      </c>
      <c r="B1996" s="113" t="s">
        <v>232</v>
      </c>
      <c r="C1996" s="112">
        <f>VLOOKUP(A1996,cuc!$A$2:$H$2088,8,FALSE)</f>
        <v>0</v>
      </c>
      <c r="D1996" s="119"/>
      <c r="E1996" s="115"/>
    </row>
    <row r="1997" spans="1:5" hidden="1" x14ac:dyDescent="0.3">
      <c r="A1997" s="114">
        <v>614530</v>
      </c>
      <c r="B1997" s="113" t="s">
        <v>231</v>
      </c>
      <c r="C1997" s="112">
        <f>VLOOKUP(A1997,cuc!$A$2:$H$2088,8,FALSE)</f>
        <v>0</v>
      </c>
      <c r="D1997" s="119"/>
      <c r="E1997" s="115"/>
    </row>
    <row r="1998" spans="1:5" hidden="1" x14ac:dyDescent="0.3">
      <c r="A1998" s="114">
        <v>614535</v>
      </c>
      <c r="B1998" s="113" t="s">
        <v>230</v>
      </c>
      <c r="C1998" s="112">
        <f>VLOOKUP(A1998,cuc!$A$2:$H$2088,8,FALSE)</f>
        <v>0</v>
      </c>
      <c r="D1998" s="119"/>
      <c r="E1998" s="115"/>
    </row>
    <row r="1999" spans="1:5" hidden="1" x14ac:dyDescent="0.3">
      <c r="A1999" s="114">
        <v>614540</v>
      </c>
      <c r="B1999" s="113" t="s">
        <v>229</v>
      </c>
      <c r="C1999" s="112">
        <f>VLOOKUP(A1999,cuc!$A$2:$H$2088,8,FALSE)</f>
        <v>0</v>
      </c>
      <c r="D1999" s="119"/>
      <c r="E1999" s="115"/>
    </row>
    <row r="2000" spans="1:5" hidden="1" x14ac:dyDescent="0.3">
      <c r="A2000" s="114">
        <v>614545</v>
      </c>
      <c r="B2000" s="113" t="s">
        <v>228</v>
      </c>
      <c r="C2000" s="112">
        <f>VLOOKUP(A2000,cuc!$A$2:$H$2088,8,FALSE)</f>
        <v>0</v>
      </c>
      <c r="D2000" s="119"/>
      <c r="E2000" s="115"/>
    </row>
    <row r="2001" spans="1:5" hidden="1" x14ac:dyDescent="0.3">
      <c r="A2001" s="114">
        <v>614550</v>
      </c>
      <c r="B2001" s="113" t="s">
        <v>227</v>
      </c>
      <c r="C2001" s="112">
        <f>VLOOKUP(A2001,cuc!$A$2:$H$2088,8,FALSE)</f>
        <v>0</v>
      </c>
      <c r="D2001" s="119"/>
      <c r="E2001" s="115"/>
    </row>
    <row r="2002" spans="1:5" hidden="1" x14ac:dyDescent="0.3">
      <c r="A2002" s="114">
        <v>614555</v>
      </c>
      <c r="B2002" s="113" t="s">
        <v>226</v>
      </c>
      <c r="C2002" s="112">
        <f>VLOOKUP(A2002,cuc!$A$2:$H$2088,8,FALSE)</f>
        <v>0</v>
      </c>
      <c r="D2002" s="119"/>
      <c r="E2002" s="115"/>
    </row>
    <row r="2003" spans="1:5" hidden="1" x14ac:dyDescent="0.3">
      <c r="A2003" s="114">
        <v>614560</v>
      </c>
      <c r="B2003" s="113" t="s">
        <v>225</v>
      </c>
      <c r="C2003" s="112">
        <f>VLOOKUP(A2003,cuc!$A$2:$H$2088,8,FALSE)</f>
        <v>0</v>
      </c>
      <c r="D2003" s="119"/>
      <c r="E2003" s="115"/>
    </row>
    <row r="2004" spans="1:5" hidden="1" x14ac:dyDescent="0.3">
      <c r="A2004" s="114">
        <v>614570</v>
      </c>
      <c r="B2004" s="113" t="s">
        <v>224</v>
      </c>
      <c r="C2004" s="112">
        <f>VLOOKUP(A2004,cuc!$A$2:$H$2088,8,FALSE)</f>
        <v>0</v>
      </c>
      <c r="D2004" s="119"/>
      <c r="E2004" s="115"/>
    </row>
    <row r="2005" spans="1:5" hidden="1" x14ac:dyDescent="0.3">
      <c r="A2005" s="114">
        <v>614575</v>
      </c>
      <c r="B2005" s="113" t="s">
        <v>223</v>
      </c>
      <c r="C2005" s="112">
        <f>VLOOKUP(A2005,cuc!$A$2:$H$2088,8,FALSE)</f>
        <v>0</v>
      </c>
      <c r="D2005" s="119"/>
      <c r="E2005" s="115"/>
    </row>
    <row r="2006" spans="1:5" hidden="1" x14ac:dyDescent="0.3">
      <c r="A2006" s="114">
        <v>614580</v>
      </c>
      <c r="B2006" s="113" t="s">
        <v>222</v>
      </c>
      <c r="C2006" s="112">
        <f>VLOOKUP(A2006,cuc!$A$2:$H$2088,8,FALSE)</f>
        <v>0</v>
      </c>
      <c r="D2006" s="119"/>
      <c r="E2006" s="115"/>
    </row>
    <row r="2007" spans="1:5" hidden="1" x14ac:dyDescent="0.3">
      <c r="A2007" s="114">
        <v>614595</v>
      </c>
      <c r="B2007" s="113" t="s">
        <v>221</v>
      </c>
      <c r="C2007" s="112">
        <f>VLOOKUP(A2007,cuc!$A$2:$H$2088,8,FALSE)</f>
        <v>0</v>
      </c>
      <c r="D2007" s="119"/>
      <c r="E2007" s="115"/>
    </row>
    <row r="2008" spans="1:5" x14ac:dyDescent="0.3">
      <c r="A2008" s="114">
        <v>615000</v>
      </c>
      <c r="B2008" s="113" t="s">
        <v>220</v>
      </c>
      <c r="C2008" s="112">
        <f>VLOOKUP(A2008,cuc!$A$2:$H$2088,8,FALSE)</f>
        <v>80906186.75</v>
      </c>
      <c r="D2008" s="119"/>
      <c r="E2008" s="115"/>
    </row>
    <row r="2009" spans="1:5" hidden="1" x14ac:dyDescent="0.3">
      <c r="A2009" s="114">
        <v>615005</v>
      </c>
      <c r="B2009" s="113" t="s">
        <v>219</v>
      </c>
      <c r="C2009" s="112">
        <f>VLOOKUP(A2009,cuc!$A$2:$H$2088,8,FALSE)</f>
        <v>0</v>
      </c>
      <c r="D2009" s="119"/>
      <c r="E2009" s="115"/>
    </row>
    <row r="2010" spans="1:5" x14ac:dyDescent="0.3">
      <c r="A2010" s="114">
        <v>615010</v>
      </c>
      <c r="B2010" s="113" t="s">
        <v>218</v>
      </c>
      <c r="C2010" s="112">
        <f>VLOOKUP(A2010,cuc!$A$2:$H$2088,8,FALSE)</f>
        <v>29041196</v>
      </c>
      <c r="D2010" s="119"/>
      <c r="E2010" s="115"/>
    </row>
    <row r="2011" spans="1:5" x14ac:dyDescent="0.3">
      <c r="A2011" s="114">
        <v>615015</v>
      </c>
      <c r="B2011" s="113" t="s">
        <v>217</v>
      </c>
      <c r="C2011" s="112">
        <f>VLOOKUP(A2011,cuc!$A$2:$H$2088,8,FALSE)</f>
        <v>23567104</v>
      </c>
      <c r="D2011" s="119"/>
      <c r="E2011" s="115"/>
    </row>
    <row r="2012" spans="1:5" x14ac:dyDescent="0.3">
      <c r="A2012" s="114">
        <v>615020</v>
      </c>
      <c r="B2012" s="113" t="s">
        <v>216</v>
      </c>
      <c r="C2012" s="112">
        <f>VLOOKUP(A2012,cuc!$A$2:$H$2088,8,FALSE)</f>
        <v>12238952</v>
      </c>
      <c r="D2012" s="119"/>
      <c r="E2012" s="115"/>
    </row>
    <row r="2013" spans="1:5" x14ac:dyDescent="0.3">
      <c r="A2013" s="114">
        <v>615025</v>
      </c>
      <c r="B2013" s="113" t="s">
        <v>215</v>
      </c>
      <c r="C2013" s="112">
        <f>VLOOKUP(A2013,cuc!$A$2:$H$2088,8,FALSE)</f>
        <v>16058934.75</v>
      </c>
      <c r="D2013" s="119"/>
      <c r="E2013" s="115"/>
    </row>
    <row r="2014" spans="1:5" hidden="1" x14ac:dyDescent="0.3">
      <c r="A2014" s="114">
        <v>615035</v>
      </c>
      <c r="B2014" s="113" t="s">
        <v>214</v>
      </c>
      <c r="C2014" s="112">
        <f>VLOOKUP(A2014,cuc!$A$2:$H$2088,8,FALSE)</f>
        <v>0</v>
      </c>
      <c r="D2014" s="119"/>
      <c r="E2014" s="115"/>
    </row>
    <row r="2015" spans="1:5" hidden="1" x14ac:dyDescent="0.3">
      <c r="A2015" s="114">
        <v>615095</v>
      </c>
      <c r="B2015" s="113" t="s">
        <v>213</v>
      </c>
      <c r="C2015" s="112">
        <f>VLOOKUP(A2015,cuc!$A$2:$H$2088,8,FALSE)</f>
        <v>0</v>
      </c>
      <c r="D2015" s="119"/>
      <c r="E2015" s="115"/>
    </row>
    <row r="2016" spans="1:5" hidden="1" x14ac:dyDescent="0.3">
      <c r="A2016" s="114">
        <v>615500</v>
      </c>
      <c r="B2016" s="113" t="s">
        <v>212</v>
      </c>
      <c r="C2016" s="112">
        <f>VLOOKUP(A2016,cuc!$A$2:$H$2088,8,FALSE)</f>
        <v>0</v>
      </c>
      <c r="D2016" s="119"/>
      <c r="E2016" s="115"/>
    </row>
    <row r="2017" spans="1:5" hidden="1" x14ac:dyDescent="0.3">
      <c r="A2017" s="114">
        <v>616000</v>
      </c>
      <c r="B2017" s="113" t="s">
        <v>211</v>
      </c>
      <c r="C2017" s="112">
        <f>VLOOKUP(A2017,cuc!$A$2:$H$2088,8,FALSE)</f>
        <v>0</v>
      </c>
      <c r="D2017" s="119"/>
      <c r="E2017" s="115"/>
    </row>
    <row r="2018" spans="1:5" hidden="1" x14ac:dyDescent="0.3">
      <c r="A2018" s="114">
        <v>616500</v>
      </c>
      <c r="B2018" s="113" t="s">
        <v>210</v>
      </c>
      <c r="C2018" s="112">
        <f>VLOOKUP(A2018,cuc!$A$2:$H$2088,8,FALSE)</f>
        <v>0</v>
      </c>
      <c r="D2018" s="119"/>
      <c r="E2018" s="115"/>
    </row>
    <row r="2019" spans="1:5" hidden="1" x14ac:dyDescent="0.3">
      <c r="A2019" s="114">
        <v>617000</v>
      </c>
      <c r="B2019" s="113" t="s">
        <v>209</v>
      </c>
      <c r="C2019" s="112">
        <f>VLOOKUP(A2019,cuc!$A$2:$H$2088,8,FALSE)</f>
        <v>0</v>
      </c>
      <c r="D2019" s="119"/>
      <c r="E2019" s="115"/>
    </row>
    <row r="2020" spans="1:5" hidden="1" x14ac:dyDescent="0.3">
      <c r="A2020" s="114">
        <v>617500</v>
      </c>
      <c r="B2020" s="113" t="s">
        <v>208</v>
      </c>
      <c r="C2020" s="112">
        <f>VLOOKUP(A2020,cuc!$A$2:$H$2088,8,FALSE)</f>
        <v>0</v>
      </c>
      <c r="D2020" s="119"/>
      <c r="E2020" s="115"/>
    </row>
    <row r="2021" spans="1:5" hidden="1" x14ac:dyDescent="0.3">
      <c r="A2021" s="114">
        <v>620000</v>
      </c>
      <c r="B2021" s="113" t="s">
        <v>207</v>
      </c>
      <c r="C2021" s="112">
        <f>VLOOKUP(A2021,cuc!$A$2:$H$2088,8,FALSE)</f>
        <v>0</v>
      </c>
      <c r="D2021" s="119"/>
      <c r="E2021" s="115"/>
    </row>
    <row r="2022" spans="1:5" hidden="1" x14ac:dyDescent="0.3">
      <c r="A2022" s="114">
        <v>620500</v>
      </c>
      <c r="B2022" s="113" t="s">
        <v>206</v>
      </c>
      <c r="C2022" s="112">
        <f>VLOOKUP(A2022,cuc!$A$2:$H$2088,8,FALSE)</f>
        <v>0</v>
      </c>
      <c r="D2022" s="119"/>
      <c r="E2022" s="115"/>
    </row>
    <row r="2023" spans="1:5" hidden="1" x14ac:dyDescent="0.3">
      <c r="A2023" s="114">
        <v>621000</v>
      </c>
      <c r="B2023" s="113" t="s">
        <v>205</v>
      </c>
      <c r="C2023" s="112">
        <f>VLOOKUP(A2023,cuc!$A$2:$H$2088,8,FALSE)</f>
        <v>0</v>
      </c>
      <c r="D2023" s="119"/>
      <c r="E2023" s="115"/>
    </row>
    <row r="2024" spans="1:5" hidden="1" x14ac:dyDescent="0.3">
      <c r="A2024" s="114">
        <v>621500</v>
      </c>
      <c r="B2024" s="113" t="s">
        <v>204</v>
      </c>
      <c r="C2024" s="112">
        <f>VLOOKUP(A2024,cuc!$A$2:$H$2088,8,FALSE)</f>
        <v>0</v>
      </c>
      <c r="D2024" s="119"/>
      <c r="E2024" s="115"/>
    </row>
    <row r="2025" spans="1:5" hidden="1" x14ac:dyDescent="0.3">
      <c r="A2025" s="114">
        <v>622000</v>
      </c>
      <c r="B2025" s="113" t="s">
        <v>203</v>
      </c>
      <c r="C2025" s="112">
        <f>VLOOKUP(A2025,cuc!$A$2:$H$2088,8,FALSE)</f>
        <v>0</v>
      </c>
      <c r="D2025" s="119"/>
      <c r="E2025" s="115"/>
    </row>
    <row r="2026" spans="1:5" hidden="1" x14ac:dyDescent="0.3">
      <c r="A2026" s="114">
        <v>700000</v>
      </c>
      <c r="B2026" s="113" t="s">
        <v>202</v>
      </c>
      <c r="C2026" s="112">
        <f>VLOOKUP(A2026,cuc!$A$2:$H$2088,8,FALSE)</f>
        <v>0</v>
      </c>
      <c r="D2026" s="119"/>
      <c r="E2026" s="115"/>
    </row>
    <row r="2027" spans="1:5" hidden="1" x14ac:dyDescent="0.3">
      <c r="A2027" s="114">
        <v>710000</v>
      </c>
      <c r="B2027" s="113" t="s">
        <v>201</v>
      </c>
      <c r="C2027" s="112">
        <f>VLOOKUP(A2027,cuc!$A$2:$H$2088,8,FALSE)</f>
        <v>0</v>
      </c>
      <c r="D2027" s="119"/>
      <c r="E2027" s="115"/>
    </row>
    <row r="2028" spans="1:5" hidden="1" x14ac:dyDescent="0.3">
      <c r="A2028" s="114">
        <v>710500</v>
      </c>
      <c r="B2028" s="113" t="s">
        <v>200</v>
      </c>
      <c r="C2028" s="112">
        <f>VLOOKUP(A2028,cuc!$A$2:$H$2088,8,FALSE)</f>
        <v>0</v>
      </c>
      <c r="D2028" s="119"/>
      <c r="E2028" s="115"/>
    </row>
    <row r="2029" spans="1:5" hidden="1" x14ac:dyDescent="0.3">
      <c r="A2029" s="114">
        <v>711000</v>
      </c>
      <c r="B2029" s="113" t="s">
        <v>199</v>
      </c>
      <c r="C2029" s="112">
        <f>VLOOKUP(A2029,cuc!$A$2:$H$2088,8,FALSE)</f>
        <v>0</v>
      </c>
      <c r="D2029" s="119"/>
      <c r="E2029" s="115"/>
    </row>
    <row r="2030" spans="1:5" hidden="1" x14ac:dyDescent="0.3">
      <c r="A2030" s="114">
        <v>711500</v>
      </c>
      <c r="B2030" s="113" t="s">
        <v>198</v>
      </c>
      <c r="C2030" s="112">
        <f>VLOOKUP(A2030,cuc!$A$2:$H$2088,8,FALSE)</f>
        <v>0</v>
      </c>
      <c r="D2030" s="119"/>
      <c r="E2030" s="115"/>
    </row>
    <row r="2031" spans="1:5" hidden="1" x14ac:dyDescent="0.3">
      <c r="A2031" s="114">
        <v>800000</v>
      </c>
      <c r="B2031" s="113" t="s">
        <v>197</v>
      </c>
      <c r="C2031" s="112">
        <f>VLOOKUP(A2031,cuc!$A$2:$H$2088,8,FALSE)</f>
        <v>0</v>
      </c>
      <c r="D2031" s="119"/>
      <c r="E2031" s="115"/>
    </row>
    <row r="2032" spans="1:5" x14ac:dyDescent="0.3">
      <c r="A2032" s="114">
        <v>810000</v>
      </c>
      <c r="B2032" s="113" t="s">
        <v>196</v>
      </c>
      <c r="C2032" s="112">
        <f>VLOOKUP(A2032,cuc!$A$2:$H$2088,8,FALSE)</f>
        <v>11563768</v>
      </c>
      <c r="D2032" s="119"/>
      <c r="E2032" s="115"/>
    </row>
    <row r="2033" spans="1:5" hidden="1" x14ac:dyDescent="0.3">
      <c r="A2033" s="114">
        <v>810500</v>
      </c>
      <c r="B2033" s="113" t="s">
        <v>195</v>
      </c>
      <c r="C2033" s="112">
        <f>VLOOKUP(A2033,cuc!$A$2:$H$2088,8,FALSE)</f>
        <v>0</v>
      </c>
      <c r="D2033" s="119"/>
      <c r="E2033" s="115"/>
    </row>
    <row r="2034" spans="1:5" hidden="1" x14ac:dyDescent="0.3">
      <c r="A2034" s="114">
        <v>811000</v>
      </c>
      <c r="B2034" s="113" t="s">
        <v>194</v>
      </c>
      <c r="C2034" s="112">
        <f>VLOOKUP(A2034,cuc!$A$2:$H$2088,8,FALSE)</f>
        <v>0</v>
      </c>
      <c r="D2034" s="119"/>
      <c r="E2034" s="115"/>
    </row>
    <row r="2035" spans="1:5" x14ac:dyDescent="0.3">
      <c r="A2035" s="114">
        <v>811500</v>
      </c>
      <c r="B2035" s="113" t="s">
        <v>193</v>
      </c>
      <c r="C2035" s="112">
        <f>VLOOKUP(A2035,cuc!$A$2:$H$2088,8,FALSE)</f>
        <v>11563768</v>
      </c>
      <c r="D2035" s="119"/>
      <c r="E2035" s="115"/>
    </row>
    <row r="2036" spans="1:5" hidden="1" x14ac:dyDescent="0.3">
      <c r="A2036" s="114">
        <v>811505</v>
      </c>
      <c r="B2036" s="113" t="s">
        <v>192</v>
      </c>
      <c r="C2036" s="112">
        <f>VLOOKUP(A2036,cuc!$A$2:$H$2088,8,FALSE)</f>
        <v>0</v>
      </c>
      <c r="D2036" s="119"/>
      <c r="E2036" s="115"/>
    </row>
    <row r="2037" spans="1:5" hidden="1" x14ac:dyDescent="0.3">
      <c r="A2037" s="114">
        <v>811510</v>
      </c>
      <c r="B2037" s="113" t="s">
        <v>191</v>
      </c>
      <c r="C2037" s="112">
        <f>VLOOKUP(A2037,cuc!$A$2:$H$2088,8,FALSE)</f>
        <v>0</v>
      </c>
      <c r="D2037" s="119"/>
      <c r="E2037" s="115"/>
    </row>
    <row r="2038" spans="1:5" hidden="1" x14ac:dyDescent="0.3">
      <c r="A2038" s="114">
        <v>811515</v>
      </c>
      <c r="B2038" s="113" t="s">
        <v>190</v>
      </c>
      <c r="C2038" s="112">
        <f>VLOOKUP(A2038,cuc!$A$2:$H$2088,8,FALSE)</f>
        <v>0</v>
      </c>
      <c r="D2038" s="119"/>
      <c r="E2038" s="115"/>
    </row>
    <row r="2039" spans="1:5" hidden="1" x14ac:dyDescent="0.3">
      <c r="A2039" s="114">
        <v>811520</v>
      </c>
      <c r="B2039" s="113" t="s">
        <v>189</v>
      </c>
      <c r="C2039" s="112">
        <f>VLOOKUP(A2039,cuc!$A$2:$H$2088,8,FALSE)</f>
        <v>0</v>
      </c>
      <c r="D2039" s="119"/>
      <c r="E2039" s="115"/>
    </row>
    <row r="2040" spans="1:5" hidden="1" x14ac:dyDescent="0.3">
      <c r="A2040" s="114">
        <v>811525</v>
      </c>
      <c r="B2040" s="113" t="s">
        <v>188</v>
      </c>
      <c r="C2040" s="112">
        <f>VLOOKUP(A2040,cuc!$A$2:$H$2088,8,FALSE)</f>
        <v>0</v>
      </c>
      <c r="D2040" s="119"/>
      <c r="E2040" s="115"/>
    </row>
    <row r="2041" spans="1:5" hidden="1" x14ac:dyDescent="0.3">
      <c r="A2041" s="114">
        <v>811530</v>
      </c>
      <c r="B2041" s="113" t="s">
        <v>187</v>
      </c>
      <c r="C2041" s="112">
        <f>VLOOKUP(A2041,cuc!$A$2:$H$2088,8,FALSE)</f>
        <v>0</v>
      </c>
      <c r="D2041" s="119"/>
      <c r="E2041" s="115"/>
    </row>
    <row r="2042" spans="1:5" hidden="1" x14ac:dyDescent="0.3">
      <c r="A2042" s="114">
        <v>811535</v>
      </c>
      <c r="B2042" s="113" t="s">
        <v>186</v>
      </c>
      <c r="C2042" s="112">
        <f>VLOOKUP(A2042,cuc!$A$2:$H$2088,8,FALSE)</f>
        <v>0</v>
      </c>
      <c r="D2042" s="119"/>
      <c r="E2042" s="115"/>
    </row>
    <row r="2043" spans="1:5" x14ac:dyDescent="0.3">
      <c r="A2043" s="114">
        <v>811540</v>
      </c>
      <c r="B2043" s="113" t="s">
        <v>185</v>
      </c>
      <c r="C2043" s="112">
        <f>VLOOKUP(A2043,cuc!$A$2:$H$2088,8,FALSE)</f>
        <v>542896</v>
      </c>
      <c r="D2043" s="119"/>
      <c r="E2043" s="115"/>
    </row>
    <row r="2044" spans="1:5" x14ac:dyDescent="0.3">
      <c r="A2044" s="114">
        <v>811545</v>
      </c>
      <c r="B2044" s="113" t="s">
        <v>184</v>
      </c>
      <c r="C2044" s="112">
        <f>VLOOKUP(A2044,cuc!$A$2:$H$2088,8,FALSE)</f>
        <v>2102623</v>
      </c>
      <c r="D2044" s="119"/>
      <c r="E2044" s="115"/>
    </row>
    <row r="2045" spans="1:5" x14ac:dyDescent="0.3">
      <c r="A2045" s="114">
        <v>811550</v>
      </c>
      <c r="B2045" s="113" t="s">
        <v>183</v>
      </c>
      <c r="C2045" s="112">
        <f>VLOOKUP(A2045,cuc!$A$2:$H$2088,8,FALSE)</f>
        <v>8918249</v>
      </c>
      <c r="D2045" s="119"/>
      <c r="E2045" s="115"/>
    </row>
    <row r="2046" spans="1:5" hidden="1" x14ac:dyDescent="0.3">
      <c r="A2046" s="114">
        <v>811555</v>
      </c>
      <c r="B2046" s="113" t="s">
        <v>182</v>
      </c>
      <c r="C2046" s="112">
        <f>VLOOKUP(A2046,cuc!$A$2:$H$2088,8,FALSE)</f>
        <v>0</v>
      </c>
      <c r="D2046" s="119"/>
      <c r="E2046" s="115"/>
    </row>
    <row r="2047" spans="1:5" hidden="1" x14ac:dyDescent="0.3">
      <c r="A2047" s="114">
        <v>811560</v>
      </c>
      <c r="B2047" s="113" t="s">
        <v>181</v>
      </c>
      <c r="C2047" s="112">
        <f>VLOOKUP(A2047,cuc!$A$2:$H$2088,8,FALSE)</f>
        <v>0</v>
      </c>
      <c r="D2047" s="119"/>
      <c r="E2047" s="115"/>
    </row>
    <row r="2048" spans="1:5" hidden="1" x14ac:dyDescent="0.3">
      <c r="A2048" s="114">
        <v>811565</v>
      </c>
      <c r="B2048" s="113" t="s">
        <v>180</v>
      </c>
      <c r="C2048" s="112">
        <f>VLOOKUP(A2048,cuc!$A$2:$H$2088,8,FALSE)</f>
        <v>0</v>
      </c>
      <c r="D2048" s="119"/>
      <c r="E2048" s="115"/>
    </row>
    <row r="2049" spans="1:5" hidden="1" x14ac:dyDescent="0.3">
      <c r="A2049" s="114">
        <v>811570</v>
      </c>
      <c r="B2049" s="113" t="s">
        <v>179</v>
      </c>
      <c r="C2049" s="112">
        <f>VLOOKUP(A2049,cuc!$A$2:$H$2088,8,FALSE)</f>
        <v>0</v>
      </c>
      <c r="D2049" s="119"/>
      <c r="E2049" s="115"/>
    </row>
    <row r="2050" spans="1:5" hidden="1" x14ac:dyDescent="0.3">
      <c r="A2050" s="114">
        <v>811575</v>
      </c>
      <c r="B2050" s="113" t="s">
        <v>178</v>
      </c>
      <c r="C2050" s="112">
        <f>VLOOKUP(A2050,cuc!$A$2:$H$2088,8,FALSE)</f>
        <v>0</v>
      </c>
      <c r="D2050" s="119"/>
      <c r="E2050" s="115"/>
    </row>
    <row r="2051" spans="1:5" hidden="1" x14ac:dyDescent="0.3">
      <c r="A2051" s="114">
        <v>811580</v>
      </c>
      <c r="B2051" s="113" t="s">
        <v>177</v>
      </c>
      <c r="C2051" s="112">
        <f>VLOOKUP(A2051,cuc!$A$2:$H$2088,8,FALSE)</f>
        <v>0</v>
      </c>
      <c r="D2051" s="119"/>
      <c r="E2051" s="115"/>
    </row>
    <row r="2052" spans="1:5" hidden="1" x14ac:dyDescent="0.3">
      <c r="A2052" s="114">
        <v>811585</v>
      </c>
      <c r="B2052" s="113" t="s">
        <v>176</v>
      </c>
      <c r="C2052" s="112">
        <f>VLOOKUP(A2052,cuc!$A$2:$H$2088,8,FALSE)</f>
        <v>0</v>
      </c>
      <c r="D2052" s="119"/>
      <c r="E2052" s="115"/>
    </row>
    <row r="2053" spans="1:5" hidden="1" x14ac:dyDescent="0.3">
      <c r="A2053" s="114">
        <v>811590</v>
      </c>
      <c r="B2053" s="113" t="s">
        <v>175</v>
      </c>
      <c r="C2053" s="112">
        <f>VLOOKUP(A2053,cuc!$A$2:$H$2088,8,FALSE)</f>
        <v>0</v>
      </c>
      <c r="D2053" s="119"/>
      <c r="E2053" s="115"/>
    </row>
    <row r="2054" spans="1:5" hidden="1" x14ac:dyDescent="0.3">
      <c r="A2054" s="114">
        <v>811595</v>
      </c>
      <c r="B2054" s="113" t="s">
        <v>174</v>
      </c>
      <c r="C2054" s="112">
        <f>VLOOKUP(A2054,cuc!$A$2:$H$2088,8,FALSE)</f>
        <v>0</v>
      </c>
      <c r="D2054" s="119"/>
      <c r="E2054" s="115"/>
    </row>
    <row r="2055" spans="1:5" hidden="1" x14ac:dyDescent="0.3">
      <c r="A2055" s="114">
        <v>811599</v>
      </c>
      <c r="B2055" s="113" t="s">
        <v>173</v>
      </c>
      <c r="C2055" s="112">
        <f>VLOOKUP(A2055,cuc!$A$2:$H$2088,8,FALSE)</f>
        <v>0</v>
      </c>
      <c r="D2055" s="119"/>
      <c r="E2055" s="115"/>
    </row>
    <row r="2056" spans="1:5" x14ac:dyDescent="0.3">
      <c r="A2056" s="114">
        <v>830000</v>
      </c>
      <c r="B2056" s="113" t="s">
        <v>172</v>
      </c>
      <c r="C2056" s="112">
        <f>VLOOKUP(A2056,cuc!$A$2:$H$2088,8,FALSE)</f>
        <v>17407689</v>
      </c>
      <c r="D2056" s="119"/>
      <c r="E2056" s="115"/>
    </row>
    <row r="2057" spans="1:5" hidden="1" x14ac:dyDescent="0.3">
      <c r="A2057" s="114">
        <v>830500</v>
      </c>
      <c r="B2057" s="113" t="s">
        <v>171</v>
      </c>
      <c r="C2057" s="112">
        <f>VLOOKUP(A2057,cuc!$A$2:$H$2088,8,FALSE)</f>
        <v>0</v>
      </c>
      <c r="D2057" s="119"/>
      <c r="E2057" s="115"/>
    </row>
    <row r="2058" spans="1:5" hidden="1" x14ac:dyDescent="0.3">
      <c r="A2058" s="114">
        <v>831000</v>
      </c>
      <c r="B2058" s="113" t="s">
        <v>170</v>
      </c>
      <c r="C2058" s="112">
        <f>VLOOKUP(A2058,cuc!$A$2:$H$2088,8,FALSE)</f>
        <v>0</v>
      </c>
      <c r="D2058" s="119"/>
      <c r="E2058" s="115"/>
    </row>
    <row r="2059" spans="1:5" hidden="1" x14ac:dyDescent="0.3">
      <c r="A2059" s="114">
        <v>831005</v>
      </c>
      <c r="B2059" s="113" t="s">
        <v>169</v>
      </c>
      <c r="C2059" s="112">
        <f>VLOOKUP(A2059,cuc!$A$2:$H$2088,8,FALSE)</f>
        <v>0</v>
      </c>
      <c r="D2059" s="119"/>
      <c r="E2059" s="115"/>
    </row>
    <row r="2060" spans="1:5" hidden="1" x14ac:dyDescent="0.3">
      <c r="A2060" s="114">
        <v>831010</v>
      </c>
      <c r="B2060" s="113" t="s">
        <v>168</v>
      </c>
      <c r="C2060" s="112">
        <f>VLOOKUP(A2060,cuc!$A$2:$H$2088,8,FALSE)</f>
        <v>0</v>
      </c>
      <c r="D2060" s="119"/>
      <c r="E2060" s="115"/>
    </row>
    <row r="2061" spans="1:5" hidden="1" x14ac:dyDescent="0.3">
      <c r="A2061" s="114">
        <v>831015</v>
      </c>
      <c r="B2061" s="113" t="s">
        <v>167</v>
      </c>
      <c r="C2061" s="112">
        <f>VLOOKUP(A2061,cuc!$A$2:$H$2088,8,FALSE)</f>
        <v>0</v>
      </c>
      <c r="D2061" s="119"/>
      <c r="E2061" s="115"/>
    </row>
    <row r="2062" spans="1:5" hidden="1" x14ac:dyDescent="0.3">
      <c r="A2062" s="114">
        <v>831020</v>
      </c>
      <c r="B2062" s="113" t="s">
        <v>166</v>
      </c>
      <c r="C2062" s="112">
        <f>VLOOKUP(A2062,cuc!$A$2:$H$2088,8,FALSE)</f>
        <v>0</v>
      </c>
      <c r="D2062" s="119"/>
      <c r="E2062" s="115"/>
    </row>
    <row r="2063" spans="1:5" hidden="1" x14ac:dyDescent="0.3">
      <c r="A2063" s="114">
        <v>831025</v>
      </c>
      <c r="B2063" s="113" t="s">
        <v>165</v>
      </c>
      <c r="C2063" s="112">
        <f>VLOOKUP(A2063,cuc!$A$2:$H$2088,8,FALSE)</f>
        <v>0</v>
      </c>
      <c r="D2063" s="119"/>
      <c r="E2063" s="115"/>
    </row>
    <row r="2064" spans="1:5" hidden="1" x14ac:dyDescent="0.3">
      <c r="A2064" s="114">
        <v>831030</v>
      </c>
      <c r="B2064" s="113" t="s">
        <v>164</v>
      </c>
      <c r="C2064" s="112">
        <f>VLOOKUP(A2064,cuc!$A$2:$H$2088,8,FALSE)</f>
        <v>0</v>
      </c>
      <c r="D2064" s="119"/>
      <c r="E2064" s="115"/>
    </row>
    <row r="2065" spans="1:5" hidden="1" x14ac:dyDescent="0.3">
      <c r="A2065" s="114">
        <v>831035</v>
      </c>
      <c r="B2065" s="113" t="s">
        <v>163</v>
      </c>
      <c r="C2065" s="112">
        <f>VLOOKUP(A2065,cuc!$A$2:$H$2088,8,FALSE)</f>
        <v>0</v>
      </c>
      <c r="D2065" s="119"/>
      <c r="E2065" s="115"/>
    </row>
    <row r="2066" spans="1:5" hidden="1" x14ac:dyDescent="0.3">
      <c r="A2066" s="114">
        <v>831500</v>
      </c>
      <c r="B2066" s="113" t="s">
        <v>162</v>
      </c>
      <c r="C2066" s="112">
        <f>VLOOKUP(A2066,cuc!$A$2:$H$2088,8,FALSE)</f>
        <v>0</v>
      </c>
      <c r="D2066" s="119"/>
      <c r="E2066" s="115"/>
    </row>
    <row r="2067" spans="1:5" x14ac:dyDescent="0.3">
      <c r="A2067" s="114">
        <v>832000</v>
      </c>
      <c r="B2067" s="113" t="s">
        <v>161</v>
      </c>
      <c r="C2067" s="112">
        <f>VLOOKUP(A2067,cuc!$A$2:$H$2088,8,FALSE)</f>
        <v>5911735</v>
      </c>
      <c r="D2067" s="119"/>
      <c r="E2067" s="115"/>
    </row>
    <row r="2068" spans="1:5" x14ac:dyDescent="0.3">
      <c r="A2068" s="114">
        <v>832500</v>
      </c>
      <c r="B2068" s="113" t="s">
        <v>160</v>
      </c>
      <c r="C2068" s="112">
        <f>VLOOKUP(A2068,cuc!$A$2:$H$2088,8,FALSE)</f>
        <v>11495954</v>
      </c>
      <c r="D2068" s="119"/>
      <c r="E2068" s="115"/>
    </row>
    <row r="2069" spans="1:5" x14ac:dyDescent="0.3">
      <c r="A2069" s="114">
        <v>860000</v>
      </c>
      <c r="B2069" s="113" t="s">
        <v>159</v>
      </c>
      <c r="C2069" s="112">
        <f>VLOOKUP(A2069,cuc!$A$2:$H$2088,8,FALSE)</f>
        <v>11563768</v>
      </c>
      <c r="D2069" s="119"/>
      <c r="E2069" s="115"/>
    </row>
    <row r="2070" spans="1:5" x14ac:dyDescent="0.3">
      <c r="A2070" s="114">
        <v>880000</v>
      </c>
      <c r="B2070" s="113" t="s">
        <v>158</v>
      </c>
      <c r="C2070" s="112">
        <f>VLOOKUP(A2070,cuc!$A$2:$H$2088,8,FALSE)</f>
        <v>17407689</v>
      </c>
      <c r="D2070" s="119"/>
      <c r="E2070" s="115"/>
    </row>
    <row r="2071" spans="1:5" hidden="1" x14ac:dyDescent="0.3">
      <c r="A2071" s="114">
        <v>900000</v>
      </c>
      <c r="B2071" s="113" t="s">
        <v>157</v>
      </c>
      <c r="C2071" s="112">
        <f>VLOOKUP(A2071,cuc!$A$2:$H$2088,8,FALSE)</f>
        <v>0</v>
      </c>
      <c r="D2071" s="119"/>
      <c r="E2071" s="115"/>
    </row>
    <row r="2072" spans="1:5" x14ac:dyDescent="0.3">
      <c r="A2072" s="114">
        <v>910000</v>
      </c>
      <c r="B2072" s="113" t="s">
        <v>156</v>
      </c>
      <c r="C2072" s="112">
        <f>VLOOKUP(A2072,cuc!$A$2:$H$2088,8,FALSE)</f>
        <v>9213414170</v>
      </c>
      <c r="D2072" s="119"/>
      <c r="E2072" s="115"/>
    </row>
    <row r="2073" spans="1:5" hidden="1" x14ac:dyDescent="0.3">
      <c r="A2073" s="114">
        <v>910500</v>
      </c>
      <c r="B2073" s="113" t="s">
        <v>155</v>
      </c>
      <c r="C2073" s="112">
        <f>VLOOKUP(A2073,cuc!$A$2:$H$2088,8,FALSE)</f>
        <v>0</v>
      </c>
      <c r="D2073" s="119"/>
      <c r="E2073" s="115"/>
    </row>
    <row r="2074" spans="1:5" x14ac:dyDescent="0.3">
      <c r="A2074" s="114">
        <v>911000</v>
      </c>
      <c r="B2074" s="113" t="s">
        <v>154</v>
      </c>
      <c r="C2074" s="112">
        <f>VLOOKUP(A2074,cuc!$A$2:$H$2088,8,FALSE)</f>
        <v>9213414170</v>
      </c>
      <c r="D2074" s="119"/>
      <c r="E2074" s="115"/>
    </row>
    <row r="2075" spans="1:5" hidden="1" x14ac:dyDescent="0.3">
      <c r="A2075" s="114">
        <v>911500</v>
      </c>
      <c r="B2075" s="113" t="s">
        <v>153</v>
      </c>
      <c r="C2075" s="112">
        <f>VLOOKUP(A2075,cuc!$A$2:$H$2088,8,FALSE)</f>
        <v>0</v>
      </c>
      <c r="D2075" s="119"/>
      <c r="E2075" s="115"/>
    </row>
    <row r="2076" spans="1:5" hidden="1" x14ac:dyDescent="0.3">
      <c r="A2076" s="114">
        <v>912000</v>
      </c>
      <c r="B2076" s="113" t="s">
        <v>152</v>
      </c>
      <c r="C2076" s="112">
        <f>VLOOKUP(A2076,cuc!$A$2:$H$2088,8,FALSE)</f>
        <v>0</v>
      </c>
      <c r="D2076" s="119"/>
      <c r="E2076" s="115"/>
    </row>
    <row r="2077" spans="1:5" hidden="1" x14ac:dyDescent="0.3">
      <c r="A2077" s="114">
        <v>912500</v>
      </c>
      <c r="B2077" s="113" t="s">
        <v>151</v>
      </c>
      <c r="C2077" s="112">
        <f>VLOOKUP(A2077,cuc!$A$2:$H$2088,8,FALSE)</f>
        <v>0</v>
      </c>
      <c r="D2077" s="119"/>
      <c r="E2077" s="115"/>
    </row>
    <row r="2078" spans="1:5" hidden="1" x14ac:dyDescent="0.3">
      <c r="A2078" s="114">
        <v>913000</v>
      </c>
      <c r="B2078" s="113" t="s">
        <v>150</v>
      </c>
      <c r="C2078" s="112">
        <f>VLOOKUP(A2078,cuc!$A$2:$H$2088,8,FALSE)</f>
        <v>0</v>
      </c>
      <c r="D2078" s="119"/>
      <c r="E2078" s="115"/>
    </row>
    <row r="2079" spans="1:5" hidden="1" x14ac:dyDescent="0.3">
      <c r="A2079" s="114">
        <v>913005</v>
      </c>
      <c r="B2079" s="113" t="s">
        <v>149</v>
      </c>
      <c r="C2079" s="112">
        <f>VLOOKUP(A2079,cuc!$A$2:$H$2088,8,FALSE)</f>
        <v>0</v>
      </c>
      <c r="D2079" s="119"/>
      <c r="E2079" s="115"/>
    </row>
    <row r="2080" spans="1:5" hidden="1" x14ac:dyDescent="0.3">
      <c r="A2080" s="114">
        <v>913010</v>
      </c>
      <c r="B2080" s="113" t="s">
        <v>148</v>
      </c>
      <c r="C2080" s="112">
        <f>VLOOKUP(A2080,cuc!$A$2:$H$2088,8,FALSE)</f>
        <v>0</v>
      </c>
      <c r="D2080" s="119"/>
      <c r="E2080" s="115"/>
    </row>
    <row r="2081" spans="1:5" hidden="1" x14ac:dyDescent="0.3">
      <c r="A2081" s="114">
        <v>930000</v>
      </c>
      <c r="B2081" s="113" t="s">
        <v>147</v>
      </c>
      <c r="C2081" s="112">
        <f>VLOOKUP(A2081,cuc!$A$2:$H$2088,8,FALSE)</f>
        <v>0</v>
      </c>
      <c r="D2081" s="119"/>
      <c r="E2081" s="115"/>
    </row>
    <row r="2082" spans="1:5" hidden="1" x14ac:dyDescent="0.3">
      <c r="A2082" s="114">
        <v>930500</v>
      </c>
      <c r="B2082" s="113" t="s">
        <v>146</v>
      </c>
      <c r="C2082" s="112">
        <f>VLOOKUP(A2082,cuc!$A$2:$H$2088,8,FALSE)</f>
        <v>0</v>
      </c>
      <c r="D2082" s="119"/>
      <c r="E2082" s="115"/>
    </row>
    <row r="2083" spans="1:5" hidden="1" x14ac:dyDescent="0.3">
      <c r="A2083" s="114">
        <v>931000</v>
      </c>
      <c r="B2083" s="113" t="s">
        <v>145</v>
      </c>
      <c r="C2083" s="112">
        <f>VLOOKUP(A2083,cuc!$A$2:$H$2088,8,FALSE)</f>
        <v>0</v>
      </c>
      <c r="D2083" s="119"/>
      <c r="E2083" s="115"/>
    </row>
    <row r="2084" spans="1:5" hidden="1" x14ac:dyDescent="0.3">
      <c r="A2084" s="114">
        <v>931500</v>
      </c>
      <c r="B2084" s="113" t="s">
        <v>144</v>
      </c>
      <c r="C2084" s="112">
        <f>VLOOKUP(A2084,cuc!$A$2:$H$2088,8,FALSE)</f>
        <v>0</v>
      </c>
      <c r="D2084" s="119"/>
      <c r="E2084" s="115"/>
    </row>
    <row r="2085" spans="1:5" hidden="1" x14ac:dyDescent="0.3">
      <c r="A2085" s="114">
        <v>931505</v>
      </c>
      <c r="B2085" s="113" t="s">
        <v>143</v>
      </c>
      <c r="C2085" s="112">
        <f>VLOOKUP(A2085,cuc!$A$2:$H$2088,8,FALSE)</f>
        <v>0</v>
      </c>
      <c r="D2085" s="119"/>
      <c r="E2085" s="115"/>
    </row>
    <row r="2086" spans="1:5" hidden="1" x14ac:dyDescent="0.3">
      <c r="A2086" s="114">
        <v>960000</v>
      </c>
      <c r="B2086" s="113" t="s">
        <v>142</v>
      </c>
      <c r="C2086" s="112">
        <f>VLOOKUP(A2086,cuc!$A$2:$H$2088,8,FALSE)</f>
        <v>0</v>
      </c>
      <c r="D2086" s="119"/>
      <c r="E2086" s="115"/>
    </row>
    <row r="2087" spans="1:5" hidden="1" x14ac:dyDescent="0.3">
      <c r="A2087" s="114">
        <v>960500</v>
      </c>
      <c r="B2087" s="113" t="s">
        <v>141</v>
      </c>
      <c r="C2087" s="112">
        <f>VLOOKUP(A2087,cuc!$A$2:$H$2088,8,FALSE)</f>
        <v>0</v>
      </c>
      <c r="D2087" s="119"/>
      <c r="E2087" s="115"/>
    </row>
    <row r="2088" spans="1:5" x14ac:dyDescent="0.3">
      <c r="A2088" s="114">
        <v>980000</v>
      </c>
      <c r="B2088" s="113" t="s">
        <v>140</v>
      </c>
      <c r="C2088" s="112">
        <f>VLOOKUP(A2088,cuc!$A$2:$H$2088,8,FALSE)</f>
        <v>9213414170</v>
      </c>
      <c r="D2088" s="119"/>
      <c r="E2088" s="115"/>
    </row>
  </sheetData>
  <autoFilter ref="A1:C2088" xr:uid="{825E26E1-0AFC-47F4-9450-6FCCD5C42ADC}">
    <filterColumn colId="2">
      <filters>
        <filter val="$1.012.540.962"/>
        <filter val="$1.047.134.674"/>
        <filter val="$1.052.315.224"/>
        <filter val="$1.054.405.507"/>
        <filter val="$1.078.800"/>
        <filter val="$1.156.800"/>
        <filter val="$1.160.824.600"/>
        <filter val="$1.235.154.124"/>
        <filter val="$1.245.857"/>
        <filter val="$1.274.007.689"/>
        <filter val="$1.277"/>
        <filter val="$1.316.060.310"/>
        <filter val="$1.461.100"/>
        <filter val="$1.532.900"/>
        <filter val="$1.578.605"/>
        <filter val="$1.645"/>
        <filter val="$1.784.470"/>
        <filter val="$1.817.052.000"/>
        <filter val="$1.888.207"/>
        <filter val="$1.997.288"/>
        <filter val="$10.274.991"/>
        <filter val="$10.691.504"/>
        <filter val="$103.009.740"/>
        <filter val="$11.489.700.354"/>
        <filter val="$11.495.954"/>
        <filter val="$11.530.045"/>
        <filter val="$11.563.768"/>
        <filter val="$110.953"/>
        <filter val="$112.533.126"/>
        <filter val="$116.509.387"/>
        <filter val="$12.238.952"/>
        <filter val="$12.489.200"/>
        <filter val="$12.512.200"/>
        <filter val="$125.107.032"/>
        <filter val="$125.962"/>
        <filter val="$126.891.502"/>
        <filter val="$127.844.465"/>
        <filter val="$128.733.311"/>
        <filter val="$130.249.820"/>
        <filter val="$139.900"/>
        <filter val="$14.209.685"/>
        <filter val="$14.600"/>
        <filter val="$149.155.077"/>
        <filter val="$15.100.050"/>
        <filter val="$16.058.935"/>
        <filter val="$16.101.939"/>
        <filter val="$165.100"/>
        <filter val="$17.407.689"/>
        <filter val="$171.038.253"/>
        <filter val="$18.166.316"/>
        <filter val="$18.472.342"/>
        <filter val="$18.966.398"/>
        <filter val="$19.155.263"/>
        <filter val="$19.214.008"/>
        <filter val="$193.519.110"/>
        <filter val="$2.055.000"/>
        <filter val="$2.090.283"/>
        <filter val="$2.102.623"/>
        <filter val="$2.180.600"/>
        <filter val="$2.253.148"/>
        <filter val="$2.263.305"/>
        <filter val="$2.293.252"/>
        <filter val="$2.405.355"/>
        <filter val="$2.720.534.158"/>
        <filter val="$2.748.275"/>
        <filter val="$2.935.400"/>
        <filter val="$20.773.617"/>
        <filter val="$21.103.649"/>
        <filter val="$21.181.643"/>
        <filter val="$210.757.474"/>
        <filter val="$211.837"/>
        <filter val="$211.938"/>
        <filter val="$217.777.500"/>
        <filter val="$218.230.552"/>
        <filter val="$22.723.994"/>
        <filter val="$220.493"/>
        <filter val="$23.017.983"/>
        <filter val="$23.567.104"/>
        <filter val="-$255.360"/>
        <filter val="$26.496.868"/>
        <filter val="$289.196.690"/>
        <filter val="$289.211.290"/>
        <filter val="$29.041.196"/>
        <filter val="$29.123.531"/>
        <filter val="$29.875"/>
        <filter val="$298.482.007"/>
        <filter val="$3.004.779"/>
        <filter val="$3.183.965"/>
        <filter val="$3.325.736"/>
        <filter val="$3.423.502"/>
        <filter val="$3.601.060"/>
        <filter val="$3.700.938"/>
        <filter val="$3.745.330"/>
        <filter val="$3.772.810.157"/>
        <filter val="$31.871.806"/>
        <filter val="$31.958.488"/>
        <filter val="$32.478.737"/>
        <filter val="$327.183.442"/>
        <filter val="$342.707"/>
        <filter val="$35.273.002"/>
        <filter val="$359.147.369"/>
        <filter val="$365.200"/>
        <filter val="$367.170"/>
        <filter val="$37.411.743"/>
        <filter val="$374.488"/>
        <filter val="$395.340"/>
        <filter val="$399.757"/>
        <filter val="$4.024.000"/>
        <filter val="$4.081.997"/>
        <filter val="$4.208.863"/>
        <filter val="$4.240.786"/>
        <filter val="$4.296.512"/>
        <filter val="$4.297.500"/>
        <filter val="$4.358.315.019"/>
        <filter val="$4.406.968"/>
        <filter val="$40.856"/>
        <filter val="$400"/>
        <filter val="$408.026"/>
        <filter val="$414.000"/>
        <filter val="$42.052.621"/>
        <filter val="$42.983.700"/>
        <filter val="$43.422.713"/>
        <filter val="$44.069.683"/>
        <filter val="$440.300"/>
        <filter val="$45.433.657"/>
        <filter val="$451.327"/>
        <filter val="$451.800"/>
        <filter val="$47.300"/>
        <filter val="$49.231.472"/>
        <filter val="$5.364.700"/>
        <filter val="$5.443.853"/>
        <filter val="$5.753.231"/>
        <filter val="$5.911.735"/>
        <filter val="$50.051.246"/>
        <filter val="$51.818"/>
        <filter val="$52.652.671"/>
        <filter val="$53.828"/>
        <filter val="$542.896"/>
        <filter val="$549.789.899"/>
        <filter val="$576.370.395"/>
        <filter val="$58.471.683"/>
        <filter val="$594.544"/>
        <filter val="$599.926.385"/>
        <filter val="$6.094.900"/>
        <filter val="$6.099.814"/>
        <filter val="$6.107.800"/>
        <filter val="$6.175.367.019"/>
        <filter val="$6.257.700"/>
        <filter val="$6.471.591"/>
        <filter val="$6.580.303"/>
        <filter val="$6.581.948"/>
        <filter val="$6.587.200"/>
        <filter val="$6.984.170"/>
        <filter val="$61.126.863"/>
        <filter val="$61.933"/>
        <filter val="$65.434"/>
        <filter val="$66.284.206"/>
        <filter val="$660.508.228"/>
        <filter val="$7.716.890.197"/>
        <filter val="$7.784.715"/>
        <filter val="$74.675.753"/>
        <filter val="$74.840.897"/>
        <filter val="$742.800"/>
        <filter val="$76.020.760"/>
        <filter val="$8.506.363"/>
        <filter val="$8.562.257.723"/>
        <filter val="$8.598.664.247"/>
        <filter val="$8.918.249"/>
        <filter val="$80.906.187"/>
        <filter val="$81.927.467"/>
        <filter val="$811.143"/>
        <filter val="$813.651.312"/>
        <filter val="$821.675.980"/>
        <filter val="$823.847.623"/>
        <filter val="$835.870.201"/>
        <filter val="$84.550.896"/>
        <filter val="$843.396"/>
        <filter val="$844.825.310"/>
        <filter val="$847.078.458"/>
        <filter val="$854.825.112"/>
        <filter val="$856.000"/>
        <filter val="$86.487.357"/>
        <filter val="$872.122.995"/>
        <filter val="$894.177"/>
        <filter val="$9.213.414.170"/>
        <filter val="$9.264.950.899"/>
        <filter val="$9.384.900"/>
        <filter val="$914.400.685"/>
        <filter val="$95.526.302"/>
        <filter val="$96.800"/>
        <filter val="$970.590"/>
        <filter val="$98.140.277"/>
      </filters>
    </filterColumn>
  </autoFilter>
  <pageMargins left="0.7" right="0.7" top="0.75" bottom="0.75" header="0.3" footer="0.3"/>
  <pageSetup orientation="portrait" horizontalDpi="4294967293"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AB218-D1A4-446F-A9BE-1555E1AC9A84}">
  <sheetPr filterMode="1"/>
  <dimension ref="A1:H573"/>
  <sheetViews>
    <sheetView showGridLines="0" zoomScale="180" zoomScaleNormal="180" workbookViewId="0">
      <pane xSplit="2" ySplit="3" topLeftCell="C480" activePane="bottomRight" state="frozen"/>
      <selection activeCell="C22" sqref="C22:H22"/>
      <selection pane="topRight" activeCell="C22" sqref="C22:H22"/>
      <selection pane="bottomLeft" activeCell="C22" sqref="C22:H22"/>
      <selection pane="bottomRight" activeCell="G197" sqref="G197:G212"/>
    </sheetView>
  </sheetViews>
  <sheetFormatPr baseColWidth="10" defaultRowHeight="13.8" x14ac:dyDescent="0.3"/>
  <cols>
    <col min="1" max="1" width="11.5546875" style="56"/>
    <col min="2" max="2" width="33.33203125" style="94" customWidth="1"/>
    <col min="3" max="3" width="7.5546875" style="26" bestFit="1" customWidth="1"/>
    <col min="4" max="5" width="7.88671875" style="56" customWidth="1"/>
    <col min="6" max="6" width="14.77734375" style="56" bestFit="1" customWidth="1"/>
    <col min="7" max="7" width="14.88671875" style="56" bestFit="1" customWidth="1"/>
    <col min="8" max="8" width="23.77734375" style="75" customWidth="1"/>
    <col min="9" max="16384" width="11.5546875" style="56"/>
  </cols>
  <sheetData>
    <row r="1" spans="1:8" x14ac:dyDescent="0.3">
      <c r="B1" s="71" t="s">
        <v>1508</v>
      </c>
      <c r="C1" s="72"/>
      <c r="D1" s="73"/>
      <c r="E1" s="73"/>
      <c r="F1" s="74">
        <f>+SUM(F4:F1000)</f>
        <v>11707930905.799999</v>
      </c>
      <c r="G1" s="74">
        <f>+SUM(G4:G1000)</f>
        <v>7069851012.96</v>
      </c>
    </row>
    <row r="2" spans="1:8" x14ac:dyDescent="0.3">
      <c r="F2" s="56" t="s">
        <v>1888</v>
      </c>
      <c r="G2" s="287" t="str">
        <f>+E3</f>
        <v>F.E.</v>
      </c>
    </row>
    <row r="3" spans="1:8" s="78" customFormat="1" ht="10.199999999999999" x14ac:dyDescent="0.2">
      <c r="A3" s="76" t="s">
        <v>1509</v>
      </c>
      <c r="B3" s="76" t="s">
        <v>1403</v>
      </c>
      <c r="C3" s="76" t="s">
        <v>1510</v>
      </c>
      <c r="D3" s="76" t="s">
        <v>1511</v>
      </c>
      <c r="E3" s="76" t="s">
        <v>1512</v>
      </c>
      <c r="F3" s="76" t="s">
        <v>1513</v>
      </c>
      <c r="G3" s="76" t="s">
        <v>1514</v>
      </c>
      <c r="H3" s="77" t="s">
        <v>1515</v>
      </c>
    </row>
    <row r="4" spans="1:8" x14ac:dyDescent="0.3">
      <c r="A4" s="79">
        <v>110505</v>
      </c>
      <c r="B4" s="80" t="s">
        <v>1516</v>
      </c>
      <c r="C4" s="81" t="s">
        <v>1517</v>
      </c>
      <c r="D4" s="82">
        <v>0</v>
      </c>
      <c r="E4" s="83">
        <v>0</v>
      </c>
      <c r="F4" s="84">
        <f>VLOOKUP(A4,'26.1. cuc'!$A$2:$C$2088,3,FALSE)</f>
        <v>742800</v>
      </c>
      <c r="G4" s="84">
        <f t="shared" ref="G4:G35" si="0">IF($G$2="CAYC",+D4*F4,+E4*F4)</f>
        <v>0</v>
      </c>
      <c r="H4" s="85"/>
    </row>
    <row r="5" spans="1:8" x14ac:dyDescent="0.3">
      <c r="A5" s="79">
        <v>110510</v>
      </c>
      <c r="B5" s="80" t="s">
        <v>1518</v>
      </c>
      <c r="C5" s="81" t="s">
        <v>1517</v>
      </c>
      <c r="D5" s="82">
        <v>0</v>
      </c>
      <c r="E5" s="83">
        <v>0</v>
      </c>
      <c r="F5" s="84">
        <f>VLOOKUP(A5,'26.1. cuc'!$A$2:$C$2088,3,FALSE)</f>
        <v>414000</v>
      </c>
      <c r="G5" s="84">
        <f t="shared" si="0"/>
        <v>0</v>
      </c>
      <c r="H5" s="85"/>
    </row>
    <row r="6" spans="1:8" x14ac:dyDescent="0.3">
      <c r="A6" s="79">
        <v>111005</v>
      </c>
      <c r="B6" s="80" t="s">
        <v>1519</v>
      </c>
      <c r="C6" s="81" t="s">
        <v>1517</v>
      </c>
      <c r="D6" s="82">
        <v>0</v>
      </c>
      <c r="E6" s="83">
        <v>0</v>
      </c>
      <c r="F6" s="84">
        <f>VLOOKUP(A6,'26.1. cuc'!$A$2:$C$2088,3,FALSE)</f>
        <v>1047134673.5599999</v>
      </c>
      <c r="G6" s="84">
        <f t="shared" si="0"/>
        <v>0</v>
      </c>
      <c r="H6" s="85"/>
    </row>
    <row r="7" spans="1:8" hidden="1" x14ac:dyDescent="0.3">
      <c r="A7" s="79">
        <v>111010</v>
      </c>
      <c r="B7" s="80" t="s">
        <v>1520</v>
      </c>
      <c r="C7" s="81" t="s">
        <v>1517</v>
      </c>
      <c r="D7" s="82">
        <v>0</v>
      </c>
      <c r="E7" s="83">
        <v>0</v>
      </c>
      <c r="F7" s="84">
        <f>VLOOKUP(A7,'26.1. cuc'!$A$2:$C$2088,3,FALSE)</f>
        <v>0</v>
      </c>
      <c r="G7" s="84">
        <f t="shared" si="0"/>
        <v>0</v>
      </c>
      <c r="H7" s="85"/>
    </row>
    <row r="8" spans="1:8" hidden="1" x14ac:dyDescent="0.3">
      <c r="A8" s="79">
        <v>111015</v>
      </c>
      <c r="B8" s="80" t="s">
        <v>1521</v>
      </c>
      <c r="C8" s="81" t="s">
        <v>1517</v>
      </c>
      <c r="D8" s="82">
        <v>0</v>
      </c>
      <c r="E8" s="83">
        <v>0</v>
      </c>
      <c r="F8" s="84">
        <f>VLOOKUP(A8,'26.1. cuc'!$A$2:$C$2088,3,FALSE)</f>
        <v>0</v>
      </c>
      <c r="G8" s="84">
        <f t="shared" si="0"/>
        <v>0</v>
      </c>
      <c r="H8" s="85"/>
    </row>
    <row r="9" spans="1:8" hidden="1" x14ac:dyDescent="0.3">
      <c r="A9" s="79">
        <v>111020</v>
      </c>
      <c r="B9" s="80" t="s">
        <v>1522</v>
      </c>
      <c r="C9" s="81" t="s">
        <v>1517</v>
      </c>
      <c r="D9" s="82">
        <v>0</v>
      </c>
      <c r="E9" s="83">
        <v>0</v>
      </c>
      <c r="F9" s="84">
        <f>VLOOKUP(A9,'26.1. cuc'!$A$2:$C$2088,3,FALSE)</f>
        <v>0</v>
      </c>
      <c r="G9" s="84">
        <f t="shared" si="0"/>
        <v>0</v>
      </c>
      <c r="H9" s="85"/>
    </row>
    <row r="10" spans="1:8" hidden="1" x14ac:dyDescent="0.3">
      <c r="A10" s="79">
        <v>111025</v>
      </c>
      <c r="B10" s="80" t="s">
        <v>1523</v>
      </c>
      <c r="C10" s="81" t="s">
        <v>1517</v>
      </c>
      <c r="D10" s="82">
        <v>0</v>
      </c>
      <c r="E10" s="83">
        <v>0</v>
      </c>
      <c r="F10" s="84">
        <f>VLOOKUP(A10,'26.1. cuc'!$A$2:$C$2088,3,FALSE)</f>
        <v>0</v>
      </c>
      <c r="G10" s="84">
        <f t="shared" si="0"/>
        <v>0</v>
      </c>
      <c r="H10" s="85"/>
    </row>
    <row r="11" spans="1:8" hidden="1" x14ac:dyDescent="0.3">
      <c r="A11" s="79">
        <v>111505</v>
      </c>
      <c r="B11" s="80" t="s">
        <v>1524</v>
      </c>
      <c r="C11" s="81" t="s">
        <v>1517</v>
      </c>
      <c r="D11" s="82">
        <v>0</v>
      </c>
      <c r="E11" s="83">
        <v>0</v>
      </c>
      <c r="F11" s="84">
        <f>VLOOKUP(A11,'26.1. cuc'!$A$2:$C$2088,3,FALSE)</f>
        <v>0</v>
      </c>
      <c r="G11" s="84">
        <f t="shared" si="0"/>
        <v>0</v>
      </c>
      <c r="H11" s="85"/>
    </row>
    <row r="12" spans="1:8" hidden="1" x14ac:dyDescent="0.3">
      <c r="A12" s="79">
        <v>111510</v>
      </c>
      <c r="B12" s="80" t="s">
        <v>1525</v>
      </c>
      <c r="C12" s="81" t="s">
        <v>1517</v>
      </c>
      <c r="D12" s="82">
        <v>0</v>
      </c>
      <c r="E12" s="83">
        <v>0</v>
      </c>
      <c r="F12" s="84">
        <f>VLOOKUP(A12,'26.1. cuc'!$A$2:$C$2088,3,FALSE)</f>
        <v>0</v>
      </c>
      <c r="G12" s="84">
        <f t="shared" si="0"/>
        <v>0</v>
      </c>
      <c r="H12" s="85"/>
    </row>
    <row r="13" spans="1:8" hidden="1" x14ac:dyDescent="0.3">
      <c r="A13" s="79">
        <v>111515</v>
      </c>
      <c r="B13" s="80" t="s">
        <v>1526</v>
      </c>
      <c r="C13" s="81" t="s">
        <v>1517</v>
      </c>
      <c r="D13" s="82">
        <v>0</v>
      </c>
      <c r="E13" s="83">
        <v>0</v>
      </c>
      <c r="F13" s="84">
        <f>VLOOKUP(A13,'26.1. cuc'!$A$2:$C$2088,3,FALSE)</f>
        <v>0</v>
      </c>
      <c r="G13" s="84">
        <f t="shared" si="0"/>
        <v>0</v>
      </c>
      <c r="H13" s="85"/>
    </row>
    <row r="14" spans="1:8" hidden="1" x14ac:dyDescent="0.3">
      <c r="A14" s="79">
        <v>112001</v>
      </c>
      <c r="B14" s="80" t="s">
        <v>1527</v>
      </c>
      <c r="C14" s="81" t="s">
        <v>1517</v>
      </c>
      <c r="D14" s="82">
        <v>0</v>
      </c>
      <c r="E14" s="83">
        <v>0</v>
      </c>
      <c r="F14" s="84">
        <f>VLOOKUP(A14,'26.1. cuc'!$A$2:$C$2088,3,FALSE)</f>
        <v>0</v>
      </c>
      <c r="G14" s="84">
        <f t="shared" si="0"/>
        <v>0</v>
      </c>
      <c r="H14" s="85"/>
    </row>
    <row r="15" spans="1:8" hidden="1" x14ac:dyDescent="0.3">
      <c r="A15" s="86">
        <v>112003</v>
      </c>
      <c r="B15" s="87" t="s">
        <v>1528</v>
      </c>
      <c r="C15" s="81" t="s">
        <v>1517</v>
      </c>
      <c r="D15" s="88">
        <v>0</v>
      </c>
      <c r="E15" s="88">
        <v>0</v>
      </c>
      <c r="F15" s="84">
        <f>VLOOKUP(A15,'26.1. cuc'!$A$2:$C$2088,3,FALSE)</f>
        <v>0</v>
      </c>
      <c r="G15" s="84">
        <f t="shared" si="0"/>
        <v>0</v>
      </c>
      <c r="H15" s="85"/>
    </row>
    <row r="16" spans="1:8" x14ac:dyDescent="0.3">
      <c r="A16" s="86">
        <v>112005</v>
      </c>
      <c r="B16" s="87" t="s">
        <v>1529</v>
      </c>
      <c r="C16" s="81" t="s">
        <v>1517</v>
      </c>
      <c r="D16" s="88">
        <v>0</v>
      </c>
      <c r="E16" s="88">
        <v>0</v>
      </c>
      <c r="F16" s="84">
        <f>VLOOKUP(A16,'26.1. cuc'!$A$2:$C$2088,3,FALSE)</f>
        <v>112533126.03</v>
      </c>
      <c r="G16" s="84">
        <f t="shared" si="0"/>
        <v>0</v>
      </c>
      <c r="H16" s="85"/>
    </row>
    <row r="17" spans="1:8" hidden="1" x14ac:dyDescent="0.3">
      <c r="A17" s="86">
        <v>112006</v>
      </c>
      <c r="B17" s="87" t="s">
        <v>1530</v>
      </c>
      <c r="C17" s="81" t="s">
        <v>1517</v>
      </c>
      <c r="D17" s="88">
        <v>0</v>
      </c>
      <c r="E17" s="88">
        <v>0</v>
      </c>
      <c r="F17" s="84">
        <f>VLOOKUP(A17,'26.1. cuc'!$A$2:$C$2088,3,FALSE)</f>
        <v>0</v>
      </c>
      <c r="G17" s="84">
        <f t="shared" si="0"/>
        <v>0</v>
      </c>
      <c r="H17" s="85"/>
    </row>
    <row r="18" spans="1:8" hidden="1" x14ac:dyDescent="0.3">
      <c r="A18" s="79">
        <v>112007</v>
      </c>
      <c r="B18" s="80" t="s">
        <v>1531</v>
      </c>
      <c r="C18" s="81" t="s">
        <v>1517</v>
      </c>
      <c r="D18" s="82">
        <v>0</v>
      </c>
      <c r="E18" s="83">
        <v>0</v>
      </c>
      <c r="F18" s="84">
        <f>VLOOKUP(A18,'26.1. cuc'!$A$2:$C$2088,3,FALSE)</f>
        <v>0</v>
      </c>
      <c r="G18" s="84">
        <f t="shared" si="0"/>
        <v>0</v>
      </c>
      <c r="H18" s="85"/>
    </row>
    <row r="19" spans="1:8" hidden="1" x14ac:dyDescent="0.3">
      <c r="A19" s="79">
        <v>112008</v>
      </c>
      <c r="B19" s="80" t="s">
        <v>1532</v>
      </c>
      <c r="C19" s="81" t="s">
        <v>1517</v>
      </c>
      <c r="D19" s="82">
        <v>0</v>
      </c>
      <c r="E19" s="83">
        <v>0</v>
      </c>
      <c r="F19" s="84">
        <f>VLOOKUP(A19,'26.1. cuc'!$A$2:$C$2088,3,FALSE)</f>
        <v>0</v>
      </c>
      <c r="G19" s="84">
        <f t="shared" si="0"/>
        <v>0</v>
      </c>
      <c r="H19" s="85"/>
    </row>
    <row r="20" spans="1:8" hidden="1" x14ac:dyDescent="0.3">
      <c r="A20" s="79">
        <v>112010</v>
      </c>
      <c r="B20" s="80" t="s">
        <v>1533</v>
      </c>
      <c r="C20" s="81" t="s">
        <v>1517</v>
      </c>
      <c r="D20" s="82">
        <v>0</v>
      </c>
      <c r="E20" s="83">
        <v>0</v>
      </c>
      <c r="F20" s="84">
        <f>VLOOKUP(A20,'26.1. cuc'!$A$2:$C$2088,3,FALSE)</f>
        <v>0</v>
      </c>
      <c r="G20" s="84">
        <f t="shared" si="0"/>
        <v>0</v>
      </c>
      <c r="H20" s="85"/>
    </row>
    <row r="21" spans="1:8" hidden="1" x14ac:dyDescent="0.3">
      <c r="A21" s="79">
        <v>112015</v>
      </c>
      <c r="B21" s="80" t="s">
        <v>1534</v>
      </c>
      <c r="C21" s="81" t="s">
        <v>1517</v>
      </c>
      <c r="D21" s="82">
        <v>0</v>
      </c>
      <c r="E21" s="83">
        <v>0</v>
      </c>
      <c r="F21" s="84">
        <f>VLOOKUP(A21,'26.1. cuc'!$A$2:$C$2088,3,FALSE)</f>
        <v>0</v>
      </c>
      <c r="G21" s="84">
        <f t="shared" si="0"/>
        <v>0</v>
      </c>
      <c r="H21" s="85"/>
    </row>
    <row r="22" spans="1:8" hidden="1" x14ac:dyDescent="0.3">
      <c r="A22" s="79">
        <v>112020</v>
      </c>
      <c r="B22" s="80" t="s">
        <v>1535</v>
      </c>
      <c r="C22" s="81" t="s">
        <v>1517</v>
      </c>
      <c r="D22" s="82">
        <v>0</v>
      </c>
      <c r="E22" s="83">
        <v>0</v>
      </c>
      <c r="F22" s="84">
        <f>VLOOKUP(A22,'26.1. cuc'!$A$2:$C$2088,3,FALSE)</f>
        <v>0</v>
      </c>
      <c r="G22" s="84">
        <f t="shared" si="0"/>
        <v>0</v>
      </c>
      <c r="H22" s="85"/>
    </row>
    <row r="23" spans="1:8" hidden="1" x14ac:dyDescent="0.3">
      <c r="A23" s="79">
        <v>112025</v>
      </c>
      <c r="B23" s="80" t="s">
        <v>1536</v>
      </c>
      <c r="C23" s="81" t="s">
        <v>1517</v>
      </c>
      <c r="D23" s="82">
        <v>0</v>
      </c>
      <c r="E23" s="83">
        <v>0</v>
      </c>
      <c r="F23" s="84">
        <f>VLOOKUP(A23,'26.1. cuc'!$A$2:$C$2088,3,FALSE)</f>
        <v>0</v>
      </c>
      <c r="G23" s="84">
        <f t="shared" si="0"/>
        <v>0</v>
      </c>
      <c r="H23" s="85"/>
    </row>
    <row r="24" spans="1:8" hidden="1" x14ac:dyDescent="0.3">
      <c r="A24" s="79">
        <v>112030</v>
      </c>
      <c r="B24" s="80" t="s">
        <v>1537</v>
      </c>
      <c r="C24" s="81" t="s">
        <v>1517</v>
      </c>
      <c r="D24" s="82">
        <v>0</v>
      </c>
      <c r="E24" s="83">
        <v>0</v>
      </c>
      <c r="F24" s="84">
        <f>VLOOKUP(A24,'26.1. cuc'!$A$2:$C$2088,3,FALSE)</f>
        <v>0</v>
      </c>
      <c r="G24" s="84">
        <f t="shared" si="0"/>
        <v>0</v>
      </c>
      <c r="H24" s="85"/>
    </row>
    <row r="25" spans="1:8" hidden="1" x14ac:dyDescent="0.3">
      <c r="A25" s="79">
        <v>112035</v>
      </c>
      <c r="B25" s="80" t="s">
        <v>1538</v>
      </c>
      <c r="C25" s="81" t="s">
        <v>1517</v>
      </c>
      <c r="D25" s="82">
        <v>0</v>
      </c>
      <c r="E25" s="83">
        <v>0</v>
      </c>
      <c r="F25" s="84">
        <f>VLOOKUP(A25,'26.1. cuc'!$A$2:$C$2088,3,FALSE)</f>
        <v>0</v>
      </c>
      <c r="G25" s="84">
        <f t="shared" si="0"/>
        <v>0</v>
      </c>
      <c r="H25" s="85"/>
    </row>
    <row r="26" spans="1:8" hidden="1" x14ac:dyDescent="0.3">
      <c r="A26" s="79">
        <v>112040</v>
      </c>
      <c r="B26" s="80" t="s">
        <v>1539</v>
      </c>
      <c r="C26" s="81" t="s">
        <v>1517</v>
      </c>
      <c r="D26" s="82">
        <v>0</v>
      </c>
      <c r="E26" s="83">
        <v>0</v>
      </c>
      <c r="F26" s="84">
        <f>VLOOKUP(A26,'26.1. cuc'!$A$2:$C$2088,3,FALSE)</f>
        <v>0</v>
      </c>
      <c r="G26" s="84">
        <f t="shared" si="0"/>
        <v>0</v>
      </c>
      <c r="H26" s="85"/>
    </row>
    <row r="27" spans="1:8" hidden="1" x14ac:dyDescent="0.3">
      <c r="A27" s="86">
        <v>122801</v>
      </c>
      <c r="B27" s="87" t="s">
        <v>1540</v>
      </c>
      <c r="C27" s="81" t="s">
        <v>1517</v>
      </c>
      <c r="D27" s="88">
        <v>0</v>
      </c>
      <c r="E27" s="88">
        <v>0</v>
      </c>
      <c r="F27" s="84">
        <f>VLOOKUP(A27,'26.1. cuc'!$A$2:$C$2088,3,FALSE)</f>
        <v>0</v>
      </c>
      <c r="G27" s="84">
        <f t="shared" si="0"/>
        <v>0</v>
      </c>
      <c r="H27" s="85"/>
    </row>
    <row r="28" spans="1:8" hidden="1" x14ac:dyDescent="0.3">
      <c r="A28" s="86">
        <v>122802</v>
      </c>
      <c r="B28" s="87" t="s">
        <v>1541</v>
      </c>
      <c r="C28" s="81" t="s">
        <v>1517</v>
      </c>
      <c r="D28" s="88">
        <v>0</v>
      </c>
      <c r="E28" s="88">
        <v>0</v>
      </c>
      <c r="F28" s="84">
        <f>VLOOKUP(A28,'26.1. cuc'!$A$2:$C$2088,3,FALSE)</f>
        <v>0</v>
      </c>
      <c r="G28" s="84">
        <f t="shared" si="0"/>
        <v>0</v>
      </c>
      <c r="H28" s="85"/>
    </row>
    <row r="29" spans="1:8" hidden="1" x14ac:dyDescent="0.3">
      <c r="A29" s="86">
        <v>122806</v>
      </c>
      <c r="B29" s="87" t="s">
        <v>1542</v>
      </c>
      <c r="C29" s="81" t="s">
        <v>1517</v>
      </c>
      <c r="D29" s="88">
        <v>0</v>
      </c>
      <c r="E29" s="88">
        <v>0</v>
      </c>
      <c r="F29" s="84">
        <f>VLOOKUP(A29,'26.1. cuc'!$A$2:$C$2088,3,FALSE)</f>
        <v>0</v>
      </c>
      <c r="G29" s="84">
        <f t="shared" si="0"/>
        <v>0</v>
      </c>
      <c r="H29" s="85"/>
    </row>
    <row r="30" spans="1:8" hidden="1" x14ac:dyDescent="0.3">
      <c r="A30" s="86">
        <v>123016</v>
      </c>
      <c r="B30" s="87" t="s">
        <v>1543</v>
      </c>
      <c r="C30" s="81" t="s">
        <v>1517</v>
      </c>
      <c r="D30" s="88">
        <v>0</v>
      </c>
      <c r="E30" s="88">
        <v>0</v>
      </c>
      <c r="F30" s="84">
        <f>VLOOKUP(A30,'26.1. cuc'!$A$2:$C$2088,3,FALSE)</f>
        <v>0</v>
      </c>
      <c r="G30" s="84">
        <f t="shared" si="0"/>
        <v>0</v>
      </c>
      <c r="H30" s="85"/>
    </row>
    <row r="31" spans="1:8" hidden="1" x14ac:dyDescent="0.3">
      <c r="A31" s="86">
        <v>193505</v>
      </c>
      <c r="B31" s="87" t="s">
        <v>1544</v>
      </c>
      <c r="C31" s="81" t="s">
        <v>1517</v>
      </c>
      <c r="D31" s="88">
        <v>0</v>
      </c>
      <c r="E31" s="88">
        <v>0</v>
      </c>
      <c r="F31" s="84">
        <f>VLOOKUP(A31,'26.1. cuc'!$A$2:$C$2088,3,FALSE)</f>
        <v>0</v>
      </c>
      <c r="G31" s="84">
        <f t="shared" si="0"/>
        <v>0</v>
      </c>
      <c r="H31" s="85"/>
    </row>
    <row r="32" spans="1:8" hidden="1" x14ac:dyDescent="0.3">
      <c r="A32" s="86">
        <v>194005</v>
      </c>
      <c r="B32" s="87" t="s">
        <v>1544</v>
      </c>
      <c r="C32" s="81" t="s">
        <v>1517</v>
      </c>
      <c r="D32" s="88">
        <v>0</v>
      </c>
      <c r="E32" s="88">
        <v>0</v>
      </c>
      <c r="F32" s="84">
        <f>VLOOKUP(A32,'26.1. cuc'!$A$2:$C$2088,3,FALSE)</f>
        <v>0</v>
      </c>
      <c r="G32" s="84">
        <f t="shared" si="0"/>
        <v>0</v>
      </c>
      <c r="H32" s="85"/>
    </row>
    <row r="33" spans="1:8" hidden="1" x14ac:dyDescent="0.3">
      <c r="A33" s="86">
        <v>194505</v>
      </c>
      <c r="B33" s="87" t="s">
        <v>1544</v>
      </c>
      <c r="C33" s="81" t="s">
        <v>1517</v>
      </c>
      <c r="D33" s="88">
        <v>0</v>
      </c>
      <c r="E33" s="88">
        <v>0</v>
      </c>
      <c r="F33" s="84">
        <f>VLOOKUP(A33,'26.1. cuc'!$A$2:$C$2088,3,FALSE)</f>
        <v>0</v>
      </c>
      <c r="G33" s="84">
        <f t="shared" si="0"/>
        <v>0</v>
      </c>
      <c r="H33" s="85"/>
    </row>
    <row r="34" spans="1:8" hidden="1" x14ac:dyDescent="0.3">
      <c r="A34" s="86">
        <v>120305</v>
      </c>
      <c r="B34" s="87" t="s">
        <v>1545</v>
      </c>
      <c r="C34" s="89" t="s">
        <v>1546</v>
      </c>
      <c r="D34" s="88">
        <v>0.2</v>
      </c>
      <c r="E34" s="88">
        <v>0.2</v>
      </c>
      <c r="F34" s="84">
        <f>VLOOKUP(A34,'26.1. cuc'!$A$2:$C$2088,3,FALSE)</f>
        <v>0</v>
      </c>
      <c r="G34" s="84">
        <f t="shared" si="0"/>
        <v>0</v>
      </c>
      <c r="H34" s="90"/>
    </row>
    <row r="35" spans="1:8" x14ac:dyDescent="0.3">
      <c r="A35" s="86">
        <v>120310</v>
      </c>
      <c r="B35" s="87" t="s">
        <v>1547</v>
      </c>
      <c r="C35" s="89" t="s">
        <v>1546</v>
      </c>
      <c r="D35" s="88">
        <v>0.2</v>
      </c>
      <c r="E35" s="88">
        <v>0.2</v>
      </c>
      <c r="F35" s="84">
        <f>VLOOKUP(A35,'26.1. cuc'!$A$2:$C$2088,3,FALSE)</f>
        <v>86487357</v>
      </c>
      <c r="G35" s="84">
        <f t="shared" si="0"/>
        <v>17297471.400000002</v>
      </c>
      <c r="H35" s="90"/>
    </row>
    <row r="36" spans="1:8" hidden="1" x14ac:dyDescent="0.3">
      <c r="A36" s="86">
        <v>120315</v>
      </c>
      <c r="B36" s="87" t="s">
        <v>1528</v>
      </c>
      <c r="C36" s="89" t="s">
        <v>1546</v>
      </c>
      <c r="D36" s="88">
        <v>0.2</v>
      </c>
      <c r="E36" s="88">
        <v>0.2</v>
      </c>
      <c r="F36" s="84">
        <f>VLOOKUP(A36,'26.1. cuc'!$A$2:$C$2088,3,FALSE)</f>
        <v>0</v>
      </c>
      <c r="G36" s="84">
        <f t="shared" ref="G36:G58" si="1">IF($G$2="CAYC",+D36*F36,+E36*F36)</f>
        <v>0</v>
      </c>
      <c r="H36" s="450" t="s">
        <v>1548</v>
      </c>
    </row>
    <row r="37" spans="1:8" hidden="1" x14ac:dyDescent="0.3">
      <c r="A37" s="86">
        <v>120320</v>
      </c>
      <c r="B37" s="87" t="s">
        <v>1530</v>
      </c>
      <c r="C37" s="89" t="s">
        <v>1546</v>
      </c>
      <c r="D37" s="91"/>
      <c r="E37" s="91"/>
      <c r="F37" s="84">
        <f>VLOOKUP(A37,'26.1. cuc'!$A$2:$C$2088,3,FALSE)</f>
        <v>0</v>
      </c>
      <c r="G37" s="84">
        <f t="shared" si="1"/>
        <v>0</v>
      </c>
      <c r="H37" s="451"/>
    </row>
    <row r="38" spans="1:8" hidden="1" x14ac:dyDescent="0.3">
      <c r="A38" s="86">
        <v>122803</v>
      </c>
      <c r="B38" s="87" t="s">
        <v>1549</v>
      </c>
      <c r="C38" s="89" t="s">
        <v>1546</v>
      </c>
      <c r="D38" s="88">
        <v>0.2</v>
      </c>
      <c r="E38" s="88">
        <v>0.2</v>
      </c>
      <c r="F38" s="84">
        <f>VLOOKUP(A38,'26.1. cuc'!$A$2:$C$2088,3,FALSE)</f>
        <v>0</v>
      </c>
      <c r="G38" s="84">
        <f t="shared" si="1"/>
        <v>0</v>
      </c>
      <c r="H38" s="90"/>
    </row>
    <row r="39" spans="1:8" hidden="1" x14ac:dyDescent="0.3">
      <c r="A39" s="86">
        <v>122804</v>
      </c>
      <c r="B39" s="87" t="s">
        <v>1550</v>
      </c>
      <c r="C39" s="89" t="s">
        <v>1546</v>
      </c>
      <c r="D39" s="88">
        <v>0.2</v>
      </c>
      <c r="E39" s="88">
        <v>0.2</v>
      </c>
      <c r="F39" s="84">
        <f>VLOOKUP(A39,'26.1. cuc'!$A$2:$C$2088,3,FALSE)</f>
        <v>0</v>
      </c>
      <c r="G39" s="84">
        <f t="shared" si="1"/>
        <v>0</v>
      </c>
      <c r="H39" s="90"/>
    </row>
    <row r="40" spans="1:8" hidden="1" x14ac:dyDescent="0.3">
      <c r="A40" s="86">
        <v>122805</v>
      </c>
      <c r="B40" s="87" t="s">
        <v>1551</v>
      </c>
      <c r="C40" s="89" t="s">
        <v>1546</v>
      </c>
      <c r="D40" s="88">
        <v>0.2</v>
      </c>
      <c r="E40" s="88">
        <v>0.2</v>
      </c>
      <c r="F40" s="84">
        <f>VLOOKUP(A40,'26.1. cuc'!$A$2:$C$2088,3,FALSE)</f>
        <v>0</v>
      </c>
      <c r="G40" s="84">
        <f t="shared" si="1"/>
        <v>0</v>
      </c>
      <c r="H40" s="90"/>
    </row>
    <row r="41" spans="1:8" hidden="1" x14ac:dyDescent="0.3">
      <c r="A41" s="86">
        <v>122807</v>
      </c>
      <c r="B41" s="87" t="s">
        <v>1552</v>
      </c>
      <c r="C41" s="89" t="s">
        <v>1546</v>
      </c>
      <c r="D41" s="88">
        <v>0.2</v>
      </c>
      <c r="E41" s="88">
        <v>0.2</v>
      </c>
      <c r="F41" s="84">
        <f>VLOOKUP(A41,'26.1. cuc'!$A$2:$C$2088,3,FALSE)</f>
        <v>0</v>
      </c>
      <c r="G41" s="84">
        <f t="shared" si="1"/>
        <v>0</v>
      </c>
      <c r="H41" s="90"/>
    </row>
    <row r="42" spans="1:8" hidden="1" x14ac:dyDescent="0.3">
      <c r="A42" s="86">
        <v>122808</v>
      </c>
      <c r="B42" s="87" t="s">
        <v>1553</v>
      </c>
      <c r="C42" s="89" t="s">
        <v>1546</v>
      </c>
      <c r="D42" s="88">
        <v>0.2</v>
      </c>
      <c r="E42" s="88">
        <v>0.2</v>
      </c>
      <c r="F42" s="84">
        <f>VLOOKUP(A42,'26.1. cuc'!$A$2:$C$2088,3,FALSE)</f>
        <v>0</v>
      </c>
      <c r="G42" s="84">
        <f t="shared" si="1"/>
        <v>0</v>
      </c>
      <c r="H42" s="90"/>
    </row>
    <row r="43" spans="1:8" ht="39" hidden="1" x14ac:dyDescent="0.3">
      <c r="A43" s="86">
        <v>122811</v>
      </c>
      <c r="B43" s="87" t="s">
        <v>1554</v>
      </c>
      <c r="C43" s="89" t="s">
        <v>1546</v>
      </c>
      <c r="D43" s="88">
        <v>0.2</v>
      </c>
      <c r="E43" s="88">
        <v>0.2</v>
      </c>
      <c r="F43" s="84">
        <f>VLOOKUP(A43,'26.1. cuc'!$A$2:$C$2088,3,FALSE)</f>
        <v>0</v>
      </c>
      <c r="G43" s="84">
        <f t="shared" si="1"/>
        <v>0</v>
      </c>
      <c r="H43" s="90" t="s">
        <v>1555</v>
      </c>
    </row>
    <row r="44" spans="1:8" hidden="1" x14ac:dyDescent="0.3">
      <c r="A44" s="86">
        <v>122815</v>
      </c>
      <c r="B44" s="87" t="s">
        <v>1556</v>
      </c>
      <c r="C44" s="89" t="s">
        <v>1546</v>
      </c>
      <c r="D44" s="88">
        <v>0.2</v>
      </c>
      <c r="E44" s="88">
        <v>0.2</v>
      </c>
      <c r="F44" s="84">
        <f>VLOOKUP(A44,'26.1. cuc'!$A$2:$C$2088,3,FALSE)</f>
        <v>0</v>
      </c>
      <c r="G44" s="84">
        <f t="shared" si="1"/>
        <v>0</v>
      </c>
      <c r="H44" s="92"/>
    </row>
    <row r="45" spans="1:8" hidden="1" x14ac:dyDescent="0.3">
      <c r="A45" s="86">
        <v>122816</v>
      </c>
      <c r="B45" s="87" t="s">
        <v>1557</v>
      </c>
      <c r="C45" s="89" t="s">
        <v>1546</v>
      </c>
      <c r="D45" s="88">
        <v>0.2</v>
      </c>
      <c r="E45" s="88">
        <v>0.2</v>
      </c>
      <c r="F45" s="84">
        <f>VLOOKUP(A45,'26.1. cuc'!$A$2:$C$2088,3,FALSE)</f>
        <v>0</v>
      </c>
      <c r="G45" s="84">
        <f t="shared" si="1"/>
        <v>0</v>
      </c>
      <c r="H45" s="90"/>
    </row>
    <row r="46" spans="1:8" hidden="1" x14ac:dyDescent="0.3">
      <c r="A46" s="86">
        <v>122818</v>
      </c>
      <c r="B46" s="87" t="s">
        <v>1558</v>
      </c>
      <c r="C46" s="89" t="s">
        <v>1546</v>
      </c>
      <c r="D46" s="88">
        <v>0.2</v>
      </c>
      <c r="E46" s="88">
        <v>0.2</v>
      </c>
      <c r="F46" s="84">
        <f>VLOOKUP(A46,'26.1. cuc'!$A$2:$C$2088,3,FALSE)</f>
        <v>0</v>
      </c>
      <c r="G46" s="84">
        <f t="shared" si="1"/>
        <v>0</v>
      </c>
      <c r="H46" s="90"/>
    </row>
    <row r="47" spans="1:8" hidden="1" x14ac:dyDescent="0.3">
      <c r="A47" s="86">
        <v>123005</v>
      </c>
      <c r="B47" s="87" t="s">
        <v>1559</v>
      </c>
      <c r="C47" s="89" t="s">
        <v>1546</v>
      </c>
      <c r="D47" s="91"/>
      <c r="E47" s="91"/>
      <c r="F47" s="84">
        <f>VLOOKUP(A47,'26.1. cuc'!$A$2:$C$2088,3,FALSE)</f>
        <v>0</v>
      </c>
      <c r="G47" s="84">
        <f t="shared" si="1"/>
        <v>0</v>
      </c>
      <c r="H47" s="450" t="s">
        <v>1560</v>
      </c>
    </row>
    <row r="48" spans="1:8" hidden="1" x14ac:dyDescent="0.3">
      <c r="A48" s="86">
        <v>123006</v>
      </c>
      <c r="B48" s="87" t="s">
        <v>1561</v>
      </c>
      <c r="C48" s="89" t="s">
        <v>1546</v>
      </c>
      <c r="D48" s="91"/>
      <c r="E48" s="91"/>
      <c r="F48" s="84">
        <f>VLOOKUP(A48,'26.1. cuc'!$A$2:$C$2088,3,FALSE)</f>
        <v>0</v>
      </c>
      <c r="G48" s="84">
        <f t="shared" si="1"/>
        <v>0</v>
      </c>
      <c r="H48" s="452"/>
    </row>
    <row r="49" spans="1:8" hidden="1" x14ac:dyDescent="0.3">
      <c r="A49" s="86">
        <v>123007</v>
      </c>
      <c r="B49" s="87" t="s">
        <v>1562</v>
      </c>
      <c r="C49" s="89" t="s">
        <v>1546</v>
      </c>
      <c r="D49" s="91"/>
      <c r="E49" s="91"/>
      <c r="F49" s="84">
        <f>VLOOKUP(A49,'26.1. cuc'!$A$2:$C$2088,3,FALSE)</f>
        <v>0</v>
      </c>
      <c r="G49" s="84">
        <f t="shared" si="1"/>
        <v>0</v>
      </c>
      <c r="H49" s="451"/>
    </row>
    <row r="50" spans="1:8" hidden="1" x14ac:dyDescent="0.3">
      <c r="A50" s="86">
        <v>123010</v>
      </c>
      <c r="B50" s="87" t="s">
        <v>1563</v>
      </c>
      <c r="C50" s="89" t="s">
        <v>1546</v>
      </c>
      <c r="D50" s="91"/>
      <c r="E50" s="91"/>
      <c r="F50" s="84">
        <f>VLOOKUP(A50,'26.1. cuc'!$A$2:$C$2088,3,FALSE)</f>
        <v>0</v>
      </c>
      <c r="G50" s="84">
        <f t="shared" si="1"/>
        <v>0</v>
      </c>
      <c r="H50" s="450" t="s">
        <v>1560</v>
      </c>
    </row>
    <row r="51" spans="1:8" hidden="1" x14ac:dyDescent="0.3">
      <c r="A51" s="86">
        <v>123011</v>
      </c>
      <c r="B51" s="87" t="s">
        <v>1564</v>
      </c>
      <c r="C51" s="89" t="s">
        <v>1546</v>
      </c>
      <c r="D51" s="91"/>
      <c r="E51" s="91"/>
      <c r="F51" s="84">
        <f>VLOOKUP(A51,'26.1. cuc'!$A$2:$C$2088,3,FALSE)</f>
        <v>0</v>
      </c>
      <c r="G51" s="84">
        <f t="shared" si="1"/>
        <v>0</v>
      </c>
      <c r="H51" s="452"/>
    </row>
    <row r="52" spans="1:8" hidden="1" x14ac:dyDescent="0.3">
      <c r="A52" s="86">
        <v>123012</v>
      </c>
      <c r="B52" s="87" t="s">
        <v>1565</v>
      </c>
      <c r="C52" s="89" t="s">
        <v>1546</v>
      </c>
      <c r="D52" s="91"/>
      <c r="E52" s="91"/>
      <c r="F52" s="84">
        <f>VLOOKUP(A52,'26.1. cuc'!$A$2:$C$2088,3,FALSE)</f>
        <v>0</v>
      </c>
      <c r="G52" s="84">
        <f t="shared" si="1"/>
        <v>0</v>
      </c>
      <c r="H52" s="452"/>
    </row>
    <row r="53" spans="1:8" hidden="1" x14ac:dyDescent="0.3">
      <c r="A53" s="86">
        <v>123013</v>
      </c>
      <c r="B53" s="87" t="s">
        <v>1566</v>
      </c>
      <c r="C53" s="89" t="s">
        <v>1546</v>
      </c>
      <c r="D53" s="91"/>
      <c r="E53" s="91"/>
      <c r="F53" s="84">
        <f>VLOOKUP(A53,'26.1. cuc'!$A$2:$C$2088,3,FALSE)</f>
        <v>0</v>
      </c>
      <c r="G53" s="84">
        <f t="shared" si="1"/>
        <v>0</v>
      </c>
      <c r="H53" s="452"/>
    </row>
    <row r="54" spans="1:8" hidden="1" x14ac:dyDescent="0.3">
      <c r="A54" s="86">
        <v>123014</v>
      </c>
      <c r="B54" s="87" t="s">
        <v>1567</v>
      </c>
      <c r="C54" s="89" t="s">
        <v>1546</v>
      </c>
      <c r="D54" s="91"/>
      <c r="E54" s="91"/>
      <c r="F54" s="84">
        <f>VLOOKUP(A54,'26.1. cuc'!$A$2:$C$2088,3,FALSE)</f>
        <v>0</v>
      </c>
      <c r="G54" s="84">
        <f t="shared" si="1"/>
        <v>0</v>
      </c>
      <c r="H54" s="452"/>
    </row>
    <row r="55" spans="1:8" hidden="1" x14ac:dyDescent="0.3">
      <c r="A55" s="86">
        <v>123015</v>
      </c>
      <c r="B55" s="87" t="s">
        <v>1568</v>
      </c>
      <c r="C55" s="89" t="s">
        <v>1546</v>
      </c>
      <c r="D55" s="91"/>
      <c r="E55" s="91"/>
      <c r="F55" s="84">
        <f>VLOOKUP(A55,'26.1. cuc'!$A$2:$C$2088,3,FALSE)</f>
        <v>0</v>
      </c>
      <c r="G55" s="84">
        <f t="shared" si="1"/>
        <v>0</v>
      </c>
      <c r="H55" s="451"/>
    </row>
    <row r="56" spans="1:8" hidden="1" x14ac:dyDescent="0.3">
      <c r="A56" s="86">
        <v>120330</v>
      </c>
      <c r="B56" s="87" t="s">
        <v>1569</v>
      </c>
      <c r="C56" s="89" t="s">
        <v>1570</v>
      </c>
      <c r="D56" s="88">
        <v>0.5</v>
      </c>
      <c r="E56" s="88">
        <v>0.5</v>
      </c>
      <c r="F56" s="84">
        <f>VLOOKUP(A56,'26.1. cuc'!$A$2:$C$2088,3,FALSE)</f>
        <v>0</v>
      </c>
      <c r="G56" s="84">
        <f t="shared" si="1"/>
        <v>0</v>
      </c>
      <c r="H56" s="90"/>
    </row>
    <row r="57" spans="1:8" hidden="1" x14ac:dyDescent="0.3">
      <c r="A57" s="86">
        <v>122809</v>
      </c>
      <c r="B57" s="87" t="s">
        <v>1571</v>
      </c>
      <c r="C57" s="89" t="s">
        <v>1570</v>
      </c>
      <c r="D57" s="88">
        <v>0.5</v>
      </c>
      <c r="E57" s="88">
        <v>0.5</v>
      </c>
      <c r="F57" s="84">
        <f>VLOOKUP(A57,'26.1. cuc'!$A$2:$C$2088,3,FALSE)</f>
        <v>0</v>
      </c>
      <c r="G57" s="84">
        <f t="shared" si="1"/>
        <v>0</v>
      </c>
      <c r="H57" s="90"/>
    </row>
    <row r="58" spans="1:8" hidden="1" x14ac:dyDescent="0.3">
      <c r="A58" s="86">
        <v>122810</v>
      </c>
      <c r="B58" s="87" t="s">
        <v>1572</v>
      </c>
      <c r="C58" s="89" t="s">
        <v>1570</v>
      </c>
      <c r="D58" s="88">
        <v>0.5</v>
      </c>
      <c r="E58" s="88">
        <v>0.5</v>
      </c>
      <c r="F58" s="84">
        <f>VLOOKUP(A58,'26.1. cuc'!$A$2:$C$2088,3,FALSE)</f>
        <v>0</v>
      </c>
      <c r="G58" s="84">
        <f t="shared" si="1"/>
        <v>0</v>
      </c>
      <c r="H58" s="90"/>
    </row>
    <row r="59" spans="1:8" hidden="1" x14ac:dyDescent="0.3">
      <c r="A59" s="86">
        <v>140405</v>
      </c>
      <c r="B59" s="87" t="s">
        <v>1573</v>
      </c>
      <c r="C59" s="89" t="s">
        <v>1570</v>
      </c>
      <c r="D59" s="88">
        <v>0.5</v>
      </c>
      <c r="E59" s="88">
        <v>0.5</v>
      </c>
      <c r="F59" s="84">
        <f>VLOOKUP(A59,'26.1. cuc'!$A$2:$C$2088,3,FALSE)</f>
        <v>0</v>
      </c>
      <c r="G59" s="286">
        <f>IFERROR(VLOOKUP(A59,'tabla dinamica cartera'!$A$2:$B$30,2,FALSE)*E59,0)</f>
        <v>0</v>
      </c>
      <c r="H59" s="453" t="s">
        <v>1574</v>
      </c>
    </row>
    <row r="60" spans="1:8" hidden="1" x14ac:dyDescent="0.3">
      <c r="A60" s="86">
        <v>140410</v>
      </c>
      <c r="B60" s="87" t="s">
        <v>1575</v>
      </c>
      <c r="C60" s="89" t="s">
        <v>1570</v>
      </c>
      <c r="D60" s="88">
        <v>0.5</v>
      </c>
      <c r="E60" s="88">
        <v>0.5</v>
      </c>
      <c r="F60" s="84">
        <f>VLOOKUP(A60,'26.1. cuc'!$A$2:$C$2088,3,FALSE)</f>
        <v>0</v>
      </c>
      <c r="G60" s="286">
        <f>IFERROR(VLOOKUP(A60,'tabla dinamica cartera'!$A$2:$B$30,2,FALSE)*E60,0)</f>
        <v>0</v>
      </c>
      <c r="H60" s="454"/>
    </row>
    <row r="61" spans="1:8" hidden="1" x14ac:dyDescent="0.3">
      <c r="A61" s="86">
        <v>140415</v>
      </c>
      <c r="B61" s="87" t="s">
        <v>1576</v>
      </c>
      <c r="C61" s="89" t="s">
        <v>1570</v>
      </c>
      <c r="D61" s="88">
        <v>0.5</v>
      </c>
      <c r="E61" s="88">
        <v>0.5</v>
      </c>
      <c r="F61" s="84">
        <f>VLOOKUP(A61,'26.1. cuc'!$A$2:$C$2088,3,FALSE)</f>
        <v>0</v>
      </c>
      <c r="G61" s="286">
        <f>IFERROR(VLOOKUP(A61,'tabla dinamica cartera'!$A$2:$B$30,2,FALSE)*E61,0)</f>
        <v>0</v>
      </c>
      <c r="H61" s="454"/>
    </row>
    <row r="62" spans="1:8" hidden="1" x14ac:dyDescent="0.3">
      <c r="A62" s="86">
        <v>140420</v>
      </c>
      <c r="B62" s="87" t="s">
        <v>1577</v>
      </c>
      <c r="C62" s="89" t="s">
        <v>1570</v>
      </c>
      <c r="D62" s="88">
        <v>0.5</v>
      </c>
      <c r="E62" s="88">
        <v>0.5</v>
      </c>
      <c r="F62" s="84">
        <f>VLOOKUP(A62,'26.1. cuc'!$A$2:$C$2088,3,FALSE)</f>
        <v>0</v>
      </c>
      <c r="G62" s="286">
        <f>IFERROR(VLOOKUP(A62,'tabla dinamica cartera'!$A$2:$B$30,2,FALSE)*E62,0)</f>
        <v>0</v>
      </c>
      <c r="H62" s="454"/>
    </row>
    <row r="63" spans="1:8" hidden="1" x14ac:dyDescent="0.3">
      <c r="A63" s="86">
        <v>140425</v>
      </c>
      <c r="B63" s="87" t="s">
        <v>1578</v>
      </c>
      <c r="C63" s="89" t="s">
        <v>1570</v>
      </c>
      <c r="D63" s="88">
        <v>0.5</v>
      </c>
      <c r="E63" s="88">
        <v>0.5</v>
      </c>
      <c r="F63" s="84">
        <f>VLOOKUP(A63,'26.1. cuc'!$A$2:$C$2088,3,FALSE)</f>
        <v>0</v>
      </c>
      <c r="G63" s="286">
        <f>IFERROR(VLOOKUP(A63,'tabla dinamica cartera'!$A$2:$B$30,2,FALSE)*E63,0)</f>
        <v>0</v>
      </c>
      <c r="H63" s="454"/>
    </row>
    <row r="64" spans="1:8" hidden="1" x14ac:dyDescent="0.3">
      <c r="A64" s="86">
        <v>140505</v>
      </c>
      <c r="B64" s="87" t="s">
        <v>1573</v>
      </c>
      <c r="C64" s="89" t="s">
        <v>1570</v>
      </c>
      <c r="D64" s="88">
        <v>0.5</v>
      </c>
      <c r="E64" s="88">
        <v>0.5</v>
      </c>
      <c r="F64" s="84">
        <f>VLOOKUP(A64,'26.1. cuc'!$A$2:$C$2088,3,FALSE)</f>
        <v>0</v>
      </c>
      <c r="G64" s="286">
        <f>IFERROR(VLOOKUP(A64,'tabla dinamica cartera'!$A$2:$B$30,2,FALSE)*E64,0)</f>
        <v>0</v>
      </c>
      <c r="H64" s="454"/>
    </row>
    <row r="65" spans="1:8" hidden="1" x14ac:dyDescent="0.3">
      <c r="A65" s="86">
        <v>140510</v>
      </c>
      <c r="B65" s="87" t="s">
        <v>1575</v>
      </c>
      <c r="C65" s="89" t="s">
        <v>1570</v>
      </c>
      <c r="D65" s="88">
        <v>0.5</v>
      </c>
      <c r="E65" s="88">
        <v>0.5</v>
      </c>
      <c r="F65" s="84">
        <f>VLOOKUP(A65,'26.1. cuc'!$A$2:$C$2088,3,FALSE)</f>
        <v>0</v>
      </c>
      <c r="G65" s="286">
        <f>IFERROR(VLOOKUP(A65,'tabla dinamica cartera'!$A$2:$B$30,2,FALSE)*E65,0)</f>
        <v>0</v>
      </c>
      <c r="H65" s="454"/>
    </row>
    <row r="66" spans="1:8" hidden="1" x14ac:dyDescent="0.3">
      <c r="A66" s="86">
        <v>140515</v>
      </c>
      <c r="B66" s="87" t="s">
        <v>1576</v>
      </c>
      <c r="C66" s="89" t="s">
        <v>1570</v>
      </c>
      <c r="D66" s="88">
        <v>0.5</v>
      </c>
      <c r="E66" s="88">
        <v>0.5</v>
      </c>
      <c r="F66" s="84">
        <f>VLOOKUP(A66,'26.1. cuc'!$A$2:$C$2088,3,FALSE)</f>
        <v>0</v>
      </c>
      <c r="G66" s="286">
        <f>IFERROR(VLOOKUP(A66,'tabla dinamica cartera'!$A$2:$B$30,2,FALSE)*E66,0)</f>
        <v>0</v>
      </c>
      <c r="H66" s="454"/>
    </row>
    <row r="67" spans="1:8" hidden="1" x14ac:dyDescent="0.3">
      <c r="A67" s="86">
        <v>140520</v>
      </c>
      <c r="B67" s="87" t="s">
        <v>1577</v>
      </c>
      <c r="C67" s="89" t="s">
        <v>1570</v>
      </c>
      <c r="D67" s="88">
        <v>0.5</v>
      </c>
      <c r="E67" s="88">
        <v>0.5</v>
      </c>
      <c r="F67" s="84">
        <f>VLOOKUP(A67,'26.1. cuc'!$A$2:$C$2088,3,FALSE)</f>
        <v>0</v>
      </c>
      <c r="G67" s="286">
        <f>IFERROR(VLOOKUP(A67,'tabla dinamica cartera'!$A$2:$B$30,2,FALSE)*E67,0)</f>
        <v>0</v>
      </c>
      <c r="H67" s="454"/>
    </row>
    <row r="68" spans="1:8" hidden="1" x14ac:dyDescent="0.3">
      <c r="A68" s="86">
        <v>140525</v>
      </c>
      <c r="B68" s="87" t="s">
        <v>1578</v>
      </c>
      <c r="C68" s="89" t="s">
        <v>1570</v>
      </c>
      <c r="D68" s="88">
        <v>0.5</v>
      </c>
      <c r="E68" s="88">
        <v>0.5</v>
      </c>
      <c r="F68" s="84">
        <f>VLOOKUP(A68,'26.1. cuc'!$A$2:$C$2088,3,FALSE)</f>
        <v>0</v>
      </c>
      <c r="G68" s="286">
        <f>IFERROR(VLOOKUP(A68,'tabla dinamica cartera'!$A$2:$B$30,2,FALSE)*E68,0)</f>
        <v>0</v>
      </c>
      <c r="H68" s="454"/>
    </row>
    <row r="69" spans="1:8" hidden="1" x14ac:dyDescent="0.3">
      <c r="A69" s="86">
        <v>140605</v>
      </c>
      <c r="B69" s="87" t="s">
        <v>1573</v>
      </c>
      <c r="C69" s="89" t="s">
        <v>1570</v>
      </c>
      <c r="D69" s="88">
        <v>0.5</v>
      </c>
      <c r="E69" s="88">
        <v>0.5</v>
      </c>
      <c r="F69" s="84">
        <f>VLOOKUP(A69,'26.1. cuc'!$A$2:$C$2088,3,FALSE)</f>
        <v>0</v>
      </c>
      <c r="G69" s="84">
        <f t="shared" ref="G69:G100" si="2">IF($G$2="CAYC",+D69*F69,+E69*F69)</f>
        <v>0</v>
      </c>
      <c r="H69" s="454"/>
    </row>
    <row r="70" spans="1:8" hidden="1" x14ac:dyDescent="0.3">
      <c r="A70" s="86">
        <v>140610</v>
      </c>
      <c r="B70" s="87" t="s">
        <v>1575</v>
      </c>
      <c r="C70" s="89" t="s">
        <v>1570</v>
      </c>
      <c r="D70" s="88">
        <v>0.5</v>
      </c>
      <c r="E70" s="88">
        <v>0.5</v>
      </c>
      <c r="F70" s="84">
        <f>VLOOKUP(A70,'26.1. cuc'!$A$2:$C$2088,3,FALSE)</f>
        <v>0</v>
      </c>
      <c r="G70" s="84">
        <f t="shared" si="2"/>
        <v>0</v>
      </c>
      <c r="H70" s="454"/>
    </row>
    <row r="71" spans="1:8" hidden="1" x14ac:dyDescent="0.3">
      <c r="A71" s="86">
        <v>140615</v>
      </c>
      <c r="B71" s="87" t="s">
        <v>1576</v>
      </c>
      <c r="C71" s="89" t="s">
        <v>1570</v>
      </c>
      <c r="D71" s="88">
        <v>0.5</v>
      </c>
      <c r="E71" s="88">
        <v>0.5</v>
      </c>
      <c r="F71" s="84">
        <f>VLOOKUP(A71,'26.1. cuc'!$A$2:$C$2088,3,FALSE)</f>
        <v>0</v>
      </c>
      <c r="G71" s="84">
        <f t="shared" si="2"/>
        <v>0</v>
      </c>
      <c r="H71" s="454"/>
    </row>
    <row r="72" spans="1:8" hidden="1" x14ac:dyDescent="0.3">
      <c r="A72" s="86">
        <v>140620</v>
      </c>
      <c r="B72" s="87" t="s">
        <v>1577</v>
      </c>
      <c r="C72" s="89" t="s">
        <v>1570</v>
      </c>
      <c r="D72" s="88">
        <v>0.5</v>
      </c>
      <c r="E72" s="88">
        <v>0.5</v>
      </c>
      <c r="F72" s="84">
        <f>VLOOKUP(A72,'26.1. cuc'!$A$2:$C$2088,3,FALSE)</f>
        <v>0</v>
      </c>
      <c r="G72" s="84">
        <f t="shared" si="2"/>
        <v>0</v>
      </c>
      <c r="H72" s="454"/>
    </row>
    <row r="73" spans="1:8" hidden="1" x14ac:dyDescent="0.3">
      <c r="A73" s="86">
        <v>140625</v>
      </c>
      <c r="B73" s="87" t="s">
        <v>1578</v>
      </c>
      <c r="C73" s="89" t="s">
        <v>1570</v>
      </c>
      <c r="D73" s="88">
        <v>0.5</v>
      </c>
      <c r="E73" s="88">
        <v>0.5</v>
      </c>
      <c r="F73" s="84">
        <f>VLOOKUP(A73,'26.1. cuc'!$A$2:$C$2088,3,FALSE)</f>
        <v>0</v>
      </c>
      <c r="G73" s="84">
        <f t="shared" si="2"/>
        <v>0</v>
      </c>
      <c r="H73" s="454"/>
    </row>
    <row r="74" spans="1:8" hidden="1" x14ac:dyDescent="0.3">
      <c r="A74" s="86">
        <v>140705</v>
      </c>
      <c r="B74" s="87" t="s">
        <v>1573</v>
      </c>
      <c r="C74" s="89" t="s">
        <v>1570</v>
      </c>
      <c r="D74" s="88">
        <v>0.5</v>
      </c>
      <c r="E74" s="88">
        <v>0.5</v>
      </c>
      <c r="F74" s="84">
        <f>VLOOKUP(A74,'26.1. cuc'!$A$2:$C$2088,3,FALSE)</f>
        <v>0</v>
      </c>
      <c r="G74" s="84">
        <f t="shared" si="2"/>
        <v>0</v>
      </c>
      <c r="H74" s="454"/>
    </row>
    <row r="75" spans="1:8" hidden="1" x14ac:dyDescent="0.3">
      <c r="A75" s="86">
        <v>140710</v>
      </c>
      <c r="B75" s="87" t="s">
        <v>1575</v>
      </c>
      <c r="C75" s="89" t="s">
        <v>1570</v>
      </c>
      <c r="D75" s="88">
        <v>0.5</v>
      </c>
      <c r="E75" s="88">
        <v>0.5</v>
      </c>
      <c r="F75" s="84">
        <f>VLOOKUP(A75,'26.1. cuc'!$A$2:$C$2088,3,FALSE)</f>
        <v>0</v>
      </c>
      <c r="G75" s="84">
        <f t="shared" si="2"/>
        <v>0</v>
      </c>
      <c r="H75" s="454"/>
    </row>
    <row r="76" spans="1:8" hidden="1" x14ac:dyDescent="0.3">
      <c r="A76" s="86">
        <v>140715</v>
      </c>
      <c r="B76" s="87" t="s">
        <v>1576</v>
      </c>
      <c r="C76" s="89" t="s">
        <v>1570</v>
      </c>
      <c r="D76" s="88">
        <v>0.5</v>
      </c>
      <c r="E76" s="88">
        <v>0.5</v>
      </c>
      <c r="F76" s="84">
        <f>VLOOKUP(A76,'26.1. cuc'!$A$2:$C$2088,3,FALSE)</f>
        <v>0</v>
      </c>
      <c r="G76" s="84">
        <f t="shared" si="2"/>
        <v>0</v>
      </c>
      <c r="H76" s="454"/>
    </row>
    <row r="77" spans="1:8" hidden="1" x14ac:dyDescent="0.3">
      <c r="A77" s="86">
        <v>140720</v>
      </c>
      <c r="B77" s="87" t="s">
        <v>1577</v>
      </c>
      <c r="C77" s="89" t="s">
        <v>1570</v>
      </c>
      <c r="D77" s="88">
        <v>0.5</v>
      </c>
      <c r="E77" s="88">
        <v>0.5</v>
      </c>
      <c r="F77" s="84">
        <f>VLOOKUP(A77,'26.1. cuc'!$A$2:$C$2088,3,FALSE)</f>
        <v>0</v>
      </c>
      <c r="G77" s="84">
        <f t="shared" si="2"/>
        <v>0</v>
      </c>
      <c r="H77" s="454"/>
    </row>
    <row r="78" spans="1:8" hidden="1" x14ac:dyDescent="0.3">
      <c r="A78" s="86">
        <v>140725</v>
      </c>
      <c r="B78" s="87" t="s">
        <v>1578</v>
      </c>
      <c r="C78" s="89" t="s">
        <v>1570</v>
      </c>
      <c r="D78" s="88">
        <v>0.5</v>
      </c>
      <c r="E78" s="88">
        <v>0.5</v>
      </c>
      <c r="F78" s="84">
        <f>VLOOKUP(A78,'26.1. cuc'!$A$2:$C$2088,3,FALSE)</f>
        <v>0</v>
      </c>
      <c r="G78" s="84">
        <f t="shared" si="2"/>
        <v>0</v>
      </c>
      <c r="H78" s="455"/>
    </row>
    <row r="79" spans="1:8" hidden="1" x14ac:dyDescent="0.3">
      <c r="A79" s="86">
        <v>146905</v>
      </c>
      <c r="B79" s="87" t="s">
        <v>1579</v>
      </c>
      <c r="C79" s="89" t="s">
        <v>1570</v>
      </c>
      <c r="D79" s="88">
        <v>0.5</v>
      </c>
      <c r="E79" s="88">
        <v>0.5</v>
      </c>
      <c r="F79" s="84">
        <f>VLOOKUP(A79,'26.1. cuc'!$A$2:$C$2088,3,FALSE)</f>
        <v>0</v>
      </c>
      <c r="G79" s="84">
        <f t="shared" si="2"/>
        <v>0</v>
      </c>
      <c r="H79" s="90"/>
    </row>
    <row r="80" spans="1:8" hidden="1" x14ac:dyDescent="0.3">
      <c r="A80" s="86">
        <v>146910</v>
      </c>
      <c r="B80" s="87" t="s">
        <v>1580</v>
      </c>
      <c r="C80" s="89" t="s">
        <v>1570</v>
      </c>
      <c r="D80" s="88">
        <v>0.5</v>
      </c>
      <c r="E80" s="88">
        <v>0.5</v>
      </c>
      <c r="F80" s="84">
        <f>VLOOKUP(A80,'26.1. cuc'!$A$2:$C$2088,3,FALSE)</f>
        <v>0</v>
      </c>
      <c r="G80" s="84">
        <f t="shared" si="2"/>
        <v>0</v>
      </c>
      <c r="H80" s="90"/>
    </row>
    <row r="81" spans="1:8" hidden="1" x14ac:dyDescent="0.3">
      <c r="A81" s="86">
        <v>146915</v>
      </c>
      <c r="B81" s="87" t="s">
        <v>1581</v>
      </c>
      <c r="C81" s="89" t="s">
        <v>1570</v>
      </c>
      <c r="D81" s="88">
        <v>0.5</v>
      </c>
      <c r="E81" s="88">
        <v>0.5</v>
      </c>
      <c r="F81" s="84">
        <f>VLOOKUP(A81,'26.1. cuc'!$A$2:$C$2088,3,FALSE)</f>
        <v>0</v>
      </c>
      <c r="G81" s="84">
        <f t="shared" si="2"/>
        <v>0</v>
      </c>
      <c r="H81" s="90"/>
    </row>
    <row r="82" spans="1:8" hidden="1" x14ac:dyDescent="0.3">
      <c r="A82" s="86">
        <v>146920</v>
      </c>
      <c r="B82" s="87" t="s">
        <v>1582</v>
      </c>
      <c r="C82" s="89" t="s">
        <v>1570</v>
      </c>
      <c r="D82" s="88">
        <v>0.5</v>
      </c>
      <c r="E82" s="88">
        <v>0.5</v>
      </c>
      <c r="F82" s="84">
        <f>VLOOKUP(A82,'26.1. cuc'!$A$2:$C$2088,3,FALSE)</f>
        <v>0</v>
      </c>
      <c r="G82" s="84">
        <f t="shared" si="2"/>
        <v>0</v>
      </c>
      <c r="H82" s="90"/>
    </row>
    <row r="83" spans="1:8" hidden="1" x14ac:dyDescent="0.3">
      <c r="A83" s="86">
        <v>146925</v>
      </c>
      <c r="B83" s="87" t="s">
        <v>1583</v>
      </c>
      <c r="C83" s="89" t="s">
        <v>1570</v>
      </c>
      <c r="D83" s="88">
        <v>0.5</v>
      </c>
      <c r="E83" s="88">
        <v>0.5</v>
      </c>
      <c r="F83" s="84">
        <f>VLOOKUP(A83,'26.1. cuc'!$A$2:$C$2088,3,FALSE)</f>
        <v>0</v>
      </c>
      <c r="G83" s="84">
        <f t="shared" si="2"/>
        <v>0</v>
      </c>
      <c r="H83" s="90"/>
    </row>
    <row r="84" spans="1:8" hidden="1" x14ac:dyDescent="0.3">
      <c r="A84" s="86">
        <v>147005</v>
      </c>
      <c r="B84" s="87" t="s">
        <v>1579</v>
      </c>
      <c r="C84" s="89" t="s">
        <v>1570</v>
      </c>
      <c r="D84" s="88">
        <v>0.5</v>
      </c>
      <c r="E84" s="88">
        <v>0.5</v>
      </c>
      <c r="F84" s="84">
        <f>VLOOKUP(A84,'26.1. cuc'!$A$2:$C$2088,3,FALSE)</f>
        <v>0</v>
      </c>
      <c r="G84" s="84">
        <f t="shared" si="2"/>
        <v>0</v>
      </c>
      <c r="H84" s="90"/>
    </row>
    <row r="85" spans="1:8" hidden="1" x14ac:dyDescent="0.3">
      <c r="A85" s="86">
        <v>147010</v>
      </c>
      <c r="B85" s="87" t="s">
        <v>1580</v>
      </c>
      <c r="C85" s="89" t="s">
        <v>1570</v>
      </c>
      <c r="D85" s="88">
        <v>0.5</v>
      </c>
      <c r="E85" s="88">
        <v>0.5</v>
      </c>
      <c r="F85" s="84">
        <f>VLOOKUP(A85,'26.1. cuc'!$A$2:$C$2088,3,FALSE)</f>
        <v>0</v>
      </c>
      <c r="G85" s="84">
        <f t="shared" si="2"/>
        <v>0</v>
      </c>
      <c r="H85" s="90"/>
    </row>
    <row r="86" spans="1:8" hidden="1" x14ac:dyDescent="0.3">
      <c r="A86" s="86">
        <v>147015</v>
      </c>
      <c r="B86" s="87" t="s">
        <v>1581</v>
      </c>
      <c r="C86" s="89" t="s">
        <v>1570</v>
      </c>
      <c r="D86" s="88">
        <v>0.5</v>
      </c>
      <c r="E86" s="88">
        <v>0.5</v>
      </c>
      <c r="F86" s="84">
        <f>VLOOKUP(A86,'26.1. cuc'!$A$2:$C$2088,3,FALSE)</f>
        <v>0</v>
      </c>
      <c r="G86" s="84">
        <f t="shared" si="2"/>
        <v>0</v>
      </c>
      <c r="H86" s="90"/>
    </row>
    <row r="87" spans="1:8" hidden="1" x14ac:dyDescent="0.3">
      <c r="A87" s="86">
        <v>147020</v>
      </c>
      <c r="B87" s="87" t="s">
        <v>1582</v>
      </c>
      <c r="C87" s="89" t="s">
        <v>1570</v>
      </c>
      <c r="D87" s="88">
        <v>0.5</v>
      </c>
      <c r="E87" s="88">
        <v>0.5</v>
      </c>
      <c r="F87" s="84">
        <f>VLOOKUP(A87,'26.1. cuc'!$A$2:$C$2088,3,FALSE)</f>
        <v>0</v>
      </c>
      <c r="G87" s="84">
        <f t="shared" si="2"/>
        <v>0</v>
      </c>
      <c r="H87" s="90"/>
    </row>
    <row r="88" spans="1:8" hidden="1" x14ac:dyDescent="0.3">
      <c r="A88" s="86">
        <v>147025</v>
      </c>
      <c r="B88" s="87" t="s">
        <v>1583</v>
      </c>
      <c r="C88" s="89" t="s">
        <v>1570</v>
      </c>
      <c r="D88" s="88">
        <v>0.5</v>
      </c>
      <c r="E88" s="88">
        <v>0.5</v>
      </c>
      <c r="F88" s="84">
        <f>VLOOKUP(A88,'26.1. cuc'!$A$2:$C$2088,3,FALSE)</f>
        <v>0</v>
      </c>
      <c r="G88" s="84">
        <f t="shared" si="2"/>
        <v>0</v>
      </c>
      <c r="H88" s="90"/>
    </row>
    <row r="89" spans="1:8" hidden="1" x14ac:dyDescent="0.3">
      <c r="A89" s="79">
        <v>112045</v>
      </c>
      <c r="B89" s="80" t="s">
        <v>1584</v>
      </c>
      <c r="C89" s="81" t="s">
        <v>1585</v>
      </c>
      <c r="D89" s="82">
        <v>1</v>
      </c>
      <c r="E89" s="83">
        <v>1</v>
      </c>
      <c r="F89" s="84">
        <f>VLOOKUP(A89,'26.1. cuc'!$A$2:$C$2088,3,FALSE)</f>
        <v>0</v>
      </c>
      <c r="G89" s="84">
        <f t="shared" si="2"/>
        <v>0</v>
      </c>
      <c r="H89" s="92"/>
    </row>
    <row r="90" spans="1:8" hidden="1" x14ac:dyDescent="0.3">
      <c r="A90" s="86">
        <v>120399</v>
      </c>
      <c r="B90" s="87" t="s">
        <v>1586</v>
      </c>
      <c r="C90" s="81" t="s">
        <v>1585</v>
      </c>
      <c r="D90" s="88">
        <v>1</v>
      </c>
      <c r="E90" s="88">
        <v>1</v>
      </c>
      <c r="F90" s="84">
        <f>-VLOOKUP(A90,'26.1. cuc'!$A$2:$C$2088,3,FALSE)</f>
        <v>0</v>
      </c>
      <c r="G90" s="84">
        <f t="shared" si="2"/>
        <v>0</v>
      </c>
      <c r="H90" s="90"/>
    </row>
    <row r="91" spans="1:8" hidden="1" x14ac:dyDescent="0.3">
      <c r="A91" s="86">
        <v>121801</v>
      </c>
      <c r="B91" s="87" t="s">
        <v>1587</v>
      </c>
      <c r="C91" s="81" t="s">
        <v>1585</v>
      </c>
      <c r="D91" s="88">
        <v>1</v>
      </c>
      <c r="E91" s="88">
        <v>1</v>
      </c>
      <c r="F91" s="84">
        <f>VLOOKUP(A91,'26.1. cuc'!$A$2:$C$2088,3,FALSE)</f>
        <v>0</v>
      </c>
      <c r="G91" s="84">
        <f t="shared" si="2"/>
        <v>0</v>
      </c>
      <c r="H91" s="93"/>
    </row>
    <row r="92" spans="1:8" hidden="1" x14ac:dyDescent="0.3">
      <c r="A92" s="86">
        <v>121802</v>
      </c>
      <c r="B92" s="87" t="s">
        <v>1588</v>
      </c>
      <c r="C92" s="81" t="s">
        <v>1585</v>
      </c>
      <c r="D92" s="88">
        <v>1</v>
      </c>
      <c r="E92" s="88">
        <v>1</v>
      </c>
      <c r="F92" s="84">
        <f>VLOOKUP(A92,'26.1. cuc'!$A$2:$C$2088,3,FALSE)</f>
        <v>0</v>
      </c>
      <c r="G92" s="84">
        <f t="shared" si="2"/>
        <v>0</v>
      </c>
      <c r="H92" s="450" t="s">
        <v>1589</v>
      </c>
    </row>
    <row r="93" spans="1:8" hidden="1" x14ac:dyDescent="0.3">
      <c r="A93" s="86">
        <v>121803</v>
      </c>
      <c r="B93" s="87" t="s">
        <v>1590</v>
      </c>
      <c r="C93" s="81" t="s">
        <v>1585</v>
      </c>
      <c r="D93" s="88">
        <v>1</v>
      </c>
      <c r="E93" s="88">
        <v>1</v>
      </c>
      <c r="F93" s="84">
        <f>VLOOKUP(A93,'26.1. cuc'!$A$2:$C$2088,3,FALSE)</f>
        <v>0</v>
      </c>
      <c r="G93" s="84">
        <f t="shared" si="2"/>
        <v>0</v>
      </c>
      <c r="H93" s="452"/>
    </row>
    <row r="94" spans="1:8" hidden="1" x14ac:dyDescent="0.3">
      <c r="A94" s="86">
        <v>121899</v>
      </c>
      <c r="B94" s="87" t="s">
        <v>1591</v>
      </c>
      <c r="C94" s="81" t="s">
        <v>1585</v>
      </c>
      <c r="D94" s="88">
        <v>1</v>
      </c>
      <c r="E94" s="88">
        <v>1</v>
      </c>
      <c r="F94" s="84">
        <f>-VLOOKUP(A94,'26.1. cuc'!$A$2:$C$2088,3,FALSE)</f>
        <v>0</v>
      </c>
      <c r="G94" s="84">
        <f t="shared" si="2"/>
        <v>0</v>
      </c>
      <c r="H94" s="452"/>
    </row>
    <row r="95" spans="1:8" hidden="1" x14ac:dyDescent="0.3">
      <c r="A95" s="86">
        <v>122001</v>
      </c>
      <c r="B95" s="87" t="s">
        <v>1587</v>
      </c>
      <c r="C95" s="81" t="s">
        <v>1585</v>
      </c>
      <c r="D95" s="88">
        <v>1</v>
      </c>
      <c r="E95" s="88">
        <v>1</v>
      </c>
      <c r="F95" s="84">
        <f>VLOOKUP(A95,'26.1. cuc'!$A$2:$C$2088,3,FALSE)</f>
        <v>0</v>
      </c>
      <c r="G95" s="84">
        <f t="shared" si="2"/>
        <v>0</v>
      </c>
      <c r="H95" s="452"/>
    </row>
    <row r="96" spans="1:8" hidden="1" x14ac:dyDescent="0.3">
      <c r="A96" s="86">
        <v>122002</v>
      </c>
      <c r="B96" s="87" t="s">
        <v>1592</v>
      </c>
      <c r="C96" s="81" t="s">
        <v>1585</v>
      </c>
      <c r="D96" s="88">
        <v>1</v>
      </c>
      <c r="E96" s="88">
        <v>1</v>
      </c>
      <c r="F96" s="84">
        <f>VLOOKUP(A96,'26.1. cuc'!$A$2:$C$2088,3,FALSE)</f>
        <v>0</v>
      </c>
      <c r="G96" s="84">
        <f t="shared" si="2"/>
        <v>0</v>
      </c>
      <c r="H96" s="452"/>
    </row>
    <row r="97" spans="1:8" hidden="1" x14ac:dyDescent="0.3">
      <c r="A97" s="86">
        <v>122003</v>
      </c>
      <c r="B97" s="87" t="s">
        <v>1593</v>
      </c>
      <c r="C97" s="81" t="s">
        <v>1585</v>
      </c>
      <c r="D97" s="88">
        <v>1</v>
      </c>
      <c r="E97" s="88">
        <v>1</v>
      </c>
      <c r="F97" s="84">
        <f>VLOOKUP(A97,'26.1. cuc'!$A$2:$C$2088,3,FALSE)</f>
        <v>0</v>
      </c>
      <c r="G97" s="84">
        <f t="shared" si="2"/>
        <v>0</v>
      </c>
      <c r="H97" s="452"/>
    </row>
    <row r="98" spans="1:8" hidden="1" x14ac:dyDescent="0.3">
      <c r="A98" s="86">
        <v>122099</v>
      </c>
      <c r="B98" s="87" t="s">
        <v>1594</v>
      </c>
      <c r="C98" s="81" t="s">
        <v>1585</v>
      </c>
      <c r="D98" s="88">
        <v>1</v>
      </c>
      <c r="E98" s="88">
        <v>1</v>
      </c>
      <c r="F98" s="84">
        <f>-VLOOKUP(A98,'26.1. cuc'!$A$2:$C$2088,3,FALSE)</f>
        <v>0</v>
      </c>
      <c r="G98" s="84">
        <f t="shared" si="2"/>
        <v>0</v>
      </c>
      <c r="H98" s="452"/>
    </row>
    <row r="99" spans="1:8" hidden="1" x14ac:dyDescent="0.3">
      <c r="A99" s="86">
        <v>122201</v>
      </c>
      <c r="B99" s="87" t="s">
        <v>1595</v>
      </c>
      <c r="C99" s="81" t="s">
        <v>1585</v>
      </c>
      <c r="D99" s="88">
        <v>1</v>
      </c>
      <c r="E99" s="88">
        <v>1</v>
      </c>
      <c r="F99" s="84">
        <f>VLOOKUP(A99,'26.1. cuc'!$A$2:$C$2088,3,FALSE)</f>
        <v>0</v>
      </c>
      <c r="G99" s="84">
        <f t="shared" si="2"/>
        <v>0</v>
      </c>
      <c r="H99" s="452"/>
    </row>
    <row r="100" spans="1:8" hidden="1" x14ac:dyDescent="0.3">
      <c r="A100" s="86">
        <v>122202</v>
      </c>
      <c r="B100" s="87" t="s">
        <v>1596</v>
      </c>
      <c r="C100" s="81" t="s">
        <v>1585</v>
      </c>
      <c r="D100" s="88">
        <v>1</v>
      </c>
      <c r="E100" s="88">
        <v>1</v>
      </c>
      <c r="F100" s="84">
        <f>VLOOKUP(A100,'26.1. cuc'!$A$2:$C$2088,3,FALSE)</f>
        <v>0</v>
      </c>
      <c r="G100" s="84">
        <f t="shared" si="2"/>
        <v>0</v>
      </c>
      <c r="H100" s="452"/>
    </row>
    <row r="101" spans="1:8" hidden="1" x14ac:dyDescent="0.3">
      <c r="A101" s="86">
        <v>122203</v>
      </c>
      <c r="B101" s="87" t="s">
        <v>1597</v>
      </c>
      <c r="C101" s="81" t="s">
        <v>1585</v>
      </c>
      <c r="D101" s="88">
        <v>1</v>
      </c>
      <c r="E101" s="88">
        <v>1</v>
      </c>
      <c r="F101" s="84">
        <f>VLOOKUP(A101,'26.1. cuc'!$A$2:$C$2088,3,FALSE)</f>
        <v>0</v>
      </c>
      <c r="G101" s="84">
        <f t="shared" ref="G101:G132" si="3">IF($G$2="CAYC",+D101*F101,+E101*F101)</f>
        <v>0</v>
      </c>
      <c r="H101" s="452"/>
    </row>
    <row r="102" spans="1:8" hidden="1" x14ac:dyDescent="0.3">
      <c r="A102" s="86">
        <v>122299</v>
      </c>
      <c r="B102" s="87" t="s">
        <v>1598</v>
      </c>
      <c r="C102" s="81" t="s">
        <v>1585</v>
      </c>
      <c r="D102" s="88">
        <v>1</v>
      </c>
      <c r="E102" s="88">
        <v>1</v>
      </c>
      <c r="F102" s="84">
        <f>-VLOOKUP(A102,'26.1. cuc'!$A$2:$C$2088,3,FALSE)</f>
        <v>0</v>
      </c>
      <c r="G102" s="84">
        <f t="shared" si="3"/>
        <v>0</v>
      </c>
      <c r="H102" s="452"/>
    </row>
    <row r="103" spans="1:8" hidden="1" x14ac:dyDescent="0.3">
      <c r="A103" s="86">
        <v>122401</v>
      </c>
      <c r="B103" s="87" t="s">
        <v>1599</v>
      </c>
      <c r="C103" s="81" t="s">
        <v>1585</v>
      </c>
      <c r="D103" s="88">
        <v>1</v>
      </c>
      <c r="E103" s="88">
        <v>1</v>
      </c>
      <c r="F103" s="84">
        <f>VLOOKUP(A103,'26.1. cuc'!$A$2:$C$2088,3,FALSE)</f>
        <v>0</v>
      </c>
      <c r="G103" s="84">
        <f t="shared" si="3"/>
        <v>0</v>
      </c>
      <c r="H103" s="452"/>
    </row>
    <row r="104" spans="1:8" hidden="1" x14ac:dyDescent="0.3">
      <c r="A104" s="86">
        <v>122402</v>
      </c>
      <c r="B104" s="87" t="s">
        <v>1600</v>
      </c>
      <c r="C104" s="81" t="s">
        <v>1585</v>
      </c>
      <c r="D104" s="88">
        <v>1</v>
      </c>
      <c r="E104" s="88">
        <v>1</v>
      </c>
      <c r="F104" s="84">
        <f>VLOOKUP(A104,'26.1. cuc'!$A$2:$C$2088,3,FALSE)</f>
        <v>0</v>
      </c>
      <c r="G104" s="84">
        <f t="shared" si="3"/>
        <v>0</v>
      </c>
      <c r="H104" s="452"/>
    </row>
    <row r="105" spans="1:8" hidden="1" x14ac:dyDescent="0.3">
      <c r="A105" s="86">
        <v>122403</v>
      </c>
      <c r="B105" s="87" t="s">
        <v>1601</v>
      </c>
      <c r="C105" s="81" t="s">
        <v>1585</v>
      </c>
      <c r="D105" s="88">
        <v>1</v>
      </c>
      <c r="E105" s="88">
        <v>1</v>
      </c>
      <c r="F105" s="84">
        <f>VLOOKUP(A105,'26.1. cuc'!$A$2:$C$2088,3,FALSE)</f>
        <v>0</v>
      </c>
      <c r="G105" s="84">
        <f t="shared" si="3"/>
        <v>0</v>
      </c>
      <c r="H105" s="452"/>
    </row>
    <row r="106" spans="1:8" hidden="1" x14ac:dyDescent="0.3">
      <c r="A106" s="86">
        <v>122404</v>
      </c>
      <c r="B106" s="87" t="s">
        <v>1602</v>
      </c>
      <c r="C106" s="81" t="s">
        <v>1585</v>
      </c>
      <c r="D106" s="88">
        <v>1</v>
      </c>
      <c r="E106" s="88">
        <v>1</v>
      </c>
      <c r="F106" s="84">
        <f>VLOOKUP(A106,'26.1. cuc'!$A$2:$C$2088,3,FALSE)</f>
        <v>0</v>
      </c>
      <c r="G106" s="84">
        <f t="shared" si="3"/>
        <v>0</v>
      </c>
      <c r="H106" s="452"/>
    </row>
    <row r="107" spans="1:8" hidden="1" x14ac:dyDescent="0.3">
      <c r="A107" s="86">
        <v>122499</v>
      </c>
      <c r="B107" s="87" t="s">
        <v>1603</v>
      </c>
      <c r="C107" s="81" t="s">
        <v>1585</v>
      </c>
      <c r="D107" s="88">
        <v>1</v>
      </c>
      <c r="E107" s="88">
        <v>1</v>
      </c>
      <c r="F107" s="84">
        <f>-VLOOKUP(A107,'26.1. cuc'!$A$2:$C$2088,3,FALSE)</f>
        <v>0</v>
      </c>
      <c r="G107" s="84">
        <f t="shared" si="3"/>
        <v>0</v>
      </c>
      <c r="H107" s="452"/>
    </row>
    <row r="108" spans="1:8" hidden="1" x14ac:dyDescent="0.3">
      <c r="A108" s="86">
        <v>122601</v>
      </c>
      <c r="B108" s="87" t="s">
        <v>1604</v>
      </c>
      <c r="C108" s="81" t="s">
        <v>1585</v>
      </c>
      <c r="D108" s="88">
        <v>1</v>
      </c>
      <c r="E108" s="88">
        <v>1</v>
      </c>
      <c r="F108" s="84">
        <f>VLOOKUP(A108,'26.1. cuc'!$A$2:$C$2088,3,FALSE)</f>
        <v>0</v>
      </c>
      <c r="G108" s="84">
        <f t="shared" si="3"/>
        <v>0</v>
      </c>
      <c r="H108" s="452"/>
    </row>
    <row r="109" spans="1:8" s="382" customFormat="1" x14ac:dyDescent="0.3">
      <c r="A109" s="377">
        <v>122602</v>
      </c>
      <c r="B109" s="378" t="s">
        <v>1605</v>
      </c>
      <c r="C109" s="379" t="s">
        <v>1585</v>
      </c>
      <c r="D109" s="380">
        <v>0</v>
      </c>
      <c r="E109" s="380">
        <v>0</v>
      </c>
      <c r="F109" s="381">
        <f>VLOOKUP(A109,'26.1. cuc'!$A$2:$C$2088,3,FALSE)</f>
        <v>84550895.650000006</v>
      </c>
      <c r="G109" s="381">
        <f t="shared" si="3"/>
        <v>0</v>
      </c>
      <c r="H109" s="452"/>
    </row>
    <row r="110" spans="1:8" hidden="1" x14ac:dyDescent="0.3">
      <c r="A110" s="86">
        <v>122603</v>
      </c>
      <c r="B110" s="87" t="s">
        <v>1606</v>
      </c>
      <c r="C110" s="81" t="s">
        <v>1585</v>
      </c>
      <c r="D110" s="88">
        <v>1</v>
      </c>
      <c r="E110" s="88">
        <v>1</v>
      </c>
      <c r="F110" s="84">
        <f>VLOOKUP(A110,'26.1. cuc'!$A$2:$C$2088,3,FALSE)</f>
        <v>0</v>
      </c>
      <c r="G110" s="84">
        <f t="shared" si="3"/>
        <v>0</v>
      </c>
      <c r="H110" s="452"/>
    </row>
    <row r="111" spans="1:8" hidden="1" x14ac:dyDescent="0.3">
      <c r="A111" s="86">
        <v>122604</v>
      </c>
      <c r="B111" s="87" t="s">
        <v>1607</v>
      </c>
      <c r="C111" s="81" t="s">
        <v>1585</v>
      </c>
      <c r="D111" s="88">
        <v>1</v>
      </c>
      <c r="E111" s="88">
        <v>1</v>
      </c>
      <c r="F111" s="84">
        <f>VLOOKUP(A111,'26.1. cuc'!$A$2:$C$2088,3,FALSE)</f>
        <v>0</v>
      </c>
      <c r="G111" s="84">
        <f t="shared" si="3"/>
        <v>0</v>
      </c>
      <c r="H111" s="452"/>
    </row>
    <row r="112" spans="1:8" hidden="1" x14ac:dyDescent="0.3">
      <c r="A112" s="86">
        <v>122699</v>
      </c>
      <c r="B112" s="87" t="s">
        <v>1608</v>
      </c>
      <c r="C112" s="81" t="s">
        <v>1585</v>
      </c>
      <c r="D112" s="88">
        <v>1</v>
      </c>
      <c r="E112" s="88">
        <v>1</v>
      </c>
      <c r="F112" s="84">
        <f>-VLOOKUP(A112,'26.1. cuc'!$A$2:$C$2088,3,FALSE)</f>
        <v>0</v>
      </c>
      <c r="G112" s="84">
        <f t="shared" si="3"/>
        <v>0</v>
      </c>
      <c r="H112" s="451"/>
    </row>
    <row r="113" spans="1:8" hidden="1" x14ac:dyDescent="0.3">
      <c r="A113" s="86">
        <v>122814</v>
      </c>
      <c r="B113" s="87" t="s">
        <v>1609</v>
      </c>
      <c r="C113" s="81" t="s">
        <v>1585</v>
      </c>
      <c r="D113" s="88">
        <v>1</v>
      </c>
      <c r="E113" s="88">
        <v>1</v>
      </c>
      <c r="F113" s="84">
        <f>VLOOKUP(A113,'26.1. cuc'!$A$2:$C$2088,3,FALSE)</f>
        <v>0</v>
      </c>
      <c r="G113" s="84">
        <f t="shared" si="3"/>
        <v>0</v>
      </c>
      <c r="H113" s="90"/>
    </row>
    <row r="114" spans="1:8" hidden="1" x14ac:dyDescent="0.3">
      <c r="A114" s="86">
        <v>122817</v>
      </c>
      <c r="B114" s="87" t="s">
        <v>1610</v>
      </c>
      <c r="C114" s="81" t="s">
        <v>1585</v>
      </c>
      <c r="D114" s="88">
        <v>1</v>
      </c>
      <c r="E114" s="88">
        <v>1</v>
      </c>
      <c r="F114" s="84">
        <f>VLOOKUP(A114,'26.1. cuc'!$A$2:$C$2088,3,FALSE)</f>
        <v>0</v>
      </c>
      <c r="G114" s="84">
        <f t="shared" si="3"/>
        <v>0</v>
      </c>
      <c r="H114" s="90"/>
    </row>
    <row r="115" spans="1:8" hidden="1" x14ac:dyDescent="0.3">
      <c r="A115" s="86">
        <v>122842</v>
      </c>
      <c r="B115" s="87" t="s">
        <v>1611</v>
      </c>
      <c r="C115" s="81" t="s">
        <v>1585</v>
      </c>
      <c r="D115" s="88">
        <v>1</v>
      </c>
      <c r="E115" s="88">
        <v>1</v>
      </c>
      <c r="F115" s="84">
        <f>VLOOKUP(A115,'26.1. cuc'!$A$2:$C$2088,3,FALSE)</f>
        <v>0</v>
      </c>
      <c r="G115" s="84">
        <f t="shared" si="3"/>
        <v>0</v>
      </c>
      <c r="H115" s="90"/>
    </row>
    <row r="116" spans="1:8" hidden="1" x14ac:dyDescent="0.3">
      <c r="A116" s="86">
        <v>122895</v>
      </c>
      <c r="B116" s="87" t="s">
        <v>1612</v>
      </c>
      <c r="C116" s="81" t="s">
        <v>1585</v>
      </c>
      <c r="D116" s="88">
        <v>1</v>
      </c>
      <c r="E116" s="88">
        <v>1</v>
      </c>
      <c r="F116" s="84">
        <f>VLOOKUP(A116,'26.1. cuc'!$A$2:$C$2088,3,FALSE)</f>
        <v>0</v>
      </c>
      <c r="G116" s="84">
        <f t="shared" si="3"/>
        <v>0</v>
      </c>
      <c r="H116" s="90"/>
    </row>
    <row r="117" spans="1:8" hidden="1" x14ac:dyDescent="0.3">
      <c r="A117" s="86">
        <v>122899</v>
      </c>
      <c r="B117" s="87" t="s">
        <v>1613</v>
      </c>
      <c r="C117" s="81" t="s">
        <v>1585</v>
      </c>
      <c r="D117" s="88">
        <v>1</v>
      </c>
      <c r="E117" s="88">
        <v>1</v>
      </c>
      <c r="F117" s="84">
        <f>-VLOOKUP(A117,'26.1. cuc'!$A$2:$C$2088,3,FALSE)</f>
        <v>0</v>
      </c>
      <c r="G117" s="84">
        <f t="shared" si="3"/>
        <v>0</v>
      </c>
      <c r="H117" s="90"/>
    </row>
    <row r="118" spans="1:8" hidden="1" x14ac:dyDescent="0.3">
      <c r="A118" s="86">
        <v>123001</v>
      </c>
      <c r="B118" s="87" t="s">
        <v>1614</v>
      </c>
      <c r="C118" s="81" t="s">
        <v>1585</v>
      </c>
      <c r="D118" s="88">
        <v>1</v>
      </c>
      <c r="E118" s="88">
        <v>1</v>
      </c>
      <c r="F118" s="84">
        <f>VLOOKUP(A118,'26.1. cuc'!$A$2:$C$2088,3,FALSE)</f>
        <v>0</v>
      </c>
      <c r="G118" s="84">
        <f t="shared" si="3"/>
        <v>0</v>
      </c>
      <c r="H118" s="450" t="s">
        <v>1615</v>
      </c>
    </row>
    <row r="119" spans="1:8" hidden="1" x14ac:dyDescent="0.3">
      <c r="A119" s="86">
        <v>123002</v>
      </c>
      <c r="B119" s="87" t="s">
        <v>1616</v>
      </c>
      <c r="C119" s="81" t="s">
        <v>1585</v>
      </c>
      <c r="D119" s="88">
        <v>1</v>
      </c>
      <c r="E119" s="88">
        <v>1</v>
      </c>
      <c r="F119" s="84">
        <f>VLOOKUP(A119,'26.1. cuc'!$A$2:$C$2088,3,FALSE)</f>
        <v>0</v>
      </c>
      <c r="G119" s="84">
        <f t="shared" si="3"/>
        <v>0</v>
      </c>
      <c r="H119" s="452"/>
    </row>
    <row r="120" spans="1:8" hidden="1" x14ac:dyDescent="0.3">
      <c r="A120" s="86">
        <v>123003</v>
      </c>
      <c r="B120" s="87" t="s">
        <v>1617</v>
      </c>
      <c r="C120" s="81" t="s">
        <v>1585</v>
      </c>
      <c r="D120" s="88">
        <v>1</v>
      </c>
      <c r="E120" s="88">
        <v>1</v>
      </c>
      <c r="F120" s="84">
        <f>VLOOKUP(A120,'26.1. cuc'!$A$2:$C$2088,3,FALSE)</f>
        <v>0</v>
      </c>
      <c r="G120" s="84">
        <f t="shared" si="3"/>
        <v>0</v>
      </c>
      <c r="H120" s="451"/>
    </row>
    <row r="121" spans="1:8" hidden="1" x14ac:dyDescent="0.3">
      <c r="A121" s="86">
        <v>123008</v>
      </c>
      <c r="B121" s="87" t="s">
        <v>1618</v>
      </c>
      <c r="C121" s="81" t="s">
        <v>1585</v>
      </c>
      <c r="D121" s="88">
        <v>1</v>
      </c>
      <c r="E121" s="88">
        <v>1</v>
      </c>
      <c r="F121" s="84">
        <f>VLOOKUP(A121,'26.1. cuc'!$A$2:$C$2088,3,FALSE)</f>
        <v>0</v>
      </c>
      <c r="G121" s="84">
        <f t="shared" si="3"/>
        <v>0</v>
      </c>
      <c r="H121" s="90"/>
    </row>
    <row r="122" spans="1:8" hidden="1" x14ac:dyDescent="0.3">
      <c r="A122" s="86">
        <v>123009</v>
      </c>
      <c r="B122" s="87" t="s">
        <v>1619</v>
      </c>
      <c r="C122" s="81" t="s">
        <v>1585</v>
      </c>
      <c r="D122" s="88">
        <v>1</v>
      </c>
      <c r="E122" s="88">
        <v>1</v>
      </c>
      <c r="F122" s="84">
        <f>VLOOKUP(A122,'26.1. cuc'!$A$2:$C$2088,3,FALSE)</f>
        <v>0</v>
      </c>
      <c r="G122" s="84">
        <f t="shared" si="3"/>
        <v>0</v>
      </c>
      <c r="H122" s="90"/>
    </row>
    <row r="123" spans="1:8" hidden="1" x14ac:dyDescent="0.3">
      <c r="A123" s="86">
        <v>123099</v>
      </c>
      <c r="B123" s="87" t="s">
        <v>1620</v>
      </c>
      <c r="C123" s="81" t="s">
        <v>1585</v>
      </c>
      <c r="D123" s="88">
        <v>1</v>
      </c>
      <c r="E123" s="88">
        <v>1</v>
      </c>
      <c r="F123" s="84">
        <f>-VLOOKUP(A123,'26.1. cuc'!$A$2:$C$2088,3,FALSE)</f>
        <v>0</v>
      </c>
      <c r="G123" s="84">
        <f t="shared" si="3"/>
        <v>0</v>
      </c>
      <c r="H123" s="90"/>
    </row>
    <row r="124" spans="1:8" hidden="1" x14ac:dyDescent="0.3">
      <c r="A124" s="86">
        <v>123201</v>
      </c>
      <c r="B124" s="87" t="s">
        <v>1614</v>
      </c>
      <c r="C124" s="81" t="s">
        <v>1585</v>
      </c>
      <c r="D124" s="88">
        <v>1</v>
      </c>
      <c r="E124" s="88">
        <v>1</v>
      </c>
      <c r="F124" s="84">
        <f>VLOOKUP(A124,'26.1. cuc'!$A$2:$C$2088,3,FALSE)</f>
        <v>0</v>
      </c>
      <c r="G124" s="84">
        <f t="shared" si="3"/>
        <v>0</v>
      </c>
      <c r="H124" s="450" t="s">
        <v>1621</v>
      </c>
    </row>
    <row r="125" spans="1:8" hidden="1" x14ac:dyDescent="0.3">
      <c r="A125" s="86">
        <v>123202</v>
      </c>
      <c r="B125" s="87" t="s">
        <v>1616</v>
      </c>
      <c r="C125" s="81" t="s">
        <v>1585</v>
      </c>
      <c r="D125" s="88">
        <v>1</v>
      </c>
      <c r="E125" s="88">
        <v>1</v>
      </c>
      <c r="F125" s="84">
        <f>VLOOKUP(A125,'26.1. cuc'!$A$2:$C$2088,3,FALSE)</f>
        <v>0</v>
      </c>
      <c r="G125" s="84">
        <f t="shared" si="3"/>
        <v>0</v>
      </c>
      <c r="H125" s="452"/>
    </row>
    <row r="126" spans="1:8" hidden="1" x14ac:dyDescent="0.3">
      <c r="A126" s="86">
        <v>123204</v>
      </c>
      <c r="B126" s="87" t="s">
        <v>1617</v>
      </c>
      <c r="C126" s="81" t="s">
        <v>1585</v>
      </c>
      <c r="D126" s="88">
        <v>1</v>
      </c>
      <c r="E126" s="88">
        <v>1</v>
      </c>
      <c r="F126" s="84">
        <f>VLOOKUP(A126,'26.1. cuc'!$A$2:$C$2088,3,FALSE)</f>
        <v>0</v>
      </c>
      <c r="G126" s="84">
        <f t="shared" si="3"/>
        <v>0</v>
      </c>
      <c r="H126" s="452"/>
    </row>
    <row r="127" spans="1:8" hidden="1" x14ac:dyDescent="0.3">
      <c r="A127" s="86">
        <v>123295</v>
      </c>
      <c r="B127" s="87" t="s">
        <v>1622</v>
      </c>
      <c r="C127" s="81" t="s">
        <v>1585</v>
      </c>
      <c r="D127" s="88">
        <v>1</v>
      </c>
      <c r="E127" s="88">
        <v>1</v>
      </c>
      <c r="F127" s="84">
        <f>VLOOKUP(A127,'26.1. cuc'!$A$2:$C$2088,3,FALSE)</f>
        <v>0</v>
      </c>
      <c r="G127" s="84">
        <f t="shared" si="3"/>
        <v>0</v>
      </c>
      <c r="H127" s="452"/>
    </row>
    <row r="128" spans="1:8" hidden="1" x14ac:dyDescent="0.3">
      <c r="A128" s="86">
        <v>123299</v>
      </c>
      <c r="B128" s="87" t="s">
        <v>1623</v>
      </c>
      <c r="C128" s="81" t="s">
        <v>1585</v>
      </c>
      <c r="D128" s="88">
        <v>1</v>
      </c>
      <c r="E128" s="88">
        <v>1</v>
      </c>
      <c r="F128" s="84">
        <f>-VLOOKUP(A128,'26.1. cuc'!$A$2:$C$2088,3,FALSE)</f>
        <v>0</v>
      </c>
      <c r="G128" s="84">
        <f t="shared" si="3"/>
        <v>0</v>
      </c>
      <c r="H128" s="452"/>
    </row>
    <row r="129" spans="1:8" hidden="1" x14ac:dyDescent="0.3">
      <c r="A129" s="86">
        <v>123400</v>
      </c>
      <c r="B129" s="87" t="s">
        <v>1624</v>
      </c>
      <c r="C129" s="81" t="s">
        <v>1585</v>
      </c>
      <c r="D129" s="88">
        <v>1</v>
      </c>
      <c r="E129" s="88">
        <v>1</v>
      </c>
      <c r="F129" s="84">
        <f>VLOOKUP(A129,'26.1. cuc'!$A$2:$C$2088,3,FALSE)</f>
        <v>0</v>
      </c>
      <c r="G129" s="84">
        <f t="shared" si="3"/>
        <v>0</v>
      </c>
      <c r="H129" s="451"/>
    </row>
    <row r="130" spans="1:8" hidden="1" x14ac:dyDescent="0.3">
      <c r="A130" s="86">
        <v>123601</v>
      </c>
      <c r="B130" s="87" t="s">
        <v>1625</v>
      </c>
      <c r="C130" s="81" t="s">
        <v>1585</v>
      </c>
      <c r="D130" s="88">
        <v>1</v>
      </c>
      <c r="E130" s="88">
        <v>1</v>
      </c>
      <c r="F130" s="84">
        <f>VLOOKUP(A130,'26.1. cuc'!$A$2:$C$2088,3,FALSE)</f>
        <v>0</v>
      </c>
      <c r="G130" s="84">
        <f t="shared" si="3"/>
        <v>0</v>
      </c>
      <c r="H130" s="90"/>
    </row>
    <row r="131" spans="1:8" hidden="1" x14ac:dyDescent="0.3">
      <c r="A131" s="86">
        <v>123602</v>
      </c>
      <c r="B131" s="87" t="s">
        <v>1626</v>
      </c>
      <c r="C131" s="81" t="s">
        <v>1585</v>
      </c>
      <c r="D131" s="88">
        <v>1</v>
      </c>
      <c r="E131" s="88">
        <v>1</v>
      </c>
      <c r="F131" s="84">
        <f>-VLOOKUP(A131,'26.1. cuc'!$A$2:$C$2088,3,FALSE)</f>
        <v>0</v>
      </c>
      <c r="G131" s="84">
        <f t="shared" si="3"/>
        <v>0</v>
      </c>
      <c r="H131" s="90"/>
    </row>
    <row r="132" spans="1:8" hidden="1" x14ac:dyDescent="0.3">
      <c r="A132" s="86">
        <v>123603</v>
      </c>
      <c r="B132" s="87" t="s">
        <v>1627</v>
      </c>
      <c r="C132" s="81" t="s">
        <v>1585</v>
      </c>
      <c r="D132" s="88">
        <v>1</v>
      </c>
      <c r="E132" s="88">
        <v>1</v>
      </c>
      <c r="F132" s="84">
        <f>VLOOKUP(A132,'26.1. cuc'!$A$2:$C$2088,3,FALSE)</f>
        <v>0</v>
      </c>
      <c r="G132" s="84">
        <f t="shared" si="3"/>
        <v>0</v>
      </c>
      <c r="H132" s="90"/>
    </row>
    <row r="133" spans="1:8" hidden="1" x14ac:dyDescent="0.3">
      <c r="A133" s="86">
        <v>123604</v>
      </c>
      <c r="B133" s="87" t="s">
        <v>1628</v>
      </c>
      <c r="C133" s="81" t="s">
        <v>1585</v>
      </c>
      <c r="D133" s="88">
        <v>1</v>
      </c>
      <c r="E133" s="88">
        <v>1</v>
      </c>
      <c r="F133" s="84">
        <f>-VLOOKUP(A133,'26.1. cuc'!$A$2:$C$2088,3,FALSE)</f>
        <v>0</v>
      </c>
      <c r="G133" s="84">
        <f t="shared" ref="G133:G164" si="4">IF($G$2="CAYC",+D133*F133,+E133*F133)</f>
        <v>0</v>
      </c>
      <c r="H133" s="90"/>
    </row>
    <row r="134" spans="1:8" hidden="1" x14ac:dyDescent="0.3">
      <c r="A134" s="86">
        <v>123605</v>
      </c>
      <c r="B134" s="87" t="s">
        <v>1629</v>
      </c>
      <c r="C134" s="81" t="s">
        <v>1585</v>
      </c>
      <c r="D134" s="88">
        <v>1</v>
      </c>
      <c r="E134" s="88">
        <v>1</v>
      </c>
      <c r="F134" s="84">
        <f>VLOOKUP(A134,'26.1. cuc'!$A$2:$C$2088,3,FALSE)</f>
        <v>0</v>
      </c>
      <c r="G134" s="84">
        <f t="shared" si="4"/>
        <v>0</v>
      </c>
      <c r="H134" s="90"/>
    </row>
    <row r="135" spans="1:8" hidden="1" x14ac:dyDescent="0.3">
      <c r="A135" s="86">
        <v>123606</v>
      </c>
      <c r="B135" s="87" t="s">
        <v>1630</v>
      </c>
      <c r="C135" s="81" t="s">
        <v>1585</v>
      </c>
      <c r="D135" s="88">
        <v>1</v>
      </c>
      <c r="E135" s="88">
        <v>1</v>
      </c>
      <c r="F135" s="84">
        <f>-VLOOKUP(A135,'26.1. cuc'!$A$2:$C$2088,3,FALSE)</f>
        <v>0</v>
      </c>
      <c r="G135" s="84">
        <f t="shared" si="4"/>
        <v>0</v>
      </c>
      <c r="H135" s="90"/>
    </row>
    <row r="136" spans="1:8" hidden="1" x14ac:dyDescent="0.3">
      <c r="A136" s="86">
        <v>123607</v>
      </c>
      <c r="B136" s="87" t="s">
        <v>1631</v>
      </c>
      <c r="C136" s="81" t="s">
        <v>1585</v>
      </c>
      <c r="D136" s="88">
        <v>1</v>
      </c>
      <c r="E136" s="88">
        <v>1</v>
      </c>
      <c r="F136" s="84">
        <f>VLOOKUP(A136,'26.1. cuc'!$A$2:$C$2088,3,FALSE)</f>
        <v>0</v>
      </c>
      <c r="G136" s="84">
        <f t="shared" si="4"/>
        <v>0</v>
      </c>
      <c r="H136" s="90"/>
    </row>
    <row r="137" spans="1:8" hidden="1" x14ac:dyDescent="0.3">
      <c r="A137" s="86">
        <v>123608</v>
      </c>
      <c r="B137" s="87" t="s">
        <v>1632</v>
      </c>
      <c r="C137" s="81" t="s">
        <v>1585</v>
      </c>
      <c r="D137" s="88">
        <v>1</v>
      </c>
      <c r="E137" s="88">
        <v>1</v>
      </c>
      <c r="F137" s="84">
        <f>-VLOOKUP(A137,'26.1. cuc'!$A$2:$C$2088,3,FALSE)</f>
        <v>0</v>
      </c>
      <c r="G137" s="84">
        <f t="shared" si="4"/>
        <v>0</v>
      </c>
      <c r="H137" s="90"/>
    </row>
    <row r="138" spans="1:8" hidden="1" x14ac:dyDescent="0.3">
      <c r="A138" s="86">
        <v>123609</v>
      </c>
      <c r="B138" s="87" t="s">
        <v>1633</v>
      </c>
      <c r="C138" s="81" t="s">
        <v>1585</v>
      </c>
      <c r="D138" s="88">
        <v>1</v>
      </c>
      <c r="E138" s="88">
        <v>1</v>
      </c>
      <c r="F138" s="84">
        <f>VLOOKUP(A138,'26.1. cuc'!$A$2:$C$2088,3,FALSE)</f>
        <v>0</v>
      </c>
      <c r="G138" s="84">
        <f t="shared" si="4"/>
        <v>0</v>
      </c>
      <c r="H138" s="90"/>
    </row>
    <row r="139" spans="1:8" hidden="1" x14ac:dyDescent="0.3">
      <c r="A139" s="86">
        <v>123610</v>
      </c>
      <c r="B139" s="87" t="s">
        <v>1634</v>
      </c>
      <c r="C139" s="81" t="s">
        <v>1585</v>
      </c>
      <c r="D139" s="88">
        <v>1</v>
      </c>
      <c r="E139" s="88">
        <v>1</v>
      </c>
      <c r="F139" s="84">
        <f>VLOOKUP(A139,'26.1. cuc'!$A$2:$C$2088,3,FALSE)</f>
        <v>0</v>
      </c>
      <c r="G139" s="84">
        <f t="shared" si="4"/>
        <v>0</v>
      </c>
      <c r="H139" s="90"/>
    </row>
    <row r="140" spans="1:8" hidden="1" x14ac:dyDescent="0.3">
      <c r="A140" s="86">
        <v>123801</v>
      </c>
      <c r="B140" s="87" t="s">
        <v>1625</v>
      </c>
      <c r="C140" s="81" t="s">
        <v>1585</v>
      </c>
      <c r="D140" s="88">
        <v>1</v>
      </c>
      <c r="E140" s="88">
        <v>1</v>
      </c>
      <c r="F140" s="84">
        <f>VLOOKUP(A140,'26.1. cuc'!$A$2:$C$2088,3,FALSE)</f>
        <v>0</v>
      </c>
      <c r="G140" s="84">
        <f t="shared" si="4"/>
        <v>0</v>
      </c>
      <c r="H140" s="90"/>
    </row>
    <row r="141" spans="1:8" hidden="1" x14ac:dyDescent="0.3">
      <c r="A141" s="86">
        <v>123802</v>
      </c>
      <c r="B141" s="87" t="s">
        <v>1626</v>
      </c>
      <c r="C141" s="81" t="s">
        <v>1585</v>
      </c>
      <c r="D141" s="88">
        <v>1</v>
      </c>
      <c r="E141" s="88">
        <v>1</v>
      </c>
      <c r="F141" s="84">
        <f>-VLOOKUP(A141,'26.1. cuc'!$A$2:$C$2088,3,FALSE)</f>
        <v>0</v>
      </c>
      <c r="G141" s="84">
        <f t="shared" si="4"/>
        <v>0</v>
      </c>
      <c r="H141" s="90"/>
    </row>
    <row r="142" spans="1:8" hidden="1" x14ac:dyDescent="0.3">
      <c r="A142" s="86">
        <v>123803</v>
      </c>
      <c r="B142" s="87" t="s">
        <v>1627</v>
      </c>
      <c r="C142" s="81" t="s">
        <v>1585</v>
      </c>
      <c r="D142" s="88">
        <v>1</v>
      </c>
      <c r="E142" s="88">
        <v>1</v>
      </c>
      <c r="F142" s="84">
        <f>VLOOKUP(A142,'26.1. cuc'!$A$2:$C$2088,3,FALSE)</f>
        <v>0</v>
      </c>
      <c r="G142" s="84">
        <f t="shared" si="4"/>
        <v>0</v>
      </c>
      <c r="H142" s="90"/>
    </row>
    <row r="143" spans="1:8" hidden="1" x14ac:dyDescent="0.3">
      <c r="A143" s="86">
        <v>123804</v>
      </c>
      <c r="B143" s="87" t="s">
        <v>1628</v>
      </c>
      <c r="C143" s="81" t="s">
        <v>1585</v>
      </c>
      <c r="D143" s="88">
        <v>1</v>
      </c>
      <c r="E143" s="88">
        <v>1</v>
      </c>
      <c r="F143" s="84">
        <f>-VLOOKUP(A143,'26.1. cuc'!$A$2:$C$2088,3,FALSE)</f>
        <v>0</v>
      </c>
      <c r="G143" s="84">
        <f t="shared" si="4"/>
        <v>0</v>
      </c>
      <c r="H143" s="90"/>
    </row>
    <row r="144" spans="1:8" hidden="1" x14ac:dyDescent="0.3">
      <c r="A144" s="86">
        <v>123805</v>
      </c>
      <c r="B144" s="87" t="s">
        <v>1629</v>
      </c>
      <c r="C144" s="81" t="s">
        <v>1585</v>
      </c>
      <c r="D144" s="88">
        <v>1</v>
      </c>
      <c r="E144" s="88">
        <v>1</v>
      </c>
      <c r="F144" s="84">
        <f>VLOOKUP(A144,'26.1. cuc'!$A$2:$C$2088,3,FALSE)</f>
        <v>0</v>
      </c>
      <c r="G144" s="84">
        <f t="shared" si="4"/>
        <v>0</v>
      </c>
      <c r="H144" s="90"/>
    </row>
    <row r="145" spans="1:8" hidden="1" x14ac:dyDescent="0.3">
      <c r="A145" s="86">
        <v>123806</v>
      </c>
      <c r="B145" s="87" t="s">
        <v>1630</v>
      </c>
      <c r="C145" s="81" t="s">
        <v>1585</v>
      </c>
      <c r="D145" s="88">
        <v>1</v>
      </c>
      <c r="E145" s="88">
        <v>1</v>
      </c>
      <c r="F145" s="84">
        <f>-VLOOKUP(A145,'26.1. cuc'!$A$2:$C$2088,3,FALSE)</f>
        <v>0</v>
      </c>
      <c r="G145" s="84">
        <f t="shared" si="4"/>
        <v>0</v>
      </c>
      <c r="H145" s="90"/>
    </row>
    <row r="146" spans="1:8" hidden="1" x14ac:dyDescent="0.3">
      <c r="A146" s="86">
        <v>123807</v>
      </c>
      <c r="B146" s="87" t="s">
        <v>1631</v>
      </c>
      <c r="C146" s="81" t="s">
        <v>1585</v>
      </c>
      <c r="D146" s="88">
        <v>1</v>
      </c>
      <c r="E146" s="88">
        <v>1</v>
      </c>
      <c r="F146" s="84">
        <f>VLOOKUP(A146,'26.1. cuc'!$A$2:$C$2088,3,FALSE)</f>
        <v>0</v>
      </c>
      <c r="G146" s="84">
        <f t="shared" si="4"/>
        <v>0</v>
      </c>
      <c r="H146" s="90"/>
    </row>
    <row r="147" spans="1:8" hidden="1" x14ac:dyDescent="0.3">
      <c r="A147" s="86">
        <v>123808</v>
      </c>
      <c r="B147" s="87" t="s">
        <v>1632</v>
      </c>
      <c r="C147" s="81" t="s">
        <v>1585</v>
      </c>
      <c r="D147" s="88">
        <v>1</v>
      </c>
      <c r="E147" s="88">
        <v>1</v>
      </c>
      <c r="F147" s="84">
        <f>-VLOOKUP(A147,'26.1. cuc'!$A$2:$C$2088,3,FALSE)</f>
        <v>0</v>
      </c>
      <c r="G147" s="84">
        <f t="shared" si="4"/>
        <v>0</v>
      </c>
      <c r="H147" s="90"/>
    </row>
    <row r="148" spans="1:8" hidden="1" x14ac:dyDescent="0.3">
      <c r="A148" s="86">
        <v>123809</v>
      </c>
      <c r="B148" s="87" t="s">
        <v>1633</v>
      </c>
      <c r="C148" s="81" t="s">
        <v>1585</v>
      </c>
      <c r="D148" s="88">
        <v>1</v>
      </c>
      <c r="E148" s="88">
        <v>1</v>
      </c>
      <c r="F148" s="84">
        <f>VLOOKUP(A148,'26.1. cuc'!$A$2:$C$2088,3,FALSE)</f>
        <v>0</v>
      </c>
      <c r="G148" s="84">
        <f t="shared" si="4"/>
        <v>0</v>
      </c>
      <c r="H148" s="90"/>
    </row>
    <row r="149" spans="1:8" hidden="1" x14ac:dyDescent="0.3">
      <c r="A149" s="86">
        <v>123810</v>
      </c>
      <c r="B149" s="87" t="s">
        <v>1634</v>
      </c>
      <c r="C149" s="81" t="s">
        <v>1585</v>
      </c>
      <c r="D149" s="88">
        <v>1</v>
      </c>
      <c r="E149" s="88">
        <v>1</v>
      </c>
      <c r="F149" s="84">
        <f>VLOOKUP(A149,'26.1. cuc'!$A$2:$C$2088,3,FALSE)</f>
        <v>0</v>
      </c>
      <c r="G149" s="84">
        <f t="shared" si="4"/>
        <v>0</v>
      </c>
      <c r="H149" s="90"/>
    </row>
    <row r="150" spans="1:8" hidden="1" x14ac:dyDescent="0.3">
      <c r="A150" s="86">
        <v>124001</v>
      </c>
      <c r="B150" s="87" t="s">
        <v>1625</v>
      </c>
      <c r="C150" s="81" t="s">
        <v>1585</v>
      </c>
      <c r="D150" s="88">
        <v>1</v>
      </c>
      <c r="E150" s="88">
        <v>1</v>
      </c>
      <c r="F150" s="84">
        <f>VLOOKUP(A150,'26.1. cuc'!$A$2:$C$2088,3,FALSE)</f>
        <v>0</v>
      </c>
      <c r="G150" s="84">
        <f t="shared" si="4"/>
        <v>0</v>
      </c>
      <c r="H150" s="90"/>
    </row>
    <row r="151" spans="1:8" hidden="1" x14ac:dyDescent="0.3">
      <c r="A151" s="86">
        <v>124002</v>
      </c>
      <c r="B151" s="87" t="s">
        <v>1626</v>
      </c>
      <c r="C151" s="81" t="s">
        <v>1585</v>
      </c>
      <c r="D151" s="88">
        <v>1</v>
      </c>
      <c r="E151" s="88">
        <v>1</v>
      </c>
      <c r="F151" s="84">
        <f>-VLOOKUP(A151,'26.1. cuc'!$A$2:$C$2088,3,FALSE)</f>
        <v>0</v>
      </c>
      <c r="G151" s="84">
        <f t="shared" si="4"/>
        <v>0</v>
      </c>
      <c r="H151" s="90"/>
    </row>
    <row r="152" spans="1:8" hidden="1" x14ac:dyDescent="0.3">
      <c r="A152" s="86">
        <v>124003</v>
      </c>
      <c r="B152" s="87" t="s">
        <v>1627</v>
      </c>
      <c r="C152" s="81" t="s">
        <v>1585</v>
      </c>
      <c r="D152" s="88">
        <v>1</v>
      </c>
      <c r="E152" s="88">
        <v>1</v>
      </c>
      <c r="F152" s="84">
        <f>VLOOKUP(A152,'26.1. cuc'!$A$2:$C$2088,3,FALSE)</f>
        <v>0</v>
      </c>
      <c r="G152" s="84">
        <f t="shared" si="4"/>
        <v>0</v>
      </c>
      <c r="H152" s="90"/>
    </row>
    <row r="153" spans="1:8" hidden="1" x14ac:dyDescent="0.3">
      <c r="A153" s="86">
        <v>124004</v>
      </c>
      <c r="B153" s="87" t="s">
        <v>1628</v>
      </c>
      <c r="C153" s="81" t="s">
        <v>1585</v>
      </c>
      <c r="D153" s="88">
        <v>1</v>
      </c>
      <c r="E153" s="88">
        <v>1</v>
      </c>
      <c r="F153" s="84">
        <f>-VLOOKUP(A153,'26.1. cuc'!$A$2:$C$2088,3,FALSE)</f>
        <v>0</v>
      </c>
      <c r="G153" s="84">
        <f t="shared" si="4"/>
        <v>0</v>
      </c>
      <c r="H153" s="90"/>
    </row>
    <row r="154" spans="1:8" hidden="1" x14ac:dyDescent="0.3">
      <c r="A154" s="86">
        <v>124005</v>
      </c>
      <c r="B154" s="87" t="s">
        <v>1629</v>
      </c>
      <c r="C154" s="81" t="s">
        <v>1585</v>
      </c>
      <c r="D154" s="88">
        <v>1</v>
      </c>
      <c r="E154" s="88">
        <v>1</v>
      </c>
      <c r="F154" s="84">
        <f>VLOOKUP(A154,'26.1. cuc'!$A$2:$C$2088,3,FALSE)</f>
        <v>0</v>
      </c>
      <c r="G154" s="84">
        <f t="shared" si="4"/>
        <v>0</v>
      </c>
      <c r="H154" s="90"/>
    </row>
    <row r="155" spans="1:8" hidden="1" x14ac:dyDescent="0.3">
      <c r="A155" s="86">
        <v>124006</v>
      </c>
      <c r="B155" s="87" t="s">
        <v>1630</v>
      </c>
      <c r="C155" s="81" t="s">
        <v>1585</v>
      </c>
      <c r="D155" s="88">
        <v>1</v>
      </c>
      <c r="E155" s="88">
        <v>1</v>
      </c>
      <c r="F155" s="84">
        <f>-VLOOKUP(A155,'26.1. cuc'!$A$2:$C$2088,3,FALSE)</f>
        <v>0</v>
      </c>
      <c r="G155" s="84">
        <f t="shared" si="4"/>
        <v>0</v>
      </c>
      <c r="H155" s="90"/>
    </row>
    <row r="156" spans="1:8" hidden="1" x14ac:dyDescent="0.3">
      <c r="A156" s="86">
        <v>124007</v>
      </c>
      <c r="B156" s="87" t="s">
        <v>1631</v>
      </c>
      <c r="C156" s="81" t="s">
        <v>1585</v>
      </c>
      <c r="D156" s="88">
        <v>1</v>
      </c>
      <c r="E156" s="88">
        <v>1</v>
      </c>
      <c r="F156" s="84">
        <f>VLOOKUP(A156,'26.1. cuc'!$A$2:$C$2088,3,FALSE)</f>
        <v>0</v>
      </c>
      <c r="G156" s="84">
        <f t="shared" si="4"/>
        <v>0</v>
      </c>
      <c r="H156" s="90"/>
    </row>
    <row r="157" spans="1:8" hidden="1" x14ac:dyDescent="0.3">
      <c r="A157" s="86">
        <v>124008</v>
      </c>
      <c r="B157" s="87" t="s">
        <v>1632</v>
      </c>
      <c r="C157" s="81" t="s">
        <v>1585</v>
      </c>
      <c r="D157" s="88">
        <v>1</v>
      </c>
      <c r="E157" s="88">
        <v>1</v>
      </c>
      <c r="F157" s="84">
        <f>-VLOOKUP(A157,'26.1. cuc'!$A$2:$C$2088,3,FALSE)</f>
        <v>0</v>
      </c>
      <c r="G157" s="84">
        <f t="shared" si="4"/>
        <v>0</v>
      </c>
      <c r="H157" s="90"/>
    </row>
    <row r="158" spans="1:8" hidden="1" x14ac:dyDescent="0.3">
      <c r="A158" s="86">
        <v>124009</v>
      </c>
      <c r="B158" s="87" t="s">
        <v>1633</v>
      </c>
      <c r="C158" s="81" t="s">
        <v>1585</v>
      </c>
      <c r="D158" s="88">
        <v>1</v>
      </c>
      <c r="E158" s="88">
        <v>1</v>
      </c>
      <c r="F158" s="84">
        <f>VLOOKUP(A158,'26.1. cuc'!$A$2:$C$2088,3,FALSE)</f>
        <v>0</v>
      </c>
      <c r="G158" s="84">
        <f t="shared" si="4"/>
        <v>0</v>
      </c>
      <c r="H158" s="90"/>
    </row>
    <row r="159" spans="1:8" hidden="1" x14ac:dyDescent="0.3">
      <c r="A159" s="86">
        <v>124010</v>
      </c>
      <c r="B159" s="87" t="s">
        <v>1634</v>
      </c>
      <c r="C159" s="81" t="s">
        <v>1585</v>
      </c>
      <c r="D159" s="88">
        <v>1</v>
      </c>
      <c r="E159" s="88">
        <v>1</v>
      </c>
      <c r="F159" s="84">
        <f>VLOOKUP(A159,'26.1. cuc'!$A$2:$C$2088,3,FALSE)</f>
        <v>0</v>
      </c>
      <c r="G159" s="84">
        <f t="shared" si="4"/>
        <v>0</v>
      </c>
      <c r="H159" s="90"/>
    </row>
    <row r="160" spans="1:8" hidden="1" x14ac:dyDescent="0.3">
      <c r="A160" s="86">
        <v>130510</v>
      </c>
      <c r="B160" s="87" t="s">
        <v>1635</v>
      </c>
      <c r="C160" s="81" t="s">
        <v>1585</v>
      </c>
      <c r="D160" s="88">
        <v>1</v>
      </c>
      <c r="E160" s="88">
        <v>1</v>
      </c>
      <c r="F160" s="84">
        <f>VLOOKUP(A160,'26.1. cuc'!$A$2:$C$2088,3,FALSE)</f>
        <v>0</v>
      </c>
      <c r="G160" s="84">
        <f t="shared" si="4"/>
        <v>0</v>
      </c>
      <c r="H160" s="90"/>
    </row>
    <row r="161" spans="1:8" hidden="1" x14ac:dyDescent="0.3">
      <c r="A161" s="86">
        <v>130515</v>
      </c>
      <c r="B161" s="87" t="s">
        <v>1636</v>
      </c>
      <c r="C161" s="81" t="s">
        <v>1585</v>
      </c>
      <c r="D161" s="88">
        <v>1</v>
      </c>
      <c r="E161" s="88">
        <v>1</v>
      </c>
      <c r="F161" s="84">
        <f>VLOOKUP(A161,'26.1. cuc'!$A$2:$C$2088,3,FALSE)</f>
        <v>0</v>
      </c>
      <c r="G161" s="84">
        <f t="shared" si="4"/>
        <v>0</v>
      </c>
      <c r="H161" s="90"/>
    </row>
    <row r="162" spans="1:8" hidden="1" x14ac:dyDescent="0.3">
      <c r="A162" s="86">
        <v>130520</v>
      </c>
      <c r="B162" s="87" t="s">
        <v>1637</v>
      </c>
      <c r="C162" s="81" t="s">
        <v>1585</v>
      </c>
      <c r="D162" s="88">
        <v>1</v>
      </c>
      <c r="E162" s="88">
        <v>1</v>
      </c>
      <c r="F162" s="84">
        <f>VLOOKUP(A162,'26.1. cuc'!$A$2:$C$2088,3,FALSE)</f>
        <v>0</v>
      </c>
      <c r="G162" s="84">
        <f t="shared" si="4"/>
        <v>0</v>
      </c>
      <c r="H162" s="90"/>
    </row>
    <row r="163" spans="1:8" hidden="1" x14ac:dyDescent="0.3">
      <c r="A163" s="86">
        <v>130525</v>
      </c>
      <c r="B163" s="87" t="s">
        <v>1638</v>
      </c>
      <c r="C163" s="81" t="s">
        <v>1585</v>
      </c>
      <c r="D163" s="88">
        <v>1</v>
      </c>
      <c r="E163" s="88">
        <v>1</v>
      </c>
      <c r="F163" s="84">
        <f>VLOOKUP(A163,'26.1. cuc'!$A$2:$C$2088,3,FALSE)</f>
        <v>0</v>
      </c>
      <c r="G163" s="84">
        <f t="shared" si="4"/>
        <v>0</v>
      </c>
      <c r="H163" s="90"/>
    </row>
    <row r="164" spans="1:8" hidden="1" x14ac:dyDescent="0.3">
      <c r="A164" s="86">
        <v>130530</v>
      </c>
      <c r="B164" s="87" t="s">
        <v>1639</v>
      </c>
      <c r="C164" s="81" t="s">
        <v>1585</v>
      </c>
      <c r="D164" s="88">
        <v>1</v>
      </c>
      <c r="E164" s="88">
        <v>1</v>
      </c>
      <c r="F164" s="84">
        <f>VLOOKUP(A164,'26.1. cuc'!$A$2:$C$2088,3,FALSE)</f>
        <v>0</v>
      </c>
      <c r="G164" s="84">
        <f t="shared" si="4"/>
        <v>0</v>
      </c>
      <c r="H164" s="90"/>
    </row>
    <row r="165" spans="1:8" hidden="1" x14ac:dyDescent="0.3">
      <c r="A165" s="86">
        <v>130535</v>
      </c>
      <c r="B165" s="87" t="s">
        <v>1640</v>
      </c>
      <c r="C165" s="81" t="s">
        <v>1585</v>
      </c>
      <c r="D165" s="88">
        <v>1</v>
      </c>
      <c r="E165" s="88">
        <v>1</v>
      </c>
      <c r="F165" s="84">
        <f>VLOOKUP(A165,'26.1. cuc'!$A$2:$C$2088,3,FALSE)</f>
        <v>0</v>
      </c>
      <c r="G165" s="84">
        <f t="shared" ref="G165:G190" si="5">IF($G$2="CAYC",+D165*F165,+E165*F165)</f>
        <v>0</v>
      </c>
      <c r="H165" s="90"/>
    </row>
    <row r="166" spans="1:8" hidden="1" x14ac:dyDescent="0.3">
      <c r="A166" s="86">
        <v>130540</v>
      </c>
      <c r="B166" s="87" t="s">
        <v>1641</v>
      </c>
      <c r="C166" s="81" t="s">
        <v>1585</v>
      </c>
      <c r="D166" s="88">
        <v>1</v>
      </c>
      <c r="E166" s="88">
        <v>1</v>
      </c>
      <c r="F166" s="84">
        <f>VLOOKUP(A166,'26.1. cuc'!$A$2:$C$2088,3,FALSE)</f>
        <v>0</v>
      </c>
      <c r="G166" s="84">
        <f t="shared" si="5"/>
        <v>0</v>
      </c>
      <c r="H166" s="90"/>
    </row>
    <row r="167" spans="1:8" hidden="1" x14ac:dyDescent="0.3">
      <c r="A167" s="86">
        <v>130599</v>
      </c>
      <c r="B167" s="87" t="s">
        <v>1642</v>
      </c>
      <c r="C167" s="81" t="s">
        <v>1585</v>
      </c>
      <c r="D167" s="88">
        <v>1</v>
      </c>
      <c r="E167" s="88">
        <v>1</v>
      </c>
      <c r="F167" s="84">
        <f>-VLOOKUP(A167,'26.1. cuc'!$A$2:$C$2088,3,FALSE)</f>
        <v>0</v>
      </c>
      <c r="G167" s="84">
        <f t="shared" si="5"/>
        <v>0</v>
      </c>
      <c r="H167" s="90"/>
    </row>
    <row r="168" spans="1:8" hidden="1" x14ac:dyDescent="0.3">
      <c r="A168" s="86">
        <v>131005</v>
      </c>
      <c r="B168" s="87" t="s">
        <v>1643</v>
      </c>
      <c r="C168" s="81" t="s">
        <v>1585</v>
      </c>
      <c r="D168" s="88">
        <v>1</v>
      </c>
      <c r="E168" s="88">
        <v>1</v>
      </c>
      <c r="F168" s="84">
        <f>VLOOKUP(A168,'26.1. cuc'!$A$2:$C$2088,3,FALSE)</f>
        <v>0</v>
      </c>
      <c r="G168" s="84">
        <f t="shared" si="5"/>
        <v>0</v>
      </c>
      <c r="H168" s="90"/>
    </row>
    <row r="169" spans="1:8" hidden="1" x14ac:dyDescent="0.3">
      <c r="A169" s="86">
        <v>131010</v>
      </c>
      <c r="B169" s="87" t="s">
        <v>1644</v>
      </c>
      <c r="C169" s="81" t="s">
        <v>1585</v>
      </c>
      <c r="D169" s="88">
        <v>1</v>
      </c>
      <c r="E169" s="88">
        <v>1</v>
      </c>
      <c r="F169" s="84">
        <f>VLOOKUP(A169,'26.1. cuc'!$A$2:$C$2088,3,FALSE)</f>
        <v>0</v>
      </c>
      <c r="G169" s="84">
        <f t="shared" si="5"/>
        <v>0</v>
      </c>
      <c r="H169" s="90"/>
    </row>
    <row r="170" spans="1:8" hidden="1" x14ac:dyDescent="0.3">
      <c r="A170" s="86">
        <v>131015</v>
      </c>
      <c r="B170" s="87" t="s">
        <v>1645</v>
      </c>
      <c r="C170" s="81" t="s">
        <v>1585</v>
      </c>
      <c r="D170" s="88">
        <v>1</v>
      </c>
      <c r="E170" s="88">
        <v>1</v>
      </c>
      <c r="F170" s="84">
        <f>VLOOKUP(A170,'26.1. cuc'!$A$2:$C$2088,3,FALSE)</f>
        <v>0</v>
      </c>
      <c r="G170" s="84">
        <f t="shared" si="5"/>
        <v>0</v>
      </c>
      <c r="H170" s="90"/>
    </row>
    <row r="171" spans="1:8" hidden="1" x14ac:dyDescent="0.3">
      <c r="A171" s="86">
        <v>131020</v>
      </c>
      <c r="B171" s="87" t="s">
        <v>1646</v>
      </c>
      <c r="C171" s="81" t="s">
        <v>1585</v>
      </c>
      <c r="D171" s="88">
        <v>1</v>
      </c>
      <c r="E171" s="88">
        <v>1</v>
      </c>
      <c r="F171" s="84">
        <f>VLOOKUP(A171,'26.1. cuc'!$A$2:$C$2088,3,FALSE)</f>
        <v>0</v>
      </c>
      <c r="G171" s="84">
        <f t="shared" si="5"/>
        <v>0</v>
      </c>
      <c r="H171" s="90"/>
    </row>
    <row r="172" spans="1:8" hidden="1" x14ac:dyDescent="0.3">
      <c r="A172" s="86">
        <v>131025</v>
      </c>
      <c r="B172" s="87" t="s">
        <v>1647</v>
      </c>
      <c r="C172" s="81" t="s">
        <v>1585</v>
      </c>
      <c r="D172" s="88">
        <v>1</v>
      </c>
      <c r="E172" s="88">
        <v>1</v>
      </c>
      <c r="F172" s="84">
        <f>VLOOKUP(A172,'26.1. cuc'!$A$2:$C$2088,3,FALSE)</f>
        <v>0</v>
      </c>
      <c r="G172" s="84">
        <f t="shared" si="5"/>
        <v>0</v>
      </c>
      <c r="H172" s="90"/>
    </row>
    <row r="173" spans="1:8" hidden="1" x14ac:dyDescent="0.3">
      <c r="A173" s="86">
        <v>131030</v>
      </c>
      <c r="B173" s="87" t="s">
        <v>1648</v>
      </c>
      <c r="C173" s="81" t="s">
        <v>1585</v>
      </c>
      <c r="D173" s="88">
        <v>1</v>
      </c>
      <c r="E173" s="88">
        <v>1</v>
      </c>
      <c r="F173" s="84">
        <f>VLOOKUP(A173,'26.1. cuc'!$A$2:$C$2088,3,FALSE)</f>
        <v>0</v>
      </c>
      <c r="G173" s="84">
        <f t="shared" si="5"/>
        <v>0</v>
      </c>
      <c r="H173" s="90"/>
    </row>
    <row r="174" spans="1:8" hidden="1" x14ac:dyDescent="0.3">
      <c r="A174" s="86">
        <v>131040</v>
      </c>
      <c r="B174" s="87" t="s">
        <v>1649</v>
      </c>
      <c r="C174" s="81" t="s">
        <v>1585</v>
      </c>
      <c r="D174" s="88">
        <v>1</v>
      </c>
      <c r="E174" s="88">
        <v>1</v>
      </c>
      <c r="F174" s="84">
        <f>VLOOKUP(A174,'26.1. cuc'!$A$2:$C$2088,3,FALSE)</f>
        <v>0</v>
      </c>
      <c r="G174" s="84">
        <f t="shared" si="5"/>
        <v>0</v>
      </c>
      <c r="H174" s="90"/>
    </row>
    <row r="175" spans="1:8" hidden="1" x14ac:dyDescent="0.3">
      <c r="A175" s="86">
        <v>131099</v>
      </c>
      <c r="B175" s="87" t="s">
        <v>1650</v>
      </c>
      <c r="C175" s="81" t="s">
        <v>1585</v>
      </c>
      <c r="D175" s="88">
        <v>1</v>
      </c>
      <c r="E175" s="88">
        <v>1</v>
      </c>
      <c r="F175" s="84">
        <f>-VLOOKUP(A175,'26.1. cuc'!$A$2:$C$2088,3,FALSE)</f>
        <v>0</v>
      </c>
      <c r="G175" s="84">
        <f t="shared" si="5"/>
        <v>0</v>
      </c>
      <c r="H175" s="90"/>
    </row>
    <row r="176" spans="1:8" hidden="1" x14ac:dyDescent="0.3">
      <c r="A176" s="86">
        <v>131501</v>
      </c>
      <c r="B176" s="87" t="s">
        <v>1651</v>
      </c>
      <c r="C176" s="81" t="s">
        <v>1585</v>
      </c>
      <c r="D176" s="88">
        <v>1</v>
      </c>
      <c r="E176" s="88">
        <v>1</v>
      </c>
      <c r="F176" s="84">
        <f>VLOOKUP(A176,'26.1. cuc'!$A$2:$C$2088,3,FALSE)</f>
        <v>0</v>
      </c>
      <c r="G176" s="84">
        <f t="shared" si="5"/>
        <v>0</v>
      </c>
      <c r="H176" s="90"/>
    </row>
    <row r="177" spans="1:8" hidden="1" x14ac:dyDescent="0.3">
      <c r="A177" s="86">
        <v>131502</v>
      </c>
      <c r="B177" s="87" t="s">
        <v>1652</v>
      </c>
      <c r="C177" s="81" t="s">
        <v>1585</v>
      </c>
      <c r="D177" s="88">
        <v>1</v>
      </c>
      <c r="E177" s="88">
        <v>1</v>
      </c>
      <c r="F177" s="84">
        <f>VLOOKUP(A177,'26.1. cuc'!$A$2:$C$2088,3,FALSE)</f>
        <v>0</v>
      </c>
      <c r="G177" s="84">
        <f t="shared" si="5"/>
        <v>0</v>
      </c>
      <c r="H177" s="90"/>
    </row>
    <row r="178" spans="1:8" hidden="1" x14ac:dyDescent="0.3">
      <c r="A178" s="86">
        <v>131503</v>
      </c>
      <c r="B178" s="87" t="s">
        <v>1653</v>
      </c>
      <c r="C178" s="81" t="s">
        <v>1585</v>
      </c>
      <c r="D178" s="88">
        <v>1</v>
      </c>
      <c r="E178" s="88">
        <v>1</v>
      </c>
      <c r="F178" s="84">
        <f>VLOOKUP(A178,'26.1. cuc'!$A$2:$C$2088,3,FALSE)</f>
        <v>0</v>
      </c>
      <c r="G178" s="84">
        <f t="shared" si="5"/>
        <v>0</v>
      </c>
      <c r="H178" s="90"/>
    </row>
    <row r="179" spans="1:8" hidden="1" x14ac:dyDescent="0.3">
      <c r="A179" s="86">
        <v>131599</v>
      </c>
      <c r="B179" s="87" t="s">
        <v>1654</v>
      </c>
      <c r="C179" s="81" t="s">
        <v>1585</v>
      </c>
      <c r="D179" s="88">
        <v>1</v>
      </c>
      <c r="E179" s="88">
        <v>1</v>
      </c>
      <c r="F179" s="84">
        <f>-VLOOKUP(A179,'26.1. cuc'!$A$2:$C$2088,3,FALSE)</f>
        <v>0</v>
      </c>
      <c r="G179" s="84">
        <f t="shared" si="5"/>
        <v>0</v>
      </c>
      <c r="H179" s="90"/>
    </row>
    <row r="180" spans="1:8" hidden="1" x14ac:dyDescent="0.3">
      <c r="A180" s="86">
        <v>140805</v>
      </c>
      <c r="B180" s="87" t="s">
        <v>1573</v>
      </c>
      <c r="C180" s="81" t="s">
        <v>1585</v>
      </c>
      <c r="D180" s="88">
        <v>1</v>
      </c>
      <c r="E180" s="88">
        <v>1</v>
      </c>
      <c r="F180" s="84">
        <f>-VLOOKUP(A180,'26.1. cuc'!$A$2:$C$2088,3,FALSE)</f>
        <v>0</v>
      </c>
      <c r="G180" s="84">
        <f t="shared" si="5"/>
        <v>0</v>
      </c>
      <c r="H180" s="90"/>
    </row>
    <row r="181" spans="1:8" hidden="1" x14ac:dyDescent="0.3">
      <c r="A181" s="86">
        <v>140810</v>
      </c>
      <c r="B181" s="87" t="s">
        <v>1575</v>
      </c>
      <c r="C181" s="81" t="s">
        <v>1585</v>
      </c>
      <c r="D181" s="88">
        <v>1</v>
      </c>
      <c r="E181" s="88">
        <v>1</v>
      </c>
      <c r="F181" s="84">
        <f>-VLOOKUP(A181,'26.1. cuc'!$A$2:$C$2088,3,FALSE)</f>
        <v>0</v>
      </c>
      <c r="G181" s="84">
        <f t="shared" si="5"/>
        <v>0</v>
      </c>
      <c r="H181" s="90"/>
    </row>
    <row r="182" spans="1:8" hidden="1" x14ac:dyDescent="0.3">
      <c r="A182" s="86">
        <v>140815</v>
      </c>
      <c r="B182" s="87" t="s">
        <v>1576</v>
      </c>
      <c r="C182" s="81" t="s">
        <v>1585</v>
      </c>
      <c r="D182" s="88">
        <v>1</v>
      </c>
      <c r="E182" s="88">
        <v>1</v>
      </c>
      <c r="F182" s="84">
        <f>-VLOOKUP(A182,'26.1. cuc'!$A$2:$C$2088,3,FALSE)</f>
        <v>0</v>
      </c>
      <c r="G182" s="84">
        <f t="shared" si="5"/>
        <v>0</v>
      </c>
      <c r="H182" s="90"/>
    </row>
    <row r="183" spans="1:8" hidden="1" x14ac:dyDescent="0.3">
      <c r="A183" s="86">
        <v>140820</v>
      </c>
      <c r="B183" s="87" t="s">
        <v>1577</v>
      </c>
      <c r="C183" s="81" t="s">
        <v>1585</v>
      </c>
      <c r="D183" s="88">
        <v>1</v>
      </c>
      <c r="E183" s="88">
        <v>1</v>
      </c>
      <c r="F183" s="84">
        <f>-VLOOKUP(A183,'26.1. cuc'!$A$2:$C$2088,3,FALSE)</f>
        <v>0</v>
      </c>
      <c r="G183" s="84">
        <f t="shared" si="5"/>
        <v>0</v>
      </c>
      <c r="H183" s="90"/>
    </row>
    <row r="184" spans="1:8" hidden="1" x14ac:dyDescent="0.3">
      <c r="A184" s="86">
        <v>140825</v>
      </c>
      <c r="B184" s="87" t="s">
        <v>1578</v>
      </c>
      <c r="C184" s="81" t="s">
        <v>1585</v>
      </c>
      <c r="D184" s="88">
        <v>1</v>
      </c>
      <c r="E184" s="88">
        <v>1</v>
      </c>
      <c r="F184" s="84">
        <f>-VLOOKUP(A184,'26.1. cuc'!$A$2:$C$2088,3,FALSE)</f>
        <v>0</v>
      </c>
      <c r="G184" s="84">
        <f t="shared" si="5"/>
        <v>0</v>
      </c>
      <c r="H184" s="90"/>
    </row>
    <row r="185" spans="1:8" hidden="1" x14ac:dyDescent="0.3">
      <c r="A185" s="86">
        <v>140905</v>
      </c>
      <c r="B185" s="87" t="s">
        <v>1573</v>
      </c>
      <c r="C185" s="81" t="s">
        <v>1585</v>
      </c>
      <c r="D185" s="88">
        <v>1</v>
      </c>
      <c r="E185" s="88">
        <v>1</v>
      </c>
      <c r="F185" s="84">
        <f>-VLOOKUP(A185,'26.1. cuc'!$A$2:$C$2088,3,FALSE)</f>
        <v>0</v>
      </c>
      <c r="G185" s="84">
        <f t="shared" si="5"/>
        <v>0</v>
      </c>
      <c r="H185" s="90"/>
    </row>
    <row r="186" spans="1:8" hidden="1" x14ac:dyDescent="0.3">
      <c r="A186" s="86">
        <v>140910</v>
      </c>
      <c r="B186" s="87" t="s">
        <v>1575</v>
      </c>
      <c r="C186" s="81" t="s">
        <v>1585</v>
      </c>
      <c r="D186" s="88">
        <v>1</v>
      </c>
      <c r="E186" s="88">
        <v>1</v>
      </c>
      <c r="F186" s="84">
        <f>-VLOOKUP(A186,'26.1. cuc'!$A$2:$C$2088,3,FALSE)</f>
        <v>0</v>
      </c>
      <c r="G186" s="84">
        <f t="shared" si="5"/>
        <v>0</v>
      </c>
      <c r="H186" s="90"/>
    </row>
    <row r="187" spans="1:8" hidden="1" x14ac:dyDescent="0.3">
      <c r="A187" s="86">
        <v>140915</v>
      </c>
      <c r="B187" s="87" t="s">
        <v>1576</v>
      </c>
      <c r="C187" s="81" t="s">
        <v>1585</v>
      </c>
      <c r="D187" s="88">
        <v>1</v>
      </c>
      <c r="E187" s="88">
        <v>1</v>
      </c>
      <c r="F187" s="84">
        <f>-VLOOKUP(A187,'26.1. cuc'!$A$2:$C$2088,3,FALSE)</f>
        <v>0</v>
      </c>
      <c r="G187" s="84">
        <f t="shared" si="5"/>
        <v>0</v>
      </c>
      <c r="H187" s="90"/>
    </row>
    <row r="188" spans="1:8" hidden="1" x14ac:dyDescent="0.3">
      <c r="A188" s="86">
        <v>140920</v>
      </c>
      <c r="B188" s="87" t="s">
        <v>1577</v>
      </c>
      <c r="C188" s="81" t="s">
        <v>1585</v>
      </c>
      <c r="D188" s="88">
        <v>1</v>
      </c>
      <c r="E188" s="88">
        <v>1</v>
      </c>
      <c r="F188" s="84">
        <f>-VLOOKUP(A188,'26.1. cuc'!$A$2:$C$2088,3,FALSE)</f>
        <v>0</v>
      </c>
      <c r="G188" s="84">
        <f t="shared" si="5"/>
        <v>0</v>
      </c>
      <c r="H188" s="90"/>
    </row>
    <row r="189" spans="1:8" hidden="1" x14ac:dyDescent="0.3">
      <c r="A189" s="86">
        <v>140925</v>
      </c>
      <c r="B189" s="87" t="s">
        <v>1578</v>
      </c>
      <c r="C189" s="81" t="s">
        <v>1585</v>
      </c>
      <c r="D189" s="88">
        <v>1</v>
      </c>
      <c r="E189" s="88">
        <v>1</v>
      </c>
      <c r="F189" s="84">
        <f>-VLOOKUP(A189,'26.1. cuc'!$A$2:$C$2088,3,FALSE)</f>
        <v>0</v>
      </c>
      <c r="G189" s="84">
        <f t="shared" si="5"/>
        <v>0</v>
      </c>
      <c r="H189" s="90"/>
    </row>
    <row r="190" spans="1:8" hidden="1" x14ac:dyDescent="0.3">
      <c r="A190" s="86">
        <v>140930</v>
      </c>
      <c r="B190" s="87" t="s">
        <v>1655</v>
      </c>
      <c r="C190" s="81" t="s">
        <v>1585</v>
      </c>
      <c r="D190" s="88">
        <v>1</v>
      </c>
      <c r="E190" s="88">
        <v>1</v>
      </c>
      <c r="F190" s="84">
        <f>VLOOKUP(A190,'26.1. cuc'!$A$2:$C$2088,3,FALSE)</f>
        <v>0</v>
      </c>
      <c r="G190" s="84">
        <f t="shared" si="5"/>
        <v>0</v>
      </c>
      <c r="H190" s="90"/>
    </row>
    <row r="191" spans="1:8" hidden="1" x14ac:dyDescent="0.3">
      <c r="A191" s="86">
        <v>141005</v>
      </c>
      <c r="B191" s="87" t="s">
        <v>1573</v>
      </c>
      <c r="C191" s="81" t="s">
        <v>1585</v>
      </c>
      <c r="D191" s="88">
        <v>1</v>
      </c>
      <c r="E191" s="88">
        <v>1</v>
      </c>
      <c r="F191" s="84">
        <f>VLOOKUP(A191,'26.1. cuc'!$A$2:$C$2088,3,FALSE)</f>
        <v>0</v>
      </c>
      <c r="H191" s="90"/>
    </row>
    <row r="192" spans="1:8" hidden="1" x14ac:dyDescent="0.3">
      <c r="A192" s="86">
        <v>141010</v>
      </c>
      <c r="B192" s="87" t="s">
        <v>1575</v>
      </c>
      <c r="C192" s="81" t="s">
        <v>1585</v>
      </c>
      <c r="D192" s="88">
        <v>1</v>
      </c>
      <c r="E192" s="88">
        <v>1</v>
      </c>
      <c r="F192" s="84">
        <f>VLOOKUP(A192,'26.1. cuc'!$A$2:$C$2088,3,FALSE)</f>
        <v>0</v>
      </c>
      <c r="G192" s="84"/>
      <c r="H192" s="90"/>
    </row>
    <row r="193" spans="1:8" hidden="1" x14ac:dyDescent="0.3">
      <c r="A193" s="86">
        <v>141015</v>
      </c>
      <c r="B193" s="87" t="s">
        <v>1576</v>
      </c>
      <c r="C193" s="81" t="s">
        <v>1585</v>
      </c>
      <c r="D193" s="88">
        <v>1</v>
      </c>
      <c r="E193" s="88">
        <v>1</v>
      </c>
      <c r="F193" s="84">
        <f>VLOOKUP(A193,'26.1. cuc'!$A$2:$C$2088,3,FALSE)</f>
        <v>0</v>
      </c>
      <c r="G193" s="84"/>
      <c r="H193" s="90"/>
    </row>
    <row r="194" spans="1:8" hidden="1" x14ac:dyDescent="0.3">
      <c r="A194" s="86">
        <v>141020</v>
      </c>
      <c r="B194" s="87" t="s">
        <v>1577</v>
      </c>
      <c r="C194" s="81" t="s">
        <v>1585</v>
      </c>
      <c r="D194" s="88">
        <v>1</v>
      </c>
      <c r="E194" s="88">
        <v>1</v>
      </c>
      <c r="F194" s="84">
        <f>VLOOKUP(A194,'26.1. cuc'!$A$2:$C$2088,3,FALSE)</f>
        <v>0</v>
      </c>
      <c r="G194" s="84"/>
      <c r="H194" s="90"/>
    </row>
    <row r="195" spans="1:8" hidden="1" x14ac:dyDescent="0.3">
      <c r="A195" s="86">
        <v>141025</v>
      </c>
      <c r="B195" s="87" t="s">
        <v>1578</v>
      </c>
      <c r="C195" s="81" t="s">
        <v>1585</v>
      </c>
      <c r="D195" s="88">
        <v>1</v>
      </c>
      <c r="E195" s="88">
        <v>1</v>
      </c>
      <c r="F195" s="84">
        <f>VLOOKUP(A195,'26.1. cuc'!$A$2:$C$2088,3,FALSE)</f>
        <v>0</v>
      </c>
      <c r="G195" s="84"/>
      <c r="H195" s="90"/>
    </row>
    <row r="196" spans="1:8" hidden="1" x14ac:dyDescent="0.3">
      <c r="A196" s="86">
        <v>141030</v>
      </c>
      <c r="B196" s="87" t="s">
        <v>1656</v>
      </c>
      <c r="C196" s="81" t="s">
        <v>1585</v>
      </c>
      <c r="D196" s="88">
        <v>1</v>
      </c>
      <c r="E196" s="88">
        <v>1</v>
      </c>
      <c r="F196" s="84">
        <f>VLOOKUP(A196,'26.1. cuc'!$A$2:$C$2088,3,FALSE)</f>
        <v>0</v>
      </c>
      <c r="G196" s="84"/>
      <c r="H196" s="90"/>
    </row>
    <row r="197" spans="1:8" ht="13.8" customHeight="1" x14ac:dyDescent="0.3">
      <c r="A197" s="86">
        <v>141105</v>
      </c>
      <c r="B197" s="87" t="s">
        <v>1573</v>
      </c>
      <c r="C197" s="81" t="s">
        <v>1585</v>
      </c>
      <c r="D197" s="88">
        <v>1</v>
      </c>
      <c r="E197" s="88">
        <v>1</v>
      </c>
      <c r="F197" s="84">
        <f>VLOOKUP(A197,'26.1. cuc'!$A$2:$C$2088,3,FALSE)</f>
        <v>81927467</v>
      </c>
      <c r="G197" s="286">
        <f>IFERROR(VLOOKUP(A197,'tabla dinamica cartera'!$A$2:$B$30,2,FALSE)*E197,0)</f>
        <v>54658119</v>
      </c>
      <c r="H197" s="453" t="s">
        <v>1657</v>
      </c>
    </row>
    <row r="198" spans="1:8" hidden="1" x14ac:dyDescent="0.3">
      <c r="A198" s="86">
        <v>141110</v>
      </c>
      <c r="B198" s="87" t="s">
        <v>1575</v>
      </c>
      <c r="C198" s="81" t="s">
        <v>1585</v>
      </c>
      <c r="D198" s="88">
        <v>1</v>
      </c>
      <c r="E198" s="88">
        <v>1</v>
      </c>
      <c r="F198" s="84">
        <f>VLOOKUP(A198,'26.1. cuc'!$A$2:$C$2088,3,FALSE)</f>
        <v>0</v>
      </c>
      <c r="G198" s="286">
        <f>IFERROR(VLOOKUP(A198,'tabla dinamica cartera'!$A$2:$B$30,2,FALSE)*E198,0)</f>
        <v>0</v>
      </c>
      <c r="H198" s="454"/>
    </row>
    <row r="199" spans="1:8" hidden="1" x14ac:dyDescent="0.3">
      <c r="A199" s="86">
        <v>141115</v>
      </c>
      <c r="B199" s="87" t="s">
        <v>1576</v>
      </c>
      <c r="C199" s="81" t="s">
        <v>1585</v>
      </c>
      <c r="D199" s="88">
        <v>1</v>
      </c>
      <c r="E199" s="88">
        <v>1</v>
      </c>
      <c r="F199" s="84">
        <f>VLOOKUP(A199,'26.1. cuc'!$A$2:$C$2088,3,FALSE)</f>
        <v>0</v>
      </c>
      <c r="G199" s="286">
        <f>IFERROR(VLOOKUP(A199,'tabla dinamica cartera'!$A$2:$B$30,2,FALSE)*E199,0)</f>
        <v>0</v>
      </c>
      <c r="H199" s="454"/>
    </row>
    <row r="200" spans="1:8" hidden="1" x14ac:dyDescent="0.3">
      <c r="A200" s="86">
        <v>141120</v>
      </c>
      <c r="B200" s="87" t="s">
        <v>1577</v>
      </c>
      <c r="C200" s="81" t="s">
        <v>1585</v>
      </c>
      <c r="D200" s="88">
        <v>1</v>
      </c>
      <c r="E200" s="88">
        <v>1</v>
      </c>
      <c r="F200" s="84">
        <f>VLOOKUP(A200,'26.1. cuc'!$A$2:$C$2088,3,FALSE)</f>
        <v>0</v>
      </c>
      <c r="G200" s="286">
        <f>IFERROR(VLOOKUP(A200,'tabla dinamica cartera'!$A$2:$B$30,2,FALSE)*E200,0)</f>
        <v>0</v>
      </c>
      <c r="H200" s="454"/>
    </row>
    <row r="201" spans="1:8" hidden="1" x14ac:dyDescent="0.3">
      <c r="A201" s="86">
        <v>141125</v>
      </c>
      <c r="B201" s="87" t="s">
        <v>1578</v>
      </c>
      <c r="C201" s="81" t="s">
        <v>1585</v>
      </c>
      <c r="D201" s="88">
        <v>1</v>
      </c>
      <c r="E201" s="88">
        <v>1</v>
      </c>
      <c r="F201" s="84">
        <f>VLOOKUP(A201,'26.1. cuc'!$A$2:$C$2088,3,FALSE)</f>
        <v>0</v>
      </c>
      <c r="G201" s="286">
        <f>IFERROR(VLOOKUP(A201,'tabla dinamica cartera'!$A$2:$B$30,2,FALSE)*E201,0)</f>
        <v>0</v>
      </c>
      <c r="H201" s="454"/>
    </row>
    <row r="202" spans="1:8" x14ac:dyDescent="0.3">
      <c r="A202" s="86">
        <v>141205</v>
      </c>
      <c r="B202" s="87" t="s">
        <v>1573</v>
      </c>
      <c r="C202" s="81" t="s">
        <v>1585</v>
      </c>
      <c r="D202" s="88">
        <v>1</v>
      </c>
      <c r="E202" s="88">
        <v>1</v>
      </c>
      <c r="F202" s="84">
        <f>VLOOKUP(A202,'26.1. cuc'!$A$2:$C$2088,3,FALSE)</f>
        <v>52652671</v>
      </c>
      <c r="G202" s="286">
        <f>IFERROR(VLOOKUP(A202,'tabla dinamica cartera'!$A$2:$B$30,2,FALSE)*E202,0)</f>
        <v>32684395</v>
      </c>
      <c r="H202" s="454"/>
    </row>
    <row r="203" spans="1:8" hidden="1" x14ac:dyDescent="0.3">
      <c r="A203" s="86">
        <v>141210</v>
      </c>
      <c r="B203" s="87" t="s">
        <v>1575</v>
      </c>
      <c r="C203" s="81" t="s">
        <v>1585</v>
      </c>
      <c r="D203" s="88">
        <v>1</v>
      </c>
      <c r="E203" s="88">
        <v>1</v>
      </c>
      <c r="F203" s="84">
        <f>VLOOKUP(A203,'26.1. cuc'!$A$2:$C$2088,3,FALSE)</f>
        <v>0</v>
      </c>
      <c r="G203" s="286">
        <f>IFERROR(VLOOKUP(A203,'tabla dinamica cartera'!$A$2:$B$30,2,FALSE)*E203,0)</f>
        <v>0</v>
      </c>
      <c r="H203" s="454"/>
    </row>
    <row r="204" spans="1:8" hidden="1" x14ac:dyDescent="0.3">
      <c r="A204" s="86">
        <v>141215</v>
      </c>
      <c r="B204" s="87" t="s">
        <v>1576</v>
      </c>
      <c r="C204" s="81" t="s">
        <v>1585</v>
      </c>
      <c r="D204" s="88">
        <v>1</v>
      </c>
      <c r="E204" s="88">
        <v>1</v>
      </c>
      <c r="F204" s="84">
        <f>VLOOKUP(A204,'26.1. cuc'!$A$2:$C$2088,3,FALSE)</f>
        <v>0</v>
      </c>
      <c r="G204" s="286">
        <f>IFERROR(VLOOKUP(A204,'tabla dinamica cartera'!$A$2:$B$30,2,FALSE)*E204,0)</f>
        <v>0</v>
      </c>
      <c r="H204" s="454"/>
    </row>
    <row r="205" spans="1:8" hidden="1" x14ac:dyDescent="0.3">
      <c r="A205" s="86">
        <v>141220</v>
      </c>
      <c r="B205" s="87" t="s">
        <v>1577</v>
      </c>
      <c r="C205" s="81" t="s">
        <v>1585</v>
      </c>
      <c r="D205" s="88">
        <v>1</v>
      </c>
      <c r="E205" s="88">
        <v>1</v>
      </c>
      <c r="F205" s="84">
        <f>VLOOKUP(A205,'26.1. cuc'!$A$2:$C$2088,3,FALSE)</f>
        <v>0</v>
      </c>
      <c r="G205" s="286">
        <f>IFERROR(VLOOKUP(A205,'tabla dinamica cartera'!$A$2:$B$30,2,FALSE)*E205,0)</f>
        <v>0</v>
      </c>
      <c r="H205" s="454"/>
    </row>
    <row r="206" spans="1:8" hidden="1" x14ac:dyDescent="0.3">
      <c r="A206" s="86">
        <v>141225</v>
      </c>
      <c r="B206" s="87" t="s">
        <v>1578</v>
      </c>
      <c r="C206" s="81" t="s">
        <v>1585</v>
      </c>
      <c r="D206" s="88">
        <v>1</v>
      </c>
      <c r="E206" s="88">
        <v>1</v>
      </c>
      <c r="F206" s="84">
        <f>VLOOKUP(A206,'26.1. cuc'!$A$2:$C$2088,3,FALSE)</f>
        <v>0</v>
      </c>
      <c r="G206" s="286">
        <f>IFERROR(VLOOKUP(A206,'tabla dinamica cartera'!$A$2:$B$30,2,FALSE)*E206,0)</f>
        <v>0</v>
      </c>
      <c r="H206" s="454"/>
    </row>
    <row r="207" spans="1:8" x14ac:dyDescent="0.3">
      <c r="A207" s="86">
        <v>144105</v>
      </c>
      <c r="B207" s="87" t="s">
        <v>1573</v>
      </c>
      <c r="C207" s="81" t="s">
        <v>1585</v>
      </c>
      <c r="D207" s="88">
        <v>1</v>
      </c>
      <c r="E207" s="88">
        <v>1</v>
      </c>
      <c r="F207" s="84">
        <f>VLOOKUP(A207,'26.1. cuc'!$A$2:$C$2088,3,FALSE)</f>
        <v>8562257723</v>
      </c>
      <c r="G207" s="286">
        <f>IFERROR(VLOOKUP(A207,'tabla dinamica cartera'!$A$2:$B$30,2,FALSE)*E207,0)</f>
        <v>5375361988</v>
      </c>
      <c r="H207" s="454"/>
    </row>
    <row r="208" spans="1:8" x14ac:dyDescent="0.3">
      <c r="A208" s="86">
        <v>144110</v>
      </c>
      <c r="B208" s="87" t="s">
        <v>1575</v>
      </c>
      <c r="C208" s="81" t="s">
        <v>1585</v>
      </c>
      <c r="D208" s="88">
        <v>1</v>
      </c>
      <c r="E208" s="88">
        <v>1</v>
      </c>
      <c r="F208" s="84">
        <f>VLOOKUP(A208,'26.1. cuc'!$A$2:$C$2088,3,FALSE)</f>
        <v>14209685</v>
      </c>
      <c r="G208" s="286">
        <f>IFERROR(VLOOKUP(A208,'tabla dinamica cartera'!$A$2:$B$30,2,FALSE)*E208,0)</f>
        <v>9644380</v>
      </c>
      <c r="H208" s="454"/>
    </row>
    <row r="209" spans="1:8" hidden="1" x14ac:dyDescent="0.3">
      <c r="A209" s="86">
        <v>144115</v>
      </c>
      <c r="B209" s="87" t="s">
        <v>1576</v>
      </c>
      <c r="C209" s="81" t="s">
        <v>1585</v>
      </c>
      <c r="D209" s="88">
        <v>1</v>
      </c>
      <c r="E209" s="88">
        <v>1</v>
      </c>
      <c r="F209" s="84">
        <f>VLOOKUP(A209,'26.1. cuc'!$A$2:$C$2088,3,FALSE)</f>
        <v>0</v>
      </c>
      <c r="G209" s="286">
        <f>IFERROR(VLOOKUP(A209,'tabla dinamica cartera'!$A$2:$B$30,2,FALSE)*E209,0)</f>
        <v>0</v>
      </c>
      <c r="H209" s="454"/>
    </row>
    <row r="210" spans="1:8" x14ac:dyDescent="0.3">
      <c r="A210" s="86">
        <v>144120</v>
      </c>
      <c r="B210" s="87" t="s">
        <v>1577</v>
      </c>
      <c r="C210" s="81" t="s">
        <v>1585</v>
      </c>
      <c r="D210" s="88">
        <v>1</v>
      </c>
      <c r="E210" s="88">
        <v>1</v>
      </c>
      <c r="F210" s="84">
        <f>VLOOKUP(A210,'26.1. cuc'!$A$2:$C$2088,3,FALSE)</f>
        <v>16101939</v>
      </c>
      <c r="G210" s="286">
        <f>IFERROR(VLOOKUP(A210,'tabla dinamica cartera'!$A$2:$B$30,2,FALSE)*E210,0)</f>
        <v>13691755</v>
      </c>
      <c r="H210" s="454"/>
    </row>
    <row r="211" spans="1:8" x14ac:dyDescent="0.3">
      <c r="A211" s="86">
        <v>144125</v>
      </c>
      <c r="B211" s="87" t="s">
        <v>1578</v>
      </c>
      <c r="C211" s="81" t="s">
        <v>1585</v>
      </c>
      <c r="D211" s="88">
        <v>1</v>
      </c>
      <c r="E211" s="88">
        <v>1</v>
      </c>
      <c r="F211" s="84">
        <f>VLOOKUP(A211,'26.1. cuc'!$A$2:$C$2088,3,FALSE)</f>
        <v>6094900</v>
      </c>
      <c r="G211" s="286">
        <f>IFERROR(VLOOKUP(A211,'tabla dinamica cartera'!$A$2:$B$30,2,FALSE)*E211,0)</f>
        <v>5321981</v>
      </c>
      <c r="H211" s="454"/>
    </row>
    <row r="212" spans="1:8" x14ac:dyDescent="0.3">
      <c r="A212" s="86">
        <v>144205</v>
      </c>
      <c r="B212" s="87" t="s">
        <v>1573</v>
      </c>
      <c r="C212" s="81" t="s">
        <v>1585</v>
      </c>
      <c r="D212" s="88">
        <v>1</v>
      </c>
      <c r="E212" s="88">
        <v>1</v>
      </c>
      <c r="F212" s="84">
        <f>VLOOKUP(A212,'26.1. cuc'!$A$2:$C$2088,3,FALSE)</f>
        <v>660508228</v>
      </c>
      <c r="G212" s="286">
        <f>IFERROR(VLOOKUP(A212,'tabla dinamica cartera'!$A$2:$B$30,2,FALSE)*E212,0)</f>
        <v>578875483</v>
      </c>
      <c r="H212" s="454"/>
    </row>
    <row r="213" spans="1:8" x14ac:dyDescent="0.3">
      <c r="A213" s="86">
        <v>144210</v>
      </c>
      <c r="B213" s="87" t="s">
        <v>1575</v>
      </c>
      <c r="C213" s="81" t="s">
        <v>1585</v>
      </c>
      <c r="D213" s="88">
        <v>1</v>
      </c>
      <c r="E213" s="88">
        <v>1</v>
      </c>
      <c r="F213" s="84">
        <f>VLOOKUP(A213,'26.1. cuc'!$A$2:$C$2088,3,FALSE)</f>
        <v>6984170</v>
      </c>
      <c r="G213" s="286">
        <f>IFERROR(VLOOKUP(A213,'tabla dinamica cartera'!$A$2:$B$30,2,FALSE)*E213,0)</f>
        <v>6984170</v>
      </c>
      <c r="H213" s="454"/>
    </row>
    <row r="214" spans="1:8" x14ac:dyDescent="0.3">
      <c r="A214" s="86">
        <v>144215</v>
      </c>
      <c r="B214" s="87" t="s">
        <v>1576</v>
      </c>
      <c r="C214" s="81" t="s">
        <v>1585</v>
      </c>
      <c r="D214" s="88">
        <v>1</v>
      </c>
      <c r="E214" s="88">
        <v>1</v>
      </c>
      <c r="F214" s="84">
        <f>VLOOKUP(A214,'26.1. cuc'!$A$2:$C$2088,3,FALSE)</f>
        <v>44069683</v>
      </c>
      <c r="G214" s="286">
        <f>IFERROR(VLOOKUP(A214,'tabla dinamica cartera'!$A$2:$B$30,2,FALSE)*E214,0)</f>
        <v>44069683</v>
      </c>
      <c r="H214" s="454"/>
    </row>
    <row r="215" spans="1:8" x14ac:dyDescent="0.3">
      <c r="A215" s="86">
        <v>144220</v>
      </c>
      <c r="B215" s="87" t="s">
        <v>1577</v>
      </c>
      <c r="C215" s="81" t="s">
        <v>1585</v>
      </c>
      <c r="D215" s="88">
        <v>1</v>
      </c>
      <c r="E215" s="88">
        <v>1</v>
      </c>
      <c r="F215" s="84">
        <f>VLOOKUP(A215,'26.1. cuc'!$A$2:$C$2088,3,FALSE)</f>
        <v>35273002</v>
      </c>
      <c r="G215" s="286">
        <f>IFERROR(VLOOKUP(A215,'tabla dinamica cartera'!$A$2:$B$30,2,FALSE)*E215,0)</f>
        <v>35273002</v>
      </c>
      <c r="H215" s="454"/>
    </row>
    <row r="216" spans="1:8" x14ac:dyDescent="0.3">
      <c r="A216" s="86">
        <v>144225</v>
      </c>
      <c r="B216" s="87" t="s">
        <v>1578</v>
      </c>
      <c r="C216" s="81" t="s">
        <v>1585</v>
      </c>
      <c r="D216" s="88">
        <v>1</v>
      </c>
      <c r="E216" s="88">
        <v>1</v>
      </c>
      <c r="F216" s="84">
        <f>VLOOKUP(A216,'26.1. cuc'!$A$2:$C$2088,3,FALSE)</f>
        <v>74840897</v>
      </c>
      <c r="G216" s="286">
        <f>IFERROR(VLOOKUP(A216,'tabla dinamica cartera'!$A$2:$B$30,2,FALSE)*E216,0)</f>
        <v>74840897</v>
      </c>
      <c r="H216" s="454"/>
    </row>
    <row r="217" spans="1:8" x14ac:dyDescent="0.3">
      <c r="A217" s="86">
        <v>144305</v>
      </c>
      <c r="B217" s="87" t="s">
        <v>1573</v>
      </c>
      <c r="C217" s="81" t="s">
        <v>1585</v>
      </c>
      <c r="D217" s="88">
        <v>1</v>
      </c>
      <c r="E217" s="88">
        <v>1</v>
      </c>
      <c r="F217" s="84">
        <f>VLOOKUP(A217,'26.1. cuc'!$A$2:$C$2088,3,FALSE)</f>
        <v>3325736</v>
      </c>
      <c r="G217" s="84">
        <f t="shared" ref="G217:G280" si="6">IF($G$2="CAYC",+D217*F217,+E217*F217)</f>
        <v>3325736</v>
      </c>
      <c r="H217" s="454"/>
    </row>
    <row r="218" spans="1:8" x14ac:dyDescent="0.3">
      <c r="A218" s="86">
        <v>144310</v>
      </c>
      <c r="B218" s="87" t="s">
        <v>1575</v>
      </c>
      <c r="C218" s="81" t="s">
        <v>1585</v>
      </c>
      <c r="D218" s="88">
        <v>1</v>
      </c>
      <c r="E218" s="88">
        <v>1</v>
      </c>
      <c r="F218" s="84">
        <f>VLOOKUP(A218,'26.1. cuc'!$A$2:$C$2088,3,FALSE)</f>
        <v>894177</v>
      </c>
      <c r="G218" s="84">
        <f t="shared" si="6"/>
        <v>894177</v>
      </c>
      <c r="H218" s="454"/>
    </row>
    <row r="219" spans="1:8" x14ac:dyDescent="0.3">
      <c r="A219" s="86">
        <v>144315</v>
      </c>
      <c r="B219" s="87" t="s">
        <v>1576</v>
      </c>
      <c r="C219" s="81" t="s">
        <v>1585</v>
      </c>
      <c r="D219" s="88">
        <v>1</v>
      </c>
      <c r="E219" s="88">
        <v>1</v>
      </c>
      <c r="F219" s="84">
        <f>VLOOKUP(A219,'26.1. cuc'!$A$2:$C$2088,3,FALSE)</f>
        <v>1578605</v>
      </c>
      <c r="G219" s="84">
        <f t="shared" si="6"/>
        <v>1578605</v>
      </c>
      <c r="H219" s="454"/>
    </row>
    <row r="220" spans="1:8" x14ac:dyDescent="0.3">
      <c r="A220" s="86">
        <v>144320</v>
      </c>
      <c r="B220" s="87" t="s">
        <v>1577</v>
      </c>
      <c r="C220" s="81" t="s">
        <v>1585</v>
      </c>
      <c r="D220" s="88">
        <v>1</v>
      </c>
      <c r="E220" s="88">
        <v>1</v>
      </c>
      <c r="F220" s="84">
        <f>VLOOKUP(A220,'26.1. cuc'!$A$2:$C$2088,3,FALSE)</f>
        <v>1888207</v>
      </c>
      <c r="G220" s="84">
        <f t="shared" si="6"/>
        <v>1888207</v>
      </c>
      <c r="H220" s="454"/>
    </row>
    <row r="221" spans="1:8" x14ac:dyDescent="0.3">
      <c r="A221" s="86">
        <v>144325</v>
      </c>
      <c r="B221" s="87" t="s">
        <v>1578</v>
      </c>
      <c r="C221" s="81" t="s">
        <v>1585</v>
      </c>
      <c r="D221" s="88">
        <v>1</v>
      </c>
      <c r="E221" s="88">
        <v>1</v>
      </c>
      <c r="F221" s="84">
        <f>VLOOKUP(A221,'26.1. cuc'!$A$2:$C$2088,3,FALSE)</f>
        <v>3004779</v>
      </c>
      <c r="G221" s="84">
        <f t="shared" si="6"/>
        <v>3004779</v>
      </c>
      <c r="H221" s="454"/>
    </row>
    <row r="222" spans="1:8" hidden="1" x14ac:dyDescent="0.3">
      <c r="A222" s="86">
        <v>144330</v>
      </c>
      <c r="B222" s="87" t="s">
        <v>1655</v>
      </c>
      <c r="C222" s="81" t="s">
        <v>1585</v>
      </c>
      <c r="D222" s="88">
        <v>1</v>
      </c>
      <c r="E222" s="88">
        <v>1</v>
      </c>
      <c r="F222" s="84">
        <f>VLOOKUP(A222,'26.1. cuc'!$A$2:$C$2088,3,FALSE)</f>
        <v>0</v>
      </c>
      <c r="G222" s="84">
        <f t="shared" si="6"/>
        <v>0</v>
      </c>
      <c r="H222" s="454"/>
    </row>
    <row r="223" spans="1:8" hidden="1" x14ac:dyDescent="0.3">
      <c r="A223" s="86">
        <v>144405</v>
      </c>
      <c r="B223" s="87" t="s">
        <v>1573</v>
      </c>
      <c r="C223" s="81" t="s">
        <v>1585</v>
      </c>
      <c r="D223" s="88">
        <v>1</v>
      </c>
      <c r="E223" s="88">
        <v>1</v>
      </c>
      <c r="F223" s="84">
        <f>VLOOKUP(A223,'26.1. cuc'!$A$2:$C$2088,3,FALSE)</f>
        <v>0</v>
      </c>
      <c r="G223" s="84">
        <f t="shared" si="6"/>
        <v>0</v>
      </c>
      <c r="H223" s="454"/>
    </row>
    <row r="224" spans="1:8" hidden="1" x14ac:dyDescent="0.3">
      <c r="A224" s="86">
        <v>144410</v>
      </c>
      <c r="B224" s="87" t="s">
        <v>1575</v>
      </c>
      <c r="C224" s="81" t="s">
        <v>1585</v>
      </c>
      <c r="D224" s="88">
        <v>1</v>
      </c>
      <c r="E224" s="88">
        <v>1</v>
      </c>
      <c r="F224" s="84">
        <f>VLOOKUP(A224,'26.1. cuc'!$A$2:$C$2088,3,FALSE)</f>
        <v>0</v>
      </c>
      <c r="G224" s="84">
        <f t="shared" si="6"/>
        <v>0</v>
      </c>
      <c r="H224" s="454"/>
    </row>
    <row r="225" spans="1:8" hidden="1" x14ac:dyDescent="0.3">
      <c r="A225" s="86">
        <v>144415</v>
      </c>
      <c r="B225" s="87" t="s">
        <v>1576</v>
      </c>
      <c r="C225" s="81" t="s">
        <v>1585</v>
      </c>
      <c r="D225" s="88">
        <v>1</v>
      </c>
      <c r="E225" s="88">
        <v>1</v>
      </c>
      <c r="F225" s="84">
        <f>VLOOKUP(A225,'26.1. cuc'!$A$2:$C$2088,3,FALSE)</f>
        <v>0</v>
      </c>
      <c r="G225" s="84">
        <f t="shared" si="6"/>
        <v>0</v>
      </c>
      <c r="H225" s="454"/>
    </row>
    <row r="226" spans="1:8" hidden="1" x14ac:dyDescent="0.3">
      <c r="A226" s="86">
        <v>144420</v>
      </c>
      <c r="B226" s="87" t="s">
        <v>1577</v>
      </c>
      <c r="C226" s="81" t="s">
        <v>1585</v>
      </c>
      <c r="D226" s="88">
        <v>1</v>
      </c>
      <c r="E226" s="88">
        <v>1</v>
      </c>
      <c r="F226" s="84">
        <f>VLOOKUP(A226,'26.1. cuc'!$A$2:$C$2088,3,FALSE)</f>
        <v>0</v>
      </c>
      <c r="G226" s="84">
        <f t="shared" si="6"/>
        <v>0</v>
      </c>
      <c r="H226" s="454"/>
    </row>
    <row r="227" spans="1:8" hidden="1" x14ac:dyDescent="0.3">
      <c r="A227" s="86">
        <v>144425</v>
      </c>
      <c r="B227" s="87" t="s">
        <v>1578</v>
      </c>
      <c r="C227" s="81" t="s">
        <v>1585</v>
      </c>
      <c r="D227" s="88">
        <v>1</v>
      </c>
      <c r="E227" s="88">
        <v>1</v>
      </c>
      <c r="F227" s="84">
        <f>VLOOKUP(A227,'26.1. cuc'!$A$2:$C$2088,3,FALSE)</f>
        <v>0</v>
      </c>
      <c r="G227" s="84">
        <f t="shared" si="6"/>
        <v>0</v>
      </c>
      <c r="H227" s="454"/>
    </row>
    <row r="228" spans="1:8" hidden="1" x14ac:dyDescent="0.3">
      <c r="A228" s="86">
        <v>144430</v>
      </c>
      <c r="B228" s="87" t="s">
        <v>1658</v>
      </c>
      <c r="C228" s="81" t="s">
        <v>1585</v>
      </c>
      <c r="D228" s="88">
        <v>1</v>
      </c>
      <c r="E228" s="88">
        <v>1</v>
      </c>
      <c r="F228" s="84">
        <f>VLOOKUP(A228,'26.1. cuc'!$A$2:$C$2088,3,FALSE)</f>
        <v>0</v>
      </c>
      <c r="G228" s="84">
        <f t="shared" si="6"/>
        <v>0</v>
      </c>
      <c r="H228" s="455"/>
    </row>
    <row r="229" spans="1:8" hidden="1" x14ac:dyDescent="0.3">
      <c r="A229" s="86">
        <v>144505</v>
      </c>
      <c r="B229" s="87" t="s">
        <v>1659</v>
      </c>
      <c r="C229" s="81" t="s">
        <v>1585</v>
      </c>
      <c r="D229" s="88">
        <v>1</v>
      </c>
      <c r="E229" s="88">
        <v>1</v>
      </c>
      <c r="F229" s="84">
        <f>-VLOOKUP(A229,'26.1. cuc'!$A$2:$C$2088,3,FALSE)</f>
        <v>0</v>
      </c>
      <c r="G229" s="84">
        <f t="shared" si="6"/>
        <v>0</v>
      </c>
      <c r="H229" s="90"/>
    </row>
    <row r="230" spans="1:8" hidden="1" x14ac:dyDescent="0.3">
      <c r="A230" s="86">
        <v>144510</v>
      </c>
      <c r="B230" s="87" t="s">
        <v>1660</v>
      </c>
      <c r="C230" s="81" t="s">
        <v>1585</v>
      </c>
      <c r="D230" s="88">
        <v>1</v>
      </c>
      <c r="E230" s="88">
        <v>1</v>
      </c>
      <c r="F230" s="84">
        <f>-VLOOKUP(A230,'26.1. cuc'!$A$2:$C$2088,3,FALSE)</f>
        <v>0</v>
      </c>
      <c r="G230" s="84">
        <f t="shared" si="6"/>
        <v>0</v>
      </c>
      <c r="H230" s="90"/>
    </row>
    <row r="231" spans="1:8" x14ac:dyDescent="0.3">
      <c r="A231" s="86">
        <v>144515</v>
      </c>
      <c r="B231" s="87" t="s">
        <v>1661</v>
      </c>
      <c r="C231" s="81" t="s">
        <v>1585</v>
      </c>
      <c r="D231" s="88">
        <v>1</v>
      </c>
      <c r="E231" s="88">
        <v>1</v>
      </c>
      <c r="F231" s="84">
        <f>-VLOOKUP(A231,'26.1. cuc'!$A$2:$C$2088,3,FALSE)</f>
        <v>-211938</v>
      </c>
      <c r="G231" s="84">
        <f t="shared" si="6"/>
        <v>-211938</v>
      </c>
      <c r="H231" s="90"/>
    </row>
    <row r="232" spans="1:8" hidden="1" x14ac:dyDescent="0.3">
      <c r="A232" s="86">
        <v>144520</v>
      </c>
      <c r="B232" s="87" t="s">
        <v>1662</v>
      </c>
      <c r="C232" s="81" t="s">
        <v>1585</v>
      </c>
      <c r="D232" s="88">
        <v>1</v>
      </c>
      <c r="E232" s="88">
        <v>1</v>
      </c>
      <c r="F232" s="84">
        <f>-VLOOKUP(A232,'26.1. cuc'!$A$2:$C$2088,3,FALSE)</f>
        <v>0</v>
      </c>
      <c r="G232" s="84">
        <f t="shared" si="6"/>
        <v>0</v>
      </c>
      <c r="H232" s="90"/>
    </row>
    <row r="233" spans="1:8" hidden="1" x14ac:dyDescent="0.3">
      <c r="A233" s="86">
        <v>144525</v>
      </c>
      <c r="B233" s="87" t="s">
        <v>1663</v>
      </c>
      <c r="C233" s="81" t="s">
        <v>1585</v>
      </c>
      <c r="D233" s="88">
        <v>1</v>
      </c>
      <c r="E233" s="88">
        <v>1</v>
      </c>
      <c r="F233" s="84">
        <f>-VLOOKUP(A233,'26.1. cuc'!$A$2:$C$2088,3,FALSE)</f>
        <v>0</v>
      </c>
      <c r="G233" s="84">
        <f t="shared" si="6"/>
        <v>0</v>
      </c>
      <c r="H233" s="90"/>
    </row>
    <row r="234" spans="1:8" x14ac:dyDescent="0.3">
      <c r="A234" s="86">
        <v>144530</v>
      </c>
      <c r="B234" s="87" t="s">
        <v>1664</v>
      </c>
      <c r="C234" s="81" t="s">
        <v>1585</v>
      </c>
      <c r="D234" s="88">
        <v>1</v>
      </c>
      <c r="E234" s="88">
        <v>1</v>
      </c>
      <c r="F234" s="84">
        <f>-VLOOKUP(A234,'26.1. cuc'!$A$2:$C$2088,3,FALSE)</f>
        <v>-4406968</v>
      </c>
      <c r="G234" s="84">
        <f t="shared" si="6"/>
        <v>-4406968</v>
      </c>
      <c r="H234" s="90"/>
    </row>
    <row r="235" spans="1:8" x14ac:dyDescent="0.3">
      <c r="A235" s="86">
        <v>144535</v>
      </c>
      <c r="B235" s="87" t="s">
        <v>1665</v>
      </c>
      <c r="C235" s="81" t="s">
        <v>1585</v>
      </c>
      <c r="D235" s="88">
        <v>1</v>
      </c>
      <c r="E235" s="88">
        <v>1</v>
      </c>
      <c r="F235" s="84">
        <f>-VLOOKUP(A235,'26.1. cuc'!$A$2:$C$2088,3,FALSE)</f>
        <v>-10274991</v>
      </c>
      <c r="G235" s="84">
        <f t="shared" si="6"/>
        <v>-10274991</v>
      </c>
      <c r="H235" s="90"/>
    </row>
    <row r="236" spans="1:8" hidden="1" x14ac:dyDescent="0.3">
      <c r="A236" s="86">
        <v>144540</v>
      </c>
      <c r="B236" s="87" t="s">
        <v>1666</v>
      </c>
      <c r="C236" s="81" t="s">
        <v>1585</v>
      </c>
      <c r="D236" s="88">
        <v>1</v>
      </c>
      <c r="E236" s="88">
        <v>1</v>
      </c>
      <c r="F236" s="84">
        <f>-VLOOKUP(A236,'26.1. cuc'!$A$2:$C$2088,3,FALSE)</f>
        <v>0</v>
      </c>
      <c r="G236" s="84">
        <f t="shared" si="6"/>
        <v>0</v>
      </c>
      <c r="H236" s="90"/>
    </row>
    <row r="237" spans="1:8" x14ac:dyDescent="0.3">
      <c r="A237" s="86">
        <v>144545</v>
      </c>
      <c r="B237" s="87" t="s">
        <v>1667</v>
      </c>
      <c r="C237" s="81" t="s">
        <v>1585</v>
      </c>
      <c r="D237" s="88">
        <v>1</v>
      </c>
      <c r="E237" s="88">
        <v>1</v>
      </c>
      <c r="F237" s="84">
        <f>-VLOOKUP(A237,'26.1. cuc'!$A$2:$C$2088,3,FALSE)</f>
        <v>-61126863</v>
      </c>
      <c r="G237" s="84">
        <f t="shared" si="6"/>
        <v>-61126863</v>
      </c>
      <c r="H237" s="90"/>
    </row>
    <row r="238" spans="1:8" hidden="1" x14ac:dyDescent="0.3">
      <c r="A238" s="86">
        <v>144550</v>
      </c>
      <c r="B238" s="87" t="s">
        <v>1668</v>
      </c>
      <c r="C238" s="81" t="s">
        <v>1585</v>
      </c>
      <c r="D238" s="88">
        <v>1</v>
      </c>
      <c r="E238" s="88">
        <v>1</v>
      </c>
      <c r="F238" s="84">
        <f>-VLOOKUP(A238,'26.1. cuc'!$A$2:$C$2088,3,FALSE)</f>
        <v>0</v>
      </c>
      <c r="G238" s="84">
        <f t="shared" si="6"/>
        <v>0</v>
      </c>
      <c r="H238" s="90"/>
    </row>
    <row r="239" spans="1:8" hidden="1" x14ac:dyDescent="0.3">
      <c r="A239" s="86">
        <v>144605</v>
      </c>
      <c r="B239" s="87" t="s">
        <v>1573</v>
      </c>
      <c r="C239" s="81" t="s">
        <v>1585</v>
      </c>
      <c r="D239" s="88">
        <v>1</v>
      </c>
      <c r="E239" s="88">
        <v>1</v>
      </c>
      <c r="F239" s="84">
        <f>-VLOOKUP(A239,'26.1. cuc'!$A$2:$C$2088,3,FALSE)</f>
        <v>0</v>
      </c>
      <c r="G239" s="84">
        <f t="shared" si="6"/>
        <v>0</v>
      </c>
      <c r="H239" s="90"/>
    </row>
    <row r="240" spans="1:8" hidden="1" x14ac:dyDescent="0.3">
      <c r="A240" s="86">
        <v>144610</v>
      </c>
      <c r="B240" s="87" t="s">
        <v>1575</v>
      </c>
      <c r="C240" s="81" t="s">
        <v>1585</v>
      </c>
      <c r="D240" s="88">
        <v>1</v>
      </c>
      <c r="E240" s="88">
        <v>1</v>
      </c>
      <c r="F240" s="84">
        <f>-VLOOKUP(A240,'26.1. cuc'!$A$2:$C$2088,3,FALSE)</f>
        <v>0</v>
      </c>
      <c r="G240" s="84">
        <f t="shared" si="6"/>
        <v>0</v>
      </c>
      <c r="H240" s="90"/>
    </row>
    <row r="241" spans="1:8" x14ac:dyDescent="0.3">
      <c r="A241" s="86">
        <v>144615</v>
      </c>
      <c r="B241" s="87" t="s">
        <v>1576</v>
      </c>
      <c r="C241" s="81" t="s">
        <v>1585</v>
      </c>
      <c r="D241" s="88">
        <v>1</v>
      </c>
      <c r="E241" s="88">
        <v>1</v>
      </c>
      <c r="F241" s="84">
        <f>-VLOOKUP(A241,'26.1. cuc'!$A$2:$C$2088,3,FALSE)</f>
        <v>-1578605</v>
      </c>
      <c r="G241" s="84">
        <f t="shared" si="6"/>
        <v>-1578605</v>
      </c>
      <c r="H241" s="90"/>
    </row>
    <row r="242" spans="1:8" x14ac:dyDescent="0.3">
      <c r="A242" s="86">
        <v>144620</v>
      </c>
      <c r="B242" s="87" t="s">
        <v>1577</v>
      </c>
      <c r="C242" s="81" t="s">
        <v>1585</v>
      </c>
      <c r="D242" s="88">
        <v>1</v>
      </c>
      <c r="E242" s="88">
        <v>1</v>
      </c>
      <c r="F242" s="84">
        <f>-VLOOKUP(A242,'26.1. cuc'!$A$2:$C$2088,3,FALSE)</f>
        <v>-1888207</v>
      </c>
      <c r="G242" s="84">
        <f t="shared" si="6"/>
        <v>-1888207</v>
      </c>
      <c r="H242" s="90"/>
    </row>
    <row r="243" spans="1:8" x14ac:dyDescent="0.3">
      <c r="A243" s="86">
        <v>144625</v>
      </c>
      <c r="B243" s="87" t="s">
        <v>1578</v>
      </c>
      <c r="C243" s="81" t="s">
        <v>1585</v>
      </c>
      <c r="D243" s="88">
        <v>1</v>
      </c>
      <c r="E243" s="88">
        <v>1</v>
      </c>
      <c r="F243" s="84">
        <f>-VLOOKUP(A243,'26.1. cuc'!$A$2:$C$2088,3,FALSE)</f>
        <v>-3004779</v>
      </c>
      <c r="G243" s="84">
        <f t="shared" si="6"/>
        <v>-3004779</v>
      </c>
      <c r="H243" s="90"/>
    </row>
    <row r="244" spans="1:8" hidden="1" x14ac:dyDescent="0.3">
      <c r="A244" s="86">
        <v>144630</v>
      </c>
      <c r="B244" s="87" t="s">
        <v>1669</v>
      </c>
      <c r="C244" s="81" t="s">
        <v>1585</v>
      </c>
      <c r="D244" s="88">
        <v>1</v>
      </c>
      <c r="E244" s="88">
        <v>1</v>
      </c>
      <c r="F244" s="84">
        <f>-VLOOKUP(A244,'26.1. cuc'!$A$2:$C$2088,3,FALSE)</f>
        <v>0</v>
      </c>
      <c r="G244" s="84">
        <f t="shared" si="6"/>
        <v>0</v>
      </c>
      <c r="H244" s="90"/>
    </row>
    <row r="245" spans="1:8" hidden="1" x14ac:dyDescent="0.3">
      <c r="A245" s="86">
        <v>144705</v>
      </c>
      <c r="B245" s="87" t="s">
        <v>1573</v>
      </c>
      <c r="C245" s="81" t="s">
        <v>1585</v>
      </c>
      <c r="D245" s="88">
        <v>1</v>
      </c>
      <c r="E245" s="88">
        <v>1</v>
      </c>
      <c r="F245" s="84">
        <f>-VLOOKUP(A245,'26.1. cuc'!$A$2:$C$2088,3,FALSE)</f>
        <v>0</v>
      </c>
      <c r="G245" s="84">
        <f t="shared" si="6"/>
        <v>0</v>
      </c>
      <c r="H245" s="90"/>
    </row>
    <row r="246" spans="1:8" hidden="1" x14ac:dyDescent="0.3">
      <c r="A246" s="86">
        <v>144710</v>
      </c>
      <c r="B246" s="87" t="s">
        <v>1575</v>
      </c>
      <c r="C246" s="81" t="s">
        <v>1585</v>
      </c>
      <c r="D246" s="88">
        <v>1</v>
      </c>
      <c r="E246" s="88">
        <v>1</v>
      </c>
      <c r="F246" s="84">
        <f>-VLOOKUP(A246,'26.1. cuc'!$A$2:$C$2088,3,FALSE)</f>
        <v>0</v>
      </c>
      <c r="G246" s="84">
        <f t="shared" si="6"/>
        <v>0</v>
      </c>
      <c r="H246" s="90"/>
    </row>
    <row r="247" spans="1:8" hidden="1" x14ac:dyDescent="0.3">
      <c r="A247" s="86">
        <v>144715</v>
      </c>
      <c r="B247" s="87" t="s">
        <v>1576</v>
      </c>
      <c r="C247" s="81" t="s">
        <v>1585</v>
      </c>
      <c r="D247" s="88">
        <v>1</v>
      </c>
      <c r="E247" s="88">
        <v>1</v>
      </c>
      <c r="F247" s="84">
        <f>-VLOOKUP(A247,'26.1. cuc'!$A$2:$C$2088,3,FALSE)</f>
        <v>0</v>
      </c>
      <c r="G247" s="84">
        <f t="shared" si="6"/>
        <v>0</v>
      </c>
      <c r="H247" s="90"/>
    </row>
    <row r="248" spans="1:8" hidden="1" x14ac:dyDescent="0.3">
      <c r="A248" s="86">
        <v>144720</v>
      </c>
      <c r="B248" s="87" t="s">
        <v>1577</v>
      </c>
      <c r="C248" s="81" t="s">
        <v>1585</v>
      </c>
      <c r="D248" s="88">
        <v>1</v>
      </c>
      <c r="E248" s="88">
        <v>1</v>
      </c>
      <c r="F248" s="84">
        <f>-VLOOKUP(A248,'26.1. cuc'!$A$2:$C$2088,3,FALSE)</f>
        <v>0</v>
      </c>
      <c r="G248" s="84">
        <f t="shared" si="6"/>
        <v>0</v>
      </c>
      <c r="H248" s="90"/>
    </row>
    <row r="249" spans="1:8" hidden="1" x14ac:dyDescent="0.3">
      <c r="A249" s="86">
        <v>144725</v>
      </c>
      <c r="B249" s="87" t="s">
        <v>1578</v>
      </c>
      <c r="C249" s="81" t="s">
        <v>1585</v>
      </c>
      <c r="D249" s="88">
        <v>1</v>
      </c>
      <c r="E249" s="88">
        <v>1</v>
      </c>
      <c r="F249" s="84">
        <f>-VLOOKUP(A249,'26.1. cuc'!$A$2:$C$2088,3,FALSE)</f>
        <v>0</v>
      </c>
      <c r="G249" s="84">
        <f t="shared" si="6"/>
        <v>0</v>
      </c>
      <c r="H249" s="90"/>
    </row>
    <row r="250" spans="1:8" hidden="1" x14ac:dyDescent="0.3">
      <c r="A250" s="86">
        <v>144730</v>
      </c>
      <c r="B250" s="87" t="s">
        <v>1658</v>
      </c>
      <c r="C250" s="81" t="s">
        <v>1585</v>
      </c>
      <c r="D250" s="88">
        <v>1</v>
      </c>
      <c r="E250" s="88">
        <v>1</v>
      </c>
      <c r="F250" s="84">
        <f>-VLOOKUP(A250,'26.1. cuc'!$A$2:$C$2088,3,FALSE)</f>
        <v>0</v>
      </c>
      <c r="G250" s="84">
        <f t="shared" si="6"/>
        <v>0</v>
      </c>
      <c r="H250" s="90"/>
    </row>
    <row r="251" spans="1:8" hidden="1" x14ac:dyDescent="0.3">
      <c r="A251" s="86">
        <v>144805</v>
      </c>
      <c r="B251" s="87" t="s">
        <v>1573</v>
      </c>
      <c r="C251" s="81" t="s">
        <v>1585</v>
      </c>
      <c r="D251" s="88">
        <v>1</v>
      </c>
      <c r="E251" s="88">
        <v>1</v>
      </c>
      <c r="F251" s="84">
        <f>VLOOKUP(A251,'26.1. cuc'!$A$2:$C$2088,3,FALSE)</f>
        <v>0</v>
      </c>
      <c r="G251" s="84">
        <f t="shared" si="6"/>
        <v>0</v>
      </c>
      <c r="H251" s="90"/>
    </row>
    <row r="252" spans="1:8" hidden="1" x14ac:dyDescent="0.3">
      <c r="A252" s="86">
        <v>144810</v>
      </c>
      <c r="B252" s="87" t="s">
        <v>1575</v>
      </c>
      <c r="C252" s="81" t="s">
        <v>1585</v>
      </c>
      <c r="D252" s="88">
        <v>1</v>
      </c>
      <c r="E252" s="88">
        <v>1</v>
      </c>
      <c r="F252" s="84">
        <f>VLOOKUP(A252,'26.1. cuc'!$A$2:$C$2088,3,FALSE)</f>
        <v>0</v>
      </c>
      <c r="G252" s="84">
        <f t="shared" si="6"/>
        <v>0</v>
      </c>
      <c r="H252" s="93"/>
    </row>
    <row r="253" spans="1:8" hidden="1" x14ac:dyDescent="0.3">
      <c r="A253" s="86">
        <v>144815</v>
      </c>
      <c r="B253" s="87" t="s">
        <v>1576</v>
      </c>
      <c r="C253" s="81" t="s">
        <v>1585</v>
      </c>
      <c r="D253" s="88">
        <v>1</v>
      </c>
      <c r="E253" s="88">
        <v>1</v>
      </c>
      <c r="F253" s="84">
        <f>VLOOKUP(A253,'26.1. cuc'!$A$2:$C$2088,3,FALSE)</f>
        <v>0</v>
      </c>
      <c r="G253" s="84">
        <f t="shared" si="6"/>
        <v>0</v>
      </c>
      <c r="H253" s="90"/>
    </row>
    <row r="254" spans="1:8" hidden="1" x14ac:dyDescent="0.3">
      <c r="A254" s="86">
        <v>144820</v>
      </c>
      <c r="B254" s="87" t="s">
        <v>1577</v>
      </c>
      <c r="C254" s="81" t="s">
        <v>1585</v>
      </c>
      <c r="D254" s="88">
        <v>1</v>
      </c>
      <c r="E254" s="88">
        <v>1</v>
      </c>
      <c r="F254" s="84">
        <f>VLOOKUP(A254,'26.1. cuc'!$A$2:$C$2088,3,FALSE)</f>
        <v>0</v>
      </c>
      <c r="G254" s="84">
        <f t="shared" si="6"/>
        <v>0</v>
      </c>
      <c r="H254" s="93"/>
    </row>
    <row r="255" spans="1:8" hidden="1" x14ac:dyDescent="0.3">
      <c r="A255" s="86">
        <v>144825</v>
      </c>
      <c r="B255" s="87" t="s">
        <v>1578</v>
      </c>
      <c r="C255" s="81" t="s">
        <v>1585</v>
      </c>
      <c r="D255" s="88">
        <v>1</v>
      </c>
      <c r="E255" s="88">
        <v>1</v>
      </c>
      <c r="F255" s="84">
        <f>VLOOKUP(A255,'26.1. cuc'!$A$2:$C$2088,3,FALSE)</f>
        <v>0</v>
      </c>
      <c r="G255" s="84">
        <f t="shared" si="6"/>
        <v>0</v>
      </c>
      <c r="H255" s="93"/>
    </row>
    <row r="256" spans="1:8" hidden="1" x14ac:dyDescent="0.3">
      <c r="A256" s="86">
        <v>144905</v>
      </c>
      <c r="B256" s="87" t="s">
        <v>1573</v>
      </c>
      <c r="C256" s="81" t="s">
        <v>1585</v>
      </c>
      <c r="D256" s="88">
        <v>1</v>
      </c>
      <c r="E256" s="88">
        <v>1</v>
      </c>
      <c r="F256" s="84">
        <f>VLOOKUP(A256,'26.1. cuc'!$A$2:$C$2088,3,FALSE)</f>
        <v>0</v>
      </c>
      <c r="G256" s="84">
        <f t="shared" si="6"/>
        <v>0</v>
      </c>
      <c r="H256" s="93"/>
    </row>
    <row r="257" spans="1:8" hidden="1" x14ac:dyDescent="0.3">
      <c r="A257" s="86">
        <v>144910</v>
      </c>
      <c r="B257" s="87" t="s">
        <v>1575</v>
      </c>
      <c r="C257" s="81" t="s">
        <v>1585</v>
      </c>
      <c r="D257" s="88">
        <v>1</v>
      </c>
      <c r="E257" s="88">
        <v>1</v>
      </c>
      <c r="F257" s="84">
        <f>VLOOKUP(A257,'26.1. cuc'!$A$2:$C$2088,3,FALSE)</f>
        <v>0</v>
      </c>
      <c r="G257" s="84">
        <f t="shared" si="6"/>
        <v>0</v>
      </c>
      <c r="H257" s="93"/>
    </row>
    <row r="258" spans="1:8" hidden="1" x14ac:dyDescent="0.3">
      <c r="A258" s="86">
        <v>144915</v>
      </c>
      <c r="B258" s="87" t="s">
        <v>1576</v>
      </c>
      <c r="C258" s="81" t="s">
        <v>1585</v>
      </c>
      <c r="D258" s="88">
        <v>1</v>
      </c>
      <c r="E258" s="88">
        <v>1</v>
      </c>
      <c r="F258" s="84">
        <f>VLOOKUP(A258,'26.1. cuc'!$A$2:$C$2088,3,FALSE)</f>
        <v>0</v>
      </c>
      <c r="G258" s="84">
        <f t="shared" si="6"/>
        <v>0</v>
      </c>
      <c r="H258" s="93"/>
    </row>
    <row r="259" spans="1:8" hidden="1" x14ac:dyDescent="0.3">
      <c r="A259" s="86">
        <v>144920</v>
      </c>
      <c r="B259" s="87" t="s">
        <v>1577</v>
      </c>
      <c r="C259" s="81" t="s">
        <v>1585</v>
      </c>
      <c r="D259" s="88">
        <v>1</v>
      </c>
      <c r="E259" s="88">
        <v>1</v>
      </c>
      <c r="F259" s="84">
        <f>VLOOKUP(A259,'26.1. cuc'!$A$2:$C$2088,3,FALSE)</f>
        <v>0</v>
      </c>
      <c r="G259" s="84">
        <f t="shared" si="6"/>
        <v>0</v>
      </c>
      <c r="H259" s="93"/>
    </row>
    <row r="260" spans="1:8" hidden="1" x14ac:dyDescent="0.3">
      <c r="A260" s="86">
        <v>144925</v>
      </c>
      <c r="B260" s="87" t="s">
        <v>1578</v>
      </c>
      <c r="C260" s="81" t="s">
        <v>1585</v>
      </c>
      <c r="D260" s="88">
        <v>1</v>
      </c>
      <c r="E260" s="88">
        <v>1</v>
      </c>
      <c r="F260" s="84">
        <f>VLOOKUP(A260,'26.1. cuc'!$A$2:$C$2088,3,FALSE)</f>
        <v>0</v>
      </c>
      <c r="G260" s="84">
        <f t="shared" si="6"/>
        <v>0</v>
      </c>
      <c r="H260" s="93"/>
    </row>
    <row r="261" spans="1:8" hidden="1" x14ac:dyDescent="0.3">
      <c r="A261" s="86">
        <v>144930</v>
      </c>
      <c r="B261" s="87" t="s">
        <v>1669</v>
      </c>
      <c r="C261" s="81" t="s">
        <v>1585</v>
      </c>
      <c r="D261" s="88">
        <v>1</v>
      </c>
      <c r="E261" s="88">
        <v>1</v>
      </c>
      <c r="F261" s="84">
        <f>VLOOKUP(A261,'26.1. cuc'!$A$2:$C$2088,3,FALSE)</f>
        <v>0</v>
      </c>
      <c r="G261" s="84">
        <f t="shared" si="6"/>
        <v>0</v>
      </c>
      <c r="H261" s="93"/>
    </row>
    <row r="262" spans="1:8" hidden="1" x14ac:dyDescent="0.3">
      <c r="A262" s="86">
        <v>145005</v>
      </c>
      <c r="B262" s="87" t="s">
        <v>1573</v>
      </c>
      <c r="C262" s="81" t="s">
        <v>1585</v>
      </c>
      <c r="D262" s="88">
        <v>1</v>
      </c>
      <c r="E262" s="88">
        <v>1</v>
      </c>
      <c r="F262" s="84">
        <f>VLOOKUP(A262,'26.1. cuc'!$A$2:$C$2088,3,FALSE)</f>
        <v>0</v>
      </c>
      <c r="G262" s="84">
        <f t="shared" si="6"/>
        <v>0</v>
      </c>
      <c r="H262" s="93"/>
    </row>
    <row r="263" spans="1:8" hidden="1" x14ac:dyDescent="0.3">
      <c r="A263" s="86">
        <v>145010</v>
      </c>
      <c r="B263" s="87" t="s">
        <v>1575</v>
      </c>
      <c r="C263" s="81" t="s">
        <v>1585</v>
      </c>
      <c r="D263" s="88">
        <v>1</v>
      </c>
      <c r="E263" s="88">
        <v>1</v>
      </c>
      <c r="F263" s="84">
        <f>VLOOKUP(A263,'26.1. cuc'!$A$2:$C$2088,3,FALSE)</f>
        <v>0</v>
      </c>
      <c r="G263" s="84">
        <f t="shared" si="6"/>
        <v>0</v>
      </c>
      <c r="H263" s="93"/>
    </row>
    <row r="264" spans="1:8" hidden="1" x14ac:dyDescent="0.3">
      <c r="A264" s="86">
        <v>145015</v>
      </c>
      <c r="B264" s="87" t="s">
        <v>1576</v>
      </c>
      <c r="C264" s="81" t="s">
        <v>1585</v>
      </c>
      <c r="D264" s="88">
        <v>1</v>
      </c>
      <c r="E264" s="88">
        <v>1</v>
      </c>
      <c r="F264" s="84">
        <f>VLOOKUP(A264,'26.1. cuc'!$A$2:$C$2088,3,FALSE)</f>
        <v>0</v>
      </c>
      <c r="G264" s="84">
        <f t="shared" si="6"/>
        <v>0</v>
      </c>
      <c r="H264" s="93"/>
    </row>
    <row r="265" spans="1:8" hidden="1" x14ac:dyDescent="0.3">
      <c r="A265" s="86">
        <v>145020</v>
      </c>
      <c r="B265" s="87" t="s">
        <v>1577</v>
      </c>
      <c r="C265" s="81" t="s">
        <v>1585</v>
      </c>
      <c r="D265" s="88">
        <v>1</v>
      </c>
      <c r="E265" s="88">
        <v>1</v>
      </c>
      <c r="F265" s="84">
        <f>VLOOKUP(A265,'26.1. cuc'!$A$2:$C$2088,3,FALSE)</f>
        <v>0</v>
      </c>
      <c r="G265" s="84">
        <f t="shared" si="6"/>
        <v>0</v>
      </c>
      <c r="H265" s="93"/>
    </row>
    <row r="266" spans="1:8" hidden="1" x14ac:dyDescent="0.3">
      <c r="A266" s="86">
        <v>145025</v>
      </c>
      <c r="B266" s="87" t="s">
        <v>1578</v>
      </c>
      <c r="C266" s="81" t="s">
        <v>1585</v>
      </c>
      <c r="D266" s="88">
        <v>1</v>
      </c>
      <c r="E266" s="88">
        <v>1</v>
      </c>
      <c r="F266" s="84">
        <f>VLOOKUP(A266,'26.1. cuc'!$A$2:$C$2088,3,FALSE)</f>
        <v>0</v>
      </c>
      <c r="G266" s="84">
        <f t="shared" si="6"/>
        <v>0</v>
      </c>
      <c r="H266" s="93"/>
    </row>
    <row r="267" spans="1:8" hidden="1" x14ac:dyDescent="0.3">
      <c r="A267" s="86">
        <v>145030</v>
      </c>
      <c r="B267" s="87" t="s">
        <v>1658</v>
      </c>
      <c r="C267" s="81" t="s">
        <v>1585</v>
      </c>
      <c r="D267" s="88">
        <v>1</v>
      </c>
      <c r="E267" s="88">
        <v>1</v>
      </c>
      <c r="F267" s="84">
        <f>VLOOKUP(A267,'26.1. cuc'!$A$2:$C$2088,3,FALSE)</f>
        <v>0</v>
      </c>
      <c r="G267" s="84">
        <f t="shared" si="6"/>
        <v>0</v>
      </c>
      <c r="H267" s="93"/>
    </row>
    <row r="268" spans="1:8" hidden="1" x14ac:dyDescent="0.3">
      <c r="A268" s="86">
        <v>145105</v>
      </c>
      <c r="B268" s="87" t="s">
        <v>1573</v>
      </c>
      <c r="C268" s="81" t="s">
        <v>1585</v>
      </c>
      <c r="D268" s="88">
        <v>1</v>
      </c>
      <c r="E268" s="88">
        <v>1</v>
      </c>
      <c r="F268" s="84">
        <f>VLOOKUP(A268,'26.1. cuc'!$A$2:$C$2088,3,FALSE)</f>
        <v>0</v>
      </c>
      <c r="G268" s="84">
        <f t="shared" si="6"/>
        <v>0</v>
      </c>
      <c r="H268" s="93"/>
    </row>
    <row r="269" spans="1:8" hidden="1" x14ac:dyDescent="0.3">
      <c r="A269" s="86">
        <v>145110</v>
      </c>
      <c r="B269" s="87" t="s">
        <v>1575</v>
      </c>
      <c r="C269" s="81" t="s">
        <v>1585</v>
      </c>
      <c r="D269" s="88">
        <v>1</v>
      </c>
      <c r="E269" s="88">
        <v>1</v>
      </c>
      <c r="F269" s="84">
        <f>VLOOKUP(A269,'26.1. cuc'!$A$2:$C$2088,3,FALSE)</f>
        <v>0</v>
      </c>
      <c r="G269" s="84">
        <f t="shared" si="6"/>
        <v>0</v>
      </c>
      <c r="H269" s="93"/>
    </row>
    <row r="270" spans="1:8" hidden="1" x14ac:dyDescent="0.3">
      <c r="A270" s="86">
        <v>145115</v>
      </c>
      <c r="B270" s="87" t="s">
        <v>1576</v>
      </c>
      <c r="C270" s="81" t="s">
        <v>1585</v>
      </c>
      <c r="D270" s="88">
        <v>1</v>
      </c>
      <c r="E270" s="88">
        <v>1</v>
      </c>
      <c r="F270" s="84">
        <f>VLOOKUP(A270,'26.1. cuc'!$A$2:$C$2088,3,FALSE)</f>
        <v>0</v>
      </c>
      <c r="G270" s="84">
        <f t="shared" si="6"/>
        <v>0</v>
      </c>
      <c r="H270" s="93"/>
    </row>
    <row r="271" spans="1:8" hidden="1" x14ac:dyDescent="0.3">
      <c r="A271" s="86">
        <v>145120</v>
      </c>
      <c r="B271" s="87" t="s">
        <v>1577</v>
      </c>
      <c r="C271" s="81" t="s">
        <v>1585</v>
      </c>
      <c r="D271" s="88">
        <v>1</v>
      </c>
      <c r="E271" s="88">
        <v>1</v>
      </c>
      <c r="F271" s="84">
        <f>VLOOKUP(A271,'26.1. cuc'!$A$2:$C$2088,3,FALSE)</f>
        <v>0</v>
      </c>
      <c r="G271" s="84">
        <f t="shared" si="6"/>
        <v>0</v>
      </c>
      <c r="H271" s="93"/>
    </row>
    <row r="272" spans="1:8" hidden="1" x14ac:dyDescent="0.3">
      <c r="A272" s="86">
        <v>145125</v>
      </c>
      <c r="B272" s="87" t="s">
        <v>1578</v>
      </c>
      <c r="C272" s="81" t="s">
        <v>1585</v>
      </c>
      <c r="D272" s="88">
        <v>1</v>
      </c>
      <c r="E272" s="88">
        <v>1</v>
      </c>
      <c r="F272" s="84">
        <f>VLOOKUP(A272,'26.1. cuc'!$A$2:$C$2088,3,FALSE)</f>
        <v>0</v>
      </c>
      <c r="G272" s="84">
        <f t="shared" si="6"/>
        <v>0</v>
      </c>
      <c r="H272" s="93"/>
    </row>
    <row r="273" spans="1:8" hidden="1" x14ac:dyDescent="0.3">
      <c r="A273" s="86">
        <v>145205</v>
      </c>
      <c r="B273" s="87" t="s">
        <v>1573</v>
      </c>
      <c r="C273" s="81" t="s">
        <v>1585</v>
      </c>
      <c r="D273" s="88">
        <v>1</v>
      </c>
      <c r="E273" s="88">
        <v>1</v>
      </c>
      <c r="F273" s="84">
        <f>VLOOKUP(A273,'26.1. cuc'!$A$2:$C$2088,3,FALSE)</f>
        <v>0</v>
      </c>
      <c r="G273" s="84">
        <f t="shared" si="6"/>
        <v>0</v>
      </c>
      <c r="H273" s="90"/>
    </row>
    <row r="274" spans="1:8" hidden="1" x14ac:dyDescent="0.3">
      <c r="A274" s="86">
        <v>145210</v>
      </c>
      <c r="B274" s="87" t="s">
        <v>1575</v>
      </c>
      <c r="C274" s="81" t="s">
        <v>1585</v>
      </c>
      <c r="D274" s="88">
        <v>1</v>
      </c>
      <c r="E274" s="88">
        <v>1</v>
      </c>
      <c r="F274" s="84">
        <f>VLOOKUP(A274,'26.1. cuc'!$A$2:$C$2088,3,FALSE)</f>
        <v>0</v>
      </c>
      <c r="G274" s="84">
        <f t="shared" si="6"/>
        <v>0</v>
      </c>
      <c r="H274" s="90"/>
    </row>
    <row r="275" spans="1:8" hidden="1" x14ac:dyDescent="0.3">
      <c r="A275" s="86">
        <v>145215</v>
      </c>
      <c r="B275" s="87" t="s">
        <v>1576</v>
      </c>
      <c r="C275" s="81" t="s">
        <v>1585</v>
      </c>
      <c r="D275" s="88">
        <v>1</v>
      </c>
      <c r="E275" s="88">
        <v>1</v>
      </c>
      <c r="F275" s="84">
        <f>VLOOKUP(A275,'26.1. cuc'!$A$2:$C$2088,3,FALSE)</f>
        <v>0</v>
      </c>
      <c r="G275" s="84">
        <f t="shared" si="6"/>
        <v>0</v>
      </c>
      <c r="H275" s="90"/>
    </row>
    <row r="276" spans="1:8" hidden="1" x14ac:dyDescent="0.3">
      <c r="A276" s="86">
        <v>145220</v>
      </c>
      <c r="B276" s="87" t="s">
        <v>1577</v>
      </c>
      <c r="C276" s="81" t="s">
        <v>1585</v>
      </c>
      <c r="D276" s="88">
        <v>1</v>
      </c>
      <c r="E276" s="88">
        <v>1</v>
      </c>
      <c r="F276" s="84">
        <f>VLOOKUP(A276,'26.1. cuc'!$A$2:$C$2088,3,FALSE)</f>
        <v>0</v>
      </c>
      <c r="G276" s="84">
        <f t="shared" si="6"/>
        <v>0</v>
      </c>
      <c r="H276" s="90"/>
    </row>
    <row r="277" spans="1:8" hidden="1" x14ac:dyDescent="0.3">
      <c r="A277" s="86">
        <v>145225</v>
      </c>
      <c r="B277" s="87" t="s">
        <v>1578</v>
      </c>
      <c r="C277" s="81" t="s">
        <v>1585</v>
      </c>
      <c r="D277" s="88">
        <v>1</v>
      </c>
      <c r="E277" s="88">
        <v>1</v>
      </c>
      <c r="F277" s="84">
        <f>VLOOKUP(A277,'26.1. cuc'!$A$2:$C$2088,3,FALSE)</f>
        <v>0</v>
      </c>
      <c r="G277" s="84">
        <f t="shared" si="6"/>
        <v>0</v>
      </c>
      <c r="H277" s="90"/>
    </row>
    <row r="278" spans="1:8" hidden="1" x14ac:dyDescent="0.3">
      <c r="A278" s="86">
        <v>145230</v>
      </c>
      <c r="B278" s="87" t="s">
        <v>1669</v>
      </c>
      <c r="C278" s="81" t="s">
        <v>1585</v>
      </c>
      <c r="D278" s="88">
        <v>1</v>
      </c>
      <c r="E278" s="88">
        <v>1</v>
      </c>
      <c r="F278" s="84">
        <f>VLOOKUP(A278,'26.1. cuc'!$A$2:$C$2088,3,FALSE)</f>
        <v>0</v>
      </c>
      <c r="G278" s="84">
        <f t="shared" si="6"/>
        <v>0</v>
      </c>
      <c r="H278" s="90"/>
    </row>
    <row r="279" spans="1:8" hidden="1" x14ac:dyDescent="0.3">
      <c r="A279" s="86">
        <v>145305</v>
      </c>
      <c r="B279" s="87" t="s">
        <v>1573</v>
      </c>
      <c r="C279" s="81" t="s">
        <v>1585</v>
      </c>
      <c r="D279" s="88">
        <v>1</v>
      </c>
      <c r="E279" s="88">
        <v>1</v>
      </c>
      <c r="F279" s="84">
        <f>VLOOKUP(A279,'26.1. cuc'!$A$2:$C$2088,3,FALSE)</f>
        <v>0</v>
      </c>
      <c r="G279" s="84">
        <f t="shared" si="6"/>
        <v>0</v>
      </c>
      <c r="H279" s="90"/>
    </row>
    <row r="280" spans="1:8" hidden="1" x14ac:dyDescent="0.3">
      <c r="A280" s="86">
        <v>145310</v>
      </c>
      <c r="B280" s="87" t="s">
        <v>1575</v>
      </c>
      <c r="C280" s="81" t="s">
        <v>1585</v>
      </c>
      <c r="D280" s="88">
        <v>1</v>
      </c>
      <c r="E280" s="88">
        <v>1</v>
      </c>
      <c r="F280" s="84">
        <f>VLOOKUP(A280,'26.1. cuc'!$A$2:$C$2088,3,FALSE)</f>
        <v>0</v>
      </c>
      <c r="G280" s="84">
        <f t="shared" si="6"/>
        <v>0</v>
      </c>
      <c r="H280" s="90"/>
    </row>
    <row r="281" spans="1:8" hidden="1" x14ac:dyDescent="0.3">
      <c r="A281" s="86">
        <v>145315</v>
      </c>
      <c r="B281" s="87" t="s">
        <v>1576</v>
      </c>
      <c r="C281" s="81" t="s">
        <v>1585</v>
      </c>
      <c r="D281" s="88">
        <v>1</v>
      </c>
      <c r="E281" s="88">
        <v>1</v>
      </c>
      <c r="F281" s="84">
        <f>VLOOKUP(A281,'26.1. cuc'!$A$2:$C$2088,3,FALSE)</f>
        <v>0</v>
      </c>
      <c r="G281" s="84">
        <f t="shared" ref="G281:G344" si="7">IF($G$2="CAYC",+D281*F281,+E281*F281)</f>
        <v>0</v>
      </c>
      <c r="H281" s="90"/>
    </row>
    <row r="282" spans="1:8" hidden="1" x14ac:dyDescent="0.3">
      <c r="A282" s="86">
        <v>145320</v>
      </c>
      <c r="B282" s="87" t="s">
        <v>1577</v>
      </c>
      <c r="C282" s="81" t="s">
        <v>1585</v>
      </c>
      <c r="D282" s="88">
        <v>1</v>
      </c>
      <c r="E282" s="88">
        <v>1</v>
      </c>
      <c r="F282" s="84">
        <f>VLOOKUP(A282,'26.1. cuc'!$A$2:$C$2088,3,FALSE)</f>
        <v>0</v>
      </c>
      <c r="G282" s="84">
        <f t="shared" si="7"/>
        <v>0</v>
      </c>
      <c r="H282" s="90"/>
    </row>
    <row r="283" spans="1:8" hidden="1" x14ac:dyDescent="0.3">
      <c r="A283" s="86">
        <v>145325</v>
      </c>
      <c r="B283" s="87" t="s">
        <v>1578</v>
      </c>
      <c r="C283" s="81" t="s">
        <v>1585</v>
      </c>
      <c r="D283" s="88">
        <v>1</v>
      </c>
      <c r="E283" s="88">
        <v>1</v>
      </c>
      <c r="F283" s="84">
        <f>VLOOKUP(A283,'26.1. cuc'!$A$2:$C$2088,3,FALSE)</f>
        <v>0</v>
      </c>
      <c r="G283" s="84">
        <f t="shared" si="7"/>
        <v>0</v>
      </c>
      <c r="H283" s="90"/>
    </row>
    <row r="284" spans="1:8" hidden="1" x14ac:dyDescent="0.3">
      <c r="A284" s="86">
        <v>145330</v>
      </c>
      <c r="B284" s="87" t="s">
        <v>1658</v>
      </c>
      <c r="C284" s="81" t="s">
        <v>1585</v>
      </c>
      <c r="D284" s="88">
        <v>1</v>
      </c>
      <c r="E284" s="88">
        <v>1</v>
      </c>
      <c r="F284" s="84">
        <f>VLOOKUP(A284,'26.1. cuc'!$A$2:$C$2088,3,FALSE)</f>
        <v>0</v>
      </c>
      <c r="G284" s="84">
        <f t="shared" si="7"/>
        <v>0</v>
      </c>
      <c r="H284" s="90"/>
    </row>
    <row r="285" spans="1:8" hidden="1" x14ac:dyDescent="0.3">
      <c r="A285" s="86">
        <v>145405</v>
      </c>
      <c r="B285" s="87" t="s">
        <v>1573</v>
      </c>
      <c r="C285" s="81" t="s">
        <v>1585</v>
      </c>
      <c r="D285" s="88">
        <v>1</v>
      </c>
      <c r="E285" s="88">
        <v>1</v>
      </c>
      <c r="F285" s="84">
        <f>VLOOKUP(A285,'26.1. cuc'!$A$2:$C$2088,3,FALSE)</f>
        <v>0</v>
      </c>
      <c r="G285" s="84">
        <f t="shared" si="7"/>
        <v>0</v>
      </c>
      <c r="H285" s="90"/>
    </row>
    <row r="286" spans="1:8" hidden="1" x14ac:dyDescent="0.3">
      <c r="A286" s="86">
        <v>145410</v>
      </c>
      <c r="B286" s="87" t="s">
        <v>1575</v>
      </c>
      <c r="C286" s="81" t="s">
        <v>1585</v>
      </c>
      <c r="D286" s="88">
        <v>1</v>
      </c>
      <c r="E286" s="88">
        <v>1</v>
      </c>
      <c r="F286" s="84">
        <f>VLOOKUP(A286,'26.1. cuc'!$A$2:$C$2088,3,FALSE)</f>
        <v>0</v>
      </c>
      <c r="G286" s="84">
        <f t="shared" si="7"/>
        <v>0</v>
      </c>
      <c r="H286" s="90"/>
    </row>
    <row r="287" spans="1:8" hidden="1" x14ac:dyDescent="0.3">
      <c r="A287" s="86">
        <v>145415</v>
      </c>
      <c r="B287" s="87" t="s">
        <v>1576</v>
      </c>
      <c r="C287" s="81" t="s">
        <v>1585</v>
      </c>
      <c r="D287" s="88">
        <v>1</v>
      </c>
      <c r="E287" s="88">
        <v>1</v>
      </c>
      <c r="F287" s="84">
        <f>VLOOKUP(A287,'26.1. cuc'!$A$2:$C$2088,3,FALSE)</f>
        <v>0</v>
      </c>
      <c r="G287" s="84">
        <f t="shared" si="7"/>
        <v>0</v>
      </c>
      <c r="H287" s="90"/>
    </row>
    <row r="288" spans="1:8" hidden="1" x14ac:dyDescent="0.3">
      <c r="A288" s="86">
        <v>145420</v>
      </c>
      <c r="B288" s="87" t="s">
        <v>1577</v>
      </c>
      <c r="C288" s="81" t="s">
        <v>1585</v>
      </c>
      <c r="D288" s="88">
        <v>1</v>
      </c>
      <c r="E288" s="88">
        <v>1</v>
      </c>
      <c r="F288" s="84">
        <f>VLOOKUP(A288,'26.1. cuc'!$A$2:$C$2088,3,FALSE)</f>
        <v>0</v>
      </c>
      <c r="G288" s="84">
        <f t="shared" si="7"/>
        <v>0</v>
      </c>
      <c r="H288" s="90"/>
    </row>
    <row r="289" spans="1:8" hidden="1" x14ac:dyDescent="0.3">
      <c r="A289" s="86">
        <v>145425</v>
      </c>
      <c r="B289" s="87" t="s">
        <v>1578</v>
      </c>
      <c r="C289" s="81" t="s">
        <v>1585</v>
      </c>
      <c r="D289" s="88">
        <v>1</v>
      </c>
      <c r="E289" s="88">
        <v>1</v>
      </c>
      <c r="F289" s="84">
        <f>VLOOKUP(A289,'26.1. cuc'!$A$2:$C$2088,3,FALSE)</f>
        <v>0</v>
      </c>
      <c r="G289" s="84">
        <f t="shared" si="7"/>
        <v>0</v>
      </c>
      <c r="H289" s="90"/>
    </row>
    <row r="290" spans="1:8" hidden="1" x14ac:dyDescent="0.3">
      <c r="A290" s="86">
        <v>145505</v>
      </c>
      <c r="B290" s="87" t="s">
        <v>1573</v>
      </c>
      <c r="C290" s="81" t="s">
        <v>1585</v>
      </c>
      <c r="D290" s="88">
        <v>1</v>
      </c>
      <c r="E290" s="88">
        <v>1</v>
      </c>
      <c r="F290" s="84">
        <f>VLOOKUP(A290,'26.1. cuc'!$A$2:$C$2088,3,FALSE)</f>
        <v>0</v>
      </c>
      <c r="G290" s="84">
        <f t="shared" si="7"/>
        <v>0</v>
      </c>
      <c r="H290" s="90"/>
    </row>
    <row r="291" spans="1:8" hidden="1" x14ac:dyDescent="0.3">
      <c r="A291" s="86">
        <v>145510</v>
      </c>
      <c r="B291" s="87" t="s">
        <v>1575</v>
      </c>
      <c r="C291" s="81" t="s">
        <v>1585</v>
      </c>
      <c r="D291" s="88">
        <v>1</v>
      </c>
      <c r="E291" s="88">
        <v>1</v>
      </c>
      <c r="F291" s="84">
        <f>VLOOKUP(A291,'26.1. cuc'!$A$2:$C$2088,3,FALSE)</f>
        <v>0</v>
      </c>
      <c r="G291" s="84">
        <f t="shared" si="7"/>
        <v>0</v>
      </c>
      <c r="H291" s="90"/>
    </row>
    <row r="292" spans="1:8" hidden="1" x14ac:dyDescent="0.3">
      <c r="A292" s="86">
        <v>145515</v>
      </c>
      <c r="B292" s="87" t="s">
        <v>1576</v>
      </c>
      <c r="C292" s="81" t="s">
        <v>1585</v>
      </c>
      <c r="D292" s="88">
        <v>1</v>
      </c>
      <c r="E292" s="88">
        <v>1</v>
      </c>
      <c r="F292" s="84">
        <f>VLOOKUP(A292,'26.1. cuc'!$A$2:$C$2088,3,FALSE)</f>
        <v>0</v>
      </c>
      <c r="G292" s="84">
        <f t="shared" si="7"/>
        <v>0</v>
      </c>
      <c r="H292" s="90"/>
    </row>
    <row r="293" spans="1:8" hidden="1" x14ac:dyDescent="0.3">
      <c r="A293" s="86">
        <v>145520</v>
      </c>
      <c r="B293" s="87" t="s">
        <v>1577</v>
      </c>
      <c r="C293" s="81" t="s">
        <v>1585</v>
      </c>
      <c r="D293" s="88">
        <v>1</v>
      </c>
      <c r="E293" s="88">
        <v>1</v>
      </c>
      <c r="F293" s="84">
        <f>VLOOKUP(A293,'26.1. cuc'!$A$2:$C$2088,3,FALSE)</f>
        <v>0</v>
      </c>
      <c r="G293" s="84">
        <f t="shared" si="7"/>
        <v>0</v>
      </c>
      <c r="H293" s="90"/>
    </row>
    <row r="294" spans="1:8" hidden="1" x14ac:dyDescent="0.3">
      <c r="A294" s="86">
        <v>145525</v>
      </c>
      <c r="B294" s="87" t="s">
        <v>1578</v>
      </c>
      <c r="C294" s="81" t="s">
        <v>1585</v>
      </c>
      <c r="D294" s="88">
        <v>1</v>
      </c>
      <c r="E294" s="88">
        <v>1</v>
      </c>
      <c r="F294" s="84">
        <f>VLOOKUP(A294,'26.1. cuc'!$A$2:$C$2088,3,FALSE)</f>
        <v>0</v>
      </c>
      <c r="G294" s="84">
        <f t="shared" si="7"/>
        <v>0</v>
      </c>
      <c r="H294" s="90"/>
    </row>
    <row r="295" spans="1:8" hidden="1" x14ac:dyDescent="0.3">
      <c r="A295" s="86">
        <v>145605</v>
      </c>
      <c r="B295" s="87" t="s">
        <v>1573</v>
      </c>
      <c r="C295" s="81" t="s">
        <v>1585</v>
      </c>
      <c r="D295" s="88">
        <v>1</v>
      </c>
      <c r="E295" s="88">
        <v>1</v>
      </c>
      <c r="F295" s="84">
        <f>VLOOKUP(A295,'26.1. cuc'!$A$2:$C$2088,3,FALSE)</f>
        <v>0</v>
      </c>
      <c r="G295" s="84">
        <f t="shared" si="7"/>
        <v>0</v>
      </c>
      <c r="H295" s="90"/>
    </row>
    <row r="296" spans="1:8" hidden="1" x14ac:dyDescent="0.3">
      <c r="A296" s="86">
        <v>145610</v>
      </c>
      <c r="B296" s="87" t="s">
        <v>1575</v>
      </c>
      <c r="C296" s="81" t="s">
        <v>1585</v>
      </c>
      <c r="D296" s="88">
        <v>1</v>
      </c>
      <c r="E296" s="88">
        <v>1</v>
      </c>
      <c r="F296" s="84">
        <f>VLOOKUP(A296,'26.1. cuc'!$A$2:$C$2088,3,FALSE)</f>
        <v>0</v>
      </c>
      <c r="G296" s="84">
        <f t="shared" si="7"/>
        <v>0</v>
      </c>
      <c r="H296" s="90"/>
    </row>
    <row r="297" spans="1:8" hidden="1" x14ac:dyDescent="0.3">
      <c r="A297" s="86">
        <v>145615</v>
      </c>
      <c r="B297" s="87" t="s">
        <v>1576</v>
      </c>
      <c r="C297" s="81" t="s">
        <v>1585</v>
      </c>
      <c r="D297" s="88">
        <v>1</v>
      </c>
      <c r="E297" s="88">
        <v>1</v>
      </c>
      <c r="F297" s="84">
        <f>VLOOKUP(A297,'26.1. cuc'!$A$2:$C$2088,3,FALSE)</f>
        <v>0</v>
      </c>
      <c r="G297" s="84">
        <f t="shared" si="7"/>
        <v>0</v>
      </c>
      <c r="H297" s="90"/>
    </row>
    <row r="298" spans="1:8" hidden="1" x14ac:dyDescent="0.3">
      <c r="A298" s="86">
        <v>145620</v>
      </c>
      <c r="B298" s="87" t="s">
        <v>1577</v>
      </c>
      <c r="C298" s="81" t="s">
        <v>1585</v>
      </c>
      <c r="D298" s="88">
        <v>1</v>
      </c>
      <c r="E298" s="88">
        <v>1</v>
      </c>
      <c r="F298" s="84">
        <f>VLOOKUP(A298,'26.1. cuc'!$A$2:$C$2088,3,FALSE)</f>
        <v>0</v>
      </c>
      <c r="G298" s="84">
        <f t="shared" si="7"/>
        <v>0</v>
      </c>
      <c r="H298" s="90"/>
    </row>
    <row r="299" spans="1:8" hidden="1" x14ac:dyDescent="0.3">
      <c r="A299" s="86">
        <v>145625</v>
      </c>
      <c r="B299" s="87" t="s">
        <v>1578</v>
      </c>
      <c r="C299" s="81" t="s">
        <v>1585</v>
      </c>
      <c r="D299" s="88">
        <v>1</v>
      </c>
      <c r="E299" s="88">
        <v>1</v>
      </c>
      <c r="F299" s="84">
        <f>VLOOKUP(A299,'26.1. cuc'!$A$2:$C$2088,3,FALSE)</f>
        <v>0</v>
      </c>
      <c r="G299" s="84">
        <f t="shared" si="7"/>
        <v>0</v>
      </c>
      <c r="H299" s="90"/>
    </row>
    <row r="300" spans="1:8" hidden="1" x14ac:dyDescent="0.3">
      <c r="A300" s="86">
        <v>145630</v>
      </c>
      <c r="B300" s="87" t="s">
        <v>1669</v>
      </c>
      <c r="C300" s="81" t="s">
        <v>1585</v>
      </c>
      <c r="D300" s="88">
        <v>1</v>
      </c>
      <c r="E300" s="88">
        <v>1</v>
      </c>
      <c r="F300" s="84">
        <f>VLOOKUP(A300,'26.1. cuc'!$A$2:$C$2088,3,FALSE)</f>
        <v>0</v>
      </c>
      <c r="G300" s="84">
        <f t="shared" si="7"/>
        <v>0</v>
      </c>
      <c r="H300" s="90"/>
    </row>
    <row r="301" spans="1:8" hidden="1" x14ac:dyDescent="0.3">
      <c r="A301" s="86">
        <v>145705</v>
      </c>
      <c r="B301" s="87" t="s">
        <v>1573</v>
      </c>
      <c r="C301" s="81" t="s">
        <v>1585</v>
      </c>
      <c r="D301" s="88">
        <v>1</v>
      </c>
      <c r="E301" s="88">
        <v>1</v>
      </c>
      <c r="F301" s="84">
        <f>VLOOKUP(A301,'26.1. cuc'!$A$2:$C$2088,3,FALSE)</f>
        <v>0</v>
      </c>
      <c r="G301" s="84">
        <f t="shared" si="7"/>
        <v>0</v>
      </c>
      <c r="H301" s="90"/>
    </row>
    <row r="302" spans="1:8" hidden="1" x14ac:dyDescent="0.3">
      <c r="A302" s="86">
        <v>145710</v>
      </c>
      <c r="B302" s="87" t="s">
        <v>1575</v>
      </c>
      <c r="C302" s="81" t="s">
        <v>1585</v>
      </c>
      <c r="D302" s="88">
        <v>1</v>
      </c>
      <c r="E302" s="88">
        <v>1</v>
      </c>
      <c r="F302" s="84">
        <f>VLOOKUP(A302,'26.1. cuc'!$A$2:$C$2088,3,FALSE)</f>
        <v>0</v>
      </c>
      <c r="G302" s="84">
        <f t="shared" si="7"/>
        <v>0</v>
      </c>
      <c r="H302" s="90"/>
    </row>
    <row r="303" spans="1:8" hidden="1" x14ac:dyDescent="0.3">
      <c r="A303" s="86">
        <v>145715</v>
      </c>
      <c r="B303" s="87" t="s">
        <v>1576</v>
      </c>
      <c r="C303" s="81" t="s">
        <v>1585</v>
      </c>
      <c r="D303" s="88">
        <v>1</v>
      </c>
      <c r="E303" s="88">
        <v>1</v>
      </c>
      <c r="F303" s="84">
        <f>VLOOKUP(A303,'26.1. cuc'!$A$2:$C$2088,3,FALSE)</f>
        <v>0</v>
      </c>
      <c r="G303" s="84">
        <f t="shared" si="7"/>
        <v>0</v>
      </c>
      <c r="H303" s="90"/>
    </row>
    <row r="304" spans="1:8" hidden="1" x14ac:dyDescent="0.3">
      <c r="A304" s="86">
        <v>145720</v>
      </c>
      <c r="B304" s="87" t="s">
        <v>1577</v>
      </c>
      <c r="C304" s="81" t="s">
        <v>1585</v>
      </c>
      <c r="D304" s="88">
        <v>1</v>
      </c>
      <c r="E304" s="88">
        <v>1</v>
      </c>
      <c r="F304" s="84">
        <f>VLOOKUP(A304,'26.1. cuc'!$A$2:$C$2088,3,FALSE)</f>
        <v>0</v>
      </c>
      <c r="G304" s="84">
        <f t="shared" si="7"/>
        <v>0</v>
      </c>
      <c r="H304" s="90"/>
    </row>
    <row r="305" spans="1:8" hidden="1" x14ac:dyDescent="0.3">
      <c r="A305" s="86">
        <v>145725</v>
      </c>
      <c r="B305" s="87" t="s">
        <v>1578</v>
      </c>
      <c r="C305" s="81" t="s">
        <v>1585</v>
      </c>
      <c r="D305" s="88">
        <v>1</v>
      </c>
      <c r="E305" s="88">
        <v>1</v>
      </c>
      <c r="F305" s="84">
        <f>VLOOKUP(A305,'26.1. cuc'!$A$2:$C$2088,3,FALSE)</f>
        <v>0</v>
      </c>
      <c r="G305" s="84">
        <f t="shared" si="7"/>
        <v>0</v>
      </c>
      <c r="H305" s="90"/>
    </row>
    <row r="306" spans="1:8" hidden="1" x14ac:dyDescent="0.3">
      <c r="A306" s="86">
        <v>145730</v>
      </c>
      <c r="B306" s="87" t="s">
        <v>1658</v>
      </c>
      <c r="C306" s="81" t="s">
        <v>1585</v>
      </c>
      <c r="D306" s="88">
        <v>1</v>
      </c>
      <c r="E306" s="88">
        <v>1</v>
      </c>
      <c r="F306" s="84">
        <f>VLOOKUP(A306,'26.1. cuc'!$A$2:$C$2088,3,FALSE)</f>
        <v>0</v>
      </c>
      <c r="G306" s="84">
        <f t="shared" si="7"/>
        <v>0</v>
      </c>
      <c r="H306" s="90"/>
    </row>
    <row r="307" spans="1:8" hidden="1" x14ac:dyDescent="0.3">
      <c r="A307" s="86">
        <v>145805</v>
      </c>
      <c r="B307" s="87" t="s">
        <v>1659</v>
      </c>
      <c r="C307" s="81" t="s">
        <v>1585</v>
      </c>
      <c r="D307" s="88">
        <v>1</v>
      </c>
      <c r="E307" s="88">
        <v>1</v>
      </c>
      <c r="F307" s="84">
        <f>VLOOKUP(A307,'26.1. cuc'!$A$2:$C$2088,3,FALSE)</f>
        <v>0</v>
      </c>
      <c r="G307" s="84">
        <f t="shared" si="7"/>
        <v>0</v>
      </c>
      <c r="H307" s="90"/>
    </row>
    <row r="308" spans="1:8" hidden="1" x14ac:dyDescent="0.3">
      <c r="A308" s="86">
        <v>145810</v>
      </c>
      <c r="B308" s="87" t="s">
        <v>1660</v>
      </c>
      <c r="C308" s="81" t="s">
        <v>1585</v>
      </c>
      <c r="D308" s="88">
        <v>1</v>
      </c>
      <c r="E308" s="88">
        <v>1</v>
      </c>
      <c r="F308" s="84">
        <f>VLOOKUP(A308,'26.1. cuc'!$A$2:$C$2088,3,FALSE)</f>
        <v>0</v>
      </c>
      <c r="G308" s="84">
        <f t="shared" si="7"/>
        <v>0</v>
      </c>
      <c r="H308" s="90"/>
    </row>
    <row r="309" spans="1:8" hidden="1" x14ac:dyDescent="0.3">
      <c r="A309" s="86">
        <v>145815</v>
      </c>
      <c r="B309" s="87" t="s">
        <v>1661</v>
      </c>
      <c r="C309" s="81" t="s">
        <v>1585</v>
      </c>
      <c r="D309" s="88">
        <v>1</v>
      </c>
      <c r="E309" s="88">
        <v>1</v>
      </c>
      <c r="F309" s="84">
        <f>VLOOKUP(A309,'26.1. cuc'!$A$2:$C$2088,3,FALSE)</f>
        <v>0</v>
      </c>
      <c r="G309" s="84">
        <f t="shared" si="7"/>
        <v>0</v>
      </c>
      <c r="H309" s="90"/>
    </row>
    <row r="310" spans="1:8" hidden="1" x14ac:dyDescent="0.3">
      <c r="A310" s="86">
        <v>145820</v>
      </c>
      <c r="B310" s="87" t="s">
        <v>1662</v>
      </c>
      <c r="C310" s="81" t="s">
        <v>1585</v>
      </c>
      <c r="D310" s="88">
        <v>1</v>
      </c>
      <c r="E310" s="88">
        <v>1</v>
      </c>
      <c r="F310" s="84">
        <f>VLOOKUP(A310,'26.1. cuc'!$A$2:$C$2088,3,FALSE)</f>
        <v>0</v>
      </c>
      <c r="G310" s="84">
        <f t="shared" si="7"/>
        <v>0</v>
      </c>
      <c r="H310" s="90"/>
    </row>
    <row r="311" spans="1:8" hidden="1" x14ac:dyDescent="0.3">
      <c r="A311" s="86">
        <v>145825</v>
      </c>
      <c r="B311" s="87" t="s">
        <v>1663</v>
      </c>
      <c r="C311" s="81" t="s">
        <v>1585</v>
      </c>
      <c r="D311" s="88">
        <v>1</v>
      </c>
      <c r="E311" s="88">
        <v>1</v>
      </c>
      <c r="F311" s="84">
        <f>VLOOKUP(A311,'26.1. cuc'!$A$2:$C$2088,3,FALSE)</f>
        <v>0</v>
      </c>
      <c r="G311" s="84">
        <f t="shared" si="7"/>
        <v>0</v>
      </c>
      <c r="H311" s="90"/>
    </row>
    <row r="312" spans="1:8" hidden="1" x14ac:dyDescent="0.3">
      <c r="A312" s="86">
        <v>145830</v>
      </c>
      <c r="B312" s="87" t="s">
        <v>1664</v>
      </c>
      <c r="C312" s="81" t="s">
        <v>1585</v>
      </c>
      <c r="D312" s="88">
        <v>1</v>
      </c>
      <c r="E312" s="88">
        <v>1</v>
      </c>
      <c r="F312" s="84">
        <f>VLOOKUP(A312,'26.1. cuc'!$A$2:$C$2088,3,FALSE)</f>
        <v>0</v>
      </c>
      <c r="G312" s="84">
        <f t="shared" si="7"/>
        <v>0</v>
      </c>
      <c r="H312" s="90"/>
    </row>
    <row r="313" spans="1:8" hidden="1" x14ac:dyDescent="0.3">
      <c r="A313" s="86">
        <v>145835</v>
      </c>
      <c r="B313" s="87" t="s">
        <v>1665</v>
      </c>
      <c r="C313" s="81" t="s">
        <v>1585</v>
      </c>
      <c r="D313" s="88">
        <v>1</v>
      </c>
      <c r="E313" s="88">
        <v>1</v>
      </c>
      <c r="F313" s="84">
        <f>VLOOKUP(A313,'26.1. cuc'!$A$2:$C$2088,3,FALSE)</f>
        <v>0</v>
      </c>
      <c r="G313" s="84">
        <f t="shared" si="7"/>
        <v>0</v>
      </c>
      <c r="H313" s="90"/>
    </row>
    <row r="314" spans="1:8" hidden="1" x14ac:dyDescent="0.3">
      <c r="A314" s="86">
        <v>145840</v>
      </c>
      <c r="B314" s="87" t="s">
        <v>1666</v>
      </c>
      <c r="C314" s="81" t="s">
        <v>1585</v>
      </c>
      <c r="D314" s="88">
        <v>1</v>
      </c>
      <c r="E314" s="88">
        <v>1</v>
      </c>
      <c r="F314" s="84">
        <f>VLOOKUP(A314,'26.1. cuc'!$A$2:$C$2088,3,FALSE)</f>
        <v>0</v>
      </c>
      <c r="G314" s="84">
        <f t="shared" si="7"/>
        <v>0</v>
      </c>
      <c r="H314" s="90"/>
    </row>
    <row r="315" spans="1:8" hidden="1" x14ac:dyDescent="0.3">
      <c r="A315" s="86">
        <v>145845</v>
      </c>
      <c r="B315" s="87" t="s">
        <v>1667</v>
      </c>
      <c r="C315" s="81" t="s">
        <v>1585</v>
      </c>
      <c r="D315" s="88">
        <v>1</v>
      </c>
      <c r="E315" s="88">
        <v>1</v>
      </c>
      <c r="F315" s="84">
        <f>VLOOKUP(A315,'26.1. cuc'!$A$2:$C$2088,3,FALSE)</f>
        <v>0</v>
      </c>
      <c r="G315" s="84">
        <f t="shared" si="7"/>
        <v>0</v>
      </c>
      <c r="H315" s="90"/>
    </row>
    <row r="316" spans="1:8" hidden="1" x14ac:dyDescent="0.3">
      <c r="A316" s="86">
        <v>145850</v>
      </c>
      <c r="B316" s="87" t="s">
        <v>1668</v>
      </c>
      <c r="C316" s="81" t="s">
        <v>1585</v>
      </c>
      <c r="D316" s="88">
        <v>1</v>
      </c>
      <c r="E316" s="88">
        <v>1</v>
      </c>
      <c r="F316" s="84">
        <f>VLOOKUP(A316,'26.1. cuc'!$A$2:$C$2088,3,FALSE)</f>
        <v>0</v>
      </c>
      <c r="G316" s="84">
        <f t="shared" si="7"/>
        <v>0</v>
      </c>
      <c r="H316" s="90"/>
    </row>
    <row r="317" spans="1:8" hidden="1" x14ac:dyDescent="0.3">
      <c r="A317" s="86">
        <v>145905</v>
      </c>
      <c r="B317" s="87" t="s">
        <v>1573</v>
      </c>
      <c r="C317" s="81" t="s">
        <v>1585</v>
      </c>
      <c r="D317" s="88">
        <v>1</v>
      </c>
      <c r="E317" s="88">
        <v>1</v>
      </c>
      <c r="F317" s="84">
        <f>VLOOKUP(A317,'26.1. cuc'!$A$2:$C$2088,3,FALSE)</f>
        <v>0</v>
      </c>
      <c r="G317" s="84">
        <f t="shared" si="7"/>
        <v>0</v>
      </c>
      <c r="H317" s="90"/>
    </row>
    <row r="318" spans="1:8" hidden="1" x14ac:dyDescent="0.3">
      <c r="A318" s="86">
        <v>145910</v>
      </c>
      <c r="B318" s="87" t="s">
        <v>1575</v>
      </c>
      <c r="C318" s="81" t="s">
        <v>1585</v>
      </c>
      <c r="D318" s="88">
        <v>1</v>
      </c>
      <c r="E318" s="88">
        <v>1</v>
      </c>
      <c r="F318" s="84">
        <f>VLOOKUP(A318,'26.1. cuc'!$A$2:$C$2088,3,FALSE)</f>
        <v>0</v>
      </c>
      <c r="G318" s="84">
        <f t="shared" si="7"/>
        <v>0</v>
      </c>
      <c r="H318" s="90"/>
    </row>
    <row r="319" spans="1:8" hidden="1" x14ac:dyDescent="0.3">
      <c r="A319" s="86">
        <v>145915</v>
      </c>
      <c r="B319" s="87" t="s">
        <v>1576</v>
      </c>
      <c r="C319" s="81" t="s">
        <v>1585</v>
      </c>
      <c r="D319" s="88">
        <v>1</v>
      </c>
      <c r="E319" s="88">
        <v>1</v>
      </c>
      <c r="F319" s="84">
        <f>VLOOKUP(A319,'26.1. cuc'!$A$2:$C$2088,3,FALSE)</f>
        <v>0</v>
      </c>
      <c r="G319" s="84">
        <f t="shared" si="7"/>
        <v>0</v>
      </c>
      <c r="H319" s="90"/>
    </row>
    <row r="320" spans="1:8" hidden="1" x14ac:dyDescent="0.3">
      <c r="A320" s="86">
        <v>145920</v>
      </c>
      <c r="B320" s="87" t="s">
        <v>1577</v>
      </c>
      <c r="C320" s="81" t="s">
        <v>1585</v>
      </c>
      <c r="D320" s="88">
        <v>1</v>
      </c>
      <c r="E320" s="88">
        <v>1</v>
      </c>
      <c r="F320" s="84">
        <f>VLOOKUP(A320,'26.1. cuc'!$A$2:$C$2088,3,FALSE)</f>
        <v>0</v>
      </c>
      <c r="G320" s="84">
        <f t="shared" si="7"/>
        <v>0</v>
      </c>
      <c r="H320" s="90"/>
    </row>
    <row r="321" spans="1:8" hidden="1" x14ac:dyDescent="0.3">
      <c r="A321" s="86">
        <v>145925</v>
      </c>
      <c r="B321" s="87" t="s">
        <v>1578</v>
      </c>
      <c r="C321" s="81" t="s">
        <v>1585</v>
      </c>
      <c r="D321" s="88">
        <v>1</v>
      </c>
      <c r="E321" s="88">
        <v>1</v>
      </c>
      <c r="F321" s="84">
        <f>VLOOKUP(A321,'26.1. cuc'!$A$2:$C$2088,3,FALSE)</f>
        <v>0</v>
      </c>
      <c r="G321" s="84">
        <f t="shared" si="7"/>
        <v>0</v>
      </c>
      <c r="H321" s="90"/>
    </row>
    <row r="322" spans="1:8" hidden="1" x14ac:dyDescent="0.3">
      <c r="A322" s="86">
        <v>145930</v>
      </c>
      <c r="B322" s="87" t="s">
        <v>1669</v>
      </c>
      <c r="C322" s="81" t="s">
        <v>1585</v>
      </c>
      <c r="D322" s="88">
        <v>1</v>
      </c>
      <c r="E322" s="88">
        <v>1</v>
      </c>
      <c r="F322" s="84">
        <f>VLOOKUP(A322,'26.1. cuc'!$A$2:$C$2088,3,FALSE)</f>
        <v>0</v>
      </c>
      <c r="G322" s="84">
        <f t="shared" si="7"/>
        <v>0</v>
      </c>
      <c r="H322" s="90"/>
    </row>
    <row r="323" spans="1:8" hidden="1" x14ac:dyDescent="0.3">
      <c r="A323" s="86">
        <v>146005</v>
      </c>
      <c r="B323" s="87" t="s">
        <v>1573</v>
      </c>
      <c r="C323" s="81" t="s">
        <v>1585</v>
      </c>
      <c r="D323" s="88">
        <v>1</v>
      </c>
      <c r="E323" s="88">
        <v>1</v>
      </c>
      <c r="F323" s="84">
        <f>VLOOKUP(A323,'26.1. cuc'!$A$2:$C$2088,3,FALSE)</f>
        <v>0</v>
      </c>
      <c r="G323" s="84">
        <f t="shared" si="7"/>
        <v>0</v>
      </c>
      <c r="H323" s="90"/>
    </row>
    <row r="324" spans="1:8" hidden="1" x14ac:dyDescent="0.3">
      <c r="A324" s="86">
        <v>146010</v>
      </c>
      <c r="B324" s="87" t="s">
        <v>1575</v>
      </c>
      <c r="C324" s="81" t="s">
        <v>1585</v>
      </c>
      <c r="D324" s="88">
        <v>1</v>
      </c>
      <c r="E324" s="88">
        <v>1</v>
      </c>
      <c r="F324" s="84">
        <f>VLOOKUP(A324,'26.1. cuc'!$A$2:$C$2088,3,FALSE)</f>
        <v>0</v>
      </c>
      <c r="G324" s="84">
        <f t="shared" si="7"/>
        <v>0</v>
      </c>
      <c r="H324" s="90"/>
    </row>
    <row r="325" spans="1:8" hidden="1" x14ac:dyDescent="0.3">
      <c r="A325" s="86">
        <v>146015</v>
      </c>
      <c r="B325" s="87" t="s">
        <v>1576</v>
      </c>
      <c r="C325" s="81" t="s">
        <v>1585</v>
      </c>
      <c r="D325" s="88">
        <v>1</v>
      </c>
      <c r="E325" s="88">
        <v>1</v>
      </c>
      <c r="F325" s="84">
        <f>VLOOKUP(A325,'26.1. cuc'!$A$2:$C$2088,3,FALSE)</f>
        <v>0</v>
      </c>
      <c r="G325" s="84">
        <f t="shared" si="7"/>
        <v>0</v>
      </c>
      <c r="H325" s="90"/>
    </row>
    <row r="326" spans="1:8" hidden="1" x14ac:dyDescent="0.3">
      <c r="A326" s="86">
        <v>146020</v>
      </c>
      <c r="B326" s="87" t="s">
        <v>1577</v>
      </c>
      <c r="C326" s="81" t="s">
        <v>1585</v>
      </c>
      <c r="D326" s="88">
        <v>1</v>
      </c>
      <c r="E326" s="88">
        <v>1</v>
      </c>
      <c r="F326" s="84">
        <f>VLOOKUP(A326,'26.1. cuc'!$A$2:$C$2088,3,FALSE)</f>
        <v>0</v>
      </c>
      <c r="G326" s="84">
        <f t="shared" si="7"/>
        <v>0</v>
      </c>
      <c r="H326" s="90"/>
    </row>
    <row r="327" spans="1:8" hidden="1" x14ac:dyDescent="0.3">
      <c r="A327" s="86">
        <v>146025</v>
      </c>
      <c r="B327" s="87" t="s">
        <v>1578</v>
      </c>
      <c r="C327" s="81" t="s">
        <v>1585</v>
      </c>
      <c r="D327" s="88">
        <v>1</v>
      </c>
      <c r="E327" s="88">
        <v>1</v>
      </c>
      <c r="F327" s="84">
        <f>VLOOKUP(A327,'26.1. cuc'!$A$2:$C$2088,3,FALSE)</f>
        <v>0</v>
      </c>
      <c r="G327" s="84">
        <f t="shared" si="7"/>
        <v>0</v>
      </c>
      <c r="H327" s="90"/>
    </row>
    <row r="328" spans="1:8" hidden="1" x14ac:dyDescent="0.3">
      <c r="A328" s="86">
        <v>146030</v>
      </c>
      <c r="B328" s="87" t="s">
        <v>1658</v>
      </c>
      <c r="C328" s="81" t="s">
        <v>1585</v>
      </c>
      <c r="D328" s="88">
        <v>1</v>
      </c>
      <c r="E328" s="88">
        <v>1</v>
      </c>
      <c r="F328" s="84">
        <f>VLOOKUP(A328,'26.1. cuc'!$A$2:$C$2088,3,FALSE)</f>
        <v>0</v>
      </c>
      <c r="G328" s="84">
        <f t="shared" si="7"/>
        <v>0</v>
      </c>
      <c r="H328" s="90"/>
    </row>
    <row r="329" spans="1:8" hidden="1" x14ac:dyDescent="0.3">
      <c r="A329" s="86">
        <v>146105</v>
      </c>
      <c r="B329" s="87" t="s">
        <v>1573</v>
      </c>
      <c r="C329" s="81" t="s">
        <v>1585</v>
      </c>
      <c r="D329" s="88">
        <v>1</v>
      </c>
      <c r="E329" s="88">
        <v>1</v>
      </c>
      <c r="F329" s="84">
        <f>VLOOKUP(A329,'26.1. cuc'!$A$2:$C$2088,3,FALSE)</f>
        <v>0</v>
      </c>
      <c r="G329" s="84">
        <f t="shared" si="7"/>
        <v>0</v>
      </c>
      <c r="H329" s="90"/>
    </row>
    <row r="330" spans="1:8" hidden="1" x14ac:dyDescent="0.3">
      <c r="A330" s="86">
        <v>146110</v>
      </c>
      <c r="B330" s="87" t="s">
        <v>1575</v>
      </c>
      <c r="C330" s="81" t="s">
        <v>1585</v>
      </c>
      <c r="D330" s="88">
        <v>1</v>
      </c>
      <c r="E330" s="88">
        <v>1</v>
      </c>
      <c r="F330" s="84">
        <f>VLOOKUP(A330,'26.1. cuc'!$A$2:$C$2088,3,FALSE)</f>
        <v>0</v>
      </c>
      <c r="G330" s="84">
        <f t="shared" si="7"/>
        <v>0</v>
      </c>
      <c r="H330" s="90"/>
    </row>
    <row r="331" spans="1:8" hidden="1" x14ac:dyDescent="0.3">
      <c r="A331" s="86">
        <v>146115</v>
      </c>
      <c r="B331" s="87" t="s">
        <v>1576</v>
      </c>
      <c r="C331" s="81" t="s">
        <v>1585</v>
      </c>
      <c r="D331" s="88">
        <v>1</v>
      </c>
      <c r="E331" s="88">
        <v>1</v>
      </c>
      <c r="F331" s="84">
        <f>VLOOKUP(A331,'26.1. cuc'!$A$2:$C$2088,3,FALSE)</f>
        <v>0</v>
      </c>
      <c r="G331" s="84">
        <f t="shared" si="7"/>
        <v>0</v>
      </c>
      <c r="H331" s="90"/>
    </row>
    <row r="332" spans="1:8" hidden="1" x14ac:dyDescent="0.3">
      <c r="A332" s="86">
        <v>146120</v>
      </c>
      <c r="B332" s="87" t="s">
        <v>1577</v>
      </c>
      <c r="C332" s="81" t="s">
        <v>1585</v>
      </c>
      <c r="D332" s="88">
        <v>1</v>
      </c>
      <c r="E332" s="88">
        <v>1</v>
      </c>
      <c r="F332" s="84">
        <f>VLOOKUP(A332,'26.1. cuc'!$A$2:$C$2088,3,FALSE)</f>
        <v>0</v>
      </c>
      <c r="G332" s="84">
        <f t="shared" si="7"/>
        <v>0</v>
      </c>
      <c r="H332" s="90"/>
    </row>
    <row r="333" spans="1:8" hidden="1" x14ac:dyDescent="0.3">
      <c r="A333" s="86">
        <v>146125</v>
      </c>
      <c r="B333" s="87" t="s">
        <v>1578</v>
      </c>
      <c r="C333" s="81" t="s">
        <v>1585</v>
      </c>
      <c r="D333" s="88">
        <v>1</v>
      </c>
      <c r="E333" s="88">
        <v>1</v>
      </c>
      <c r="F333" s="84">
        <f>VLOOKUP(A333,'26.1. cuc'!$A$2:$C$2088,3,FALSE)</f>
        <v>0</v>
      </c>
      <c r="G333" s="84">
        <f t="shared" si="7"/>
        <v>0</v>
      </c>
      <c r="H333" s="90"/>
    </row>
    <row r="334" spans="1:8" hidden="1" x14ac:dyDescent="0.3">
      <c r="A334" s="86">
        <v>146205</v>
      </c>
      <c r="B334" s="87" t="s">
        <v>1573</v>
      </c>
      <c r="C334" s="81" t="s">
        <v>1585</v>
      </c>
      <c r="D334" s="88">
        <v>1</v>
      </c>
      <c r="E334" s="88">
        <v>1</v>
      </c>
      <c r="F334" s="84">
        <f>VLOOKUP(A334,'26.1. cuc'!$A$2:$C$2088,3,FALSE)</f>
        <v>0</v>
      </c>
      <c r="G334" s="84">
        <f t="shared" si="7"/>
        <v>0</v>
      </c>
      <c r="H334" s="90"/>
    </row>
    <row r="335" spans="1:8" hidden="1" x14ac:dyDescent="0.3">
      <c r="A335" s="86">
        <v>146210</v>
      </c>
      <c r="B335" s="87" t="s">
        <v>1575</v>
      </c>
      <c r="C335" s="81" t="s">
        <v>1585</v>
      </c>
      <c r="D335" s="88">
        <v>1</v>
      </c>
      <c r="E335" s="88">
        <v>1</v>
      </c>
      <c r="F335" s="84">
        <f>VLOOKUP(A335,'26.1. cuc'!$A$2:$C$2088,3,FALSE)</f>
        <v>0</v>
      </c>
      <c r="G335" s="84">
        <f t="shared" si="7"/>
        <v>0</v>
      </c>
      <c r="H335" s="90"/>
    </row>
    <row r="336" spans="1:8" hidden="1" x14ac:dyDescent="0.3">
      <c r="A336" s="86">
        <v>146215</v>
      </c>
      <c r="B336" s="87" t="s">
        <v>1576</v>
      </c>
      <c r="C336" s="81" t="s">
        <v>1585</v>
      </c>
      <c r="D336" s="88">
        <v>1</v>
      </c>
      <c r="E336" s="88">
        <v>1</v>
      </c>
      <c r="F336" s="84">
        <f>VLOOKUP(A336,'26.1. cuc'!$A$2:$C$2088,3,FALSE)</f>
        <v>0</v>
      </c>
      <c r="G336" s="84">
        <f t="shared" si="7"/>
        <v>0</v>
      </c>
      <c r="H336" s="90"/>
    </row>
    <row r="337" spans="1:8" hidden="1" x14ac:dyDescent="0.3">
      <c r="A337" s="86">
        <v>146220</v>
      </c>
      <c r="B337" s="87" t="s">
        <v>1577</v>
      </c>
      <c r="C337" s="81" t="s">
        <v>1585</v>
      </c>
      <c r="D337" s="88">
        <v>1</v>
      </c>
      <c r="E337" s="88">
        <v>1</v>
      </c>
      <c r="F337" s="84">
        <f>VLOOKUP(A337,'26.1. cuc'!$A$2:$C$2088,3,FALSE)</f>
        <v>0</v>
      </c>
      <c r="G337" s="84">
        <f t="shared" si="7"/>
        <v>0</v>
      </c>
      <c r="H337" s="90"/>
    </row>
    <row r="338" spans="1:8" hidden="1" x14ac:dyDescent="0.3">
      <c r="A338" s="86">
        <v>146225</v>
      </c>
      <c r="B338" s="87" t="s">
        <v>1578</v>
      </c>
      <c r="C338" s="81" t="s">
        <v>1585</v>
      </c>
      <c r="D338" s="88">
        <v>1</v>
      </c>
      <c r="E338" s="88">
        <v>1</v>
      </c>
      <c r="F338" s="84">
        <f>VLOOKUP(A338,'26.1. cuc'!$A$2:$C$2088,3,FALSE)</f>
        <v>0</v>
      </c>
      <c r="G338" s="84">
        <f t="shared" si="7"/>
        <v>0</v>
      </c>
      <c r="H338" s="90"/>
    </row>
    <row r="339" spans="1:8" hidden="1" x14ac:dyDescent="0.3">
      <c r="A339" s="86">
        <v>146305</v>
      </c>
      <c r="B339" s="87" t="s">
        <v>1573</v>
      </c>
      <c r="C339" s="81" t="s">
        <v>1585</v>
      </c>
      <c r="D339" s="88">
        <v>1</v>
      </c>
      <c r="E339" s="88">
        <v>1</v>
      </c>
      <c r="F339" s="84">
        <f>VLOOKUP(A339,'26.1. cuc'!$A$2:$C$2088,3,FALSE)</f>
        <v>0</v>
      </c>
      <c r="G339" s="84">
        <f t="shared" si="7"/>
        <v>0</v>
      </c>
      <c r="H339" s="90"/>
    </row>
    <row r="340" spans="1:8" hidden="1" x14ac:dyDescent="0.3">
      <c r="A340" s="86">
        <v>146310</v>
      </c>
      <c r="B340" s="87" t="s">
        <v>1575</v>
      </c>
      <c r="C340" s="81" t="s">
        <v>1585</v>
      </c>
      <c r="D340" s="88">
        <v>1</v>
      </c>
      <c r="E340" s="88">
        <v>1</v>
      </c>
      <c r="F340" s="84">
        <f>VLOOKUP(A340,'26.1. cuc'!$A$2:$C$2088,3,FALSE)</f>
        <v>0</v>
      </c>
      <c r="G340" s="84">
        <f t="shared" si="7"/>
        <v>0</v>
      </c>
      <c r="H340" s="90"/>
    </row>
    <row r="341" spans="1:8" hidden="1" x14ac:dyDescent="0.3">
      <c r="A341" s="86">
        <v>146315</v>
      </c>
      <c r="B341" s="87" t="s">
        <v>1576</v>
      </c>
      <c r="C341" s="81" t="s">
        <v>1585</v>
      </c>
      <c r="D341" s="88">
        <v>1</v>
      </c>
      <c r="E341" s="88">
        <v>1</v>
      </c>
      <c r="F341" s="84">
        <f>VLOOKUP(A341,'26.1. cuc'!$A$2:$C$2088,3,FALSE)</f>
        <v>0</v>
      </c>
      <c r="G341" s="84">
        <f t="shared" si="7"/>
        <v>0</v>
      </c>
      <c r="H341" s="90"/>
    </row>
    <row r="342" spans="1:8" hidden="1" x14ac:dyDescent="0.3">
      <c r="A342" s="86">
        <v>146320</v>
      </c>
      <c r="B342" s="87" t="s">
        <v>1577</v>
      </c>
      <c r="C342" s="81" t="s">
        <v>1585</v>
      </c>
      <c r="D342" s="88">
        <v>1</v>
      </c>
      <c r="E342" s="88">
        <v>1</v>
      </c>
      <c r="F342" s="84">
        <f>VLOOKUP(A342,'26.1. cuc'!$A$2:$C$2088,3,FALSE)</f>
        <v>0</v>
      </c>
      <c r="G342" s="84">
        <f t="shared" si="7"/>
        <v>0</v>
      </c>
      <c r="H342" s="90"/>
    </row>
    <row r="343" spans="1:8" hidden="1" x14ac:dyDescent="0.3">
      <c r="A343" s="86">
        <v>146325</v>
      </c>
      <c r="B343" s="87" t="s">
        <v>1578</v>
      </c>
      <c r="C343" s="81" t="s">
        <v>1585</v>
      </c>
      <c r="D343" s="88">
        <v>1</v>
      </c>
      <c r="E343" s="88">
        <v>1</v>
      </c>
      <c r="F343" s="84">
        <f>VLOOKUP(A343,'26.1. cuc'!$A$2:$C$2088,3,FALSE)</f>
        <v>0</v>
      </c>
      <c r="G343" s="84">
        <f t="shared" si="7"/>
        <v>0</v>
      </c>
      <c r="H343" s="90"/>
    </row>
    <row r="344" spans="1:8" hidden="1" x14ac:dyDescent="0.3">
      <c r="A344" s="86">
        <v>146330</v>
      </c>
      <c r="B344" s="87" t="s">
        <v>1669</v>
      </c>
      <c r="C344" s="81" t="s">
        <v>1585</v>
      </c>
      <c r="D344" s="88">
        <v>1</v>
      </c>
      <c r="E344" s="88">
        <v>1</v>
      </c>
      <c r="F344" s="84">
        <f>VLOOKUP(A344,'26.1. cuc'!$A$2:$C$2088,3,FALSE)</f>
        <v>0</v>
      </c>
      <c r="G344" s="84">
        <f t="shared" si="7"/>
        <v>0</v>
      </c>
      <c r="H344" s="90"/>
    </row>
    <row r="345" spans="1:8" hidden="1" x14ac:dyDescent="0.3">
      <c r="A345" s="86">
        <v>146405</v>
      </c>
      <c r="B345" s="87" t="s">
        <v>1573</v>
      </c>
      <c r="C345" s="81" t="s">
        <v>1585</v>
      </c>
      <c r="D345" s="88">
        <v>1</v>
      </c>
      <c r="E345" s="88">
        <v>1</v>
      </c>
      <c r="F345" s="84">
        <f>VLOOKUP(A345,'26.1. cuc'!$A$2:$C$2088,3,FALSE)</f>
        <v>0</v>
      </c>
      <c r="G345" s="84">
        <f t="shared" ref="G345:G408" si="8">IF($G$2="CAYC",+D345*F345,+E345*F345)</f>
        <v>0</v>
      </c>
      <c r="H345" s="90"/>
    </row>
    <row r="346" spans="1:8" hidden="1" x14ac:dyDescent="0.3">
      <c r="A346" s="86">
        <v>146410</v>
      </c>
      <c r="B346" s="87" t="s">
        <v>1575</v>
      </c>
      <c r="C346" s="81" t="s">
        <v>1585</v>
      </c>
      <c r="D346" s="88">
        <v>1</v>
      </c>
      <c r="E346" s="88">
        <v>1</v>
      </c>
      <c r="F346" s="84">
        <f>VLOOKUP(A346,'26.1. cuc'!$A$2:$C$2088,3,FALSE)</f>
        <v>0</v>
      </c>
      <c r="G346" s="84">
        <f t="shared" si="8"/>
        <v>0</v>
      </c>
      <c r="H346" s="90"/>
    </row>
    <row r="347" spans="1:8" hidden="1" x14ac:dyDescent="0.3">
      <c r="A347" s="86">
        <v>146415</v>
      </c>
      <c r="B347" s="87" t="s">
        <v>1576</v>
      </c>
      <c r="C347" s="81" t="s">
        <v>1585</v>
      </c>
      <c r="D347" s="88">
        <v>1</v>
      </c>
      <c r="E347" s="88">
        <v>1</v>
      </c>
      <c r="F347" s="84">
        <f>VLOOKUP(A347,'26.1. cuc'!$A$2:$C$2088,3,FALSE)</f>
        <v>0</v>
      </c>
      <c r="G347" s="84">
        <f t="shared" si="8"/>
        <v>0</v>
      </c>
      <c r="H347" s="90"/>
    </row>
    <row r="348" spans="1:8" hidden="1" x14ac:dyDescent="0.3">
      <c r="A348" s="86">
        <v>146420</v>
      </c>
      <c r="B348" s="87" t="s">
        <v>1577</v>
      </c>
      <c r="C348" s="81" t="s">
        <v>1585</v>
      </c>
      <c r="D348" s="88">
        <v>1</v>
      </c>
      <c r="E348" s="88">
        <v>1</v>
      </c>
      <c r="F348" s="84">
        <f>VLOOKUP(A348,'26.1. cuc'!$A$2:$C$2088,3,FALSE)</f>
        <v>0</v>
      </c>
      <c r="G348" s="84">
        <f t="shared" si="8"/>
        <v>0</v>
      </c>
      <c r="H348" s="90"/>
    </row>
    <row r="349" spans="1:8" hidden="1" x14ac:dyDescent="0.3">
      <c r="A349" s="86">
        <v>146425</v>
      </c>
      <c r="B349" s="87" t="s">
        <v>1578</v>
      </c>
      <c r="C349" s="81" t="s">
        <v>1585</v>
      </c>
      <c r="D349" s="88">
        <v>1</v>
      </c>
      <c r="E349" s="88">
        <v>1</v>
      </c>
      <c r="F349" s="84">
        <f>VLOOKUP(A349,'26.1. cuc'!$A$2:$C$2088,3,FALSE)</f>
        <v>0</v>
      </c>
      <c r="G349" s="84">
        <f t="shared" si="8"/>
        <v>0</v>
      </c>
      <c r="H349" s="90"/>
    </row>
    <row r="350" spans="1:8" hidden="1" x14ac:dyDescent="0.3">
      <c r="A350" s="86">
        <v>146430</v>
      </c>
      <c r="B350" s="87" t="s">
        <v>1658</v>
      </c>
      <c r="C350" s="81" t="s">
        <v>1585</v>
      </c>
      <c r="D350" s="88">
        <v>1</v>
      </c>
      <c r="E350" s="88">
        <v>1</v>
      </c>
      <c r="F350" s="84">
        <f>VLOOKUP(A350,'26.1. cuc'!$A$2:$C$2088,3,FALSE)</f>
        <v>0</v>
      </c>
      <c r="G350" s="84">
        <f t="shared" si="8"/>
        <v>0</v>
      </c>
      <c r="H350" s="90"/>
    </row>
    <row r="351" spans="1:8" hidden="1" x14ac:dyDescent="0.3">
      <c r="A351" s="86">
        <v>146505</v>
      </c>
      <c r="B351" s="87" t="s">
        <v>1659</v>
      </c>
      <c r="C351" s="81" t="s">
        <v>1585</v>
      </c>
      <c r="D351" s="88">
        <v>1</v>
      </c>
      <c r="E351" s="88">
        <v>1</v>
      </c>
      <c r="F351" s="84">
        <f>VLOOKUP(A351,'26.1. cuc'!$A$2:$C$2088,3,FALSE)</f>
        <v>0</v>
      </c>
      <c r="G351" s="84">
        <f t="shared" si="8"/>
        <v>0</v>
      </c>
      <c r="H351" s="90"/>
    </row>
    <row r="352" spans="1:8" hidden="1" x14ac:dyDescent="0.3">
      <c r="A352" s="86">
        <v>146510</v>
      </c>
      <c r="B352" s="87" t="s">
        <v>1660</v>
      </c>
      <c r="C352" s="81" t="s">
        <v>1585</v>
      </c>
      <c r="D352" s="88">
        <v>1</v>
      </c>
      <c r="E352" s="88">
        <v>1</v>
      </c>
      <c r="F352" s="84">
        <f>VLOOKUP(A352,'26.1. cuc'!$A$2:$C$2088,3,FALSE)</f>
        <v>0</v>
      </c>
      <c r="G352" s="84">
        <f t="shared" si="8"/>
        <v>0</v>
      </c>
      <c r="H352" s="90"/>
    </row>
    <row r="353" spans="1:8" hidden="1" x14ac:dyDescent="0.3">
      <c r="A353" s="86">
        <v>146515</v>
      </c>
      <c r="B353" s="87" t="s">
        <v>1661</v>
      </c>
      <c r="C353" s="81" t="s">
        <v>1585</v>
      </c>
      <c r="D353" s="88">
        <v>1</v>
      </c>
      <c r="E353" s="88">
        <v>1</v>
      </c>
      <c r="F353" s="84">
        <f>VLOOKUP(A353,'26.1. cuc'!$A$2:$C$2088,3,FALSE)</f>
        <v>0</v>
      </c>
      <c r="G353" s="84">
        <f t="shared" si="8"/>
        <v>0</v>
      </c>
      <c r="H353" s="90"/>
    </row>
    <row r="354" spans="1:8" hidden="1" x14ac:dyDescent="0.3">
      <c r="A354" s="86">
        <v>146520</v>
      </c>
      <c r="B354" s="87" t="s">
        <v>1662</v>
      </c>
      <c r="C354" s="81" t="s">
        <v>1585</v>
      </c>
      <c r="D354" s="88">
        <v>1</v>
      </c>
      <c r="E354" s="88">
        <v>1</v>
      </c>
      <c r="F354" s="84">
        <f>VLOOKUP(A354,'26.1. cuc'!$A$2:$C$2088,3,FALSE)</f>
        <v>0</v>
      </c>
      <c r="G354" s="84">
        <f t="shared" si="8"/>
        <v>0</v>
      </c>
      <c r="H354" s="90"/>
    </row>
    <row r="355" spans="1:8" hidden="1" x14ac:dyDescent="0.3">
      <c r="A355" s="86">
        <v>146525</v>
      </c>
      <c r="B355" s="87" t="s">
        <v>1663</v>
      </c>
      <c r="C355" s="81" t="s">
        <v>1585</v>
      </c>
      <c r="D355" s="88">
        <v>1</v>
      </c>
      <c r="E355" s="88">
        <v>1</v>
      </c>
      <c r="F355" s="84">
        <f>VLOOKUP(A355,'26.1. cuc'!$A$2:$C$2088,3,FALSE)</f>
        <v>0</v>
      </c>
      <c r="G355" s="84">
        <f t="shared" si="8"/>
        <v>0</v>
      </c>
      <c r="H355" s="90"/>
    </row>
    <row r="356" spans="1:8" hidden="1" x14ac:dyDescent="0.3">
      <c r="A356" s="86">
        <v>146530</v>
      </c>
      <c r="B356" s="87" t="s">
        <v>1664</v>
      </c>
      <c r="C356" s="81" t="s">
        <v>1585</v>
      </c>
      <c r="D356" s="88">
        <v>1</v>
      </c>
      <c r="E356" s="88">
        <v>1</v>
      </c>
      <c r="F356" s="84">
        <f>VLOOKUP(A356,'26.1. cuc'!$A$2:$C$2088,3,FALSE)</f>
        <v>0</v>
      </c>
      <c r="G356" s="84">
        <f t="shared" si="8"/>
        <v>0</v>
      </c>
      <c r="H356" s="90"/>
    </row>
    <row r="357" spans="1:8" hidden="1" x14ac:dyDescent="0.3">
      <c r="A357" s="86">
        <v>146535</v>
      </c>
      <c r="B357" s="87" t="s">
        <v>1665</v>
      </c>
      <c r="C357" s="81" t="s">
        <v>1585</v>
      </c>
      <c r="D357" s="88">
        <v>1</v>
      </c>
      <c r="E357" s="88">
        <v>1</v>
      </c>
      <c r="F357" s="84">
        <f>VLOOKUP(A357,'26.1. cuc'!$A$2:$C$2088,3,FALSE)</f>
        <v>0</v>
      </c>
      <c r="G357" s="84">
        <f t="shared" si="8"/>
        <v>0</v>
      </c>
      <c r="H357" s="90"/>
    </row>
    <row r="358" spans="1:8" hidden="1" x14ac:dyDescent="0.3">
      <c r="A358" s="86">
        <v>146540</v>
      </c>
      <c r="B358" s="87" t="s">
        <v>1666</v>
      </c>
      <c r="C358" s="81" t="s">
        <v>1585</v>
      </c>
      <c r="D358" s="88">
        <v>1</v>
      </c>
      <c r="E358" s="88">
        <v>1</v>
      </c>
      <c r="F358" s="84">
        <f>VLOOKUP(A358,'26.1. cuc'!$A$2:$C$2088,3,FALSE)</f>
        <v>0</v>
      </c>
      <c r="G358" s="84">
        <f t="shared" si="8"/>
        <v>0</v>
      </c>
      <c r="H358" s="90"/>
    </row>
    <row r="359" spans="1:8" hidden="1" x14ac:dyDescent="0.3">
      <c r="A359" s="86">
        <v>146545</v>
      </c>
      <c r="B359" s="87" t="s">
        <v>1667</v>
      </c>
      <c r="C359" s="81" t="s">
        <v>1585</v>
      </c>
      <c r="D359" s="88">
        <v>1</v>
      </c>
      <c r="E359" s="88">
        <v>1</v>
      </c>
      <c r="F359" s="84">
        <f>VLOOKUP(A359,'26.1. cuc'!$A$2:$C$2088,3,FALSE)</f>
        <v>0</v>
      </c>
      <c r="G359" s="84">
        <f t="shared" si="8"/>
        <v>0</v>
      </c>
      <c r="H359" s="90"/>
    </row>
    <row r="360" spans="1:8" hidden="1" x14ac:dyDescent="0.3">
      <c r="A360" s="86">
        <v>146550</v>
      </c>
      <c r="B360" s="87" t="s">
        <v>1668</v>
      </c>
      <c r="C360" s="81" t="s">
        <v>1585</v>
      </c>
      <c r="D360" s="88">
        <v>1</v>
      </c>
      <c r="E360" s="88">
        <v>1</v>
      </c>
      <c r="F360" s="84">
        <f>VLOOKUP(A360,'26.1. cuc'!$A$2:$C$2088,3,FALSE)</f>
        <v>0</v>
      </c>
      <c r="G360" s="84">
        <f t="shared" si="8"/>
        <v>0</v>
      </c>
      <c r="H360" s="90"/>
    </row>
    <row r="361" spans="1:8" hidden="1" x14ac:dyDescent="0.3">
      <c r="A361" s="86">
        <v>146605</v>
      </c>
      <c r="B361" s="87" t="s">
        <v>1573</v>
      </c>
      <c r="C361" s="81" t="s">
        <v>1585</v>
      </c>
      <c r="D361" s="88">
        <v>1</v>
      </c>
      <c r="E361" s="88">
        <v>1</v>
      </c>
      <c r="F361" s="84">
        <f>VLOOKUP(A361,'26.1. cuc'!$A$2:$C$2088,3,FALSE)</f>
        <v>0</v>
      </c>
      <c r="G361" s="84">
        <f t="shared" si="8"/>
        <v>0</v>
      </c>
      <c r="H361" s="90"/>
    </row>
    <row r="362" spans="1:8" hidden="1" x14ac:dyDescent="0.3">
      <c r="A362" s="86">
        <v>146610</v>
      </c>
      <c r="B362" s="87" t="s">
        <v>1575</v>
      </c>
      <c r="C362" s="81" t="s">
        <v>1585</v>
      </c>
      <c r="D362" s="88">
        <v>1</v>
      </c>
      <c r="E362" s="88">
        <v>1</v>
      </c>
      <c r="F362" s="84">
        <f>VLOOKUP(A362,'26.1. cuc'!$A$2:$C$2088,3,FALSE)</f>
        <v>0</v>
      </c>
      <c r="G362" s="84">
        <f t="shared" si="8"/>
        <v>0</v>
      </c>
      <c r="H362" s="90"/>
    </row>
    <row r="363" spans="1:8" hidden="1" x14ac:dyDescent="0.3">
      <c r="A363" s="86">
        <v>146615</v>
      </c>
      <c r="B363" s="87" t="s">
        <v>1576</v>
      </c>
      <c r="C363" s="81" t="s">
        <v>1585</v>
      </c>
      <c r="D363" s="88">
        <v>1</v>
      </c>
      <c r="E363" s="88">
        <v>1</v>
      </c>
      <c r="F363" s="84">
        <f>VLOOKUP(A363,'26.1. cuc'!$A$2:$C$2088,3,FALSE)</f>
        <v>0</v>
      </c>
      <c r="G363" s="84">
        <f t="shared" si="8"/>
        <v>0</v>
      </c>
      <c r="H363" s="90"/>
    </row>
    <row r="364" spans="1:8" hidden="1" x14ac:dyDescent="0.3">
      <c r="A364" s="86">
        <v>146620</v>
      </c>
      <c r="B364" s="87" t="s">
        <v>1577</v>
      </c>
      <c r="C364" s="81" t="s">
        <v>1585</v>
      </c>
      <c r="D364" s="88">
        <v>1</v>
      </c>
      <c r="E364" s="88">
        <v>1</v>
      </c>
      <c r="F364" s="84">
        <f>VLOOKUP(A364,'26.1. cuc'!$A$2:$C$2088,3,FALSE)</f>
        <v>0</v>
      </c>
      <c r="G364" s="84">
        <f t="shared" si="8"/>
        <v>0</v>
      </c>
      <c r="H364" s="90"/>
    </row>
    <row r="365" spans="1:8" hidden="1" x14ac:dyDescent="0.3">
      <c r="A365" s="86">
        <v>146625</v>
      </c>
      <c r="B365" s="87" t="s">
        <v>1578</v>
      </c>
      <c r="C365" s="81" t="s">
        <v>1585</v>
      </c>
      <c r="D365" s="88">
        <v>1</v>
      </c>
      <c r="E365" s="88">
        <v>1</v>
      </c>
      <c r="F365" s="84">
        <f>VLOOKUP(A365,'26.1. cuc'!$A$2:$C$2088,3,FALSE)</f>
        <v>0</v>
      </c>
      <c r="G365" s="84">
        <f t="shared" si="8"/>
        <v>0</v>
      </c>
      <c r="H365" s="90"/>
    </row>
    <row r="366" spans="1:8" hidden="1" x14ac:dyDescent="0.3">
      <c r="A366" s="86">
        <v>146630</v>
      </c>
      <c r="B366" s="87" t="s">
        <v>1669</v>
      </c>
      <c r="C366" s="81" t="s">
        <v>1585</v>
      </c>
      <c r="D366" s="88">
        <v>1</v>
      </c>
      <c r="E366" s="88">
        <v>1</v>
      </c>
      <c r="F366" s="84">
        <f>VLOOKUP(A366,'26.1. cuc'!$A$2:$C$2088,3,FALSE)</f>
        <v>0</v>
      </c>
      <c r="G366" s="84">
        <f t="shared" si="8"/>
        <v>0</v>
      </c>
      <c r="H366" s="90"/>
    </row>
    <row r="367" spans="1:8" hidden="1" x14ac:dyDescent="0.3">
      <c r="A367" s="86">
        <v>146705</v>
      </c>
      <c r="B367" s="87" t="s">
        <v>1573</v>
      </c>
      <c r="C367" s="81" t="s">
        <v>1585</v>
      </c>
      <c r="D367" s="88">
        <v>1</v>
      </c>
      <c r="E367" s="88">
        <v>1</v>
      </c>
      <c r="F367" s="84">
        <f>VLOOKUP(A367,'26.1. cuc'!$A$2:$C$2088,3,FALSE)</f>
        <v>0</v>
      </c>
      <c r="G367" s="84">
        <f t="shared" si="8"/>
        <v>0</v>
      </c>
      <c r="H367" s="90"/>
    </row>
    <row r="368" spans="1:8" hidden="1" x14ac:dyDescent="0.3">
      <c r="A368" s="86">
        <v>146710</v>
      </c>
      <c r="B368" s="87" t="s">
        <v>1575</v>
      </c>
      <c r="C368" s="81" t="s">
        <v>1585</v>
      </c>
      <c r="D368" s="88">
        <v>1</v>
      </c>
      <c r="E368" s="88">
        <v>1</v>
      </c>
      <c r="F368" s="84">
        <f>VLOOKUP(A368,'26.1. cuc'!$A$2:$C$2088,3,FALSE)</f>
        <v>0</v>
      </c>
      <c r="G368" s="84">
        <f t="shared" si="8"/>
        <v>0</v>
      </c>
      <c r="H368" s="90"/>
    </row>
    <row r="369" spans="1:8" hidden="1" x14ac:dyDescent="0.3">
      <c r="A369" s="86">
        <v>146715</v>
      </c>
      <c r="B369" s="87" t="s">
        <v>1576</v>
      </c>
      <c r="C369" s="81" t="s">
        <v>1585</v>
      </c>
      <c r="D369" s="88">
        <v>1</v>
      </c>
      <c r="E369" s="88">
        <v>1</v>
      </c>
      <c r="F369" s="84">
        <f>VLOOKUP(A369,'26.1. cuc'!$A$2:$C$2088,3,FALSE)</f>
        <v>0</v>
      </c>
      <c r="G369" s="84">
        <f t="shared" si="8"/>
        <v>0</v>
      </c>
      <c r="H369" s="90"/>
    </row>
    <row r="370" spans="1:8" hidden="1" x14ac:dyDescent="0.3">
      <c r="A370" s="86">
        <v>146720</v>
      </c>
      <c r="B370" s="87" t="s">
        <v>1577</v>
      </c>
      <c r="C370" s="81" t="s">
        <v>1585</v>
      </c>
      <c r="D370" s="88">
        <v>1</v>
      </c>
      <c r="E370" s="88">
        <v>1</v>
      </c>
      <c r="F370" s="84">
        <f>VLOOKUP(A370,'26.1. cuc'!$A$2:$C$2088,3,FALSE)</f>
        <v>0</v>
      </c>
      <c r="G370" s="84">
        <f t="shared" si="8"/>
        <v>0</v>
      </c>
      <c r="H370" s="90"/>
    </row>
    <row r="371" spans="1:8" hidden="1" x14ac:dyDescent="0.3">
      <c r="A371" s="86">
        <v>146725</v>
      </c>
      <c r="B371" s="87" t="s">
        <v>1578</v>
      </c>
      <c r="C371" s="81" t="s">
        <v>1585</v>
      </c>
      <c r="D371" s="88">
        <v>1</v>
      </c>
      <c r="E371" s="88">
        <v>1</v>
      </c>
      <c r="F371" s="84">
        <f>VLOOKUP(A371,'26.1. cuc'!$A$2:$C$2088,3,FALSE)</f>
        <v>0</v>
      </c>
      <c r="G371" s="84">
        <f t="shared" si="8"/>
        <v>0</v>
      </c>
      <c r="H371" s="90"/>
    </row>
    <row r="372" spans="1:8" hidden="1" x14ac:dyDescent="0.3">
      <c r="A372" s="86">
        <v>146730</v>
      </c>
      <c r="B372" s="87" t="s">
        <v>1658</v>
      </c>
      <c r="C372" s="81" t="s">
        <v>1585</v>
      </c>
      <c r="D372" s="88">
        <v>1</v>
      </c>
      <c r="E372" s="88">
        <v>1</v>
      </c>
      <c r="F372" s="84">
        <f>VLOOKUP(A372,'26.1. cuc'!$A$2:$C$2088,3,FALSE)</f>
        <v>0</v>
      </c>
      <c r="G372" s="84">
        <f t="shared" si="8"/>
        <v>0</v>
      </c>
      <c r="H372" s="90"/>
    </row>
    <row r="373" spans="1:8" hidden="1" x14ac:dyDescent="0.3">
      <c r="A373" s="86">
        <v>146930</v>
      </c>
      <c r="B373" s="87" t="s">
        <v>1670</v>
      </c>
      <c r="C373" s="81" t="s">
        <v>1585</v>
      </c>
      <c r="D373" s="88">
        <v>1</v>
      </c>
      <c r="E373" s="88">
        <v>1</v>
      </c>
      <c r="F373" s="84">
        <f>VLOOKUP(A373,'26.1. cuc'!$A$2:$C$2088,3,FALSE)</f>
        <v>0</v>
      </c>
      <c r="G373" s="84">
        <f t="shared" si="8"/>
        <v>0</v>
      </c>
      <c r="H373" s="90"/>
    </row>
    <row r="374" spans="1:8" hidden="1" x14ac:dyDescent="0.3">
      <c r="A374" s="86">
        <v>146935</v>
      </c>
      <c r="B374" s="87" t="s">
        <v>1671</v>
      </c>
      <c r="C374" s="81" t="s">
        <v>1585</v>
      </c>
      <c r="D374" s="88">
        <v>1</v>
      </c>
      <c r="E374" s="88">
        <v>1</v>
      </c>
      <c r="F374" s="84">
        <f>VLOOKUP(A374,'26.1. cuc'!$A$2:$C$2088,3,FALSE)</f>
        <v>0</v>
      </c>
      <c r="G374" s="84">
        <f t="shared" si="8"/>
        <v>0</v>
      </c>
      <c r="H374" s="90"/>
    </row>
    <row r="375" spans="1:8" hidden="1" x14ac:dyDescent="0.3">
      <c r="A375" s="86">
        <v>146940</v>
      </c>
      <c r="B375" s="87" t="s">
        <v>1672</v>
      </c>
      <c r="C375" s="81" t="s">
        <v>1585</v>
      </c>
      <c r="D375" s="88">
        <v>1</v>
      </c>
      <c r="E375" s="88">
        <v>1</v>
      </c>
      <c r="F375" s="84">
        <f>VLOOKUP(A375,'26.1. cuc'!$A$2:$C$2088,3,FALSE)</f>
        <v>0</v>
      </c>
      <c r="G375" s="84">
        <f t="shared" si="8"/>
        <v>0</v>
      </c>
      <c r="H375" s="90"/>
    </row>
    <row r="376" spans="1:8" hidden="1" x14ac:dyDescent="0.3">
      <c r="A376" s="86">
        <v>146945</v>
      </c>
      <c r="B376" s="87" t="s">
        <v>1673</v>
      </c>
      <c r="C376" s="81" t="s">
        <v>1585</v>
      </c>
      <c r="D376" s="88">
        <v>1</v>
      </c>
      <c r="E376" s="88">
        <v>1</v>
      </c>
      <c r="F376" s="84">
        <f>VLOOKUP(A376,'26.1. cuc'!$A$2:$C$2088,3,FALSE)</f>
        <v>0</v>
      </c>
      <c r="G376" s="84">
        <f t="shared" si="8"/>
        <v>0</v>
      </c>
      <c r="H376" s="90"/>
    </row>
    <row r="377" spans="1:8" hidden="1" x14ac:dyDescent="0.3">
      <c r="A377" s="86">
        <v>146950</v>
      </c>
      <c r="B377" s="87" t="s">
        <v>1674</v>
      </c>
      <c r="C377" s="81" t="s">
        <v>1585</v>
      </c>
      <c r="D377" s="88">
        <v>1</v>
      </c>
      <c r="E377" s="88">
        <v>1</v>
      </c>
      <c r="F377" s="84">
        <f>VLOOKUP(A377,'26.1. cuc'!$A$2:$C$2088,3,FALSE)</f>
        <v>0</v>
      </c>
      <c r="G377" s="84">
        <f t="shared" si="8"/>
        <v>0</v>
      </c>
      <c r="H377" s="90"/>
    </row>
    <row r="378" spans="1:8" hidden="1" x14ac:dyDescent="0.3">
      <c r="A378" s="86">
        <v>147030</v>
      </c>
      <c r="B378" s="87" t="s">
        <v>1670</v>
      </c>
      <c r="C378" s="81" t="s">
        <v>1585</v>
      </c>
      <c r="D378" s="88">
        <v>1</v>
      </c>
      <c r="E378" s="88">
        <v>1</v>
      </c>
      <c r="F378" s="84">
        <f>VLOOKUP(A378,'26.1. cuc'!$A$2:$C$2088,3,FALSE)</f>
        <v>0</v>
      </c>
      <c r="G378" s="84">
        <f t="shared" si="8"/>
        <v>0</v>
      </c>
      <c r="H378" s="90"/>
    </row>
    <row r="379" spans="1:8" hidden="1" x14ac:dyDescent="0.3">
      <c r="A379" s="86">
        <v>147035</v>
      </c>
      <c r="B379" s="87" t="s">
        <v>1671</v>
      </c>
      <c r="C379" s="81" t="s">
        <v>1585</v>
      </c>
      <c r="D379" s="88">
        <v>1</v>
      </c>
      <c r="E379" s="88">
        <v>1</v>
      </c>
      <c r="F379" s="84">
        <f>VLOOKUP(A379,'26.1. cuc'!$A$2:$C$2088,3,FALSE)</f>
        <v>0</v>
      </c>
      <c r="G379" s="84">
        <f t="shared" si="8"/>
        <v>0</v>
      </c>
      <c r="H379" s="90"/>
    </row>
    <row r="380" spans="1:8" hidden="1" x14ac:dyDescent="0.3">
      <c r="A380" s="86">
        <v>147040</v>
      </c>
      <c r="B380" s="87" t="s">
        <v>1672</v>
      </c>
      <c r="C380" s="81" t="s">
        <v>1585</v>
      </c>
      <c r="D380" s="88">
        <v>1</v>
      </c>
      <c r="E380" s="88">
        <v>1</v>
      </c>
      <c r="F380" s="84">
        <f>VLOOKUP(A380,'26.1. cuc'!$A$2:$C$2088,3,FALSE)</f>
        <v>0</v>
      </c>
      <c r="G380" s="84">
        <f t="shared" si="8"/>
        <v>0</v>
      </c>
      <c r="H380" s="90"/>
    </row>
    <row r="381" spans="1:8" hidden="1" x14ac:dyDescent="0.3">
      <c r="A381" s="86">
        <v>147045</v>
      </c>
      <c r="B381" s="87" t="s">
        <v>1673</v>
      </c>
      <c r="C381" s="81" t="s">
        <v>1585</v>
      </c>
      <c r="D381" s="88">
        <v>1</v>
      </c>
      <c r="E381" s="88">
        <v>1</v>
      </c>
      <c r="F381" s="84">
        <f>VLOOKUP(A381,'26.1. cuc'!$A$2:$C$2088,3,FALSE)</f>
        <v>0</v>
      </c>
      <c r="G381" s="84">
        <f t="shared" si="8"/>
        <v>0</v>
      </c>
      <c r="H381" s="90"/>
    </row>
    <row r="382" spans="1:8" hidden="1" x14ac:dyDescent="0.3">
      <c r="A382" s="86">
        <v>147050</v>
      </c>
      <c r="B382" s="87" t="s">
        <v>1674</v>
      </c>
      <c r="C382" s="81" t="s">
        <v>1585</v>
      </c>
      <c r="D382" s="88">
        <v>1</v>
      </c>
      <c r="E382" s="88">
        <v>1</v>
      </c>
      <c r="F382" s="84">
        <f>VLOOKUP(A382,'26.1. cuc'!$A$2:$C$2088,3,FALSE)</f>
        <v>0</v>
      </c>
      <c r="G382" s="84">
        <f t="shared" si="8"/>
        <v>0</v>
      </c>
      <c r="H382" s="90"/>
    </row>
    <row r="383" spans="1:8" hidden="1" x14ac:dyDescent="0.3">
      <c r="A383" s="86">
        <v>147105</v>
      </c>
      <c r="B383" s="87" t="s">
        <v>1579</v>
      </c>
      <c r="C383" s="81" t="s">
        <v>1585</v>
      </c>
      <c r="D383" s="88">
        <v>1</v>
      </c>
      <c r="E383" s="88">
        <v>1</v>
      </c>
      <c r="F383" s="84">
        <f>VLOOKUP(A383,'26.1. cuc'!$A$2:$C$2088,3,FALSE)</f>
        <v>0</v>
      </c>
      <c r="G383" s="84">
        <f t="shared" si="8"/>
        <v>0</v>
      </c>
      <c r="H383" s="90"/>
    </row>
    <row r="384" spans="1:8" hidden="1" x14ac:dyDescent="0.3">
      <c r="A384" s="86">
        <v>147110</v>
      </c>
      <c r="B384" s="87" t="s">
        <v>1580</v>
      </c>
      <c r="C384" s="81" t="s">
        <v>1585</v>
      </c>
      <c r="D384" s="88">
        <v>1</v>
      </c>
      <c r="E384" s="88">
        <v>1</v>
      </c>
      <c r="F384" s="84">
        <f>VLOOKUP(A384,'26.1. cuc'!$A$2:$C$2088,3,FALSE)</f>
        <v>0</v>
      </c>
      <c r="G384" s="84">
        <f t="shared" si="8"/>
        <v>0</v>
      </c>
      <c r="H384" s="90"/>
    </row>
    <row r="385" spans="1:8" hidden="1" x14ac:dyDescent="0.3">
      <c r="A385" s="86">
        <v>147115</v>
      </c>
      <c r="B385" s="87" t="s">
        <v>1581</v>
      </c>
      <c r="C385" s="81" t="s">
        <v>1585</v>
      </c>
      <c r="D385" s="88">
        <v>1</v>
      </c>
      <c r="E385" s="88">
        <v>1</v>
      </c>
      <c r="F385" s="84">
        <f>VLOOKUP(A385,'26.1. cuc'!$A$2:$C$2088,3,FALSE)</f>
        <v>0</v>
      </c>
      <c r="G385" s="84">
        <f t="shared" si="8"/>
        <v>0</v>
      </c>
      <c r="H385" s="90"/>
    </row>
    <row r="386" spans="1:8" hidden="1" x14ac:dyDescent="0.3">
      <c r="A386" s="86">
        <v>147120</v>
      </c>
      <c r="B386" s="87" t="s">
        <v>1582</v>
      </c>
      <c r="C386" s="81" t="s">
        <v>1585</v>
      </c>
      <c r="D386" s="88">
        <v>1</v>
      </c>
      <c r="E386" s="88">
        <v>1</v>
      </c>
      <c r="F386" s="84">
        <f>VLOOKUP(A386,'26.1. cuc'!$A$2:$C$2088,3,FALSE)</f>
        <v>0</v>
      </c>
      <c r="G386" s="84">
        <f t="shared" si="8"/>
        <v>0</v>
      </c>
      <c r="H386" s="90"/>
    </row>
    <row r="387" spans="1:8" hidden="1" x14ac:dyDescent="0.3">
      <c r="A387" s="86">
        <v>147125</v>
      </c>
      <c r="B387" s="87" t="s">
        <v>1583</v>
      </c>
      <c r="C387" s="81" t="s">
        <v>1585</v>
      </c>
      <c r="D387" s="88">
        <v>1</v>
      </c>
      <c r="E387" s="88">
        <v>1</v>
      </c>
      <c r="F387" s="84">
        <f>VLOOKUP(A387,'26.1. cuc'!$A$2:$C$2088,3,FALSE)</f>
        <v>0</v>
      </c>
      <c r="G387" s="84">
        <f t="shared" si="8"/>
        <v>0</v>
      </c>
      <c r="H387" s="90"/>
    </row>
    <row r="388" spans="1:8" hidden="1" x14ac:dyDescent="0.3">
      <c r="A388" s="86">
        <v>147130</v>
      </c>
      <c r="B388" s="87" t="s">
        <v>1670</v>
      </c>
      <c r="C388" s="81" t="s">
        <v>1585</v>
      </c>
      <c r="D388" s="88">
        <v>1</v>
      </c>
      <c r="E388" s="88">
        <v>1</v>
      </c>
      <c r="F388" s="84">
        <f>VLOOKUP(A388,'26.1. cuc'!$A$2:$C$2088,3,FALSE)</f>
        <v>0</v>
      </c>
      <c r="G388" s="84">
        <f t="shared" si="8"/>
        <v>0</v>
      </c>
      <c r="H388" s="90"/>
    </row>
    <row r="389" spans="1:8" hidden="1" x14ac:dyDescent="0.3">
      <c r="A389" s="86">
        <v>147135</v>
      </c>
      <c r="B389" s="87" t="s">
        <v>1671</v>
      </c>
      <c r="C389" s="81" t="s">
        <v>1585</v>
      </c>
      <c r="D389" s="88">
        <v>1</v>
      </c>
      <c r="E389" s="88">
        <v>1</v>
      </c>
      <c r="F389" s="84">
        <f>VLOOKUP(A389,'26.1. cuc'!$A$2:$C$2088,3,FALSE)</f>
        <v>0</v>
      </c>
      <c r="G389" s="84">
        <f t="shared" si="8"/>
        <v>0</v>
      </c>
      <c r="H389" s="90"/>
    </row>
    <row r="390" spans="1:8" hidden="1" x14ac:dyDescent="0.3">
      <c r="A390" s="86">
        <v>147140</v>
      </c>
      <c r="B390" s="87" t="s">
        <v>1672</v>
      </c>
      <c r="C390" s="81" t="s">
        <v>1585</v>
      </c>
      <c r="D390" s="88">
        <v>1</v>
      </c>
      <c r="E390" s="88">
        <v>1</v>
      </c>
      <c r="F390" s="84">
        <f>VLOOKUP(A390,'26.1. cuc'!$A$2:$C$2088,3,FALSE)</f>
        <v>0</v>
      </c>
      <c r="G390" s="84">
        <f t="shared" si="8"/>
        <v>0</v>
      </c>
      <c r="H390" s="90"/>
    </row>
    <row r="391" spans="1:8" hidden="1" x14ac:dyDescent="0.3">
      <c r="A391" s="86">
        <v>147145</v>
      </c>
      <c r="B391" s="87" t="s">
        <v>1673</v>
      </c>
      <c r="C391" s="81" t="s">
        <v>1585</v>
      </c>
      <c r="D391" s="88">
        <v>1</v>
      </c>
      <c r="E391" s="88">
        <v>1</v>
      </c>
      <c r="F391" s="84">
        <f>VLOOKUP(A391,'26.1. cuc'!$A$2:$C$2088,3,FALSE)</f>
        <v>0</v>
      </c>
      <c r="G391" s="84">
        <f t="shared" si="8"/>
        <v>0</v>
      </c>
      <c r="H391" s="90"/>
    </row>
    <row r="392" spans="1:8" hidden="1" x14ac:dyDescent="0.3">
      <c r="A392" s="86">
        <v>147150</v>
      </c>
      <c r="B392" s="87" t="s">
        <v>1674</v>
      </c>
      <c r="C392" s="81" t="s">
        <v>1585</v>
      </c>
      <c r="D392" s="88">
        <v>1</v>
      </c>
      <c r="E392" s="88">
        <v>1</v>
      </c>
      <c r="F392" s="84">
        <f>VLOOKUP(A392,'26.1. cuc'!$A$2:$C$2088,3,FALSE)</f>
        <v>0</v>
      </c>
      <c r="G392" s="84">
        <f t="shared" si="8"/>
        <v>0</v>
      </c>
      <c r="H392" s="90"/>
    </row>
    <row r="393" spans="1:8" hidden="1" x14ac:dyDescent="0.3">
      <c r="A393" s="86">
        <v>147205</v>
      </c>
      <c r="B393" s="87" t="s">
        <v>1675</v>
      </c>
      <c r="C393" s="81" t="s">
        <v>1585</v>
      </c>
      <c r="D393" s="88">
        <v>1</v>
      </c>
      <c r="E393" s="88">
        <v>1</v>
      </c>
      <c r="F393" s="84">
        <f>VLOOKUP(A393,'26.1. cuc'!$A$2:$C$2088,3,FALSE)</f>
        <v>0</v>
      </c>
      <c r="G393" s="84">
        <f t="shared" si="8"/>
        <v>0</v>
      </c>
      <c r="H393" s="90"/>
    </row>
    <row r="394" spans="1:8" hidden="1" x14ac:dyDescent="0.3">
      <c r="A394" s="86">
        <v>147210</v>
      </c>
      <c r="B394" s="87" t="s">
        <v>1676</v>
      </c>
      <c r="C394" s="81" t="s">
        <v>1585</v>
      </c>
      <c r="D394" s="88">
        <v>1</v>
      </c>
      <c r="E394" s="88">
        <v>1</v>
      </c>
      <c r="F394" s="84">
        <f>VLOOKUP(A394,'26.1. cuc'!$A$2:$C$2088,3,FALSE)</f>
        <v>0</v>
      </c>
      <c r="G394" s="84">
        <f t="shared" si="8"/>
        <v>0</v>
      </c>
      <c r="H394" s="90"/>
    </row>
    <row r="395" spans="1:8" hidden="1" x14ac:dyDescent="0.3">
      <c r="A395" s="86">
        <v>147215</v>
      </c>
      <c r="B395" s="87" t="s">
        <v>1677</v>
      </c>
      <c r="C395" s="81" t="s">
        <v>1585</v>
      </c>
      <c r="D395" s="88">
        <v>1</v>
      </c>
      <c r="E395" s="88">
        <v>1</v>
      </c>
      <c r="F395" s="84">
        <f>VLOOKUP(A395,'26.1. cuc'!$A$2:$C$2088,3,FALSE)</f>
        <v>0</v>
      </c>
      <c r="G395" s="84">
        <f t="shared" si="8"/>
        <v>0</v>
      </c>
      <c r="H395" s="90"/>
    </row>
    <row r="396" spans="1:8" hidden="1" x14ac:dyDescent="0.3">
      <c r="A396" s="86">
        <v>147220</v>
      </c>
      <c r="B396" s="87" t="s">
        <v>1678</v>
      </c>
      <c r="C396" s="81" t="s">
        <v>1585</v>
      </c>
      <c r="D396" s="88">
        <v>1</v>
      </c>
      <c r="E396" s="88">
        <v>1</v>
      </c>
      <c r="F396" s="84">
        <f>VLOOKUP(A396,'26.1. cuc'!$A$2:$C$2088,3,FALSE)</f>
        <v>0</v>
      </c>
      <c r="G396" s="84">
        <f t="shared" si="8"/>
        <v>0</v>
      </c>
      <c r="H396" s="90"/>
    </row>
    <row r="397" spans="1:8" hidden="1" x14ac:dyDescent="0.3">
      <c r="A397" s="86">
        <v>147225</v>
      </c>
      <c r="B397" s="87" t="s">
        <v>1679</v>
      </c>
      <c r="C397" s="81" t="s">
        <v>1585</v>
      </c>
      <c r="D397" s="88">
        <v>1</v>
      </c>
      <c r="E397" s="88">
        <v>1</v>
      </c>
      <c r="F397" s="84">
        <f>VLOOKUP(A397,'26.1. cuc'!$A$2:$C$2088,3,FALSE)</f>
        <v>0</v>
      </c>
      <c r="G397" s="84">
        <f t="shared" si="8"/>
        <v>0</v>
      </c>
      <c r="H397" s="90"/>
    </row>
    <row r="398" spans="1:8" hidden="1" x14ac:dyDescent="0.3">
      <c r="A398" s="86">
        <v>147230</v>
      </c>
      <c r="B398" s="87" t="s">
        <v>1680</v>
      </c>
      <c r="C398" s="81" t="s">
        <v>1585</v>
      </c>
      <c r="D398" s="88">
        <v>1</v>
      </c>
      <c r="E398" s="88">
        <v>1</v>
      </c>
      <c r="F398" s="84">
        <f>VLOOKUP(A398,'26.1. cuc'!$A$2:$C$2088,3,FALSE)</f>
        <v>0</v>
      </c>
      <c r="G398" s="84">
        <f t="shared" si="8"/>
        <v>0</v>
      </c>
      <c r="H398" s="90"/>
    </row>
    <row r="399" spans="1:8" hidden="1" x14ac:dyDescent="0.3">
      <c r="A399" s="86">
        <v>147235</v>
      </c>
      <c r="B399" s="87" t="s">
        <v>1681</v>
      </c>
      <c r="C399" s="81" t="s">
        <v>1585</v>
      </c>
      <c r="D399" s="88">
        <v>1</v>
      </c>
      <c r="E399" s="88">
        <v>1</v>
      </c>
      <c r="F399" s="84">
        <f>VLOOKUP(A399,'26.1. cuc'!$A$2:$C$2088,3,FALSE)</f>
        <v>0</v>
      </c>
      <c r="G399" s="84">
        <f t="shared" si="8"/>
        <v>0</v>
      </c>
      <c r="H399" s="90"/>
    </row>
    <row r="400" spans="1:8" hidden="1" x14ac:dyDescent="0.3">
      <c r="A400" s="86">
        <v>147240</v>
      </c>
      <c r="B400" s="87" t="s">
        <v>1682</v>
      </c>
      <c r="C400" s="81" t="s">
        <v>1585</v>
      </c>
      <c r="D400" s="88">
        <v>1</v>
      </c>
      <c r="E400" s="88">
        <v>1</v>
      </c>
      <c r="F400" s="84">
        <f>VLOOKUP(A400,'26.1. cuc'!$A$2:$C$2088,3,FALSE)</f>
        <v>0</v>
      </c>
      <c r="G400" s="84">
        <f t="shared" si="8"/>
        <v>0</v>
      </c>
      <c r="H400" s="90"/>
    </row>
    <row r="401" spans="1:8" hidden="1" x14ac:dyDescent="0.3">
      <c r="A401" s="86">
        <v>147245</v>
      </c>
      <c r="B401" s="87" t="s">
        <v>1683</v>
      </c>
      <c r="C401" s="81" t="s">
        <v>1585</v>
      </c>
      <c r="D401" s="88">
        <v>1</v>
      </c>
      <c r="E401" s="88">
        <v>1</v>
      </c>
      <c r="F401" s="84">
        <f>VLOOKUP(A401,'26.1. cuc'!$A$2:$C$2088,3,FALSE)</f>
        <v>0</v>
      </c>
      <c r="G401" s="84">
        <f t="shared" si="8"/>
        <v>0</v>
      </c>
      <c r="H401" s="90"/>
    </row>
    <row r="402" spans="1:8" hidden="1" x14ac:dyDescent="0.3">
      <c r="A402" s="86">
        <v>147250</v>
      </c>
      <c r="B402" s="87" t="s">
        <v>1684</v>
      </c>
      <c r="C402" s="81" t="s">
        <v>1585</v>
      </c>
      <c r="D402" s="88">
        <v>1</v>
      </c>
      <c r="E402" s="88">
        <v>1</v>
      </c>
      <c r="F402" s="84">
        <f>VLOOKUP(A402,'26.1. cuc'!$A$2:$C$2088,3,FALSE)</f>
        <v>0</v>
      </c>
      <c r="G402" s="84">
        <f t="shared" si="8"/>
        <v>0</v>
      </c>
      <c r="H402" s="90"/>
    </row>
    <row r="403" spans="1:8" hidden="1" x14ac:dyDescent="0.3">
      <c r="A403" s="86">
        <v>147305</v>
      </c>
      <c r="B403" s="87" t="s">
        <v>1685</v>
      </c>
      <c r="C403" s="81" t="s">
        <v>1585</v>
      </c>
      <c r="D403" s="88">
        <v>1</v>
      </c>
      <c r="E403" s="88">
        <v>1</v>
      </c>
      <c r="F403" s="84">
        <f>VLOOKUP(A403,'26.1. cuc'!$A$2:$C$2088,3,FALSE)</f>
        <v>0</v>
      </c>
      <c r="G403" s="84">
        <f t="shared" si="8"/>
        <v>0</v>
      </c>
      <c r="H403" s="90"/>
    </row>
    <row r="404" spans="1:8" hidden="1" x14ac:dyDescent="0.3">
      <c r="A404" s="86">
        <v>147310</v>
      </c>
      <c r="B404" s="87" t="s">
        <v>1686</v>
      </c>
      <c r="C404" s="81" t="s">
        <v>1585</v>
      </c>
      <c r="D404" s="88">
        <v>1</v>
      </c>
      <c r="E404" s="88">
        <v>1</v>
      </c>
      <c r="F404" s="84">
        <f>VLOOKUP(A404,'26.1. cuc'!$A$2:$C$2088,3,FALSE)</f>
        <v>0</v>
      </c>
      <c r="G404" s="84">
        <f t="shared" si="8"/>
        <v>0</v>
      </c>
      <c r="H404" s="90"/>
    </row>
    <row r="405" spans="1:8" x14ac:dyDescent="0.3">
      <c r="A405" s="86">
        <v>147315</v>
      </c>
      <c r="B405" s="87" t="s">
        <v>1687</v>
      </c>
      <c r="C405" s="81" t="s">
        <v>1585</v>
      </c>
      <c r="D405" s="88">
        <v>1</v>
      </c>
      <c r="E405" s="88">
        <v>1</v>
      </c>
      <c r="F405" s="84">
        <f>VLOOKUP(A405,'26.1. cuc'!$A$2:$C$2088,3,FALSE)</f>
        <v>-255360</v>
      </c>
      <c r="G405" s="84">
        <f t="shared" si="8"/>
        <v>-255360</v>
      </c>
      <c r="H405" s="90"/>
    </row>
    <row r="406" spans="1:8" x14ac:dyDescent="0.3">
      <c r="A406" s="86">
        <v>147320</v>
      </c>
      <c r="B406" s="87" t="s">
        <v>1688</v>
      </c>
      <c r="C406" s="81" t="s">
        <v>1585</v>
      </c>
      <c r="D406" s="88">
        <v>1</v>
      </c>
      <c r="E406" s="88">
        <v>1</v>
      </c>
      <c r="F406" s="84">
        <f>VLOOKUP(A406,'26.1. cuc'!$A$2:$C$2088,3,FALSE)</f>
        <v>96800</v>
      </c>
      <c r="G406" s="84">
        <f t="shared" si="8"/>
        <v>96800</v>
      </c>
      <c r="H406" s="90"/>
    </row>
    <row r="407" spans="1:8" hidden="1" x14ac:dyDescent="0.3">
      <c r="A407" s="86">
        <v>147325</v>
      </c>
      <c r="B407" s="87" t="s">
        <v>1689</v>
      </c>
      <c r="C407" s="81" t="s">
        <v>1585</v>
      </c>
      <c r="D407" s="88">
        <v>1</v>
      </c>
      <c r="E407" s="88">
        <v>1</v>
      </c>
      <c r="F407" s="84">
        <f>VLOOKUP(A407,'26.1. cuc'!$A$2:$C$2088,3,FALSE)</f>
        <v>0</v>
      </c>
      <c r="G407" s="84">
        <f t="shared" si="8"/>
        <v>0</v>
      </c>
      <c r="H407" s="90"/>
    </row>
    <row r="408" spans="1:8" hidden="1" x14ac:dyDescent="0.3">
      <c r="A408" s="86">
        <v>147330</v>
      </c>
      <c r="B408" s="87" t="s">
        <v>1690</v>
      </c>
      <c r="C408" s="81" t="s">
        <v>1585</v>
      </c>
      <c r="D408" s="88">
        <v>1</v>
      </c>
      <c r="E408" s="88">
        <v>1</v>
      </c>
      <c r="F408" s="84">
        <f>VLOOKUP(A408,'26.1. cuc'!$A$2:$C$2088,3,FALSE)</f>
        <v>0</v>
      </c>
      <c r="G408" s="84">
        <f t="shared" si="8"/>
        <v>0</v>
      </c>
      <c r="H408" s="90"/>
    </row>
    <row r="409" spans="1:8" x14ac:dyDescent="0.3">
      <c r="A409" s="86">
        <v>147395</v>
      </c>
      <c r="B409" s="87" t="s">
        <v>1691</v>
      </c>
      <c r="C409" s="81" t="s">
        <v>1585</v>
      </c>
      <c r="D409" s="88">
        <v>1</v>
      </c>
      <c r="E409" s="88">
        <v>1</v>
      </c>
      <c r="F409" s="84">
        <f>VLOOKUP(A409,'26.1. cuc'!$A$2:$C$2088,3,FALSE)</f>
        <v>220493</v>
      </c>
      <c r="G409" s="84">
        <f t="shared" ref="G409:G472" si="9">IF($G$2="CAYC",+D409*F409,+E409*F409)</f>
        <v>220493</v>
      </c>
      <c r="H409" s="90"/>
    </row>
    <row r="410" spans="1:8" hidden="1" x14ac:dyDescent="0.3">
      <c r="A410" s="86">
        <v>147399</v>
      </c>
      <c r="B410" s="87" t="s">
        <v>1692</v>
      </c>
      <c r="C410" s="81" t="s">
        <v>1585</v>
      </c>
      <c r="D410" s="88">
        <v>1</v>
      </c>
      <c r="E410" s="88">
        <v>1</v>
      </c>
      <c r="F410" s="84">
        <f>-VLOOKUP(A410,'26.1. cuc'!$A$2:$C$2088,3,FALSE)</f>
        <v>0</v>
      </c>
      <c r="G410" s="84">
        <f t="shared" si="9"/>
        <v>0</v>
      </c>
      <c r="H410" s="90"/>
    </row>
    <row r="411" spans="1:8" hidden="1" x14ac:dyDescent="0.3">
      <c r="A411" s="86">
        <v>147405</v>
      </c>
      <c r="B411" s="87" t="s">
        <v>1573</v>
      </c>
      <c r="C411" s="81" t="s">
        <v>1585</v>
      </c>
      <c r="D411" s="88">
        <v>1</v>
      </c>
      <c r="E411" s="88">
        <v>1</v>
      </c>
      <c r="F411" s="84">
        <f>VLOOKUP(A411,'26.1. cuc'!$A$2:$C$2088,3,FALSE)</f>
        <v>0</v>
      </c>
      <c r="G411" s="84">
        <f t="shared" si="9"/>
        <v>0</v>
      </c>
      <c r="H411" s="90"/>
    </row>
    <row r="412" spans="1:8" hidden="1" x14ac:dyDescent="0.3">
      <c r="A412" s="86">
        <v>147410</v>
      </c>
      <c r="B412" s="87" t="s">
        <v>1575</v>
      </c>
      <c r="C412" s="81" t="s">
        <v>1585</v>
      </c>
      <c r="D412" s="88">
        <v>1</v>
      </c>
      <c r="E412" s="88">
        <v>1</v>
      </c>
      <c r="F412" s="84">
        <f>VLOOKUP(A412,'26.1. cuc'!$A$2:$C$2088,3,FALSE)</f>
        <v>0</v>
      </c>
      <c r="G412" s="84">
        <f t="shared" si="9"/>
        <v>0</v>
      </c>
      <c r="H412" s="90"/>
    </row>
    <row r="413" spans="1:8" hidden="1" x14ac:dyDescent="0.3">
      <c r="A413" s="86">
        <v>147415</v>
      </c>
      <c r="B413" s="87" t="s">
        <v>1576</v>
      </c>
      <c r="C413" s="81" t="s">
        <v>1585</v>
      </c>
      <c r="D413" s="88">
        <v>1</v>
      </c>
      <c r="E413" s="88">
        <v>1</v>
      </c>
      <c r="F413" s="84">
        <f>VLOOKUP(A413,'26.1. cuc'!$A$2:$C$2088,3,FALSE)</f>
        <v>0</v>
      </c>
      <c r="G413" s="84">
        <f t="shared" si="9"/>
        <v>0</v>
      </c>
      <c r="H413" s="90"/>
    </row>
    <row r="414" spans="1:8" hidden="1" x14ac:dyDescent="0.3">
      <c r="A414" s="86">
        <v>147420</v>
      </c>
      <c r="B414" s="87" t="s">
        <v>1577</v>
      </c>
      <c r="C414" s="81" t="s">
        <v>1585</v>
      </c>
      <c r="D414" s="88">
        <v>1</v>
      </c>
      <c r="E414" s="88">
        <v>1</v>
      </c>
      <c r="F414" s="84">
        <f>VLOOKUP(A414,'26.1. cuc'!$A$2:$C$2088,3,FALSE)</f>
        <v>0</v>
      </c>
      <c r="G414" s="84">
        <f t="shared" si="9"/>
        <v>0</v>
      </c>
      <c r="H414" s="90"/>
    </row>
    <row r="415" spans="1:8" hidden="1" x14ac:dyDescent="0.3">
      <c r="A415" s="86">
        <v>147425</v>
      </c>
      <c r="B415" s="87" t="s">
        <v>1578</v>
      </c>
      <c r="C415" s="81" t="s">
        <v>1585</v>
      </c>
      <c r="D415" s="88">
        <v>1</v>
      </c>
      <c r="E415" s="88">
        <v>1</v>
      </c>
      <c r="F415" s="84">
        <f>VLOOKUP(A415,'26.1. cuc'!$A$2:$C$2088,3,FALSE)</f>
        <v>0</v>
      </c>
      <c r="G415" s="84">
        <f t="shared" si="9"/>
        <v>0</v>
      </c>
      <c r="H415" s="90"/>
    </row>
    <row r="416" spans="1:8" hidden="1" x14ac:dyDescent="0.3">
      <c r="A416" s="86">
        <v>147505</v>
      </c>
      <c r="B416" s="87" t="s">
        <v>1573</v>
      </c>
      <c r="C416" s="81" t="s">
        <v>1585</v>
      </c>
      <c r="D416" s="88">
        <v>1</v>
      </c>
      <c r="E416" s="88">
        <v>1</v>
      </c>
      <c r="F416" s="84">
        <f>VLOOKUP(A416,'26.1. cuc'!$A$2:$C$2088,3,FALSE)</f>
        <v>0</v>
      </c>
      <c r="G416" s="84">
        <f t="shared" si="9"/>
        <v>0</v>
      </c>
      <c r="H416" s="90"/>
    </row>
    <row r="417" spans="1:8" hidden="1" x14ac:dyDescent="0.3">
      <c r="A417" s="86">
        <v>147510</v>
      </c>
      <c r="B417" s="87" t="s">
        <v>1575</v>
      </c>
      <c r="C417" s="81" t="s">
        <v>1585</v>
      </c>
      <c r="D417" s="88">
        <v>1</v>
      </c>
      <c r="E417" s="88">
        <v>1</v>
      </c>
      <c r="F417" s="84">
        <f>VLOOKUP(A417,'26.1. cuc'!$A$2:$C$2088,3,FALSE)</f>
        <v>0</v>
      </c>
      <c r="G417" s="84">
        <f t="shared" si="9"/>
        <v>0</v>
      </c>
      <c r="H417" s="90"/>
    </row>
    <row r="418" spans="1:8" hidden="1" x14ac:dyDescent="0.3">
      <c r="A418" s="86">
        <v>147515</v>
      </c>
      <c r="B418" s="87" t="s">
        <v>1576</v>
      </c>
      <c r="C418" s="81" t="s">
        <v>1585</v>
      </c>
      <c r="D418" s="88">
        <v>1</v>
      </c>
      <c r="E418" s="88">
        <v>1</v>
      </c>
      <c r="F418" s="84">
        <f>VLOOKUP(A418,'26.1. cuc'!$A$2:$C$2088,3,FALSE)</f>
        <v>0</v>
      </c>
      <c r="G418" s="84">
        <f t="shared" si="9"/>
        <v>0</v>
      </c>
      <c r="H418" s="90"/>
    </row>
    <row r="419" spans="1:8" hidden="1" x14ac:dyDescent="0.3">
      <c r="A419" s="86">
        <v>147520</v>
      </c>
      <c r="B419" s="87" t="s">
        <v>1577</v>
      </c>
      <c r="C419" s="81" t="s">
        <v>1585</v>
      </c>
      <c r="D419" s="88">
        <v>1</v>
      </c>
      <c r="E419" s="88">
        <v>1</v>
      </c>
      <c r="F419" s="84">
        <f>VLOOKUP(A419,'26.1. cuc'!$A$2:$C$2088,3,FALSE)</f>
        <v>0</v>
      </c>
      <c r="G419" s="84">
        <f t="shared" si="9"/>
        <v>0</v>
      </c>
      <c r="H419" s="90"/>
    </row>
    <row r="420" spans="1:8" hidden="1" x14ac:dyDescent="0.3">
      <c r="A420" s="86">
        <v>147525</v>
      </c>
      <c r="B420" s="87" t="s">
        <v>1578</v>
      </c>
      <c r="C420" s="81" t="s">
        <v>1585</v>
      </c>
      <c r="D420" s="88">
        <v>1</v>
      </c>
      <c r="E420" s="88">
        <v>1</v>
      </c>
      <c r="F420" s="84">
        <f>VLOOKUP(A420,'26.1. cuc'!$A$2:$C$2088,3,FALSE)</f>
        <v>0</v>
      </c>
      <c r="G420" s="84">
        <f t="shared" si="9"/>
        <v>0</v>
      </c>
      <c r="H420" s="90"/>
    </row>
    <row r="421" spans="1:8" hidden="1" x14ac:dyDescent="0.3">
      <c r="A421" s="86">
        <v>160505</v>
      </c>
      <c r="B421" s="87" t="s">
        <v>1693</v>
      </c>
      <c r="C421" s="81" t="s">
        <v>1585</v>
      </c>
      <c r="D421" s="88">
        <v>1</v>
      </c>
      <c r="E421" s="88">
        <v>1</v>
      </c>
      <c r="F421" s="84">
        <f>VLOOKUP(A421,'26.1. cuc'!$A$2:$C$2088,3,FALSE)</f>
        <v>0</v>
      </c>
      <c r="G421" s="84">
        <f t="shared" si="9"/>
        <v>0</v>
      </c>
      <c r="H421" s="90"/>
    </row>
    <row r="422" spans="1:8" hidden="1" x14ac:dyDescent="0.3">
      <c r="A422" s="86">
        <v>160510</v>
      </c>
      <c r="B422" s="87" t="s">
        <v>1694</v>
      </c>
      <c r="C422" s="81" t="s">
        <v>1585</v>
      </c>
      <c r="D422" s="88">
        <v>1</v>
      </c>
      <c r="E422" s="88">
        <v>1</v>
      </c>
      <c r="F422" s="84">
        <f>VLOOKUP(A422,'26.1. cuc'!$A$2:$C$2088,3,FALSE)</f>
        <v>0</v>
      </c>
      <c r="G422" s="84">
        <f t="shared" si="9"/>
        <v>0</v>
      </c>
      <c r="H422" s="90"/>
    </row>
    <row r="423" spans="1:8" hidden="1" x14ac:dyDescent="0.3">
      <c r="A423" s="86">
        <v>160515</v>
      </c>
      <c r="B423" s="87" t="s">
        <v>1695</v>
      </c>
      <c r="C423" s="81" t="s">
        <v>1585</v>
      </c>
      <c r="D423" s="88">
        <v>1</v>
      </c>
      <c r="E423" s="88">
        <v>1</v>
      </c>
      <c r="F423" s="84">
        <f>VLOOKUP(A423,'26.1. cuc'!$A$2:$C$2088,3,FALSE)</f>
        <v>0</v>
      </c>
      <c r="G423" s="84">
        <f t="shared" si="9"/>
        <v>0</v>
      </c>
      <c r="H423" s="90"/>
    </row>
    <row r="424" spans="1:8" hidden="1" x14ac:dyDescent="0.3">
      <c r="A424" s="86">
        <v>160520</v>
      </c>
      <c r="B424" s="87" t="s">
        <v>1696</v>
      </c>
      <c r="C424" s="81" t="s">
        <v>1585</v>
      </c>
      <c r="D424" s="88">
        <v>1</v>
      </c>
      <c r="E424" s="88">
        <v>1</v>
      </c>
      <c r="F424" s="84">
        <f>VLOOKUP(A424,'26.1. cuc'!$A$2:$C$2088,3,FALSE)</f>
        <v>0</v>
      </c>
      <c r="G424" s="84">
        <f t="shared" si="9"/>
        <v>0</v>
      </c>
      <c r="H424" s="90"/>
    </row>
    <row r="425" spans="1:8" hidden="1" x14ac:dyDescent="0.3">
      <c r="A425" s="86">
        <v>160599</v>
      </c>
      <c r="B425" s="87" t="s">
        <v>1697</v>
      </c>
      <c r="C425" s="81" t="s">
        <v>1585</v>
      </c>
      <c r="D425" s="88">
        <v>1</v>
      </c>
      <c r="E425" s="88">
        <v>1</v>
      </c>
      <c r="F425" s="84">
        <f>-VLOOKUP(A425,'26.1. cuc'!$A$2:$C$2088,3,FALSE)</f>
        <v>0</v>
      </c>
      <c r="G425" s="84">
        <f t="shared" si="9"/>
        <v>0</v>
      </c>
      <c r="H425" s="90"/>
    </row>
    <row r="426" spans="1:8" hidden="1" x14ac:dyDescent="0.3">
      <c r="A426" s="86">
        <v>161005</v>
      </c>
      <c r="B426" s="87" t="s">
        <v>1693</v>
      </c>
      <c r="C426" s="81" t="s">
        <v>1585</v>
      </c>
      <c r="D426" s="88">
        <v>1</v>
      </c>
      <c r="E426" s="88">
        <v>1</v>
      </c>
      <c r="F426" s="84">
        <f>VLOOKUP(A426,'26.1. cuc'!$A$2:$C$2088,3,FALSE)</f>
        <v>0</v>
      </c>
      <c r="G426" s="84">
        <f t="shared" si="9"/>
        <v>0</v>
      </c>
      <c r="H426" s="90"/>
    </row>
    <row r="427" spans="1:8" hidden="1" x14ac:dyDescent="0.3">
      <c r="A427" s="86">
        <v>161010</v>
      </c>
      <c r="B427" s="87" t="s">
        <v>1694</v>
      </c>
      <c r="C427" s="81" t="s">
        <v>1585</v>
      </c>
      <c r="D427" s="88">
        <v>1</v>
      </c>
      <c r="E427" s="88">
        <v>1</v>
      </c>
      <c r="F427" s="84">
        <f>VLOOKUP(A427,'26.1. cuc'!$A$2:$C$2088,3,FALSE)</f>
        <v>0</v>
      </c>
      <c r="G427" s="84">
        <f t="shared" si="9"/>
        <v>0</v>
      </c>
      <c r="H427" s="90"/>
    </row>
    <row r="428" spans="1:8" hidden="1" x14ac:dyDescent="0.3">
      <c r="A428" s="86">
        <v>161015</v>
      </c>
      <c r="B428" s="87" t="s">
        <v>1695</v>
      </c>
      <c r="C428" s="81" t="s">
        <v>1585</v>
      </c>
      <c r="D428" s="88">
        <v>1</v>
      </c>
      <c r="E428" s="88">
        <v>1</v>
      </c>
      <c r="F428" s="84">
        <f>VLOOKUP(A428,'26.1. cuc'!$A$2:$C$2088,3,FALSE)</f>
        <v>0</v>
      </c>
      <c r="G428" s="84">
        <f t="shared" si="9"/>
        <v>0</v>
      </c>
      <c r="H428" s="90"/>
    </row>
    <row r="429" spans="1:8" hidden="1" x14ac:dyDescent="0.3">
      <c r="A429" s="86">
        <v>161020</v>
      </c>
      <c r="B429" s="87" t="s">
        <v>1696</v>
      </c>
      <c r="C429" s="81" t="s">
        <v>1585</v>
      </c>
      <c r="D429" s="88">
        <v>1</v>
      </c>
      <c r="E429" s="88">
        <v>1</v>
      </c>
      <c r="F429" s="84">
        <f>VLOOKUP(A429,'26.1. cuc'!$A$2:$C$2088,3,FALSE)</f>
        <v>0</v>
      </c>
      <c r="G429" s="84">
        <f t="shared" si="9"/>
        <v>0</v>
      </c>
      <c r="H429" s="90"/>
    </row>
    <row r="430" spans="1:8" hidden="1" x14ac:dyDescent="0.3">
      <c r="A430" s="86">
        <v>161099</v>
      </c>
      <c r="B430" s="87" t="s">
        <v>1697</v>
      </c>
      <c r="C430" s="81" t="s">
        <v>1585</v>
      </c>
      <c r="D430" s="88">
        <v>1</v>
      </c>
      <c r="E430" s="88">
        <v>1</v>
      </c>
      <c r="F430" s="84">
        <f>-VLOOKUP(A430,'26.1. cuc'!$A$2:$C$2088,3,FALSE)</f>
        <v>0</v>
      </c>
      <c r="G430" s="84">
        <f t="shared" si="9"/>
        <v>0</v>
      </c>
      <c r="H430" s="90"/>
    </row>
    <row r="431" spans="1:8" hidden="1" x14ac:dyDescent="0.3">
      <c r="A431" s="86">
        <v>161505</v>
      </c>
      <c r="B431" s="87" t="s">
        <v>1693</v>
      </c>
      <c r="C431" s="81" t="s">
        <v>1585</v>
      </c>
      <c r="D431" s="88">
        <v>1</v>
      </c>
      <c r="E431" s="88">
        <v>1</v>
      </c>
      <c r="F431" s="84">
        <f>VLOOKUP(A431,'26.1. cuc'!$A$2:$C$2088,3,FALSE)</f>
        <v>0</v>
      </c>
      <c r="G431" s="84">
        <f t="shared" si="9"/>
        <v>0</v>
      </c>
      <c r="H431" s="90"/>
    </row>
    <row r="432" spans="1:8" hidden="1" x14ac:dyDescent="0.3">
      <c r="A432" s="86">
        <v>161510</v>
      </c>
      <c r="B432" s="87" t="s">
        <v>1694</v>
      </c>
      <c r="C432" s="81" t="s">
        <v>1585</v>
      </c>
      <c r="D432" s="88">
        <v>1</v>
      </c>
      <c r="E432" s="88">
        <v>1</v>
      </c>
      <c r="F432" s="84">
        <f>VLOOKUP(A432,'26.1. cuc'!$A$2:$C$2088,3,FALSE)</f>
        <v>0</v>
      </c>
      <c r="G432" s="84">
        <f t="shared" si="9"/>
        <v>0</v>
      </c>
      <c r="H432" s="90"/>
    </row>
    <row r="433" spans="1:8" hidden="1" x14ac:dyDescent="0.3">
      <c r="A433" s="86">
        <v>161515</v>
      </c>
      <c r="B433" s="87" t="s">
        <v>1695</v>
      </c>
      <c r="C433" s="81" t="s">
        <v>1585</v>
      </c>
      <c r="D433" s="88">
        <v>1</v>
      </c>
      <c r="E433" s="88">
        <v>1</v>
      </c>
      <c r="F433" s="84">
        <f>VLOOKUP(A433,'26.1. cuc'!$A$2:$C$2088,3,FALSE)</f>
        <v>0</v>
      </c>
      <c r="G433" s="84">
        <f t="shared" si="9"/>
        <v>0</v>
      </c>
      <c r="H433" s="90"/>
    </row>
    <row r="434" spans="1:8" hidden="1" x14ac:dyDescent="0.3">
      <c r="A434" s="86">
        <v>161520</v>
      </c>
      <c r="B434" s="87" t="s">
        <v>1696</v>
      </c>
      <c r="C434" s="81" t="s">
        <v>1585</v>
      </c>
      <c r="D434" s="88">
        <v>1</v>
      </c>
      <c r="E434" s="88">
        <v>1</v>
      </c>
      <c r="F434" s="84">
        <f>VLOOKUP(A434,'26.1. cuc'!$A$2:$C$2088,3,FALSE)</f>
        <v>0</v>
      </c>
      <c r="G434" s="84">
        <f t="shared" si="9"/>
        <v>0</v>
      </c>
      <c r="H434" s="90"/>
    </row>
    <row r="435" spans="1:8" hidden="1" x14ac:dyDescent="0.3">
      <c r="A435" s="86">
        <v>161599</v>
      </c>
      <c r="B435" s="87" t="s">
        <v>1697</v>
      </c>
      <c r="C435" s="81" t="s">
        <v>1585</v>
      </c>
      <c r="D435" s="88">
        <v>1</v>
      </c>
      <c r="E435" s="88">
        <v>1</v>
      </c>
      <c r="F435" s="84">
        <f>-VLOOKUP(A435,'26.1. cuc'!$A$2:$C$2088,3,FALSE)</f>
        <v>0</v>
      </c>
      <c r="G435" s="84">
        <f t="shared" si="9"/>
        <v>0</v>
      </c>
      <c r="H435" s="90"/>
    </row>
    <row r="436" spans="1:8" hidden="1" x14ac:dyDescent="0.3">
      <c r="A436" s="86">
        <v>162005</v>
      </c>
      <c r="B436" s="87" t="s">
        <v>1693</v>
      </c>
      <c r="C436" s="81" t="s">
        <v>1585</v>
      </c>
      <c r="D436" s="88">
        <v>1</v>
      </c>
      <c r="E436" s="88">
        <v>1</v>
      </c>
      <c r="F436" s="84">
        <f>VLOOKUP(A436,'26.1. cuc'!$A$2:$C$2088,3,FALSE)</f>
        <v>0</v>
      </c>
      <c r="G436" s="84">
        <f t="shared" si="9"/>
        <v>0</v>
      </c>
      <c r="H436" s="90"/>
    </row>
    <row r="437" spans="1:8" hidden="1" x14ac:dyDescent="0.3">
      <c r="A437" s="86">
        <v>162010</v>
      </c>
      <c r="B437" s="87" t="s">
        <v>1694</v>
      </c>
      <c r="C437" s="81" t="s">
        <v>1585</v>
      </c>
      <c r="D437" s="88">
        <v>1</v>
      </c>
      <c r="E437" s="88">
        <v>1</v>
      </c>
      <c r="F437" s="84">
        <f>VLOOKUP(A437,'26.1. cuc'!$A$2:$C$2088,3,FALSE)</f>
        <v>0</v>
      </c>
      <c r="G437" s="84">
        <f t="shared" si="9"/>
        <v>0</v>
      </c>
      <c r="H437" s="90"/>
    </row>
    <row r="438" spans="1:8" hidden="1" x14ac:dyDescent="0.3">
      <c r="A438" s="86">
        <v>162015</v>
      </c>
      <c r="B438" s="87" t="s">
        <v>1695</v>
      </c>
      <c r="C438" s="81" t="s">
        <v>1585</v>
      </c>
      <c r="D438" s="88">
        <v>1</v>
      </c>
      <c r="E438" s="88">
        <v>1</v>
      </c>
      <c r="F438" s="84">
        <f>VLOOKUP(A438,'26.1. cuc'!$A$2:$C$2088,3,FALSE)</f>
        <v>0</v>
      </c>
      <c r="G438" s="84">
        <f t="shared" si="9"/>
        <v>0</v>
      </c>
      <c r="H438" s="90"/>
    </row>
    <row r="439" spans="1:8" hidden="1" x14ac:dyDescent="0.3">
      <c r="A439" s="86">
        <v>162020</v>
      </c>
      <c r="B439" s="87" t="s">
        <v>1696</v>
      </c>
      <c r="C439" s="81" t="s">
        <v>1585</v>
      </c>
      <c r="D439" s="88">
        <v>1</v>
      </c>
      <c r="E439" s="88">
        <v>1</v>
      </c>
      <c r="F439" s="84">
        <f>VLOOKUP(A439,'26.1. cuc'!$A$2:$C$2088,3,FALSE)</f>
        <v>0</v>
      </c>
      <c r="G439" s="84">
        <f t="shared" si="9"/>
        <v>0</v>
      </c>
      <c r="H439" s="90"/>
    </row>
    <row r="440" spans="1:8" hidden="1" x14ac:dyDescent="0.3">
      <c r="A440" s="86">
        <v>162099</v>
      </c>
      <c r="B440" s="87" t="s">
        <v>1697</v>
      </c>
      <c r="C440" s="81" t="s">
        <v>1585</v>
      </c>
      <c r="D440" s="88">
        <v>1</v>
      </c>
      <c r="E440" s="88">
        <v>1</v>
      </c>
      <c r="F440" s="84">
        <f>-VLOOKUP(A440,'26.1. cuc'!$A$2:$C$2088,3,FALSE)</f>
        <v>0</v>
      </c>
      <c r="G440" s="84">
        <f t="shared" si="9"/>
        <v>0</v>
      </c>
      <c r="H440" s="90"/>
    </row>
    <row r="441" spans="1:8" hidden="1" x14ac:dyDescent="0.3">
      <c r="A441" s="86">
        <v>162505</v>
      </c>
      <c r="B441" s="87" t="s">
        <v>1698</v>
      </c>
      <c r="C441" s="81" t="s">
        <v>1585</v>
      </c>
      <c r="D441" s="88">
        <v>1</v>
      </c>
      <c r="E441" s="88">
        <v>1</v>
      </c>
      <c r="F441" s="84">
        <f>VLOOKUP(A441,'26.1. cuc'!$A$2:$C$2088,3,FALSE)</f>
        <v>0</v>
      </c>
      <c r="G441" s="84">
        <f t="shared" si="9"/>
        <v>0</v>
      </c>
      <c r="H441" s="90"/>
    </row>
    <row r="442" spans="1:8" hidden="1" x14ac:dyDescent="0.3">
      <c r="A442" s="86">
        <v>162510</v>
      </c>
      <c r="B442" s="87" t="s">
        <v>1699</v>
      </c>
      <c r="C442" s="81" t="s">
        <v>1585</v>
      </c>
      <c r="D442" s="88">
        <v>1</v>
      </c>
      <c r="E442" s="88">
        <v>1</v>
      </c>
      <c r="F442" s="84">
        <f>VLOOKUP(A442,'26.1. cuc'!$A$2:$C$2088,3,FALSE)</f>
        <v>0</v>
      </c>
      <c r="G442" s="84">
        <f t="shared" si="9"/>
        <v>0</v>
      </c>
      <c r="H442" s="90"/>
    </row>
    <row r="443" spans="1:8" hidden="1" x14ac:dyDescent="0.3">
      <c r="A443" s="86">
        <v>162515</v>
      </c>
      <c r="B443" s="87" t="s">
        <v>1700</v>
      </c>
      <c r="C443" s="81" t="s">
        <v>1585</v>
      </c>
      <c r="D443" s="88">
        <v>1</v>
      </c>
      <c r="E443" s="88">
        <v>1</v>
      </c>
      <c r="F443" s="84">
        <f>VLOOKUP(A443,'26.1. cuc'!$A$2:$C$2088,3,FALSE)</f>
        <v>0</v>
      </c>
      <c r="G443" s="84">
        <f t="shared" si="9"/>
        <v>0</v>
      </c>
      <c r="H443" s="90"/>
    </row>
    <row r="444" spans="1:8" hidden="1" x14ac:dyDescent="0.3">
      <c r="A444" s="86">
        <v>162595</v>
      </c>
      <c r="B444" s="87" t="s">
        <v>1523</v>
      </c>
      <c r="C444" s="81" t="s">
        <v>1585</v>
      </c>
      <c r="D444" s="88">
        <v>1</v>
      </c>
      <c r="E444" s="88">
        <v>1</v>
      </c>
      <c r="F444" s="84">
        <f>VLOOKUP(A444,'26.1. cuc'!$A$2:$C$2088,3,FALSE)</f>
        <v>0</v>
      </c>
      <c r="G444" s="84">
        <f t="shared" si="9"/>
        <v>0</v>
      </c>
      <c r="H444" s="90"/>
    </row>
    <row r="445" spans="1:8" hidden="1" x14ac:dyDescent="0.3">
      <c r="A445" s="86">
        <v>162599</v>
      </c>
      <c r="B445" s="87" t="s">
        <v>1701</v>
      </c>
      <c r="C445" s="81" t="s">
        <v>1585</v>
      </c>
      <c r="D445" s="88">
        <v>1</v>
      </c>
      <c r="E445" s="88">
        <v>1</v>
      </c>
      <c r="F445" s="84">
        <f>-VLOOKUP(A445,'26.1. cuc'!$A$2:$C$2088,3,FALSE)</f>
        <v>0</v>
      </c>
      <c r="G445" s="84">
        <f t="shared" si="9"/>
        <v>0</v>
      </c>
      <c r="H445" s="90"/>
    </row>
    <row r="446" spans="1:8" hidden="1" x14ac:dyDescent="0.3">
      <c r="A446" s="86">
        <v>163010</v>
      </c>
      <c r="B446" s="87" t="s">
        <v>1702</v>
      </c>
      <c r="C446" s="81" t="s">
        <v>1585</v>
      </c>
      <c r="D446" s="88">
        <v>1</v>
      </c>
      <c r="E446" s="88">
        <v>1</v>
      </c>
      <c r="F446" s="84">
        <f>VLOOKUP(A446,'26.1. cuc'!$A$2:$C$2088,3,FALSE)</f>
        <v>0</v>
      </c>
      <c r="G446" s="84">
        <f t="shared" si="9"/>
        <v>0</v>
      </c>
      <c r="H446" s="90"/>
    </row>
    <row r="447" spans="1:8" hidden="1" x14ac:dyDescent="0.3">
      <c r="A447" s="86">
        <v>163020</v>
      </c>
      <c r="B447" s="87" t="s">
        <v>1703</v>
      </c>
      <c r="C447" s="81" t="s">
        <v>1585</v>
      </c>
      <c r="D447" s="88">
        <v>1</v>
      </c>
      <c r="E447" s="88">
        <v>1</v>
      </c>
      <c r="F447" s="84">
        <f>VLOOKUP(A447,'26.1. cuc'!$A$2:$C$2088,3,FALSE)</f>
        <v>0</v>
      </c>
      <c r="G447" s="84">
        <f t="shared" si="9"/>
        <v>0</v>
      </c>
      <c r="H447" s="90"/>
    </row>
    <row r="448" spans="1:8" hidden="1" x14ac:dyDescent="0.3">
      <c r="A448" s="86">
        <v>163095</v>
      </c>
      <c r="B448" s="87" t="s">
        <v>1704</v>
      </c>
      <c r="C448" s="81" t="s">
        <v>1585</v>
      </c>
      <c r="D448" s="88">
        <v>1</v>
      </c>
      <c r="E448" s="88">
        <v>1</v>
      </c>
      <c r="F448" s="84">
        <f>VLOOKUP(A448,'26.1. cuc'!$A$2:$C$2088,3,FALSE)</f>
        <v>0</v>
      </c>
      <c r="G448" s="84">
        <f t="shared" si="9"/>
        <v>0</v>
      </c>
      <c r="H448" s="90"/>
    </row>
    <row r="449" spans="1:8" hidden="1" x14ac:dyDescent="0.3">
      <c r="A449" s="86">
        <v>163099</v>
      </c>
      <c r="B449" s="87" t="s">
        <v>1705</v>
      </c>
      <c r="C449" s="81" t="s">
        <v>1585</v>
      </c>
      <c r="D449" s="88">
        <v>1</v>
      </c>
      <c r="E449" s="88">
        <v>1</v>
      </c>
      <c r="F449" s="84">
        <f>-VLOOKUP(A449,'26.1. cuc'!$A$2:$C$2088,3,FALSE)</f>
        <v>0</v>
      </c>
      <c r="G449" s="84">
        <f t="shared" si="9"/>
        <v>0</v>
      </c>
      <c r="H449" s="90"/>
    </row>
    <row r="450" spans="1:8" hidden="1" x14ac:dyDescent="0.3">
      <c r="A450" s="86">
        <v>163505</v>
      </c>
      <c r="B450" s="87" t="s">
        <v>1706</v>
      </c>
      <c r="C450" s="81" t="s">
        <v>1585</v>
      </c>
      <c r="D450" s="88">
        <v>1</v>
      </c>
      <c r="E450" s="88">
        <v>1</v>
      </c>
      <c r="F450" s="84">
        <f>VLOOKUP(A450,'26.1. cuc'!$A$2:$C$2088,3,FALSE)</f>
        <v>0</v>
      </c>
      <c r="G450" s="84">
        <f t="shared" si="9"/>
        <v>0</v>
      </c>
      <c r="H450" s="90"/>
    </row>
    <row r="451" spans="1:8" hidden="1" x14ac:dyDescent="0.3">
      <c r="A451" s="86">
        <v>163510</v>
      </c>
      <c r="B451" s="87" t="s">
        <v>1707</v>
      </c>
      <c r="C451" s="81" t="s">
        <v>1585</v>
      </c>
      <c r="D451" s="88">
        <v>1</v>
      </c>
      <c r="E451" s="88">
        <v>1</v>
      </c>
      <c r="F451" s="84">
        <f>VLOOKUP(A451,'26.1. cuc'!$A$2:$C$2088,3,FALSE)</f>
        <v>0</v>
      </c>
      <c r="G451" s="84">
        <f t="shared" si="9"/>
        <v>0</v>
      </c>
      <c r="H451" s="90"/>
    </row>
    <row r="452" spans="1:8" hidden="1" x14ac:dyDescent="0.3">
      <c r="A452" s="86">
        <v>163515</v>
      </c>
      <c r="B452" s="87" t="s">
        <v>1708</v>
      </c>
      <c r="C452" s="81" t="s">
        <v>1585</v>
      </c>
      <c r="D452" s="88">
        <v>1</v>
      </c>
      <c r="E452" s="88">
        <v>1</v>
      </c>
      <c r="F452" s="84">
        <f>VLOOKUP(A452,'26.1. cuc'!$A$2:$C$2088,3,FALSE)</f>
        <v>0</v>
      </c>
      <c r="G452" s="84">
        <f t="shared" si="9"/>
        <v>0</v>
      </c>
      <c r="H452" s="90"/>
    </row>
    <row r="453" spans="1:8" hidden="1" x14ac:dyDescent="0.3">
      <c r="A453" s="86">
        <v>163599</v>
      </c>
      <c r="B453" s="87" t="s">
        <v>1709</v>
      </c>
      <c r="C453" s="81" t="s">
        <v>1585</v>
      </c>
      <c r="D453" s="88">
        <v>1</v>
      </c>
      <c r="E453" s="88">
        <v>1</v>
      </c>
      <c r="F453" s="84">
        <f>-VLOOKUP(A453,'26.1. cuc'!$A$2:$C$2088,3,FALSE)</f>
        <v>0</v>
      </c>
      <c r="G453" s="84">
        <f t="shared" si="9"/>
        <v>0</v>
      </c>
      <c r="H453" s="90"/>
    </row>
    <row r="454" spans="1:8" hidden="1" x14ac:dyDescent="0.3">
      <c r="A454" s="86">
        <v>164005</v>
      </c>
      <c r="B454" s="87" t="s">
        <v>1710</v>
      </c>
      <c r="C454" s="81" t="s">
        <v>1585</v>
      </c>
      <c r="D454" s="88">
        <v>1</v>
      </c>
      <c r="E454" s="88">
        <v>1</v>
      </c>
      <c r="F454" s="84">
        <f>VLOOKUP(A454,'26.1. cuc'!$A$2:$C$2088,3,FALSE)</f>
        <v>0</v>
      </c>
      <c r="G454" s="84">
        <f t="shared" si="9"/>
        <v>0</v>
      </c>
      <c r="H454" s="90"/>
    </row>
    <row r="455" spans="1:8" hidden="1" x14ac:dyDescent="0.3">
      <c r="A455" s="86">
        <v>164010</v>
      </c>
      <c r="B455" s="87" t="s">
        <v>1711</v>
      </c>
      <c r="C455" s="81" t="s">
        <v>1585</v>
      </c>
      <c r="D455" s="88">
        <v>1</v>
      </c>
      <c r="E455" s="88">
        <v>1</v>
      </c>
      <c r="F455" s="84">
        <f>VLOOKUP(A455,'26.1. cuc'!$A$2:$C$2088,3,FALSE)</f>
        <v>0</v>
      </c>
      <c r="G455" s="84">
        <f t="shared" si="9"/>
        <v>0</v>
      </c>
      <c r="H455" s="90"/>
    </row>
    <row r="456" spans="1:8" hidden="1" x14ac:dyDescent="0.3">
      <c r="A456" s="86">
        <v>164015</v>
      </c>
      <c r="B456" s="87" t="s">
        <v>1712</v>
      </c>
      <c r="C456" s="81" t="s">
        <v>1585</v>
      </c>
      <c r="D456" s="88">
        <v>1</v>
      </c>
      <c r="E456" s="88">
        <v>1</v>
      </c>
      <c r="F456" s="84">
        <f>VLOOKUP(A456,'26.1. cuc'!$A$2:$C$2088,3,FALSE)</f>
        <v>0</v>
      </c>
      <c r="G456" s="84">
        <f t="shared" si="9"/>
        <v>0</v>
      </c>
      <c r="H456" s="90"/>
    </row>
    <row r="457" spans="1:8" hidden="1" x14ac:dyDescent="0.3">
      <c r="A457" s="86">
        <v>164020</v>
      </c>
      <c r="B457" s="87" t="s">
        <v>1713</v>
      </c>
      <c r="C457" s="81" t="s">
        <v>1585</v>
      </c>
      <c r="D457" s="88">
        <v>1</v>
      </c>
      <c r="E457" s="88">
        <v>1</v>
      </c>
      <c r="F457" s="84">
        <f>VLOOKUP(A457,'26.1. cuc'!$A$2:$C$2088,3,FALSE)</f>
        <v>0</v>
      </c>
      <c r="G457" s="84">
        <f t="shared" si="9"/>
        <v>0</v>
      </c>
      <c r="H457" s="90"/>
    </row>
    <row r="458" spans="1:8" hidden="1" x14ac:dyDescent="0.3">
      <c r="A458" s="86">
        <v>164025</v>
      </c>
      <c r="B458" s="87" t="s">
        <v>1714</v>
      </c>
      <c r="C458" s="81" t="s">
        <v>1585</v>
      </c>
      <c r="D458" s="88">
        <v>1</v>
      </c>
      <c r="E458" s="88">
        <v>1</v>
      </c>
      <c r="F458" s="84">
        <f>VLOOKUP(A458,'26.1. cuc'!$A$2:$C$2088,3,FALSE)</f>
        <v>0</v>
      </c>
      <c r="G458" s="84">
        <f t="shared" si="9"/>
        <v>0</v>
      </c>
      <c r="H458" s="90"/>
    </row>
    <row r="459" spans="1:8" hidden="1" x14ac:dyDescent="0.3">
      <c r="A459" s="86">
        <v>164030</v>
      </c>
      <c r="B459" s="87" t="s">
        <v>1715</v>
      </c>
      <c r="C459" s="81" t="s">
        <v>1585</v>
      </c>
      <c r="D459" s="88">
        <v>1</v>
      </c>
      <c r="E459" s="88">
        <v>1</v>
      </c>
      <c r="F459" s="84">
        <f>VLOOKUP(A459,'26.1. cuc'!$A$2:$C$2088,3,FALSE)</f>
        <v>0</v>
      </c>
      <c r="G459" s="84">
        <f t="shared" si="9"/>
        <v>0</v>
      </c>
      <c r="H459" s="90"/>
    </row>
    <row r="460" spans="1:8" hidden="1" x14ac:dyDescent="0.3">
      <c r="A460" s="86">
        <v>164035</v>
      </c>
      <c r="B460" s="87" t="s">
        <v>1716</v>
      </c>
      <c r="C460" s="81" t="s">
        <v>1585</v>
      </c>
      <c r="D460" s="88">
        <v>1</v>
      </c>
      <c r="E460" s="88">
        <v>1</v>
      </c>
      <c r="F460" s="84">
        <f>VLOOKUP(A460,'26.1. cuc'!$A$2:$C$2088,3,FALSE)</f>
        <v>0</v>
      </c>
      <c r="G460" s="84">
        <f t="shared" si="9"/>
        <v>0</v>
      </c>
      <c r="H460" s="90"/>
    </row>
    <row r="461" spans="1:8" hidden="1" x14ac:dyDescent="0.3">
      <c r="A461" s="86">
        <v>164040</v>
      </c>
      <c r="B461" s="87" t="s">
        <v>1717</v>
      </c>
      <c r="C461" s="81" t="s">
        <v>1585</v>
      </c>
      <c r="D461" s="88">
        <v>1</v>
      </c>
      <c r="E461" s="88">
        <v>1</v>
      </c>
      <c r="F461" s="84">
        <f>VLOOKUP(A461,'26.1. cuc'!$A$2:$C$2088,3,FALSE)</f>
        <v>0</v>
      </c>
      <c r="G461" s="84">
        <f t="shared" si="9"/>
        <v>0</v>
      </c>
      <c r="H461" s="90"/>
    </row>
    <row r="462" spans="1:8" hidden="1" x14ac:dyDescent="0.3">
      <c r="A462" s="86">
        <v>164095</v>
      </c>
      <c r="B462" s="87" t="s">
        <v>1718</v>
      </c>
      <c r="C462" s="81" t="s">
        <v>1585</v>
      </c>
      <c r="D462" s="88">
        <v>1</v>
      </c>
      <c r="E462" s="88">
        <v>1</v>
      </c>
      <c r="F462" s="84">
        <f>VLOOKUP(A462,'26.1. cuc'!$A$2:$C$2088,3,FALSE)</f>
        <v>0</v>
      </c>
      <c r="G462" s="84">
        <f t="shared" si="9"/>
        <v>0</v>
      </c>
      <c r="H462" s="90"/>
    </row>
    <row r="463" spans="1:8" hidden="1" x14ac:dyDescent="0.3">
      <c r="A463" s="86">
        <v>164099</v>
      </c>
      <c r="B463" s="87" t="s">
        <v>1719</v>
      </c>
      <c r="C463" s="81" t="s">
        <v>1585</v>
      </c>
      <c r="D463" s="88">
        <v>1</v>
      </c>
      <c r="E463" s="88">
        <v>1</v>
      </c>
      <c r="F463" s="84">
        <f>-VLOOKUP(A463,'26.1. cuc'!$A$2:$C$2088,3,FALSE)</f>
        <v>0</v>
      </c>
      <c r="G463" s="84">
        <f t="shared" si="9"/>
        <v>0</v>
      </c>
      <c r="H463" s="90"/>
    </row>
    <row r="464" spans="1:8" x14ac:dyDescent="0.3">
      <c r="A464" s="86">
        <v>165005</v>
      </c>
      <c r="B464" s="87" t="s">
        <v>1720</v>
      </c>
      <c r="C464" s="81" t="s">
        <v>1585</v>
      </c>
      <c r="D464" s="88">
        <v>1</v>
      </c>
      <c r="E464" s="88">
        <v>1</v>
      </c>
      <c r="F464" s="84">
        <f>VLOOKUP(A464,'26.1. cuc'!$A$2:$C$2088,3,FALSE)</f>
        <v>823847623</v>
      </c>
      <c r="G464" s="84">
        <f t="shared" si="9"/>
        <v>823847623</v>
      </c>
      <c r="H464" s="90"/>
    </row>
    <row r="465" spans="1:8" x14ac:dyDescent="0.3">
      <c r="A465" s="86">
        <v>165010</v>
      </c>
      <c r="B465" s="87" t="s">
        <v>1721</v>
      </c>
      <c r="C465" s="81" t="s">
        <v>1585</v>
      </c>
      <c r="D465" s="88">
        <v>1</v>
      </c>
      <c r="E465" s="88">
        <v>1</v>
      </c>
      <c r="F465" s="84">
        <f>VLOOKUP(A465,'26.1. cuc'!$A$2:$C$2088,3,FALSE)</f>
        <v>21103649</v>
      </c>
      <c r="G465" s="84">
        <f t="shared" si="9"/>
        <v>21103649</v>
      </c>
      <c r="H465" s="90"/>
    </row>
    <row r="466" spans="1:8" hidden="1" x14ac:dyDescent="0.3">
      <c r="A466" s="86">
        <v>165015</v>
      </c>
      <c r="B466" s="87" t="s">
        <v>1722</v>
      </c>
      <c r="C466" s="81" t="s">
        <v>1585</v>
      </c>
      <c r="D466" s="88">
        <v>1</v>
      </c>
      <c r="E466" s="88">
        <v>1</v>
      </c>
      <c r="F466" s="84">
        <f>VLOOKUP(A466,'26.1. cuc'!$A$2:$C$2088,3,FALSE)</f>
        <v>0</v>
      </c>
      <c r="G466" s="84">
        <f t="shared" si="9"/>
        <v>0</v>
      </c>
      <c r="H466" s="90"/>
    </row>
    <row r="467" spans="1:8" hidden="1" x14ac:dyDescent="0.3">
      <c r="A467" s="86">
        <v>165095</v>
      </c>
      <c r="B467" s="87" t="s">
        <v>1704</v>
      </c>
      <c r="C467" s="81" t="s">
        <v>1585</v>
      </c>
      <c r="D467" s="88">
        <v>1</v>
      </c>
      <c r="E467" s="88">
        <v>1</v>
      </c>
      <c r="F467" s="84">
        <f>VLOOKUP(A467,'26.1. cuc'!$A$2:$C$2088,3,FALSE)</f>
        <v>0</v>
      </c>
      <c r="G467" s="84">
        <f t="shared" si="9"/>
        <v>0</v>
      </c>
      <c r="H467" s="90"/>
    </row>
    <row r="468" spans="1:8" x14ac:dyDescent="0.3">
      <c r="A468" s="86">
        <v>165099</v>
      </c>
      <c r="B468" s="87" t="s">
        <v>1723</v>
      </c>
      <c r="C468" s="81" t="s">
        <v>1585</v>
      </c>
      <c r="D468" s="88">
        <v>1</v>
      </c>
      <c r="E468" s="88">
        <v>1</v>
      </c>
      <c r="F468" s="84">
        <f>-VLOOKUP(A468,'26.1. cuc'!$A$2:$C$2088,3,FALSE)</f>
        <v>-125962</v>
      </c>
      <c r="G468" s="84">
        <f t="shared" si="9"/>
        <v>-125962</v>
      </c>
      <c r="H468" s="90"/>
    </row>
    <row r="469" spans="1:8" hidden="1" x14ac:dyDescent="0.3">
      <c r="A469" s="86">
        <v>165505</v>
      </c>
      <c r="B469" s="87" t="s">
        <v>1724</v>
      </c>
      <c r="C469" s="81" t="s">
        <v>1585</v>
      </c>
      <c r="D469" s="88">
        <v>1</v>
      </c>
      <c r="E469" s="88">
        <v>1</v>
      </c>
      <c r="F469" s="84">
        <f>VLOOKUP(A469,'26.1. cuc'!$A$2:$C$2088,3,FALSE)</f>
        <v>0</v>
      </c>
      <c r="G469" s="84">
        <f t="shared" si="9"/>
        <v>0</v>
      </c>
      <c r="H469" s="90"/>
    </row>
    <row r="470" spans="1:8" hidden="1" x14ac:dyDescent="0.3">
      <c r="A470" s="86">
        <v>165510</v>
      </c>
      <c r="B470" s="87" t="s">
        <v>1725</v>
      </c>
      <c r="C470" s="81" t="s">
        <v>1585</v>
      </c>
      <c r="D470" s="88">
        <v>1</v>
      </c>
      <c r="E470" s="88">
        <v>1</v>
      </c>
      <c r="F470" s="84">
        <f>VLOOKUP(A470,'26.1. cuc'!$A$2:$C$2088,3,FALSE)</f>
        <v>0</v>
      </c>
      <c r="G470" s="84">
        <f t="shared" si="9"/>
        <v>0</v>
      </c>
      <c r="H470" s="90"/>
    </row>
    <row r="471" spans="1:8" hidden="1" x14ac:dyDescent="0.3">
      <c r="A471" s="86">
        <v>165515</v>
      </c>
      <c r="B471" s="87" t="s">
        <v>1726</v>
      </c>
      <c r="C471" s="81" t="s">
        <v>1585</v>
      </c>
      <c r="D471" s="88">
        <v>1</v>
      </c>
      <c r="E471" s="88">
        <v>1</v>
      </c>
      <c r="F471" s="84">
        <f>VLOOKUP(A471,'26.1. cuc'!$A$2:$C$2088,3,FALSE)</f>
        <v>0</v>
      </c>
      <c r="G471" s="84">
        <f t="shared" si="9"/>
        <v>0</v>
      </c>
      <c r="H471" s="90"/>
    </row>
    <row r="472" spans="1:8" hidden="1" x14ac:dyDescent="0.3">
      <c r="A472" s="86">
        <v>165595</v>
      </c>
      <c r="B472" s="87" t="s">
        <v>1704</v>
      </c>
      <c r="C472" s="81" t="s">
        <v>1585</v>
      </c>
      <c r="D472" s="88">
        <v>1</v>
      </c>
      <c r="E472" s="88">
        <v>1</v>
      </c>
      <c r="F472" s="84">
        <f>VLOOKUP(A472,'26.1. cuc'!$A$2:$C$2088,3,FALSE)</f>
        <v>0</v>
      </c>
      <c r="G472" s="84">
        <f t="shared" si="9"/>
        <v>0</v>
      </c>
      <c r="H472" s="90"/>
    </row>
    <row r="473" spans="1:8" hidden="1" x14ac:dyDescent="0.3">
      <c r="A473" s="86">
        <v>165599</v>
      </c>
      <c r="B473" s="87" t="s">
        <v>1727</v>
      </c>
      <c r="C473" s="81" t="s">
        <v>1585</v>
      </c>
      <c r="D473" s="88">
        <v>1</v>
      </c>
      <c r="E473" s="88">
        <v>1</v>
      </c>
      <c r="F473" s="84">
        <f>-VLOOKUP(A473,'26.1. cuc'!$A$2:$C$2088,3,FALSE)</f>
        <v>0</v>
      </c>
      <c r="G473" s="84">
        <f t="shared" ref="G473:G536" si="10">IF($G$2="CAYC",+D473*F473,+E473*F473)</f>
        <v>0</v>
      </c>
      <c r="H473" s="90"/>
    </row>
    <row r="474" spans="1:8" hidden="1" x14ac:dyDescent="0.3">
      <c r="A474" s="86">
        <v>166005</v>
      </c>
      <c r="B474" s="87" t="s">
        <v>1728</v>
      </c>
      <c r="C474" s="81" t="s">
        <v>1585</v>
      </c>
      <c r="D474" s="88">
        <v>1</v>
      </c>
      <c r="E474" s="88">
        <v>1</v>
      </c>
      <c r="F474" s="84">
        <f>VLOOKUP(A474,'26.1. cuc'!$A$2:$C$2088,3,FALSE)</f>
        <v>0</v>
      </c>
      <c r="G474" s="84">
        <f t="shared" si="10"/>
        <v>0</v>
      </c>
      <c r="H474" s="90"/>
    </row>
    <row r="475" spans="1:8" hidden="1" x14ac:dyDescent="0.3">
      <c r="A475" s="86">
        <v>166010</v>
      </c>
      <c r="B475" s="87" t="s">
        <v>1729</v>
      </c>
      <c r="C475" s="81" t="s">
        <v>1585</v>
      </c>
      <c r="D475" s="88">
        <v>1</v>
      </c>
      <c r="E475" s="88">
        <v>1</v>
      </c>
      <c r="F475" s="84">
        <f>VLOOKUP(A475,'26.1. cuc'!$A$2:$C$2088,3,FALSE)</f>
        <v>0</v>
      </c>
      <c r="G475" s="84">
        <f t="shared" si="10"/>
        <v>0</v>
      </c>
      <c r="H475" s="90"/>
    </row>
    <row r="476" spans="1:8" hidden="1" x14ac:dyDescent="0.3">
      <c r="A476" s="86">
        <v>166015</v>
      </c>
      <c r="B476" s="87" t="s">
        <v>1730</v>
      </c>
      <c r="C476" s="81" t="s">
        <v>1585</v>
      </c>
      <c r="D476" s="88">
        <v>1</v>
      </c>
      <c r="E476" s="88">
        <v>1</v>
      </c>
      <c r="F476" s="84">
        <f>VLOOKUP(A476,'26.1. cuc'!$A$2:$C$2088,3,FALSE)</f>
        <v>0</v>
      </c>
      <c r="G476" s="84">
        <f t="shared" si="10"/>
        <v>0</v>
      </c>
      <c r="H476" s="90"/>
    </row>
    <row r="477" spans="1:8" hidden="1" x14ac:dyDescent="0.3">
      <c r="A477" s="86">
        <v>166020</v>
      </c>
      <c r="B477" s="87" t="s">
        <v>1731</v>
      </c>
      <c r="C477" s="81" t="s">
        <v>1585</v>
      </c>
      <c r="D477" s="88">
        <v>1</v>
      </c>
      <c r="E477" s="88">
        <v>1</v>
      </c>
      <c r="F477" s="84">
        <f>VLOOKUP(A477,'26.1. cuc'!$A$2:$C$2088,3,FALSE)</f>
        <v>0</v>
      </c>
      <c r="G477" s="84">
        <f t="shared" si="10"/>
        <v>0</v>
      </c>
      <c r="H477" s="90"/>
    </row>
    <row r="478" spans="1:8" hidden="1" x14ac:dyDescent="0.3">
      <c r="A478" s="86">
        <v>166025</v>
      </c>
      <c r="B478" s="87" t="s">
        <v>1732</v>
      </c>
      <c r="C478" s="81" t="s">
        <v>1585</v>
      </c>
      <c r="D478" s="88">
        <v>1</v>
      </c>
      <c r="E478" s="88">
        <v>1</v>
      </c>
      <c r="F478" s="84">
        <f>VLOOKUP(A478,'26.1. cuc'!$A$2:$C$2088,3,FALSE)</f>
        <v>0</v>
      </c>
      <c r="G478" s="84">
        <f t="shared" si="10"/>
        <v>0</v>
      </c>
      <c r="H478" s="90"/>
    </row>
    <row r="479" spans="1:8" hidden="1" x14ac:dyDescent="0.3">
      <c r="A479" s="86">
        <v>166030</v>
      </c>
      <c r="B479" s="87" t="s">
        <v>1733</v>
      </c>
      <c r="C479" s="81" t="s">
        <v>1585</v>
      </c>
      <c r="D479" s="88">
        <v>1</v>
      </c>
      <c r="E479" s="88">
        <v>1</v>
      </c>
      <c r="F479" s="84">
        <f>VLOOKUP(A479,'26.1. cuc'!$A$2:$C$2088,3,FALSE)</f>
        <v>0</v>
      </c>
      <c r="G479" s="84">
        <f t="shared" si="10"/>
        <v>0</v>
      </c>
      <c r="H479" s="90"/>
    </row>
    <row r="480" spans="1:8" x14ac:dyDescent="0.3">
      <c r="A480" s="86">
        <v>166035</v>
      </c>
      <c r="B480" s="87" t="s">
        <v>1734</v>
      </c>
      <c r="C480" s="81" t="s">
        <v>1585</v>
      </c>
      <c r="D480" s="88">
        <v>1</v>
      </c>
      <c r="E480" s="88">
        <v>1</v>
      </c>
      <c r="F480" s="84">
        <f>VLOOKUP(A480,'26.1. cuc'!$A$2:$C$2088,3,FALSE)</f>
        <v>2253147.56</v>
      </c>
      <c r="G480" s="84">
        <f t="shared" si="10"/>
        <v>2253147.56</v>
      </c>
      <c r="H480" s="90"/>
    </row>
    <row r="481" spans="1:8" hidden="1" x14ac:dyDescent="0.3">
      <c r="A481" s="86">
        <v>166040</v>
      </c>
      <c r="B481" s="87" t="s">
        <v>1735</v>
      </c>
      <c r="C481" s="81" t="s">
        <v>1585</v>
      </c>
      <c r="D481" s="88">
        <v>1</v>
      </c>
      <c r="E481" s="88">
        <v>1</v>
      </c>
      <c r="F481" s="84">
        <f>VLOOKUP(A481,'26.1. cuc'!$A$2:$C$2088,3,FALSE)</f>
        <v>0</v>
      </c>
      <c r="G481" s="84">
        <f t="shared" si="10"/>
        <v>0</v>
      </c>
      <c r="H481" s="90"/>
    </row>
    <row r="482" spans="1:8" hidden="1" x14ac:dyDescent="0.3">
      <c r="A482" s="86">
        <v>166045</v>
      </c>
      <c r="B482" s="87" t="s">
        <v>1736</v>
      </c>
      <c r="C482" s="81" t="s">
        <v>1585</v>
      </c>
      <c r="D482" s="88">
        <v>1</v>
      </c>
      <c r="E482" s="88">
        <v>1</v>
      </c>
      <c r="F482" s="84">
        <f>VLOOKUP(A482,'26.1. cuc'!$A$2:$C$2088,3,FALSE)</f>
        <v>0</v>
      </c>
      <c r="G482" s="84">
        <f t="shared" si="10"/>
        <v>0</v>
      </c>
      <c r="H482" s="90"/>
    </row>
    <row r="483" spans="1:8" hidden="1" x14ac:dyDescent="0.3">
      <c r="A483" s="86">
        <v>166050</v>
      </c>
      <c r="B483" s="87" t="s">
        <v>1704</v>
      </c>
      <c r="C483" s="81" t="s">
        <v>1585</v>
      </c>
      <c r="D483" s="88">
        <v>1</v>
      </c>
      <c r="E483" s="88">
        <v>1</v>
      </c>
      <c r="F483" s="84">
        <f>VLOOKUP(A483,'26.1. cuc'!$A$2:$C$2088,3,FALSE)</f>
        <v>0</v>
      </c>
      <c r="G483" s="84">
        <f t="shared" si="10"/>
        <v>0</v>
      </c>
      <c r="H483" s="90"/>
    </row>
    <row r="484" spans="1:8" hidden="1" x14ac:dyDescent="0.3">
      <c r="A484" s="86">
        <v>166099</v>
      </c>
      <c r="B484" s="87" t="s">
        <v>2628</v>
      </c>
      <c r="C484" s="81" t="s">
        <v>1585</v>
      </c>
      <c r="D484" s="88">
        <v>1</v>
      </c>
      <c r="E484" s="88">
        <v>1</v>
      </c>
      <c r="F484" s="84">
        <f>-VLOOKUP(A484,'26.1. cuc'!$A$2:$C$2088,3,FALSE)</f>
        <v>0</v>
      </c>
      <c r="G484" s="84">
        <f t="shared" si="10"/>
        <v>0</v>
      </c>
      <c r="H484" s="90"/>
    </row>
    <row r="485" spans="1:8" hidden="1" x14ac:dyDescent="0.3">
      <c r="A485" s="86">
        <v>170502</v>
      </c>
      <c r="B485" s="87" t="s">
        <v>1737</v>
      </c>
      <c r="C485" s="81" t="s">
        <v>1585</v>
      </c>
      <c r="D485" s="88">
        <v>1</v>
      </c>
      <c r="E485" s="88">
        <v>1</v>
      </c>
      <c r="F485" s="84">
        <f>VLOOKUP(A485,'26.1. cuc'!$A$2:$C$2088,3,FALSE)</f>
        <v>0</v>
      </c>
      <c r="G485" s="84">
        <f t="shared" si="10"/>
        <v>0</v>
      </c>
      <c r="H485" s="90"/>
    </row>
    <row r="486" spans="1:8" hidden="1" x14ac:dyDescent="0.3">
      <c r="A486" s="86">
        <v>170503</v>
      </c>
      <c r="B486" s="87" t="s">
        <v>1738</v>
      </c>
      <c r="C486" s="81" t="s">
        <v>1585</v>
      </c>
      <c r="D486" s="88">
        <v>1</v>
      </c>
      <c r="E486" s="88">
        <v>1</v>
      </c>
      <c r="F486" s="84">
        <f>VLOOKUP(A486,'26.1. cuc'!$A$2:$C$2088,3,FALSE)</f>
        <v>0</v>
      </c>
      <c r="G486" s="84">
        <f t="shared" si="10"/>
        <v>0</v>
      </c>
      <c r="H486" s="90"/>
    </row>
    <row r="487" spans="1:8" hidden="1" x14ac:dyDescent="0.3">
      <c r="A487" s="86">
        <v>170504</v>
      </c>
      <c r="B487" s="87" t="s">
        <v>1739</v>
      </c>
      <c r="C487" s="81" t="s">
        <v>1585</v>
      </c>
      <c r="D487" s="88">
        <v>1</v>
      </c>
      <c r="E487" s="88">
        <v>1</v>
      </c>
      <c r="F487" s="84">
        <f>VLOOKUP(A487,'26.1. cuc'!$A$2:$C$2088,3,FALSE)</f>
        <v>0</v>
      </c>
      <c r="G487" s="84">
        <f t="shared" si="10"/>
        <v>0</v>
      </c>
      <c r="H487" s="90"/>
    </row>
    <row r="488" spans="1:8" x14ac:dyDescent="0.3">
      <c r="A488" s="86">
        <v>170505</v>
      </c>
      <c r="B488" s="87" t="s">
        <v>1740</v>
      </c>
      <c r="C488" s="81" t="s">
        <v>1585</v>
      </c>
      <c r="D488" s="88">
        <v>1</v>
      </c>
      <c r="E488" s="88">
        <v>1</v>
      </c>
      <c r="F488" s="84">
        <f>VLOOKUP(A488,'26.1. cuc'!$A$2:$C$2088,3,FALSE)</f>
        <v>66284206</v>
      </c>
      <c r="G488" s="84">
        <f t="shared" si="10"/>
        <v>66284206</v>
      </c>
      <c r="H488" s="90"/>
    </row>
    <row r="489" spans="1:8" hidden="1" x14ac:dyDescent="0.3">
      <c r="A489" s="86">
        <v>170506</v>
      </c>
      <c r="B489" s="87" t="s">
        <v>1741</v>
      </c>
      <c r="C489" s="81" t="s">
        <v>1585</v>
      </c>
      <c r="D489" s="88">
        <v>1</v>
      </c>
      <c r="E489" s="88">
        <v>1</v>
      </c>
      <c r="F489" s="84">
        <f>VLOOKUP(A489,'26.1. cuc'!$A$2:$C$2088,3,FALSE)</f>
        <v>0</v>
      </c>
      <c r="G489" s="84">
        <f t="shared" si="10"/>
        <v>0</v>
      </c>
      <c r="H489" s="90"/>
    </row>
    <row r="490" spans="1:8" hidden="1" x14ac:dyDescent="0.3">
      <c r="A490" s="86">
        <v>170507</v>
      </c>
      <c r="B490" s="87" t="s">
        <v>1742</v>
      </c>
      <c r="C490" s="81" t="s">
        <v>1585</v>
      </c>
      <c r="D490" s="88">
        <v>1</v>
      </c>
      <c r="E490" s="88">
        <v>1</v>
      </c>
      <c r="F490" s="84">
        <f>VLOOKUP(A490,'26.1. cuc'!$A$2:$C$2088,3,FALSE)</f>
        <v>0</v>
      </c>
      <c r="G490" s="84">
        <f t="shared" si="10"/>
        <v>0</v>
      </c>
      <c r="H490" s="90"/>
    </row>
    <row r="491" spans="1:8" hidden="1" x14ac:dyDescent="0.3">
      <c r="A491" s="86">
        <v>170510</v>
      </c>
      <c r="B491" s="87" t="s">
        <v>1743</v>
      </c>
      <c r="C491" s="81" t="s">
        <v>1585</v>
      </c>
      <c r="D491" s="88">
        <v>1</v>
      </c>
      <c r="E491" s="88">
        <v>1</v>
      </c>
      <c r="F491" s="84">
        <f>VLOOKUP(A491,'26.1. cuc'!$A$2:$C$2088,3,FALSE)</f>
        <v>0</v>
      </c>
      <c r="G491" s="84">
        <f t="shared" si="10"/>
        <v>0</v>
      </c>
      <c r="H491" s="90"/>
    </row>
    <row r="492" spans="1:8" hidden="1" x14ac:dyDescent="0.3">
      <c r="A492" s="86">
        <v>170515</v>
      </c>
      <c r="B492" s="87" t="s">
        <v>1744</v>
      </c>
      <c r="C492" s="81" t="s">
        <v>1585</v>
      </c>
      <c r="D492" s="88">
        <v>1</v>
      </c>
      <c r="E492" s="88">
        <v>1</v>
      </c>
      <c r="F492" s="84">
        <f>VLOOKUP(A492,'26.1. cuc'!$A$2:$C$2088,3,FALSE)</f>
        <v>0</v>
      </c>
      <c r="G492" s="84">
        <f t="shared" si="10"/>
        <v>0</v>
      </c>
      <c r="H492" s="90"/>
    </row>
    <row r="493" spans="1:8" x14ac:dyDescent="0.3">
      <c r="A493" s="86">
        <v>170520</v>
      </c>
      <c r="B493" s="87" t="s">
        <v>1745</v>
      </c>
      <c r="C493" s="81" t="s">
        <v>1585</v>
      </c>
      <c r="D493" s="88">
        <v>1</v>
      </c>
      <c r="E493" s="88">
        <v>1</v>
      </c>
      <c r="F493" s="84">
        <f>VLOOKUP(A493,'26.1. cuc'!$A$2:$C$2088,3,FALSE)</f>
        <v>74675753</v>
      </c>
      <c r="G493" s="84">
        <f t="shared" si="10"/>
        <v>74675753</v>
      </c>
      <c r="H493" s="90"/>
    </row>
    <row r="494" spans="1:8" hidden="1" x14ac:dyDescent="0.3">
      <c r="A494" s="86">
        <v>170524</v>
      </c>
      <c r="B494" s="87" t="s">
        <v>1746</v>
      </c>
      <c r="C494" s="81" t="s">
        <v>1585</v>
      </c>
      <c r="D494" s="88">
        <v>1</v>
      </c>
      <c r="E494" s="88">
        <v>1</v>
      </c>
      <c r="F494" s="84">
        <f>VLOOKUP(A494,'26.1. cuc'!$A$2:$C$2088,3,FALSE)</f>
        <v>0</v>
      </c>
      <c r="G494" s="84">
        <f t="shared" si="10"/>
        <v>0</v>
      </c>
      <c r="H494" s="90"/>
    </row>
    <row r="495" spans="1:8" hidden="1" x14ac:dyDescent="0.3">
      <c r="A495" s="86">
        <v>170525</v>
      </c>
      <c r="B495" s="87" t="s">
        <v>1747</v>
      </c>
      <c r="C495" s="81" t="s">
        <v>1585</v>
      </c>
      <c r="D495" s="88">
        <v>1</v>
      </c>
      <c r="E495" s="88">
        <v>1</v>
      </c>
      <c r="F495" s="84">
        <f>VLOOKUP(A495,'26.1. cuc'!$A$2:$C$2088,3,FALSE)</f>
        <v>0</v>
      </c>
      <c r="G495" s="84">
        <f t="shared" si="10"/>
        <v>0</v>
      </c>
      <c r="H495" s="90"/>
    </row>
    <row r="496" spans="1:8" hidden="1" x14ac:dyDescent="0.3">
      <c r="A496" s="86">
        <v>170526</v>
      </c>
      <c r="B496" s="87" t="s">
        <v>1748</v>
      </c>
      <c r="C496" s="81" t="s">
        <v>1585</v>
      </c>
      <c r="D496" s="88">
        <v>1</v>
      </c>
      <c r="E496" s="88">
        <v>1</v>
      </c>
      <c r="F496" s="84">
        <f>VLOOKUP(A496,'26.1. cuc'!$A$2:$C$2088,3,FALSE)</f>
        <v>0</v>
      </c>
      <c r="G496" s="84">
        <f t="shared" si="10"/>
        <v>0</v>
      </c>
      <c r="H496" s="90"/>
    </row>
    <row r="497" spans="1:8" hidden="1" x14ac:dyDescent="0.3">
      <c r="A497" s="86">
        <v>170528</v>
      </c>
      <c r="B497" s="87" t="s">
        <v>1749</v>
      </c>
      <c r="C497" s="81" t="s">
        <v>1585</v>
      </c>
      <c r="D497" s="88">
        <v>1</v>
      </c>
      <c r="E497" s="88">
        <v>1</v>
      </c>
      <c r="F497" s="84">
        <f>VLOOKUP(A497,'26.1. cuc'!$A$2:$C$2088,3,FALSE)</f>
        <v>0</v>
      </c>
      <c r="G497" s="84">
        <f t="shared" si="10"/>
        <v>0</v>
      </c>
      <c r="H497" s="90"/>
    </row>
    <row r="498" spans="1:8" hidden="1" x14ac:dyDescent="0.3">
      <c r="A498" s="86">
        <v>170529</v>
      </c>
      <c r="B498" s="87" t="s">
        <v>1750</v>
      </c>
      <c r="C498" s="81" t="s">
        <v>1585</v>
      </c>
      <c r="D498" s="88">
        <v>1</v>
      </c>
      <c r="E498" s="88">
        <v>1</v>
      </c>
      <c r="F498" s="84">
        <f>VLOOKUP(A498,'26.1. cuc'!$A$2:$C$2088,3,FALSE)</f>
        <v>0</v>
      </c>
      <c r="G498" s="84">
        <f t="shared" si="10"/>
        <v>0</v>
      </c>
      <c r="H498" s="90"/>
    </row>
    <row r="499" spans="1:8" hidden="1" x14ac:dyDescent="0.3">
      <c r="A499" s="86">
        <v>170530</v>
      </c>
      <c r="B499" s="87" t="s">
        <v>1751</v>
      </c>
      <c r="C499" s="81" t="s">
        <v>1585</v>
      </c>
      <c r="D499" s="88">
        <v>1</v>
      </c>
      <c r="E499" s="88">
        <v>1</v>
      </c>
      <c r="F499" s="84">
        <f>VLOOKUP(A499,'26.1. cuc'!$A$2:$C$2088,3,FALSE)</f>
        <v>0</v>
      </c>
      <c r="G499" s="84">
        <f t="shared" si="10"/>
        <v>0</v>
      </c>
      <c r="H499" s="90"/>
    </row>
    <row r="500" spans="1:8" hidden="1" x14ac:dyDescent="0.3">
      <c r="A500" s="86">
        <v>170535</v>
      </c>
      <c r="B500" s="87" t="s">
        <v>1752</v>
      </c>
      <c r="C500" s="81" t="s">
        <v>1585</v>
      </c>
      <c r="D500" s="88">
        <v>1</v>
      </c>
      <c r="E500" s="88">
        <v>1</v>
      </c>
      <c r="F500" s="84">
        <f>VLOOKUP(A500,'26.1. cuc'!$A$2:$C$2088,3,FALSE)</f>
        <v>0</v>
      </c>
      <c r="G500" s="84">
        <f t="shared" si="10"/>
        <v>0</v>
      </c>
      <c r="H500" s="90"/>
    </row>
    <row r="501" spans="1:8" hidden="1" x14ac:dyDescent="0.3">
      <c r="A501" s="86">
        <v>170540</v>
      </c>
      <c r="B501" s="87" t="s">
        <v>1638</v>
      </c>
      <c r="C501" s="81" t="s">
        <v>1585</v>
      </c>
      <c r="D501" s="88">
        <v>1</v>
      </c>
      <c r="E501" s="88">
        <v>1</v>
      </c>
      <c r="F501" s="84">
        <f>VLOOKUP(A501,'26.1. cuc'!$A$2:$C$2088,3,FALSE)</f>
        <v>0</v>
      </c>
      <c r="G501" s="84">
        <f t="shared" si="10"/>
        <v>0</v>
      </c>
      <c r="H501" s="90"/>
    </row>
    <row r="502" spans="1:8" hidden="1" x14ac:dyDescent="0.3">
      <c r="A502" s="86">
        <v>170545</v>
      </c>
      <c r="B502" s="87" t="s">
        <v>1753</v>
      </c>
      <c r="C502" s="81" t="s">
        <v>1585</v>
      </c>
      <c r="D502" s="88">
        <v>1</v>
      </c>
      <c r="E502" s="88">
        <v>1</v>
      </c>
      <c r="F502" s="84">
        <f>VLOOKUP(A502,'26.1. cuc'!$A$2:$C$2088,3,FALSE)</f>
        <v>0</v>
      </c>
      <c r="G502" s="84">
        <f t="shared" si="10"/>
        <v>0</v>
      </c>
      <c r="H502" s="90"/>
    </row>
    <row r="503" spans="1:8" hidden="1" x14ac:dyDescent="0.3">
      <c r="A503" s="86">
        <v>170550</v>
      </c>
      <c r="B503" s="87" t="s">
        <v>1754</v>
      </c>
      <c r="C503" s="81" t="s">
        <v>1585</v>
      </c>
      <c r="D503" s="88">
        <v>1</v>
      </c>
      <c r="E503" s="88">
        <v>1</v>
      </c>
      <c r="F503" s="84">
        <f>VLOOKUP(A503,'26.1. cuc'!$A$2:$C$2088,3,FALSE)</f>
        <v>0</v>
      </c>
      <c r="G503" s="84">
        <f t="shared" si="10"/>
        <v>0</v>
      </c>
      <c r="H503" s="90"/>
    </row>
    <row r="504" spans="1:8" hidden="1" x14ac:dyDescent="0.3">
      <c r="A504" s="86">
        <v>170555</v>
      </c>
      <c r="B504" s="87" t="s">
        <v>1640</v>
      </c>
      <c r="C504" s="81" t="s">
        <v>1585</v>
      </c>
      <c r="D504" s="88">
        <v>1</v>
      </c>
      <c r="E504" s="88">
        <v>1</v>
      </c>
      <c r="F504" s="84">
        <f>VLOOKUP(A504,'26.1. cuc'!$A$2:$C$2088,3,FALSE)</f>
        <v>0</v>
      </c>
      <c r="G504" s="84">
        <f t="shared" si="10"/>
        <v>0</v>
      </c>
      <c r="H504" s="90"/>
    </row>
    <row r="505" spans="1:8" hidden="1" x14ac:dyDescent="0.3">
      <c r="A505" s="86">
        <v>170560</v>
      </c>
      <c r="B505" s="87" t="s">
        <v>1755</v>
      </c>
      <c r="C505" s="81" t="s">
        <v>1585</v>
      </c>
      <c r="D505" s="88">
        <v>1</v>
      </c>
      <c r="E505" s="88">
        <v>1</v>
      </c>
      <c r="F505" s="84">
        <f>VLOOKUP(A505,'26.1. cuc'!$A$2:$C$2088,3,FALSE)</f>
        <v>0</v>
      </c>
      <c r="G505" s="84">
        <f t="shared" si="10"/>
        <v>0</v>
      </c>
      <c r="H505" s="90"/>
    </row>
    <row r="506" spans="1:8" hidden="1" x14ac:dyDescent="0.3">
      <c r="A506" s="86">
        <v>170565</v>
      </c>
      <c r="B506" s="87" t="s">
        <v>1756</v>
      </c>
      <c r="C506" s="81" t="s">
        <v>1585</v>
      </c>
      <c r="D506" s="88">
        <v>1</v>
      </c>
      <c r="E506" s="88">
        <v>1</v>
      </c>
      <c r="F506" s="84">
        <f>VLOOKUP(A506,'26.1. cuc'!$A$2:$C$2088,3,FALSE)</f>
        <v>0</v>
      </c>
      <c r="G506" s="84">
        <f t="shared" si="10"/>
        <v>0</v>
      </c>
      <c r="H506" s="90"/>
    </row>
    <row r="507" spans="1:8" hidden="1" x14ac:dyDescent="0.3">
      <c r="A507" s="86">
        <v>170570</v>
      </c>
      <c r="B507" s="87" t="s">
        <v>1757</v>
      </c>
      <c r="C507" s="81" t="s">
        <v>1585</v>
      </c>
      <c r="D507" s="88">
        <v>1</v>
      </c>
      <c r="E507" s="88">
        <v>1</v>
      </c>
      <c r="F507" s="84">
        <f>VLOOKUP(A507,'26.1. cuc'!$A$2:$C$2088,3,FALSE)</f>
        <v>0</v>
      </c>
      <c r="G507" s="84">
        <f t="shared" si="10"/>
        <v>0</v>
      </c>
      <c r="H507" s="90"/>
    </row>
    <row r="508" spans="1:8" hidden="1" x14ac:dyDescent="0.3">
      <c r="A508" s="86">
        <v>170575</v>
      </c>
      <c r="B508" s="87" t="s">
        <v>1758</v>
      </c>
      <c r="C508" s="81" t="s">
        <v>1585</v>
      </c>
      <c r="D508" s="88">
        <v>1</v>
      </c>
      <c r="E508" s="88">
        <v>1</v>
      </c>
      <c r="F508" s="84">
        <f>VLOOKUP(A508,'26.1. cuc'!$A$2:$C$2088,3,FALSE)</f>
        <v>0</v>
      </c>
      <c r="G508" s="84">
        <f t="shared" si="10"/>
        <v>0</v>
      </c>
      <c r="H508" s="90"/>
    </row>
    <row r="509" spans="1:8" hidden="1" x14ac:dyDescent="0.3">
      <c r="A509" s="86">
        <v>170580</v>
      </c>
      <c r="B509" s="87" t="s">
        <v>1759</v>
      </c>
      <c r="C509" s="81" t="s">
        <v>1585</v>
      </c>
      <c r="D509" s="88">
        <v>1</v>
      </c>
      <c r="E509" s="88">
        <v>1</v>
      </c>
      <c r="F509" s="84">
        <f>VLOOKUP(A509,'26.1. cuc'!$A$2:$C$2088,3,FALSE)</f>
        <v>0</v>
      </c>
      <c r="G509" s="84">
        <f t="shared" si="10"/>
        <v>0</v>
      </c>
      <c r="H509" s="90"/>
    </row>
    <row r="510" spans="1:8" hidden="1" x14ac:dyDescent="0.3">
      <c r="A510" s="86">
        <v>170585</v>
      </c>
      <c r="B510" s="87" t="s">
        <v>1760</v>
      </c>
      <c r="C510" s="81" t="s">
        <v>1585</v>
      </c>
      <c r="D510" s="88">
        <v>1</v>
      </c>
      <c r="E510" s="88">
        <v>1</v>
      </c>
      <c r="F510" s="84">
        <f>VLOOKUP(A510,'26.1. cuc'!$A$2:$C$2088,3,FALSE)</f>
        <v>0</v>
      </c>
      <c r="G510" s="84">
        <f t="shared" si="10"/>
        <v>0</v>
      </c>
      <c r="H510" s="90"/>
    </row>
    <row r="511" spans="1:8" hidden="1" x14ac:dyDescent="0.3">
      <c r="A511" s="86">
        <v>170590</v>
      </c>
      <c r="B511" s="87" t="s">
        <v>1761</v>
      </c>
      <c r="C511" s="81" t="s">
        <v>1585</v>
      </c>
      <c r="D511" s="88">
        <v>1</v>
      </c>
      <c r="E511" s="88">
        <v>1</v>
      </c>
      <c r="F511" s="84">
        <f>VLOOKUP(A511,'26.1. cuc'!$A$2:$C$2088,3,FALSE)</f>
        <v>0</v>
      </c>
      <c r="G511" s="84">
        <f t="shared" si="10"/>
        <v>0</v>
      </c>
      <c r="H511" s="90"/>
    </row>
    <row r="512" spans="1:8" hidden="1" x14ac:dyDescent="0.3">
      <c r="A512" s="86">
        <v>170591</v>
      </c>
      <c r="B512" s="87" t="s">
        <v>1762</v>
      </c>
      <c r="C512" s="81" t="s">
        <v>1585</v>
      </c>
      <c r="D512" s="88">
        <v>1</v>
      </c>
      <c r="E512" s="88">
        <v>1</v>
      </c>
      <c r="F512" s="84">
        <f>VLOOKUP(A512,'26.1. cuc'!$A$2:$C$2088,3,FALSE)</f>
        <v>0</v>
      </c>
      <c r="G512" s="84">
        <f t="shared" si="10"/>
        <v>0</v>
      </c>
      <c r="H512" s="90"/>
    </row>
    <row r="513" spans="1:8" hidden="1" x14ac:dyDescent="0.3">
      <c r="A513" s="86">
        <v>170592</v>
      </c>
      <c r="B513" s="87" t="s">
        <v>1763</v>
      </c>
      <c r="C513" s="81" t="s">
        <v>1585</v>
      </c>
      <c r="D513" s="88">
        <v>1</v>
      </c>
      <c r="E513" s="88">
        <v>1</v>
      </c>
      <c r="F513" s="84">
        <f>VLOOKUP(A513,'26.1. cuc'!$A$2:$C$2088,3,FALSE)</f>
        <v>0</v>
      </c>
      <c r="G513" s="84">
        <f t="shared" si="10"/>
        <v>0</v>
      </c>
      <c r="H513" s="90"/>
    </row>
    <row r="514" spans="1:8" x14ac:dyDescent="0.3">
      <c r="A514" s="86">
        <v>170595</v>
      </c>
      <c r="B514" s="87" t="s">
        <v>1764</v>
      </c>
      <c r="C514" s="81" t="s">
        <v>1585</v>
      </c>
      <c r="D514" s="88">
        <v>1</v>
      </c>
      <c r="E514" s="88">
        <v>1</v>
      </c>
      <c r="F514" s="84">
        <f>-VLOOKUP(A514,'26.1. cuc'!$A$2:$C$2088,3,FALSE)</f>
        <v>-95526302</v>
      </c>
      <c r="G514" s="84">
        <f t="shared" si="10"/>
        <v>-95526302</v>
      </c>
      <c r="H514" s="90"/>
    </row>
    <row r="515" spans="1:8" hidden="1" x14ac:dyDescent="0.3">
      <c r="A515" s="86">
        <v>170599</v>
      </c>
      <c r="B515" s="87" t="s">
        <v>1765</v>
      </c>
      <c r="C515" s="81" t="s">
        <v>1585</v>
      </c>
      <c r="D515" s="88">
        <v>-1</v>
      </c>
      <c r="E515" s="88">
        <v>1</v>
      </c>
      <c r="F515" s="84">
        <f>-VLOOKUP(A515,'26.1. cuc'!$A$2:$C$2088,3,FALSE)</f>
        <v>0</v>
      </c>
      <c r="G515" s="84">
        <f t="shared" si="10"/>
        <v>0</v>
      </c>
      <c r="H515" s="90"/>
    </row>
    <row r="516" spans="1:8" hidden="1" x14ac:dyDescent="0.3">
      <c r="A516" s="86">
        <v>171005</v>
      </c>
      <c r="B516" s="87" t="s">
        <v>1737</v>
      </c>
      <c r="C516" s="81" t="s">
        <v>1585</v>
      </c>
      <c r="D516" s="88">
        <v>1</v>
      </c>
      <c r="E516" s="88">
        <v>1</v>
      </c>
      <c r="F516" s="84">
        <f>VLOOKUP(A516,'26.1. cuc'!$A$2:$C$2088,3,FALSE)</f>
        <v>0</v>
      </c>
      <c r="G516" s="84">
        <f t="shared" si="10"/>
        <v>0</v>
      </c>
      <c r="H516" s="90"/>
    </row>
    <row r="517" spans="1:8" hidden="1" x14ac:dyDescent="0.3">
      <c r="A517" s="86">
        <v>171010</v>
      </c>
      <c r="B517" s="87" t="s">
        <v>1739</v>
      </c>
      <c r="C517" s="81" t="s">
        <v>1585</v>
      </c>
      <c r="D517" s="88">
        <v>1</v>
      </c>
      <c r="E517" s="88">
        <v>1</v>
      </c>
      <c r="F517" s="84">
        <f>VLOOKUP(A517,'26.1. cuc'!$A$2:$C$2088,3,FALSE)</f>
        <v>0</v>
      </c>
      <c r="G517" s="84">
        <f t="shared" si="10"/>
        <v>0</v>
      </c>
      <c r="H517" s="90"/>
    </row>
    <row r="518" spans="1:8" hidden="1" x14ac:dyDescent="0.3">
      <c r="A518" s="86">
        <v>171020</v>
      </c>
      <c r="B518" s="87" t="s">
        <v>1766</v>
      </c>
      <c r="C518" s="81" t="s">
        <v>1585</v>
      </c>
      <c r="D518" s="88">
        <v>1</v>
      </c>
      <c r="E518" s="88">
        <v>1</v>
      </c>
      <c r="F518" s="84">
        <f>VLOOKUP(A518,'26.1. cuc'!$A$2:$C$2088,3,FALSE)</f>
        <v>0</v>
      </c>
      <c r="G518" s="84">
        <f t="shared" si="10"/>
        <v>0</v>
      </c>
      <c r="H518" s="90"/>
    </row>
    <row r="519" spans="1:8" hidden="1" x14ac:dyDescent="0.3">
      <c r="A519" s="86">
        <v>171090</v>
      </c>
      <c r="B519" s="87" t="s">
        <v>1767</v>
      </c>
      <c r="C519" s="81" t="s">
        <v>1585</v>
      </c>
      <c r="D519" s="88">
        <v>1</v>
      </c>
      <c r="E519" s="88">
        <v>1</v>
      </c>
      <c r="F519" s="84">
        <f>-VLOOKUP(A519,'26.1. cuc'!$A$2:$C$2088,3,FALSE)</f>
        <v>0</v>
      </c>
      <c r="G519" s="84">
        <f t="shared" si="10"/>
        <v>0</v>
      </c>
      <c r="H519" s="90"/>
    </row>
    <row r="520" spans="1:8" hidden="1" x14ac:dyDescent="0.3">
      <c r="A520" s="86">
        <v>171099</v>
      </c>
      <c r="B520" s="87" t="s">
        <v>1768</v>
      </c>
      <c r="C520" s="81" t="s">
        <v>1585</v>
      </c>
      <c r="D520" s="88">
        <v>1</v>
      </c>
      <c r="E520" s="88">
        <v>1</v>
      </c>
      <c r="F520" s="84">
        <f>-VLOOKUP(A520,'26.1. cuc'!$A$2:$C$2088,3,FALSE)</f>
        <v>0</v>
      </c>
      <c r="G520" s="84">
        <f t="shared" si="10"/>
        <v>0</v>
      </c>
      <c r="H520" s="90"/>
    </row>
    <row r="521" spans="1:8" hidden="1" x14ac:dyDescent="0.3">
      <c r="A521" s="86">
        <v>171505</v>
      </c>
      <c r="B521" s="87" t="s">
        <v>1737</v>
      </c>
      <c r="C521" s="81" t="s">
        <v>1585</v>
      </c>
      <c r="D521" s="88">
        <v>1</v>
      </c>
      <c r="E521" s="88">
        <v>1</v>
      </c>
      <c r="F521" s="84">
        <f>VLOOKUP(A521,'26.1. cuc'!$A$2:$C$2088,3,FALSE)</f>
        <v>0</v>
      </c>
      <c r="G521" s="84">
        <f t="shared" si="10"/>
        <v>0</v>
      </c>
      <c r="H521" s="90"/>
    </row>
    <row r="522" spans="1:8" hidden="1" x14ac:dyDescent="0.3">
      <c r="A522" s="86">
        <v>171510</v>
      </c>
      <c r="B522" s="87" t="s">
        <v>1739</v>
      </c>
      <c r="C522" s="81" t="s">
        <v>1585</v>
      </c>
      <c r="D522" s="88">
        <v>1</v>
      </c>
      <c r="E522" s="88">
        <v>1</v>
      </c>
      <c r="F522" s="84">
        <f>VLOOKUP(A522,'26.1. cuc'!$A$2:$C$2088,3,FALSE)</f>
        <v>0</v>
      </c>
      <c r="G522" s="84">
        <f t="shared" si="10"/>
        <v>0</v>
      </c>
      <c r="H522" s="90"/>
    </row>
    <row r="523" spans="1:8" hidden="1" x14ac:dyDescent="0.3">
      <c r="A523" s="86">
        <v>171599</v>
      </c>
      <c r="B523" s="87" t="s">
        <v>1769</v>
      </c>
      <c r="C523" s="81" t="s">
        <v>1585</v>
      </c>
      <c r="D523" s="88">
        <v>1</v>
      </c>
      <c r="E523" s="88">
        <v>1</v>
      </c>
      <c r="F523" s="84">
        <f>-VLOOKUP(A523,'26.1. cuc'!$A$2:$C$2088,3,FALSE)</f>
        <v>0</v>
      </c>
      <c r="G523" s="84">
        <f t="shared" si="10"/>
        <v>0</v>
      </c>
      <c r="H523" s="90"/>
    </row>
    <row r="524" spans="1:8" hidden="1" x14ac:dyDescent="0.3">
      <c r="A524" s="86">
        <v>180500</v>
      </c>
      <c r="B524" s="87" t="s">
        <v>1770</v>
      </c>
      <c r="C524" s="81" t="s">
        <v>1585</v>
      </c>
      <c r="D524" s="88">
        <v>1</v>
      </c>
      <c r="E524" s="88">
        <v>1</v>
      </c>
      <c r="F524" s="84">
        <f>VLOOKUP(A524,'26.1. cuc'!$A$2:$C$2088,3,FALSE)</f>
        <v>0</v>
      </c>
      <c r="G524" s="84">
        <f t="shared" si="10"/>
        <v>0</v>
      </c>
      <c r="H524" s="90"/>
    </row>
    <row r="525" spans="1:8" hidden="1" x14ac:dyDescent="0.3">
      <c r="A525" s="86">
        <v>181000</v>
      </c>
      <c r="B525" s="87" t="s">
        <v>1771</v>
      </c>
      <c r="C525" s="81" t="s">
        <v>1585</v>
      </c>
      <c r="D525" s="88">
        <v>1</v>
      </c>
      <c r="E525" s="88">
        <v>1</v>
      </c>
      <c r="F525" s="84">
        <f>VLOOKUP(A525,'26.1. cuc'!$A$2:$C$2088,3,FALSE)</f>
        <v>0</v>
      </c>
      <c r="G525" s="84">
        <f t="shared" si="10"/>
        <v>0</v>
      </c>
      <c r="H525" s="90"/>
    </row>
    <row r="526" spans="1:8" hidden="1" x14ac:dyDescent="0.3">
      <c r="A526" s="86">
        <v>181500</v>
      </c>
      <c r="B526" s="87" t="s">
        <v>1772</v>
      </c>
      <c r="C526" s="81" t="s">
        <v>1585</v>
      </c>
      <c r="D526" s="88">
        <v>1</v>
      </c>
      <c r="E526" s="88">
        <v>1</v>
      </c>
      <c r="F526" s="84">
        <f>VLOOKUP(A526,'26.1. cuc'!$A$2:$C$2088,3,FALSE)</f>
        <v>0</v>
      </c>
      <c r="G526" s="84">
        <f t="shared" si="10"/>
        <v>0</v>
      </c>
      <c r="H526" s="90"/>
    </row>
    <row r="527" spans="1:8" hidden="1" x14ac:dyDescent="0.3">
      <c r="A527" s="86">
        <v>182100</v>
      </c>
      <c r="B527" s="87" t="s">
        <v>1762</v>
      </c>
      <c r="C527" s="81" t="s">
        <v>1585</v>
      </c>
      <c r="D527" s="88">
        <v>1</v>
      </c>
      <c r="E527" s="88">
        <v>1</v>
      </c>
      <c r="F527" s="84">
        <f>VLOOKUP(A527,'26.1. cuc'!$A$2:$C$2088,3,FALSE)</f>
        <v>0</v>
      </c>
      <c r="G527" s="84">
        <f t="shared" si="10"/>
        <v>0</v>
      </c>
      <c r="H527" s="90"/>
    </row>
    <row r="528" spans="1:8" hidden="1" x14ac:dyDescent="0.3">
      <c r="A528" s="86">
        <v>182500</v>
      </c>
      <c r="B528" s="87" t="s">
        <v>1773</v>
      </c>
      <c r="C528" s="81" t="s">
        <v>1585</v>
      </c>
      <c r="D528" s="88">
        <v>1</v>
      </c>
      <c r="E528" s="88">
        <v>1</v>
      </c>
      <c r="F528" s="84">
        <f>VLOOKUP(A528,'26.1. cuc'!$A$2:$C$2088,3,FALSE)</f>
        <v>0</v>
      </c>
      <c r="G528" s="84">
        <f t="shared" si="10"/>
        <v>0</v>
      </c>
      <c r="H528" s="90"/>
    </row>
    <row r="529" spans="1:8" hidden="1" x14ac:dyDescent="0.3">
      <c r="A529" s="86">
        <v>189900</v>
      </c>
      <c r="B529" s="87" t="s">
        <v>1774</v>
      </c>
      <c r="C529" s="81" t="s">
        <v>1585</v>
      </c>
      <c r="D529" s="88">
        <v>1</v>
      </c>
      <c r="E529" s="88">
        <v>1</v>
      </c>
      <c r="F529" s="84">
        <f>-VLOOKUP(A529,'26.1. cuc'!$A$2:$C$2088,3,FALSE)</f>
        <v>0</v>
      </c>
      <c r="G529" s="84">
        <f t="shared" si="10"/>
        <v>0</v>
      </c>
      <c r="H529" s="90"/>
    </row>
    <row r="530" spans="1:8" hidden="1" x14ac:dyDescent="0.3">
      <c r="A530" s="86">
        <v>190405</v>
      </c>
      <c r="B530" s="87" t="s">
        <v>1775</v>
      </c>
      <c r="C530" s="81" t="s">
        <v>1585</v>
      </c>
      <c r="D530" s="88">
        <v>1</v>
      </c>
      <c r="E530" s="88">
        <v>1</v>
      </c>
      <c r="F530" s="84">
        <f>VLOOKUP(A530,'26.1. cuc'!$A$2:$C$2088,3,FALSE)</f>
        <v>0</v>
      </c>
      <c r="G530" s="84">
        <f t="shared" si="10"/>
        <v>0</v>
      </c>
      <c r="H530" s="90"/>
    </row>
    <row r="531" spans="1:8" hidden="1" x14ac:dyDescent="0.3">
      <c r="A531" s="86">
        <v>190410</v>
      </c>
      <c r="B531" s="87" t="s">
        <v>1776</v>
      </c>
      <c r="C531" s="81" t="s">
        <v>1585</v>
      </c>
      <c r="D531" s="88">
        <v>1</v>
      </c>
      <c r="E531" s="88">
        <v>1</v>
      </c>
      <c r="F531" s="84">
        <f>VLOOKUP(A531,'26.1. cuc'!$A$2:$C$2088,3,FALSE)</f>
        <v>0</v>
      </c>
      <c r="G531" s="84">
        <f t="shared" si="10"/>
        <v>0</v>
      </c>
      <c r="H531" s="90"/>
    </row>
    <row r="532" spans="1:8" hidden="1" x14ac:dyDescent="0.3">
      <c r="A532" s="86">
        <v>190415</v>
      </c>
      <c r="B532" s="87" t="s">
        <v>1777</v>
      </c>
      <c r="C532" s="81" t="s">
        <v>1585</v>
      </c>
      <c r="D532" s="88">
        <v>1</v>
      </c>
      <c r="E532" s="88">
        <v>1</v>
      </c>
      <c r="F532" s="84">
        <f>VLOOKUP(A532,'26.1. cuc'!$A$2:$C$2088,3,FALSE)</f>
        <v>0</v>
      </c>
      <c r="G532" s="84">
        <f t="shared" si="10"/>
        <v>0</v>
      </c>
      <c r="H532" s="90"/>
    </row>
    <row r="533" spans="1:8" hidden="1" x14ac:dyDescent="0.3">
      <c r="A533" s="86">
        <v>190420</v>
      </c>
      <c r="B533" s="87" t="s">
        <v>1778</v>
      </c>
      <c r="C533" s="81" t="s">
        <v>1585</v>
      </c>
      <c r="D533" s="88">
        <v>1</v>
      </c>
      <c r="E533" s="88">
        <v>1</v>
      </c>
      <c r="F533" s="84">
        <f>VLOOKUP(A533,'26.1. cuc'!$A$2:$C$2088,3,FALSE)</f>
        <v>0</v>
      </c>
      <c r="G533" s="84">
        <f t="shared" si="10"/>
        <v>0</v>
      </c>
      <c r="H533" s="90"/>
    </row>
    <row r="534" spans="1:8" hidden="1" x14ac:dyDescent="0.3">
      <c r="A534" s="86">
        <v>190425</v>
      </c>
      <c r="B534" s="87" t="s">
        <v>1779</v>
      </c>
      <c r="C534" s="81" t="s">
        <v>1585</v>
      </c>
      <c r="D534" s="88">
        <v>1</v>
      </c>
      <c r="E534" s="88">
        <v>1</v>
      </c>
      <c r="F534" s="84">
        <f>VLOOKUP(A534,'26.1. cuc'!$A$2:$C$2088,3,FALSE)</f>
        <v>0</v>
      </c>
      <c r="G534" s="84">
        <f t="shared" si="10"/>
        <v>0</v>
      </c>
      <c r="H534" s="90"/>
    </row>
    <row r="535" spans="1:8" hidden="1" x14ac:dyDescent="0.3">
      <c r="A535" s="86">
        <v>190430</v>
      </c>
      <c r="B535" s="87" t="s">
        <v>1780</v>
      </c>
      <c r="C535" s="81" t="s">
        <v>1585</v>
      </c>
      <c r="D535" s="88">
        <v>1</v>
      </c>
      <c r="E535" s="88">
        <v>1</v>
      </c>
      <c r="F535" s="84">
        <f>VLOOKUP(A535,'26.1. cuc'!$A$2:$C$2088,3,FALSE)</f>
        <v>0</v>
      </c>
      <c r="G535" s="84">
        <f t="shared" si="10"/>
        <v>0</v>
      </c>
      <c r="H535" s="90"/>
    </row>
    <row r="536" spans="1:8" hidden="1" x14ac:dyDescent="0.3">
      <c r="A536" s="86">
        <v>190435</v>
      </c>
      <c r="B536" s="87" t="s">
        <v>1781</v>
      </c>
      <c r="C536" s="81" t="s">
        <v>1585</v>
      </c>
      <c r="D536" s="88">
        <v>1</v>
      </c>
      <c r="E536" s="88">
        <v>1</v>
      </c>
      <c r="F536" s="84">
        <f>VLOOKUP(A536,'26.1. cuc'!$A$2:$C$2088,3,FALSE)</f>
        <v>0</v>
      </c>
      <c r="G536" s="84">
        <f t="shared" si="10"/>
        <v>0</v>
      </c>
      <c r="H536" s="90"/>
    </row>
    <row r="537" spans="1:8" hidden="1" x14ac:dyDescent="0.3">
      <c r="A537" s="86">
        <v>190440</v>
      </c>
      <c r="B537" s="87" t="s">
        <v>1782</v>
      </c>
      <c r="C537" s="81" t="s">
        <v>1585</v>
      </c>
      <c r="D537" s="88">
        <v>1</v>
      </c>
      <c r="E537" s="88">
        <v>1</v>
      </c>
      <c r="F537" s="84">
        <f>VLOOKUP(A537,'26.1. cuc'!$A$2:$C$2088,3,FALSE)</f>
        <v>0</v>
      </c>
      <c r="G537" s="84">
        <f t="shared" ref="G537:G571" si="11">IF($G$2="CAYC",+D537*F537,+E537*F537)</f>
        <v>0</v>
      </c>
      <c r="H537" s="90"/>
    </row>
    <row r="538" spans="1:8" hidden="1" x14ac:dyDescent="0.3">
      <c r="A538" s="86">
        <v>190495</v>
      </c>
      <c r="B538" s="87" t="s">
        <v>1783</v>
      </c>
      <c r="C538" s="81" t="s">
        <v>1585</v>
      </c>
      <c r="D538" s="88">
        <v>1</v>
      </c>
      <c r="E538" s="88">
        <v>1</v>
      </c>
      <c r="F538" s="84">
        <f>VLOOKUP(A538,'26.1. cuc'!$A$2:$C$2088,3,FALSE)</f>
        <v>0</v>
      </c>
      <c r="G538" s="84">
        <f t="shared" si="11"/>
        <v>0</v>
      </c>
      <c r="H538" s="90"/>
    </row>
    <row r="539" spans="1:8" hidden="1" x14ac:dyDescent="0.3">
      <c r="A539" s="86">
        <v>190505</v>
      </c>
      <c r="B539" s="87" t="s">
        <v>1784</v>
      </c>
      <c r="C539" s="81" t="s">
        <v>1585</v>
      </c>
      <c r="D539" s="88">
        <v>1</v>
      </c>
      <c r="E539" s="88">
        <v>1</v>
      </c>
      <c r="F539" s="84">
        <f>VLOOKUP(A539,'26.1. cuc'!$A$2:$C$2088,3,FALSE)</f>
        <v>0</v>
      </c>
      <c r="G539" s="84">
        <f t="shared" si="11"/>
        <v>0</v>
      </c>
      <c r="H539" s="90"/>
    </row>
    <row r="540" spans="1:8" x14ac:dyDescent="0.3">
      <c r="A540" s="86">
        <v>190510</v>
      </c>
      <c r="B540" s="87" t="s">
        <v>1785</v>
      </c>
      <c r="C540" s="81" t="s">
        <v>1585</v>
      </c>
      <c r="D540" s="88">
        <v>1</v>
      </c>
      <c r="E540" s="88">
        <v>1</v>
      </c>
      <c r="F540" s="84">
        <f>VLOOKUP(A540,'26.1. cuc'!$A$2:$C$2088,3,FALSE)</f>
        <v>374488</v>
      </c>
      <c r="G540" s="84">
        <f t="shared" si="11"/>
        <v>374488</v>
      </c>
      <c r="H540" s="90"/>
    </row>
    <row r="541" spans="1:8" hidden="1" x14ac:dyDescent="0.3">
      <c r="A541" s="86">
        <v>190515</v>
      </c>
      <c r="B541" s="87" t="s">
        <v>1786</v>
      </c>
      <c r="C541" s="81" t="s">
        <v>1585</v>
      </c>
      <c r="D541" s="88">
        <v>1</v>
      </c>
      <c r="E541" s="88">
        <v>1</v>
      </c>
      <c r="F541" s="84">
        <f>VLOOKUP(A541,'26.1. cuc'!$A$2:$C$2088,3,FALSE)</f>
        <v>0</v>
      </c>
      <c r="G541" s="84">
        <f t="shared" si="11"/>
        <v>0</v>
      </c>
      <c r="H541" s="90"/>
    </row>
    <row r="542" spans="1:8" hidden="1" x14ac:dyDescent="0.3">
      <c r="A542" s="86">
        <v>190520</v>
      </c>
      <c r="B542" s="87" t="s">
        <v>1729</v>
      </c>
      <c r="C542" s="81" t="s">
        <v>1585</v>
      </c>
      <c r="D542" s="88">
        <v>1</v>
      </c>
      <c r="E542" s="88">
        <v>1</v>
      </c>
      <c r="F542" s="84">
        <f>VLOOKUP(A542,'26.1. cuc'!$A$2:$C$2088,3,FALSE)</f>
        <v>0</v>
      </c>
      <c r="G542" s="84">
        <f t="shared" si="11"/>
        <v>0</v>
      </c>
      <c r="H542" s="90"/>
    </row>
    <row r="543" spans="1:8" hidden="1" x14ac:dyDescent="0.3">
      <c r="A543" s="86">
        <v>190595</v>
      </c>
      <c r="B543" s="87" t="s">
        <v>1787</v>
      </c>
      <c r="C543" s="81" t="s">
        <v>1585</v>
      </c>
      <c r="D543" s="88">
        <v>1</v>
      </c>
      <c r="E543" s="88">
        <v>1</v>
      </c>
      <c r="F543" s="84">
        <f>-VLOOKUP(A543,'26.1. cuc'!$A$2:$C$2088,3,FALSE)</f>
        <v>0</v>
      </c>
      <c r="G543" s="84">
        <f t="shared" si="11"/>
        <v>0</v>
      </c>
      <c r="H543" s="90"/>
    </row>
    <row r="544" spans="1:8" hidden="1" x14ac:dyDescent="0.3">
      <c r="A544" s="86">
        <v>191500</v>
      </c>
      <c r="B544" s="87" t="s">
        <v>1788</v>
      </c>
      <c r="C544" s="81" t="s">
        <v>1585</v>
      </c>
      <c r="D544" s="88">
        <v>1</v>
      </c>
      <c r="E544" s="88">
        <v>1</v>
      </c>
      <c r="F544" s="84">
        <f>VLOOKUP(A544,'26.1. cuc'!$A$2:$C$2088,3,FALSE)</f>
        <v>0</v>
      </c>
      <c r="G544" s="84">
        <f t="shared" si="11"/>
        <v>0</v>
      </c>
      <c r="H544" s="90"/>
    </row>
    <row r="545" spans="1:8" hidden="1" x14ac:dyDescent="0.3">
      <c r="A545" s="86">
        <v>192000</v>
      </c>
      <c r="B545" s="87" t="s">
        <v>1789</v>
      </c>
      <c r="C545" s="81" t="s">
        <v>1585</v>
      </c>
      <c r="D545" s="88">
        <v>1</v>
      </c>
      <c r="E545" s="88">
        <v>1</v>
      </c>
      <c r="F545" s="84">
        <f>VLOOKUP(A545,'26.1. cuc'!$A$2:$C$2088,3,FALSE)</f>
        <v>0</v>
      </c>
      <c r="G545" s="84">
        <f t="shared" si="11"/>
        <v>0</v>
      </c>
      <c r="H545" s="90"/>
    </row>
    <row r="546" spans="1:8" hidden="1" x14ac:dyDescent="0.3">
      <c r="A546" s="86">
        <v>193510</v>
      </c>
      <c r="B546" s="87" t="s">
        <v>1790</v>
      </c>
      <c r="C546" s="81" t="s">
        <v>1585</v>
      </c>
      <c r="D546" s="88">
        <v>1</v>
      </c>
      <c r="E546" s="88">
        <v>1</v>
      </c>
      <c r="F546" s="84">
        <f>VLOOKUP(A546,'26.1. cuc'!$A$2:$C$2088,3,FALSE)</f>
        <v>0</v>
      </c>
      <c r="G546" s="84">
        <f t="shared" si="11"/>
        <v>0</v>
      </c>
      <c r="H546" s="90"/>
    </row>
    <row r="547" spans="1:8" hidden="1" x14ac:dyDescent="0.3">
      <c r="A547" s="86">
        <v>193515</v>
      </c>
      <c r="B547" s="87" t="s">
        <v>1791</v>
      </c>
      <c r="C547" s="81" t="s">
        <v>1585</v>
      </c>
      <c r="D547" s="88">
        <v>1</v>
      </c>
      <c r="E547" s="88">
        <v>1</v>
      </c>
      <c r="F547" s="84">
        <f>VLOOKUP(A547,'26.1. cuc'!$A$2:$C$2088,3,FALSE)</f>
        <v>0</v>
      </c>
      <c r="G547" s="84">
        <f t="shared" si="11"/>
        <v>0</v>
      </c>
      <c r="H547" s="90"/>
    </row>
    <row r="548" spans="1:8" hidden="1" x14ac:dyDescent="0.3">
      <c r="A548" s="86">
        <v>193520</v>
      </c>
      <c r="B548" s="87" t="s">
        <v>1792</v>
      </c>
      <c r="C548" s="81" t="s">
        <v>1585</v>
      </c>
      <c r="D548" s="88">
        <v>1</v>
      </c>
      <c r="E548" s="88">
        <v>1</v>
      </c>
      <c r="F548" s="84">
        <f>VLOOKUP(A548,'26.1. cuc'!$A$2:$C$2088,3,FALSE)</f>
        <v>0</v>
      </c>
      <c r="G548" s="84">
        <f t="shared" si="11"/>
        <v>0</v>
      </c>
      <c r="H548" s="90"/>
    </row>
    <row r="549" spans="1:8" hidden="1" x14ac:dyDescent="0.3">
      <c r="A549" s="86">
        <v>193525</v>
      </c>
      <c r="B549" s="87" t="s">
        <v>1793</v>
      </c>
      <c r="C549" s="81" t="s">
        <v>1585</v>
      </c>
      <c r="D549" s="88">
        <v>1</v>
      </c>
      <c r="E549" s="88">
        <v>1</v>
      </c>
      <c r="F549" s="84">
        <f>VLOOKUP(A549,'26.1. cuc'!$A$2:$C$2088,3,FALSE)</f>
        <v>0</v>
      </c>
      <c r="G549" s="84">
        <f t="shared" si="11"/>
        <v>0</v>
      </c>
      <c r="H549" s="90"/>
    </row>
    <row r="550" spans="1:8" hidden="1" x14ac:dyDescent="0.3">
      <c r="A550" s="86">
        <v>193530</v>
      </c>
      <c r="B550" s="87" t="s">
        <v>1794</v>
      </c>
      <c r="C550" s="81" t="s">
        <v>1585</v>
      </c>
      <c r="D550" s="88">
        <v>1</v>
      </c>
      <c r="E550" s="88">
        <v>1</v>
      </c>
      <c r="F550" s="84">
        <f>VLOOKUP(A550,'26.1. cuc'!$A$2:$C$2088,3,FALSE)</f>
        <v>0</v>
      </c>
      <c r="G550" s="84">
        <f t="shared" si="11"/>
        <v>0</v>
      </c>
      <c r="H550" s="90"/>
    </row>
    <row r="551" spans="1:8" hidden="1" x14ac:dyDescent="0.3">
      <c r="A551" s="86">
        <v>193535</v>
      </c>
      <c r="B551" s="87" t="s">
        <v>1795</v>
      </c>
      <c r="C551" s="81" t="s">
        <v>1585</v>
      </c>
      <c r="D551" s="88">
        <v>1</v>
      </c>
      <c r="E551" s="88">
        <v>1</v>
      </c>
      <c r="F551" s="84">
        <f>VLOOKUP(A551,'26.1. cuc'!$A$2:$C$2088,3,FALSE)</f>
        <v>0</v>
      </c>
      <c r="G551" s="84">
        <f t="shared" si="11"/>
        <v>0</v>
      </c>
      <c r="H551" s="90"/>
    </row>
    <row r="552" spans="1:8" hidden="1" x14ac:dyDescent="0.3">
      <c r="A552" s="86">
        <v>194010</v>
      </c>
      <c r="B552" s="87" t="s">
        <v>1790</v>
      </c>
      <c r="C552" s="81" t="s">
        <v>1585</v>
      </c>
      <c r="D552" s="88">
        <v>1</v>
      </c>
      <c r="E552" s="88">
        <v>1</v>
      </c>
      <c r="F552" s="84">
        <f>VLOOKUP(A552,'26.1. cuc'!$A$2:$C$2088,3,FALSE)</f>
        <v>0</v>
      </c>
      <c r="G552" s="84">
        <f t="shared" si="11"/>
        <v>0</v>
      </c>
      <c r="H552" s="90"/>
    </row>
    <row r="553" spans="1:8" hidden="1" x14ac:dyDescent="0.3">
      <c r="A553" s="86">
        <v>194015</v>
      </c>
      <c r="B553" s="87" t="s">
        <v>1791</v>
      </c>
      <c r="C553" s="81" t="s">
        <v>1585</v>
      </c>
      <c r="D553" s="88">
        <v>1</v>
      </c>
      <c r="E553" s="88">
        <v>1</v>
      </c>
      <c r="F553" s="84">
        <f>VLOOKUP(A553,'26.1. cuc'!$A$2:$C$2088,3,FALSE)</f>
        <v>0</v>
      </c>
      <c r="G553" s="84">
        <f t="shared" si="11"/>
        <v>0</v>
      </c>
      <c r="H553" s="90"/>
    </row>
    <row r="554" spans="1:8" hidden="1" x14ac:dyDescent="0.3">
      <c r="A554" s="86">
        <v>194020</v>
      </c>
      <c r="B554" s="87" t="s">
        <v>1792</v>
      </c>
      <c r="C554" s="81" t="s">
        <v>1585</v>
      </c>
      <c r="D554" s="88">
        <v>1</v>
      </c>
      <c r="E554" s="88">
        <v>1</v>
      </c>
      <c r="F554" s="84">
        <f>VLOOKUP(A554,'26.1. cuc'!$A$2:$C$2088,3,FALSE)</f>
        <v>0</v>
      </c>
      <c r="G554" s="84">
        <f t="shared" si="11"/>
        <v>0</v>
      </c>
      <c r="H554" s="90"/>
    </row>
    <row r="555" spans="1:8" hidden="1" x14ac:dyDescent="0.3">
      <c r="A555" s="86">
        <v>194025</v>
      </c>
      <c r="B555" s="87" t="s">
        <v>1793</v>
      </c>
      <c r="C555" s="81" t="s">
        <v>1585</v>
      </c>
      <c r="D555" s="88">
        <v>1</v>
      </c>
      <c r="E555" s="88">
        <v>1</v>
      </c>
      <c r="F555" s="84">
        <f>VLOOKUP(A555,'26.1. cuc'!$A$2:$C$2088,3,FALSE)</f>
        <v>0</v>
      </c>
      <c r="G555" s="84">
        <f t="shared" si="11"/>
        <v>0</v>
      </c>
      <c r="H555" s="90"/>
    </row>
    <row r="556" spans="1:8" hidden="1" x14ac:dyDescent="0.3">
      <c r="A556" s="86">
        <v>194030</v>
      </c>
      <c r="B556" s="87" t="s">
        <v>1794</v>
      </c>
      <c r="C556" s="81" t="s">
        <v>1585</v>
      </c>
      <c r="D556" s="88">
        <v>1</v>
      </c>
      <c r="E556" s="88">
        <v>1</v>
      </c>
      <c r="F556" s="84">
        <f>VLOOKUP(A556,'26.1. cuc'!$A$2:$C$2088,3,FALSE)</f>
        <v>0</v>
      </c>
      <c r="G556" s="84">
        <f t="shared" si="11"/>
        <v>0</v>
      </c>
      <c r="H556" s="90"/>
    </row>
    <row r="557" spans="1:8" hidden="1" x14ac:dyDescent="0.3">
      <c r="A557" s="86">
        <v>194035</v>
      </c>
      <c r="B557" s="87" t="s">
        <v>1795</v>
      </c>
      <c r="C557" s="81" t="s">
        <v>1585</v>
      </c>
      <c r="D557" s="88">
        <v>1</v>
      </c>
      <c r="E557" s="88">
        <v>1</v>
      </c>
      <c r="F557" s="84">
        <f>VLOOKUP(A557,'26.1. cuc'!$A$2:$C$2088,3,FALSE)</f>
        <v>0</v>
      </c>
      <c r="G557" s="84">
        <f t="shared" si="11"/>
        <v>0</v>
      </c>
      <c r="H557" s="90"/>
    </row>
    <row r="558" spans="1:8" hidden="1" x14ac:dyDescent="0.3">
      <c r="A558" s="86">
        <v>194510</v>
      </c>
      <c r="B558" s="87" t="s">
        <v>1790</v>
      </c>
      <c r="C558" s="81" t="s">
        <v>1585</v>
      </c>
      <c r="D558" s="88">
        <v>1</v>
      </c>
      <c r="E558" s="88">
        <v>1</v>
      </c>
      <c r="F558" s="84">
        <f>VLOOKUP(A558,'26.1. cuc'!$A$2:$C$2088,3,FALSE)</f>
        <v>0</v>
      </c>
      <c r="G558" s="84">
        <f t="shared" si="11"/>
        <v>0</v>
      </c>
      <c r="H558" s="90"/>
    </row>
    <row r="559" spans="1:8" hidden="1" x14ac:dyDescent="0.3">
      <c r="A559" s="86">
        <v>194515</v>
      </c>
      <c r="B559" s="87" t="s">
        <v>1791</v>
      </c>
      <c r="C559" s="81" t="s">
        <v>1585</v>
      </c>
      <c r="D559" s="88">
        <v>1</v>
      </c>
      <c r="E559" s="88">
        <v>1</v>
      </c>
      <c r="F559" s="84">
        <f>VLOOKUP(A559,'26.1. cuc'!$A$2:$C$2088,3,FALSE)</f>
        <v>0</v>
      </c>
      <c r="G559" s="84">
        <f t="shared" si="11"/>
        <v>0</v>
      </c>
      <c r="H559" s="90"/>
    </row>
    <row r="560" spans="1:8" hidden="1" x14ac:dyDescent="0.3">
      <c r="A560" s="86">
        <v>194520</v>
      </c>
      <c r="B560" s="87" t="s">
        <v>1792</v>
      </c>
      <c r="C560" s="81" t="s">
        <v>1585</v>
      </c>
      <c r="D560" s="88">
        <v>1</v>
      </c>
      <c r="E560" s="88">
        <v>1</v>
      </c>
      <c r="F560" s="84">
        <f>VLOOKUP(A560,'26.1. cuc'!$A$2:$C$2088,3,FALSE)</f>
        <v>0</v>
      </c>
      <c r="G560" s="84">
        <f t="shared" si="11"/>
        <v>0</v>
      </c>
      <c r="H560" s="90"/>
    </row>
    <row r="561" spans="1:8" hidden="1" x14ac:dyDescent="0.3">
      <c r="A561" s="86">
        <v>194525</v>
      </c>
      <c r="B561" s="87" t="s">
        <v>1793</v>
      </c>
      <c r="C561" s="81" t="s">
        <v>1585</v>
      </c>
      <c r="D561" s="88">
        <v>1</v>
      </c>
      <c r="E561" s="88">
        <v>1</v>
      </c>
      <c r="F561" s="84">
        <f>VLOOKUP(A561,'26.1. cuc'!$A$2:$C$2088,3,FALSE)</f>
        <v>0</v>
      </c>
      <c r="G561" s="84">
        <f t="shared" si="11"/>
        <v>0</v>
      </c>
      <c r="H561" s="90"/>
    </row>
    <row r="562" spans="1:8" hidden="1" x14ac:dyDescent="0.3">
      <c r="A562" s="86">
        <v>194530</v>
      </c>
      <c r="B562" s="87" t="s">
        <v>1794</v>
      </c>
      <c r="C562" s="81" t="s">
        <v>1585</v>
      </c>
      <c r="D562" s="88">
        <v>1</v>
      </c>
      <c r="E562" s="88">
        <v>1</v>
      </c>
      <c r="F562" s="84">
        <f>VLOOKUP(A562,'26.1. cuc'!$A$2:$C$2088,3,FALSE)</f>
        <v>0</v>
      </c>
      <c r="G562" s="84">
        <f t="shared" si="11"/>
        <v>0</v>
      </c>
      <c r="H562" s="90"/>
    </row>
    <row r="563" spans="1:8" hidden="1" x14ac:dyDescent="0.3">
      <c r="A563" s="86">
        <v>194535</v>
      </c>
      <c r="B563" s="87" t="s">
        <v>1795</v>
      </c>
      <c r="C563" s="81" t="s">
        <v>1585</v>
      </c>
      <c r="D563" s="88">
        <v>1</v>
      </c>
      <c r="E563" s="88">
        <v>1</v>
      </c>
      <c r="F563" s="84">
        <f>VLOOKUP(A563,'26.1. cuc'!$A$2:$C$2088,3,FALSE)</f>
        <v>0</v>
      </c>
      <c r="G563" s="84">
        <f t="shared" si="11"/>
        <v>0</v>
      </c>
      <c r="H563" s="90"/>
    </row>
    <row r="564" spans="1:8" hidden="1" x14ac:dyDescent="0.3">
      <c r="A564" s="86">
        <v>195000</v>
      </c>
      <c r="B564" s="87" t="s">
        <v>1796</v>
      </c>
      <c r="C564" s="81" t="s">
        <v>1585</v>
      </c>
      <c r="D564" s="88">
        <v>1</v>
      </c>
      <c r="E564" s="88">
        <v>1</v>
      </c>
      <c r="F564" s="84">
        <f>VLOOKUP(A564,'26.1. cuc'!$A$2:$C$2088,3,FALSE)</f>
        <v>0</v>
      </c>
      <c r="G564" s="84">
        <f t="shared" si="11"/>
        <v>0</v>
      </c>
      <c r="H564" s="90"/>
    </row>
    <row r="565" spans="1:8" hidden="1" x14ac:dyDescent="0.3">
      <c r="A565" s="86">
        <v>195005</v>
      </c>
      <c r="B565" s="87" t="s">
        <v>1797</v>
      </c>
      <c r="C565" s="81" t="s">
        <v>1585</v>
      </c>
      <c r="D565" s="88">
        <v>1</v>
      </c>
      <c r="E565" s="88">
        <v>1</v>
      </c>
      <c r="F565" s="84">
        <f>VLOOKUP(A565,'26.1. cuc'!$A$2:$C$2088,3,FALSE)</f>
        <v>0</v>
      </c>
      <c r="G565" s="84">
        <f t="shared" si="11"/>
        <v>0</v>
      </c>
      <c r="H565" s="90"/>
    </row>
    <row r="566" spans="1:8" hidden="1" x14ac:dyDescent="0.3">
      <c r="A566" s="86">
        <v>195010</v>
      </c>
      <c r="B566" s="87" t="s">
        <v>1798</v>
      </c>
      <c r="C566" s="81" t="s">
        <v>1585</v>
      </c>
      <c r="D566" s="88">
        <v>1</v>
      </c>
      <c r="E566" s="88">
        <v>1</v>
      </c>
      <c r="F566" s="84">
        <f>VLOOKUP(A566,'26.1. cuc'!$A$2:$C$2088,3,FALSE)</f>
        <v>0</v>
      </c>
      <c r="G566" s="84">
        <f t="shared" si="11"/>
        <v>0</v>
      </c>
      <c r="H566" s="90"/>
    </row>
    <row r="567" spans="1:8" hidden="1" x14ac:dyDescent="0.3">
      <c r="A567" s="86">
        <v>195015</v>
      </c>
      <c r="B567" s="87" t="s">
        <v>1799</v>
      </c>
      <c r="C567" s="81" t="s">
        <v>1585</v>
      </c>
      <c r="D567" s="88">
        <v>1</v>
      </c>
      <c r="E567" s="88">
        <v>1</v>
      </c>
      <c r="F567" s="84">
        <f>VLOOKUP(A567,'26.1. cuc'!$A$2:$C$2088,3,FALSE)</f>
        <v>0</v>
      </c>
      <c r="G567" s="84">
        <f t="shared" si="11"/>
        <v>0</v>
      </c>
      <c r="H567" s="90"/>
    </row>
    <row r="568" spans="1:8" hidden="1" x14ac:dyDescent="0.3">
      <c r="A568" s="86">
        <v>195095</v>
      </c>
      <c r="B568" s="87" t="s">
        <v>1800</v>
      </c>
      <c r="C568" s="81" t="s">
        <v>1585</v>
      </c>
      <c r="D568" s="88">
        <v>-1</v>
      </c>
      <c r="E568" s="88">
        <v>1</v>
      </c>
      <c r="F568" s="84">
        <f>-VLOOKUP(A568,'26.1. cuc'!$A$2:$C$2088,3,FALSE)</f>
        <v>0</v>
      </c>
      <c r="G568" s="84">
        <f t="shared" si="11"/>
        <v>0</v>
      </c>
      <c r="H568" s="90"/>
    </row>
    <row r="569" spans="1:8" hidden="1" x14ac:dyDescent="0.3">
      <c r="A569" s="86">
        <v>195099</v>
      </c>
      <c r="B569" s="87" t="s">
        <v>1801</v>
      </c>
      <c r="C569" s="81" t="s">
        <v>1585</v>
      </c>
      <c r="D569" s="88">
        <v>-1</v>
      </c>
      <c r="E569" s="88">
        <v>1</v>
      </c>
      <c r="F569" s="84">
        <f>-VLOOKUP(A569,'26.1. cuc'!$A$2:$C$2088,3,FALSE)</f>
        <v>0</v>
      </c>
      <c r="G569" s="84">
        <f t="shared" si="11"/>
        <v>0</v>
      </c>
      <c r="H569" s="90"/>
    </row>
    <row r="570" spans="1:8" hidden="1" x14ac:dyDescent="0.3">
      <c r="A570" s="86">
        <v>911500</v>
      </c>
      <c r="B570" s="87" t="s">
        <v>1802</v>
      </c>
      <c r="C570" s="81" t="s">
        <v>1585</v>
      </c>
      <c r="D570" s="88">
        <v>1</v>
      </c>
      <c r="E570" s="88">
        <v>1</v>
      </c>
      <c r="F570" s="84">
        <f>VLOOKUP(A570,'26.1. cuc'!$A$2:$C$2088,3,FALSE)</f>
        <v>0</v>
      </c>
      <c r="G570" s="84">
        <f t="shared" si="11"/>
        <v>0</v>
      </c>
      <c r="H570" s="90"/>
    </row>
    <row r="571" spans="1:8" hidden="1" x14ac:dyDescent="0.3">
      <c r="A571" s="86">
        <v>913000</v>
      </c>
      <c r="B571" s="87" t="s">
        <v>1803</v>
      </c>
      <c r="C571" s="81" t="s">
        <v>1585</v>
      </c>
      <c r="D571" s="88">
        <v>1</v>
      </c>
      <c r="E571" s="88">
        <v>1</v>
      </c>
      <c r="F571" s="84">
        <f>VLOOKUP(A571,'26.1. cuc'!$A$2:$C$2088,3,FALSE)</f>
        <v>0</v>
      </c>
      <c r="G571" s="84">
        <f t="shared" si="11"/>
        <v>0</v>
      </c>
      <c r="H571" s="90"/>
    </row>
    <row r="573" spans="1:8" x14ac:dyDescent="0.3">
      <c r="G573" s="95"/>
    </row>
  </sheetData>
  <autoFilter ref="A3:H571" xr:uid="{8B2AB218-D1A4-446F-A9BE-1555E1AC9A84}">
    <filterColumn colId="5">
      <filters>
        <filter val="$1.047.134.674"/>
        <filter val="$1.578.605"/>
        <filter val="-$1.578.605"/>
        <filter val="$1.888.207"/>
        <filter val="-$1.888.207"/>
        <filter val="-$10.274.991"/>
        <filter val="$112.533.126"/>
        <filter val="-$125.962"/>
        <filter val="$14.209.685"/>
        <filter val="$16.101.939"/>
        <filter val="$2.253.148"/>
        <filter val="$21.103.649"/>
        <filter val="-$211.938"/>
        <filter val="$220.493"/>
        <filter val="-$255.360"/>
        <filter val="$3.004.779"/>
        <filter val="-$3.004.779"/>
        <filter val="$3.325.736"/>
        <filter val="$35.273.002"/>
        <filter val="$374.488"/>
        <filter val="-$4.406.968"/>
        <filter val="$414.000"/>
        <filter val="$44.069.683"/>
        <filter val="$52.652.671"/>
        <filter val="$6.094.900"/>
        <filter val="$6.984.170"/>
        <filter val="-$61.126.863"/>
        <filter val="$66.284.206"/>
        <filter val="$660.508.228"/>
        <filter val="$74.675.753"/>
        <filter val="$74.840.897"/>
        <filter val="$742.800"/>
        <filter val="$8.562.257.723"/>
        <filter val="$81.927.467"/>
        <filter val="$823.847.623"/>
        <filter val="$84.550.896"/>
        <filter val="$86.487.357"/>
        <filter val="$894.177"/>
        <filter val="-$95.526.302"/>
        <filter val="$96.800"/>
      </filters>
    </filterColumn>
  </autoFilter>
  <mergeCells count="8">
    <mergeCell ref="H36:H37"/>
    <mergeCell ref="H118:H120"/>
    <mergeCell ref="H124:H129"/>
    <mergeCell ref="H197:H228"/>
    <mergeCell ref="H92:H112"/>
    <mergeCell ref="H59:H78"/>
    <mergeCell ref="H47:H49"/>
    <mergeCell ref="H50:H55"/>
  </mergeCells>
  <pageMargins left="0.7" right="0.7" top="0.75" bottom="0.75" header="0.3" footer="0.3"/>
  <pageSetup orientation="portrait" horizontalDpi="4294967293" verticalDpi="0"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B582-D5B0-45D0-A98F-78B11908A03E}">
  <sheetPr filterMode="1"/>
  <dimension ref="A1:G67"/>
  <sheetViews>
    <sheetView showGridLines="0" zoomScale="170" zoomScaleNormal="170" workbookViewId="0">
      <pane xSplit="1" ySplit="1" topLeftCell="B20" activePane="bottomRight" state="frozen"/>
      <selection activeCell="C22" sqref="C22:H22"/>
      <selection pane="topRight" activeCell="C22" sqref="C22:H22"/>
      <selection pane="bottomLeft" activeCell="C22" sqref="C22:H22"/>
      <selection pane="bottomRight" activeCell="E59" sqref="E59"/>
    </sheetView>
  </sheetViews>
  <sheetFormatPr baseColWidth="10" defaultRowHeight="13.8" x14ac:dyDescent="0.3"/>
  <cols>
    <col min="1" max="1" width="7" style="107" bestFit="1" customWidth="1"/>
    <col min="2" max="2" width="32.109375" style="94" customWidth="1"/>
    <col min="3" max="3" width="5.77734375" style="56" bestFit="1" customWidth="1"/>
    <col min="4" max="4" width="7.21875" style="56" bestFit="1" customWidth="1"/>
    <col min="5" max="6" width="13" style="56" bestFit="1" customWidth="1"/>
    <col min="7" max="7" width="38.6640625" style="108" customWidth="1"/>
    <col min="8" max="16384" width="11.5546875" style="56"/>
  </cols>
  <sheetData>
    <row r="1" spans="1:7" x14ac:dyDescent="0.3">
      <c r="A1" s="96" t="s">
        <v>1509</v>
      </c>
      <c r="B1" s="96" t="s">
        <v>1403</v>
      </c>
      <c r="C1" s="96" t="s">
        <v>1511</v>
      </c>
      <c r="D1" s="96" t="s">
        <v>1804</v>
      </c>
      <c r="E1" s="96" t="s">
        <v>1513</v>
      </c>
      <c r="F1" s="96" t="s">
        <v>1805</v>
      </c>
      <c r="G1" s="97" t="s">
        <v>1515</v>
      </c>
    </row>
    <row r="2" spans="1:7" ht="18" x14ac:dyDescent="0.3">
      <c r="A2" s="457" t="s">
        <v>1806</v>
      </c>
      <c r="B2" s="457"/>
      <c r="C2" s="457"/>
      <c r="D2" s="457"/>
      <c r="E2" s="457"/>
      <c r="F2" s="457"/>
      <c r="G2" s="457"/>
    </row>
    <row r="3" spans="1:7" x14ac:dyDescent="0.3">
      <c r="A3" s="86">
        <v>311005</v>
      </c>
      <c r="B3" s="80" t="s">
        <v>1807</v>
      </c>
      <c r="C3" s="82">
        <v>1</v>
      </c>
      <c r="D3" s="82">
        <v>1</v>
      </c>
      <c r="E3" s="98">
        <f>VLOOKUP(A3,'26.1. cuc'!$A$2:$C$2088,3,FALSE)</f>
        <v>1817052000</v>
      </c>
      <c r="F3" s="98">
        <f>IF('26.2. PONDERACION'!$G$2="CAYC",+E3*C3,E3*D3)</f>
        <v>1817052000</v>
      </c>
      <c r="G3" s="99"/>
    </row>
    <row r="4" spans="1:7" hidden="1" x14ac:dyDescent="0.3">
      <c r="A4" s="86">
        <v>311010</v>
      </c>
      <c r="B4" s="80" t="s">
        <v>1808</v>
      </c>
      <c r="C4" s="82">
        <v>1</v>
      </c>
      <c r="D4" s="82">
        <v>1</v>
      </c>
      <c r="E4" s="98">
        <f>VLOOKUP(A4,'26.1. cuc'!$A$2:$C$2088,3,FALSE)</f>
        <v>0</v>
      </c>
      <c r="F4" s="98">
        <f>IF('26.2. PONDERACION'!$G$2="CAYC",+E4*C4,E4*D4)</f>
        <v>0</v>
      </c>
      <c r="G4" s="99" t="s">
        <v>1809</v>
      </c>
    </row>
    <row r="5" spans="1:7" hidden="1" x14ac:dyDescent="0.3">
      <c r="A5" s="79">
        <v>311505</v>
      </c>
      <c r="B5" s="80" t="s">
        <v>1810</v>
      </c>
      <c r="C5" s="82">
        <v>0</v>
      </c>
      <c r="D5" s="82">
        <v>0</v>
      </c>
      <c r="E5" s="98">
        <f>VLOOKUP(A5,'26.1. cuc'!$A$2:$C$2088,3,FALSE)</f>
        <v>0</v>
      </c>
      <c r="F5" s="98">
        <f>IF('26.2. PONDERACION'!$G$2="CAYC",+E5*C5,E5*D5)</f>
        <v>0</v>
      </c>
      <c r="G5" s="100"/>
    </row>
    <row r="6" spans="1:7" hidden="1" x14ac:dyDescent="0.3">
      <c r="A6" s="79">
        <v>311510</v>
      </c>
      <c r="B6" s="80" t="s">
        <v>1811</v>
      </c>
      <c r="C6" s="82">
        <v>0</v>
      </c>
      <c r="D6" s="82">
        <v>0</v>
      </c>
      <c r="E6" s="98">
        <f>VLOOKUP(A6,'26.1. cuc'!$A$2:$C$2088,3,FALSE)</f>
        <v>0</v>
      </c>
      <c r="F6" s="98">
        <f>IF('26.2. PONDERACION'!$G$2="CAYC",+E6*C6,E6*D6)</f>
        <v>0</v>
      </c>
      <c r="G6" s="100"/>
    </row>
    <row r="7" spans="1:7" hidden="1" x14ac:dyDescent="0.3">
      <c r="A7" s="79">
        <v>312000</v>
      </c>
      <c r="B7" s="80" t="s">
        <v>1812</v>
      </c>
      <c r="C7" s="82">
        <v>1</v>
      </c>
      <c r="D7" s="82">
        <v>0</v>
      </c>
      <c r="E7" s="98">
        <f>VLOOKUP(A7,'26.1. cuc'!$A$2:$C$2088,3,FALSE)</f>
        <v>0</v>
      </c>
      <c r="F7" s="98">
        <f>IF('26.2. PONDERACION'!$G$2="CAYC",+E7*C7,E7*D7)</f>
        <v>0</v>
      </c>
      <c r="G7" s="100"/>
    </row>
    <row r="8" spans="1:7" x14ac:dyDescent="0.3">
      <c r="A8" s="79">
        <v>320500</v>
      </c>
      <c r="B8" s="80" t="s">
        <v>1813</v>
      </c>
      <c r="C8" s="82">
        <v>1</v>
      </c>
      <c r="D8" s="82">
        <v>1</v>
      </c>
      <c r="E8" s="98">
        <f>VLOOKUP(A8,'26.1. cuc'!$A$2:$C$2088,3,FALSE)</f>
        <v>1052315224.25</v>
      </c>
      <c r="F8" s="98">
        <f>IF('26.2. PONDERACION'!$G$2="CAYC",+E8*C8,E8*D8)</f>
        <v>1052315224.25</v>
      </c>
      <c r="G8" s="99"/>
    </row>
    <row r="9" spans="1:7" hidden="1" x14ac:dyDescent="0.3">
      <c r="A9" s="79">
        <v>321000</v>
      </c>
      <c r="B9" s="80" t="s">
        <v>1814</v>
      </c>
      <c r="C9" s="82">
        <v>1</v>
      </c>
      <c r="D9" s="82">
        <v>1</v>
      </c>
      <c r="E9" s="98">
        <f>VLOOKUP(A9,'26.1. cuc'!$A$2:$C$2088,3,FALSE)</f>
        <v>0</v>
      </c>
      <c r="F9" s="98">
        <f>IF('26.2. PONDERACION'!$G$2="CAYC",+E9*C9,E9*D9)</f>
        <v>0</v>
      </c>
      <c r="G9" s="99"/>
    </row>
    <row r="10" spans="1:7" hidden="1" x14ac:dyDescent="0.3">
      <c r="A10" s="79">
        <v>321500</v>
      </c>
      <c r="B10" s="80" t="s">
        <v>1815</v>
      </c>
      <c r="C10" s="82">
        <v>1</v>
      </c>
      <c r="D10" s="82">
        <v>1</v>
      </c>
      <c r="E10" s="98">
        <f>VLOOKUP(A10,'26.1. cuc'!$A$2:$C$2088,3,FALSE)</f>
        <v>0</v>
      </c>
      <c r="F10" s="98">
        <f>IF('26.2. PONDERACION'!$G$2="CAYC",+E10*C10,E10*D10)</f>
        <v>0</v>
      </c>
      <c r="G10" s="99"/>
    </row>
    <row r="11" spans="1:7" x14ac:dyDescent="0.3">
      <c r="A11" s="79">
        <v>322000</v>
      </c>
      <c r="B11" s="80" t="s">
        <v>1816</v>
      </c>
      <c r="C11" s="82">
        <v>1</v>
      </c>
      <c r="D11" s="82">
        <v>1</v>
      </c>
      <c r="E11" s="98">
        <f>VLOOKUP(A11,'26.1. cuc'!$A$2:$C$2088,3,FALSE)</f>
        <v>2090283</v>
      </c>
      <c r="F11" s="98">
        <f>IF('26.2. PONDERACION'!$G$2="CAYC",+E11*C11,E11*D11)</f>
        <v>2090283</v>
      </c>
      <c r="G11" s="99"/>
    </row>
    <row r="12" spans="1:7" hidden="1" x14ac:dyDescent="0.3">
      <c r="A12" s="79">
        <v>322500</v>
      </c>
      <c r="B12" s="80" t="s">
        <v>1817</v>
      </c>
      <c r="C12" s="82">
        <v>1</v>
      </c>
      <c r="D12" s="82">
        <v>1</v>
      </c>
      <c r="E12" s="98">
        <f>VLOOKUP(A12,'26.1. cuc'!$A$2:$C$2088,3,FALSE)</f>
        <v>0</v>
      </c>
      <c r="F12" s="98">
        <f>IF('26.2. PONDERACION'!$G$2="CAYC",+E12*C12,E12*D12)</f>
        <v>0</v>
      </c>
      <c r="G12" s="99"/>
    </row>
    <row r="13" spans="1:7" hidden="1" x14ac:dyDescent="0.3">
      <c r="A13" s="79">
        <v>323000</v>
      </c>
      <c r="B13" s="80" t="s">
        <v>1818</v>
      </c>
      <c r="C13" s="82">
        <v>0</v>
      </c>
      <c r="D13" s="82">
        <v>0</v>
      </c>
      <c r="E13" s="98">
        <f>VLOOKUP(A13,'26.1. cuc'!$A$2:$C$2088,3,FALSE)</f>
        <v>0</v>
      </c>
      <c r="F13" s="98">
        <f>IF('26.2. PONDERACION'!$G$2="CAYC",+E13*C13,E13*D13)</f>
        <v>0</v>
      </c>
      <c r="G13" s="100"/>
    </row>
    <row r="14" spans="1:7" hidden="1" x14ac:dyDescent="0.3">
      <c r="A14" s="86">
        <v>323500</v>
      </c>
      <c r="B14" s="87" t="s">
        <v>1819</v>
      </c>
      <c r="C14" s="88">
        <v>0</v>
      </c>
      <c r="D14" s="88">
        <v>0</v>
      </c>
      <c r="E14" s="98">
        <f>VLOOKUP(A14,'26.1. cuc'!$A$2:$C$2088,3,FALSE)</f>
        <v>0</v>
      </c>
      <c r="F14" s="98">
        <f>IF('26.2. PONDERACION'!$G$2="CAYC",+E14*C14,E14*D14)</f>
        <v>0</v>
      </c>
      <c r="G14" s="100"/>
    </row>
    <row r="15" spans="1:7" hidden="1" x14ac:dyDescent="0.3">
      <c r="A15" s="79">
        <v>328000</v>
      </c>
      <c r="B15" s="80" t="s">
        <v>1820</v>
      </c>
      <c r="C15" s="82">
        <v>1</v>
      </c>
      <c r="D15" s="82">
        <v>1</v>
      </c>
      <c r="E15" s="98">
        <f>VLOOKUP(A15,'26.1. cuc'!$A$2:$C$2088,3,FALSE)</f>
        <v>0</v>
      </c>
      <c r="F15" s="98">
        <f>IF('26.2. PONDERACION'!$G$2="CAYC",+E15*C15,E15*D15)</f>
        <v>0</v>
      </c>
      <c r="G15" s="99"/>
    </row>
    <row r="16" spans="1:7" hidden="1" x14ac:dyDescent="0.3">
      <c r="A16" s="79">
        <v>330500</v>
      </c>
      <c r="B16" s="80" t="s">
        <v>1821</v>
      </c>
      <c r="C16" s="82">
        <v>1</v>
      </c>
      <c r="D16" s="82">
        <v>1</v>
      </c>
      <c r="E16" s="98">
        <f>VLOOKUP(A16,'26.1. cuc'!$A$2:$C$2088,3,FALSE)</f>
        <v>0</v>
      </c>
      <c r="F16" s="98">
        <f>IF('26.2. PONDERACION'!$G$2="CAYC",+E16*C16,E16*D16)</f>
        <v>0</v>
      </c>
      <c r="G16" s="99"/>
    </row>
    <row r="17" spans="1:7" hidden="1" x14ac:dyDescent="0.3">
      <c r="A17" s="79">
        <v>331000</v>
      </c>
      <c r="B17" s="80" t="s">
        <v>1822</v>
      </c>
      <c r="C17" s="82">
        <v>1</v>
      </c>
      <c r="D17" s="82">
        <v>1</v>
      </c>
      <c r="E17" s="98">
        <f>VLOOKUP(A17,'26.1. cuc'!$A$2:$C$2088,3,FALSE)</f>
        <v>0</v>
      </c>
      <c r="F17" s="98">
        <f>IF('26.2. PONDERACION'!$G$2="CAYC",+E17*C17,E17*D17)</f>
        <v>0</v>
      </c>
      <c r="G17" s="99"/>
    </row>
    <row r="18" spans="1:7" hidden="1" x14ac:dyDescent="0.3">
      <c r="A18" s="79">
        <v>332000</v>
      </c>
      <c r="B18" s="80" t="s">
        <v>1823</v>
      </c>
      <c r="C18" s="82">
        <v>1</v>
      </c>
      <c r="D18" s="82">
        <v>1</v>
      </c>
      <c r="E18" s="98">
        <f>VLOOKUP(A18,'26.1. cuc'!$A$2:$C$2088,3,FALSE)</f>
        <v>0</v>
      </c>
      <c r="F18" s="98">
        <f>IF('26.2. PONDERACION'!$G$2="CAYC",+E18*C18,E18*D18)</f>
        <v>0</v>
      </c>
      <c r="G18" s="99"/>
    </row>
    <row r="19" spans="1:7" hidden="1" x14ac:dyDescent="0.3">
      <c r="A19" s="79">
        <v>332500</v>
      </c>
      <c r="B19" s="80" t="s">
        <v>1824</v>
      </c>
      <c r="C19" s="82">
        <v>1</v>
      </c>
      <c r="D19" s="82">
        <v>1</v>
      </c>
      <c r="E19" s="98">
        <f>VLOOKUP(A19,'26.1. cuc'!$A$2:$C$2088,3,FALSE)</f>
        <v>0</v>
      </c>
      <c r="F19" s="98">
        <f>IF('26.2. PONDERACION'!$G$2="CAYC",+E19*C19,E19*D19)</f>
        <v>0</v>
      </c>
      <c r="G19" s="99"/>
    </row>
    <row r="20" spans="1:7" x14ac:dyDescent="0.3">
      <c r="A20" s="79">
        <v>333000</v>
      </c>
      <c r="B20" s="80" t="s">
        <v>1825</v>
      </c>
      <c r="C20" s="82">
        <v>1</v>
      </c>
      <c r="D20" s="82">
        <v>1</v>
      </c>
      <c r="E20" s="98">
        <f>VLOOKUP(A20,'26.1. cuc'!$A$2:$C$2088,3,FALSE)</f>
        <v>1784469.78</v>
      </c>
      <c r="F20" s="98">
        <f>IF('26.2. PONDERACION'!$G$2="CAYC",+E20*C20,E20*D20)</f>
        <v>1784469.78</v>
      </c>
      <c r="G20" s="99"/>
    </row>
    <row r="21" spans="1:7" x14ac:dyDescent="0.3">
      <c r="A21" s="79">
        <v>333500</v>
      </c>
      <c r="B21" s="80" t="s">
        <v>1826</v>
      </c>
      <c r="C21" s="82">
        <v>1</v>
      </c>
      <c r="D21" s="82">
        <v>1</v>
      </c>
      <c r="E21" s="98">
        <f>VLOOKUP(A21,'26.1. cuc'!$A$2:$C$2088,3,FALSE)</f>
        <v>125107032</v>
      </c>
      <c r="F21" s="98">
        <f>IF('26.2. PONDERACION'!$G$2="CAYC",+E21*C21,E21*D21)</f>
        <v>125107032</v>
      </c>
      <c r="G21" s="99"/>
    </row>
    <row r="22" spans="1:7" hidden="1" x14ac:dyDescent="0.3">
      <c r="A22" s="79">
        <v>334000</v>
      </c>
      <c r="B22" s="80" t="s">
        <v>1827</v>
      </c>
      <c r="C22" s="82">
        <v>0</v>
      </c>
      <c r="D22" s="82">
        <v>1</v>
      </c>
      <c r="E22" s="98">
        <f>VLOOKUP(A22,'26.1. cuc'!$A$2:$C$2088,3,FALSE)</f>
        <v>0</v>
      </c>
      <c r="F22" s="98">
        <f>IF('26.2. PONDERACION'!$G$2="CAYC",+E22*C22,E22*D22)</f>
        <v>0</v>
      </c>
      <c r="G22" s="100"/>
    </row>
    <row r="23" spans="1:7" hidden="1" x14ac:dyDescent="0.3">
      <c r="A23" s="79">
        <v>339500</v>
      </c>
      <c r="B23" s="80" t="s">
        <v>1828</v>
      </c>
      <c r="C23" s="82">
        <v>1</v>
      </c>
      <c r="D23" s="82">
        <v>1</v>
      </c>
      <c r="E23" s="98">
        <f>VLOOKUP(A23,'26.1. cuc'!$A$2:$C$2088,3,FALSE)</f>
        <v>0</v>
      </c>
      <c r="F23" s="98">
        <f>IF('26.2. PONDERACION'!$G$2="CAYC",+E23*C23,E23*D23)</f>
        <v>0</v>
      </c>
      <c r="G23" s="99"/>
    </row>
    <row r="24" spans="1:7" x14ac:dyDescent="0.3">
      <c r="A24" s="79">
        <v>340500</v>
      </c>
      <c r="B24" s="80" t="s">
        <v>1829</v>
      </c>
      <c r="C24" s="82">
        <v>1</v>
      </c>
      <c r="D24" s="82">
        <v>1</v>
      </c>
      <c r="E24" s="98">
        <f>VLOOKUP(A24,'26.1. cuc'!$A$2:$C$2088,3,FALSE)</f>
        <v>1078800</v>
      </c>
      <c r="F24" s="98">
        <f>IF('26.2. PONDERACION'!$G$2="CAYC",+E24*C24,E24*D24)</f>
        <v>1078800</v>
      </c>
      <c r="G24" s="99"/>
    </row>
    <row r="25" spans="1:7" ht="18" x14ac:dyDescent="0.3">
      <c r="A25" s="457" t="s">
        <v>1830</v>
      </c>
      <c r="B25" s="457"/>
      <c r="C25" s="457"/>
      <c r="D25" s="457"/>
      <c r="E25" s="457"/>
      <c r="F25" s="457"/>
      <c r="G25" s="457"/>
    </row>
    <row r="26" spans="1:7" hidden="1" x14ac:dyDescent="0.3">
      <c r="A26" s="86">
        <v>121801</v>
      </c>
      <c r="B26" s="87" t="s">
        <v>1587</v>
      </c>
      <c r="C26" s="82">
        <v>1</v>
      </c>
      <c r="D26" s="82">
        <v>1</v>
      </c>
      <c r="E26" s="98">
        <f>VLOOKUP(A26,'26.1. cuc'!$A$2:$C$2088,3,FALSE)</f>
        <v>0</v>
      </c>
      <c r="F26" s="98">
        <f>IF('26.2. PONDERACION'!$G$2="CAYC",+E26*C26,E26*D26)</f>
        <v>0</v>
      </c>
      <c r="G26" s="458" t="s">
        <v>1831</v>
      </c>
    </row>
    <row r="27" spans="1:7" hidden="1" x14ac:dyDescent="0.3">
      <c r="A27" s="86">
        <v>121802</v>
      </c>
      <c r="B27" s="87" t="s">
        <v>1588</v>
      </c>
      <c r="C27" s="82">
        <v>1</v>
      </c>
      <c r="D27" s="82">
        <v>1</v>
      </c>
      <c r="E27" s="98">
        <f>VLOOKUP(A27,'26.1. cuc'!$A$2:$C$2088,3,FALSE)</f>
        <v>0</v>
      </c>
      <c r="F27" s="98">
        <f>IF('26.2. PONDERACION'!$G$2="CAYC",+E27*C27,E27*D27)</f>
        <v>0</v>
      </c>
      <c r="G27" s="459"/>
    </row>
    <row r="28" spans="1:7" hidden="1" x14ac:dyDescent="0.3">
      <c r="A28" s="86">
        <v>121803</v>
      </c>
      <c r="B28" s="87" t="s">
        <v>1590</v>
      </c>
      <c r="C28" s="82">
        <v>1</v>
      </c>
      <c r="D28" s="82">
        <v>0</v>
      </c>
      <c r="E28" s="98">
        <f>VLOOKUP(A28,'26.1. cuc'!$A$2:$C$2088,3,FALSE)</f>
        <v>0</v>
      </c>
      <c r="F28" s="98">
        <f>IF('26.2. PONDERACION'!$G$2="CAYC",+E28*C28,E28*D28)</f>
        <v>0</v>
      </c>
      <c r="G28" s="459"/>
    </row>
    <row r="29" spans="1:7" hidden="1" x14ac:dyDescent="0.3">
      <c r="A29" s="86">
        <v>121899</v>
      </c>
      <c r="B29" s="87" t="s">
        <v>1591</v>
      </c>
      <c r="C29" s="82">
        <v>-1</v>
      </c>
      <c r="D29" s="82">
        <v>0</v>
      </c>
      <c r="E29" s="98">
        <f>VLOOKUP(A29,'26.1. cuc'!$A$2:$C$2088,3,FALSE)</f>
        <v>0</v>
      </c>
      <c r="F29" s="98">
        <f>IF('26.2. PONDERACION'!$G$2="CAYC",+E29*C29,E29*D29)</f>
        <v>0</v>
      </c>
      <c r="G29" s="459"/>
    </row>
    <row r="30" spans="1:7" hidden="1" x14ac:dyDescent="0.3">
      <c r="A30" s="86">
        <v>122001</v>
      </c>
      <c r="B30" s="87" t="s">
        <v>1587</v>
      </c>
      <c r="C30" s="82">
        <v>1</v>
      </c>
      <c r="D30" s="82">
        <v>1</v>
      </c>
      <c r="E30" s="98">
        <f>VLOOKUP(A30,'26.1. cuc'!$A$2:$C$2088,3,FALSE)</f>
        <v>0</v>
      </c>
      <c r="F30" s="98">
        <f>IF('26.2. PONDERACION'!$G$2="CAYC",+E30*C30,E30*D30)</f>
        <v>0</v>
      </c>
      <c r="G30" s="459"/>
    </row>
    <row r="31" spans="1:7" hidden="1" x14ac:dyDescent="0.3">
      <c r="A31" s="86">
        <v>122002</v>
      </c>
      <c r="B31" s="87" t="s">
        <v>1592</v>
      </c>
      <c r="C31" s="82">
        <v>1</v>
      </c>
      <c r="D31" s="82">
        <v>1</v>
      </c>
      <c r="E31" s="98">
        <f>VLOOKUP(A31,'26.1. cuc'!$A$2:$C$2088,3,FALSE)</f>
        <v>0</v>
      </c>
      <c r="F31" s="98">
        <f>IF('26.2. PONDERACION'!$G$2="CAYC",+E31*C31,E31*D31)</f>
        <v>0</v>
      </c>
      <c r="G31" s="459"/>
    </row>
    <row r="32" spans="1:7" hidden="1" x14ac:dyDescent="0.3">
      <c r="A32" s="86">
        <v>122003</v>
      </c>
      <c r="B32" s="87" t="s">
        <v>1593</v>
      </c>
      <c r="C32" s="82">
        <v>1</v>
      </c>
      <c r="D32" s="82">
        <v>1</v>
      </c>
      <c r="E32" s="98">
        <f>VLOOKUP(A32,'26.1. cuc'!$A$2:$C$2088,3,FALSE)</f>
        <v>0</v>
      </c>
      <c r="F32" s="98">
        <f>IF('26.2. PONDERACION'!$G$2="CAYC",+E32*C32,E32*D32)</f>
        <v>0</v>
      </c>
      <c r="G32" s="459"/>
    </row>
    <row r="33" spans="1:7" hidden="1" x14ac:dyDescent="0.3">
      <c r="A33" s="86">
        <v>122099</v>
      </c>
      <c r="B33" s="87" t="s">
        <v>1832</v>
      </c>
      <c r="C33" s="82">
        <v>1</v>
      </c>
      <c r="D33" s="82">
        <v>1</v>
      </c>
      <c r="E33" s="98">
        <f>VLOOKUP(A33,'26.1. cuc'!$A$2:$C$2088,3,FALSE)</f>
        <v>0</v>
      </c>
      <c r="F33" s="98">
        <f>IF('26.2. PONDERACION'!$G$2="CAYC",+E33*C33,E33*D33)</f>
        <v>0</v>
      </c>
      <c r="G33" s="459"/>
    </row>
    <row r="34" spans="1:7" hidden="1" x14ac:dyDescent="0.3">
      <c r="A34" s="86">
        <v>122201</v>
      </c>
      <c r="B34" s="87" t="s">
        <v>1595</v>
      </c>
      <c r="C34" s="82">
        <v>1</v>
      </c>
      <c r="D34" s="82">
        <v>1</v>
      </c>
      <c r="E34" s="98">
        <f>VLOOKUP(A34,'26.1. cuc'!$A$2:$C$2088,3,FALSE)</f>
        <v>0</v>
      </c>
      <c r="F34" s="98">
        <f>IF('26.2. PONDERACION'!$G$2="CAYC",+E34*C34,E34*D34)</f>
        <v>0</v>
      </c>
      <c r="G34" s="459"/>
    </row>
    <row r="35" spans="1:7" hidden="1" x14ac:dyDescent="0.3">
      <c r="A35" s="86">
        <v>122202</v>
      </c>
      <c r="B35" s="87" t="s">
        <v>1596</v>
      </c>
      <c r="C35" s="82">
        <v>1</v>
      </c>
      <c r="D35" s="82">
        <v>1</v>
      </c>
      <c r="E35" s="98">
        <f>VLOOKUP(A35,'26.1. cuc'!$A$2:$C$2088,3,FALSE)</f>
        <v>0</v>
      </c>
      <c r="F35" s="98">
        <f>IF('26.2. PONDERACION'!$G$2="CAYC",+E35*C35,E35*D35)</f>
        <v>0</v>
      </c>
      <c r="G35" s="459"/>
    </row>
    <row r="36" spans="1:7" hidden="1" x14ac:dyDescent="0.3">
      <c r="A36" s="86">
        <v>122203</v>
      </c>
      <c r="B36" s="87" t="s">
        <v>1597</v>
      </c>
      <c r="C36" s="82">
        <v>1</v>
      </c>
      <c r="D36" s="82">
        <v>1</v>
      </c>
      <c r="E36" s="98">
        <f>VLOOKUP(A36,'26.1. cuc'!$A$2:$C$2088,3,FALSE)</f>
        <v>0</v>
      </c>
      <c r="F36" s="98">
        <f>IF('26.2. PONDERACION'!$G$2="CAYC",+E36*C36,E36*D36)</f>
        <v>0</v>
      </c>
      <c r="G36" s="459"/>
    </row>
    <row r="37" spans="1:7" hidden="1" x14ac:dyDescent="0.3">
      <c r="A37" s="86">
        <v>122299</v>
      </c>
      <c r="B37" s="87" t="s">
        <v>1598</v>
      </c>
      <c r="C37" s="82">
        <v>1</v>
      </c>
      <c r="D37" s="82">
        <v>1</v>
      </c>
      <c r="E37" s="98">
        <f>VLOOKUP(A37,'26.1. cuc'!$A$2:$C$2088,3,FALSE)</f>
        <v>0</v>
      </c>
      <c r="F37" s="98">
        <f>IF('26.2. PONDERACION'!$G$2="CAYC",+E37*C37,E37*D37)</f>
        <v>0</v>
      </c>
      <c r="G37" s="459"/>
    </row>
    <row r="38" spans="1:7" hidden="1" x14ac:dyDescent="0.3">
      <c r="A38" s="86">
        <v>122401</v>
      </c>
      <c r="B38" s="87" t="s">
        <v>1599</v>
      </c>
      <c r="C38" s="82">
        <v>1</v>
      </c>
      <c r="D38" s="82">
        <v>1</v>
      </c>
      <c r="E38" s="98">
        <f>VLOOKUP(A38,'26.1. cuc'!$A$2:$C$2088,3,FALSE)</f>
        <v>0</v>
      </c>
      <c r="F38" s="98">
        <f>IF('26.2. PONDERACION'!$G$2="CAYC",+E38*C38,E38*D38)</f>
        <v>0</v>
      </c>
      <c r="G38" s="459"/>
    </row>
    <row r="39" spans="1:7" hidden="1" x14ac:dyDescent="0.3">
      <c r="A39" s="86">
        <v>122402</v>
      </c>
      <c r="B39" s="87" t="s">
        <v>1600</v>
      </c>
      <c r="C39" s="82">
        <v>1</v>
      </c>
      <c r="D39" s="82">
        <v>1</v>
      </c>
      <c r="E39" s="98">
        <f>VLOOKUP(A39,'26.1. cuc'!$A$2:$C$2088,3,FALSE)</f>
        <v>0</v>
      </c>
      <c r="F39" s="98">
        <f>IF('26.2. PONDERACION'!$G$2="CAYC",+E39*C39,E39*D39)</f>
        <v>0</v>
      </c>
      <c r="G39" s="459"/>
    </row>
    <row r="40" spans="1:7" hidden="1" x14ac:dyDescent="0.3">
      <c r="A40" s="86">
        <v>122403</v>
      </c>
      <c r="B40" s="87" t="s">
        <v>1601</v>
      </c>
      <c r="C40" s="82">
        <v>1</v>
      </c>
      <c r="D40" s="82">
        <v>1</v>
      </c>
      <c r="E40" s="98">
        <f>VLOOKUP(A40,'26.1. cuc'!$A$2:$C$2088,3,FALSE)</f>
        <v>0</v>
      </c>
      <c r="F40" s="98">
        <f>IF('26.2. PONDERACION'!$G$2="CAYC",+E40*C40,E40*D40)</f>
        <v>0</v>
      </c>
      <c r="G40" s="459"/>
    </row>
    <row r="41" spans="1:7" hidden="1" x14ac:dyDescent="0.3">
      <c r="A41" s="86">
        <v>122404</v>
      </c>
      <c r="B41" s="87" t="s">
        <v>1602</v>
      </c>
      <c r="C41" s="82">
        <v>1</v>
      </c>
      <c r="D41" s="82">
        <v>1</v>
      </c>
      <c r="E41" s="98">
        <f>VLOOKUP(A41,'26.1. cuc'!$A$2:$C$2088,3,FALSE)</f>
        <v>0</v>
      </c>
      <c r="F41" s="98">
        <f>IF('26.2. PONDERACION'!$G$2="CAYC",+E41*C41,E41*D41)</f>
        <v>0</v>
      </c>
      <c r="G41" s="459"/>
    </row>
    <row r="42" spans="1:7" hidden="1" x14ac:dyDescent="0.3">
      <c r="A42" s="86">
        <v>122499</v>
      </c>
      <c r="B42" s="87" t="s">
        <v>1603</v>
      </c>
      <c r="C42" s="82">
        <v>1</v>
      </c>
      <c r="D42" s="82">
        <v>1</v>
      </c>
      <c r="E42" s="98">
        <f>VLOOKUP(A42,'26.1. cuc'!$A$2:$C$2088,3,FALSE)</f>
        <v>0</v>
      </c>
      <c r="F42" s="98">
        <f>IF('26.2. PONDERACION'!$G$2="CAYC",+E42*C42,E42*D42)</f>
        <v>0</v>
      </c>
      <c r="G42" s="459"/>
    </row>
    <row r="43" spans="1:7" hidden="1" x14ac:dyDescent="0.3">
      <c r="A43" s="86">
        <v>122601</v>
      </c>
      <c r="B43" s="87" t="s">
        <v>1604</v>
      </c>
      <c r="C43" s="82">
        <v>1</v>
      </c>
      <c r="D43" s="82">
        <v>1</v>
      </c>
      <c r="E43" s="98">
        <f>VLOOKUP(A43,'26.1. cuc'!$A$2:$C$2088,3,FALSE)</f>
        <v>0</v>
      </c>
      <c r="F43" s="98">
        <f>IF('26.2. PONDERACION'!$G$2="CAYC",+E43*C43,E43*D43)</f>
        <v>0</v>
      </c>
      <c r="G43" s="459"/>
    </row>
    <row r="44" spans="1:7" x14ac:dyDescent="0.3">
      <c r="A44" s="86">
        <v>122602</v>
      </c>
      <c r="B44" s="87" t="s">
        <v>1605</v>
      </c>
      <c r="C44" s="82">
        <v>1</v>
      </c>
      <c r="D44" s="82">
        <v>1</v>
      </c>
      <c r="E44" s="98">
        <f>VLOOKUP(A44,'26.1. cuc'!$A$2:$C$2088,3,FALSE)</f>
        <v>84550895.650000006</v>
      </c>
      <c r="F44" s="98">
        <f>IF('26.2. PONDERACION'!$G$2="CAYC",+E44*C44,E44*D44)</f>
        <v>84550895.650000006</v>
      </c>
      <c r="G44" s="459"/>
    </row>
    <row r="45" spans="1:7" hidden="1" x14ac:dyDescent="0.3">
      <c r="A45" s="86">
        <v>122603</v>
      </c>
      <c r="B45" s="87" t="s">
        <v>1606</v>
      </c>
      <c r="C45" s="82">
        <v>1</v>
      </c>
      <c r="D45" s="82">
        <v>1</v>
      </c>
      <c r="E45" s="98">
        <f>VLOOKUP(A45,'26.1. cuc'!$A$2:$C$2088,3,FALSE)</f>
        <v>0</v>
      </c>
      <c r="F45" s="98">
        <f>IF('26.2. PONDERACION'!$G$2="CAYC",+E45*C45,E45*D45)</f>
        <v>0</v>
      </c>
      <c r="G45" s="459"/>
    </row>
    <row r="46" spans="1:7" hidden="1" x14ac:dyDescent="0.3">
      <c r="A46" s="86">
        <v>122604</v>
      </c>
      <c r="B46" s="87" t="s">
        <v>1607</v>
      </c>
      <c r="C46" s="82">
        <v>1</v>
      </c>
      <c r="D46" s="82">
        <v>1</v>
      </c>
      <c r="E46" s="98">
        <f>VLOOKUP(A46,'26.1. cuc'!$A$2:$C$2088,3,FALSE)</f>
        <v>0</v>
      </c>
      <c r="F46" s="98">
        <f>IF('26.2. PONDERACION'!$G$2="CAYC",+E46*C46,E46*D46)</f>
        <v>0</v>
      </c>
      <c r="G46" s="459"/>
    </row>
    <row r="47" spans="1:7" hidden="1" x14ac:dyDescent="0.3">
      <c r="A47" s="86">
        <v>122699</v>
      </c>
      <c r="B47" s="87" t="s">
        <v>1608</v>
      </c>
      <c r="C47" s="82">
        <v>1</v>
      </c>
      <c r="D47" s="82">
        <v>1</v>
      </c>
      <c r="E47" s="98">
        <f>VLOOKUP(A47,'26.1. cuc'!$A$2:$C$2088,3,FALSE)</f>
        <v>0</v>
      </c>
      <c r="F47" s="98">
        <f>IF('26.2. PONDERACION'!$G$2="CAYC",+E47*C47,E47*D47)</f>
        <v>0</v>
      </c>
      <c r="G47" s="460"/>
    </row>
    <row r="48" spans="1:7" hidden="1" x14ac:dyDescent="0.3">
      <c r="A48" s="86">
        <v>122811</v>
      </c>
      <c r="B48" s="87" t="s">
        <v>1833</v>
      </c>
      <c r="C48" s="82">
        <v>1</v>
      </c>
      <c r="D48" s="82">
        <v>1</v>
      </c>
      <c r="E48" s="98">
        <f>VLOOKUP(A48,'26.1. cuc'!$A$2:$C$2088,3,FALSE)</f>
        <v>0</v>
      </c>
      <c r="F48" s="98">
        <v>0</v>
      </c>
      <c r="G48" s="101" t="s">
        <v>1834</v>
      </c>
    </row>
    <row r="49" spans="1:7" hidden="1" x14ac:dyDescent="0.3">
      <c r="A49" s="86">
        <v>123001</v>
      </c>
      <c r="B49" s="87" t="s">
        <v>1614</v>
      </c>
      <c r="C49" s="88">
        <v>1</v>
      </c>
      <c r="D49" s="88">
        <v>1</v>
      </c>
      <c r="E49" s="98">
        <f>VLOOKUP(A49,'26.1. cuc'!$A$2:$C$2088,3,FALSE)</f>
        <v>0</v>
      </c>
      <c r="F49" s="98">
        <f>IF('26.2. PONDERACION'!$G$2="CAYC",+E49*C49,E49*D49)</f>
        <v>0</v>
      </c>
      <c r="G49" s="456" t="s">
        <v>1835</v>
      </c>
    </row>
    <row r="50" spans="1:7" hidden="1" x14ac:dyDescent="0.3">
      <c r="A50" s="86">
        <v>123002</v>
      </c>
      <c r="B50" s="87" t="s">
        <v>1616</v>
      </c>
      <c r="C50" s="88">
        <v>1</v>
      </c>
      <c r="D50" s="88">
        <v>1</v>
      </c>
      <c r="E50" s="98">
        <f>VLOOKUP(A50,'26.1. cuc'!$A$2:$C$2088,3,FALSE)</f>
        <v>0</v>
      </c>
      <c r="F50" s="98">
        <f>IF('26.2. PONDERACION'!$G$2="CAYC",+E50*C50,E50*D50)</f>
        <v>0</v>
      </c>
      <c r="G50" s="456"/>
    </row>
    <row r="51" spans="1:7" hidden="1" x14ac:dyDescent="0.3">
      <c r="A51" s="86">
        <v>123003</v>
      </c>
      <c r="B51" s="87" t="s">
        <v>1617</v>
      </c>
      <c r="C51" s="88">
        <v>1</v>
      </c>
      <c r="D51" s="88">
        <v>1</v>
      </c>
      <c r="E51" s="98">
        <f>VLOOKUP(A51,'26.1. cuc'!$A$2:$C$2088,3,FALSE)</f>
        <v>0</v>
      </c>
      <c r="F51" s="98">
        <f>IF('26.2. PONDERACION'!$G$2="CAYC",+E51*C51,E51*D51)</f>
        <v>0</v>
      </c>
      <c r="G51" s="456"/>
    </row>
    <row r="52" spans="1:7" hidden="1" x14ac:dyDescent="0.3">
      <c r="A52" s="86">
        <v>123201</v>
      </c>
      <c r="B52" s="87" t="s">
        <v>1614</v>
      </c>
      <c r="C52" s="88">
        <v>1</v>
      </c>
      <c r="D52" s="88">
        <v>1</v>
      </c>
      <c r="E52" s="98">
        <f>VLOOKUP(A52,'26.1. cuc'!$A$2:$C$2088,3,FALSE)</f>
        <v>0</v>
      </c>
      <c r="F52" s="98">
        <f>IF('26.2. PONDERACION'!$G$2="CAYC",+E52*C52,E52*D52)</f>
        <v>0</v>
      </c>
      <c r="G52" s="456"/>
    </row>
    <row r="53" spans="1:7" hidden="1" x14ac:dyDescent="0.3">
      <c r="A53" s="86">
        <v>123202</v>
      </c>
      <c r="B53" s="87" t="s">
        <v>1616</v>
      </c>
      <c r="C53" s="88">
        <v>1</v>
      </c>
      <c r="D53" s="88">
        <v>1</v>
      </c>
      <c r="E53" s="98">
        <f>VLOOKUP(A53,'26.1. cuc'!$A$2:$C$2088,3,FALSE)</f>
        <v>0</v>
      </c>
      <c r="F53" s="98">
        <f>IF('26.2. PONDERACION'!$G$2="CAYC",+E53*C53,E53*D53)</f>
        <v>0</v>
      </c>
      <c r="G53" s="456"/>
    </row>
    <row r="54" spans="1:7" hidden="1" x14ac:dyDescent="0.3">
      <c r="A54" s="86">
        <v>123204</v>
      </c>
      <c r="B54" s="87" t="s">
        <v>1617</v>
      </c>
      <c r="C54" s="88">
        <v>1</v>
      </c>
      <c r="D54" s="88">
        <v>1</v>
      </c>
      <c r="E54" s="98">
        <f>VLOOKUP(A54,'26.1. cuc'!$A$2:$C$2088,3,FALSE)</f>
        <v>0</v>
      </c>
      <c r="F54" s="98">
        <f>IF('26.2. PONDERACION'!$G$2="CAYC",+E54*C54,E54*D54)</f>
        <v>0</v>
      </c>
      <c r="G54" s="456"/>
    </row>
    <row r="55" spans="1:7" hidden="1" x14ac:dyDescent="0.3">
      <c r="A55" s="86">
        <v>123295</v>
      </c>
      <c r="B55" s="87" t="s">
        <v>1622</v>
      </c>
      <c r="C55" s="88">
        <v>1</v>
      </c>
      <c r="D55" s="88">
        <v>1</v>
      </c>
      <c r="E55" s="98">
        <f>VLOOKUP(A55,'26.1. cuc'!$A$2:$C$2088,3,FALSE)</f>
        <v>0</v>
      </c>
      <c r="F55" s="98">
        <f>IF('26.2. PONDERACION'!$G$2="CAYC",+E55*C55,E55*D55)</f>
        <v>0</v>
      </c>
      <c r="G55" s="456"/>
    </row>
    <row r="56" spans="1:7" hidden="1" x14ac:dyDescent="0.3">
      <c r="A56" s="86">
        <v>123400</v>
      </c>
      <c r="B56" s="87" t="s">
        <v>1624</v>
      </c>
      <c r="C56" s="88">
        <v>1</v>
      </c>
      <c r="D56" s="88">
        <v>1</v>
      </c>
      <c r="E56" s="98">
        <f>VLOOKUP(A56,'26.1. cuc'!$A$2:$C$2088,3,FALSE)</f>
        <v>0</v>
      </c>
      <c r="F56" s="98">
        <f>IF('26.2. PONDERACION'!$G$2="CAYC",+E56*C56,E56*D56)</f>
        <v>0</v>
      </c>
      <c r="G56" s="456"/>
    </row>
    <row r="57" spans="1:7" hidden="1" x14ac:dyDescent="0.3">
      <c r="A57" s="86">
        <v>182000</v>
      </c>
      <c r="B57" s="87" t="s">
        <v>1836</v>
      </c>
      <c r="C57" s="88">
        <v>1</v>
      </c>
      <c r="D57" s="88">
        <v>1</v>
      </c>
      <c r="E57" s="98">
        <f>VLOOKUP(A57,'26.1. cuc'!$A$2:$C$2088,3,FALSE)</f>
        <v>0</v>
      </c>
      <c r="F57" s="98">
        <f>IF('26.2. PONDERACION'!$G$2="CAYC",+E57*C57,E57*D57)</f>
        <v>0</v>
      </c>
      <c r="G57" s="99"/>
    </row>
    <row r="58" spans="1:7" hidden="1" x14ac:dyDescent="0.3">
      <c r="A58" s="86">
        <v>191000</v>
      </c>
      <c r="B58" s="87" t="s">
        <v>1837</v>
      </c>
      <c r="C58" s="88">
        <v>1</v>
      </c>
      <c r="D58" s="88">
        <v>1</v>
      </c>
      <c r="E58" s="98">
        <f>VLOOKUP(A58,'26.1. cuc'!$A$2:$C$2088,3,FALSE)</f>
        <v>0</v>
      </c>
      <c r="F58" s="98">
        <f>IF('26.2. PONDERACION'!$G$2="CAYC",+E58*C58,E58*D58)</f>
        <v>0</v>
      </c>
      <c r="G58" s="99"/>
    </row>
    <row r="59" spans="1:7" x14ac:dyDescent="0.3">
      <c r="A59" s="86">
        <v>350000</v>
      </c>
      <c r="B59" s="102" t="s">
        <v>1838</v>
      </c>
      <c r="C59" s="82">
        <v>1</v>
      </c>
      <c r="D59" s="82">
        <v>1</v>
      </c>
      <c r="E59" s="98">
        <f>VLOOKUP(A59,'26.1. cuc'!$A$2:$C$2088,3,FALSE)</f>
        <v>359147368.51999998</v>
      </c>
      <c r="F59" s="98">
        <f>IF(E59&lt;0,-E59,0)</f>
        <v>0</v>
      </c>
      <c r="G59" s="99" t="s">
        <v>1839</v>
      </c>
    </row>
    <row r="60" spans="1:7" hidden="1" x14ac:dyDescent="0.3">
      <c r="A60" s="86">
        <v>390000</v>
      </c>
      <c r="B60" s="102" t="s">
        <v>1840</v>
      </c>
      <c r="C60" s="82">
        <v>1</v>
      </c>
      <c r="D60" s="82">
        <v>1</v>
      </c>
      <c r="E60" s="98">
        <f>VLOOKUP(A60,'26.1. cuc'!$A$2:$C$2088,3,FALSE)</f>
        <v>0</v>
      </c>
      <c r="F60" s="98">
        <f>IF('26.2. PONDERACION'!$G$2="CAYC",+E60*C60,E60*D60)</f>
        <v>0</v>
      </c>
      <c r="G60" s="99" t="s">
        <v>1841</v>
      </c>
    </row>
    <row r="61" spans="1:7" x14ac:dyDescent="0.3">
      <c r="A61" s="103"/>
      <c r="B61" s="80" t="s">
        <v>1842</v>
      </c>
      <c r="C61" s="88">
        <v>1</v>
      </c>
      <c r="D61" s="88">
        <v>1</v>
      </c>
      <c r="E61" s="98"/>
      <c r="F61" s="98">
        <f>IF('26.2. PONDERACION'!$G$2="CAYC",+E61*C61,E61*D61)</f>
        <v>0</v>
      </c>
      <c r="G61" s="100"/>
    </row>
    <row r="62" spans="1:7" ht="18" x14ac:dyDescent="0.3">
      <c r="A62" s="457" t="s">
        <v>1843</v>
      </c>
      <c r="B62" s="457"/>
      <c r="C62" s="457"/>
      <c r="D62" s="457"/>
      <c r="E62" s="457"/>
      <c r="F62" s="457"/>
      <c r="G62" s="457"/>
    </row>
    <row r="63" spans="1:7" x14ac:dyDescent="0.3">
      <c r="A63" s="79">
        <v>350000</v>
      </c>
      <c r="B63" s="80" t="s">
        <v>1844</v>
      </c>
      <c r="C63" s="83">
        <v>0.2</v>
      </c>
      <c r="D63" s="83">
        <v>0.2</v>
      </c>
      <c r="E63" s="98">
        <f>VLOOKUP(A63,'26.1. cuc'!$A$2:$C$2088,3,FALSE)</f>
        <v>359147368.51999998</v>
      </c>
      <c r="F63" s="98">
        <f>IF(E63&gt;0,E63*D63,0)</f>
        <v>71829473.703999996</v>
      </c>
      <c r="G63" s="104" t="s">
        <v>1845</v>
      </c>
    </row>
    <row r="64" spans="1:7" hidden="1" x14ac:dyDescent="0.3">
      <c r="A64" s="79">
        <v>390000</v>
      </c>
      <c r="B64" s="80" t="s">
        <v>776</v>
      </c>
      <c r="C64" s="83">
        <v>0.2</v>
      </c>
      <c r="D64" s="83">
        <v>0.2</v>
      </c>
      <c r="E64" s="98">
        <f>VLOOKUP(A64,'26.1. cuc'!$A$2:$C$2088,3,FALSE)</f>
        <v>0</v>
      </c>
      <c r="F64" s="98">
        <f>IF(E64&gt;0,E64*D64,0)</f>
        <v>0</v>
      </c>
      <c r="G64" s="104" t="s">
        <v>1846</v>
      </c>
    </row>
    <row r="65" spans="1:7" x14ac:dyDescent="0.3">
      <c r="A65" s="105"/>
      <c r="B65" s="80" t="s">
        <v>1847</v>
      </c>
      <c r="C65" s="82">
        <v>0.5</v>
      </c>
      <c r="D65" s="82">
        <v>0.5</v>
      </c>
      <c r="E65" s="98"/>
      <c r="F65" s="98"/>
      <c r="G65" s="104" t="s">
        <v>1848</v>
      </c>
    </row>
    <row r="66" spans="1:7" x14ac:dyDescent="0.3">
      <c r="A66" s="79">
        <v>146800</v>
      </c>
      <c r="B66" s="80" t="s">
        <v>1849</v>
      </c>
      <c r="C66" s="106" t="s">
        <v>1850</v>
      </c>
      <c r="D66" s="106"/>
      <c r="E66" s="98">
        <f>VLOOKUP(A66,'26.1. cuc'!$A$2:$C$2088,3,FALSE)</f>
        <v>218230552</v>
      </c>
      <c r="F66" s="98">
        <f>IF('26.2. PONDERACION'!G1*1.25%&lt;'26.3. patrimonio'!E66,'26.2. PONDERACION'!G1*1.25%,'26.3. patrimonio'!E66)</f>
        <v>88373137.662</v>
      </c>
      <c r="G66" s="99" t="s">
        <v>1851</v>
      </c>
    </row>
    <row r="67" spans="1:7" x14ac:dyDescent="0.3">
      <c r="E67" s="119"/>
    </row>
  </sheetData>
  <autoFilter ref="A1:G66" xr:uid="{5F9BAE4F-10E2-408E-9EFD-D3D34B4BD29E}">
    <filterColumn colId="4">
      <filters blank="1">
        <filter val="$1.052.315.224"/>
        <filter val="$1.078.800"/>
        <filter val="$1.784.470"/>
        <filter val="$1.817.052.000"/>
        <filter val="$125.107.032"/>
        <filter val="$2.090.283"/>
        <filter val="$218.230.552"/>
        <filter val="$359.147.369"/>
        <filter val="$84.550.896"/>
      </filters>
    </filterColumn>
  </autoFilter>
  <mergeCells count="5">
    <mergeCell ref="G49:G56"/>
    <mergeCell ref="A2:G2"/>
    <mergeCell ref="A25:G25"/>
    <mergeCell ref="A62:G62"/>
    <mergeCell ref="G26:G47"/>
  </mergeCells>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C6223-9C3D-4CBE-AB94-1F875C9BE70A}">
  <dimension ref="A1:Q5014"/>
  <sheetViews>
    <sheetView topLeftCell="A25" zoomScale="116" zoomScaleNormal="220" workbookViewId="0">
      <selection activeCell="C31" sqref="C31"/>
    </sheetView>
  </sheetViews>
  <sheetFormatPr baseColWidth="10" defaultRowHeight="14.4" x14ac:dyDescent="0.3"/>
  <cols>
    <col min="2" max="2" width="16.109375" bestFit="1" customWidth="1"/>
    <col min="3" max="3" width="16.109375" customWidth="1"/>
    <col min="4" max="4" width="21.77734375" bestFit="1" customWidth="1"/>
    <col min="5" max="5" width="21.77734375" style="288" bestFit="1" customWidth="1"/>
    <col min="6" max="6" width="21.44140625" bestFit="1" customWidth="1"/>
    <col min="7" max="7" width="9.33203125" bestFit="1" customWidth="1"/>
    <col min="8" max="8" width="10.33203125" bestFit="1" customWidth="1"/>
    <col min="9" max="9" width="9.33203125" bestFit="1" customWidth="1"/>
    <col min="10" max="10" width="8.21875" bestFit="1" customWidth="1"/>
    <col min="11" max="11" width="9.33203125" bestFit="1" customWidth="1"/>
    <col min="12" max="13" width="8.21875" bestFit="1" customWidth="1"/>
    <col min="14" max="14" width="9.33203125" bestFit="1" customWidth="1"/>
    <col min="15" max="15" width="8.21875" bestFit="1" customWidth="1"/>
    <col min="16" max="16" width="10.5546875" bestFit="1" customWidth="1"/>
    <col min="17" max="17" width="8.21875" bestFit="1" customWidth="1"/>
    <col min="18" max="18" width="11.88671875" bestFit="1" customWidth="1"/>
    <col min="19" max="19" width="10.109375" bestFit="1" customWidth="1"/>
    <col min="20" max="20" width="9.109375" bestFit="1" customWidth="1"/>
    <col min="21" max="21" width="11.109375" bestFit="1" customWidth="1"/>
    <col min="22" max="23" width="10.109375" bestFit="1" customWidth="1"/>
    <col min="24" max="24" width="11.109375" bestFit="1" customWidth="1"/>
    <col min="25" max="25" width="12.6640625" bestFit="1" customWidth="1"/>
    <col min="26" max="26" width="10.5546875" bestFit="1" customWidth="1"/>
    <col min="27" max="27" width="13.6640625" bestFit="1" customWidth="1"/>
  </cols>
  <sheetData>
    <row r="1" spans="1:6" x14ac:dyDescent="0.3">
      <c r="A1" t="s">
        <v>1466</v>
      </c>
      <c r="B1" t="s">
        <v>2638</v>
      </c>
      <c r="E1" s="292" t="s">
        <v>2630</v>
      </c>
      <c r="F1" t="s">
        <v>2635</v>
      </c>
    </row>
    <row r="2" spans="1:6" x14ac:dyDescent="0.3">
      <c r="A2">
        <f t="shared" ref="A2:A29" si="0">+E2</f>
        <v>141105</v>
      </c>
      <c r="B2" s="298">
        <f t="shared" ref="B2:B29" si="1">+F2</f>
        <v>54658119</v>
      </c>
      <c r="C2" s="298"/>
      <c r="E2" s="291">
        <v>141105</v>
      </c>
      <c r="F2" s="376">
        <v>54658119</v>
      </c>
    </row>
    <row r="3" spans="1:6" x14ac:dyDescent="0.3">
      <c r="A3">
        <f t="shared" si="0"/>
        <v>141205</v>
      </c>
      <c r="B3" s="298">
        <f t="shared" si="1"/>
        <v>32684395</v>
      </c>
      <c r="C3" s="298"/>
      <c r="E3" s="291">
        <v>141205</v>
      </c>
      <c r="F3" s="376">
        <v>32684395</v>
      </c>
    </row>
    <row r="4" spans="1:6" x14ac:dyDescent="0.3">
      <c r="A4">
        <f t="shared" si="0"/>
        <v>144105</v>
      </c>
      <c r="B4" s="298">
        <f t="shared" si="1"/>
        <v>5375361988</v>
      </c>
      <c r="C4" s="298"/>
      <c r="E4" s="291">
        <v>144105</v>
      </c>
      <c r="F4" s="376">
        <v>5375361988</v>
      </c>
    </row>
    <row r="5" spans="1:6" x14ac:dyDescent="0.3">
      <c r="A5">
        <f t="shared" si="0"/>
        <v>144110</v>
      </c>
      <c r="B5" s="298">
        <f t="shared" si="1"/>
        <v>9644380</v>
      </c>
      <c r="C5" s="298"/>
      <c r="E5" s="291">
        <v>144110</v>
      </c>
      <c r="F5" s="376">
        <v>9644380</v>
      </c>
    </row>
    <row r="6" spans="1:6" x14ac:dyDescent="0.3">
      <c r="A6">
        <f t="shared" si="0"/>
        <v>144120</v>
      </c>
      <c r="B6" s="298">
        <f t="shared" si="1"/>
        <v>13691755</v>
      </c>
      <c r="C6" s="298"/>
      <c r="E6" s="291">
        <v>144120</v>
      </c>
      <c r="F6" s="376">
        <v>13691755</v>
      </c>
    </row>
    <row r="7" spans="1:6" x14ac:dyDescent="0.3">
      <c r="A7">
        <f t="shared" si="0"/>
        <v>144125</v>
      </c>
      <c r="B7" s="298">
        <f t="shared" si="1"/>
        <v>5321981</v>
      </c>
      <c r="C7" s="298"/>
      <c r="E7" s="291">
        <v>144125</v>
      </c>
      <c r="F7" s="376">
        <v>5321981</v>
      </c>
    </row>
    <row r="8" spans="1:6" x14ac:dyDescent="0.3">
      <c r="A8">
        <f t="shared" si="0"/>
        <v>144205</v>
      </c>
      <c r="B8" s="298">
        <f t="shared" si="1"/>
        <v>578875483</v>
      </c>
      <c r="C8" s="298"/>
      <c r="E8" s="291">
        <v>144205</v>
      </c>
      <c r="F8" s="376">
        <v>578875483</v>
      </c>
    </row>
    <row r="9" spans="1:6" x14ac:dyDescent="0.3">
      <c r="A9">
        <f t="shared" si="0"/>
        <v>144210</v>
      </c>
      <c r="B9" s="298">
        <f t="shared" si="1"/>
        <v>6984170</v>
      </c>
      <c r="C9" s="298"/>
      <c r="E9" s="291">
        <v>144210</v>
      </c>
      <c r="F9" s="376">
        <v>6984170</v>
      </c>
    </row>
    <row r="10" spans="1:6" x14ac:dyDescent="0.3">
      <c r="A10">
        <f t="shared" si="0"/>
        <v>144215</v>
      </c>
      <c r="B10" s="298">
        <f t="shared" si="1"/>
        <v>44069683</v>
      </c>
      <c r="C10" s="298"/>
      <c r="E10" s="291">
        <v>144215</v>
      </c>
      <c r="F10" s="376">
        <v>44069683</v>
      </c>
    </row>
    <row r="11" spans="1:6" x14ac:dyDescent="0.3">
      <c r="A11">
        <f t="shared" si="0"/>
        <v>144220</v>
      </c>
      <c r="B11" s="298">
        <f t="shared" si="1"/>
        <v>35273002</v>
      </c>
      <c r="C11" s="298"/>
      <c r="E11" s="291">
        <v>144220</v>
      </c>
      <c r="F11" s="376">
        <v>35273002</v>
      </c>
    </row>
    <row r="12" spans="1:6" x14ac:dyDescent="0.3">
      <c r="A12">
        <f t="shared" si="0"/>
        <v>144225</v>
      </c>
      <c r="B12" s="298">
        <f t="shared" si="1"/>
        <v>74840897</v>
      </c>
      <c r="C12" s="298"/>
      <c r="E12" s="291">
        <v>144225</v>
      </c>
      <c r="F12" s="376">
        <v>74840897</v>
      </c>
    </row>
    <row r="13" spans="1:6" x14ac:dyDescent="0.3">
      <c r="A13" t="str">
        <f t="shared" si="0"/>
        <v>(en blanco)</v>
      </c>
      <c r="B13" s="298">
        <f t="shared" si="1"/>
        <v>0</v>
      </c>
      <c r="C13" s="298"/>
      <c r="E13" s="291" t="s">
        <v>2629</v>
      </c>
      <c r="F13" s="376">
        <v>0</v>
      </c>
    </row>
    <row r="14" spans="1:6" x14ac:dyDescent="0.3">
      <c r="A14" t="str">
        <f t="shared" si="0"/>
        <v>Total general</v>
      </c>
      <c r="B14" s="298">
        <f t="shared" si="1"/>
        <v>6231405853</v>
      </c>
      <c r="C14" s="298"/>
      <c r="E14" s="291" t="s">
        <v>1862</v>
      </c>
      <c r="F14" s="374">
        <v>6231405853</v>
      </c>
    </row>
    <row r="15" spans="1:6" x14ac:dyDescent="0.3">
      <c r="A15">
        <f t="shared" si="0"/>
        <v>0</v>
      </c>
      <c r="B15" s="298">
        <f t="shared" si="1"/>
        <v>0</v>
      </c>
      <c r="C15" s="298"/>
      <c r="E15"/>
      <c r="F15" s="298"/>
    </row>
    <row r="16" spans="1:6" x14ac:dyDescent="0.3">
      <c r="A16">
        <f t="shared" si="0"/>
        <v>0</v>
      </c>
      <c r="B16" s="298">
        <f t="shared" si="1"/>
        <v>0</v>
      </c>
      <c r="C16" s="298"/>
      <c r="E16"/>
      <c r="F16" s="298"/>
    </row>
    <row r="17" spans="1:6" x14ac:dyDescent="0.3">
      <c r="A17">
        <f t="shared" si="0"/>
        <v>0</v>
      </c>
      <c r="B17" s="298">
        <f t="shared" si="1"/>
        <v>0</v>
      </c>
      <c r="C17" s="298"/>
      <c r="E17"/>
      <c r="F17" s="298"/>
    </row>
    <row r="18" spans="1:6" x14ac:dyDescent="0.3">
      <c r="A18">
        <f t="shared" si="0"/>
        <v>0</v>
      </c>
      <c r="B18" s="298">
        <f t="shared" si="1"/>
        <v>0</v>
      </c>
      <c r="C18" s="298"/>
      <c r="E18"/>
    </row>
    <row r="19" spans="1:6" x14ac:dyDescent="0.3">
      <c r="A19">
        <f t="shared" si="0"/>
        <v>0</v>
      </c>
      <c r="B19" s="298">
        <f t="shared" si="1"/>
        <v>0</v>
      </c>
      <c r="C19" s="298"/>
      <c r="E19"/>
    </row>
    <row r="20" spans="1:6" x14ac:dyDescent="0.3">
      <c r="A20">
        <f t="shared" si="0"/>
        <v>0</v>
      </c>
      <c r="B20" s="298">
        <f t="shared" si="1"/>
        <v>0</v>
      </c>
      <c r="E20"/>
    </row>
    <row r="21" spans="1:6" x14ac:dyDescent="0.3">
      <c r="A21">
        <f t="shared" si="0"/>
        <v>0</v>
      </c>
      <c r="B21" s="298">
        <f t="shared" si="1"/>
        <v>0</v>
      </c>
      <c r="E21"/>
    </row>
    <row r="22" spans="1:6" x14ac:dyDescent="0.3">
      <c r="A22">
        <f t="shared" si="0"/>
        <v>0</v>
      </c>
      <c r="B22" s="298">
        <f t="shared" si="1"/>
        <v>0</v>
      </c>
      <c r="E22"/>
    </row>
    <row r="23" spans="1:6" x14ac:dyDescent="0.3">
      <c r="A23">
        <f t="shared" si="0"/>
        <v>0</v>
      </c>
      <c r="B23" s="298">
        <f t="shared" si="1"/>
        <v>0</v>
      </c>
      <c r="E23"/>
    </row>
    <row r="24" spans="1:6" x14ac:dyDescent="0.3">
      <c r="A24">
        <f t="shared" si="0"/>
        <v>0</v>
      </c>
      <c r="B24" s="298">
        <f t="shared" si="1"/>
        <v>0</v>
      </c>
    </row>
    <row r="25" spans="1:6" x14ac:dyDescent="0.3">
      <c r="A25">
        <f t="shared" si="0"/>
        <v>0</v>
      </c>
      <c r="B25" s="298">
        <f t="shared" si="1"/>
        <v>0</v>
      </c>
    </row>
    <row r="26" spans="1:6" x14ac:dyDescent="0.3">
      <c r="A26">
        <f t="shared" si="0"/>
        <v>0</v>
      </c>
      <c r="B26" s="298">
        <f t="shared" si="1"/>
        <v>0</v>
      </c>
    </row>
    <row r="27" spans="1:6" x14ac:dyDescent="0.3">
      <c r="A27">
        <f t="shared" si="0"/>
        <v>0</v>
      </c>
      <c r="B27" s="298">
        <f t="shared" si="1"/>
        <v>0</v>
      </c>
    </row>
    <row r="28" spans="1:6" x14ac:dyDescent="0.3">
      <c r="A28">
        <f t="shared" si="0"/>
        <v>0</v>
      </c>
      <c r="B28" s="298">
        <f t="shared" si="1"/>
        <v>0</v>
      </c>
    </row>
    <row r="29" spans="1:6" x14ac:dyDescent="0.3">
      <c r="A29">
        <f t="shared" si="0"/>
        <v>0</v>
      </c>
      <c r="B29" s="298">
        <f t="shared" si="1"/>
        <v>0</v>
      </c>
    </row>
    <row r="31" spans="1:6" x14ac:dyDescent="0.3">
      <c r="A31" s="297" t="s">
        <v>2637</v>
      </c>
      <c r="B31" s="296">
        <f>MAX(B35:B6668)</f>
        <v>37032760</v>
      </c>
      <c r="C31" s="296">
        <f>MAX(C35:C6668)</f>
        <v>118710768</v>
      </c>
    </row>
    <row r="32" spans="1:6" x14ac:dyDescent="0.3">
      <c r="A32" s="295" t="s">
        <v>2636</v>
      </c>
      <c r="B32" s="294"/>
      <c r="C32" s="294"/>
    </row>
    <row r="33" spans="1:17" x14ac:dyDescent="0.3">
      <c r="B33" t="s">
        <v>3079</v>
      </c>
      <c r="E33" s="292" t="s">
        <v>2635</v>
      </c>
      <c r="F33" s="292" t="s">
        <v>2634</v>
      </c>
    </row>
    <row r="34" spans="1:17" x14ac:dyDescent="0.3">
      <c r="A34" s="293" t="s">
        <v>2633</v>
      </c>
      <c r="B34" s="293" t="s">
        <v>2632</v>
      </c>
      <c r="C34" s="293" t="s">
        <v>2631</v>
      </c>
      <c r="E34" s="292" t="s">
        <v>2630</v>
      </c>
      <c r="F34">
        <v>141105</v>
      </c>
      <c r="G34">
        <v>141205</v>
      </c>
      <c r="H34">
        <v>144105</v>
      </c>
      <c r="I34">
        <v>144120</v>
      </c>
      <c r="J34">
        <v>144125</v>
      </c>
      <c r="K34">
        <v>144205</v>
      </c>
      <c r="L34">
        <v>144210</v>
      </c>
      <c r="M34">
        <v>144215</v>
      </c>
      <c r="N34">
        <v>144220</v>
      </c>
      <c r="O34">
        <v>144225</v>
      </c>
      <c r="P34" t="s">
        <v>2629</v>
      </c>
      <c r="Q34">
        <v>144110</v>
      </c>
    </row>
    <row r="35" spans="1:17" x14ac:dyDescent="0.3">
      <c r="A35" s="290" t="str">
        <f t="shared" ref="A35:A98" si="2">+E35</f>
        <v>(en blanco)</v>
      </c>
      <c r="B35" s="289">
        <f>+SUM(F35:G35)</f>
        <v>0</v>
      </c>
      <c r="C35" s="289">
        <f>+SUM(F35:AZ35)-B35</f>
        <v>0</v>
      </c>
      <c r="E35" s="291" t="s">
        <v>2629</v>
      </c>
      <c r="F35" s="374"/>
      <c r="G35" s="374"/>
      <c r="H35" s="374"/>
      <c r="I35" s="374"/>
      <c r="J35" s="374"/>
      <c r="K35" s="374"/>
      <c r="L35" s="374"/>
      <c r="M35" s="374"/>
      <c r="N35" s="374"/>
      <c r="O35" s="374"/>
      <c r="P35" s="374">
        <v>0</v>
      </c>
      <c r="Q35" s="374"/>
    </row>
    <row r="36" spans="1:17" x14ac:dyDescent="0.3">
      <c r="A36" s="290">
        <f t="shared" si="2"/>
        <v>16287306</v>
      </c>
      <c r="B36" s="289">
        <f t="shared" ref="B36:B99" si="3">+SUM(F36:G36)</f>
        <v>0</v>
      </c>
      <c r="C36" s="289">
        <f t="shared" ref="C36:C99" si="4">+SUM(F36:AZ36)-B36</f>
        <v>3809900</v>
      </c>
      <c r="E36" s="291">
        <v>16287306</v>
      </c>
      <c r="F36" s="374"/>
      <c r="G36" s="374"/>
      <c r="H36" s="374">
        <v>3809900</v>
      </c>
      <c r="I36" s="374"/>
      <c r="J36" s="374"/>
      <c r="K36" s="374"/>
      <c r="L36" s="374"/>
      <c r="M36" s="374"/>
      <c r="N36" s="374"/>
      <c r="O36" s="374"/>
      <c r="P36" s="374"/>
      <c r="Q36" s="374"/>
    </row>
    <row r="37" spans="1:17" x14ac:dyDescent="0.3">
      <c r="A37" s="290">
        <f t="shared" si="2"/>
        <v>31967935</v>
      </c>
      <c r="B37" s="289">
        <f t="shared" si="3"/>
        <v>0</v>
      </c>
      <c r="C37" s="289">
        <f t="shared" si="4"/>
        <v>0</v>
      </c>
      <c r="E37" s="291">
        <v>31967935</v>
      </c>
      <c r="F37" s="374"/>
      <c r="G37" s="374"/>
      <c r="H37" s="374"/>
      <c r="I37" s="374"/>
      <c r="J37" s="374"/>
      <c r="K37" s="374">
        <v>0</v>
      </c>
      <c r="L37" s="374"/>
      <c r="M37" s="374"/>
      <c r="N37" s="374"/>
      <c r="O37" s="374"/>
      <c r="P37" s="374"/>
      <c r="Q37" s="374"/>
    </row>
    <row r="38" spans="1:17" x14ac:dyDescent="0.3">
      <c r="A38" s="290">
        <f t="shared" si="2"/>
        <v>31793237</v>
      </c>
      <c r="B38" s="289">
        <f t="shared" si="3"/>
        <v>0</v>
      </c>
      <c r="C38" s="289">
        <f t="shared" si="4"/>
        <v>16327643</v>
      </c>
      <c r="E38" s="291">
        <v>31793237</v>
      </c>
      <c r="F38" s="374"/>
      <c r="G38" s="374"/>
      <c r="H38" s="374">
        <v>16327643</v>
      </c>
      <c r="I38" s="374"/>
      <c r="J38" s="374"/>
      <c r="K38" s="374"/>
      <c r="L38" s="374"/>
      <c r="M38" s="374"/>
      <c r="N38" s="374"/>
      <c r="O38" s="374"/>
      <c r="P38" s="374"/>
      <c r="Q38" s="374"/>
    </row>
    <row r="39" spans="1:17" x14ac:dyDescent="0.3">
      <c r="A39" s="290">
        <f t="shared" si="2"/>
        <v>31281818</v>
      </c>
      <c r="B39" s="289">
        <f t="shared" si="3"/>
        <v>0</v>
      </c>
      <c r="C39" s="289">
        <f t="shared" si="4"/>
        <v>0</v>
      </c>
      <c r="E39" s="291">
        <v>31281818</v>
      </c>
      <c r="F39" s="374"/>
      <c r="G39" s="374"/>
      <c r="H39" s="374"/>
      <c r="I39" s="374"/>
      <c r="J39" s="374"/>
      <c r="K39" s="374">
        <v>0</v>
      </c>
      <c r="L39" s="374"/>
      <c r="M39" s="374"/>
      <c r="N39" s="374"/>
      <c r="O39" s="374"/>
      <c r="P39" s="374"/>
      <c r="Q39" s="374"/>
    </row>
    <row r="40" spans="1:17" x14ac:dyDescent="0.3">
      <c r="A40" s="290">
        <f t="shared" si="2"/>
        <v>94489621</v>
      </c>
      <c r="B40" s="289">
        <f t="shared" si="3"/>
        <v>12135471</v>
      </c>
      <c r="C40" s="289">
        <f t="shared" si="4"/>
        <v>0</v>
      </c>
      <c r="E40" s="291">
        <v>94489621</v>
      </c>
      <c r="F40" s="374"/>
      <c r="G40" s="374">
        <v>12135471</v>
      </c>
      <c r="H40" s="374"/>
      <c r="I40" s="374"/>
      <c r="J40" s="374"/>
      <c r="K40" s="374"/>
      <c r="L40" s="374"/>
      <c r="M40" s="374"/>
      <c r="N40" s="374"/>
      <c r="O40" s="374"/>
      <c r="P40" s="374"/>
      <c r="Q40" s="374"/>
    </row>
    <row r="41" spans="1:17" x14ac:dyDescent="0.3">
      <c r="A41" s="290">
        <f t="shared" si="2"/>
        <v>29503997</v>
      </c>
      <c r="B41" s="289">
        <f t="shared" si="3"/>
        <v>0</v>
      </c>
      <c r="C41" s="289">
        <f t="shared" si="4"/>
        <v>0</v>
      </c>
      <c r="E41" s="291">
        <v>29503997</v>
      </c>
      <c r="F41" s="374"/>
      <c r="G41" s="374"/>
      <c r="H41" s="374">
        <v>0</v>
      </c>
      <c r="I41" s="374"/>
      <c r="J41" s="374"/>
      <c r="K41" s="374"/>
      <c r="L41" s="374"/>
      <c r="M41" s="374"/>
      <c r="N41" s="374"/>
      <c r="O41" s="374"/>
      <c r="P41" s="374"/>
      <c r="Q41" s="374"/>
    </row>
    <row r="42" spans="1:17" x14ac:dyDescent="0.3">
      <c r="A42" s="290">
        <f t="shared" si="2"/>
        <v>29143566</v>
      </c>
      <c r="B42" s="289">
        <f t="shared" si="3"/>
        <v>0</v>
      </c>
      <c r="C42" s="289">
        <f t="shared" si="4"/>
        <v>14186267</v>
      </c>
      <c r="E42" s="291">
        <v>29143566</v>
      </c>
      <c r="F42" s="374"/>
      <c r="G42" s="374"/>
      <c r="H42" s="374">
        <v>14186267</v>
      </c>
      <c r="I42" s="374"/>
      <c r="J42" s="374"/>
      <c r="K42" s="374"/>
      <c r="L42" s="374"/>
      <c r="M42" s="374"/>
      <c r="N42" s="374"/>
      <c r="O42" s="374"/>
      <c r="P42" s="374"/>
      <c r="Q42" s="374"/>
    </row>
    <row r="43" spans="1:17" x14ac:dyDescent="0.3">
      <c r="A43" s="290">
        <f t="shared" si="2"/>
        <v>16780425</v>
      </c>
      <c r="B43" s="289">
        <f t="shared" si="3"/>
        <v>0</v>
      </c>
      <c r="C43" s="289">
        <f t="shared" si="4"/>
        <v>16229863</v>
      </c>
      <c r="E43" s="291">
        <v>16780425</v>
      </c>
      <c r="F43" s="374"/>
      <c r="G43" s="374"/>
      <c r="H43" s="374">
        <v>16229863</v>
      </c>
      <c r="I43" s="374"/>
      <c r="J43" s="374"/>
      <c r="K43" s="374"/>
      <c r="L43" s="374"/>
      <c r="M43" s="374"/>
      <c r="N43" s="374"/>
      <c r="O43" s="374"/>
      <c r="P43" s="374"/>
      <c r="Q43" s="374"/>
    </row>
    <row r="44" spans="1:17" x14ac:dyDescent="0.3">
      <c r="A44" s="290">
        <f t="shared" si="2"/>
        <v>79346358</v>
      </c>
      <c r="B44" s="289">
        <f t="shared" si="3"/>
        <v>2819728</v>
      </c>
      <c r="C44" s="289">
        <f t="shared" si="4"/>
        <v>101409554</v>
      </c>
      <c r="E44" s="291">
        <v>79346358</v>
      </c>
      <c r="F44" s="374">
        <v>2819728</v>
      </c>
      <c r="G44" s="374"/>
      <c r="H44" s="374">
        <v>101409554</v>
      </c>
      <c r="I44" s="374"/>
      <c r="J44" s="374"/>
      <c r="K44" s="374"/>
      <c r="L44" s="374"/>
      <c r="M44" s="374"/>
      <c r="N44" s="374"/>
      <c r="O44" s="374"/>
      <c r="P44" s="374"/>
      <c r="Q44" s="374"/>
    </row>
    <row r="45" spans="1:17" x14ac:dyDescent="0.3">
      <c r="A45" s="290">
        <f t="shared" si="2"/>
        <v>94372592</v>
      </c>
      <c r="B45" s="289">
        <f t="shared" si="3"/>
        <v>0</v>
      </c>
      <c r="C45" s="289">
        <f t="shared" si="4"/>
        <v>0</v>
      </c>
      <c r="E45" s="291">
        <v>94372592</v>
      </c>
      <c r="F45" s="374"/>
      <c r="G45" s="374"/>
      <c r="H45" s="374">
        <v>0</v>
      </c>
      <c r="I45" s="374"/>
      <c r="J45" s="374"/>
      <c r="K45" s="374"/>
      <c r="L45" s="374"/>
      <c r="M45" s="374"/>
      <c r="N45" s="374"/>
      <c r="O45" s="374"/>
      <c r="P45" s="374"/>
      <c r="Q45" s="374"/>
    </row>
    <row r="46" spans="1:17" x14ac:dyDescent="0.3">
      <c r="A46" s="290">
        <f t="shared" si="2"/>
        <v>31642721</v>
      </c>
      <c r="B46" s="289">
        <f t="shared" si="3"/>
        <v>0</v>
      </c>
      <c r="C46" s="289">
        <f t="shared" si="4"/>
        <v>13477473</v>
      </c>
      <c r="E46" s="291">
        <v>31642721</v>
      </c>
      <c r="F46" s="374"/>
      <c r="G46" s="374"/>
      <c r="H46" s="374">
        <v>13477473</v>
      </c>
      <c r="I46" s="374"/>
      <c r="J46" s="374"/>
      <c r="K46" s="374"/>
      <c r="L46" s="374"/>
      <c r="M46" s="374"/>
      <c r="N46" s="374"/>
      <c r="O46" s="374"/>
      <c r="P46" s="374"/>
      <c r="Q46" s="374"/>
    </row>
    <row r="47" spans="1:17" x14ac:dyDescent="0.3">
      <c r="A47" s="290">
        <f t="shared" si="2"/>
        <v>31979562</v>
      </c>
      <c r="B47" s="289">
        <f t="shared" si="3"/>
        <v>0</v>
      </c>
      <c r="C47" s="289">
        <f t="shared" si="4"/>
        <v>3304900</v>
      </c>
      <c r="E47" s="291">
        <v>31979562</v>
      </c>
      <c r="F47" s="374"/>
      <c r="G47" s="374"/>
      <c r="H47" s="374">
        <v>3304900</v>
      </c>
      <c r="I47" s="374"/>
      <c r="J47" s="374"/>
      <c r="K47" s="374"/>
      <c r="L47" s="374"/>
      <c r="M47" s="374"/>
      <c r="N47" s="374"/>
      <c r="O47" s="374"/>
      <c r="P47" s="374"/>
      <c r="Q47" s="374"/>
    </row>
    <row r="48" spans="1:17" x14ac:dyDescent="0.3">
      <c r="A48" s="290">
        <f t="shared" si="2"/>
        <v>67001052</v>
      </c>
      <c r="B48" s="289">
        <f t="shared" si="3"/>
        <v>0</v>
      </c>
      <c r="C48" s="289">
        <f t="shared" si="4"/>
        <v>7604689</v>
      </c>
      <c r="E48" s="291">
        <v>67001052</v>
      </c>
      <c r="F48" s="374"/>
      <c r="G48" s="374"/>
      <c r="H48" s="374">
        <v>7604689</v>
      </c>
      <c r="I48" s="374"/>
      <c r="J48" s="374"/>
      <c r="K48" s="374"/>
      <c r="L48" s="374"/>
      <c r="M48" s="374"/>
      <c r="N48" s="374"/>
      <c r="O48" s="374"/>
      <c r="P48" s="374"/>
      <c r="Q48" s="374"/>
    </row>
    <row r="49" spans="1:17" x14ac:dyDescent="0.3">
      <c r="A49" s="290">
        <f t="shared" si="2"/>
        <v>66822664</v>
      </c>
      <c r="B49" s="289">
        <f t="shared" si="3"/>
        <v>0</v>
      </c>
      <c r="C49" s="289">
        <f t="shared" si="4"/>
        <v>5361579</v>
      </c>
      <c r="E49" s="291">
        <v>66822664</v>
      </c>
      <c r="F49" s="374"/>
      <c r="G49" s="374"/>
      <c r="H49" s="374">
        <v>5361579</v>
      </c>
      <c r="I49" s="374"/>
      <c r="J49" s="374"/>
      <c r="K49" s="374"/>
      <c r="L49" s="374"/>
      <c r="M49" s="374"/>
      <c r="N49" s="374"/>
      <c r="O49" s="374"/>
      <c r="P49" s="374"/>
      <c r="Q49" s="374"/>
    </row>
    <row r="50" spans="1:17" x14ac:dyDescent="0.3">
      <c r="A50" s="290">
        <f t="shared" si="2"/>
        <v>66924531</v>
      </c>
      <c r="B50" s="289">
        <f t="shared" si="3"/>
        <v>0</v>
      </c>
      <c r="C50" s="289">
        <f t="shared" si="4"/>
        <v>94941292</v>
      </c>
      <c r="E50" s="291">
        <v>66924531</v>
      </c>
      <c r="F50" s="374"/>
      <c r="G50" s="374"/>
      <c r="H50" s="374">
        <v>94941292</v>
      </c>
      <c r="I50" s="374"/>
      <c r="J50" s="374"/>
      <c r="K50" s="374"/>
      <c r="L50" s="374"/>
      <c r="M50" s="374"/>
      <c r="N50" s="374"/>
      <c r="O50" s="374"/>
      <c r="P50" s="374"/>
      <c r="Q50" s="374"/>
    </row>
    <row r="51" spans="1:17" x14ac:dyDescent="0.3">
      <c r="A51" s="290">
        <f t="shared" si="2"/>
        <v>34549744</v>
      </c>
      <c r="B51" s="289">
        <f t="shared" si="3"/>
        <v>0</v>
      </c>
      <c r="C51" s="289">
        <f t="shared" si="4"/>
        <v>3060943</v>
      </c>
      <c r="E51" s="291">
        <v>34549744</v>
      </c>
      <c r="F51" s="374"/>
      <c r="G51" s="374"/>
      <c r="H51" s="374">
        <v>3060943</v>
      </c>
      <c r="I51" s="374"/>
      <c r="J51" s="374"/>
      <c r="K51" s="374"/>
      <c r="L51" s="374"/>
      <c r="M51" s="374"/>
      <c r="N51" s="374"/>
      <c r="O51" s="374"/>
      <c r="P51" s="374"/>
      <c r="Q51" s="374"/>
    </row>
    <row r="52" spans="1:17" x14ac:dyDescent="0.3">
      <c r="A52" s="290">
        <f t="shared" si="2"/>
        <v>31939042</v>
      </c>
      <c r="B52" s="289">
        <f t="shared" si="3"/>
        <v>0</v>
      </c>
      <c r="C52" s="289">
        <f t="shared" si="4"/>
        <v>1828811</v>
      </c>
      <c r="E52" s="291">
        <v>31939042</v>
      </c>
      <c r="F52" s="374"/>
      <c r="G52" s="374"/>
      <c r="H52" s="374">
        <v>1828811</v>
      </c>
      <c r="I52" s="374"/>
      <c r="J52" s="374"/>
      <c r="K52" s="374"/>
      <c r="L52" s="374"/>
      <c r="M52" s="374"/>
      <c r="N52" s="374"/>
      <c r="O52" s="374"/>
      <c r="P52" s="374"/>
      <c r="Q52" s="374"/>
    </row>
    <row r="53" spans="1:17" x14ac:dyDescent="0.3">
      <c r="A53" s="290">
        <f t="shared" si="2"/>
        <v>34512743</v>
      </c>
      <c r="B53" s="289">
        <f t="shared" si="3"/>
        <v>0</v>
      </c>
      <c r="C53" s="289">
        <f t="shared" si="4"/>
        <v>8795096</v>
      </c>
      <c r="E53" s="291">
        <v>34512743</v>
      </c>
      <c r="F53" s="374"/>
      <c r="G53" s="374"/>
      <c r="H53" s="374">
        <v>8795096</v>
      </c>
      <c r="I53" s="374"/>
      <c r="J53" s="374"/>
      <c r="K53" s="374"/>
      <c r="L53" s="374"/>
      <c r="M53" s="374"/>
      <c r="N53" s="374"/>
      <c r="O53" s="374"/>
      <c r="P53" s="374"/>
      <c r="Q53" s="374"/>
    </row>
    <row r="54" spans="1:17" x14ac:dyDescent="0.3">
      <c r="A54" s="290">
        <f t="shared" si="2"/>
        <v>34598553</v>
      </c>
      <c r="B54" s="289">
        <f t="shared" si="3"/>
        <v>0</v>
      </c>
      <c r="C54" s="289">
        <f t="shared" si="4"/>
        <v>7230017</v>
      </c>
      <c r="E54" s="291">
        <v>34598553</v>
      </c>
      <c r="F54" s="374"/>
      <c r="G54" s="374"/>
      <c r="H54" s="374">
        <v>7230017</v>
      </c>
      <c r="I54" s="374"/>
      <c r="J54" s="374"/>
      <c r="K54" s="374"/>
      <c r="L54" s="374"/>
      <c r="M54" s="374"/>
      <c r="N54" s="374"/>
      <c r="O54" s="374"/>
      <c r="P54" s="374"/>
      <c r="Q54" s="374"/>
    </row>
    <row r="55" spans="1:17" x14ac:dyDescent="0.3">
      <c r="A55" s="290">
        <f t="shared" si="2"/>
        <v>10100207</v>
      </c>
      <c r="B55" s="289">
        <f t="shared" si="3"/>
        <v>0</v>
      </c>
      <c r="C55" s="289">
        <f t="shared" si="4"/>
        <v>4444853</v>
      </c>
      <c r="E55" s="291">
        <v>10100207</v>
      </c>
      <c r="F55" s="374"/>
      <c r="G55" s="374"/>
      <c r="H55" s="374">
        <v>4444853</v>
      </c>
      <c r="I55" s="374"/>
      <c r="J55" s="374"/>
      <c r="K55" s="374"/>
      <c r="L55" s="374"/>
      <c r="M55" s="374"/>
      <c r="N55" s="374"/>
      <c r="O55" s="374"/>
      <c r="P55" s="374"/>
      <c r="Q55" s="374"/>
    </row>
    <row r="56" spans="1:17" x14ac:dyDescent="0.3">
      <c r="A56" s="290">
        <f t="shared" si="2"/>
        <v>6245634</v>
      </c>
      <c r="B56" s="289">
        <f t="shared" si="3"/>
        <v>20548924</v>
      </c>
      <c r="C56" s="289">
        <f t="shared" si="4"/>
        <v>0</v>
      </c>
      <c r="E56" s="291">
        <v>6245634</v>
      </c>
      <c r="F56" s="374"/>
      <c r="G56" s="374">
        <v>20548924</v>
      </c>
      <c r="H56" s="374"/>
      <c r="I56" s="374"/>
      <c r="J56" s="374"/>
      <c r="K56" s="374"/>
      <c r="L56" s="374"/>
      <c r="M56" s="374"/>
      <c r="N56" s="374"/>
      <c r="O56" s="374"/>
      <c r="P56" s="374"/>
      <c r="Q56" s="374"/>
    </row>
    <row r="57" spans="1:17" x14ac:dyDescent="0.3">
      <c r="A57" s="290">
        <f t="shared" si="2"/>
        <v>16266387</v>
      </c>
      <c r="B57" s="289">
        <f t="shared" si="3"/>
        <v>0</v>
      </c>
      <c r="C57" s="289">
        <f t="shared" si="4"/>
        <v>7568176</v>
      </c>
      <c r="E57" s="291">
        <v>16266387</v>
      </c>
      <c r="F57" s="374"/>
      <c r="G57" s="374"/>
      <c r="H57" s="374">
        <v>7568176</v>
      </c>
      <c r="I57" s="374"/>
      <c r="J57" s="374"/>
      <c r="K57" s="374"/>
      <c r="L57" s="374"/>
      <c r="M57" s="374"/>
      <c r="N57" s="374"/>
      <c r="O57" s="374"/>
      <c r="P57" s="374"/>
      <c r="Q57" s="374"/>
    </row>
    <row r="58" spans="1:17" x14ac:dyDescent="0.3">
      <c r="A58" s="290">
        <f t="shared" si="2"/>
        <v>16730040</v>
      </c>
      <c r="B58" s="289">
        <f t="shared" si="3"/>
        <v>0</v>
      </c>
      <c r="C58" s="289">
        <f t="shared" si="4"/>
        <v>11680185</v>
      </c>
      <c r="E58" s="291">
        <v>16730040</v>
      </c>
      <c r="F58" s="374"/>
      <c r="G58" s="374"/>
      <c r="H58" s="374">
        <v>11680185</v>
      </c>
      <c r="I58" s="374"/>
      <c r="J58" s="374"/>
      <c r="K58" s="374"/>
      <c r="L58" s="374"/>
      <c r="M58" s="374"/>
      <c r="N58" s="374"/>
      <c r="O58" s="374"/>
      <c r="P58" s="374"/>
      <c r="Q58" s="374"/>
    </row>
    <row r="59" spans="1:17" x14ac:dyDescent="0.3">
      <c r="A59" s="290">
        <f t="shared" si="2"/>
        <v>16585489</v>
      </c>
      <c r="B59" s="289">
        <f t="shared" si="3"/>
        <v>0</v>
      </c>
      <c r="C59" s="289">
        <f t="shared" si="4"/>
        <v>0</v>
      </c>
      <c r="E59" s="291">
        <v>16585489</v>
      </c>
      <c r="F59" s="374"/>
      <c r="G59" s="374"/>
      <c r="H59" s="374">
        <v>0</v>
      </c>
      <c r="I59" s="374"/>
      <c r="J59" s="374"/>
      <c r="K59" s="374"/>
      <c r="L59" s="374"/>
      <c r="M59" s="374"/>
      <c r="N59" s="374"/>
      <c r="O59" s="374"/>
      <c r="P59" s="374"/>
      <c r="Q59" s="374"/>
    </row>
    <row r="60" spans="1:17" x14ac:dyDescent="0.3">
      <c r="A60" s="290">
        <f t="shared" si="2"/>
        <v>16737419</v>
      </c>
      <c r="B60" s="289">
        <f t="shared" si="3"/>
        <v>0</v>
      </c>
      <c r="C60" s="289">
        <f t="shared" si="4"/>
        <v>0</v>
      </c>
      <c r="E60" s="291">
        <v>16737419</v>
      </c>
      <c r="F60" s="374"/>
      <c r="G60" s="374"/>
      <c r="H60" s="374">
        <v>0</v>
      </c>
      <c r="I60" s="374"/>
      <c r="J60" s="374"/>
      <c r="K60" s="374"/>
      <c r="L60" s="374"/>
      <c r="M60" s="374"/>
      <c r="N60" s="374"/>
      <c r="O60" s="374"/>
      <c r="P60" s="374"/>
      <c r="Q60" s="374"/>
    </row>
    <row r="61" spans="1:17" x14ac:dyDescent="0.3">
      <c r="A61" s="290">
        <f t="shared" si="2"/>
        <v>6253298</v>
      </c>
      <c r="B61" s="289">
        <f t="shared" si="3"/>
        <v>0</v>
      </c>
      <c r="C61" s="289">
        <f t="shared" si="4"/>
        <v>816647</v>
      </c>
      <c r="E61" s="291">
        <v>6253298</v>
      </c>
      <c r="F61" s="374"/>
      <c r="G61" s="374"/>
      <c r="H61" s="374">
        <v>816647</v>
      </c>
      <c r="I61" s="374"/>
      <c r="J61" s="374"/>
      <c r="K61" s="374"/>
      <c r="L61" s="374"/>
      <c r="M61" s="374"/>
      <c r="N61" s="374"/>
      <c r="O61" s="374"/>
      <c r="P61" s="374"/>
      <c r="Q61" s="374"/>
    </row>
    <row r="62" spans="1:17" x14ac:dyDescent="0.3">
      <c r="A62" s="290">
        <f t="shared" si="2"/>
        <v>66945134</v>
      </c>
      <c r="B62" s="289">
        <f t="shared" si="3"/>
        <v>0</v>
      </c>
      <c r="C62" s="289">
        <f t="shared" si="4"/>
        <v>0</v>
      </c>
      <c r="E62" s="291">
        <v>66945134</v>
      </c>
      <c r="F62" s="374"/>
      <c r="G62" s="374"/>
      <c r="H62" s="374">
        <v>0</v>
      </c>
      <c r="I62" s="374"/>
      <c r="J62" s="374"/>
      <c r="K62" s="374"/>
      <c r="L62" s="374"/>
      <c r="M62" s="374"/>
      <c r="N62" s="374"/>
      <c r="O62" s="374"/>
      <c r="P62" s="374"/>
      <c r="Q62" s="374"/>
    </row>
    <row r="63" spans="1:17" x14ac:dyDescent="0.3">
      <c r="A63" s="290">
        <f t="shared" si="2"/>
        <v>16722181</v>
      </c>
      <c r="B63" s="289">
        <f t="shared" si="3"/>
        <v>0</v>
      </c>
      <c r="C63" s="289">
        <f t="shared" si="4"/>
        <v>10889786</v>
      </c>
      <c r="E63" s="291">
        <v>16722181</v>
      </c>
      <c r="F63" s="374"/>
      <c r="G63" s="374"/>
      <c r="H63" s="374">
        <v>10889786</v>
      </c>
      <c r="I63" s="374"/>
      <c r="J63" s="374"/>
      <c r="K63" s="374"/>
      <c r="L63" s="374"/>
      <c r="M63" s="374"/>
      <c r="N63" s="374"/>
      <c r="O63" s="374"/>
      <c r="P63" s="374"/>
      <c r="Q63" s="374"/>
    </row>
    <row r="64" spans="1:17" x14ac:dyDescent="0.3">
      <c r="A64" s="290">
        <f t="shared" si="2"/>
        <v>24824453</v>
      </c>
      <c r="B64" s="289">
        <f t="shared" si="3"/>
        <v>0</v>
      </c>
      <c r="C64" s="289">
        <f t="shared" si="4"/>
        <v>1240906</v>
      </c>
      <c r="E64" s="291">
        <v>24824453</v>
      </c>
      <c r="F64" s="374"/>
      <c r="G64" s="374"/>
      <c r="H64" s="374">
        <v>1240906</v>
      </c>
      <c r="I64" s="374"/>
      <c r="J64" s="374"/>
      <c r="K64" s="374"/>
      <c r="L64" s="374"/>
      <c r="M64" s="374"/>
      <c r="N64" s="374"/>
      <c r="O64" s="374"/>
      <c r="P64" s="374"/>
      <c r="Q64" s="374"/>
    </row>
    <row r="65" spans="1:17" x14ac:dyDescent="0.3">
      <c r="A65" s="290">
        <f t="shared" si="2"/>
        <v>94452284</v>
      </c>
      <c r="B65" s="289">
        <f t="shared" si="3"/>
        <v>0</v>
      </c>
      <c r="C65" s="289">
        <f t="shared" si="4"/>
        <v>4754718</v>
      </c>
      <c r="E65" s="291">
        <v>94452284</v>
      </c>
      <c r="F65" s="374"/>
      <c r="G65" s="374"/>
      <c r="H65" s="374">
        <v>4754718</v>
      </c>
      <c r="I65" s="374"/>
      <c r="J65" s="374"/>
      <c r="K65" s="374"/>
      <c r="L65" s="374"/>
      <c r="M65" s="374"/>
      <c r="N65" s="374"/>
      <c r="O65" s="374"/>
      <c r="P65" s="374"/>
      <c r="Q65" s="374"/>
    </row>
    <row r="66" spans="1:17" x14ac:dyDescent="0.3">
      <c r="A66" s="290">
        <f t="shared" si="2"/>
        <v>7549354</v>
      </c>
      <c r="B66" s="289">
        <f t="shared" si="3"/>
        <v>0</v>
      </c>
      <c r="C66" s="289">
        <f t="shared" si="4"/>
        <v>0</v>
      </c>
      <c r="E66" s="291">
        <v>7549354</v>
      </c>
      <c r="F66" s="374"/>
      <c r="G66" s="374"/>
      <c r="H66" s="374">
        <v>0</v>
      </c>
      <c r="I66" s="374"/>
      <c r="J66" s="374"/>
      <c r="K66" s="374"/>
      <c r="L66" s="374"/>
      <c r="M66" s="374"/>
      <c r="N66" s="374"/>
      <c r="O66" s="374"/>
      <c r="P66" s="374"/>
      <c r="Q66" s="374"/>
    </row>
    <row r="67" spans="1:17" x14ac:dyDescent="0.3">
      <c r="A67" s="290">
        <f t="shared" si="2"/>
        <v>31979685</v>
      </c>
      <c r="B67" s="289">
        <f t="shared" si="3"/>
        <v>0</v>
      </c>
      <c r="C67" s="289">
        <f t="shared" si="4"/>
        <v>14553519</v>
      </c>
      <c r="E67" s="291">
        <v>31979685</v>
      </c>
      <c r="F67" s="374"/>
      <c r="G67" s="374"/>
      <c r="H67" s="374">
        <v>14553519</v>
      </c>
      <c r="I67" s="374"/>
      <c r="J67" s="374"/>
      <c r="K67" s="374"/>
      <c r="L67" s="374"/>
      <c r="M67" s="374"/>
      <c r="N67" s="374"/>
      <c r="O67" s="374"/>
      <c r="P67" s="374"/>
      <c r="Q67" s="374"/>
    </row>
    <row r="68" spans="1:17" x14ac:dyDescent="0.3">
      <c r="A68" s="290">
        <f t="shared" si="2"/>
        <v>45765640</v>
      </c>
      <c r="B68" s="289">
        <f t="shared" si="3"/>
        <v>0</v>
      </c>
      <c r="C68" s="289">
        <f t="shared" si="4"/>
        <v>0</v>
      </c>
      <c r="E68" s="291">
        <v>45765640</v>
      </c>
      <c r="F68" s="374"/>
      <c r="G68" s="374"/>
      <c r="H68" s="374">
        <v>0</v>
      </c>
      <c r="I68" s="374"/>
      <c r="J68" s="374"/>
      <c r="K68" s="374"/>
      <c r="L68" s="374"/>
      <c r="M68" s="374"/>
      <c r="N68" s="374"/>
      <c r="O68" s="374"/>
      <c r="P68" s="374"/>
      <c r="Q68" s="374"/>
    </row>
    <row r="69" spans="1:17" x14ac:dyDescent="0.3">
      <c r="A69" s="290">
        <f t="shared" si="2"/>
        <v>66819548</v>
      </c>
      <c r="B69" s="289">
        <f t="shared" si="3"/>
        <v>0</v>
      </c>
      <c r="C69" s="289">
        <f t="shared" si="4"/>
        <v>13482722</v>
      </c>
      <c r="E69" s="291">
        <v>66819548</v>
      </c>
      <c r="F69" s="374"/>
      <c r="G69" s="374"/>
      <c r="H69" s="374">
        <v>13482722</v>
      </c>
      <c r="I69" s="374"/>
      <c r="J69" s="374"/>
      <c r="K69" s="374"/>
      <c r="L69" s="374"/>
      <c r="M69" s="374"/>
      <c r="N69" s="374"/>
      <c r="O69" s="374"/>
      <c r="P69" s="374"/>
      <c r="Q69" s="374"/>
    </row>
    <row r="70" spans="1:17" x14ac:dyDescent="0.3">
      <c r="A70" s="290">
        <f t="shared" si="2"/>
        <v>38602824</v>
      </c>
      <c r="B70" s="289">
        <f t="shared" si="3"/>
        <v>0</v>
      </c>
      <c r="C70" s="289">
        <f t="shared" si="4"/>
        <v>0</v>
      </c>
      <c r="E70" s="291">
        <v>38602824</v>
      </c>
      <c r="F70" s="374"/>
      <c r="G70" s="374"/>
      <c r="H70" s="374">
        <v>0</v>
      </c>
      <c r="I70" s="374"/>
      <c r="J70" s="374"/>
      <c r="K70" s="374"/>
      <c r="L70" s="374"/>
      <c r="M70" s="374"/>
      <c r="N70" s="374"/>
      <c r="O70" s="374"/>
      <c r="P70" s="374"/>
      <c r="Q70" s="374"/>
    </row>
    <row r="71" spans="1:17" x14ac:dyDescent="0.3">
      <c r="A71" s="290">
        <f t="shared" si="2"/>
        <v>66823271</v>
      </c>
      <c r="B71" s="289">
        <f t="shared" si="3"/>
        <v>0</v>
      </c>
      <c r="C71" s="289">
        <f t="shared" si="4"/>
        <v>11359595</v>
      </c>
      <c r="E71" s="291">
        <v>66823271</v>
      </c>
      <c r="F71" s="374"/>
      <c r="G71" s="374"/>
      <c r="H71" s="374">
        <v>11359595</v>
      </c>
      <c r="I71" s="374"/>
      <c r="J71" s="374"/>
      <c r="K71" s="374"/>
      <c r="L71" s="374"/>
      <c r="M71" s="374"/>
      <c r="N71" s="374"/>
      <c r="O71" s="374"/>
      <c r="P71" s="374"/>
      <c r="Q71" s="374"/>
    </row>
    <row r="72" spans="1:17" x14ac:dyDescent="0.3">
      <c r="A72" s="290">
        <f t="shared" si="2"/>
        <v>31953299</v>
      </c>
      <c r="B72" s="289">
        <f t="shared" si="3"/>
        <v>0</v>
      </c>
      <c r="C72" s="289">
        <f t="shared" si="4"/>
        <v>0</v>
      </c>
      <c r="E72" s="291">
        <v>31953299</v>
      </c>
      <c r="F72" s="374"/>
      <c r="G72" s="374"/>
      <c r="H72" s="374">
        <v>0</v>
      </c>
      <c r="I72" s="374"/>
      <c r="J72" s="374"/>
      <c r="K72" s="374"/>
      <c r="L72" s="374"/>
      <c r="M72" s="374"/>
      <c r="N72" s="374"/>
      <c r="O72" s="374"/>
      <c r="P72" s="374"/>
      <c r="Q72" s="374"/>
    </row>
    <row r="73" spans="1:17" x14ac:dyDescent="0.3">
      <c r="A73" s="290">
        <f t="shared" si="2"/>
        <v>76333032</v>
      </c>
      <c r="B73" s="289">
        <f t="shared" si="3"/>
        <v>0</v>
      </c>
      <c r="C73" s="289">
        <f t="shared" si="4"/>
        <v>0</v>
      </c>
      <c r="E73" s="291">
        <v>76333032</v>
      </c>
      <c r="F73" s="374"/>
      <c r="G73" s="374"/>
      <c r="H73" s="374">
        <v>0</v>
      </c>
      <c r="I73" s="374"/>
      <c r="J73" s="374"/>
      <c r="K73" s="374"/>
      <c r="L73" s="374"/>
      <c r="M73" s="374"/>
      <c r="N73" s="374"/>
      <c r="O73" s="374"/>
      <c r="P73" s="374"/>
      <c r="Q73" s="374"/>
    </row>
    <row r="74" spans="1:17" x14ac:dyDescent="0.3">
      <c r="A74" s="290">
        <f t="shared" si="2"/>
        <v>29819537</v>
      </c>
      <c r="B74" s="289">
        <f t="shared" si="3"/>
        <v>0</v>
      </c>
      <c r="C74" s="289">
        <f t="shared" si="4"/>
        <v>3516962</v>
      </c>
      <c r="E74" s="291">
        <v>29819537</v>
      </c>
      <c r="F74" s="374"/>
      <c r="G74" s="374"/>
      <c r="H74" s="374">
        <v>3516962</v>
      </c>
      <c r="I74" s="374"/>
      <c r="J74" s="374"/>
      <c r="K74" s="374"/>
      <c r="L74" s="374"/>
      <c r="M74" s="374"/>
      <c r="N74" s="374"/>
      <c r="O74" s="374"/>
      <c r="P74" s="374"/>
      <c r="Q74" s="374"/>
    </row>
    <row r="75" spans="1:17" x14ac:dyDescent="0.3">
      <c r="A75" s="290">
        <f t="shared" si="2"/>
        <v>1128270170</v>
      </c>
      <c r="B75" s="289">
        <f t="shared" si="3"/>
        <v>0</v>
      </c>
      <c r="C75" s="289">
        <f t="shared" si="4"/>
        <v>0</v>
      </c>
      <c r="E75" s="291">
        <v>1128270170</v>
      </c>
      <c r="F75" s="374"/>
      <c r="G75" s="374"/>
      <c r="H75" s="374">
        <v>0</v>
      </c>
      <c r="I75" s="374"/>
      <c r="J75" s="374"/>
      <c r="K75" s="374"/>
      <c r="L75" s="374"/>
      <c r="M75" s="374"/>
      <c r="N75" s="374"/>
      <c r="O75" s="374"/>
      <c r="P75" s="374"/>
      <c r="Q75" s="374"/>
    </row>
    <row r="76" spans="1:17" x14ac:dyDescent="0.3">
      <c r="A76" s="290">
        <f t="shared" si="2"/>
        <v>1130620105</v>
      </c>
      <c r="B76" s="289">
        <f t="shared" si="3"/>
        <v>0</v>
      </c>
      <c r="C76" s="289">
        <f t="shared" si="4"/>
        <v>10671404</v>
      </c>
      <c r="E76" s="291">
        <v>1130620105</v>
      </c>
      <c r="F76" s="374"/>
      <c r="G76" s="374"/>
      <c r="H76" s="374">
        <v>10671404</v>
      </c>
      <c r="I76" s="374"/>
      <c r="J76" s="374"/>
      <c r="K76" s="374"/>
      <c r="L76" s="374"/>
      <c r="M76" s="374"/>
      <c r="N76" s="374"/>
      <c r="O76" s="374"/>
      <c r="P76" s="374"/>
      <c r="Q76" s="374"/>
    </row>
    <row r="77" spans="1:17" x14ac:dyDescent="0.3">
      <c r="A77" s="290">
        <f t="shared" si="2"/>
        <v>66831764</v>
      </c>
      <c r="B77" s="289">
        <f t="shared" si="3"/>
        <v>0</v>
      </c>
      <c r="C77" s="289">
        <f t="shared" si="4"/>
        <v>2927965</v>
      </c>
      <c r="E77" s="291">
        <v>66831764</v>
      </c>
      <c r="F77" s="374"/>
      <c r="G77" s="374"/>
      <c r="H77" s="374">
        <v>2927965</v>
      </c>
      <c r="I77" s="374"/>
      <c r="J77" s="374"/>
      <c r="K77" s="374"/>
      <c r="L77" s="374"/>
      <c r="M77" s="374"/>
      <c r="N77" s="374"/>
      <c r="O77" s="374"/>
      <c r="P77" s="374"/>
      <c r="Q77" s="374"/>
    </row>
    <row r="78" spans="1:17" x14ac:dyDescent="0.3">
      <c r="A78" s="290">
        <f t="shared" si="2"/>
        <v>31973658</v>
      </c>
      <c r="B78" s="289">
        <f t="shared" si="3"/>
        <v>0</v>
      </c>
      <c r="C78" s="289">
        <f t="shared" si="4"/>
        <v>7475324</v>
      </c>
      <c r="E78" s="291">
        <v>31973658</v>
      </c>
      <c r="F78" s="374"/>
      <c r="G78" s="374"/>
      <c r="H78" s="374">
        <v>7475324</v>
      </c>
      <c r="I78" s="374"/>
      <c r="J78" s="374"/>
      <c r="K78" s="374"/>
      <c r="L78" s="374"/>
      <c r="M78" s="374"/>
      <c r="N78" s="374"/>
      <c r="O78" s="374"/>
      <c r="P78" s="374"/>
      <c r="Q78" s="374"/>
    </row>
    <row r="79" spans="1:17" x14ac:dyDescent="0.3">
      <c r="A79" s="290">
        <f t="shared" si="2"/>
        <v>31954592</v>
      </c>
      <c r="B79" s="289">
        <f t="shared" si="3"/>
        <v>0</v>
      </c>
      <c r="C79" s="289">
        <f t="shared" si="4"/>
        <v>12459567</v>
      </c>
      <c r="E79" s="291">
        <v>31954592</v>
      </c>
      <c r="F79" s="374"/>
      <c r="G79" s="374"/>
      <c r="H79" s="374">
        <v>12459567</v>
      </c>
      <c r="I79" s="374"/>
      <c r="J79" s="374"/>
      <c r="K79" s="374"/>
      <c r="L79" s="374"/>
      <c r="M79" s="374"/>
      <c r="N79" s="374"/>
      <c r="O79" s="374"/>
      <c r="P79" s="374"/>
      <c r="Q79" s="374"/>
    </row>
    <row r="80" spans="1:17" x14ac:dyDescent="0.3">
      <c r="A80" s="290">
        <f t="shared" si="2"/>
        <v>66919210</v>
      </c>
      <c r="B80" s="289">
        <f t="shared" si="3"/>
        <v>0</v>
      </c>
      <c r="C80" s="289">
        <f t="shared" si="4"/>
        <v>42897684</v>
      </c>
      <c r="E80" s="291">
        <v>66919210</v>
      </c>
      <c r="F80" s="374"/>
      <c r="G80" s="374"/>
      <c r="H80" s="374">
        <v>8375661</v>
      </c>
      <c r="I80" s="374"/>
      <c r="J80" s="374"/>
      <c r="K80" s="374">
        <v>34522023</v>
      </c>
      <c r="L80" s="374"/>
      <c r="M80" s="374"/>
      <c r="N80" s="374"/>
      <c r="O80" s="374"/>
      <c r="P80" s="374"/>
      <c r="Q80" s="374"/>
    </row>
    <row r="81" spans="1:17" x14ac:dyDescent="0.3">
      <c r="A81" s="290">
        <f t="shared" si="2"/>
        <v>66957004</v>
      </c>
      <c r="B81" s="289">
        <f t="shared" si="3"/>
        <v>0</v>
      </c>
      <c r="C81" s="289">
        <f t="shared" si="4"/>
        <v>4048437</v>
      </c>
      <c r="E81" s="291">
        <v>66957004</v>
      </c>
      <c r="F81" s="374"/>
      <c r="G81" s="374"/>
      <c r="H81" s="374">
        <v>4048437</v>
      </c>
      <c r="I81" s="374"/>
      <c r="J81" s="374"/>
      <c r="K81" s="374"/>
      <c r="L81" s="374"/>
      <c r="M81" s="374"/>
      <c r="N81" s="374"/>
      <c r="O81" s="374"/>
      <c r="P81" s="374"/>
      <c r="Q81" s="374"/>
    </row>
    <row r="82" spans="1:17" x14ac:dyDescent="0.3">
      <c r="A82" s="290">
        <f t="shared" si="2"/>
        <v>38614618</v>
      </c>
      <c r="B82" s="289">
        <f t="shared" si="3"/>
        <v>0</v>
      </c>
      <c r="C82" s="289">
        <f t="shared" si="4"/>
        <v>0</v>
      </c>
      <c r="E82" s="291">
        <v>38614618</v>
      </c>
      <c r="F82" s="374"/>
      <c r="G82" s="374"/>
      <c r="H82" s="374">
        <v>0</v>
      </c>
      <c r="I82" s="374"/>
      <c r="J82" s="374"/>
      <c r="K82" s="374"/>
      <c r="L82" s="374"/>
      <c r="M82" s="374"/>
      <c r="N82" s="374"/>
      <c r="O82" s="374"/>
      <c r="P82" s="374"/>
      <c r="Q82" s="374"/>
    </row>
    <row r="83" spans="1:17" x14ac:dyDescent="0.3">
      <c r="A83" s="290">
        <f t="shared" si="2"/>
        <v>29135242</v>
      </c>
      <c r="B83" s="289">
        <f t="shared" si="3"/>
        <v>0</v>
      </c>
      <c r="C83" s="289">
        <f t="shared" si="4"/>
        <v>37321842</v>
      </c>
      <c r="E83" s="291">
        <v>29135242</v>
      </c>
      <c r="F83" s="374"/>
      <c r="G83" s="374"/>
      <c r="H83" s="374">
        <v>37321842</v>
      </c>
      <c r="I83" s="374"/>
      <c r="J83" s="374"/>
      <c r="K83" s="374"/>
      <c r="L83" s="374"/>
      <c r="M83" s="374"/>
      <c r="N83" s="374"/>
      <c r="O83" s="374"/>
      <c r="P83" s="374"/>
      <c r="Q83" s="374"/>
    </row>
    <row r="84" spans="1:17" x14ac:dyDescent="0.3">
      <c r="A84" s="290">
        <f t="shared" si="2"/>
        <v>66974518</v>
      </c>
      <c r="B84" s="289">
        <f t="shared" si="3"/>
        <v>0</v>
      </c>
      <c r="C84" s="289">
        <f t="shared" si="4"/>
        <v>9169832</v>
      </c>
      <c r="E84" s="291">
        <v>66974518</v>
      </c>
      <c r="F84" s="374"/>
      <c r="G84" s="374"/>
      <c r="H84" s="374">
        <v>9169832</v>
      </c>
      <c r="I84" s="374"/>
      <c r="J84" s="374"/>
      <c r="K84" s="374"/>
      <c r="L84" s="374"/>
      <c r="M84" s="374"/>
      <c r="N84" s="374"/>
      <c r="O84" s="374"/>
      <c r="P84" s="374"/>
      <c r="Q84" s="374"/>
    </row>
    <row r="85" spans="1:17" x14ac:dyDescent="0.3">
      <c r="A85" s="290">
        <f t="shared" si="2"/>
        <v>31481135</v>
      </c>
      <c r="B85" s="289">
        <f t="shared" si="3"/>
        <v>0</v>
      </c>
      <c r="C85" s="289">
        <f t="shared" si="4"/>
        <v>8218506</v>
      </c>
      <c r="E85" s="291">
        <v>31481135</v>
      </c>
      <c r="F85" s="374"/>
      <c r="G85" s="374"/>
      <c r="H85" s="374">
        <v>8218506</v>
      </c>
      <c r="I85" s="374"/>
      <c r="J85" s="374"/>
      <c r="K85" s="374"/>
      <c r="L85" s="374"/>
      <c r="M85" s="374"/>
      <c r="N85" s="374"/>
      <c r="O85" s="374"/>
      <c r="P85" s="374"/>
      <c r="Q85" s="374"/>
    </row>
    <row r="86" spans="1:17" x14ac:dyDescent="0.3">
      <c r="A86" s="290">
        <f t="shared" si="2"/>
        <v>1144130961</v>
      </c>
      <c r="B86" s="289">
        <f t="shared" si="3"/>
        <v>0</v>
      </c>
      <c r="C86" s="289">
        <f t="shared" si="4"/>
        <v>3485578</v>
      </c>
      <c r="E86" s="291">
        <v>1144130961</v>
      </c>
      <c r="F86" s="374"/>
      <c r="G86" s="374"/>
      <c r="H86" s="374">
        <v>3485578</v>
      </c>
      <c r="I86" s="374"/>
      <c r="J86" s="374"/>
      <c r="K86" s="374"/>
      <c r="L86" s="374"/>
      <c r="M86" s="374"/>
      <c r="N86" s="374"/>
      <c r="O86" s="374"/>
      <c r="P86" s="374"/>
      <c r="Q86" s="374"/>
    </row>
    <row r="87" spans="1:17" x14ac:dyDescent="0.3">
      <c r="A87" s="290">
        <f t="shared" si="2"/>
        <v>14880559</v>
      </c>
      <c r="B87" s="289">
        <f t="shared" si="3"/>
        <v>0</v>
      </c>
      <c r="C87" s="289">
        <f t="shared" si="4"/>
        <v>4025980</v>
      </c>
      <c r="E87" s="291">
        <v>14880559</v>
      </c>
      <c r="F87" s="374"/>
      <c r="G87" s="374"/>
      <c r="H87" s="374">
        <v>4025980</v>
      </c>
      <c r="I87" s="374"/>
      <c r="J87" s="374"/>
      <c r="K87" s="374"/>
      <c r="L87" s="374"/>
      <c r="M87" s="374"/>
      <c r="N87" s="374"/>
      <c r="O87" s="374"/>
      <c r="P87" s="374"/>
      <c r="Q87" s="374"/>
    </row>
    <row r="88" spans="1:17" x14ac:dyDescent="0.3">
      <c r="A88" s="290">
        <f t="shared" si="2"/>
        <v>29226268</v>
      </c>
      <c r="B88" s="289">
        <f t="shared" si="3"/>
        <v>0</v>
      </c>
      <c r="C88" s="289">
        <f t="shared" si="4"/>
        <v>6871636</v>
      </c>
      <c r="E88" s="291">
        <v>29226268</v>
      </c>
      <c r="F88" s="374"/>
      <c r="G88" s="374"/>
      <c r="H88" s="374">
        <v>6871636</v>
      </c>
      <c r="I88" s="374"/>
      <c r="J88" s="374"/>
      <c r="K88" s="374"/>
      <c r="L88" s="374"/>
      <c r="M88" s="374"/>
      <c r="N88" s="374"/>
      <c r="O88" s="374"/>
      <c r="P88" s="374"/>
      <c r="Q88" s="374"/>
    </row>
    <row r="89" spans="1:17" x14ac:dyDescent="0.3">
      <c r="A89" s="290">
        <f t="shared" si="2"/>
        <v>66832283</v>
      </c>
      <c r="B89" s="289">
        <f t="shared" si="3"/>
        <v>0</v>
      </c>
      <c r="C89" s="289">
        <f t="shared" si="4"/>
        <v>25031075</v>
      </c>
      <c r="E89" s="291">
        <v>66832283</v>
      </c>
      <c r="F89" s="374"/>
      <c r="G89" s="374"/>
      <c r="H89" s="374">
        <v>25031075</v>
      </c>
      <c r="I89" s="374"/>
      <c r="J89" s="374"/>
      <c r="K89" s="374"/>
      <c r="L89" s="374"/>
      <c r="M89" s="374"/>
      <c r="N89" s="374"/>
      <c r="O89" s="374"/>
      <c r="P89" s="374"/>
      <c r="Q89" s="374"/>
    </row>
    <row r="90" spans="1:17" x14ac:dyDescent="0.3">
      <c r="A90" s="290">
        <f t="shared" si="2"/>
        <v>1130587591</v>
      </c>
      <c r="B90" s="289">
        <f t="shared" si="3"/>
        <v>0</v>
      </c>
      <c r="C90" s="289">
        <f t="shared" si="4"/>
        <v>12555593</v>
      </c>
      <c r="E90" s="291">
        <v>1130587591</v>
      </c>
      <c r="F90" s="374"/>
      <c r="G90" s="374"/>
      <c r="H90" s="374">
        <v>12555593</v>
      </c>
      <c r="I90" s="374"/>
      <c r="J90" s="374"/>
      <c r="K90" s="374"/>
      <c r="L90" s="374"/>
      <c r="M90" s="374"/>
      <c r="N90" s="374"/>
      <c r="O90" s="374"/>
      <c r="P90" s="374"/>
      <c r="Q90" s="374"/>
    </row>
    <row r="91" spans="1:17" x14ac:dyDescent="0.3">
      <c r="A91" s="290">
        <f t="shared" si="2"/>
        <v>94469016</v>
      </c>
      <c r="B91" s="289">
        <f t="shared" si="3"/>
        <v>0</v>
      </c>
      <c r="C91" s="289">
        <f t="shared" si="4"/>
        <v>16030669</v>
      </c>
      <c r="E91" s="291">
        <v>94469016</v>
      </c>
      <c r="F91" s="374"/>
      <c r="G91" s="374"/>
      <c r="H91" s="374">
        <v>16030669</v>
      </c>
      <c r="I91" s="374"/>
      <c r="J91" s="374"/>
      <c r="K91" s="374"/>
      <c r="L91" s="374"/>
      <c r="M91" s="374"/>
      <c r="N91" s="374"/>
      <c r="O91" s="374"/>
      <c r="P91" s="374"/>
      <c r="Q91" s="374"/>
    </row>
    <row r="92" spans="1:17" x14ac:dyDescent="0.3">
      <c r="A92" s="290">
        <f t="shared" si="2"/>
        <v>29702893</v>
      </c>
      <c r="B92" s="289">
        <f t="shared" si="3"/>
        <v>0</v>
      </c>
      <c r="C92" s="289">
        <f t="shared" si="4"/>
        <v>7329238</v>
      </c>
      <c r="E92" s="291">
        <v>29702893</v>
      </c>
      <c r="F92" s="374"/>
      <c r="G92" s="374"/>
      <c r="H92" s="374">
        <v>7329238</v>
      </c>
      <c r="I92" s="374"/>
      <c r="J92" s="374"/>
      <c r="K92" s="374"/>
      <c r="L92" s="374"/>
      <c r="M92" s="374"/>
      <c r="N92" s="374"/>
      <c r="O92" s="374"/>
      <c r="P92" s="374"/>
      <c r="Q92" s="374"/>
    </row>
    <row r="93" spans="1:17" x14ac:dyDescent="0.3">
      <c r="A93" s="290">
        <f t="shared" si="2"/>
        <v>34603706</v>
      </c>
      <c r="B93" s="289">
        <f t="shared" si="3"/>
        <v>0</v>
      </c>
      <c r="C93" s="289">
        <f t="shared" si="4"/>
        <v>0</v>
      </c>
      <c r="E93" s="291">
        <v>34603706</v>
      </c>
      <c r="F93" s="374"/>
      <c r="G93" s="374"/>
      <c r="H93" s="374">
        <v>0</v>
      </c>
      <c r="I93" s="374"/>
      <c r="J93" s="374"/>
      <c r="K93" s="374"/>
      <c r="L93" s="374"/>
      <c r="M93" s="374"/>
      <c r="N93" s="374"/>
      <c r="O93" s="374"/>
      <c r="P93" s="374"/>
      <c r="Q93" s="374"/>
    </row>
    <row r="94" spans="1:17" x14ac:dyDescent="0.3">
      <c r="A94" s="290">
        <f t="shared" si="2"/>
        <v>34613917</v>
      </c>
      <c r="B94" s="289">
        <f t="shared" si="3"/>
        <v>0</v>
      </c>
      <c r="C94" s="289">
        <f t="shared" si="4"/>
        <v>0</v>
      </c>
      <c r="E94" s="291">
        <v>34613917</v>
      </c>
      <c r="F94" s="374"/>
      <c r="G94" s="374"/>
      <c r="H94" s="374">
        <v>0</v>
      </c>
      <c r="I94" s="374"/>
      <c r="J94" s="374"/>
      <c r="K94" s="374"/>
      <c r="L94" s="374"/>
      <c r="M94" s="374"/>
      <c r="N94" s="374"/>
      <c r="O94" s="374"/>
      <c r="P94" s="374"/>
      <c r="Q94" s="374"/>
    </row>
    <row r="95" spans="1:17" x14ac:dyDescent="0.3">
      <c r="A95" s="290">
        <f t="shared" si="2"/>
        <v>94424859</v>
      </c>
      <c r="B95" s="289">
        <f t="shared" si="3"/>
        <v>0</v>
      </c>
      <c r="C95" s="289">
        <f t="shared" si="4"/>
        <v>7951164</v>
      </c>
      <c r="E95" s="291">
        <v>94424859</v>
      </c>
      <c r="F95" s="374"/>
      <c r="G95" s="374"/>
      <c r="H95" s="374">
        <v>7951164</v>
      </c>
      <c r="I95" s="374"/>
      <c r="J95" s="374"/>
      <c r="K95" s="374"/>
      <c r="L95" s="374"/>
      <c r="M95" s="374"/>
      <c r="N95" s="374"/>
      <c r="O95" s="374"/>
      <c r="P95" s="374"/>
      <c r="Q95" s="374"/>
    </row>
    <row r="96" spans="1:17" x14ac:dyDescent="0.3">
      <c r="A96" s="290">
        <f t="shared" si="2"/>
        <v>31163324</v>
      </c>
      <c r="B96" s="289">
        <f t="shared" si="3"/>
        <v>0</v>
      </c>
      <c r="C96" s="289">
        <f t="shared" si="4"/>
        <v>0</v>
      </c>
      <c r="E96" s="291">
        <v>31163324</v>
      </c>
      <c r="F96" s="374"/>
      <c r="G96" s="374"/>
      <c r="H96" s="374">
        <v>0</v>
      </c>
      <c r="I96" s="374"/>
      <c r="J96" s="374"/>
      <c r="K96" s="374"/>
      <c r="L96" s="374"/>
      <c r="M96" s="374"/>
      <c r="N96" s="374"/>
      <c r="O96" s="374"/>
      <c r="P96" s="374"/>
      <c r="Q96" s="374"/>
    </row>
    <row r="97" spans="1:17" x14ac:dyDescent="0.3">
      <c r="A97" s="290">
        <f t="shared" si="2"/>
        <v>31177028</v>
      </c>
      <c r="B97" s="289">
        <f t="shared" si="3"/>
        <v>0</v>
      </c>
      <c r="C97" s="289">
        <f t="shared" si="4"/>
        <v>17725124</v>
      </c>
      <c r="E97" s="291">
        <v>31177028</v>
      </c>
      <c r="F97" s="374"/>
      <c r="G97" s="374"/>
      <c r="H97" s="374">
        <v>17725124</v>
      </c>
      <c r="I97" s="374"/>
      <c r="J97" s="374"/>
      <c r="K97" s="374"/>
      <c r="L97" s="374"/>
      <c r="M97" s="374"/>
      <c r="N97" s="374"/>
      <c r="O97" s="374"/>
      <c r="P97" s="374"/>
      <c r="Q97" s="374"/>
    </row>
    <row r="98" spans="1:17" x14ac:dyDescent="0.3">
      <c r="A98" s="290">
        <f t="shared" si="2"/>
        <v>31968769</v>
      </c>
      <c r="B98" s="289">
        <f t="shared" si="3"/>
        <v>0</v>
      </c>
      <c r="C98" s="289">
        <f t="shared" si="4"/>
        <v>0</v>
      </c>
      <c r="E98" s="291">
        <v>31968769</v>
      </c>
      <c r="F98" s="374"/>
      <c r="G98" s="374"/>
      <c r="H98" s="374">
        <v>0</v>
      </c>
      <c r="I98" s="374"/>
      <c r="J98" s="374"/>
      <c r="K98" s="374"/>
      <c r="L98" s="374"/>
      <c r="M98" s="374"/>
      <c r="N98" s="374"/>
      <c r="O98" s="374"/>
      <c r="P98" s="374"/>
      <c r="Q98" s="374"/>
    </row>
    <row r="99" spans="1:17" x14ac:dyDescent="0.3">
      <c r="A99" s="290">
        <f t="shared" ref="A99:A162" si="5">+E99</f>
        <v>38879260</v>
      </c>
      <c r="B99" s="289">
        <f t="shared" si="3"/>
        <v>0</v>
      </c>
      <c r="C99" s="289">
        <f t="shared" si="4"/>
        <v>0</v>
      </c>
      <c r="E99" s="291">
        <v>38879260</v>
      </c>
      <c r="F99" s="374"/>
      <c r="G99" s="374"/>
      <c r="H99" s="374">
        <v>0</v>
      </c>
      <c r="I99" s="374"/>
      <c r="J99" s="374"/>
      <c r="K99" s="374"/>
      <c r="L99" s="374"/>
      <c r="M99" s="374"/>
      <c r="N99" s="374"/>
      <c r="O99" s="374"/>
      <c r="P99" s="374"/>
      <c r="Q99" s="374"/>
    </row>
    <row r="100" spans="1:17" x14ac:dyDescent="0.3">
      <c r="A100" s="290">
        <f t="shared" si="5"/>
        <v>31582308</v>
      </c>
      <c r="B100" s="289">
        <f t="shared" ref="B100:B163" si="6">+SUM(F100:G100)</f>
        <v>0</v>
      </c>
      <c r="C100" s="289">
        <f t="shared" ref="C100:C163" si="7">+SUM(F100:AZ100)-B100</f>
        <v>0</v>
      </c>
      <c r="E100" s="291">
        <v>31582308</v>
      </c>
      <c r="F100" s="374"/>
      <c r="G100" s="374"/>
      <c r="H100" s="374">
        <v>0</v>
      </c>
      <c r="I100" s="374"/>
      <c r="J100" s="374"/>
      <c r="K100" s="374"/>
      <c r="L100" s="374"/>
      <c r="M100" s="374"/>
      <c r="N100" s="374"/>
      <c r="O100" s="374"/>
      <c r="P100" s="374"/>
      <c r="Q100" s="374"/>
    </row>
    <row r="101" spans="1:17" x14ac:dyDescent="0.3">
      <c r="A101" s="290">
        <f t="shared" si="5"/>
        <v>16696200</v>
      </c>
      <c r="B101" s="289">
        <f t="shared" si="6"/>
        <v>0</v>
      </c>
      <c r="C101" s="289">
        <f t="shared" si="7"/>
        <v>0</v>
      </c>
      <c r="E101" s="291">
        <v>16696200</v>
      </c>
      <c r="F101" s="374"/>
      <c r="G101" s="374"/>
      <c r="H101" s="374">
        <v>0</v>
      </c>
      <c r="I101" s="374"/>
      <c r="J101" s="374"/>
      <c r="K101" s="374"/>
      <c r="L101" s="374"/>
      <c r="M101" s="374"/>
      <c r="N101" s="374"/>
      <c r="O101" s="374"/>
      <c r="P101" s="374"/>
      <c r="Q101" s="374"/>
    </row>
    <row r="102" spans="1:17" x14ac:dyDescent="0.3">
      <c r="A102" s="290">
        <f t="shared" si="5"/>
        <v>31841166</v>
      </c>
      <c r="B102" s="289">
        <f t="shared" si="6"/>
        <v>0</v>
      </c>
      <c r="C102" s="289">
        <f t="shared" si="7"/>
        <v>0</v>
      </c>
      <c r="E102" s="291">
        <v>31841166</v>
      </c>
      <c r="F102" s="374"/>
      <c r="G102" s="374"/>
      <c r="H102" s="374">
        <v>0</v>
      </c>
      <c r="I102" s="374"/>
      <c r="J102" s="374"/>
      <c r="K102" s="374"/>
      <c r="L102" s="374"/>
      <c r="M102" s="374"/>
      <c r="N102" s="374"/>
      <c r="O102" s="374"/>
      <c r="P102" s="374"/>
      <c r="Q102" s="374"/>
    </row>
    <row r="103" spans="1:17" x14ac:dyDescent="0.3">
      <c r="A103" s="290">
        <f t="shared" si="5"/>
        <v>31307964</v>
      </c>
      <c r="B103" s="289">
        <f t="shared" si="6"/>
        <v>0</v>
      </c>
      <c r="C103" s="289">
        <f t="shared" si="7"/>
        <v>8043844</v>
      </c>
      <c r="E103" s="291">
        <v>31307964</v>
      </c>
      <c r="F103" s="374"/>
      <c r="G103" s="374"/>
      <c r="H103" s="374">
        <v>8043844</v>
      </c>
      <c r="I103" s="374"/>
      <c r="J103" s="374"/>
      <c r="K103" s="374"/>
      <c r="L103" s="374"/>
      <c r="M103" s="374"/>
      <c r="N103" s="374"/>
      <c r="O103" s="374"/>
      <c r="P103" s="374"/>
      <c r="Q103" s="374"/>
    </row>
    <row r="104" spans="1:17" x14ac:dyDescent="0.3">
      <c r="A104" s="290">
        <f t="shared" si="5"/>
        <v>31389687</v>
      </c>
      <c r="B104" s="289">
        <f t="shared" si="6"/>
        <v>0</v>
      </c>
      <c r="C104" s="289">
        <f t="shared" si="7"/>
        <v>0</v>
      </c>
      <c r="E104" s="291">
        <v>31389687</v>
      </c>
      <c r="F104" s="374"/>
      <c r="G104" s="374"/>
      <c r="H104" s="374">
        <v>0</v>
      </c>
      <c r="I104" s="374"/>
      <c r="J104" s="374"/>
      <c r="K104" s="374"/>
      <c r="L104" s="374"/>
      <c r="M104" s="374"/>
      <c r="N104" s="374"/>
      <c r="O104" s="374"/>
      <c r="P104" s="374"/>
      <c r="Q104" s="374"/>
    </row>
    <row r="105" spans="1:17" x14ac:dyDescent="0.3">
      <c r="A105" s="290">
        <f t="shared" si="5"/>
        <v>14837838</v>
      </c>
      <c r="B105" s="289">
        <f t="shared" si="6"/>
        <v>0</v>
      </c>
      <c r="C105" s="289">
        <f t="shared" si="7"/>
        <v>16079631</v>
      </c>
      <c r="E105" s="291">
        <v>14837838</v>
      </c>
      <c r="F105" s="374"/>
      <c r="G105" s="374"/>
      <c r="H105" s="374">
        <v>16079631</v>
      </c>
      <c r="I105" s="374"/>
      <c r="J105" s="374"/>
      <c r="K105" s="374"/>
      <c r="L105" s="374"/>
      <c r="M105" s="374"/>
      <c r="N105" s="374"/>
      <c r="O105" s="374"/>
      <c r="P105" s="374"/>
      <c r="Q105" s="374"/>
    </row>
    <row r="106" spans="1:17" x14ac:dyDescent="0.3">
      <c r="A106" s="290">
        <f t="shared" si="5"/>
        <v>14890652</v>
      </c>
      <c r="B106" s="289">
        <f t="shared" si="6"/>
        <v>0</v>
      </c>
      <c r="C106" s="289">
        <f t="shared" si="7"/>
        <v>17195641</v>
      </c>
      <c r="E106" s="291">
        <v>14890652</v>
      </c>
      <c r="F106" s="374"/>
      <c r="G106" s="374"/>
      <c r="H106" s="374">
        <v>17195641</v>
      </c>
      <c r="I106" s="374"/>
      <c r="J106" s="374"/>
      <c r="K106" s="374"/>
      <c r="L106" s="374"/>
      <c r="M106" s="374"/>
      <c r="N106" s="374"/>
      <c r="O106" s="374"/>
      <c r="P106" s="374"/>
      <c r="Q106" s="374"/>
    </row>
    <row r="107" spans="1:17" x14ac:dyDescent="0.3">
      <c r="A107" s="290">
        <f t="shared" si="5"/>
        <v>66729791</v>
      </c>
      <c r="B107" s="289">
        <f t="shared" si="6"/>
        <v>5587517</v>
      </c>
      <c r="C107" s="289">
        <f t="shared" si="7"/>
        <v>35203003</v>
      </c>
      <c r="E107" s="291">
        <v>66729791</v>
      </c>
      <c r="F107" s="374">
        <v>5587517</v>
      </c>
      <c r="G107" s="374"/>
      <c r="H107" s="374">
        <v>35203003</v>
      </c>
      <c r="I107" s="374"/>
      <c r="J107" s="374"/>
      <c r="K107" s="374"/>
      <c r="L107" s="374"/>
      <c r="M107" s="374"/>
      <c r="N107" s="374"/>
      <c r="O107" s="374"/>
      <c r="P107" s="374"/>
      <c r="Q107" s="374"/>
    </row>
    <row r="108" spans="1:17" x14ac:dyDescent="0.3">
      <c r="A108" s="290">
        <f t="shared" si="5"/>
        <v>31387467</v>
      </c>
      <c r="B108" s="289">
        <f t="shared" si="6"/>
        <v>0</v>
      </c>
      <c r="C108" s="289">
        <f t="shared" si="7"/>
        <v>0</v>
      </c>
      <c r="E108" s="291">
        <v>31387467</v>
      </c>
      <c r="F108" s="374"/>
      <c r="G108" s="374"/>
      <c r="H108" s="374">
        <v>0</v>
      </c>
      <c r="I108" s="374"/>
      <c r="J108" s="374"/>
      <c r="K108" s="374"/>
      <c r="L108" s="374"/>
      <c r="M108" s="374"/>
      <c r="N108" s="374"/>
      <c r="O108" s="374"/>
      <c r="P108" s="374"/>
      <c r="Q108" s="374"/>
    </row>
    <row r="109" spans="1:17" x14ac:dyDescent="0.3">
      <c r="A109" s="290">
        <f t="shared" si="5"/>
        <v>16771634</v>
      </c>
      <c r="B109" s="289">
        <f t="shared" si="6"/>
        <v>0</v>
      </c>
      <c r="C109" s="289">
        <f t="shared" si="7"/>
        <v>0</v>
      </c>
      <c r="E109" s="291">
        <v>16771634</v>
      </c>
      <c r="F109" s="374"/>
      <c r="G109" s="374"/>
      <c r="H109" s="374">
        <v>0</v>
      </c>
      <c r="I109" s="374"/>
      <c r="J109" s="374"/>
      <c r="K109" s="374"/>
      <c r="L109" s="374"/>
      <c r="M109" s="374"/>
      <c r="N109" s="374"/>
      <c r="O109" s="374"/>
      <c r="P109" s="374"/>
      <c r="Q109" s="374"/>
    </row>
    <row r="110" spans="1:17" x14ac:dyDescent="0.3">
      <c r="A110" s="290">
        <f t="shared" si="5"/>
        <v>31585730</v>
      </c>
      <c r="B110" s="289">
        <f t="shared" si="6"/>
        <v>0</v>
      </c>
      <c r="C110" s="289">
        <f t="shared" si="7"/>
        <v>7802699</v>
      </c>
      <c r="E110" s="291">
        <v>31585730</v>
      </c>
      <c r="F110" s="374"/>
      <c r="G110" s="374"/>
      <c r="H110" s="374">
        <v>7802699</v>
      </c>
      <c r="I110" s="374"/>
      <c r="J110" s="374"/>
      <c r="K110" s="374"/>
      <c r="L110" s="374"/>
      <c r="M110" s="374"/>
      <c r="N110" s="374"/>
      <c r="O110" s="374"/>
      <c r="P110" s="374"/>
      <c r="Q110" s="374"/>
    </row>
    <row r="111" spans="1:17" x14ac:dyDescent="0.3">
      <c r="A111" s="290">
        <f t="shared" si="5"/>
        <v>66749745</v>
      </c>
      <c r="B111" s="289">
        <f t="shared" si="6"/>
        <v>0</v>
      </c>
      <c r="C111" s="289">
        <f t="shared" si="7"/>
        <v>498737</v>
      </c>
      <c r="E111" s="291">
        <v>66749745</v>
      </c>
      <c r="F111" s="374"/>
      <c r="G111" s="374"/>
      <c r="H111" s="374">
        <v>498737</v>
      </c>
      <c r="I111" s="374"/>
      <c r="J111" s="374"/>
      <c r="K111" s="374"/>
      <c r="L111" s="374"/>
      <c r="M111" s="374"/>
      <c r="N111" s="374"/>
      <c r="O111" s="374"/>
      <c r="P111" s="374"/>
      <c r="Q111" s="374"/>
    </row>
    <row r="112" spans="1:17" x14ac:dyDescent="0.3">
      <c r="A112" s="290">
        <f t="shared" si="5"/>
        <v>16513586</v>
      </c>
      <c r="B112" s="289">
        <f t="shared" si="6"/>
        <v>0</v>
      </c>
      <c r="C112" s="289">
        <f t="shared" si="7"/>
        <v>6653365</v>
      </c>
      <c r="E112" s="291">
        <v>16513586</v>
      </c>
      <c r="F112" s="374"/>
      <c r="G112" s="374"/>
      <c r="H112" s="374">
        <v>6653365</v>
      </c>
      <c r="I112" s="374"/>
      <c r="J112" s="374"/>
      <c r="K112" s="374"/>
      <c r="L112" s="374"/>
      <c r="M112" s="374"/>
      <c r="N112" s="374"/>
      <c r="O112" s="374"/>
      <c r="P112" s="374"/>
      <c r="Q112" s="374"/>
    </row>
    <row r="113" spans="1:17" x14ac:dyDescent="0.3">
      <c r="A113" s="290">
        <f t="shared" si="5"/>
        <v>94442670</v>
      </c>
      <c r="B113" s="289">
        <f t="shared" si="6"/>
        <v>0</v>
      </c>
      <c r="C113" s="289">
        <f t="shared" si="7"/>
        <v>3967795</v>
      </c>
      <c r="E113" s="291">
        <v>94442670</v>
      </c>
      <c r="F113" s="374"/>
      <c r="G113" s="374"/>
      <c r="H113" s="374">
        <v>3967795</v>
      </c>
      <c r="I113" s="374"/>
      <c r="J113" s="374"/>
      <c r="K113" s="374"/>
      <c r="L113" s="374"/>
      <c r="M113" s="374"/>
      <c r="N113" s="374"/>
      <c r="O113" s="374"/>
      <c r="P113" s="374"/>
      <c r="Q113" s="374"/>
    </row>
    <row r="114" spans="1:17" x14ac:dyDescent="0.3">
      <c r="A114" s="290">
        <f t="shared" si="5"/>
        <v>16622672</v>
      </c>
      <c r="B114" s="289">
        <f t="shared" si="6"/>
        <v>0</v>
      </c>
      <c r="C114" s="289">
        <f t="shared" si="7"/>
        <v>88995927</v>
      </c>
      <c r="E114" s="291">
        <v>16622672</v>
      </c>
      <c r="F114" s="374"/>
      <c r="G114" s="374"/>
      <c r="H114" s="374">
        <v>88995927</v>
      </c>
      <c r="I114" s="374"/>
      <c r="J114" s="374"/>
      <c r="K114" s="374"/>
      <c r="L114" s="374"/>
      <c r="M114" s="374"/>
      <c r="N114" s="374"/>
      <c r="O114" s="374"/>
      <c r="P114" s="374"/>
      <c r="Q114" s="374"/>
    </row>
    <row r="115" spans="1:17" x14ac:dyDescent="0.3">
      <c r="A115" s="290">
        <f t="shared" si="5"/>
        <v>29562149</v>
      </c>
      <c r="B115" s="289">
        <f t="shared" si="6"/>
        <v>0</v>
      </c>
      <c r="C115" s="289">
        <f t="shared" si="7"/>
        <v>0</v>
      </c>
      <c r="E115" s="291">
        <v>29562149</v>
      </c>
      <c r="F115" s="374"/>
      <c r="G115" s="374"/>
      <c r="H115" s="374">
        <v>0</v>
      </c>
      <c r="I115" s="374"/>
      <c r="J115" s="374"/>
      <c r="K115" s="374"/>
      <c r="L115" s="374"/>
      <c r="M115" s="374"/>
      <c r="N115" s="374"/>
      <c r="O115" s="374"/>
      <c r="P115" s="374"/>
      <c r="Q115" s="374"/>
    </row>
    <row r="116" spans="1:17" x14ac:dyDescent="0.3">
      <c r="A116" s="290">
        <f t="shared" si="5"/>
        <v>29119782</v>
      </c>
      <c r="B116" s="289">
        <f t="shared" si="6"/>
        <v>0</v>
      </c>
      <c r="C116" s="289">
        <f t="shared" si="7"/>
        <v>0</v>
      </c>
      <c r="E116" s="291">
        <v>29119782</v>
      </c>
      <c r="F116" s="374"/>
      <c r="G116" s="374"/>
      <c r="H116" s="374">
        <v>0</v>
      </c>
      <c r="I116" s="374"/>
      <c r="J116" s="374"/>
      <c r="K116" s="374"/>
      <c r="L116" s="374"/>
      <c r="M116" s="374"/>
      <c r="N116" s="374"/>
      <c r="O116" s="374"/>
      <c r="P116" s="374"/>
      <c r="Q116" s="374"/>
    </row>
    <row r="117" spans="1:17" x14ac:dyDescent="0.3">
      <c r="A117" s="290">
        <f t="shared" si="5"/>
        <v>31952751</v>
      </c>
      <c r="B117" s="289">
        <f t="shared" si="6"/>
        <v>0</v>
      </c>
      <c r="C117" s="289">
        <f t="shared" si="7"/>
        <v>0</v>
      </c>
      <c r="E117" s="291">
        <v>31952751</v>
      </c>
      <c r="F117" s="374"/>
      <c r="G117" s="374"/>
      <c r="H117" s="374">
        <v>0</v>
      </c>
      <c r="I117" s="374"/>
      <c r="J117" s="374"/>
      <c r="K117" s="374"/>
      <c r="L117" s="374"/>
      <c r="M117" s="374"/>
      <c r="N117" s="374"/>
      <c r="O117" s="374"/>
      <c r="P117" s="374"/>
      <c r="Q117" s="374"/>
    </row>
    <row r="118" spans="1:17" x14ac:dyDescent="0.3">
      <c r="A118" s="290">
        <f t="shared" si="5"/>
        <v>31978538</v>
      </c>
      <c r="B118" s="289">
        <f t="shared" si="6"/>
        <v>0</v>
      </c>
      <c r="C118" s="289">
        <f t="shared" si="7"/>
        <v>19689930</v>
      </c>
      <c r="E118" s="291">
        <v>31978538</v>
      </c>
      <c r="F118" s="374"/>
      <c r="G118" s="374"/>
      <c r="H118" s="374">
        <v>19689930</v>
      </c>
      <c r="I118" s="374"/>
      <c r="J118" s="374"/>
      <c r="K118" s="374"/>
      <c r="L118" s="374"/>
      <c r="M118" s="374"/>
      <c r="N118" s="374"/>
      <c r="O118" s="374"/>
      <c r="P118" s="374"/>
      <c r="Q118" s="374"/>
    </row>
    <row r="119" spans="1:17" x14ac:dyDescent="0.3">
      <c r="A119" s="290">
        <f t="shared" si="5"/>
        <v>66853372</v>
      </c>
      <c r="B119" s="289">
        <f t="shared" si="6"/>
        <v>0</v>
      </c>
      <c r="C119" s="289">
        <f t="shared" si="7"/>
        <v>79075742</v>
      </c>
      <c r="E119" s="291">
        <v>66853372</v>
      </c>
      <c r="F119" s="374"/>
      <c r="G119" s="374"/>
      <c r="H119" s="374">
        <v>79075742</v>
      </c>
      <c r="I119" s="374"/>
      <c r="J119" s="374"/>
      <c r="K119" s="374"/>
      <c r="L119" s="374"/>
      <c r="M119" s="374"/>
      <c r="N119" s="374"/>
      <c r="O119" s="374"/>
      <c r="P119" s="374"/>
      <c r="Q119" s="374"/>
    </row>
    <row r="120" spans="1:17" x14ac:dyDescent="0.3">
      <c r="A120" s="290">
        <f t="shared" si="5"/>
        <v>94443574</v>
      </c>
      <c r="B120" s="289">
        <f t="shared" si="6"/>
        <v>0</v>
      </c>
      <c r="C120" s="289">
        <f t="shared" si="7"/>
        <v>7171228</v>
      </c>
      <c r="E120" s="291">
        <v>94443574</v>
      </c>
      <c r="F120" s="374"/>
      <c r="G120" s="374"/>
      <c r="H120" s="374">
        <v>7171228</v>
      </c>
      <c r="I120" s="374"/>
      <c r="J120" s="374"/>
      <c r="K120" s="374"/>
      <c r="L120" s="374"/>
      <c r="M120" s="374"/>
      <c r="N120" s="374"/>
      <c r="O120" s="374"/>
      <c r="P120" s="374"/>
      <c r="Q120" s="374"/>
    </row>
    <row r="121" spans="1:17" x14ac:dyDescent="0.3">
      <c r="A121" s="290">
        <f t="shared" si="5"/>
        <v>38870782</v>
      </c>
      <c r="B121" s="289">
        <f t="shared" si="6"/>
        <v>0</v>
      </c>
      <c r="C121" s="289">
        <f t="shared" si="7"/>
        <v>114328675</v>
      </c>
      <c r="E121" s="291">
        <v>38870782</v>
      </c>
      <c r="F121" s="374"/>
      <c r="G121" s="374"/>
      <c r="H121" s="374">
        <v>114328675</v>
      </c>
      <c r="I121" s="374"/>
      <c r="J121" s="374"/>
      <c r="K121" s="374"/>
      <c r="L121" s="374"/>
      <c r="M121" s="374"/>
      <c r="N121" s="374"/>
      <c r="O121" s="374"/>
      <c r="P121" s="374"/>
      <c r="Q121" s="374"/>
    </row>
    <row r="122" spans="1:17" x14ac:dyDescent="0.3">
      <c r="A122" s="290">
        <f t="shared" si="5"/>
        <v>31473999</v>
      </c>
      <c r="B122" s="289">
        <f t="shared" si="6"/>
        <v>0</v>
      </c>
      <c r="C122" s="289">
        <f t="shared" si="7"/>
        <v>29915046</v>
      </c>
      <c r="E122" s="291">
        <v>31473999</v>
      </c>
      <c r="F122" s="374"/>
      <c r="G122" s="374"/>
      <c r="H122" s="374">
        <v>9196160</v>
      </c>
      <c r="I122" s="374"/>
      <c r="J122" s="374"/>
      <c r="K122" s="374">
        <v>20718886</v>
      </c>
      <c r="L122" s="374"/>
      <c r="M122" s="374"/>
      <c r="N122" s="374"/>
      <c r="O122" s="374"/>
      <c r="P122" s="374"/>
      <c r="Q122" s="374"/>
    </row>
    <row r="123" spans="1:17" x14ac:dyDescent="0.3">
      <c r="A123" s="290">
        <f t="shared" si="5"/>
        <v>31538354</v>
      </c>
      <c r="B123" s="289">
        <f t="shared" si="6"/>
        <v>0</v>
      </c>
      <c r="C123" s="289">
        <f t="shared" si="7"/>
        <v>0</v>
      </c>
      <c r="E123" s="291">
        <v>31538354</v>
      </c>
      <c r="F123" s="374"/>
      <c r="G123" s="374"/>
      <c r="H123" s="374">
        <v>0</v>
      </c>
      <c r="I123" s="374"/>
      <c r="J123" s="374"/>
      <c r="K123" s="374"/>
      <c r="L123" s="374"/>
      <c r="M123" s="374"/>
      <c r="N123" s="374"/>
      <c r="O123" s="374"/>
      <c r="P123" s="374"/>
      <c r="Q123" s="374"/>
    </row>
    <row r="124" spans="1:17" x14ac:dyDescent="0.3">
      <c r="A124" s="290">
        <f t="shared" si="5"/>
        <v>31471640</v>
      </c>
      <c r="B124" s="289">
        <f t="shared" si="6"/>
        <v>0</v>
      </c>
      <c r="C124" s="289">
        <f t="shared" si="7"/>
        <v>2992896</v>
      </c>
      <c r="E124" s="291">
        <v>31471640</v>
      </c>
      <c r="F124" s="374"/>
      <c r="G124" s="374"/>
      <c r="H124" s="374">
        <v>2992896</v>
      </c>
      <c r="I124" s="374"/>
      <c r="J124" s="374"/>
      <c r="K124" s="374"/>
      <c r="L124" s="374"/>
      <c r="M124" s="374"/>
      <c r="N124" s="374"/>
      <c r="O124" s="374"/>
      <c r="P124" s="374"/>
      <c r="Q124" s="374"/>
    </row>
    <row r="125" spans="1:17" x14ac:dyDescent="0.3">
      <c r="A125" s="290">
        <f t="shared" si="5"/>
        <v>94414891</v>
      </c>
      <c r="B125" s="289">
        <f t="shared" si="6"/>
        <v>0</v>
      </c>
      <c r="C125" s="289">
        <f t="shared" si="7"/>
        <v>24365260</v>
      </c>
      <c r="E125" s="291">
        <v>94414891</v>
      </c>
      <c r="F125" s="374"/>
      <c r="G125" s="374"/>
      <c r="H125" s="374">
        <v>24365260</v>
      </c>
      <c r="I125" s="374"/>
      <c r="J125" s="374"/>
      <c r="K125" s="374"/>
      <c r="L125" s="374"/>
      <c r="M125" s="374"/>
      <c r="N125" s="374"/>
      <c r="O125" s="374"/>
      <c r="P125" s="374"/>
      <c r="Q125" s="374"/>
    </row>
    <row r="126" spans="1:17" x14ac:dyDescent="0.3">
      <c r="A126" s="290">
        <f t="shared" si="5"/>
        <v>27499291</v>
      </c>
      <c r="B126" s="289">
        <f t="shared" si="6"/>
        <v>0</v>
      </c>
      <c r="C126" s="289">
        <f t="shared" si="7"/>
        <v>0</v>
      </c>
      <c r="E126" s="291">
        <v>27499291</v>
      </c>
      <c r="F126" s="374"/>
      <c r="G126" s="374"/>
      <c r="H126" s="374">
        <v>0</v>
      </c>
      <c r="I126" s="374"/>
      <c r="J126" s="374"/>
      <c r="K126" s="374"/>
      <c r="L126" s="374"/>
      <c r="M126" s="374"/>
      <c r="N126" s="374"/>
      <c r="O126" s="374"/>
      <c r="P126" s="374"/>
      <c r="Q126" s="374"/>
    </row>
    <row r="127" spans="1:17" x14ac:dyDescent="0.3">
      <c r="A127" s="290">
        <f t="shared" si="5"/>
        <v>31388513</v>
      </c>
      <c r="B127" s="289">
        <f t="shared" si="6"/>
        <v>0</v>
      </c>
      <c r="C127" s="289">
        <f t="shared" si="7"/>
        <v>0</v>
      </c>
      <c r="E127" s="291">
        <v>31388513</v>
      </c>
      <c r="F127" s="374"/>
      <c r="G127" s="374"/>
      <c r="H127" s="374">
        <v>0</v>
      </c>
      <c r="I127" s="374"/>
      <c r="J127" s="374"/>
      <c r="K127" s="374"/>
      <c r="L127" s="374"/>
      <c r="M127" s="374"/>
      <c r="N127" s="374"/>
      <c r="O127" s="374"/>
      <c r="P127" s="374"/>
      <c r="Q127" s="374"/>
    </row>
    <row r="128" spans="1:17" x14ac:dyDescent="0.3">
      <c r="A128" s="290">
        <f t="shared" si="5"/>
        <v>66733139</v>
      </c>
      <c r="B128" s="289">
        <f t="shared" si="6"/>
        <v>0</v>
      </c>
      <c r="C128" s="289">
        <f t="shared" si="7"/>
        <v>0</v>
      </c>
      <c r="E128" s="291">
        <v>66733139</v>
      </c>
      <c r="F128" s="374"/>
      <c r="G128" s="374"/>
      <c r="H128" s="374">
        <v>0</v>
      </c>
      <c r="I128" s="374"/>
      <c r="J128" s="374"/>
      <c r="K128" s="374"/>
      <c r="L128" s="374"/>
      <c r="M128" s="374"/>
      <c r="N128" s="374"/>
      <c r="O128" s="374"/>
      <c r="P128" s="374"/>
      <c r="Q128" s="374"/>
    </row>
    <row r="129" spans="1:17" x14ac:dyDescent="0.3">
      <c r="A129" s="290">
        <f t="shared" si="5"/>
        <v>31385965</v>
      </c>
      <c r="B129" s="289">
        <f t="shared" si="6"/>
        <v>0</v>
      </c>
      <c r="C129" s="289">
        <f t="shared" si="7"/>
        <v>0</v>
      </c>
      <c r="E129" s="291">
        <v>31385965</v>
      </c>
      <c r="F129" s="374"/>
      <c r="G129" s="374"/>
      <c r="H129" s="374">
        <v>0</v>
      </c>
      <c r="I129" s="374"/>
      <c r="J129" s="374"/>
      <c r="K129" s="374"/>
      <c r="L129" s="374"/>
      <c r="M129" s="374"/>
      <c r="N129" s="374"/>
      <c r="O129" s="374"/>
      <c r="P129" s="374"/>
      <c r="Q129" s="374"/>
    </row>
    <row r="130" spans="1:17" x14ac:dyDescent="0.3">
      <c r="A130" s="290">
        <f t="shared" si="5"/>
        <v>16721524</v>
      </c>
      <c r="B130" s="289">
        <f t="shared" si="6"/>
        <v>0</v>
      </c>
      <c r="C130" s="289">
        <f t="shared" si="7"/>
        <v>17405320</v>
      </c>
      <c r="E130" s="291">
        <v>16721524</v>
      </c>
      <c r="F130" s="374"/>
      <c r="G130" s="374"/>
      <c r="H130" s="374">
        <v>17405320</v>
      </c>
      <c r="I130" s="374"/>
      <c r="J130" s="374"/>
      <c r="K130" s="374"/>
      <c r="L130" s="374"/>
      <c r="M130" s="374"/>
      <c r="N130" s="374"/>
      <c r="O130" s="374"/>
      <c r="P130" s="374"/>
      <c r="Q130" s="374"/>
    </row>
    <row r="131" spans="1:17" x14ac:dyDescent="0.3">
      <c r="A131" s="290">
        <f t="shared" si="5"/>
        <v>1151951813</v>
      </c>
      <c r="B131" s="289">
        <f t="shared" si="6"/>
        <v>0</v>
      </c>
      <c r="C131" s="289">
        <f t="shared" si="7"/>
        <v>7873898</v>
      </c>
      <c r="E131" s="291">
        <v>1151951813</v>
      </c>
      <c r="F131" s="374"/>
      <c r="G131" s="374"/>
      <c r="H131" s="374">
        <v>7873898</v>
      </c>
      <c r="I131" s="374"/>
      <c r="J131" s="374"/>
      <c r="K131" s="374"/>
      <c r="L131" s="374"/>
      <c r="M131" s="374"/>
      <c r="N131" s="374"/>
      <c r="O131" s="374"/>
      <c r="P131" s="374"/>
      <c r="Q131" s="374"/>
    </row>
    <row r="132" spans="1:17" x14ac:dyDescent="0.3">
      <c r="A132" s="290">
        <f t="shared" si="5"/>
        <v>38464346</v>
      </c>
      <c r="B132" s="289">
        <f t="shared" si="6"/>
        <v>0</v>
      </c>
      <c r="C132" s="289">
        <f t="shared" si="7"/>
        <v>1579631</v>
      </c>
      <c r="E132" s="291">
        <v>38464346</v>
      </c>
      <c r="F132" s="374"/>
      <c r="G132" s="374"/>
      <c r="H132" s="374">
        <v>1579631</v>
      </c>
      <c r="I132" s="374"/>
      <c r="J132" s="374"/>
      <c r="K132" s="374"/>
      <c r="L132" s="374"/>
      <c r="M132" s="374"/>
      <c r="N132" s="374"/>
      <c r="O132" s="374"/>
      <c r="P132" s="374"/>
      <c r="Q132" s="374"/>
    </row>
    <row r="133" spans="1:17" x14ac:dyDescent="0.3">
      <c r="A133" s="290">
        <f t="shared" si="5"/>
        <v>74860592</v>
      </c>
      <c r="B133" s="289">
        <f t="shared" si="6"/>
        <v>0</v>
      </c>
      <c r="C133" s="289">
        <f t="shared" si="7"/>
        <v>9264968</v>
      </c>
      <c r="E133" s="291">
        <v>74860592</v>
      </c>
      <c r="F133" s="374"/>
      <c r="G133" s="374"/>
      <c r="H133" s="374">
        <v>9264968</v>
      </c>
      <c r="I133" s="374"/>
      <c r="J133" s="374"/>
      <c r="K133" s="374"/>
      <c r="L133" s="374"/>
      <c r="M133" s="374"/>
      <c r="N133" s="374"/>
      <c r="O133" s="374"/>
      <c r="P133" s="374"/>
      <c r="Q133" s="374"/>
    </row>
    <row r="134" spans="1:17" x14ac:dyDescent="0.3">
      <c r="A134" s="290">
        <f t="shared" si="5"/>
        <v>31996297</v>
      </c>
      <c r="B134" s="289">
        <f t="shared" si="6"/>
        <v>0</v>
      </c>
      <c r="C134" s="289">
        <f t="shared" si="7"/>
        <v>0</v>
      </c>
      <c r="E134" s="291">
        <v>31996297</v>
      </c>
      <c r="F134" s="374"/>
      <c r="G134" s="374"/>
      <c r="H134" s="374">
        <v>0</v>
      </c>
      <c r="I134" s="374"/>
      <c r="J134" s="374"/>
      <c r="K134" s="374"/>
      <c r="L134" s="374"/>
      <c r="M134" s="374"/>
      <c r="N134" s="374"/>
      <c r="O134" s="374"/>
      <c r="P134" s="374"/>
      <c r="Q134" s="374"/>
    </row>
    <row r="135" spans="1:17" x14ac:dyDescent="0.3">
      <c r="A135" s="290">
        <f t="shared" si="5"/>
        <v>31987634</v>
      </c>
      <c r="B135" s="289">
        <f t="shared" si="6"/>
        <v>0</v>
      </c>
      <c r="C135" s="289">
        <f t="shared" si="7"/>
        <v>0</v>
      </c>
      <c r="E135" s="291">
        <v>31987634</v>
      </c>
      <c r="F135" s="374"/>
      <c r="G135" s="374"/>
      <c r="H135" s="374">
        <v>0</v>
      </c>
      <c r="I135" s="374"/>
      <c r="J135" s="374"/>
      <c r="K135" s="374"/>
      <c r="L135" s="374"/>
      <c r="M135" s="374"/>
      <c r="N135" s="374"/>
      <c r="O135" s="374"/>
      <c r="P135" s="374"/>
      <c r="Q135" s="374"/>
    </row>
    <row r="136" spans="1:17" x14ac:dyDescent="0.3">
      <c r="A136" s="290">
        <f t="shared" si="5"/>
        <v>41917897</v>
      </c>
      <c r="B136" s="289">
        <f t="shared" si="6"/>
        <v>0</v>
      </c>
      <c r="C136" s="289">
        <f t="shared" si="7"/>
        <v>0</v>
      </c>
      <c r="E136" s="291">
        <v>41917897</v>
      </c>
      <c r="F136" s="374"/>
      <c r="G136" s="374"/>
      <c r="H136" s="374">
        <v>0</v>
      </c>
      <c r="I136" s="374"/>
      <c r="J136" s="374"/>
      <c r="K136" s="374"/>
      <c r="L136" s="374"/>
      <c r="M136" s="374"/>
      <c r="N136" s="374"/>
      <c r="O136" s="374"/>
      <c r="P136" s="374"/>
      <c r="Q136" s="374"/>
    </row>
    <row r="137" spans="1:17" x14ac:dyDescent="0.3">
      <c r="A137" s="290">
        <f t="shared" si="5"/>
        <v>66817691</v>
      </c>
      <c r="B137" s="289">
        <f t="shared" si="6"/>
        <v>0</v>
      </c>
      <c r="C137" s="289">
        <f t="shared" si="7"/>
        <v>0</v>
      </c>
      <c r="E137" s="291">
        <v>66817691</v>
      </c>
      <c r="F137" s="374"/>
      <c r="G137" s="374"/>
      <c r="H137" s="374">
        <v>0</v>
      </c>
      <c r="I137" s="374"/>
      <c r="J137" s="374"/>
      <c r="K137" s="374"/>
      <c r="L137" s="374"/>
      <c r="M137" s="374"/>
      <c r="N137" s="374"/>
      <c r="O137" s="374"/>
      <c r="P137" s="374"/>
      <c r="Q137" s="374"/>
    </row>
    <row r="138" spans="1:17" x14ac:dyDescent="0.3">
      <c r="A138" s="290">
        <f t="shared" si="5"/>
        <v>66958392</v>
      </c>
      <c r="B138" s="289">
        <f t="shared" si="6"/>
        <v>0</v>
      </c>
      <c r="C138" s="289">
        <f t="shared" si="7"/>
        <v>14148150</v>
      </c>
      <c r="E138" s="291">
        <v>66958392</v>
      </c>
      <c r="F138" s="374"/>
      <c r="G138" s="374"/>
      <c r="H138" s="374">
        <v>14148150</v>
      </c>
      <c r="I138" s="374"/>
      <c r="J138" s="374"/>
      <c r="K138" s="374"/>
      <c r="L138" s="374"/>
      <c r="M138" s="374"/>
      <c r="N138" s="374"/>
      <c r="O138" s="374"/>
      <c r="P138" s="374"/>
      <c r="Q138" s="374"/>
    </row>
    <row r="139" spans="1:17" x14ac:dyDescent="0.3">
      <c r="A139" s="290">
        <f t="shared" si="5"/>
        <v>16751997</v>
      </c>
      <c r="B139" s="289">
        <f t="shared" si="6"/>
        <v>0</v>
      </c>
      <c r="C139" s="289">
        <f t="shared" si="7"/>
        <v>4303064</v>
      </c>
      <c r="E139" s="291">
        <v>16751997</v>
      </c>
      <c r="F139" s="374"/>
      <c r="G139" s="374"/>
      <c r="H139" s="374">
        <v>4303064</v>
      </c>
      <c r="I139" s="374"/>
      <c r="J139" s="374"/>
      <c r="K139" s="374"/>
      <c r="L139" s="374"/>
      <c r="M139" s="374"/>
      <c r="N139" s="374"/>
      <c r="O139" s="374"/>
      <c r="P139" s="374"/>
      <c r="Q139" s="374"/>
    </row>
    <row r="140" spans="1:17" x14ac:dyDescent="0.3">
      <c r="A140" s="290">
        <f t="shared" si="5"/>
        <v>38474348</v>
      </c>
      <c r="B140" s="289">
        <f t="shared" si="6"/>
        <v>0</v>
      </c>
      <c r="C140" s="289">
        <f t="shared" si="7"/>
        <v>6246898</v>
      </c>
      <c r="E140" s="291">
        <v>38474348</v>
      </c>
      <c r="F140" s="374"/>
      <c r="G140" s="374"/>
      <c r="H140" s="374">
        <v>6246898</v>
      </c>
      <c r="I140" s="374"/>
      <c r="J140" s="374"/>
      <c r="K140" s="374"/>
      <c r="L140" s="374"/>
      <c r="M140" s="374"/>
      <c r="N140" s="374"/>
      <c r="O140" s="374"/>
      <c r="P140" s="374"/>
      <c r="Q140" s="374"/>
    </row>
    <row r="141" spans="1:17" x14ac:dyDescent="0.3">
      <c r="A141" s="290">
        <f t="shared" si="5"/>
        <v>14893722</v>
      </c>
      <c r="B141" s="289">
        <f t="shared" si="6"/>
        <v>0</v>
      </c>
      <c r="C141" s="289">
        <f t="shared" si="7"/>
        <v>0</v>
      </c>
      <c r="E141" s="291">
        <v>14893722</v>
      </c>
      <c r="F141" s="374"/>
      <c r="G141" s="374"/>
      <c r="H141" s="374">
        <v>0</v>
      </c>
      <c r="I141" s="374"/>
      <c r="J141" s="374"/>
      <c r="K141" s="374"/>
      <c r="L141" s="374"/>
      <c r="M141" s="374"/>
      <c r="N141" s="374"/>
      <c r="O141" s="374"/>
      <c r="P141" s="374"/>
      <c r="Q141" s="374"/>
    </row>
    <row r="142" spans="1:17" x14ac:dyDescent="0.3">
      <c r="A142" s="290">
        <f t="shared" si="5"/>
        <v>38568121</v>
      </c>
      <c r="B142" s="289">
        <f t="shared" si="6"/>
        <v>0</v>
      </c>
      <c r="C142" s="289">
        <f t="shared" si="7"/>
        <v>0</v>
      </c>
      <c r="E142" s="291">
        <v>38568121</v>
      </c>
      <c r="F142" s="374"/>
      <c r="G142" s="374"/>
      <c r="H142" s="374">
        <v>0</v>
      </c>
      <c r="I142" s="374"/>
      <c r="J142" s="374"/>
      <c r="K142" s="374"/>
      <c r="L142" s="374"/>
      <c r="M142" s="374"/>
      <c r="N142" s="374"/>
      <c r="O142" s="374"/>
      <c r="P142" s="374"/>
      <c r="Q142" s="374"/>
    </row>
    <row r="143" spans="1:17" x14ac:dyDescent="0.3">
      <c r="A143" s="290">
        <f t="shared" si="5"/>
        <v>38568518</v>
      </c>
      <c r="B143" s="289">
        <f t="shared" si="6"/>
        <v>0</v>
      </c>
      <c r="C143" s="289">
        <f t="shared" si="7"/>
        <v>26249453</v>
      </c>
      <c r="E143" s="291">
        <v>38568518</v>
      </c>
      <c r="F143" s="374"/>
      <c r="G143" s="374"/>
      <c r="H143" s="374">
        <v>26249453</v>
      </c>
      <c r="I143" s="374"/>
      <c r="J143" s="374"/>
      <c r="K143" s="374"/>
      <c r="L143" s="374"/>
      <c r="M143" s="374"/>
      <c r="N143" s="374"/>
      <c r="O143" s="374"/>
      <c r="P143" s="374"/>
      <c r="Q143" s="374"/>
    </row>
    <row r="144" spans="1:17" x14ac:dyDescent="0.3">
      <c r="A144" s="290">
        <f t="shared" si="5"/>
        <v>34512471</v>
      </c>
      <c r="B144" s="289">
        <f t="shared" si="6"/>
        <v>0</v>
      </c>
      <c r="C144" s="289">
        <f t="shared" si="7"/>
        <v>0</v>
      </c>
      <c r="E144" s="291">
        <v>34512471</v>
      </c>
      <c r="F144" s="374">
        <v>0</v>
      </c>
      <c r="G144" s="374"/>
      <c r="H144" s="374"/>
      <c r="I144" s="374"/>
      <c r="J144" s="374"/>
      <c r="K144" s="374"/>
      <c r="L144" s="374"/>
      <c r="M144" s="374"/>
      <c r="N144" s="374"/>
      <c r="O144" s="374"/>
      <c r="P144" s="374"/>
      <c r="Q144" s="374"/>
    </row>
    <row r="145" spans="1:17" x14ac:dyDescent="0.3">
      <c r="A145" s="290">
        <f t="shared" si="5"/>
        <v>31833502</v>
      </c>
      <c r="B145" s="289">
        <f t="shared" si="6"/>
        <v>0</v>
      </c>
      <c r="C145" s="289">
        <f t="shared" si="7"/>
        <v>0</v>
      </c>
      <c r="E145" s="291">
        <v>31833502</v>
      </c>
      <c r="F145" s="374"/>
      <c r="G145" s="374"/>
      <c r="H145" s="374">
        <v>0</v>
      </c>
      <c r="I145" s="374"/>
      <c r="J145" s="374"/>
      <c r="K145" s="374">
        <v>0</v>
      </c>
      <c r="L145" s="374"/>
      <c r="M145" s="374"/>
      <c r="N145" s="374"/>
      <c r="O145" s="374"/>
      <c r="P145" s="374"/>
      <c r="Q145" s="374"/>
    </row>
    <row r="146" spans="1:17" x14ac:dyDescent="0.3">
      <c r="A146" s="290">
        <f t="shared" si="5"/>
        <v>66706007</v>
      </c>
      <c r="B146" s="289">
        <f t="shared" si="6"/>
        <v>0</v>
      </c>
      <c r="C146" s="289">
        <f t="shared" si="7"/>
        <v>73723843</v>
      </c>
      <c r="E146" s="291">
        <v>66706007</v>
      </c>
      <c r="F146" s="374"/>
      <c r="G146" s="374"/>
      <c r="H146" s="374">
        <v>73723843</v>
      </c>
      <c r="I146" s="374"/>
      <c r="J146" s="374"/>
      <c r="K146" s="374"/>
      <c r="L146" s="374"/>
      <c r="M146" s="374"/>
      <c r="N146" s="374"/>
      <c r="O146" s="374"/>
      <c r="P146" s="374"/>
      <c r="Q146" s="374"/>
    </row>
    <row r="147" spans="1:17" x14ac:dyDescent="0.3">
      <c r="A147" s="290">
        <f t="shared" si="5"/>
        <v>66826123</v>
      </c>
      <c r="B147" s="289">
        <f t="shared" si="6"/>
        <v>0</v>
      </c>
      <c r="C147" s="289">
        <f t="shared" si="7"/>
        <v>5656573</v>
      </c>
      <c r="E147" s="291">
        <v>66826123</v>
      </c>
      <c r="F147" s="374"/>
      <c r="G147" s="374"/>
      <c r="H147" s="374">
        <v>5656573</v>
      </c>
      <c r="I147" s="374"/>
      <c r="J147" s="374"/>
      <c r="K147" s="374"/>
      <c r="L147" s="374"/>
      <c r="M147" s="374"/>
      <c r="N147" s="374"/>
      <c r="O147" s="374"/>
      <c r="P147" s="374"/>
      <c r="Q147" s="374"/>
    </row>
    <row r="148" spans="1:17" x14ac:dyDescent="0.3">
      <c r="A148" s="290">
        <f t="shared" si="5"/>
        <v>31962987</v>
      </c>
      <c r="B148" s="289">
        <f t="shared" si="6"/>
        <v>0</v>
      </c>
      <c r="C148" s="289">
        <f t="shared" si="7"/>
        <v>4134394</v>
      </c>
      <c r="E148" s="291">
        <v>31962987</v>
      </c>
      <c r="F148" s="374"/>
      <c r="G148" s="374"/>
      <c r="H148" s="374">
        <v>4134394</v>
      </c>
      <c r="I148" s="374"/>
      <c r="J148" s="374"/>
      <c r="K148" s="374"/>
      <c r="L148" s="374"/>
      <c r="M148" s="374"/>
      <c r="N148" s="374"/>
      <c r="O148" s="374"/>
      <c r="P148" s="374"/>
      <c r="Q148" s="374"/>
    </row>
    <row r="149" spans="1:17" x14ac:dyDescent="0.3">
      <c r="A149" s="290">
        <f t="shared" si="5"/>
        <v>31955811</v>
      </c>
      <c r="B149" s="289">
        <f t="shared" si="6"/>
        <v>0</v>
      </c>
      <c r="C149" s="289">
        <f t="shared" si="7"/>
        <v>0</v>
      </c>
      <c r="E149" s="291">
        <v>31955811</v>
      </c>
      <c r="F149" s="374"/>
      <c r="G149" s="374"/>
      <c r="H149" s="374">
        <v>0</v>
      </c>
      <c r="I149" s="374"/>
      <c r="J149" s="374"/>
      <c r="K149" s="374"/>
      <c r="L149" s="374"/>
      <c r="M149" s="374"/>
      <c r="N149" s="374"/>
      <c r="O149" s="374"/>
      <c r="P149" s="374"/>
      <c r="Q149" s="374"/>
    </row>
    <row r="150" spans="1:17" x14ac:dyDescent="0.3">
      <c r="A150" s="290">
        <f t="shared" si="5"/>
        <v>16616030</v>
      </c>
      <c r="B150" s="289">
        <f t="shared" si="6"/>
        <v>0</v>
      </c>
      <c r="C150" s="289">
        <f t="shared" si="7"/>
        <v>0</v>
      </c>
      <c r="E150" s="291">
        <v>16616030</v>
      </c>
      <c r="F150" s="374"/>
      <c r="G150" s="374"/>
      <c r="H150" s="374">
        <v>0</v>
      </c>
      <c r="I150" s="374"/>
      <c r="J150" s="374"/>
      <c r="K150" s="374"/>
      <c r="L150" s="374"/>
      <c r="M150" s="374"/>
      <c r="N150" s="374"/>
      <c r="O150" s="374"/>
      <c r="P150" s="374"/>
      <c r="Q150" s="374"/>
    </row>
    <row r="151" spans="1:17" x14ac:dyDescent="0.3">
      <c r="A151" s="290">
        <f t="shared" si="5"/>
        <v>14696160</v>
      </c>
      <c r="B151" s="289">
        <f t="shared" si="6"/>
        <v>0</v>
      </c>
      <c r="C151" s="289">
        <f t="shared" si="7"/>
        <v>13424953</v>
      </c>
      <c r="E151" s="291">
        <v>14696160</v>
      </c>
      <c r="F151" s="374"/>
      <c r="G151" s="374"/>
      <c r="H151" s="374">
        <v>13424953</v>
      </c>
      <c r="I151" s="374"/>
      <c r="J151" s="374"/>
      <c r="K151" s="374"/>
      <c r="L151" s="374"/>
      <c r="M151" s="374"/>
      <c r="N151" s="374"/>
      <c r="O151" s="374"/>
      <c r="P151" s="374"/>
      <c r="Q151" s="374"/>
    </row>
    <row r="152" spans="1:17" x14ac:dyDescent="0.3">
      <c r="A152" s="290">
        <f t="shared" si="5"/>
        <v>31447428</v>
      </c>
      <c r="B152" s="289">
        <f t="shared" si="6"/>
        <v>0</v>
      </c>
      <c r="C152" s="289">
        <f t="shared" si="7"/>
        <v>18998085</v>
      </c>
      <c r="E152" s="291">
        <v>31447428</v>
      </c>
      <c r="F152" s="374"/>
      <c r="G152" s="374"/>
      <c r="H152" s="374">
        <v>18998085</v>
      </c>
      <c r="I152" s="374"/>
      <c r="J152" s="374"/>
      <c r="K152" s="374"/>
      <c r="L152" s="374"/>
      <c r="M152" s="374"/>
      <c r="N152" s="374"/>
      <c r="O152" s="374"/>
      <c r="P152" s="374"/>
      <c r="Q152" s="374"/>
    </row>
    <row r="153" spans="1:17" x14ac:dyDescent="0.3">
      <c r="A153" s="290">
        <f t="shared" si="5"/>
        <v>31925043</v>
      </c>
      <c r="B153" s="289">
        <f t="shared" si="6"/>
        <v>0</v>
      </c>
      <c r="C153" s="289">
        <f t="shared" si="7"/>
        <v>8577478</v>
      </c>
      <c r="E153" s="291">
        <v>31925043</v>
      </c>
      <c r="F153" s="374"/>
      <c r="G153" s="374"/>
      <c r="H153" s="374">
        <v>8577478</v>
      </c>
      <c r="I153" s="374"/>
      <c r="J153" s="374"/>
      <c r="K153" s="374"/>
      <c r="L153" s="374"/>
      <c r="M153" s="374"/>
      <c r="N153" s="374"/>
      <c r="O153" s="374"/>
      <c r="P153" s="374"/>
      <c r="Q153" s="374"/>
    </row>
    <row r="154" spans="1:17" x14ac:dyDescent="0.3">
      <c r="A154" s="290">
        <f t="shared" si="5"/>
        <v>1114092446</v>
      </c>
      <c r="B154" s="289">
        <f t="shared" si="6"/>
        <v>0</v>
      </c>
      <c r="C154" s="289">
        <f t="shared" si="7"/>
        <v>3143875</v>
      </c>
      <c r="E154" s="291">
        <v>1114092446</v>
      </c>
      <c r="F154" s="374"/>
      <c r="G154" s="374"/>
      <c r="H154" s="374">
        <v>3143875</v>
      </c>
      <c r="I154" s="374"/>
      <c r="J154" s="374"/>
      <c r="K154" s="374"/>
      <c r="L154" s="374"/>
      <c r="M154" s="374"/>
      <c r="N154" s="374"/>
      <c r="O154" s="374"/>
      <c r="P154" s="374"/>
      <c r="Q154" s="374"/>
    </row>
    <row r="155" spans="1:17" x14ac:dyDescent="0.3">
      <c r="A155" s="290">
        <f t="shared" si="5"/>
        <v>29659573</v>
      </c>
      <c r="B155" s="289">
        <f t="shared" si="6"/>
        <v>0</v>
      </c>
      <c r="C155" s="289">
        <f t="shared" si="7"/>
        <v>9465411</v>
      </c>
      <c r="E155" s="291">
        <v>29659573</v>
      </c>
      <c r="F155" s="374"/>
      <c r="G155" s="374"/>
      <c r="H155" s="374">
        <v>9465411</v>
      </c>
      <c r="I155" s="374"/>
      <c r="J155" s="374"/>
      <c r="K155" s="374"/>
      <c r="L155" s="374"/>
      <c r="M155" s="374"/>
      <c r="N155" s="374"/>
      <c r="O155" s="374"/>
      <c r="P155" s="374"/>
      <c r="Q155" s="374"/>
    </row>
    <row r="156" spans="1:17" x14ac:dyDescent="0.3">
      <c r="A156" s="290">
        <f t="shared" si="5"/>
        <v>16886680</v>
      </c>
      <c r="B156" s="289">
        <f t="shared" si="6"/>
        <v>0</v>
      </c>
      <c r="C156" s="289">
        <f t="shared" si="7"/>
        <v>4639586</v>
      </c>
      <c r="E156" s="291">
        <v>16886680</v>
      </c>
      <c r="F156" s="374"/>
      <c r="G156" s="374"/>
      <c r="H156" s="374">
        <v>4639586</v>
      </c>
      <c r="I156" s="374"/>
      <c r="J156" s="374"/>
      <c r="K156" s="374"/>
      <c r="L156" s="374"/>
      <c r="M156" s="374"/>
      <c r="N156" s="374"/>
      <c r="O156" s="374"/>
      <c r="P156" s="374"/>
      <c r="Q156" s="374"/>
    </row>
    <row r="157" spans="1:17" x14ac:dyDescent="0.3">
      <c r="A157" s="290">
        <f t="shared" si="5"/>
        <v>1130629541</v>
      </c>
      <c r="B157" s="289">
        <f t="shared" si="6"/>
        <v>0</v>
      </c>
      <c r="C157" s="289">
        <f t="shared" si="7"/>
        <v>0</v>
      </c>
      <c r="E157" s="291">
        <v>1130629541</v>
      </c>
      <c r="F157" s="374"/>
      <c r="G157" s="374"/>
      <c r="H157" s="374">
        <v>0</v>
      </c>
      <c r="I157" s="374"/>
      <c r="J157" s="374"/>
      <c r="K157" s="374"/>
      <c r="L157" s="374"/>
      <c r="M157" s="374"/>
      <c r="N157" s="374"/>
      <c r="O157" s="374"/>
      <c r="P157" s="374"/>
      <c r="Q157" s="374"/>
    </row>
    <row r="158" spans="1:17" x14ac:dyDescent="0.3">
      <c r="A158" s="290">
        <f t="shared" si="5"/>
        <v>38642982</v>
      </c>
      <c r="B158" s="289">
        <f t="shared" si="6"/>
        <v>0</v>
      </c>
      <c r="C158" s="289">
        <f t="shared" si="7"/>
        <v>9191115</v>
      </c>
      <c r="E158" s="291">
        <v>38642982</v>
      </c>
      <c r="F158" s="374"/>
      <c r="G158" s="374"/>
      <c r="H158" s="374">
        <v>9191115</v>
      </c>
      <c r="I158" s="374"/>
      <c r="J158" s="374"/>
      <c r="K158" s="374"/>
      <c r="L158" s="374"/>
      <c r="M158" s="374"/>
      <c r="N158" s="374"/>
      <c r="O158" s="374"/>
      <c r="P158" s="374"/>
      <c r="Q158" s="374"/>
    </row>
    <row r="159" spans="1:17" x14ac:dyDescent="0.3">
      <c r="A159" s="290">
        <f t="shared" si="5"/>
        <v>14881905</v>
      </c>
      <c r="B159" s="289">
        <f t="shared" si="6"/>
        <v>0</v>
      </c>
      <c r="C159" s="289">
        <f t="shared" si="7"/>
        <v>0</v>
      </c>
      <c r="E159" s="291">
        <v>14881905</v>
      </c>
      <c r="F159" s="374"/>
      <c r="G159" s="374"/>
      <c r="H159" s="374">
        <v>0</v>
      </c>
      <c r="I159" s="374"/>
      <c r="J159" s="374"/>
      <c r="K159" s="374"/>
      <c r="L159" s="374"/>
      <c r="M159" s="374"/>
      <c r="N159" s="374"/>
      <c r="O159" s="374"/>
      <c r="P159" s="374"/>
      <c r="Q159" s="374"/>
    </row>
    <row r="160" spans="1:17" x14ac:dyDescent="0.3">
      <c r="A160" s="290">
        <f t="shared" si="5"/>
        <v>16698965</v>
      </c>
      <c r="B160" s="289">
        <f t="shared" si="6"/>
        <v>0</v>
      </c>
      <c r="C160" s="289">
        <f t="shared" si="7"/>
        <v>20034874</v>
      </c>
      <c r="E160" s="291">
        <v>16698965</v>
      </c>
      <c r="F160" s="374"/>
      <c r="G160" s="374"/>
      <c r="H160" s="374">
        <v>20034874</v>
      </c>
      <c r="I160" s="374"/>
      <c r="J160" s="374"/>
      <c r="K160" s="374"/>
      <c r="L160" s="374"/>
      <c r="M160" s="374"/>
      <c r="N160" s="374"/>
      <c r="O160" s="374"/>
      <c r="P160" s="374"/>
      <c r="Q160" s="374"/>
    </row>
    <row r="161" spans="1:17" x14ac:dyDescent="0.3">
      <c r="A161" s="290">
        <f t="shared" si="5"/>
        <v>16619652</v>
      </c>
      <c r="B161" s="289">
        <f t="shared" si="6"/>
        <v>0</v>
      </c>
      <c r="C161" s="289">
        <f t="shared" si="7"/>
        <v>97313898</v>
      </c>
      <c r="E161" s="291">
        <v>16619652</v>
      </c>
      <c r="F161" s="374"/>
      <c r="G161" s="374"/>
      <c r="H161" s="374"/>
      <c r="I161" s="374"/>
      <c r="J161" s="374"/>
      <c r="K161" s="374">
        <v>97313898</v>
      </c>
      <c r="L161" s="374"/>
      <c r="M161" s="374"/>
      <c r="N161" s="374"/>
      <c r="O161" s="374"/>
      <c r="P161" s="374"/>
      <c r="Q161" s="374"/>
    </row>
    <row r="162" spans="1:17" x14ac:dyDescent="0.3">
      <c r="A162" s="290">
        <f t="shared" si="5"/>
        <v>1114830212</v>
      </c>
      <c r="B162" s="289">
        <f t="shared" si="6"/>
        <v>0</v>
      </c>
      <c r="C162" s="289">
        <f t="shared" si="7"/>
        <v>12872065</v>
      </c>
      <c r="E162" s="291">
        <v>1114830212</v>
      </c>
      <c r="F162" s="374"/>
      <c r="G162" s="374"/>
      <c r="H162" s="374">
        <v>12872065</v>
      </c>
      <c r="I162" s="374"/>
      <c r="J162" s="374"/>
      <c r="K162" s="374"/>
      <c r="L162" s="374"/>
      <c r="M162" s="374"/>
      <c r="N162" s="374"/>
      <c r="O162" s="374"/>
      <c r="P162" s="374"/>
      <c r="Q162" s="374"/>
    </row>
    <row r="163" spans="1:17" x14ac:dyDescent="0.3">
      <c r="A163" s="290">
        <f t="shared" ref="A163:A226" si="8">+E163</f>
        <v>66953845</v>
      </c>
      <c r="B163" s="289">
        <f t="shared" si="6"/>
        <v>0</v>
      </c>
      <c r="C163" s="289">
        <f t="shared" si="7"/>
        <v>0</v>
      </c>
      <c r="E163" s="291">
        <v>66953845</v>
      </c>
      <c r="F163" s="374"/>
      <c r="G163" s="374"/>
      <c r="H163" s="374">
        <v>0</v>
      </c>
      <c r="I163" s="374"/>
      <c r="J163" s="374"/>
      <c r="K163" s="374"/>
      <c r="L163" s="374"/>
      <c r="M163" s="374"/>
      <c r="N163" s="374"/>
      <c r="O163" s="374"/>
      <c r="P163" s="374"/>
      <c r="Q163" s="374"/>
    </row>
    <row r="164" spans="1:17" x14ac:dyDescent="0.3">
      <c r="A164" s="290">
        <f t="shared" si="8"/>
        <v>31977500</v>
      </c>
      <c r="B164" s="289">
        <f t="shared" ref="B164:B227" si="9">+SUM(F164:G164)</f>
        <v>0</v>
      </c>
      <c r="C164" s="289">
        <f t="shared" ref="C164:C227" si="10">+SUM(F164:AZ164)-B164</f>
        <v>17116996</v>
      </c>
      <c r="E164" s="291">
        <v>31977500</v>
      </c>
      <c r="F164" s="374"/>
      <c r="G164" s="374"/>
      <c r="H164" s="374">
        <v>14351082</v>
      </c>
      <c r="I164" s="374"/>
      <c r="J164" s="374"/>
      <c r="K164" s="374">
        <v>2765914</v>
      </c>
      <c r="L164" s="374"/>
      <c r="M164" s="374"/>
      <c r="N164" s="374"/>
      <c r="O164" s="374"/>
      <c r="P164" s="374"/>
      <c r="Q164" s="374"/>
    </row>
    <row r="165" spans="1:17" x14ac:dyDescent="0.3">
      <c r="A165" s="290">
        <f t="shared" si="8"/>
        <v>38870333</v>
      </c>
      <c r="B165" s="289">
        <f t="shared" si="9"/>
        <v>0</v>
      </c>
      <c r="C165" s="289">
        <f t="shared" si="10"/>
        <v>1875692</v>
      </c>
      <c r="E165" s="291">
        <v>38870333</v>
      </c>
      <c r="F165" s="374"/>
      <c r="G165" s="374"/>
      <c r="H165" s="374">
        <v>1875692</v>
      </c>
      <c r="I165" s="374"/>
      <c r="J165" s="374"/>
      <c r="K165" s="374"/>
      <c r="L165" s="374"/>
      <c r="M165" s="374"/>
      <c r="N165" s="374"/>
      <c r="O165" s="374"/>
      <c r="P165" s="374"/>
      <c r="Q165" s="374"/>
    </row>
    <row r="166" spans="1:17" x14ac:dyDescent="0.3">
      <c r="A166" s="290">
        <f t="shared" si="8"/>
        <v>31920896</v>
      </c>
      <c r="B166" s="289">
        <f t="shared" si="9"/>
        <v>0</v>
      </c>
      <c r="C166" s="289">
        <f t="shared" si="10"/>
        <v>85931283</v>
      </c>
      <c r="E166" s="291">
        <v>31920896</v>
      </c>
      <c r="F166" s="374"/>
      <c r="G166" s="374"/>
      <c r="H166" s="374">
        <v>85931283</v>
      </c>
      <c r="I166" s="374"/>
      <c r="J166" s="374"/>
      <c r="K166" s="374"/>
      <c r="L166" s="374"/>
      <c r="M166" s="374"/>
      <c r="N166" s="374"/>
      <c r="O166" s="374"/>
      <c r="P166" s="374"/>
      <c r="Q166" s="374"/>
    </row>
    <row r="167" spans="1:17" x14ac:dyDescent="0.3">
      <c r="A167" s="290">
        <f t="shared" si="8"/>
        <v>64551802</v>
      </c>
      <c r="B167" s="289">
        <f t="shared" si="9"/>
        <v>0</v>
      </c>
      <c r="C167" s="289">
        <f t="shared" si="10"/>
        <v>1137774</v>
      </c>
      <c r="E167" s="291">
        <v>64551802</v>
      </c>
      <c r="F167" s="374"/>
      <c r="G167" s="374"/>
      <c r="H167" s="374">
        <v>1137774</v>
      </c>
      <c r="I167" s="374"/>
      <c r="J167" s="374"/>
      <c r="K167" s="374"/>
      <c r="L167" s="374"/>
      <c r="M167" s="374"/>
      <c r="N167" s="374"/>
      <c r="O167" s="374"/>
      <c r="P167" s="374"/>
      <c r="Q167" s="374"/>
    </row>
    <row r="168" spans="1:17" x14ac:dyDescent="0.3">
      <c r="A168" s="290">
        <f t="shared" si="8"/>
        <v>39664294</v>
      </c>
      <c r="B168" s="289">
        <f t="shared" si="9"/>
        <v>0</v>
      </c>
      <c r="C168" s="289">
        <f t="shared" si="10"/>
        <v>3371204</v>
      </c>
      <c r="E168" s="291">
        <v>39664294</v>
      </c>
      <c r="F168" s="374"/>
      <c r="G168" s="374"/>
      <c r="H168" s="374">
        <v>3371204</v>
      </c>
      <c r="I168" s="374"/>
      <c r="J168" s="374"/>
      <c r="K168" s="374"/>
      <c r="L168" s="374"/>
      <c r="M168" s="374"/>
      <c r="N168" s="374"/>
      <c r="O168" s="374"/>
      <c r="P168" s="374"/>
      <c r="Q168" s="374"/>
    </row>
    <row r="169" spans="1:17" x14ac:dyDescent="0.3">
      <c r="A169" s="290">
        <f t="shared" si="8"/>
        <v>79528105</v>
      </c>
      <c r="B169" s="289">
        <f t="shared" si="9"/>
        <v>0</v>
      </c>
      <c r="C169" s="289">
        <f t="shared" si="10"/>
        <v>0</v>
      </c>
      <c r="E169" s="291">
        <v>79528105</v>
      </c>
      <c r="F169" s="374"/>
      <c r="G169" s="374"/>
      <c r="H169" s="374">
        <v>0</v>
      </c>
      <c r="I169" s="374"/>
      <c r="J169" s="374"/>
      <c r="K169" s="374"/>
      <c r="L169" s="374"/>
      <c r="M169" s="374"/>
      <c r="N169" s="374"/>
      <c r="O169" s="374"/>
      <c r="P169" s="374"/>
      <c r="Q169" s="374"/>
    </row>
    <row r="170" spans="1:17" x14ac:dyDescent="0.3">
      <c r="A170" s="290">
        <f t="shared" si="8"/>
        <v>94399444</v>
      </c>
      <c r="B170" s="289">
        <f t="shared" si="9"/>
        <v>0</v>
      </c>
      <c r="C170" s="289">
        <f t="shared" si="10"/>
        <v>40748644</v>
      </c>
      <c r="E170" s="291">
        <v>94399444</v>
      </c>
      <c r="F170" s="374"/>
      <c r="G170" s="374"/>
      <c r="H170" s="374">
        <v>40748644</v>
      </c>
      <c r="I170" s="374"/>
      <c r="J170" s="374"/>
      <c r="K170" s="374"/>
      <c r="L170" s="374"/>
      <c r="M170" s="374"/>
      <c r="N170" s="374"/>
      <c r="O170" s="374"/>
      <c r="P170" s="374"/>
      <c r="Q170" s="374"/>
    </row>
    <row r="171" spans="1:17" x14ac:dyDescent="0.3">
      <c r="A171" s="290">
        <f t="shared" si="8"/>
        <v>16860950</v>
      </c>
      <c r="B171" s="289">
        <f t="shared" si="9"/>
        <v>0</v>
      </c>
      <c r="C171" s="289">
        <f t="shared" si="10"/>
        <v>721910</v>
      </c>
      <c r="E171" s="291">
        <v>16860950</v>
      </c>
      <c r="F171" s="374"/>
      <c r="G171" s="374"/>
      <c r="H171" s="374">
        <v>721910</v>
      </c>
      <c r="I171" s="374"/>
      <c r="J171" s="374"/>
      <c r="K171" s="374"/>
      <c r="L171" s="374"/>
      <c r="M171" s="374"/>
      <c r="N171" s="374"/>
      <c r="O171" s="374"/>
      <c r="P171" s="374"/>
      <c r="Q171" s="374"/>
    </row>
    <row r="172" spans="1:17" x14ac:dyDescent="0.3">
      <c r="A172" s="290">
        <f t="shared" si="8"/>
        <v>66827939</v>
      </c>
      <c r="B172" s="289">
        <f t="shared" si="9"/>
        <v>0</v>
      </c>
      <c r="C172" s="289">
        <f t="shared" si="10"/>
        <v>2397174</v>
      </c>
      <c r="E172" s="291">
        <v>66827939</v>
      </c>
      <c r="F172" s="374"/>
      <c r="G172" s="374"/>
      <c r="H172" s="374">
        <v>2397174</v>
      </c>
      <c r="I172" s="374"/>
      <c r="J172" s="374"/>
      <c r="K172" s="374"/>
      <c r="L172" s="374"/>
      <c r="M172" s="374"/>
      <c r="N172" s="374"/>
      <c r="O172" s="374"/>
      <c r="P172" s="374"/>
      <c r="Q172" s="374"/>
    </row>
    <row r="173" spans="1:17" x14ac:dyDescent="0.3">
      <c r="A173" s="290">
        <f t="shared" si="8"/>
        <v>66848247</v>
      </c>
      <c r="B173" s="289">
        <f t="shared" si="9"/>
        <v>0</v>
      </c>
      <c r="C173" s="289">
        <f t="shared" si="10"/>
        <v>6547841</v>
      </c>
      <c r="E173" s="291">
        <v>66848247</v>
      </c>
      <c r="F173" s="374"/>
      <c r="G173" s="374"/>
      <c r="H173" s="374">
        <v>6547841</v>
      </c>
      <c r="I173" s="374"/>
      <c r="J173" s="374"/>
      <c r="K173" s="374"/>
      <c r="L173" s="374"/>
      <c r="M173" s="374"/>
      <c r="N173" s="374"/>
      <c r="O173" s="374"/>
      <c r="P173" s="374"/>
      <c r="Q173" s="374"/>
    </row>
    <row r="174" spans="1:17" x14ac:dyDescent="0.3">
      <c r="A174" s="290">
        <f t="shared" si="8"/>
        <v>66811504</v>
      </c>
      <c r="B174" s="289">
        <f t="shared" si="9"/>
        <v>0</v>
      </c>
      <c r="C174" s="289">
        <f t="shared" si="10"/>
        <v>0</v>
      </c>
      <c r="E174" s="291">
        <v>66811504</v>
      </c>
      <c r="F174" s="374">
        <v>0</v>
      </c>
      <c r="G174" s="374"/>
      <c r="H174" s="374">
        <v>0</v>
      </c>
      <c r="I174" s="374"/>
      <c r="J174" s="374"/>
      <c r="K174" s="374"/>
      <c r="L174" s="374"/>
      <c r="M174" s="374"/>
      <c r="N174" s="374"/>
      <c r="O174" s="374"/>
      <c r="P174" s="374"/>
      <c r="Q174" s="374"/>
    </row>
    <row r="175" spans="1:17" x14ac:dyDescent="0.3">
      <c r="A175" s="290">
        <f t="shared" si="8"/>
        <v>31586782</v>
      </c>
      <c r="B175" s="289">
        <f t="shared" si="9"/>
        <v>0</v>
      </c>
      <c r="C175" s="289">
        <f t="shared" si="10"/>
        <v>0</v>
      </c>
      <c r="E175" s="291">
        <v>31586782</v>
      </c>
      <c r="F175" s="374"/>
      <c r="G175" s="374"/>
      <c r="H175" s="374">
        <v>0</v>
      </c>
      <c r="I175" s="374"/>
      <c r="J175" s="374"/>
      <c r="K175" s="374"/>
      <c r="L175" s="374"/>
      <c r="M175" s="374"/>
      <c r="N175" s="374"/>
      <c r="O175" s="374"/>
      <c r="P175" s="374"/>
      <c r="Q175" s="374"/>
    </row>
    <row r="176" spans="1:17" x14ac:dyDescent="0.3">
      <c r="A176" s="290">
        <f t="shared" si="8"/>
        <v>14585433</v>
      </c>
      <c r="B176" s="289">
        <f t="shared" si="9"/>
        <v>0</v>
      </c>
      <c r="C176" s="289">
        <f t="shared" si="10"/>
        <v>3717697</v>
      </c>
      <c r="E176" s="291">
        <v>14585433</v>
      </c>
      <c r="F176" s="374"/>
      <c r="G176" s="374"/>
      <c r="H176" s="374">
        <v>3717697</v>
      </c>
      <c r="I176" s="374"/>
      <c r="J176" s="374"/>
      <c r="K176" s="374"/>
      <c r="L176" s="374"/>
      <c r="M176" s="374"/>
      <c r="N176" s="374"/>
      <c r="O176" s="374"/>
      <c r="P176" s="374"/>
      <c r="Q176" s="374"/>
    </row>
    <row r="177" spans="1:17" x14ac:dyDescent="0.3">
      <c r="A177" s="290">
        <f t="shared" si="8"/>
        <v>63547551</v>
      </c>
      <c r="B177" s="289">
        <f t="shared" si="9"/>
        <v>0</v>
      </c>
      <c r="C177" s="289">
        <f t="shared" si="10"/>
        <v>6251290</v>
      </c>
      <c r="E177" s="291">
        <v>63547551</v>
      </c>
      <c r="F177" s="374"/>
      <c r="G177" s="374"/>
      <c r="H177" s="374">
        <v>6251290</v>
      </c>
      <c r="I177" s="374"/>
      <c r="J177" s="374"/>
      <c r="K177" s="374"/>
      <c r="L177" s="374"/>
      <c r="M177" s="374"/>
      <c r="N177" s="374"/>
      <c r="O177" s="374"/>
      <c r="P177" s="374"/>
      <c r="Q177" s="374"/>
    </row>
    <row r="178" spans="1:17" x14ac:dyDescent="0.3">
      <c r="A178" s="290">
        <f t="shared" si="8"/>
        <v>29115905</v>
      </c>
      <c r="B178" s="289">
        <f t="shared" si="9"/>
        <v>0</v>
      </c>
      <c r="C178" s="289">
        <f t="shared" si="10"/>
        <v>21268877</v>
      </c>
      <c r="E178" s="291">
        <v>29115905</v>
      </c>
      <c r="F178" s="374"/>
      <c r="G178" s="374"/>
      <c r="H178" s="374">
        <v>21268877</v>
      </c>
      <c r="I178" s="374"/>
      <c r="J178" s="374"/>
      <c r="K178" s="374"/>
      <c r="L178" s="374"/>
      <c r="M178" s="374"/>
      <c r="N178" s="374"/>
      <c r="O178" s="374"/>
      <c r="P178" s="374"/>
      <c r="Q178" s="374"/>
    </row>
    <row r="179" spans="1:17" x14ac:dyDescent="0.3">
      <c r="A179" s="290">
        <f t="shared" si="8"/>
        <v>25193685</v>
      </c>
      <c r="B179" s="289">
        <f t="shared" si="9"/>
        <v>0</v>
      </c>
      <c r="C179" s="289">
        <f t="shared" si="10"/>
        <v>0</v>
      </c>
      <c r="E179" s="291">
        <v>25193685</v>
      </c>
      <c r="F179" s="374"/>
      <c r="G179" s="374"/>
      <c r="H179" s="374">
        <v>0</v>
      </c>
      <c r="I179" s="374"/>
      <c r="J179" s="374"/>
      <c r="K179" s="374"/>
      <c r="L179" s="374"/>
      <c r="M179" s="374"/>
      <c r="N179" s="374"/>
      <c r="O179" s="374"/>
      <c r="P179" s="374"/>
      <c r="Q179" s="374"/>
    </row>
    <row r="180" spans="1:17" x14ac:dyDescent="0.3">
      <c r="A180" s="290">
        <f t="shared" si="8"/>
        <v>16753482</v>
      </c>
      <c r="B180" s="289">
        <f t="shared" si="9"/>
        <v>0</v>
      </c>
      <c r="C180" s="289">
        <f t="shared" si="10"/>
        <v>0</v>
      </c>
      <c r="E180" s="291">
        <v>16753482</v>
      </c>
      <c r="F180" s="374"/>
      <c r="G180" s="374"/>
      <c r="H180" s="374"/>
      <c r="I180" s="374"/>
      <c r="J180" s="374"/>
      <c r="K180" s="374">
        <v>0</v>
      </c>
      <c r="L180" s="374"/>
      <c r="M180" s="374"/>
      <c r="N180" s="374"/>
      <c r="O180" s="374"/>
      <c r="P180" s="374"/>
      <c r="Q180" s="374"/>
    </row>
    <row r="181" spans="1:17" x14ac:dyDescent="0.3">
      <c r="A181" s="290">
        <f t="shared" si="8"/>
        <v>10105576</v>
      </c>
      <c r="B181" s="289">
        <f t="shared" si="9"/>
        <v>0</v>
      </c>
      <c r="C181" s="289">
        <f t="shared" si="10"/>
        <v>17701166</v>
      </c>
      <c r="E181" s="291">
        <v>10105576</v>
      </c>
      <c r="F181" s="374"/>
      <c r="G181" s="374"/>
      <c r="H181" s="374">
        <v>17701166</v>
      </c>
      <c r="I181" s="374"/>
      <c r="J181" s="374"/>
      <c r="K181" s="374"/>
      <c r="L181" s="374"/>
      <c r="M181" s="374"/>
      <c r="N181" s="374"/>
      <c r="O181" s="374"/>
      <c r="P181" s="374"/>
      <c r="Q181" s="374"/>
    </row>
    <row r="182" spans="1:17" x14ac:dyDescent="0.3">
      <c r="A182" s="290">
        <f t="shared" si="8"/>
        <v>1144175716</v>
      </c>
      <c r="B182" s="289">
        <f t="shared" si="9"/>
        <v>0</v>
      </c>
      <c r="C182" s="289">
        <f t="shared" si="10"/>
        <v>8478017</v>
      </c>
      <c r="E182" s="291">
        <v>1144175716</v>
      </c>
      <c r="F182" s="374"/>
      <c r="G182" s="374"/>
      <c r="H182" s="374"/>
      <c r="I182" s="374"/>
      <c r="J182" s="374"/>
      <c r="K182" s="374"/>
      <c r="L182" s="374"/>
      <c r="M182" s="374"/>
      <c r="N182" s="374"/>
      <c r="O182" s="374"/>
      <c r="P182" s="374"/>
      <c r="Q182" s="374">
        <v>8478017</v>
      </c>
    </row>
    <row r="183" spans="1:17" x14ac:dyDescent="0.3">
      <c r="A183" s="290">
        <f t="shared" si="8"/>
        <v>29703578</v>
      </c>
      <c r="B183" s="289">
        <f t="shared" si="9"/>
        <v>0</v>
      </c>
      <c r="C183" s="289">
        <f t="shared" si="10"/>
        <v>0</v>
      </c>
      <c r="E183" s="291">
        <v>29703578</v>
      </c>
      <c r="F183" s="374"/>
      <c r="G183" s="374"/>
      <c r="H183" s="374">
        <v>0</v>
      </c>
      <c r="I183" s="374"/>
      <c r="J183" s="374"/>
      <c r="K183" s="374"/>
      <c r="L183" s="374"/>
      <c r="M183" s="374"/>
      <c r="N183" s="374"/>
      <c r="O183" s="374"/>
      <c r="P183" s="374"/>
      <c r="Q183" s="374"/>
    </row>
    <row r="184" spans="1:17" x14ac:dyDescent="0.3">
      <c r="A184" s="290">
        <f t="shared" si="8"/>
        <v>16775453</v>
      </c>
      <c r="B184" s="289">
        <f t="shared" si="9"/>
        <v>0</v>
      </c>
      <c r="C184" s="289">
        <f t="shared" si="10"/>
        <v>0</v>
      </c>
      <c r="E184" s="291">
        <v>16775453</v>
      </c>
      <c r="F184" s="374"/>
      <c r="G184" s="374"/>
      <c r="H184" s="374">
        <v>0</v>
      </c>
      <c r="I184" s="374"/>
      <c r="J184" s="374"/>
      <c r="K184" s="374"/>
      <c r="L184" s="374"/>
      <c r="M184" s="374"/>
      <c r="N184" s="374"/>
      <c r="O184" s="374"/>
      <c r="P184" s="374"/>
      <c r="Q184" s="374"/>
    </row>
    <row r="185" spans="1:17" x14ac:dyDescent="0.3">
      <c r="A185" s="290">
        <f t="shared" si="8"/>
        <v>31968582</v>
      </c>
      <c r="B185" s="289">
        <f t="shared" si="9"/>
        <v>0</v>
      </c>
      <c r="C185" s="289">
        <f t="shared" si="10"/>
        <v>44900963</v>
      </c>
      <c r="E185" s="291">
        <v>31968582</v>
      </c>
      <c r="F185" s="374"/>
      <c r="G185" s="374"/>
      <c r="H185" s="374">
        <v>44900963</v>
      </c>
      <c r="I185" s="374"/>
      <c r="J185" s="374"/>
      <c r="K185" s="374"/>
      <c r="L185" s="374"/>
      <c r="M185" s="374"/>
      <c r="N185" s="374"/>
      <c r="O185" s="374"/>
      <c r="P185" s="374"/>
      <c r="Q185" s="374"/>
    </row>
    <row r="186" spans="1:17" x14ac:dyDescent="0.3">
      <c r="A186" s="290">
        <f t="shared" si="8"/>
        <v>66743001</v>
      </c>
      <c r="B186" s="289">
        <f t="shared" si="9"/>
        <v>0</v>
      </c>
      <c r="C186" s="289">
        <f t="shared" si="10"/>
        <v>15034082</v>
      </c>
      <c r="E186" s="291">
        <v>66743001</v>
      </c>
      <c r="F186" s="374"/>
      <c r="G186" s="374"/>
      <c r="H186" s="374">
        <v>15034082</v>
      </c>
      <c r="I186" s="374"/>
      <c r="J186" s="374"/>
      <c r="K186" s="374"/>
      <c r="L186" s="374"/>
      <c r="M186" s="374"/>
      <c r="N186" s="374"/>
      <c r="O186" s="374"/>
      <c r="P186" s="374"/>
      <c r="Q186" s="374"/>
    </row>
    <row r="187" spans="1:17" x14ac:dyDescent="0.3">
      <c r="A187" s="290">
        <f t="shared" si="8"/>
        <v>31586664</v>
      </c>
      <c r="B187" s="289">
        <f t="shared" si="9"/>
        <v>0</v>
      </c>
      <c r="C187" s="289">
        <f t="shared" si="10"/>
        <v>1254191</v>
      </c>
      <c r="E187" s="291">
        <v>31586664</v>
      </c>
      <c r="F187" s="374"/>
      <c r="G187" s="374"/>
      <c r="H187" s="374">
        <v>1254191</v>
      </c>
      <c r="I187" s="374"/>
      <c r="J187" s="374"/>
      <c r="K187" s="374"/>
      <c r="L187" s="374"/>
      <c r="M187" s="374"/>
      <c r="N187" s="374"/>
      <c r="O187" s="374"/>
      <c r="P187" s="374"/>
      <c r="Q187" s="374"/>
    </row>
    <row r="188" spans="1:17" x14ac:dyDescent="0.3">
      <c r="A188" s="290">
        <f t="shared" si="8"/>
        <v>30336347</v>
      </c>
      <c r="B188" s="289">
        <f t="shared" si="9"/>
        <v>0</v>
      </c>
      <c r="C188" s="289">
        <f t="shared" si="10"/>
        <v>1529811</v>
      </c>
      <c r="E188" s="291">
        <v>30336347</v>
      </c>
      <c r="F188" s="374"/>
      <c r="G188" s="374"/>
      <c r="H188" s="374">
        <v>1529811</v>
      </c>
      <c r="I188" s="374"/>
      <c r="J188" s="374"/>
      <c r="K188" s="374"/>
      <c r="L188" s="374"/>
      <c r="M188" s="374"/>
      <c r="N188" s="374"/>
      <c r="O188" s="374"/>
      <c r="P188" s="374"/>
      <c r="Q188" s="374"/>
    </row>
    <row r="189" spans="1:17" x14ac:dyDescent="0.3">
      <c r="A189" s="290">
        <f t="shared" si="8"/>
        <v>94529774</v>
      </c>
      <c r="B189" s="289">
        <f t="shared" si="9"/>
        <v>0</v>
      </c>
      <c r="C189" s="289">
        <f t="shared" si="10"/>
        <v>19007171</v>
      </c>
      <c r="E189" s="291">
        <v>94529774</v>
      </c>
      <c r="F189" s="374"/>
      <c r="G189" s="374"/>
      <c r="H189" s="374">
        <v>19007171</v>
      </c>
      <c r="I189" s="374"/>
      <c r="J189" s="374"/>
      <c r="K189" s="374"/>
      <c r="L189" s="374"/>
      <c r="M189" s="374"/>
      <c r="N189" s="374"/>
      <c r="O189" s="374"/>
      <c r="P189" s="374"/>
      <c r="Q189" s="374"/>
    </row>
    <row r="190" spans="1:17" x14ac:dyDescent="0.3">
      <c r="A190" s="290">
        <f t="shared" si="8"/>
        <v>16682448</v>
      </c>
      <c r="B190" s="289">
        <f t="shared" si="9"/>
        <v>0</v>
      </c>
      <c r="C190" s="289">
        <f t="shared" si="10"/>
        <v>50211011</v>
      </c>
      <c r="E190" s="291">
        <v>16682448</v>
      </c>
      <c r="F190" s="374"/>
      <c r="G190" s="374"/>
      <c r="H190" s="374">
        <v>50211011</v>
      </c>
      <c r="I190" s="374"/>
      <c r="J190" s="374"/>
      <c r="K190" s="374"/>
      <c r="L190" s="374"/>
      <c r="M190" s="374"/>
      <c r="N190" s="374"/>
      <c r="O190" s="374"/>
      <c r="P190" s="374"/>
      <c r="Q190" s="374"/>
    </row>
    <row r="191" spans="1:17" x14ac:dyDescent="0.3">
      <c r="A191" s="290">
        <f t="shared" si="8"/>
        <v>16743237</v>
      </c>
      <c r="B191" s="289">
        <f t="shared" si="9"/>
        <v>0</v>
      </c>
      <c r="C191" s="289">
        <f t="shared" si="10"/>
        <v>102848592</v>
      </c>
      <c r="E191" s="291">
        <v>16743237</v>
      </c>
      <c r="F191" s="374"/>
      <c r="G191" s="374"/>
      <c r="H191" s="374">
        <v>102848592</v>
      </c>
      <c r="I191" s="374"/>
      <c r="J191" s="374"/>
      <c r="K191" s="374"/>
      <c r="L191" s="374"/>
      <c r="M191" s="374"/>
      <c r="N191" s="374"/>
      <c r="O191" s="374"/>
      <c r="P191" s="374"/>
      <c r="Q191" s="374"/>
    </row>
    <row r="192" spans="1:17" x14ac:dyDescent="0.3">
      <c r="A192" s="290">
        <f t="shared" si="8"/>
        <v>6166766</v>
      </c>
      <c r="B192" s="289">
        <f t="shared" si="9"/>
        <v>0</v>
      </c>
      <c r="C192" s="289">
        <f t="shared" si="10"/>
        <v>0</v>
      </c>
      <c r="E192" s="291">
        <v>6166766</v>
      </c>
      <c r="F192" s="374"/>
      <c r="G192" s="374"/>
      <c r="H192" s="374">
        <v>0</v>
      </c>
      <c r="I192" s="374"/>
      <c r="J192" s="374"/>
      <c r="K192" s="374"/>
      <c r="L192" s="374"/>
      <c r="M192" s="374"/>
      <c r="N192" s="374"/>
      <c r="O192" s="374"/>
      <c r="P192" s="374"/>
      <c r="Q192" s="374"/>
    </row>
    <row r="193" spans="1:17" x14ac:dyDescent="0.3">
      <c r="A193" s="290">
        <f t="shared" si="8"/>
        <v>31882168</v>
      </c>
      <c r="B193" s="289">
        <f t="shared" si="9"/>
        <v>0</v>
      </c>
      <c r="C193" s="289">
        <f t="shared" si="10"/>
        <v>37905458</v>
      </c>
      <c r="E193" s="291">
        <v>31882168</v>
      </c>
      <c r="F193" s="374"/>
      <c r="G193" s="374"/>
      <c r="H193" s="374">
        <v>37905458</v>
      </c>
      <c r="I193" s="374"/>
      <c r="J193" s="374"/>
      <c r="K193" s="374"/>
      <c r="L193" s="374"/>
      <c r="M193" s="374"/>
      <c r="N193" s="374"/>
      <c r="O193" s="374"/>
      <c r="P193" s="374"/>
      <c r="Q193" s="374"/>
    </row>
    <row r="194" spans="1:17" x14ac:dyDescent="0.3">
      <c r="A194" s="290">
        <f t="shared" si="8"/>
        <v>1151940940</v>
      </c>
      <c r="B194" s="289">
        <f t="shared" si="9"/>
        <v>0</v>
      </c>
      <c r="C194" s="289">
        <f t="shared" si="10"/>
        <v>8942969</v>
      </c>
      <c r="E194" s="291">
        <v>1151940940</v>
      </c>
      <c r="F194" s="374"/>
      <c r="G194" s="374"/>
      <c r="H194" s="374">
        <v>8942969</v>
      </c>
      <c r="I194" s="374"/>
      <c r="J194" s="374"/>
      <c r="K194" s="374"/>
      <c r="L194" s="374"/>
      <c r="M194" s="374"/>
      <c r="N194" s="374"/>
      <c r="O194" s="374"/>
      <c r="P194" s="374"/>
      <c r="Q194" s="374"/>
    </row>
    <row r="195" spans="1:17" x14ac:dyDescent="0.3">
      <c r="A195" s="290">
        <f t="shared" si="8"/>
        <v>38869562</v>
      </c>
      <c r="B195" s="289">
        <f t="shared" si="9"/>
        <v>0</v>
      </c>
      <c r="C195" s="289">
        <f t="shared" si="10"/>
        <v>0</v>
      </c>
      <c r="E195" s="291">
        <v>38869562</v>
      </c>
      <c r="F195" s="374"/>
      <c r="G195" s="374"/>
      <c r="H195" s="374">
        <v>0</v>
      </c>
      <c r="I195" s="374"/>
      <c r="J195" s="374"/>
      <c r="K195" s="374"/>
      <c r="L195" s="374"/>
      <c r="M195" s="374"/>
      <c r="N195" s="374"/>
      <c r="O195" s="374"/>
      <c r="P195" s="374"/>
      <c r="Q195" s="374"/>
    </row>
    <row r="196" spans="1:17" x14ac:dyDescent="0.3">
      <c r="A196" s="290">
        <f t="shared" si="8"/>
        <v>94426371</v>
      </c>
      <c r="B196" s="289">
        <f t="shared" si="9"/>
        <v>0</v>
      </c>
      <c r="C196" s="289">
        <f t="shared" si="10"/>
        <v>0</v>
      </c>
      <c r="E196" s="291">
        <v>94426371</v>
      </c>
      <c r="F196" s="374"/>
      <c r="G196" s="374"/>
      <c r="H196" s="374">
        <v>0</v>
      </c>
      <c r="I196" s="374"/>
      <c r="J196" s="374"/>
      <c r="K196" s="374"/>
      <c r="L196" s="374"/>
      <c r="M196" s="374"/>
      <c r="N196" s="374"/>
      <c r="O196" s="374"/>
      <c r="P196" s="374"/>
      <c r="Q196" s="374"/>
    </row>
    <row r="197" spans="1:17" x14ac:dyDescent="0.3">
      <c r="A197" s="290">
        <f t="shared" si="8"/>
        <v>66733859</v>
      </c>
      <c r="B197" s="289">
        <f t="shared" si="9"/>
        <v>0</v>
      </c>
      <c r="C197" s="289">
        <f t="shared" si="10"/>
        <v>503858</v>
      </c>
      <c r="E197" s="291">
        <v>66733859</v>
      </c>
      <c r="F197" s="374"/>
      <c r="G197" s="374"/>
      <c r="H197" s="374">
        <v>503858</v>
      </c>
      <c r="I197" s="374"/>
      <c r="J197" s="374"/>
      <c r="K197" s="374"/>
      <c r="L197" s="374"/>
      <c r="M197" s="374"/>
      <c r="N197" s="374"/>
      <c r="O197" s="374"/>
      <c r="P197" s="374"/>
      <c r="Q197" s="374"/>
    </row>
    <row r="198" spans="1:17" x14ac:dyDescent="0.3">
      <c r="A198" s="290">
        <f t="shared" si="8"/>
        <v>1113635434</v>
      </c>
      <c r="B198" s="289">
        <f t="shared" si="9"/>
        <v>0</v>
      </c>
      <c r="C198" s="289">
        <f t="shared" si="10"/>
        <v>0</v>
      </c>
      <c r="E198" s="291">
        <v>1113635434</v>
      </c>
      <c r="F198" s="374"/>
      <c r="G198" s="374"/>
      <c r="H198" s="374">
        <v>0</v>
      </c>
      <c r="I198" s="374"/>
      <c r="J198" s="374"/>
      <c r="K198" s="374"/>
      <c r="L198" s="374"/>
      <c r="M198" s="374"/>
      <c r="N198" s="374"/>
      <c r="O198" s="374"/>
      <c r="P198" s="374"/>
      <c r="Q198" s="374"/>
    </row>
    <row r="199" spans="1:17" x14ac:dyDescent="0.3">
      <c r="A199" s="290">
        <f t="shared" si="8"/>
        <v>16482006</v>
      </c>
      <c r="B199" s="289">
        <f t="shared" si="9"/>
        <v>0</v>
      </c>
      <c r="C199" s="289">
        <f t="shared" si="10"/>
        <v>1946978</v>
      </c>
      <c r="E199" s="291">
        <v>16482006</v>
      </c>
      <c r="F199" s="374"/>
      <c r="G199" s="374"/>
      <c r="H199" s="374">
        <v>1946978</v>
      </c>
      <c r="I199" s="374"/>
      <c r="J199" s="374"/>
      <c r="K199" s="374"/>
      <c r="L199" s="374"/>
      <c r="M199" s="374"/>
      <c r="N199" s="374"/>
      <c r="O199" s="374"/>
      <c r="P199" s="374"/>
      <c r="Q199" s="374"/>
    </row>
    <row r="200" spans="1:17" x14ac:dyDescent="0.3">
      <c r="A200" s="290">
        <f t="shared" si="8"/>
        <v>16710566</v>
      </c>
      <c r="B200" s="289">
        <f t="shared" si="9"/>
        <v>0</v>
      </c>
      <c r="C200" s="289">
        <f t="shared" si="10"/>
        <v>89732144</v>
      </c>
      <c r="E200" s="291">
        <v>16710566</v>
      </c>
      <c r="F200" s="374"/>
      <c r="G200" s="374"/>
      <c r="H200" s="374">
        <v>89732144</v>
      </c>
      <c r="I200" s="374"/>
      <c r="J200" s="374"/>
      <c r="K200" s="374"/>
      <c r="L200" s="374"/>
      <c r="M200" s="374"/>
      <c r="N200" s="374"/>
      <c r="O200" s="374"/>
      <c r="P200" s="374"/>
      <c r="Q200" s="374"/>
    </row>
    <row r="201" spans="1:17" x14ac:dyDescent="0.3">
      <c r="A201" s="290">
        <f t="shared" si="8"/>
        <v>66951304</v>
      </c>
      <c r="B201" s="289">
        <f t="shared" si="9"/>
        <v>0</v>
      </c>
      <c r="C201" s="289">
        <f t="shared" si="10"/>
        <v>0</v>
      </c>
      <c r="E201" s="291">
        <v>66951304</v>
      </c>
      <c r="F201" s="374"/>
      <c r="G201" s="374"/>
      <c r="H201" s="374">
        <v>0</v>
      </c>
      <c r="I201" s="374"/>
      <c r="J201" s="374"/>
      <c r="K201" s="374"/>
      <c r="L201" s="374"/>
      <c r="M201" s="374"/>
      <c r="N201" s="374"/>
      <c r="O201" s="374"/>
      <c r="P201" s="374"/>
      <c r="Q201" s="374"/>
    </row>
    <row r="202" spans="1:17" x14ac:dyDescent="0.3">
      <c r="A202" s="290">
        <f t="shared" si="8"/>
        <v>66864600</v>
      </c>
      <c r="B202" s="289">
        <f t="shared" si="9"/>
        <v>0</v>
      </c>
      <c r="C202" s="289">
        <f t="shared" si="10"/>
        <v>1845187</v>
      </c>
      <c r="E202" s="291">
        <v>66864600</v>
      </c>
      <c r="F202" s="374"/>
      <c r="G202" s="374"/>
      <c r="H202" s="374">
        <v>1845187</v>
      </c>
      <c r="I202" s="374"/>
      <c r="J202" s="374"/>
      <c r="K202" s="374"/>
      <c r="L202" s="374"/>
      <c r="M202" s="374"/>
      <c r="N202" s="374"/>
      <c r="O202" s="374"/>
      <c r="P202" s="374"/>
      <c r="Q202" s="374"/>
    </row>
    <row r="203" spans="1:17" x14ac:dyDescent="0.3">
      <c r="A203" s="290">
        <f t="shared" si="8"/>
        <v>66731438</v>
      </c>
      <c r="B203" s="289">
        <f t="shared" si="9"/>
        <v>0</v>
      </c>
      <c r="C203" s="289">
        <f t="shared" si="10"/>
        <v>7585012</v>
      </c>
      <c r="E203" s="291">
        <v>66731438</v>
      </c>
      <c r="F203" s="374"/>
      <c r="G203" s="374"/>
      <c r="H203" s="374">
        <v>7585012</v>
      </c>
      <c r="I203" s="374"/>
      <c r="J203" s="374"/>
      <c r="K203" s="374"/>
      <c r="L203" s="374"/>
      <c r="M203" s="374"/>
      <c r="N203" s="374"/>
      <c r="O203" s="374"/>
      <c r="P203" s="374"/>
      <c r="Q203" s="374"/>
    </row>
    <row r="204" spans="1:17" x14ac:dyDescent="0.3">
      <c r="A204" s="290">
        <f t="shared" si="8"/>
        <v>66776279</v>
      </c>
      <c r="B204" s="289">
        <f t="shared" si="9"/>
        <v>0</v>
      </c>
      <c r="C204" s="289">
        <f t="shared" si="10"/>
        <v>1953969</v>
      </c>
      <c r="E204" s="291">
        <v>66776279</v>
      </c>
      <c r="F204" s="374"/>
      <c r="G204" s="374"/>
      <c r="H204" s="374">
        <v>1953969</v>
      </c>
      <c r="I204" s="374"/>
      <c r="J204" s="374"/>
      <c r="K204" s="374"/>
      <c r="L204" s="374"/>
      <c r="M204" s="374"/>
      <c r="N204" s="374"/>
      <c r="O204" s="374"/>
      <c r="P204" s="374"/>
      <c r="Q204" s="374"/>
    </row>
    <row r="205" spans="1:17" x14ac:dyDescent="0.3">
      <c r="A205" s="290">
        <f t="shared" si="8"/>
        <v>66802743</v>
      </c>
      <c r="B205" s="289">
        <f t="shared" si="9"/>
        <v>0</v>
      </c>
      <c r="C205" s="289">
        <f t="shared" si="10"/>
        <v>5515173</v>
      </c>
      <c r="E205" s="291">
        <v>66802743</v>
      </c>
      <c r="F205" s="374"/>
      <c r="G205" s="374"/>
      <c r="H205" s="374">
        <v>5515173</v>
      </c>
      <c r="I205" s="374"/>
      <c r="J205" s="374"/>
      <c r="K205" s="374"/>
      <c r="L205" s="374"/>
      <c r="M205" s="374"/>
      <c r="N205" s="374"/>
      <c r="O205" s="374"/>
      <c r="P205" s="374"/>
      <c r="Q205" s="374"/>
    </row>
    <row r="206" spans="1:17" x14ac:dyDescent="0.3">
      <c r="A206" s="290">
        <f t="shared" si="8"/>
        <v>94062836</v>
      </c>
      <c r="B206" s="289">
        <f t="shared" si="9"/>
        <v>0</v>
      </c>
      <c r="C206" s="289">
        <f t="shared" si="10"/>
        <v>0</v>
      </c>
      <c r="E206" s="291">
        <v>94062836</v>
      </c>
      <c r="F206" s="374"/>
      <c r="G206" s="374"/>
      <c r="H206" s="374">
        <v>0</v>
      </c>
      <c r="I206" s="374"/>
      <c r="J206" s="374"/>
      <c r="K206" s="374"/>
      <c r="L206" s="374"/>
      <c r="M206" s="374"/>
      <c r="N206" s="374"/>
      <c r="O206" s="374"/>
      <c r="P206" s="374"/>
      <c r="Q206" s="374"/>
    </row>
    <row r="207" spans="1:17" x14ac:dyDescent="0.3">
      <c r="A207" s="290">
        <f t="shared" si="8"/>
        <v>66734043</v>
      </c>
      <c r="B207" s="289">
        <f t="shared" si="9"/>
        <v>0</v>
      </c>
      <c r="C207" s="289">
        <f t="shared" si="10"/>
        <v>0</v>
      </c>
      <c r="E207" s="291">
        <v>66734043</v>
      </c>
      <c r="F207" s="374"/>
      <c r="G207" s="374"/>
      <c r="H207" s="374">
        <v>0</v>
      </c>
      <c r="I207" s="374"/>
      <c r="J207" s="374"/>
      <c r="K207" s="374"/>
      <c r="L207" s="374"/>
      <c r="M207" s="374"/>
      <c r="N207" s="374"/>
      <c r="O207" s="374"/>
      <c r="P207" s="374"/>
      <c r="Q207" s="374"/>
    </row>
    <row r="208" spans="1:17" x14ac:dyDescent="0.3">
      <c r="A208" s="290">
        <f t="shared" si="8"/>
        <v>16680585</v>
      </c>
      <c r="B208" s="289">
        <f t="shared" si="9"/>
        <v>0</v>
      </c>
      <c r="C208" s="289">
        <f t="shared" si="10"/>
        <v>2966283</v>
      </c>
      <c r="E208" s="291">
        <v>16680585</v>
      </c>
      <c r="F208" s="374"/>
      <c r="G208" s="374"/>
      <c r="H208" s="374">
        <v>2966283</v>
      </c>
      <c r="I208" s="374"/>
      <c r="J208" s="374"/>
      <c r="K208" s="374"/>
      <c r="L208" s="374"/>
      <c r="M208" s="374"/>
      <c r="N208" s="374"/>
      <c r="O208" s="374"/>
      <c r="P208" s="374"/>
      <c r="Q208" s="374"/>
    </row>
    <row r="209" spans="1:17" x14ac:dyDescent="0.3">
      <c r="A209" s="290">
        <f t="shared" si="8"/>
        <v>38886105</v>
      </c>
      <c r="B209" s="289">
        <f t="shared" si="9"/>
        <v>0</v>
      </c>
      <c r="C209" s="289">
        <f t="shared" si="10"/>
        <v>2421503</v>
      </c>
      <c r="E209" s="291">
        <v>38886105</v>
      </c>
      <c r="F209" s="374"/>
      <c r="G209" s="374"/>
      <c r="H209" s="374">
        <v>2421503</v>
      </c>
      <c r="I209" s="374"/>
      <c r="J209" s="374"/>
      <c r="K209" s="374"/>
      <c r="L209" s="374"/>
      <c r="M209" s="374"/>
      <c r="N209" s="374"/>
      <c r="O209" s="374"/>
      <c r="P209" s="374"/>
      <c r="Q209" s="374"/>
    </row>
    <row r="210" spans="1:17" x14ac:dyDescent="0.3">
      <c r="A210" s="290">
        <f t="shared" si="8"/>
        <v>52498599</v>
      </c>
      <c r="B210" s="289">
        <f t="shared" si="9"/>
        <v>0</v>
      </c>
      <c r="C210" s="289">
        <f t="shared" si="10"/>
        <v>49488540</v>
      </c>
      <c r="E210" s="291">
        <v>52498599</v>
      </c>
      <c r="F210" s="374"/>
      <c r="G210" s="374"/>
      <c r="H210" s="374">
        <v>49488540</v>
      </c>
      <c r="I210" s="374"/>
      <c r="J210" s="374"/>
      <c r="K210" s="374"/>
      <c r="L210" s="374"/>
      <c r="M210" s="374"/>
      <c r="N210" s="374"/>
      <c r="O210" s="374"/>
      <c r="P210" s="374"/>
      <c r="Q210" s="374"/>
    </row>
    <row r="211" spans="1:17" x14ac:dyDescent="0.3">
      <c r="A211" s="290">
        <f t="shared" si="8"/>
        <v>31974134</v>
      </c>
      <c r="B211" s="289">
        <f t="shared" si="9"/>
        <v>0</v>
      </c>
      <c r="C211" s="289">
        <f t="shared" si="10"/>
        <v>0</v>
      </c>
      <c r="E211" s="291">
        <v>31974134</v>
      </c>
      <c r="F211" s="374"/>
      <c r="G211" s="374"/>
      <c r="H211" s="374">
        <v>0</v>
      </c>
      <c r="I211" s="374"/>
      <c r="J211" s="374"/>
      <c r="K211" s="374"/>
      <c r="L211" s="374"/>
      <c r="M211" s="374"/>
      <c r="N211" s="374"/>
      <c r="O211" s="374"/>
      <c r="P211" s="374"/>
      <c r="Q211" s="374"/>
    </row>
    <row r="212" spans="1:17" x14ac:dyDescent="0.3">
      <c r="A212" s="290">
        <f t="shared" si="8"/>
        <v>31951121</v>
      </c>
      <c r="B212" s="289">
        <f t="shared" si="9"/>
        <v>0</v>
      </c>
      <c r="C212" s="289">
        <f t="shared" si="10"/>
        <v>0</v>
      </c>
      <c r="E212" s="291">
        <v>31951121</v>
      </c>
      <c r="F212" s="374"/>
      <c r="G212" s="374"/>
      <c r="H212" s="374">
        <v>0</v>
      </c>
      <c r="I212" s="374"/>
      <c r="J212" s="374"/>
      <c r="K212" s="374"/>
      <c r="L212" s="374"/>
      <c r="M212" s="374"/>
      <c r="N212" s="374"/>
      <c r="O212" s="374"/>
      <c r="P212" s="374"/>
      <c r="Q212" s="374"/>
    </row>
    <row r="213" spans="1:17" x14ac:dyDescent="0.3">
      <c r="A213" s="290">
        <f t="shared" si="8"/>
        <v>31959129</v>
      </c>
      <c r="B213" s="289">
        <f t="shared" si="9"/>
        <v>0</v>
      </c>
      <c r="C213" s="289">
        <f t="shared" si="10"/>
        <v>0</v>
      </c>
      <c r="E213" s="291">
        <v>31959129</v>
      </c>
      <c r="F213" s="374"/>
      <c r="G213" s="374"/>
      <c r="H213" s="374">
        <v>0</v>
      </c>
      <c r="I213" s="374"/>
      <c r="J213" s="374"/>
      <c r="K213" s="374"/>
      <c r="L213" s="374"/>
      <c r="M213" s="374"/>
      <c r="N213" s="374"/>
      <c r="O213" s="374"/>
      <c r="P213" s="374"/>
      <c r="Q213" s="374"/>
    </row>
    <row r="214" spans="1:17" x14ac:dyDescent="0.3">
      <c r="A214" s="290">
        <f t="shared" si="8"/>
        <v>29832107</v>
      </c>
      <c r="B214" s="289">
        <f t="shared" si="9"/>
        <v>0</v>
      </c>
      <c r="C214" s="289">
        <f t="shared" si="10"/>
        <v>0</v>
      </c>
      <c r="E214" s="291">
        <v>29832107</v>
      </c>
      <c r="F214" s="374"/>
      <c r="G214" s="374"/>
      <c r="H214" s="374">
        <v>0</v>
      </c>
      <c r="I214" s="374"/>
      <c r="J214" s="374"/>
      <c r="K214" s="374"/>
      <c r="L214" s="374"/>
      <c r="M214" s="374"/>
      <c r="N214" s="374"/>
      <c r="O214" s="374"/>
      <c r="P214" s="374"/>
      <c r="Q214" s="374"/>
    </row>
    <row r="215" spans="1:17" x14ac:dyDescent="0.3">
      <c r="A215" s="290">
        <f t="shared" si="8"/>
        <v>66982265</v>
      </c>
      <c r="B215" s="289">
        <f t="shared" si="9"/>
        <v>0</v>
      </c>
      <c r="C215" s="289">
        <f t="shared" si="10"/>
        <v>15083937</v>
      </c>
      <c r="E215" s="291">
        <v>66982265</v>
      </c>
      <c r="F215" s="374"/>
      <c r="G215" s="374"/>
      <c r="H215" s="374">
        <v>15083937</v>
      </c>
      <c r="I215" s="374"/>
      <c r="J215" s="374"/>
      <c r="K215" s="374"/>
      <c r="L215" s="374"/>
      <c r="M215" s="374"/>
      <c r="N215" s="374"/>
      <c r="O215" s="374"/>
      <c r="P215" s="374"/>
      <c r="Q215" s="374"/>
    </row>
    <row r="216" spans="1:17" x14ac:dyDescent="0.3">
      <c r="A216" s="290">
        <f t="shared" si="8"/>
        <v>67042185</v>
      </c>
      <c r="B216" s="289">
        <f t="shared" si="9"/>
        <v>0</v>
      </c>
      <c r="C216" s="289">
        <f t="shared" si="10"/>
        <v>0</v>
      </c>
      <c r="E216" s="291">
        <v>67042185</v>
      </c>
      <c r="F216" s="374"/>
      <c r="G216" s="374"/>
      <c r="H216" s="374">
        <v>0</v>
      </c>
      <c r="I216" s="374"/>
      <c r="J216" s="374"/>
      <c r="K216" s="374"/>
      <c r="L216" s="374"/>
      <c r="M216" s="374"/>
      <c r="N216" s="374"/>
      <c r="O216" s="374"/>
      <c r="P216" s="374"/>
      <c r="Q216" s="374"/>
    </row>
    <row r="217" spans="1:17" x14ac:dyDescent="0.3">
      <c r="A217" s="290">
        <f t="shared" si="8"/>
        <v>31844746</v>
      </c>
      <c r="B217" s="289">
        <f t="shared" si="9"/>
        <v>0</v>
      </c>
      <c r="C217" s="289">
        <f t="shared" si="10"/>
        <v>41574207</v>
      </c>
      <c r="E217" s="291">
        <v>31844746</v>
      </c>
      <c r="F217" s="374"/>
      <c r="G217" s="374"/>
      <c r="H217" s="374">
        <v>41574207</v>
      </c>
      <c r="I217" s="374"/>
      <c r="J217" s="374"/>
      <c r="K217" s="374"/>
      <c r="L217" s="374"/>
      <c r="M217" s="374"/>
      <c r="N217" s="374"/>
      <c r="O217" s="374"/>
      <c r="P217" s="374"/>
      <c r="Q217" s="374"/>
    </row>
    <row r="218" spans="1:17" x14ac:dyDescent="0.3">
      <c r="A218" s="290">
        <f t="shared" si="8"/>
        <v>29361599</v>
      </c>
      <c r="B218" s="289">
        <f t="shared" si="9"/>
        <v>0</v>
      </c>
      <c r="C218" s="289">
        <f t="shared" si="10"/>
        <v>13879263</v>
      </c>
      <c r="E218" s="291">
        <v>29361599</v>
      </c>
      <c r="F218" s="374"/>
      <c r="G218" s="374"/>
      <c r="H218" s="374">
        <v>13879263</v>
      </c>
      <c r="I218" s="374"/>
      <c r="J218" s="374"/>
      <c r="K218" s="374"/>
      <c r="L218" s="374"/>
      <c r="M218" s="374"/>
      <c r="N218" s="374"/>
      <c r="O218" s="374"/>
      <c r="P218" s="374"/>
      <c r="Q218" s="374"/>
    </row>
    <row r="219" spans="1:17" x14ac:dyDescent="0.3">
      <c r="A219" s="290">
        <f t="shared" si="8"/>
        <v>1113641734</v>
      </c>
      <c r="B219" s="289">
        <f t="shared" si="9"/>
        <v>0</v>
      </c>
      <c r="C219" s="289">
        <f t="shared" si="10"/>
        <v>6529268</v>
      </c>
      <c r="E219" s="291">
        <v>1113641734</v>
      </c>
      <c r="F219" s="374"/>
      <c r="G219" s="374"/>
      <c r="H219" s="374">
        <v>6529268</v>
      </c>
      <c r="I219" s="374"/>
      <c r="J219" s="374"/>
      <c r="K219" s="374"/>
      <c r="L219" s="374"/>
      <c r="M219" s="374"/>
      <c r="N219" s="374"/>
      <c r="O219" s="374"/>
      <c r="P219" s="374"/>
      <c r="Q219" s="374"/>
    </row>
    <row r="220" spans="1:17" x14ac:dyDescent="0.3">
      <c r="A220" s="290">
        <f t="shared" si="8"/>
        <v>1113518551</v>
      </c>
      <c r="B220" s="289">
        <f t="shared" si="9"/>
        <v>0</v>
      </c>
      <c r="C220" s="289">
        <f t="shared" si="10"/>
        <v>0</v>
      </c>
      <c r="E220" s="291">
        <v>1113518551</v>
      </c>
      <c r="F220" s="374"/>
      <c r="G220" s="374"/>
      <c r="H220" s="374">
        <v>0</v>
      </c>
      <c r="I220" s="374"/>
      <c r="J220" s="374"/>
      <c r="K220" s="374"/>
      <c r="L220" s="374"/>
      <c r="M220" s="374"/>
      <c r="N220" s="374"/>
      <c r="O220" s="374"/>
      <c r="P220" s="374"/>
      <c r="Q220" s="374"/>
    </row>
    <row r="221" spans="1:17" x14ac:dyDescent="0.3">
      <c r="A221" s="290">
        <f t="shared" si="8"/>
        <v>1113621408</v>
      </c>
      <c r="B221" s="289">
        <f t="shared" si="9"/>
        <v>0</v>
      </c>
      <c r="C221" s="289">
        <f t="shared" si="10"/>
        <v>0</v>
      </c>
      <c r="E221" s="291">
        <v>1113621408</v>
      </c>
      <c r="F221" s="374"/>
      <c r="G221" s="374"/>
      <c r="H221" s="374">
        <v>0</v>
      </c>
      <c r="I221" s="374"/>
      <c r="J221" s="374"/>
      <c r="K221" s="374"/>
      <c r="L221" s="374"/>
      <c r="M221" s="374"/>
      <c r="N221" s="374"/>
      <c r="O221" s="374"/>
      <c r="P221" s="374"/>
      <c r="Q221" s="374"/>
    </row>
    <row r="222" spans="1:17" x14ac:dyDescent="0.3">
      <c r="A222" s="290">
        <f t="shared" si="8"/>
        <v>31588592</v>
      </c>
      <c r="B222" s="289">
        <f t="shared" si="9"/>
        <v>0</v>
      </c>
      <c r="C222" s="289">
        <f t="shared" si="10"/>
        <v>2513381</v>
      </c>
      <c r="E222" s="291">
        <v>31588592</v>
      </c>
      <c r="F222" s="374"/>
      <c r="G222" s="374"/>
      <c r="H222" s="374"/>
      <c r="I222" s="374"/>
      <c r="J222" s="374"/>
      <c r="K222" s="374"/>
      <c r="L222" s="374"/>
      <c r="M222" s="374"/>
      <c r="N222" s="374"/>
      <c r="O222" s="374">
        <v>2513381</v>
      </c>
      <c r="P222" s="374"/>
      <c r="Q222" s="374"/>
    </row>
    <row r="223" spans="1:17" x14ac:dyDescent="0.3">
      <c r="A223" s="290">
        <f t="shared" si="8"/>
        <v>94404835</v>
      </c>
      <c r="B223" s="289">
        <f t="shared" si="9"/>
        <v>0</v>
      </c>
      <c r="C223" s="289">
        <f t="shared" si="10"/>
        <v>14696391</v>
      </c>
      <c r="E223" s="291">
        <v>94404835</v>
      </c>
      <c r="F223" s="374"/>
      <c r="G223" s="374"/>
      <c r="H223" s="374">
        <v>14696391</v>
      </c>
      <c r="I223" s="374"/>
      <c r="J223" s="374"/>
      <c r="K223" s="374"/>
      <c r="L223" s="374"/>
      <c r="M223" s="374"/>
      <c r="N223" s="374"/>
      <c r="O223" s="374"/>
      <c r="P223" s="374"/>
      <c r="Q223" s="374"/>
    </row>
    <row r="224" spans="1:17" x14ac:dyDescent="0.3">
      <c r="A224" s="290">
        <f t="shared" si="8"/>
        <v>1144124118</v>
      </c>
      <c r="B224" s="289">
        <f t="shared" si="9"/>
        <v>0</v>
      </c>
      <c r="C224" s="289">
        <f t="shared" si="10"/>
        <v>1180362</v>
      </c>
      <c r="E224" s="291">
        <v>1144124118</v>
      </c>
      <c r="F224" s="374"/>
      <c r="G224" s="374"/>
      <c r="H224" s="374">
        <v>1180362</v>
      </c>
      <c r="I224" s="374"/>
      <c r="J224" s="374"/>
      <c r="K224" s="374"/>
      <c r="L224" s="374"/>
      <c r="M224" s="374"/>
      <c r="N224" s="374"/>
      <c r="O224" s="374"/>
      <c r="P224" s="374"/>
      <c r="Q224" s="374"/>
    </row>
    <row r="225" spans="1:17" x14ac:dyDescent="0.3">
      <c r="A225" s="290">
        <f t="shared" si="8"/>
        <v>1143843857</v>
      </c>
      <c r="B225" s="289">
        <f t="shared" si="9"/>
        <v>0</v>
      </c>
      <c r="C225" s="289">
        <f t="shared" si="10"/>
        <v>11676781</v>
      </c>
      <c r="E225" s="291">
        <v>1143843857</v>
      </c>
      <c r="F225" s="374"/>
      <c r="G225" s="374"/>
      <c r="H225" s="374">
        <v>11676781</v>
      </c>
      <c r="I225" s="374"/>
      <c r="J225" s="374"/>
      <c r="K225" s="374"/>
      <c r="L225" s="374"/>
      <c r="M225" s="374"/>
      <c r="N225" s="374"/>
      <c r="O225" s="374"/>
      <c r="P225" s="374"/>
      <c r="Q225" s="374"/>
    </row>
    <row r="226" spans="1:17" x14ac:dyDescent="0.3">
      <c r="A226" s="290">
        <f t="shared" si="8"/>
        <v>1114816668</v>
      </c>
      <c r="B226" s="289">
        <f t="shared" si="9"/>
        <v>0</v>
      </c>
      <c r="C226" s="289">
        <f t="shared" si="10"/>
        <v>1571399</v>
      </c>
      <c r="E226" s="291">
        <v>1114816668</v>
      </c>
      <c r="F226" s="374"/>
      <c r="G226" s="374"/>
      <c r="H226" s="374"/>
      <c r="I226" s="374"/>
      <c r="J226" s="374"/>
      <c r="K226" s="374"/>
      <c r="L226" s="374"/>
      <c r="M226" s="374"/>
      <c r="N226" s="374"/>
      <c r="O226" s="374">
        <v>1571399</v>
      </c>
      <c r="P226" s="374"/>
      <c r="Q226" s="374"/>
    </row>
    <row r="227" spans="1:17" x14ac:dyDescent="0.3">
      <c r="A227" s="290">
        <f t="shared" ref="A227:A290" si="11">+E227</f>
        <v>34515918</v>
      </c>
      <c r="B227" s="289">
        <f t="shared" si="9"/>
        <v>0</v>
      </c>
      <c r="C227" s="289">
        <f t="shared" si="10"/>
        <v>4708826</v>
      </c>
      <c r="E227" s="291">
        <v>34515918</v>
      </c>
      <c r="F227" s="374"/>
      <c r="G227" s="374"/>
      <c r="H227" s="374">
        <v>4708826</v>
      </c>
      <c r="I227" s="374"/>
      <c r="J227" s="374"/>
      <c r="K227" s="374"/>
      <c r="L227" s="374"/>
      <c r="M227" s="374"/>
      <c r="N227" s="374"/>
      <c r="O227" s="374"/>
      <c r="P227" s="374"/>
      <c r="Q227" s="374"/>
    </row>
    <row r="228" spans="1:17" x14ac:dyDescent="0.3">
      <c r="A228" s="290">
        <f t="shared" si="11"/>
        <v>1062284483</v>
      </c>
      <c r="B228" s="289">
        <f t="shared" ref="B228:B291" si="12">+SUM(F228:G228)</f>
        <v>0</v>
      </c>
      <c r="C228" s="289">
        <f t="shared" ref="C228:C291" si="13">+SUM(F228:AZ228)-B228</f>
        <v>10190288</v>
      </c>
      <c r="E228" s="291">
        <v>1062284483</v>
      </c>
      <c r="F228" s="374"/>
      <c r="G228" s="374"/>
      <c r="H228" s="374">
        <v>10190288</v>
      </c>
      <c r="I228" s="374"/>
      <c r="J228" s="374"/>
      <c r="K228" s="374"/>
      <c r="L228" s="374"/>
      <c r="M228" s="374"/>
      <c r="N228" s="374"/>
      <c r="O228" s="374"/>
      <c r="P228" s="374"/>
      <c r="Q228" s="374"/>
    </row>
    <row r="229" spans="1:17" x14ac:dyDescent="0.3">
      <c r="A229" s="290">
        <f t="shared" si="11"/>
        <v>1111768810</v>
      </c>
      <c r="B229" s="289">
        <f t="shared" si="12"/>
        <v>0</v>
      </c>
      <c r="C229" s="289">
        <f t="shared" si="13"/>
        <v>12857113</v>
      </c>
      <c r="E229" s="291">
        <v>1111768810</v>
      </c>
      <c r="F229" s="374"/>
      <c r="G229" s="374"/>
      <c r="H229" s="374">
        <v>12857113</v>
      </c>
      <c r="I229" s="374"/>
      <c r="J229" s="374"/>
      <c r="K229" s="374"/>
      <c r="L229" s="374"/>
      <c r="M229" s="374"/>
      <c r="N229" s="374"/>
      <c r="O229" s="374"/>
      <c r="P229" s="374"/>
      <c r="Q229" s="374"/>
    </row>
    <row r="230" spans="1:17" x14ac:dyDescent="0.3">
      <c r="A230" s="290">
        <f t="shared" si="11"/>
        <v>1144135511</v>
      </c>
      <c r="B230" s="289">
        <f t="shared" si="12"/>
        <v>0</v>
      </c>
      <c r="C230" s="289">
        <f t="shared" si="13"/>
        <v>1372027</v>
      </c>
      <c r="E230" s="291">
        <v>1144135511</v>
      </c>
      <c r="F230" s="374"/>
      <c r="G230" s="374"/>
      <c r="H230" s="374">
        <v>1372027</v>
      </c>
      <c r="I230" s="374"/>
      <c r="J230" s="374"/>
      <c r="K230" s="374"/>
      <c r="L230" s="374"/>
      <c r="M230" s="374"/>
      <c r="N230" s="374"/>
      <c r="O230" s="374"/>
      <c r="P230" s="374"/>
      <c r="Q230" s="374"/>
    </row>
    <row r="231" spans="1:17" x14ac:dyDescent="0.3">
      <c r="A231" s="290">
        <f t="shared" si="11"/>
        <v>49655321</v>
      </c>
      <c r="B231" s="289">
        <f t="shared" si="12"/>
        <v>0</v>
      </c>
      <c r="C231" s="289">
        <f t="shared" si="13"/>
        <v>0</v>
      </c>
      <c r="E231" s="291">
        <v>49655321</v>
      </c>
      <c r="F231" s="374"/>
      <c r="G231" s="374"/>
      <c r="H231" s="374">
        <v>0</v>
      </c>
      <c r="I231" s="374"/>
      <c r="J231" s="374"/>
      <c r="K231" s="374"/>
      <c r="L231" s="374"/>
      <c r="M231" s="374"/>
      <c r="N231" s="374"/>
      <c r="O231" s="374"/>
      <c r="P231" s="374"/>
      <c r="Q231" s="374"/>
    </row>
    <row r="232" spans="1:17" x14ac:dyDescent="0.3">
      <c r="A232" s="290">
        <f t="shared" si="11"/>
        <v>1113689530</v>
      </c>
      <c r="B232" s="289">
        <f t="shared" si="12"/>
        <v>0</v>
      </c>
      <c r="C232" s="289">
        <f t="shared" si="13"/>
        <v>4778167</v>
      </c>
      <c r="E232" s="291">
        <v>1113689530</v>
      </c>
      <c r="F232" s="374"/>
      <c r="G232" s="374"/>
      <c r="H232" s="374">
        <v>4778167</v>
      </c>
      <c r="I232" s="374"/>
      <c r="J232" s="374"/>
      <c r="K232" s="374"/>
      <c r="L232" s="374"/>
      <c r="M232" s="374"/>
      <c r="N232" s="374"/>
      <c r="O232" s="374"/>
      <c r="P232" s="374"/>
      <c r="Q232" s="374"/>
    </row>
    <row r="233" spans="1:17" x14ac:dyDescent="0.3">
      <c r="A233" s="290">
        <f t="shared" si="11"/>
        <v>27204824</v>
      </c>
      <c r="B233" s="289">
        <f t="shared" si="12"/>
        <v>0</v>
      </c>
      <c r="C233" s="289">
        <f t="shared" si="13"/>
        <v>0</v>
      </c>
      <c r="E233" s="291">
        <v>27204824</v>
      </c>
      <c r="F233" s="374"/>
      <c r="G233" s="374"/>
      <c r="H233" s="374">
        <v>0</v>
      </c>
      <c r="I233" s="374"/>
      <c r="J233" s="374"/>
      <c r="K233" s="374"/>
      <c r="L233" s="374"/>
      <c r="M233" s="374"/>
      <c r="N233" s="374"/>
      <c r="O233" s="374"/>
      <c r="P233" s="374"/>
      <c r="Q233" s="374"/>
    </row>
    <row r="234" spans="1:17" x14ac:dyDescent="0.3">
      <c r="A234" s="290">
        <f t="shared" si="11"/>
        <v>6383823</v>
      </c>
      <c r="B234" s="289">
        <f t="shared" si="12"/>
        <v>0</v>
      </c>
      <c r="C234" s="289">
        <f t="shared" si="13"/>
        <v>6481040</v>
      </c>
      <c r="E234" s="291">
        <v>6383823</v>
      </c>
      <c r="F234" s="374"/>
      <c r="G234" s="374"/>
      <c r="H234" s="374">
        <v>6481040</v>
      </c>
      <c r="I234" s="374"/>
      <c r="J234" s="374"/>
      <c r="K234" s="374"/>
      <c r="L234" s="374"/>
      <c r="M234" s="374"/>
      <c r="N234" s="374"/>
      <c r="O234" s="374"/>
      <c r="P234" s="374"/>
      <c r="Q234" s="374"/>
    </row>
    <row r="235" spans="1:17" x14ac:dyDescent="0.3">
      <c r="A235" s="290">
        <f t="shared" si="11"/>
        <v>6405308</v>
      </c>
      <c r="B235" s="289">
        <f t="shared" si="12"/>
        <v>0</v>
      </c>
      <c r="C235" s="289">
        <f t="shared" si="13"/>
        <v>0</v>
      </c>
      <c r="E235" s="291">
        <v>6405308</v>
      </c>
      <c r="F235" s="374"/>
      <c r="G235" s="374"/>
      <c r="H235" s="374">
        <v>0</v>
      </c>
      <c r="I235" s="374"/>
      <c r="J235" s="374"/>
      <c r="K235" s="374"/>
      <c r="L235" s="374"/>
      <c r="M235" s="374"/>
      <c r="N235" s="374"/>
      <c r="O235" s="374"/>
      <c r="P235" s="374"/>
      <c r="Q235" s="374"/>
    </row>
    <row r="236" spans="1:17" x14ac:dyDescent="0.3">
      <c r="A236" s="290">
        <f t="shared" si="11"/>
        <v>69029661</v>
      </c>
      <c r="B236" s="289">
        <f t="shared" si="12"/>
        <v>0</v>
      </c>
      <c r="C236" s="289">
        <f t="shared" si="13"/>
        <v>0</v>
      </c>
      <c r="E236" s="291">
        <v>69029661</v>
      </c>
      <c r="F236" s="374"/>
      <c r="G236" s="374"/>
      <c r="H236" s="374">
        <v>0</v>
      </c>
      <c r="I236" s="374"/>
      <c r="J236" s="374"/>
      <c r="K236" s="374"/>
      <c r="L236" s="374"/>
      <c r="M236" s="374"/>
      <c r="N236" s="374"/>
      <c r="O236" s="374"/>
      <c r="P236" s="374"/>
      <c r="Q236" s="374"/>
    </row>
    <row r="237" spans="1:17" x14ac:dyDescent="0.3">
      <c r="A237" s="290">
        <f t="shared" si="11"/>
        <v>1118258182</v>
      </c>
      <c r="B237" s="289">
        <f t="shared" si="12"/>
        <v>0</v>
      </c>
      <c r="C237" s="289">
        <f t="shared" si="13"/>
        <v>10869970</v>
      </c>
      <c r="E237" s="291">
        <v>1118258182</v>
      </c>
      <c r="F237" s="374"/>
      <c r="G237" s="374"/>
      <c r="H237" s="374">
        <v>10869970</v>
      </c>
      <c r="I237" s="374"/>
      <c r="J237" s="374"/>
      <c r="K237" s="374"/>
      <c r="L237" s="374"/>
      <c r="M237" s="374"/>
      <c r="N237" s="374"/>
      <c r="O237" s="374"/>
      <c r="P237" s="374"/>
      <c r="Q237" s="374"/>
    </row>
    <row r="238" spans="1:17" x14ac:dyDescent="0.3">
      <c r="A238" s="290">
        <f t="shared" si="11"/>
        <v>1130655600</v>
      </c>
      <c r="B238" s="289">
        <f t="shared" si="12"/>
        <v>0</v>
      </c>
      <c r="C238" s="289">
        <f t="shared" si="13"/>
        <v>5056740</v>
      </c>
      <c r="E238" s="291">
        <v>1130655600</v>
      </c>
      <c r="F238" s="374"/>
      <c r="G238" s="374"/>
      <c r="H238" s="374">
        <v>5056740</v>
      </c>
      <c r="I238" s="374"/>
      <c r="J238" s="374"/>
      <c r="K238" s="374"/>
      <c r="L238" s="374"/>
      <c r="M238" s="374"/>
      <c r="N238" s="374"/>
      <c r="O238" s="374"/>
      <c r="P238" s="374"/>
      <c r="Q238" s="374"/>
    </row>
    <row r="239" spans="1:17" x14ac:dyDescent="0.3">
      <c r="A239" s="290">
        <f t="shared" si="11"/>
        <v>38604980</v>
      </c>
      <c r="B239" s="289">
        <f t="shared" si="12"/>
        <v>0</v>
      </c>
      <c r="C239" s="289">
        <f t="shared" si="13"/>
        <v>11644262</v>
      </c>
      <c r="E239" s="291">
        <v>38604980</v>
      </c>
      <c r="F239" s="374"/>
      <c r="G239" s="374"/>
      <c r="H239" s="374">
        <v>11644262</v>
      </c>
      <c r="I239" s="374"/>
      <c r="J239" s="374"/>
      <c r="K239" s="374"/>
      <c r="L239" s="374"/>
      <c r="M239" s="374"/>
      <c r="N239" s="374"/>
      <c r="O239" s="374"/>
      <c r="P239" s="374"/>
      <c r="Q239" s="374"/>
    </row>
    <row r="240" spans="1:17" x14ac:dyDescent="0.3">
      <c r="A240" s="290">
        <f t="shared" si="11"/>
        <v>38682499</v>
      </c>
      <c r="B240" s="289">
        <f t="shared" si="12"/>
        <v>0</v>
      </c>
      <c r="C240" s="289">
        <f t="shared" si="13"/>
        <v>3475500</v>
      </c>
      <c r="E240" s="291">
        <v>38682499</v>
      </c>
      <c r="F240" s="374"/>
      <c r="G240" s="374"/>
      <c r="H240" s="374">
        <v>3475500</v>
      </c>
      <c r="I240" s="374"/>
      <c r="J240" s="374"/>
      <c r="K240" s="374"/>
      <c r="L240" s="374"/>
      <c r="M240" s="374"/>
      <c r="N240" s="374"/>
      <c r="O240" s="374"/>
      <c r="P240" s="374"/>
      <c r="Q240" s="374"/>
    </row>
    <row r="241" spans="1:17" x14ac:dyDescent="0.3">
      <c r="A241" s="290">
        <f t="shared" si="11"/>
        <v>91290278</v>
      </c>
      <c r="B241" s="289">
        <f t="shared" si="12"/>
        <v>0</v>
      </c>
      <c r="C241" s="289">
        <f t="shared" si="13"/>
        <v>210648</v>
      </c>
      <c r="E241" s="291">
        <v>91290278</v>
      </c>
      <c r="F241" s="374"/>
      <c r="G241" s="374"/>
      <c r="H241" s="374">
        <v>210648</v>
      </c>
      <c r="I241" s="374"/>
      <c r="J241" s="374"/>
      <c r="K241" s="374"/>
      <c r="L241" s="374"/>
      <c r="M241" s="374"/>
      <c r="N241" s="374"/>
      <c r="O241" s="374"/>
      <c r="P241" s="374"/>
      <c r="Q241" s="374"/>
    </row>
    <row r="242" spans="1:17" x14ac:dyDescent="0.3">
      <c r="A242" s="290">
        <f t="shared" si="11"/>
        <v>45760478</v>
      </c>
      <c r="B242" s="289">
        <f t="shared" si="12"/>
        <v>0</v>
      </c>
      <c r="C242" s="289">
        <f t="shared" si="13"/>
        <v>4170726</v>
      </c>
      <c r="E242" s="291">
        <v>45760478</v>
      </c>
      <c r="F242" s="374"/>
      <c r="G242" s="374"/>
      <c r="H242" s="374">
        <v>4170726</v>
      </c>
      <c r="I242" s="374"/>
      <c r="J242" s="374"/>
      <c r="K242" s="374"/>
      <c r="L242" s="374"/>
      <c r="M242" s="374"/>
      <c r="N242" s="374"/>
      <c r="O242" s="374"/>
      <c r="P242" s="374"/>
      <c r="Q242" s="374"/>
    </row>
    <row r="243" spans="1:17" x14ac:dyDescent="0.3">
      <c r="A243" s="290">
        <f t="shared" si="11"/>
        <v>29125974</v>
      </c>
      <c r="B243" s="289">
        <f t="shared" si="12"/>
        <v>0</v>
      </c>
      <c r="C243" s="289">
        <f t="shared" si="13"/>
        <v>1457195</v>
      </c>
      <c r="E243" s="291">
        <v>29125974</v>
      </c>
      <c r="F243" s="374"/>
      <c r="G243" s="374"/>
      <c r="H243" s="374">
        <v>1457195</v>
      </c>
      <c r="I243" s="374"/>
      <c r="J243" s="374"/>
      <c r="K243" s="374"/>
      <c r="L243" s="374"/>
      <c r="M243" s="374"/>
      <c r="N243" s="374"/>
      <c r="O243" s="374"/>
      <c r="P243" s="374"/>
      <c r="Q243" s="374"/>
    </row>
    <row r="244" spans="1:17" x14ac:dyDescent="0.3">
      <c r="A244" s="290">
        <f t="shared" si="11"/>
        <v>31448868</v>
      </c>
      <c r="B244" s="289">
        <f t="shared" si="12"/>
        <v>0</v>
      </c>
      <c r="C244" s="289">
        <f t="shared" si="13"/>
        <v>4801506</v>
      </c>
      <c r="E244" s="291">
        <v>31448868</v>
      </c>
      <c r="F244" s="374"/>
      <c r="G244" s="374"/>
      <c r="H244" s="374">
        <v>4801506</v>
      </c>
      <c r="I244" s="374"/>
      <c r="J244" s="374"/>
      <c r="K244" s="374"/>
      <c r="L244" s="374"/>
      <c r="M244" s="374"/>
      <c r="N244" s="374"/>
      <c r="O244" s="374"/>
      <c r="P244" s="374"/>
      <c r="Q244" s="374"/>
    </row>
    <row r="245" spans="1:17" x14ac:dyDescent="0.3">
      <c r="A245" s="290">
        <f t="shared" si="11"/>
        <v>1144144802</v>
      </c>
      <c r="B245" s="289">
        <f t="shared" si="12"/>
        <v>0</v>
      </c>
      <c r="C245" s="289">
        <f t="shared" si="13"/>
        <v>344877</v>
      </c>
      <c r="E245" s="291">
        <v>1144144802</v>
      </c>
      <c r="F245" s="374"/>
      <c r="G245" s="374"/>
      <c r="H245" s="374"/>
      <c r="I245" s="374"/>
      <c r="J245" s="374"/>
      <c r="K245" s="374"/>
      <c r="L245" s="374"/>
      <c r="M245" s="374"/>
      <c r="N245" s="374"/>
      <c r="O245" s="374">
        <v>344877</v>
      </c>
      <c r="P245" s="374"/>
      <c r="Q245" s="374"/>
    </row>
    <row r="246" spans="1:17" x14ac:dyDescent="0.3">
      <c r="A246" s="290">
        <f t="shared" si="11"/>
        <v>1144192804</v>
      </c>
      <c r="B246" s="289">
        <f t="shared" si="12"/>
        <v>0</v>
      </c>
      <c r="C246" s="289">
        <f t="shared" si="13"/>
        <v>20204393</v>
      </c>
      <c r="E246" s="291">
        <v>1144192804</v>
      </c>
      <c r="F246" s="374"/>
      <c r="G246" s="374"/>
      <c r="H246" s="374">
        <v>20204393</v>
      </c>
      <c r="I246" s="374"/>
      <c r="J246" s="374"/>
      <c r="K246" s="374"/>
      <c r="L246" s="374"/>
      <c r="M246" s="374"/>
      <c r="N246" s="374"/>
      <c r="O246" s="374"/>
      <c r="P246" s="374"/>
      <c r="Q246" s="374"/>
    </row>
    <row r="247" spans="1:17" x14ac:dyDescent="0.3">
      <c r="A247" s="290">
        <f t="shared" si="11"/>
        <v>1116232222</v>
      </c>
      <c r="B247" s="289">
        <f t="shared" si="12"/>
        <v>0</v>
      </c>
      <c r="C247" s="289">
        <f t="shared" si="13"/>
        <v>3604622</v>
      </c>
      <c r="E247" s="291">
        <v>1116232222</v>
      </c>
      <c r="F247" s="374"/>
      <c r="G247" s="374"/>
      <c r="H247" s="374">
        <v>3604622</v>
      </c>
      <c r="I247" s="374"/>
      <c r="J247" s="374"/>
      <c r="K247" s="374"/>
      <c r="L247" s="374"/>
      <c r="M247" s="374"/>
      <c r="N247" s="374"/>
      <c r="O247" s="374"/>
      <c r="P247" s="374"/>
      <c r="Q247" s="374"/>
    </row>
    <row r="248" spans="1:17" x14ac:dyDescent="0.3">
      <c r="A248" s="290">
        <f t="shared" si="11"/>
        <v>1144176550</v>
      </c>
      <c r="B248" s="289">
        <f t="shared" si="12"/>
        <v>0</v>
      </c>
      <c r="C248" s="289">
        <f t="shared" si="13"/>
        <v>4328686</v>
      </c>
      <c r="E248" s="291">
        <v>1144176550</v>
      </c>
      <c r="F248" s="374"/>
      <c r="G248" s="374"/>
      <c r="H248" s="374">
        <v>4328686</v>
      </c>
      <c r="I248" s="374"/>
      <c r="J248" s="374"/>
      <c r="K248" s="374"/>
      <c r="L248" s="374"/>
      <c r="M248" s="374"/>
      <c r="N248" s="374"/>
      <c r="O248" s="374"/>
      <c r="P248" s="374"/>
      <c r="Q248" s="374"/>
    </row>
    <row r="249" spans="1:17" x14ac:dyDescent="0.3">
      <c r="A249" s="290">
        <f t="shared" si="11"/>
        <v>1144093325</v>
      </c>
      <c r="B249" s="289">
        <f t="shared" si="12"/>
        <v>0</v>
      </c>
      <c r="C249" s="289">
        <f t="shared" si="13"/>
        <v>4069653</v>
      </c>
      <c r="E249" s="291">
        <v>1144093325</v>
      </c>
      <c r="F249" s="374"/>
      <c r="G249" s="374"/>
      <c r="H249" s="374">
        <v>4069653</v>
      </c>
      <c r="I249" s="374"/>
      <c r="J249" s="374"/>
      <c r="K249" s="374"/>
      <c r="L249" s="374"/>
      <c r="M249" s="374"/>
      <c r="N249" s="374"/>
      <c r="O249" s="374"/>
      <c r="P249" s="374"/>
      <c r="Q249" s="374"/>
    </row>
    <row r="250" spans="1:17" x14ac:dyDescent="0.3">
      <c r="A250" s="290">
        <f t="shared" si="11"/>
        <v>1144158413</v>
      </c>
      <c r="B250" s="289">
        <f t="shared" si="12"/>
        <v>0</v>
      </c>
      <c r="C250" s="289">
        <f t="shared" si="13"/>
        <v>0</v>
      </c>
      <c r="E250" s="291">
        <v>1144158413</v>
      </c>
      <c r="F250" s="374"/>
      <c r="G250" s="374"/>
      <c r="H250" s="374">
        <v>0</v>
      </c>
      <c r="I250" s="374"/>
      <c r="J250" s="374"/>
      <c r="K250" s="374"/>
      <c r="L250" s="374"/>
      <c r="M250" s="374"/>
      <c r="N250" s="374"/>
      <c r="O250" s="374"/>
      <c r="P250" s="374"/>
      <c r="Q250" s="374"/>
    </row>
    <row r="251" spans="1:17" x14ac:dyDescent="0.3">
      <c r="A251" s="290">
        <f t="shared" si="11"/>
        <v>16943757</v>
      </c>
      <c r="B251" s="289">
        <f t="shared" si="12"/>
        <v>0</v>
      </c>
      <c r="C251" s="289">
        <f t="shared" si="13"/>
        <v>18354792</v>
      </c>
      <c r="E251" s="291">
        <v>16943757</v>
      </c>
      <c r="F251" s="374"/>
      <c r="G251" s="374"/>
      <c r="H251" s="374">
        <v>18354792</v>
      </c>
      <c r="I251" s="374"/>
      <c r="J251" s="374"/>
      <c r="K251" s="374"/>
      <c r="L251" s="374"/>
      <c r="M251" s="374"/>
      <c r="N251" s="374"/>
      <c r="O251" s="374"/>
      <c r="P251" s="374"/>
      <c r="Q251" s="374"/>
    </row>
    <row r="252" spans="1:17" x14ac:dyDescent="0.3">
      <c r="A252" s="290">
        <f t="shared" si="11"/>
        <v>1107507383</v>
      </c>
      <c r="B252" s="289">
        <f t="shared" si="12"/>
        <v>0</v>
      </c>
      <c r="C252" s="289">
        <f t="shared" si="13"/>
        <v>8073310</v>
      </c>
      <c r="E252" s="291">
        <v>1107507383</v>
      </c>
      <c r="F252" s="374"/>
      <c r="G252" s="374"/>
      <c r="H252" s="374">
        <v>8073310</v>
      </c>
      <c r="I252" s="374"/>
      <c r="J252" s="374"/>
      <c r="K252" s="374"/>
      <c r="L252" s="374"/>
      <c r="M252" s="374"/>
      <c r="N252" s="374"/>
      <c r="O252" s="374"/>
      <c r="P252" s="374"/>
      <c r="Q252" s="374"/>
    </row>
    <row r="253" spans="1:17" x14ac:dyDescent="0.3">
      <c r="A253" s="290">
        <f t="shared" si="11"/>
        <v>72015773</v>
      </c>
      <c r="B253" s="289">
        <f t="shared" si="12"/>
        <v>0</v>
      </c>
      <c r="C253" s="289">
        <f t="shared" si="13"/>
        <v>29649550</v>
      </c>
      <c r="E253" s="291">
        <v>72015773</v>
      </c>
      <c r="F253" s="374"/>
      <c r="G253" s="374"/>
      <c r="H253" s="374">
        <v>29649550</v>
      </c>
      <c r="I253" s="374"/>
      <c r="J253" s="374"/>
      <c r="K253" s="374"/>
      <c r="L253" s="374"/>
      <c r="M253" s="374"/>
      <c r="N253" s="374"/>
      <c r="O253" s="374"/>
      <c r="P253" s="374"/>
      <c r="Q253" s="374"/>
    </row>
    <row r="254" spans="1:17" x14ac:dyDescent="0.3">
      <c r="A254" s="290">
        <f t="shared" si="11"/>
        <v>3054904</v>
      </c>
      <c r="B254" s="289">
        <f t="shared" si="12"/>
        <v>0</v>
      </c>
      <c r="C254" s="289">
        <f t="shared" si="13"/>
        <v>0</v>
      </c>
      <c r="E254" s="291">
        <v>3054904</v>
      </c>
      <c r="F254" s="374"/>
      <c r="G254" s="374"/>
      <c r="H254" s="374">
        <v>0</v>
      </c>
      <c r="I254" s="374"/>
      <c r="J254" s="374"/>
      <c r="K254" s="374"/>
      <c r="L254" s="374"/>
      <c r="M254" s="374"/>
      <c r="N254" s="374"/>
      <c r="O254" s="374"/>
      <c r="P254" s="374"/>
      <c r="Q254" s="374"/>
    </row>
    <row r="255" spans="1:17" x14ac:dyDescent="0.3">
      <c r="A255" s="290">
        <f t="shared" si="11"/>
        <v>14473609</v>
      </c>
      <c r="B255" s="289">
        <f t="shared" si="12"/>
        <v>0</v>
      </c>
      <c r="C255" s="289">
        <f t="shared" si="13"/>
        <v>0</v>
      </c>
      <c r="E255" s="291">
        <v>14473609</v>
      </c>
      <c r="F255" s="374"/>
      <c r="G255" s="374"/>
      <c r="H255" s="374">
        <v>0</v>
      </c>
      <c r="I255" s="374"/>
      <c r="J255" s="374"/>
      <c r="K255" s="374"/>
      <c r="L255" s="374"/>
      <c r="M255" s="374"/>
      <c r="N255" s="374"/>
      <c r="O255" s="374"/>
      <c r="P255" s="374"/>
      <c r="Q255" s="374"/>
    </row>
    <row r="256" spans="1:17" x14ac:dyDescent="0.3">
      <c r="A256" s="290">
        <f t="shared" si="11"/>
        <v>1113523309</v>
      </c>
      <c r="B256" s="289">
        <f t="shared" si="12"/>
        <v>0</v>
      </c>
      <c r="C256" s="289">
        <f t="shared" si="13"/>
        <v>3313764</v>
      </c>
      <c r="E256" s="291">
        <v>1113523309</v>
      </c>
      <c r="F256" s="374"/>
      <c r="G256" s="374"/>
      <c r="H256" s="374">
        <v>3313764</v>
      </c>
      <c r="I256" s="374"/>
      <c r="J256" s="374"/>
      <c r="K256" s="374"/>
      <c r="L256" s="374"/>
      <c r="M256" s="374"/>
      <c r="N256" s="374"/>
      <c r="O256" s="374"/>
      <c r="P256" s="374"/>
      <c r="Q256" s="374"/>
    </row>
    <row r="257" spans="1:17" x14ac:dyDescent="0.3">
      <c r="A257" s="290">
        <f t="shared" si="11"/>
        <v>1107035874</v>
      </c>
      <c r="B257" s="289">
        <f t="shared" si="12"/>
        <v>0</v>
      </c>
      <c r="C257" s="289">
        <f t="shared" si="13"/>
        <v>1930166</v>
      </c>
      <c r="E257" s="291">
        <v>1107035874</v>
      </c>
      <c r="F257" s="374"/>
      <c r="G257" s="374"/>
      <c r="H257" s="374">
        <v>1930166</v>
      </c>
      <c r="I257" s="374"/>
      <c r="J257" s="374"/>
      <c r="K257" s="374"/>
      <c r="L257" s="374"/>
      <c r="M257" s="374"/>
      <c r="N257" s="374"/>
      <c r="O257" s="374"/>
      <c r="P257" s="374"/>
      <c r="Q257" s="374"/>
    </row>
    <row r="258" spans="1:17" x14ac:dyDescent="0.3">
      <c r="A258" s="290">
        <f t="shared" si="11"/>
        <v>31656188</v>
      </c>
      <c r="B258" s="289">
        <f t="shared" si="12"/>
        <v>0</v>
      </c>
      <c r="C258" s="289">
        <f t="shared" si="13"/>
        <v>66411</v>
      </c>
      <c r="E258" s="291">
        <v>31656188</v>
      </c>
      <c r="F258" s="374"/>
      <c r="G258" s="374"/>
      <c r="H258" s="374">
        <v>66411</v>
      </c>
      <c r="I258" s="374"/>
      <c r="J258" s="374"/>
      <c r="K258" s="374"/>
      <c r="L258" s="374"/>
      <c r="M258" s="374"/>
      <c r="N258" s="374"/>
      <c r="O258" s="374"/>
      <c r="P258" s="374"/>
      <c r="Q258" s="374"/>
    </row>
    <row r="259" spans="1:17" x14ac:dyDescent="0.3">
      <c r="A259" s="290">
        <f t="shared" si="11"/>
        <v>91106957</v>
      </c>
      <c r="B259" s="289">
        <f t="shared" si="12"/>
        <v>0</v>
      </c>
      <c r="C259" s="289">
        <f t="shared" si="13"/>
        <v>9252838</v>
      </c>
      <c r="E259" s="291">
        <v>91106957</v>
      </c>
      <c r="F259" s="374"/>
      <c r="G259" s="374"/>
      <c r="H259" s="374">
        <v>9252838</v>
      </c>
      <c r="I259" s="374"/>
      <c r="J259" s="374"/>
      <c r="K259" s="374"/>
      <c r="L259" s="374"/>
      <c r="M259" s="374"/>
      <c r="N259" s="374"/>
      <c r="O259" s="374"/>
      <c r="P259" s="374"/>
      <c r="Q259" s="374"/>
    </row>
    <row r="260" spans="1:17" x14ac:dyDescent="0.3">
      <c r="A260" s="290">
        <f t="shared" si="11"/>
        <v>34501362</v>
      </c>
      <c r="B260" s="289">
        <f t="shared" si="12"/>
        <v>0</v>
      </c>
      <c r="C260" s="289">
        <f t="shared" si="13"/>
        <v>717064</v>
      </c>
      <c r="E260" s="291">
        <v>34501362</v>
      </c>
      <c r="F260" s="374"/>
      <c r="G260" s="374"/>
      <c r="H260" s="374">
        <v>717064</v>
      </c>
      <c r="I260" s="374"/>
      <c r="J260" s="374"/>
      <c r="K260" s="374"/>
      <c r="L260" s="374"/>
      <c r="M260" s="374"/>
      <c r="N260" s="374"/>
      <c r="O260" s="374"/>
      <c r="P260" s="374"/>
      <c r="Q260" s="374"/>
    </row>
    <row r="261" spans="1:17" x14ac:dyDescent="0.3">
      <c r="A261" s="290">
        <f t="shared" si="11"/>
        <v>1116255175</v>
      </c>
      <c r="B261" s="289">
        <f t="shared" si="12"/>
        <v>0</v>
      </c>
      <c r="C261" s="289">
        <f t="shared" si="13"/>
        <v>1116343</v>
      </c>
      <c r="E261" s="291">
        <v>1116255175</v>
      </c>
      <c r="F261" s="374"/>
      <c r="G261" s="374"/>
      <c r="H261" s="374">
        <v>1116343</v>
      </c>
      <c r="I261" s="374"/>
      <c r="J261" s="374"/>
      <c r="K261" s="374"/>
      <c r="L261" s="374"/>
      <c r="M261" s="374"/>
      <c r="N261" s="374"/>
      <c r="O261" s="374"/>
      <c r="P261" s="374"/>
      <c r="Q261" s="374"/>
    </row>
    <row r="262" spans="1:17" x14ac:dyDescent="0.3">
      <c r="A262" s="290">
        <f t="shared" si="11"/>
        <v>1144063571</v>
      </c>
      <c r="B262" s="289">
        <f t="shared" si="12"/>
        <v>0</v>
      </c>
      <c r="C262" s="289">
        <f t="shared" si="13"/>
        <v>1559931</v>
      </c>
      <c r="E262" s="291">
        <v>1144063571</v>
      </c>
      <c r="F262" s="374"/>
      <c r="G262" s="374"/>
      <c r="H262" s="374">
        <v>1559931</v>
      </c>
      <c r="I262" s="374"/>
      <c r="J262" s="374"/>
      <c r="K262" s="374"/>
      <c r="L262" s="374"/>
      <c r="M262" s="374"/>
      <c r="N262" s="374"/>
      <c r="O262" s="374"/>
      <c r="P262" s="374"/>
      <c r="Q262" s="374"/>
    </row>
    <row r="263" spans="1:17" x14ac:dyDescent="0.3">
      <c r="A263" s="290">
        <f t="shared" si="11"/>
        <v>66995479</v>
      </c>
      <c r="B263" s="289">
        <f t="shared" si="12"/>
        <v>0</v>
      </c>
      <c r="C263" s="289">
        <f t="shared" si="13"/>
        <v>328046</v>
      </c>
      <c r="E263" s="291">
        <v>66995479</v>
      </c>
      <c r="F263" s="374"/>
      <c r="G263" s="374"/>
      <c r="H263" s="374">
        <v>328046</v>
      </c>
      <c r="I263" s="374"/>
      <c r="J263" s="374"/>
      <c r="K263" s="374"/>
      <c r="L263" s="374"/>
      <c r="M263" s="374"/>
      <c r="N263" s="374"/>
      <c r="O263" s="374"/>
      <c r="P263" s="374"/>
      <c r="Q263" s="374"/>
    </row>
    <row r="264" spans="1:17" x14ac:dyDescent="0.3">
      <c r="A264" s="290">
        <f t="shared" si="11"/>
        <v>38862562</v>
      </c>
      <c r="B264" s="289">
        <f t="shared" si="12"/>
        <v>0</v>
      </c>
      <c r="C264" s="289">
        <f t="shared" si="13"/>
        <v>3819082</v>
      </c>
      <c r="E264" s="291">
        <v>38862562</v>
      </c>
      <c r="F264" s="374"/>
      <c r="G264" s="374"/>
      <c r="H264" s="374">
        <v>3819082</v>
      </c>
      <c r="I264" s="374"/>
      <c r="J264" s="374"/>
      <c r="K264" s="374"/>
      <c r="L264" s="374"/>
      <c r="M264" s="374"/>
      <c r="N264" s="374"/>
      <c r="O264" s="374"/>
      <c r="P264" s="374"/>
      <c r="Q264" s="374"/>
    </row>
    <row r="265" spans="1:17" x14ac:dyDescent="0.3">
      <c r="A265" s="290">
        <f t="shared" si="11"/>
        <v>29177623</v>
      </c>
      <c r="B265" s="289">
        <f t="shared" si="12"/>
        <v>0</v>
      </c>
      <c r="C265" s="289">
        <f t="shared" si="13"/>
        <v>444837</v>
      </c>
      <c r="E265" s="291">
        <v>29177623</v>
      </c>
      <c r="F265" s="374"/>
      <c r="G265" s="374"/>
      <c r="H265" s="374">
        <v>444837</v>
      </c>
      <c r="I265" s="374"/>
      <c r="J265" s="374"/>
      <c r="K265" s="374"/>
      <c r="L265" s="374"/>
      <c r="M265" s="374"/>
      <c r="N265" s="374"/>
      <c r="O265" s="374"/>
      <c r="P265" s="374"/>
      <c r="Q265" s="374"/>
    </row>
    <row r="266" spans="1:17" x14ac:dyDescent="0.3">
      <c r="A266" s="290">
        <f t="shared" si="11"/>
        <v>66993037</v>
      </c>
      <c r="B266" s="289">
        <f t="shared" si="12"/>
        <v>0</v>
      </c>
      <c r="C266" s="289">
        <f t="shared" si="13"/>
        <v>0</v>
      </c>
      <c r="E266" s="291">
        <v>66993037</v>
      </c>
      <c r="F266" s="374"/>
      <c r="G266" s="374"/>
      <c r="H266" s="374">
        <v>0</v>
      </c>
      <c r="I266" s="374"/>
      <c r="J266" s="374"/>
      <c r="K266" s="374"/>
      <c r="L266" s="374"/>
      <c r="M266" s="374"/>
      <c r="N266" s="374"/>
      <c r="O266" s="374"/>
      <c r="P266" s="374"/>
      <c r="Q266" s="374"/>
    </row>
    <row r="267" spans="1:17" x14ac:dyDescent="0.3">
      <c r="A267" s="290">
        <f t="shared" si="11"/>
        <v>1143934143</v>
      </c>
      <c r="B267" s="289">
        <f t="shared" si="12"/>
        <v>0</v>
      </c>
      <c r="C267" s="289">
        <f t="shared" si="13"/>
        <v>10614711</v>
      </c>
      <c r="E267" s="291">
        <v>1143934143</v>
      </c>
      <c r="F267" s="374"/>
      <c r="G267" s="374"/>
      <c r="H267" s="374">
        <v>10614711</v>
      </c>
      <c r="I267" s="374"/>
      <c r="J267" s="374"/>
      <c r="K267" s="374"/>
      <c r="L267" s="374"/>
      <c r="M267" s="374"/>
      <c r="N267" s="374"/>
      <c r="O267" s="374"/>
      <c r="P267" s="374"/>
      <c r="Q267" s="374"/>
    </row>
    <row r="268" spans="1:17" x14ac:dyDescent="0.3">
      <c r="A268" s="290">
        <f t="shared" si="11"/>
        <v>67022185</v>
      </c>
      <c r="B268" s="289">
        <f t="shared" si="12"/>
        <v>0</v>
      </c>
      <c r="C268" s="289">
        <f t="shared" si="13"/>
        <v>28394253</v>
      </c>
      <c r="E268" s="291">
        <v>67022185</v>
      </c>
      <c r="F268" s="374"/>
      <c r="G268" s="374"/>
      <c r="H268" s="374">
        <v>28394253</v>
      </c>
      <c r="I268" s="374"/>
      <c r="J268" s="374"/>
      <c r="K268" s="374"/>
      <c r="L268" s="374"/>
      <c r="M268" s="374"/>
      <c r="N268" s="374"/>
      <c r="O268" s="374"/>
      <c r="P268" s="374"/>
      <c r="Q268" s="374"/>
    </row>
    <row r="269" spans="1:17" x14ac:dyDescent="0.3">
      <c r="A269" s="290">
        <f t="shared" si="11"/>
        <v>66739330</v>
      </c>
      <c r="B269" s="289">
        <f t="shared" si="12"/>
        <v>0</v>
      </c>
      <c r="C269" s="289">
        <f t="shared" si="13"/>
        <v>0</v>
      </c>
      <c r="E269" s="291">
        <v>66739330</v>
      </c>
      <c r="F269" s="374"/>
      <c r="G269" s="374"/>
      <c r="H269" s="374">
        <v>0</v>
      </c>
      <c r="I269" s="374"/>
      <c r="J269" s="374"/>
      <c r="K269" s="374"/>
      <c r="L269" s="374"/>
      <c r="M269" s="374"/>
      <c r="N269" s="374"/>
      <c r="O269" s="374"/>
      <c r="P269" s="374"/>
      <c r="Q269" s="374"/>
    </row>
    <row r="270" spans="1:17" x14ac:dyDescent="0.3">
      <c r="A270" s="290">
        <f t="shared" si="11"/>
        <v>66774863</v>
      </c>
      <c r="B270" s="289">
        <f t="shared" si="12"/>
        <v>0</v>
      </c>
      <c r="C270" s="289">
        <f t="shared" si="13"/>
        <v>0</v>
      </c>
      <c r="E270" s="291">
        <v>66774863</v>
      </c>
      <c r="F270" s="374"/>
      <c r="G270" s="374"/>
      <c r="H270" s="374">
        <v>0</v>
      </c>
      <c r="I270" s="374"/>
      <c r="J270" s="374"/>
      <c r="K270" s="374"/>
      <c r="L270" s="374"/>
      <c r="M270" s="374"/>
      <c r="N270" s="374"/>
      <c r="O270" s="374"/>
      <c r="P270" s="374"/>
      <c r="Q270" s="374"/>
    </row>
    <row r="271" spans="1:17" x14ac:dyDescent="0.3">
      <c r="A271" s="290">
        <f t="shared" si="11"/>
        <v>16771823</v>
      </c>
      <c r="B271" s="289">
        <f t="shared" si="12"/>
        <v>0</v>
      </c>
      <c r="C271" s="289">
        <f t="shared" si="13"/>
        <v>1047439</v>
      </c>
      <c r="E271" s="291">
        <v>16771823</v>
      </c>
      <c r="F271" s="374"/>
      <c r="G271" s="374"/>
      <c r="H271" s="374">
        <v>1047439</v>
      </c>
      <c r="I271" s="374"/>
      <c r="J271" s="374"/>
      <c r="K271" s="374"/>
      <c r="L271" s="374"/>
      <c r="M271" s="374"/>
      <c r="N271" s="374"/>
      <c r="O271" s="374"/>
      <c r="P271" s="374"/>
      <c r="Q271" s="374"/>
    </row>
    <row r="272" spans="1:17" x14ac:dyDescent="0.3">
      <c r="A272" s="290">
        <f t="shared" si="11"/>
        <v>31939615</v>
      </c>
      <c r="B272" s="289">
        <f t="shared" si="12"/>
        <v>0</v>
      </c>
      <c r="C272" s="289">
        <f t="shared" si="13"/>
        <v>27954487</v>
      </c>
      <c r="E272" s="291">
        <v>31939615</v>
      </c>
      <c r="F272" s="374"/>
      <c r="G272" s="374"/>
      <c r="H272" s="374">
        <v>27954487</v>
      </c>
      <c r="I272" s="374"/>
      <c r="J272" s="374"/>
      <c r="K272" s="374"/>
      <c r="L272" s="374"/>
      <c r="M272" s="374"/>
      <c r="N272" s="374"/>
      <c r="O272" s="374"/>
      <c r="P272" s="374"/>
      <c r="Q272" s="374"/>
    </row>
    <row r="273" spans="1:17" x14ac:dyDescent="0.3">
      <c r="A273" s="290">
        <f t="shared" si="11"/>
        <v>31931811</v>
      </c>
      <c r="B273" s="289">
        <f t="shared" si="12"/>
        <v>0</v>
      </c>
      <c r="C273" s="289">
        <f t="shared" si="13"/>
        <v>457510</v>
      </c>
      <c r="E273" s="291">
        <v>31931811</v>
      </c>
      <c r="F273" s="374"/>
      <c r="G273" s="374"/>
      <c r="H273" s="374">
        <v>457510</v>
      </c>
      <c r="I273" s="374"/>
      <c r="J273" s="374"/>
      <c r="K273" s="374"/>
      <c r="L273" s="374"/>
      <c r="M273" s="374"/>
      <c r="N273" s="374"/>
      <c r="O273" s="374"/>
      <c r="P273" s="374"/>
      <c r="Q273" s="374"/>
    </row>
    <row r="274" spans="1:17" x14ac:dyDescent="0.3">
      <c r="A274" s="290">
        <f t="shared" si="11"/>
        <v>66824361</v>
      </c>
      <c r="B274" s="289">
        <f t="shared" si="12"/>
        <v>0</v>
      </c>
      <c r="C274" s="289">
        <f t="shared" si="13"/>
        <v>3709491</v>
      </c>
      <c r="E274" s="291">
        <v>66824361</v>
      </c>
      <c r="F274" s="374"/>
      <c r="G274" s="374"/>
      <c r="H274" s="374">
        <v>3709491</v>
      </c>
      <c r="I274" s="374"/>
      <c r="J274" s="374"/>
      <c r="K274" s="374"/>
      <c r="L274" s="374"/>
      <c r="M274" s="374"/>
      <c r="N274" s="374"/>
      <c r="O274" s="374"/>
      <c r="P274" s="374"/>
      <c r="Q274" s="374"/>
    </row>
    <row r="275" spans="1:17" x14ac:dyDescent="0.3">
      <c r="A275" s="290">
        <f t="shared" si="11"/>
        <v>1143865204</v>
      </c>
      <c r="B275" s="289">
        <f t="shared" si="12"/>
        <v>0</v>
      </c>
      <c r="C275" s="289">
        <f t="shared" si="13"/>
        <v>10034248</v>
      </c>
      <c r="E275" s="291">
        <v>1143865204</v>
      </c>
      <c r="F275" s="374"/>
      <c r="G275" s="374"/>
      <c r="H275" s="374">
        <v>10034248</v>
      </c>
      <c r="I275" s="374"/>
      <c r="J275" s="374"/>
      <c r="K275" s="374"/>
      <c r="L275" s="374"/>
      <c r="M275" s="374"/>
      <c r="N275" s="374"/>
      <c r="O275" s="374"/>
      <c r="P275" s="374"/>
      <c r="Q275" s="374"/>
    </row>
    <row r="276" spans="1:17" x14ac:dyDescent="0.3">
      <c r="A276" s="290">
        <f t="shared" si="11"/>
        <v>66991962</v>
      </c>
      <c r="B276" s="289">
        <f t="shared" si="12"/>
        <v>0</v>
      </c>
      <c r="C276" s="289">
        <f t="shared" si="13"/>
        <v>3093842</v>
      </c>
      <c r="E276" s="291">
        <v>66991962</v>
      </c>
      <c r="F276" s="374"/>
      <c r="G276" s="374"/>
      <c r="H276" s="374">
        <v>3093842</v>
      </c>
      <c r="I276" s="374"/>
      <c r="J276" s="374"/>
      <c r="K276" s="374"/>
      <c r="L276" s="374"/>
      <c r="M276" s="374"/>
      <c r="N276" s="374"/>
      <c r="O276" s="374"/>
      <c r="P276" s="374"/>
      <c r="Q276" s="374"/>
    </row>
    <row r="277" spans="1:17" x14ac:dyDescent="0.3">
      <c r="A277" s="290">
        <f t="shared" si="11"/>
        <v>66959136</v>
      </c>
      <c r="B277" s="289">
        <f t="shared" si="12"/>
        <v>0</v>
      </c>
      <c r="C277" s="289">
        <f t="shared" si="13"/>
        <v>153841</v>
      </c>
      <c r="E277" s="291">
        <v>66959136</v>
      </c>
      <c r="F277" s="374"/>
      <c r="G277" s="374"/>
      <c r="H277" s="374">
        <v>153841</v>
      </c>
      <c r="I277" s="374"/>
      <c r="J277" s="374"/>
      <c r="K277" s="374"/>
      <c r="L277" s="374"/>
      <c r="M277" s="374"/>
      <c r="N277" s="374"/>
      <c r="O277" s="374"/>
      <c r="P277" s="374"/>
      <c r="Q277" s="374"/>
    </row>
    <row r="278" spans="1:17" x14ac:dyDescent="0.3">
      <c r="A278" s="290">
        <f t="shared" si="11"/>
        <v>31711081</v>
      </c>
      <c r="B278" s="289">
        <f t="shared" si="12"/>
        <v>0</v>
      </c>
      <c r="C278" s="289">
        <f t="shared" si="13"/>
        <v>1775593</v>
      </c>
      <c r="E278" s="291">
        <v>31711081</v>
      </c>
      <c r="F278" s="374"/>
      <c r="G278" s="374"/>
      <c r="H278" s="374">
        <v>1775593</v>
      </c>
      <c r="I278" s="374"/>
      <c r="J278" s="374"/>
      <c r="K278" s="374"/>
      <c r="L278" s="374"/>
      <c r="M278" s="374"/>
      <c r="N278" s="374"/>
      <c r="O278" s="374"/>
      <c r="P278" s="374"/>
      <c r="Q278" s="374"/>
    </row>
    <row r="279" spans="1:17" x14ac:dyDescent="0.3">
      <c r="A279" s="290">
        <f t="shared" si="11"/>
        <v>66682527</v>
      </c>
      <c r="B279" s="289">
        <f t="shared" si="12"/>
        <v>0</v>
      </c>
      <c r="C279" s="289">
        <f t="shared" si="13"/>
        <v>0</v>
      </c>
      <c r="E279" s="291">
        <v>66682527</v>
      </c>
      <c r="F279" s="374"/>
      <c r="G279" s="374"/>
      <c r="H279" s="374">
        <v>0</v>
      </c>
      <c r="I279" s="374"/>
      <c r="J279" s="374"/>
      <c r="K279" s="374"/>
      <c r="L279" s="374"/>
      <c r="M279" s="374"/>
      <c r="N279" s="374"/>
      <c r="O279" s="374"/>
      <c r="P279" s="374"/>
      <c r="Q279" s="374"/>
    </row>
    <row r="280" spans="1:17" x14ac:dyDescent="0.3">
      <c r="A280" s="290">
        <f t="shared" si="11"/>
        <v>66882185</v>
      </c>
      <c r="B280" s="289">
        <f t="shared" si="12"/>
        <v>0</v>
      </c>
      <c r="C280" s="289">
        <f t="shared" si="13"/>
        <v>14423563</v>
      </c>
      <c r="E280" s="291">
        <v>66882185</v>
      </c>
      <c r="F280" s="374"/>
      <c r="G280" s="374"/>
      <c r="H280" s="374">
        <v>14423563</v>
      </c>
      <c r="I280" s="374"/>
      <c r="J280" s="374"/>
      <c r="K280" s="374"/>
      <c r="L280" s="374"/>
      <c r="M280" s="374"/>
      <c r="N280" s="374"/>
      <c r="O280" s="374"/>
      <c r="P280" s="374"/>
      <c r="Q280" s="374"/>
    </row>
    <row r="281" spans="1:17" x14ac:dyDescent="0.3">
      <c r="A281" s="290">
        <f t="shared" si="11"/>
        <v>1143991536</v>
      </c>
      <c r="B281" s="289">
        <f t="shared" si="12"/>
        <v>0</v>
      </c>
      <c r="C281" s="289">
        <f t="shared" si="13"/>
        <v>235412</v>
      </c>
      <c r="E281" s="291">
        <v>1143991536</v>
      </c>
      <c r="F281" s="374"/>
      <c r="G281" s="374"/>
      <c r="H281" s="374">
        <v>235412</v>
      </c>
      <c r="I281" s="374"/>
      <c r="J281" s="374"/>
      <c r="K281" s="374"/>
      <c r="L281" s="374"/>
      <c r="M281" s="374"/>
      <c r="N281" s="374"/>
      <c r="O281" s="374"/>
      <c r="P281" s="374"/>
      <c r="Q281" s="374"/>
    </row>
    <row r="282" spans="1:17" x14ac:dyDescent="0.3">
      <c r="A282" s="290">
        <f t="shared" si="11"/>
        <v>16672059</v>
      </c>
      <c r="B282" s="289">
        <f t="shared" si="12"/>
        <v>0</v>
      </c>
      <c r="C282" s="289">
        <f t="shared" si="13"/>
        <v>50575746</v>
      </c>
      <c r="E282" s="291">
        <v>16672059</v>
      </c>
      <c r="F282" s="374"/>
      <c r="G282" s="374"/>
      <c r="H282" s="374">
        <v>50575746</v>
      </c>
      <c r="I282" s="374"/>
      <c r="J282" s="374"/>
      <c r="K282" s="374"/>
      <c r="L282" s="374"/>
      <c r="M282" s="374"/>
      <c r="N282" s="374"/>
      <c r="O282" s="374"/>
      <c r="P282" s="374"/>
      <c r="Q282" s="374"/>
    </row>
    <row r="283" spans="1:17" x14ac:dyDescent="0.3">
      <c r="A283" s="290">
        <f t="shared" si="11"/>
        <v>16919644</v>
      </c>
      <c r="B283" s="289">
        <f t="shared" si="12"/>
        <v>0</v>
      </c>
      <c r="C283" s="289">
        <f t="shared" si="13"/>
        <v>0</v>
      </c>
      <c r="E283" s="291">
        <v>16919644</v>
      </c>
      <c r="F283" s="374"/>
      <c r="G283" s="374"/>
      <c r="H283" s="374">
        <v>0</v>
      </c>
      <c r="I283" s="374"/>
      <c r="J283" s="374"/>
      <c r="K283" s="374"/>
      <c r="L283" s="374"/>
      <c r="M283" s="374"/>
      <c r="N283" s="374"/>
      <c r="O283" s="374"/>
      <c r="P283" s="374"/>
      <c r="Q283" s="374"/>
    </row>
    <row r="284" spans="1:17" x14ac:dyDescent="0.3">
      <c r="A284" s="290">
        <f t="shared" si="11"/>
        <v>29362588</v>
      </c>
      <c r="B284" s="289">
        <f t="shared" si="12"/>
        <v>0</v>
      </c>
      <c r="C284" s="289">
        <f t="shared" si="13"/>
        <v>10413913</v>
      </c>
      <c r="E284" s="291">
        <v>29362588</v>
      </c>
      <c r="F284" s="374"/>
      <c r="G284" s="374"/>
      <c r="H284" s="374">
        <v>10413913</v>
      </c>
      <c r="I284" s="374"/>
      <c r="J284" s="374"/>
      <c r="K284" s="374"/>
      <c r="L284" s="374"/>
      <c r="M284" s="374"/>
      <c r="N284" s="374"/>
      <c r="O284" s="374"/>
      <c r="P284" s="374"/>
      <c r="Q284" s="374"/>
    </row>
    <row r="285" spans="1:17" x14ac:dyDescent="0.3">
      <c r="A285" s="290">
        <f t="shared" si="11"/>
        <v>94509969</v>
      </c>
      <c r="B285" s="289">
        <f t="shared" si="12"/>
        <v>0</v>
      </c>
      <c r="C285" s="289">
        <f t="shared" si="13"/>
        <v>710324</v>
      </c>
      <c r="E285" s="291">
        <v>94509969</v>
      </c>
      <c r="F285" s="374"/>
      <c r="G285" s="374"/>
      <c r="H285" s="374">
        <v>710324</v>
      </c>
      <c r="I285" s="374"/>
      <c r="J285" s="374"/>
      <c r="K285" s="374"/>
      <c r="L285" s="374"/>
      <c r="M285" s="374"/>
      <c r="N285" s="374"/>
      <c r="O285" s="374"/>
      <c r="P285" s="374"/>
      <c r="Q285" s="374"/>
    </row>
    <row r="286" spans="1:17" x14ac:dyDescent="0.3">
      <c r="A286" s="290">
        <f t="shared" si="11"/>
        <v>1144143003</v>
      </c>
      <c r="B286" s="289">
        <f t="shared" si="12"/>
        <v>0</v>
      </c>
      <c r="C286" s="289">
        <f t="shared" si="13"/>
        <v>9364854</v>
      </c>
      <c r="E286" s="291">
        <v>1144143003</v>
      </c>
      <c r="F286" s="374"/>
      <c r="G286" s="374"/>
      <c r="H286" s="374">
        <v>9364854</v>
      </c>
      <c r="I286" s="374"/>
      <c r="J286" s="374"/>
      <c r="K286" s="374"/>
      <c r="L286" s="374"/>
      <c r="M286" s="374"/>
      <c r="N286" s="374"/>
      <c r="O286" s="374"/>
      <c r="P286" s="374"/>
      <c r="Q286" s="374"/>
    </row>
    <row r="287" spans="1:17" x14ac:dyDescent="0.3">
      <c r="A287" s="290">
        <f t="shared" si="11"/>
        <v>31910702</v>
      </c>
      <c r="B287" s="289">
        <f t="shared" si="12"/>
        <v>0</v>
      </c>
      <c r="C287" s="289">
        <f t="shared" si="13"/>
        <v>9410628</v>
      </c>
      <c r="E287" s="291">
        <v>31910702</v>
      </c>
      <c r="F287" s="374"/>
      <c r="G287" s="374"/>
      <c r="H287" s="374">
        <v>9410628</v>
      </c>
      <c r="I287" s="374"/>
      <c r="J287" s="374"/>
      <c r="K287" s="374"/>
      <c r="L287" s="374"/>
      <c r="M287" s="374"/>
      <c r="N287" s="374"/>
      <c r="O287" s="374"/>
      <c r="P287" s="374"/>
      <c r="Q287" s="374"/>
    </row>
    <row r="288" spans="1:17" x14ac:dyDescent="0.3">
      <c r="A288" s="290">
        <f t="shared" si="11"/>
        <v>31574224</v>
      </c>
      <c r="B288" s="289">
        <f t="shared" si="12"/>
        <v>0</v>
      </c>
      <c r="C288" s="289">
        <f t="shared" si="13"/>
        <v>0</v>
      </c>
      <c r="E288" s="291">
        <v>31574224</v>
      </c>
      <c r="F288" s="374"/>
      <c r="G288" s="374"/>
      <c r="H288" s="374">
        <v>0</v>
      </c>
      <c r="I288" s="374"/>
      <c r="J288" s="374"/>
      <c r="K288" s="374"/>
      <c r="L288" s="374"/>
      <c r="M288" s="374"/>
      <c r="N288" s="374"/>
      <c r="O288" s="374"/>
      <c r="P288" s="374"/>
      <c r="Q288" s="374"/>
    </row>
    <row r="289" spans="1:17" x14ac:dyDescent="0.3">
      <c r="A289" s="290">
        <f t="shared" si="11"/>
        <v>31841375</v>
      </c>
      <c r="B289" s="289">
        <f t="shared" si="12"/>
        <v>0</v>
      </c>
      <c r="C289" s="289">
        <f t="shared" si="13"/>
        <v>0</v>
      </c>
      <c r="E289" s="291">
        <v>31841375</v>
      </c>
      <c r="F289" s="374"/>
      <c r="G289" s="374"/>
      <c r="H289" s="374"/>
      <c r="I289" s="374"/>
      <c r="J289" s="374"/>
      <c r="K289" s="374">
        <v>0</v>
      </c>
      <c r="L289" s="374"/>
      <c r="M289" s="374"/>
      <c r="N289" s="374"/>
      <c r="O289" s="374"/>
      <c r="P289" s="374"/>
      <c r="Q289" s="374"/>
    </row>
    <row r="290" spans="1:17" x14ac:dyDescent="0.3">
      <c r="A290" s="290">
        <f t="shared" si="11"/>
        <v>18101620</v>
      </c>
      <c r="B290" s="289">
        <f t="shared" si="12"/>
        <v>0</v>
      </c>
      <c r="C290" s="289">
        <f t="shared" si="13"/>
        <v>6386944</v>
      </c>
      <c r="E290" s="291">
        <v>18101620</v>
      </c>
      <c r="F290" s="374"/>
      <c r="G290" s="374"/>
      <c r="H290" s="374">
        <v>6386944</v>
      </c>
      <c r="I290" s="374"/>
      <c r="J290" s="374"/>
      <c r="K290" s="374"/>
      <c r="L290" s="374"/>
      <c r="M290" s="374"/>
      <c r="N290" s="374"/>
      <c r="O290" s="374"/>
      <c r="P290" s="374"/>
      <c r="Q290" s="374"/>
    </row>
    <row r="291" spans="1:17" x14ac:dyDescent="0.3">
      <c r="A291" s="290">
        <f t="shared" ref="A291:A354" si="14">+E291</f>
        <v>29707067</v>
      </c>
      <c r="B291" s="289">
        <f t="shared" si="12"/>
        <v>0</v>
      </c>
      <c r="C291" s="289">
        <f t="shared" si="13"/>
        <v>3471551</v>
      </c>
      <c r="E291" s="291">
        <v>29707067</v>
      </c>
      <c r="F291" s="374"/>
      <c r="G291" s="374"/>
      <c r="H291" s="374">
        <v>3471551</v>
      </c>
      <c r="I291" s="374"/>
      <c r="J291" s="374"/>
      <c r="K291" s="374"/>
      <c r="L291" s="374"/>
      <c r="M291" s="374"/>
      <c r="N291" s="374"/>
      <c r="O291" s="374"/>
      <c r="P291" s="374"/>
      <c r="Q291" s="374"/>
    </row>
    <row r="292" spans="1:17" x14ac:dyDescent="0.3">
      <c r="A292" s="290">
        <f t="shared" si="14"/>
        <v>94455994</v>
      </c>
      <c r="B292" s="289">
        <f t="shared" ref="B292:B355" si="15">+SUM(F292:G292)</f>
        <v>0</v>
      </c>
      <c r="C292" s="289">
        <f t="shared" ref="C292:C355" si="16">+SUM(F292:AZ292)-B292</f>
        <v>619892</v>
      </c>
      <c r="E292" s="291">
        <v>94455994</v>
      </c>
      <c r="F292" s="374"/>
      <c r="G292" s="374"/>
      <c r="H292" s="374"/>
      <c r="I292" s="374"/>
      <c r="J292" s="374"/>
      <c r="K292" s="374">
        <v>619892</v>
      </c>
      <c r="L292" s="374"/>
      <c r="M292" s="374"/>
      <c r="N292" s="374"/>
      <c r="O292" s="374"/>
      <c r="P292" s="374"/>
      <c r="Q292" s="374"/>
    </row>
    <row r="293" spans="1:17" x14ac:dyDescent="0.3">
      <c r="A293" s="290">
        <f t="shared" si="14"/>
        <v>1144028042</v>
      </c>
      <c r="B293" s="289">
        <f t="shared" si="15"/>
        <v>0</v>
      </c>
      <c r="C293" s="289">
        <f t="shared" si="16"/>
        <v>2172277</v>
      </c>
      <c r="E293" s="291">
        <v>1144028042</v>
      </c>
      <c r="F293" s="374"/>
      <c r="G293" s="374"/>
      <c r="H293" s="374">
        <v>2172277</v>
      </c>
      <c r="I293" s="374"/>
      <c r="J293" s="374"/>
      <c r="K293" s="374"/>
      <c r="L293" s="374"/>
      <c r="M293" s="374"/>
      <c r="N293" s="374"/>
      <c r="O293" s="374"/>
      <c r="P293" s="374"/>
      <c r="Q293" s="374"/>
    </row>
    <row r="294" spans="1:17" x14ac:dyDescent="0.3">
      <c r="A294" s="290">
        <f t="shared" si="14"/>
        <v>16733165</v>
      </c>
      <c r="B294" s="289">
        <f t="shared" si="15"/>
        <v>37032760</v>
      </c>
      <c r="C294" s="289">
        <f t="shared" si="16"/>
        <v>118710768</v>
      </c>
      <c r="E294" s="291">
        <v>16733165</v>
      </c>
      <c r="F294" s="374">
        <v>37032760</v>
      </c>
      <c r="G294" s="374"/>
      <c r="H294" s="374">
        <v>47429745</v>
      </c>
      <c r="I294" s="374"/>
      <c r="J294" s="374"/>
      <c r="K294" s="374">
        <v>71281023</v>
      </c>
      <c r="L294" s="374"/>
      <c r="M294" s="374"/>
      <c r="N294" s="374"/>
      <c r="O294" s="374"/>
      <c r="P294" s="374"/>
      <c r="Q294" s="374"/>
    </row>
    <row r="295" spans="1:17" x14ac:dyDescent="0.3">
      <c r="A295" s="290">
        <f t="shared" si="14"/>
        <v>1130659366</v>
      </c>
      <c r="B295" s="289">
        <f t="shared" si="15"/>
        <v>0</v>
      </c>
      <c r="C295" s="289">
        <f t="shared" si="16"/>
        <v>3707694</v>
      </c>
      <c r="E295" s="291">
        <v>1130659366</v>
      </c>
      <c r="F295" s="374"/>
      <c r="G295" s="374"/>
      <c r="H295" s="374">
        <v>3707694</v>
      </c>
      <c r="I295" s="374"/>
      <c r="J295" s="374"/>
      <c r="K295" s="374"/>
      <c r="L295" s="374"/>
      <c r="M295" s="374"/>
      <c r="N295" s="374"/>
      <c r="O295" s="374"/>
      <c r="P295" s="374"/>
      <c r="Q295" s="374"/>
    </row>
    <row r="296" spans="1:17" x14ac:dyDescent="0.3">
      <c r="A296" s="290">
        <f t="shared" si="14"/>
        <v>29785515</v>
      </c>
      <c r="B296" s="289">
        <f t="shared" si="15"/>
        <v>0</v>
      </c>
      <c r="C296" s="289">
        <f t="shared" si="16"/>
        <v>7472283</v>
      </c>
      <c r="E296" s="291">
        <v>29785515</v>
      </c>
      <c r="F296" s="374"/>
      <c r="G296" s="374"/>
      <c r="H296" s="374">
        <v>7472283</v>
      </c>
      <c r="I296" s="374"/>
      <c r="J296" s="374"/>
      <c r="K296" s="374"/>
      <c r="L296" s="374"/>
      <c r="M296" s="374"/>
      <c r="N296" s="374"/>
      <c r="O296" s="374"/>
      <c r="P296" s="374"/>
      <c r="Q296" s="374"/>
    </row>
    <row r="297" spans="1:17" x14ac:dyDescent="0.3">
      <c r="A297" s="290">
        <f t="shared" si="14"/>
        <v>94431461</v>
      </c>
      <c r="B297" s="289">
        <f t="shared" si="15"/>
        <v>0</v>
      </c>
      <c r="C297" s="289">
        <f t="shared" si="16"/>
        <v>919161</v>
      </c>
      <c r="E297" s="291">
        <v>94431461</v>
      </c>
      <c r="F297" s="374"/>
      <c r="G297" s="374"/>
      <c r="H297" s="374">
        <v>919161</v>
      </c>
      <c r="I297" s="374"/>
      <c r="J297" s="374"/>
      <c r="K297" s="374"/>
      <c r="L297" s="374"/>
      <c r="M297" s="374"/>
      <c r="N297" s="374"/>
      <c r="O297" s="374"/>
      <c r="P297" s="374"/>
      <c r="Q297" s="374"/>
    </row>
    <row r="298" spans="1:17" x14ac:dyDescent="0.3">
      <c r="A298" s="290">
        <f t="shared" si="14"/>
        <v>1130654028</v>
      </c>
      <c r="B298" s="289">
        <f t="shared" si="15"/>
        <v>0</v>
      </c>
      <c r="C298" s="289">
        <f t="shared" si="16"/>
        <v>331893</v>
      </c>
      <c r="E298" s="291">
        <v>1130654028</v>
      </c>
      <c r="F298" s="374"/>
      <c r="G298" s="374"/>
      <c r="H298" s="374">
        <v>331893</v>
      </c>
      <c r="I298" s="374"/>
      <c r="J298" s="374"/>
      <c r="K298" s="374"/>
      <c r="L298" s="374"/>
      <c r="M298" s="374"/>
      <c r="N298" s="374"/>
      <c r="O298" s="374"/>
      <c r="P298" s="374"/>
      <c r="Q298" s="374"/>
    </row>
    <row r="299" spans="1:17" x14ac:dyDescent="0.3">
      <c r="A299" s="290">
        <f t="shared" si="14"/>
        <v>1144156199</v>
      </c>
      <c r="B299" s="289">
        <f t="shared" si="15"/>
        <v>0</v>
      </c>
      <c r="C299" s="289">
        <f t="shared" si="16"/>
        <v>9475444</v>
      </c>
      <c r="E299" s="291">
        <v>1144156199</v>
      </c>
      <c r="F299" s="374"/>
      <c r="G299" s="374"/>
      <c r="H299" s="374">
        <v>9475444</v>
      </c>
      <c r="I299" s="374"/>
      <c r="J299" s="374"/>
      <c r="K299" s="374"/>
      <c r="L299" s="374"/>
      <c r="M299" s="374"/>
      <c r="N299" s="374"/>
      <c r="O299" s="374"/>
      <c r="P299" s="374"/>
      <c r="Q299" s="374"/>
    </row>
    <row r="300" spans="1:17" x14ac:dyDescent="0.3">
      <c r="A300" s="290">
        <f t="shared" si="14"/>
        <v>29688860</v>
      </c>
      <c r="B300" s="289">
        <f t="shared" si="15"/>
        <v>0</v>
      </c>
      <c r="C300" s="289">
        <f t="shared" si="16"/>
        <v>5475154</v>
      </c>
      <c r="E300" s="291">
        <v>29688860</v>
      </c>
      <c r="F300" s="374"/>
      <c r="G300" s="374"/>
      <c r="H300" s="374">
        <v>5475154</v>
      </c>
      <c r="I300" s="374"/>
      <c r="J300" s="374"/>
      <c r="K300" s="374"/>
      <c r="L300" s="374"/>
      <c r="M300" s="374"/>
      <c r="N300" s="374"/>
      <c r="O300" s="374"/>
      <c r="P300" s="374"/>
      <c r="Q300" s="374"/>
    </row>
    <row r="301" spans="1:17" x14ac:dyDescent="0.3">
      <c r="A301" s="290">
        <f t="shared" si="14"/>
        <v>66955354</v>
      </c>
      <c r="B301" s="289">
        <f t="shared" si="15"/>
        <v>0</v>
      </c>
      <c r="C301" s="289">
        <f t="shared" si="16"/>
        <v>0</v>
      </c>
      <c r="E301" s="291">
        <v>66955354</v>
      </c>
      <c r="F301" s="374"/>
      <c r="G301" s="374"/>
      <c r="H301" s="374">
        <v>0</v>
      </c>
      <c r="I301" s="374"/>
      <c r="J301" s="374"/>
      <c r="K301" s="374"/>
      <c r="L301" s="374"/>
      <c r="M301" s="374"/>
      <c r="N301" s="374"/>
      <c r="O301" s="374"/>
      <c r="P301" s="374"/>
      <c r="Q301" s="374"/>
    </row>
    <row r="302" spans="1:17" x14ac:dyDescent="0.3">
      <c r="A302" s="290">
        <f t="shared" si="14"/>
        <v>1130606091</v>
      </c>
      <c r="B302" s="289">
        <f t="shared" si="15"/>
        <v>0</v>
      </c>
      <c r="C302" s="289">
        <f t="shared" si="16"/>
        <v>0</v>
      </c>
      <c r="E302" s="291">
        <v>1130606091</v>
      </c>
      <c r="F302" s="374"/>
      <c r="G302" s="374"/>
      <c r="H302" s="374">
        <v>0</v>
      </c>
      <c r="I302" s="374"/>
      <c r="J302" s="374"/>
      <c r="K302" s="374"/>
      <c r="L302" s="374"/>
      <c r="M302" s="374"/>
      <c r="N302" s="374"/>
      <c r="O302" s="374"/>
      <c r="P302" s="374"/>
      <c r="Q302" s="374"/>
    </row>
    <row r="303" spans="1:17" x14ac:dyDescent="0.3">
      <c r="A303" s="290">
        <f t="shared" si="14"/>
        <v>19389057</v>
      </c>
      <c r="B303" s="289">
        <f t="shared" si="15"/>
        <v>0</v>
      </c>
      <c r="C303" s="289">
        <f t="shared" si="16"/>
        <v>7370618</v>
      </c>
      <c r="E303" s="291">
        <v>19389057</v>
      </c>
      <c r="F303" s="374"/>
      <c r="G303" s="374"/>
      <c r="H303" s="374">
        <v>7370618</v>
      </c>
      <c r="I303" s="374"/>
      <c r="J303" s="374"/>
      <c r="K303" s="374"/>
      <c r="L303" s="374"/>
      <c r="M303" s="374"/>
      <c r="N303" s="374"/>
      <c r="O303" s="374"/>
      <c r="P303" s="374"/>
      <c r="Q303" s="374"/>
    </row>
    <row r="304" spans="1:17" x14ac:dyDescent="0.3">
      <c r="A304" s="290">
        <f t="shared" si="14"/>
        <v>1144051734</v>
      </c>
      <c r="B304" s="289">
        <f t="shared" si="15"/>
        <v>0</v>
      </c>
      <c r="C304" s="289">
        <f t="shared" si="16"/>
        <v>18873577</v>
      </c>
      <c r="E304" s="291">
        <v>1144051734</v>
      </c>
      <c r="F304" s="374"/>
      <c r="G304" s="374"/>
      <c r="H304" s="374">
        <v>18873577</v>
      </c>
      <c r="I304" s="374"/>
      <c r="J304" s="374"/>
      <c r="K304" s="374"/>
      <c r="L304" s="374"/>
      <c r="M304" s="374"/>
      <c r="N304" s="374"/>
      <c r="O304" s="374"/>
      <c r="P304" s="374"/>
      <c r="Q304" s="374"/>
    </row>
    <row r="305" spans="1:17" x14ac:dyDescent="0.3">
      <c r="A305" s="290">
        <f t="shared" si="14"/>
        <v>1143950175</v>
      </c>
      <c r="B305" s="289">
        <f t="shared" si="15"/>
        <v>0</v>
      </c>
      <c r="C305" s="289">
        <f t="shared" si="16"/>
        <v>5568666</v>
      </c>
      <c r="E305" s="291">
        <v>1143950175</v>
      </c>
      <c r="F305" s="374"/>
      <c r="G305" s="374"/>
      <c r="H305" s="374">
        <v>5568666</v>
      </c>
      <c r="I305" s="374"/>
      <c r="J305" s="374"/>
      <c r="K305" s="374"/>
      <c r="L305" s="374"/>
      <c r="M305" s="374"/>
      <c r="N305" s="374"/>
      <c r="O305" s="374"/>
      <c r="P305" s="374"/>
      <c r="Q305" s="374"/>
    </row>
    <row r="306" spans="1:17" x14ac:dyDescent="0.3">
      <c r="A306" s="290">
        <f t="shared" si="14"/>
        <v>1107074695</v>
      </c>
      <c r="B306" s="289">
        <f t="shared" si="15"/>
        <v>0</v>
      </c>
      <c r="C306" s="289">
        <f t="shared" si="16"/>
        <v>3209245</v>
      </c>
      <c r="E306" s="291">
        <v>1107074695</v>
      </c>
      <c r="F306" s="374"/>
      <c r="G306" s="374"/>
      <c r="H306" s="374">
        <v>3209245</v>
      </c>
      <c r="I306" s="374"/>
      <c r="J306" s="374"/>
      <c r="K306" s="374"/>
      <c r="L306" s="374"/>
      <c r="M306" s="374"/>
      <c r="N306" s="374"/>
      <c r="O306" s="374"/>
      <c r="P306" s="374"/>
      <c r="Q306" s="374"/>
    </row>
    <row r="307" spans="1:17" x14ac:dyDescent="0.3">
      <c r="A307" s="290">
        <f t="shared" si="14"/>
        <v>38465200</v>
      </c>
      <c r="B307" s="289">
        <f t="shared" si="15"/>
        <v>0</v>
      </c>
      <c r="C307" s="289">
        <f t="shared" si="16"/>
        <v>8977769</v>
      </c>
      <c r="E307" s="291">
        <v>38465200</v>
      </c>
      <c r="F307" s="374"/>
      <c r="G307" s="374"/>
      <c r="H307" s="374">
        <v>8977769</v>
      </c>
      <c r="I307" s="374"/>
      <c r="J307" s="374"/>
      <c r="K307" s="374"/>
      <c r="L307" s="374"/>
      <c r="M307" s="374"/>
      <c r="N307" s="374"/>
      <c r="O307" s="374"/>
      <c r="P307" s="374"/>
      <c r="Q307" s="374"/>
    </row>
    <row r="308" spans="1:17" x14ac:dyDescent="0.3">
      <c r="A308" s="290">
        <f t="shared" si="14"/>
        <v>1130656645</v>
      </c>
      <c r="B308" s="289">
        <f t="shared" si="15"/>
        <v>0</v>
      </c>
      <c r="C308" s="289">
        <f t="shared" si="16"/>
        <v>0</v>
      </c>
      <c r="E308" s="291">
        <v>1130656645</v>
      </c>
      <c r="F308" s="374"/>
      <c r="G308" s="374"/>
      <c r="H308" s="374">
        <v>0</v>
      </c>
      <c r="I308" s="374"/>
      <c r="J308" s="374"/>
      <c r="K308" s="374"/>
      <c r="L308" s="374"/>
      <c r="M308" s="374"/>
      <c r="N308" s="374"/>
      <c r="O308" s="374"/>
      <c r="P308" s="374"/>
      <c r="Q308" s="374"/>
    </row>
    <row r="309" spans="1:17" x14ac:dyDescent="0.3">
      <c r="A309" s="290">
        <f t="shared" si="14"/>
        <v>16948251</v>
      </c>
      <c r="B309" s="289">
        <f t="shared" si="15"/>
        <v>0</v>
      </c>
      <c r="C309" s="289">
        <f t="shared" si="16"/>
        <v>18831743</v>
      </c>
      <c r="E309" s="291">
        <v>16948251</v>
      </c>
      <c r="F309" s="374"/>
      <c r="G309" s="374"/>
      <c r="H309" s="374">
        <v>18831743</v>
      </c>
      <c r="I309" s="374"/>
      <c r="J309" s="374"/>
      <c r="K309" s="374"/>
      <c r="L309" s="374"/>
      <c r="M309" s="374"/>
      <c r="N309" s="374"/>
      <c r="O309" s="374"/>
      <c r="P309" s="374"/>
      <c r="Q309" s="374"/>
    </row>
    <row r="310" spans="1:17" x14ac:dyDescent="0.3">
      <c r="A310" s="290">
        <f t="shared" si="14"/>
        <v>1113537714</v>
      </c>
      <c r="B310" s="289">
        <f t="shared" si="15"/>
        <v>0</v>
      </c>
      <c r="C310" s="289">
        <f t="shared" si="16"/>
        <v>8588916</v>
      </c>
      <c r="E310" s="291">
        <v>1113537714</v>
      </c>
      <c r="F310" s="374"/>
      <c r="G310" s="374"/>
      <c r="H310" s="374">
        <v>8588916</v>
      </c>
      <c r="I310" s="374"/>
      <c r="J310" s="374"/>
      <c r="K310" s="374"/>
      <c r="L310" s="374"/>
      <c r="M310" s="374"/>
      <c r="N310" s="374"/>
      <c r="O310" s="374"/>
      <c r="P310" s="374"/>
      <c r="Q310" s="374"/>
    </row>
    <row r="311" spans="1:17" x14ac:dyDescent="0.3">
      <c r="A311" s="290">
        <f t="shared" si="14"/>
        <v>31713507</v>
      </c>
      <c r="B311" s="289">
        <f t="shared" si="15"/>
        <v>0</v>
      </c>
      <c r="C311" s="289">
        <f t="shared" si="16"/>
        <v>0</v>
      </c>
      <c r="E311" s="291">
        <v>31713507</v>
      </c>
      <c r="F311" s="374"/>
      <c r="G311" s="374"/>
      <c r="H311" s="374">
        <v>0</v>
      </c>
      <c r="I311" s="374"/>
      <c r="J311" s="374"/>
      <c r="K311" s="374"/>
      <c r="L311" s="374"/>
      <c r="M311" s="374"/>
      <c r="N311" s="374"/>
      <c r="O311" s="374"/>
      <c r="P311" s="374"/>
      <c r="Q311" s="374"/>
    </row>
    <row r="312" spans="1:17" x14ac:dyDescent="0.3">
      <c r="A312" s="290">
        <f t="shared" si="14"/>
        <v>38792715</v>
      </c>
      <c r="B312" s="289">
        <f t="shared" si="15"/>
        <v>0</v>
      </c>
      <c r="C312" s="289">
        <f t="shared" si="16"/>
        <v>0</v>
      </c>
      <c r="E312" s="291">
        <v>38792715</v>
      </c>
      <c r="F312" s="374"/>
      <c r="G312" s="374"/>
      <c r="H312" s="374">
        <v>0</v>
      </c>
      <c r="I312" s="374"/>
      <c r="J312" s="374"/>
      <c r="K312" s="374"/>
      <c r="L312" s="374"/>
      <c r="M312" s="374"/>
      <c r="N312" s="374"/>
      <c r="O312" s="374"/>
      <c r="P312" s="374"/>
      <c r="Q312" s="374"/>
    </row>
    <row r="313" spans="1:17" x14ac:dyDescent="0.3">
      <c r="A313" s="290">
        <f t="shared" si="14"/>
        <v>6136862</v>
      </c>
      <c r="B313" s="289">
        <f t="shared" si="15"/>
        <v>9218114</v>
      </c>
      <c r="C313" s="289">
        <f t="shared" si="16"/>
        <v>0</v>
      </c>
      <c r="E313" s="291">
        <v>6136862</v>
      </c>
      <c r="F313" s="374">
        <v>9218114</v>
      </c>
      <c r="G313" s="374"/>
      <c r="H313" s="374"/>
      <c r="I313" s="374"/>
      <c r="J313" s="374"/>
      <c r="K313" s="374"/>
      <c r="L313" s="374"/>
      <c r="M313" s="374"/>
      <c r="N313" s="374"/>
      <c r="O313" s="374"/>
      <c r="P313" s="374"/>
      <c r="Q313" s="374"/>
    </row>
    <row r="314" spans="1:17" x14ac:dyDescent="0.3">
      <c r="A314" s="290">
        <f t="shared" si="14"/>
        <v>1111793455</v>
      </c>
      <c r="B314" s="289">
        <f t="shared" si="15"/>
        <v>0</v>
      </c>
      <c r="C314" s="289">
        <f t="shared" si="16"/>
        <v>0</v>
      </c>
      <c r="E314" s="291">
        <v>1111793455</v>
      </c>
      <c r="F314" s="374"/>
      <c r="G314" s="374"/>
      <c r="H314" s="374">
        <v>0</v>
      </c>
      <c r="I314" s="374"/>
      <c r="J314" s="374"/>
      <c r="K314" s="374"/>
      <c r="L314" s="374"/>
      <c r="M314" s="374"/>
      <c r="N314" s="374"/>
      <c r="O314" s="374"/>
      <c r="P314" s="374"/>
      <c r="Q314" s="374"/>
    </row>
    <row r="315" spans="1:17" x14ac:dyDescent="0.3">
      <c r="A315" s="290">
        <f t="shared" si="14"/>
        <v>1144056244</v>
      </c>
      <c r="B315" s="289">
        <f t="shared" si="15"/>
        <v>0</v>
      </c>
      <c r="C315" s="289">
        <f t="shared" si="16"/>
        <v>0</v>
      </c>
      <c r="E315" s="291">
        <v>1144056244</v>
      </c>
      <c r="F315" s="374"/>
      <c r="G315" s="374"/>
      <c r="H315" s="374">
        <v>0</v>
      </c>
      <c r="I315" s="374"/>
      <c r="J315" s="374"/>
      <c r="K315" s="374"/>
      <c r="L315" s="374"/>
      <c r="M315" s="374"/>
      <c r="N315" s="374"/>
      <c r="O315" s="374"/>
      <c r="P315" s="374"/>
      <c r="Q315" s="374"/>
    </row>
    <row r="316" spans="1:17" x14ac:dyDescent="0.3">
      <c r="A316" s="290">
        <f t="shared" si="14"/>
        <v>67033279</v>
      </c>
      <c r="B316" s="289">
        <f t="shared" si="15"/>
        <v>0</v>
      </c>
      <c r="C316" s="289">
        <f t="shared" si="16"/>
        <v>12268226</v>
      </c>
      <c r="E316" s="291">
        <v>67033279</v>
      </c>
      <c r="F316" s="374"/>
      <c r="G316" s="374"/>
      <c r="H316" s="374">
        <v>12268226</v>
      </c>
      <c r="I316" s="374"/>
      <c r="J316" s="374"/>
      <c r="K316" s="374"/>
      <c r="L316" s="374"/>
      <c r="M316" s="374"/>
      <c r="N316" s="374"/>
      <c r="O316" s="374"/>
      <c r="P316" s="374"/>
      <c r="Q316" s="374"/>
    </row>
    <row r="317" spans="1:17" x14ac:dyDescent="0.3">
      <c r="A317" s="290">
        <f t="shared" si="14"/>
        <v>1143990240</v>
      </c>
      <c r="B317" s="289">
        <f t="shared" si="15"/>
        <v>0</v>
      </c>
      <c r="C317" s="289">
        <f t="shared" si="16"/>
        <v>0</v>
      </c>
      <c r="E317" s="291">
        <v>1143990240</v>
      </c>
      <c r="F317" s="374"/>
      <c r="G317" s="374"/>
      <c r="H317" s="374">
        <v>0</v>
      </c>
      <c r="I317" s="374"/>
      <c r="J317" s="374"/>
      <c r="K317" s="374"/>
      <c r="L317" s="374"/>
      <c r="M317" s="374"/>
      <c r="N317" s="374"/>
      <c r="O317" s="374"/>
      <c r="P317" s="374"/>
      <c r="Q317" s="374"/>
    </row>
    <row r="318" spans="1:17" x14ac:dyDescent="0.3">
      <c r="A318" s="290">
        <f t="shared" si="14"/>
        <v>1143937643</v>
      </c>
      <c r="B318" s="289">
        <f t="shared" si="15"/>
        <v>0</v>
      </c>
      <c r="C318" s="289">
        <f t="shared" si="16"/>
        <v>0</v>
      </c>
      <c r="E318" s="291">
        <v>1143937643</v>
      </c>
      <c r="F318" s="374"/>
      <c r="G318" s="374"/>
      <c r="H318" s="374">
        <v>0</v>
      </c>
      <c r="I318" s="374"/>
      <c r="J318" s="374"/>
      <c r="K318" s="374"/>
      <c r="L318" s="374"/>
      <c r="M318" s="374"/>
      <c r="N318" s="374"/>
      <c r="O318" s="374"/>
      <c r="P318" s="374"/>
      <c r="Q318" s="374"/>
    </row>
    <row r="319" spans="1:17" x14ac:dyDescent="0.3">
      <c r="A319" s="290">
        <f t="shared" si="14"/>
        <v>66919773</v>
      </c>
      <c r="B319" s="289">
        <f t="shared" si="15"/>
        <v>0</v>
      </c>
      <c r="C319" s="289">
        <f t="shared" si="16"/>
        <v>0</v>
      </c>
      <c r="E319" s="291">
        <v>66919773</v>
      </c>
      <c r="F319" s="374"/>
      <c r="G319" s="374"/>
      <c r="H319" s="374">
        <v>0</v>
      </c>
      <c r="I319" s="374"/>
      <c r="J319" s="374"/>
      <c r="K319" s="374"/>
      <c r="L319" s="374"/>
      <c r="M319" s="374"/>
      <c r="N319" s="374"/>
      <c r="O319" s="374"/>
      <c r="P319" s="374"/>
      <c r="Q319" s="374"/>
    </row>
    <row r="320" spans="1:17" x14ac:dyDescent="0.3">
      <c r="A320" s="290">
        <f t="shared" si="14"/>
        <v>1143847760</v>
      </c>
      <c r="B320" s="289">
        <f t="shared" si="15"/>
        <v>0</v>
      </c>
      <c r="C320" s="289">
        <f t="shared" si="16"/>
        <v>0</v>
      </c>
      <c r="E320" s="291">
        <v>1143847760</v>
      </c>
      <c r="F320" s="374"/>
      <c r="G320" s="374"/>
      <c r="H320" s="374">
        <v>0</v>
      </c>
      <c r="I320" s="374"/>
      <c r="J320" s="374"/>
      <c r="K320" s="374"/>
      <c r="L320" s="374"/>
      <c r="M320" s="374"/>
      <c r="N320" s="374"/>
      <c r="O320" s="374"/>
      <c r="P320" s="374"/>
      <c r="Q320" s="374"/>
    </row>
    <row r="321" spans="1:17" x14ac:dyDescent="0.3">
      <c r="A321" s="290">
        <f t="shared" si="14"/>
        <v>31714962</v>
      </c>
      <c r="B321" s="289">
        <f t="shared" si="15"/>
        <v>0</v>
      </c>
      <c r="C321" s="289">
        <f t="shared" si="16"/>
        <v>3482737</v>
      </c>
      <c r="E321" s="291">
        <v>31714962</v>
      </c>
      <c r="F321" s="374"/>
      <c r="G321" s="374"/>
      <c r="H321" s="374">
        <v>3482737</v>
      </c>
      <c r="I321" s="374"/>
      <c r="J321" s="374"/>
      <c r="K321" s="374"/>
      <c r="L321" s="374"/>
      <c r="M321" s="374"/>
      <c r="N321" s="374"/>
      <c r="O321" s="374"/>
      <c r="P321" s="374"/>
      <c r="Q321" s="374"/>
    </row>
    <row r="322" spans="1:17" x14ac:dyDescent="0.3">
      <c r="A322" s="290">
        <f t="shared" si="14"/>
        <v>1140844904</v>
      </c>
      <c r="B322" s="289">
        <f t="shared" si="15"/>
        <v>0</v>
      </c>
      <c r="C322" s="289">
        <f t="shared" si="16"/>
        <v>0</v>
      </c>
      <c r="E322" s="291">
        <v>1140844904</v>
      </c>
      <c r="F322" s="374"/>
      <c r="G322" s="374"/>
      <c r="H322" s="374">
        <v>0</v>
      </c>
      <c r="I322" s="374"/>
      <c r="J322" s="374"/>
      <c r="K322" s="374"/>
      <c r="L322" s="374"/>
      <c r="M322" s="374"/>
      <c r="N322" s="374"/>
      <c r="O322" s="374"/>
      <c r="P322" s="374"/>
      <c r="Q322" s="374"/>
    </row>
    <row r="323" spans="1:17" x14ac:dyDescent="0.3">
      <c r="A323" s="290">
        <f t="shared" si="14"/>
        <v>6626462</v>
      </c>
      <c r="B323" s="289">
        <f t="shared" si="15"/>
        <v>0</v>
      </c>
      <c r="C323" s="289">
        <f t="shared" si="16"/>
        <v>4407169</v>
      </c>
      <c r="E323" s="291">
        <v>6626462</v>
      </c>
      <c r="F323" s="374"/>
      <c r="G323" s="374"/>
      <c r="H323" s="374">
        <v>4407169</v>
      </c>
      <c r="I323" s="374"/>
      <c r="J323" s="374"/>
      <c r="K323" s="374"/>
      <c r="L323" s="374"/>
      <c r="M323" s="374"/>
      <c r="N323" s="374"/>
      <c r="O323" s="374"/>
      <c r="P323" s="374"/>
      <c r="Q323" s="374"/>
    </row>
    <row r="324" spans="1:17" x14ac:dyDescent="0.3">
      <c r="A324" s="290">
        <f t="shared" si="14"/>
        <v>34514497</v>
      </c>
      <c r="B324" s="289">
        <f t="shared" si="15"/>
        <v>0</v>
      </c>
      <c r="C324" s="289">
        <f t="shared" si="16"/>
        <v>0</v>
      </c>
      <c r="E324" s="291">
        <v>34514497</v>
      </c>
      <c r="F324" s="374"/>
      <c r="G324" s="374"/>
      <c r="H324" s="374">
        <v>0</v>
      </c>
      <c r="I324" s="374"/>
      <c r="J324" s="374"/>
      <c r="K324" s="374"/>
      <c r="L324" s="374"/>
      <c r="M324" s="374"/>
      <c r="N324" s="374"/>
      <c r="O324" s="374"/>
      <c r="P324" s="374"/>
      <c r="Q324" s="374"/>
    </row>
    <row r="325" spans="1:17" x14ac:dyDescent="0.3">
      <c r="A325" s="290">
        <f t="shared" si="14"/>
        <v>38641072</v>
      </c>
      <c r="B325" s="289">
        <f t="shared" si="15"/>
        <v>0</v>
      </c>
      <c r="C325" s="289">
        <f t="shared" si="16"/>
        <v>3206953</v>
      </c>
      <c r="E325" s="291">
        <v>38641072</v>
      </c>
      <c r="F325" s="374"/>
      <c r="G325" s="374"/>
      <c r="H325" s="374">
        <v>3206953</v>
      </c>
      <c r="I325" s="374"/>
      <c r="J325" s="374"/>
      <c r="K325" s="374"/>
      <c r="L325" s="374"/>
      <c r="M325" s="374"/>
      <c r="N325" s="374"/>
      <c r="O325" s="374"/>
      <c r="P325" s="374"/>
      <c r="Q325" s="374"/>
    </row>
    <row r="326" spans="1:17" x14ac:dyDescent="0.3">
      <c r="A326" s="290">
        <f t="shared" si="14"/>
        <v>16459064</v>
      </c>
      <c r="B326" s="289">
        <f t="shared" si="15"/>
        <v>0</v>
      </c>
      <c r="C326" s="289">
        <f t="shared" si="16"/>
        <v>6752890</v>
      </c>
      <c r="E326" s="291">
        <v>16459064</v>
      </c>
      <c r="F326" s="374"/>
      <c r="G326" s="374"/>
      <c r="H326" s="374">
        <v>6752890</v>
      </c>
      <c r="I326" s="374"/>
      <c r="J326" s="374"/>
      <c r="K326" s="374"/>
      <c r="L326" s="374"/>
      <c r="M326" s="374"/>
      <c r="N326" s="374"/>
      <c r="O326" s="374"/>
      <c r="P326" s="374"/>
      <c r="Q326" s="374"/>
    </row>
    <row r="327" spans="1:17" x14ac:dyDescent="0.3">
      <c r="A327" s="290">
        <f t="shared" si="14"/>
        <v>67016234</v>
      </c>
      <c r="B327" s="289">
        <f t="shared" si="15"/>
        <v>0</v>
      </c>
      <c r="C327" s="289">
        <f t="shared" si="16"/>
        <v>2669929</v>
      </c>
      <c r="E327" s="291">
        <v>67016234</v>
      </c>
      <c r="F327" s="374"/>
      <c r="G327" s="374"/>
      <c r="H327" s="374">
        <v>2669929</v>
      </c>
      <c r="I327" s="374"/>
      <c r="J327" s="374"/>
      <c r="K327" s="374"/>
      <c r="L327" s="374"/>
      <c r="M327" s="374"/>
      <c r="N327" s="374"/>
      <c r="O327" s="374"/>
      <c r="P327" s="374"/>
      <c r="Q327" s="374"/>
    </row>
    <row r="328" spans="1:17" x14ac:dyDescent="0.3">
      <c r="A328" s="290">
        <f t="shared" si="14"/>
        <v>1113514803</v>
      </c>
      <c r="B328" s="289">
        <f t="shared" si="15"/>
        <v>0</v>
      </c>
      <c r="C328" s="289">
        <f t="shared" si="16"/>
        <v>891678</v>
      </c>
      <c r="E328" s="291">
        <v>1113514803</v>
      </c>
      <c r="F328" s="374"/>
      <c r="G328" s="374"/>
      <c r="H328" s="374">
        <v>891678</v>
      </c>
      <c r="I328" s="374"/>
      <c r="J328" s="374"/>
      <c r="K328" s="374"/>
      <c r="L328" s="374"/>
      <c r="M328" s="374"/>
      <c r="N328" s="374"/>
      <c r="O328" s="374"/>
      <c r="P328" s="374"/>
      <c r="Q328" s="374"/>
    </row>
    <row r="329" spans="1:17" x14ac:dyDescent="0.3">
      <c r="A329" s="290">
        <f t="shared" si="14"/>
        <v>1143824424</v>
      </c>
      <c r="B329" s="289">
        <f t="shared" si="15"/>
        <v>0</v>
      </c>
      <c r="C329" s="289">
        <f t="shared" si="16"/>
        <v>0</v>
      </c>
      <c r="E329" s="291">
        <v>1143824424</v>
      </c>
      <c r="F329" s="374"/>
      <c r="G329" s="374"/>
      <c r="H329" s="374">
        <v>0</v>
      </c>
      <c r="I329" s="374"/>
      <c r="J329" s="374"/>
      <c r="K329" s="374"/>
      <c r="L329" s="374"/>
      <c r="M329" s="374"/>
      <c r="N329" s="374"/>
      <c r="O329" s="374"/>
      <c r="P329" s="374"/>
      <c r="Q329" s="374"/>
    </row>
    <row r="330" spans="1:17" x14ac:dyDescent="0.3">
      <c r="A330" s="290">
        <f t="shared" si="14"/>
        <v>34514083</v>
      </c>
      <c r="B330" s="289">
        <f t="shared" si="15"/>
        <v>0</v>
      </c>
      <c r="C330" s="289">
        <f t="shared" si="16"/>
        <v>0</v>
      </c>
      <c r="E330" s="291">
        <v>34514083</v>
      </c>
      <c r="F330" s="374"/>
      <c r="G330" s="374"/>
      <c r="H330" s="374">
        <v>0</v>
      </c>
      <c r="I330" s="374"/>
      <c r="J330" s="374"/>
      <c r="K330" s="374"/>
      <c r="L330" s="374"/>
      <c r="M330" s="374"/>
      <c r="N330" s="374"/>
      <c r="O330" s="374"/>
      <c r="P330" s="374"/>
      <c r="Q330" s="374"/>
    </row>
    <row r="331" spans="1:17" x14ac:dyDescent="0.3">
      <c r="A331" s="290">
        <f t="shared" si="14"/>
        <v>34542549</v>
      </c>
      <c r="B331" s="289">
        <f t="shared" si="15"/>
        <v>0</v>
      </c>
      <c r="C331" s="289">
        <f t="shared" si="16"/>
        <v>0</v>
      </c>
      <c r="E331" s="291">
        <v>34542549</v>
      </c>
      <c r="F331" s="374"/>
      <c r="G331" s="374"/>
      <c r="H331" s="374">
        <v>0</v>
      </c>
      <c r="I331" s="374"/>
      <c r="J331" s="374"/>
      <c r="K331" s="374"/>
      <c r="L331" s="374"/>
      <c r="M331" s="374"/>
      <c r="N331" s="374"/>
      <c r="O331" s="374"/>
      <c r="P331" s="374"/>
      <c r="Q331" s="374"/>
    </row>
    <row r="332" spans="1:17" x14ac:dyDescent="0.3">
      <c r="A332" s="290">
        <f t="shared" si="14"/>
        <v>31962053</v>
      </c>
      <c r="B332" s="289">
        <f t="shared" si="15"/>
        <v>0</v>
      </c>
      <c r="C332" s="289">
        <f t="shared" si="16"/>
        <v>3920797</v>
      </c>
      <c r="E332" s="291">
        <v>31962053</v>
      </c>
      <c r="F332" s="374"/>
      <c r="G332" s="374"/>
      <c r="H332" s="374">
        <v>3920797</v>
      </c>
      <c r="I332" s="374"/>
      <c r="J332" s="374"/>
      <c r="K332" s="374"/>
      <c r="L332" s="374"/>
      <c r="M332" s="374"/>
      <c r="N332" s="374"/>
      <c r="O332" s="374"/>
      <c r="P332" s="374"/>
      <c r="Q332" s="374"/>
    </row>
    <row r="333" spans="1:17" x14ac:dyDescent="0.3">
      <c r="A333" s="290">
        <f t="shared" si="14"/>
        <v>38873499</v>
      </c>
      <c r="B333" s="289">
        <f t="shared" si="15"/>
        <v>0</v>
      </c>
      <c r="C333" s="289">
        <f t="shared" si="16"/>
        <v>18144597</v>
      </c>
      <c r="E333" s="291">
        <v>38873499</v>
      </c>
      <c r="F333" s="374"/>
      <c r="G333" s="374"/>
      <c r="H333" s="374">
        <v>18144597</v>
      </c>
      <c r="I333" s="374"/>
      <c r="J333" s="374"/>
      <c r="K333" s="374"/>
      <c r="L333" s="374"/>
      <c r="M333" s="374"/>
      <c r="N333" s="374"/>
      <c r="O333" s="374"/>
      <c r="P333" s="374"/>
      <c r="Q333" s="374"/>
    </row>
    <row r="334" spans="1:17" x14ac:dyDescent="0.3">
      <c r="A334" s="290">
        <f t="shared" si="14"/>
        <v>7544691</v>
      </c>
      <c r="B334" s="289">
        <f t="shared" si="15"/>
        <v>0</v>
      </c>
      <c r="C334" s="289">
        <f t="shared" si="16"/>
        <v>0</v>
      </c>
      <c r="E334" s="291">
        <v>7544691</v>
      </c>
      <c r="F334" s="374"/>
      <c r="G334" s="374"/>
      <c r="H334" s="374">
        <v>0</v>
      </c>
      <c r="I334" s="374"/>
      <c r="J334" s="374"/>
      <c r="K334" s="374"/>
      <c r="L334" s="374"/>
      <c r="M334" s="374"/>
      <c r="N334" s="374"/>
      <c r="O334" s="374"/>
      <c r="P334" s="374"/>
      <c r="Q334" s="374"/>
    </row>
    <row r="335" spans="1:17" x14ac:dyDescent="0.3">
      <c r="A335" s="290">
        <f t="shared" si="14"/>
        <v>10450035</v>
      </c>
      <c r="B335" s="289">
        <f t="shared" si="15"/>
        <v>0</v>
      </c>
      <c r="C335" s="289">
        <f t="shared" si="16"/>
        <v>0</v>
      </c>
      <c r="E335" s="291">
        <v>10450035</v>
      </c>
      <c r="F335" s="374"/>
      <c r="G335" s="374"/>
      <c r="H335" s="374">
        <v>0</v>
      </c>
      <c r="I335" s="374"/>
      <c r="J335" s="374"/>
      <c r="K335" s="374"/>
      <c r="L335" s="374"/>
      <c r="M335" s="374"/>
      <c r="N335" s="374"/>
      <c r="O335" s="374"/>
      <c r="P335" s="374"/>
      <c r="Q335" s="374"/>
    </row>
    <row r="336" spans="1:17" x14ac:dyDescent="0.3">
      <c r="A336" s="290">
        <f t="shared" si="14"/>
        <v>1151960369</v>
      </c>
      <c r="B336" s="289">
        <f t="shared" si="15"/>
        <v>0</v>
      </c>
      <c r="C336" s="289">
        <f t="shared" si="16"/>
        <v>0</v>
      </c>
      <c r="E336" s="291">
        <v>1151960369</v>
      </c>
      <c r="F336" s="374"/>
      <c r="G336" s="374"/>
      <c r="H336" s="374">
        <v>0</v>
      </c>
      <c r="I336" s="374"/>
      <c r="J336" s="374"/>
      <c r="K336" s="374"/>
      <c r="L336" s="374"/>
      <c r="M336" s="374"/>
      <c r="N336" s="374"/>
      <c r="O336" s="374"/>
      <c r="P336" s="374"/>
      <c r="Q336" s="374"/>
    </row>
    <row r="337" spans="1:17" x14ac:dyDescent="0.3">
      <c r="A337" s="290">
        <f t="shared" si="14"/>
        <v>94537222</v>
      </c>
      <c r="B337" s="289">
        <f t="shared" si="15"/>
        <v>0</v>
      </c>
      <c r="C337" s="289">
        <f t="shared" si="16"/>
        <v>1955467</v>
      </c>
      <c r="E337" s="291">
        <v>94537222</v>
      </c>
      <c r="F337" s="374"/>
      <c r="G337" s="374"/>
      <c r="H337" s="374">
        <v>1955467</v>
      </c>
      <c r="I337" s="374"/>
      <c r="J337" s="374"/>
      <c r="K337" s="374"/>
      <c r="L337" s="374"/>
      <c r="M337" s="374"/>
      <c r="N337" s="374"/>
      <c r="O337" s="374"/>
      <c r="P337" s="374"/>
      <c r="Q337" s="374"/>
    </row>
    <row r="338" spans="1:17" x14ac:dyDescent="0.3">
      <c r="A338" s="290">
        <f t="shared" si="14"/>
        <v>1144179838</v>
      </c>
      <c r="B338" s="289">
        <f t="shared" si="15"/>
        <v>0</v>
      </c>
      <c r="C338" s="289">
        <f t="shared" si="16"/>
        <v>4938053</v>
      </c>
      <c r="E338" s="291">
        <v>1144179838</v>
      </c>
      <c r="F338" s="374"/>
      <c r="G338" s="374"/>
      <c r="H338" s="374">
        <v>4938053</v>
      </c>
      <c r="I338" s="374"/>
      <c r="J338" s="374"/>
      <c r="K338" s="374"/>
      <c r="L338" s="374"/>
      <c r="M338" s="374"/>
      <c r="N338" s="374"/>
      <c r="O338" s="374"/>
      <c r="P338" s="374"/>
      <c r="Q338" s="374"/>
    </row>
    <row r="339" spans="1:17" x14ac:dyDescent="0.3">
      <c r="A339" s="290">
        <f t="shared" si="14"/>
        <v>1097038130</v>
      </c>
      <c r="B339" s="289">
        <f t="shared" si="15"/>
        <v>0</v>
      </c>
      <c r="C339" s="289">
        <f t="shared" si="16"/>
        <v>20113861</v>
      </c>
      <c r="E339" s="291">
        <v>1097038130</v>
      </c>
      <c r="F339" s="374"/>
      <c r="G339" s="374"/>
      <c r="H339" s="374">
        <v>20113861</v>
      </c>
      <c r="I339" s="374"/>
      <c r="J339" s="374"/>
      <c r="K339" s="374"/>
      <c r="L339" s="374"/>
      <c r="M339" s="374"/>
      <c r="N339" s="374"/>
      <c r="O339" s="374"/>
      <c r="P339" s="374"/>
      <c r="Q339" s="374"/>
    </row>
    <row r="340" spans="1:17" x14ac:dyDescent="0.3">
      <c r="A340" s="290">
        <f t="shared" si="14"/>
        <v>66917035</v>
      </c>
      <c r="B340" s="289">
        <f t="shared" si="15"/>
        <v>0</v>
      </c>
      <c r="C340" s="289">
        <f t="shared" si="16"/>
        <v>0</v>
      </c>
      <c r="E340" s="291">
        <v>66917035</v>
      </c>
      <c r="F340" s="374"/>
      <c r="G340" s="374"/>
      <c r="H340" s="374">
        <v>0</v>
      </c>
      <c r="I340" s="374"/>
      <c r="J340" s="374"/>
      <c r="K340" s="374"/>
      <c r="L340" s="374"/>
      <c r="M340" s="374"/>
      <c r="N340" s="374"/>
      <c r="O340" s="374"/>
      <c r="P340" s="374"/>
      <c r="Q340" s="374"/>
    </row>
    <row r="341" spans="1:17" x14ac:dyDescent="0.3">
      <c r="A341" s="290">
        <f t="shared" si="14"/>
        <v>94369636</v>
      </c>
      <c r="B341" s="289">
        <f t="shared" si="15"/>
        <v>0</v>
      </c>
      <c r="C341" s="289">
        <f t="shared" si="16"/>
        <v>2642951</v>
      </c>
      <c r="E341" s="291">
        <v>94369636</v>
      </c>
      <c r="F341" s="374"/>
      <c r="G341" s="374"/>
      <c r="H341" s="374">
        <v>2642951</v>
      </c>
      <c r="I341" s="374"/>
      <c r="J341" s="374"/>
      <c r="K341" s="374"/>
      <c r="L341" s="374"/>
      <c r="M341" s="374"/>
      <c r="N341" s="374"/>
      <c r="O341" s="374"/>
      <c r="P341" s="374"/>
      <c r="Q341" s="374"/>
    </row>
    <row r="342" spans="1:17" x14ac:dyDescent="0.3">
      <c r="A342" s="290">
        <f t="shared" si="14"/>
        <v>12449343</v>
      </c>
      <c r="B342" s="289">
        <f t="shared" si="15"/>
        <v>0</v>
      </c>
      <c r="C342" s="289">
        <f t="shared" si="16"/>
        <v>0</v>
      </c>
      <c r="E342" s="291">
        <v>12449343</v>
      </c>
      <c r="F342" s="374"/>
      <c r="G342" s="374"/>
      <c r="H342" s="374">
        <v>0</v>
      </c>
      <c r="I342" s="374"/>
      <c r="J342" s="374"/>
      <c r="K342" s="374"/>
      <c r="L342" s="374"/>
      <c r="M342" s="374"/>
      <c r="N342" s="374"/>
      <c r="O342" s="374"/>
      <c r="P342" s="374"/>
      <c r="Q342" s="374"/>
    </row>
    <row r="343" spans="1:17" x14ac:dyDescent="0.3">
      <c r="A343" s="290">
        <f t="shared" si="14"/>
        <v>1115076228</v>
      </c>
      <c r="B343" s="289">
        <f t="shared" si="15"/>
        <v>0</v>
      </c>
      <c r="C343" s="289">
        <f t="shared" si="16"/>
        <v>4775363</v>
      </c>
      <c r="E343" s="291">
        <v>1115076228</v>
      </c>
      <c r="F343" s="374"/>
      <c r="G343" s="374"/>
      <c r="H343" s="374">
        <v>4775363</v>
      </c>
      <c r="I343" s="374"/>
      <c r="J343" s="374"/>
      <c r="K343" s="374"/>
      <c r="L343" s="374"/>
      <c r="M343" s="374"/>
      <c r="N343" s="374"/>
      <c r="O343" s="374"/>
      <c r="P343" s="374"/>
      <c r="Q343" s="374"/>
    </row>
    <row r="344" spans="1:17" x14ac:dyDescent="0.3">
      <c r="A344" s="290">
        <f t="shared" si="14"/>
        <v>1020717897</v>
      </c>
      <c r="B344" s="289">
        <f t="shared" si="15"/>
        <v>0</v>
      </c>
      <c r="C344" s="289">
        <f t="shared" si="16"/>
        <v>20972841</v>
      </c>
      <c r="E344" s="291">
        <v>1020717897</v>
      </c>
      <c r="F344" s="374"/>
      <c r="G344" s="374"/>
      <c r="H344" s="374">
        <v>20972841</v>
      </c>
      <c r="I344" s="374"/>
      <c r="J344" s="374"/>
      <c r="K344" s="374"/>
      <c r="L344" s="374"/>
      <c r="M344" s="374"/>
      <c r="N344" s="374"/>
      <c r="O344" s="374"/>
      <c r="P344" s="374"/>
      <c r="Q344" s="374"/>
    </row>
    <row r="345" spans="1:17" x14ac:dyDescent="0.3">
      <c r="A345" s="290">
        <f t="shared" si="14"/>
        <v>94412644</v>
      </c>
      <c r="B345" s="289">
        <f t="shared" si="15"/>
        <v>0</v>
      </c>
      <c r="C345" s="289">
        <f t="shared" si="16"/>
        <v>0</v>
      </c>
      <c r="E345" s="291">
        <v>94412644</v>
      </c>
      <c r="F345" s="374"/>
      <c r="G345" s="374"/>
      <c r="H345" s="374">
        <v>0</v>
      </c>
      <c r="I345" s="374"/>
      <c r="J345" s="374"/>
      <c r="K345" s="374"/>
      <c r="L345" s="374"/>
      <c r="M345" s="374"/>
      <c r="N345" s="374"/>
      <c r="O345" s="374"/>
      <c r="P345" s="374"/>
      <c r="Q345" s="374"/>
    </row>
    <row r="346" spans="1:17" x14ac:dyDescent="0.3">
      <c r="A346" s="290">
        <f t="shared" si="14"/>
        <v>1144048741</v>
      </c>
      <c r="B346" s="289">
        <f t="shared" si="15"/>
        <v>0</v>
      </c>
      <c r="C346" s="289">
        <f t="shared" si="16"/>
        <v>1662627</v>
      </c>
      <c r="E346" s="291">
        <v>1144048741</v>
      </c>
      <c r="F346" s="374"/>
      <c r="G346" s="374"/>
      <c r="H346" s="374">
        <v>1662627</v>
      </c>
      <c r="I346" s="374"/>
      <c r="J346" s="374"/>
      <c r="K346" s="374"/>
      <c r="L346" s="374"/>
      <c r="M346" s="374"/>
      <c r="N346" s="374"/>
      <c r="O346" s="374"/>
      <c r="P346" s="374"/>
      <c r="Q346" s="374"/>
    </row>
    <row r="347" spans="1:17" x14ac:dyDescent="0.3">
      <c r="A347" s="290">
        <f t="shared" si="14"/>
        <v>1111805338</v>
      </c>
      <c r="B347" s="289">
        <f t="shared" si="15"/>
        <v>0</v>
      </c>
      <c r="C347" s="289">
        <f t="shared" si="16"/>
        <v>2278020</v>
      </c>
      <c r="E347" s="291">
        <v>1111805338</v>
      </c>
      <c r="F347" s="374"/>
      <c r="G347" s="374"/>
      <c r="H347" s="374">
        <v>2278020</v>
      </c>
      <c r="I347" s="374"/>
      <c r="J347" s="374"/>
      <c r="K347" s="374"/>
      <c r="L347" s="374"/>
      <c r="M347" s="374"/>
      <c r="N347" s="374"/>
      <c r="O347" s="374"/>
      <c r="P347" s="374"/>
      <c r="Q347" s="374"/>
    </row>
    <row r="348" spans="1:17" x14ac:dyDescent="0.3">
      <c r="A348" s="290">
        <f t="shared" si="14"/>
        <v>34373266</v>
      </c>
      <c r="B348" s="289">
        <f t="shared" si="15"/>
        <v>0</v>
      </c>
      <c r="C348" s="289">
        <f t="shared" si="16"/>
        <v>555345</v>
      </c>
      <c r="E348" s="291">
        <v>34373266</v>
      </c>
      <c r="F348" s="374"/>
      <c r="G348" s="374"/>
      <c r="H348" s="374">
        <v>555345</v>
      </c>
      <c r="I348" s="374"/>
      <c r="J348" s="374"/>
      <c r="K348" s="374"/>
      <c r="L348" s="374"/>
      <c r="M348" s="374"/>
      <c r="N348" s="374"/>
      <c r="O348" s="374"/>
      <c r="P348" s="374"/>
      <c r="Q348" s="374"/>
    </row>
    <row r="349" spans="1:17" x14ac:dyDescent="0.3">
      <c r="A349" s="290">
        <f t="shared" si="14"/>
        <v>6105471</v>
      </c>
      <c r="B349" s="289">
        <f t="shared" si="15"/>
        <v>0</v>
      </c>
      <c r="C349" s="289">
        <f t="shared" si="16"/>
        <v>12310162</v>
      </c>
      <c r="E349" s="291">
        <v>6105471</v>
      </c>
      <c r="F349" s="374"/>
      <c r="G349" s="374"/>
      <c r="H349" s="374">
        <v>12310162</v>
      </c>
      <c r="I349" s="374"/>
      <c r="J349" s="374"/>
      <c r="K349" s="374"/>
      <c r="L349" s="374"/>
      <c r="M349" s="374"/>
      <c r="N349" s="374"/>
      <c r="O349" s="374"/>
      <c r="P349" s="374"/>
      <c r="Q349" s="374"/>
    </row>
    <row r="350" spans="1:17" x14ac:dyDescent="0.3">
      <c r="A350" s="290">
        <f t="shared" si="14"/>
        <v>38870414</v>
      </c>
      <c r="B350" s="289">
        <f t="shared" si="15"/>
        <v>0</v>
      </c>
      <c r="C350" s="289">
        <f t="shared" si="16"/>
        <v>0</v>
      </c>
      <c r="E350" s="291">
        <v>38870414</v>
      </c>
      <c r="F350" s="374"/>
      <c r="G350" s="374"/>
      <c r="H350" s="374">
        <v>0</v>
      </c>
      <c r="I350" s="374"/>
      <c r="J350" s="374"/>
      <c r="K350" s="374"/>
      <c r="L350" s="374"/>
      <c r="M350" s="374"/>
      <c r="N350" s="374"/>
      <c r="O350" s="374"/>
      <c r="P350" s="374"/>
      <c r="Q350" s="374"/>
    </row>
    <row r="351" spans="1:17" x14ac:dyDescent="0.3">
      <c r="A351" s="290">
        <f t="shared" si="14"/>
        <v>35114392</v>
      </c>
      <c r="B351" s="289">
        <f t="shared" si="15"/>
        <v>0</v>
      </c>
      <c r="C351" s="289">
        <f t="shared" si="16"/>
        <v>7017256</v>
      </c>
      <c r="E351" s="291">
        <v>35114392</v>
      </c>
      <c r="F351" s="374"/>
      <c r="G351" s="374"/>
      <c r="H351" s="374">
        <v>7017256</v>
      </c>
      <c r="I351" s="374"/>
      <c r="J351" s="374"/>
      <c r="K351" s="374"/>
      <c r="L351" s="374"/>
      <c r="M351" s="374"/>
      <c r="N351" s="374"/>
      <c r="O351" s="374"/>
      <c r="P351" s="374"/>
      <c r="Q351" s="374"/>
    </row>
    <row r="352" spans="1:17" x14ac:dyDescent="0.3">
      <c r="A352" s="290">
        <f t="shared" si="14"/>
        <v>1130676958</v>
      </c>
      <c r="B352" s="289">
        <f t="shared" si="15"/>
        <v>0</v>
      </c>
      <c r="C352" s="289">
        <f t="shared" si="16"/>
        <v>1296466</v>
      </c>
      <c r="E352" s="291">
        <v>1130676958</v>
      </c>
      <c r="F352" s="374"/>
      <c r="G352" s="374"/>
      <c r="H352" s="374">
        <v>1296466</v>
      </c>
      <c r="I352" s="374"/>
      <c r="J352" s="374"/>
      <c r="K352" s="374"/>
      <c r="L352" s="374"/>
      <c r="M352" s="374"/>
      <c r="N352" s="374"/>
      <c r="O352" s="374"/>
      <c r="P352" s="374"/>
      <c r="Q352" s="374"/>
    </row>
    <row r="353" spans="1:17" x14ac:dyDescent="0.3">
      <c r="A353" s="290">
        <f t="shared" si="14"/>
        <v>1143841496</v>
      </c>
      <c r="B353" s="289">
        <f t="shared" si="15"/>
        <v>0</v>
      </c>
      <c r="C353" s="289">
        <f t="shared" si="16"/>
        <v>0</v>
      </c>
      <c r="E353" s="291">
        <v>1143841496</v>
      </c>
      <c r="F353" s="374"/>
      <c r="G353" s="374"/>
      <c r="H353" s="374">
        <v>0</v>
      </c>
      <c r="I353" s="374"/>
      <c r="J353" s="374"/>
      <c r="K353" s="374"/>
      <c r="L353" s="374"/>
      <c r="M353" s="374"/>
      <c r="N353" s="374"/>
      <c r="O353" s="374"/>
      <c r="P353" s="374"/>
      <c r="Q353" s="374"/>
    </row>
    <row r="354" spans="1:17" x14ac:dyDescent="0.3">
      <c r="A354" s="290">
        <f t="shared" si="14"/>
        <v>1111784238</v>
      </c>
      <c r="B354" s="289">
        <f t="shared" si="15"/>
        <v>0</v>
      </c>
      <c r="C354" s="289">
        <f t="shared" si="16"/>
        <v>4073439</v>
      </c>
      <c r="E354" s="291">
        <v>1111784238</v>
      </c>
      <c r="F354" s="374"/>
      <c r="G354" s="374"/>
      <c r="H354" s="374">
        <v>4073439</v>
      </c>
      <c r="I354" s="374"/>
      <c r="J354" s="374"/>
      <c r="K354" s="374"/>
      <c r="L354" s="374"/>
      <c r="M354" s="374"/>
      <c r="N354" s="374"/>
      <c r="O354" s="374"/>
      <c r="P354" s="374"/>
      <c r="Q354" s="374"/>
    </row>
    <row r="355" spans="1:17" x14ac:dyDescent="0.3">
      <c r="A355" s="290">
        <f t="shared" ref="A355:A418" si="17">+E355</f>
        <v>67029836</v>
      </c>
      <c r="B355" s="289">
        <f t="shared" si="15"/>
        <v>0</v>
      </c>
      <c r="C355" s="289">
        <f t="shared" si="16"/>
        <v>3935456</v>
      </c>
      <c r="E355" s="291">
        <v>67029836</v>
      </c>
      <c r="F355" s="374"/>
      <c r="G355" s="374"/>
      <c r="H355" s="374">
        <v>3935456</v>
      </c>
      <c r="I355" s="374"/>
      <c r="J355" s="374"/>
      <c r="K355" s="374"/>
      <c r="L355" s="374"/>
      <c r="M355" s="374"/>
      <c r="N355" s="374"/>
      <c r="O355" s="374"/>
      <c r="P355" s="374"/>
      <c r="Q355" s="374"/>
    </row>
    <row r="356" spans="1:17" x14ac:dyDescent="0.3">
      <c r="A356" s="290">
        <f t="shared" si="17"/>
        <v>1113676673</v>
      </c>
      <c r="B356" s="289">
        <f t="shared" ref="B356:B419" si="18">+SUM(F356:G356)</f>
        <v>0</v>
      </c>
      <c r="C356" s="289">
        <f t="shared" ref="C356:C419" si="19">+SUM(F356:AZ356)-B356</f>
        <v>11611373</v>
      </c>
      <c r="E356" s="291">
        <v>1113676673</v>
      </c>
      <c r="F356" s="374"/>
      <c r="G356" s="374"/>
      <c r="H356" s="374">
        <v>11611373</v>
      </c>
      <c r="I356" s="374"/>
      <c r="J356" s="374"/>
      <c r="K356" s="374"/>
      <c r="L356" s="374"/>
      <c r="M356" s="374"/>
      <c r="N356" s="374"/>
      <c r="O356" s="374"/>
      <c r="P356" s="374"/>
      <c r="Q356" s="374"/>
    </row>
    <row r="357" spans="1:17" x14ac:dyDescent="0.3">
      <c r="A357" s="290">
        <f t="shared" si="17"/>
        <v>1144029751</v>
      </c>
      <c r="B357" s="289">
        <f t="shared" si="18"/>
        <v>0</v>
      </c>
      <c r="C357" s="289">
        <f t="shared" si="19"/>
        <v>421447</v>
      </c>
      <c r="E357" s="291">
        <v>1144029751</v>
      </c>
      <c r="F357" s="374"/>
      <c r="G357" s="374"/>
      <c r="H357" s="374">
        <v>421447</v>
      </c>
      <c r="I357" s="374"/>
      <c r="J357" s="374"/>
      <c r="K357" s="374"/>
      <c r="L357" s="374"/>
      <c r="M357" s="374"/>
      <c r="N357" s="374"/>
      <c r="O357" s="374"/>
      <c r="P357" s="374"/>
      <c r="Q357" s="374"/>
    </row>
    <row r="358" spans="1:17" x14ac:dyDescent="0.3">
      <c r="A358" s="290">
        <f t="shared" si="17"/>
        <v>1107064099</v>
      </c>
      <c r="B358" s="289">
        <f t="shared" si="18"/>
        <v>0</v>
      </c>
      <c r="C358" s="289">
        <f t="shared" si="19"/>
        <v>14695049</v>
      </c>
      <c r="E358" s="291">
        <v>1107064099</v>
      </c>
      <c r="F358" s="374"/>
      <c r="G358" s="374"/>
      <c r="H358" s="374">
        <v>14695049</v>
      </c>
      <c r="I358" s="374"/>
      <c r="J358" s="374"/>
      <c r="K358" s="374"/>
      <c r="L358" s="374"/>
      <c r="M358" s="374"/>
      <c r="N358" s="374"/>
      <c r="O358" s="374"/>
      <c r="P358" s="374"/>
      <c r="Q358" s="374"/>
    </row>
    <row r="359" spans="1:17" x14ac:dyDescent="0.3">
      <c r="A359" s="290">
        <f t="shared" si="17"/>
        <v>1114451777</v>
      </c>
      <c r="B359" s="289">
        <f t="shared" si="18"/>
        <v>0</v>
      </c>
      <c r="C359" s="289">
        <f t="shared" si="19"/>
        <v>6540738</v>
      </c>
      <c r="E359" s="291">
        <v>1114451777</v>
      </c>
      <c r="F359" s="374"/>
      <c r="G359" s="374"/>
      <c r="H359" s="374">
        <v>6540738</v>
      </c>
      <c r="I359" s="374"/>
      <c r="J359" s="374"/>
      <c r="K359" s="374"/>
      <c r="L359" s="374"/>
      <c r="M359" s="374"/>
      <c r="N359" s="374"/>
      <c r="O359" s="374"/>
      <c r="P359" s="374"/>
      <c r="Q359" s="374"/>
    </row>
    <row r="360" spans="1:17" x14ac:dyDescent="0.3">
      <c r="A360" s="290">
        <f t="shared" si="17"/>
        <v>1111782539</v>
      </c>
      <c r="B360" s="289">
        <f t="shared" si="18"/>
        <v>0</v>
      </c>
      <c r="C360" s="289">
        <f t="shared" si="19"/>
        <v>0</v>
      </c>
      <c r="E360" s="291">
        <v>1111782539</v>
      </c>
      <c r="F360" s="374"/>
      <c r="G360" s="374"/>
      <c r="H360" s="374">
        <v>0</v>
      </c>
      <c r="I360" s="374"/>
      <c r="J360" s="374"/>
      <c r="K360" s="374"/>
      <c r="L360" s="374"/>
      <c r="M360" s="374"/>
      <c r="N360" s="374"/>
      <c r="O360" s="374"/>
      <c r="P360" s="374"/>
      <c r="Q360" s="374"/>
    </row>
    <row r="361" spans="1:17" x14ac:dyDescent="0.3">
      <c r="A361" s="290">
        <f t="shared" si="17"/>
        <v>31953669</v>
      </c>
      <c r="B361" s="289">
        <f t="shared" si="18"/>
        <v>0</v>
      </c>
      <c r="C361" s="289">
        <f t="shared" si="19"/>
        <v>0</v>
      </c>
      <c r="E361" s="291">
        <v>31953669</v>
      </c>
      <c r="F361" s="374"/>
      <c r="G361" s="374"/>
      <c r="H361" s="374">
        <v>0</v>
      </c>
      <c r="I361" s="374"/>
      <c r="J361" s="374"/>
      <c r="K361" s="374"/>
      <c r="L361" s="374"/>
      <c r="M361" s="374"/>
      <c r="N361" s="374"/>
      <c r="O361" s="374"/>
      <c r="P361" s="374"/>
      <c r="Q361" s="374"/>
    </row>
    <row r="362" spans="1:17" x14ac:dyDescent="0.3">
      <c r="A362" s="290">
        <f t="shared" si="17"/>
        <v>66912435</v>
      </c>
      <c r="B362" s="289">
        <f t="shared" si="18"/>
        <v>0</v>
      </c>
      <c r="C362" s="289">
        <f t="shared" si="19"/>
        <v>1213676</v>
      </c>
      <c r="E362" s="291">
        <v>66912435</v>
      </c>
      <c r="F362" s="374"/>
      <c r="G362" s="374"/>
      <c r="H362" s="374">
        <v>1213676</v>
      </c>
      <c r="I362" s="374"/>
      <c r="J362" s="374"/>
      <c r="K362" s="374"/>
      <c r="L362" s="374"/>
      <c r="M362" s="374"/>
      <c r="N362" s="374"/>
      <c r="O362" s="374"/>
      <c r="P362" s="374"/>
      <c r="Q362" s="374"/>
    </row>
    <row r="363" spans="1:17" x14ac:dyDescent="0.3">
      <c r="A363" s="290">
        <f t="shared" si="17"/>
        <v>27894785</v>
      </c>
      <c r="B363" s="289">
        <f t="shared" si="18"/>
        <v>0</v>
      </c>
      <c r="C363" s="289">
        <f t="shared" si="19"/>
        <v>4329372</v>
      </c>
      <c r="E363" s="291">
        <v>27894785</v>
      </c>
      <c r="F363" s="374"/>
      <c r="G363" s="374"/>
      <c r="H363" s="374">
        <v>4329372</v>
      </c>
      <c r="I363" s="374"/>
      <c r="J363" s="374"/>
      <c r="K363" s="374"/>
      <c r="L363" s="374"/>
      <c r="M363" s="374"/>
      <c r="N363" s="374"/>
      <c r="O363" s="374"/>
      <c r="P363" s="374"/>
      <c r="Q363" s="374"/>
    </row>
    <row r="364" spans="1:17" x14ac:dyDescent="0.3">
      <c r="A364" s="290">
        <f t="shared" si="17"/>
        <v>1130601873</v>
      </c>
      <c r="B364" s="289">
        <f t="shared" si="18"/>
        <v>0</v>
      </c>
      <c r="C364" s="289">
        <f t="shared" si="19"/>
        <v>3789651</v>
      </c>
      <c r="E364" s="291">
        <v>1130601873</v>
      </c>
      <c r="F364" s="374"/>
      <c r="G364" s="374"/>
      <c r="H364" s="374">
        <v>3789651</v>
      </c>
      <c r="I364" s="374"/>
      <c r="J364" s="374"/>
      <c r="K364" s="374"/>
      <c r="L364" s="374"/>
      <c r="M364" s="374"/>
      <c r="N364" s="374"/>
      <c r="O364" s="374"/>
      <c r="P364" s="374"/>
      <c r="Q364" s="374"/>
    </row>
    <row r="365" spans="1:17" x14ac:dyDescent="0.3">
      <c r="A365" s="290">
        <f t="shared" si="17"/>
        <v>60264004</v>
      </c>
      <c r="B365" s="289">
        <f t="shared" si="18"/>
        <v>0</v>
      </c>
      <c r="C365" s="289">
        <f t="shared" si="19"/>
        <v>3692026</v>
      </c>
      <c r="E365" s="291">
        <v>60264004</v>
      </c>
      <c r="F365" s="374"/>
      <c r="G365" s="374"/>
      <c r="H365" s="374">
        <v>3692026</v>
      </c>
      <c r="I365" s="374"/>
      <c r="J365" s="374"/>
      <c r="K365" s="374"/>
      <c r="L365" s="374"/>
      <c r="M365" s="374"/>
      <c r="N365" s="374"/>
      <c r="O365" s="374"/>
      <c r="P365" s="374"/>
      <c r="Q365" s="374"/>
    </row>
    <row r="366" spans="1:17" x14ac:dyDescent="0.3">
      <c r="A366" s="290">
        <f t="shared" si="17"/>
        <v>31583545</v>
      </c>
      <c r="B366" s="289">
        <f t="shared" si="18"/>
        <v>0</v>
      </c>
      <c r="C366" s="289">
        <f t="shared" si="19"/>
        <v>0</v>
      </c>
      <c r="E366" s="291">
        <v>31583545</v>
      </c>
      <c r="F366" s="374"/>
      <c r="G366" s="374"/>
      <c r="H366" s="374">
        <v>0</v>
      </c>
      <c r="I366" s="374"/>
      <c r="J366" s="374"/>
      <c r="K366" s="374"/>
      <c r="L366" s="374"/>
      <c r="M366" s="374"/>
      <c r="N366" s="374"/>
      <c r="O366" s="374"/>
      <c r="P366" s="374"/>
      <c r="Q366" s="374"/>
    </row>
    <row r="367" spans="1:17" x14ac:dyDescent="0.3">
      <c r="A367" s="290">
        <f t="shared" si="17"/>
        <v>25329264</v>
      </c>
      <c r="B367" s="289">
        <f t="shared" si="18"/>
        <v>0</v>
      </c>
      <c r="C367" s="289">
        <f t="shared" si="19"/>
        <v>0</v>
      </c>
      <c r="E367" s="291">
        <v>25329264</v>
      </c>
      <c r="F367" s="374"/>
      <c r="G367" s="374"/>
      <c r="H367" s="374">
        <v>0</v>
      </c>
      <c r="I367" s="374"/>
      <c r="J367" s="374"/>
      <c r="K367" s="374"/>
      <c r="L367" s="374"/>
      <c r="M367" s="374"/>
      <c r="N367" s="374"/>
      <c r="O367" s="374"/>
      <c r="P367" s="374"/>
      <c r="Q367" s="374"/>
    </row>
    <row r="368" spans="1:17" x14ac:dyDescent="0.3">
      <c r="A368" s="290">
        <f t="shared" si="17"/>
        <v>1130626019</v>
      </c>
      <c r="B368" s="289">
        <f t="shared" si="18"/>
        <v>0</v>
      </c>
      <c r="C368" s="289">
        <f t="shared" si="19"/>
        <v>0</v>
      </c>
      <c r="E368" s="291">
        <v>1130626019</v>
      </c>
      <c r="F368" s="374"/>
      <c r="G368" s="374"/>
      <c r="H368" s="374">
        <v>0</v>
      </c>
      <c r="I368" s="374"/>
      <c r="J368" s="374"/>
      <c r="K368" s="374"/>
      <c r="L368" s="374"/>
      <c r="M368" s="374"/>
      <c r="N368" s="374"/>
      <c r="O368" s="374"/>
      <c r="P368" s="374"/>
      <c r="Q368" s="374"/>
    </row>
    <row r="369" spans="1:17" x14ac:dyDescent="0.3">
      <c r="A369" s="290">
        <f t="shared" si="17"/>
        <v>1143961359</v>
      </c>
      <c r="B369" s="289">
        <f t="shared" si="18"/>
        <v>0</v>
      </c>
      <c r="C369" s="289">
        <f t="shared" si="19"/>
        <v>9262449</v>
      </c>
      <c r="E369" s="291">
        <v>1143961359</v>
      </c>
      <c r="F369" s="374"/>
      <c r="G369" s="374"/>
      <c r="H369" s="374">
        <v>9262449</v>
      </c>
      <c r="I369" s="374"/>
      <c r="J369" s="374"/>
      <c r="K369" s="374"/>
      <c r="L369" s="374"/>
      <c r="M369" s="374"/>
      <c r="N369" s="374"/>
      <c r="O369" s="374"/>
      <c r="P369" s="374"/>
      <c r="Q369" s="374"/>
    </row>
    <row r="370" spans="1:17" x14ac:dyDescent="0.3">
      <c r="A370" s="290">
        <f t="shared" si="17"/>
        <v>24824634</v>
      </c>
      <c r="B370" s="289">
        <f t="shared" si="18"/>
        <v>0</v>
      </c>
      <c r="C370" s="289">
        <f t="shared" si="19"/>
        <v>0</v>
      </c>
      <c r="E370" s="291">
        <v>24824634</v>
      </c>
      <c r="F370" s="374"/>
      <c r="G370" s="374"/>
      <c r="H370" s="374">
        <v>0</v>
      </c>
      <c r="I370" s="374"/>
      <c r="J370" s="374"/>
      <c r="K370" s="374"/>
      <c r="L370" s="374"/>
      <c r="M370" s="374"/>
      <c r="N370" s="374"/>
      <c r="O370" s="374"/>
      <c r="P370" s="374"/>
      <c r="Q370" s="374"/>
    </row>
    <row r="371" spans="1:17" x14ac:dyDescent="0.3">
      <c r="A371" s="290">
        <f t="shared" si="17"/>
        <v>1116254631</v>
      </c>
      <c r="B371" s="289">
        <f t="shared" si="18"/>
        <v>0</v>
      </c>
      <c r="C371" s="289">
        <f t="shared" si="19"/>
        <v>5339498</v>
      </c>
      <c r="E371" s="291">
        <v>1116254631</v>
      </c>
      <c r="F371" s="374"/>
      <c r="G371" s="374"/>
      <c r="H371" s="374">
        <v>5339498</v>
      </c>
      <c r="I371" s="374"/>
      <c r="J371" s="374"/>
      <c r="K371" s="374"/>
      <c r="L371" s="374"/>
      <c r="M371" s="374"/>
      <c r="N371" s="374"/>
      <c r="O371" s="374"/>
      <c r="P371" s="374"/>
      <c r="Q371" s="374"/>
    </row>
    <row r="372" spans="1:17" x14ac:dyDescent="0.3">
      <c r="A372" s="290">
        <f t="shared" si="17"/>
        <v>1118302942</v>
      </c>
      <c r="B372" s="289">
        <f t="shared" si="18"/>
        <v>0</v>
      </c>
      <c r="C372" s="289">
        <f t="shared" si="19"/>
        <v>4337565</v>
      </c>
      <c r="E372" s="291">
        <v>1118302942</v>
      </c>
      <c r="F372" s="374"/>
      <c r="G372" s="374"/>
      <c r="H372" s="374">
        <v>4337565</v>
      </c>
      <c r="I372" s="374"/>
      <c r="J372" s="374"/>
      <c r="K372" s="374"/>
      <c r="L372" s="374"/>
      <c r="M372" s="374"/>
      <c r="N372" s="374"/>
      <c r="O372" s="374"/>
      <c r="P372" s="374"/>
      <c r="Q372" s="374"/>
    </row>
    <row r="373" spans="1:17" x14ac:dyDescent="0.3">
      <c r="A373" s="290">
        <f t="shared" si="17"/>
        <v>1114729647</v>
      </c>
      <c r="B373" s="289">
        <f t="shared" si="18"/>
        <v>0</v>
      </c>
      <c r="C373" s="289">
        <f t="shared" si="19"/>
        <v>0</v>
      </c>
      <c r="E373" s="291">
        <v>1114729647</v>
      </c>
      <c r="F373" s="374"/>
      <c r="G373" s="374"/>
      <c r="H373" s="374">
        <v>0</v>
      </c>
      <c r="I373" s="374"/>
      <c r="J373" s="374"/>
      <c r="K373" s="374"/>
      <c r="L373" s="374"/>
      <c r="M373" s="374"/>
      <c r="N373" s="374"/>
      <c r="O373" s="374"/>
      <c r="P373" s="374"/>
      <c r="Q373" s="374"/>
    </row>
    <row r="374" spans="1:17" x14ac:dyDescent="0.3">
      <c r="A374" s="290">
        <f t="shared" si="17"/>
        <v>1143836643</v>
      </c>
      <c r="B374" s="289">
        <f t="shared" si="18"/>
        <v>0</v>
      </c>
      <c r="C374" s="289">
        <f t="shared" si="19"/>
        <v>4827161</v>
      </c>
      <c r="E374" s="291">
        <v>1143836643</v>
      </c>
      <c r="F374" s="374"/>
      <c r="G374" s="374"/>
      <c r="H374" s="374">
        <v>4827161</v>
      </c>
      <c r="I374" s="374"/>
      <c r="J374" s="374"/>
      <c r="K374" s="374"/>
      <c r="L374" s="374"/>
      <c r="M374" s="374"/>
      <c r="N374" s="374"/>
      <c r="O374" s="374"/>
      <c r="P374" s="374"/>
      <c r="Q374" s="374"/>
    </row>
    <row r="375" spans="1:17" x14ac:dyDescent="0.3">
      <c r="A375" s="290">
        <f t="shared" si="17"/>
        <v>94450836</v>
      </c>
      <c r="B375" s="289">
        <f t="shared" si="18"/>
        <v>0</v>
      </c>
      <c r="C375" s="289">
        <f t="shared" si="19"/>
        <v>0</v>
      </c>
      <c r="E375" s="291">
        <v>94450836</v>
      </c>
      <c r="F375" s="374"/>
      <c r="G375" s="374"/>
      <c r="H375" s="374">
        <v>0</v>
      </c>
      <c r="I375" s="374"/>
      <c r="J375" s="374"/>
      <c r="K375" s="374"/>
      <c r="L375" s="374"/>
      <c r="M375" s="374"/>
      <c r="N375" s="374"/>
      <c r="O375" s="374"/>
      <c r="P375" s="374"/>
      <c r="Q375" s="374"/>
    </row>
    <row r="376" spans="1:17" x14ac:dyDescent="0.3">
      <c r="A376" s="290">
        <f t="shared" si="17"/>
        <v>94455156</v>
      </c>
      <c r="B376" s="289">
        <f t="shared" si="18"/>
        <v>0</v>
      </c>
      <c r="C376" s="289">
        <f t="shared" si="19"/>
        <v>11960993</v>
      </c>
      <c r="E376" s="291">
        <v>94455156</v>
      </c>
      <c r="F376" s="374"/>
      <c r="G376" s="374"/>
      <c r="H376" s="374">
        <v>11960993</v>
      </c>
      <c r="I376" s="374"/>
      <c r="J376" s="374"/>
      <c r="K376" s="374"/>
      <c r="L376" s="374"/>
      <c r="M376" s="374"/>
      <c r="N376" s="374"/>
      <c r="O376" s="374"/>
      <c r="P376" s="374"/>
      <c r="Q376" s="374"/>
    </row>
    <row r="377" spans="1:17" x14ac:dyDescent="0.3">
      <c r="A377" s="290">
        <f t="shared" si="17"/>
        <v>66926713</v>
      </c>
      <c r="B377" s="289">
        <f t="shared" si="18"/>
        <v>0</v>
      </c>
      <c r="C377" s="289">
        <f t="shared" si="19"/>
        <v>36854912</v>
      </c>
      <c r="E377" s="291">
        <v>66926713</v>
      </c>
      <c r="F377" s="374"/>
      <c r="G377" s="374"/>
      <c r="H377" s="374">
        <v>36854912</v>
      </c>
      <c r="I377" s="374"/>
      <c r="J377" s="374"/>
      <c r="K377" s="374"/>
      <c r="L377" s="374"/>
      <c r="M377" s="374"/>
      <c r="N377" s="374"/>
      <c r="O377" s="374"/>
      <c r="P377" s="374"/>
      <c r="Q377" s="374"/>
    </row>
    <row r="378" spans="1:17" x14ac:dyDescent="0.3">
      <c r="A378" s="290">
        <f t="shared" si="17"/>
        <v>29228618</v>
      </c>
      <c r="B378" s="289">
        <f t="shared" si="18"/>
        <v>0</v>
      </c>
      <c r="C378" s="289">
        <f t="shared" si="19"/>
        <v>3714736</v>
      </c>
      <c r="E378" s="291">
        <v>29228618</v>
      </c>
      <c r="F378" s="374"/>
      <c r="G378" s="374"/>
      <c r="H378" s="374">
        <v>3714736</v>
      </c>
      <c r="I378" s="374"/>
      <c r="J378" s="374"/>
      <c r="K378" s="374"/>
      <c r="L378" s="374"/>
      <c r="M378" s="374"/>
      <c r="N378" s="374"/>
      <c r="O378" s="374"/>
      <c r="P378" s="374"/>
      <c r="Q378" s="374"/>
    </row>
    <row r="379" spans="1:17" x14ac:dyDescent="0.3">
      <c r="A379" s="290">
        <f t="shared" si="17"/>
        <v>1143851161</v>
      </c>
      <c r="B379" s="289">
        <f t="shared" si="18"/>
        <v>0</v>
      </c>
      <c r="C379" s="289">
        <f t="shared" si="19"/>
        <v>12710067</v>
      </c>
      <c r="E379" s="291">
        <v>1143851161</v>
      </c>
      <c r="F379" s="374"/>
      <c r="G379" s="374"/>
      <c r="H379" s="374">
        <v>12710067</v>
      </c>
      <c r="I379" s="374"/>
      <c r="J379" s="374"/>
      <c r="K379" s="374"/>
      <c r="L379" s="374"/>
      <c r="M379" s="374"/>
      <c r="N379" s="374"/>
      <c r="O379" s="374"/>
      <c r="P379" s="374"/>
      <c r="Q379" s="374"/>
    </row>
    <row r="380" spans="1:17" x14ac:dyDescent="0.3">
      <c r="A380" s="290">
        <f t="shared" si="17"/>
        <v>1111793730</v>
      </c>
      <c r="B380" s="289">
        <f t="shared" si="18"/>
        <v>0</v>
      </c>
      <c r="C380" s="289">
        <f t="shared" si="19"/>
        <v>12263585</v>
      </c>
      <c r="E380" s="291">
        <v>1111793730</v>
      </c>
      <c r="F380" s="374"/>
      <c r="G380" s="374"/>
      <c r="H380" s="374">
        <v>12263585</v>
      </c>
      <c r="I380" s="374"/>
      <c r="J380" s="374"/>
      <c r="K380" s="374"/>
      <c r="L380" s="374"/>
      <c r="M380" s="374"/>
      <c r="N380" s="374"/>
      <c r="O380" s="374"/>
      <c r="P380" s="374"/>
      <c r="Q380" s="374"/>
    </row>
    <row r="381" spans="1:17" x14ac:dyDescent="0.3">
      <c r="A381" s="290">
        <f t="shared" si="17"/>
        <v>1059063645</v>
      </c>
      <c r="B381" s="289">
        <f t="shared" si="18"/>
        <v>0</v>
      </c>
      <c r="C381" s="289">
        <f t="shared" si="19"/>
        <v>0</v>
      </c>
      <c r="E381" s="291">
        <v>1059063645</v>
      </c>
      <c r="F381" s="374"/>
      <c r="G381" s="374"/>
      <c r="H381" s="374">
        <v>0</v>
      </c>
      <c r="I381" s="374"/>
      <c r="J381" s="374"/>
      <c r="K381" s="374"/>
      <c r="L381" s="374"/>
      <c r="M381" s="374"/>
      <c r="N381" s="374"/>
      <c r="O381" s="374"/>
      <c r="P381" s="374"/>
      <c r="Q381" s="374"/>
    </row>
    <row r="382" spans="1:17" x14ac:dyDescent="0.3">
      <c r="A382" s="290">
        <f t="shared" si="17"/>
        <v>31389608</v>
      </c>
      <c r="B382" s="289">
        <f t="shared" si="18"/>
        <v>0</v>
      </c>
      <c r="C382" s="289">
        <f t="shared" si="19"/>
        <v>0</v>
      </c>
      <c r="E382" s="291">
        <v>31389608</v>
      </c>
      <c r="F382" s="374"/>
      <c r="G382" s="374"/>
      <c r="H382" s="374">
        <v>0</v>
      </c>
      <c r="I382" s="374"/>
      <c r="J382" s="374"/>
      <c r="K382" s="374"/>
      <c r="L382" s="374"/>
      <c r="M382" s="374"/>
      <c r="N382" s="374"/>
      <c r="O382" s="374"/>
      <c r="P382" s="374"/>
      <c r="Q382" s="374"/>
    </row>
    <row r="383" spans="1:17" x14ac:dyDescent="0.3">
      <c r="A383" s="290">
        <f t="shared" si="17"/>
        <v>31535365</v>
      </c>
      <c r="B383" s="289">
        <f t="shared" si="18"/>
        <v>0</v>
      </c>
      <c r="C383" s="289">
        <f t="shared" si="19"/>
        <v>0</v>
      </c>
      <c r="E383" s="291">
        <v>31535365</v>
      </c>
      <c r="F383" s="374"/>
      <c r="G383" s="374"/>
      <c r="H383" s="374">
        <v>0</v>
      </c>
      <c r="I383" s="374"/>
      <c r="J383" s="374"/>
      <c r="K383" s="374"/>
      <c r="L383" s="374"/>
      <c r="M383" s="374"/>
      <c r="N383" s="374"/>
      <c r="O383" s="374"/>
      <c r="P383" s="374"/>
      <c r="Q383" s="374"/>
    </row>
    <row r="384" spans="1:17" x14ac:dyDescent="0.3">
      <c r="A384" s="290">
        <f t="shared" si="17"/>
        <v>1143846344</v>
      </c>
      <c r="B384" s="289">
        <f t="shared" si="18"/>
        <v>0</v>
      </c>
      <c r="C384" s="289">
        <f t="shared" si="19"/>
        <v>15816149</v>
      </c>
      <c r="E384" s="291">
        <v>1143846344</v>
      </c>
      <c r="F384" s="374"/>
      <c r="G384" s="374"/>
      <c r="H384" s="374">
        <v>15816149</v>
      </c>
      <c r="I384" s="374"/>
      <c r="J384" s="374"/>
      <c r="K384" s="374"/>
      <c r="L384" s="374"/>
      <c r="M384" s="374"/>
      <c r="N384" s="374"/>
      <c r="O384" s="374"/>
      <c r="P384" s="374"/>
      <c r="Q384" s="374"/>
    </row>
    <row r="385" spans="1:17" x14ac:dyDescent="0.3">
      <c r="A385" s="290">
        <f t="shared" si="17"/>
        <v>1144039844</v>
      </c>
      <c r="B385" s="289">
        <f t="shared" si="18"/>
        <v>0</v>
      </c>
      <c r="C385" s="289">
        <f t="shared" si="19"/>
        <v>0</v>
      </c>
      <c r="E385" s="291">
        <v>1144039844</v>
      </c>
      <c r="F385" s="374"/>
      <c r="G385" s="374"/>
      <c r="H385" s="374">
        <v>0</v>
      </c>
      <c r="I385" s="374"/>
      <c r="J385" s="374"/>
      <c r="K385" s="374"/>
      <c r="L385" s="374"/>
      <c r="M385" s="374"/>
      <c r="N385" s="374"/>
      <c r="O385" s="374"/>
      <c r="P385" s="374"/>
      <c r="Q385" s="374"/>
    </row>
    <row r="386" spans="1:17" x14ac:dyDescent="0.3">
      <c r="A386" s="290">
        <f t="shared" si="17"/>
        <v>1115067879</v>
      </c>
      <c r="B386" s="289">
        <f t="shared" si="18"/>
        <v>0</v>
      </c>
      <c r="C386" s="289">
        <f t="shared" si="19"/>
        <v>0</v>
      </c>
      <c r="E386" s="291">
        <v>1115067879</v>
      </c>
      <c r="F386" s="374"/>
      <c r="G386" s="374"/>
      <c r="H386" s="374">
        <v>0</v>
      </c>
      <c r="I386" s="374"/>
      <c r="J386" s="374"/>
      <c r="K386" s="374"/>
      <c r="L386" s="374"/>
      <c r="M386" s="374"/>
      <c r="N386" s="374"/>
      <c r="O386" s="374"/>
      <c r="P386" s="374"/>
      <c r="Q386" s="374"/>
    </row>
    <row r="387" spans="1:17" x14ac:dyDescent="0.3">
      <c r="A387" s="290">
        <f t="shared" si="17"/>
        <v>34674821</v>
      </c>
      <c r="B387" s="289">
        <f t="shared" si="18"/>
        <v>0</v>
      </c>
      <c r="C387" s="289">
        <f t="shared" si="19"/>
        <v>0</v>
      </c>
      <c r="E387" s="291">
        <v>34674821</v>
      </c>
      <c r="F387" s="374"/>
      <c r="G387" s="374"/>
      <c r="H387" s="374">
        <v>0</v>
      </c>
      <c r="I387" s="374"/>
      <c r="J387" s="374"/>
      <c r="K387" s="374"/>
      <c r="L387" s="374"/>
      <c r="M387" s="374"/>
      <c r="N387" s="374"/>
      <c r="O387" s="374"/>
      <c r="P387" s="374"/>
      <c r="Q387" s="374"/>
    </row>
    <row r="388" spans="1:17" x14ac:dyDescent="0.3">
      <c r="A388" s="290">
        <f t="shared" si="17"/>
        <v>1115078597</v>
      </c>
      <c r="B388" s="289">
        <f t="shared" si="18"/>
        <v>0</v>
      </c>
      <c r="C388" s="289">
        <f t="shared" si="19"/>
        <v>13696320</v>
      </c>
      <c r="E388" s="291">
        <v>1115078597</v>
      </c>
      <c r="F388" s="374"/>
      <c r="G388" s="374"/>
      <c r="H388" s="374">
        <v>13696320</v>
      </c>
      <c r="I388" s="374"/>
      <c r="J388" s="374"/>
      <c r="K388" s="374"/>
      <c r="L388" s="374"/>
      <c r="M388" s="374"/>
      <c r="N388" s="374"/>
      <c r="O388" s="374"/>
      <c r="P388" s="374"/>
      <c r="Q388" s="374"/>
    </row>
    <row r="389" spans="1:17" x14ac:dyDescent="0.3">
      <c r="A389" s="290">
        <f t="shared" si="17"/>
        <v>1116255878</v>
      </c>
      <c r="B389" s="289">
        <f t="shared" si="18"/>
        <v>0</v>
      </c>
      <c r="C389" s="289">
        <f t="shared" si="19"/>
        <v>7112079</v>
      </c>
      <c r="E389" s="291">
        <v>1116255878</v>
      </c>
      <c r="F389" s="374"/>
      <c r="G389" s="374"/>
      <c r="H389" s="374">
        <v>7112079</v>
      </c>
      <c r="I389" s="374"/>
      <c r="J389" s="374"/>
      <c r="K389" s="374"/>
      <c r="L389" s="374"/>
      <c r="M389" s="374"/>
      <c r="N389" s="374"/>
      <c r="O389" s="374"/>
      <c r="P389" s="374"/>
      <c r="Q389" s="374"/>
    </row>
    <row r="390" spans="1:17" x14ac:dyDescent="0.3">
      <c r="A390" s="290">
        <f t="shared" si="17"/>
        <v>1143976600</v>
      </c>
      <c r="B390" s="289">
        <f t="shared" si="18"/>
        <v>0</v>
      </c>
      <c r="C390" s="289">
        <f t="shared" si="19"/>
        <v>10962691</v>
      </c>
      <c r="E390" s="291">
        <v>1143976600</v>
      </c>
      <c r="F390" s="374"/>
      <c r="G390" s="374"/>
      <c r="H390" s="374">
        <v>10962691</v>
      </c>
      <c r="I390" s="374"/>
      <c r="J390" s="374"/>
      <c r="K390" s="374"/>
      <c r="L390" s="374"/>
      <c r="M390" s="374"/>
      <c r="N390" s="374"/>
      <c r="O390" s="374"/>
      <c r="P390" s="374"/>
      <c r="Q390" s="374"/>
    </row>
    <row r="391" spans="1:17" x14ac:dyDescent="0.3">
      <c r="A391" s="290">
        <f t="shared" si="17"/>
        <v>94431718</v>
      </c>
      <c r="B391" s="289">
        <f t="shared" si="18"/>
        <v>0</v>
      </c>
      <c r="C391" s="289">
        <f t="shared" si="19"/>
        <v>5371577</v>
      </c>
      <c r="E391" s="291">
        <v>94431718</v>
      </c>
      <c r="F391" s="374"/>
      <c r="G391" s="374"/>
      <c r="H391" s="374">
        <v>5371577</v>
      </c>
      <c r="I391" s="374"/>
      <c r="J391" s="374"/>
      <c r="K391" s="374"/>
      <c r="L391" s="374"/>
      <c r="M391" s="374"/>
      <c r="N391" s="374"/>
      <c r="O391" s="374"/>
      <c r="P391" s="374"/>
      <c r="Q391" s="374"/>
    </row>
    <row r="392" spans="1:17" x14ac:dyDescent="0.3">
      <c r="A392" s="290">
        <f t="shared" si="17"/>
        <v>16492104</v>
      </c>
      <c r="B392" s="289">
        <f t="shared" si="18"/>
        <v>0</v>
      </c>
      <c r="C392" s="289">
        <f t="shared" si="19"/>
        <v>0</v>
      </c>
      <c r="E392" s="291">
        <v>16492104</v>
      </c>
      <c r="F392" s="374"/>
      <c r="G392" s="374"/>
      <c r="H392" s="374">
        <v>0</v>
      </c>
      <c r="I392" s="374"/>
      <c r="J392" s="374"/>
      <c r="K392" s="374"/>
      <c r="L392" s="374"/>
      <c r="M392" s="374"/>
      <c r="N392" s="374"/>
      <c r="O392" s="374"/>
      <c r="P392" s="374"/>
      <c r="Q392" s="374"/>
    </row>
    <row r="393" spans="1:17" x14ac:dyDescent="0.3">
      <c r="A393" s="290">
        <f t="shared" si="17"/>
        <v>94522421</v>
      </c>
      <c r="B393" s="289">
        <f t="shared" si="18"/>
        <v>0</v>
      </c>
      <c r="C393" s="289">
        <f t="shared" si="19"/>
        <v>2912052</v>
      </c>
      <c r="E393" s="291">
        <v>94522421</v>
      </c>
      <c r="F393" s="374"/>
      <c r="G393" s="374"/>
      <c r="H393" s="374">
        <v>2912052</v>
      </c>
      <c r="I393" s="374"/>
      <c r="J393" s="374"/>
      <c r="K393" s="374"/>
      <c r="L393" s="374"/>
      <c r="M393" s="374"/>
      <c r="N393" s="374"/>
      <c r="O393" s="374"/>
      <c r="P393" s="374"/>
      <c r="Q393" s="374"/>
    </row>
    <row r="394" spans="1:17" x14ac:dyDescent="0.3">
      <c r="A394" s="290">
        <f t="shared" si="17"/>
        <v>31987467</v>
      </c>
      <c r="B394" s="289">
        <f t="shared" si="18"/>
        <v>0</v>
      </c>
      <c r="C394" s="289">
        <f t="shared" si="19"/>
        <v>0</v>
      </c>
      <c r="E394" s="291">
        <v>31987467</v>
      </c>
      <c r="F394" s="374"/>
      <c r="G394" s="374"/>
      <c r="H394" s="374">
        <v>0</v>
      </c>
      <c r="I394" s="374"/>
      <c r="J394" s="374"/>
      <c r="K394" s="374"/>
      <c r="L394" s="374"/>
      <c r="M394" s="374"/>
      <c r="N394" s="374"/>
      <c r="O394" s="374"/>
      <c r="P394" s="374"/>
      <c r="Q394" s="374"/>
    </row>
    <row r="395" spans="1:17" x14ac:dyDescent="0.3">
      <c r="A395" s="290">
        <f t="shared" si="17"/>
        <v>1151944755</v>
      </c>
      <c r="B395" s="289">
        <f t="shared" si="18"/>
        <v>0</v>
      </c>
      <c r="C395" s="289">
        <f t="shared" si="19"/>
        <v>0</v>
      </c>
      <c r="E395" s="291">
        <v>1151944755</v>
      </c>
      <c r="F395" s="374"/>
      <c r="G395" s="374"/>
      <c r="H395" s="374">
        <v>0</v>
      </c>
      <c r="I395" s="374"/>
      <c r="J395" s="374"/>
      <c r="K395" s="374"/>
      <c r="L395" s="374"/>
      <c r="M395" s="374"/>
      <c r="N395" s="374"/>
      <c r="O395" s="374"/>
      <c r="P395" s="374"/>
      <c r="Q395" s="374"/>
    </row>
    <row r="396" spans="1:17" x14ac:dyDescent="0.3">
      <c r="A396" s="290">
        <f t="shared" si="17"/>
        <v>1130611773</v>
      </c>
      <c r="B396" s="289">
        <f t="shared" si="18"/>
        <v>0</v>
      </c>
      <c r="C396" s="289">
        <f t="shared" si="19"/>
        <v>18484394</v>
      </c>
      <c r="E396" s="291">
        <v>1130611773</v>
      </c>
      <c r="F396" s="374"/>
      <c r="G396" s="374"/>
      <c r="H396" s="374">
        <v>18484394</v>
      </c>
      <c r="I396" s="374"/>
      <c r="J396" s="374"/>
      <c r="K396" s="374"/>
      <c r="L396" s="374"/>
      <c r="M396" s="374"/>
      <c r="N396" s="374"/>
      <c r="O396" s="374"/>
      <c r="P396" s="374"/>
      <c r="Q396" s="374"/>
    </row>
    <row r="397" spans="1:17" x14ac:dyDescent="0.3">
      <c r="A397" s="290">
        <f t="shared" si="17"/>
        <v>66899074</v>
      </c>
      <c r="B397" s="289">
        <f t="shared" si="18"/>
        <v>0</v>
      </c>
      <c r="C397" s="289">
        <f t="shared" si="19"/>
        <v>8606462</v>
      </c>
      <c r="E397" s="291">
        <v>66899074</v>
      </c>
      <c r="F397" s="374"/>
      <c r="G397" s="374"/>
      <c r="H397" s="374">
        <v>8606462</v>
      </c>
      <c r="I397" s="374"/>
      <c r="J397" s="374"/>
      <c r="K397" s="374"/>
      <c r="L397" s="374"/>
      <c r="M397" s="374"/>
      <c r="N397" s="374"/>
      <c r="O397" s="374"/>
      <c r="P397" s="374"/>
      <c r="Q397" s="374"/>
    </row>
    <row r="398" spans="1:17" x14ac:dyDescent="0.3">
      <c r="A398" s="290">
        <f t="shared" si="17"/>
        <v>31928338</v>
      </c>
      <c r="B398" s="289">
        <f t="shared" si="18"/>
        <v>0</v>
      </c>
      <c r="C398" s="289">
        <f t="shared" si="19"/>
        <v>18814754</v>
      </c>
      <c r="E398" s="291">
        <v>31928338</v>
      </c>
      <c r="F398" s="374"/>
      <c r="G398" s="374"/>
      <c r="H398" s="374">
        <v>18814754</v>
      </c>
      <c r="I398" s="374"/>
      <c r="J398" s="374"/>
      <c r="K398" s="374"/>
      <c r="L398" s="374"/>
      <c r="M398" s="374"/>
      <c r="N398" s="374"/>
      <c r="O398" s="374"/>
      <c r="P398" s="374"/>
      <c r="Q398" s="374"/>
    </row>
    <row r="399" spans="1:17" x14ac:dyDescent="0.3">
      <c r="A399" s="290">
        <f t="shared" si="17"/>
        <v>31389128</v>
      </c>
      <c r="B399" s="289">
        <f t="shared" si="18"/>
        <v>0</v>
      </c>
      <c r="C399" s="289">
        <f t="shared" si="19"/>
        <v>0</v>
      </c>
      <c r="E399" s="291">
        <v>31389128</v>
      </c>
      <c r="F399" s="374"/>
      <c r="G399" s="374"/>
      <c r="H399" s="374">
        <v>0</v>
      </c>
      <c r="I399" s="374"/>
      <c r="J399" s="374"/>
      <c r="K399" s="374"/>
      <c r="L399" s="374"/>
      <c r="M399" s="374"/>
      <c r="N399" s="374"/>
      <c r="O399" s="374"/>
      <c r="P399" s="374"/>
      <c r="Q399" s="374"/>
    </row>
    <row r="400" spans="1:17" x14ac:dyDescent="0.3">
      <c r="A400" s="290">
        <f t="shared" si="17"/>
        <v>1111740198</v>
      </c>
      <c r="B400" s="289">
        <f t="shared" si="18"/>
        <v>0</v>
      </c>
      <c r="C400" s="289">
        <f t="shared" si="19"/>
        <v>3303936</v>
      </c>
      <c r="E400" s="291">
        <v>1111740198</v>
      </c>
      <c r="F400" s="374"/>
      <c r="G400" s="374"/>
      <c r="H400" s="374">
        <v>3303936</v>
      </c>
      <c r="I400" s="374"/>
      <c r="J400" s="374"/>
      <c r="K400" s="374"/>
      <c r="L400" s="374"/>
      <c r="M400" s="374"/>
      <c r="N400" s="374"/>
      <c r="O400" s="374"/>
      <c r="P400" s="374"/>
      <c r="Q400" s="374"/>
    </row>
    <row r="401" spans="1:17" x14ac:dyDescent="0.3">
      <c r="A401" s="290">
        <f t="shared" si="17"/>
        <v>49730964</v>
      </c>
      <c r="B401" s="289">
        <f t="shared" si="18"/>
        <v>0</v>
      </c>
      <c r="C401" s="289">
        <f t="shared" si="19"/>
        <v>587288</v>
      </c>
      <c r="E401" s="291">
        <v>49730964</v>
      </c>
      <c r="F401" s="374"/>
      <c r="G401" s="374"/>
      <c r="H401" s="374">
        <v>587288</v>
      </c>
      <c r="I401" s="374"/>
      <c r="J401" s="374"/>
      <c r="K401" s="374"/>
      <c r="L401" s="374"/>
      <c r="M401" s="374"/>
      <c r="N401" s="374"/>
      <c r="O401" s="374"/>
      <c r="P401" s="374"/>
      <c r="Q401" s="374"/>
    </row>
    <row r="402" spans="1:17" x14ac:dyDescent="0.3">
      <c r="A402" s="290">
        <f t="shared" si="17"/>
        <v>1115071207</v>
      </c>
      <c r="B402" s="289">
        <f t="shared" si="18"/>
        <v>0</v>
      </c>
      <c r="C402" s="289">
        <f t="shared" si="19"/>
        <v>0</v>
      </c>
      <c r="E402" s="291">
        <v>1115071207</v>
      </c>
      <c r="F402" s="374"/>
      <c r="G402" s="374"/>
      <c r="H402" s="374">
        <v>0</v>
      </c>
      <c r="I402" s="374"/>
      <c r="J402" s="374"/>
      <c r="K402" s="374"/>
      <c r="L402" s="374"/>
      <c r="M402" s="374"/>
      <c r="N402" s="374"/>
      <c r="O402" s="374"/>
      <c r="P402" s="374"/>
      <c r="Q402" s="374"/>
    </row>
    <row r="403" spans="1:17" x14ac:dyDescent="0.3">
      <c r="A403" s="290">
        <f t="shared" si="17"/>
        <v>94445516</v>
      </c>
      <c r="B403" s="289">
        <f t="shared" si="18"/>
        <v>0</v>
      </c>
      <c r="C403" s="289">
        <f t="shared" si="19"/>
        <v>4100523</v>
      </c>
      <c r="E403" s="291">
        <v>94445516</v>
      </c>
      <c r="F403" s="374"/>
      <c r="G403" s="374"/>
      <c r="H403" s="374">
        <v>4100523</v>
      </c>
      <c r="I403" s="374"/>
      <c r="J403" s="374"/>
      <c r="K403" s="374"/>
      <c r="L403" s="374"/>
      <c r="M403" s="374"/>
      <c r="N403" s="374"/>
      <c r="O403" s="374"/>
      <c r="P403" s="374"/>
      <c r="Q403" s="374"/>
    </row>
    <row r="404" spans="1:17" x14ac:dyDescent="0.3">
      <c r="A404" s="290">
        <f t="shared" si="17"/>
        <v>14696684</v>
      </c>
      <c r="B404" s="289">
        <f t="shared" si="18"/>
        <v>0</v>
      </c>
      <c r="C404" s="289">
        <f t="shared" si="19"/>
        <v>0</v>
      </c>
      <c r="E404" s="291">
        <v>14696684</v>
      </c>
      <c r="F404" s="374"/>
      <c r="G404" s="374"/>
      <c r="H404" s="374">
        <v>0</v>
      </c>
      <c r="I404" s="374"/>
      <c r="J404" s="374"/>
      <c r="K404" s="374"/>
      <c r="L404" s="374"/>
      <c r="M404" s="374"/>
      <c r="N404" s="374"/>
      <c r="O404" s="374"/>
      <c r="P404" s="374"/>
      <c r="Q404" s="374"/>
    </row>
    <row r="405" spans="1:17" x14ac:dyDescent="0.3">
      <c r="A405" s="290">
        <f t="shared" si="17"/>
        <v>52225966</v>
      </c>
      <c r="B405" s="289">
        <f t="shared" si="18"/>
        <v>0</v>
      </c>
      <c r="C405" s="289">
        <f t="shared" si="19"/>
        <v>0</v>
      </c>
      <c r="E405" s="291">
        <v>52225966</v>
      </c>
      <c r="F405" s="374"/>
      <c r="G405" s="374"/>
      <c r="H405" s="374">
        <v>0</v>
      </c>
      <c r="I405" s="374"/>
      <c r="J405" s="374"/>
      <c r="K405" s="374"/>
      <c r="L405" s="374"/>
      <c r="M405" s="374"/>
      <c r="N405" s="374"/>
      <c r="O405" s="374"/>
      <c r="P405" s="374"/>
      <c r="Q405" s="374"/>
    </row>
    <row r="406" spans="1:17" x14ac:dyDescent="0.3">
      <c r="A406" s="290">
        <f t="shared" si="17"/>
        <v>1076327911</v>
      </c>
      <c r="B406" s="289">
        <f t="shared" si="18"/>
        <v>0</v>
      </c>
      <c r="C406" s="289">
        <f t="shared" si="19"/>
        <v>3059051</v>
      </c>
      <c r="E406" s="291">
        <v>1076327911</v>
      </c>
      <c r="F406" s="374"/>
      <c r="G406" s="374"/>
      <c r="H406" s="374">
        <v>3059051</v>
      </c>
      <c r="I406" s="374"/>
      <c r="J406" s="374"/>
      <c r="K406" s="374"/>
      <c r="L406" s="374"/>
      <c r="M406" s="374"/>
      <c r="N406" s="374"/>
      <c r="O406" s="374"/>
      <c r="P406" s="374"/>
      <c r="Q406" s="374"/>
    </row>
    <row r="407" spans="1:17" x14ac:dyDescent="0.3">
      <c r="A407" s="290">
        <f t="shared" si="17"/>
        <v>67032509</v>
      </c>
      <c r="B407" s="289">
        <f t="shared" si="18"/>
        <v>0</v>
      </c>
      <c r="C407" s="289">
        <f t="shared" si="19"/>
        <v>3316081</v>
      </c>
      <c r="E407" s="291">
        <v>67032509</v>
      </c>
      <c r="F407" s="374"/>
      <c r="G407" s="374"/>
      <c r="H407" s="374">
        <v>3316081</v>
      </c>
      <c r="I407" s="374"/>
      <c r="J407" s="374"/>
      <c r="K407" s="374"/>
      <c r="L407" s="374"/>
      <c r="M407" s="374"/>
      <c r="N407" s="374"/>
      <c r="O407" s="374"/>
      <c r="P407" s="374"/>
      <c r="Q407" s="374"/>
    </row>
    <row r="408" spans="1:17" x14ac:dyDescent="0.3">
      <c r="A408" s="290">
        <f t="shared" si="17"/>
        <v>1107094668</v>
      </c>
      <c r="B408" s="289">
        <f t="shared" si="18"/>
        <v>0</v>
      </c>
      <c r="C408" s="289">
        <f t="shared" si="19"/>
        <v>2970143</v>
      </c>
      <c r="E408" s="291">
        <v>1107094668</v>
      </c>
      <c r="F408" s="374"/>
      <c r="G408" s="374"/>
      <c r="H408" s="374">
        <v>2970143</v>
      </c>
      <c r="I408" s="374"/>
      <c r="J408" s="374"/>
      <c r="K408" s="374"/>
      <c r="L408" s="374"/>
      <c r="M408" s="374"/>
      <c r="N408" s="374"/>
      <c r="O408" s="374"/>
      <c r="P408" s="374"/>
      <c r="Q408" s="374"/>
    </row>
    <row r="409" spans="1:17" x14ac:dyDescent="0.3">
      <c r="A409" s="290">
        <f t="shared" si="17"/>
        <v>1062308252</v>
      </c>
      <c r="B409" s="289">
        <f t="shared" si="18"/>
        <v>0</v>
      </c>
      <c r="C409" s="289">
        <f t="shared" si="19"/>
        <v>0</v>
      </c>
      <c r="E409" s="291">
        <v>1062308252</v>
      </c>
      <c r="F409" s="374"/>
      <c r="G409" s="374"/>
      <c r="H409" s="374">
        <v>0</v>
      </c>
      <c r="I409" s="374"/>
      <c r="J409" s="374"/>
      <c r="K409" s="374"/>
      <c r="L409" s="374"/>
      <c r="M409" s="374"/>
      <c r="N409" s="374"/>
      <c r="O409" s="374"/>
      <c r="P409" s="374"/>
      <c r="Q409" s="374"/>
    </row>
    <row r="410" spans="1:17" x14ac:dyDescent="0.3">
      <c r="A410" s="290">
        <f t="shared" si="17"/>
        <v>67025678</v>
      </c>
      <c r="B410" s="289">
        <f t="shared" si="18"/>
        <v>0</v>
      </c>
      <c r="C410" s="289">
        <f t="shared" si="19"/>
        <v>0</v>
      </c>
      <c r="E410" s="291">
        <v>67025678</v>
      </c>
      <c r="F410" s="374"/>
      <c r="G410" s="374"/>
      <c r="H410" s="374">
        <v>0</v>
      </c>
      <c r="I410" s="374"/>
      <c r="J410" s="374"/>
      <c r="K410" s="374"/>
      <c r="L410" s="374"/>
      <c r="M410" s="374"/>
      <c r="N410" s="374"/>
      <c r="O410" s="374"/>
      <c r="P410" s="374"/>
      <c r="Q410" s="374"/>
    </row>
    <row r="411" spans="1:17" x14ac:dyDescent="0.3">
      <c r="A411" s="290">
        <f t="shared" si="17"/>
        <v>1065096194</v>
      </c>
      <c r="B411" s="289">
        <f t="shared" si="18"/>
        <v>0</v>
      </c>
      <c r="C411" s="289">
        <f t="shared" si="19"/>
        <v>5858398</v>
      </c>
      <c r="E411" s="291">
        <v>1065096194</v>
      </c>
      <c r="F411" s="374"/>
      <c r="G411" s="374"/>
      <c r="H411" s="374">
        <v>5858398</v>
      </c>
      <c r="I411" s="374"/>
      <c r="J411" s="374"/>
      <c r="K411" s="374"/>
      <c r="L411" s="374"/>
      <c r="M411" s="374"/>
      <c r="N411" s="374"/>
      <c r="O411" s="374"/>
      <c r="P411" s="374"/>
      <c r="Q411" s="374"/>
    </row>
    <row r="412" spans="1:17" x14ac:dyDescent="0.3">
      <c r="A412" s="290">
        <f t="shared" si="17"/>
        <v>1144062532</v>
      </c>
      <c r="B412" s="289">
        <f t="shared" si="18"/>
        <v>0</v>
      </c>
      <c r="C412" s="289">
        <f t="shared" si="19"/>
        <v>9082009</v>
      </c>
      <c r="E412" s="291">
        <v>1144062532</v>
      </c>
      <c r="F412" s="374"/>
      <c r="G412" s="374"/>
      <c r="H412" s="374">
        <v>9082009</v>
      </c>
      <c r="I412" s="374"/>
      <c r="J412" s="374"/>
      <c r="K412" s="374"/>
      <c r="L412" s="374"/>
      <c r="M412" s="374"/>
      <c r="N412" s="374"/>
      <c r="O412" s="374"/>
      <c r="P412" s="374"/>
      <c r="Q412" s="374"/>
    </row>
    <row r="413" spans="1:17" x14ac:dyDescent="0.3">
      <c r="A413" s="290">
        <f t="shared" si="17"/>
        <v>66777416</v>
      </c>
      <c r="B413" s="289">
        <f t="shared" si="18"/>
        <v>0</v>
      </c>
      <c r="C413" s="289">
        <f t="shared" si="19"/>
        <v>11552876</v>
      </c>
      <c r="E413" s="291">
        <v>66777416</v>
      </c>
      <c r="F413" s="374"/>
      <c r="G413" s="374"/>
      <c r="H413" s="374"/>
      <c r="I413" s="374">
        <v>11552876</v>
      </c>
      <c r="J413" s="374"/>
      <c r="K413" s="374"/>
      <c r="L413" s="374"/>
      <c r="M413" s="374"/>
      <c r="N413" s="374"/>
      <c r="O413" s="374"/>
      <c r="P413" s="374"/>
      <c r="Q413" s="374"/>
    </row>
    <row r="414" spans="1:17" x14ac:dyDescent="0.3">
      <c r="A414" s="290">
        <f t="shared" si="17"/>
        <v>1143982841</v>
      </c>
      <c r="B414" s="289">
        <f t="shared" si="18"/>
        <v>0</v>
      </c>
      <c r="C414" s="289">
        <f t="shared" si="19"/>
        <v>0</v>
      </c>
      <c r="E414" s="291">
        <v>1143982841</v>
      </c>
      <c r="F414" s="374"/>
      <c r="G414" s="374"/>
      <c r="H414" s="374">
        <v>0</v>
      </c>
      <c r="I414" s="374"/>
      <c r="J414" s="374"/>
      <c r="K414" s="374"/>
      <c r="L414" s="374"/>
      <c r="M414" s="374"/>
      <c r="N414" s="374"/>
      <c r="O414" s="374"/>
      <c r="P414" s="374"/>
      <c r="Q414" s="374"/>
    </row>
    <row r="415" spans="1:17" x14ac:dyDescent="0.3">
      <c r="A415" s="290">
        <f t="shared" si="17"/>
        <v>66927459</v>
      </c>
      <c r="B415" s="289">
        <f t="shared" si="18"/>
        <v>0</v>
      </c>
      <c r="C415" s="289">
        <f t="shared" si="19"/>
        <v>3654241</v>
      </c>
      <c r="E415" s="291">
        <v>66927459</v>
      </c>
      <c r="F415" s="374"/>
      <c r="G415" s="374"/>
      <c r="H415" s="374">
        <v>3654241</v>
      </c>
      <c r="I415" s="374"/>
      <c r="J415" s="374"/>
      <c r="K415" s="374"/>
      <c r="L415" s="374"/>
      <c r="M415" s="374"/>
      <c r="N415" s="374"/>
      <c r="O415" s="374"/>
      <c r="P415" s="374"/>
      <c r="Q415" s="374"/>
    </row>
    <row r="416" spans="1:17" x14ac:dyDescent="0.3">
      <c r="A416" s="290">
        <f t="shared" si="17"/>
        <v>38553211</v>
      </c>
      <c r="B416" s="289">
        <f t="shared" si="18"/>
        <v>0</v>
      </c>
      <c r="C416" s="289">
        <f t="shared" si="19"/>
        <v>6472581</v>
      </c>
      <c r="E416" s="291">
        <v>38553211</v>
      </c>
      <c r="F416" s="374"/>
      <c r="G416" s="374"/>
      <c r="H416" s="374">
        <v>6472581</v>
      </c>
      <c r="I416" s="374"/>
      <c r="J416" s="374"/>
      <c r="K416" s="374"/>
      <c r="L416" s="374"/>
      <c r="M416" s="374"/>
      <c r="N416" s="374"/>
      <c r="O416" s="374"/>
      <c r="P416" s="374"/>
      <c r="Q416" s="374"/>
    </row>
    <row r="417" spans="1:17" x14ac:dyDescent="0.3">
      <c r="A417" s="290">
        <f t="shared" si="17"/>
        <v>1144043623</v>
      </c>
      <c r="B417" s="289">
        <f t="shared" si="18"/>
        <v>0</v>
      </c>
      <c r="C417" s="289">
        <f t="shared" si="19"/>
        <v>0</v>
      </c>
      <c r="E417" s="291">
        <v>1144043623</v>
      </c>
      <c r="F417" s="374"/>
      <c r="G417" s="374"/>
      <c r="H417" s="374">
        <v>0</v>
      </c>
      <c r="I417" s="374"/>
      <c r="J417" s="374"/>
      <c r="K417" s="374"/>
      <c r="L417" s="374"/>
      <c r="M417" s="374"/>
      <c r="N417" s="374"/>
      <c r="O417" s="374"/>
      <c r="P417" s="374"/>
      <c r="Q417" s="374"/>
    </row>
    <row r="418" spans="1:17" x14ac:dyDescent="0.3">
      <c r="A418" s="290">
        <f t="shared" si="17"/>
        <v>1118286199</v>
      </c>
      <c r="B418" s="289">
        <f t="shared" si="18"/>
        <v>0</v>
      </c>
      <c r="C418" s="289">
        <f t="shared" si="19"/>
        <v>5715210</v>
      </c>
      <c r="E418" s="291">
        <v>1118286199</v>
      </c>
      <c r="F418" s="374"/>
      <c r="G418" s="374"/>
      <c r="H418" s="374">
        <v>5715210</v>
      </c>
      <c r="I418" s="374"/>
      <c r="J418" s="374"/>
      <c r="K418" s="374"/>
      <c r="L418" s="374"/>
      <c r="M418" s="374"/>
      <c r="N418" s="374"/>
      <c r="O418" s="374"/>
      <c r="P418" s="374"/>
      <c r="Q418" s="374"/>
    </row>
    <row r="419" spans="1:17" x14ac:dyDescent="0.3">
      <c r="A419" s="290">
        <f t="shared" ref="A419:A482" si="20">+E419</f>
        <v>31578355</v>
      </c>
      <c r="B419" s="289">
        <f t="shared" si="18"/>
        <v>0</v>
      </c>
      <c r="C419" s="289">
        <f t="shared" si="19"/>
        <v>3605479</v>
      </c>
      <c r="E419" s="291">
        <v>31578355</v>
      </c>
      <c r="F419" s="374"/>
      <c r="G419" s="374"/>
      <c r="H419" s="374">
        <v>3605479</v>
      </c>
      <c r="I419" s="374"/>
      <c r="J419" s="374"/>
      <c r="K419" s="374"/>
      <c r="L419" s="374"/>
      <c r="M419" s="374"/>
      <c r="N419" s="374"/>
      <c r="O419" s="374"/>
      <c r="P419" s="374"/>
      <c r="Q419" s="374"/>
    </row>
    <row r="420" spans="1:17" x14ac:dyDescent="0.3">
      <c r="A420" s="290">
        <f t="shared" si="20"/>
        <v>31980803</v>
      </c>
      <c r="B420" s="289">
        <f t="shared" ref="B420:B483" si="21">+SUM(F420:G420)</f>
        <v>0</v>
      </c>
      <c r="C420" s="289">
        <f t="shared" ref="C420:C483" si="22">+SUM(F420:AZ420)-B420</f>
        <v>1189992</v>
      </c>
      <c r="E420" s="291">
        <v>31980803</v>
      </c>
      <c r="F420" s="374"/>
      <c r="G420" s="374"/>
      <c r="H420" s="374">
        <v>1189992</v>
      </c>
      <c r="I420" s="374"/>
      <c r="J420" s="374"/>
      <c r="K420" s="374"/>
      <c r="L420" s="374"/>
      <c r="M420" s="374"/>
      <c r="N420" s="374"/>
      <c r="O420" s="374"/>
      <c r="P420" s="374"/>
      <c r="Q420" s="374"/>
    </row>
    <row r="421" spans="1:17" x14ac:dyDescent="0.3">
      <c r="A421" s="290">
        <f t="shared" si="20"/>
        <v>66932517</v>
      </c>
      <c r="B421" s="289">
        <f t="shared" si="21"/>
        <v>0</v>
      </c>
      <c r="C421" s="289">
        <f t="shared" si="22"/>
        <v>4691294</v>
      </c>
      <c r="E421" s="291">
        <v>66932517</v>
      </c>
      <c r="F421" s="374"/>
      <c r="G421" s="374"/>
      <c r="H421" s="374">
        <v>4691294</v>
      </c>
      <c r="I421" s="374"/>
      <c r="J421" s="374"/>
      <c r="K421" s="374"/>
      <c r="L421" s="374"/>
      <c r="M421" s="374"/>
      <c r="N421" s="374"/>
      <c r="O421" s="374"/>
      <c r="P421" s="374"/>
      <c r="Q421" s="374"/>
    </row>
    <row r="422" spans="1:17" x14ac:dyDescent="0.3">
      <c r="A422" s="290">
        <f t="shared" si="20"/>
        <v>29687382</v>
      </c>
      <c r="B422" s="289">
        <f t="shared" si="21"/>
        <v>0</v>
      </c>
      <c r="C422" s="289">
        <f t="shared" si="22"/>
        <v>0</v>
      </c>
      <c r="E422" s="291">
        <v>29687382</v>
      </c>
      <c r="F422" s="374"/>
      <c r="G422" s="374"/>
      <c r="H422" s="374">
        <v>0</v>
      </c>
      <c r="I422" s="374"/>
      <c r="J422" s="374"/>
      <c r="K422" s="374"/>
      <c r="L422" s="374"/>
      <c r="M422" s="374"/>
      <c r="N422" s="374"/>
      <c r="O422" s="374"/>
      <c r="P422" s="374"/>
      <c r="Q422" s="374"/>
    </row>
    <row r="423" spans="1:17" x14ac:dyDescent="0.3">
      <c r="A423" s="290">
        <f t="shared" si="20"/>
        <v>1144183688</v>
      </c>
      <c r="B423" s="289">
        <f t="shared" si="21"/>
        <v>0</v>
      </c>
      <c r="C423" s="289">
        <f t="shared" si="22"/>
        <v>2345472</v>
      </c>
      <c r="E423" s="291">
        <v>1144183688</v>
      </c>
      <c r="F423" s="374"/>
      <c r="G423" s="374"/>
      <c r="H423" s="374">
        <v>2345472</v>
      </c>
      <c r="I423" s="374"/>
      <c r="J423" s="374"/>
      <c r="K423" s="374"/>
      <c r="L423" s="374"/>
      <c r="M423" s="374"/>
      <c r="N423" s="374"/>
      <c r="O423" s="374"/>
      <c r="P423" s="374"/>
      <c r="Q423" s="374"/>
    </row>
    <row r="424" spans="1:17" x14ac:dyDescent="0.3">
      <c r="A424" s="290">
        <f t="shared" si="20"/>
        <v>66973898</v>
      </c>
      <c r="B424" s="289">
        <f t="shared" si="21"/>
        <v>0</v>
      </c>
      <c r="C424" s="289">
        <f t="shared" si="22"/>
        <v>41176252</v>
      </c>
      <c r="E424" s="291">
        <v>66973898</v>
      </c>
      <c r="F424" s="374"/>
      <c r="G424" s="374"/>
      <c r="H424" s="374">
        <v>41176252</v>
      </c>
      <c r="I424" s="374"/>
      <c r="J424" s="374"/>
      <c r="K424" s="374"/>
      <c r="L424" s="374"/>
      <c r="M424" s="374"/>
      <c r="N424" s="374"/>
      <c r="O424" s="374"/>
      <c r="P424" s="374"/>
      <c r="Q424" s="374"/>
    </row>
    <row r="425" spans="1:17" x14ac:dyDescent="0.3">
      <c r="A425" s="290">
        <f t="shared" si="20"/>
        <v>1112100289</v>
      </c>
      <c r="B425" s="289">
        <f t="shared" si="21"/>
        <v>0</v>
      </c>
      <c r="C425" s="289">
        <f t="shared" si="22"/>
        <v>10280766</v>
      </c>
      <c r="E425" s="291">
        <v>1112100289</v>
      </c>
      <c r="F425" s="374"/>
      <c r="G425" s="374"/>
      <c r="H425" s="374">
        <v>10280766</v>
      </c>
      <c r="I425" s="374"/>
      <c r="J425" s="374"/>
      <c r="K425" s="374"/>
      <c r="L425" s="374"/>
      <c r="M425" s="374"/>
      <c r="N425" s="374"/>
      <c r="O425" s="374"/>
      <c r="P425" s="374"/>
      <c r="Q425" s="374"/>
    </row>
    <row r="426" spans="1:17" x14ac:dyDescent="0.3">
      <c r="A426" s="290">
        <f t="shared" si="20"/>
        <v>52934511</v>
      </c>
      <c r="B426" s="289">
        <f t="shared" si="21"/>
        <v>0</v>
      </c>
      <c r="C426" s="289">
        <f t="shared" si="22"/>
        <v>5505374</v>
      </c>
      <c r="E426" s="291">
        <v>52934511</v>
      </c>
      <c r="F426" s="374"/>
      <c r="G426" s="374"/>
      <c r="H426" s="374">
        <v>5505374</v>
      </c>
      <c r="I426" s="374"/>
      <c r="J426" s="374"/>
      <c r="K426" s="374"/>
      <c r="L426" s="374"/>
      <c r="M426" s="374"/>
      <c r="N426" s="374"/>
      <c r="O426" s="374"/>
      <c r="P426" s="374"/>
      <c r="Q426" s="374"/>
    </row>
    <row r="427" spans="1:17" x14ac:dyDescent="0.3">
      <c r="A427" s="290">
        <f t="shared" si="20"/>
        <v>66659027</v>
      </c>
      <c r="B427" s="289">
        <f t="shared" si="21"/>
        <v>0</v>
      </c>
      <c r="C427" s="289">
        <f t="shared" si="22"/>
        <v>1784506</v>
      </c>
      <c r="E427" s="291">
        <v>66659027</v>
      </c>
      <c r="F427" s="374"/>
      <c r="G427" s="374"/>
      <c r="H427" s="374">
        <v>1784506</v>
      </c>
      <c r="I427" s="374"/>
      <c r="J427" s="374"/>
      <c r="K427" s="374"/>
      <c r="L427" s="374"/>
      <c r="M427" s="374"/>
      <c r="N427" s="374"/>
      <c r="O427" s="374"/>
      <c r="P427" s="374"/>
      <c r="Q427" s="374"/>
    </row>
    <row r="428" spans="1:17" x14ac:dyDescent="0.3">
      <c r="A428" s="290">
        <f t="shared" si="20"/>
        <v>1005829082</v>
      </c>
      <c r="B428" s="289">
        <f t="shared" si="21"/>
        <v>0</v>
      </c>
      <c r="C428" s="289">
        <f t="shared" si="22"/>
        <v>3263317</v>
      </c>
      <c r="E428" s="291">
        <v>1005829082</v>
      </c>
      <c r="F428" s="374"/>
      <c r="G428" s="374"/>
      <c r="H428" s="374">
        <v>3263317</v>
      </c>
      <c r="I428" s="374"/>
      <c r="J428" s="374"/>
      <c r="K428" s="374"/>
      <c r="L428" s="374"/>
      <c r="M428" s="374"/>
      <c r="N428" s="374"/>
      <c r="O428" s="374"/>
      <c r="P428" s="374"/>
      <c r="Q428" s="374"/>
    </row>
    <row r="429" spans="1:17" x14ac:dyDescent="0.3">
      <c r="A429" s="290">
        <f t="shared" si="20"/>
        <v>53045719</v>
      </c>
      <c r="B429" s="289">
        <f t="shared" si="21"/>
        <v>0</v>
      </c>
      <c r="C429" s="289">
        <f t="shared" si="22"/>
        <v>554698</v>
      </c>
      <c r="E429" s="291">
        <v>53045719</v>
      </c>
      <c r="F429" s="374"/>
      <c r="G429" s="374"/>
      <c r="H429" s="374">
        <v>554698</v>
      </c>
      <c r="I429" s="374"/>
      <c r="J429" s="374"/>
      <c r="K429" s="374"/>
      <c r="L429" s="374"/>
      <c r="M429" s="374"/>
      <c r="N429" s="374"/>
      <c r="O429" s="374"/>
      <c r="P429" s="374"/>
      <c r="Q429" s="374"/>
    </row>
    <row r="430" spans="1:17" x14ac:dyDescent="0.3">
      <c r="A430" s="290">
        <f t="shared" si="20"/>
        <v>16667616</v>
      </c>
      <c r="B430" s="289">
        <f t="shared" si="21"/>
        <v>0</v>
      </c>
      <c r="C430" s="289">
        <f t="shared" si="22"/>
        <v>0</v>
      </c>
      <c r="E430" s="291">
        <v>16667616</v>
      </c>
      <c r="F430" s="374"/>
      <c r="G430" s="374"/>
      <c r="H430" s="374">
        <v>0</v>
      </c>
      <c r="I430" s="374"/>
      <c r="J430" s="374"/>
      <c r="K430" s="374"/>
      <c r="L430" s="374"/>
      <c r="M430" s="374"/>
      <c r="N430" s="374"/>
      <c r="O430" s="374"/>
      <c r="P430" s="374"/>
      <c r="Q430" s="374"/>
    </row>
    <row r="431" spans="1:17" x14ac:dyDescent="0.3">
      <c r="A431" s="290">
        <f t="shared" si="20"/>
        <v>38877639</v>
      </c>
      <c r="B431" s="289">
        <f t="shared" si="21"/>
        <v>0</v>
      </c>
      <c r="C431" s="289">
        <f t="shared" si="22"/>
        <v>4698600</v>
      </c>
      <c r="E431" s="291">
        <v>38877639</v>
      </c>
      <c r="F431" s="374"/>
      <c r="G431" s="374"/>
      <c r="H431" s="374">
        <v>4698600</v>
      </c>
      <c r="I431" s="374"/>
      <c r="J431" s="374"/>
      <c r="K431" s="374"/>
      <c r="L431" s="374"/>
      <c r="M431" s="374"/>
      <c r="N431" s="374"/>
      <c r="O431" s="374"/>
      <c r="P431" s="374"/>
      <c r="Q431" s="374"/>
    </row>
    <row r="432" spans="1:17" x14ac:dyDescent="0.3">
      <c r="A432" s="290">
        <f t="shared" si="20"/>
        <v>94400494</v>
      </c>
      <c r="B432" s="289">
        <f t="shared" si="21"/>
        <v>0</v>
      </c>
      <c r="C432" s="289">
        <f t="shared" si="22"/>
        <v>3653929</v>
      </c>
      <c r="E432" s="291">
        <v>94400494</v>
      </c>
      <c r="F432" s="374"/>
      <c r="G432" s="374"/>
      <c r="H432" s="374">
        <v>3653929</v>
      </c>
      <c r="I432" s="374"/>
      <c r="J432" s="374"/>
      <c r="K432" s="374"/>
      <c r="L432" s="374"/>
      <c r="M432" s="374"/>
      <c r="N432" s="374"/>
      <c r="O432" s="374"/>
      <c r="P432" s="374"/>
      <c r="Q432" s="374"/>
    </row>
    <row r="433" spans="1:17" x14ac:dyDescent="0.3">
      <c r="A433" s="290">
        <f t="shared" si="20"/>
        <v>1038541396</v>
      </c>
      <c r="B433" s="289">
        <f t="shared" si="21"/>
        <v>0</v>
      </c>
      <c r="C433" s="289">
        <f t="shared" si="22"/>
        <v>0</v>
      </c>
      <c r="E433" s="291">
        <v>1038541396</v>
      </c>
      <c r="F433" s="374"/>
      <c r="G433" s="374"/>
      <c r="H433" s="374">
        <v>0</v>
      </c>
      <c r="I433" s="374"/>
      <c r="J433" s="374"/>
      <c r="K433" s="374"/>
      <c r="L433" s="374"/>
      <c r="M433" s="374"/>
      <c r="N433" s="374"/>
      <c r="O433" s="374"/>
      <c r="P433" s="374"/>
      <c r="Q433" s="374"/>
    </row>
    <row r="434" spans="1:17" x14ac:dyDescent="0.3">
      <c r="A434" s="290">
        <f t="shared" si="20"/>
        <v>1113305155</v>
      </c>
      <c r="B434" s="289">
        <f t="shared" si="21"/>
        <v>0</v>
      </c>
      <c r="C434" s="289">
        <f t="shared" si="22"/>
        <v>13197562</v>
      </c>
      <c r="E434" s="291">
        <v>1113305155</v>
      </c>
      <c r="F434" s="374"/>
      <c r="G434" s="374"/>
      <c r="H434" s="374">
        <v>13197562</v>
      </c>
      <c r="I434" s="374"/>
      <c r="J434" s="374"/>
      <c r="K434" s="374"/>
      <c r="L434" s="374"/>
      <c r="M434" s="374"/>
      <c r="N434" s="374"/>
      <c r="O434" s="374"/>
      <c r="P434" s="374"/>
      <c r="Q434" s="374"/>
    </row>
    <row r="435" spans="1:17" x14ac:dyDescent="0.3">
      <c r="A435" s="290">
        <f t="shared" si="20"/>
        <v>66705011</v>
      </c>
      <c r="B435" s="289">
        <f t="shared" si="21"/>
        <v>0</v>
      </c>
      <c r="C435" s="289">
        <f t="shared" si="22"/>
        <v>14020846</v>
      </c>
      <c r="E435" s="291">
        <v>66705011</v>
      </c>
      <c r="F435" s="374"/>
      <c r="G435" s="374"/>
      <c r="H435" s="374">
        <v>14020846</v>
      </c>
      <c r="I435" s="374"/>
      <c r="J435" s="374"/>
      <c r="K435" s="374"/>
      <c r="L435" s="374"/>
      <c r="M435" s="374"/>
      <c r="N435" s="374"/>
      <c r="O435" s="374"/>
      <c r="P435" s="374"/>
      <c r="Q435" s="374"/>
    </row>
    <row r="436" spans="1:17" x14ac:dyDescent="0.3">
      <c r="A436" s="290">
        <f t="shared" si="20"/>
        <v>94518765</v>
      </c>
      <c r="B436" s="289">
        <f t="shared" si="21"/>
        <v>0</v>
      </c>
      <c r="C436" s="289">
        <f t="shared" si="22"/>
        <v>14280035</v>
      </c>
      <c r="E436" s="291">
        <v>94518765</v>
      </c>
      <c r="F436" s="374"/>
      <c r="G436" s="374"/>
      <c r="H436" s="374">
        <v>14280035</v>
      </c>
      <c r="I436" s="374"/>
      <c r="J436" s="374"/>
      <c r="K436" s="374"/>
      <c r="L436" s="374"/>
      <c r="M436" s="374"/>
      <c r="N436" s="374"/>
      <c r="O436" s="374"/>
      <c r="P436" s="374"/>
      <c r="Q436" s="374"/>
    </row>
    <row r="437" spans="1:17" x14ac:dyDescent="0.3">
      <c r="A437" s="290">
        <f t="shared" si="20"/>
        <v>1113634244</v>
      </c>
      <c r="B437" s="289">
        <f t="shared" si="21"/>
        <v>0</v>
      </c>
      <c r="C437" s="289">
        <f t="shared" si="22"/>
        <v>0</v>
      </c>
      <c r="E437" s="291">
        <v>1113634244</v>
      </c>
      <c r="F437" s="374"/>
      <c r="G437" s="374"/>
      <c r="H437" s="374">
        <v>0</v>
      </c>
      <c r="I437" s="374"/>
      <c r="J437" s="374"/>
      <c r="K437" s="374"/>
      <c r="L437" s="374"/>
      <c r="M437" s="374"/>
      <c r="N437" s="374"/>
      <c r="O437" s="374"/>
      <c r="P437" s="374"/>
      <c r="Q437" s="374"/>
    </row>
    <row r="438" spans="1:17" x14ac:dyDescent="0.3">
      <c r="A438" s="290">
        <f t="shared" si="20"/>
        <v>16221852</v>
      </c>
      <c r="B438" s="289">
        <f t="shared" si="21"/>
        <v>0</v>
      </c>
      <c r="C438" s="289">
        <f t="shared" si="22"/>
        <v>0</v>
      </c>
      <c r="E438" s="291">
        <v>16221852</v>
      </c>
      <c r="F438" s="374"/>
      <c r="G438" s="374"/>
      <c r="H438" s="374">
        <v>0</v>
      </c>
      <c r="I438" s="374"/>
      <c r="J438" s="374"/>
      <c r="K438" s="374"/>
      <c r="L438" s="374"/>
      <c r="M438" s="374"/>
      <c r="N438" s="374"/>
      <c r="O438" s="374"/>
      <c r="P438" s="374"/>
      <c r="Q438" s="374"/>
    </row>
    <row r="439" spans="1:17" x14ac:dyDescent="0.3">
      <c r="A439" s="290">
        <f t="shared" si="20"/>
        <v>31984028</v>
      </c>
      <c r="B439" s="289">
        <f t="shared" si="21"/>
        <v>0</v>
      </c>
      <c r="C439" s="289">
        <f t="shared" si="22"/>
        <v>2948605</v>
      </c>
      <c r="E439" s="291">
        <v>31984028</v>
      </c>
      <c r="F439" s="374"/>
      <c r="G439" s="374"/>
      <c r="H439" s="374">
        <v>2948605</v>
      </c>
      <c r="I439" s="374"/>
      <c r="J439" s="374"/>
      <c r="K439" s="374"/>
      <c r="L439" s="374"/>
      <c r="M439" s="374"/>
      <c r="N439" s="374"/>
      <c r="O439" s="374"/>
      <c r="P439" s="374"/>
      <c r="Q439" s="374"/>
    </row>
    <row r="440" spans="1:17" x14ac:dyDescent="0.3">
      <c r="A440" s="290">
        <f t="shared" si="20"/>
        <v>16695902</v>
      </c>
      <c r="B440" s="289">
        <f t="shared" si="21"/>
        <v>0</v>
      </c>
      <c r="C440" s="289">
        <f t="shared" si="22"/>
        <v>5514562</v>
      </c>
      <c r="E440" s="291">
        <v>16695902</v>
      </c>
      <c r="F440" s="374"/>
      <c r="G440" s="374"/>
      <c r="H440" s="374">
        <v>5514562</v>
      </c>
      <c r="I440" s="374"/>
      <c r="J440" s="374"/>
      <c r="K440" s="374"/>
      <c r="L440" s="374"/>
      <c r="M440" s="374"/>
      <c r="N440" s="374"/>
      <c r="O440" s="374"/>
      <c r="P440" s="374"/>
      <c r="Q440" s="374"/>
    </row>
    <row r="441" spans="1:17" x14ac:dyDescent="0.3">
      <c r="A441" s="290">
        <f t="shared" si="20"/>
        <v>1130592663</v>
      </c>
      <c r="B441" s="289">
        <f t="shared" si="21"/>
        <v>0</v>
      </c>
      <c r="C441" s="289">
        <f t="shared" si="22"/>
        <v>1472628</v>
      </c>
      <c r="E441" s="291">
        <v>1130592663</v>
      </c>
      <c r="F441" s="374"/>
      <c r="G441" s="374"/>
      <c r="H441" s="374">
        <v>1472628</v>
      </c>
      <c r="I441" s="374"/>
      <c r="J441" s="374"/>
      <c r="K441" s="374"/>
      <c r="L441" s="374"/>
      <c r="M441" s="374"/>
      <c r="N441" s="374"/>
      <c r="O441" s="374"/>
      <c r="P441" s="374"/>
      <c r="Q441" s="374"/>
    </row>
    <row r="442" spans="1:17" x14ac:dyDescent="0.3">
      <c r="A442" s="290">
        <f t="shared" si="20"/>
        <v>38680813</v>
      </c>
      <c r="B442" s="289">
        <f t="shared" si="21"/>
        <v>0</v>
      </c>
      <c r="C442" s="289">
        <f t="shared" si="22"/>
        <v>0</v>
      </c>
      <c r="E442" s="291">
        <v>38680813</v>
      </c>
      <c r="F442" s="374"/>
      <c r="G442" s="374"/>
      <c r="H442" s="374">
        <v>0</v>
      </c>
      <c r="I442" s="374"/>
      <c r="J442" s="374"/>
      <c r="K442" s="374"/>
      <c r="L442" s="374"/>
      <c r="M442" s="374"/>
      <c r="N442" s="374"/>
      <c r="O442" s="374"/>
      <c r="P442" s="374"/>
      <c r="Q442" s="374"/>
    </row>
    <row r="443" spans="1:17" x14ac:dyDescent="0.3">
      <c r="A443" s="290">
        <f t="shared" si="20"/>
        <v>1130654876</v>
      </c>
      <c r="B443" s="289">
        <f t="shared" si="21"/>
        <v>0</v>
      </c>
      <c r="C443" s="289">
        <f t="shared" si="22"/>
        <v>13782959</v>
      </c>
      <c r="E443" s="291">
        <v>1130654876</v>
      </c>
      <c r="F443" s="374"/>
      <c r="G443" s="374"/>
      <c r="H443" s="374">
        <v>13782959</v>
      </c>
      <c r="I443" s="374"/>
      <c r="J443" s="374"/>
      <c r="K443" s="374"/>
      <c r="L443" s="374"/>
      <c r="M443" s="374"/>
      <c r="N443" s="374"/>
      <c r="O443" s="374"/>
      <c r="P443" s="374"/>
      <c r="Q443" s="374"/>
    </row>
    <row r="444" spans="1:17" x14ac:dyDescent="0.3">
      <c r="A444" s="290">
        <f t="shared" si="20"/>
        <v>28537682</v>
      </c>
      <c r="B444" s="289">
        <f t="shared" si="21"/>
        <v>0</v>
      </c>
      <c r="C444" s="289">
        <f t="shared" si="22"/>
        <v>6496142</v>
      </c>
      <c r="E444" s="291">
        <v>28537682</v>
      </c>
      <c r="F444" s="374"/>
      <c r="G444" s="374"/>
      <c r="H444" s="374">
        <v>6496142</v>
      </c>
      <c r="I444" s="374"/>
      <c r="J444" s="374"/>
      <c r="K444" s="374"/>
      <c r="L444" s="374"/>
      <c r="M444" s="374"/>
      <c r="N444" s="374"/>
      <c r="O444" s="374"/>
      <c r="P444" s="374"/>
      <c r="Q444" s="374"/>
    </row>
    <row r="445" spans="1:17" x14ac:dyDescent="0.3">
      <c r="A445" s="290">
        <f t="shared" si="20"/>
        <v>60352476</v>
      </c>
      <c r="B445" s="289">
        <f t="shared" si="21"/>
        <v>0</v>
      </c>
      <c r="C445" s="289">
        <f t="shared" si="22"/>
        <v>11421458</v>
      </c>
      <c r="E445" s="291">
        <v>60352476</v>
      </c>
      <c r="F445" s="374"/>
      <c r="G445" s="374"/>
      <c r="H445" s="374">
        <v>11421458</v>
      </c>
      <c r="I445" s="374"/>
      <c r="J445" s="374"/>
      <c r="K445" s="374"/>
      <c r="L445" s="374"/>
      <c r="M445" s="374"/>
      <c r="N445" s="374"/>
      <c r="O445" s="374"/>
      <c r="P445" s="374"/>
      <c r="Q445" s="374"/>
    </row>
    <row r="446" spans="1:17" x14ac:dyDescent="0.3">
      <c r="A446" s="290">
        <f t="shared" si="20"/>
        <v>69016564</v>
      </c>
      <c r="B446" s="289">
        <f t="shared" si="21"/>
        <v>0</v>
      </c>
      <c r="C446" s="289">
        <f t="shared" si="22"/>
        <v>15930780</v>
      </c>
      <c r="E446" s="291">
        <v>69016564</v>
      </c>
      <c r="F446" s="374"/>
      <c r="G446" s="374"/>
      <c r="H446" s="374">
        <v>15930780</v>
      </c>
      <c r="I446" s="374"/>
      <c r="J446" s="374"/>
      <c r="K446" s="374"/>
      <c r="L446" s="374"/>
      <c r="M446" s="374"/>
      <c r="N446" s="374"/>
      <c r="O446" s="374"/>
      <c r="P446" s="374"/>
      <c r="Q446" s="374"/>
    </row>
    <row r="447" spans="1:17" x14ac:dyDescent="0.3">
      <c r="A447" s="290">
        <f t="shared" si="20"/>
        <v>25529644</v>
      </c>
      <c r="B447" s="289">
        <f t="shared" si="21"/>
        <v>0</v>
      </c>
      <c r="C447" s="289">
        <f t="shared" si="22"/>
        <v>0</v>
      </c>
      <c r="E447" s="291">
        <v>25529644</v>
      </c>
      <c r="F447" s="374"/>
      <c r="G447" s="374"/>
      <c r="H447" s="374">
        <v>0</v>
      </c>
      <c r="I447" s="374"/>
      <c r="J447" s="374"/>
      <c r="K447" s="374"/>
      <c r="L447" s="374"/>
      <c r="M447" s="374"/>
      <c r="N447" s="374"/>
      <c r="O447" s="374"/>
      <c r="P447" s="374"/>
      <c r="Q447" s="374"/>
    </row>
    <row r="448" spans="1:17" x14ac:dyDescent="0.3">
      <c r="A448" s="290">
        <f t="shared" si="20"/>
        <v>6136415</v>
      </c>
      <c r="B448" s="289">
        <f t="shared" si="21"/>
        <v>0</v>
      </c>
      <c r="C448" s="289">
        <f t="shared" si="22"/>
        <v>31265623</v>
      </c>
      <c r="E448" s="291">
        <v>6136415</v>
      </c>
      <c r="F448" s="374"/>
      <c r="G448" s="374"/>
      <c r="H448" s="374">
        <v>31265623</v>
      </c>
      <c r="I448" s="374"/>
      <c r="J448" s="374"/>
      <c r="K448" s="374"/>
      <c r="L448" s="374"/>
      <c r="M448" s="374"/>
      <c r="N448" s="374"/>
      <c r="O448" s="374"/>
      <c r="P448" s="374"/>
      <c r="Q448" s="374"/>
    </row>
    <row r="449" spans="1:17" x14ac:dyDescent="0.3">
      <c r="A449" s="290">
        <f t="shared" si="20"/>
        <v>1144193271</v>
      </c>
      <c r="B449" s="289">
        <f t="shared" si="21"/>
        <v>0</v>
      </c>
      <c r="C449" s="289">
        <f t="shared" si="22"/>
        <v>576205</v>
      </c>
      <c r="E449" s="291">
        <v>1144193271</v>
      </c>
      <c r="F449" s="374"/>
      <c r="G449" s="374"/>
      <c r="H449" s="374">
        <v>576205</v>
      </c>
      <c r="I449" s="374"/>
      <c r="J449" s="374"/>
      <c r="K449" s="374"/>
      <c r="L449" s="374"/>
      <c r="M449" s="374"/>
      <c r="N449" s="374"/>
      <c r="O449" s="374"/>
      <c r="P449" s="374"/>
      <c r="Q449" s="374"/>
    </row>
    <row r="450" spans="1:17" x14ac:dyDescent="0.3">
      <c r="A450" s="290">
        <f t="shared" si="20"/>
        <v>66938850</v>
      </c>
      <c r="B450" s="289">
        <f t="shared" si="21"/>
        <v>0</v>
      </c>
      <c r="C450" s="289">
        <f t="shared" si="22"/>
        <v>1619199</v>
      </c>
      <c r="E450" s="291">
        <v>66938850</v>
      </c>
      <c r="F450" s="374"/>
      <c r="G450" s="374"/>
      <c r="H450" s="374">
        <v>1619199</v>
      </c>
      <c r="I450" s="374"/>
      <c r="J450" s="374"/>
      <c r="K450" s="374"/>
      <c r="L450" s="374"/>
      <c r="M450" s="374"/>
      <c r="N450" s="374"/>
      <c r="O450" s="374"/>
      <c r="P450" s="374"/>
      <c r="Q450" s="374"/>
    </row>
    <row r="451" spans="1:17" x14ac:dyDescent="0.3">
      <c r="A451" s="290">
        <f t="shared" si="20"/>
        <v>1086050184</v>
      </c>
      <c r="B451" s="289">
        <f t="shared" si="21"/>
        <v>0</v>
      </c>
      <c r="C451" s="289">
        <f t="shared" si="22"/>
        <v>596728</v>
      </c>
      <c r="E451" s="291">
        <v>1086050184</v>
      </c>
      <c r="F451" s="374"/>
      <c r="G451" s="374"/>
      <c r="H451" s="374"/>
      <c r="I451" s="374"/>
      <c r="J451" s="374"/>
      <c r="K451" s="374">
        <v>596728</v>
      </c>
      <c r="L451" s="374"/>
      <c r="M451" s="374"/>
      <c r="N451" s="374"/>
      <c r="O451" s="374"/>
      <c r="P451" s="374"/>
      <c r="Q451" s="374"/>
    </row>
    <row r="452" spans="1:17" x14ac:dyDescent="0.3">
      <c r="A452" s="290">
        <f t="shared" si="20"/>
        <v>1143990501</v>
      </c>
      <c r="B452" s="289">
        <f t="shared" si="21"/>
        <v>0</v>
      </c>
      <c r="C452" s="289">
        <f t="shared" si="22"/>
        <v>8264063</v>
      </c>
      <c r="E452" s="291">
        <v>1143990501</v>
      </c>
      <c r="F452" s="374"/>
      <c r="G452" s="374"/>
      <c r="H452" s="374">
        <v>8264063</v>
      </c>
      <c r="I452" s="374"/>
      <c r="J452" s="374"/>
      <c r="K452" s="374"/>
      <c r="L452" s="374"/>
      <c r="M452" s="374"/>
      <c r="N452" s="374"/>
      <c r="O452" s="374"/>
      <c r="P452" s="374"/>
      <c r="Q452" s="374"/>
    </row>
    <row r="453" spans="1:17" x14ac:dyDescent="0.3">
      <c r="A453" s="290">
        <f t="shared" si="20"/>
        <v>94451333</v>
      </c>
      <c r="B453" s="289">
        <f t="shared" si="21"/>
        <v>0</v>
      </c>
      <c r="C453" s="289">
        <f t="shared" si="22"/>
        <v>3401908</v>
      </c>
      <c r="E453" s="291">
        <v>94451333</v>
      </c>
      <c r="F453" s="374"/>
      <c r="G453" s="374"/>
      <c r="H453" s="374">
        <v>3401908</v>
      </c>
      <c r="I453" s="374"/>
      <c r="J453" s="374"/>
      <c r="K453" s="374"/>
      <c r="L453" s="374"/>
      <c r="M453" s="374"/>
      <c r="N453" s="374"/>
      <c r="O453" s="374"/>
      <c r="P453" s="374"/>
      <c r="Q453" s="374"/>
    </row>
    <row r="454" spans="1:17" x14ac:dyDescent="0.3">
      <c r="A454" s="290">
        <f t="shared" si="20"/>
        <v>32895404</v>
      </c>
      <c r="B454" s="289">
        <f t="shared" si="21"/>
        <v>0</v>
      </c>
      <c r="C454" s="289">
        <f t="shared" si="22"/>
        <v>3170240</v>
      </c>
      <c r="E454" s="291">
        <v>32895404</v>
      </c>
      <c r="F454" s="374"/>
      <c r="G454" s="374"/>
      <c r="H454" s="374">
        <v>3170240</v>
      </c>
      <c r="I454" s="374"/>
      <c r="J454" s="374"/>
      <c r="K454" s="374"/>
      <c r="L454" s="374"/>
      <c r="M454" s="374"/>
      <c r="N454" s="374"/>
      <c r="O454" s="374"/>
      <c r="P454" s="374"/>
      <c r="Q454" s="374"/>
    </row>
    <row r="455" spans="1:17" x14ac:dyDescent="0.3">
      <c r="A455" s="290">
        <f t="shared" si="20"/>
        <v>13544724</v>
      </c>
      <c r="B455" s="289">
        <f t="shared" si="21"/>
        <v>0</v>
      </c>
      <c r="C455" s="289">
        <f t="shared" si="22"/>
        <v>0</v>
      </c>
      <c r="E455" s="291">
        <v>13544724</v>
      </c>
      <c r="F455" s="374"/>
      <c r="G455" s="374"/>
      <c r="H455" s="374">
        <v>0</v>
      </c>
      <c r="I455" s="374"/>
      <c r="J455" s="374"/>
      <c r="K455" s="374"/>
      <c r="L455" s="374"/>
      <c r="M455" s="374"/>
      <c r="N455" s="374"/>
      <c r="O455" s="374"/>
      <c r="P455" s="374"/>
      <c r="Q455" s="374"/>
    </row>
    <row r="456" spans="1:17" x14ac:dyDescent="0.3">
      <c r="A456" s="290">
        <f t="shared" si="20"/>
        <v>1112465824</v>
      </c>
      <c r="B456" s="289">
        <f t="shared" si="21"/>
        <v>0</v>
      </c>
      <c r="C456" s="289">
        <f t="shared" si="22"/>
        <v>6885150</v>
      </c>
      <c r="E456" s="291">
        <v>1112465824</v>
      </c>
      <c r="F456" s="374"/>
      <c r="G456" s="374"/>
      <c r="H456" s="374">
        <v>6885150</v>
      </c>
      <c r="I456" s="374"/>
      <c r="J456" s="374"/>
      <c r="K456" s="374"/>
      <c r="L456" s="374"/>
      <c r="M456" s="374"/>
      <c r="N456" s="374"/>
      <c r="O456" s="374"/>
      <c r="P456" s="374"/>
      <c r="Q456" s="374"/>
    </row>
    <row r="457" spans="1:17" x14ac:dyDescent="0.3">
      <c r="A457" s="290">
        <f t="shared" si="20"/>
        <v>31986279</v>
      </c>
      <c r="B457" s="289">
        <f t="shared" si="21"/>
        <v>0</v>
      </c>
      <c r="C457" s="289">
        <f t="shared" si="22"/>
        <v>5881778</v>
      </c>
      <c r="E457" s="291">
        <v>31986279</v>
      </c>
      <c r="F457" s="374"/>
      <c r="G457" s="374"/>
      <c r="H457" s="374">
        <v>5881778</v>
      </c>
      <c r="I457" s="374"/>
      <c r="J457" s="374"/>
      <c r="K457" s="374"/>
      <c r="L457" s="374"/>
      <c r="M457" s="374"/>
      <c r="N457" s="374"/>
      <c r="O457" s="374"/>
      <c r="P457" s="374"/>
      <c r="Q457" s="374"/>
    </row>
    <row r="458" spans="1:17" x14ac:dyDescent="0.3">
      <c r="A458" s="290">
        <f t="shared" si="20"/>
        <v>1151935222</v>
      </c>
      <c r="B458" s="289">
        <f t="shared" si="21"/>
        <v>0</v>
      </c>
      <c r="C458" s="289">
        <f t="shared" si="22"/>
        <v>0</v>
      </c>
      <c r="E458" s="291">
        <v>1151935222</v>
      </c>
      <c r="F458" s="374"/>
      <c r="G458" s="374"/>
      <c r="H458" s="374">
        <v>0</v>
      </c>
      <c r="I458" s="374"/>
      <c r="J458" s="374"/>
      <c r="K458" s="374"/>
      <c r="L458" s="374"/>
      <c r="M458" s="374"/>
      <c r="N458" s="374"/>
      <c r="O458" s="374"/>
      <c r="P458" s="374"/>
      <c r="Q458" s="374"/>
    </row>
    <row r="459" spans="1:17" x14ac:dyDescent="0.3">
      <c r="A459" s="290">
        <f t="shared" si="20"/>
        <v>16743379</v>
      </c>
      <c r="B459" s="289">
        <f t="shared" si="21"/>
        <v>0</v>
      </c>
      <c r="C459" s="289">
        <f t="shared" si="22"/>
        <v>92268265</v>
      </c>
      <c r="E459" s="291">
        <v>16743379</v>
      </c>
      <c r="F459" s="374"/>
      <c r="G459" s="374"/>
      <c r="H459" s="374">
        <v>92268265</v>
      </c>
      <c r="I459" s="374"/>
      <c r="J459" s="374"/>
      <c r="K459" s="374"/>
      <c r="L459" s="374"/>
      <c r="M459" s="374"/>
      <c r="N459" s="374"/>
      <c r="O459" s="374"/>
      <c r="P459" s="374"/>
      <c r="Q459" s="374"/>
    </row>
    <row r="460" spans="1:17" x14ac:dyDescent="0.3">
      <c r="A460" s="290">
        <f t="shared" si="20"/>
        <v>12971176</v>
      </c>
      <c r="B460" s="289">
        <f t="shared" si="21"/>
        <v>0</v>
      </c>
      <c r="C460" s="289">
        <f t="shared" si="22"/>
        <v>0</v>
      </c>
      <c r="E460" s="291">
        <v>12971176</v>
      </c>
      <c r="F460" s="374"/>
      <c r="G460" s="374"/>
      <c r="H460" s="374">
        <v>0</v>
      </c>
      <c r="I460" s="374"/>
      <c r="J460" s="374"/>
      <c r="K460" s="374"/>
      <c r="L460" s="374"/>
      <c r="M460" s="374"/>
      <c r="N460" s="374"/>
      <c r="O460" s="374"/>
      <c r="P460" s="374"/>
      <c r="Q460" s="374"/>
    </row>
    <row r="461" spans="1:17" x14ac:dyDescent="0.3">
      <c r="A461" s="290">
        <f t="shared" si="20"/>
        <v>16770477</v>
      </c>
      <c r="B461" s="289">
        <f t="shared" si="21"/>
        <v>0</v>
      </c>
      <c r="C461" s="289">
        <f t="shared" si="22"/>
        <v>6162450</v>
      </c>
      <c r="E461" s="291">
        <v>16770477</v>
      </c>
      <c r="F461" s="374"/>
      <c r="G461" s="374"/>
      <c r="H461" s="374">
        <v>6162450</v>
      </c>
      <c r="I461" s="374"/>
      <c r="J461" s="374"/>
      <c r="K461" s="374"/>
      <c r="L461" s="374"/>
      <c r="M461" s="374"/>
      <c r="N461" s="374"/>
      <c r="O461" s="374"/>
      <c r="P461" s="374"/>
      <c r="Q461" s="374"/>
    </row>
    <row r="462" spans="1:17" x14ac:dyDescent="0.3">
      <c r="A462" s="290">
        <f t="shared" si="20"/>
        <v>66916064</v>
      </c>
      <c r="B462" s="289">
        <f t="shared" si="21"/>
        <v>0</v>
      </c>
      <c r="C462" s="289">
        <f t="shared" si="22"/>
        <v>11386803</v>
      </c>
      <c r="E462" s="291">
        <v>66916064</v>
      </c>
      <c r="F462" s="374"/>
      <c r="G462" s="374"/>
      <c r="H462" s="374">
        <v>11386803</v>
      </c>
      <c r="I462" s="374"/>
      <c r="J462" s="374"/>
      <c r="K462" s="374"/>
      <c r="L462" s="374"/>
      <c r="M462" s="374"/>
      <c r="N462" s="374"/>
      <c r="O462" s="374"/>
      <c r="P462" s="374"/>
      <c r="Q462" s="374"/>
    </row>
    <row r="463" spans="1:17" x14ac:dyDescent="0.3">
      <c r="A463" s="290">
        <f t="shared" si="20"/>
        <v>66917729</v>
      </c>
      <c r="B463" s="289">
        <f t="shared" si="21"/>
        <v>0</v>
      </c>
      <c r="C463" s="289">
        <f t="shared" si="22"/>
        <v>2538291</v>
      </c>
      <c r="E463" s="291">
        <v>66917729</v>
      </c>
      <c r="F463" s="374"/>
      <c r="G463" s="374"/>
      <c r="H463" s="374">
        <v>2538291</v>
      </c>
      <c r="I463" s="374"/>
      <c r="J463" s="374"/>
      <c r="K463" s="374"/>
      <c r="L463" s="374"/>
      <c r="M463" s="374"/>
      <c r="N463" s="374"/>
      <c r="O463" s="374"/>
      <c r="P463" s="374"/>
      <c r="Q463" s="374"/>
    </row>
    <row r="464" spans="1:17" x14ac:dyDescent="0.3">
      <c r="A464" s="290">
        <f t="shared" si="20"/>
        <v>1111797566</v>
      </c>
      <c r="B464" s="289">
        <f t="shared" si="21"/>
        <v>0</v>
      </c>
      <c r="C464" s="289">
        <f t="shared" si="22"/>
        <v>2702816</v>
      </c>
      <c r="E464" s="291">
        <v>1111797566</v>
      </c>
      <c r="F464" s="374"/>
      <c r="G464" s="374"/>
      <c r="H464" s="374">
        <v>2702816</v>
      </c>
      <c r="I464" s="374"/>
      <c r="J464" s="374"/>
      <c r="K464" s="374"/>
      <c r="L464" s="374"/>
      <c r="M464" s="374"/>
      <c r="N464" s="374"/>
      <c r="O464" s="374"/>
      <c r="P464" s="374"/>
      <c r="Q464" s="374"/>
    </row>
    <row r="465" spans="1:17" x14ac:dyDescent="0.3">
      <c r="A465" s="290">
        <f t="shared" si="20"/>
        <v>67037360</v>
      </c>
      <c r="B465" s="289">
        <f t="shared" si="21"/>
        <v>0</v>
      </c>
      <c r="C465" s="289">
        <f t="shared" si="22"/>
        <v>4429502</v>
      </c>
      <c r="E465" s="291">
        <v>67037360</v>
      </c>
      <c r="F465" s="374"/>
      <c r="G465" s="374"/>
      <c r="H465" s="374">
        <v>4429502</v>
      </c>
      <c r="I465" s="374"/>
      <c r="J465" s="374"/>
      <c r="K465" s="374"/>
      <c r="L465" s="374"/>
      <c r="M465" s="374"/>
      <c r="N465" s="374"/>
      <c r="O465" s="374"/>
      <c r="P465" s="374"/>
      <c r="Q465" s="374"/>
    </row>
    <row r="466" spans="1:17" x14ac:dyDescent="0.3">
      <c r="A466" s="290">
        <f t="shared" si="20"/>
        <v>63398338</v>
      </c>
      <c r="B466" s="289">
        <f t="shared" si="21"/>
        <v>0</v>
      </c>
      <c r="C466" s="289">
        <f t="shared" si="22"/>
        <v>6673801</v>
      </c>
      <c r="E466" s="291">
        <v>63398338</v>
      </c>
      <c r="F466" s="374"/>
      <c r="G466" s="374"/>
      <c r="H466" s="374">
        <v>6673801</v>
      </c>
      <c r="I466" s="374"/>
      <c r="J466" s="374"/>
      <c r="K466" s="374"/>
      <c r="L466" s="374"/>
      <c r="M466" s="374"/>
      <c r="N466" s="374"/>
      <c r="O466" s="374"/>
      <c r="P466" s="374"/>
      <c r="Q466" s="374"/>
    </row>
    <row r="467" spans="1:17" x14ac:dyDescent="0.3">
      <c r="A467" s="290">
        <f t="shared" si="20"/>
        <v>1086047576</v>
      </c>
      <c r="B467" s="289">
        <f t="shared" si="21"/>
        <v>0</v>
      </c>
      <c r="C467" s="289">
        <f t="shared" si="22"/>
        <v>6693559</v>
      </c>
      <c r="E467" s="291">
        <v>1086047576</v>
      </c>
      <c r="F467" s="374"/>
      <c r="G467" s="374"/>
      <c r="H467" s="374">
        <v>6693559</v>
      </c>
      <c r="I467" s="374"/>
      <c r="J467" s="374"/>
      <c r="K467" s="374"/>
      <c r="L467" s="374"/>
      <c r="M467" s="374"/>
      <c r="N467" s="374"/>
      <c r="O467" s="374"/>
      <c r="P467" s="374"/>
      <c r="Q467" s="374"/>
    </row>
    <row r="468" spans="1:17" x14ac:dyDescent="0.3">
      <c r="A468" s="290">
        <f t="shared" si="20"/>
        <v>1113523000</v>
      </c>
      <c r="B468" s="289">
        <f t="shared" si="21"/>
        <v>0</v>
      </c>
      <c r="C468" s="289">
        <f t="shared" si="22"/>
        <v>4616053</v>
      </c>
      <c r="E468" s="291">
        <v>1113523000</v>
      </c>
      <c r="F468" s="374"/>
      <c r="G468" s="374"/>
      <c r="H468" s="374">
        <v>4616053</v>
      </c>
      <c r="I468" s="374"/>
      <c r="J468" s="374"/>
      <c r="K468" s="374"/>
      <c r="L468" s="374"/>
      <c r="M468" s="374"/>
      <c r="N468" s="374"/>
      <c r="O468" s="374"/>
      <c r="P468" s="374"/>
      <c r="Q468" s="374"/>
    </row>
    <row r="469" spans="1:17" x14ac:dyDescent="0.3">
      <c r="A469" s="290">
        <f t="shared" si="20"/>
        <v>34560970</v>
      </c>
      <c r="B469" s="289">
        <f t="shared" si="21"/>
        <v>0</v>
      </c>
      <c r="C469" s="289">
        <f t="shared" si="22"/>
        <v>0</v>
      </c>
      <c r="E469" s="291">
        <v>34560970</v>
      </c>
      <c r="F469" s="374"/>
      <c r="G469" s="374"/>
      <c r="H469" s="374">
        <v>0</v>
      </c>
      <c r="I469" s="374"/>
      <c r="J469" s="374"/>
      <c r="K469" s="374"/>
      <c r="L469" s="374"/>
      <c r="M469" s="374"/>
      <c r="N469" s="374"/>
      <c r="O469" s="374"/>
      <c r="P469" s="374"/>
      <c r="Q469" s="374"/>
    </row>
    <row r="470" spans="1:17" x14ac:dyDescent="0.3">
      <c r="A470" s="290">
        <f t="shared" si="20"/>
        <v>38555676</v>
      </c>
      <c r="B470" s="289">
        <f t="shared" si="21"/>
        <v>0</v>
      </c>
      <c r="C470" s="289">
        <f t="shared" si="22"/>
        <v>6836695</v>
      </c>
      <c r="E470" s="291">
        <v>38555676</v>
      </c>
      <c r="F470" s="374"/>
      <c r="G470" s="374"/>
      <c r="H470" s="374">
        <v>6836695</v>
      </c>
      <c r="I470" s="374"/>
      <c r="J470" s="374"/>
      <c r="K470" s="374"/>
      <c r="L470" s="374"/>
      <c r="M470" s="374"/>
      <c r="N470" s="374"/>
      <c r="O470" s="374"/>
      <c r="P470" s="374"/>
      <c r="Q470" s="374"/>
    </row>
    <row r="471" spans="1:17" x14ac:dyDescent="0.3">
      <c r="A471" s="290">
        <f t="shared" si="20"/>
        <v>16664565</v>
      </c>
      <c r="B471" s="289">
        <f t="shared" si="21"/>
        <v>0</v>
      </c>
      <c r="C471" s="289">
        <f t="shared" si="22"/>
        <v>7726633</v>
      </c>
      <c r="E471" s="291">
        <v>16664565</v>
      </c>
      <c r="F471" s="374"/>
      <c r="G471" s="374"/>
      <c r="H471" s="374">
        <v>7726633</v>
      </c>
      <c r="I471" s="374"/>
      <c r="J471" s="374"/>
      <c r="K471" s="374"/>
      <c r="L471" s="374"/>
      <c r="M471" s="374"/>
      <c r="N471" s="374"/>
      <c r="O471" s="374"/>
      <c r="P471" s="374"/>
      <c r="Q471" s="374"/>
    </row>
    <row r="472" spans="1:17" x14ac:dyDescent="0.3">
      <c r="A472" s="290">
        <f t="shared" si="20"/>
        <v>94061044</v>
      </c>
      <c r="B472" s="289">
        <f t="shared" si="21"/>
        <v>0</v>
      </c>
      <c r="C472" s="289">
        <f t="shared" si="22"/>
        <v>770975</v>
      </c>
      <c r="E472" s="291">
        <v>94061044</v>
      </c>
      <c r="F472" s="374"/>
      <c r="G472" s="374"/>
      <c r="H472" s="374">
        <v>770975</v>
      </c>
      <c r="I472" s="374"/>
      <c r="J472" s="374"/>
      <c r="K472" s="374"/>
      <c r="L472" s="374"/>
      <c r="M472" s="374"/>
      <c r="N472" s="374"/>
      <c r="O472" s="374"/>
      <c r="P472" s="374"/>
      <c r="Q472" s="374"/>
    </row>
    <row r="473" spans="1:17" x14ac:dyDescent="0.3">
      <c r="A473" s="290">
        <f t="shared" si="20"/>
        <v>94405179</v>
      </c>
      <c r="B473" s="289">
        <f t="shared" si="21"/>
        <v>0</v>
      </c>
      <c r="C473" s="289">
        <f t="shared" si="22"/>
        <v>0</v>
      </c>
      <c r="E473" s="291">
        <v>94405179</v>
      </c>
      <c r="F473" s="374"/>
      <c r="G473" s="374"/>
      <c r="H473" s="374">
        <v>0</v>
      </c>
      <c r="I473" s="374"/>
      <c r="J473" s="374"/>
      <c r="K473" s="374"/>
      <c r="L473" s="374"/>
      <c r="M473" s="374"/>
      <c r="N473" s="374"/>
      <c r="O473" s="374"/>
      <c r="P473" s="374"/>
      <c r="Q473" s="374"/>
    </row>
    <row r="474" spans="1:17" x14ac:dyDescent="0.3">
      <c r="A474" s="290">
        <f t="shared" si="20"/>
        <v>1006359310</v>
      </c>
      <c r="B474" s="289">
        <f t="shared" si="21"/>
        <v>0</v>
      </c>
      <c r="C474" s="289">
        <f t="shared" si="22"/>
        <v>5693484</v>
      </c>
      <c r="E474" s="291">
        <v>1006359310</v>
      </c>
      <c r="F474" s="374"/>
      <c r="G474" s="374"/>
      <c r="H474" s="374">
        <v>5693484</v>
      </c>
      <c r="I474" s="374"/>
      <c r="J474" s="374"/>
      <c r="K474" s="374"/>
      <c r="L474" s="374"/>
      <c r="M474" s="374"/>
      <c r="N474" s="374"/>
      <c r="O474" s="374"/>
      <c r="P474" s="374"/>
      <c r="Q474" s="374"/>
    </row>
    <row r="475" spans="1:17" x14ac:dyDescent="0.3">
      <c r="A475" s="290">
        <f t="shared" si="20"/>
        <v>16882575</v>
      </c>
      <c r="B475" s="289">
        <f t="shared" si="21"/>
        <v>0</v>
      </c>
      <c r="C475" s="289">
        <f t="shared" si="22"/>
        <v>0</v>
      </c>
      <c r="E475" s="291">
        <v>16882575</v>
      </c>
      <c r="F475" s="374"/>
      <c r="G475" s="374"/>
      <c r="H475" s="374">
        <v>0</v>
      </c>
      <c r="I475" s="374"/>
      <c r="J475" s="374"/>
      <c r="K475" s="374"/>
      <c r="L475" s="374"/>
      <c r="M475" s="374"/>
      <c r="N475" s="374"/>
      <c r="O475" s="374"/>
      <c r="P475" s="374"/>
      <c r="Q475" s="374"/>
    </row>
    <row r="476" spans="1:17" x14ac:dyDescent="0.3">
      <c r="A476" s="290">
        <f t="shared" si="20"/>
        <v>38868403</v>
      </c>
      <c r="B476" s="289">
        <f t="shared" si="21"/>
        <v>0</v>
      </c>
      <c r="C476" s="289">
        <f t="shared" si="22"/>
        <v>8842723</v>
      </c>
      <c r="E476" s="291">
        <v>38868403</v>
      </c>
      <c r="F476" s="374"/>
      <c r="G476" s="374"/>
      <c r="H476" s="374">
        <v>8842723</v>
      </c>
      <c r="I476" s="374"/>
      <c r="J476" s="374"/>
      <c r="K476" s="374"/>
      <c r="L476" s="374"/>
      <c r="M476" s="374"/>
      <c r="N476" s="374"/>
      <c r="O476" s="374"/>
      <c r="P476" s="374"/>
      <c r="Q476" s="374"/>
    </row>
    <row r="477" spans="1:17" x14ac:dyDescent="0.3">
      <c r="A477" s="290">
        <f t="shared" si="20"/>
        <v>66837197</v>
      </c>
      <c r="B477" s="289">
        <f t="shared" si="21"/>
        <v>0</v>
      </c>
      <c r="C477" s="289">
        <f t="shared" si="22"/>
        <v>3167259</v>
      </c>
      <c r="E477" s="291">
        <v>66837197</v>
      </c>
      <c r="F477" s="374"/>
      <c r="G477" s="374"/>
      <c r="H477" s="374">
        <v>3167259</v>
      </c>
      <c r="I477" s="374"/>
      <c r="J477" s="374"/>
      <c r="K477" s="374"/>
      <c r="L477" s="374"/>
      <c r="M477" s="374"/>
      <c r="N477" s="374"/>
      <c r="O477" s="374"/>
      <c r="P477" s="374"/>
      <c r="Q477" s="374"/>
    </row>
    <row r="478" spans="1:17" x14ac:dyDescent="0.3">
      <c r="A478" s="290">
        <f t="shared" si="20"/>
        <v>1130664937</v>
      </c>
      <c r="B478" s="289">
        <f t="shared" si="21"/>
        <v>0</v>
      </c>
      <c r="C478" s="289">
        <f t="shared" si="22"/>
        <v>4348683</v>
      </c>
      <c r="E478" s="291">
        <v>1130664937</v>
      </c>
      <c r="F478" s="374"/>
      <c r="G478" s="374"/>
      <c r="H478" s="374">
        <v>4348683</v>
      </c>
      <c r="I478" s="374"/>
      <c r="J478" s="374"/>
      <c r="K478" s="374"/>
      <c r="L478" s="374"/>
      <c r="M478" s="374"/>
      <c r="N478" s="374"/>
      <c r="O478" s="374"/>
      <c r="P478" s="374"/>
      <c r="Q478" s="374"/>
    </row>
    <row r="479" spans="1:17" x14ac:dyDescent="0.3">
      <c r="A479" s="290">
        <f t="shared" si="20"/>
        <v>1002879208</v>
      </c>
      <c r="B479" s="289">
        <f t="shared" si="21"/>
        <v>0</v>
      </c>
      <c r="C479" s="289">
        <f t="shared" si="22"/>
        <v>4222545</v>
      </c>
      <c r="E479" s="291">
        <v>1002879208</v>
      </c>
      <c r="F479" s="374"/>
      <c r="G479" s="374"/>
      <c r="H479" s="374">
        <v>4222545</v>
      </c>
      <c r="I479" s="374"/>
      <c r="J479" s="374"/>
      <c r="K479" s="374"/>
      <c r="L479" s="374"/>
      <c r="M479" s="374"/>
      <c r="N479" s="374"/>
      <c r="O479" s="374"/>
      <c r="P479" s="374"/>
      <c r="Q479" s="374"/>
    </row>
    <row r="480" spans="1:17" x14ac:dyDescent="0.3">
      <c r="A480" s="290">
        <f t="shared" si="20"/>
        <v>1130657024</v>
      </c>
      <c r="B480" s="289">
        <f t="shared" si="21"/>
        <v>0</v>
      </c>
      <c r="C480" s="289">
        <f t="shared" si="22"/>
        <v>71711</v>
      </c>
      <c r="E480" s="291">
        <v>1130657024</v>
      </c>
      <c r="F480" s="374"/>
      <c r="G480" s="374"/>
      <c r="H480" s="374">
        <v>71711</v>
      </c>
      <c r="I480" s="374"/>
      <c r="J480" s="374"/>
      <c r="K480" s="374"/>
      <c r="L480" s="374"/>
      <c r="M480" s="374"/>
      <c r="N480" s="374"/>
      <c r="O480" s="374"/>
      <c r="P480" s="374"/>
      <c r="Q480" s="374"/>
    </row>
    <row r="481" spans="1:17" x14ac:dyDescent="0.3">
      <c r="A481" s="290">
        <f t="shared" si="20"/>
        <v>1064435352</v>
      </c>
      <c r="B481" s="289">
        <f t="shared" si="21"/>
        <v>0</v>
      </c>
      <c r="C481" s="289">
        <f t="shared" si="22"/>
        <v>5809117</v>
      </c>
      <c r="E481" s="291">
        <v>1064435352</v>
      </c>
      <c r="F481" s="374"/>
      <c r="G481" s="374"/>
      <c r="H481" s="374">
        <v>5809117</v>
      </c>
      <c r="I481" s="374"/>
      <c r="J481" s="374"/>
      <c r="K481" s="374"/>
      <c r="L481" s="374"/>
      <c r="M481" s="374"/>
      <c r="N481" s="374"/>
      <c r="O481" s="374"/>
      <c r="P481" s="374"/>
      <c r="Q481" s="374"/>
    </row>
    <row r="482" spans="1:17" x14ac:dyDescent="0.3">
      <c r="A482" s="290">
        <f t="shared" si="20"/>
        <v>66764840</v>
      </c>
      <c r="B482" s="289">
        <f t="shared" si="21"/>
        <v>0</v>
      </c>
      <c r="C482" s="289">
        <f t="shared" si="22"/>
        <v>0</v>
      </c>
      <c r="E482" s="291">
        <v>66764840</v>
      </c>
      <c r="F482" s="374"/>
      <c r="G482" s="374"/>
      <c r="H482" s="374">
        <v>0</v>
      </c>
      <c r="I482" s="374"/>
      <c r="J482" s="374"/>
      <c r="K482" s="374"/>
      <c r="L482" s="374"/>
      <c r="M482" s="374"/>
      <c r="N482" s="374"/>
      <c r="O482" s="374"/>
      <c r="P482" s="374"/>
      <c r="Q482" s="374"/>
    </row>
    <row r="483" spans="1:17" x14ac:dyDescent="0.3">
      <c r="A483" s="290">
        <f t="shared" ref="A483:A546" si="23">+E483</f>
        <v>1144048560</v>
      </c>
      <c r="B483" s="289">
        <f t="shared" si="21"/>
        <v>0</v>
      </c>
      <c r="C483" s="289">
        <f t="shared" si="22"/>
        <v>1090092</v>
      </c>
      <c r="E483" s="291">
        <v>1144048560</v>
      </c>
      <c r="F483" s="374"/>
      <c r="G483" s="374"/>
      <c r="H483" s="374">
        <v>1090092</v>
      </c>
      <c r="I483" s="374"/>
      <c r="J483" s="374"/>
      <c r="K483" s="374"/>
      <c r="L483" s="374"/>
      <c r="M483" s="374"/>
      <c r="N483" s="374"/>
      <c r="O483" s="374"/>
      <c r="P483" s="374"/>
      <c r="Q483" s="374"/>
    </row>
    <row r="484" spans="1:17" x14ac:dyDescent="0.3">
      <c r="A484" s="290">
        <f t="shared" si="23"/>
        <v>1130605614</v>
      </c>
      <c r="B484" s="289">
        <f t="shared" ref="B484:B547" si="24">+SUM(F484:G484)</f>
        <v>0</v>
      </c>
      <c r="C484" s="289">
        <f t="shared" ref="C484:C547" si="25">+SUM(F484:AZ484)-B484</f>
        <v>3946408</v>
      </c>
      <c r="E484" s="291">
        <v>1130605614</v>
      </c>
      <c r="F484" s="374"/>
      <c r="G484" s="374"/>
      <c r="H484" s="374">
        <v>3946408</v>
      </c>
      <c r="I484" s="374"/>
      <c r="J484" s="374"/>
      <c r="K484" s="374"/>
      <c r="L484" s="374"/>
      <c r="M484" s="374"/>
      <c r="N484" s="374"/>
      <c r="O484" s="374"/>
      <c r="P484" s="374"/>
      <c r="Q484" s="374"/>
    </row>
    <row r="485" spans="1:17" x14ac:dyDescent="0.3">
      <c r="A485" s="290">
        <f t="shared" si="23"/>
        <v>1113639838</v>
      </c>
      <c r="B485" s="289">
        <f t="shared" si="24"/>
        <v>0</v>
      </c>
      <c r="C485" s="289">
        <f t="shared" si="25"/>
        <v>755277</v>
      </c>
      <c r="E485" s="291">
        <v>1113639838</v>
      </c>
      <c r="F485" s="374"/>
      <c r="G485" s="374"/>
      <c r="H485" s="374"/>
      <c r="I485" s="374"/>
      <c r="J485" s="374"/>
      <c r="K485" s="374">
        <v>755277</v>
      </c>
      <c r="L485" s="374"/>
      <c r="M485" s="374"/>
      <c r="N485" s="374"/>
      <c r="O485" s="374"/>
      <c r="P485" s="374"/>
      <c r="Q485" s="374"/>
    </row>
    <row r="486" spans="1:17" x14ac:dyDescent="0.3">
      <c r="A486" s="290">
        <f t="shared" si="23"/>
        <v>16732410</v>
      </c>
      <c r="B486" s="289">
        <f t="shared" si="24"/>
        <v>0</v>
      </c>
      <c r="C486" s="289">
        <f t="shared" si="25"/>
        <v>0</v>
      </c>
      <c r="E486" s="291">
        <v>16732410</v>
      </c>
      <c r="F486" s="374"/>
      <c r="G486" s="374"/>
      <c r="H486" s="374">
        <v>0</v>
      </c>
      <c r="I486" s="374"/>
      <c r="J486" s="374"/>
      <c r="K486" s="374"/>
      <c r="L486" s="374"/>
      <c r="M486" s="374"/>
      <c r="N486" s="374"/>
      <c r="O486" s="374"/>
      <c r="P486" s="374"/>
      <c r="Q486" s="374"/>
    </row>
    <row r="487" spans="1:17" x14ac:dyDescent="0.3">
      <c r="A487" s="290">
        <f t="shared" si="23"/>
        <v>38550470</v>
      </c>
      <c r="B487" s="289">
        <f t="shared" si="24"/>
        <v>0</v>
      </c>
      <c r="C487" s="289">
        <f t="shared" si="25"/>
        <v>16267628</v>
      </c>
      <c r="E487" s="291">
        <v>38550470</v>
      </c>
      <c r="F487" s="374"/>
      <c r="G487" s="374"/>
      <c r="H487" s="374">
        <v>16267628</v>
      </c>
      <c r="I487" s="374"/>
      <c r="J487" s="374"/>
      <c r="K487" s="374"/>
      <c r="L487" s="374"/>
      <c r="M487" s="374"/>
      <c r="N487" s="374"/>
      <c r="O487" s="374"/>
      <c r="P487" s="374"/>
      <c r="Q487" s="374"/>
    </row>
    <row r="488" spans="1:17" x14ac:dyDescent="0.3">
      <c r="A488" s="290">
        <f t="shared" si="23"/>
        <v>1107047501</v>
      </c>
      <c r="B488" s="289">
        <f t="shared" si="24"/>
        <v>0</v>
      </c>
      <c r="C488" s="289">
        <f t="shared" si="25"/>
        <v>9484835</v>
      </c>
      <c r="E488" s="291">
        <v>1107047501</v>
      </c>
      <c r="F488" s="374"/>
      <c r="G488" s="374"/>
      <c r="H488" s="374">
        <v>9484835</v>
      </c>
      <c r="I488" s="374"/>
      <c r="J488" s="374"/>
      <c r="K488" s="374"/>
      <c r="L488" s="374"/>
      <c r="M488" s="374"/>
      <c r="N488" s="374"/>
      <c r="O488" s="374"/>
      <c r="P488" s="374"/>
      <c r="Q488" s="374"/>
    </row>
    <row r="489" spans="1:17" x14ac:dyDescent="0.3">
      <c r="A489" s="290">
        <f t="shared" si="23"/>
        <v>38640669</v>
      </c>
      <c r="B489" s="289">
        <f t="shared" si="24"/>
        <v>0</v>
      </c>
      <c r="C489" s="289">
        <f t="shared" si="25"/>
        <v>6206524</v>
      </c>
      <c r="E489" s="291">
        <v>38640669</v>
      </c>
      <c r="F489" s="374"/>
      <c r="G489" s="374"/>
      <c r="H489" s="374">
        <v>6206524</v>
      </c>
      <c r="I489" s="374"/>
      <c r="J489" s="374"/>
      <c r="K489" s="374"/>
      <c r="L489" s="374"/>
      <c r="M489" s="374"/>
      <c r="N489" s="374"/>
      <c r="O489" s="374"/>
      <c r="P489" s="374"/>
      <c r="Q489" s="374"/>
    </row>
    <row r="490" spans="1:17" x14ac:dyDescent="0.3">
      <c r="A490" s="290">
        <f t="shared" si="23"/>
        <v>1060650459</v>
      </c>
      <c r="B490" s="289">
        <f t="shared" si="24"/>
        <v>0</v>
      </c>
      <c r="C490" s="289">
        <f t="shared" si="25"/>
        <v>0</v>
      </c>
      <c r="E490" s="291">
        <v>1060650459</v>
      </c>
      <c r="F490" s="374"/>
      <c r="G490" s="374"/>
      <c r="H490" s="374">
        <v>0</v>
      </c>
      <c r="I490" s="374"/>
      <c r="J490" s="374"/>
      <c r="K490" s="374"/>
      <c r="L490" s="374"/>
      <c r="M490" s="374"/>
      <c r="N490" s="374"/>
      <c r="O490" s="374"/>
      <c r="P490" s="374"/>
      <c r="Q490" s="374"/>
    </row>
    <row r="491" spans="1:17" x14ac:dyDescent="0.3">
      <c r="A491" s="290">
        <f t="shared" si="23"/>
        <v>1059448169</v>
      </c>
      <c r="B491" s="289">
        <f t="shared" si="24"/>
        <v>0</v>
      </c>
      <c r="C491" s="289">
        <f t="shared" si="25"/>
        <v>0</v>
      </c>
      <c r="E491" s="291">
        <v>1059448169</v>
      </c>
      <c r="F491" s="374"/>
      <c r="G491" s="374"/>
      <c r="H491" s="374">
        <v>0</v>
      </c>
      <c r="I491" s="374"/>
      <c r="J491" s="374"/>
      <c r="K491" s="374"/>
      <c r="L491" s="374"/>
      <c r="M491" s="374"/>
      <c r="N491" s="374"/>
      <c r="O491" s="374"/>
      <c r="P491" s="374"/>
      <c r="Q491" s="374"/>
    </row>
    <row r="492" spans="1:17" x14ac:dyDescent="0.3">
      <c r="A492" s="290">
        <f t="shared" si="23"/>
        <v>66828991</v>
      </c>
      <c r="B492" s="289">
        <f t="shared" si="24"/>
        <v>0</v>
      </c>
      <c r="C492" s="289">
        <f t="shared" si="25"/>
        <v>1910473</v>
      </c>
      <c r="E492" s="291">
        <v>66828991</v>
      </c>
      <c r="F492" s="374"/>
      <c r="G492" s="374"/>
      <c r="H492" s="374">
        <v>1910473</v>
      </c>
      <c r="I492" s="374"/>
      <c r="J492" s="374"/>
      <c r="K492" s="374"/>
      <c r="L492" s="374"/>
      <c r="M492" s="374"/>
      <c r="N492" s="374"/>
      <c r="O492" s="374"/>
      <c r="P492" s="374"/>
      <c r="Q492" s="374"/>
    </row>
    <row r="493" spans="1:17" x14ac:dyDescent="0.3">
      <c r="A493" s="290">
        <f t="shared" si="23"/>
        <v>31876858</v>
      </c>
      <c r="B493" s="289">
        <f t="shared" si="24"/>
        <v>0</v>
      </c>
      <c r="C493" s="289">
        <f t="shared" si="25"/>
        <v>1260060</v>
      </c>
      <c r="E493" s="291">
        <v>31876858</v>
      </c>
      <c r="F493" s="374"/>
      <c r="G493" s="374"/>
      <c r="H493" s="374">
        <v>1260060</v>
      </c>
      <c r="I493" s="374"/>
      <c r="J493" s="374"/>
      <c r="K493" s="374"/>
      <c r="L493" s="374"/>
      <c r="M493" s="374"/>
      <c r="N493" s="374"/>
      <c r="O493" s="374"/>
      <c r="P493" s="374"/>
      <c r="Q493" s="374"/>
    </row>
    <row r="494" spans="1:17" x14ac:dyDescent="0.3">
      <c r="A494" s="290">
        <f t="shared" si="23"/>
        <v>66987842</v>
      </c>
      <c r="B494" s="289">
        <f t="shared" si="24"/>
        <v>0</v>
      </c>
      <c r="C494" s="289">
        <f t="shared" si="25"/>
        <v>72981077</v>
      </c>
      <c r="E494" s="291">
        <v>66987842</v>
      </c>
      <c r="F494" s="374"/>
      <c r="G494" s="374"/>
      <c r="H494" s="374">
        <v>72981077</v>
      </c>
      <c r="I494" s="374"/>
      <c r="J494" s="374"/>
      <c r="K494" s="374"/>
      <c r="L494" s="374"/>
      <c r="M494" s="374"/>
      <c r="N494" s="374"/>
      <c r="O494" s="374"/>
      <c r="P494" s="374"/>
      <c r="Q494" s="374"/>
    </row>
    <row r="495" spans="1:17" x14ac:dyDescent="0.3">
      <c r="A495" s="290">
        <f t="shared" si="23"/>
        <v>1113527883</v>
      </c>
      <c r="B495" s="289">
        <f t="shared" si="24"/>
        <v>0</v>
      </c>
      <c r="C495" s="289">
        <f t="shared" si="25"/>
        <v>7126979</v>
      </c>
      <c r="E495" s="291">
        <v>1113527883</v>
      </c>
      <c r="F495" s="374"/>
      <c r="G495" s="374"/>
      <c r="H495" s="374">
        <v>7126979</v>
      </c>
      <c r="I495" s="374"/>
      <c r="J495" s="374"/>
      <c r="K495" s="374"/>
      <c r="L495" s="374"/>
      <c r="M495" s="374"/>
      <c r="N495" s="374"/>
      <c r="O495" s="374"/>
      <c r="P495" s="374"/>
      <c r="Q495" s="374"/>
    </row>
    <row r="496" spans="1:17" x14ac:dyDescent="0.3">
      <c r="A496" s="290">
        <f t="shared" si="23"/>
        <v>1113620009</v>
      </c>
      <c r="B496" s="289">
        <f t="shared" si="24"/>
        <v>0</v>
      </c>
      <c r="C496" s="289">
        <f t="shared" si="25"/>
        <v>0</v>
      </c>
      <c r="E496" s="291">
        <v>1113620009</v>
      </c>
      <c r="F496" s="374"/>
      <c r="G496" s="374"/>
      <c r="H496" s="374">
        <v>0</v>
      </c>
      <c r="I496" s="374"/>
      <c r="J496" s="374"/>
      <c r="K496" s="374"/>
      <c r="L496" s="374"/>
      <c r="M496" s="374"/>
      <c r="N496" s="374"/>
      <c r="O496" s="374"/>
      <c r="P496" s="374"/>
      <c r="Q496" s="374"/>
    </row>
    <row r="497" spans="1:17" x14ac:dyDescent="0.3">
      <c r="A497" s="290">
        <f t="shared" si="23"/>
        <v>1144140112</v>
      </c>
      <c r="B497" s="289">
        <f t="shared" si="24"/>
        <v>0</v>
      </c>
      <c r="C497" s="289">
        <f t="shared" si="25"/>
        <v>6892562</v>
      </c>
      <c r="E497" s="291">
        <v>1144140112</v>
      </c>
      <c r="F497" s="374"/>
      <c r="G497" s="374"/>
      <c r="H497" s="374">
        <v>6892562</v>
      </c>
      <c r="I497" s="374"/>
      <c r="J497" s="374"/>
      <c r="K497" s="374"/>
      <c r="L497" s="374"/>
      <c r="M497" s="374"/>
      <c r="N497" s="374"/>
      <c r="O497" s="374"/>
      <c r="P497" s="374"/>
      <c r="Q497" s="374"/>
    </row>
    <row r="498" spans="1:17" x14ac:dyDescent="0.3">
      <c r="A498" s="290">
        <f t="shared" si="23"/>
        <v>38613764</v>
      </c>
      <c r="B498" s="289">
        <f t="shared" si="24"/>
        <v>0</v>
      </c>
      <c r="C498" s="289">
        <f t="shared" si="25"/>
        <v>0</v>
      </c>
      <c r="E498" s="291">
        <v>38613764</v>
      </c>
      <c r="F498" s="374"/>
      <c r="G498" s="374"/>
      <c r="H498" s="374">
        <v>0</v>
      </c>
      <c r="I498" s="374"/>
      <c r="J498" s="374"/>
      <c r="K498" s="374"/>
      <c r="L498" s="374"/>
      <c r="M498" s="374"/>
      <c r="N498" s="374"/>
      <c r="O498" s="374"/>
      <c r="P498" s="374"/>
      <c r="Q498" s="374"/>
    </row>
    <row r="499" spans="1:17" x14ac:dyDescent="0.3">
      <c r="A499" s="290">
        <f t="shared" si="23"/>
        <v>1112880981</v>
      </c>
      <c r="B499" s="289">
        <f t="shared" si="24"/>
        <v>0</v>
      </c>
      <c r="C499" s="289">
        <f t="shared" si="25"/>
        <v>0</v>
      </c>
      <c r="E499" s="291">
        <v>1112880981</v>
      </c>
      <c r="F499" s="374"/>
      <c r="G499" s="374"/>
      <c r="H499" s="374">
        <v>0</v>
      </c>
      <c r="I499" s="374"/>
      <c r="J499" s="374"/>
      <c r="K499" s="374"/>
      <c r="L499" s="374"/>
      <c r="M499" s="374"/>
      <c r="N499" s="374"/>
      <c r="O499" s="374"/>
      <c r="P499" s="374"/>
      <c r="Q499" s="374"/>
    </row>
    <row r="500" spans="1:17" x14ac:dyDescent="0.3">
      <c r="A500" s="290">
        <f t="shared" si="23"/>
        <v>19680252</v>
      </c>
      <c r="B500" s="289">
        <f t="shared" si="24"/>
        <v>0</v>
      </c>
      <c r="C500" s="289">
        <f t="shared" si="25"/>
        <v>943354</v>
      </c>
      <c r="E500" s="291">
        <v>19680252</v>
      </c>
      <c r="F500" s="374"/>
      <c r="G500" s="374"/>
      <c r="H500" s="374">
        <v>943354</v>
      </c>
      <c r="I500" s="374"/>
      <c r="J500" s="374"/>
      <c r="K500" s="374"/>
      <c r="L500" s="374"/>
      <c r="M500" s="374"/>
      <c r="N500" s="374"/>
      <c r="O500" s="374"/>
      <c r="P500" s="374"/>
      <c r="Q500" s="374"/>
    </row>
    <row r="501" spans="1:17" x14ac:dyDescent="0.3">
      <c r="A501" s="290">
        <f t="shared" si="23"/>
        <v>79683917</v>
      </c>
      <c r="B501" s="289">
        <f t="shared" si="24"/>
        <v>0</v>
      </c>
      <c r="C501" s="289">
        <f t="shared" si="25"/>
        <v>0</v>
      </c>
      <c r="E501" s="291">
        <v>79683917</v>
      </c>
      <c r="F501" s="374"/>
      <c r="G501" s="374"/>
      <c r="H501" s="374">
        <v>0</v>
      </c>
      <c r="I501" s="374"/>
      <c r="J501" s="374"/>
      <c r="K501" s="374"/>
      <c r="L501" s="374"/>
      <c r="M501" s="374"/>
      <c r="N501" s="374"/>
      <c r="O501" s="374"/>
      <c r="P501" s="374"/>
      <c r="Q501" s="374"/>
    </row>
    <row r="502" spans="1:17" x14ac:dyDescent="0.3">
      <c r="A502" s="290">
        <f t="shared" si="23"/>
        <v>22804651</v>
      </c>
      <c r="B502" s="289">
        <f t="shared" si="24"/>
        <v>0</v>
      </c>
      <c r="C502" s="289">
        <f t="shared" si="25"/>
        <v>14134342</v>
      </c>
      <c r="E502" s="291">
        <v>22804651</v>
      </c>
      <c r="F502" s="374"/>
      <c r="G502" s="374"/>
      <c r="H502" s="374">
        <v>14134342</v>
      </c>
      <c r="I502" s="374"/>
      <c r="J502" s="374"/>
      <c r="K502" s="374"/>
      <c r="L502" s="374"/>
      <c r="M502" s="374"/>
      <c r="N502" s="374"/>
      <c r="O502" s="374"/>
      <c r="P502" s="374"/>
      <c r="Q502" s="374"/>
    </row>
    <row r="503" spans="1:17" x14ac:dyDescent="0.3">
      <c r="A503" s="290">
        <f t="shared" si="23"/>
        <v>14608259</v>
      </c>
      <c r="B503" s="289">
        <f t="shared" si="24"/>
        <v>0</v>
      </c>
      <c r="C503" s="289">
        <f t="shared" si="25"/>
        <v>33129537</v>
      </c>
      <c r="E503" s="291">
        <v>14608259</v>
      </c>
      <c r="F503" s="374"/>
      <c r="G503" s="374"/>
      <c r="H503" s="374">
        <v>33129537</v>
      </c>
      <c r="I503" s="374"/>
      <c r="J503" s="374"/>
      <c r="K503" s="374"/>
      <c r="L503" s="374"/>
      <c r="M503" s="374"/>
      <c r="N503" s="374"/>
      <c r="O503" s="374"/>
      <c r="P503" s="374"/>
      <c r="Q503" s="374"/>
    </row>
    <row r="504" spans="1:17" x14ac:dyDescent="0.3">
      <c r="A504" s="290">
        <f t="shared" si="23"/>
        <v>16728706</v>
      </c>
      <c r="B504" s="289">
        <f t="shared" si="24"/>
        <v>0</v>
      </c>
      <c r="C504" s="289">
        <f t="shared" si="25"/>
        <v>9193116</v>
      </c>
      <c r="E504" s="291">
        <v>16728706</v>
      </c>
      <c r="F504" s="374"/>
      <c r="G504" s="374"/>
      <c r="H504" s="374">
        <v>9193116</v>
      </c>
      <c r="I504" s="374"/>
      <c r="J504" s="374"/>
      <c r="K504" s="374"/>
      <c r="L504" s="374"/>
      <c r="M504" s="374"/>
      <c r="N504" s="374"/>
      <c r="O504" s="374"/>
      <c r="P504" s="374"/>
      <c r="Q504" s="374"/>
    </row>
    <row r="505" spans="1:17" x14ac:dyDescent="0.3">
      <c r="A505" s="290">
        <f t="shared" si="23"/>
        <v>1081393651</v>
      </c>
      <c r="B505" s="289">
        <f t="shared" si="24"/>
        <v>0</v>
      </c>
      <c r="C505" s="289">
        <f t="shared" si="25"/>
        <v>5317105</v>
      </c>
      <c r="E505" s="291">
        <v>1081393651</v>
      </c>
      <c r="F505" s="374"/>
      <c r="G505" s="374"/>
      <c r="H505" s="374">
        <v>5317105</v>
      </c>
      <c r="I505" s="374"/>
      <c r="J505" s="374"/>
      <c r="K505" s="374"/>
      <c r="L505" s="374"/>
      <c r="M505" s="374"/>
      <c r="N505" s="374"/>
      <c r="O505" s="374"/>
      <c r="P505" s="374"/>
      <c r="Q505" s="374"/>
    </row>
    <row r="506" spans="1:17" x14ac:dyDescent="0.3">
      <c r="A506" s="290">
        <f t="shared" si="23"/>
        <v>1107100117</v>
      </c>
      <c r="B506" s="289">
        <f t="shared" si="24"/>
        <v>0</v>
      </c>
      <c r="C506" s="289">
        <f t="shared" si="25"/>
        <v>2245676</v>
      </c>
      <c r="E506" s="291">
        <v>1107100117</v>
      </c>
      <c r="F506" s="374"/>
      <c r="G506" s="374"/>
      <c r="H506" s="374">
        <v>2245676</v>
      </c>
      <c r="I506" s="374"/>
      <c r="J506" s="374"/>
      <c r="K506" s="374"/>
      <c r="L506" s="374"/>
      <c r="M506" s="374"/>
      <c r="N506" s="374"/>
      <c r="O506" s="374"/>
      <c r="P506" s="374"/>
      <c r="Q506" s="374"/>
    </row>
    <row r="507" spans="1:17" x14ac:dyDescent="0.3">
      <c r="A507" s="290">
        <f t="shared" si="23"/>
        <v>10691946</v>
      </c>
      <c r="B507" s="289">
        <f t="shared" si="24"/>
        <v>0</v>
      </c>
      <c r="C507" s="289">
        <f t="shared" si="25"/>
        <v>6138921</v>
      </c>
      <c r="E507" s="291">
        <v>10691946</v>
      </c>
      <c r="F507" s="374"/>
      <c r="G507" s="374"/>
      <c r="H507" s="374">
        <v>6138921</v>
      </c>
      <c r="I507" s="374"/>
      <c r="J507" s="374"/>
      <c r="K507" s="374"/>
      <c r="L507" s="374"/>
      <c r="M507" s="374"/>
      <c r="N507" s="374"/>
      <c r="O507" s="374"/>
      <c r="P507" s="374"/>
      <c r="Q507" s="374"/>
    </row>
    <row r="508" spans="1:17" x14ac:dyDescent="0.3">
      <c r="A508" s="290">
        <f t="shared" si="23"/>
        <v>15959007</v>
      </c>
      <c r="B508" s="289">
        <f t="shared" si="24"/>
        <v>0</v>
      </c>
      <c r="C508" s="289">
        <f t="shared" si="25"/>
        <v>4695220</v>
      </c>
      <c r="E508" s="291">
        <v>15959007</v>
      </c>
      <c r="F508" s="374"/>
      <c r="G508" s="374"/>
      <c r="H508" s="374">
        <v>4695220</v>
      </c>
      <c r="I508" s="374"/>
      <c r="J508" s="374"/>
      <c r="K508" s="374"/>
      <c r="L508" s="374"/>
      <c r="M508" s="374"/>
      <c r="N508" s="374"/>
      <c r="O508" s="374"/>
      <c r="P508" s="374"/>
      <c r="Q508" s="374"/>
    </row>
    <row r="509" spans="1:17" x14ac:dyDescent="0.3">
      <c r="A509" s="290">
        <f t="shared" si="23"/>
        <v>66880434</v>
      </c>
      <c r="B509" s="289">
        <f t="shared" si="24"/>
        <v>0</v>
      </c>
      <c r="C509" s="289">
        <f t="shared" si="25"/>
        <v>0</v>
      </c>
      <c r="E509" s="291">
        <v>66880434</v>
      </c>
      <c r="F509" s="374"/>
      <c r="G509" s="374"/>
      <c r="H509" s="374">
        <v>0</v>
      </c>
      <c r="I509" s="374"/>
      <c r="J509" s="374"/>
      <c r="K509" s="374"/>
      <c r="L509" s="374"/>
      <c r="M509" s="374"/>
      <c r="N509" s="374"/>
      <c r="O509" s="374"/>
      <c r="P509" s="374"/>
      <c r="Q509" s="374"/>
    </row>
    <row r="510" spans="1:17" x14ac:dyDescent="0.3">
      <c r="A510" s="290">
        <f t="shared" si="23"/>
        <v>1144127288</v>
      </c>
      <c r="B510" s="289">
        <f t="shared" si="24"/>
        <v>0</v>
      </c>
      <c r="C510" s="289">
        <f t="shared" si="25"/>
        <v>4806779</v>
      </c>
      <c r="E510" s="291">
        <v>1144127288</v>
      </c>
      <c r="F510" s="374"/>
      <c r="G510" s="374"/>
      <c r="H510" s="374">
        <v>4806779</v>
      </c>
      <c r="I510" s="374"/>
      <c r="J510" s="374"/>
      <c r="K510" s="374"/>
      <c r="L510" s="374"/>
      <c r="M510" s="374"/>
      <c r="N510" s="374"/>
      <c r="O510" s="374"/>
      <c r="P510" s="374"/>
      <c r="Q510" s="374"/>
    </row>
    <row r="511" spans="1:17" x14ac:dyDescent="0.3">
      <c r="A511" s="290">
        <f t="shared" si="23"/>
        <v>1143847140</v>
      </c>
      <c r="B511" s="289">
        <f t="shared" si="24"/>
        <v>0</v>
      </c>
      <c r="C511" s="289">
        <f t="shared" si="25"/>
        <v>10073417</v>
      </c>
      <c r="E511" s="291">
        <v>1143847140</v>
      </c>
      <c r="F511" s="374"/>
      <c r="G511" s="374"/>
      <c r="H511" s="374">
        <v>10073417</v>
      </c>
      <c r="I511" s="374"/>
      <c r="J511" s="374"/>
      <c r="K511" s="374"/>
      <c r="L511" s="374"/>
      <c r="M511" s="374"/>
      <c r="N511" s="374"/>
      <c r="O511" s="374"/>
      <c r="P511" s="374"/>
      <c r="Q511" s="374"/>
    </row>
    <row r="512" spans="1:17" x14ac:dyDescent="0.3">
      <c r="A512" s="290">
        <f t="shared" si="23"/>
        <v>38867085</v>
      </c>
      <c r="B512" s="289">
        <f t="shared" si="24"/>
        <v>0</v>
      </c>
      <c r="C512" s="289">
        <f t="shared" si="25"/>
        <v>1896958</v>
      </c>
      <c r="E512" s="291">
        <v>38867085</v>
      </c>
      <c r="F512" s="374"/>
      <c r="G512" s="374"/>
      <c r="H512" s="374">
        <v>1896958</v>
      </c>
      <c r="I512" s="374"/>
      <c r="J512" s="374"/>
      <c r="K512" s="374"/>
      <c r="L512" s="374"/>
      <c r="M512" s="374"/>
      <c r="N512" s="374"/>
      <c r="O512" s="374"/>
      <c r="P512" s="374"/>
      <c r="Q512" s="374"/>
    </row>
    <row r="513" spans="1:17" x14ac:dyDescent="0.3">
      <c r="A513" s="290">
        <f t="shared" si="23"/>
        <v>6102193</v>
      </c>
      <c r="B513" s="289">
        <f t="shared" si="24"/>
        <v>0</v>
      </c>
      <c r="C513" s="289">
        <f t="shared" si="25"/>
        <v>18653560</v>
      </c>
      <c r="E513" s="291">
        <v>6102193</v>
      </c>
      <c r="F513" s="374"/>
      <c r="G513" s="374"/>
      <c r="H513" s="374">
        <v>18653560</v>
      </c>
      <c r="I513" s="374"/>
      <c r="J513" s="374"/>
      <c r="K513" s="374"/>
      <c r="L513" s="374"/>
      <c r="M513" s="374"/>
      <c r="N513" s="374"/>
      <c r="O513" s="374"/>
      <c r="P513" s="374"/>
      <c r="Q513" s="374"/>
    </row>
    <row r="514" spans="1:17" x14ac:dyDescent="0.3">
      <c r="A514" s="290">
        <f t="shared" si="23"/>
        <v>31577876</v>
      </c>
      <c r="B514" s="289">
        <f t="shared" si="24"/>
        <v>0</v>
      </c>
      <c r="C514" s="289">
        <f t="shared" si="25"/>
        <v>1692972</v>
      </c>
      <c r="E514" s="291">
        <v>31577876</v>
      </c>
      <c r="F514" s="374"/>
      <c r="G514" s="374"/>
      <c r="H514" s="374">
        <v>1692972</v>
      </c>
      <c r="I514" s="374"/>
      <c r="J514" s="374"/>
      <c r="K514" s="374"/>
      <c r="L514" s="374"/>
      <c r="M514" s="374"/>
      <c r="N514" s="374"/>
      <c r="O514" s="374"/>
      <c r="P514" s="374"/>
      <c r="Q514" s="374"/>
    </row>
    <row r="515" spans="1:17" x14ac:dyDescent="0.3">
      <c r="A515" s="290">
        <f t="shared" si="23"/>
        <v>14621643</v>
      </c>
      <c r="B515" s="289">
        <f t="shared" si="24"/>
        <v>0</v>
      </c>
      <c r="C515" s="289">
        <f t="shared" si="25"/>
        <v>0</v>
      </c>
      <c r="E515" s="291">
        <v>14621643</v>
      </c>
      <c r="F515" s="374"/>
      <c r="G515" s="374"/>
      <c r="H515" s="374">
        <v>0</v>
      </c>
      <c r="I515" s="374"/>
      <c r="J515" s="374"/>
      <c r="K515" s="374"/>
      <c r="L515" s="374"/>
      <c r="M515" s="374"/>
      <c r="N515" s="374"/>
      <c r="O515" s="374"/>
      <c r="P515" s="374"/>
      <c r="Q515" s="374"/>
    </row>
    <row r="516" spans="1:17" x14ac:dyDescent="0.3">
      <c r="A516" s="290">
        <f t="shared" si="23"/>
        <v>14635635</v>
      </c>
      <c r="B516" s="289">
        <f t="shared" si="24"/>
        <v>0</v>
      </c>
      <c r="C516" s="289">
        <f t="shared" si="25"/>
        <v>1414621</v>
      </c>
      <c r="E516" s="291">
        <v>14635635</v>
      </c>
      <c r="F516" s="374"/>
      <c r="G516" s="374"/>
      <c r="H516" s="374">
        <v>1414621</v>
      </c>
      <c r="I516" s="374"/>
      <c r="J516" s="374"/>
      <c r="K516" s="374"/>
      <c r="L516" s="374"/>
      <c r="M516" s="374"/>
      <c r="N516" s="374"/>
      <c r="O516" s="374"/>
      <c r="P516" s="374"/>
      <c r="Q516" s="374"/>
    </row>
    <row r="517" spans="1:17" x14ac:dyDescent="0.3">
      <c r="A517" s="290">
        <f t="shared" si="23"/>
        <v>1144171428</v>
      </c>
      <c r="B517" s="289">
        <f t="shared" si="24"/>
        <v>0</v>
      </c>
      <c r="C517" s="289">
        <f t="shared" si="25"/>
        <v>0</v>
      </c>
      <c r="E517" s="291">
        <v>1144171428</v>
      </c>
      <c r="F517" s="374"/>
      <c r="G517" s="374"/>
      <c r="H517" s="374">
        <v>0</v>
      </c>
      <c r="I517" s="374"/>
      <c r="J517" s="374"/>
      <c r="K517" s="374"/>
      <c r="L517" s="374"/>
      <c r="M517" s="374"/>
      <c r="N517" s="374"/>
      <c r="O517" s="374"/>
      <c r="P517" s="374"/>
      <c r="Q517" s="374"/>
    </row>
    <row r="518" spans="1:17" x14ac:dyDescent="0.3">
      <c r="A518" s="290">
        <f t="shared" si="23"/>
        <v>66847257</v>
      </c>
      <c r="B518" s="289">
        <f t="shared" si="24"/>
        <v>0</v>
      </c>
      <c r="C518" s="289">
        <f t="shared" si="25"/>
        <v>0</v>
      </c>
      <c r="E518" s="291">
        <v>66847257</v>
      </c>
      <c r="F518" s="374"/>
      <c r="G518" s="374"/>
      <c r="H518" s="374">
        <v>0</v>
      </c>
      <c r="I518" s="374"/>
      <c r="J518" s="374"/>
      <c r="K518" s="374"/>
      <c r="L518" s="374"/>
      <c r="M518" s="374"/>
      <c r="N518" s="374"/>
      <c r="O518" s="374"/>
      <c r="P518" s="374"/>
      <c r="Q518" s="374"/>
    </row>
    <row r="519" spans="1:17" x14ac:dyDescent="0.3">
      <c r="A519" s="290">
        <f t="shared" si="23"/>
        <v>66842278</v>
      </c>
      <c r="B519" s="289">
        <f t="shared" si="24"/>
        <v>0</v>
      </c>
      <c r="C519" s="289">
        <f t="shared" si="25"/>
        <v>11266467</v>
      </c>
      <c r="E519" s="291">
        <v>66842278</v>
      </c>
      <c r="F519" s="374"/>
      <c r="G519" s="374"/>
      <c r="H519" s="374">
        <v>11266467</v>
      </c>
      <c r="I519" s="374"/>
      <c r="J519" s="374"/>
      <c r="K519" s="374"/>
      <c r="L519" s="374"/>
      <c r="M519" s="374"/>
      <c r="N519" s="374"/>
      <c r="O519" s="374"/>
      <c r="P519" s="374"/>
      <c r="Q519" s="374"/>
    </row>
    <row r="520" spans="1:17" x14ac:dyDescent="0.3">
      <c r="A520" s="290">
        <f t="shared" si="23"/>
        <v>1130611499</v>
      </c>
      <c r="B520" s="289">
        <f t="shared" si="24"/>
        <v>0</v>
      </c>
      <c r="C520" s="289">
        <f t="shared" si="25"/>
        <v>11477694</v>
      </c>
      <c r="E520" s="291">
        <v>1130611499</v>
      </c>
      <c r="F520" s="374"/>
      <c r="G520" s="374"/>
      <c r="H520" s="374">
        <v>11477694</v>
      </c>
      <c r="I520" s="374"/>
      <c r="J520" s="374"/>
      <c r="K520" s="374"/>
      <c r="L520" s="374"/>
      <c r="M520" s="374"/>
      <c r="N520" s="374"/>
      <c r="O520" s="374"/>
      <c r="P520" s="374"/>
      <c r="Q520" s="374"/>
    </row>
    <row r="521" spans="1:17" x14ac:dyDescent="0.3">
      <c r="A521" s="290">
        <f t="shared" si="23"/>
        <v>1113697242</v>
      </c>
      <c r="B521" s="289">
        <f t="shared" si="24"/>
        <v>0</v>
      </c>
      <c r="C521" s="289">
        <f t="shared" si="25"/>
        <v>3352133</v>
      </c>
      <c r="E521" s="291">
        <v>1113697242</v>
      </c>
      <c r="F521" s="374"/>
      <c r="G521" s="374"/>
      <c r="H521" s="374">
        <v>3352133</v>
      </c>
      <c r="I521" s="374"/>
      <c r="J521" s="374"/>
      <c r="K521" s="374"/>
      <c r="L521" s="374"/>
      <c r="M521" s="374"/>
      <c r="N521" s="374"/>
      <c r="O521" s="374"/>
      <c r="P521" s="374"/>
      <c r="Q521" s="374"/>
    </row>
    <row r="522" spans="1:17" x14ac:dyDescent="0.3">
      <c r="A522" s="290">
        <f t="shared" si="23"/>
        <v>94527657</v>
      </c>
      <c r="B522" s="289">
        <f t="shared" si="24"/>
        <v>0</v>
      </c>
      <c r="C522" s="289">
        <f t="shared" si="25"/>
        <v>23170984</v>
      </c>
      <c r="E522" s="291">
        <v>94527657</v>
      </c>
      <c r="F522" s="374"/>
      <c r="G522" s="374"/>
      <c r="H522" s="374">
        <v>23170984</v>
      </c>
      <c r="I522" s="374"/>
      <c r="J522" s="374"/>
      <c r="K522" s="374"/>
      <c r="L522" s="374"/>
      <c r="M522" s="374"/>
      <c r="N522" s="374"/>
      <c r="O522" s="374"/>
      <c r="P522" s="374"/>
      <c r="Q522" s="374"/>
    </row>
    <row r="523" spans="1:17" x14ac:dyDescent="0.3">
      <c r="A523" s="290">
        <f t="shared" si="23"/>
        <v>67030267</v>
      </c>
      <c r="B523" s="289">
        <f t="shared" si="24"/>
        <v>0</v>
      </c>
      <c r="C523" s="289">
        <f t="shared" si="25"/>
        <v>2325895</v>
      </c>
      <c r="E523" s="291">
        <v>67030267</v>
      </c>
      <c r="F523" s="374"/>
      <c r="G523" s="374"/>
      <c r="H523" s="374">
        <v>2325895</v>
      </c>
      <c r="I523" s="374"/>
      <c r="J523" s="374"/>
      <c r="K523" s="374"/>
      <c r="L523" s="374"/>
      <c r="M523" s="374"/>
      <c r="N523" s="374"/>
      <c r="O523" s="374"/>
      <c r="P523" s="374"/>
      <c r="Q523" s="374"/>
    </row>
    <row r="524" spans="1:17" x14ac:dyDescent="0.3">
      <c r="A524" s="290">
        <f t="shared" si="23"/>
        <v>1144046078</v>
      </c>
      <c r="B524" s="289">
        <f t="shared" si="24"/>
        <v>0</v>
      </c>
      <c r="C524" s="289">
        <f t="shared" si="25"/>
        <v>6216998</v>
      </c>
      <c r="E524" s="291">
        <v>1144046078</v>
      </c>
      <c r="F524" s="374"/>
      <c r="G524" s="374"/>
      <c r="H524" s="374">
        <v>6216998</v>
      </c>
      <c r="I524" s="374"/>
      <c r="J524" s="374"/>
      <c r="K524" s="374"/>
      <c r="L524" s="374"/>
      <c r="M524" s="374"/>
      <c r="N524" s="374"/>
      <c r="O524" s="374"/>
      <c r="P524" s="374"/>
      <c r="Q524" s="374"/>
    </row>
    <row r="525" spans="1:17" x14ac:dyDescent="0.3">
      <c r="A525" s="290">
        <f t="shared" si="23"/>
        <v>29659841</v>
      </c>
      <c r="B525" s="289">
        <f t="shared" si="24"/>
        <v>0</v>
      </c>
      <c r="C525" s="289">
        <f t="shared" si="25"/>
        <v>2222709</v>
      </c>
      <c r="E525" s="291">
        <v>29659841</v>
      </c>
      <c r="F525" s="374"/>
      <c r="G525" s="374"/>
      <c r="H525" s="374">
        <v>2222709</v>
      </c>
      <c r="I525" s="374"/>
      <c r="J525" s="374"/>
      <c r="K525" s="374"/>
      <c r="L525" s="374"/>
      <c r="M525" s="374"/>
      <c r="N525" s="374"/>
      <c r="O525" s="374"/>
      <c r="P525" s="374"/>
      <c r="Q525" s="374"/>
    </row>
    <row r="526" spans="1:17" x14ac:dyDescent="0.3">
      <c r="A526" s="290">
        <f t="shared" si="23"/>
        <v>1107042556</v>
      </c>
      <c r="B526" s="289">
        <f t="shared" si="24"/>
        <v>0</v>
      </c>
      <c r="C526" s="289">
        <f t="shared" si="25"/>
        <v>7113669</v>
      </c>
      <c r="E526" s="291">
        <v>1107042556</v>
      </c>
      <c r="F526" s="374"/>
      <c r="G526" s="374"/>
      <c r="H526" s="374">
        <v>7113669</v>
      </c>
      <c r="I526" s="374"/>
      <c r="J526" s="374"/>
      <c r="K526" s="374"/>
      <c r="L526" s="374"/>
      <c r="M526" s="374"/>
      <c r="N526" s="374"/>
      <c r="O526" s="374"/>
      <c r="P526" s="374"/>
      <c r="Q526" s="374"/>
    </row>
    <row r="527" spans="1:17" x14ac:dyDescent="0.3">
      <c r="A527" s="290">
        <f t="shared" si="23"/>
        <v>1130608338</v>
      </c>
      <c r="B527" s="289">
        <f t="shared" si="24"/>
        <v>0</v>
      </c>
      <c r="C527" s="289">
        <f t="shared" si="25"/>
        <v>0</v>
      </c>
      <c r="E527" s="291">
        <v>1130608338</v>
      </c>
      <c r="F527" s="374"/>
      <c r="G527" s="374"/>
      <c r="H527" s="374">
        <v>0</v>
      </c>
      <c r="I527" s="374"/>
      <c r="J527" s="374"/>
      <c r="K527" s="374"/>
      <c r="L527" s="374"/>
      <c r="M527" s="374"/>
      <c r="N527" s="374"/>
      <c r="O527" s="374"/>
      <c r="P527" s="374"/>
      <c r="Q527" s="374"/>
    </row>
    <row r="528" spans="1:17" x14ac:dyDescent="0.3">
      <c r="A528" s="290">
        <f t="shared" si="23"/>
        <v>16492333</v>
      </c>
      <c r="B528" s="289">
        <f t="shared" si="24"/>
        <v>0</v>
      </c>
      <c r="C528" s="289">
        <f t="shared" si="25"/>
        <v>7902511</v>
      </c>
      <c r="E528" s="291">
        <v>16492333</v>
      </c>
      <c r="F528" s="374"/>
      <c r="G528" s="374"/>
      <c r="H528" s="374">
        <v>7902511</v>
      </c>
      <c r="I528" s="374"/>
      <c r="J528" s="374"/>
      <c r="K528" s="374"/>
      <c r="L528" s="374"/>
      <c r="M528" s="374"/>
      <c r="N528" s="374"/>
      <c r="O528" s="374"/>
      <c r="P528" s="374"/>
      <c r="Q528" s="374"/>
    </row>
    <row r="529" spans="1:17" x14ac:dyDescent="0.3">
      <c r="A529" s="290">
        <f t="shared" si="23"/>
        <v>1113670167</v>
      </c>
      <c r="B529" s="289">
        <f t="shared" si="24"/>
        <v>0</v>
      </c>
      <c r="C529" s="289">
        <f t="shared" si="25"/>
        <v>2779895</v>
      </c>
      <c r="E529" s="291">
        <v>1113670167</v>
      </c>
      <c r="F529" s="374"/>
      <c r="G529" s="374"/>
      <c r="H529" s="374">
        <v>2779895</v>
      </c>
      <c r="I529" s="374"/>
      <c r="J529" s="374"/>
      <c r="K529" s="374"/>
      <c r="L529" s="374"/>
      <c r="M529" s="374"/>
      <c r="N529" s="374"/>
      <c r="O529" s="374"/>
      <c r="P529" s="374"/>
      <c r="Q529" s="374"/>
    </row>
    <row r="530" spans="1:17" x14ac:dyDescent="0.3">
      <c r="A530" s="290">
        <f t="shared" si="23"/>
        <v>94411065</v>
      </c>
      <c r="B530" s="289">
        <f t="shared" si="24"/>
        <v>0</v>
      </c>
      <c r="C530" s="289">
        <f t="shared" si="25"/>
        <v>9108650</v>
      </c>
      <c r="E530" s="291">
        <v>94411065</v>
      </c>
      <c r="F530" s="374"/>
      <c r="G530" s="374"/>
      <c r="H530" s="374">
        <v>9108650</v>
      </c>
      <c r="I530" s="374"/>
      <c r="J530" s="374"/>
      <c r="K530" s="374"/>
      <c r="L530" s="374"/>
      <c r="M530" s="374"/>
      <c r="N530" s="374"/>
      <c r="O530" s="374"/>
      <c r="P530" s="374"/>
      <c r="Q530" s="374"/>
    </row>
    <row r="531" spans="1:17" x14ac:dyDescent="0.3">
      <c r="A531" s="290">
        <f t="shared" si="23"/>
        <v>16944027</v>
      </c>
      <c r="B531" s="289">
        <f t="shared" si="24"/>
        <v>0</v>
      </c>
      <c r="C531" s="289">
        <f t="shared" si="25"/>
        <v>2122475</v>
      </c>
      <c r="E531" s="291">
        <v>16944027</v>
      </c>
      <c r="F531" s="374"/>
      <c r="G531" s="374"/>
      <c r="H531" s="374">
        <v>2122475</v>
      </c>
      <c r="I531" s="374"/>
      <c r="J531" s="374"/>
      <c r="K531" s="374"/>
      <c r="L531" s="374"/>
      <c r="M531" s="374"/>
      <c r="N531" s="374"/>
      <c r="O531" s="374"/>
      <c r="P531" s="374"/>
      <c r="Q531" s="374"/>
    </row>
    <row r="532" spans="1:17" x14ac:dyDescent="0.3">
      <c r="A532" s="290">
        <f t="shared" si="23"/>
        <v>29119795</v>
      </c>
      <c r="B532" s="289">
        <f t="shared" si="24"/>
        <v>0</v>
      </c>
      <c r="C532" s="289">
        <f t="shared" si="25"/>
        <v>12204991</v>
      </c>
      <c r="E532" s="291">
        <v>29119795</v>
      </c>
      <c r="F532" s="374"/>
      <c r="G532" s="374"/>
      <c r="H532" s="374">
        <v>12204991</v>
      </c>
      <c r="I532" s="374"/>
      <c r="J532" s="374"/>
      <c r="K532" s="374"/>
      <c r="L532" s="374"/>
      <c r="M532" s="374"/>
      <c r="N532" s="374"/>
      <c r="O532" s="374"/>
      <c r="P532" s="374"/>
      <c r="Q532" s="374"/>
    </row>
    <row r="533" spans="1:17" x14ac:dyDescent="0.3">
      <c r="A533" s="290">
        <f t="shared" si="23"/>
        <v>38464158</v>
      </c>
      <c r="B533" s="289">
        <f t="shared" si="24"/>
        <v>0</v>
      </c>
      <c r="C533" s="289">
        <f t="shared" si="25"/>
        <v>13213977</v>
      </c>
      <c r="E533" s="291">
        <v>38464158</v>
      </c>
      <c r="F533" s="374"/>
      <c r="G533" s="374"/>
      <c r="H533" s="374">
        <v>13213977</v>
      </c>
      <c r="I533" s="374"/>
      <c r="J533" s="374"/>
      <c r="K533" s="374"/>
      <c r="L533" s="374"/>
      <c r="M533" s="374"/>
      <c r="N533" s="374"/>
      <c r="O533" s="374"/>
      <c r="P533" s="374"/>
      <c r="Q533" s="374"/>
    </row>
    <row r="534" spans="1:17" x14ac:dyDescent="0.3">
      <c r="A534" s="290">
        <f t="shared" si="23"/>
        <v>1151938389</v>
      </c>
      <c r="B534" s="289">
        <f t="shared" si="24"/>
        <v>0</v>
      </c>
      <c r="C534" s="289">
        <f t="shared" si="25"/>
        <v>4748277</v>
      </c>
      <c r="E534" s="291">
        <v>1151938389</v>
      </c>
      <c r="F534" s="374"/>
      <c r="G534" s="374"/>
      <c r="H534" s="374">
        <v>4748277</v>
      </c>
      <c r="I534" s="374"/>
      <c r="J534" s="374"/>
      <c r="K534" s="374"/>
      <c r="L534" s="374"/>
      <c r="M534" s="374"/>
      <c r="N534" s="374"/>
      <c r="O534" s="374"/>
      <c r="P534" s="374"/>
      <c r="Q534" s="374"/>
    </row>
    <row r="535" spans="1:17" x14ac:dyDescent="0.3">
      <c r="A535" s="290">
        <f t="shared" si="23"/>
        <v>1061088068</v>
      </c>
      <c r="B535" s="289">
        <f t="shared" si="24"/>
        <v>0</v>
      </c>
      <c r="C535" s="289">
        <f t="shared" si="25"/>
        <v>508949</v>
      </c>
      <c r="E535" s="291">
        <v>1061088068</v>
      </c>
      <c r="F535" s="374"/>
      <c r="G535" s="374"/>
      <c r="H535" s="374"/>
      <c r="I535" s="374"/>
      <c r="J535" s="374"/>
      <c r="K535" s="374"/>
      <c r="L535" s="374"/>
      <c r="M535" s="374"/>
      <c r="N535" s="374"/>
      <c r="O535" s="374">
        <v>508949</v>
      </c>
      <c r="P535" s="374"/>
      <c r="Q535" s="374"/>
    </row>
    <row r="536" spans="1:17" x14ac:dyDescent="0.3">
      <c r="A536" s="290">
        <f t="shared" si="23"/>
        <v>1130682840</v>
      </c>
      <c r="B536" s="289">
        <f t="shared" si="24"/>
        <v>0</v>
      </c>
      <c r="C536" s="289">
        <f t="shared" si="25"/>
        <v>5351558</v>
      </c>
      <c r="E536" s="291">
        <v>1130682840</v>
      </c>
      <c r="F536" s="374"/>
      <c r="G536" s="374"/>
      <c r="H536" s="374">
        <v>5351558</v>
      </c>
      <c r="I536" s="374"/>
      <c r="J536" s="374"/>
      <c r="K536" s="374"/>
      <c r="L536" s="374"/>
      <c r="M536" s="374"/>
      <c r="N536" s="374"/>
      <c r="O536" s="374"/>
      <c r="P536" s="374"/>
      <c r="Q536" s="374"/>
    </row>
    <row r="537" spans="1:17" x14ac:dyDescent="0.3">
      <c r="A537" s="290">
        <f t="shared" si="23"/>
        <v>1113637432</v>
      </c>
      <c r="B537" s="289">
        <f t="shared" si="24"/>
        <v>0</v>
      </c>
      <c r="C537" s="289">
        <f t="shared" si="25"/>
        <v>2528668</v>
      </c>
      <c r="E537" s="291">
        <v>1113637432</v>
      </c>
      <c r="F537" s="374"/>
      <c r="G537" s="374"/>
      <c r="H537" s="374">
        <v>2528668</v>
      </c>
      <c r="I537" s="374"/>
      <c r="J537" s="374"/>
      <c r="K537" s="374"/>
      <c r="L537" s="374"/>
      <c r="M537" s="374"/>
      <c r="N537" s="374"/>
      <c r="O537" s="374"/>
      <c r="P537" s="374"/>
      <c r="Q537" s="374"/>
    </row>
    <row r="538" spans="1:17" x14ac:dyDescent="0.3">
      <c r="A538" s="290">
        <f t="shared" si="23"/>
        <v>1113785185</v>
      </c>
      <c r="B538" s="289">
        <f t="shared" si="24"/>
        <v>0</v>
      </c>
      <c r="C538" s="289">
        <f t="shared" si="25"/>
        <v>0</v>
      </c>
      <c r="E538" s="291">
        <v>1113785185</v>
      </c>
      <c r="F538" s="374"/>
      <c r="G538" s="374"/>
      <c r="H538" s="374">
        <v>0</v>
      </c>
      <c r="I538" s="374"/>
      <c r="J538" s="374"/>
      <c r="K538" s="374"/>
      <c r="L538" s="374"/>
      <c r="M538" s="374"/>
      <c r="N538" s="374"/>
      <c r="O538" s="374"/>
      <c r="P538" s="374"/>
      <c r="Q538" s="374"/>
    </row>
    <row r="539" spans="1:17" x14ac:dyDescent="0.3">
      <c r="A539" s="290">
        <f t="shared" si="23"/>
        <v>728187</v>
      </c>
      <c r="B539" s="289">
        <f t="shared" si="24"/>
        <v>0</v>
      </c>
      <c r="C539" s="289">
        <f t="shared" si="25"/>
        <v>0</v>
      </c>
      <c r="E539" s="291">
        <v>728187</v>
      </c>
      <c r="F539" s="374"/>
      <c r="G539" s="374"/>
      <c r="H539" s="374">
        <v>0</v>
      </c>
      <c r="I539" s="374"/>
      <c r="J539" s="374"/>
      <c r="K539" s="374"/>
      <c r="L539" s="374"/>
      <c r="M539" s="374"/>
      <c r="N539" s="374"/>
      <c r="O539" s="374"/>
      <c r="P539" s="374"/>
      <c r="Q539" s="374"/>
    </row>
    <row r="540" spans="1:17" x14ac:dyDescent="0.3">
      <c r="A540" s="290">
        <f t="shared" si="23"/>
        <v>1130666757</v>
      </c>
      <c r="B540" s="289">
        <f t="shared" si="24"/>
        <v>0</v>
      </c>
      <c r="C540" s="289">
        <f t="shared" si="25"/>
        <v>183651</v>
      </c>
      <c r="E540" s="291">
        <v>1130666757</v>
      </c>
      <c r="F540" s="374"/>
      <c r="G540" s="374"/>
      <c r="H540" s="374">
        <v>183651</v>
      </c>
      <c r="I540" s="374"/>
      <c r="J540" s="374"/>
      <c r="K540" s="374"/>
      <c r="L540" s="374"/>
      <c r="M540" s="374"/>
      <c r="N540" s="374"/>
      <c r="O540" s="374"/>
      <c r="P540" s="374"/>
      <c r="Q540" s="374"/>
    </row>
    <row r="541" spans="1:17" x14ac:dyDescent="0.3">
      <c r="A541" s="290">
        <f t="shared" si="23"/>
        <v>1144207047</v>
      </c>
      <c r="B541" s="289">
        <f t="shared" si="24"/>
        <v>0</v>
      </c>
      <c r="C541" s="289">
        <f t="shared" si="25"/>
        <v>4327872</v>
      </c>
      <c r="E541" s="291">
        <v>1144207047</v>
      </c>
      <c r="F541" s="374"/>
      <c r="G541" s="374"/>
      <c r="H541" s="374">
        <v>4327872</v>
      </c>
      <c r="I541" s="374"/>
      <c r="J541" s="374"/>
      <c r="K541" s="374"/>
      <c r="L541" s="374"/>
      <c r="M541" s="374"/>
      <c r="N541" s="374"/>
      <c r="O541" s="374"/>
      <c r="P541" s="374"/>
      <c r="Q541" s="374"/>
    </row>
    <row r="542" spans="1:17" x14ac:dyDescent="0.3">
      <c r="A542" s="290">
        <f t="shared" si="23"/>
        <v>94425267</v>
      </c>
      <c r="B542" s="289">
        <f t="shared" si="24"/>
        <v>0</v>
      </c>
      <c r="C542" s="289">
        <f t="shared" si="25"/>
        <v>0</v>
      </c>
      <c r="E542" s="291">
        <v>94425267</v>
      </c>
      <c r="F542" s="374"/>
      <c r="G542" s="374"/>
      <c r="H542" s="374">
        <v>0</v>
      </c>
      <c r="I542" s="374"/>
      <c r="J542" s="374"/>
      <c r="K542" s="374"/>
      <c r="L542" s="374"/>
      <c r="M542" s="374"/>
      <c r="N542" s="374"/>
      <c r="O542" s="374"/>
      <c r="P542" s="374"/>
      <c r="Q542" s="374"/>
    </row>
    <row r="543" spans="1:17" x14ac:dyDescent="0.3">
      <c r="A543" s="290">
        <f t="shared" si="23"/>
        <v>75078840</v>
      </c>
      <c r="B543" s="289">
        <f t="shared" si="24"/>
        <v>0</v>
      </c>
      <c r="C543" s="289">
        <f t="shared" si="25"/>
        <v>2175319</v>
      </c>
      <c r="E543" s="291">
        <v>75078840</v>
      </c>
      <c r="F543" s="374"/>
      <c r="G543" s="374"/>
      <c r="H543" s="374">
        <v>2175319</v>
      </c>
      <c r="I543" s="374"/>
      <c r="J543" s="374"/>
      <c r="K543" s="374"/>
      <c r="L543" s="374"/>
      <c r="M543" s="374"/>
      <c r="N543" s="374"/>
      <c r="O543" s="374"/>
      <c r="P543" s="374"/>
      <c r="Q543" s="374"/>
    </row>
    <row r="544" spans="1:17" x14ac:dyDescent="0.3">
      <c r="A544" s="290">
        <f t="shared" si="23"/>
        <v>1151945007</v>
      </c>
      <c r="B544" s="289">
        <f t="shared" si="24"/>
        <v>0</v>
      </c>
      <c r="C544" s="289">
        <f t="shared" si="25"/>
        <v>0</v>
      </c>
      <c r="E544" s="291">
        <v>1151945007</v>
      </c>
      <c r="F544" s="374"/>
      <c r="G544" s="374"/>
      <c r="H544" s="374">
        <v>0</v>
      </c>
      <c r="I544" s="374"/>
      <c r="J544" s="374"/>
      <c r="K544" s="374"/>
      <c r="L544" s="374"/>
      <c r="M544" s="374"/>
      <c r="N544" s="374"/>
      <c r="O544" s="374"/>
      <c r="P544" s="374"/>
      <c r="Q544" s="374"/>
    </row>
    <row r="545" spans="1:17" x14ac:dyDescent="0.3">
      <c r="A545" s="290">
        <f t="shared" si="23"/>
        <v>66826029</v>
      </c>
      <c r="B545" s="289">
        <f t="shared" si="24"/>
        <v>0</v>
      </c>
      <c r="C545" s="289">
        <f t="shared" si="25"/>
        <v>8852106</v>
      </c>
      <c r="E545" s="291">
        <v>66826029</v>
      </c>
      <c r="F545" s="374"/>
      <c r="G545" s="374"/>
      <c r="H545" s="374">
        <v>8852106</v>
      </c>
      <c r="I545" s="374"/>
      <c r="J545" s="374"/>
      <c r="K545" s="374"/>
      <c r="L545" s="374"/>
      <c r="M545" s="374"/>
      <c r="N545" s="374"/>
      <c r="O545" s="374"/>
      <c r="P545" s="374"/>
      <c r="Q545" s="374"/>
    </row>
    <row r="546" spans="1:17" x14ac:dyDescent="0.3">
      <c r="A546" s="290">
        <f t="shared" si="23"/>
        <v>1113663482</v>
      </c>
      <c r="B546" s="289">
        <f t="shared" si="24"/>
        <v>0</v>
      </c>
      <c r="C546" s="289">
        <f t="shared" si="25"/>
        <v>9381620</v>
      </c>
      <c r="E546" s="291">
        <v>1113663482</v>
      </c>
      <c r="F546" s="374"/>
      <c r="G546" s="374"/>
      <c r="H546" s="374">
        <v>9381620</v>
      </c>
      <c r="I546" s="374"/>
      <c r="J546" s="374"/>
      <c r="K546" s="374"/>
      <c r="L546" s="374"/>
      <c r="M546" s="374"/>
      <c r="N546" s="374"/>
      <c r="O546" s="374"/>
      <c r="P546" s="374"/>
      <c r="Q546" s="374"/>
    </row>
    <row r="547" spans="1:17" x14ac:dyDescent="0.3">
      <c r="A547" s="290">
        <f t="shared" ref="A547:A610" si="26">+E547</f>
        <v>1112490194</v>
      </c>
      <c r="B547" s="289">
        <f t="shared" si="24"/>
        <v>0</v>
      </c>
      <c r="C547" s="289">
        <f t="shared" si="25"/>
        <v>782143</v>
      </c>
      <c r="E547" s="291">
        <v>1112490194</v>
      </c>
      <c r="F547" s="374"/>
      <c r="G547" s="374"/>
      <c r="H547" s="374">
        <v>782143</v>
      </c>
      <c r="I547" s="374"/>
      <c r="J547" s="374"/>
      <c r="K547" s="374"/>
      <c r="L547" s="374"/>
      <c r="M547" s="374"/>
      <c r="N547" s="374"/>
      <c r="O547" s="374"/>
      <c r="P547" s="374"/>
      <c r="Q547" s="374"/>
    </row>
    <row r="548" spans="1:17" x14ac:dyDescent="0.3">
      <c r="A548" s="290">
        <f t="shared" si="26"/>
        <v>1144175543</v>
      </c>
      <c r="B548" s="289">
        <f t="shared" ref="B548:B611" si="27">+SUM(F548:G548)</f>
        <v>0</v>
      </c>
      <c r="C548" s="289">
        <f t="shared" ref="C548:C611" si="28">+SUM(F548:AZ548)-B548</f>
        <v>2964145</v>
      </c>
      <c r="E548" s="291">
        <v>1144175543</v>
      </c>
      <c r="F548" s="374"/>
      <c r="G548" s="374"/>
      <c r="H548" s="374">
        <v>2964145</v>
      </c>
      <c r="I548" s="374"/>
      <c r="J548" s="374"/>
      <c r="K548" s="374"/>
      <c r="L548" s="374"/>
      <c r="M548" s="374"/>
      <c r="N548" s="374"/>
      <c r="O548" s="374"/>
      <c r="P548" s="374"/>
      <c r="Q548" s="374"/>
    </row>
    <row r="549" spans="1:17" x14ac:dyDescent="0.3">
      <c r="A549" s="290">
        <f t="shared" si="26"/>
        <v>29507828</v>
      </c>
      <c r="B549" s="289">
        <f t="shared" si="27"/>
        <v>0</v>
      </c>
      <c r="C549" s="289">
        <f t="shared" si="28"/>
        <v>0</v>
      </c>
      <c r="E549" s="291">
        <v>29507828</v>
      </c>
      <c r="F549" s="374"/>
      <c r="G549" s="374"/>
      <c r="H549" s="374">
        <v>0</v>
      </c>
      <c r="I549" s="374"/>
      <c r="J549" s="374"/>
      <c r="K549" s="374"/>
      <c r="L549" s="374"/>
      <c r="M549" s="374"/>
      <c r="N549" s="374"/>
      <c r="O549" s="374"/>
      <c r="P549" s="374"/>
      <c r="Q549" s="374"/>
    </row>
    <row r="550" spans="1:17" x14ac:dyDescent="0.3">
      <c r="A550" s="290">
        <f t="shared" si="26"/>
        <v>31324798</v>
      </c>
      <c r="B550" s="289">
        <f t="shared" si="27"/>
        <v>0</v>
      </c>
      <c r="C550" s="289">
        <f t="shared" si="28"/>
        <v>58018</v>
      </c>
      <c r="E550" s="291">
        <v>31324798</v>
      </c>
      <c r="F550" s="374"/>
      <c r="G550" s="374"/>
      <c r="H550" s="374">
        <v>58018</v>
      </c>
      <c r="I550" s="374"/>
      <c r="J550" s="374"/>
      <c r="K550" s="374"/>
      <c r="L550" s="374"/>
      <c r="M550" s="374"/>
      <c r="N550" s="374"/>
      <c r="O550" s="374"/>
      <c r="P550" s="374"/>
      <c r="Q550" s="374"/>
    </row>
    <row r="551" spans="1:17" x14ac:dyDescent="0.3">
      <c r="A551" s="290">
        <f t="shared" si="26"/>
        <v>38463401</v>
      </c>
      <c r="B551" s="289">
        <f t="shared" si="27"/>
        <v>0</v>
      </c>
      <c r="C551" s="289">
        <f t="shared" si="28"/>
        <v>0</v>
      </c>
      <c r="E551" s="291">
        <v>38463401</v>
      </c>
      <c r="F551" s="374"/>
      <c r="G551" s="374"/>
      <c r="H551" s="374">
        <v>0</v>
      </c>
      <c r="I551" s="374"/>
      <c r="J551" s="374"/>
      <c r="K551" s="374"/>
      <c r="L551" s="374"/>
      <c r="M551" s="374"/>
      <c r="N551" s="374"/>
      <c r="O551" s="374"/>
      <c r="P551" s="374"/>
      <c r="Q551" s="374"/>
    </row>
    <row r="552" spans="1:17" x14ac:dyDescent="0.3">
      <c r="A552" s="290">
        <f t="shared" si="26"/>
        <v>1111742411</v>
      </c>
      <c r="B552" s="289">
        <f t="shared" si="27"/>
        <v>0</v>
      </c>
      <c r="C552" s="289">
        <f t="shared" si="28"/>
        <v>8009367</v>
      </c>
      <c r="E552" s="291">
        <v>1111742411</v>
      </c>
      <c r="F552" s="374"/>
      <c r="G552" s="374"/>
      <c r="H552" s="374">
        <v>8009367</v>
      </c>
      <c r="I552" s="374"/>
      <c r="J552" s="374"/>
      <c r="K552" s="374"/>
      <c r="L552" s="374"/>
      <c r="M552" s="374"/>
      <c r="N552" s="374"/>
      <c r="O552" s="374"/>
      <c r="P552" s="374"/>
      <c r="Q552" s="374"/>
    </row>
    <row r="553" spans="1:17" x14ac:dyDescent="0.3">
      <c r="A553" s="290">
        <f t="shared" si="26"/>
        <v>31658300</v>
      </c>
      <c r="B553" s="289">
        <f t="shared" si="27"/>
        <v>0</v>
      </c>
      <c r="C553" s="289">
        <f t="shared" si="28"/>
        <v>4686717</v>
      </c>
      <c r="E553" s="291">
        <v>31658300</v>
      </c>
      <c r="F553" s="374"/>
      <c r="G553" s="374"/>
      <c r="H553" s="374">
        <v>4686717</v>
      </c>
      <c r="I553" s="374"/>
      <c r="J553" s="374"/>
      <c r="K553" s="374"/>
      <c r="L553" s="374"/>
      <c r="M553" s="374"/>
      <c r="N553" s="374"/>
      <c r="O553" s="374"/>
      <c r="P553" s="374"/>
      <c r="Q553" s="374"/>
    </row>
    <row r="554" spans="1:17" x14ac:dyDescent="0.3">
      <c r="A554" s="290">
        <f t="shared" si="26"/>
        <v>1113784704</v>
      </c>
      <c r="B554" s="289">
        <f t="shared" si="27"/>
        <v>0</v>
      </c>
      <c r="C554" s="289">
        <f t="shared" si="28"/>
        <v>7980940</v>
      </c>
      <c r="E554" s="291">
        <v>1113784704</v>
      </c>
      <c r="F554" s="374"/>
      <c r="G554" s="374"/>
      <c r="H554" s="374">
        <v>7980940</v>
      </c>
      <c r="I554" s="374"/>
      <c r="J554" s="374"/>
      <c r="K554" s="374"/>
      <c r="L554" s="374"/>
      <c r="M554" s="374"/>
      <c r="N554" s="374"/>
      <c r="O554" s="374"/>
      <c r="P554" s="374"/>
      <c r="Q554" s="374"/>
    </row>
    <row r="555" spans="1:17" x14ac:dyDescent="0.3">
      <c r="A555" s="290">
        <f t="shared" si="26"/>
        <v>1143954402</v>
      </c>
      <c r="B555" s="289">
        <f t="shared" si="27"/>
        <v>0</v>
      </c>
      <c r="C555" s="289">
        <f t="shared" si="28"/>
        <v>7391704</v>
      </c>
      <c r="E555" s="291">
        <v>1143954402</v>
      </c>
      <c r="F555" s="374"/>
      <c r="G555" s="374"/>
      <c r="H555" s="374">
        <v>7391704</v>
      </c>
      <c r="I555" s="374"/>
      <c r="J555" s="374"/>
      <c r="K555" s="374"/>
      <c r="L555" s="374"/>
      <c r="M555" s="374"/>
      <c r="N555" s="374"/>
      <c r="O555" s="374"/>
      <c r="P555" s="374"/>
      <c r="Q555" s="374"/>
    </row>
    <row r="556" spans="1:17" x14ac:dyDescent="0.3">
      <c r="A556" s="290">
        <f t="shared" si="26"/>
        <v>1144033717</v>
      </c>
      <c r="B556" s="289">
        <f t="shared" si="27"/>
        <v>0</v>
      </c>
      <c r="C556" s="289">
        <f t="shared" si="28"/>
        <v>15619295</v>
      </c>
      <c r="E556" s="291">
        <v>1144033717</v>
      </c>
      <c r="F556" s="374"/>
      <c r="G556" s="374"/>
      <c r="H556" s="374">
        <v>15619295</v>
      </c>
      <c r="I556" s="374"/>
      <c r="J556" s="374"/>
      <c r="K556" s="374"/>
      <c r="L556" s="374"/>
      <c r="M556" s="374"/>
      <c r="N556" s="374"/>
      <c r="O556" s="374"/>
      <c r="P556" s="374"/>
      <c r="Q556" s="374"/>
    </row>
    <row r="557" spans="1:17" x14ac:dyDescent="0.3">
      <c r="A557" s="290">
        <f t="shared" si="26"/>
        <v>1143835445</v>
      </c>
      <c r="B557" s="289">
        <f t="shared" si="27"/>
        <v>0</v>
      </c>
      <c r="C557" s="289">
        <f t="shared" si="28"/>
        <v>13433424</v>
      </c>
      <c r="E557" s="291">
        <v>1143835445</v>
      </c>
      <c r="F557" s="374"/>
      <c r="G557" s="374"/>
      <c r="H557" s="374">
        <v>13433424</v>
      </c>
      <c r="I557" s="374"/>
      <c r="J557" s="374"/>
      <c r="K557" s="374"/>
      <c r="L557" s="374"/>
      <c r="M557" s="374"/>
      <c r="N557" s="374"/>
      <c r="O557" s="374"/>
      <c r="P557" s="374"/>
      <c r="Q557" s="374"/>
    </row>
    <row r="558" spans="1:17" x14ac:dyDescent="0.3">
      <c r="A558" s="290">
        <f t="shared" si="26"/>
        <v>65735064</v>
      </c>
      <c r="B558" s="289">
        <f t="shared" si="27"/>
        <v>0</v>
      </c>
      <c r="C558" s="289">
        <f t="shared" si="28"/>
        <v>7736736</v>
      </c>
      <c r="E558" s="291">
        <v>65735064</v>
      </c>
      <c r="F558" s="374"/>
      <c r="G558" s="374"/>
      <c r="H558" s="374">
        <v>7736736</v>
      </c>
      <c r="I558" s="374"/>
      <c r="J558" s="374"/>
      <c r="K558" s="374"/>
      <c r="L558" s="374"/>
      <c r="M558" s="374"/>
      <c r="N558" s="374"/>
      <c r="O558" s="374"/>
      <c r="P558" s="374"/>
      <c r="Q558" s="374"/>
    </row>
    <row r="559" spans="1:17" x14ac:dyDescent="0.3">
      <c r="A559" s="290">
        <f t="shared" si="26"/>
        <v>76043364</v>
      </c>
      <c r="B559" s="289">
        <f t="shared" si="27"/>
        <v>0</v>
      </c>
      <c r="C559" s="289">
        <f t="shared" si="28"/>
        <v>12824001</v>
      </c>
      <c r="E559" s="291">
        <v>76043364</v>
      </c>
      <c r="F559" s="374"/>
      <c r="G559" s="374"/>
      <c r="H559" s="374">
        <v>12824001</v>
      </c>
      <c r="I559" s="374"/>
      <c r="J559" s="374"/>
      <c r="K559" s="374"/>
      <c r="L559" s="374"/>
      <c r="M559" s="374"/>
      <c r="N559" s="374"/>
      <c r="O559" s="374"/>
      <c r="P559" s="374"/>
      <c r="Q559" s="374"/>
    </row>
    <row r="560" spans="1:17" x14ac:dyDescent="0.3">
      <c r="A560" s="290">
        <f t="shared" si="26"/>
        <v>14839687</v>
      </c>
      <c r="B560" s="289">
        <f t="shared" si="27"/>
        <v>0</v>
      </c>
      <c r="C560" s="289">
        <f t="shared" si="28"/>
        <v>466789</v>
      </c>
      <c r="E560" s="291">
        <v>14839687</v>
      </c>
      <c r="F560" s="374"/>
      <c r="G560" s="374"/>
      <c r="H560" s="374"/>
      <c r="I560" s="374"/>
      <c r="J560" s="374"/>
      <c r="K560" s="374"/>
      <c r="L560" s="374"/>
      <c r="M560" s="374"/>
      <c r="N560" s="374"/>
      <c r="O560" s="374">
        <v>466789</v>
      </c>
      <c r="P560" s="374"/>
      <c r="Q560" s="374"/>
    </row>
    <row r="561" spans="1:17" x14ac:dyDescent="0.3">
      <c r="A561" s="290">
        <f t="shared" si="26"/>
        <v>1130642084</v>
      </c>
      <c r="B561" s="289">
        <f t="shared" si="27"/>
        <v>0</v>
      </c>
      <c r="C561" s="289">
        <f t="shared" si="28"/>
        <v>732539</v>
      </c>
      <c r="E561" s="291">
        <v>1130642084</v>
      </c>
      <c r="F561" s="374"/>
      <c r="G561" s="374"/>
      <c r="H561" s="374"/>
      <c r="I561" s="374"/>
      <c r="J561" s="374"/>
      <c r="K561" s="374"/>
      <c r="L561" s="374"/>
      <c r="M561" s="374"/>
      <c r="N561" s="374">
        <v>732539</v>
      </c>
      <c r="O561" s="374"/>
      <c r="P561" s="374"/>
      <c r="Q561" s="374"/>
    </row>
    <row r="562" spans="1:17" x14ac:dyDescent="0.3">
      <c r="A562" s="290">
        <f t="shared" si="26"/>
        <v>1130636392</v>
      </c>
      <c r="B562" s="289">
        <f t="shared" si="27"/>
        <v>0</v>
      </c>
      <c r="C562" s="289">
        <f t="shared" si="28"/>
        <v>1696928</v>
      </c>
      <c r="E562" s="291">
        <v>1130636392</v>
      </c>
      <c r="F562" s="374"/>
      <c r="G562" s="374"/>
      <c r="H562" s="374"/>
      <c r="I562" s="374"/>
      <c r="J562" s="374"/>
      <c r="K562" s="374"/>
      <c r="L562" s="374"/>
      <c r="M562" s="374">
        <v>1696928</v>
      </c>
      <c r="N562" s="374"/>
      <c r="O562" s="374"/>
      <c r="P562" s="374"/>
      <c r="Q562" s="374"/>
    </row>
    <row r="563" spans="1:17" x14ac:dyDescent="0.3">
      <c r="A563" s="290">
        <f t="shared" si="26"/>
        <v>66905548</v>
      </c>
      <c r="B563" s="289">
        <f t="shared" si="27"/>
        <v>0</v>
      </c>
      <c r="C563" s="289">
        <f t="shared" si="28"/>
        <v>1273568</v>
      </c>
      <c r="E563" s="291">
        <v>66905548</v>
      </c>
      <c r="F563" s="374"/>
      <c r="G563" s="374"/>
      <c r="H563" s="374"/>
      <c r="I563" s="374"/>
      <c r="J563" s="374"/>
      <c r="K563" s="374"/>
      <c r="L563" s="374"/>
      <c r="M563" s="374"/>
      <c r="N563" s="374"/>
      <c r="O563" s="374">
        <v>1273568</v>
      </c>
      <c r="P563" s="374"/>
      <c r="Q563" s="374"/>
    </row>
    <row r="564" spans="1:17" x14ac:dyDescent="0.3">
      <c r="A564" s="290">
        <f t="shared" si="26"/>
        <v>66829036</v>
      </c>
      <c r="B564" s="289">
        <f t="shared" si="27"/>
        <v>0</v>
      </c>
      <c r="C564" s="289">
        <f t="shared" si="28"/>
        <v>636291</v>
      </c>
      <c r="E564" s="291">
        <v>66829036</v>
      </c>
      <c r="F564" s="374"/>
      <c r="G564" s="374"/>
      <c r="H564" s="374"/>
      <c r="I564" s="374"/>
      <c r="J564" s="374"/>
      <c r="K564" s="374"/>
      <c r="L564" s="374"/>
      <c r="M564" s="374"/>
      <c r="N564" s="374"/>
      <c r="O564" s="374">
        <v>636291</v>
      </c>
      <c r="P564" s="374"/>
      <c r="Q564" s="374"/>
    </row>
    <row r="565" spans="1:17" x14ac:dyDescent="0.3">
      <c r="A565" s="290">
        <f t="shared" si="26"/>
        <v>1144087023</v>
      </c>
      <c r="B565" s="289">
        <f t="shared" si="27"/>
        <v>0</v>
      </c>
      <c r="C565" s="289">
        <f t="shared" si="28"/>
        <v>796929</v>
      </c>
      <c r="E565" s="291">
        <v>1144087023</v>
      </c>
      <c r="F565" s="374"/>
      <c r="G565" s="374"/>
      <c r="H565" s="374"/>
      <c r="I565" s="374"/>
      <c r="J565" s="374"/>
      <c r="K565" s="374">
        <v>796929</v>
      </c>
      <c r="L565" s="374"/>
      <c r="M565" s="374"/>
      <c r="N565" s="374"/>
      <c r="O565" s="374"/>
      <c r="P565" s="374"/>
      <c r="Q565" s="374"/>
    </row>
    <row r="566" spans="1:17" x14ac:dyDescent="0.3">
      <c r="A566" s="290">
        <f t="shared" si="26"/>
        <v>1005828966</v>
      </c>
      <c r="B566" s="289">
        <f t="shared" si="27"/>
        <v>0</v>
      </c>
      <c r="C566" s="289">
        <f t="shared" si="28"/>
        <v>2872325</v>
      </c>
      <c r="E566" s="291">
        <v>1005828966</v>
      </c>
      <c r="F566" s="374"/>
      <c r="G566" s="374"/>
      <c r="H566" s="374">
        <v>2872325</v>
      </c>
      <c r="I566" s="374"/>
      <c r="J566" s="374"/>
      <c r="K566" s="374"/>
      <c r="L566" s="374"/>
      <c r="M566" s="374"/>
      <c r="N566" s="374"/>
      <c r="O566" s="374"/>
      <c r="P566" s="374"/>
      <c r="Q566" s="374"/>
    </row>
    <row r="567" spans="1:17" x14ac:dyDescent="0.3">
      <c r="A567" s="290">
        <f t="shared" si="26"/>
        <v>1010191737</v>
      </c>
      <c r="B567" s="289">
        <f t="shared" si="27"/>
        <v>0</v>
      </c>
      <c r="C567" s="289">
        <f t="shared" si="28"/>
        <v>6479851</v>
      </c>
      <c r="E567" s="291">
        <v>1010191737</v>
      </c>
      <c r="F567" s="374"/>
      <c r="G567" s="374"/>
      <c r="H567" s="374">
        <v>6479851</v>
      </c>
      <c r="I567" s="374"/>
      <c r="J567" s="374"/>
      <c r="K567" s="374"/>
      <c r="L567" s="374"/>
      <c r="M567" s="374"/>
      <c r="N567" s="374"/>
      <c r="O567" s="374"/>
      <c r="P567" s="374"/>
      <c r="Q567" s="374"/>
    </row>
    <row r="568" spans="1:17" x14ac:dyDescent="0.3">
      <c r="A568" s="290">
        <f t="shared" si="26"/>
        <v>24714731</v>
      </c>
      <c r="B568" s="289">
        <f t="shared" si="27"/>
        <v>0</v>
      </c>
      <c r="C568" s="289">
        <f t="shared" si="28"/>
        <v>7030185</v>
      </c>
      <c r="E568" s="291">
        <v>24714731</v>
      </c>
      <c r="F568" s="374"/>
      <c r="G568" s="374"/>
      <c r="H568" s="374">
        <v>7030185</v>
      </c>
      <c r="I568" s="374"/>
      <c r="J568" s="374"/>
      <c r="K568" s="374"/>
      <c r="L568" s="374"/>
      <c r="M568" s="374"/>
      <c r="N568" s="374"/>
      <c r="O568" s="374"/>
      <c r="P568" s="374"/>
      <c r="Q568" s="374"/>
    </row>
    <row r="569" spans="1:17" x14ac:dyDescent="0.3">
      <c r="A569" s="290">
        <f t="shared" si="26"/>
        <v>1030680904</v>
      </c>
      <c r="B569" s="289">
        <f t="shared" si="27"/>
        <v>0</v>
      </c>
      <c r="C569" s="289">
        <f t="shared" si="28"/>
        <v>6479851</v>
      </c>
      <c r="E569" s="291">
        <v>1030680904</v>
      </c>
      <c r="F569" s="374"/>
      <c r="G569" s="374"/>
      <c r="H569" s="374">
        <v>6479851</v>
      </c>
      <c r="I569" s="374"/>
      <c r="J569" s="374"/>
      <c r="K569" s="374"/>
      <c r="L569" s="374"/>
      <c r="M569" s="374"/>
      <c r="N569" s="374"/>
      <c r="O569" s="374"/>
      <c r="P569" s="374"/>
      <c r="Q569" s="374"/>
    </row>
    <row r="570" spans="1:17" x14ac:dyDescent="0.3">
      <c r="A570" s="290">
        <f t="shared" si="26"/>
        <v>38553825</v>
      </c>
      <c r="B570" s="289">
        <f t="shared" si="27"/>
        <v>0</v>
      </c>
      <c r="C570" s="289">
        <f t="shared" si="28"/>
        <v>4982745</v>
      </c>
      <c r="E570" s="291">
        <v>38553825</v>
      </c>
      <c r="F570" s="374"/>
      <c r="G570" s="374"/>
      <c r="H570" s="374">
        <v>1152922</v>
      </c>
      <c r="I570" s="374"/>
      <c r="J570" s="374"/>
      <c r="K570" s="374">
        <v>3829823</v>
      </c>
      <c r="L570" s="374"/>
      <c r="M570" s="374"/>
      <c r="N570" s="374"/>
      <c r="O570" s="374"/>
      <c r="P570" s="374"/>
      <c r="Q570" s="374"/>
    </row>
    <row r="571" spans="1:17" x14ac:dyDescent="0.3">
      <c r="A571" s="290">
        <f t="shared" si="26"/>
        <v>10425033</v>
      </c>
      <c r="B571" s="289">
        <f t="shared" si="27"/>
        <v>0</v>
      </c>
      <c r="C571" s="289">
        <f t="shared" si="28"/>
        <v>0</v>
      </c>
      <c r="E571" s="291">
        <v>10425033</v>
      </c>
      <c r="F571" s="374"/>
      <c r="G571" s="374"/>
      <c r="H571" s="374">
        <v>0</v>
      </c>
      <c r="I571" s="374"/>
      <c r="J571" s="374"/>
      <c r="K571" s="374"/>
      <c r="L571" s="374"/>
      <c r="M571" s="374"/>
      <c r="N571" s="374"/>
      <c r="O571" s="374"/>
      <c r="P571" s="374"/>
      <c r="Q571" s="374"/>
    </row>
    <row r="572" spans="1:17" x14ac:dyDescent="0.3">
      <c r="A572" s="290">
        <f t="shared" si="26"/>
        <v>1107076414</v>
      </c>
      <c r="B572" s="289">
        <f t="shared" si="27"/>
        <v>0</v>
      </c>
      <c r="C572" s="289">
        <f t="shared" si="28"/>
        <v>3635975</v>
      </c>
      <c r="E572" s="291">
        <v>1107076414</v>
      </c>
      <c r="F572" s="374"/>
      <c r="G572" s="374"/>
      <c r="H572" s="374">
        <v>3635975</v>
      </c>
      <c r="I572" s="374"/>
      <c r="J572" s="374"/>
      <c r="K572" s="374"/>
      <c r="L572" s="374"/>
      <c r="M572" s="374"/>
      <c r="N572" s="374"/>
      <c r="O572" s="374"/>
      <c r="P572" s="374"/>
      <c r="Q572" s="374"/>
    </row>
    <row r="573" spans="1:17" x14ac:dyDescent="0.3">
      <c r="A573" s="290">
        <f t="shared" si="26"/>
        <v>66996224</v>
      </c>
      <c r="B573" s="289">
        <f t="shared" si="27"/>
        <v>0</v>
      </c>
      <c r="C573" s="289">
        <f t="shared" si="28"/>
        <v>0</v>
      </c>
      <c r="E573" s="291">
        <v>66996224</v>
      </c>
      <c r="F573" s="374"/>
      <c r="G573" s="374"/>
      <c r="H573" s="374">
        <v>0</v>
      </c>
      <c r="I573" s="374"/>
      <c r="J573" s="374"/>
      <c r="K573" s="374"/>
      <c r="L573" s="374"/>
      <c r="M573" s="374"/>
      <c r="N573" s="374"/>
      <c r="O573" s="374"/>
      <c r="P573" s="374"/>
      <c r="Q573" s="374"/>
    </row>
    <row r="574" spans="1:17" x14ac:dyDescent="0.3">
      <c r="A574" s="290">
        <f t="shared" si="26"/>
        <v>1113512495</v>
      </c>
      <c r="B574" s="289">
        <f t="shared" si="27"/>
        <v>0</v>
      </c>
      <c r="C574" s="289">
        <f t="shared" si="28"/>
        <v>3356057</v>
      </c>
      <c r="E574" s="291">
        <v>1113512495</v>
      </c>
      <c r="F574" s="374"/>
      <c r="G574" s="374"/>
      <c r="H574" s="374">
        <v>3356057</v>
      </c>
      <c r="I574" s="374"/>
      <c r="J574" s="374"/>
      <c r="K574" s="374"/>
      <c r="L574" s="374"/>
      <c r="M574" s="374"/>
      <c r="N574" s="374"/>
      <c r="O574" s="374"/>
      <c r="P574" s="374"/>
      <c r="Q574" s="374"/>
    </row>
    <row r="575" spans="1:17" x14ac:dyDescent="0.3">
      <c r="A575" s="290">
        <f t="shared" si="26"/>
        <v>1144136602</v>
      </c>
      <c r="B575" s="289">
        <f t="shared" si="27"/>
        <v>0</v>
      </c>
      <c r="C575" s="289">
        <f t="shared" si="28"/>
        <v>6663222</v>
      </c>
      <c r="E575" s="291">
        <v>1144136602</v>
      </c>
      <c r="F575" s="374"/>
      <c r="G575" s="374"/>
      <c r="H575" s="374">
        <v>6663222</v>
      </c>
      <c r="I575" s="374"/>
      <c r="J575" s="374"/>
      <c r="K575" s="374"/>
      <c r="L575" s="374"/>
      <c r="M575" s="374"/>
      <c r="N575" s="374"/>
      <c r="O575" s="374"/>
      <c r="P575" s="374"/>
      <c r="Q575" s="374"/>
    </row>
    <row r="576" spans="1:17" x14ac:dyDescent="0.3">
      <c r="A576" s="290">
        <f t="shared" si="26"/>
        <v>1002884763</v>
      </c>
      <c r="B576" s="289">
        <f t="shared" si="27"/>
        <v>0</v>
      </c>
      <c r="C576" s="289">
        <f t="shared" si="28"/>
        <v>557899</v>
      </c>
      <c r="E576" s="291">
        <v>1002884763</v>
      </c>
      <c r="F576" s="374"/>
      <c r="G576" s="374"/>
      <c r="H576" s="374"/>
      <c r="I576" s="374"/>
      <c r="J576" s="374"/>
      <c r="K576" s="374"/>
      <c r="L576" s="374"/>
      <c r="M576" s="374"/>
      <c r="N576" s="374"/>
      <c r="O576" s="374">
        <v>557899</v>
      </c>
      <c r="P576" s="374"/>
      <c r="Q576" s="374"/>
    </row>
    <row r="577" spans="1:17" x14ac:dyDescent="0.3">
      <c r="A577" s="290">
        <f t="shared" si="26"/>
        <v>1144134220</v>
      </c>
      <c r="B577" s="289">
        <f t="shared" si="27"/>
        <v>0</v>
      </c>
      <c r="C577" s="289">
        <f t="shared" si="28"/>
        <v>1045151</v>
      </c>
      <c r="E577" s="291">
        <v>1144134220</v>
      </c>
      <c r="F577" s="374"/>
      <c r="G577" s="374"/>
      <c r="H577" s="374">
        <v>1045151</v>
      </c>
      <c r="I577" s="374"/>
      <c r="J577" s="374"/>
      <c r="K577" s="374"/>
      <c r="L577" s="374"/>
      <c r="M577" s="374"/>
      <c r="N577" s="374"/>
      <c r="O577" s="374"/>
      <c r="P577" s="374"/>
      <c r="Q577" s="374"/>
    </row>
    <row r="578" spans="1:17" x14ac:dyDescent="0.3">
      <c r="A578" s="290">
        <f t="shared" si="26"/>
        <v>1143845758</v>
      </c>
      <c r="B578" s="289">
        <f t="shared" si="27"/>
        <v>0</v>
      </c>
      <c r="C578" s="289">
        <f t="shared" si="28"/>
        <v>6922288</v>
      </c>
      <c r="E578" s="291">
        <v>1143845758</v>
      </c>
      <c r="F578" s="374"/>
      <c r="G578" s="374"/>
      <c r="H578" s="374">
        <v>6922288</v>
      </c>
      <c r="I578" s="374"/>
      <c r="J578" s="374"/>
      <c r="K578" s="374"/>
      <c r="L578" s="374"/>
      <c r="M578" s="374"/>
      <c r="N578" s="374"/>
      <c r="O578" s="374"/>
      <c r="P578" s="374"/>
      <c r="Q578" s="374"/>
    </row>
    <row r="579" spans="1:17" x14ac:dyDescent="0.3">
      <c r="A579" s="290">
        <f t="shared" si="26"/>
        <v>1130595056</v>
      </c>
      <c r="B579" s="289">
        <f t="shared" si="27"/>
        <v>0</v>
      </c>
      <c r="C579" s="289">
        <f t="shared" si="28"/>
        <v>2779369</v>
      </c>
      <c r="E579" s="291">
        <v>1130595056</v>
      </c>
      <c r="F579" s="374"/>
      <c r="G579" s="374"/>
      <c r="H579" s="374"/>
      <c r="I579" s="374"/>
      <c r="J579" s="374"/>
      <c r="K579" s="374"/>
      <c r="L579" s="374"/>
      <c r="M579" s="374"/>
      <c r="N579" s="374"/>
      <c r="O579" s="374">
        <v>2779369</v>
      </c>
      <c r="P579" s="374"/>
      <c r="Q579" s="374"/>
    </row>
    <row r="580" spans="1:17" x14ac:dyDescent="0.3">
      <c r="A580" s="290">
        <f t="shared" si="26"/>
        <v>1005896883</v>
      </c>
      <c r="B580" s="289">
        <f t="shared" si="27"/>
        <v>0</v>
      </c>
      <c r="C580" s="289">
        <f t="shared" si="28"/>
        <v>98106</v>
      </c>
      <c r="E580" s="291">
        <v>1005896883</v>
      </c>
      <c r="F580" s="374"/>
      <c r="G580" s="374"/>
      <c r="H580" s="374">
        <v>98106</v>
      </c>
      <c r="I580" s="374"/>
      <c r="J580" s="374"/>
      <c r="K580" s="374"/>
      <c r="L580" s="374"/>
      <c r="M580" s="374"/>
      <c r="N580" s="374"/>
      <c r="O580" s="374"/>
      <c r="P580" s="374"/>
      <c r="Q580" s="374"/>
    </row>
    <row r="581" spans="1:17" x14ac:dyDescent="0.3">
      <c r="A581" s="290">
        <f t="shared" si="26"/>
        <v>1144164637</v>
      </c>
      <c r="B581" s="289">
        <f t="shared" si="27"/>
        <v>0</v>
      </c>
      <c r="C581" s="289">
        <f t="shared" si="28"/>
        <v>731205</v>
      </c>
      <c r="E581" s="291">
        <v>1144164637</v>
      </c>
      <c r="F581" s="374"/>
      <c r="G581" s="374"/>
      <c r="H581" s="374">
        <v>731205</v>
      </c>
      <c r="I581" s="374"/>
      <c r="J581" s="374"/>
      <c r="K581" s="374"/>
      <c r="L581" s="374"/>
      <c r="M581" s="374"/>
      <c r="N581" s="374"/>
      <c r="O581" s="374"/>
      <c r="P581" s="374"/>
      <c r="Q581" s="374"/>
    </row>
    <row r="582" spans="1:17" x14ac:dyDescent="0.3">
      <c r="A582" s="290">
        <f t="shared" si="26"/>
        <v>38472160</v>
      </c>
      <c r="B582" s="289">
        <f t="shared" si="27"/>
        <v>0</v>
      </c>
      <c r="C582" s="289">
        <f t="shared" si="28"/>
        <v>7739600</v>
      </c>
      <c r="E582" s="291">
        <v>38472160</v>
      </c>
      <c r="F582" s="374"/>
      <c r="G582" s="374"/>
      <c r="H582" s="374">
        <v>7739600</v>
      </c>
      <c r="I582" s="374"/>
      <c r="J582" s="374"/>
      <c r="K582" s="374"/>
      <c r="L582" s="374"/>
      <c r="M582" s="374"/>
      <c r="N582" s="374"/>
      <c r="O582" s="374"/>
      <c r="P582" s="374"/>
      <c r="Q582" s="374"/>
    </row>
    <row r="583" spans="1:17" x14ac:dyDescent="0.3">
      <c r="A583" s="290">
        <f t="shared" si="26"/>
        <v>1111771431</v>
      </c>
      <c r="B583" s="289">
        <f t="shared" si="27"/>
        <v>0</v>
      </c>
      <c r="C583" s="289">
        <f t="shared" si="28"/>
        <v>11684085</v>
      </c>
      <c r="E583" s="291">
        <v>1111771431</v>
      </c>
      <c r="F583" s="374"/>
      <c r="G583" s="374"/>
      <c r="H583" s="374">
        <v>11684085</v>
      </c>
      <c r="I583" s="374"/>
      <c r="J583" s="374"/>
      <c r="K583" s="374"/>
      <c r="L583" s="374"/>
      <c r="M583" s="374"/>
      <c r="N583" s="374"/>
      <c r="O583" s="374"/>
      <c r="P583" s="374"/>
      <c r="Q583" s="374"/>
    </row>
    <row r="584" spans="1:17" x14ac:dyDescent="0.3">
      <c r="A584" s="290">
        <f t="shared" si="26"/>
        <v>38557905</v>
      </c>
      <c r="B584" s="289">
        <f t="shared" si="27"/>
        <v>0</v>
      </c>
      <c r="C584" s="289">
        <f t="shared" si="28"/>
        <v>0</v>
      </c>
      <c r="E584" s="291">
        <v>38557905</v>
      </c>
      <c r="F584" s="374"/>
      <c r="G584" s="374"/>
      <c r="H584" s="374">
        <v>0</v>
      </c>
      <c r="I584" s="374"/>
      <c r="J584" s="374"/>
      <c r="K584" s="374"/>
      <c r="L584" s="374"/>
      <c r="M584" s="374"/>
      <c r="N584" s="374"/>
      <c r="O584" s="374"/>
      <c r="P584" s="374"/>
      <c r="Q584" s="374"/>
    </row>
    <row r="585" spans="1:17" x14ac:dyDescent="0.3">
      <c r="A585" s="290">
        <f t="shared" si="26"/>
        <v>16928579</v>
      </c>
      <c r="B585" s="289">
        <f t="shared" si="27"/>
        <v>0</v>
      </c>
      <c r="C585" s="289">
        <f t="shared" si="28"/>
        <v>4327261</v>
      </c>
      <c r="E585" s="291">
        <v>16928579</v>
      </c>
      <c r="F585" s="374"/>
      <c r="G585" s="374"/>
      <c r="H585" s="374">
        <v>4327261</v>
      </c>
      <c r="I585" s="374"/>
      <c r="J585" s="374"/>
      <c r="K585" s="374"/>
      <c r="L585" s="374"/>
      <c r="M585" s="374"/>
      <c r="N585" s="374"/>
      <c r="O585" s="374"/>
      <c r="P585" s="374"/>
      <c r="Q585" s="374"/>
    </row>
    <row r="586" spans="1:17" x14ac:dyDescent="0.3">
      <c r="A586" s="290">
        <f t="shared" si="26"/>
        <v>1192915972</v>
      </c>
      <c r="B586" s="289">
        <f t="shared" si="27"/>
        <v>0</v>
      </c>
      <c r="C586" s="289">
        <f t="shared" si="28"/>
        <v>1739381</v>
      </c>
      <c r="E586" s="291">
        <v>1192915972</v>
      </c>
      <c r="F586" s="374"/>
      <c r="G586" s="374"/>
      <c r="H586" s="374">
        <v>1739381</v>
      </c>
      <c r="I586" s="374"/>
      <c r="J586" s="374"/>
      <c r="K586" s="374"/>
      <c r="L586" s="374"/>
      <c r="M586" s="374"/>
      <c r="N586" s="374"/>
      <c r="O586" s="374"/>
      <c r="P586" s="374"/>
      <c r="Q586" s="374"/>
    </row>
    <row r="587" spans="1:17" x14ac:dyDescent="0.3">
      <c r="A587" s="290">
        <f t="shared" si="26"/>
        <v>94324212</v>
      </c>
      <c r="B587" s="289">
        <f t="shared" si="27"/>
        <v>0</v>
      </c>
      <c r="C587" s="289">
        <f t="shared" si="28"/>
        <v>364251</v>
      </c>
      <c r="E587" s="291">
        <v>94324212</v>
      </c>
      <c r="F587" s="374"/>
      <c r="G587" s="374"/>
      <c r="H587" s="374">
        <v>364251</v>
      </c>
      <c r="I587" s="374"/>
      <c r="J587" s="374"/>
      <c r="K587" s="374"/>
      <c r="L587" s="374"/>
      <c r="M587" s="374"/>
      <c r="N587" s="374"/>
      <c r="O587" s="374"/>
      <c r="P587" s="374"/>
      <c r="Q587" s="374"/>
    </row>
    <row r="588" spans="1:17" x14ac:dyDescent="0.3">
      <c r="A588" s="290">
        <f t="shared" si="26"/>
        <v>1143961502</v>
      </c>
      <c r="B588" s="289">
        <f t="shared" si="27"/>
        <v>0</v>
      </c>
      <c r="C588" s="289">
        <f t="shared" si="28"/>
        <v>3224331</v>
      </c>
      <c r="E588" s="291">
        <v>1143961502</v>
      </c>
      <c r="F588" s="374"/>
      <c r="G588" s="374"/>
      <c r="H588" s="374">
        <v>3224331</v>
      </c>
      <c r="I588" s="374"/>
      <c r="J588" s="374"/>
      <c r="K588" s="374"/>
      <c r="L588" s="374"/>
      <c r="M588" s="374"/>
      <c r="N588" s="374"/>
      <c r="O588" s="374"/>
      <c r="P588" s="374"/>
      <c r="Q588" s="374"/>
    </row>
    <row r="589" spans="1:17" x14ac:dyDescent="0.3">
      <c r="A589" s="290">
        <f t="shared" si="26"/>
        <v>1143836653</v>
      </c>
      <c r="B589" s="289">
        <f t="shared" si="27"/>
        <v>0</v>
      </c>
      <c r="C589" s="289">
        <f t="shared" si="28"/>
        <v>4266355</v>
      </c>
      <c r="E589" s="291">
        <v>1143836653</v>
      </c>
      <c r="F589" s="374"/>
      <c r="G589" s="374"/>
      <c r="H589" s="374">
        <v>4266355</v>
      </c>
      <c r="I589" s="374"/>
      <c r="J589" s="374"/>
      <c r="K589" s="374"/>
      <c r="L589" s="374"/>
      <c r="M589" s="374"/>
      <c r="N589" s="374"/>
      <c r="O589" s="374"/>
      <c r="P589" s="374"/>
      <c r="Q589" s="374"/>
    </row>
    <row r="590" spans="1:17" x14ac:dyDescent="0.3">
      <c r="A590" s="290">
        <f t="shared" si="26"/>
        <v>38683981</v>
      </c>
      <c r="B590" s="289">
        <f t="shared" si="27"/>
        <v>0</v>
      </c>
      <c r="C590" s="289">
        <f t="shared" si="28"/>
        <v>770818</v>
      </c>
      <c r="E590" s="291">
        <v>38683981</v>
      </c>
      <c r="F590" s="374"/>
      <c r="G590" s="374"/>
      <c r="H590" s="374">
        <v>770818</v>
      </c>
      <c r="I590" s="374"/>
      <c r="J590" s="374"/>
      <c r="K590" s="374"/>
      <c r="L590" s="374"/>
      <c r="M590" s="374"/>
      <c r="N590" s="374"/>
      <c r="O590" s="374"/>
      <c r="P590" s="374"/>
      <c r="Q590" s="374"/>
    </row>
    <row r="591" spans="1:17" x14ac:dyDescent="0.3">
      <c r="A591" s="290">
        <f t="shared" si="26"/>
        <v>67045202</v>
      </c>
      <c r="B591" s="289">
        <f t="shared" si="27"/>
        <v>0</v>
      </c>
      <c r="C591" s="289">
        <f t="shared" si="28"/>
        <v>0</v>
      </c>
      <c r="E591" s="291">
        <v>67045202</v>
      </c>
      <c r="F591" s="374"/>
      <c r="G591" s="374"/>
      <c r="H591" s="374">
        <v>0</v>
      </c>
      <c r="I591" s="374"/>
      <c r="J591" s="374"/>
      <c r="K591" s="374"/>
      <c r="L591" s="374"/>
      <c r="M591" s="374"/>
      <c r="N591" s="374"/>
      <c r="O591" s="374"/>
      <c r="P591" s="374"/>
      <c r="Q591" s="374"/>
    </row>
    <row r="592" spans="1:17" x14ac:dyDescent="0.3">
      <c r="A592" s="290">
        <f t="shared" si="26"/>
        <v>1144075021</v>
      </c>
      <c r="B592" s="289">
        <f t="shared" si="27"/>
        <v>0</v>
      </c>
      <c r="C592" s="289">
        <f t="shared" si="28"/>
        <v>12392007</v>
      </c>
      <c r="E592" s="291">
        <v>1144075021</v>
      </c>
      <c r="F592" s="374"/>
      <c r="G592" s="374"/>
      <c r="H592" s="374">
        <v>12392007</v>
      </c>
      <c r="I592" s="374"/>
      <c r="J592" s="374"/>
      <c r="K592" s="374"/>
      <c r="L592" s="374"/>
      <c r="M592" s="374"/>
      <c r="N592" s="374"/>
      <c r="O592" s="374"/>
      <c r="P592" s="374"/>
      <c r="Q592" s="374"/>
    </row>
    <row r="593" spans="1:17" x14ac:dyDescent="0.3">
      <c r="A593" s="290">
        <f t="shared" si="26"/>
        <v>16761498</v>
      </c>
      <c r="B593" s="289">
        <f t="shared" si="27"/>
        <v>0</v>
      </c>
      <c r="C593" s="289">
        <f t="shared" si="28"/>
        <v>710831</v>
      </c>
      <c r="E593" s="291">
        <v>16761498</v>
      </c>
      <c r="F593" s="374"/>
      <c r="G593" s="374"/>
      <c r="H593" s="374">
        <v>710831</v>
      </c>
      <c r="I593" s="374"/>
      <c r="J593" s="374"/>
      <c r="K593" s="374"/>
      <c r="L593" s="374"/>
      <c r="M593" s="374"/>
      <c r="N593" s="374"/>
      <c r="O593" s="374"/>
      <c r="P593" s="374"/>
      <c r="Q593" s="374"/>
    </row>
    <row r="594" spans="1:17" x14ac:dyDescent="0.3">
      <c r="A594" s="290">
        <f t="shared" si="26"/>
        <v>79579785</v>
      </c>
      <c r="B594" s="289">
        <f t="shared" si="27"/>
        <v>0</v>
      </c>
      <c r="C594" s="289">
        <f t="shared" si="28"/>
        <v>6723521</v>
      </c>
      <c r="E594" s="291">
        <v>79579785</v>
      </c>
      <c r="F594" s="374"/>
      <c r="G594" s="374"/>
      <c r="H594" s="374">
        <v>6723521</v>
      </c>
      <c r="I594" s="374"/>
      <c r="J594" s="374"/>
      <c r="K594" s="374"/>
      <c r="L594" s="374"/>
      <c r="M594" s="374"/>
      <c r="N594" s="374"/>
      <c r="O594" s="374"/>
      <c r="P594" s="374"/>
      <c r="Q594" s="374"/>
    </row>
    <row r="595" spans="1:17" x14ac:dyDescent="0.3">
      <c r="A595" s="290">
        <f t="shared" si="26"/>
        <v>16930354</v>
      </c>
      <c r="B595" s="289">
        <f t="shared" si="27"/>
        <v>0</v>
      </c>
      <c r="C595" s="289">
        <f t="shared" si="28"/>
        <v>3331521</v>
      </c>
      <c r="E595" s="291">
        <v>16930354</v>
      </c>
      <c r="F595" s="374"/>
      <c r="G595" s="374"/>
      <c r="H595" s="374">
        <v>3331521</v>
      </c>
      <c r="I595" s="374"/>
      <c r="J595" s="374"/>
      <c r="K595" s="374"/>
      <c r="L595" s="374"/>
      <c r="M595" s="374"/>
      <c r="N595" s="374"/>
      <c r="O595" s="374"/>
      <c r="P595" s="374"/>
      <c r="Q595" s="374"/>
    </row>
    <row r="596" spans="1:17" x14ac:dyDescent="0.3">
      <c r="A596" s="290">
        <f t="shared" si="26"/>
        <v>66967824</v>
      </c>
      <c r="B596" s="289">
        <f t="shared" si="27"/>
        <v>0</v>
      </c>
      <c r="C596" s="289">
        <f t="shared" si="28"/>
        <v>9939708</v>
      </c>
      <c r="E596" s="291">
        <v>66967824</v>
      </c>
      <c r="F596" s="374"/>
      <c r="G596" s="374"/>
      <c r="H596" s="374">
        <v>9939708</v>
      </c>
      <c r="I596" s="374"/>
      <c r="J596" s="374"/>
      <c r="K596" s="374"/>
      <c r="L596" s="374"/>
      <c r="M596" s="374"/>
      <c r="N596" s="374"/>
      <c r="O596" s="374"/>
      <c r="P596" s="374"/>
      <c r="Q596" s="374"/>
    </row>
    <row r="597" spans="1:17" x14ac:dyDescent="0.3">
      <c r="A597" s="290">
        <f t="shared" si="26"/>
        <v>93201417</v>
      </c>
      <c r="B597" s="289">
        <f t="shared" si="27"/>
        <v>0</v>
      </c>
      <c r="C597" s="289">
        <f t="shared" si="28"/>
        <v>0</v>
      </c>
      <c r="E597" s="291">
        <v>93201417</v>
      </c>
      <c r="F597" s="374"/>
      <c r="G597" s="374"/>
      <c r="H597" s="374">
        <v>0</v>
      </c>
      <c r="I597" s="374"/>
      <c r="J597" s="374"/>
      <c r="K597" s="374"/>
      <c r="L597" s="374"/>
      <c r="M597" s="374"/>
      <c r="N597" s="374"/>
      <c r="O597" s="374"/>
      <c r="P597" s="374"/>
      <c r="Q597" s="374"/>
    </row>
    <row r="598" spans="1:17" x14ac:dyDescent="0.3">
      <c r="A598" s="290">
        <f t="shared" si="26"/>
        <v>1113645552</v>
      </c>
      <c r="B598" s="289">
        <f t="shared" si="27"/>
        <v>0</v>
      </c>
      <c r="C598" s="289">
        <f t="shared" si="28"/>
        <v>5049435</v>
      </c>
      <c r="E598" s="291">
        <v>1113645552</v>
      </c>
      <c r="F598" s="374"/>
      <c r="G598" s="374"/>
      <c r="H598" s="374">
        <v>5049435</v>
      </c>
      <c r="I598" s="374"/>
      <c r="J598" s="374"/>
      <c r="K598" s="374"/>
      <c r="L598" s="374"/>
      <c r="M598" s="374"/>
      <c r="N598" s="374"/>
      <c r="O598" s="374"/>
      <c r="P598" s="374"/>
      <c r="Q598" s="374"/>
    </row>
    <row r="599" spans="1:17" x14ac:dyDescent="0.3">
      <c r="A599" s="290">
        <f t="shared" si="26"/>
        <v>1112771627</v>
      </c>
      <c r="B599" s="289">
        <f t="shared" si="27"/>
        <v>0</v>
      </c>
      <c r="C599" s="289">
        <f t="shared" si="28"/>
        <v>2677440</v>
      </c>
      <c r="E599" s="291">
        <v>1112771627</v>
      </c>
      <c r="F599" s="374"/>
      <c r="G599" s="374"/>
      <c r="H599" s="374">
        <v>2677440</v>
      </c>
      <c r="I599" s="374"/>
      <c r="J599" s="374"/>
      <c r="K599" s="374"/>
      <c r="L599" s="374"/>
      <c r="M599" s="374"/>
      <c r="N599" s="374"/>
      <c r="O599" s="374"/>
      <c r="P599" s="374"/>
      <c r="Q599" s="374"/>
    </row>
    <row r="600" spans="1:17" x14ac:dyDescent="0.3">
      <c r="A600" s="290">
        <f t="shared" si="26"/>
        <v>66808463</v>
      </c>
      <c r="B600" s="289">
        <f t="shared" si="27"/>
        <v>0</v>
      </c>
      <c r="C600" s="289">
        <f t="shared" si="28"/>
        <v>4160258</v>
      </c>
      <c r="E600" s="291">
        <v>66808463</v>
      </c>
      <c r="F600" s="374"/>
      <c r="G600" s="374"/>
      <c r="H600" s="374">
        <v>4160258</v>
      </c>
      <c r="I600" s="374"/>
      <c r="J600" s="374"/>
      <c r="K600" s="374"/>
      <c r="L600" s="374"/>
      <c r="M600" s="374"/>
      <c r="N600" s="374"/>
      <c r="O600" s="374"/>
      <c r="P600" s="374"/>
      <c r="Q600" s="374"/>
    </row>
    <row r="601" spans="1:17" x14ac:dyDescent="0.3">
      <c r="A601" s="290">
        <f t="shared" si="26"/>
        <v>1112766680</v>
      </c>
      <c r="B601" s="289">
        <f t="shared" si="27"/>
        <v>0</v>
      </c>
      <c r="C601" s="289">
        <f t="shared" si="28"/>
        <v>1165258</v>
      </c>
      <c r="E601" s="291">
        <v>1112766680</v>
      </c>
      <c r="F601" s="374"/>
      <c r="G601" s="374"/>
      <c r="H601" s="374">
        <v>1165258</v>
      </c>
      <c r="I601" s="374"/>
      <c r="J601" s="374"/>
      <c r="K601" s="374"/>
      <c r="L601" s="374"/>
      <c r="M601" s="374"/>
      <c r="N601" s="374"/>
      <c r="O601" s="374"/>
      <c r="P601" s="374"/>
      <c r="Q601" s="374"/>
    </row>
    <row r="602" spans="1:17" x14ac:dyDescent="0.3">
      <c r="A602" s="290">
        <f t="shared" si="26"/>
        <v>1113530559</v>
      </c>
      <c r="B602" s="289">
        <f t="shared" si="27"/>
        <v>0</v>
      </c>
      <c r="C602" s="289">
        <f t="shared" si="28"/>
        <v>5701680</v>
      </c>
      <c r="E602" s="291">
        <v>1113530559</v>
      </c>
      <c r="F602" s="374"/>
      <c r="G602" s="374"/>
      <c r="H602" s="374">
        <v>5701680</v>
      </c>
      <c r="I602" s="374"/>
      <c r="J602" s="374"/>
      <c r="K602" s="374"/>
      <c r="L602" s="374"/>
      <c r="M602" s="374"/>
      <c r="N602" s="374"/>
      <c r="O602" s="374"/>
      <c r="P602" s="374"/>
      <c r="Q602" s="374"/>
    </row>
    <row r="603" spans="1:17" x14ac:dyDescent="0.3">
      <c r="A603" s="290">
        <f t="shared" si="26"/>
        <v>31480737</v>
      </c>
      <c r="B603" s="289">
        <f t="shared" si="27"/>
        <v>0</v>
      </c>
      <c r="C603" s="289">
        <f t="shared" si="28"/>
        <v>865949</v>
      </c>
      <c r="E603" s="291">
        <v>31480737</v>
      </c>
      <c r="F603" s="374"/>
      <c r="G603" s="374"/>
      <c r="H603" s="374">
        <v>865949</v>
      </c>
      <c r="I603" s="374"/>
      <c r="J603" s="374"/>
      <c r="K603" s="374"/>
      <c r="L603" s="374"/>
      <c r="M603" s="374"/>
      <c r="N603" s="374"/>
      <c r="O603" s="374"/>
      <c r="P603" s="374"/>
      <c r="Q603" s="374"/>
    </row>
    <row r="604" spans="1:17" x14ac:dyDescent="0.3">
      <c r="A604" s="290">
        <f t="shared" si="26"/>
        <v>29117357</v>
      </c>
      <c r="B604" s="289">
        <f t="shared" si="27"/>
        <v>0</v>
      </c>
      <c r="C604" s="289">
        <f t="shared" si="28"/>
        <v>23900816</v>
      </c>
      <c r="E604" s="291">
        <v>29117357</v>
      </c>
      <c r="F604" s="374"/>
      <c r="G604" s="374"/>
      <c r="H604" s="374">
        <v>23900816</v>
      </c>
      <c r="I604" s="374"/>
      <c r="J604" s="374"/>
      <c r="K604" s="374"/>
      <c r="L604" s="374"/>
      <c r="M604" s="374"/>
      <c r="N604" s="374"/>
      <c r="O604" s="374"/>
      <c r="P604" s="374"/>
      <c r="Q604" s="374"/>
    </row>
    <row r="605" spans="1:17" x14ac:dyDescent="0.3">
      <c r="A605" s="290">
        <f t="shared" si="26"/>
        <v>1144137205</v>
      </c>
      <c r="B605" s="289">
        <f t="shared" si="27"/>
        <v>0</v>
      </c>
      <c r="C605" s="289">
        <f t="shared" si="28"/>
        <v>819171</v>
      </c>
      <c r="E605" s="291">
        <v>1144137205</v>
      </c>
      <c r="F605" s="374"/>
      <c r="G605" s="374"/>
      <c r="H605" s="374"/>
      <c r="I605" s="374"/>
      <c r="J605" s="374"/>
      <c r="K605" s="374">
        <v>819171</v>
      </c>
      <c r="L605" s="374"/>
      <c r="M605" s="374"/>
      <c r="N605" s="374"/>
      <c r="O605" s="374"/>
      <c r="P605" s="374"/>
      <c r="Q605" s="374"/>
    </row>
    <row r="606" spans="1:17" x14ac:dyDescent="0.3">
      <c r="A606" s="290">
        <f t="shared" si="26"/>
        <v>1151962194</v>
      </c>
      <c r="B606" s="289">
        <f t="shared" si="27"/>
        <v>0</v>
      </c>
      <c r="C606" s="289">
        <f t="shared" si="28"/>
        <v>2230523</v>
      </c>
      <c r="E606" s="291">
        <v>1151962194</v>
      </c>
      <c r="F606" s="374"/>
      <c r="G606" s="374"/>
      <c r="H606" s="374"/>
      <c r="I606" s="374"/>
      <c r="J606" s="374"/>
      <c r="K606" s="374">
        <v>2230523</v>
      </c>
      <c r="L606" s="374"/>
      <c r="M606" s="374"/>
      <c r="N606" s="374"/>
      <c r="O606" s="374"/>
      <c r="P606" s="374"/>
      <c r="Q606" s="374"/>
    </row>
    <row r="607" spans="1:17" x14ac:dyDescent="0.3">
      <c r="A607" s="290">
        <f t="shared" si="26"/>
        <v>1010088260</v>
      </c>
      <c r="B607" s="289">
        <f t="shared" si="27"/>
        <v>0</v>
      </c>
      <c r="C607" s="289">
        <f t="shared" si="28"/>
        <v>3190524</v>
      </c>
      <c r="E607" s="291">
        <v>1010088260</v>
      </c>
      <c r="F607" s="374"/>
      <c r="G607" s="374"/>
      <c r="H607" s="374"/>
      <c r="I607" s="374"/>
      <c r="J607" s="374"/>
      <c r="K607" s="374"/>
      <c r="L607" s="374">
        <v>3190524</v>
      </c>
      <c r="M607" s="374"/>
      <c r="N607" s="374"/>
      <c r="O607" s="374"/>
      <c r="P607" s="374"/>
      <c r="Q607" s="374"/>
    </row>
    <row r="608" spans="1:17" x14ac:dyDescent="0.3">
      <c r="A608" s="290">
        <f t="shared" si="26"/>
        <v>1143879828</v>
      </c>
      <c r="B608" s="289">
        <f t="shared" si="27"/>
        <v>0</v>
      </c>
      <c r="C608" s="289">
        <f t="shared" si="28"/>
        <v>1833854</v>
      </c>
      <c r="E608" s="291">
        <v>1143879828</v>
      </c>
      <c r="F608" s="374"/>
      <c r="G608" s="374"/>
      <c r="H608" s="374">
        <v>1833854</v>
      </c>
      <c r="I608" s="374"/>
      <c r="J608" s="374"/>
      <c r="K608" s="374"/>
      <c r="L608" s="374"/>
      <c r="M608" s="374"/>
      <c r="N608" s="374"/>
      <c r="O608" s="374"/>
      <c r="P608" s="374"/>
      <c r="Q608" s="374"/>
    </row>
    <row r="609" spans="1:17" x14ac:dyDescent="0.3">
      <c r="A609" s="290">
        <f t="shared" si="26"/>
        <v>16985984</v>
      </c>
      <c r="B609" s="289">
        <f t="shared" si="27"/>
        <v>0</v>
      </c>
      <c r="C609" s="289">
        <f t="shared" si="28"/>
        <v>1702444</v>
      </c>
      <c r="E609" s="291">
        <v>16985984</v>
      </c>
      <c r="F609" s="374"/>
      <c r="G609" s="374"/>
      <c r="H609" s="374">
        <v>1702444</v>
      </c>
      <c r="I609" s="374"/>
      <c r="J609" s="374"/>
      <c r="K609" s="374"/>
      <c r="L609" s="374"/>
      <c r="M609" s="374"/>
      <c r="N609" s="374"/>
      <c r="O609" s="374"/>
      <c r="P609" s="374"/>
      <c r="Q609" s="374"/>
    </row>
    <row r="610" spans="1:17" x14ac:dyDescent="0.3">
      <c r="A610" s="290">
        <f t="shared" si="26"/>
        <v>1151944705</v>
      </c>
      <c r="B610" s="289">
        <f t="shared" si="27"/>
        <v>0</v>
      </c>
      <c r="C610" s="289">
        <f t="shared" si="28"/>
        <v>2062290</v>
      </c>
      <c r="E610" s="291">
        <v>1151944705</v>
      </c>
      <c r="F610" s="374"/>
      <c r="G610" s="374"/>
      <c r="H610" s="374">
        <v>2062290</v>
      </c>
      <c r="I610" s="374"/>
      <c r="J610" s="374"/>
      <c r="K610" s="374"/>
      <c r="L610" s="374"/>
      <c r="M610" s="374"/>
      <c r="N610" s="374"/>
      <c r="O610" s="374"/>
      <c r="P610" s="374"/>
      <c r="Q610" s="374"/>
    </row>
    <row r="611" spans="1:17" x14ac:dyDescent="0.3">
      <c r="A611" s="290">
        <f t="shared" ref="A611:A668" si="29">+E611</f>
        <v>1144091266</v>
      </c>
      <c r="B611" s="289">
        <f t="shared" si="27"/>
        <v>0</v>
      </c>
      <c r="C611" s="289">
        <f t="shared" si="28"/>
        <v>834921</v>
      </c>
      <c r="E611" s="291">
        <v>1144091266</v>
      </c>
      <c r="F611" s="374"/>
      <c r="G611" s="374"/>
      <c r="H611" s="374">
        <v>834921</v>
      </c>
      <c r="I611" s="374"/>
      <c r="J611" s="374"/>
      <c r="K611" s="374"/>
      <c r="L611" s="374"/>
      <c r="M611" s="374"/>
      <c r="N611" s="374"/>
      <c r="O611" s="374"/>
      <c r="P611" s="374"/>
      <c r="Q611" s="374"/>
    </row>
    <row r="612" spans="1:17" x14ac:dyDescent="0.3">
      <c r="A612" s="290">
        <f t="shared" si="29"/>
        <v>16835199</v>
      </c>
      <c r="B612" s="289">
        <f t="shared" ref="B612:B675" si="30">+SUM(F612:G612)</f>
        <v>0</v>
      </c>
      <c r="C612" s="289">
        <f t="shared" ref="C612:C675" si="31">+SUM(F612:AZ612)-B612</f>
        <v>15569706</v>
      </c>
      <c r="E612" s="291">
        <v>16835199</v>
      </c>
      <c r="F612" s="374"/>
      <c r="G612" s="374"/>
      <c r="H612" s="374">
        <v>15569706</v>
      </c>
      <c r="I612" s="374"/>
      <c r="J612" s="374"/>
      <c r="K612" s="374"/>
      <c r="L612" s="374"/>
      <c r="M612" s="374"/>
      <c r="N612" s="374"/>
      <c r="O612" s="374"/>
      <c r="P612" s="374"/>
      <c r="Q612" s="374"/>
    </row>
    <row r="613" spans="1:17" x14ac:dyDescent="0.3">
      <c r="A613" s="290">
        <f t="shared" si="29"/>
        <v>1113514418</v>
      </c>
      <c r="B613" s="289">
        <f t="shared" si="30"/>
        <v>0</v>
      </c>
      <c r="C613" s="289">
        <f t="shared" si="31"/>
        <v>3435496</v>
      </c>
      <c r="E613" s="291">
        <v>1113514418</v>
      </c>
      <c r="F613" s="374"/>
      <c r="G613" s="374"/>
      <c r="H613" s="374">
        <v>3435496</v>
      </c>
      <c r="I613" s="374"/>
      <c r="J613" s="374"/>
      <c r="K613" s="374"/>
      <c r="L613" s="374"/>
      <c r="M613" s="374"/>
      <c r="N613" s="374"/>
      <c r="O613" s="374"/>
      <c r="P613" s="374"/>
      <c r="Q613" s="374"/>
    </row>
    <row r="614" spans="1:17" x14ac:dyDescent="0.3">
      <c r="A614" s="290">
        <f t="shared" si="29"/>
        <v>38610086</v>
      </c>
      <c r="B614" s="289">
        <f t="shared" si="30"/>
        <v>0</v>
      </c>
      <c r="C614" s="289">
        <f t="shared" si="31"/>
        <v>896707</v>
      </c>
      <c r="E614" s="291">
        <v>38610086</v>
      </c>
      <c r="F614" s="374"/>
      <c r="G614" s="374"/>
      <c r="H614" s="374">
        <v>896707</v>
      </c>
      <c r="I614" s="374"/>
      <c r="J614" s="374"/>
      <c r="K614" s="374"/>
      <c r="L614" s="374"/>
      <c r="M614" s="374"/>
      <c r="N614" s="374"/>
      <c r="O614" s="374"/>
      <c r="P614" s="374"/>
      <c r="Q614" s="374"/>
    </row>
    <row r="615" spans="1:17" x14ac:dyDescent="0.3">
      <c r="A615" s="290">
        <f t="shared" si="29"/>
        <v>16947476</v>
      </c>
      <c r="B615" s="289">
        <f t="shared" si="30"/>
        <v>0</v>
      </c>
      <c r="C615" s="289">
        <f t="shared" si="31"/>
        <v>0</v>
      </c>
      <c r="E615" s="291">
        <v>16947476</v>
      </c>
      <c r="F615" s="374"/>
      <c r="G615" s="374"/>
      <c r="H615" s="374">
        <v>0</v>
      </c>
      <c r="I615" s="374"/>
      <c r="J615" s="374"/>
      <c r="K615" s="374"/>
      <c r="L615" s="374"/>
      <c r="M615" s="374"/>
      <c r="N615" s="374"/>
      <c r="O615" s="374"/>
      <c r="P615" s="374"/>
      <c r="Q615" s="374"/>
    </row>
    <row r="616" spans="1:17" x14ac:dyDescent="0.3">
      <c r="A616" s="290">
        <f t="shared" si="29"/>
        <v>1143868254</v>
      </c>
      <c r="B616" s="289">
        <f t="shared" si="30"/>
        <v>0</v>
      </c>
      <c r="C616" s="289">
        <f t="shared" si="31"/>
        <v>4497287</v>
      </c>
      <c r="E616" s="291">
        <v>1143868254</v>
      </c>
      <c r="F616" s="374"/>
      <c r="G616" s="374"/>
      <c r="H616" s="374">
        <v>4497287</v>
      </c>
      <c r="I616" s="374"/>
      <c r="J616" s="374"/>
      <c r="K616" s="374"/>
      <c r="L616" s="374"/>
      <c r="M616" s="374"/>
      <c r="N616" s="374"/>
      <c r="O616" s="374"/>
      <c r="P616" s="374"/>
      <c r="Q616" s="374"/>
    </row>
    <row r="617" spans="1:17" x14ac:dyDescent="0.3">
      <c r="A617" s="290">
        <f t="shared" si="29"/>
        <v>1107035650</v>
      </c>
      <c r="B617" s="289">
        <f t="shared" si="30"/>
        <v>0</v>
      </c>
      <c r="C617" s="289">
        <f t="shared" si="31"/>
        <v>3955353</v>
      </c>
      <c r="E617" s="291">
        <v>1107035650</v>
      </c>
      <c r="F617" s="374"/>
      <c r="G617" s="374"/>
      <c r="H617" s="374">
        <v>3955353</v>
      </c>
      <c r="I617" s="374"/>
      <c r="J617" s="374"/>
      <c r="K617" s="374"/>
      <c r="L617" s="374"/>
      <c r="M617" s="374"/>
      <c r="N617" s="374"/>
      <c r="O617" s="374"/>
      <c r="P617" s="374"/>
      <c r="Q617" s="374"/>
    </row>
    <row r="618" spans="1:17" x14ac:dyDescent="0.3">
      <c r="A618" s="290">
        <f t="shared" si="29"/>
        <v>1192764570</v>
      </c>
      <c r="B618" s="289">
        <f t="shared" si="30"/>
        <v>0</v>
      </c>
      <c r="C618" s="289">
        <f t="shared" si="31"/>
        <v>504970</v>
      </c>
      <c r="E618" s="291">
        <v>1192764570</v>
      </c>
      <c r="F618" s="374"/>
      <c r="G618" s="374"/>
      <c r="H618" s="374">
        <v>504970</v>
      </c>
      <c r="I618" s="374"/>
      <c r="J618" s="374"/>
      <c r="K618" s="374"/>
      <c r="L618" s="374"/>
      <c r="M618" s="374"/>
      <c r="N618" s="374"/>
      <c r="O618" s="374"/>
      <c r="P618" s="374"/>
      <c r="Q618" s="374"/>
    </row>
    <row r="619" spans="1:17" x14ac:dyDescent="0.3">
      <c r="A619" s="290">
        <f t="shared" si="29"/>
        <v>1143938276</v>
      </c>
      <c r="B619" s="289">
        <f t="shared" si="30"/>
        <v>0</v>
      </c>
      <c r="C619" s="289">
        <f t="shared" si="31"/>
        <v>9460117</v>
      </c>
      <c r="E619" s="291">
        <v>1143938276</v>
      </c>
      <c r="F619" s="374"/>
      <c r="G619" s="374"/>
      <c r="H619" s="374">
        <v>9460117</v>
      </c>
      <c r="I619" s="374"/>
      <c r="J619" s="374"/>
      <c r="K619" s="374"/>
      <c r="L619" s="374"/>
      <c r="M619" s="374"/>
      <c r="N619" s="374"/>
      <c r="O619" s="374"/>
      <c r="P619" s="374"/>
      <c r="Q619" s="374"/>
    </row>
    <row r="620" spans="1:17" x14ac:dyDescent="0.3">
      <c r="A620" s="290">
        <f t="shared" si="29"/>
        <v>80716579</v>
      </c>
      <c r="B620" s="289">
        <f t="shared" si="30"/>
        <v>0</v>
      </c>
      <c r="C620" s="289">
        <f t="shared" si="31"/>
        <v>2806180</v>
      </c>
      <c r="E620" s="291">
        <v>80716579</v>
      </c>
      <c r="F620" s="374"/>
      <c r="G620" s="374"/>
      <c r="H620" s="374">
        <v>2806180</v>
      </c>
      <c r="I620" s="374"/>
      <c r="J620" s="374"/>
      <c r="K620" s="374"/>
      <c r="L620" s="374"/>
      <c r="M620" s="374"/>
      <c r="N620" s="374"/>
      <c r="O620" s="374"/>
      <c r="P620" s="374"/>
      <c r="Q620" s="374"/>
    </row>
    <row r="621" spans="1:17" x14ac:dyDescent="0.3">
      <c r="A621" s="290">
        <f t="shared" si="29"/>
        <v>66960880</v>
      </c>
      <c r="B621" s="289">
        <f t="shared" si="30"/>
        <v>0</v>
      </c>
      <c r="C621" s="289">
        <f t="shared" si="31"/>
        <v>6734235</v>
      </c>
      <c r="E621" s="291">
        <v>66960880</v>
      </c>
      <c r="F621" s="374"/>
      <c r="G621" s="374"/>
      <c r="H621" s="374">
        <v>6734235</v>
      </c>
      <c r="I621" s="374"/>
      <c r="J621" s="374"/>
      <c r="K621" s="374"/>
      <c r="L621" s="374"/>
      <c r="M621" s="374"/>
      <c r="N621" s="374"/>
      <c r="O621" s="374"/>
      <c r="P621" s="374"/>
      <c r="Q621" s="374"/>
    </row>
    <row r="622" spans="1:17" x14ac:dyDescent="0.3">
      <c r="A622" s="290">
        <f t="shared" si="29"/>
        <v>1006341386</v>
      </c>
      <c r="B622" s="289">
        <f t="shared" si="30"/>
        <v>0</v>
      </c>
      <c r="C622" s="289">
        <f t="shared" si="31"/>
        <v>3412743</v>
      </c>
      <c r="E622" s="291">
        <v>1006341386</v>
      </c>
      <c r="F622" s="374"/>
      <c r="G622" s="374"/>
      <c r="H622" s="374">
        <v>3412743</v>
      </c>
      <c r="I622" s="374"/>
      <c r="J622" s="374"/>
      <c r="K622" s="374"/>
      <c r="L622" s="374"/>
      <c r="M622" s="374"/>
      <c r="N622" s="374"/>
      <c r="O622" s="374"/>
      <c r="P622" s="374"/>
      <c r="Q622" s="374"/>
    </row>
    <row r="623" spans="1:17" x14ac:dyDescent="0.3">
      <c r="A623" s="290">
        <f t="shared" si="29"/>
        <v>34614772</v>
      </c>
      <c r="B623" s="289">
        <f t="shared" si="30"/>
        <v>0</v>
      </c>
      <c r="C623" s="289">
        <f t="shared" si="31"/>
        <v>2981268</v>
      </c>
      <c r="E623" s="291">
        <v>34614772</v>
      </c>
      <c r="F623" s="374"/>
      <c r="G623" s="374"/>
      <c r="H623" s="374">
        <v>2981268</v>
      </c>
      <c r="I623" s="374"/>
      <c r="J623" s="374"/>
      <c r="K623" s="374"/>
      <c r="L623" s="374"/>
      <c r="M623" s="374"/>
      <c r="N623" s="374"/>
      <c r="O623" s="374"/>
      <c r="P623" s="374"/>
      <c r="Q623" s="374"/>
    </row>
    <row r="624" spans="1:17" x14ac:dyDescent="0.3">
      <c r="A624" s="290">
        <f t="shared" si="29"/>
        <v>1113663085</v>
      </c>
      <c r="B624" s="289">
        <f t="shared" si="30"/>
        <v>0</v>
      </c>
      <c r="C624" s="289">
        <f t="shared" si="31"/>
        <v>3508849</v>
      </c>
      <c r="E624" s="291">
        <v>1113663085</v>
      </c>
      <c r="F624" s="374"/>
      <c r="G624" s="374"/>
      <c r="H624" s="374">
        <v>3508849</v>
      </c>
      <c r="I624" s="374"/>
      <c r="J624" s="374"/>
      <c r="K624" s="374"/>
      <c r="L624" s="374"/>
      <c r="M624" s="374"/>
      <c r="N624" s="374"/>
      <c r="O624" s="374"/>
      <c r="P624" s="374"/>
      <c r="Q624" s="374"/>
    </row>
    <row r="625" spans="1:17" x14ac:dyDescent="0.3">
      <c r="A625" s="290">
        <f t="shared" si="29"/>
        <v>29671333</v>
      </c>
      <c r="B625" s="289">
        <f t="shared" si="30"/>
        <v>0</v>
      </c>
      <c r="C625" s="289">
        <f t="shared" si="31"/>
        <v>4131023</v>
      </c>
      <c r="E625" s="291">
        <v>29671333</v>
      </c>
      <c r="F625" s="374"/>
      <c r="G625" s="374"/>
      <c r="H625" s="374">
        <v>4131023</v>
      </c>
      <c r="I625" s="374"/>
      <c r="J625" s="374"/>
      <c r="K625" s="374"/>
      <c r="L625" s="374"/>
      <c r="M625" s="374"/>
      <c r="N625" s="374"/>
      <c r="O625" s="374"/>
      <c r="P625" s="374"/>
      <c r="Q625" s="374"/>
    </row>
    <row r="626" spans="1:17" x14ac:dyDescent="0.3">
      <c r="A626" s="290">
        <f t="shared" si="29"/>
        <v>1130590601</v>
      </c>
      <c r="B626" s="289">
        <f t="shared" si="30"/>
        <v>0</v>
      </c>
      <c r="C626" s="289">
        <f t="shared" si="31"/>
        <v>1260672</v>
      </c>
      <c r="E626" s="291">
        <v>1130590601</v>
      </c>
      <c r="F626" s="374"/>
      <c r="G626" s="374"/>
      <c r="H626" s="374">
        <v>1260672</v>
      </c>
      <c r="I626" s="374"/>
      <c r="J626" s="374"/>
      <c r="K626" s="374"/>
      <c r="L626" s="374"/>
      <c r="M626" s="374"/>
      <c r="N626" s="374"/>
      <c r="O626" s="374"/>
      <c r="P626" s="374"/>
      <c r="Q626" s="374"/>
    </row>
    <row r="627" spans="1:17" x14ac:dyDescent="0.3">
      <c r="A627" s="290">
        <f t="shared" si="29"/>
        <v>1234188888</v>
      </c>
      <c r="B627" s="289">
        <f t="shared" si="30"/>
        <v>0</v>
      </c>
      <c r="C627" s="289">
        <f t="shared" si="31"/>
        <v>1452063</v>
      </c>
      <c r="E627" s="291">
        <v>1234188888</v>
      </c>
      <c r="F627" s="374"/>
      <c r="G627" s="374"/>
      <c r="H627" s="374">
        <v>1452063</v>
      </c>
      <c r="I627" s="374"/>
      <c r="J627" s="374"/>
      <c r="K627" s="374"/>
      <c r="L627" s="374"/>
      <c r="M627" s="374"/>
      <c r="N627" s="374"/>
      <c r="O627" s="374"/>
      <c r="P627" s="374"/>
      <c r="Q627" s="374"/>
    </row>
    <row r="628" spans="1:17" x14ac:dyDescent="0.3">
      <c r="A628" s="290">
        <f t="shared" si="29"/>
        <v>38683726</v>
      </c>
      <c r="B628" s="289">
        <f t="shared" si="30"/>
        <v>0</v>
      </c>
      <c r="C628" s="289">
        <f t="shared" si="31"/>
        <v>7988089</v>
      </c>
      <c r="E628" s="291">
        <v>38683726</v>
      </c>
      <c r="F628" s="374"/>
      <c r="G628" s="374"/>
      <c r="H628" s="374">
        <v>7988089</v>
      </c>
      <c r="I628" s="374"/>
      <c r="J628" s="374"/>
      <c r="K628" s="374"/>
      <c r="L628" s="374"/>
      <c r="M628" s="374"/>
      <c r="N628" s="374"/>
      <c r="O628" s="374"/>
      <c r="P628" s="374"/>
      <c r="Q628" s="374"/>
    </row>
    <row r="629" spans="1:17" x14ac:dyDescent="0.3">
      <c r="A629" s="290">
        <f t="shared" si="29"/>
        <v>1130631017</v>
      </c>
      <c r="B629" s="289">
        <f t="shared" si="30"/>
        <v>0</v>
      </c>
      <c r="C629" s="289">
        <f t="shared" si="31"/>
        <v>1163728</v>
      </c>
      <c r="E629" s="291">
        <v>1130631017</v>
      </c>
      <c r="F629" s="374"/>
      <c r="G629" s="374"/>
      <c r="H629" s="374"/>
      <c r="I629" s="374"/>
      <c r="J629" s="374"/>
      <c r="K629" s="374"/>
      <c r="L629" s="374"/>
      <c r="M629" s="374"/>
      <c r="N629" s="374"/>
      <c r="O629" s="374">
        <v>1163728</v>
      </c>
      <c r="P629" s="374"/>
      <c r="Q629" s="374"/>
    </row>
    <row r="630" spans="1:17" x14ac:dyDescent="0.3">
      <c r="A630" s="290">
        <f t="shared" si="29"/>
        <v>66778898</v>
      </c>
      <c r="B630" s="289">
        <f t="shared" si="30"/>
        <v>0</v>
      </c>
      <c r="C630" s="289">
        <f t="shared" si="31"/>
        <v>4011373</v>
      </c>
      <c r="E630" s="291">
        <v>66778898</v>
      </c>
      <c r="F630" s="374"/>
      <c r="G630" s="374"/>
      <c r="H630" s="374">
        <v>4011373</v>
      </c>
      <c r="I630" s="374"/>
      <c r="J630" s="374"/>
      <c r="K630" s="374"/>
      <c r="L630" s="374"/>
      <c r="M630" s="374"/>
      <c r="N630" s="374"/>
      <c r="O630" s="374"/>
      <c r="P630" s="374"/>
      <c r="Q630" s="374"/>
    </row>
    <row r="631" spans="1:17" x14ac:dyDescent="0.3">
      <c r="A631" s="290">
        <f t="shared" si="29"/>
        <v>1130680231</v>
      </c>
      <c r="B631" s="289">
        <f t="shared" si="30"/>
        <v>0</v>
      </c>
      <c r="C631" s="289">
        <f t="shared" si="31"/>
        <v>5428887</v>
      </c>
      <c r="E631" s="291">
        <v>1130680231</v>
      </c>
      <c r="F631" s="374"/>
      <c r="G631" s="374"/>
      <c r="H631" s="374">
        <v>5428887</v>
      </c>
      <c r="I631" s="374"/>
      <c r="J631" s="374"/>
      <c r="K631" s="374"/>
      <c r="L631" s="374"/>
      <c r="M631" s="374"/>
      <c r="N631" s="374"/>
      <c r="O631" s="374"/>
      <c r="P631" s="374"/>
      <c r="Q631" s="374"/>
    </row>
    <row r="632" spans="1:17" x14ac:dyDescent="0.3">
      <c r="A632" s="290">
        <f t="shared" si="29"/>
        <v>14838153</v>
      </c>
      <c r="B632" s="289">
        <f t="shared" si="30"/>
        <v>0</v>
      </c>
      <c r="C632" s="289">
        <f t="shared" si="31"/>
        <v>5446311</v>
      </c>
      <c r="E632" s="291">
        <v>14838153</v>
      </c>
      <c r="F632" s="374"/>
      <c r="G632" s="374"/>
      <c r="H632" s="374">
        <v>5446311</v>
      </c>
      <c r="I632" s="374"/>
      <c r="J632" s="374"/>
      <c r="K632" s="374"/>
      <c r="L632" s="374"/>
      <c r="M632" s="374"/>
      <c r="N632" s="374"/>
      <c r="O632" s="374"/>
      <c r="P632" s="374"/>
      <c r="Q632" s="374"/>
    </row>
    <row r="633" spans="1:17" x14ac:dyDescent="0.3">
      <c r="A633" s="290">
        <f t="shared" si="29"/>
        <v>1144070250</v>
      </c>
      <c r="B633" s="289">
        <f t="shared" si="30"/>
        <v>0</v>
      </c>
      <c r="C633" s="289">
        <f t="shared" si="31"/>
        <v>922964</v>
      </c>
      <c r="E633" s="291">
        <v>1144070250</v>
      </c>
      <c r="F633" s="374"/>
      <c r="G633" s="374"/>
      <c r="H633" s="374">
        <v>922964</v>
      </c>
      <c r="I633" s="374"/>
      <c r="J633" s="374"/>
      <c r="K633" s="374"/>
      <c r="L633" s="374"/>
      <c r="M633" s="374"/>
      <c r="N633" s="374"/>
      <c r="O633" s="374"/>
      <c r="P633" s="374"/>
      <c r="Q633" s="374"/>
    </row>
    <row r="634" spans="1:17" x14ac:dyDescent="0.3">
      <c r="A634" s="290">
        <f t="shared" si="29"/>
        <v>31323509</v>
      </c>
      <c r="B634" s="289">
        <f t="shared" si="30"/>
        <v>0</v>
      </c>
      <c r="C634" s="289">
        <f t="shared" si="31"/>
        <v>0</v>
      </c>
      <c r="E634" s="291">
        <v>31323509</v>
      </c>
      <c r="F634" s="374"/>
      <c r="G634" s="374"/>
      <c r="H634" s="374">
        <v>0</v>
      </c>
      <c r="I634" s="374"/>
      <c r="J634" s="374"/>
      <c r="K634" s="374"/>
      <c r="L634" s="374"/>
      <c r="M634" s="374"/>
      <c r="N634" s="374"/>
      <c r="O634" s="374"/>
      <c r="P634" s="374"/>
      <c r="Q634" s="374"/>
    </row>
    <row r="635" spans="1:17" x14ac:dyDescent="0.3">
      <c r="A635" s="290">
        <f t="shared" si="29"/>
        <v>1144207702</v>
      </c>
      <c r="B635" s="289">
        <f t="shared" si="30"/>
        <v>0</v>
      </c>
      <c r="C635" s="289">
        <f t="shared" si="31"/>
        <v>327788</v>
      </c>
      <c r="E635" s="291">
        <v>1144207702</v>
      </c>
      <c r="F635" s="374"/>
      <c r="G635" s="374"/>
      <c r="H635" s="374">
        <v>327788</v>
      </c>
      <c r="I635" s="374"/>
      <c r="J635" s="374"/>
      <c r="K635" s="374"/>
      <c r="L635" s="374"/>
      <c r="M635" s="374"/>
      <c r="N635" s="374"/>
      <c r="O635" s="374"/>
      <c r="P635" s="374"/>
      <c r="Q635" s="374"/>
    </row>
    <row r="636" spans="1:17" x14ac:dyDescent="0.3">
      <c r="A636" s="290">
        <f t="shared" si="29"/>
        <v>1130679721</v>
      </c>
      <c r="B636" s="289">
        <f t="shared" si="30"/>
        <v>0</v>
      </c>
      <c r="C636" s="289">
        <f t="shared" si="31"/>
        <v>0</v>
      </c>
      <c r="E636" s="291">
        <v>1130679721</v>
      </c>
      <c r="F636" s="374"/>
      <c r="G636" s="374"/>
      <c r="H636" s="374">
        <v>0</v>
      </c>
      <c r="I636" s="374"/>
      <c r="J636" s="374"/>
      <c r="K636" s="374"/>
      <c r="L636" s="374"/>
      <c r="M636" s="374"/>
      <c r="N636" s="374"/>
      <c r="O636" s="374"/>
      <c r="P636" s="374"/>
      <c r="Q636" s="374"/>
    </row>
    <row r="637" spans="1:17" x14ac:dyDescent="0.3">
      <c r="A637" s="290">
        <f t="shared" si="29"/>
        <v>52420696</v>
      </c>
      <c r="B637" s="289">
        <f t="shared" si="30"/>
        <v>0</v>
      </c>
      <c r="C637" s="289">
        <f t="shared" si="31"/>
        <v>0</v>
      </c>
      <c r="E637" s="291">
        <v>52420696</v>
      </c>
      <c r="F637" s="374"/>
      <c r="G637" s="374"/>
      <c r="H637" s="374"/>
      <c r="I637" s="374">
        <v>0</v>
      </c>
      <c r="J637" s="374"/>
      <c r="K637" s="374"/>
      <c r="L637" s="374"/>
      <c r="M637" s="374"/>
      <c r="N637" s="374"/>
      <c r="O637" s="374"/>
      <c r="P637" s="374"/>
      <c r="Q637" s="374"/>
    </row>
    <row r="638" spans="1:17" x14ac:dyDescent="0.3">
      <c r="A638" s="290">
        <f t="shared" si="29"/>
        <v>66915379</v>
      </c>
      <c r="B638" s="289">
        <f t="shared" si="30"/>
        <v>0</v>
      </c>
      <c r="C638" s="289">
        <f t="shared" si="31"/>
        <v>883740</v>
      </c>
      <c r="E638" s="291">
        <v>66915379</v>
      </c>
      <c r="F638" s="374"/>
      <c r="G638" s="374"/>
      <c r="H638" s="374">
        <v>883740</v>
      </c>
      <c r="I638" s="374"/>
      <c r="J638" s="374"/>
      <c r="K638" s="374"/>
      <c r="L638" s="374"/>
      <c r="M638" s="374"/>
      <c r="N638" s="374"/>
      <c r="O638" s="374"/>
      <c r="P638" s="374"/>
      <c r="Q638" s="374"/>
    </row>
    <row r="639" spans="1:17" x14ac:dyDescent="0.3">
      <c r="A639" s="290">
        <f t="shared" si="29"/>
        <v>38641566</v>
      </c>
      <c r="B639" s="289">
        <f t="shared" si="30"/>
        <v>0</v>
      </c>
      <c r="C639" s="289">
        <f t="shared" si="31"/>
        <v>2286408</v>
      </c>
      <c r="E639" s="291">
        <v>38641566</v>
      </c>
      <c r="F639" s="374"/>
      <c r="G639" s="374"/>
      <c r="H639" s="374">
        <v>2286408</v>
      </c>
      <c r="I639" s="374"/>
      <c r="J639" s="374"/>
      <c r="K639" s="374"/>
      <c r="L639" s="374"/>
      <c r="M639" s="374"/>
      <c r="N639" s="374"/>
      <c r="O639" s="374"/>
      <c r="P639" s="374"/>
      <c r="Q639" s="374"/>
    </row>
    <row r="640" spans="1:17" x14ac:dyDescent="0.3">
      <c r="A640" s="290">
        <f t="shared" si="29"/>
        <v>1144156018</v>
      </c>
      <c r="B640" s="289">
        <f t="shared" si="30"/>
        <v>0</v>
      </c>
      <c r="C640" s="289">
        <f t="shared" si="31"/>
        <v>799025</v>
      </c>
      <c r="E640" s="291">
        <v>1144156018</v>
      </c>
      <c r="F640" s="374"/>
      <c r="G640" s="374"/>
      <c r="H640" s="374">
        <v>799025</v>
      </c>
      <c r="I640" s="374"/>
      <c r="J640" s="374"/>
      <c r="K640" s="374"/>
      <c r="L640" s="374"/>
      <c r="M640" s="374"/>
      <c r="N640" s="374"/>
      <c r="O640" s="374"/>
      <c r="P640" s="374"/>
      <c r="Q640" s="374"/>
    </row>
    <row r="641" spans="1:17" x14ac:dyDescent="0.3">
      <c r="A641" s="290">
        <f t="shared" si="29"/>
        <v>9732299</v>
      </c>
      <c r="B641" s="289">
        <f t="shared" si="30"/>
        <v>0</v>
      </c>
      <c r="C641" s="289">
        <f t="shared" si="31"/>
        <v>8025638</v>
      </c>
      <c r="E641" s="291">
        <v>9732299</v>
      </c>
      <c r="F641" s="374"/>
      <c r="G641" s="374"/>
      <c r="H641" s="374">
        <v>8025638</v>
      </c>
      <c r="I641" s="374"/>
      <c r="J641" s="374"/>
      <c r="K641" s="374"/>
      <c r="L641" s="374"/>
      <c r="M641" s="374"/>
      <c r="N641" s="374"/>
      <c r="O641" s="374"/>
      <c r="P641" s="374"/>
      <c r="Q641" s="374"/>
    </row>
    <row r="642" spans="1:17" x14ac:dyDescent="0.3">
      <c r="A642" s="290">
        <f t="shared" si="29"/>
        <v>38565574</v>
      </c>
      <c r="B642" s="289">
        <f t="shared" si="30"/>
        <v>0</v>
      </c>
      <c r="C642" s="289">
        <f t="shared" si="31"/>
        <v>386981</v>
      </c>
      <c r="E642" s="291">
        <v>38565574</v>
      </c>
      <c r="F642" s="374"/>
      <c r="G642" s="374"/>
      <c r="H642" s="374">
        <v>386981</v>
      </c>
      <c r="I642" s="374"/>
      <c r="J642" s="374"/>
      <c r="K642" s="374"/>
      <c r="L642" s="374"/>
      <c r="M642" s="374"/>
      <c r="N642" s="374"/>
      <c r="O642" s="374"/>
      <c r="P642" s="374"/>
      <c r="Q642" s="374"/>
    </row>
    <row r="643" spans="1:17" x14ac:dyDescent="0.3">
      <c r="A643" s="290">
        <f t="shared" si="29"/>
        <v>1130631606</v>
      </c>
      <c r="B643" s="289">
        <f t="shared" si="30"/>
        <v>0</v>
      </c>
      <c r="C643" s="289">
        <f t="shared" si="31"/>
        <v>4833895</v>
      </c>
      <c r="E643" s="291">
        <v>1130631606</v>
      </c>
      <c r="F643" s="374"/>
      <c r="G643" s="374"/>
      <c r="H643" s="374">
        <v>4833895</v>
      </c>
      <c r="I643" s="374"/>
      <c r="J643" s="374"/>
      <c r="K643" s="374"/>
      <c r="L643" s="374"/>
      <c r="M643" s="374"/>
      <c r="N643" s="374"/>
      <c r="O643" s="374"/>
      <c r="P643" s="374"/>
      <c r="Q643" s="374"/>
    </row>
    <row r="644" spans="1:17" x14ac:dyDescent="0.3">
      <c r="A644" s="290">
        <f t="shared" si="29"/>
        <v>31579463</v>
      </c>
      <c r="B644" s="289">
        <f t="shared" si="30"/>
        <v>0</v>
      </c>
      <c r="C644" s="289">
        <f t="shared" si="31"/>
        <v>393379</v>
      </c>
      <c r="E644" s="291">
        <v>31579463</v>
      </c>
      <c r="F644" s="374"/>
      <c r="G644" s="374"/>
      <c r="H644" s="374">
        <v>393379</v>
      </c>
      <c r="I644" s="374"/>
      <c r="J644" s="374"/>
      <c r="K644" s="374"/>
      <c r="L644" s="374"/>
      <c r="M644" s="374"/>
      <c r="N644" s="374"/>
      <c r="O644" s="374"/>
      <c r="P644" s="374"/>
      <c r="Q644" s="374"/>
    </row>
    <row r="645" spans="1:17" x14ac:dyDescent="0.3">
      <c r="A645" s="290">
        <f t="shared" si="29"/>
        <v>31308567</v>
      </c>
      <c r="B645" s="289">
        <f t="shared" si="30"/>
        <v>0</v>
      </c>
      <c r="C645" s="289">
        <f t="shared" si="31"/>
        <v>2407215</v>
      </c>
      <c r="E645" s="291">
        <v>31308567</v>
      </c>
      <c r="F645" s="374"/>
      <c r="G645" s="374"/>
      <c r="H645" s="374">
        <v>2407215</v>
      </c>
      <c r="I645" s="374"/>
      <c r="J645" s="374"/>
      <c r="K645" s="374"/>
      <c r="L645" s="374"/>
      <c r="M645" s="374"/>
      <c r="N645" s="374"/>
      <c r="O645" s="374"/>
      <c r="P645" s="374"/>
      <c r="Q645" s="374"/>
    </row>
    <row r="646" spans="1:17" x14ac:dyDescent="0.3">
      <c r="A646" s="290">
        <f t="shared" si="29"/>
        <v>1144061138</v>
      </c>
      <c r="B646" s="289">
        <f t="shared" si="30"/>
        <v>0</v>
      </c>
      <c r="C646" s="289">
        <f t="shared" si="31"/>
        <v>2135278</v>
      </c>
      <c r="E646" s="291">
        <v>1144061138</v>
      </c>
      <c r="F646" s="374"/>
      <c r="G646" s="374"/>
      <c r="H646" s="374">
        <v>2135278</v>
      </c>
      <c r="I646" s="374"/>
      <c r="J646" s="374"/>
      <c r="K646" s="374"/>
      <c r="L646" s="374"/>
      <c r="M646" s="374"/>
      <c r="N646" s="374"/>
      <c r="O646" s="374"/>
      <c r="P646" s="374"/>
      <c r="Q646" s="374"/>
    </row>
    <row r="647" spans="1:17" x14ac:dyDescent="0.3">
      <c r="A647" s="290">
        <f t="shared" si="29"/>
        <v>94377083</v>
      </c>
      <c r="B647" s="289">
        <f t="shared" si="30"/>
        <v>0</v>
      </c>
      <c r="C647" s="289">
        <f t="shared" si="31"/>
        <v>0</v>
      </c>
      <c r="E647" s="291">
        <v>94377083</v>
      </c>
      <c r="F647" s="374"/>
      <c r="G647" s="374"/>
      <c r="H647" s="374">
        <v>0</v>
      </c>
      <c r="I647" s="374"/>
      <c r="J647" s="374"/>
      <c r="K647" s="374"/>
      <c r="L647" s="374"/>
      <c r="M647" s="374"/>
      <c r="N647" s="374"/>
      <c r="O647" s="374"/>
      <c r="P647" s="374"/>
      <c r="Q647" s="374"/>
    </row>
    <row r="648" spans="1:17" x14ac:dyDescent="0.3">
      <c r="A648" s="290">
        <f t="shared" si="29"/>
        <v>34611548</v>
      </c>
      <c r="B648" s="289">
        <f t="shared" si="30"/>
        <v>0</v>
      </c>
      <c r="C648" s="289">
        <f t="shared" si="31"/>
        <v>1623783</v>
      </c>
      <c r="E648" s="291">
        <v>34611548</v>
      </c>
      <c r="F648" s="374"/>
      <c r="G648" s="374"/>
      <c r="H648" s="374">
        <v>1623783</v>
      </c>
      <c r="I648" s="374"/>
      <c r="J648" s="374"/>
      <c r="K648" s="374"/>
      <c r="L648" s="374"/>
      <c r="M648" s="374"/>
      <c r="N648" s="374"/>
      <c r="O648" s="374"/>
      <c r="P648" s="374"/>
      <c r="Q648" s="374"/>
    </row>
    <row r="649" spans="1:17" x14ac:dyDescent="0.3">
      <c r="A649" s="290">
        <f t="shared" si="29"/>
        <v>31387162</v>
      </c>
      <c r="B649" s="289">
        <f t="shared" si="30"/>
        <v>0</v>
      </c>
      <c r="C649" s="289">
        <f t="shared" si="31"/>
        <v>0</v>
      </c>
      <c r="E649" s="291">
        <v>31387162</v>
      </c>
      <c r="F649" s="374"/>
      <c r="G649" s="374"/>
      <c r="H649" s="374">
        <v>0</v>
      </c>
      <c r="I649" s="374"/>
      <c r="J649" s="374"/>
      <c r="K649" s="374"/>
      <c r="L649" s="374"/>
      <c r="M649" s="374"/>
      <c r="N649" s="374"/>
      <c r="O649" s="374"/>
      <c r="P649" s="374"/>
      <c r="Q649" s="374"/>
    </row>
    <row r="650" spans="1:17" x14ac:dyDescent="0.3">
      <c r="A650" s="290">
        <f t="shared" si="29"/>
        <v>1112474753</v>
      </c>
      <c r="B650" s="289">
        <f t="shared" si="30"/>
        <v>0</v>
      </c>
      <c r="C650" s="289">
        <f t="shared" si="31"/>
        <v>7397165</v>
      </c>
      <c r="E650" s="291">
        <v>1112474753</v>
      </c>
      <c r="F650" s="374"/>
      <c r="G650" s="374"/>
      <c r="H650" s="374">
        <v>7397165</v>
      </c>
      <c r="I650" s="374"/>
      <c r="J650" s="374"/>
      <c r="K650" s="374"/>
      <c r="L650" s="374"/>
      <c r="M650" s="374"/>
      <c r="N650" s="374"/>
      <c r="O650" s="374"/>
      <c r="P650" s="374"/>
      <c r="Q650" s="374"/>
    </row>
    <row r="651" spans="1:17" x14ac:dyDescent="0.3">
      <c r="A651" s="290">
        <f t="shared" si="29"/>
        <v>31569852</v>
      </c>
      <c r="B651" s="289">
        <f t="shared" si="30"/>
        <v>0</v>
      </c>
      <c r="C651" s="289">
        <f t="shared" si="31"/>
        <v>0</v>
      </c>
      <c r="E651" s="291">
        <v>31569852</v>
      </c>
      <c r="F651" s="374"/>
      <c r="G651" s="374"/>
      <c r="H651" s="374">
        <v>0</v>
      </c>
      <c r="I651" s="374"/>
      <c r="J651" s="374"/>
      <c r="K651" s="374"/>
      <c r="L651" s="374"/>
      <c r="M651" s="374"/>
      <c r="N651" s="374"/>
      <c r="O651" s="374"/>
      <c r="P651" s="374"/>
      <c r="Q651" s="374"/>
    </row>
    <row r="652" spans="1:17" x14ac:dyDescent="0.3">
      <c r="A652" s="290">
        <f t="shared" si="29"/>
        <v>1059983632</v>
      </c>
      <c r="B652" s="289">
        <f t="shared" si="30"/>
        <v>0</v>
      </c>
      <c r="C652" s="289">
        <f t="shared" si="31"/>
        <v>3538966</v>
      </c>
      <c r="E652" s="291">
        <v>1059983632</v>
      </c>
      <c r="F652" s="374"/>
      <c r="G652" s="374"/>
      <c r="H652" s="374">
        <v>3538966</v>
      </c>
      <c r="I652" s="374"/>
      <c r="J652" s="374"/>
      <c r="K652" s="374"/>
      <c r="L652" s="374"/>
      <c r="M652" s="374"/>
      <c r="N652" s="374"/>
      <c r="O652" s="374"/>
      <c r="P652" s="374"/>
      <c r="Q652" s="374"/>
    </row>
    <row r="653" spans="1:17" x14ac:dyDescent="0.3">
      <c r="A653" s="290">
        <f t="shared" si="29"/>
        <v>31420310</v>
      </c>
      <c r="B653" s="289">
        <f t="shared" si="30"/>
        <v>0</v>
      </c>
      <c r="C653" s="289">
        <f t="shared" si="31"/>
        <v>1217975</v>
      </c>
      <c r="E653" s="291">
        <v>31420310</v>
      </c>
      <c r="F653" s="374"/>
      <c r="G653" s="374"/>
      <c r="H653" s="374">
        <v>1217975</v>
      </c>
      <c r="I653" s="374"/>
      <c r="J653" s="374"/>
      <c r="K653" s="374"/>
      <c r="L653" s="374"/>
      <c r="M653" s="374"/>
      <c r="N653" s="374"/>
      <c r="O653" s="374"/>
      <c r="P653" s="374"/>
      <c r="Q653" s="374"/>
    </row>
    <row r="654" spans="1:17" x14ac:dyDescent="0.3">
      <c r="A654" s="290">
        <f t="shared" si="29"/>
        <v>1113781917</v>
      </c>
      <c r="B654" s="289">
        <f t="shared" si="30"/>
        <v>0</v>
      </c>
      <c r="C654" s="289">
        <f t="shared" si="31"/>
        <v>2667981</v>
      </c>
      <c r="E654" s="291">
        <v>1113781917</v>
      </c>
      <c r="F654" s="374"/>
      <c r="G654" s="374"/>
      <c r="H654" s="374">
        <v>2667981</v>
      </c>
      <c r="I654" s="374"/>
      <c r="J654" s="374"/>
      <c r="K654" s="374"/>
      <c r="L654" s="374"/>
      <c r="M654" s="374"/>
      <c r="N654" s="374"/>
      <c r="O654" s="374"/>
      <c r="P654" s="374"/>
      <c r="Q654" s="374"/>
    </row>
    <row r="655" spans="1:17" x14ac:dyDescent="0.3">
      <c r="A655" s="290">
        <f t="shared" si="29"/>
        <v>66854099</v>
      </c>
      <c r="B655" s="289">
        <f t="shared" si="30"/>
        <v>0</v>
      </c>
      <c r="C655" s="289">
        <f t="shared" si="31"/>
        <v>0</v>
      </c>
      <c r="E655" s="291">
        <v>66854099</v>
      </c>
      <c r="F655" s="374"/>
      <c r="G655" s="374"/>
      <c r="H655" s="374">
        <v>0</v>
      </c>
      <c r="I655" s="374"/>
      <c r="J655" s="374"/>
      <c r="K655" s="374"/>
      <c r="L655" s="374"/>
      <c r="M655" s="374"/>
      <c r="N655" s="374"/>
      <c r="O655" s="374"/>
      <c r="P655" s="374"/>
      <c r="Q655" s="374"/>
    </row>
    <row r="656" spans="1:17" x14ac:dyDescent="0.3">
      <c r="A656" s="290">
        <f t="shared" si="29"/>
        <v>31979378</v>
      </c>
      <c r="B656" s="289">
        <f t="shared" si="30"/>
        <v>0</v>
      </c>
      <c r="C656" s="289">
        <f t="shared" si="31"/>
        <v>1559218</v>
      </c>
      <c r="E656" s="291">
        <v>31979378</v>
      </c>
      <c r="F656" s="374"/>
      <c r="G656" s="374"/>
      <c r="H656" s="374">
        <v>1559218</v>
      </c>
      <c r="I656" s="374"/>
      <c r="J656" s="374"/>
      <c r="K656" s="374"/>
      <c r="L656" s="374"/>
      <c r="M656" s="374"/>
      <c r="N656" s="374"/>
      <c r="O656" s="374"/>
      <c r="P656" s="374"/>
      <c r="Q656" s="374"/>
    </row>
    <row r="657" spans="1:17" x14ac:dyDescent="0.3">
      <c r="A657" s="290">
        <f t="shared" si="29"/>
        <v>94478490</v>
      </c>
      <c r="B657" s="289">
        <f t="shared" si="30"/>
        <v>0</v>
      </c>
      <c r="C657" s="289">
        <f t="shared" si="31"/>
        <v>4894761</v>
      </c>
      <c r="E657" s="291">
        <v>94478490</v>
      </c>
      <c r="F657" s="374"/>
      <c r="G657" s="374"/>
      <c r="H657" s="374">
        <v>4894761</v>
      </c>
      <c r="I657" s="374"/>
      <c r="J657" s="374"/>
      <c r="K657" s="374"/>
      <c r="L657" s="374"/>
      <c r="M657" s="374"/>
      <c r="N657" s="374"/>
      <c r="O657" s="374"/>
      <c r="P657" s="374"/>
      <c r="Q657" s="374"/>
    </row>
    <row r="658" spans="1:17" x14ac:dyDescent="0.3">
      <c r="A658" s="290">
        <f t="shared" si="29"/>
        <v>1143828318</v>
      </c>
      <c r="B658" s="289">
        <f t="shared" si="30"/>
        <v>0</v>
      </c>
      <c r="C658" s="289">
        <f t="shared" si="31"/>
        <v>8478829</v>
      </c>
      <c r="E658" s="291">
        <v>1143828318</v>
      </c>
      <c r="F658" s="374"/>
      <c r="G658" s="374"/>
      <c r="H658" s="374">
        <v>8478829</v>
      </c>
      <c r="I658" s="374"/>
      <c r="J658" s="374"/>
      <c r="K658" s="374"/>
      <c r="L658" s="374"/>
      <c r="M658" s="374"/>
      <c r="N658" s="374"/>
      <c r="O658" s="374"/>
      <c r="P658" s="374"/>
      <c r="Q658" s="374"/>
    </row>
    <row r="659" spans="1:17" x14ac:dyDescent="0.3">
      <c r="A659" s="290">
        <f t="shared" si="29"/>
        <v>76050287</v>
      </c>
      <c r="B659" s="289">
        <f t="shared" si="30"/>
        <v>0</v>
      </c>
      <c r="C659" s="289">
        <f t="shared" si="31"/>
        <v>0</v>
      </c>
      <c r="E659" s="291">
        <v>76050287</v>
      </c>
      <c r="F659" s="374"/>
      <c r="G659" s="374"/>
      <c r="H659" s="374">
        <v>0</v>
      </c>
      <c r="I659" s="374"/>
      <c r="J659" s="374"/>
      <c r="K659" s="374"/>
      <c r="L659" s="374"/>
      <c r="M659" s="374"/>
      <c r="N659" s="374"/>
      <c r="O659" s="374"/>
      <c r="P659" s="374"/>
      <c r="Q659" s="374"/>
    </row>
    <row r="660" spans="1:17" x14ac:dyDescent="0.3">
      <c r="A660" s="290">
        <f t="shared" si="29"/>
        <v>38860761</v>
      </c>
      <c r="B660" s="289">
        <f t="shared" si="30"/>
        <v>0</v>
      </c>
      <c r="C660" s="289">
        <f t="shared" si="31"/>
        <v>2869577</v>
      </c>
      <c r="E660" s="291">
        <v>38860761</v>
      </c>
      <c r="F660" s="374"/>
      <c r="G660" s="374"/>
      <c r="H660" s="374">
        <v>2869577</v>
      </c>
      <c r="I660" s="374"/>
      <c r="J660" s="374"/>
      <c r="K660" s="374"/>
      <c r="L660" s="374"/>
      <c r="M660" s="374"/>
      <c r="N660" s="374"/>
      <c r="O660" s="374"/>
      <c r="P660" s="374"/>
      <c r="Q660" s="374"/>
    </row>
    <row r="661" spans="1:17" x14ac:dyDescent="0.3">
      <c r="A661" s="290">
        <f t="shared" si="29"/>
        <v>1144139888</v>
      </c>
      <c r="B661" s="289">
        <f t="shared" si="30"/>
        <v>0</v>
      </c>
      <c r="C661" s="289">
        <f t="shared" si="31"/>
        <v>1507507</v>
      </c>
      <c r="E661" s="291">
        <v>1144139888</v>
      </c>
      <c r="F661" s="374"/>
      <c r="G661" s="374"/>
      <c r="H661" s="374">
        <v>1507507</v>
      </c>
      <c r="I661" s="374"/>
      <c r="J661" s="374"/>
      <c r="K661" s="374"/>
      <c r="L661" s="374"/>
      <c r="M661" s="374"/>
      <c r="N661" s="374"/>
      <c r="O661" s="374"/>
      <c r="P661" s="374"/>
      <c r="Q661" s="374"/>
    </row>
    <row r="662" spans="1:17" x14ac:dyDescent="0.3">
      <c r="A662" s="290">
        <f t="shared" si="29"/>
        <v>29567810</v>
      </c>
      <c r="B662" s="289">
        <f t="shared" si="30"/>
        <v>0</v>
      </c>
      <c r="C662" s="289">
        <f t="shared" si="31"/>
        <v>5054238</v>
      </c>
      <c r="E662" s="291">
        <v>29567810</v>
      </c>
      <c r="F662" s="374"/>
      <c r="G662" s="374"/>
      <c r="H662" s="374">
        <v>5054238</v>
      </c>
      <c r="I662" s="374"/>
      <c r="J662" s="374"/>
      <c r="K662" s="374"/>
      <c r="L662" s="374"/>
      <c r="M662" s="374"/>
      <c r="N662" s="374"/>
      <c r="O662" s="374"/>
      <c r="P662" s="374"/>
      <c r="Q662" s="374"/>
    </row>
    <row r="663" spans="1:17" x14ac:dyDescent="0.3">
      <c r="A663" s="290">
        <f t="shared" si="29"/>
        <v>31322354</v>
      </c>
      <c r="B663" s="289">
        <f t="shared" si="30"/>
        <v>0</v>
      </c>
      <c r="C663" s="289">
        <f t="shared" si="31"/>
        <v>1546286</v>
      </c>
      <c r="E663" s="291">
        <v>31322354</v>
      </c>
      <c r="F663" s="374"/>
      <c r="G663" s="374"/>
      <c r="H663" s="374">
        <v>1546286</v>
      </c>
      <c r="I663" s="374"/>
      <c r="J663" s="374"/>
      <c r="K663" s="374"/>
      <c r="L663" s="374"/>
      <c r="M663" s="374"/>
      <c r="N663" s="374"/>
      <c r="O663" s="374"/>
      <c r="P663" s="374"/>
      <c r="Q663" s="374"/>
    </row>
    <row r="664" spans="1:17" x14ac:dyDescent="0.3">
      <c r="A664" s="290">
        <f t="shared" si="29"/>
        <v>66762582</v>
      </c>
      <c r="B664" s="289">
        <f t="shared" si="30"/>
        <v>0</v>
      </c>
      <c r="C664" s="289">
        <f t="shared" si="31"/>
        <v>3363932</v>
      </c>
      <c r="E664" s="291">
        <v>66762582</v>
      </c>
      <c r="F664" s="374"/>
      <c r="G664" s="374"/>
      <c r="H664" s="374">
        <v>3363932</v>
      </c>
      <c r="I664" s="374"/>
      <c r="J664" s="374"/>
      <c r="K664" s="374"/>
      <c r="L664" s="374"/>
      <c r="M664" s="374"/>
      <c r="N664" s="374"/>
      <c r="O664" s="374"/>
      <c r="P664" s="374"/>
      <c r="Q664" s="374"/>
    </row>
    <row r="665" spans="1:17" x14ac:dyDescent="0.3">
      <c r="A665" s="290">
        <f t="shared" si="29"/>
        <v>16760204</v>
      </c>
      <c r="B665" s="289">
        <f t="shared" si="30"/>
        <v>0</v>
      </c>
      <c r="C665" s="289">
        <f t="shared" si="31"/>
        <v>0</v>
      </c>
      <c r="E665" s="291">
        <v>16760204</v>
      </c>
      <c r="F665" s="374"/>
      <c r="G665" s="374"/>
      <c r="H665" s="374">
        <v>0</v>
      </c>
      <c r="I665" s="374"/>
      <c r="J665" s="374"/>
      <c r="K665" s="374"/>
      <c r="L665" s="374"/>
      <c r="M665" s="374"/>
      <c r="N665" s="374"/>
      <c r="O665" s="374"/>
      <c r="P665" s="374"/>
      <c r="Q665" s="374"/>
    </row>
    <row r="666" spans="1:17" x14ac:dyDescent="0.3">
      <c r="A666" s="290">
        <f t="shared" si="29"/>
        <v>67033996</v>
      </c>
      <c r="B666" s="289">
        <f t="shared" si="30"/>
        <v>0</v>
      </c>
      <c r="C666" s="289">
        <f t="shared" si="31"/>
        <v>0</v>
      </c>
      <c r="E666" s="291">
        <v>67033996</v>
      </c>
      <c r="F666" s="374"/>
      <c r="G666" s="374"/>
      <c r="H666" s="374">
        <v>0</v>
      </c>
      <c r="I666" s="374"/>
      <c r="J666" s="374"/>
      <c r="K666" s="374"/>
      <c r="L666" s="374"/>
      <c r="M666" s="374"/>
      <c r="N666" s="374"/>
      <c r="O666" s="374"/>
      <c r="P666" s="374"/>
      <c r="Q666" s="374"/>
    </row>
    <row r="667" spans="1:17" x14ac:dyDescent="0.3">
      <c r="A667" s="290">
        <f t="shared" si="29"/>
        <v>80003298</v>
      </c>
      <c r="B667" s="289">
        <f t="shared" si="30"/>
        <v>0</v>
      </c>
      <c r="C667" s="289">
        <f t="shared" si="31"/>
        <v>1700189</v>
      </c>
      <c r="E667" s="291">
        <v>80003298</v>
      </c>
      <c r="F667" s="374"/>
      <c r="G667" s="374"/>
      <c r="H667" s="374">
        <v>1700189</v>
      </c>
      <c r="I667" s="374"/>
      <c r="J667" s="374"/>
      <c r="K667" s="374"/>
      <c r="L667" s="374"/>
      <c r="M667" s="374"/>
      <c r="N667" s="374"/>
      <c r="O667" s="374"/>
      <c r="P667" s="374"/>
      <c r="Q667" s="374"/>
    </row>
    <row r="668" spans="1:17" x14ac:dyDescent="0.3">
      <c r="A668" s="290">
        <f t="shared" si="29"/>
        <v>6107698</v>
      </c>
      <c r="B668" s="289">
        <f t="shared" si="30"/>
        <v>0</v>
      </c>
      <c r="C668" s="289">
        <f t="shared" si="31"/>
        <v>0</v>
      </c>
      <c r="E668" s="291">
        <v>6107698</v>
      </c>
      <c r="F668" s="374"/>
      <c r="G668" s="374"/>
      <c r="H668" s="374">
        <v>0</v>
      </c>
      <c r="I668" s="374"/>
      <c r="J668" s="374"/>
      <c r="K668" s="374"/>
      <c r="L668" s="374"/>
      <c r="M668" s="374"/>
      <c r="N668" s="374"/>
      <c r="O668" s="374"/>
      <c r="P668" s="374"/>
      <c r="Q668" s="374"/>
    </row>
    <row r="669" spans="1:17" x14ac:dyDescent="0.3">
      <c r="A669" s="290">
        <f t="shared" ref="A669:A732" si="32">+E669</f>
        <v>31436215</v>
      </c>
      <c r="B669" s="289">
        <f t="shared" si="30"/>
        <v>0</v>
      </c>
      <c r="C669" s="289">
        <f t="shared" si="31"/>
        <v>0</v>
      </c>
      <c r="E669" s="291">
        <v>31436215</v>
      </c>
      <c r="F669" s="374"/>
      <c r="G669" s="374"/>
      <c r="H669" s="374">
        <v>0</v>
      </c>
      <c r="I669" s="374"/>
      <c r="J669" s="374"/>
      <c r="K669" s="374"/>
      <c r="L669" s="374"/>
      <c r="M669" s="374"/>
      <c r="N669" s="374"/>
      <c r="O669" s="374"/>
      <c r="P669" s="374"/>
      <c r="Q669" s="374"/>
    </row>
    <row r="670" spans="1:17" x14ac:dyDescent="0.3">
      <c r="A670" s="290">
        <f t="shared" si="32"/>
        <v>1151948570</v>
      </c>
      <c r="B670" s="289">
        <f t="shared" si="30"/>
        <v>0</v>
      </c>
      <c r="C670" s="289">
        <f t="shared" si="31"/>
        <v>4965807</v>
      </c>
      <c r="E670" s="291">
        <v>1151948570</v>
      </c>
      <c r="F670" s="374"/>
      <c r="G670" s="374"/>
      <c r="H670" s="374">
        <v>4965807</v>
      </c>
      <c r="I670" s="374"/>
      <c r="J670" s="374"/>
      <c r="K670" s="374"/>
      <c r="L670" s="374"/>
      <c r="M670" s="374"/>
      <c r="N670" s="374"/>
      <c r="O670" s="374"/>
      <c r="P670" s="374"/>
      <c r="Q670" s="374"/>
    </row>
    <row r="671" spans="1:17" x14ac:dyDescent="0.3">
      <c r="A671" s="290">
        <f t="shared" si="32"/>
        <v>1144184582</v>
      </c>
      <c r="B671" s="289">
        <f t="shared" si="30"/>
        <v>0</v>
      </c>
      <c r="C671" s="289">
        <f t="shared" si="31"/>
        <v>4716695</v>
      </c>
      <c r="E671" s="291">
        <v>1144184582</v>
      </c>
      <c r="F671" s="374"/>
      <c r="G671" s="374"/>
      <c r="H671" s="374">
        <v>4716695</v>
      </c>
      <c r="I671" s="374"/>
      <c r="J671" s="374"/>
      <c r="K671" s="374"/>
      <c r="L671" s="374"/>
      <c r="M671" s="374"/>
      <c r="N671" s="374"/>
      <c r="O671" s="374"/>
      <c r="P671" s="374"/>
      <c r="Q671" s="374"/>
    </row>
    <row r="672" spans="1:17" x14ac:dyDescent="0.3">
      <c r="A672" s="290">
        <f t="shared" si="32"/>
        <v>1113518533</v>
      </c>
      <c r="B672" s="289">
        <f t="shared" si="30"/>
        <v>0</v>
      </c>
      <c r="C672" s="289">
        <f t="shared" si="31"/>
        <v>4471043</v>
      </c>
      <c r="E672" s="291">
        <v>1113518533</v>
      </c>
      <c r="F672" s="374"/>
      <c r="G672" s="374"/>
      <c r="H672" s="374">
        <v>4471043</v>
      </c>
      <c r="I672" s="374"/>
      <c r="J672" s="374"/>
      <c r="K672" s="374"/>
      <c r="L672" s="374"/>
      <c r="M672" s="374"/>
      <c r="N672" s="374"/>
      <c r="O672" s="374"/>
      <c r="P672" s="374"/>
      <c r="Q672" s="374"/>
    </row>
    <row r="673" spans="1:17" x14ac:dyDescent="0.3">
      <c r="A673" s="290">
        <f t="shared" si="32"/>
        <v>66773741</v>
      </c>
      <c r="B673" s="289">
        <f t="shared" si="30"/>
        <v>0</v>
      </c>
      <c r="C673" s="289">
        <f t="shared" si="31"/>
        <v>1873038</v>
      </c>
      <c r="E673" s="291">
        <v>66773741</v>
      </c>
      <c r="F673" s="374"/>
      <c r="G673" s="374"/>
      <c r="H673" s="374">
        <v>1873038</v>
      </c>
      <c r="I673" s="374"/>
      <c r="J673" s="374"/>
      <c r="K673" s="374"/>
      <c r="L673" s="374"/>
      <c r="M673" s="374"/>
      <c r="N673" s="374"/>
      <c r="O673" s="374"/>
      <c r="P673" s="374"/>
      <c r="Q673" s="374"/>
    </row>
    <row r="674" spans="1:17" x14ac:dyDescent="0.3">
      <c r="A674" s="290">
        <f t="shared" si="32"/>
        <v>1112467116</v>
      </c>
      <c r="B674" s="289">
        <f t="shared" si="30"/>
        <v>0</v>
      </c>
      <c r="C674" s="289">
        <f t="shared" si="31"/>
        <v>7221847</v>
      </c>
      <c r="E674" s="291">
        <v>1112467116</v>
      </c>
      <c r="F674" s="374"/>
      <c r="G674" s="374"/>
      <c r="H674" s="374">
        <v>7221847</v>
      </c>
      <c r="I674" s="374"/>
      <c r="J674" s="374"/>
      <c r="K674" s="374"/>
      <c r="L674" s="374"/>
      <c r="M674" s="374"/>
      <c r="N674" s="374"/>
      <c r="O674" s="374"/>
      <c r="P674" s="374"/>
      <c r="Q674" s="374"/>
    </row>
    <row r="675" spans="1:17" x14ac:dyDescent="0.3">
      <c r="A675" s="290">
        <f t="shared" si="32"/>
        <v>1144025987</v>
      </c>
      <c r="B675" s="289">
        <f t="shared" si="30"/>
        <v>0</v>
      </c>
      <c r="C675" s="289">
        <f t="shared" si="31"/>
        <v>4982182</v>
      </c>
      <c r="E675" s="291">
        <v>1144025987</v>
      </c>
      <c r="F675" s="374"/>
      <c r="G675" s="374"/>
      <c r="H675" s="374">
        <v>4982182</v>
      </c>
      <c r="I675" s="374"/>
      <c r="J675" s="374"/>
      <c r="K675" s="374"/>
      <c r="L675" s="374"/>
      <c r="M675" s="374"/>
      <c r="N675" s="374"/>
      <c r="O675" s="374"/>
      <c r="P675" s="374"/>
      <c r="Q675" s="374"/>
    </row>
    <row r="676" spans="1:17" x14ac:dyDescent="0.3">
      <c r="A676" s="290">
        <f t="shared" si="32"/>
        <v>1151948547</v>
      </c>
      <c r="B676" s="289">
        <f t="shared" ref="B676:B739" si="33">+SUM(F676:G676)</f>
        <v>0</v>
      </c>
      <c r="C676" s="289">
        <f t="shared" ref="C676:C739" si="34">+SUM(F676:AZ676)-B676</f>
        <v>2053380</v>
      </c>
      <c r="E676" s="291">
        <v>1151948547</v>
      </c>
      <c r="F676" s="374"/>
      <c r="G676" s="374"/>
      <c r="H676" s="374"/>
      <c r="I676" s="374"/>
      <c r="J676" s="374"/>
      <c r="K676" s="374">
        <v>2053380</v>
      </c>
      <c r="L676" s="374"/>
      <c r="M676" s="374"/>
      <c r="N676" s="374"/>
      <c r="O676" s="374"/>
      <c r="P676" s="374"/>
      <c r="Q676" s="374"/>
    </row>
    <row r="677" spans="1:17" x14ac:dyDescent="0.3">
      <c r="A677" s="290">
        <f t="shared" si="32"/>
        <v>6625852</v>
      </c>
      <c r="B677" s="289">
        <f t="shared" si="33"/>
        <v>0</v>
      </c>
      <c r="C677" s="289">
        <f t="shared" si="34"/>
        <v>2326327</v>
      </c>
      <c r="E677" s="291">
        <v>6625852</v>
      </c>
      <c r="F677" s="374"/>
      <c r="G677" s="374"/>
      <c r="H677" s="374"/>
      <c r="I677" s="374"/>
      <c r="J677" s="374"/>
      <c r="K677" s="374">
        <v>2326327</v>
      </c>
      <c r="L677" s="374"/>
      <c r="M677" s="374"/>
      <c r="N677" s="374"/>
      <c r="O677" s="374"/>
      <c r="P677" s="374"/>
      <c r="Q677" s="374"/>
    </row>
    <row r="678" spans="1:17" x14ac:dyDescent="0.3">
      <c r="A678" s="290">
        <f t="shared" si="32"/>
        <v>94542841</v>
      </c>
      <c r="B678" s="289">
        <f t="shared" si="33"/>
        <v>0</v>
      </c>
      <c r="C678" s="289">
        <f t="shared" si="34"/>
        <v>216978</v>
      </c>
      <c r="E678" s="291">
        <v>94542841</v>
      </c>
      <c r="F678" s="374"/>
      <c r="G678" s="374"/>
      <c r="H678" s="374"/>
      <c r="I678" s="374"/>
      <c r="J678" s="374"/>
      <c r="K678" s="374">
        <v>216978</v>
      </c>
      <c r="L678" s="374"/>
      <c r="M678" s="374"/>
      <c r="N678" s="374"/>
      <c r="O678" s="374"/>
      <c r="P678" s="374"/>
      <c r="Q678" s="374"/>
    </row>
    <row r="679" spans="1:17" x14ac:dyDescent="0.3">
      <c r="A679" s="290">
        <f t="shared" si="32"/>
        <v>1130606130</v>
      </c>
      <c r="B679" s="289">
        <f t="shared" si="33"/>
        <v>0</v>
      </c>
      <c r="C679" s="289">
        <f t="shared" si="34"/>
        <v>3987220</v>
      </c>
      <c r="E679" s="291">
        <v>1130606130</v>
      </c>
      <c r="F679" s="374"/>
      <c r="G679" s="374"/>
      <c r="H679" s="374"/>
      <c r="I679" s="374"/>
      <c r="J679" s="374"/>
      <c r="K679" s="374"/>
      <c r="L679" s="374"/>
      <c r="M679" s="374">
        <v>3987220</v>
      </c>
      <c r="N679" s="374"/>
      <c r="O679" s="374"/>
      <c r="P679" s="374"/>
      <c r="Q679" s="374"/>
    </row>
    <row r="680" spans="1:17" x14ac:dyDescent="0.3">
      <c r="A680" s="290">
        <f t="shared" si="32"/>
        <v>1088972670</v>
      </c>
      <c r="B680" s="289">
        <f t="shared" si="33"/>
        <v>0</v>
      </c>
      <c r="C680" s="289">
        <f t="shared" si="34"/>
        <v>380254</v>
      </c>
      <c r="E680" s="291">
        <v>1088972670</v>
      </c>
      <c r="F680" s="374"/>
      <c r="G680" s="374"/>
      <c r="H680" s="374"/>
      <c r="I680" s="374"/>
      <c r="J680" s="374"/>
      <c r="K680" s="374"/>
      <c r="L680" s="374">
        <v>380254</v>
      </c>
      <c r="M680" s="374"/>
      <c r="N680" s="374"/>
      <c r="O680" s="374"/>
      <c r="P680" s="374"/>
      <c r="Q680" s="374"/>
    </row>
    <row r="681" spans="1:17" x14ac:dyDescent="0.3">
      <c r="A681" s="290">
        <f t="shared" si="32"/>
        <v>1043001953</v>
      </c>
      <c r="B681" s="289">
        <f t="shared" si="33"/>
        <v>0</v>
      </c>
      <c r="C681" s="289">
        <f t="shared" si="34"/>
        <v>12807550</v>
      </c>
      <c r="E681" s="291">
        <v>1043001953</v>
      </c>
      <c r="F681" s="374"/>
      <c r="G681" s="374"/>
      <c r="H681" s="374"/>
      <c r="I681" s="374"/>
      <c r="J681" s="374"/>
      <c r="K681" s="374"/>
      <c r="L681" s="374"/>
      <c r="M681" s="374"/>
      <c r="N681" s="374">
        <v>12807550</v>
      </c>
      <c r="O681" s="374"/>
      <c r="P681" s="374"/>
      <c r="Q681" s="374"/>
    </row>
    <row r="682" spans="1:17" x14ac:dyDescent="0.3">
      <c r="A682" s="290">
        <f t="shared" si="32"/>
        <v>1144038746</v>
      </c>
      <c r="B682" s="289">
        <f t="shared" si="33"/>
        <v>0</v>
      </c>
      <c r="C682" s="289">
        <f t="shared" si="34"/>
        <v>6458094</v>
      </c>
      <c r="E682" s="291">
        <v>1144038746</v>
      </c>
      <c r="F682" s="374"/>
      <c r="G682" s="374"/>
      <c r="H682" s="374"/>
      <c r="I682" s="374"/>
      <c r="J682" s="374"/>
      <c r="K682" s="374"/>
      <c r="L682" s="374"/>
      <c r="M682" s="374">
        <v>6458094</v>
      </c>
      <c r="N682" s="374"/>
      <c r="O682" s="374"/>
      <c r="P682" s="374"/>
      <c r="Q682" s="374"/>
    </row>
    <row r="683" spans="1:17" x14ac:dyDescent="0.3">
      <c r="A683" s="290">
        <f t="shared" si="32"/>
        <v>31930594</v>
      </c>
      <c r="B683" s="289">
        <f t="shared" si="33"/>
        <v>0</v>
      </c>
      <c r="C683" s="289">
        <f t="shared" si="34"/>
        <v>8084244</v>
      </c>
      <c r="E683" s="291">
        <v>31930594</v>
      </c>
      <c r="F683" s="374"/>
      <c r="G683" s="374"/>
      <c r="H683" s="374">
        <v>8084244</v>
      </c>
      <c r="I683" s="374"/>
      <c r="J683" s="374"/>
      <c r="K683" s="374"/>
      <c r="L683" s="374"/>
      <c r="M683" s="374"/>
      <c r="N683" s="374"/>
      <c r="O683" s="374"/>
      <c r="P683" s="374"/>
      <c r="Q683" s="374"/>
    </row>
    <row r="684" spans="1:17" x14ac:dyDescent="0.3">
      <c r="A684" s="290">
        <f t="shared" si="32"/>
        <v>94552968</v>
      </c>
      <c r="B684" s="289">
        <f t="shared" si="33"/>
        <v>0</v>
      </c>
      <c r="C684" s="289">
        <f t="shared" si="34"/>
        <v>580289</v>
      </c>
      <c r="E684" s="291">
        <v>94552968</v>
      </c>
      <c r="F684" s="374"/>
      <c r="G684" s="374"/>
      <c r="H684" s="374">
        <v>580289</v>
      </c>
      <c r="I684" s="374"/>
      <c r="J684" s="374"/>
      <c r="K684" s="374"/>
      <c r="L684" s="374"/>
      <c r="M684" s="374"/>
      <c r="N684" s="374"/>
      <c r="O684" s="374"/>
      <c r="P684" s="374"/>
      <c r="Q684" s="374"/>
    </row>
    <row r="685" spans="1:17" x14ac:dyDescent="0.3">
      <c r="A685" s="290">
        <f t="shared" si="32"/>
        <v>29940359</v>
      </c>
      <c r="B685" s="289">
        <f t="shared" si="33"/>
        <v>0</v>
      </c>
      <c r="C685" s="289">
        <f t="shared" si="34"/>
        <v>34527445</v>
      </c>
      <c r="E685" s="291">
        <v>29940359</v>
      </c>
      <c r="F685" s="374"/>
      <c r="G685" s="374"/>
      <c r="H685" s="374">
        <v>34527445</v>
      </c>
      <c r="I685" s="374"/>
      <c r="J685" s="374"/>
      <c r="K685" s="374"/>
      <c r="L685" s="374"/>
      <c r="M685" s="374"/>
      <c r="N685" s="374"/>
      <c r="O685" s="374"/>
      <c r="P685" s="374"/>
      <c r="Q685" s="374"/>
    </row>
    <row r="686" spans="1:17" x14ac:dyDescent="0.3">
      <c r="A686" s="290">
        <f t="shared" si="32"/>
        <v>1107083072</v>
      </c>
      <c r="B686" s="289">
        <f t="shared" si="33"/>
        <v>0</v>
      </c>
      <c r="C686" s="289">
        <f t="shared" si="34"/>
        <v>326343</v>
      </c>
      <c r="E686" s="291">
        <v>1107083072</v>
      </c>
      <c r="F686" s="374"/>
      <c r="G686" s="374"/>
      <c r="H686" s="374"/>
      <c r="I686" s="374"/>
      <c r="J686" s="374"/>
      <c r="K686" s="374"/>
      <c r="L686" s="374">
        <v>326343</v>
      </c>
      <c r="M686" s="374"/>
      <c r="N686" s="374"/>
      <c r="O686" s="374"/>
      <c r="P686" s="374"/>
      <c r="Q686" s="374"/>
    </row>
    <row r="687" spans="1:17" x14ac:dyDescent="0.3">
      <c r="A687" s="290">
        <f t="shared" si="32"/>
        <v>1107522382</v>
      </c>
      <c r="B687" s="289">
        <f t="shared" si="33"/>
        <v>0</v>
      </c>
      <c r="C687" s="289">
        <f t="shared" si="34"/>
        <v>3221078</v>
      </c>
      <c r="E687" s="291">
        <v>1107522382</v>
      </c>
      <c r="F687" s="374"/>
      <c r="G687" s="374"/>
      <c r="H687" s="374"/>
      <c r="I687" s="374"/>
      <c r="J687" s="374"/>
      <c r="K687" s="374">
        <v>3221078</v>
      </c>
      <c r="L687" s="374"/>
      <c r="M687" s="374"/>
      <c r="N687" s="374"/>
      <c r="O687" s="374"/>
      <c r="P687" s="374"/>
      <c r="Q687" s="374"/>
    </row>
    <row r="688" spans="1:17" x14ac:dyDescent="0.3">
      <c r="A688" s="290">
        <f t="shared" si="32"/>
        <v>1144075154</v>
      </c>
      <c r="B688" s="289">
        <f t="shared" si="33"/>
        <v>0</v>
      </c>
      <c r="C688" s="289">
        <f t="shared" si="34"/>
        <v>2044791</v>
      </c>
      <c r="E688" s="291">
        <v>1144075154</v>
      </c>
      <c r="F688" s="374"/>
      <c r="G688" s="374"/>
      <c r="H688" s="374"/>
      <c r="I688" s="374"/>
      <c r="J688" s="374"/>
      <c r="K688" s="374">
        <v>2044791</v>
      </c>
      <c r="L688" s="374"/>
      <c r="M688" s="374"/>
      <c r="N688" s="374"/>
      <c r="O688" s="374"/>
      <c r="P688" s="374"/>
      <c r="Q688" s="374"/>
    </row>
    <row r="689" spans="1:17" x14ac:dyDescent="0.3">
      <c r="A689" s="290">
        <f t="shared" si="32"/>
        <v>30238673</v>
      </c>
      <c r="B689" s="289">
        <f t="shared" si="33"/>
        <v>0</v>
      </c>
      <c r="C689" s="289">
        <f t="shared" si="34"/>
        <v>3135256</v>
      </c>
      <c r="E689" s="291">
        <v>30238673</v>
      </c>
      <c r="F689" s="374"/>
      <c r="G689" s="374"/>
      <c r="H689" s="374">
        <v>3135256</v>
      </c>
      <c r="I689" s="374"/>
      <c r="J689" s="374"/>
      <c r="K689" s="374"/>
      <c r="L689" s="374"/>
      <c r="M689" s="374"/>
      <c r="N689" s="374"/>
      <c r="O689" s="374"/>
      <c r="P689" s="374"/>
      <c r="Q689" s="374"/>
    </row>
    <row r="690" spans="1:17" x14ac:dyDescent="0.3">
      <c r="A690" s="290">
        <f t="shared" si="32"/>
        <v>67022671</v>
      </c>
      <c r="B690" s="289">
        <f t="shared" si="33"/>
        <v>0</v>
      </c>
      <c r="C690" s="289">
        <f t="shared" si="34"/>
        <v>1173340</v>
      </c>
      <c r="E690" s="291">
        <v>67022671</v>
      </c>
      <c r="F690" s="374"/>
      <c r="G690" s="374"/>
      <c r="H690" s="374"/>
      <c r="I690" s="374"/>
      <c r="J690" s="374"/>
      <c r="K690" s="374"/>
      <c r="L690" s="374"/>
      <c r="M690" s="374"/>
      <c r="N690" s="374"/>
      <c r="O690" s="374">
        <v>1173340</v>
      </c>
      <c r="P690" s="374"/>
      <c r="Q690" s="374"/>
    </row>
    <row r="691" spans="1:17" x14ac:dyDescent="0.3">
      <c r="A691" s="290">
        <f t="shared" si="32"/>
        <v>42150262</v>
      </c>
      <c r="B691" s="289">
        <f t="shared" si="33"/>
        <v>0</v>
      </c>
      <c r="C691" s="289">
        <f t="shared" si="34"/>
        <v>660922</v>
      </c>
      <c r="E691" s="291">
        <v>42150262</v>
      </c>
      <c r="F691" s="374"/>
      <c r="G691" s="374"/>
      <c r="H691" s="374"/>
      <c r="I691" s="374"/>
      <c r="J691" s="374"/>
      <c r="K691" s="374"/>
      <c r="L691" s="374"/>
      <c r="M691" s="374">
        <v>660922</v>
      </c>
      <c r="N691" s="374"/>
      <c r="O691" s="374"/>
      <c r="P691" s="374"/>
      <c r="Q691" s="374"/>
    </row>
    <row r="692" spans="1:17" x14ac:dyDescent="0.3">
      <c r="A692" s="290">
        <f t="shared" si="32"/>
        <v>14797200</v>
      </c>
      <c r="B692" s="289">
        <f t="shared" si="33"/>
        <v>0</v>
      </c>
      <c r="C692" s="289">
        <f t="shared" si="34"/>
        <v>675658</v>
      </c>
      <c r="E692" s="291">
        <v>14797200</v>
      </c>
      <c r="F692" s="374"/>
      <c r="G692" s="374"/>
      <c r="H692" s="374"/>
      <c r="I692" s="374"/>
      <c r="J692" s="374"/>
      <c r="K692" s="374">
        <v>675658</v>
      </c>
      <c r="L692" s="374"/>
      <c r="M692" s="374"/>
      <c r="N692" s="374"/>
      <c r="O692" s="374"/>
      <c r="P692" s="374"/>
      <c r="Q692" s="374"/>
    </row>
    <row r="693" spans="1:17" x14ac:dyDescent="0.3">
      <c r="A693" s="290">
        <f t="shared" si="32"/>
        <v>1143872532</v>
      </c>
      <c r="B693" s="289">
        <f t="shared" si="33"/>
        <v>0</v>
      </c>
      <c r="C693" s="289">
        <f t="shared" si="34"/>
        <v>2772646</v>
      </c>
      <c r="E693" s="291">
        <v>1143872532</v>
      </c>
      <c r="F693" s="374"/>
      <c r="G693" s="374"/>
      <c r="H693" s="374">
        <v>2772646</v>
      </c>
      <c r="I693" s="374"/>
      <c r="J693" s="374"/>
      <c r="K693" s="374"/>
      <c r="L693" s="374"/>
      <c r="M693" s="374"/>
      <c r="N693" s="374"/>
      <c r="O693" s="374"/>
      <c r="P693" s="374"/>
      <c r="Q693" s="374"/>
    </row>
    <row r="694" spans="1:17" x14ac:dyDescent="0.3">
      <c r="A694" s="290">
        <f t="shared" si="32"/>
        <v>1113517422</v>
      </c>
      <c r="B694" s="289">
        <f t="shared" si="33"/>
        <v>0</v>
      </c>
      <c r="C694" s="289">
        <f t="shared" si="34"/>
        <v>0</v>
      </c>
      <c r="E694" s="291">
        <v>1113517422</v>
      </c>
      <c r="F694" s="374"/>
      <c r="G694" s="374"/>
      <c r="H694" s="374">
        <v>0</v>
      </c>
      <c r="I694" s="374"/>
      <c r="J694" s="374"/>
      <c r="K694" s="374"/>
      <c r="L694" s="374"/>
      <c r="M694" s="374"/>
      <c r="N694" s="374"/>
      <c r="O694" s="374"/>
      <c r="P694" s="374"/>
      <c r="Q694" s="374"/>
    </row>
    <row r="695" spans="1:17" x14ac:dyDescent="0.3">
      <c r="A695" s="290">
        <f t="shared" si="32"/>
        <v>67029116</v>
      </c>
      <c r="B695" s="289">
        <f t="shared" si="33"/>
        <v>0</v>
      </c>
      <c r="C695" s="289">
        <f t="shared" si="34"/>
        <v>1307235</v>
      </c>
      <c r="E695" s="291">
        <v>67029116</v>
      </c>
      <c r="F695" s="374"/>
      <c r="G695" s="374"/>
      <c r="H695" s="374">
        <v>1307235</v>
      </c>
      <c r="I695" s="374"/>
      <c r="J695" s="374"/>
      <c r="K695" s="374"/>
      <c r="L695" s="374"/>
      <c r="M695" s="374"/>
      <c r="N695" s="374"/>
      <c r="O695" s="374"/>
      <c r="P695" s="374"/>
      <c r="Q695" s="374"/>
    </row>
    <row r="696" spans="1:17" x14ac:dyDescent="0.3">
      <c r="A696" s="290">
        <f t="shared" si="32"/>
        <v>1144193435</v>
      </c>
      <c r="B696" s="289">
        <f t="shared" si="33"/>
        <v>0</v>
      </c>
      <c r="C696" s="289">
        <f t="shared" si="34"/>
        <v>814405</v>
      </c>
      <c r="E696" s="291">
        <v>1144193435</v>
      </c>
      <c r="F696" s="374"/>
      <c r="G696" s="374"/>
      <c r="H696" s="374"/>
      <c r="I696" s="374"/>
      <c r="J696" s="374"/>
      <c r="K696" s="374">
        <v>814405</v>
      </c>
      <c r="L696" s="374"/>
      <c r="M696" s="374"/>
      <c r="N696" s="374"/>
      <c r="O696" s="374"/>
      <c r="P696" s="374"/>
      <c r="Q696" s="374"/>
    </row>
    <row r="697" spans="1:17" x14ac:dyDescent="0.3">
      <c r="A697" s="290">
        <f t="shared" si="32"/>
        <v>31629159</v>
      </c>
      <c r="B697" s="289">
        <f t="shared" si="33"/>
        <v>0</v>
      </c>
      <c r="C697" s="289">
        <f t="shared" si="34"/>
        <v>5533785</v>
      </c>
      <c r="E697" s="291">
        <v>31629159</v>
      </c>
      <c r="F697" s="374"/>
      <c r="G697" s="374"/>
      <c r="H697" s="374"/>
      <c r="I697" s="374"/>
      <c r="J697" s="374"/>
      <c r="K697" s="374">
        <v>5533785</v>
      </c>
      <c r="L697" s="374"/>
      <c r="M697" s="374"/>
      <c r="N697" s="374"/>
      <c r="O697" s="374"/>
      <c r="P697" s="374"/>
      <c r="Q697" s="374"/>
    </row>
    <row r="698" spans="1:17" x14ac:dyDescent="0.3">
      <c r="A698" s="290">
        <f t="shared" si="32"/>
        <v>52287745</v>
      </c>
      <c r="B698" s="289">
        <f t="shared" si="33"/>
        <v>0</v>
      </c>
      <c r="C698" s="289">
        <f t="shared" si="34"/>
        <v>4573428</v>
      </c>
      <c r="E698" s="291">
        <v>52287745</v>
      </c>
      <c r="F698" s="374"/>
      <c r="G698" s="374"/>
      <c r="H698" s="374">
        <v>4573428</v>
      </c>
      <c r="I698" s="374"/>
      <c r="J698" s="374"/>
      <c r="K698" s="374"/>
      <c r="L698" s="374"/>
      <c r="M698" s="374"/>
      <c r="N698" s="374"/>
      <c r="O698" s="374"/>
      <c r="P698" s="374"/>
      <c r="Q698" s="374"/>
    </row>
    <row r="699" spans="1:17" x14ac:dyDescent="0.3">
      <c r="A699" s="290">
        <f t="shared" si="32"/>
        <v>66941653</v>
      </c>
      <c r="B699" s="289">
        <f t="shared" si="33"/>
        <v>0</v>
      </c>
      <c r="C699" s="289">
        <f t="shared" si="34"/>
        <v>5133023</v>
      </c>
      <c r="E699" s="291">
        <v>66941653</v>
      </c>
      <c r="F699" s="374"/>
      <c r="G699" s="374"/>
      <c r="H699" s="374"/>
      <c r="I699" s="374"/>
      <c r="J699" s="374"/>
      <c r="K699" s="374">
        <v>5133023</v>
      </c>
      <c r="L699" s="374"/>
      <c r="M699" s="374"/>
      <c r="N699" s="374"/>
      <c r="O699" s="374"/>
      <c r="P699" s="374"/>
      <c r="Q699" s="374"/>
    </row>
    <row r="700" spans="1:17" x14ac:dyDescent="0.3">
      <c r="A700" s="290">
        <f t="shared" si="32"/>
        <v>1093778057</v>
      </c>
      <c r="B700" s="289">
        <f t="shared" si="33"/>
        <v>0</v>
      </c>
      <c r="C700" s="289">
        <f t="shared" si="34"/>
        <v>3915988</v>
      </c>
      <c r="E700" s="291">
        <v>1093778057</v>
      </c>
      <c r="F700" s="374"/>
      <c r="G700" s="374"/>
      <c r="H700" s="374"/>
      <c r="I700" s="374"/>
      <c r="J700" s="374"/>
      <c r="K700" s="374"/>
      <c r="L700" s="374"/>
      <c r="M700" s="374"/>
      <c r="N700" s="374">
        <v>3915988</v>
      </c>
      <c r="O700" s="374"/>
      <c r="P700" s="374"/>
      <c r="Q700" s="374"/>
    </row>
    <row r="701" spans="1:17" x14ac:dyDescent="0.3">
      <c r="A701" s="290">
        <f t="shared" si="32"/>
        <v>1116919045</v>
      </c>
      <c r="B701" s="289">
        <f t="shared" si="33"/>
        <v>0</v>
      </c>
      <c r="C701" s="289">
        <f t="shared" si="34"/>
        <v>1056923</v>
      </c>
      <c r="E701" s="291">
        <v>1116919045</v>
      </c>
      <c r="F701" s="374"/>
      <c r="G701" s="374"/>
      <c r="H701" s="374"/>
      <c r="I701" s="374"/>
      <c r="J701" s="374"/>
      <c r="K701" s="374">
        <v>1056923</v>
      </c>
      <c r="L701" s="374"/>
      <c r="M701" s="374"/>
      <c r="N701" s="374"/>
      <c r="O701" s="374"/>
      <c r="P701" s="374"/>
      <c r="Q701" s="374"/>
    </row>
    <row r="702" spans="1:17" x14ac:dyDescent="0.3">
      <c r="A702" s="290">
        <f t="shared" si="32"/>
        <v>1143853240</v>
      </c>
      <c r="B702" s="289">
        <f t="shared" si="33"/>
        <v>0</v>
      </c>
      <c r="C702" s="289">
        <f t="shared" si="34"/>
        <v>257266</v>
      </c>
      <c r="E702" s="291">
        <v>1143853240</v>
      </c>
      <c r="F702" s="374"/>
      <c r="G702" s="374"/>
      <c r="H702" s="374"/>
      <c r="I702" s="374"/>
      <c r="J702" s="374"/>
      <c r="K702" s="374"/>
      <c r="L702" s="374"/>
      <c r="M702" s="374"/>
      <c r="N702" s="374"/>
      <c r="O702" s="374">
        <v>257266</v>
      </c>
      <c r="P702" s="374"/>
      <c r="Q702" s="374"/>
    </row>
    <row r="703" spans="1:17" x14ac:dyDescent="0.3">
      <c r="A703" s="290">
        <f t="shared" si="32"/>
        <v>31917072</v>
      </c>
      <c r="B703" s="289">
        <f t="shared" si="33"/>
        <v>0</v>
      </c>
      <c r="C703" s="289">
        <f t="shared" si="34"/>
        <v>15156889</v>
      </c>
      <c r="E703" s="291">
        <v>31917072</v>
      </c>
      <c r="F703" s="374"/>
      <c r="G703" s="374"/>
      <c r="H703" s="374"/>
      <c r="I703" s="374"/>
      <c r="J703" s="374"/>
      <c r="K703" s="374">
        <v>15156889</v>
      </c>
      <c r="L703" s="374"/>
      <c r="M703" s="374"/>
      <c r="N703" s="374"/>
      <c r="O703" s="374"/>
      <c r="P703" s="374"/>
      <c r="Q703" s="374"/>
    </row>
    <row r="704" spans="1:17" x14ac:dyDescent="0.3">
      <c r="A704" s="290">
        <f t="shared" si="32"/>
        <v>1118311111</v>
      </c>
      <c r="B704" s="289">
        <f t="shared" si="33"/>
        <v>0</v>
      </c>
      <c r="C704" s="289">
        <f t="shared" si="34"/>
        <v>0</v>
      </c>
      <c r="E704" s="291">
        <v>1118311111</v>
      </c>
      <c r="F704" s="374"/>
      <c r="G704" s="374"/>
      <c r="H704" s="374">
        <v>0</v>
      </c>
      <c r="I704" s="374"/>
      <c r="J704" s="374"/>
      <c r="K704" s="374"/>
      <c r="L704" s="374"/>
      <c r="M704" s="374"/>
      <c r="N704" s="374"/>
      <c r="O704" s="374"/>
      <c r="P704" s="374"/>
      <c r="Q704" s="374"/>
    </row>
    <row r="705" spans="1:17" x14ac:dyDescent="0.3">
      <c r="A705" s="290">
        <f t="shared" si="32"/>
        <v>1144212929</v>
      </c>
      <c r="B705" s="289">
        <f t="shared" si="33"/>
        <v>0</v>
      </c>
      <c r="C705" s="289">
        <f t="shared" si="34"/>
        <v>497882</v>
      </c>
      <c r="E705" s="291">
        <v>1144212929</v>
      </c>
      <c r="F705" s="374"/>
      <c r="G705" s="374"/>
      <c r="H705" s="374">
        <v>497882</v>
      </c>
      <c r="I705" s="374"/>
      <c r="J705" s="374"/>
      <c r="K705" s="374"/>
      <c r="L705" s="374"/>
      <c r="M705" s="374"/>
      <c r="N705" s="374"/>
      <c r="O705" s="374"/>
      <c r="P705" s="374"/>
      <c r="Q705" s="374"/>
    </row>
    <row r="706" spans="1:17" x14ac:dyDescent="0.3">
      <c r="A706" s="290">
        <f t="shared" si="32"/>
        <v>79392584</v>
      </c>
      <c r="B706" s="289">
        <f t="shared" si="33"/>
        <v>0</v>
      </c>
      <c r="C706" s="289">
        <f t="shared" si="34"/>
        <v>4437203</v>
      </c>
      <c r="E706" s="291">
        <v>79392584</v>
      </c>
      <c r="F706" s="374"/>
      <c r="G706" s="374"/>
      <c r="H706" s="374">
        <v>4437203</v>
      </c>
      <c r="I706" s="374"/>
      <c r="J706" s="374"/>
      <c r="K706" s="374"/>
      <c r="L706" s="374"/>
      <c r="M706" s="374"/>
      <c r="N706" s="374"/>
      <c r="O706" s="374"/>
      <c r="P706" s="374"/>
      <c r="Q706" s="374"/>
    </row>
    <row r="707" spans="1:17" x14ac:dyDescent="0.3">
      <c r="A707" s="290">
        <f t="shared" si="32"/>
        <v>98476498</v>
      </c>
      <c r="B707" s="289">
        <f t="shared" si="33"/>
        <v>0</v>
      </c>
      <c r="C707" s="289">
        <f t="shared" si="34"/>
        <v>415834</v>
      </c>
      <c r="E707" s="291">
        <v>98476498</v>
      </c>
      <c r="F707" s="374"/>
      <c r="G707" s="374"/>
      <c r="H707" s="374">
        <v>415834</v>
      </c>
      <c r="I707" s="374"/>
      <c r="J707" s="374"/>
      <c r="K707" s="374"/>
      <c r="L707" s="374"/>
      <c r="M707" s="374"/>
      <c r="N707" s="374"/>
      <c r="O707" s="374"/>
      <c r="P707" s="374"/>
      <c r="Q707" s="374"/>
    </row>
    <row r="708" spans="1:17" x14ac:dyDescent="0.3">
      <c r="A708" s="290">
        <f t="shared" si="32"/>
        <v>25296495</v>
      </c>
      <c r="B708" s="289">
        <f t="shared" si="33"/>
        <v>0</v>
      </c>
      <c r="C708" s="289">
        <f t="shared" si="34"/>
        <v>1491680</v>
      </c>
      <c r="E708" s="291">
        <v>25296495</v>
      </c>
      <c r="F708" s="374"/>
      <c r="G708" s="374"/>
      <c r="H708" s="374">
        <v>1491680</v>
      </c>
      <c r="I708" s="374"/>
      <c r="J708" s="374"/>
      <c r="K708" s="374"/>
      <c r="L708" s="374"/>
      <c r="M708" s="374"/>
      <c r="N708" s="374"/>
      <c r="O708" s="374"/>
      <c r="P708" s="374"/>
      <c r="Q708" s="374"/>
    </row>
    <row r="709" spans="1:17" x14ac:dyDescent="0.3">
      <c r="A709" s="290">
        <f t="shared" si="32"/>
        <v>14639497</v>
      </c>
      <c r="B709" s="289">
        <f t="shared" si="33"/>
        <v>0</v>
      </c>
      <c r="C709" s="289">
        <f t="shared" si="34"/>
        <v>5441659</v>
      </c>
      <c r="E709" s="291">
        <v>14639497</v>
      </c>
      <c r="F709" s="374"/>
      <c r="G709" s="374"/>
      <c r="H709" s="374">
        <v>5441659</v>
      </c>
      <c r="I709" s="374"/>
      <c r="J709" s="374"/>
      <c r="K709" s="374"/>
      <c r="L709" s="374"/>
      <c r="M709" s="374"/>
      <c r="N709" s="374"/>
      <c r="O709" s="374"/>
      <c r="P709" s="374"/>
      <c r="Q709" s="374"/>
    </row>
    <row r="710" spans="1:17" x14ac:dyDescent="0.3">
      <c r="A710" s="290">
        <f t="shared" si="32"/>
        <v>38603412</v>
      </c>
      <c r="B710" s="289">
        <f t="shared" si="33"/>
        <v>0</v>
      </c>
      <c r="C710" s="289">
        <f t="shared" si="34"/>
        <v>13415233</v>
      </c>
      <c r="E710" s="291">
        <v>38603412</v>
      </c>
      <c r="F710" s="374"/>
      <c r="G710" s="374"/>
      <c r="H710" s="374">
        <v>13415233</v>
      </c>
      <c r="I710" s="374"/>
      <c r="J710" s="374"/>
      <c r="K710" s="374"/>
      <c r="L710" s="374"/>
      <c r="M710" s="374"/>
      <c r="N710" s="374"/>
      <c r="O710" s="374"/>
      <c r="P710" s="374"/>
      <c r="Q710" s="374"/>
    </row>
    <row r="711" spans="1:17" x14ac:dyDescent="0.3">
      <c r="A711" s="290">
        <f t="shared" si="32"/>
        <v>11685263</v>
      </c>
      <c r="B711" s="289">
        <f t="shared" si="33"/>
        <v>0</v>
      </c>
      <c r="C711" s="289">
        <f t="shared" si="34"/>
        <v>4675938</v>
      </c>
      <c r="E711" s="291">
        <v>11685263</v>
      </c>
      <c r="F711" s="374"/>
      <c r="G711" s="374"/>
      <c r="H711" s="374">
        <v>4675938</v>
      </c>
      <c r="I711" s="374"/>
      <c r="J711" s="374"/>
      <c r="K711" s="374"/>
      <c r="L711" s="374"/>
      <c r="M711" s="374"/>
      <c r="N711" s="374"/>
      <c r="O711" s="374"/>
      <c r="P711" s="374"/>
      <c r="Q711" s="374"/>
    </row>
    <row r="712" spans="1:17" x14ac:dyDescent="0.3">
      <c r="A712" s="290">
        <f t="shared" si="32"/>
        <v>32884714</v>
      </c>
      <c r="B712" s="289">
        <f t="shared" si="33"/>
        <v>0</v>
      </c>
      <c r="C712" s="289">
        <f t="shared" si="34"/>
        <v>73337</v>
      </c>
      <c r="E712" s="291">
        <v>32884714</v>
      </c>
      <c r="F712" s="374"/>
      <c r="G712" s="374"/>
      <c r="H712" s="374">
        <v>73337</v>
      </c>
      <c r="I712" s="374"/>
      <c r="J712" s="374"/>
      <c r="K712" s="374"/>
      <c r="L712" s="374"/>
      <c r="M712" s="374"/>
      <c r="N712" s="374"/>
      <c r="O712" s="374"/>
      <c r="P712" s="374"/>
      <c r="Q712" s="374"/>
    </row>
    <row r="713" spans="1:17" x14ac:dyDescent="0.3">
      <c r="A713" s="290">
        <f t="shared" si="32"/>
        <v>94540275</v>
      </c>
      <c r="B713" s="289">
        <f t="shared" si="33"/>
        <v>0</v>
      </c>
      <c r="C713" s="289">
        <f t="shared" si="34"/>
        <v>0</v>
      </c>
      <c r="E713" s="291">
        <v>94540275</v>
      </c>
      <c r="F713" s="374"/>
      <c r="G713" s="374"/>
      <c r="H713" s="374">
        <v>0</v>
      </c>
      <c r="I713" s="374"/>
      <c r="J713" s="374"/>
      <c r="K713" s="374"/>
      <c r="L713" s="374"/>
      <c r="M713" s="374"/>
      <c r="N713" s="374"/>
      <c r="O713" s="374"/>
      <c r="P713" s="374"/>
      <c r="Q713" s="374"/>
    </row>
    <row r="714" spans="1:17" x14ac:dyDescent="0.3">
      <c r="A714" s="290">
        <f t="shared" si="32"/>
        <v>14636308</v>
      </c>
      <c r="B714" s="289">
        <f t="shared" si="33"/>
        <v>0</v>
      </c>
      <c r="C714" s="289">
        <f t="shared" si="34"/>
        <v>3137416</v>
      </c>
      <c r="E714" s="291">
        <v>14636308</v>
      </c>
      <c r="F714" s="374"/>
      <c r="G714" s="374"/>
      <c r="H714" s="374">
        <v>3137416</v>
      </c>
      <c r="I714" s="374"/>
      <c r="J714" s="374"/>
      <c r="K714" s="374"/>
      <c r="L714" s="374"/>
      <c r="M714" s="374"/>
      <c r="N714" s="374"/>
      <c r="O714" s="374"/>
      <c r="P714" s="374"/>
      <c r="Q714" s="374"/>
    </row>
    <row r="715" spans="1:17" x14ac:dyDescent="0.3">
      <c r="A715" s="290">
        <f t="shared" si="32"/>
        <v>52285550</v>
      </c>
      <c r="B715" s="289">
        <f t="shared" si="33"/>
        <v>0</v>
      </c>
      <c r="C715" s="289">
        <f t="shared" si="34"/>
        <v>11168090</v>
      </c>
      <c r="E715" s="291">
        <v>52285550</v>
      </c>
      <c r="F715" s="374"/>
      <c r="G715" s="374"/>
      <c r="H715" s="374">
        <v>11168090</v>
      </c>
      <c r="I715" s="374"/>
      <c r="J715" s="374"/>
      <c r="K715" s="374"/>
      <c r="L715" s="374"/>
      <c r="M715" s="374"/>
      <c r="N715" s="374"/>
      <c r="O715" s="374"/>
      <c r="P715" s="374"/>
      <c r="Q715" s="374"/>
    </row>
    <row r="716" spans="1:17" x14ac:dyDescent="0.3">
      <c r="A716" s="290">
        <f t="shared" si="32"/>
        <v>1004611231</v>
      </c>
      <c r="B716" s="289">
        <f t="shared" si="33"/>
        <v>0</v>
      </c>
      <c r="C716" s="289">
        <f t="shared" si="34"/>
        <v>1385520</v>
      </c>
      <c r="E716" s="291">
        <v>1004611231</v>
      </c>
      <c r="F716" s="374"/>
      <c r="G716" s="374"/>
      <c r="H716" s="374">
        <v>1385520</v>
      </c>
      <c r="I716" s="374"/>
      <c r="J716" s="374"/>
      <c r="K716" s="374"/>
      <c r="L716" s="374"/>
      <c r="M716" s="374"/>
      <c r="N716" s="374"/>
      <c r="O716" s="374"/>
      <c r="P716" s="374"/>
      <c r="Q716" s="374"/>
    </row>
    <row r="717" spans="1:17" x14ac:dyDescent="0.3">
      <c r="A717" s="290">
        <f t="shared" si="32"/>
        <v>1144074384</v>
      </c>
      <c r="B717" s="289">
        <f t="shared" si="33"/>
        <v>0</v>
      </c>
      <c r="C717" s="289">
        <f t="shared" si="34"/>
        <v>1149822</v>
      </c>
      <c r="E717" s="291">
        <v>1144074384</v>
      </c>
      <c r="F717" s="374"/>
      <c r="G717" s="374"/>
      <c r="H717" s="374">
        <v>1149822</v>
      </c>
      <c r="I717" s="374"/>
      <c r="J717" s="374"/>
      <c r="K717" s="374"/>
      <c r="L717" s="374"/>
      <c r="M717" s="374"/>
      <c r="N717" s="374"/>
      <c r="O717" s="374"/>
      <c r="P717" s="374"/>
      <c r="Q717" s="374"/>
    </row>
    <row r="718" spans="1:17" x14ac:dyDescent="0.3">
      <c r="A718" s="290">
        <f t="shared" si="32"/>
        <v>14605200</v>
      </c>
      <c r="B718" s="289">
        <f t="shared" si="33"/>
        <v>0</v>
      </c>
      <c r="C718" s="289">
        <f t="shared" si="34"/>
        <v>4836470</v>
      </c>
      <c r="E718" s="291">
        <v>14605200</v>
      </c>
      <c r="F718" s="374"/>
      <c r="G718" s="374"/>
      <c r="H718" s="374">
        <v>4836470</v>
      </c>
      <c r="I718" s="374"/>
      <c r="J718" s="374"/>
      <c r="K718" s="374"/>
      <c r="L718" s="374"/>
      <c r="M718" s="374"/>
      <c r="N718" s="374"/>
      <c r="O718" s="374"/>
      <c r="P718" s="374"/>
      <c r="Q718" s="374"/>
    </row>
    <row r="719" spans="1:17" x14ac:dyDescent="0.3">
      <c r="A719" s="290">
        <f t="shared" si="32"/>
        <v>1143829304</v>
      </c>
      <c r="B719" s="289">
        <f t="shared" si="33"/>
        <v>0</v>
      </c>
      <c r="C719" s="289">
        <f t="shared" si="34"/>
        <v>3424956</v>
      </c>
      <c r="E719" s="291">
        <v>1143829304</v>
      </c>
      <c r="F719" s="374"/>
      <c r="G719" s="374"/>
      <c r="H719" s="374">
        <v>3424956</v>
      </c>
      <c r="I719" s="374"/>
      <c r="J719" s="374"/>
      <c r="K719" s="374"/>
      <c r="L719" s="374"/>
      <c r="M719" s="374"/>
      <c r="N719" s="374"/>
      <c r="O719" s="374"/>
      <c r="P719" s="374"/>
      <c r="Q719" s="374"/>
    </row>
    <row r="720" spans="1:17" x14ac:dyDescent="0.3">
      <c r="A720" s="290">
        <f t="shared" si="32"/>
        <v>1113639105</v>
      </c>
      <c r="B720" s="289">
        <f t="shared" si="33"/>
        <v>0</v>
      </c>
      <c r="C720" s="289">
        <f t="shared" si="34"/>
        <v>3610007</v>
      </c>
      <c r="E720" s="291">
        <v>1113639105</v>
      </c>
      <c r="F720" s="374"/>
      <c r="G720" s="374"/>
      <c r="H720" s="374"/>
      <c r="I720" s="374"/>
      <c r="J720" s="374"/>
      <c r="K720" s="374"/>
      <c r="L720" s="374"/>
      <c r="M720" s="374"/>
      <c r="N720" s="374"/>
      <c r="O720" s="374">
        <v>3610007</v>
      </c>
      <c r="P720" s="374"/>
      <c r="Q720" s="374"/>
    </row>
    <row r="721" spans="1:17" x14ac:dyDescent="0.3">
      <c r="A721" s="290">
        <f t="shared" si="32"/>
        <v>16776921</v>
      </c>
      <c r="B721" s="289">
        <f t="shared" si="33"/>
        <v>0</v>
      </c>
      <c r="C721" s="289">
        <f t="shared" si="34"/>
        <v>1302080</v>
      </c>
      <c r="E721" s="291">
        <v>16776921</v>
      </c>
      <c r="F721" s="374"/>
      <c r="G721" s="374"/>
      <c r="H721" s="374"/>
      <c r="I721" s="374"/>
      <c r="J721" s="374"/>
      <c r="K721" s="374"/>
      <c r="L721" s="374"/>
      <c r="M721" s="374"/>
      <c r="N721" s="374"/>
      <c r="O721" s="374">
        <v>1302080</v>
      </c>
      <c r="P721" s="374"/>
      <c r="Q721" s="374"/>
    </row>
    <row r="722" spans="1:17" x14ac:dyDescent="0.3">
      <c r="A722" s="290">
        <f t="shared" si="32"/>
        <v>55221616</v>
      </c>
      <c r="B722" s="289">
        <f t="shared" si="33"/>
        <v>0</v>
      </c>
      <c r="C722" s="289">
        <f t="shared" si="34"/>
        <v>1176251</v>
      </c>
      <c r="E722" s="291">
        <v>55221616</v>
      </c>
      <c r="F722" s="374"/>
      <c r="G722" s="374"/>
      <c r="H722" s="374"/>
      <c r="I722" s="374"/>
      <c r="J722" s="374"/>
      <c r="K722" s="374"/>
      <c r="L722" s="374"/>
      <c r="M722" s="374"/>
      <c r="N722" s="374"/>
      <c r="O722" s="374">
        <v>1176251</v>
      </c>
      <c r="P722" s="374"/>
      <c r="Q722" s="374"/>
    </row>
    <row r="723" spans="1:17" x14ac:dyDescent="0.3">
      <c r="A723" s="290">
        <f t="shared" si="32"/>
        <v>1112463119</v>
      </c>
      <c r="B723" s="289">
        <f t="shared" si="33"/>
        <v>0</v>
      </c>
      <c r="C723" s="289">
        <f t="shared" si="34"/>
        <v>2576499</v>
      </c>
      <c r="E723" s="291">
        <v>1112463119</v>
      </c>
      <c r="F723" s="374"/>
      <c r="G723" s="374"/>
      <c r="H723" s="374"/>
      <c r="I723" s="374"/>
      <c r="J723" s="374"/>
      <c r="K723" s="374"/>
      <c r="L723" s="374"/>
      <c r="M723" s="374"/>
      <c r="N723" s="374"/>
      <c r="O723" s="374">
        <v>2576499</v>
      </c>
      <c r="P723" s="374"/>
      <c r="Q723" s="374"/>
    </row>
    <row r="724" spans="1:17" x14ac:dyDescent="0.3">
      <c r="A724" s="290">
        <f t="shared" si="32"/>
        <v>31892952</v>
      </c>
      <c r="B724" s="289">
        <f t="shared" si="33"/>
        <v>0</v>
      </c>
      <c r="C724" s="289">
        <f t="shared" si="34"/>
        <v>3318859</v>
      </c>
      <c r="E724" s="291">
        <v>31892952</v>
      </c>
      <c r="F724" s="374"/>
      <c r="G724" s="374"/>
      <c r="H724" s="374"/>
      <c r="I724" s="374"/>
      <c r="J724" s="374"/>
      <c r="K724" s="374">
        <v>3318859</v>
      </c>
      <c r="L724" s="374"/>
      <c r="M724" s="374"/>
      <c r="N724" s="374"/>
      <c r="O724" s="374"/>
      <c r="P724" s="374"/>
      <c r="Q724" s="374"/>
    </row>
    <row r="725" spans="1:17" x14ac:dyDescent="0.3">
      <c r="A725" s="290">
        <f t="shared" si="32"/>
        <v>1143931677</v>
      </c>
      <c r="B725" s="289">
        <f t="shared" si="33"/>
        <v>0</v>
      </c>
      <c r="C725" s="289">
        <f t="shared" si="34"/>
        <v>1953397</v>
      </c>
      <c r="E725" s="291">
        <v>1143931677</v>
      </c>
      <c r="F725" s="374"/>
      <c r="G725" s="374"/>
      <c r="H725" s="374"/>
      <c r="I725" s="374"/>
      <c r="J725" s="374"/>
      <c r="K725" s="374">
        <v>1953397</v>
      </c>
      <c r="L725" s="374"/>
      <c r="M725" s="374"/>
      <c r="N725" s="374"/>
      <c r="O725" s="374"/>
      <c r="P725" s="374"/>
      <c r="Q725" s="374"/>
    </row>
    <row r="726" spans="1:17" x14ac:dyDescent="0.3">
      <c r="A726" s="290">
        <f t="shared" si="32"/>
        <v>29706974</v>
      </c>
      <c r="B726" s="289">
        <f t="shared" si="33"/>
        <v>0</v>
      </c>
      <c r="C726" s="289">
        <f t="shared" si="34"/>
        <v>892786</v>
      </c>
      <c r="E726" s="291">
        <v>29706974</v>
      </c>
      <c r="F726" s="374"/>
      <c r="G726" s="374"/>
      <c r="H726" s="374"/>
      <c r="I726" s="374"/>
      <c r="J726" s="374"/>
      <c r="K726" s="374"/>
      <c r="L726" s="374"/>
      <c r="M726" s="374"/>
      <c r="N726" s="374"/>
      <c r="O726" s="374">
        <v>892786</v>
      </c>
      <c r="P726" s="374"/>
      <c r="Q726" s="374"/>
    </row>
    <row r="727" spans="1:17" x14ac:dyDescent="0.3">
      <c r="A727" s="290">
        <f t="shared" si="32"/>
        <v>1062319731</v>
      </c>
      <c r="B727" s="289">
        <f t="shared" si="33"/>
        <v>0</v>
      </c>
      <c r="C727" s="289">
        <f t="shared" si="34"/>
        <v>0</v>
      </c>
      <c r="E727" s="291">
        <v>1062319731</v>
      </c>
      <c r="F727" s="374"/>
      <c r="G727" s="374"/>
      <c r="H727" s="374">
        <v>0</v>
      </c>
      <c r="I727" s="374"/>
      <c r="J727" s="374"/>
      <c r="K727" s="374"/>
      <c r="L727" s="374"/>
      <c r="M727" s="374"/>
      <c r="N727" s="374"/>
      <c r="O727" s="374"/>
      <c r="P727" s="374"/>
      <c r="Q727" s="374"/>
    </row>
    <row r="728" spans="1:17" x14ac:dyDescent="0.3">
      <c r="A728" s="290">
        <f t="shared" si="32"/>
        <v>1143415734</v>
      </c>
      <c r="B728" s="289">
        <f t="shared" si="33"/>
        <v>0</v>
      </c>
      <c r="C728" s="289">
        <f t="shared" si="34"/>
        <v>2661531</v>
      </c>
      <c r="E728" s="291">
        <v>1143415734</v>
      </c>
      <c r="F728" s="374"/>
      <c r="G728" s="374"/>
      <c r="H728" s="374">
        <v>2661531</v>
      </c>
      <c r="I728" s="374"/>
      <c r="J728" s="374"/>
      <c r="K728" s="374"/>
      <c r="L728" s="374"/>
      <c r="M728" s="374"/>
      <c r="N728" s="374"/>
      <c r="O728" s="374"/>
      <c r="P728" s="374"/>
      <c r="Q728" s="374"/>
    </row>
    <row r="729" spans="1:17" x14ac:dyDescent="0.3">
      <c r="A729" s="290">
        <f t="shared" si="32"/>
        <v>79276476</v>
      </c>
      <c r="B729" s="289">
        <f t="shared" si="33"/>
        <v>0</v>
      </c>
      <c r="C729" s="289">
        <f t="shared" si="34"/>
        <v>439277</v>
      </c>
      <c r="E729" s="291">
        <v>79276476</v>
      </c>
      <c r="F729" s="374"/>
      <c r="G729" s="374"/>
      <c r="H729" s="374">
        <v>439277</v>
      </c>
      <c r="I729" s="374"/>
      <c r="J729" s="374"/>
      <c r="K729" s="374"/>
      <c r="L729" s="374"/>
      <c r="M729" s="374"/>
      <c r="N729" s="374"/>
      <c r="O729" s="374"/>
      <c r="P729" s="374"/>
      <c r="Q729" s="374"/>
    </row>
    <row r="730" spans="1:17" x14ac:dyDescent="0.3">
      <c r="A730" s="290">
        <f t="shared" si="32"/>
        <v>42118760</v>
      </c>
      <c r="B730" s="289">
        <f t="shared" si="33"/>
        <v>0</v>
      </c>
      <c r="C730" s="289">
        <f t="shared" si="34"/>
        <v>2091611</v>
      </c>
      <c r="E730" s="291">
        <v>42118760</v>
      </c>
      <c r="F730" s="374"/>
      <c r="G730" s="374"/>
      <c r="H730" s="374"/>
      <c r="I730" s="374"/>
      <c r="J730" s="374"/>
      <c r="K730" s="374"/>
      <c r="L730" s="374">
        <v>2091611</v>
      </c>
      <c r="M730" s="374"/>
      <c r="N730" s="374"/>
      <c r="O730" s="374"/>
      <c r="P730" s="374"/>
      <c r="Q730" s="374"/>
    </row>
    <row r="731" spans="1:17" x14ac:dyDescent="0.3">
      <c r="A731" s="290">
        <f t="shared" si="32"/>
        <v>1130614552</v>
      </c>
      <c r="B731" s="289">
        <f t="shared" si="33"/>
        <v>0</v>
      </c>
      <c r="C731" s="289">
        <f t="shared" si="34"/>
        <v>335868</v>
      </c>
      <c r="E731" s="291">
        <v>1130614552</v>
      </c>
      <c r="F731" s="374"/>
      <c r="G731" s="374"/>
      <c r="H731" s="374"/>
      <c r="I731" s="374"/>
      <c r="J731" s="374"/>
      <c r="K731" s="374">
        <v>335868</v>
      </c>
      <c r="L731" s="374"/>
      <c r="M731" s="374"/>
      <c r="N731" s="374"/>
      <c r="O731" s="374"/>
      <c r="P731" s="374"/>
      <c r="Q731" s="374"/>
    </row>
    <row r="732" spans="1:17" x14ac:dyDescent="0.3">
      <c r="A732" s="290">
        <f t="shared" si="32"/>
        <v>38466049</v>
      </c>
      <c r="B732" s="289">
        <f t="shared" si="33"/>
        <v>0</v>
      </c>
      <c r="C732" s="289">
        <f t="shared" si="34"/>
        <v>11018597</v>
      </c>
      <c r="E732" s="291">
        <v>38466049</v>
      </c>
      <c r="F732" s="374"/>
      <c r="G732" s="374"/>
      <c r="H732" s="374"/>
      <c r="I732" s="374"/>
      <c r="J732" s="374"/>
      <c r="K732" s="374">
        <v>11018597</v>
      </c>
      <c r="L732" s="374"/>
      <c r="M732" s="374"/>
      <c r="N732" s="374"/>
      <c r="O732" s="374"/>
      <c r="P732" s="374"/>
      <c r="Q732" s="374"/>
    </row>
    <row r="733" spans="1:17" x14ac:dyDescent="0.3">
      <c r="A733" s="290">
        <f t="shared" ref="A733:A796" si="35">+E733</f>
        <v>1151957979</v>
      </c>
      <c r="B733" s="289">
        <f t="shared" si="33"/>
        <v>0</v>
      </c>
      <c r="C733" s="289">
        <f t="shared" si="34"/>
        <v>1734329</v>
      </c>
      <c r="E733" s="291">
        <v>1151957979</v>
      </c>
      <c r="F733" s="374"/>
      <c r="G733" s="374"/>
      <c r="H733" s="374"/>
      <c r="I733" s="374"/>
      <c r="J733" s="374"/>
      <c r="K733" s="374">
        <v>1734329</v>
      </c>
      <c r="L733" s="374"/>
      <c r="M733" s="374"/>
      <c r="N733" s="374"/>
      <c r="O733" s="374"/>
      <c r="P733" s="374"/>
      <c r="Q733" s="374"/>
    </row>
    <row r="734" spans="1:17" x14ac:dyDescent="0.3">
      <c r="A734" s="290">
        <f t="shared" si="35"/>
        <v>1144175737</v>
      </c>
      <c r="B734" s="289">
        <f t="shared" si="33"/>
        <v>0</v>
      </c>
      <c r="C734" s="289">
        <f t="shared" si="34"/>
        <v>1628271</v>
      </c>
      <c r="E734" s="291">
        <v>1144175737</v>
      </c>
      <c r="F734" s="374"/>
      <c r="G734" s="374"/>
      <c r="H734" s="374"/>
      <c r="I734" s="374"/>
      <c r="J734" s="374"/>
      <c r="K734" s="374">
        <v>1628271</v>
      </c>
      <c r="L734" s="374"/>
      <c r="M734" s="374"/>
      <c r="N734" s="374"/>
      <c r="O734" s="374"/>
      <c r="P734" s="374"/>
      <c r="Q734" s="374"/>
    </row>
    <row r="735" spans="1:17" x14ac:dyDescent="0.3">
      <c r="A735" s="290">
        <f t="shared" si="35"/>
        <v>1114892812</v>
      </c>
      <c r="B735" s="289">
        <f t="shared" si="33"/>
        <v>0</v>
      </c>
      <c r="C735" s="289">
        <f t="shared" si="34"/>
        <v>753796</v>
      </c>
      <c r="E735" s="291">
        <v>1114892812</v>
      </c>
      <c r="F735" s="374"/>
      <c r="G735" s="374"/>
      <c r="H735" s="374"/>
      <c r="I735" s="374"/>
      <c r="J735" s="374"/>
      <c r="K735" s="374">
        <v>753796</v>
      </c>
      <c r="L735" s="374"/>
      <c r="M735" s="374"/>
      <c r="N735" s="374"/>
      <c r="O735" s="374"/>
      <c r="P735" s="374"/>
      <c r="Q735" s="374"/>
    </row>
    <row r="736" spans="1:17" x14ac:dyDescent="0.3">
      <c r="A736" s="290">
        <f t="shared" si="35"/>
        <v>1151935315</v>
      </c>
      <c r="B736" s="289">
        <f t="shared" si="33"/>
        <v>0</v>
      </c>
      <c r="C736" s="289">
        <f t="shared" si="34"/>
        <v>4989892</v>
      </c>
      <c r="E736" s="291">
        <v>1151935315</v>
      </c>
      <c r="F736" s="374"/>
      <c r="G736" s="374"/>
      <c r="H736" s="374">
        <v>4989892</v>
      </c>
      <c r="I736" s="374"/>
      <c r="J736" s="374"/>
      <c r="K736" s="374"/>
      <c r="L736" s="374"/>
      <c r="M736" s="374"/>
      <c r="N736" s="374"/>
      <c r="O736" s="374"/>
      <c r="P736" s="374"/>
      <c r="Q736" s="374"/>
    </row>
    <row r="737" spans="1:17" x14ac:dyDescent="0.3">
      <c r="A737" s="290">
        <f t="shared" si="35"/>
        <v>14607243</v>
      </c>
      <c r="B737" s="289">
        <f t="shared" si="33"/>
        <v>0</v>
      </c>
      <c r="C737" s="289">
        <f t="shared" si="34"/>
        <v>0</v>
      </c>
      <c r="E737" s="291">
        <v>14607243</v>
      </c>
      <c r="F737" s="374"/>
      <c r="G737" s="374"/>
      <c r="H737" s="374">
        <v>0</v>
      </c>
      <c r="I737" s="374"/>
      <c r="J737" s="374"/>
      <c r="K737" s="374"/>
      <c r="L737" s="374"/>
      <c r="M737" s="374"/>
      <c r="N737" s="374"/>
      <c r="O737" s="374"/>
      <c r="P737" s="374"/>
      <c r="Q737" s="374"/>
    </row>
    <row r="738" spans="1:17" x14ac:dyDescent="0.3">
      <c r="A738" s="290">
        <f t="shared" si="35"/>
        <v>38557225</v>
      </c>
      <c r="B738" s="289">
        <f t="shared" si="33"/>
        <v>0</v>
      </c>
      <c r="C738" s="289">
        <f t="shared" si="34"/>
        <v>20557301</v>
      </c>
      <c r="E738" s="291">
        <v>38557225</v>
      </c>
      <c r="F738" s="374"/>
      <c r="G738" s="374"/>
      <c r="H738" s="374">
        <v>20557301</v>
      </c>
      <c r="I738" s="374"/>
      <c r="J738" s="374"/>
      <c r="K738" s="374"/>
      <c r="L738" s="374"/>
      <c r="M738" s="374"/>
      <c r="N738" s="374"/>
      <c r="O738" s="374"/>
      <c r="P738" s="374"/>
      <c r="Q738" s="374"/>
    </row>
    <row r="739" spans="1:17" x14ac:dyDescent="0.3">
      <c r="A739" s="290">
        <f t="shared" si="35"/>
        <v>16650465</v>
      </c>
      <c r="B739" s="289">
        <f t="shared" si="33"/>
        <v>0</v>
      </c>
      <c r="C739" s="289">
        <f t="shared" si="34"/>
        <v>1785519</v>
      </c>
      <c r="E739" s="291">
        <v>16650465</v>
      </c>
      <c r="F739" s="374"/>
      <c r="G739" s="374"/>
      <c r="H739" s="374">
        <v>1785519</v>
      </c>
      <c r="I739" s="374"/>
      <c r="J739" s="374"/>
      <c r="K739" s="374"/>
      <c r="L739" s="374"/>
      <c r="M739" s="374"/>
      <c r="N739" s="374"/>
      <c r="O739" s="374"/>
      <c r="P739" s="374"/>
      <c r="Q739" s="374"/>
    </row>
    <row r="740" spans="1:17" x14ac:dyDescent="0.3">
      <c r="A740" s="290">
        <f t="shared" si="35"/>
        <v>31568398</v>
      </c>
      <c r="B740" s="289">
        <f t="shared" ref="B740:B803" si="36">+SUM(F740:G740)</f>
        <v>0</v>
      </c>
      <c r="C740" s="289">
        <f t="shared" ref="C740:C803" si="37">+SUM(F740:AZ740)-B740</f>
        <v>815330</v>
      </c>
      <c r="E740" s="291">
        <v>31568398</v>
      </c>
      <c r="F740" s="374"/>
      <c r="G740" s="374"/>
      <c r="H740" s="374">
        <v>815330</v>
      </c>
      <c r="I740" s="374"/>
      <c r="J740" s="374"/>
      <c r="K740" s="374"/>
      <c r="L740" s="374"/>
      <c r="M740" s="374"/>
      <c r="N740" s="374"/>
      <c r="O740" s="374"/>
      <c r="P740" s="374"/>
      <c r="Q740" s="374"/>
    </row>
    <row r="741" spans="1:17" x14ac:dyDescent="0.3">
      <c r="A741" s="290">
        <f t="shared" si="35"/>
        <v>66975799</v>
      </c>
      <c r="B741" s="289">
        <f t="shared" si="36"/>
        <v>0</v>
      </c>
      <c r="C741" s="289">
        <f t="shared" si="37"/>
        <v>0</v>
      </c>
      <c r="E741" s="291">
        <v>66975799</v>
      </c>
      <c r="F741" s="374"/>
      <c r="G741" s="374"/>
      <c r="H741" s="374">
        <v>0</v>
      </c>
      <c r="I741" s="374"/>
      <c r="J741" s="374"/>
      <c r="K741" s="374"/>
      <c r="L741" s="374"/>
      <c r="M741" s="374"/>
      <c r="N741" s="374"/>
      <c r="O741" s="374"/>
      <c r="P741" s="374"/>
      <c r="Q741" s="374"/>
    </row>
    <row r="742" spans="1:17" x14ac:dyDescent="0.3">
      <c r="A742" s="290">
        <f t="shared" si="35"/>
        <v>1112485298</v>
      </c>
      <c r="B742" s="289">
        <f t="shared" si="36"/>
        <v>0</v>
      </c>
      <c r="C742" s="289">
        <f t="shared" si="37"/>
        <v>91890</v>
      </c>
      <c r="E742" s="291">
        <v>1112485298</v>
      </c>
      <c r="F742" s="374"/>
      <c r="G742" s="374"/>
      <c r="H742" s="374">
        <v>91890</v>
      </c>
      <c r="I742" s="374"/>
      <c r="J742" s="374"/>
      <c r="K742" s="374"/>
      <c r="L742" s="374"/>
      <c r="M742" s="374"/>
      <c r="N742" s="374"/>
      <c r="O742" s="374"/>
      <c r="P742" s="374"/>
      <c r="Q742" s="374"/>
    </row>
    <row r="743" spans="1:17" x14ac:dyDescent="0.3">
      <c r="A743" s="290">
        <f t="shared" si="35"/>
        <v>1130615799</v>
      </c>
      <c r="B743" s="289">
        <f t="shared" si="36"/>
        <v>0</v>
      </c>
      <c r="C743" s="289">
        <f t="shared" si="37"/>
        <v>162003</v>
      </c>
      <c r="E743" s="291">
        <v>1130615799</v>
      </c>
      <c r="F743" s="374"/>
      <c r="G743" s="374"/>
      <c r="H743" s="374">
        <v>162003</v>
      </c>
      <c r="I743" s="374"/>
      <c r="J743" s="374"/>
      <c r="K743" s="374"/>
      <c r="L743" s="374"/>
      <c r="M743" s="374"/>
      <c r="N743" s="374"/>
      <c r="O743" s="374"/>
      <c r="P743" s="374"/>
      <c r="Q743" s="374"/>
    </row>
    <row r="744" spans="1:17" x14ac:dyDescent="0.3">
      <c r="A744" s="290">
        <f t="shared" si="35"/>
        <v>1234193685</v>
      </c>
      <c r="B744" s="289">
        <f t="shared" si="36"/>
        <v>0</v>
      </c>
      <c r="C744" s="289">
        <f t="shared" si="37"/>
        <v>3370444</v>
      </c>
      <c r="E744" s="291">
        <v>1234193685</v>
      </c>
      <c r="F744" s="374"/>
      <c r="G744" s="374"/>
      <c r="H744" s="374">
        <v>3370444</v>
      </c>
      <c r="I744" s="374"/>
      <c r="J744" s="374"/>
      <c r="K744" s="374"/>
      <c r="L744" s="374"/>
      <c r="M744" s="374"/>
      <c r="N744" s="374"/>
      <c r="O744" s="374"/>
      <c r="P744" s="374"/>
      <c r="Q744" s="374"/>
    </row>
    <row r="745" spans="1:17" x14ac:dyDescent="0.3">
      <c r="A745" s="290">
        <f t="shared" si="35"/>
        <v>67002742</v>
      </c>
      <c r="B745" s="289">
        <f t="shared" si="36"/>
        <v>0</v>
      </c>
      <c r="C745" s="289">
        <f t="shared" si="37"/>
        <v>773903</v>
      </c>
      <c r="E745" s="291">
        <v>67002742</v>
      </c>
      <c r="F745" s="374"/>
      <c r="G745" s="374"/>
      <c r="H745" s="374">
        <v>773903</v>
      </c>
      <c r="I745" s="374"/>
      <c r="J745" s="374"/>
      <c r="K745" s="374"/>
      <c r="L745" s="374"/>
      <c r="M745" s="374"/>
      <c r="N745" s="374"/>
      <c r="O745" s="374"/>
      <c r="P745" s="374"/>
      <c r="Q745" s="374"/>
    </row>
    <row r="746" spans="1:17" x14ac:dyDescent="0.3">
      <c r="A746" s="290">
        <f t="shared" si="35"/>
        <v>1111793560</v>
      </c>
      <c r="B746" s="289">
        <f t="shared" si="36"/>
        <v>0</v>
      </c>
      <c r="C746" s="289">
        <f t="shared" si="37"/>
        <v>4607137</v>
      </c>
      <c r="E746" s="291">
        <v>1111793560</v>
      </c>
      <c r="F746" s="374"/>
      <c r="G746" s="374"/>
      <c r="H746" s="374">
        <v>4607137</v>
      </c>
      <c r="I746" s="374"/>
      <c r="J746" s="374"/>
      <c r="K746" s="374"/>
      <c r="L746" s="374"/>
      <c r="M746" s="374"/>
      <c r="N746" s="374"/>
      <c r="O746" s="374"/>
      <c r="P746" s="374"/>
      <c r="Q746" s="374"/>
    </row>
    <row r="747" spans="1:17" x14ac:dyDescent="0.3">
      <c r="A747" s="290">
        <f t="shared" si="35"/>
        <v>1143854719</v>
      </c>
      <c r="B747" s="289">
        <f t="shared" si="36"/>
        <v>0</v>
      </c>
      <c r="C747" s="289">
        <f t="shared" si="37"/>
        <v>6213670</v>
      </c>
      <c r="E747" s="291">
        <v>1143854719</v>
      </c>
      <c r="F747" s="374"/>
      <c r="G747" s="374"/>
      <c r="H747" s="374">
        <v>6213670</v>
      </c>
      <c r="I747" s="374"/>
      <c r="J747" s="374"/>
      <c r="K747" s="374"/>
      <c r="L747" s="374"/>
      <c r="M747" s="374"/>
      <c r="N747" s="374"/>
      <c r="O747" s="374"/>
      <c r="P747" s="374"/>
      <c r="Q747" s="374"/>
    </row>
    <row r="748" spans="1:17" x14ac:dyDescent="0.3">
      <c r="A748" s="290">
        <f t="shared" si="35"/>
        <v>1130588663</v>
      </c>
      <c r="B748" s="289">
        <f t="shared" si="36"/>
        <v>0</v>
      </c>
      <c r="C748" s="289">
        <f t="shared" si="37"/>
        <v>1521615</v>
      </c>
      <c r="E748" s="291">
        <v>1130588663</v>
      </c>
      <c r="F748" s="374"/>
      <c r="G748" s="374"/>
      <c r="H748" s="374">
        <v>1521615</v>
      </c>
      <c r="I748" s="374"/>
      <c r="J748" s="374"/>
      <c r="K748" s="374"/>
      <c r="L748" s="374"/>
      <c r="M748" s="374"/>
      <c r="N748" s="374"/>
      <c r="O748" s="374"/>
      <c r="P748" s="374"/>
      <c r="Q748" s="374"/>
    </row>
    <row r="749" spans="1:17" x14ac:dyDescent="0.3">
      <c r="A749" s="290">
        <f t="shared" si="35"/>
        <v>1130664373</v>
      </c>
      <c r="B749" s="289">
        <f t="shared" si="36"/>
        <v>0</v>
      </c>
      <c r="C749" s="289">
        <f t="shared" si="37"/>
        <v>10736743</v>
      </c>
      <c r="E749" s="291">
        <v>1130664373</v>
      </c>
      <c r="F749" s="374"/>
      <c r="G749" s="374"/>
      <c r="H749" s="374">
        <v>10736743</v>
      </c>
      <c r="I749" s="374"/>
      <c r="J749" s="374"/>
      <c r="K749" s="374"/>
      <c r="L749" s="374"/>
      <c r="M749" s="374"/>
      <c r="N749" s="374"/>
      <c r="O749" s="374"/>
      <c r="P749" s="374"/>
      <c r="Q749" s="374"/>
    </row>
    <row r="750" spans="1:17" x14ac:dyDescent="0.3">
      <c r="A750" s="290">
        <f t="shared" si="35"/>
        <v>1087420304</v>
      </c>
      <c r="B750" s="289">
        <f t="shared" si="36"/>
        <v>0</v>
      </c>
      <c r="C750" s="289">
        <f t="shared" si="37"/>
        <v>0</v>
      </c>
      <c r="E750" s="291">
        <v>1087420304</v>
      </c>
      <c r="F750" s="374"/>
      <c r="G750" s="374"/>
      <c r="H750" s="374">
        <v>0</v>
      </c>
      <c r="I750" s="374"/>
      <c r="J750" s="374"/>
      <c r="K750" s="374"/>
      <c r="L750" s="374"/>
      <c r="M750" s="374"/>
      <c r="N750" s="374"/>
      <c r="O750" s="374"/>
      <c r="P750" s="374"/>
      <c r="Q750" s="374"/>
    </row>
    <row r="751" spans="1:17" x14ac:dyDescent="0.3">
      <c r="A751" s="290">
        <f t="shared" si="35"/>
        <v>1144196619</v>
      </c>
      <c r="B751" s="289">
        <f t="shared" si="36"/>
        <v>0</v>
      </c>
      <c r="C751" s="289">
        <f t="shared" si="37"/>
        <v>2531114</v>
      </c>
      <c r="E751" s="291">
        <v>1144196619</v>
      </c>
      <c r="F751" s="374"/>
      <c r="G751" s="374"/>
      <c r="H751" s="374"/>
      <c r="I751" s="374"/>
      <c r="J751" s="374"/>
      <c r="K751" s="374">
        <v>2531114</v>
      </c>
      <c r="L751" s="374"/>
      <c r="M751" s="374"/>
      <c r="N751" s="374"/>
      <c r="O751" s="374"/>
      <c r="P751" s="374"/>
      <c r="Q751" s="374"/>
    </row>
    <row r="752" spans="1:17" x14ac:dyDescent="0.3">
      <c r="A752" s="290">
        <f t="shared" si="35"/>
        <v>67024474</v>
      </c>
      <c r="B752" s="289">
        <f t="shared" si="36"/>
        <v>0</v>
      </c>
      <c r="C752" s="289">
        <f t="shared" si="37"/>
        <v>6714056</v>
      </c>
      <c r="E752" s="291">
        <v>67024474</v>
      </c>
      <c r="F752" s="374"/>
      <c r="G752" s="374"/>
      <c r="H752" s="374">
        <v>6714056</v>
      </c>
      <c r="I752" s="374"/>
      <c r="J752" s="374"/>
      <c r="K752" s="374"/>
      <c r="L752" s="374"/>
      <c r="M752" s="374"/>
      <c r="N752" s="374"/>
      <c r="O752" s="374"/>
      <c r="P752" s="374"/>
      <c r="Q752" s="374"/>
    </row>
    <row r="753" spans="1:17" x14ac:dyDescent="0.3">
      <c r="A753" s="290">
        <f t="shared" si="35"/>
        <v>45501445</v>
      </c>
      <c r="B753" s="289">
        <f t="shared" si="36"/>
        <v>0</v>
      </c>
      <c r="C753" s="289">
        <f t="shared" si="37"/>
        <v>0</v>
      </c>
      <c r="E753" s="291">
        <v>45501445</v>
      </c>
      <c r="F753" s="374"/>
      <c r="G753" s="374"/>
      <c r="H753" s="374">
        <v>0</v>
      </c>
      <c r="I753" s="374"/>
      <c r="J753" s="374"/>
      <c r="K753" s="374"/>
      <c r="L753" s="374"/>
      <c r="M753" s="374"/>
      <c r="N753" s="374"/>
      <c r="O753" s="374"/>
      <c r="P753" s="374"/>
      <c r="Q753" s="374"/>
    </row>
    <row r="754" spans="1:17" x14ac:dyDescent="0.3">
      <c r="A754" s="290">
        <f t="shared" si="35"/>
        <v>31480570</v>
      </c>
      <c r="B754" s="289">
        <f t="shared" si="36"/>
        <v>0</v>
      </c>
      <c r="C754" s="289">
        <f t="shared" si="37"/>
        <v>2708985</v>
      </c>
      <c r="E754" s="291">
        <v>31480570</v>
      </c>
      <c r="F754" s="374"/>
      <c r="G754" s="374"/>
      <c r="H754" s="374">
        <v>2708985</v>
      </c>
      <c r="I754" s="374"/>
      <c r="J754" s="374"/>
      <c r="K754" s="374"/>
      <c r="L754" s="374"/>
      <c r="M754" s="374"/>
      <c r="N754" s="374"/>
      <c r="O754" s="374"/>
      <c r="P754" s="374"/>
      <c r="Q754" s="374"/>
    </row>
    <row r="755" spans="1:17" x14ac:dyDescent="0.3">
      <c r="A755" s="290">
        <f t="shared" si="35"/>
        <v>42134649</v>
      </c>
      <c r="B755" s="289">
        <f t="shared" si="36"/>
        <v>0</v>
      </c>
      <c r="C755" s="289">
        <f t="shared" si="37"/>
        <v>7596077</v>
      </c>
      <c r="E755" s="291">
        <v>42134649</v>
      </c>
      <c r="F755" s="374"/>
      <c r="G755" s="374"/>
      <c r="H755" s="374">
        <v>7596077</v>
      </c>
      <c r="I755" s="374"/>
      <c r="J755" s="374"/>
      <c r="K755" s="374"/>
      <c r="L755" s="374"/>
      <c r="M755" s="374"/>
      <c r="N755" s="374"/>
      <c r="O755" s="374"/>
      <c r="P755" s="374"/>
      <c r="Q755" s="374"/>
    </row>
    <row r="756" spans="1:17" x14ac:dyDescent="0.3">
      <c r="A756" s="290">
        <f t="shared" si="35"/>
        <v>1143970999</v>
      </c>
      <c r="B756" s="289">
        <f t="shared" si="36"/>
        <v>0</v>
      </c>
      <c r="C756" s="289">
        <f t="shared" si="37"/>
        <v>2106404</v>
      </c>
      <c r="E756" s="291">
        <v>1143970999</v>
      </c>
      <c r="F756" s="374"/>
      <c r="G756" s="374"/>
      <c r="H756" s="374">
        <v>2106404</v>
      </c>
      <c r="I756" s="374"/>
      <c r="J756" s="374"/>
      <c r="K756" s="374"/>
      <c r="L756" s="374"/>
      <c r="M756" s="374"/>
      <c r="N756" s="374"/>
      <c r="O756" s="374"/>
      <c r="P756" s="374"/>
      <c r="Q756" s="374"/>
    </row>
    <row r="757" spans="1:17" x14ac:dyDescent="0.3">
      <c r="A757" s="290">
        <f t="shared" si="35"/>
        <v>1130657228</v>
      </c>
      <c r="B757" s="289">
        <f t="shared" si="36"/>
        <v>0</v>
      </c>
      <c r="C757" s="289">
        <f t="shared" si="37"/>
        <v>4760093</v>
      </c>
      <c r="E757" s="291">
        <v>1130657228</v>
      </c>
      <c r="F757" s="374"/>
      <c r="G757" s="374"/>
      <c r="H757" s="374">
        <v>4760093</v>
      </c>
      <c r="I757" s="374"/>
      <c r="J757" s="374"/>
      <c r="K757" s="374"/>
      <c r="L757" s="374"/>
      <c r="M757" s="374"/>
      <c r="N757" s="374"/>
      <c r="O757" s="374"/>
      <c r="P757" s="374"/>
      <c r="Q757" s="374"/>
    </row>
    <row r="758" spans="1:17" x14ac:dyDescent="0.3">
      <c r="A758" s="290">
        <f t="shared" si="35"/>
        <v>1144034247</v>
      </c>
      <c r="B758" s="289">
        <f t="shared" si="36"/>
        <v>0</v>
      </c>
      <c r="C758" s="289">
        <f t="shared" si="37"/>
        <v>4751854</v>
      </c>
      <c r="E758" s="291">
        <v>1144034247</v>
      </c>
      <c r="F758" s="374"/>
      <c r="G758" s="374"/>
      <c r="H758" s="374">
        <v>4751854</v>
      </c>
      <c r="I758" s="374"/>
      <c r="J758" s="374"/>
      <c r="K758" s="374"/>
      <c r="L758" s="374"/>
      <c r="M758" s="374"/>
      <c r="N758" s="374"/>
      <c r="O758" s="374"/>
      <c r="P758" s="374"/>
      <c r="Q758" s="374"/>
    </row>
    <row r="759" spans="1:17" x14ac:dyDescent="0.3">
      <c r="A759" s="290">
        <f t="shared" si="35"/>
        <v>29973766</v>
      </c>
      <c r="B759" s="289">
        <f t="shared" si="36"/>
        <v>0</v>
      </c>
      <c r="C759" s="289">
        <f t="shared" si="37"/>
        <v>0</v>
      </c>
      <c r="E759" s="291">
        <v>29973766</v>
      </c>
      <c r="F759" s="374"/>
      <c r="G759" s="374"/>
      <c r="H759" s="374">
        <v>0</v>
      </c>
      <c r="I759" s="374"/>
      <c r="J759" s="374"/>
      <c r="K759" s="374"/>
      <c r="L759" s="374"/>
      <c r="M759" s="374"/>
      <c r="N759" s="374"/>
      <c r="O759" s="374"/>
      <c r="P759" s="374"/>
      <c r="Q759" s="374"/>
    </row>
    <row r="760" spans="1:17" x14ac:dyDescent="0.3">
      <c r="A760" s="290">
        <f t="shared" si="35"/>
        <v>31307974</v>
      </c>
      <c r="B760" s="289">
        <f t="shared" si="36"/>
        <v>0</v>
      </c>
      <c r="C760" s="289">
        <f t="shared" si="37"/>
        <v>5451157</v>
      </c>
      <c r="E760" s="291">
        <v>31307974</v>
      </c>
      <c r="F760" s="374"/>
      <c r="G760" s="374"/>
      <c r="H760" s="374">
        <v>5451157</v>
      </c>
      <c r="I760" s="374"/>
      <c r="J760" s="374"/>
      <c r="K760" s="374"/>
      <c r="L760" s="374"/>
      <c r="M760" s="374"/>
      <c r="N760" s="374"/>
      <c r="O760" s="374"/>
      <c r="P760" s="374"/>
      <c r="Q760" s="374"/>
    </row>
    <row r="761" spans="1:17" x14ac:dyDescent="0.3">
      <c r="A761" s="290">
        <f t="shared" si="35"/>
        <v>14897078</v>
      </c>
      <c r="B761" s="289">
        <f t="shared" si="36"/>
        <v>0</v>
      </c>
      <c r="C761" s="289">
        <f t="shared" si="37"/>
        <v>956869</v>
      </c>
      <c r="E761" s="291">
        <v>14897078</v>
      </c>
      <c r="F761" s="374"/>
      <c r="G761" s="374"/>
      <c r="H761" s="374">
        <v>956869</v>
      </c>
      <c r="I761" s="374"/>
      <c r="J761" s="374"/>
      <c r="K761" s="374"/>
      <c r="L761" s="374"/>
      <c r="M761" s="374"/>
      <c r="N761" s="374"/>
      <c r="O761" s="374"/>
      <c r="P761" s="374"/>
      <c r="Q761" s="374"/>
    </row>
    <row r="762" spans="1:17" x14ac:dyDescent="0.3">
      <c r="A762" s="290">
        <f t="shared" si="35"/>
        <v>35696533</v>
      </c>
      <c r="B762" s="289">
        <f t="shared" si="36"/>
        <v>0</v>
      </c>
      <c r="C762" s="289">
        <f t="shared" si="37"/>
        <v>0</v>
      </c>
      <c r="E762" s="291">
        <v>35696533</v>
      </c>
      <c r="F762" s="374"/>
      <c r="G762" s="374"/>
      <c r="H762" s="374">
        <v>0</v>
      </c>
      <c r="I762" s="374"/>
      <c r="J762" s="374"/>
      <c r="K762" s="374"/>
      <c r="L762" s="374"/>
      <c r="M762" s="374"/>
      <c r="N762" s="374"/>
      <c r="O762" s="374"/>
      <c r="P762" s="374"/>
      <c r="Q762" s="374"/>
    </row>
    <row r="763" spans="1:17" x14ac:dyDescent="0.3">
      <c r="A763" s="290">
        <f t="shared" si="35"/>
        <v>1005968865</v>
      </c>
      <c r="B763" s="289">
        <f t="shared" si="36"/>
        <v>0</v>
      </c>
      <c r="C763" s="289">
        <f t="shared" si="37"/>
        <v>2867787</v>
      </c>
      <c r="E763" s="291">
        <v>1005968865</v>
      </c>
      <c r="F763" s="374"/>
      <c r="G763" s="374"/>
      <c r="H763" s="374">
        <v>2867787</v>
      </c>
      <c r="I763" s="374"/>
      <c r="J763" s="374"/>
      <c r="K763" s="374"/>
      <c r="L763" s="374"/>
      <c r="M763" s="374"/>
      <c r="N763" s="374"/>
      <c r="O763" s="374"/>
      <c r="P763" s="374"/>
      <c r="Q763" s="374"/>
    </row>
    <row r="764" spans="1:17" x14ac:dyDescent="0.3">
      <c r="A764" s="290">
        <f t="shared" si="35"/>
        <v>1114212013</v>
      </c>
      <c r="B764" s="289">
        <f t="shared" si="36"/>
        <v>0</v>
      </c>
      <c r="C764" s="289">
        <f t="shared" si="37"/>
        <v>5910885</v>
      </c>
      <c r="E764" s="291">
        <v>1114212013</v>
      </c>
      <c r="F764" s="374"/>
      <c r="G764" s="374"/>
      <c r="H764" s="374"/>
      <c r="I764" s="374"/>
      <c r="J764" s="374"/>
      <c r="K764" s="374">
        <v>5910885</v>
      </c>
      <c r="L764" s="374"/>
      <c r="M764" s="374"/>
      <c r="N764" s="374"/>
      <c r="O764" s="374"/>
      <c r="P764" s="374"/>
      <c r="Q764" s="374"/>
    </row>
    <row r="765" spans="1:17" x14ac:dyDescent="0.3">
      <c r="A765" s="290">
        <f t="shared" si="35"/>
        <v>1107066361</v>
      </c>
      <c r="B765" s="289">
        <f t="shared" si="36"/>
        <v>0</v>
      </c>
      <c r="C765" s="289">
        <f t="shared" si="37"/>
        <v>2289594</v>
      </c>
      <c r="E765" s="291">
        <v>1107066361</v>
      </c>
      <c r="F765" s="374"/>
      <c r="G765" s="374"/>
      <c r="H765" s="374"/>
      <c r="I765" s="374"/>
      <c r="J765" s="374"/>
      <c r="K765" s="374">
        <v>2289594</v>
      </c>
      <c r="L765" s="374"/>
      <c r="M765" s="374"/>
      <c r="N765" s="374"/>
      <c r="O765" s="374"/>
      <c r="P765" s="374"/>
      <c r="Q765" s="374"/>
    </row>
    <row r="766" spans="1:17" x14ac:dyDescent="0.3">
      <c r="A766" s="290">
        <f t="shared" si="35"/>
        <v>1144126332</v>
      </c>
      <c r="B766" s="289">
        <f t="shared" si="36"/>
        <v>0</v>
      </c>
      <c r="C766" s="289">
        <f t="shared" si="37"/>
        <v>607076</v>
      </c>
      <c r="E766" s="291">
        <v>1144126332</v>
      </c>
      <c r="F766" s="374"/>
      <c r="G766" s="374"/>
      <c r="H766" s="374"/>
      <c r="I766" s="374"/>
      <c r="J766" s="374"/>
      <c r="K766" s="374">
        <v>607076</v>
      </c>
      <c r="L766" s="374"/>
      <c r="M766" s="374"/>
      <c r="N766" s="374"/>
      <c r="O766" s="374"/>
      <c r="P766" s="374"/>
      <c r="Q766" s="374"/>
    </row>
    <row r="767" spans="1:17" x14ac:dyDescent="0.3">
      <c r="A767" s="290">
        <f t="shared" si="35"/>
        <v>1086361764</v>
      </c>
      <c r="B767" s="289">
        <f t="shared" si="36"/>
        <v>0</v>
      </c>
      <c r="C767" s="289">
        <f t="shared" si="37"/>
        <v>8853914</v>
      </c>
      <c r="E767" s="291">
        <v>1086361764</v>
      </c>
      <c r="F767" s="374"/>
      <c r="G767" s="374"/>
      <c r="H767" s="374"/>
      <c r="I767" s="374"/>
      <c r="J767" s="374"/>
      <c r="K767" s="374">
        <v>8853914</v>
      </c>
      <c r="L767" s="374"/>
      <c r="M767" s="374"/>
      <c r="N767" s="374"/>
      <c r="O767" s="374"/>
      <c r="P767" s="374"/>
      <c r="Q767" s="374"/>
    </row>
    <row r="768" spans="1:17" x14ac:dyDescent="0.3">
      <c r="A768" s="290">
        <f t="shared" si="35"/>
        <v>14467387</v>
      </c>
      <c r="B768" s="289">
        <f t="shared" si="36"/>
        <v>0</v>
      </c>
      <c r="C768" s="289">
        <f t="shared" si="37"/>
        <v>33013087</v>
      </c>
      <c r="E768" s="291">
        <v>14467387</v>
      </c>
      <c r="F768" s="374"/>
      <c r="G768" s="374"/>
      <c r="H768" s="374"/>
      <c r="I768" s="374"/>
      <c r="J768" s="374"/>
      <c r="K768" s="374">
        <v>33013087</v>
      </c>
      <c r="L768" s="374"/>
      <c r="M768" s="374"/>
      <c r="N768" s="374"/>
      <c r="O768" s="374"/>
      <c r="P768" s="374"/>
      <c r="Q768" s="374"/>
    </row>
    <row r="769" spans="1:17" x14ac:dyDescent="0.3">
      <c r="A769" s="290">
        <f t="shared" si="35"/>
        <v>1143857615</v>
      </c>
      <c r="B769" s="289">
        <f t="shared" si="36"/>
        <v>0</v>
      </c>
      <c r="C769" s="289">
        <f t="shared" si="37"/>
        <v>3883776</v>
      </c>
      <c r="E769" s="291">
        <v>1143857615</v>
      </c>
      <c r="F769" s="374"/>
      <c r="G769" s="374"/>
      <c r="H769" s="374">
        <v>3883776</v>
      </c>
      <c r="I769" s="374"/>
      <c r="J769" s="374"/>
      <c r="K769" s="374"/>
      <c r="L769" s="374"/>
      <c r="M769" s="374"/>
      <c r="N769" s="374"/>
      <c r="O769" s="374"/>
      <c r="P769" s="374"/>
      <c r="Q769" s="374"/>
    </row>
    <row r="770" spans="1:17" x14ac:dyDescent="0.3">
      <c r="A770" s="290">
        <f t="shared" si="35"/>
        <v>66920047</v>
      </c>
      <c r="B770" s="289">
        <f t="shared" si="36"/>
        <v>0</v>
      </c>
      <c r="C770" s="289">
        <f t="shared" si="37"/>
        <v>10606956</v>
      </c>
      <c r="E770" s="291">
        <v>66920047</v>
      </c>
      <c r="F770" s="374"/>
      <c r="G770" s="374"/>
      <c r="H770" s="374">
        <v>10606956</v>
      </c>
      <c r="I770" s="374"/>
      <c r="J770" s="374"/>
      <c r="K770" s="374"/>
      <c r="L770" s="374"/>
      <c r="M770" s="374"/>
      <c r="N770" s="374"/>
      <c r="O770" s="374"/>
      <c r="P770" s="374"/>
      <c r="Q770" s="374"/>
    </row>
    <row r="771" spans="1:17" x14ac:dyDescent="0.3">
      <c r="A771" s="290">
        <f t="shared" si="35"/>
        <v>94403892</v>
      </c>
      <c r="B771" s="289">
        <f t="shared" si="36"/>
        <v>0</v>
      </c>
      <c r="C771" s="289">
        <f t="shared" si="37"/>
        <v>5946190</v>
      </c>
      <c r="E771" s="291">
        <v>94403892</v>
      </c>
      <c r="F771" s="374"/>
      <c r="G771" s="374"/>
      <c r="H771" s="374">
        <v>5946190</v>
      </c>
      <c r="I771" s="374"/>
      <c r="J771" s="374"/>
      <c r="K771" s="374"/>
      <c r="L771" s="374"/>
      <c r="M771" s="374"/>
      <c r="N771" s="374"/>
      <c r="O771" s="374"/>
      <c r="P771" s="374"/>
      <c r="Q771" s="374"/>
    </row>
    <row r="772" spans="1:17" x14ac:dyDescent="0.3">
      <c r="A772" s="290">
        <f t="shared" si="35"/>
        <v>1107088766</v>
      </c>
      <c r="B772" s="289">
        <f t="shared" si="36"/>
        <v>0</v>
      </c>
      <c r="C772" s="289">
        <f t="shared" si="37"/>
        <v>1558581</v>
      </c>
      <c r="E772" s="291">
        <v>1107088766</v>
      </c>
      <c r="F772" s="374"/>
      <c r="G772" s="374"/>
      <c r="H772" s="374">
        <v>1558581</v>
      </c>
      <c r="I772" s="374"/>
      <c r="J772" s="374"/>
      <c r="K772" s="374"/>
      <c r="L772" s="374"/>
      <c r="M772" s="374"/>
      <c r="N772" s="374"/>
      <c r="O772" s="374"/>
      <c r="P772" s="374"/>
      <c r="Q772" s="374"/>
    </row>
    <row r="773" spans="1:17" x14ac:dyDescent="0.3">
      <c r="A773" s="290">
        <f t="shared" si="35"/>
        <v>6387273</v>
      </c>
      <c r="B773" s="289">
        <f t="shared" si="36"/>
        <v>0</v>
      </c>
      <c r="C773" s="289">
        <f t="shared" si="37"/>
        <v>0</v>
      </c>
      <c r="E773" s="291">
        <v>6387273</v>
      </c>
      <c r="F773" s="374"/>
      <c r="G773" s="374"/>
      <c r="H773" s="374">
        <v>0</v>
      </c>
      <c r="I773" s="374"/>
      <c r="J773" s="374"/>
      <c r="K773" s="374"/>
      <c r="L773" s="374"/>
      <c r="M773" s="374"/>
      <c r="N773" s="374"/>
      <c r="O773" s="374"/>
      <c r="P773" s="374"/>
      <c r="Q773" s="374"/>
    </row>
    <row r="774" spans="1:17" x14ac:dyDescent="0.3">
      <c r="A774" s="290">
        <f t="shared" si="35"/>
        <v>1144198737</v>
      </c>
      <c r="B774" s="289">
        <f t="shared" si="36"/>
        <v>0</v>
      </c>
      <c r="C774" s="289">
        <f t="shared" si="37"/>
        <v>0</v>
      </c>
      <c r="E774" s="291">
        <v>1144198737</v>
      </c>
      <c r="F774" s="374"/>
      <c r="G774" s="374"/>
      <c r="H774" s="374">
        <v>0</v>
      </c>
      <c r="I774" s="374"/>
      <c r="J774" s="374"/>
      <c r="K774" s="374"/>
      <c r="L774" s="374"/>
      <c r="M774" s="374"/>
      <c r="N774" s="374"/>
      <c r="O774" s="374"/>
      <c r="P774" s="374"/>
      <c r="Q774" s="374"/>
    </row>
    <row r="775" spans="1:17" x14ac:dyDescent="0.3">
      <c r="A775" s="290">
        <f t="shared" si="35"/>
        <v>1107073120</v>
      </c>
      <c r="B775" s="289">
        <f t="shared" si="36"/>
        <v>0</v>
      </c>
      <c r="C775" s="289">
        <f t="shared" si="37"/>
        <v>4227114</v>
      </c>
      <c r="E775" s="291">
        <v>1107073120</v>
      </c>
      <c r="F775" s="374"/>
      <c r="G775" s="374"/>
      <c r="H775" s="374"/>
      <c r="I775" s="374"/>
      <c r="J775" s="374"/>
      <c r="K775" s="374">
        <v>4227114</v>
      </c>
      <c r="L775" s="374"/>
      <c r="M775" s="374"/>
      <c r="N775" s="374"/>
      <c r="O775" s="374"/>
      <c r="P775" s="374"/>
      <c r="Q775" s="374"/>
    </row>
    <row r="776" spans="1:17" x14ac:dyDescent="0.3">
      <c r="A776" s="290">
        <f t="shared" si="35"/>
        <v>29180191</v>
      </c>
      <c r="B776" s="289">
        <f t="shared" si="36"/>
        <v>0</v>
      </c>
      <c r="C776" s="289">
        <f t="shared" si="37"/>
        <v>12010649</v>
      </c>
      <c r="E776" s="291">
        <v>29180191</v>
      </c>
      <c r="F776" s="374"/>
      <c r="G776" s="374"/>
      <c r="H776" s="374"/>
      <c r="I776" s="374"/>
      <c r="J776" s="374"/>
      <c r="K776" s="374">
        <v>12010649</v>
      </c>
      <c r="L776" s="374"/>
      <c r="M776" s="374"/>
      <c r="N776" s="374"/>
      <c r="O776" s="374"/>
      <c r="P776" s="374"/>
      <c r="Q776" s="374"/>
    </row>
    <row r="777" spans="1:17" x14ac:dyDescent="0.3">
      <c r="A777" s="290">
        <f t="shared" si="35"/>
        <v>1113626451</v>
      </c>
      <c r="B777" s="289">
        <f t="shared" si="36"/>
        <v>0</v>
      </c>
      <c r="C777" s="289">
        <f t="shared" si="37"/>
        <v>2763515</v>
      </c>
      <c r="E777" s="291">
        <v>1113626451</v>
      </c>
      <c r="F777" s="374"/>
      <c r="G777" s="374"/>
      <c r="H777" s="374">
        <v>2763515</v>
      </c>
      <c r="I777" s="374"/>
      <c r="J777" s="374"/>
      <c r="K777" s="374"/>
      <c r="L777" s="374"/>
      <c r="M777" s="374"/>
      <c r="N777" s="374"/>
      <c r="O777" s="374"/>
      <c r="P777" s="374"/>
      <c r="Q777" s="374"/>
    </row>
    <row r="778" spans="1:17" x14ac:dyDescent="0.3">
      <c r="A778" s="290">
        <f t="shared" si="35"/>
        <v>29112931</v>
      </c>
      <c r="B778" s="289">
        <f t="shared" si="36"/>
        <v>0</v>
      </c>
      <c r="C778" s="289">
        <f t="shared" si="37"/>
        <v>5273351</v>
      </c>
      <c r="E778" s="291">
        <v>29112931</v>
      </c>
      <c r="F778" s="374"/>
      <c r="G778" s="374"/>
      <c r="H778" s="374">
        <v>5273351</v>
      </c>
      <c r="I778" s="374"/>
      <c r="J778" s="374"/>
      <c r="K778" s="374"/>
      <c r="L778" s="374"/>
      <c r="M778" s="374"/>
      <c r="N778" s="374"/>
      <c r="O778" s="374"/>
      <c r="P778" s="374"/>
      <c r="Q778" s="374"/>
    </row>
    <row r="779" spans="1:17" x14ac:dyDescent="0.3">
      <c r="A779" s="290">
        <f t="shared" si="35"/>
        <v>1144084343</v>
      </c>
      <c r="B779" s="289">
        <f t="shared" si="36"/>
        <v>0</v>
      </c>
      <c r="C779" s="289">
        <f t="shared" si="37"/>
        <v>2757791</v>
      </c>
      <c r="E779" s="291">
        <v>1144084343</v>
      </c>
      <c r="F779" s="374"/>
      <c r="G779" s="374"/>
      <c r="H779" s="374">
        <v>2757791</v>
      </c>
      <c r="I779" s="374"/>
      <c r="J779" s="374"/>
      <c r="K779" s="374"/>
      <c r="L779" s="374"/>
      <c r="M779" s="374"/>
      <c r="N779" s="374"/>
      <c r="O779" s="374"/>
      <c r="P779" s="374"/>
      <c r="Q779" s="374"/>
    </row>
    <row r="780" spans="1:17" x14ac:dyDescent="0.3">
      <c r="A780" s="290">
        <f t="shared" si="35"/>
        <v>1130650232</v>
      </c>
      <c r="B780" s="289">
        <f t="shared" si="36"/>
        <v>0</v>
      </c>
      <c r="C780" s="289">
        <f t="shared" si="37"/>
        <v>2714257</v>
      </c>
      <c r="E780" s="291">
        <v>1130650232</v>
      </c>
      <c r="F780" s="374"/>
      <c r="G780" s="374"/>
      <c r="H780" s="374">
        <v>2714257</v>
      </c>
      <c r="I780" s="374"/>
      <c r="J780" s="374"/>
      <c r="K780" s="374"/>
      <c r="L780" s="374"/>
      <c r="M780" s="374"/>
      <c r="N780" s="374"/>
      <c r="O780" s="374"/>
      <c r="P780" s="374"/>
      <c r="Q780" s="374"/>
    </row>
    <row r="781" spans="1:17" x14ac:dyDescent="0.3">
      <c r="A781" s="290">
        <f t="shared" si="35"/>
        <v>1086050949</v>
      </c>
      <c r="B781" s="289">
        <f t="shared" si="36"/>
        <v>0</v>
      </c>
      <c r="C781" s="289">
        <f t="shared" si="37"/>
        <v>0</v>
      </c>
      <c r="E781" s="291">
        <v>1086050949</v>
      </c>
      <c r="F781" s="374"/>
      <c r="G781" s="374"/>
      <c r="H781" s="374">
        <v>0</v>
      </c>
      <c r="I781" s="374"/>
      <c r="J781" s="374"/>
      <c r="K781" s="374"/>
      <c r="L781" s="374"/>
      <c r="M781" s="374"/>
      <c r="N781" s="374"/>
      <c r="O781" s="374"/>
      <c r="P781" s="374"/>
      <c r="Q781" s="374"/>
    </row>
    <row r="782" spans="1:17" x14ac:dyDescent="0.3">
      <c r="A782" s="290">
        <f t="shared" si="35"/>
        <v>1118306215</v>
      </c>
      <c r="B782" s="289">
        <f t="shared" si="36"/>
        <v>0</v>
      </c>
      <c r="C782" s="289">
        <f t="shared" si="37"/>
        <v>0</v>
      </c>
      <c r="E782" s="291">
        <v>1118306215</v>
      </c>
      <c r="F782" s="374"/>
      <c r="G782" s="374"/>
      <c r="H782" s="374">
        <v>0</v>
      </c>
      <c r="I782" s="374"/>
      <c r="J782" s="374"/>
      <c r="K782" s="374"/>
      <c r="L782" s="374"/>
      <c r="M782" s="374"/>
      <c r="N782" s="374"/>
      <c r="O782" s="374"/>
      <c r="P782" s="374"/>
      <c r="Q782" s="374"/>
    </row>
    <row r="783" spans="1:17" x14ac:dyDescent="0.3">
      <c r="A783" s="290">
        <f t="shared" si="35"/>
        <v>1114487321</v>
      </c>
      <c r="B783" s="289">
        <f t="shared" si="36"/>
        <v>0</v>
      </c>
      <c r="C783" s="289">
        <f t="shared" si="37"/>
        <v>5372816</v>
      </c>
      <c r="E783" s="291">
        <v>1114487321</v>
      </c>
      <c r="F783" s="374"/>
      <c r="G783" s="374"/>
      <c r="H783" s="374">
        <v>5372816</v>
      </c>
      <c r="I783" s="374"/>
      <c r="J783" s="374"/>
      <c r="K783" s="374"/>
      <c r="L783" s="374"/>
      <c r="M783" s="374"/>
      <c r="N783" s="374"/>
      <c r="O783" s="374"/>
      <c r="P783" s="374"/>
      <c r="Q783" s="374"/>
    </row>
    <row r="784" spans="1:17" x14ac:dyDescent="0.3">
      <c r="A784" s="290">
        <f t="shared" si="35"/>
        <v>1085546712</v>
      </c>
      <c r="B784" s="289">
        <f t="shared" si="36"/>
        <v>0</v>
      </c>
      <c r="C784" s="289">
        <f t="shared" si="37"/>
        <v>2778439</v>
      </c>
      <c r="E784" s="291">
        <v>1085546712</v>
      </c>
      <c r="F784" s="374"/>
      <c r="G784" s="374"/>
      <c r="H784" s="374"/>
      <c r="I784" s="374"/>
      <c r="J784" s="374"/>
      <c r="K784" s="374">
        <v>2778439</v>
      </c>
      <c r="L784" s="374"/>
      <c r="M784" s="374"/>
      <c r="N784" s="374"/>
      <c r="O784" s="374"/>
      <c r="P784" s="374"/>
      <c r="Q784" s="374"/>
    </row>
    <row r="785" spans="1:17" x14ac:dyDescent="0.3">
      <c r="A785" s="290">
        <f t="shared" si="35"/>
        <v>1114815137</v>
      </c>
      <c r="B785" s="289">
        <f t="shared" si="36"/>
        <v>0</v>
      </c>
      <c r="C785" s="289">
        <f t="shared" si="37"/>
        <v>1827739</v>
      </c>
      <c r="E785" s="291">
        <v>1114815137</v>
      </c>
      <c r="F785" s="374"/>
      <c r="G785" s="374"/>
      <c r="H785" s="374"/>
      <c r="I785" s="374"/>
      <c r="J785" s="374"/>
      <c r="K785" s="374">
        <v>1827739</v>
      </c>
      <c r="L785" s="374"/>
      <c r="M785" s="374"/>
      <c r="N785" s="374"/>
      <c r="O785" s="374"/>
      <c r="P785" s="374"/>
      <c r="Q785" s="374"/>
    </row>
    <row r="786" spans="1:17" x14ac:dyDescent="0.3">
      <c r="A786" s="290">
        <f t="shared" si="35"/>
        <v>66877610</v>
      </c>
      <c r="B786" s="289">
        <f t="shared" si="36"/>
        <v>0</v>
      </c>
      <c r="C786" s="289">
        <f t="shared" si="37"/>
        <v>0</v>
      </c>
      <c r="E786" s="291">
        <v>66877610</v>
      </c>
      <c r="F786" s="374"/>
      <c r="G786" s="374"/>
      <c r="H786" s="374"/>
      <c r="I786" s="374"/>
      <c r="J786" s="374"/>
      <c r="K786" s="374">
        <v>0</v>
      </c>
      <c r="L786" s="374"/>
      <c r="M786" s="374"/>
      <c r="N786" s="374"/>
      <c r="O786" s="374"/>
      <c r="P786" s="374"/>
      <c r="Q786" s="374"/>
    </row>
    <row r="787" spans="1:17" x14ac:dyDescent="0.3">
      <c r="A787" s="290">
        <f t="shared" si="35"/>
        <v>1107088690</v>
      </c>
      <c r="B787" s="289">
        <f t="shared" si="36"/>
        <v>0</v>
      </c>
      <c r="C787" s="289">
        <f t="shared" si="37"/>
        <v>1331022</v>
      </c>
      <c r="E787" s="291">
        <v>1107088690</v>
      </c>
      <c r="F787" s="374"/>
      <c r="G787" s="374"/>
      <c r="H787" s="374">
        <v>1331022</v>
      </c>
      <c r="I787" s="374"/>
      <c r="J787" s="374"/>
      <c r="K787" s="374"/>
      <c r="L787" s="374"/>
      <c r="M787" s="374"/>
      <c r="N787" s="374"/>
      <c r="O787" s="374"/>
      <c r="P787" s="374"/>
      <c r="Q787" s="374"/>
    </row>
    <row r="788" spans="1:17" x14ac:dyDescent="0.3">
      <c r="A788" s="290">
        <f t="shared" si="35"/>
        <v>1143982615</v>
      </c>
      <c r="B788" s="289">
        <f t="shared" si="36"/>
        <v>0</v>
      </c>
      <c r="C788" s="289">
        <f t="shared" si="37"/>
        <v>2335895</v>
      </c>
      <c r="E788" s="291">
        <v>1143982615</v>
      </c>
      <c r="F788" s="374"/>
      <c r="G788" s="374"/>
      <c r="H788" s="374">
        <v>2335895</v>
      </c>
      <c r="I788" s="374"/>
      <c r="J788" s="374"/>
      <c r="K788" s="374"/>
      <c r="L788" s="374"/>
      <c r="M788" s="374"/>
      <c r="N788" s="374"/>
      <c r="O788" s="374"/>
      <c r="P788" s="374"/>
      <c r="Q788" s="374"/>
    </row>
    <row r="789" spans="1:17" x14ac:dyDescent="0.3">
      <c r="A789" s="290">
        <f t="shared" si="35"/>
        <v>29110595</v>
      </c>
      <c r="B789" s="289">
        <f t="shared" si="36"/>
        <v>0</v>
      </c>
      <c r="C789" s="289">
        <f t="shared" si="37"/>
        <v>895556</v>
      </c>
      <c r="E789" s="291">
        <v>29110595</v>
      </c>
      <c r="F789" s="374"/>
      <c r="G789" s="374"/>
      <c r="H789" s="374">
        <v>895556</v>
      </c>
      <c r="I789" s="374"/>
      <c r="J789" s="374"/>
      <c r="K789" s="374"/>
      <c r="L789" s="374"/>
      <c r="M789" s="374"/>
      <c r="N789" s="374"/>
      <c r="O789" s="374"/>
      <c r="P789" s="374"/>
      <c r="Q789" s="374"/>
    </row>
    <row r="790" spans="1:17" x14ac:dyDescent="0.3">
      <c r="A790" s="290">
        <f t="shared" si="35"/>
        <v>94542405</v>
      </c>
      <c r="B790" s="289">
        <f t="shared" si="36"/>
        <v>0</v>
      </c>
      <c r="C790" s="289">
        <f t="shared" si="37"/>
        <v>0</v>
      </c>
      <c r="E790" s="291">
        <v>94542405</v>
      </c>
      <c r="F790" s="374"/>
      <c r="G790" s="374"/>
      <c r="H790" s="374">
        <v>0</v>
      </c>
      <c r="I790" s="374"/>
      <c r="J790" s="374"/>
      <c r="K790" s="374"/>
      <c r="L790" s="374"/>
      <c r="M790" s="374"/>
      <c r="N790" s="374"/>
      <c r="O790" s="374"/>
      <c r="P790" s="374"/>
      <c r="Q790" s="374"/>
    </row>
    <row r="791" spans="1:17" x14ac:dyDescent="0.3">
      <c r="A791" s="290">
        <f t="shared" si="35"/>
        <v>29122873</v>
      </c>
      <c r="B791" s="289">
        <f t="shared" si="36"/>
        <v>0</v>
      </c>
      <c r="C791" s="289">
        <f t="shared" si="37"/>
        <v>0</v>
      </c>
      <c r="E791" s="291">
        <v>29122873</v>
      </c>
      <c r="F791" s="374"/>
      <c r="G791" s="374"/>
      <c r="H791" s="374">
        <v>0</v>
      </c>
      <c r="I791" s="374"/>
      <c r="J791" s="374"/>
      <c r="K791" s="374"/>
      <c r="L791" s="374"/>
      <c r="M791" s="374"/>
      <c r="N791" s="374"/>
      <c r="O791" s="374"/>
      <c r="P791" s="374"/>
      <c r="Q791" s="374"/>
    </row>
    <row r="792" spans="1:17" x14ac:dyDescent="0.3">
      <c r="A792" s="290">
        <f t="shared" si="35"/>
        <v>1144134319</v>
      </c>
      <c r="B792" s="289">
        <f t="shared" si="36"/>
        <v>0</v>
      </c>
      <c r="C792" s="289">
        <f t="shared" si="37"/>
        <v>6686185</v>
      </c>
      <c r="E792" s="291">
        <v>1144134319</v>
      </c>
      <c r="F792" s="374"/>
      <c r="G792" s="374"/>
      <c r="H792" s="374">
        <v>6686185</v>
      </c>
      <c r="I792" s="374"/>
      <c r="J792" s="374"/>
      <c r="K792" s="374"/>
      <c r="L792" s="374"/>
      <c r="M792" s="374"/>
      <c r="N792" s="374"/>
      <c r="O792" s="374"/>
      <c r="P792" s="374"/>
      <c r="Q792" s="374"/>
    </row>
    <row r="793" spans="1:17" x14ac:dyDescent="0.3">
      <c r="A793" s="290">
        <f t="shared" si="35"/>
        <v>1114727429</v>
      </c>
      <c r="B793" s="289">
        <f t="shared" si="36"/>
        <v>0</v>
      </c>
      <c r="C793" s="289">
        <f t="shared" si="37"/>
        <v>5928359</v>
      </c>
      <c r="E793" s="291">
        <v>1114727429</v>
      </c>
      <c r="F793" s="374"/>
      <c r="G793" s="374"/>
      <c r="H793" s="374">
        <v>5928359</v>
      </c>
      <c r="I793" s="374"/>
      <c r="J793" s="374"/>
      <c r="K793" s="374"/>
      <c r="L793" s="374"/>
      <c r="M793" s="374"/>
      <c r="N793" s="374"/>
      <c r="O793" s="374"/>
      <c r="P793" s="374"/>
      <c r="Q793" s="374"/>
    </row>
    <row r="794" spans="1:17" x14ac:dyDescent="0.3">
      <c r="A794" s="290">
        <f t="shared" si="35"/>
        <v>38642438</v>
      </c>
      <c r="B794" s="289">
        <f t="shared" si="36"/>
        <v>0</v>
      </c>
      <c r="C794" s="289">
        <f t="shared" si="37"/>
        <v>16552</v>
      </c>
      <c r="E794" s="291">
        <v>38642438</v>
      </c>
      <c r="F794" s="374"/>
      <c r="G794" s="374"/>
      <c r="H794" s="374">
        <v>16552</v>
      </c>
      <c r="I794" s="374"/>
      <c r="J794" s="374"/>
      <c r="K794" s="374"/>
      <c r="L794" s="374"/>
      <c r="M794" s="374"/>
      <c r="N794" s="374"/>
      <c r="O794" s="374"/>
      <c r="P794" s="374"/>
      <c r="Q794" s="374"/>
    </row>
    <row r="795" spans="1:17" x14ac:dyDescent="0.3">
      <c r="A795" s="290">
        <f t="shared" si="35"/>
        <v>1130600658</v>
      </c>
      <c r="B795" s="289">
        <f t="shared" si="36"/>
        <v>0</v>
      </c>
      <c r="C795" s="289">
        <f t="shared" si="37"/>
        <v>1047744</v>
      </c>
      <c r="E795" s="291">
        <v>1130600658</v>
      </c>
      <c r="F795" s="374"/>
      <c r="G795" s="374"/>
      <c r="H795" s="374">
        <v>1047744</v>
      </c>
      <c r="I795" s="374"/>
      <c r="J795" s="374"/>
      <c r="K795" s="374"/>
      <c r="L795" s="374"/>
      <c r="M795" s="374"/>
      <c r="N795" s="374"/>
      <c r="O795" s="374"/>
      <c r="P795" s="374"/>
      <c r="Q795" s="374"/>
    </row>
    <row r="796" spans="1:17" x14ac:dyDescent="0.3">
      <c r="A796" s="290">
        <f t="shared" si="35"/>
        <v>29672872</v>
      </c>
      <c r="B796" s="289">
        <f t="shared" si="36"/>
        <v>0</v>
      </c>
      <c r="C796" s="289">
        <f t="shared" si="37"/>
        <v>1939070</v>
      </c>
      <c r="E796" s="291">
        <v>29672872</v>
      </c>
      <c r="F796" s="374"/>
      <c r="G796" s="374"/>
      <c r="H796" s="374"/>
      <c r="I796" s="374"/>
      <c r="J796" s="374"/>
      <c r="K796" s="374">
        <v>1939070</v>
      </c>
      <c r="L796" s="374"/>
      <c r="M796" s="374"/>
      <c r="N796" s="374"/>
      <c r="O796" s="374"/>
      <c r="P796" s="374"/>
      <c r="Q796" s="374"/>
    </row>
    <row r="797" spans="1:17" x14ac:dyDescent="0.3">
      <c r="A797" s="290">
        <f t="shared" ref="A797:A860" si="38">+E797</f>
        <v>1144138949</v>
      </c>
      <c r="B797" s="289">
        <f t="shared" si="36"/>
        <v>0</v>
      </c>
      <c r="C797" s="289">
        <f t="shared" si="37"/>
        <v>1109938</v>
      </c>
      <c r="E797" s="291">
        <v>1144138949</v>
      </c>
      <c r="F797" s="374"/>
      <c r="G797" s="374"/>
      <c r="H797" s="374"/>
      <c r="I797" s="374"/>
      <c r="J797" s="374"/>
      <c r="K797" s="374"/>
      <c r="L797" s="374"/>
      <c r="M797" s="374"/>
      <c r="N797" s="374"/>
      <c r="O797" s="374">
        <v>1109938</v>
      </c>
      <c r="P797" s="374"/>
      <c r="Q797" s="374"/>
    </row>
    <row r="798" spans="1:17" x14ac:dyDescent="0.3">
      <c r="A798" s="290">
        <f t="shared" si="38"/>
        <v>1144192474</v>
      </c>
      <c r="B798" s="289">
        <f t="shared" si="36"/>
        <v>0</v>
      </c>
      <c r="C798" s="289">
        <f t="shared" si="37"/>
        <v>4949948</v>
      </c>
      <c r="E798" s="291">
        <v>1144192474</v>
      </c>
      <c r="F798" s="374"/>
      <c r="G798" s="374"/>
      <c r="H798" s="374">
        <v>4949948</v>
      </c>
      <c r="I798" s="374"/>
      <c r="J798" s="374"/>
      <c r="K798" s="374"/>
      <c r="L798" s="374"/>
      <c r="M798" s="374"/>
      <c r="N798" s="374"/>
      <c r="O798" s="374"/>
      <c r="P798" s="374"/>
      <c r="Q798" s="374"/>
    </row>
    <row r="799" spans="1:17" x14ac:dyDescent="0.3">
      <c r="A799" s="290">
        <f t="shared" si="38"/>
        <v>1088975151</v>
      </c>
      <c r="B799" s="289">
        <f t="shared" si="36"/>
        <v>0</v>
      </c>
      <c r="C799" s="289">
        <f t="shared" si="37"/>
        <v>462659</v>
      </c>
      <c r="E799" s="291">
        <v>1088975151</v>
      </c>
      <c r="F799" s="374"/>
      <c r="G799" s="374"/>
      <c r="H799" s="374">
        <v>462659</v>
      </c>
      <c r="I799" s="374"/>
      <c r="J799" s="374"/>
      <c r="K799" s="374"/>
      <c r="L799" s="374"/>
      <c r="M799" s="374"/>
      <c r="N799" s="374"/>
      <c r="O799" s="374"/>
      <c r="P799" s="374"/>
      <c r="Q799" s="374"/>
    </row>
    <row r="800" spans="1:17" x14ac:dyDescent="0.3">
      <c r="A800" s="290">
        <f t="shared" si="38"/>
        <v>1144027160</v>
      </c>
      <c r="B800" s="289">
        <f t="shared" si="36"/>
        <v>0</v>
      </c>
      <c r="C800" s="289">
        <f t="shared" si="37"/>
        <v>9008873</v>
      </c>
      <c r="E800" s="291">
        <v>1144027160</v>
      </c>
      <c r="F800" s="374"/>
      <c r="G800" s="374"/>
      <c r="H800" s="374">
        <v>9008873</v>
      </c>
      <c r="I800" s="374"/>
      <c r="J800" s="374"/>
      <c r="K800" s="374"/>
      <c r="L800" s="374"/>
      <c r="M800" s="374"/>
      <c r="N800" s="374"/>
      <c r="O800" s="374"/>
      <c r="P800" s="374"/>
      <c r="Q800" s="374"/>
    </row>
    <row r="801" spans="1:17" x14ac:dyDescent="0.3">
      <c r="A801" s="290">
        <f t="shared" si="38"/>
        <v>1107087827</v>
      </c>
      <c r="B801" s="289">
        <f t="shared" si="36"/>
        <v>0</v>
      </c>
      <c r="C801" s="289">
        <f t="shared" si="37"/>
        <v>926754</v>
      </c>
      <c r="E801" s="291">
        <v>1107087827</v>
      </c>
      <c r="F801" s="374"/>
      <c r="G801" s="374"/>
      <c r="H801" s="374">
        <v>926754</v>
      </c>
      <c r="I801" s="374"/>
      <c r="J801" s="374"/>
      <c r="K801" s="374"/>
      <c r="L801" s="374"/>
      <c r="M801" s="374"/>
      <c r="N801" s="374"/>
      <c r="O801" s="374"/>
      <c r="P801" s="374"/>
      <c r="Q801" s="374"/>
    </row>
    <row r="802" spans="1:17" x14ac:dyDescent="0.3">
      <c r="A802" s="290">
        <f t="shared" si="38"/>
        <v>1144073709</v>
      </c>
      <c r="B802" s="289">
        <f t="shared" si="36"/>
        <v>0</v>
      </c>
      <c r="C802" s="289">
        <f t="shared" si="37"/>
        <v>5999820</v>
      </c>
      <c r="E802" s="291">
        <v>1144073709</v>
      </c>
      <c r="F802" s="374"/>
      <c r="G802" s="374"/>
      <c r="H802" s="374">
        <v>5999820</v>
      </c>
      <c r="I802" s="374"/>
      <c r="J802" s="374"/>
      <c r="K802" s="374"/>
      <c r="L802" s="374"/>
      <c r="M802" s="374"/>
      <c r="N802" s="374"/>
      <c r="O802" s="374"/>
      <c r="P802" s="374"/>
      <c r="Q802" s="374"/>
    </row>
    <row r="803" spans="1:17" x14ac:dyDescent="0.3">
      <c r="A803" s="290">
        <f t="shared" si="38"/>
        <v>1107077053</v>
      </c>
      <c r="B803" s="289">
        <f t="shared" si="36"/>
        <v>0</v>
      </c>
      <c r="C803" s="289">
        <f t="shared" si="37"/>
        <v>4564738</v>
      </c>
      <c r="E803" s="291">
        <v>1107077053</v>
      </c>
      <c r="F803" s="374"/>
      <c r="G803" s="374"/>
      <c r="H803" s="374">
        <v>4564738</v>
      </c>
      <c r="I803" s="374"/>
      <c r="J803" s="374"/>
      <c r="K803" s="374"/>
      <c r="L803" s="374"/>
      <c r="M803" s="374"/>
      <c r="N803" s="374"/>
      <c r="O803" s="374"/>
      <c r="P803" s="374"/>
      <c r="Q803" s="374"/>
    </row>
    <row r="804" spans="1:17" x14ac:dyDescent="0.3">
      <c r="A804" s="290">
        <f t="shared" si="38"/>
        <v>66828297</v>
      </c>
      <c r="B804" s="289">
        <f t="shared" ref="B804:B867" si="39">+SUM(F804:G804)</f>
        <v>0</v>
      </c>
      <c r="C804" s="289">
        <f t="shared" ref="C804:C867" si="40">+SUM(F804:AZ804)-B804</f>
        <v>0</v>
      </c>
      <c r="E804" s="291">
        <v>66828297</v>
      </c>
      <c r="F804" s="374"/>
      <c r="G804" s="374"/>
      <c r="H804" s="374">
        <v>0</v>
      </c>
      <c r="I804" s="374"/>
      <c r="J804" s="374"/>
      <c r="K804" s="374"/>
      <c r="L804" s="374"/>
      <c r="M804" s="374"/>
      <c r="N804" s="374"/>
      <c r="O804" s="374"/>
      <c r="P804" s="374"/>
      <c r="Q804" s="374"/>
    </row>
    <row r="805" spans="1:17" x14ac:dyDescent="0.3">
      <c r="A805" s="290">
        <f t="shared" si="38"/>
        <v>66908508</v>
      </c>
      <c r="B805" s="289">
        <f t="shared" si="39"/>
        <v>0</v>
      </c>
      <c r="C805" s="289">
        <f t="shared" si="40"/>
        <v>2164701</v>
      </c>
      <c r="E805" s="291">
        <v>66908508</v>
      </c>
      <c r="F805" s="374"/>
      <c r="G805" s="374"/>
      <c r="H805" s="374"/>
      <c r="I805" s="374"/>
      <c r="J805" s="374"/>
      <c r="K805" s="374"/>
      <c r="L805" s="374"/>
      <c r="M805" s="374"/>
      <c r="N805" s="374">
        <v>2164701</v>
      </c>
      <c r="O805" s="374"/>
      <c r="P805" s="374"/>
      <c r="Q805" s="374"/>
    </row>
    <row r="806" spans="1:17" x14ac:dyDescent="0.3">
      <c r="A806" s="290">
        <f t="shared" si="38"/>
        <v>1151944052</v>
      </c>
      <c r="B806" s="289">
        <f t="shared" si="39"/>
        <v>0</v>
      </c>
      <c r="C806" s="289">
        <f t="shared" si="40"/>
        <v>2723047</v>
      </c>
      <c r="E806" s="291">
        <v>1151944052</v>
      </c>
      <c r="F806" s="374"/>
      <c r="G806" s="374"/>
      <c r="H806" s="374"/>
      <c r="I806" s="374"/>
      <c r="J806" s="374"/>
      <c r="K806" s="374">
        <v>2723047</v>
      </c>
      <c r="L806" s="374"/>
      <c r="M806" s="374"/>
      <c r="N806" s="374"/>
      <c r="O806" s="374"/>
      <c r="P806" s="374"/>
      <c r="Q806" s="374"/>
    </row>
    <row r="807" spans="1:17" x14ac:dyDescent="0.3">
      <c r="A807" s="290">
        <f t="shared" si="38"/>
        <v>1130589638</v>
      </c>
      <c r="B807" s="289">
        <f t="shared" si="39"/>
        <v>0</v>
      </c>
      <c r="C807" s="289">
        <f t="shared" si="40"/>
        <v>232953</v>
      </c>
      <c r="E807" s="291">
        <v>1130589638</v>
      </c>
      <c r="F807" s="374"/>
      <c r="G807" s="374"/>
      <c r="H807" s="374"/>
      <c r="I807" s="374"/>
      <c r="J807" s="374"/>
      <c r="K807" s="374"/>
      <c r="L807" s="374"/>
      <c r="M807" s="374"/>
      <c r="N807" s="374"/>
      <c r="O807" s="374">
        <v>232953</v>
      </c>
      <c r="P807" s="374"/>
      <c r="Q807" s="374"/>
    </row>
    <row r="808" spans="1:17" x14ac:dyDescent="0.3">
      <c r="A808" s="290">
        <f t="shared" si="38"/>
        <v>67012952</v>
      </c>
      <c r="B808" s="289">
        <f t="shared" si="39"/>
        <v>0</v>
      </c>
      <c r="C808" s="289">
        <f t="shared" si="40"/>
        <v>17781364</v>
      </c>
      <c r="E808" s="291">
        <v>67012952</v>
      </c>
      <c r="F808" s="374"/>
      <c r="G808" s="374"/>
      <c r="H808" s="374">
        <v>17781364</v>
      </c>
      <c r="I808" s="374"/>
      <c r="J808" s="374"/>
      <c r="K808" s="374"/>
      <c r="L808" s="374"/>
      <c r="M808" s="374"/>
      <c r="N808" s="374"/>
      <c r="O808" s="374"/>
      <c r="P808" s="374"/>
      <c r="Q808" s="374"/>
    </row>
    <row r="809" spans="1:17" x14ac:dyDescent="0.3">
      <c r="A809" s="290">
        <f t="shared" si="38"/>
        <v>1143976306</v>
      </c>
      <c r="B809" s="289">
        <f t="shared" si="39"/>
        <v>0</v>
      </c>
      <c r="C809" s="289">
        <f t="shared" si="40"/>
        <v>1440190</v>
      </c>
      <c r="E809" s="291">
        <v>1143976306</v>
      </c>
      <c r="F809" s="374"/>
      <c r="G809" s="374"/>
      <c r="H809" s="374">
        <v>1440190</v>
      </c>
      <c r="I809" s="374"/>
      <c r="J809" s="374"/>
      <c r="K809" s="374"/>
      <c r="L809" s="374"/>
      <c r="M809" s="374"/>
      <c r="N809" s="374"/>
      <c r="O809" s="374"/>
      <c r="P809" s="374"/>
      <c r="Q809" s="374"/>
    </row>
    <row r="810" spans="1:17" x14ac:dyDescent="0.3">
      <c r="A810" s="290">
        <f t="shared" si="38"/>
        <v>1143971458</v>
      </c>
      <c r="B810" s="289">
        <f t="shared" si="39"/>
        <v>0</v>
      </c>
      <c r="C810" s="289">
        <f t="shared" si="40"/>
        <v>2288302</v>
      </c>
      <c r="E810" s="291">
        <v>1143971458</v>
      </c>
      <c r="F810" s="374"/>
      <c r="G810" s="374"/>
      <c r="H810" s="374">
        <v>2288302</v>
      </c>
      <c r="I810" s="374"/>
      <c r="J810" s="374"/>
      <c r="K810" s="374"/>
      <c r="L810" s="374"/>
      <c r="M810" s="374"/>
      <c r="N810" s="374"/>
      <c r="O810" s="374"/>
      <c r="P810" s="374"/>
      <c r="Q810" s="374"/>
    </row>
    <row r="811" spans="1:17" x14ac:dyDescent="0.3">
      <c r="A811" s="290">
        <f t="shared" si="38"/>
        <v>1143831382</v>
      </c>
      <c r="B811" s="289">
        <f t="shared" si="39"/>
        <v>0</v>
      </c>
      <c r="C811" s="289">
        <f t="shared" si="40"/>
        <v>828482</v>
      </c>
      <c r="E811" s="291">
        <v>1143831382</v>
      </c>
      <c r="F811" s="374"/>
      <c r="G811" s="374"/>
      <c r="H811" s="374">
        <v>828482</v>
      </c>
      <c r="I811" s="374"/>
      <c r="J811" s="374"/>
      <c r="K811" s="374"/>
      <c r="L811" s="374"/>
      <c r="M811" s="374"/>
      <c r="N811" s="374"/>
      <c r="O811" s="374"/>
      <c r="P811" s="374"/>
      <c r="Q811" s="374"/>
    </row>
    <row r="812" spans="1:17" x14ac:dyDescent="0.3">
      <c r="A812" s="290">
        <f t="shared" si="38"/>
        <v>1116235980</v>
      </c>
      <c r="B812" s="289">
        <f t="shared" si="39"/>
        <v>0</v>
      </c>
      <c r="C812" s="289">
        <f t="shared" si="40"/>
        <v>9178979</v>
      </c>
      <c r="E812" s="291">
        <v>1116235980</v>
      </c>
      <c r="F812" s="374"/>
      <c r="G812" s="374"/>
      <c r="H812" s="374">
        <v>9178979</v>
      </c>
      <c r="I812" s="374"/>
      <c r="J812" s="374"/>
      <c r="K812" s="374"/>
      <c r="L812" s="374"/>
      <c r="M812" s="374"/>
      <c r="N812" s="374"/>
      <c r="O812" s="374"/>
      <c r="P812" s="374"/>
      <c r="Q812" s="374"/>
    </row>
    <row r="813" spans="1:17" x14ac:dyDescent="0.3">
      <c r="A813" s="290">
        <f t="shared" si="38"/>
        <v>66970120</v>
      </c>
      <c r="B813" s="289">
        <f t="shared" si="39"/>
        <v>0</v>
      </c>
      <c r="C813" s="289">
        <f t="shared" si="40"/>
        <v>906510</v>
      </c>
      <c r="E813" s="291">
        <v>66970120</v>
      </c>
      <c r="F813" s="374"/>
      <c r="G813" s="374"/>
      <c r="H813" s="374"/>
      <c r="I813" s="374"/>
      <c r="J813" s="374"/>
      <c r="K813" s="374">
        <v>906510</v>
      </c>
      <c r="L813" s="374"/>
      <c r="M813" s="374"/>
      <c r="N813" s="374"/>
      <c r="O813" s="374"/>
      <c r="P813" s="374"/>
      <c r="Q813" s="374"/>
    </row>
    <row r="814" spans="1:17" x14ac:dyDescent="0.3">
      <c r="A814" s="290">
        <f t="shared" si="38"/>
        <v>1094886071</v>
      </c>
      <c r="B814" s="289">
        <f t="shared" si="39"/>
        <v>0</v>
      </c>
      <c r="C814" s="289">
        <f t="shared" si="40"/>
        <v>3905557</v>
      </c>
      <c r="E814" s="291">
        <v>1094886071</v>
      </c>
      <c r="F814" s="374"/>
      <c r="G814" s="374"/>
      <c r="H814" s="374"/>
      <c r="I814" s="374"/>
      <c r="J814" s="374"/>
      <c r="K814" s="374">
        <v>3905557</v>
      </c>
      <c r="L814" s="374"/>
      <c r="M814" s="374"/>
      <c r="N814" s="374"/>
      <c r="O814" s="374"/>
      <c r="P814" s="374"/>
      <c r="Q814" s="374"/>
    </row>
    <row r="815" spans="1:17" x14ac:dyDescent="0.3">
      <c r="A815" s="290">
        <f t="shared" si="38"/>
        <v>1090527158</v>
      </c>
      <c r="B815" s="289">
        <f t="shared" si="39"/>
        <v>0</v>
      </c>
      <c r="C815" s="289">
        <f t="shared" si="40"/>
        <v>1685520</v>
      </c>
      <c r="E815" s="291">
        <v>1090527158</v>
      </c>
      <c r="F815" s="374"/>
      <c r="G815" s="374"/>
      <c r="H815" s="374">
        <v>1685520</v>
      </c>
      <c r="I815" s="374"/>
      <c r="J815" s="374"/>
      <c r="K815" s="374"/>
      <c r="L815" s="374"/>
      <c r="M815" s="374"/>
      <c r="N815" s="374"/>
      <c r="O815" s="374"/>
      <c r="P815" s="374"/>
      <c r="Q815" s="374"/>
    </row>
    <row r="816" spans="1:17" x14ac:dyDescent="0.3">
      <c r="A816" s="290">
        <f t="shared" si="38"/>
        <v>1143933612</v>
      </c>
      <c r="B816" s="289">
        <f t="shared" si="39"/>
        <v>0</v>
      </c>
      <c r="C816" s="289">
        <f t="shared" si="40"/>
        <v>80219</v>
      </c>
      <c r="E816" s="291">
        <v>1143933612</v>
      </c>
      <c r="F816" s="374"/>
      <c r="G816" s="374"/>
      <c r="H816" s="374"/>
      <c r="I816" s="374"/>
      <c r="J816" s="374"/>
      <c r="K816" s="374"/>
      <c r="L816" s="374"/>
      <c r="M816" s="374">
        <v>80219</v>
      </c>
      <c r="N816" s="374"/>
      <c r="O816" s="374"/>
      <c r="P816" s="374"/>
      <c r="Q816" s="374"/>
    </row>
    <row r="817" spans="1:17" x14ac:dyDescent="0.3">
      <c r="A817" s="290">
        <f t="shared" si="38"/>
        <v>1093794180</v>
      </c>
      <c r="B817" s="289">
        <f t="shared" si="39"/>
        <v>0</v>
      </c>
      <c r="C817" s="289">
        <f t="shared" si="40"/>
        <v>6127078</v>
      </c>
      <c r="E817" s="291">
        <v>1093794180</v>
      </c>
      <c r="F817" s="374"/>
      <c r="G817" s="374"/>
      <c r="H817" s="374"/>
      <c r="I817" s="374"/>
      <c r="J817" s="374"/>
      <c r="K817" s="374"/>
      <c r="L817" s="374"/>
      <c r="M817" s="374">
        <v>6127078</v>
      </c>
      <c r="N817" s="374"/>
      <c r="O817" s="374"/>
      <c r="P817" s="374"/>
      <c r="Q817" s="374"/>
    </row>
    <row r="818" spans="1:17" x14ac:dyDescent="0.3">
      <c r="A818" s="290">
        <f t="shared" si="38"/>
        <v>1144083120</v>
      </c>
      <c r="B818" s="289">
        <f t="shared" si="39"/>
        <v>0</v>
      </c>
      <c r="C818" s="289">
        <f t="shared" si="40"/>
        <v>329407</v>
      </c>
      <c r="E818" s="291">
        <v>1144083120</v>
      </c>
      <c r="F818" s="374"/>
      <c r="G818" s="374"/>
      <c r="H818" s="374"/>
      <c r="I818" s="374"/>
      <c r="J818" s="374"/>
      <c r="K818" s="374">
        <v>329407</v>
      </c>
      <c r="L818" s="374"/>
      <c r="M818" s="374"/>
      <c r="N818" s="374"/>
      <c r="O818" s="374"/>
      <c r="P818" s="374"/>
      <c r="Q818" s="374"/>
    </row>
    <row r="819" spans="1:17" x14ac:dyDescent="0.3">
      <c r="A819" s="290">
        <f t="shared" si="38"/>
        <v>1088314142</v>
      </c>
      <c r="B819" s="289">
        <f t="shared" si="39"/>
        <v>0</v>
      </c>
      <c r="C819" s="289">
        <f t="shared" si="40"/>
        <v>9206861</v>
      </c>
      <c r="E819" s="291">
        <v>1088314142</v>
      </c>
      <c r="F819" s="374"/>
      <c r="G819" s="374"/>
      <c r="H819" s="374"/>
      <c r="I819" s="374"/>
      <c r="J819" s="374"/>
      <c r="K819" s="374">
        <v>9206861</v>
      </c>
      <c r="L819" s="374"/>
      <c r="M819" s="374"/>
      <c r="N819" s="374"/>
      <c r="O819" s="374"/>
      <c r="P819" s="374"/>
      <c r="Q819" s="374"/>
    </row>
    <row r="820" spans="1:17" x14ac:dyDescent="0.3">
      <c r="A820" s="290">
        <f t="shared" si="38"/>
        <v>94538460</v>
      </c>
      <c r="B820" s="289">
        <f t="shared" si="39"/>
        <v>0</v>
      </c>
      <c r="C820" s="289">
        <f t="shared" si="40"/>
        <v>8870512</v>
      </c>
      <c r="E820" s="291">
        <v>94538460</v>
      </c>
      <c r="F820" s="374"/>
      <c r="G820" s="374"/>
      <c r="H820" s="374"/>
      <c r="I820" s="374"/>
      <c r="J820" s="374"/>
      <c r="K820" s="374"/>
      <c r="L820" s="374"/>
      <c r="M820" s="374">
        <v>8870512</v>
      </c>
      <c r="N820" s="374"/>
      <c r="O820" s="374"/>
      <c r="P820" s="374"/>
      <c r="Q820" s="374"/>
    </row>
    <row r="821" spans="1:17" x14ac:dyDescent="0.3">
      <c r="A821" s="290">
        <f t="shared" si="38"/>
        <v>16463290</v>
      </c>
      <c r="B821" s="289">
        <f t="shared" si="39"/>
        <v>0</v>
      </c>
      <c r="C821" s="289">
        <f t="shared" si="40"/>
        <v>1385520</v>
      </c>
      <c r="E821" s="291">
        <v>16463290</v>
      </c>
      <c r="F821" s="374"/>
      <c r="G821" s="374"/>
      <c r="H821" s="374">
        <v>1385520</v>
      </c>
      <c r="I821" s="374"/>
      <c r="J821" s="374"/>
      <c r="K821" s="374"/>
      <c r="L821" s="374"/>
      <c r="M821" s="374"/>
      <c r="N821" s="374"/>
      <c r="O821" s="374"/>
      <c r="P821" s="374"/>
      <c r="Q821" s="374"/>
    </row>
    <row r="822" spans="1:17" x14ac:dyDescent="0.3">
      <c r="A822" s="290">
        <f t="shared" si="38"/>
        <v>1144136103</v>
      </c>
      <c r="B822" s="289">
        <f t="shared" si="39"/>
        <v>0</v>
      </c>
      <c r="C822" s="289">
        <f t="shared" si="40"/>
        <v>3869666</v>
      </c>
      <c r="E822" s="291">
        <v>1144136103</v>
      </c>
      <c r="F822" s="374"/>
      <c r="G822" s="374"/>
      <c r="H822" s="374">
        <v>3869666</v>
      </c>
      <c r="I822" s="374"/>
      <c r="J822" s="374"/>
      <c r="K822" s="374"/>
      <c r="L822" s="374"/>
      <c r="M822" s="374"/>
      <c r="N822" s="374"/>
      <c r="O822" s="374"/>
      <c r="P822" s="374"/>
      <c r="Q822" s="374"/>
    </row>
    <row r="823" spans="1:17" x14ac:dyDescent="0.3">
      <c r="A823" s="290">
        <f t="shared" si="38"/>
        <v>1113620228</v>
      </c>
      <c r="B823" s="289">
        <f t="shared" si="39"/>
        <v>0</v>
      </c>
      <c r="C823" s="289">
        <f t="shared" si="40"/>
        <v>15742999</v>
      </c>
      <c r="E823" s="291">
        <v>1113620228</v>
      </c>
      <c r="F823" s="374"/>
      <c r="G823" s="374"/>
      <c r="H823" s="374">
        <v>15742999</v>
      </c>
      <c r="I823" s="374"/>
      <c r="J823" s="374"/>
      <c r="K823" s="374"/>
      <c r="L823" s="374"/>
      <c r="M823" s="374"/>
      <c r="N823" s="374"/>
      <c r="O823" s="374"/>
      <c r="P823" s="374"/>
      <c r="Q823" s="374"/>
    </row>
    <row r="824" spans="1:17" x14ac:dyDescent="0.3">
      <c r="A824" s="290">
        <f t="shared" si="38"/>
        <v>1143943157</v>
      </c>
      <c r="B824" s="289">
        <f t="shared" si="39"/>
        <v>0</v>
      </c>
      <c r="C824" s="289">
        <f t="shared" si="40"/>
        <v>0</v>
      </c>
      <c r="E824" s="291">
        <v>1143943157</v>
      </c>
      <c r="F824" s="374"/>
      <c r="G824" s="374"/>
      <c r="H824" s="374">
        <v>0</v>
      </c>
      <c r="I824" s="374"/>
      <c r="J824" s="374"/>
      <c r="K824" s="374"/>
      <c r="L824" s="374"/>
      <c r="M824" s="374"/>
      <c r="N824" s="374"/>
      <c r="O824" s="374"/>
      <c r="P824" s="374"/>
      <c r="Q824" s="374"/>
    </row>
    <row r="825" spans="1:17" x14ac:dyDescent="0.3">
      <c r="A825" s="290">
        <f t="shared" si="38"/>
        <v>4652624</v>
      </c>
      <c r="B825" s="289">
        <f t="shared" si="39"/>
        <v>0</v>
      </c>
      <c r="C825" s="289">
        <f t="shared" si="40"/>
        <v>943894</v>
      </c>
      <c r="E825" s="291">
        <v>4652624</v>
      </c>
      <c r="F825" s="374"/>
      <c r="G825" s="374"/>
      <c r="H825" s="374">
        <v>943894</v>
      </c>
      <c r="I825" s="374"/>
      <c r="J825" s="374"/>
      <c r="K825" s="374"/>
      <c r="L825" s="374"/>
      <c r="M825" s="374"/>
      <c r="N825" s="374"/>
      <c r="O825" s="374"/>
      <c r="P825" s="374"/>
      <c r="Q825" s="374"/>
    </row>
    <row r="826" spans="1:17" x14ac:dyDescent="0.3">
      <c r="A826" s="290">
        <f t="shared" si="38"/>
        <v>1032426643</v>
      </c>
      <c r="B826" s="289">
        <f t="shared" si="39"/>
        <v>0</v>
      </c>
      <c r="C826" s="289">
        <f t="shared" si="40"/>
        <v>2004205</v>
      </c>
      <c r="E826" s="291">
        <v>1032426643</v>
      </c>
      <c r="F826" s="374"/>
      <c r="G826" s="374"/>
      <c r="H826" s="374">
        <v>2004205</v>
      </c>
      <c r="I826" s="374"/>
      <c r="J826" s="374"/>
      <c r="K826" s="374"/>
      <c r="L826" s="374"/>
      <c r="M826" s="374"/>
      <c r="N826" s="374"/>
      <c r="O826" s="374"/>
      <c r="P826" s="374"/>
      <c r="Q826" s="374"/>
    </row>
    <row r="827" spans="1:17" x14ac:dyDescent="0.3">
      <c r="A827" s="290">
        <f t="shared" si="38"/>
        <v>66922582</v>
      </c>
      <c r="B827" s="289">
        <f t="shared" si="39"/>
        <v>0</v>
      </c>
      <c r="C827" s="289">
        <f t="shared" si="40"/>
        <v>0</v>
      </c>
      <c r="E827" s="291">
        <v>66922582</v>
      </c>
      <c r="F827" s="374"/>
      <c r="G827" s="374"/>
      <c r="H827" s="374">
        <v>0</v>
      </c>
      <c r="I827" s="374"/>
      <c r="J827" s="374"/>
      <c r="K827" s="374"/>
      <c r="L827" s="374"/>
      <c r="M827" s="374"/>
      <c r="N827" s="374"/>
      <c r="O827" s="374"/>
      <c r="P827" s="374"/>
      <c r="Q827" s="374"/>
    </row>
    <row r="828" spans="1:17" x14ac:dyDescent="0.3">
      <c r="A828" s="290">
        <f t="shared" si="38"/>
        <v>1107064215</v>
      </c>
      <c r="B828" s="289">
        <f t="shared" si="39"/>
        <v>0</v>
      </c>
      <c r="C828" s="289">
        <f t="shared" si="40"/>
        <v>4155635</v>
      </c>
      <c r="E828" s="291">
        <v>1107064215</v>
      </c>
      <c r="F828" s="374"/>
      <c r="G828" s="374"/>
      <c r="H828" s="374">
        <v>4155635</v>
      </c>
      <c r="I828" s="374"/>
      <c r="J828" s="374"/>
      <c r="K828" s="374"/>
      <c r="L828" s="374"/>
      <c r="M828" s="374"/>
      <c r="N828" s="374"/>
      <c r="O828" s="374"/>
      <c r="P828" s="374"/>
      <c r="Q828" s="374"/>
    </row>
    <row r="829" spans="1:17" x14ac:dyDescent="0.3">
      <c r="A829" s="290">
        <f t="shared" si="38"/>
        <v>38665737</v>
      </c>
      <c r="B829" s="289">
        <f t="shared" si="39"/>
        <v>0</v>
      </c>
      <c r="C829" s="289">
        <f t="shared" si="40"/>
        <v>466901</v>
      </c>
      <c r="E829" s="291">
        <v>38665737</v>
      </c>
      <c r="F829" s="374"/>
      <c r="G829" s="374"/>
      <c r="H829" s="374">
        <v>466901</v>
      </c>
      <c r="I829" s="374"/>
      <c r="J829" s="374"/>
      <c r="K829" s="374"/>
      <c r="L829" s="374"/>
      <c r="M829" s="374"/>
      <c r="N829" s="374"/>
      <c r="O829" s="374"/>
      <c r="P829" s="374"/>
      <c r="Q829" s="374"/>
    </row>
    <row r="830" spans="1:17" x14ac:dyDescent="0.3">
      <c r="A830" s="290">
        <f t="shared" si="38"/>
        <v>1037603093</v>
      </c>
      <c r="B830" s="289">
        <f t="shared" si="39"/>
        <v>0</v>
      </c>
      <c r="C830" s="289">
        <f t="shared" si="40"/>
        <v>159509</v>
      </c>
      <c r="E830" s="291">
        <v>1037603093</v>
      </c>
      <c r="F830" s="374"/>
      <c r="G830" s="374"/>
      <c r="H830" s="374">
        <v>159509</v>
      </c>
      <c r="I830" s="374"/>
      <c r="J830" s="374"/>
      <c r="K830" s="374"/>
      <c r="L830" s="374"/>
      <c r="M830" s="374"/>
      <c r="N830" s="374"/>
      <c r="O830" s="374"/>
      <c r="P830" s="374"/>
      <c r="Q830" s="374"/>
    </row>
    <row r="831" spans="1:17" x14ac:dyDescent="0.3">
      <c r="A831" s="290">
        <f t="shared" si="38"/>
        <v>1144190543</v>
      </c>
      <c r="B831" s="289">
        <f t="shared" si="39"/>
        <v>0</v>
      </c>
      <c r="C831" s="289">
        <f t="shared" si="40"/>
        <v>1317621</v>
      </c>
      <c r="E831" s="291">
        <v>1144190543</v>
      </c>
      <c r="F831" s="374"/>
      <c r="G831" s="374"/>
      <c r="H831" s="374">
        <v>1317621</v>
      </c>
      <c r="I831" s="374"/>
      <c r="J831" s="374"/>
      <c r="K831" s="374"/>
      <c r="L831" s="374"/>
      <c r="M831" s="374"/>
      <c r="N831" s="374"/>
      <c r="O831" s="374"/>
      <c r="P831" s="374"/>
      <c r="Q831" s="374"/>
    </row>
    <row r="832" spans="1:17" x14ac:dyDescent="0.3">
      <c r="A832" s="290">
        <f t="shared" si="38"/>
        <v>31655907</v>
      </c>
      <c r="B832" s="289">
        <f t="shared" si="39"/>
        <v>0</v>
      </c>
      <c r="C832" s="289">
        <f t="shared" si="40"/>
        <v>1885182</v>
      </c>
      <c r="E832" s="291">
        <v>31655907</v>
      </c>
      <c r="F832" s="374"/>
      <c r="G832" s="374"/>
      <c r="H832" s="374">
        <v>1885182</v>
      </c>
      <c r="I832" s="374"/>
      <c r="J832" s="374"/>
      <c r="K832" s="374"/>
      <c r="L832" s="374"/>
      <c r="M832" s="374"/>
      <c r="N832" s="374"/>
      <c r="O832" s="374"/>
      <c r="P832" s="374"/>
      <c r="Q832" s="374"/>
    </row>
    <row r="833" spans="1:17" x14ac:dyDescent="0.3">
      <c r="A833" s="290">
        <f t="shared" si="38"/>
        <v>31955461</v>
      </c>
      <c r="B833" s="289">
        <f t="shared" si="39"/>
        <v>0</v>
      </c>
      <c r="C833" s="289">
        <f t="shared" si="40"/>
        <v>22320993</v>
      </c>
      <c r="E833" s="291">
        <v>31955461</v>
      </c>
      <c r="F833" s="374"/>
      <c r="G833" s="374"/>
      <c r="H833" s="374">
        <v>22320993</v>
      </c>
      <c r="I833" s="374"/>
      <c r="J833" s="374"/>
      <c r="K833" s="374"/>
      <c r="L833" s="374"/>
      <c r="M833" s="374"/>
      <c r="N833" s="374"/>
      <c r="O833" s="374"/>
      <c r="P833" s="374"/>
      <c r="Q833" s="374"/>
    </row>
    <row r="834" spans="1:17" x14ac:dyDescent="0.3">
      <c r="A834" s="290">
        <f t="shared" si="38"/>
        <v>1112472085</v>
      </c>
      <c r="B834" s="289">
        <f t="shared" si="39"/>
        <v>0</v>
      </c>
      <c r="C834" s="289">
        <f t="shared" si="40"/>
        <v>5391776</v>
      </c>
      <c r="E834" s="291">
        <v>1112472085</v>
      </c>
      <c r="F834" s="374"/>
      <c r="G834" s="374"/>
      <c r="H834" s="374">
        <v>5391776</v>
      </c>
      <c r="I834" s="374"/>
      <c r="J834" s="374"/>
      <c r="K834" s="374"/>
      <c r="L834" s="374"/>
      <c r="M834" s="374"/>
      <c r="N834" s="374"/>
      <c r="O834" s="374"/>
      <c r="P834" s="374"/>
      <c r="Q834" s="374"/>
    </row>
    <row r="835" spans="1:17" x14ac:dyDescent="0.3">
      <c r="A835" s="290">
        <f t="shared" si="38"/>
        <v>1143945227</v>
      </c>
      <c r="B835" s="289">
        <f t="shared" si="39"/>
        <v>0</v>
      </c>
      <c r="C835" s="289">
        <f t="shared" si="40"/>
        <v>3086758</v>
      </c>
      <c r="E835" s="291">
        <v>1143945227</v>
      </c>
      <c r="F835" s="374"/>
      <c r="G835" s="374"/>
      <c r="H835" s="374">
        <v>3086758</v>
      </c>
      <c r="I835" s="374"/>
      <c r="J835" s="374"/>
      <c r="K835" s="374"/>
      <c r="L835" s="374"/>
      <c r="M835" s="374"/>
      <c r="N835" s="374"/>
      <c r="O835" s="374"/>
      <c r="P835" s="374"/>
      <c r="Q835" s="374"/>
    </row>
    <row r="836" spans="1:17" x14ac:dyDescent="0.3">
      <c r="A836" s="290">
        <f t="shared" si="38"/>
        <v>1151966852</v>
      </c>
      <c r="B836" s="289">
        <f t="shared" si="39"/>
        <v>0</v>
      </c>
      <c r="C836" s="289">
        <f t="shared" si="40"/>
        <v>9484118</v>
      </c>
      <c r="E836" s="291">
        <v>1151966852</v>
      </c>
      <c r="F836" s="374"/>
      <c r="G836" s="374"/>
      <c r="H836" s="374">
        <v>9484118</v>
      </c>
      <c r="I836" s="374"/>
      <c r="J836" s="374"/>
      <c r="K836" s="374"/>
      <c r="L836" s="374"/>
      <c r="M836" s="374"/>
      <c r="N836" s="374"/>
      <c r="O836" s="374"/>
      <c r="P836" s="374"/>
      <c r="Q836" s="374"/>
    </row>
    <row r="837" spans="1:17" x14ac:dyDescent="0.3">
      <c r="A837" s="290">
        <f t="shared" si="38"/>
        <v>1116283139</v>
      </c>
      <c r="B837" s="289">
        <f t="shared" si="39"/>
        <v>0</v>
      </c>
      <c r="C837" s="289">
        <f t="shared" si="40"/>
        <v>0</v>
      </c>
      <c r="E837" s="291">
        <v>1116283139</v>
      </c>
      <c r="F837" s="374"/>
      <c r="G837" s="374"/>
      <c r="H837" s="374">
        <v>0</v>
      </c>
      <c r="I837" s="374"/>
      <c r="J837" s="374"/>
      <c r="K837" s="374"/>
      <c r="L837" s="374"/>
      <c r="M837" s="374"/>
      <c r="N837" s="374"/>
      <c r="O837" s="374"/>
      <c r="P837" s="374"/>
      <c r="Q837" s="374"/>
    </row>
    <row r="838" spans="1:17" x14ac:dyDescent="0.3">
      <c r="A838" s="290">
        <f t="shared" si="38"/>
        <v>18008402</v>
      </c>
      <c r="B838" s="289">
        <f t="shared" si="39"/>
        <v>0</v>
      </c>
      <c r="C838" s="289">
        <f t="shared" si="40"/>
        <v>12333197</v>
      </c>
      <c r="E838" s="291">
        <v>18008402</v>
      </c>
      <c r="F838" s="374"/>
      <c r="G838" s="374"/>
      <c r="H838" s="374">
        <v>12333197</v>
      </c>
      <c r="I838" s="374"/>
      <c r="J838" s="374"/>
      <c r="K838" s="374"/>
      <c r="L838" s="374"/>
      <c r="M838" s="374"/>
      <c r="N838" s="374"/>
      <c r="O838" s="374"/>
      <c r="P838" s="374"/>
      <c r="Q838" s="374"/>
    </row>
    <row r="839" spans="1:17" x14ac:dyDescent="0.3">
      <c r="A839" s="290">
        <f t="shared" si="38"/>
        <v>11051894</v>
      </c>
      <c r="B839" s="289">
        <f t="shared" si="39"/>
        <v>0</v>
      </c>
      <c r="C839" s="289">
        <f t="shared" si="40"/>
        <v>0</v>
      </c>
      <c r="E839" s="291">
        <v>11051894</v>
      </c>
      <c r="F839" s="374"/>
      <c r="G839" s="374"/>
      <c r="H839" s="374">
        <v>0</v>
      </c>
      <c r="I839" s="374"/>
      <c r="J839" s="374"/>
      <c r="K839" s="374"/>
      <c r="L839" s="374"/>
      <c r="M839" s="374"/>
      <c r="N839" s="374"/>
      <c r="O839" s="374"/>
      <c r="P839" s="374"/>
      <c r="Q839" s="374"/>
    </row>
    <row r="840" spans="1:17" x14ac:dyDescent="0.3">
      <c r="A840" s="290">
        <f t="shared" si="38"/>
        <v>16947966</v>
      </c>
      <c r="B840" s="289">
        <f t="shared" si="39"/>
        <v>0</v>
      </c>
      <c r="C840" s="289">
        <f t="shared" si="40"/>
        <v>3854920</v>
      </c>
      <c r="E840" s="291">
        <v>16947966</v>
      </c>
      <c r="F840" s="374"/>
      <c r="G840" s="374"/>
      <c r="H840" s="374">
        <v>3854920</v>
      </c>
      <c r="I840" s="374"/>
      <c r="J840" s="374"/>
      <c r="K840" s="374"/>
      <c r="L840" s="374"/>
      <c r="M840" s="374"/>
      <c r="N840" s="374"/>
      <c r="O840" s="374"/>
      <c r="P840" s="374"/>
      <c r="Q840" s="374"/>
    </row>
    <row r="841" spans="1:17" x14ac:dyDescent="0.3">
      <c r="A841" s="290">
        <f t="shared" si="38"/>
        <v>6389138</v>
      </c>
      <c r="B841" s="289">
        <f t="shared" si="39"/>
        <v>0</v>
      </c>
      <c r="C841" s="289">
        <f t="shared" si="40"/>
        <v>33482071</v>
      </c>
      <c r="E841" s="291">
        <v>6389138</v>
      </c>
      <c r="F841" s="374"/>
      <c r="G841" s="374"/>
      <c r="H841" s="374">
        <v>33482071</v>
      </c>
      <c r="I841" s="374"/>
      <c r="J841" s="374"/>
      <c r="K841" s="374"/>
      <c r="L841" s="374"/>
      <c r="M841" s="374"/>
      <c r="N841" s="374"/>
      <c r="O841" s="374"/>
      <c r="P841" s="374"/>
      <c r="Q841" s="374"/>
    </row>
    <row r="842" spans="1:17" x14ac:dyDescent="0.3">
      <c r="A842" s="290">
        <f t="shared" si="38"/>
        <v>1130603611</v>
      </c>
      <c r="B842" s="289">
        <f t="shared" si="39"/>
        <v>0</v>
      </c>
      <c r="C842" s="289">
        <f t="shared" si="40"/>
        <v>5507187</v>
      </c>
      <c r="E842" s="291">
        <v>1130603611</v>
      </c>
      <c r="F842" s="374"/>
      <c r="G842" s="374"/>
      <c r="H842" s="374">
        <v>5507187</v>
      </c>
      <c r="I842" s="374"/>
      <c r="J842" s="374"/>
      <c r="K842" s="374"/>
      <c r="L842" s="374"/>
      <c r="M842" s="374"/>
      <c r="N842" s="374"/>
      <c r="O842" s="374"/>
      <c r="P842" s="374"/>
      <c r="Q842" s="374"/>
    </row>
    <row r="843" spans="1:17" x14ac:dyDescent="0.3">
      <c r="A843" s="290">
        <f t="shared" si="38"/>
        <v>16377863</v>
      </c>
      <c r="B843" s="289">
        <f t="shared" si="39"/>
        <v>0</v>
      </c>
      <c r="C843" s="289">
        <f t="shared" si="40"/>
        <v>3960000</v>
      </c>
      <c r="E843" s="291">
        <v>16377863</v>
      </c>
      <c r="F843" s="374"/>
      <c r="G843" s="374"/>
      <c r="H843" s="374">
        <v>3960000</v>
      </c>
      <c r="I843" s="374"/>
      <c r="J843" s="374"/>
      <c r="K843" s="374"/>
      <c r="L843" s="374"/>
      <c r="M843" s="374"/>
      <c r="N843" s="374"/>
      <c r="O843" s="374"/>
      <c r="P843" s="374"/>
      <c r="Q843" s="374"/>
    </row>
    <row r="844" spans="1:17" x14ac:dyDescent="0.3">
      <c r="A844" s="290">
        <f t="shared" si="38"/>
        <v>1143939496</v>
      </c>
      <c r="B844" s="289">
        <f t="shared" si="39"/>
        <v>0</v>
      </c>
      <c r="C844" s="289">
        <f t="shared" si="40"/>
        <v>0</v>
      </c>
      <c r="E844" s="291">
        <v>1143939496</v>
      </c>
      <c r="F844" s="374"/>
      <c r="G844" s="374"/>
      <c r="H844" s="374">
        <v>0</v>
      </c>
      <c r="I844" s="374"/>
      <c r="J844" s="374"/>
      <c r="K844" s="374"/>
      <c r="L844" s="374"/>
      <c r="M844" s="374"/>
      <c r="N844" s="374"/>
      <c r="O844" s="374"/>
      <c r="P844" s="374"/>
      <c r="Q844" s="374"/>
    </row>
    <row r="845" spans="1:17" x14ac:dyDescent="0.3">
      <c r="A845" s="290">
        <f t="shared" si="38"/>
        <v>1144165265</v>
      </c>
      <c r="B845" s="289">
        <f t="shared" si="39"/>
        <v>0</v>
      </c>
      <c r="C845" s="289">
        <f t="shared" si="40"/>
        <v>1571376</v>
      </c>
      <c r="E845" s="291">
        <v>1144165265</v>
      </c>
      <c r="F845" s="374"/>
      <c r="G845" s="374"/>
      <c r="H845" s="374">
        <v>1571376</v>
      </c>
      <c r="I845" s="374"/>
      <c r="J845" s="374"/>
      <c r="K845" s="374"/>
      <c r="L845" s="374"/>
      <c r="M845" s="374"/>
      <c r="N845" s="374"/>
      <c r="O845" s="374"/>
      <c r="P845" s="374"/>
      <c r="Q845" s="374"/>
    </row>
    <row r="846" spans="1:17" x14ac:dyDescent="0.3">
      <c r="A846" s="290">
        <f t="shared" si="38"/>
        <v>1030558311</v>
      </c>
      <c r="B846" s="289">
        <f t="shared" si="39"/>
        <v>0</v>
      </c>
      <c r="C846" s="289">
        <f t="shared" si="40"/>
        <v>5321981</v>
      </c>
      <c r="E846" s="291">
        <v>1030558311</v>
      </c>
      <c r="F846" s="374"/>
      <c r="G846" s="374"/>
      <c r="H846" s="374"/>
      <c r="I846" s="374"/>
      <c r="J846" s="374">
        <v>5321981</v>
      </c>
      <c r="K846" s="374"/>
      <c r="L846" s="374"/>
      <c r="M846" s="374"/>
      <c r="N846" s="374"/>
      <c r="O846" s="374"/>
      <c r="P846" s="374"/>
      <c r="Q846" s="374"/>
    </row>
    <row r="847" spans="1:17" x14ac:dyDescent="0.3">
      <c r="A847" s="290">
        <f t="shared" si="38"/>
        <v>34327996</v>
      </c>
      <c r="B847" s="289">
        <f t="shared" si="39"/>
        <v>0</v>
      </c>
      <c r="C847" s="289">
        <f t="shared" si="40"/>
        <v>2807103</v>
      </c>
      <c r="E847" s="291">
        <v>34327996</v>
      </c>
      <c r="F847" s="374"/>
      <c r="G847" s="374"/>
      <c r="H847" s="374">
        <v>2807103</v>
      </c>
      <c r="I847" s="374"/>
      <c r="J847" s="374"/>
      <c r="K847" s="374"/>
      <c r="L847" s="374"/>
      <c r="M847" s="374"/>
      <c r="N847" s="374"/>
      <c r="O847" s="374"/>
      <c r="P847" s="374"/>
      <c r="Q847" s="374"/>
    </row>
    <row r="848" spans="1:17" x14ac:dyDescent="0.3">
      <c r="A848" s="290">
        <f t="shared" si="38"/>
        <v>67023491</v>
      </c>
      <c r="B848" s="289">
        <f t="shared" si="39"/>
        <v>0</v>
      </c>
      <c r="C848" s="289">
        <f t="shared" si="40"/>
        <v>190336</v>
      </c>
      <c r="E848" s="291">
        <v>67023491</v>
      </c>
      <c r="F848" s="374"/>
      <c r="G848" s="374"/>
      <c r="H848" s="374">
        <v>190336</v>
      </c>
      <c r="I848" s="374"/>
      <c r="J848" s="374"/>
      <c r="K848" s="374"/>
      <c r="L848" s="374"/>
      <c r="M848" s="374"/>
      <c r="N848" s="374"/>
      <c r="O848" s="374"/>
      <c r="P848" s="374"/>
      <c r="Q848" s="374"/>
    </row>
    <row r="849" spans="1:17" x14ac:dyDescent="0.3">
      <c r="A849" s="290">
        <f t="shared" si="38"/>
        <v>1114837487</v>
      </c>
      <c r="B849" s="289">
        <f t="shared" si="39"/>
        <v>0</v>
      </c>
      <c r="C849" s="289">
        <f t="shared" si="40"/>
        <v>0</v>
      </c>
      <c r="E849" s="291">
        <v>1114837487</v>
      </c>
      <c r="F849" s="374"/>
      <c r="G849" s="374"/>
      <c r="H849" s="374">
        <v>0</v>
      </c>
      <c r="I849" s="374"/>
      <c r="J849" s="374"/>
      <c r="K849" s="374"/>
      <c r="L849" s="374"/>
      <c r="M849" s="374"/>
      <c r="N849" s="374"/>
      <c r="O849" s="374"/>
      <c r="P849" s="374"/>
      <c r="Q849" s="374"/>
    </row>
    <row r="850" spans="1:17" x14ac:dyDescent="0.3">
      <c r="A850" s="290">
        <f t="shared" si="38"/>
        <v>1108332909</v>
      </c>
      <c r="B850" s="289">
        <f t="shared" si="39"/>
        <v>0</v>
      </c>
      <c r="C850" s="289">
        <f t="shared" si="40"/>
        <v>6218266</v>
      </c>
      <c r="E850" s="291">
        <v>1108332909</v>
      </c>
      <c r="F850" s="374"/>
      <c r="G850" s="374"/>
      <c r="H850" s="374">
        <v>6218266</v>
      </c>
      <c r="I850" s="374"/>
      <c r="J850" s="374"/>
      <c r="K850" s="374"/>
      <c r="L850" s="374"/>
      <c r="M850" s="374"/>
      <c r="N850" s="374"/>
      <c r="O850" s="374"/>
      <c r="P850" s="374"/>
      <c r="Q850" s="374"/>
    </row>
    <row r="851" spans="1:17" x14ac:dyDescent="0.3">
      <c r="A851" s="290">
        <f t="shared" si="38"/>
        <v>31583956</v>
      </c>
      <c r="B851" s="289">
        <f t="shared" si="39"/>
        <v>0</v>
      </c>
      <c r="C851" s="289">
        <f t="shared" si="40"/>
        <v>1711715</v>
      </c>
      <c r="E851" s="291">
        <v>31583956</v>
      </c>
      <c r="F851" s="374"/>
      <c r="G851" s="374"/>
      <c r="H851" s="374"/>
      <c r="I851" s="374"/>
      <c r="J851" s="374"/>
      <c r="K851" s="374">
        <v>1711715</v>
      </c>
      <c r="L851" s="374"/>
      <c r="M851" s="374"/>
      <c r="N851" s="374"/>
      <c r="O851" s="374"/>
      <c r="P851" s="374"/>
      <c r="Q851" s="374"/>
    </row>
    <row r="852" spans="1:17" x14ac:dyDescent="0.3">
      <c r="A852" s="290">
        <f t="shared" si="38"/>
        <v>52423041</v>
      </c>
      <c r="B852" s="289">
        <f t="shared" si="39"/>
        <v>0</v>
      </c>
      <c r="C852" s="289">
        <f t="shared" si="40"/>
        <v>1827543</v>
      </c>
      <c r="E852" s="291">
        <v>52423041</v>
      </c>
      <c r="F852" s="374"/>
      <c r="G852" s="374"/>
      <c r="H852" s="374"/>
      <c r="I852" s="374"/>
      <c r="J852" s="374"/>
      <c r="K852" s="374"/>
      <c r="L852" s="374"/>
      <c r="M852" s="374"/>
      <c r="N852" s="374"/>
      <c r="O852" s="374">
        <v>1827543</v>
      </c>
      <c r="P852" s="374"/>
      <c r="Q852" s="374"/>
    </row>
    <row r="853" spans="1:17" x14ac:dyDescent="0.3">
      <c r="A853" s="290">
        <f t="shared" si="38"/>
        <v>38601226</v>
      </c>
      <c r="B853" s="289">
        <f t="shared" si="39"/>
        <v>0</v>
      </c>
      <c r="C853" s="289">
        <f t="shared" si="40"/>
        <v>11886751</v>
      </c>
      <c r="E853" s="291">
        <v>38601226</v>
      </c>
      <c r="F853" s="374"/>
      <c r="G853" s="374"/>
      <c r="H853" s="374">
        <v>11886751</v>
      </c>
      <c r="I853" s="374"/>
      <c r="J853" s="374"/>
      <c r="K853" s="374"/>
      <c r="L853" s="374"/>
      <c r="M853" s="374"/>
      <c r="N853" s="374"/>
      <c r="O853" s="374"/>
      <c r="P853" s="374"/>
      <c r="Q853" s="374"/>
    </row>
    <row r="854" spans="1:17" x14ac:dyDescent="0.3">
      <c r="A854" s="290">
        <f t="shared" si="38"/>
        <v>1151962177</v>
      </c>
      <c r="B854" s="289">
        <f t="shared" si="39"/>
        <v>0</v>
      </c>
      <c r="C854" s="289">
        <f t="shared" si="40"/>
        <v>6038222</v>
      </c>
      <c r="E854" s="291">
        <v>1151962177</v>
      </c>
      <c r="F854" s="374"/>
      <c r="G854" s="374"/>
      <c r="H854" s="374">
        <v>6038222</v>
      </c>
      <c r="I854" s="374"/>
      <c r="J854" s="374"/>
      <c r="K854" s="374"/>
      <c r="L854" s="374"/>
      <c r="M854" s="374"/>
      <c r="N854" s="374"/>
      <c r="O854" s="374"/>
      <c r="P854" s="374"/>
      <c r="Q854" s="374"/>
    </row>
    <row r="855" spans="1:17" x14ac:dyDescent="0.3">
      <c r="A855" s="290">
        <f t="shared" si="38"/>
        <v>67019799</v>
      </c>
      <c r="B855" s="289">
        <f t="shared" si="39"/>
        <v>0</v>
      </c>
      <c r="C855" s="289">
        <f t="shared" si="40"/>
        <v>6952715</v>
      </c>
      <c r="E855" s="291">
        <v>67019799</v>
      </c>
      <c r="F855" s="374"/>
      <c r="G855" s="374"/>
      <c r="H855" s="374">
        <v>6952715</v>
      </c>
      <c r="I855" s="374"/>
      <c r="J855" s="374"/>
      <c r="K855" s="374"/>
      <c r="L855" s="374"/>
      <c r="M855" s="374"/>
      <c r="N855" s="374"/>
      <c r="O855" s="374"/>
      <c r="P855" s="374"/>
      <c r="Q855" s="374"/>
    </row>
    <row r="856" spans="1:17" x14ac:dyDescent="0.3">
      <c r="A856" s="290">
        <f t="shared" si="38"/>
        <v>14577494</v>
      </c>
      <c r="B856" s="289">
        <f t="shared" si="39"/>
        <v>0</v>
      </c>
      <c r="C856" s="289">
        <f t="shared" si="40"/>
        <v>6471653</v>
      </c>
      <c r="E856" s="291">
        <v>14577494</v>
      </c>
      <c r="F856" s="374"/>
      <c r="G856" s="374"/>
      <c r="H856" s="374">
        <v>6471653</v>
      </c>
      <c r="I856" s="374"/>
      <c r="J856" s="374"/>
      <c r="K856" s="374"/>
      <c r="L856" s="374"/>
      <c r="M856" s="374"/>
      <c r="N856" s="374"/>
      <c r="O856" s="374"/>
      <c r="P856" s="374"/>
      <c r="Q856" s="374"/>
    </row>
    <row r="857" spans="1:17" x14ac:dyDescent="0.3">
      <c r="A857" s="290">
        <f t="shared" si="38"/>
        <v>16935156</v>
      </c>
      <c r="B857" s="289">
        <f t="shared" si="39"/>
        <v>0</v>
      </c>
      <c r="C857" s="289">
        <f t="shared" si="40"/>
        <v>2311143</v>
      </c>
      <c r="E857" s="291">
        <v>16935156</v>
      </c>
      <c r="F857" s="374"/>
      <c r="G857" s="374"/>
      <c r="H857" s="374">
        <v>2311143</v>
      </c>
      <c r="I857" s="374"/>
      <c r="J857" s="374"/>
      <c r="K857" s="374"/>
      <c r="L857" s="374"/>
      <c r="M857" s="374"/>
      <c r="N857" s="374"/>
      <c r="O857" s="374"/>
      <c r="P857" s="374"/>
      <c r="Q857" s="374"/>
    </row>
    <row r="858" spans="1:17" x14ac:dyDescent="0.3">
      <c r="A858" s="290">
        <f t="shared" si="38"/>
        <v>1144148196</v>
      </c>
      <c r="B858" s="289">
        <f t="shared" si="39"/>
        <v>0</v>
      </c>
      <c r="C858" s="289">
        <f t="shared" si="40"/>
        <v>5237702</v>
      </c>
      <c r="E858" s="291">
        <v>1144148196</v>
      </c>
      <c r="F858" s="374"/>
      <c r="G858" s="374"/>
      <c r="H858" s="374">
        <v>5237702</v>
      </c>
      <c r="I858" s="374"/>
      <c r="J858" s="374"/>
      <c r="K858" s="374"/>
      <c r="L858" s="374"/>
      <c r="M858" s="374"/>
      <c r="N858" s="374"/>
      <c r="O858" s="374"/>
      <c r="P858" s="374"/>
      <c r="Q858" s="374"/>
    </row>
    <row r="859" spans="1:17" x14ac:dyDescent="0.3">
      <c r="A859" s="290">
        <f t="shared" si="38"/>
        <v>34515415</v>
      </c>
      <c r="B859" s="289">
        <f t="shared" si="39"/>
        <v>0</v>
      </c>
      <c r="C859" s="289">
        <f t="shared" si="40"/>
        <v>0</v>
      </c>
      <c r="E859" s="291">
        <v>34515415</v>
      </c>
      <c r="F859" s="374"/>
      <c r="G859" s="374"/>
      <c r="H859" s="374">
        <v>0</v>
      </c>
      <c r="I859" s="374"/>
      <c r="J859" s="374"/>
      <c r="K859" s="374"/>
      <c r="L859" s="374"/>
      <c r="M859" s="374"/>
      <c r="N859" s="374"/>
      <c r="O859" s="374"/>
      <c r="P859" s="374"/>
      <c r="Q859" s="374"/>
    </row>
    <row r="860" spans="1:17" x14ac:dyDescent="0.3">
      <c r="A860" s="290">
        <f t="shared" si="38"/>
        <v>31574901</v>
      </c>
      <c r="B860" s="289">
        <f t="shared" si="39"/>
        <v>0</v>
      </c>
      <c r="C860" s="289">
        <f t="shared" si="40"/>
        <v>6584588</v>
      </c>
      <c r="E860" s="291">
        <v>31574901</v>
      </c>
      <c r="F860" s="374"/>
      <c r="G860" s="374"/>
      <c r="H860" s="374">
        <v>6584588</v>
      </c>
      <c r="I860" s="374"/>
      <c r="J860" s="374"/>
      <c r="K860" s="374"/>
      <c r="L860" s="374"/>
      <c r="M860" s="374"/>
      <c r="N860" s="374"/>
      <c r="O860" s="374"/>
      <c r="P860" s="374"/>
      <c r="Q860" s="374"/>
    </row>
    <row r="861" spans="1:17" x14ac:dyDescent="0.3">
      <c r="A861" s="290">
        <f t="shared" ref="A861:A924" si="41">+E861</f>
        <v>94319988</v>
      </c>
      <c r="B861" s="289">
        <f t="shared" si="39"/>
        <v>0</v>
      </c>
      <c r="C861" s="289">
        <f t="shared" si="40"/>
        <v>5218989</v>
      </c>
      <c r="E861" s="291">
        <v>94319988</v>
      </c>
      <c r="F861" s="374"/>
      <c r="G861" s="374"/>
      <c r="H861" s="374"/>
      <c r="I861" s="374"/>
      <c r="J861" s="374"/>
      <c r="K861" s="374"/>
      <c r="L861" s="374"/>
      <c r="M861" s="374">
        <v>5218989</v>
      </c>
      <c r="N861" s="374"/>
      <c r="O861" s="374"/>
      <c r="P861" s="374"/>
      <c r="Q861" s="374"/>
    </row>
    <row r="862" spans="1:17" x14ac:dyDescent="0.3">
      <c r="A862" s="290">
        <f t="shared" si="41"/>
        <v>1113640113</v>
      </c>
      <c r="B862" s="289">
        <f t="shared" si="39"/>
        <v>0</v>
      </c>
      <c r="C862" s="289">
        <f t="shared" si="40"/>
        <v>8267369</v>
      </c>
      <c r="E862" s="291">
        <v>1113640113</v>
      </c>
      <c r="F862" s="374"/>
      <c r="G862" s="374"/>
      <c r="H862" s="374"/>
      <c r="I862" s="374"/>
      <c r="J862" s="374"/>
      <c r="K862" s="374"/>
      <c r="L862" s="374"/>
      <c r="M862" s="374"/>
      <c r="N862" s="374"/>
      <c r="O862" s="374">
        <v>8267369</v>
      </c>
      <c r="P862" s="374"/>
      <c r="Q862" s="374"/>
    </row>
    <row r="863" spans="1:17" x14ac:dyDescent="0.3">
      <c r="A863" s="290">
        <f t="shared" si="41"/>
        <v>1112471292</v>
      </c>
      <c r="B863" s="289">
        <f t="shared" si="39"/>
        <v>0</v>
      </c>
      <c r="C863" s="289">
        <f t="shared" si="40"/>
        <v>0</v>
      </c>
      <c r="E863" s="291">
        <v>1112471292</v>
      </c>
      <c r="F863" s="374"/>
      <c r="G863" s="374"/>
      <c r="H863" s="374">
        <v>0</v>
      </c>
      <c r="I863" s="374"/>
      <c r="J863" s="374"/>
      <c r="K863" s="374"/>
      <c r="L863" s="374"/>
      <c r="M863" s="374"/>
      <c r="N863" s="374"/>
      <c r="O863" s="374"/>
      <c r="P863" s="374"/>
      <c r="Q863" s="374"/>
    </row>
    <row r="864" spans="1:17" x14ac:dyDescent="0.3">
      <c r="A864" s="290">
        <f t="shared" si="41"/>
        <v>38889360</v>
      </c>
      <c r="B864" s="289">
        <f t="shared" si="39"/>
        <v>0</v>
      </c>
      <c r="C864" s="289">
        <f t="shared" si="40"/>
        <v>8962563</v>
      </c>
      <c r="E864" s="291">
        <v>38889360</v>
      </c>
      <c r="F864" s="374"/>
      <c r="G864" s="374"/>
      <c r="H864" s="374">
        <v>8962563</v>
      </c>
      <c r="I864" s="374"/>
      <c r="J864" s="374"/>
      <c r="K864" s="374"/>
      <c r="L864" s="374"/>
      <c r="M864" s="374"/>
      <c r="N864" s="374"/>
      <c r="O864" s="374"/>
      <c r="P864" s="374"/>
      <c r="Q864" s="374"/>
    </row>
    <row r="865" spans="1:17" x14ac:dyDescent="0.3">
      <c r="A865" s="290">
        <f t="shared" si="41"/>
        <v>1143936317</v>
      </c>
      <c r="B865" s="289">
        <f t="shared" si="39"/>
        <v>0</v>
      </c>
      <c r="C865" s="289">
        <f t="shared" si="40"/>
        <v>217400</v>
      </c>
      <c r="E865" s="291">
        <v>1143936317</v>
      </c>
      <c r="F865" s="374"/>
      <c r="G865" s="374"/>
      <c r="H865" s="374">
        <v>217400</v>
      </c>
      <c r="I865" s="374"/>
      <c r="J865" s="374"/>
      <c r="K865" s="374"/>
      <c r="L865" s="374"/>
      <c r="M865" s="374"/>
      <c r="N865" s="374"/>
      <c r="O865" s="374"/>
      <c r="P865" s="374"/>
      <c r="Q865" s="374"/>
    </row>
    <row r="866" spans="1:17" x14ac:dyDescent="0.3">
      <c r="A866" s="290">
        <f t="shared" si="41"/>
        <v>1113663966</v>
      </c>
      <c r="B866" s="289">
        <f t="shared" si="39"/>
        <v>0</v>
      </c>
      <c r="C866" s="289">
        <f t="shared" si="40"/>
        <v>0</v>
      </c>
      <c r="E866" s="291">
        <v>1113663966</v>
      </c>
      <c r="F866" s="374"/>
      <c r="G866" s="374"/>
      <c r="H866" s="374">
        <v>0</v>
      </c>
      <c r="I866" s="374"/>
      <c r="J866" s="374"/>
      <c r="K866" s="374"/>
      <c r="L866" s="374"/>
      <c r="M866" s="374"/>
      <c r="N866" s="374"/>
      <c r="O866" s="374"/>
      <c r="P866" s="374"/>
      <c r="Q866" s="374"/>
    </row>
    <row r="867" spans="1:17" x14ac:dyDescent="0.3">
      <c r="A867" s="290">
        <f t="shared" si="41"/>
        <v>1113540667</v>
      </c>
      <c r="B867" s="289">
        <f t="shared" si="39"/>
        <v>0</v>
      </c>
      <c r="C867" s="289">
        <f t="shared" si="40"/>
        <v>3182826</v>
      </c>
      <c r="E867" s="291">
        <v>1113540667</v>
      </c>
      <c r="F867" s="374"/>
      <c r="G867" s="374"/>
      <c r="H867" s="374">
        <v>3182826</v>
      </c>
      <c r="I867" s="374"/>
      <c r="J867" s="374"/>
      <c r="K867" s="374"/>
      <c r="L867" s="374"/>
      <c r="M867" s="374"/>
      <c r="N867" s="374"/>
      <c r="O867" s="374"/>
      <c r="P867" s="374"/>
      <c r="Q867" s="374"/>
    </row>
    <row r="868" spans="1:17" x14ac:dyDescent="0.3">
      <c r="A868" s="290">
        <f t="shared" si="41"/>
        <v>66901564</v>
      </c>
      <c r="B868" s="289">
        <f t="shared" ref="B868:B931" si="42">+SUM(F868:G868)</f>
        <v>0</v>
      </c>
      <c r="C868" s="289">
        <f t="shared" ref="C868:C931" si="43">+SUM(F868:AZ868)-B868</f>
        <v>3619005</v>
      </c>
      <c r="E868" s="291">
        <v>66901564</v>
      </c>
      <c r="F868" s="374"/>
      <c r="G868" s="374"/>
      <c r="H868" s="374">
        <v>3619005</v>
      </c>
      <c r="I868" s="374"/>
      <c r="J868" s="374"/>
      <c r="K868" s="374"/>
      <c r="L868" s="374"/>
      <c r="M868" s="374"/>
      <c r="N868" s="374"/>
      <c r="O868" s="374"/>
      <c r="P868" s="374"/>
      <c r="Q868" s="374"/>
    </row>
    <row r="869" spans="1:17" x14ac:dyDescent="0.3">
      <c r="A869" s="290">
        <f t="shared" si="41"/>
        <v>29346754</v>
      </c>
      <c r="B869" s="289">
        <f t="shared" si="42"/>
        <v>0</v>
      </c>
      <c r="C869" s="289">
        <f t="shared" si="43"/>
        <v>2184840</v>
      </c>
      <c r="E869" s="291">
        <v>29346754</v>
      </c>
      <c r="F869" s="374"/>
      <c r="G869" s="374"/>
      <c r="H869" s="374">
        <v>2184840</v>
      </c>
      <c r="I869" s="374"/>
      <c r="J869" s="374"/>
      <c r="K869" s="374"/>
      <c r="L869" s="374"/>
      <c r="M869" s="374"/>
      <c r="N869" s="374"/>
      <c r="O869" s="374"/>
      <c r="P869" s="374"/>
      <c r="Q869" s="374"/>
    </row>
    <row r="870" spans="1:17" x14ac:dyDescent="0.3">
      <c r="A870" s="290">
        <f t="shared" si="41"/>
        <v>29351606</v>
      </c>
      <c r="B870" s="289">
        <f t="shared" si="42"/>
        <v>0</v>
      </c>
      <c r="C870" s="289">
        <f t="shared" si="43"/>
        <v>0</v>
      </c>
      <c r="E870" s="291">
        <v>29351606</v>
      </c>
      <c r="F870" s="374"/>
      <c r="G870" s="374"/>
      <c r="H870" s="374">
        <v>0</v>
      </c>
      <c r="I870" s="374"/>
      <c r="J870" s="374"/>
      <c r="K870" s="374"/>
      <c r="L870" s="374"/>
      <c r="M870" s="374"/>
      <c r="N870" s="374"/>
      <c r="O870" s="374"/>
      <c r="P870" s="374"/>
      <c r="Q870" s="374"/>
    </row>
    <row r="871" spans="1:17" x14ac:dyDescent="0.3">
      <c r="A871" s="290">
        <f t="shared" si="41"/>
        <v>38602350</v>
      </c>
      <c r="B871" s="289">
        <f t="shared" si="42"/>
        <v>0</v>
      </c>
      <c r="C871" s="289">
        <f t="shared" si="43"/>
        <v>19960420</v>
      </c>
      <c r="E871" s="291">
        <v>38602350</v>
      </c>
      <c r="F871" s="374"/>
      <c r="G871" s="374"/>
      <c r="H871" s="374">
        <v>19960420</v>
      </c>
      <c r="I871" s="374"/>
      <c r="J871" s="374"/>
      <c r="K871" s="374"/>
      <c r="L871" s="374"/>
      <c r="M871" s="374"/>
      <c r="N871" s="374"/>
      <c r="O871" s="374"/>
      <c r="P871" s="374"/>
      <c r="Q871" s="374"/>
    </row>
    <row r="872" spans="1:17" x14ac:dyDescent="0.3">
      <c r="A872" s="290">
        <f t="shared" si="41"/>
        <v>1144170408</v>
      </c>
      <c r="B872" s="289">
        <f t="shared" si="42"/>
        <v>0</v>
      </c>
      <c r="C872" s="289">
        <f t="shared" si="43"/>
        <v>4595731</v>
      </c>
      <c r="E872" s="291">
        <v>1144170408</v>
      </c>
      <c r="F872" s="374"/>
      <c r="G872" s="374"/>
      <c r="H872" s="374">
        <v>4595731</v>
      </c>
      <c r="I872" s="374"/>
      <c r="J872" s="374"/>
      <c r="K872" s="374"/>
      <c r="L872" s="374"/>
      <c r="M872" s="374"/>
      <c r="N872" s="374"/>
      <c r="O872" s="374"/>
      <c r="P872" s="374"/>
      <c r="Q872" s="374"/>
    </row>
    <row r="873" spans="1:17" x14ac:dyDescent="0.3">
      <c r="A873" s="290">
        <f t="shared" si="41"/>
        <v>1144024668</v>
      </c>
      <c r="B873" s="289">
        <f t="shared" si="42"/>
        <v>0</v>
      </c>
      <c r="C873" s="289">
        <f t="shared" si="43"/>
        <v>6053916</v>
      </c>
      <c r="E873" s="291">
        <v>1144024668</v>
      </c>
      <c r="F873" s="374"/>
      <c r="G873" s="374"/>
      <c r="H873" s="374">
        <v>6053916</v>
      </c>
      <c r="I873" s="374"/>
      <c r="J873" s="374"/>
      <c r="K873" s="374"/>
      <c r="L873" s="374"/>
      <c r="M873" s="374"/>
      <c r="N873" s="374"/>
      <c r="O873" s="374"/>
      <c r="P873" s="374"/>
      <c r="Q873" s="374"/>
    </row>
    <row r="874" spans="1:17" x14ac:dyDescent="0.3">
      <c r="A874" s="290">
        <f t="shared" si="41"/>
        <v>38886164</v>
      </c>
      <c r="B874" s="289">
        <f t="shared" si="42"/>
        <v>0</v>
      </c>
      <c r="C874" s="289">
        <f t="shared" si="43"/>
        <v>2058012</v>
      </c>
      <c r="E874" s="291">
        <v>38886164</v>
      </c>
      <c r="F874" s="374"/>
      <c r="G874" s="374"/>
      <c r="H874" s="374"/>
      <c r="I874" s="374"/>
      <c r="J874" s="374"/>
      <c r="K874" s="374"/>
      <c r="L874" s="374"/>
      <c r="M874" s="374"/>
      <c r="N874" s="374">
        <v>2058012</v>
      </c>
      <c r="O874" s="374"/>
      <c r="P874" s="374"/>
      <c r="Q874" s="374"/>
    </row>
    <row r="875" spans="1:17" x14ac:dyDescent="0.3">
      <c r="A875" s="290">
        <f t="shared" si="41"/>
        <v>27093337</v>
      </c>
      <c r="B875" s="289">
        <f t="shared" si="42"/>
        <v>0</v>
      </c>
      <c r="C875" s="289">
        <f t="shared" si="43"/>
        <v>2495638</v>
      </c>
      <c r="E875" s="291">
        <v>27093337</v>
      </c>
      <c r="F875" s="374"/>
      <c r="G875" s="374"/>
      <c r="H875" s="374"/>
      <c r="I875" s="374"/>
      <c r="J875" s="374"/>
      <c r="K875" s="374"/>
      <c r="L875" s="374"/>
      <c r="M875" s="374"/>
      <c r="N875" s="374"/>
      <c r="O875" s="374">
        <v>2495638</v>
      </c>
      <c r="P875" s="374"/>
      <c r="Q875" s="374"/>
    </row>
    <row r="876" spans="1:17" x14ac:dyDescent="0.3">
      <c r="A876" s="290">
        <f t="shared" si="41"/>
        <v>66990583</v>
      </c>
      <c r="B876" s="289">
        <f t="shared" si="42"/>
        <v>0</v>
      </c>
      <c r="C876" s="289">
        <f t="shared" si="43"/>
        <v>1657339</v>
      </c>
      <c r="E876" s="291">
        <v>66990583</v>
      </c>
      <c r="F876" s="374"/>
      <c r="G876" s="374"/>
      <c r="H876" s="374"/>
      <c r="I876" s="374"/>
      <c r="J876" s="374"/>
      <c r="K876" s="374"/>
      <c r="L876" s="374"/>
      <c r="M876" s="374"/>
      <c r="N876" s="374"/>
      <c r="O876" s="374">
        <v>1657339</v>
      </c>
      <c r="P876" s="374"/>
      <c r="Q876" s="374"/>
    </row>
    <row r="877" spans="1:17" x14ac:dyDescent="0.3">
      <c r="A877" s="290">
        <f t="shared" si="41"/>
        <v>67029649</v>
      </c>
      <c r="B877" s="289">
        <f t="shared" si="42"/>
        <v>0</v>
      </c>
      <c r="C877" s="289">
        <f t="shared" si="43"/>
        <v>838404</v>
      </c>
      <c r="E877" s="291">
        <v>67029649</v>
      </c>
      <c r="F877" s="374"/>
      <c r="G877" s="374"/>
      <c r="H877" s="374"/>
      <c r="I877" s="374"/>
      <c r="J877" s="374"/>
      <c r="K877" s="374">
        <v>838404</v>
      </c>
      <c r="L877" s="374"/>
      <c r="M877" s="374"/>
      <c r="N877" s="374"/>
      <c r="O877" s="374"/>
      <c r="P877" s="374"/>
      <c r="Q877" s="374"/>
    </row>
    <row r="878" spans="1:17" x14ac:dyDescent="0.3">
      <c r="A878" s="290">
        <f t="shared" si="41"/>
        <v>1144043860</v>
      </c>
      <c r="B878" s="289">
        <f t="shared" si="42"/>
        <v>0</v>
      </c>
      <c r="C878" s="289">
        <f t="shared" si="43"/>
        <v>1064197</v>
      </c>
      <c r="E878" s="291">
        <v>1144043860</v>
      </c>
      <c r="F878" s="374"/>
      <c r="G878" s="374"/>
      <c r="H878" s="374"/>
      <c r="I878" s="374"/>
      <c r="J878" s="374"/>
      <c r="K878" s="374"/>
      <c r="L878" s="374"/>
      <c r="M878" s="374">
        <v>1064197</v>
      </c>
      <c r="N878" s="374"/>
      <c r="O878" s="374"/>
      <c r="P878" s="374"/>
      <c r="Q878" s="374"/>
    </row>
    <row r="879" spans="1:17" x14ac:dyDescent="0.3">
      <c r="A879" s="290">
        <f t="shared" si="41"/>
        <v>1118289045</v>
      </c>
      <c r="B879" s="289">
        <f t="shared" si="42"/>
        <v>0</v>
      </c>
      <c r="C879" s="289">
        <f t="shared" si="43"/>
        <v>669447</v>
      </c>
      <c r="E879" s="291">
        <v>1118289045</v>
      </c>
      <c r="F879" s="374"/>
      <c r="G879" s="374"/>
      <c r="H879" s="374"/>
      <c r="I879" s="374"/>
      <c r="J879" s="374"/>
      <c r="K879" s="374"/>
      <c r="L879" s="374"/>
      <c r="M879" s="374"/>
      <c r="N879" s="374"/>
      <c r="O879" s="374">
        <v>669447</v>
      </c>
      <c r="P879" s="374"/>
      <c r="Q879" s="374"/>
    </row>
    <row r="880" spans="1:17" x14ac:dyDescent="0.3">
      <c r="A880" s="290">
        <f t="shared" si="41"/>
        <v>16742040</v>
      </c>
      <c r="B880" s="289">
        <f t="shared" si="42"/>
        <v>0</v>
      </c>
      <c r="C880" s="289">
        <f t="shared" si="43"/>
        <v>237345</v>
      </c>
      <c r="E880" s="291">
        <v>16742040</v>
      </c>
      <c r="F880" s="374"/>
      <c r="G880" s="374"/>
      <c r="H880" s="374"/>
      <c r="I880" s="374"/>
      <c r="J880" s="374"/>
      <c r="K880" s="374"/>
      <c r="L880" s="374"/>
      <c r="M880" s="374"/>
      <c r="N880" s="374"/>
      <c r="O880" s="374">
        <v>237345</v>
      </c>
      <c r="P880" s="374"/>
      <c r="Q880" s="374"/>
    </row>
    <row r="881" spans="1:17" x14ac:dyDescent="0.3">
      <c r="A881" s="290">
        <f t="shared" si="41"/>
        <v>1107099193</v>
      </c>
      <c r="B881" s="289">
        <f t="shared" si="42"/>
        <v>0</v>
      </c>
      <c r="C881" s="289">
        <f t="shared" si="43"/>
        <v>113704</v>
      </c>
      <c r="E881" s="291">
        <v>1107099193</v>
      </c>
      <c r="F881" s="374"/>
      <c r="G881" s="374"/>
      <c r="H881" s="374"/>
      <c r="I881" s="374"/>
      <c r="J881" s="374"/>
      <c r="K881" s="374"/>
      <c r="L881" s="374"/>
      <c r="M881" s="374"/>
      <c r="N881" s="374"/>
      <c r="O881" s="374">
        <v>113704</v>
      </c>
      <c r="P881" s="374"/>
      <c r="Q881" s="374"/>
    </row>
    <row r="882" spans="1:17" x14ac:dyDescent="0.3">
      <c r="A882" s="290">
        <f t="shared" si="41"/>
        <v>29707563</v>
      </c>
      <c r="B882" s="289">
        <f t="shared" si="42"/>
        <v>0</v>
      </c>
      <c r="C882" s="289">
        <f t="shared" si="43"/>
        <v>4984154</v>
      </c>
      <c r="E882" s="291">
        <v>29707563</v>
      </c>
      <c r="F882" s="374"/>
      <c r="G882" s="374"/>
      <c r="H882" s="374"/>
      <c r="I882" s="374"/>
      <c r="J882" s="374"/>
      <c r="K882" s="374"/>
      <c r="L882" s="374"/>
      <c r="M882" s="374"/>
      <c r="N882" s="374"/>
      <c r="O882" s="374">
        <v>4984154</v>
      </c>
      <c r="P882" s="374"/>
      <c r="Q882" s="374"/>
    </row>
    <row r="883" spans="1:17" x14ac:dyDescent="0.3">
      <c r="A883" s="290">
        <f t="shared" si="41"/>
        <v>87246818</v>
      </c>
      <c r="B883" s="289">
        <f t="shared" si="42"/>
        <v>0</v>
      </c>
      <c r="C883" s="289">
        <f t="shared" si="43"/>
        <v>2015880</v>
      </c>
      <c r="E883" s="291">
        <v>87246818</v>
      </c>
      <c r="F883" s="374"/>
      <c r="G883" s="374"/>
      <c r="H883" s="374"/>
      <c r="I883" s="374"/>
      <c r="J883" s="374"/>
      <c r="K883" s="374"/>
      <c r="L883" s="374"/>
      <c r="M883" s="374"/>
      <c r="N883" s="374"/>
      <c r="O883" s="374">
        <v>2015880</v>
      </c>
      <c r="P883" s="374"/>
      <c r="Q883" s="374"/>
    </row>
    <row r="884" spans="1:17" x14ac:dyDescent="0.3">
      <c r="A884" s="290">
        <f t="shared" si="41"/>
        <v>1144149792</v>
      </c>
      <c r="B884" s="289">
        <f t="shared" si="42"/>
        <v>0</v>
      </c>
      <c r="C884" s="289">
        <f t="shared" si="43"/>
        <v>204320</v>
      </c>
      <c r="E884" s="291">
        <v>1144149792</v>
      </c>
      <c r="F884" s="374"/>
      <c r="G884" s="374"/>
      <c r="H884" s="374"/>
      <c r="I884" s="374"/>
      <c r="J884" s="374"/>
      <c r="K884" s="374">
        <v>204320</v>
      </c>
      <c r="L884" s="374"/>
      <c r="M884" s="374"/>
      <c r="N884" s="374"/>
      <c r="O884" s="374"/>
      <c r="P884" s="374"/>
      <c r="Q884" s="374"/>
    </row>
    <row r="885" spans="1:17" x14ac:dyDescent="0.3">
      <c r="A885" s="290">
        <f t="shared" si="41"/>
        <v>93362919</v>
      </c>
      <c r="B885" s="289">
        <f t="shared" si="42"/>
        <v>0</v>
      </c>
      <c r="C885" s="289">
        <f t="shared" si="43"/>
        <v>4047176</v>
      </c>
      <c r="E885" s="291">
        <v>93362919</v>
      </c>
      <c r="F885" s="374"/>
      <c r="G885" s="374"/>
      <c r="H885" s="374"/>
      <c r="I885" s="374"/>
      <c r="J885" s="374"/>
      <c r="K885" s="374">
        <v>4047176</v>
      </c>
      <c r="L885" s="374"/>
      <c r="M885" s="374"/>
      <c r="N885" s="374"/>
      <c r="O885" s="374"/>
      <c r="P885" s="374"/>
      <c r="Q885" s="374"/>
    </row>
    <row r="886" spans="1:17" x14ac:dyDescent="0.3">
      <c r="A886" s="290">
        <f t="shared" si="41"/>
        <v>1130600031</v>
      </c>
      <c r="B886" s="289">
        <f t="shared" si="42"/>
        <v>0</v>
      </c>
      <c r="C886" s="289">
        <f t="shared" si="43"/>
        <v>1155250</v>
      </c>
      <c r="E886" s="291">
        <v>1130600031</v>
      </c>
      <c r="F886" s="374"/>
      <c r="G886" s="374"/>
      <c r="H886" s="374"/>
      <c r="I886" s="374"/>
      <c r="J886" s="374"/>
      <c r="K886" s="374"/>
      <c r="L886" s="374"/>
      <c r="M886" s="374"/>
      <c r="N886" s="374">
        <v>1155250</v>
      </c>
      <c r="O886" s="374"/>
      <c r="P886" s="374"/>
      <c r="Q886" s="374"/>
    </row>
    <row r="887" spans="1:17" x14ac:dyDescent="0.3">
      <c r="A887" s="290">
        <f t="shared" si="41"/>
        <v>31566624</v>
      </c>
      <c r="B887" s="289">
        <f t="shared" si="42"/>
        <v>0</v>
      </c>
      <c r="C887" s="289">
        <f t="shared" si="43"/>
        <v>3441822</v>
      </c>
      <c r="E887" s="291">
        <v>31566624</v>
      </c>
      <c r="F887" s="374"/>
      <c r="G887" s="374"/>
      <c r="H887" s="374"/>
      <c r="I887" s="374"/>
      <c r="J887" s="374"/>
      <c r="K887" s="374"/>
      <c r="L887" s="374"/>
      <c r="M887" s="374"/>
      <c r="N887" s="374"/>
      <c r="O887" s="374">
        <v>3441822</v>
      </c>
      <c r="P887" s="374"/>
      <c r="Q887" s="374"/>
    </row>
    <row r="888" spans="1:17" x14ac:dyDescent="0.3">
      <c r="A888" s="290">
        <f t="shared" si="41"/>
        <v>1144199508</v>
      </c>
      <c r="B888" s="289">
        <f t="shared" si="42"/>
        <v>0</v>
      </c>
      <c r="C888" s="289">
        <f t="shared" si="43"/>
        <v>0</v>
      </c>
      <c r="E888" s="291">
        <v>1144199508</v>
      </c>
      <c r="F888" s="374"/>
      <c r="G888" s="374"/>
      <c r="H888" s="374">
        <v>0</v>
      </c>
      <c r="I888" s="374"/>
      <c r="J888" s="374"/>
      <c r="K888" s="374"/>
      <c r="L888" s="374"/>
      <c r="M888" s="374"/>
      <c r="N888" s="374"/>
      <c r="O888" s="374"/>
      <c r="P888" s="374"/>
      <c r="Q888" s="374"/>
    </row>
    <row r="889" spans="1:17" x14ac:dyDescent="0.3">
      <c r="A889" s="290">
        <f t="shared" si="41"/>
        <v>1143845297</v>
      </c>
      <c r="B889" s="289">
        <f t="shared" si="42"/>
        <v>0</v>
      </c>
      <c r="C889" s="289">
        <f t="shared" si="43"/>
        <v>0</v>
      </c>
      <c r="E889" s="291">
        <v>1143845297</v>
      </c>
      <c r="F889" s="374"/>
      <c r="G889" s="374"/>
      <c r="H889" s="374">
        <v>0</v>
      </c>
      <c r="I889" s="374"/>
      <c r="J889" s="374"/>
      <c r="K889" s="374"/>
      <c r="L889" s="374"/>
      <c r="M889" s="374"/>
      <c r="N889" s="374"/>
      <c r="O889" s="374"/>
      <c r="P889" s="374"/>
      <c r="Q889" s="374"/>
    </row>
    <row r="890" spans="1:17" x14ac:dyDescent="0.3">
      <c r="A890" s="290">
        <f t="shared" si="41"/>
        <v>1144133881</v>
      </c>
      <c r="B890" s="289">
        <f t="shared" si="42"/>
        <v>0</v>
      </c>
      <c r="C890" s="289">
        <f t="shared" si="43"/>
        <v>202970</v>
      </c>
      <c r="E890" s="291">
        <v>1144133881</v>
      </c>
      <c r="F890" s="374"/>
      <c r="G890" s="374"/>
      <c r="H890" s="374">
        <v>202970</v>
      </c>
      <c r="I890" s="374"/>
      <c r="J890" s="374"/>
      <c r="K890" s="374"/>
      <c r="L890" s="374"/>
      <c r="M890" s="374"/>
      <c r="N890" s="374"/>
      <c r="O890" s="374"/>
      <c r="P890" s="374"/>
      <c r="Q890" s="374"/>
    </row>
    <row r="891" spans="1:17" x14ac:dyDescent="0.3">
      <c r="A891" s="290">
        <f t="shared" si="41"/>
        <v>1193393172</v>
      </c>
      <c r="B891" s="289">
        <f t="shared" si="42"/>
        <v>0</v>
      </c>
      <c r="C891" s="289">
        <f t="shared" si="43"/>
        <v>1385520</v>
      </c>
      <c r="E891" s="291">
        <v>1193393172</v>
      </c>
      <c r="F891" s="374"/>
      <c r="G891" s="374"/>
      <c r="H891" s="374">
        <v>1385520</v>
      </c>
      <c r="I891" s="374"/>
      <c r="J891" s="374"/>
      <c r="K891" s="374"/>
      <c r="L891" s="374"/>
      <c r="M891" s="374"/>
      <c r="N891" s="374"/>
      <c r="O891" s="374"/>
      <c r="P891" s="374"/>
      <c r="Q891" s="374"/>
    </row>
    <row r="892" spans="1:17" x14ac:dyDescent="0.3">
      <c r="A892" s="290">
        <f t="shared" si="41"/>
        <v>66684605</v>
      </c>
      <c r="B892" s="289">
        <f t="shared" si="42"/>
        <v>0</v>
      </c>
      <c r="C892" s="289">
        <f t="shared" si="43"/>
        <v>1485520</v>
      </c>
      <c r="E892" s="291">
        <v>66684605</v>
      </c>
      <c r="F892" s="374"/>
      <c r="G892" s="374"/>
      <c r="H892" s="374">
        <v>1485520</v>
      </c>
      <c r="I892" s="374"/>
      <c r="J892" s="374"/>
      <c r="K892" s="374"/>
      <c r="L892" s="374"/>
      <c r="M892" s="374"/>
      <c r="N892" s="374"/>
      <c r="O892" s="374"/>
      <c r="P892" s="374"/>
      <c r="Q892" s="374"/>
    </row>
    <row r="893" spans="1:17" x14ac:dyDescent="0.3">
      <c r="A893" s="290">
        <f t="shared" si="41"/>
        <v>1085302178</v>
      </c>
      <c r="B893" s="289">
        <f t="shared" si="42"/>
        <v>0</v>
      </c>
      <c r="C893" s="289">
        <f t="shared" si="43"/>
        <v>685520</v>
      </c>
      <c r="E893" s="291">
        <v>1085302178</v>
      </c>
      <c r="F893" s="374"/>
      <c r="G893" s="374"/>
      <c r="H893" s="374">
        <v>685520</v>
      </c>
      <c r="I893" s="374"/>
      <c r="J893" s="374"/>
      <c r="K893" s="374"/>
      <c r="L893" s="374"/>
      <c r="M893" s="374"/>
      <c r="N893" s="374"/>
      <c r="O893" s="374"/>
      <c r="P893" s="374"/>
      <c r="Q893" s="374"/>
    </row>
    <row r="894" spans="1:17" x14ac:dyDescent="0.3">
      <c r="A894" s="290">
        <f t="shared" si="41"/>
        <v>31578675</v>
      </c>
      <c r="B894" s="289">
        <f t="shared" si="42"/>
        <v>0</v>
      </c>
      <c r="C894" s="289">
        <f t="shared" si="43"/>
        <v>33293397</v>
      </c>
      <c r="E894" s="291">
        <v>31578675</v>
      </c>
      <c r="F894" s="374"/>
      <c r="G894" s="374"/>
      <c r="H894" s="374">
        <v>33293397</v>
      </c>
      <c r="I894" s="374"/>
      <c r="J894" s="374"/>
      <c r="K894" s="374"/>
      <c r="L894" s="374"/>
      <c r="M894" s="374"/>
      <c r="N894" s="374"/>
      <c r="O894" s="374"/>
      <c r="P894" s="374"/>
      <c r="Q894" s="374"/>
    </row>
    <row r="895" spans="1:17" x14ac:dyDescent="0.3">
      <c r="A895" s="290">
        <f t="shared" si="41"/>
        <v>1113633611</v>
      </c>
      <c r="B895" s="289">
        <f t="shared" si="42"/>
        <v>0</v>
      </c>
      <c r="C895" s="289">
        <f t="shared" si="43"/>
        <v>5515272</v>
      </c>
      <c r="E895" s="291">
        <v>1113633611</v>
      </c>
      <c r="F895" s="374"/>
      <c r="G895" s="374"/>
      <c r="H895" s="374">
        <v>5515272</v>
      </c>
      <c r="I895" s="374"/>
      <c r="J895" s="374"/>
      <c r="K895" s="374"/>
      <c r="L895" s="374"/>
      <c r="M895" s="374"/>
      <c r="N895" s="374"/>
      <c r="O895" s="374"/>
      <c r="P895" s="374"/>
      <c r="Q895" s="374"/>
    </row>
    <row r="896" spans="1:17" x14ac:dyDescent="0.3">
      <c r="A896" s="290">
        <f t="shared" si="41"/>
        <v>6404095</v>
      </c>
      <c r="B896" s="289">
        <f t="shared" si="42"/>
        <v>0</v>
      </c>
      <c r="C896" s="289">
        <f t="shared" si="43"/>
        <v>515147</v>
      </c>
      <c r="E896" s="291">
        <v>6404095</v>
      </c>
      <c r="F896" s="374"/>
      <c r="G896" s="374"/>
      <c r="H896" s="374">
        <v>515147</v>
      </c>
      <c r="I896" s="374"/>
      <c r="J896" s="374"/>
      <c r="K896" s="374"/>
      <c r="L896" s="374"/>
      <c r="M896" s="374"/>
      <c r="N896" s="374"/>
      <c r="O896" s="374"/>
      <c r="P896" s="374"/>
      <c r="Q896" s="374"/>
    </row>
    <row r="897" spans="1:17" x14ac:dyDescent="0.3">
      <c r="A897" s="290">
        <f t="shared" si="41"/>
        <v>16453530</v>
      </c>
      <c r="B897" s="289">
        <f t="shared" si="42"/>
        <v>0</v>
      </c>
      <c r="C897" s="289">
        <f t="shared" si="43"/>
        <v>3878915</v>
      </c>
      <c r="E897" s="291">
        <v>16453530</v>
      </c>
      <c r="F897" s="374"/>
      <c r="G897" s="374"/>
      <c r="H897" s="374">
        <v>3878915</v>
      </c>
      <c r="I897" s="374"/>
      <c r="J897" s="374"/>
      <c r="K897" s="374"/>
      <c r="L897" s="374"/>
      <c r="M897" s="374"/>
      <c r="N897" s="374"/>
      <c r="O897" s="374"/>
      <c r="P897" s="374"/>
      <c r="Q897" s="374"/>
    </row>
    <row r="898" spans="1:17" x14ac:dyDescent="0.3">
      <c r="A898" s="290">
        <f t="shared" si="41"/>
        <v>16773800</v>
      </c>
      <c r="B898" s="289">
        <f t="shared" si="42"/>
        <v>0</v>
      </c>
      <c r="C898" s="289">
        <f t="shared" si="43"/>
        <v>0</v>
      </c>
      <c r="E898" s="291">
        <v>16773800</v>
      </c>
      <c r="F898" s="374"/>
      <c r="G898" s="374"/>
      <c r="H898" s="374">
        <v>0</v>
      </c>
      <c r="I898" s="374"/>
      <c r="J898" s="374"/>
      <c r="K898" s="374"/>
      <c r="L898" s="374"/>
      <c r="M898" s="374"/>
      <c r="N898" s="374"/>
      <c r="O898" s="374"/>
      <c r="P898" s="374"/>
      <c r="Q898" s="374"/>
    </row>
    <row r="899" spans="1:17" x14ac:dyDescent="0.3">
      <c r="A899" s="290">
        <f t="shared" si="41"/>
        <v>1130608447</v>
      </c>
      <c r="B899" s="289">
        <f t="shared" si="42"/>
        <v>0</v>
      </c>
      <c r="C899" s="289">
        <f t="shared" si="43"/>
        <v>0</v>
      </c>
      <c r="E899" s="291">
        <v>1130608447</v>
      </c>
      <c r="F899" s="374"/>
      <c r="G899" s="374"/>
      <c r="H899" s="374">
        <v>0</v>
      </c>
      <c r="I899" s="374"/>
      <c r="J899" s="374"/>
      <c r="K899" s="374"/>
      <c r="L899" s="374"/>
      <c r="M899" s="374"/>
      <c r="N899" s="374"/>
      <c r="O899" s="374"/>
      <c r="P899" s="374"/>
      <c r="Q899" s="374"/>
    </row>
    <row r="900" spans="1:17" x14ac:dyDescent="0.3">
      <c r="A900" s="290">
        <f t="shared" si="41"/>
        <v>1010132288</v>
      </c>
      <c r="B900" s="289">
        <f t="shared" si="42"/>
        <v>0</v>
      </c>
      <c r="C900" s="289">
        <f t="shared" si="43"/>
        <v>5626580</v>
      </c>
      <c r="E900" s="291">
        <v>1010132288</v>
      </c>
      <c r="F900" s="374"/>
      <c r="G900" s="374"/>
      <c r="H900" s="374">
        <v>5626580</v>
      </c>
      <c r="I900" s="374"/>
      <c r="J900" s="374"/>
      <c r="K900" s="374"/>
      <c r="L900" s="374"/>
      <c r="M900" s="374"/>
      <c r="N900" s="374"/>
      <c r="O900" s="374"/>
      <c r="P900" s="374"/>
      <c r="Q900" s="374"/>
    </row>
    <row r="901" spans="1:17" x14ac:dyDescent="0.3">
      <c r="A901" s="290">
        <f t="shared" si="41"/>
        <v>29119091</v>
      </c>
      <c r="B901" s="289">
        <f t="shared" si="42"/>
        <v>0</v>
      </c>
      <c r="C901" s="289">
        <f t="shared" si="43"/>
        <v>6112030</v>
      </c>
      <c r="E901" s="291">
        <v>29119091</v>
      </c>
      <c r="F901" s="374"/>
      <c r="G901" s="374"/>
      <c r="H901" s="374">
        <v>6112030</v>
      </c>
      <c r="I901" s="374"/>
      <c r="J901" s="374"/>
      <c r="K901" s="374"/>
      <c r="L901" s="374"/>
      <c r="M901" s="374"/>
      <c r="N901" s="374"/>
      <c r="O901" s="374"/>
      <c r="P901" s="374"/>
      <c r="Q901" s="374"/>
    </row>
    <row r="902" spans="1:17" x14ac:dyDescent="0.3">
      <c r="A902" s="290">
        <f t="shared" si="41"/>
        <v>66819367</v>
      </c>
      <c r="B902" s="289">
        <f t="shared" si="42"/>
        <v>0</v>
      </c>
      <c r="C902" s="289">
        <f t="shared" si="43"/>
        <v>7804146</v>
      </c>
      <c r="E902" s="291">
        <v>66819367</v>
      </c>
      <c r="F902" s="374"/>
      <c r="G902" s="374"/>
      <c r="H902" s="374">
        <v>7804146</v>
      </c>
      <c r="I902" s="374"/>
      <c r="J902" s="374"/>
      <c r="K902" s="374"/>
      <c r="L902" s="374"/>
      <c r="M902" s="374"/>
      <c r="N902" s="374"/>
      <c r="O902" s="374"/>
      <c r="P902" s="374"/>
      <c r="Q902" s="374"/>
    </row>
    <row r="903" spans="1:17" x14ac:dyDescent="0.3">
      <c r="A903" s="290">
        <f t="shared" si="41"/>
        <v>1143877137</v>
      </c>
      <c r="B903" s="289">
        <f t="shared" si="42"/>
        <v>0</v>
      </c>
      <c r="C903" s="289">
        <f t="shared" si="43"/>
        <v>3037067</v>
      </c>
      <c r="E903" s="291">
        <v>1143877137</v>
      </c>
      <c r="F903" s="374"/>
      <c r="G903" s="374"/>
      <c r="H903" s="374">
        <v>3037067</v>
      </c>
      <c r="I903" s="374"/>
      <c r="J903" s="374"/>
      <c r="K903" s="374"/>
      <c r="L903" s="374"/>
      <c r="M903" s="374"/>
      <c r="N903" s="374"/>
      <c r="O903" s="374"/>
      <c r="P903" s="374"/>
      <c r="Q903" s="374"/>
    </row>
    <row r="904" spans="1:17" x14ac:dyDescent="0.3">
      <c r="A904" s="290">
        <f t="shared" si="41"/>
        <v>1107063637</v>
      </c>
      <c r="B904" s="289">
        <f t="shared" si="42"/>
        <v>0</v>
      </c>
      <c r="C904" s="289">
        <f t="shared" si="43"/>
        <v>1448053</v>
      </c>
      <c r="E904" s="291">
        <v>1107063637</v>
      </c>
      <c r="F904" s="374"/>
      <c r="G904" s="374"/>
      <c r="H904" s="374">
        <v>1448053</v>
      </c>
      <c r="I904" s="374"/>
      <c r="J904" s="374"/>
      <c r="K904" s="374"/>
      <c r="L904" s="374"/>
      <c r="M904" s="374"/>
      <c r="N904" s="374"/>
      <c r="O904" s="374"/>
      <c r="P904" s="374"/>
      <c r="Q904" s="374"/>
    </row>
    <row r="905" spans="1:17" x14ac:dyDescent="0.3">
      <c r="A905" s="290">
        <f t="shared" si="41"/>
        <v>94457877</v>
      </c>
      <c r="B905" s="289">
        <f t="shared" si="42"/>
        <v>0</v>
      </c>
      <c r="C905" s="289">
        <f t="shared" si="43"/>
        <v>21765976</v>
      </c>
      <c r="E905" s="291">
        <v>94457877</v>
      </c>
      <c r="F905" s="374"/>
      <c r="G905" s="374"/>
      <c r="H905" s="374">
        <v>21765976</v>
      </c>
      <c r="I905" s="374"/>
      <c r="J905" s="374"/>
      <c r="K905" s="374"/>
      <c r="L905" s="374"/>
      <c r="M905" s="374"/>
      <c r="N905" s="374"/>
      <c r="O905" s="374"/>
      <c r="P905" s="374"/>
      <c r="Q905" s="374"/>
    </row>
    <row r="906" spans="1:17" x14ac:dyDescent="0.3">
      <c r="A906" s="290">
        <f t="shared" si="41"/>
        <v>16734300</v>
      </c>
      <c r="B906" s="289">
        <f t="shared" si="42"/>
        <v>0</v>
      </c>
      <c r="C906" s="289">
        <f t="shared" si="43"/>
        <v>233306</v>
      </c>
      <c r="E906" s="291">
        <v>16734300</v>
      </c>
      <c r="F906" s="374"/>
      <c r="G906" s="374"/>
      <c r="H906" s="374"/>
      <c r="I906" s="374"/>
      <c r="J906" s="374"/>
      <c r="K906" s="374"/>
      <c r="L906" s="374"/>
      <c r="M906" s="374"/>
      <c r="N906" s="374"/>
      <c r="O906" s="374">
        <v>233306</v>
      </c>
      <c r="P906" s="374"/>
      <c r="Q906" s="374"/>
    </row>
    <row r="907" spans="1:17" x14ac:dyDescent="0.3">
      <c r="A907" s="290">
        <f t="shared" si="41"/>
        <v>25619792</v>
      </c>
      <c r="B907" s="289">
        <f t="shared" si="42"/>
        <v>0</v>
      </c>
      <c r="C907" s="289">
        <f t="shared" si="43"/>
        <v>1797210</v>
      </c>
      <c r="E907" s="291">
        <v>25619792</v>
      </c>
      <c r="F907" s="374"/>
      <c r="G907" s="374"/>
      <c r="H907" s="374"/>
      <c r="I907" s="374"/>
      <c r="J907" s="374"/>
      <c r="K907" s="374">
        <v>1797210</v>
      </c>
      <c r="L907" s="374"/>
      <c r="M907" s="374"/>
      <c r="N907" s="374"/>
      <c r="O907" s="374"/>
      <c r="P907" s="374"/>
      <c r="Q907" s="374"/>
    </row>
    <row r="908" spans="1:17" x14ac:dyDescent="0.3">
      <c r="A908" s="290">
        <f t="shared" si="41"/>
        <v>1130585927</v>
      </c>
      <c r="B908" s="289">
        <f t="shared" si="42"/>
        <v>0</v>
      </c>
      <c r="C908" s="289">
        <f t="shared" si="43"/>
        <v>1717212</v>
      </c>
      <c r="E908" s="291">
        <v>1130585927</v>
      </c>
      <c r="F908" s="374"/>
      <c r="G908" s="374"/>
      <c r="H908" s="374"/>
      <c r="I908" s="374"/>
      <c r="J908" s="374"/>
      <c r="K908" s="374"/>
      <c r="L908" s="374"/>
      <c r="M908" s="374"/>
      <c r="N908" s="374"/>
      <c r="O908" s="374">
        <v>1717212</v>
      </c>
      <c r="P908" s="374"/>
      <c r="Q908" s="374"/>
    </row>
    <row r="909" spans="1:17" x14ac:dyDescent="0.3">
      <c r="A909" s="290">
        <f t="shared" si="41"/>
        <v>1113675583</v>
      </c>
      <c r="B909" s="289">
        <f t="shared" si="42"/>
        <v>0</v>
      </c>
      <c r="C909" s="289">
        <f t="shared" si="43"/>
        <v>2641230</v>
      </c>
      <c r="E909" s="291">
        <v>1113675583</v>
      </c>
      <c r="F909" s="374"/>
      <c r="G909" s="374"/>
      <c r="H909" s="374"/>
      <c r="I909" s="374"/>
      <c r="J909" s="374"/>
      <c r="K909" s="374">
        <v>2641230</v>
      </c>
      <c r="L909" s="374"/>
      <c r="M909" s="374"/>
      <c r="N909" s="374"/>
      <c r="O909" s="374"/>
      <c r="P909" s="374"/>
      <c r="Q909" s="374"/>
    </row>
    <row r="910" spans="1:17" x14ac:dyDescent="0.3">
      <c r="A910" s="290">
        <f t="shared" si="41"/>
        <v>1107053909</v>
      </c>
      <c r="B910" s="289">
        <f t="shared" si="42"/>
        <v>0</v>
      </c>
      <c r="C910" s="289">
        <f t="shared" si="43"/>
        <v>5199675</v>
      </c>
      <c r="E910" s="291">
        <v>1107053909</v>
      </c>
      <c r="F910" s="374"/>
      <c r="G910" s="374"/>
      <c r="H910" s="374">
        <v>5199675</v>
      </c>
      <c r="I910" s="374"/>
      <c r="J910" s="374"/>
      <c r="K910" s="374"/>
      <c r="L910" s="374"/>
      <c r="M910" s="374"/>
      <c r="N910" s="374"/>
      <c r="O910" s="374"/>
      <c r="P910" s="374"/>
      <c r="Q910" s="374"/>
    </row>
    <row r="911" spans="1:17" x14ac:dyDescent="0.3">
      <c r="A911" s="290">
        <f t="shared" si="41"/>
        <v>1143929478</v>
      </c>
      <c r="B911" s="289">
        <f t="shared" si="42"/>
        <v>0</v>
      </c>
      <c r="C911" s="289">
        <f t="shared" si="43"/>
        <v>149927</v>
      </c>
      <c r="E911" s="291">
        <v>1143929478</v>
      </c>
      <c r="F911" s="374"/>
      <c r="G911" s="374"/>
      <c r="H911" s="374">
        <v>149927</v>
      </c>
      <c r="I911" s="374"/>
      <c r="J911" s="374"/>
      <c r="K911" s="374"/>
      <c r="L911" s="374"/>
      <c r="M911" s="374"/>
      <c r="N911" s="374"/>
      <c r="O911" s="374"/>
      <c r="P911" s="374"/>
      <c r="Q911" s="374"/>
    </row>
    <row r="912" spans="1:17" x14ac:dyDescent="0.3">
      <c r="A912" s="290">
        <f t="shared" si="41"/>
        <v>1143963804</v>
      </c>
      <c r="B912" s="289">
        <f t="shared" si="42"/>
        <v>0</v>
      </c>
      <c r="C912" s="289">
        <f t="shared" si="43"/>
        <v>0</v>
      </c>
      <c r="E912" s="291">
        <v>1143963804</v>
      </c>
      <c r="F912" s="374"/>
      <c r="G912" s="374"/>
      <c r="H912" s="374">
        <v>0</v>
      </c>
      <c r="I912" s="374"/>
      <c r="J912" s="374"/>
      <c r="K912" s="374"/>
      <c r="L912" s="374"/>
      <c r="M912" s="374"/>
      <c r="N912" s="374"/>
      <c r="O912" s="374"/>
      <c r="P912" s="374"/>
      <c r="Q912" s="374"/>
    </row>
    <row r="913" spans="1:17" x14ac:dyDescent="0.3">
      <c r="A913" s="290">
        <f t="shared" si="41"/>
        <v>16539857</v>
      </c>
      <c r="B913" s="289">
        <f t="shared" si="42"/>
        <v>0</v>
      </c>
      <c r="C913" s="289">
        <f t="shared" si="43"/>
        <v>3426484</v>
      </c>
      <c r="E913" s="291">
        <v>16539857</v>
      </c>
      <c r="F913" s="374"/>
      <c r="G913" s="374"/>
      <c r="H913" s="374"/>
      <c r="I913" s="374"/>
      <c r="J913" s="374"/>
      <c r="K913" s="374"/>
      <c r="L913" s="374"/>
      <c r="M913" s="374"/>
      <c r="N913" s="374"/>
      <c r="O913" s="374">
        <v>3426484</v>
      </c>
      <c r="P913" s="374"/>
      <c r="Q913" s="374"/>
    </row>
    <row r="914" spans="1:17" x14ac:dyDescent="0.3">
      <c r="A914" s="290">
        <f t="shared" si="41"/>
        <v>67008574</v>
      </c>
      <c r="B914" s="289">
        <f t="shared" si="42"/>
        <v>0</v>
      </c>
      <c r="C914" s="289">
        <f t="shared" si="43"/>
        <v>1207917</v>
      </c>
      <c r="E914" s="291">
        <v>67008574</v>
      </c>
      <c r="F914" s="374"/>
      <c r="G914" s="374"/>
      <c r="H914" s="374"/>
      <c r="I914" s="374"/>
      <c r="J914" s="374"/>
      <c r="K914" s="374"/>
      <c r="L914" s="374"/>
      <c r="M914" s="374"/>
      <c r="N914" s="374"/>
      <c r="O914" s="374">
        <v>1207917</v>
      </c>
      <c r="P914" s="374"/>
      <c r="Q914" s="374"/>
    </row>
    <row r="915" spans="1:17" x14ac:dyDescent="0.3">
      <c r="A915" s="290">
        <f t="shared" si="41"/>
        <v>66859420</v>
      </c>
      <c r="B915" s="289">
        <f t="shared" si="42"/>
        <v>0</v>
      </c>
      <c r="C915" s="289">
        <f t="shared" si="43"/>
        <v>2175490</v>
      </c>
      <c r="E915" s="291">
        <v>66859420</v>
      </c>
      <c r="F915" s="374"/>
      <c r="G915" s="374"/>
      <c r="H915" s="374"/>
      <c r="I915" s="374"/>
      <c r="J915" s="374"/>
      <c r="K915" s="374"/>
      <c r="L915" s="374"/>
      <c r="M915" s="374"/>
      <c r="N915" s="374"/>
      <c r="O915" s="374">
        <v>2175490</v>
      </c>
      <c r="P915" s="374"/>
      <c r="Q915" s="374"/>
    </row>
    <row r="916" spans="1:17" x14ac:dyDescent="0.3">
      <c r="A916" s="290">
        <f t="shared" si="41"/>
        <v>38997607</v>
      </c>
      <c r="B916" s="289">
        <f t="shared" si="42"/>
        <v>0</v>
      </c>
      <c r="C916" s="289">
        <f t="shared" si="43"/>
        <v>767828</v>
      </c>
      <c r="E916" s="291">
        <v>38997607</v>
      </c>
      <c r="F916" s="374"/>
      <c r="G916" s="374"/>
      <c r="H916" s="374"/>
      <c r="I916" s="374"/>
      <c r="J916" s="374"/>
      <c r="K916" s="374"/>
      <c r="L916" s="374"/>
      <c r="M916" s="374"/>
      <c r="N916" s="374"/>
      <c r="O916" s="374">
        <v>767828</v>
      </c>
      <c r="P916" s="374"/>
      <c r="Q916" s="374"/>
    </row>
    <row r="917" spans="1:17" x14ac:dyDescent="0.3">
      <c r="A917" s="290">
        <f t="shared" si="41"/>
        <v>1151946569</v>
      </c>
      <c r="B917" s="289">
        <f t="shared" si="42"/>
        <v>0</v>
      </c>
      <c r="C917" s="289">
        <f t="shared" si="43"/>
        <v>9960721</v>
      </c>
      <c r="E917" s="291">
        <v>1151946569</v>
      </c>
      <c r="F917" s="374"/>
      <c r="G917" s="374"/>
      <c r="H917" s="374"/>
      <c r="I917" s="374"/>
      <c r="J917" s="374"/>
      <c r="K917" s="374">
        <v>9960721</v>
      </c>
      <c r="L917" s="374"/>
      <c r="M917" s="374"/>
      <c r="N917" s="374"/>
      <c r="O917" s="374"/>
      <c r="P917" s="374"/>
      <c r="Q917" s="374"/>
    </row>
    <row r="918" spans="1:17" x14ac:dyDescent="0.3">
      <c r="A918" s="290">
        <f t="shared" si="41"/>
        <v>66951320</v>
      </c>
      <c r="B918" s="289">
        <f t="shared" si="42"/>
        <v>0</v>
      </c>
      <c r="C918" s="289">
        <f t="shared" si="43"/>
        <v>914344</v>
      </c>
      <c r="E918" s="291">
        <v>66951320</v>
      </c>
      <c r="F918" s="374"/>
      <c r="G918" s="374"/>
      <c r="H918" s="374"/>
      <c r="I918" s="374"/>
      <c r="J918" s="374"/>
      <c r="K918" s="374"/>
      <c r="L918" s="374"/>
      <c r="M918" s="374"/>
      <c r="N918" s="374"/>
      <c r="O918" s="374">
        <v>914344</v>
      </c>
      <c r="P918" s="374"/>
      <c r="Q918" s="374"/>
    </row>
    <row r="919" spans="1:17" x14ac:dyDescent="0.3">
      <c r="A919" s="290">
        <f t="shared" si="41"/>
        <v>16943802</v>
      </c>
      <c r="B919" s="289">
        <f t="shared" si="42"/>
        <v>0</v>
      </c>
      <c r="C919" s="289">
        <f t="shared" si="43"/>
        <v>0</v>
      </c>
      <c r="E919" s="291">
        <v>16943802</v>
      </c>
      <c r="F919" s="374"/>
      <c r="G919" s="374"/>
      <c r="H919" s="374">
        <v>0</v>
      </c>
      <c r="I919" s="374"/>
      <c r="J919" s="374"/>
      <c r="K919" s="374"/>
      <c r="L919" s="374"/>
      <c r="M919" s="374"/>
      <c r="N919" s="374"/>
      <c r="O919" s="374"/>
      <c r="P919" s="374"/>
      <c r="Q919" s="374"/>
    </row>
    <row r="920" spans="1:17" x14ac:dyDescent="0.3">
      <c r="A920" s="290">
        <f t="shared" si="41"/>
        <v>1112226444</v>
      </c>
      <c r="B920" s="289">
        <f t="shared" si="42"/>
        <v>0</v>
      </c>
      <c r="C920" s="289">
        <f t="shared" si="43"/>
        <v>13125661</v>
      </c>
      <c r="E920" s="291">
        <v>1112226444</v>
      </c>
      <c r="F920" s="374"/>
      <c r="G920" s="374"/>
      <c r="H920" s="374">
        <v>13125661</v>
      </c>
      <c r="I920" s="374"/>
      <c r="J920" s="374"/>
      <c r="K920" s="374"/>
      <c r="L920" s="374"/>
      <c r="M920" s="374"/>
      <c r="N920" s="374"/>
      <c r="O920" s="374"/>
      <c r="P920" s="374"/>
      <c r="Q920" s="374"/>
    </row>
    <row r="921" spans="1:17" x14ac:dyDescent="0.3">
      <c r="A921" s="290">
        <f t="shared" si="41"/>
        <v>1111762818</v>
      </c>
      <c r="B921" s="289">
        <f t="shared" si="42"/>
        <v>0</v>
      </c>
      <c r="C921" s="289">
        <f t="shared" si="43"/>
        <v>12952524</v>
      </c>
      <c r="E921" s="291">
        <v>1111762818</v>
      </c>
      <c r="F921" s="374"/>
      <c r="G921" s="374"/>
      <c r="H921" s="374">
        <v>12952524</v>
      </c>
      <c r="I921" s="374"/>
      <c r="J921" s="374"/>
      <c r="K921" s="374"/>
      <c r="L921" s="374"/>
      <c r="M921" s="374"/>
      <c r="N921" s="374"/>
      <c r="O921" s="374"/>
      <c r="P921" s="374"/>
      <c r="Q921" s="374"/>
    </row>
    <row r="922" spans="1:17" x14ac:dyDescent="0.3">
      <c r="A922" s="290">
        <f t="shared" si="41"/>
        <v>1107052091</v>
      </c>
      <c r="B922" s="289">
        <f t="shared" si="42"/>
        <v>0</v>
      </c>
      <c r="C922" s="289">
        <f t="shared" si="43"/>
        <v>386144</v>
      </c>
      <c r="E922" s="291">
        <v>1107052091</v>
      </c>
      <c r="F922" s="374"/>
      <c r="G922" s="374"/>
      <c r="H922" s="374"/>
      <c r="I922" s="374"/>
      <c r="J922" s="374"/>
      <c r="K922" s="374"/>
      <c r="L922" s="374"/>
      <c r="M922" s="374"/>
      <c r="N922" s="374">
        <v>386144</v>
      </c>
      <c r="O922" s="374"/>
      <c r="P922" s="374"/>
      <c r="Q922" s="374"/>
    </row>
    <row r="923" spans="1:17" x14ac:dyDescent="0.3">
      <c r="A923" s="290">
        <f t="shared" si="41"/>
        <v>1089478209</v>
      </c>
      <c r="B923" s="289">
        <f t="shared" si="42"/>
        <v>0</v>
      </c>
      <c r="C923" s="289">
        <f t="shared" si="43"/>
        <v>1810316</v>
      </c>
      <c r="E923" s="291">
        <v>1089478209</v>
      </c>
      <c r="F923" s="374"/>
      <c r="G923" s="374"/>
      <c r="H923" s="374"/>
      <c r="I923" s="374"/>
      <c r="J923" s="374"/>
      <c r="K923" s="374">
        <v>1810316</v>
      </c>
      <c r="L923" s="374"/>
      <c r="M923" s="374"/>
      <c r="N923" s="374"/>
      <c r="O923" s="374"/>
      <c r="P923" s="374"/>
      <c r="Q923" s="374"/>
    </row>
    <row r="924" spans="1:17" x14ac:dyDescent="0.3">
      <c r="A924" s="290">
        <f t="shared" si="41"/>
        <v>1085293119</v>
      </c>
      <c r="B924" s="289">
        <f t="shared" si="42"/>
        <v>0</v>
      </c>
      <c r="C924" s="289">
        <f t="shared" si="43"/>
        <v>3131907</v>
      </c>
      <c r="E924" s="291">
        <v>1085293119</v>
      </c>
      <c r="F924" s="374"/>
      <c r="G924" s="374"/>
      <c r="H924" s="374"/>
      <c r="I924" s="374"/>
      <c r="J924" s="374"/>
      <c r="K924" s="374">
        <v>3131907</v>
      </c>
      <c r="L924" s="374"/>
      <c r="M924" s="374"/>
      <c r="N924" s="374"/>
      <c r="O924" s="374"/>
      <c r="P924" s="374"/>
      <c r="Q924" s="374"/>
    </row>
    <row r="925" spans="1:17" x14ac:dyDescent="0.3">
      <c r="A925" s="290">
        <f t="shared" ref="A925:A988" si="44">+E925</f>
        <v>66917063</v>
      </c>
      <c r="B925" s="289">
        <f t="shared" si="42"/>
        <v>0</v>
      </c>
      <c r="C925" s="289">
        <f t="shared" si="43"/>
        <v>0</v>
      </c>
      <c r="E925" s="291">
        <v>66917063</v>
      </c>
      <c r="F925" s="374"/>
      <c r="G925" s="374"/>
      <c r="H925" s="374">
        <v>0</v>
      </c>
      <c r="I925" s="374"/>
      <c r="J925" s="374"/>
      <c r="K925" s="374"/>
      <c r="L925" s="374"/>
      <c r="M925" s="374"/>
      <c r="N925" s="374"/>
      <c r="O925" s="374"/>
      <c r="P925" s="374"/>
      <c r="Q925" s="374"/>
    </row>
    <row r="926" spans="1:17" x14ac:dyDescent="0.3">
      <c r="A926" s="290">
        <f t="shared" si="44"/>
        <v>1107098292</v>
      </c>
      <c r="B926" s="289">
        <f t="shared" si="42"/>
        <v>0</v>
      </c>
      <c r="C926" s="289">
        <f t="shared" si="43"/>
        <v>4846641</v>
      </c>
      <c r="E926" s="291">
        <v>1107098292</v>
      </c>
      <c r="F926" s="374"/>
      <c r="G926" s="374"/>
      <c r="H926" s="374">
        <v>4846641</v>
      </c>
      <c r="I926" s="374"/>
      <c r="J926" s="374"/>
      <c r="K926" s="374"/>
      <c r="L926" s="374"/>
      <c r="M926" s="374"/>
      <c r="N926" s="374"/>
      <c r="O926" s="374"/>
      <c r="P926" s="374"/>
      <c r="Q926" s="374"/>
    </row>
    <row r="927" spans="1:17" x14ac:dyDescent="0.3">
      <c r="A927" s="290">
        <f t="shared" si="44"/>
        <v>1113700420</v>
      </c>
      <c r="B927" s="289">
        <f t="shared" si="42"/>
        <v>0</v>
      </c>
      <c r="C927" s="289">
        <f t="shared" si="43"/>
        <v>3159765</v>
      </c>
      <c r="E927" s="291">
        <v>1113700420</v>
      </c>
      <c r="F927" s="374"/>
      <c r="G927" s="374"/>
      <c r="H927" s="374">
        <v>3159765</v>
      </c>
      <c r="I927" s="374"/>
      <c r="J927" s="374"/>
      <c r="K927" s="374"/>
      <c r="L927" s="374"/>
      <c r="M927" s="374"/>
      <c r="N927" s="374"/>
      <c r="O927" s="374"/>
      <c r="P927" s="374"/>
      <c r="Q927" s="374"/>
    </row>
    <row r="928" spans="1:17" x14ac:dyDescent="0.3">
      <c r="A928" s="290">
        <f t="shared" si="44"/>
        <v>1113642405</v>
      </c>
      <c r="B928" s="289">
        <f t="shared" si="42"/>
        <v>0</v>
      </c>
      <c r="C928" s="289">
        <f t="shared" si="43"/>
        <v>0</v>
      </c>
      <c r="E928" s="291">
        <v>1113642405</v>
      </c>
      <c r="F928" s="374"/>
      <c r="G928" s="374"/>
      <c r="H928" s="374">
        <v>0</v>
      </c>
      <c r="I928" s="374"/>
      <c r="J928" s="374"/>
      <c r="K928" s="374"/>
      <c r="L928" s="374"/>
      <c r="M928" s="374"/>
      <c r="N928" s="374"/>
      <c r="O928" s="374"/>
      <c r="P928" s="374"/>
      <c r="Q928" s="374"/>
    </row>
    <row r="929" spans="1:17" x14ac:dyDescent="0.3">
      <c r="A929" s="290">
        <f t="shared" si="44"/>
        <v>1118258782</v>
      </c>
      <c r="B929" s="289">
        <f t="shared" si="42"/>
        <v>0</v>
      </c>
      <c r="C929" s="289">
        <f t="shared" si="43"/>
        <v>884602</v>
      </c>
      <c r="E929" s="291">
        <v>1118258782</v>
      </c>
      <c r="F929" s="374"/>
      <c r="G929" s="374"/>
      <c r="H929" s="374">
        <v>884602</v>
      </c>
      <c r="I929" s="374"/>
      <c r="J929" s="374"/>
      <c r="K929" s="374"/>
      <c r="L929" s="374"/>
      <c r="M929" s="374"/>
      <c r="N929" s="374"/>
      <c r="O929" s="374"/>
      <c r="P929" s="374"/>
      <c r="Q929" s="374"/>
    </row>
    <row r="930" spans="1:17" x14ac:dyDescent="0.3">
      <c r="A930" s="290">
        <f t="shared" si="44"/>
        <v>1113672769</v>
      </c>
      <c r="B930" s="289">
        <f t="shared" si="42"/>
        <v>0</v>
      </c>
      <c r="C930" s="289">
        <f t="shared" si="43"/>
        <v>297275</v>
      </c>
      <c r="E930" s="291">
        <v>1113672769</v>
      </c>
      <c r="F930" s="374"/>
      <c r="G930" s="374"/>
      <c r="H930" s="374">
        <v>297275</v>
      </c>
      <c r="I930" s="374"/>
      <c r="J930" s="374"/>
      <c r="K930" s="374"/>
      <c r="L930" s="374"/>
      <c r="M930" s="374"/>
      <c r="N930" s="374"/>
      <c r="O930" s="374"/>
      <c r="P930" s="374"/>
      <c r="Q930" s="374"/>
    </row>
    <row r="931" spans="1:17" x14ac:dyDescent="0.3">
      <c r="A931" s="290">
        <f t="shared" si="44"/>
        <v>1049610314</v>
      </c>
      <c r="B931" s="289">
        <f t="shared" si="42"/>
        <v>0</v>
      </c>
      <c r="C931" s="289">
        <f t="shared" si="43"/>
        <v>1166363</v>
      </c>
      <c r="E931" s="291">
        <v>1049610314</v>
      </c>
      <c r="F931" s="374"/>
      <c r="G931" s="374"/>
      <c r="H931" s="374"/>
      <c r="I931" s="374"/>
      <c r="J931" s="374"/>
      <c r="K931" s="374"/>
      <c r="L931" s="374"/>
      <c r="M931" s="374"/>
      <c r="N931" s="374"/>
      <c r="O931" s="374"/>
      <c r="P931" s="374"/>
      <c r="Q931" s="374">
        <v>1166363</v>
      </c>
    </row>
    <row r="932" spans="1:17" x14ac:dyDescent="0.3">
      <c r="A932" s="290">
        <f t="shared" si="44"/>
        <v>1130617634</v>
      </c>
      <c r="B932" s="289">
        <f t="shared" ref="B932:B995" si="45">+SUM(F932:G932)</f>
        <v>0</v>
      </c>
      <c r="C932" s="289">
        <f t="shared" ref="C932:C995" si="46">+SUM(F932:AZ932)-B932</f>
        <v>2265324</v>
      </c>
      <c r="E932" s="291">
        <v>1130617634</v>
      </c>
      <c r="F932" s="374"/>
      <c r="G932" s="374"/>
      <c r="H932" s="374">
        <v>2265324</v>
      </c>
      <c r="I932" s="374"/>
      <c r="J932" s="374"/>
      <c r="K932" s="374"/>
      <c r="L932" s="374"/>
      <c r="M932" s="374"/>
      <c r="N932" s="374"/>
      <c r="O932" s="374"/>
      <c r="P932" s="374"/>
      <c r="Q932" s="374"/>
    </row>
    <row r="933" spans="1:17" x14ac:dyDescent="0.3">
      <c r="A933" s="290">
        <f t="shared" si="44"/>
        <v>1112479337</v>
      </c>
      <c r="B933" s="289">
        <f t="shared" si="45"/>
        <v>0</v>
      </c>
      <c r="C933" s="289">
        <f t="shared" si="46"/>
        <v>692757</v>
      </c>
      <c r="E933" s="291">
        <v>1112479337</v>
      </c>
      <c r="F933" s="374"/>
      <c r="G933" s="374"/>
      <c r="H933" s="374">
        <v>692757</v>
      </c>
      <c r="I933" s="374"/>
      <c r="J933" s="374"/>
      <c r="K933" s="374"/>
      <c r="L933" s="374"/>
      <c r="M933" s="374"/>
      <c r="N933" s="374"/>
      <c r="O933" s="374"/>
      <c r="P933" s="374"/>
      <c r="Q933" s="374"/>
    </row>
    <row r="934" spans="1:17" x14ac:dyDescent="0.3">
      <c r="A934" s="290">
        <f t="shared" si="44"/>
        <v>29178612</v>
      </c>
      <c r="B934" s="289">
        <f t="shared" si="45"/>
        <v>0</v>
      </c>
      <c r="C934" s="289">
        <f t="shared" si="46"/>
        <v>1041042</v>
      </c>
      <c r="E934" s="291">
        <v>29178612</v>
      </c>
      <c r="F934" s="374"/>
      <c r="G934" s="374"/>
      <c r="H934" s="374">
        <v>1041042</v>
      </c>
      <c r="I934" s="374"/>
      <c r="J934" s="374"/>
      <c r="K934" s="374"/>
      <c r="L934" s="374"/>
      <c r="M934" s="374"/>
      <c r="N934" s="374"/>
      <c r="O934" s="374"/>
      <c r="P934" s="374"/>
      <c r="Q934" s="374"/>
    </row>
    <row r="935" spans="1:17" x14ac:dyDescent="0.3">
      <c r="A935" s="290">
        <f t="shared" si="44"/>
        <v>1114896468</v>
      </c>
      <c r="B935" s="289">
        <f t="shared" si="45"/>
        <v>0</v>
      </c>
      <c r="C935" s="289">
        <f t="shared" si="46"/>
        <v>1060550</v>
      </c>
      <c r="E935" s="291">
        <v>1114896468</v>
      </c>
      <c r="F935" s="374"/>
      <c r="G935" s="374"/>
      <c r="H935" s="374">
        <v>1060550</v>
      </c>
      <c r="I935" s="374"/>
      <c r="J935" s="374"/>
      <c r="K935" s="374"/>
      <c r="L935" s="374"/>
      <c r="M935" s="374"/>
      <c r="N935" s="374"/>
      <c r="O935" s="374"/>
      <c r="P935" s="374"/>
      <c r="Q935" s="374"/>
    </row>
    <row r="936" spans="1:17" x14ac:dyDescent="0.3">
      <c r="A936" s="290">
        <f t="shared" si="44"/>
        <v>1143968436</v>
      </c>
      <c r="B936" s="289">
        <f t="shared" si="45"/>
        <v>0</v>
      </c>
      <c r="C936" s="289">
        <f t="shared" si="46"/>
        <v>0</v>
      </c>
      <c r="E936" s="291">
        <v>1143968436</v>
      </c>
      <c r="F936" s="374"/>
      <c r="G936" s="374"/>
      <c r="H936" s="374">
        <v>0</v>
      </c>
      <c r="I936" s="374"/>
      <c r="J936" s="374"/>
      <c r="K936" s="374"/>
      <c r="L936" s="374"/>
      <c r="M936" s="374"/>
      <c r="N936" s="374"/>
      <c r="O936" s="374"/>
      <c r="P936" s="374"/>
      <c r="Q936" s="374"/>
    </row>
    <row r="937" spans="1:17" x14ac:dyDescent="0.3">
      <c r="A937" s="290">
        <f t="shared" si="44"/>
        <v>1151949028</v>
      </c>
      <c r="B937" s="289">
        <f t="shared" si="45"/>
        <v>0</v>
      </c>
      <c r="C937" s="289">
        <f t="shared" si="46"/>
        <v>71527</v>
      </c>
      <c r="E937" s="291">
        <v>1151949028</v>
      </c>
      <c r="F937" s="374"/>
      <c r="G937" s="374"/>
      <c r="H937" s="374">
        <v>71527</v>
      </c>
      <c r="I937" s="374"/>
      <c r="J937" s="374"/>
      <c r="K937" s="374"/>
      <c r="L937" s="374"/>
      <c r="M937" s="374"/>
      <c r="N937" s="374"/>
      <c r="O937" s="374"/>
      <c r="P937" s="374"/>
      <c r="Q937" s="374"/>
    </row>
    <row r="938" spans="1:17" x14ac:dyDescent="0.3">
      <c r="A938" s="290">
        <f t="shared" si="44"/>
        <v>6254123</v>
      </c>
      <c r="B938" s="289">
        <f t="shared" si="45"/>
        <v>0</v>
      </c>
      <c r="C938" s="289">
        <f t="shared" si="46"/>
        <v>6910345</v>
      </c>
      <c r="E938" s="291">
        <v>6254123</v>
      </c>
      <c r="F938" s="374"/>
      <c r="G938" s="374"/>
      <c r="H938" s="374">
        <v>6910345</v>
      </c>
      <c r="I938" s="374"/>
      <c r="J938" s="374"/>
      <c r="K938" s="374"/>
      <c r="L938" s="374"/>
      <c r="M938" s="374"/>
      <c r="N938" s="374"/>
      <c r="O938" s="374"/>
      <c r="P938" s="374"/>
      <c r="Q938" s="374"/>
    </row>
    <row r="939" spans="1:17" x14ac:dyDescent="0.3">
      <c r="A939" s="290">
        <f t="shared" si="44"/>
        <v>34564895</v>
      </c>
      <c r="B939" s="289">
        <f t="shared" si="45"/>
        <v>0</v>
      </c>
      <c r="C939" s="289">
        <f t="shared" si="46"/>
        <v>0</v>
      </c>
      <c r="E939" s="291">
        <v>34564895</v>
      </c>
      <c r="F939" s="374"/>
      <c r="G939" s="374"/>
      <c r="H939" s="374">
        <v>0</v>
      </c>
      <c r="I939" s="374"/>
      <c r="J939" s="374"/>
      <c r="K939" s="374"/>
      <c r="L939" s="374"/>
      <c r="M939" s="374"/>
      <c r="N939" s="374"/>
      <c r="O939" s="374"/>
      <c r="P939" s="374"/>
      <c r="Q939" s="374"/>
    </row>
    <row r="940" spans="1:17" x14ac:dyDescent="0.3">
      <c r="A940" s="290">
        <f t="shared" si="44"/>
        <v>1113672186</v>
      </c>
      <c r="B940" s="289">
        <f t="shared" si="45"/>
        <v>0</v>
      </c>
      <c r="C940" s="289">
        <f t="shared" si="46"/>
        <v>4968826</v>
      </c>
      <c r="E940" s="291">
        <v>1113672186</v>
      </c>
      <c r="F940" s="374"/>
      <c r="G940" s="374"/>
      <c r="H940" s="374">
        <v>4968826</v>
      </c>
      <c r="I940" s="374"/>
      <c r="J940" s="374"/>
      <c r="K940" s="374"/>
      <c r="L940" s="374"/>
      <c r="M940" s="374"/>
      <c r="N940" s="374"/>
      <c r="O940" s="374"/>
      <c r="P940" s="374"/>
      <c r="Q940" s="374"/>
    </row>
    <row r="941" spans="1:17" x14ac:dyDescent="0.3">
      <c r="A941" s="290">
        <f t="shared" si="44"/>
        <v>1144160575</v>
      </c>
      <c r="B941" s="289">
        <f t="shared" si="45"/>
        <v>0</v>
      </c>
      <c r="C941" s="289">
        <f t="shared" si="46"/>
        <v>0</v>
      </c>
      <c r="E941" s="291">
        <v>1144160575</v>
      </c>
      <c r="F941" s="374"/>
      <c r="G941" s="374"/>
      <c r="H941" s="374">
        <v>0</v>
      </c>
      <c r="I941" s="374"/>
      <c r="J941" s="374"/>
      <c r="K941" s="374"/>
      <c r="L941" s="374"/>
      <c r="M941" s="374"/>
      <c r="N941" s="374"/>
      <c r="O941" s="374"/>
      <c r="P941" s="374"/>
      <c r="Q941" s="374"/>
    </row>
    <row r="942" spans="1:17" x14ac:dyDescent="0.3">
      <c r="A942" s="290">
        <f t="shared" si="44"/>
        <v>1112470210</v>
      </c>
      <c r="B942" s="289">
        <f t="shared" si="45"/>
        <v>0</v>
      </c>
      <c r="C942" s="289">
        <f t="shared" si="46"/>
        <v>7739603</v>
      </c>
      <c r="E942" s="291">
        <v>1112470210</v>
      </c>
      <c r="F942" s="374"/>
      <c r="G942" s="374"/>
      <c r="H942" s="374">
        <v>7739603</v>
      </c>
      <c r="I942" s="374"/>
      <c r="J942" s="374"/>
      <c r="K942" s="374"/>
      <c r="L942" s="374"/>
      <c r="M942" s="374"/>
      <c r="N942" s="374"/>
      <c r="O942" s="374"/>
      <c r="P942" s="374"/>
      <c r="Q942" s="374"/>
    </row>
    <row r="943" spans="1:17" x14ac:dyDescent="0.3">
      <c r="A943" s="290">
        <f t="shared" si="44"/>
        <v>1144081667</v>
      </c>
      <c r="B943" s="289">
        <f t="shared" si="45"/>
        <v>0</v>
      </c>
      <c r="C943" s="289">
        <f t="shared" si="46"/>
        <v>4012605</v>
      </c>
      <c r="E943" s="291">
        <v>1144081667</v>
      </c>
      <c r="F943" s="374"/>
      <c r="G943" s="374"/>
      <c r="H943" s="374">
        <v>4012605</v>
      </c>
      <c r="I943" s="374"/>
      <c r="J943" s="374"/>
      <c r="K943" s="374"/>
      <c r="L943" s="374"/>
      <c r="M943" s="374"/>
      <c r="N943" s="374"/>
      <c r="O943" s="374"/>
      <c r="P943" s="374"/>
      <c r="Q943" s="374"/>
    </row>
    <row r="944" spans="1:17" x14ac:dyDescent="0.3">
      <c r="A944" s="290">
        <f t="shared" si="44"/>
        <v>1144129345</v>
      </c>
      <c r="B944" s="289">
        <f t="shared" si="45"/>
        <v>0</v>
      </c>
      <c r="C944" s="289">
        <f t="shared" si="46"/>
        <v>0</v>
      </c>
      <c r="E944" s="291">
        <v>1144129345</v>
      </c>
      <c r="F944" s="374"/>
      <c r="G944" s="374"/>
      <c r="H944" s="374">
        <v>0</v>
      </c>
      <c r="I944" s="374"/>
      <c r="J944" s="374"/>
      <c r="K944" s="374"/>
      <c r="L944" s="374"/>
      <c r="M944" s="374"/>
      <c r="N944" s="374"/>
      <c r="O944" s="374"/>
      <c r="P944" s="374"/>
      <c r="Q944" s="374"/>
    </row>
    <row r="945" spans="1:17" x14ac:dyDescent="0.3">
      <c r="A945" s="290">
        <f t="shared" si="44"/>
        <v>1130597264</v>
      </c>
      <c r="B945" s="289">
        <f t="shared" si="45"/>
        <v>0</v>
      </c>
      <c r="C945" s="289">
        <f t="shared" si="46"/>
        <v>371157</v>
      </c>
      <c r="E945" s="291">
        <v>1130597264</v>
      </c>
      <c r="F945" s="374"/>
      <c r="G945" s="374"/>
      <c r="H945" s="374">
        <v>371157</v>
      </c>
      <c r="I945" s="374"/>
      <c r="J945" s="374"/>
      <c r="K945" s="374"/>
      <c r="L945" s="374"/>
      <c r="M945" s="374"/>
      <c r="N945" s="374"/>
      <c r="O945" s="374"/>
      <c r="P945" s="374"/>
      <c r="Q945" s="374"/>
    </row>
    <row r="946" spans="1:17" x14ac:dyDescent="0.3">
      <c r="A946" s="290">
        <f t="shared" si="44"/>
        <v>1143946508</v>
      </c>
      <c r="B946" s="289">
        <f t="shared" si="45"/>
        <v>0</v>
      </c>
      <c r="C946" s="289">
        <f t="shared" si="46"/>
        <v>0</v>
      </c>
      <c r="E946" s="291">
        <v>1143946508</v>
      </c>
      <c r="F946" s="374"/>
      <c r="G946" s="374"/>
      <c r="H946" s="374">
        <v>0</v>
      </c>
      <c r="I946" s="374"/>
      <c r="J946" s="374"/>
      <c r="K946" s="374"/>
      <c r="L946" s="374"/>
      <c r="M946" s="374"/>
      <c r="N946" s="374"/>
      <c r="O946" s="374"/>
      <c r="P946" s="374"/>
      <c r="Q946" s="374"/>
    </row>
    <row r="947" spans="1:17" x14ac:dyDescent="0.3">
      <c r="A947" s="290">
        <f t="shared" si="44"/>
        <v>29107641</v>
      </c>
      <c r="B947" s="289">
        <f t="shared" si="45"/>
        <v>0</v>
      </c>
      <c r="C947" s="289">
        <f t="shared" si="46"/>
        <v>733969</v>
      </c>
      <c r="E947" s="291">
        <v>29107641</v>
      </c>
      <c r="F947" s="374"/>
      <c r="G947" s="374"/>
      <c r="H947" s="374">
        <v>733969</v>
      </c>
      <c r="I947" s="374"/>
      <c r="J947" s="374"/>
      <c r="K947" s="374"/>
      <c r="L947" s="374"/>
      <c r="M947" s="374"/>
      <c r="N947" s="374"/>
      <c r="O947" s="374"/>
      <c r="P947" s="374"/>
      <c r="Q947" s="374"/>
    </row>
    <row r="948" spans="1:17" x14ac:dyDescent="0.3">
      <c r="A948" s="290">
        <f t="shared" si="44"/>
        <v>16938908</v>
      </c>
      <c r="B948" s="289">
        <f t="shared" si="45"/>
        <v>0</v>
      </c>
      <c r="C948" s="289">
        <f t="shared" si="46"/>
        <v>611661</v>
      </c>
      <c r="E948" s="291">
        <v>16938908</v>
      </c>
      <c r="F948" s="374"/>
      <c r="G948" s="374"/>
      <c r="H948" s="374">
        <v>611661</v>
      </c>
      <c r="I948" s="374"/>
      <c r="J948" s="374"/>
      <c r="K948" s="374"/>
      <c r="L948" s="374"/>
      <c r="M948" s="374"/>
      <c r="N948" s="374"/>
      <c r="O948" s="374"/>
      <c r="P948" s="374"/>
      <c r="Q948" s="374"/>
    </row>
    <row r="949" spans="1:17" x14ac:dyDescent="0.3">
      <c r="A949" s="290">
        <f t="shared" si="44"/>
        <v>31991081</v>
      </c>
      <c r="B949" s="289">
        <f t="shared" si="45"/>
        <v>0</v>
      </c>
      <c r="C949" s="289">
        <f t="shared" si="46"/>
        <v>1113148</v>
      </c>
      <c r="E949" s="291">
        <v>31991081</v>
      </c>
      <c r="F949" s="374"/>
      <c r="G949" s="374"/>
      <c r="H949" s="374">
        <v>1113148</v>
      </c>
      <c r="I949" s="374"/>
      <c r="J949" s="374"/>
      <c r="K949" s="374"/>
      <c r="L949" s="374"/>
      <c r="M949" s="374"/>
      <c r="N949" s="374"/>
      <c r="O949" s="374"/>
      <c r="P949" s="374"/>
      <c r="Q949" s="374"/>
    </row>
    <row r="950" spans="1:17" x14ac:dyDescent="0.3">
      <c r="A950" s="290">
        <f t="shared" si="44"/>
        <v>66956150</v>
      </c>
      <c r="B950" s="289">
        <f t="shared" si="45"/>
        <v>0</v>
      </c>
      <c r="C950" s="289">
        <f t="shared" si="46"/>
        <v>6378163</v>
      </c>
      <c r="E950" s="291">
        <v>66956150</v>
      </c>
      <c r="F950" s="374"/>
      <c r="G950" s="374"/>
      <c r="H950" s="374">
        <v>6378163</v>
      </c>
      <c r="I950" s="374"/>
      <c r="J950" s="374"/>
      <c r="K950" s="374"/>
      <c r="L950" s="374"/>
      <c r="M950" s="374"/>
      <c r="N950" s="374"/>
      <c r="O950" s="374"/>
      <c r="P950" s="374"/>
      <c r="Q950" s="374"/>
    </row>
    <row r="951" spans="1:17" x14ac:dyDescent="0.3">
      <c r="A951" s="290">
        <f t="shared" si="44"/>
        <v>16675089</v>
      </c>
      <c r="B951" s="289">
        <f t="shared" si="45"/>
        <v>0</v>
      </c>
      <c r="C951" s="289">
        <f t="shared" si="46"/>
        <v>0</v>
      </c>
      <c r="E951" s="291">
        <v>16675089</v>
      </c>
      <c r="F951" s="374"/>
      <c r="G951" s="374"/>
      <c r="H951" s="374">
        <v>0</v>
      </c>
      <c r="I951" s="374"/>
      <c r="J951" s="374"/>
      <c r="K951" s="374"/>
      <c r="L951" s="374"/>
      <c r="M951" s="374"/>
      <c r="N951" s="374"/>
      <c r="O951" s="374"/>
      <c r="P951" s="374"/>
      <c r="Q951" s="374"/>
    </row>
    <row r="952" spans="1:17" x14ac:dyDescent="0.3">
      <c r="A952" s="290">
        <f t="shared" si="44"/>
        <v>38640923</v>
      </c>
      <c r="B952" s="289">
        <f t="shared" si="45"/>
        <v>0</v>
      </c>
      <c r="C952" s="289">
        <f t="shared" si="46"/>
        <v>15673853</v>
      </c>
      <c r="E952" s="291">
        <v>38640923</v>
      </c>
      <c r="F952" s="374"/>
      <c r="G952" s="374"/>
      <c r="H952" s="374">
        <v>15673853</v>
      </c>
      <c r="I952" s="374"/>
      <c r="J952" s="374"/>
      <c r="K952" s="374"/>
      <c r="L952" s="374"/>
      <c r="M952" s="374"/>
      <c r="N952" s="374"/>
      <c r="O952" s="374"/>
      <c r="P952" s="374"/>
      <c r="Q952" s="374"/>
    </row>
    <row r="953" spans="1:17" x14ac:dyDescent="0.3">
      <c r="A953" s="290">
        <f t="shared" si="44"/>
        <v>6134342</v>
      </c>
      <c r="B953" s="289">
        <f t="shared" si="45"/>
        <v>0</v>
      </c>
      <c r="C953" s="289">
        <f t="shared" si="46"/>
        <v>350028</v>
      </c>
      <c r="E953" s="291">
        <v>6134342</v>
      </c>
      <c r="F953" s="374"/>
      <c r="G953" s="374"/>
      <c r="H953" s="374"/>
      <c r="I953" s="374"/>
      <c r="J953" s="374"/>
      <c r="K953" s="374">
        <v>350028</v>
      </c>
      <c r="L953" s="374"/>
      <c r="M953" s="374"/>
      <c r="N953" s="374"/>
      <c r="O953" s="374"/>
      <c r="P953" s="374"/>
      <c r="Q953" s="374"/>
    </row>
    <row r="954" spans="1:17" x14ac:dyDescent="0.3">
      <c r="A954" s="290">
        <f t="shared" si="44"/>
        <v>38872108</v>
      </c>
      <c r="B954" s="289">
        <f t="shared" si="45"/>
        <v>0</v>
      </c>
      <c r="C954" s="289">
        <f t="shared" si="46"/>
        <v>5871239</v>
      </c>
      <c r="E954" s="291">
        <v>38872108</v>
      </c>
      <c r="F954" s="374"/>
      <c r="G954" s="374"/>
      <c r="H954" s="374"/>
      <c r="I954" s="374"/>
      <c r="J954" s="374"/>
      <c r="K954" s="374">
        <v>5871239</v>
      </c>
      <c r="L954" s="374"/>
      <c r="M954" s="374"/>
      <c r="N954" s="374"/>
      <c r="O954" s="374"/>
      <c r="P954" s="374"/>
      <c r="Q954" s="374"/>
    </row>
    <row r="955" spans="1:17" x14ac:dyDescent="0.3">
      <c r="A955" s="290">
        <f t="shared" si="44"/>
        <v>38879720</v>
      </c>
      <c r="B955" s="289">
        <f t="shared" si="45"/>
        <v>0</v>
      </c>
      <c r="C955" s="289">
        <f t="shared" si="46"/>
        <v>5762823</v>
      </c>
      <c r="E955" s="291">
        <v>38879720</v>
      </c>
      <c r="F955" s="374"/>
      <c r="G955" s="374"/>
      <c r="H955" s="374"/>
      <c r="I955" s="374"/>
      <c r="J955" s="374"/>
      <c r="K955" s="374">
        <v>5762823</v>
      </c>
      <c r="L955" s="374"/>
      <c r="M955" s="374"/>
      <c r="N955" s="374"/>
      <c r="O955" s="374"/>
      <c r="P955" s="374"/>
      <c r="Q955" s="374"/>
    </row>
    <row r="956" spans="1:17" x14ac:dyDescent="0.3">
      <c r="A956" s="290">
        <f t="shared" si="44"/>
        <v>1087132777</v>
      </c>
      <c r="B956" s="289">
        <f t="shared" si="45"/>
        <v>0</v>
      </c>
      <c r="C956" s="289">
        <f t="shared" si="46"/>
        <v>2915902</v>
      </c>
      <c r="E956" s="291">
        <v>1087132777</v>
      </c>
      <c r="F956" s="374"/>
      <c r="G956" s="374"/>
      <c r="H956" s="374"/>
      <c r="I956" s="374"/>
      <c r="J956" s="374"/>
      <c r="K956" s="374">
        <v>2915902</v>
      </c>
      <c r="L956" s="374"/>
      <c r="M956" s="374"/>
      <c r="N956" s="374"/>
      <c r="O956" s="374"/>
      <c r="P956" s="374"/>
      <c r="Q956" s="374"/>
    </row>
    <row r="957" spans="1:17" x14ac:dyDescent="0.3">
      <c r="A957" s="290">
        <f t="shared" si="44"/>
        <v>1144076964</v>
      </c>
      <c r="B957" s="289">
        <f t="shared" si="45"/>
        <v>0</v>
      </c>
      <c r="C957" s="289">
        <f t="shared" si="46"/>
        <v>0</v>
      </c>
      <c r="E957" s="291">
        <v>1144076964</v>
      </c>
      <c r="F957" s="374"/>
      <c r="G957" s="374"/>
      <c r="H957" s="374">
        <v>0</v>
      </c>
      <c r="I957" s="374"/>
      <c r="J957" s="374"/>
      <c r="K957" s="374"/>
      <c r="L957" s="374"/>
      <c r="M957" s="374"/>
      <c r="N957" s="374"/>
      <c r="O957" s="374"/>
      <c r="P957" s="374"/>
      <c r="Q957" s="374"/>
    </row>
    <row r="958" spans="1:17" x14ac:dyDescent="0.3">
      <c r="A958" s="290">
        <f t="shared" si="44"/>
        <v>1107071018</v>
      </c>
      <c r="B958" s="289">
        <f t="shared" si="45"/>
        <v>0</v>
      </c>
      <c r="C958" s="289">
        <f t="shared" si="46"/>
        <v>1454645</v>
      </c>
      <c r="E958" s="291">
        <v>1107071018</v>
      </c>
      <c r="F958" s="374"/>
      <c r="G958" s="374"/>
      <c r="H958" s="374">
        <v>1454645</v>
      </c>
      <c r="I958" s="374"/>
      <c r="J958" s="374"/>
      <c r="K958" s="374"/>
      <c r="L958" s="374"/>
      <c r="M958" s="374"/>
      <c r="N958" s="374"/>
      <c r="O958" s="374"/>
      <c r="P958" s="374"/>
      <c r="Q958" s="374"/>
    </row>
    <row r="959" spans="1:17" x14ac:dyDescent="0.3">
      <c r="A959" s="290">
        <f t="shared" si="44"/>
        <v>1130629646</v>
      </c>
      <c r="B959" s="289">
        <f t="shared" si="45"/>
        <v>0</v>
      </c>
      <c r="C959" s="289">
        <f t="shared" si="46"/>
        <v>988614</v>
      </c>
      <c r="E959" s="291">
        <v>1130629646</v>
      </c>
      <c r="F959" s="374"/>
      <c r="G959" s="374"/>
      <c r="H959" s="374">
        <v>988614</v>
      </c>
      <c r="I959" s="374"/>
      <c r="J959" s="374"/>
      <c r="K959" s="374"/>
      <c r="L959" s="374"/>
      <c r="M959" s="374"/>
      <c r="N959" s="374"/>
      <c r="O959" s="374"/>
      <c r="P959" s="374"/>
      <c r="Q959" s="374"/>
    </row>
    <row r="960" spans="1:17" x14ac:dyDescent="0.3">
      <c r="A960" s="290">
        <f t="shared" si="44"/>
        <v>45593675</v>
      </c>
      <c r="B960" s="289">
        <f t="shared" si="45"/>
        <v>0</v>
      </c>
      <c r="C960" s="289">
        <f t="shared" si="46"/>
        <v>7617325</v>
      </c>
      <c r="E960" s="291">
        <v>45593675</v>
      </c>
      <c r="F960" s="374"/>
      <c r="G960" s="374"/>
      <c r="H960" s="374">
        <v>7617325</v>
      </c>
      <c r="I960" s="374"/>
      <c r="J960" s="374"/>
      <c r="K960" s="374"/>
      <c r="L960" s="374"/>
      <c r="M960" s="374"/>
      <c r="N960" s="374"/>
      <c r="O960" s="374"/>
      <c r="P960" s="374"/>
      <c r="Q960" s="374"/>
    </row>
    <row r="961" spans="1:17" x14ac:dyDescent="0.3">
      <c r="A961" s="290">
        <f t="shared" si="44"/>
        <v>94418176</v>
      </c>
      <c r="B961" s="289">
        <f t="shared" si="45"/>
        <v>0</v>
      </c>
      <c r="C961" s="289">
        <f t="shared" si="46"/>
        <v>854732</v>
      </c>
      <c r="E961" s="291">
        <v>94418176</v>
      </c>
      <c r="F961" s="374"/>
      <c r="G961" s="374"/>
      <c r="H961" s="374">
        <v>854732</v>
      </c>
      <c r="I961" s="374"/>
      <c r="J961" s="374"/>
      <c r="K961" s="374"/>
      <c r="L961" s="374"/>
      <c r="M961" s="374"/>
      <c r="N961" s="374"/>
      <c r="O961" s="374"/>
      <c r="P961" s="374"/>
      <c r="Q961" s="374"/>
    </row>
    <row r="962" spans="1:17" x14ac:dyDescent="0.3">
      <c r="A962" s="290">
        <f t="shared" si="44"/>
        <v>67021680</v>
      </c>
      <c r="B962" s="289">
        <f t="shared" si="45"/>
        <v>0</v>
      </c>
      <c r="C962" s="289">
        <f t="shared" si="46"/>
        <v>1318070</v>
      </c>
      <c r="E962" s="291">
        <v>67021680</v>
      </c>
      <c r="F962" s="374"/>
      <c r="G962" s="374"/>
      <c r="H962" s="374">
        <v>1318070</v>
      </c>
      <c r="I962" s="374"/>
      <c r="J962" s="374"/>
      <c r="K962" s="374"/>
      <c r="L962" s="374"/>
      <c r="M962" s="374"/>
      <c r="N962" s="374"/>
      <c r="O962" s="374"/>
      <c r="P962" s="374"/>
      <c r="Q962" s="374"/>
    </row>
    <row r="963" spans="1:17" x14ac:dyDescent="0.3">
      <c r="A963" s="290">
        <f t="shared" si="44"/>
        <v>28539801</v>
      </c>
      <c r="B963" s="289">
        <f t="shared" si="45"/>
        <v>0</v>
      </c>
      <c r="C963" s="289">
        <f t="shared" si="46"/>
        <v>4215417</v>
      </c>
      <c r="E963" s="291">
        <v>28539801</v>
      </c>
      <c r="F963" s="374"/>
      <c r="G963" s="374"/>
      <c r="H963" s="374">
        <v>4215417</v>
      </c>
      <c r="I963" s="374"/>
      <c r="J963" s="374"/>
      <c r="K963" s="374"/>
      <c r="L963" s="374"/>
      <c r="M963" s="374"/>
      <c r="N963" s="374"/>
      <c r="O963" s="374"/>
      <c r="P963" s="374"/>
      <c r="Q963" s="374"/>
    </row>
    <row r="964" spans="1:17" x14ac:dyDescent="0.3">
      <c r="A964" s="290">
        <f t="shared" si="44"/>
        <v>1113664768</v>
      </c>
      <c r="B964" s="289">
        <f t="shared" si="45"/>
        <v>0</v>
      </c>
      <c r="C964" s="289">
        <f t="shared" si="46"/>
        <v>1385520</v>
      </c>
      <c r="E964" s="291">
        <v>1113664768</v>
      </c>
      <c r="F964" s="374"/>
      <c r="G964" s="374"/>
      <c r="H964" s="374">
        <v>1385520</v>
      </c>
      <c r="I964" s="374"/>
      <c r="J964" s="374"/>
      <c r="K964" s="374"/>
      <c r="L964" s="374"/>
      <c r="M964" s="374"/>
      <c r="N964" s="374"/>
      <c r="O964" s="374"/>
      <c r="P964" s="374"/>
      <c r="Q964" s="374"/>
    </row>
    <row r="965" spans="1:17" x14ac:dyDescent="0.3">
      <c r="A965" s="290">
        <f t="shared" si="44"/>
        <v>31574427</v>
      </c>
      <c r="B965" s="289">
        <f t="shared" si="45"/>
        <v>0</v>
      </c>
      <c r="C965" s="289">
        <f t="shared" si="46"/>
        <v>2888459</v>
      </c>
      <c r="E965" s="291">
        <v>31574427</v>
      </c>
      <c r="F965" s="374"/>
      <c r="G965" s="374"/>
      <c r="H965" s="374"/>
      <c r="I965" s="374"/>
      <c r="J965" s="374"/>
      <c r="K965" s="374">
        <v>2888459</v>
      </c>
      <c r="L965" s="374"/>
      <c r="M965" s="374"/>
      <c r="N965" s="374"/>
      <c r="O965" s="374"/>
      <c r="P965" s="374"/>
      <c r="Q965" s="374"/>
    </row>
    <row r="966" spans="1:17" x14ac:dyDescent="0.3">
      <c r="A966" s="290">
        <f t="shared" si="44"/>
        <v>94441633</v>
      </c>
      <c r="B966" s="289">
        <f t="shared" si="45"/>
        <v>0</v>
      </c>
      <c r="C966" s="289">
        <f t="shared" si="46"/>
        <v>3223678</v>
      </c>
      <c r="E966" s="291">
        <v>94441633</v>
      </c>
      <c r="F966" s="374"/>
      <c r="G966" s="374"/>
      <c r="H966" s="374"/>
      <c r="I966" s="374"/>
      <c r="J966" s="374"/>
      <c r="K966" s="374">
        <v>3223678</v>
      </c>
      <c r="L966" s="374"/>
      <c r="M966" s="374"/>
      <c r="N966" s="374"/>
      <c r="O966" s="374"/>
      <c r="P966" s="374"/>
      <c r="Q966" s="374"/>
    </row>
    <row r="967" spans="1:17" x14ac:dyDescent="0.3">
      <c r="A967" s="290">
        <f t="shared" si="44"/>
        <v>1113671046</v>
      </c>
      <c r="B967" s="289">
        <f t="shared" si="45"/>
        <v>0</v>
      </c>
      <c r="C967" s="289">
        <f t="shared" si="46"/>
        <v>5324246</v>
      </c>
      <c r="E967" s="291">
        <v>1113671046</v>
      </c>
      <c r="F967" s="374"/>
      <c r="G967" s="374"/>
      <c r="H967" s="374"/>
      <c r="I967" s="374"/>
      <c r="J967" s="374"/>
      <c r="K967" s="374">
        <v>5324246</v>
      </c>
      <c r="L967" s="374"/>
      <c r="M967" s="374"/>
      <c r="N967" s="374"/>
      <c r="O967" s="374"/>
      <c r="P967" s="374"/>
      <c r="Q967" s="374"/>
    </row>
    <row r="968" spans="1:17" x14ac:dyDescent="0.3">
      <c r="A968" s="290">
        <f t="shared" si="44"/>
        <v>1144151468</v>
      </c>
      <c r="B968" s="289">
        <f t="shared" si="45"/>
        <v>0</v>
      </c>
      <c r="C968" s="289">
        <f t="shared" si="46"/>
        <v>3123175</v>
      </c>
      <c r="E968" s="291">
        <v>1144151468</v>
      </c>
      <c r="F968" s="374"/>
      <c r="G968" s="374"/>
      <c r="H968" s="374"/>
      <c r="I968" s="374"/>
      <c r="J968" s="374"/>
      <c r="K968" s="374">
        <v>3123175</v>
      </c>
      <c r="L968" s="374"/>
      <c r="M968" s="374"/>
      <c r="N968" s="374"/>
      <c r="O968" s="374"/>
      <c r="P968" s="374"/>
      <c r="Q968" s="374"/>
    </row>
    <row r="969" spans="1:17" x14ac:dyDescent="0.3">
      <c r="A969" s="290">
        <f t="shared" si="44"/>
        <v>1107071371</v>
      </c>
      <c r="B969" s="289">
        <f t="shared" si="45"/>
        <v>0</v>
      </c>
      <c r="C969" s="289">
        <f t="shared" si="46"/>
        <v>4492380</v>
      </c>
      <c r="E969" s="291">
        <v>1107071371</v>
      </c>
      <c r="F969" s="374"/>
      <c r="G969" s="374"/>
      <c r="H969" s="374"/>
      <c r="I969" s="374"/>
      <c r="J969" s="374"/>
      <c r="K969" s="374">
        <v>4492380</v>
      </c>
      <c r="L969" s="374"/>
      <c r="M969" s="374"/>
      <c r="N969" s="374"/>
      <c r="O969" s="374"/>
      <c r="P969" s="374"/>
      <c r="Q969" s="374"/>
    </row>
    <row r="970" spans="1:17" x14ac:dyDescent="0.3">
      <c r="A970" s="290">
        <f t="shared" si="44"/>
        <v>34542886</v>
      </c>
      <c r="B970" s="289">
        <f t="shared" si="45"/>
        <v>0</v>
      </c>
      <c r="C970" s="289">
        <f t="shared" si="46"/>
        <v>28262097</v>
      </c>
      <c r="E970" s="291">
        <v>34542886</v>
      </c>
      <c r="F970" s="374"/>
      <c r="G970" s="374"/>
      <c r="H970" s="374"/>
      <c r="I970" s="374"/>
      <c r="J970" s="374"/>
      <c r="K970" s="374">
        <v>28262097</v>
      </c>
      <c r="L970" s="374"/>
      <c r="M970" s="374"/>
      <c r="N970" s="374"/>
      <c r="O970" s="374"/>
      <c r="P970" s="374"/>
      <c r="Q970" s="374"/>
    </row>
    <row r="971" spans="1:17" x14ac:dyDescent="0.3">
      <c r="A971" s="290">
        <f t="shared" si="44"/>
        <v>31486838</v>
      </c>
      <c r="B971" s="289">
        <f t="shared" si="45"/>
        <v>0</v>
      </c>
      <c r="C971" s="289">
        <f t="shared" si="46"/>
        <v>7664311</v>
      </c>
      <c r="E971" s="291">
        <v>31486838</v>
      </c>
      <c r="F971" s="374"/>
      <c r="G971" s="374"/>
      <c r="H971" s="374"/>
      <c r="I971" s="374"/>
      <c r="J971" s="374"/>
      <c r="K971" s="374">
        <v>7664311</v>
      </c>
      <c r="L971" s="374"/>
      <c r="M971" s="374"/>
      <c r="N971" s="374"/>
      <c r="O971" s="374"/>
      <c r="P971" s="374"/>
      <c r="Q971" s="374"/>
    </row>
    <row r="972" spans="1:17" x14ac:dyDescent="0.3">
      <c r="A972" s="290">
        <f t="shared" si="44"/>
        <v>31536448</v>
      </c>
      <c r="B972" s="289">
        <f t="shared" si="45"/>
        <v>0</v>
      </c>
      <c r="C972" s="289">
        <f t="shared" si="46"/>
        <v>0</v>
      </c>
      <c r="E972" s="291">
        <v>31536448</v>
      </c>
      <c r="F972" s="374"/>
      <c r="G972" s="374"/>
      <c r="H972" s="374">
        <v>0</v>
      </c>
      <c r="I972" s="374"/>
      <c r="J972" s="374"/>
      <c r="K972" s="374"/>
      <c r="L972" s="374"/>
      <c r="M972" s="374"/>
      <c r="N972" s="374"/>
      <c r="O972" s="374"/>
      <c r="P972" s="374"/>
      <c r="Q972" s="374"/>
    </row>
    <row r="973" spans="1:17" x14ac:dyDescent="0.3">
      <c r="A973" s="290">
        <f t="shared" si="44"/>
        <v>1144061788</v>
      </c>
      <c r="B973" s="289">
        <f t="shared" si="45"/>
        <v>0</v>
      </c>
      <c r="C973" s="289">
        <f t="shared" si="46"/>
        <v>1719214</v>
      </c>
      <c r="E973" s="291">
        <v>1144061788</v>
      </c>
      <c r="F973" s="374"/>
      <c r="G973" s="374"/>
      <c r="H973" s="374">
        <v>1719214</v>
      </c>
      <c r="I973" s="374"/>
      <c r="J973" s="374"/>
      <c r="K973" s="374"/>
      <c r="L973" s="374"/>
      <c r="M973" s="374"/>
      <c r="N973" s="374"/>
      <c r="O973" s="374"/>
      <c r="P973" s="374"/>
      <c r="Q973" s="374"/>
    </row>
    <row r="974" spans="1:17" x14ac:dyDescent="0.3">
      <c r="A974" s="290">
        <f t="shared" si="44"/>
        <v>1144042773</v>
      </c>
      <c r="B974" s="289">
        <f t="shared" si="45"/>
        <v>0</v>
      </c>
      <c r="C974" s="289">
        <f t="shared" si="46"/>
        <v>13216133</v>
      </c>
      <c r="E974" s="291">
        <v>1144042773</v>
      </c>
      <c r="F974" s="374"/>
      <c r="G974" s="374"/>
      <c r="H974" s="374">
        <v>13216133</v>
      </c>
      <c r="I974" s="374"/>
      <c r="J974" s="374"/>
      <c r="K974" s="374"/>
      <c r="L974" s="374"/>
      <c r="M974" s="374"/>
      <c r="N974" s="374"/>
      <c r="O974" s="374"/>
      <c r="P974" s="374"/>
      <c r="Q974" s="374"/>
    </row>
    <row r="975" spans="1:17" x14ac:dyDescent="0.3">
      <c r="A975" s="290">
        <f t="shared" si="44"/>
        <v>1130645727</v>
      </c>
      <c r="B975" s="289">
        <f t="shared" si="45"/>
        <v>0</v>
      </c>
      <c r="C975" s="289">
        <f t="shared" si="46"/>
        <v>548222</v>
      </c>
      <c r="E975" s="291">
        <v>1130645727</v>
      </c>
      <c r="F975" s="374"/>
      <c r="G975" s="374"/>
      <c r="H975" s="374"/>
      <c r="I975" s="374"/>
      <c r="J975" s="374"/>
      <c r="K975" s="374"/>
      <c r="L975" s="374"/>
      <c r="M975" s="374"/>
      <c r="N975" s="374"/>
      <c r="O975" s="374">
        <v>548222</v>
      </c>
      <c r="P975" s="374"/>
      <c r="Q975" s="374"/>
    </row>
    <row r="976" spans="1:17" x14ac:dyDescent="0.3">
      <c r="A976" s="290">
        <f t="shared" si="44"/>
        <v>1143832681</v>
      </c>
      <c r="B976" s="289">
        <f t="shared" si="45"/>
        <v>0</v>
      </c>
      <c r="C976" s="289">
        <f t="shared" si="46"/>
        <v>2450999</v>
      </c>
      <c r="E976" s="291">
        <v>1143832681</v>
      </c>
      <c r="F976" s="374"/>
      <c r="G976" s="374"/>
      <c r="H976" s="374">
        <v>2450999</v>
      </c>
      <c r="I976" s="374"/>
      <c r="J976" s="374"/>
      <c r="K976" s="374"/>
      <c r="L976" s="374"/>
      <c r="M976" s="374"/>
      <c r="N976" s="374"/>
      <c r="O976" s="374"/>
      <c r="P976" s="374"/>
      <c r="Q976" s="374"/>
    </row>
    <row r="977" spans="1:17" x14ac:dyDescent="0.3">
      <c r="A977" s="290">
        <f t="shared" si="44"/>
        <v>1143840288</v>
      </c>
      <c r="B977" s="289">
        <f t="shared" si="45"/>
        <v>0</v>
      </c>
      <c r="C977" s="289">
        <f t="shared" si="46"/>
        <v>9521533</v>
      </c>
      <c r="E977" s="291">
        <v>1143840288</v>
      </c>
      <c r="F977" s="374"/>
      <c r="G977" s="374"/>
      <c r="H977" s="374">
        <v>9521533</v>
      </c>
      <c r="I977" s="374"/>
      <c r="J977" s="374"/>
      <c r="K977" s="374"/>
      <c r="L977" s="374"/>
      <c r="M977" s="374"/>
      <c r="N977" s="374"/>
      <c r="O977" s="374"/>
      <c r="P977" s="374"/>
      <c r="Q977" s="374"/>
    </row>
    <row r="978" spans="1:17" x14ac:dyDescent="0.3">
      <c r="A978" s="290">
        <f t="shared" si="44"/>
        <v>1130646868</v>
      </c>
      <c r="B978" s="289">
        <f t="shared" si="45"/>
        <v>0</v>
      </c>
      <c r="C978" s="289">
        <f t="shared" si="46"/>
        <v>0</v>
      </c>
      <c r="E978" s="291">
        <v>1130646868</v>
      </c>
      <c r="F978" s="374"/>
      <c r="G978" s="374"/>
      <c r="H978" s="374">
        <v>0</v>
      </c>
      <c r="I978" s="374"/>
      <c r="J978" s="374"/>
      <c r="K978" s="374"/>
      <c r="L978" s="374"/>
      <c r="M978" s="374"/>
      <c r="N978" s="374"/>
      <c r="O978" s="374"/>
      <c r="P978" s="374"/>
      <c r="Q978" s="374"/>
    </row>
    <row r="979" spans="1:17" x14ac:dyDescent="0.3">
      <c r="A979" s="290">
        <f t="shared" si="44"/>
        <v>91535727</v>
      </c>
      <c r="B979" s="289">
        <f t="shared" si="45"/>
        <v>0</v>
      </c>
      <c r="C979" s="289">
        <f t="shared" si="46"/>
        <v>9297769</v>
      </c>
      <c r="E979" s="291">
        <v>91535727</v>
      </c>
      <c r="F979" s="374"/>
      <c r="G979" s="374"/>
      <c r="H979" s="374">
        <v>9297769</v>
      </c>
      <c r="I979" s="374"/>
      <c r="J979" s="374"/>
      <c r="K979" s="374"/>
      <c r="L979" s="374"/>
      <c r="M979" s="374"/>
      <c r="N979" s="374"/>
      <c r="O979" s="374"/>
      <c r="P979" s="374"/>
      <c r="Q979" s="374"/>
    </row>
    <row r="980" spans="1:17" x14ac:dyDescent="0.3">
      <c r="A980" s="290">
        <f t="shared" si="44"/>
        <v>16918161</v>
      </c>
      <c r="B980" s="289">
        <f t="shared" si="45"/>
        <v>0</v>
      </c>
      <c r="C980" s="289">
        <f t="shared" si="46"/>
        <v>0</v>
      </c>
      <c r="E980" s="291">
        <v>16918161</v>
      </c>
      <c r="F980" s="374"/>
      <c r="G980" s="374"/>
      <c r="H980" s="374">
        <v>0</v>
      </c>
      <c r="I980" s="374"/>
      <c r="J980" s="374"/>
      <c r="K980" s="374"/>
      <c r="L980" s="374"/>
      <c r="M980" s="374"/>
      <c r="N980" s="374"/>
      <c r="O980" s="374"/>
      <c r="P980" s="374"/>
      <c r="Q980" s="374"/>
    </row>
    <row r="981" spans="1:17" x14ac:dyDescent="0.3">
      <c r="A981" s="290">
        <f t="shared" si="44"/>
        <v>76328506</v>
      </c>
      <c r="B981" s="289">
        <f t="shared" si="45"/>
        <v>0</v>
      </c>
      <c r="C981" s="289">
        <f t="shared" si="46"/>
        <v>53522</v>
      </c>
      <c r="E981" s="291">
        <v>76328506</v>
      </c>
      <c r="F981" s="374"/>
      <c r="G981" s="374"/>
      <c r="H981" s="374">
        <v>53522</v>
      </c>
      <c r="I981" s="374"/>
      <c r="J981" s="374"/>
      <c r="K981" s="374"/>
      <c r="L981" s="374"/>
      <c r="M981" s="374"/>
      <c r="N981" s="374"/>
      <c r="O981" s="374"/>
      <c r="P981" s="374"/>
      <c r="Q981" s="374"/>
    </row>
    <row r="982" spans="1:17" x14ac:dyDescent="0.3">
      <c r="A982" s="290">
        <f t="shared" si="44"/>
        <v>6361836</v>
      </c>
      <c r="B982" s="289">
        <f t="shared" si="45"/>
        <v>0</v>
      </c>
      <c r="C982" s="289">
        <f t="shared" si="46"/>
        <v>0</v>
      </c>
      <c r="E982" s="291">
        <v>6361836</v>
      </c>
      <c r="F982" s="374"/>
      <c r="G982" s="374"/>
      <c r="H982" s="374">
        <v>0</v>
      </c>
      <c r="I982" s="374"/>
      <c r="J982" s="374"/>
      <c r="K982" s="374"/>
      <c r="L982" s="374"/>
      <c r="M982" s="374"/>
      <c r="N982" s="374"/>
      <c r="O982" s="374"/>
      <c r="P982" s="374"/>
      <c r="Q982" s="374"/>
    </row>
    <row r="983" spans="1:17" x14ac:dyDescent="0.3">
      <c r="A983" s="290">
        <f t="shared" si="44"/>
        <v>29118517</v>
      </c>
      <c r="B983" s="289">
        <f t="shared" si="45"/>
        <v>0</v>
      </c>
      <c r="C983" s="289">
        <f t="shared" si="46"/>
        <v>21234990</v>
      </c>
      <c r="E983" s="291">
        <v>29118517</v>
      </c>
      <c r="F983" s="374"/>
      <c r="G983" s="374"/>
      <c r="H983" s="374">
        <v>21234990</v>
      </c>
      <c r="I983" s="374"/>
      <c r="J983" s="374"/>
      <c r="K983" s="374"/>
      <c r="L983" s="374"/>
      <c r="M983" s="374"/>
      <c r="N983" s="374"/>
      <c r="O983" s="374"/>
      <c r="P983" s="374"/>
      <c r="Q983" s="374"/>
    </row>
    <row r="984" spans="1:17" x14ac:dyDescent="0.3">
      <c r="A984" s="290">
        <f t="shared" si="44"/>
        <v>1114834298</v>
      </c>
      <c r="B984" s="289">
        <f t="shared" si="45"/>
        <v>0</v>
      </c>
      <c r="C984" s="289">
        <f t="shared" si="46"/>
        <v>2168851</v>
      </c>
      <c r="E984" s="291">
        <v>1114834298</v>
      </c>
      <c r="F984" s="374"/>
      <c r="G984" s="374"/>
      <c r="H984" s="374">
        <v>2168851</v>
      </c>
      <c r="I984" s="374"/>
      <c r="J984" s="374"/>
      <c r="K984" s="374"/>
      <c r="L984" s="374"/>
      <c r="M984" s="374"/>
      <c r="N984" s="374"/>
      <c r="O984" s="374"/>
      <c r="P984" s="374"/>
      <c r="Q984" s="374"/>
    </row>
    <row r="985" spans="1:17" x14ac:dyDescent="0.3">
      <c r="A985" s="290">
        <f t="shared" si="44"/>
        <v>1143839616</v>
      </c>
      <c r="B985" s="289">
        <f t="shared" si="45"/>
        <v>0</v>
      </c>
      <c r="C985" s="289">
        <f t="shared" si="46"/>
        <v>0</v>
      </c>
      <c r="E985" s="291">
        <v>1143839616</v>
      </c>
      <c r="F985" s="374"/>
      <c r="G985" s="374"/>
      <c r="H985" s="374">
        <v>0</v>
      </c>
      <c r="I985" s="374"/>
      <c r="J985" s="374"/>
      <c r="K985" s="374"/>
      <c r="L985" s="374"/>
      <c r="M985" s="374"/>
      <c r="N985" s="374"/>
      <c r="O985" s="374"/>
      <c r="P985" s="374"/>
      <c r="Q985" s="374"/>
    </row>
    <row r="986" spans="1:17" x14ac:dyDescent="0.3">
      <c r="A986" s="290">
        <f t="shared" si="44"/>
        <v>14576601</v>
      </c>
      <c r="B986" s="289">
        <f t="shared" si="45"/>
        <v>0</v>
      </c>
      <c r="C986" s="289">
        <f t="shared" si="46"/>
        <v>335520</v>
      </c>
      <c r="E986" s="291">
        <v>14576601</v>
      </c>
      <c r="F986" s="374"/>
      <c r="G986" s="374"/>
      <c r="H986" s="374">
        <v>335520</v>
      </c>
      <c r="I986" s="374"/>
      <c r="J986" s="374"/>
      <c r="K986" s="374"/>
      <c r="L986" s="374"/>
      <c r="M986" s="374"/>
      <c r="N986" s="374"/>
      <c r="O986" s="374"/>
      <c r="P986" s="374"/>
      <c r="Q986" s="374"/>
    </row>
    <row r="987" spans="1:17" x14ac:dyDescent="0.3">
      <c r="A987" s="290">
        <f t="shared" si="44"/>
        <v>1022384517</v>
      </c>
      <c r="B987" s="289">
        <f t="shared" si="45"/>
        <v>0</v>
      </c>
      <c r="C987" s="289">
        <f t="shared" si="46"/>
        <v>742170</v>
      </c>
      <c r="E987" s="291">
        <v>1022384517</v>
      </c>
      <c r="F987" s="374"/>
      <c r="G987" s="374"/>
      <c r="H987" s="374">
        <v>742170</v>
      </c>
      <c r="I987" s="374"/>
      <c r="J987" s="374"/>
      <c r="K987" s="374"/>
      <c r="L987" s="374"/>
      <c r="M987" s="374"/>
      <c r="N987" s="374"/>
      <c r="O987" s="374"/>
      <c r="P987" s="374"/>
      <c r="Q987" s="374"/>
    </row>
    <row r="988" spans="1:17" x14ac:dyDescent="0.3">
      <c r="A988" s="290">
        <f t="shared" si="44"/>
        <v>4428014</v>
      </c>
      <c r="B988" s="289">
        <f t="shared" si="45"/>
        <v>0</v>
      </c>
      <c r="C988" s="289">
        <f t="shared" si="46"/>
        <v>5521898</v>
      </c>
      <c r="E988" s="291">
        <v>4428014</v>
      </c>
      <c r="F988" s="374"/>
      <c r="G988" s="374"/>
      <c r="H988" s="374">
        <v>5521898</v>
      </c>
      <c r="I988" s="374"/>
      <c r="J988" s="374"/>
      <c r="K988" s="374"/>
      <c r="L988" s="374"/>
      <c r="M988" s="374"/>
      <c r="N988" s="374"/>
      <c r="O988" s="374"/>
      <c r="P988" s="374"/>
      <c r="Q988" s="374"/>
    </row>
    <row r="989" spans="1:17" x14ac:dyDescent="0.3">
      <c r="A989" s="290">
        <f t="shared" ref="A989:A1052" si="47">+E989</f>
        <v>1144135246</v>
      </c>
      <c r="B989" s="289">
        <f t="shared" si="45"/>
        <v>0</v>
      </c>
      <c r="C989" s="289">
        <f t="shared" si="46"/>
        <v>296299</v>
      </c>
      <c r="E989" s="291">
        <v>1144135246</v>
      </c>
      <c r="F989" s="374"/>
      <c r="G989" s="374"/>
      <c r="H989" s="374"/>
      <c r="I989" s="374"/>
      <c r="J989" s="374"/>
      <c r="K989" s="374">
        <v>296299</v>
      </c>
      <c r="L989" s="374"/>
      <c r="M989" s="374"/>
      <c r="N989" s="374"/>
      <c r="O989" s="374"/>
      <c r="P989" s="374"/>
      <c r="Q989" s="374"/>
    </row>
    <row r="990" spans="1:17" x14ac:dyDescent="0.3">
      <c r="A990" s="290">
        <f t="shared" si="47"/>
        <v>1115062570</v>
      </c>
      <c r="B990" s="289">
        <f t="shared" si="45"/>
        <v>0</v>
      </c>
      <c r="C990" s="289">
        <f t="shared" si="46"/>
        <v>2138879</v>
      </c>
      <c r="E990" s="291">
        <v>1115062570</v>
      </c>
      <c r="F990" s="374"/>
      <c r="G990" s="374"/>
      <c r="H990" s="374"/>
      <c r="I990" s="374">
        <v>2138879</v>
      </c>
      <c r="J990" s="374"/>
      <c r="K990" s="374"/>
      <c r="L990" s="374"/>
      <c r="M990" s="374"/>
      <c r="N990" s="374"/>
      <c r="O990" s="374"/>
      <c r="P990" s="374"/>
      <c r="Q990" s="374"/>
    </row>
    <row r="991" spans="1:17" x14ac:dyDescent="0.3">
      <c r="A991" s="290">
        <f t="shared" si="47"/>
        <v>94506227</v>
      </c>
      <c r="B991" s="289">
        <f t="shared" si="45"/>
        <v>0</v>
      </c>
      <c r="C991" s="289">
        <f t="shared" si="46"/>
        <v>13619590</v>
      </c>
      <c r="E991" s="291">
        <v>94506227</v>
      </c>
      <c r="F991" s="374"/>
      <c r="G991" s="374"/>
      <c r="H991" s="374">
        <v>13619590</v>
      </c>
      <c r="I991" s="374"/>
      <c r="J991" s="374"/>
      <c r="K991" s="374"/>
      <c r="L991" s="374"/>
      <c r="M991" s="374"/>
      <c r="N991" s="374"/>
      <c r="O991" s="374"/>
      <c r="P991" s="374"/>
      <c r="Q991" s="374"/>
    </row>
    <row r="992" spans="1:17" x14ac:dyDescent="0.3">
      <c r="A992" s="290">
        <f t="shared" si="47"/>
        <v>1144103974</v>
      </c>
      <c r="B992" s="289">
        <f t="shared" si="45"/>
        <v>0</v>
      </c>
      <c r="C992" s="289">
        <f t="shared" si="46"/>
        <v>921741</v>
      </c>
      <c r="E992" s="291">
        <v>1144103974</v>
      </c>
      <c r="F992" s="374"/>
      <c r="G992" s="374"/>
      <c r="H992" s="374">
        <v>921741</v>
      </c>
      <c r="I992" s="374"/>
      <c r="J992" s="374"/>
      <c r="K992" s="374"/>
      <c r="L992" s="374"/>
      <c r="M992" s="374"/>
      <c r="N992" s="374"/>
      <c r="O992" s="374"/>
      <c r="P992" s="374"/>
      <c r="Q992" s="374"/>
    </row>
    <row r="993" spans="1:17" x14ac:dyDescent="0.3">
      <c r="A993" s="290">
        <f t="shared" si="47"/>
        <v>1107063143</v>
      </c>
      <c r="B993" s="289">
        <f t="shared" si="45"/>
        <v>0</v>
      </c>
      <c r="C993" s="289">
        <f t="shared" si="46"/>
        <v>0</v>
      </c>
      <c r="E993" s="291">
        <v>1107063143</v>
      </c>
      <c r="F993" s="374"/>
      <c r="G993" s="374"/>
      <c r="H993" s="374">
        <v>0</v>
      </c>
      <c r="I993" s="374"/>
      <c r="J993" s="374"/>
      <c r="K993" s="374"/>
      <c r="L993" s="374"/>
      <c r="M993" s="374"/>
      <c r="N993" s="374"/>
      <c r="O993" s="374"/>
      <c r="P993" s="374"/>
      <c r="Q993" s="374"/>
    </row>
    <row r="994" spans="1:17" x14ac:dyDescent="0.3">
      <c r="A994" s="290">
        <f t="shared" si="47"/>
        <v>1144157341</v>
      </c>
      <c r="B994" s="289">
        <f t="shared" si="45"/>
        <v>0</v>
      </c>
      <c r="C994" s="289">
        <f t="shared" si="46"/>
        <v>0</v>
      </c>
      <c r="E994" s="291">
        <v>1144157341</v>
      </c>
      <c r="F994" s="374"/>
      <c r="G994" s="374"/>
      <c r="H994" s="374">
        <v>0</v>
      </c>
      <c r="I994" s="374"/>
      <c r="J994" s="374"/>
      <c r="K994" s="374"/>
      <c r="L994" s="374"/>
      <c r="M994" s="374"/>
      <c r="N994" s="374"/>
      <c r="O994" s="374"/>
      <c r="P994" s="374"/>
      <c r="Q994" s="374"/>
    </row>
    <row r="995" spans="1:17" x14ac:dyDescent="0.3">
      <c r="A995" s="290">
        <f t="shared" si="47"/>
        <v>16696616</v>
      </c>
      <c r="B995" s="289">
        <f t="shared" si="45"/>
        <v>0</v>
      </c>
      <c r="C995" s="289">
        <f t="shared" si="46"/>
        <v>1507429</v>
      </c>
      <c r="E995" s="291">
        <v>16696616</v>
      </c>
      <c r="F995" s="374"/>
      <c r="G995" s="374"/>
      <c r="H995" s="374">
        <v>1507429</v>
      </c>
      <c r="I995" s="374"/>
      <c r="J995" s="374"/>
      <c r="K995" s="374"/>
      <c r="L995" s="374"/>
      <c r="M995" s="374"/>
      <c r="N995" s="374"/>
      <c r="O995" s="374"/>
      <c r="P995" s="374"/>
      <c r="Q995" s="374"/>
    </row>
    <row r="996" spans="1:17" x14ac:dyDescent="0.3">
      <c r="A996" s="290">
        <f t="shared" si="47"/>
        <v>1111810438</v>
      </c>
      <c r="B996" s="289">
        <f t="shared" ref="B996:B1059" si="48">+SUM(F996:G996)</f>
        <v>0</v>
      </c>
      <c r="C996" s="289">
        <f t="shared" ref="C996:C1059" si="49">+SUM(F996:AZ996)-B996</f>
        <v>740085</v>
      </c>
      <c r="E996" s="291">
        <v>1111810438</v>
      </c>
      <c r="F996" s="374"/>
      <c r="G996" s="374"/>
      <c r="H996" s="374">
        <v>740085</v>
      </c>
      <c r="I996" s="374"/>
      <c r="J996" s="374"/>
      <c r="K996" s="374"/>
      <c r="L996" s="374"/>
      <c r="M996" s="374"/>
      <c r="N996" s="374"/>
      <c r="O996" s="374"/>
      <c r="P996" s="374"/>
      <c r="Q996" s="374"/>
    </row>
    <row r="997" spans="1:17" x14ac:dyDescent="0.3">
      <c r="A997" s="290">
        <f t="shared" si="47"/>
        <v>1143989636</v>
      </c>
      <c r="B997" s="289">
        <f t="shared" si="48"/>
        <v>0</v>
      </c>
      <c r="C997" s="289">
        <f t="shared" si="49"/>
        <v>3128280</v>
      </c>
      <c r="E997" s="291">
        <v>1143989636</v>
      </c>
      <c r="F997" s="374"/>
      <c r="G997" s="374"/>
      <c r="H997" s="374">
        <v>3128280</v>
      </c>
      <c r="I997" s="374"/>
      <c r="J997" s="374"/>
      <c r="K997" s="374"/>
      <c r="L997" s="374"/>
      <c r="M997" s="374"/>
      <c r="N997" s="374"/>
      <c r="O997" s="374"/>
      <c r="P997" s="374"/>
      <c r="Q997" s="374"/>
    </row>
    <row r="998" spans="1:17" x14ac:dyDescent="0.3">
      <c r="A998" s="290">
        <f t="shared" si="47"/>
        <v>1144164528</v>
      </c>
      <c r="B998" s="289">
        <f t="shared" si="48"/>
        <v>0</v>
      </c>
      <c r="C998" s="289">
        <f t="shared" si="49"/>
        <v>5828280</v>
      </c>
      <c r="E998" s="291">
        <v>1144164528</v>
      </c>
      <c r="F998" s="374"/>
      <c r="G998" s="374"/>
      <c r="H998" s="374">
        <v>5828280</v>
      </c>
      <c r="I998" s="374"/>
      <c r="J998" s="374"/>
      <c r="K998" s="374"/>
      <c r="L998" s="374"/>
      <c r="M998" s="374"/>
      <c r="N998" s="374"/>
      <c r="O998" s="374"/>
      <c r="P998" s="374"/>
      <c r="Q998" s="374"/>
    </row>
    <row r="999" spans="1:17" x14ac:dyDescent="0.3">
      <c r="A999" s="290">
        <f t="shared" si="47"/>
        <v>1144093488</v>
      </c>
      <c r="B999" s="289">
        <f t="shared" si="48"/>
        <v>0</v>
      </c>
      <c r="C999" s="289">
        <f t="shared" si="49"/>
        <v>2390885</v>
      </c>
      <c r="E999" s="291">
        <v>1144093488</v>
      </c>
      <c r="F999" s="374"/>
      <c r="G999" s="374"/>
      <c r="H999" s="374"/>
      <c r="I999" s="374"/>
      <c r="J999" s="374"/>
      <c r="K999" s="374">
        <v>2390885</v>
      </c>
      <c r="L999" s="374"/>
      <c r="M999" s="374"/>
      <c r="N999" s="374"/>
      <c r="O999" s="374"/>
      <c r="P999" s="374"/>
      <c r="Q999" s="374"/>
    </row>
    <row r="1000" spans="1:17" x14ac:dyDescent="0.3">
      <c r="A1000" s="290">
        <f t="shared" si="47"/>
        <v>10631001</v>
      </c>
      <c r="B1000" s="289">
        <f t="shared" si="48"/>
        <v>0</v>
      </c>
      <c r="C1000" s="289">
        <f t="shared" si="49"/>
        <v>0</v>
      </c>
      <c r="E1000" s="291">
        <v>10631001</v>
      </c>
      <c r="F1000" s="374"/>
      <c r="G1000" s="374"/>
      <c r="H1000" s="374">
        <v>0</v>
      </c>
      <c r="I1000" s="374"/>
      <c r="J1000" s="374"/>
      <c r="K1000" s="374"/>
      <c r="L1000" s="374"/>
      <c r="M1000" s="374"/>
      <c r="N1000" s="374"/>
      <c r="O1000" s="374"/>
      <c r="P1000" s="374"/>
      <c r="Q1000" s="374"/>
    </row>
    <row r="1001" spans="1:17" x14ac:dyDescent="0.3">
      <c r="A1001" s="290">
        <f t="shared" si="47"/>
        <v>29233818</v>
      </c>
      <c r="B1001" s="289">
        <f t="shared" si="48"/>
        <v>0</v>
      </c>
      <c r="C1001" s="289">
        <f t="shared" si="49"/>
        <v>11973504</v>
      </c>
      <c r="E1001" s="291">
        <v>29233818</v>
      </c>
      <c r="F1001" s="374"/>
      <c r="G1001" s="374"/>
      <c r="H1001" s="374">
        <v>11973504</v>
      </c>
      <c r="I1001" s="374"/>
      <c r="J1001" s="374"/>
      <c r="K1001" s="374"/>
      <c r="L1001" s="374"/>
      <c r="M1001" s="374"/>
      <c r="N1001" s="374"/>
      <c r="O1001" s="374"/>
      <c r="P1001" s="374"/>
      <c r="Q1001" s="374"/>
    </row>
    <row r="1002" spans="1:17" x14ac:dyDescent="0.3">
      <c r="A1002" s="290">
        <f t="shared" si="47"/>
        <v>29581447</v>
      </c>
      <c r="B1002" s="289">
        <f t="shared" si="48"/>
        <v>0</v>
      </c>
      <c r="C1002" s="289">
        <f t="shared" si="49"/>
        <v>709867</v>
      </c>
      <c r="E1002" s="291">
        <v>29581447</v>
      </c>
      <c r="F1002" s="374"/>
      <c r="G1002" s="374"/>
      <c r="H1002" s="374">
        <v>709867</v>
      </c>
      <c r="I1002" s="374"/>
      <c r="J1002" s="374"/>
      <c r="K1002" s="374"/>
      <c r="L1002" s="374"/>
      <c r="M1002" s="374"/>
      <c r="N1002" s="374"/>
      <c r="O1002" s="374"/>
      <c r="P1002" s="374"/>
      <c r="Q1002" s="374"/>
    </row>
    <row r="1003" spans="1:17" x14ac:dyDescent="0.3">
      <c r="A1003" s="290">
        <f t="shared" si="47"/>
        <v>1143848358</v>
      </c>
      <c r="B1003" s="289">
        <f t="shared" si="48"/>
        <v>0</v>
      </c>
      <c r="C1003" s="289">
        <f t="shared" si="49"/>
        <v>194076</v>
      </c>
      <c r="E1003" s="291">
        <v>1143848358</v>
      </c>
      <c r="F1003" s="374"/>
      <c r="G1003" s="374"/>
      <c r="H1003" s="374">
        <v>194076</v>
      </c>
      <c r="I1003" s="374"/>
      <c r="J1003" s="374"/>
      <c r="K1003" s="374"/>
      <c r="L1003" s="374"/>
      <c r="M1003" s="374"/>
      <c r="N1003" s="374"/>
      <c r="O1003" s="374"/>
      <c r="P1003" s="374"/>
      <c r="Q1003" s="374"/>
    </row>
    <row r="1004" spans="1:17" x14ac:dyDescent="0.3">
      <c r="A1004" s="290">
        <f t="shared" si="47"/>
        <v>94489502</v>
      </c>
      <c r="B1004" s="289">
        <f t="shared" si="48"/>
        <v>0</v>
      </c>
      <c r="C1004" s="289">
        <f t="shared" si="49"/>
        <v>602025</v>
      </c>
      <c r="E1004" s="291">
        <v>94489502</v>
      </c>
      <c r="F1004" s="374"/>
      <c r="G1004" s="374"/>
      <c r="H1004" s="374">
        <v>602025</v>
      </c>
      <c r="I1004" s="374"/>
      <c r="J1004" s="374"/>
      <c r="K1004" s="374"/>
      <c r="L1004" s="374"/>
      <c r="M1004" s="374"/>
      <c r="N1004" s="374"/>
      <c r="O1004" s="374"/>
      <c r="P1004" s="374"/>
      <c r="Q1004" s="374"/>
    </row>
    <row r="1005" spans="1:17" x14ac:dyDescent="0.3">
      <c r="A1005" s="290">
        <f t="shared" si="47"/>
        <v>1130592410</v>
      </c>
      <c r="B1005" s="289">
        <f t="shared" si="48"/>
        <v>0</v>
      </c>
      <c r="C1005" s="289">
        <f t="shared" si="49"/>
        <v>700413</v>
      </c>
      <c r="E1005" s="291">
        <v>1130592410</v>
      </c>
      <c r="F1005" s="374"/>
      <c r="G1005" s="374"/>
      <c r="H1005" s="374">
        <v>700413</v>
      </c>
      <c r="I1005" s="374"/>
      <c r="J1005" s="374"/>
      <c r="K1005" s="374"/>
      <c r="L1005" s="374"/>
      <c r="M1005" s="374"/>
      <c r="N1005" s="374"/>
      <c r="O1005" s="374"/>
      <c r="P1005" s="374"/>
      <c r="Q1005" s="374"/>
    </row>
    <row r="1006" spans="1:17" x14ac:dyDescent="0.3">
      <c r="A1006" s="290">
        <f t="shared" si="47"/>
        <v>8351500</v>
      </c>
      <c r="B1006" s="289">
        <f t="shared" si="48"/>
        <v>0</v>
      </c>
      <c r="C1006" s="289">
        <f t="shared" si="49"/>
        <v>1496318</v>
      </c>
      <c r="E1006" s="291">
        <v>8351500</v>
      </c>
      <c r="F1006" s="374"/>
      <c r="G1006" s="374"/>
      <c r="H1006" s="374">
        <v>1496318</v>
      </c>
      <c r="I1006" s="374"/>
      <c r="J1006" s="374"/>
      <c r="K1006" s="374"/>
      <c r="L1006" s="374"/>
      <c r="M1006" s="374"/>
      <c r="N1006" s="374"/>
      <c r="O1006" s="374"/>
      <c r="P1006" s="374"/>
      <c r="Q1006" s="374"/>
    </row>
    <row r="1007" spans="1:17" x14ac:dyDescent="0.3">
      <c r="A1007" s="290">
        <f t="shared" si="47"/>
        <v>94521232</v>
      </c>
      <c r="B1007" s="289">
        <f t="shared" si="48"/>
        <v>0</v>
      </c>
      <c r="C1007" s="289">
        <f t="shared" si="49"/>
        <v>92293</v>
      </c>
      <c r="E1007" s="291">
        <v>94521232</v>
      </c>
      <c r="F1007" s="374"/>
      <c r="G1007" s="374"/>
      <c r="H1007" s="374"/>
      <c r="I1007" s="374"/>
      <c r="J1007" s="374"/>
      <c r="K1007" s="374">
        <v>92293</v>
      </c>
      <c r="L1007" s="374"/>
      <c r="M1007" s="374"/>
      <c r="N1007" s="374"/>
      <c r="O1007" s="374"/>
      <c r="P1007" s="374"/>
      <c r="Q1007" s="374"/>
    </row>
    <row r="1008" spans="1:17" x14ac:dyDescent="0.3">
      <c r="A1008" s="290">
        <f t="shared" si="47"/>
        <v>10389439</v>
      </c>
      <c r="B1008" s="289">
        <f t="shared" si="48"/>
        <v>0</v>
      </c>
      <c r="C1008" s="289">
        <f t="shared" si="49"/>
        <v>836573</v>
      </c>
      <c r="E1008" s="291">
        <v>10389439</v>
      </c>
      <c r="F1008" s="374"/>
      <c r="G1008" s="374"/>
      <c r="H1008" s="374">
        <v>836573</v>
      </c>
      <c r="I1008" s="374"/>
      <c r="J1008" s="374"/>
      <c r="K1008" s="374"/>
      <c r="L1008" s="374"/>
      <c r="M1008" s="374"/>
      <c r="N1008" s="374"/>
      <c r="O1008" s="374"/>
      <c r="P1008" s="374"/>
      <c r="Q1008" s="374"/>
    </row>
    <row r="1009" spans="1:17" x14ac:dyDescent="0.3">
      <c r="A1009" s="290">
        <f t="shared" si="47"/>
        <v>29786182</v>
      </c>
      <c r="B1009" s="289">
        <f t="shared" si="48"/>
        <v>0</v>
      </c>
      <c r="C1009" s="289">
        <f t="shared" si="49"/>
        <v>6899390</v>
      </c>
      <c r="E1009" s="291">
        <v>29786182</v>
      </c>
      <c r="F1009" s="374"/>
      <c r="G1009" s="374"/>
      <c r="H1009" s="374">
        <v>6899390</v>
      </c>
      <c r="I1009" s="374"/>
      <c r="J1009" s="374"/>
      <c r="K1009" s="374"/>
      <c r="L1009" s="374"/>
      <c r="M1009" s="374"/>
      <c r="N1009" s="374"/>
      <c r="O1009" s="374"/>
      <c r="P1009" s="374"/>
      <c r="Q1009" s="374"/>
    </row>
    <row r="1010" spans="1:17" x14ac:dyDescent="0.3">
      <c r="A1010" s="290">
        <f t="shared" si="47"/>
        <v>31447113</v>
      </c>
      <c r="B1010" s="289">
        <f t="shared" si="48"/>
        <v>0</v>
      </c>
      <c r="C1010" s="289">
        <f t="shared" si="49"/>
        <v>0</v>
      </c>
      <c r="E1010" s="291">
        <v>31447113</v>
      </c>
      <c r="F1010" s="374"/>
      <c r="G1010" s="374"/>
      <c r="H1010" s="374">
        <v>0</v>
      </c>
      <c r="I1010" s="374"/>
      <c r="J1010" s="374"/>
      <c r="K1010" s="374"/>
      <c r="L1010" s="374"/>
      <c r="M1010" s="374"/>
      <c r="N1010" s="374"/>
      <c r="O1010" s="374"/>
      <c r="P1010" s="374"/>
      <c r="Q1010" s="374"/>
    </row>
    <row r="1011" spans="1:17" x14ac:dyDescent="0.3">
      <c r="A1011" s="290">
        <f t="shared" si="47"/>
        <v>1112469804</v>
      </c>
      <c r="B1011" s="289">
        <f t="shared" si="48"/>
        <v>0</v>
      </c>
      <c r="C1011" s="289">
        <f t="shared" si="49"/>
        <v>0</v>
      </c>
      <c r="E1011" s="291">
        <v>1112469804</v>
      </c>
      <c r="F1011" s="374"/>
      <c r="G1011" s="374"/>
      <c r="H1011" s="374">
        <v>0</v>
      </c>
      <c r="I1011" s="374"/>
      <c r="J1011" s="374"/>
      <c r="K1011" s="374"/>
      <c r="L1011" s="374"/>
      <c r="M1011" s="374"/>
      <c r="N1011" s="374"/>
      <c r="O1011" s="374"/>
      <c r="P1011" s="374"/>
      <c r="Q1011" s="374"/>
    </row>
    <row r="1012" spans="1:17" x14ac:dyDescent="0.3">
      <c r="A1012" s="290">
        <f t="shared" si="47"/>
        <v>1107511177</v>
      </c>
      <c r="B1012" s="289">
        <f t="shared" si="48"/>
        <v>0</v>
      </c>
      <c r="C1012" s="289">
        <f t="shared" si="49"/>
        <v>2978955</v>
      </c>
      <c r="E1012" s="291">
        <v>1107511177</v>
      </c>
      <c r="F1012" s="374"/>
      <c r="G1012" s="374"/>
      <c r="H1012" s="374">
        <v>2978955</v>
      </c>
      <c r="I1012" s="374"/>
      <c r="J1012" s="374"/>
      <c r="K1012" s="374"/>
      <c r="L1012" s="374"/>
      <c r="M1012" s="374"/>
      <c r="N1012" s="374"/>
      <c r="O1012" s="374"/>
      <c r="P1012" s="374"/>
      <c r="Q1012" s="374"/>
    </row>
    <row r="1013" spans="1:17" x14ac:dyDescent="0.3">
      <c r="A1013" s="290">
        <f t="shared" si="47"/>
        <v>66999478</v>
      </c>
      <c r="B1013" s="289">
        <f t="shared" si="48"/>
        <v>0</v>
      </c>
      <c r="C1013" s="289">
        <f t="shared" si="49"/>
        <v>2845961</v>
      </c>
      <c r="E1013" s="291">
        <v>66999478</v>
      </c>
      <c r="F1013" s="374"/>
      <c r="G1013" s="374"/>
      <c r="H1013" s="374">
        <v>2845961</v>
      </c>
      <c r="I1013" s="374"/>
      <c r="J1013" s="374"/>
      <c r="K1013" s="374"/>
      <c r="L1013" s="374"/>
      <c r="M1013" s="374"/>
      <c r="N1013" s="374"/>
      <c r="O1013" s="374"/>
      <c r="P1013" s="374"/>
      <c r="Q1013" s="374"/>
    </row>
    <row r="1014" spans="1:17" x14ac:dyDescent="0.3">
      <c r="A1014" s="290">
        <f t="shared" si="47"/>
        <v>66969575</v>
      </c>
      <c r="B1014" s="289">
        <f t="shared" si="48"/>
        <v>0</v>
      </c>
      <c r="C1014" s="289">
        <f t="shared" si="49"/>
        <v>5582092</v>
      </c>
      <c r="E1014" s="291">
        <v>66969575</v>
      </c>
      <c r="F1014" s="374"/>
      <c r="G1014" s="374"/>
      <c r="H1014" s="374">
        <v>5582092</v>
      </c>
      <c r="I1014" s="374"/>
      <c r="J1014" s="374"/>
      <c r="K1014" s="374"/>
      <c r="L1014" s="374"/>
      <c r="M1014" s="374"/>
      <c r="N1014" s="374"/>
      <c r="O1014" s="374"/>
      <c r="P1014" s="374"/>
      <c r="Q1014" s="374"/>
    </row>
    <row r="1015" spans="1:17" x14ac:dyDescent="0.3">
      <c r="A1015" s="290">
        <f t="shared" si="47"/>
        <v>1130671537</v>
      </c>
      <c r="B1015" s="289">
        <f t="shared" si="48"/>
        <v>0</v>
      </c>
      <c r="C1015" s="289">
        <f t="shared" si="49"/>
        <v>4069370</v>
      </c>
      <c r="E1015" s="291">
        <v>1130671537</v>
      </c>
      <c r="F1015" s="374"/>
      <c r="G1015" s="374"/>
      <c r="H1015" s="374">
        <v>4069370</v>
      </c>
      <c r="I1015" s="374"/>
      <c r="J1015" s="374"/>
      <c r="K1015" s="374"/>
      <c r="L1015" s="374"/>
      <c r="M1015" s="374"/>
      <c r="N1015" s="374"/>
      <c r="O1015" s="374"/>
      <c r="P1015" s="374"/>
      <c r="Q1015" s="374"/>
    </row>
    <row r="1016" spans="1:17" x14ac:dyDescent="0.3">
      <c r="A1016" s="290">
        <f t="shared" si="47"/>
        <v>29707675</v>
      </c>
      <c r="B1016" s="289">
        <f t="shared" si="48"/>
        <v>0</v>
      </c>
      <c r="C1016" s="289">
        <f t="shared" si="49"/>
        <v>8097973</v>
      </c>
      <c r="E1016" s="291">
        <v>29707675</v>
      </c>
      <c r="F1016" s="374"/>
      <c r="G1016" s="374"/>
      <c r="H1016" s="374">
        <v>8097973</v>
      </c>
      <c r="I1016" s="374"/>
      <c r="J1016" s="374"/>
      <c r="K1016" s="374"/>
      <c r="L1016" s="374"/>
      <c r="M1016" s="374"/>
      <c r="N1016" s="374"/>
      <c r="O1016" s="374"/>
      <c r="P1016" s="374"/>
      <c r="Q1016" s="374"/>
    </row>
    <row r="1017" spans="1:17" x14ac:dyDescent="0.3">
      <c r="A1017" s="290">
        <f t="shared" si="47"/>
        <v>1062278582</v>
      </c>
      <c r="B1017" s="289">
        <f t="shared" si="48"/>
        <v>0</v>
      </c>
      <c r="C1017" s="289">
        <f t="shared" si="49"/>
        <v>4614103</v>
      </c>
      <c r="E1017" s="291">
        <v>1062278582</v>
      </c>
      <c r="F1017" s="374"/>
      <c r="G1017" s="374"/>
      <c r="H1017" s="374"/>
      <c r="I1017" s="374"/>
      <c r="J1017" s="374"/>
      <c r="K1017" s="374"/>
      <c r="L1017" s="374"/>
      <c r="M1017" s="374">
        <v>4614103</v>
      </c>
      <c r="N1017" s="374"/>
      <c r="O1017" s="374"/>
      <c r="P1017" s="374"/>
      <c r="Q1017" s="374"/>
    </row>
    <row r="1018" spans="1:17" x14ac:dyDescent="0.3">
      <c r="A1018" s="290">
        <f t="shared" si="47"/>
        <v>1062329627</v>
      </c>
      <c r="B1018" s="289">
        <f t="shared" si="48"/>
        <v>0</v>
      </c>
      <c r="C1018" s="289">
        <f t="shared" si="49"/>
        <v>2275114</v>
      </c>
      <c r="E1018" s="291">
        <v>1062329627</v>
      </c>
      <c r="F1018" s="374"/>
      <c r="G1018" s="374"/>
      <c r="H1018" s="374">
        <v>2275114</v>
      </c>
      <c r="I1018" s="374"/>
      <c r="J1018" s="374"/>
      <c r="K1018" s="374"/>
      <c r="L1018" s="374"/>
      <c r="M1018" s="374"/>
      <c r="N1018" s="374"/>
      <c r="O1018" s="374"/>
      <c r="P1018" s="374"/>
      <c r="Q1018" s="374"/>
    </row>
    <row r="1019" spans="1:17" x14ac:dyDescent="0.3">
      <c r="A1019" s="290">
        <f t="shared" si="47"/>
        <v>66847445</v>
      </c>
      <c r="B1019" s="289">
        <f t="shared" si="48"/>
        <v>0</v>
      </c>
      <c r="C1019" s="289">
        <f t="shared" si="49"/>
        <v>5291421</v>
      </c>
      <c r="E1019" s="291">
        <v>66847445</v>
      </c>
      <c r="F1019" s="374"/>
      <c r="G1019" s="374"/>
      <c r="H1019" s="374"/>
      <c r="I1019" s="374"/>
      <c r="J1019" s="374"/>
      <c r="K1019" s="374"/>
      <c r="L1019" s="374"/>
      <c r="M1019" s="374">
        <v>5291421</v>
      </c>
      <c r="N1019" s="374"/>
      <c r="O1019" s="374"/>
      <c r="P1019" s="374"/>
      <c r="Q1019" s="374"/>
    </row>
    <row r="1020" spans="1:17" x14ac:dyDescent="0.3">
      <c r="A1020" s="290">
        <f t="shared" si="47"/>
        <v>1143850523</v>
      </c>
      <c r="B1020" s="289">
        <f t="shared" si="48"/>
        <v>0</v>
      </c>
      <c r="C1020" s="289">
        <f t="shared" si="49"/>
        <v>2828280</v>
      </c>
      <c r="E1020" s="291">
        <v>1143850523</v>
      </c>
      <c r="F1020" s="374"/>
      <c r="G1020" s="374"/>
      <c r="H1020" s="374">
        <v>2828280</v>
      </c>
      <c r="I1020" s="374"/>
      <c r="J1020" s="374"/>
      <c r="K1020" s="374"/>
      <c r="L1020" s="374"/>
      <c r="M1020" s="374"/>
      <c r="N1020" s="374"/>
      <c r="O1020" s="374"/>
      <c r="P1020" s="374"/>
      <c r="Q1020" s="374"/>
    </row>
    <row r="1021" spans="1:17" x14ac:dyDescent="0.3">
      <c r="A1021" s="290">
        <f t="shared" si="47"/>
        <v>6105854</v>
      </c>
      <c r="B1021" s="289">
        <f t="shared" si="48"/>
        <v>0</v>
      </c>
      <c r="C1021" s="289">
        <f t="shared" si="49"/>
        <v>3097672</v>
      </c>
      <c r="E1021" s="291">
        <v>6105854</v>
      </c>
      <c r="F1021" s="374"/>
      <c r="G1021" s="374"/>
      <c r="H1021" s="374">
        <v>3097672</v>
      </c>
      <c r="I1021" s="374"/>
      <c r="J1021" s="374"/>
      <c r="K1021" s="374"/>
      <c r="L1021" s="374"/>
      <c r="M1021" s="374"/>
      <c r="N1021" s="374"/>
      <c r="O1021" s="374"/>
      <c r="P1021" s="374"/>
      <c r="Q1021" s="374"/>
    </row>
    <row r="1022" spans="1:17" x14ac:dyDescent="0.3">
      <c r="A1022" s="290">
        <f t="shared" si="47"/>
        <v>1064996744</v>
      </c>
      <c r="B1022" s="289">
        <f t="shared" si="48"/>
        <v>0</v>
      </c>
      <c r="C1022" s="289">
        <f t="shared" si="49"/>
        <v>0</v>
      </c>
      <c r="E1022" s="291">
        <v>1064996744</v>
      </c>
      <c r="F1022" s="374"/>
      <c r="G1022" s="374"/>
      <c r="H1022" s="374">
        <v>0</v>
      </c>
      <c r="I1022" s="374"/>
      <c r="J1022" s="374"/>
      <c r="K1022" s="374"/>
      <c r="L1022" s="374"/>
      <c r="M1022" s="374"/>
      <c r="N1022" s="374"/>
      <c r="O1022" s="374"/>
      <c r="P1022" s="374"/>
      <c r="Q1022" s="374"/>
    </row>
    <row r="1023" spans="1:17" x14ac:dyDescent="0.3">
      <c r="A1023" s="290">
        <f t="shared" si="47"/>
        <v>1007282080</v>
      </c>
      <c r="B1023" s="289">
        <f t="shared" si="48"/>
        <v>0</v>
      </c>
      <c r="C1023" s="289">
        <f t="shared" si="49"/>
        <v>221337</v>
      </c>
      <c r="E1023" s="291">
        <v>1007282080</v>
      </c>
      <c r="F1023" s="374"/>
      <c r="G1023" s="374"/>
      <c r="H1023" s="374">
        <v>221337</v>
      </c>
      <c r="I1023" s="374"/>
      <c r="J1023" s="374"/>
      <c r="K1023" s="374"/>
      <c r="L1023" s="374"/>
      <c r="M1023" s="374"/>
      <c r="N1023" s="374"/>
      <c r="O1023" s="374"/>
      <c r="P1023" s="374"/>
      <c r="Q1023" s="374"/>
    </row>
    <row r="1024" spans="1:17" x14ac:dyDescent="0.3">
      <c r="A1024" s="290">
        <f t="shared" si="47"/>
        <v>1144197027</v>
      </c>
      <c r="B1024" s="289">
        <f t="shared" si="48"/>
        <v>0</v>
      </c>
      <c r="C1024" s="289">
        <f t="shared" si="49"/>
        <v>9489504</v>
      </c>
      <c r="E1024" s="291">
        <v>1144197027</v>
      </c>
      <c r="F1024" s="374"/>
      <c r="G1024" s="374"/>
      <c r="H1024" s="374">
        <v>9489504</v>
      </c>
      <c r="I1024" s="374"/>
      <c r="J1024" s="374"/>
      <c r="K1024" s="374"/>
      <c r="L1024" s="374"/>
      <c r="M1024" s="374"/>
      <c r="N1024" s="374"/>
      <c r="O1024" s="374"/>
      <c r="P1024" s="374"/>
      <c r="Q1024" s="374"/>
    </row>
    <row r="1025" spans="1:17" x14ac:dyDescent="0.3">
      <c r="A1025" s="290">
        <f t="shared" si="47"/>
        <v>1130644426</v>
      </c>
      <c r="B1025" s="289">
        <f t="shared" si="48"/>
        <v>0</v>
      </c>
      <c r="C1025" s="289">
        <f t="shared" si="49"/>
        <v>0</v>
      </c>
      <c r="E1025" s="291">
        <v>1130644426</v>
      </c>
      <c r="F1025" s="374"/>
      <c r="G1025" s="374"/>
      <c r="H1025" s="374">
        <v>0</v>
      </c>
      <c r="I1025" s="374"/>
      <c r="J1025" s="374"/>
      <c r="K1025" s="374"/>
      <c r="L1025" s="374"/>
      <c r="M1025" s="374"/>
      <c r="N1025" s="374"/>
      <c r="O1025" s="374"/>
      <c r="P1025" s="374"/>
      <c r="Q1025" s="374"/>
    </row>
    <row r="1026" spans="1:17" x14ac:dyDescent="0.3">
      <c r="A1026" s="290">
        <f t="shared" si="47"/>
        <v>1112471225</v>
      </c>
      <c r="B1026" s="289">
        <f t="shared" si="48"/>
        <v>0</v>
      </c>
      <c r="C1026" s="289">
        <f t="shared" si="49"/>
        <v>2829089</v>
      </c>
      <c r="E1026" s="291">
        <v>1112471225</v>
      </c>
      <c r="F1026" s="374"/>
      <c r="G1026" s="374"/>
      <c r="H1026" s="374"/>
      <c r="I1026" s="374"/>
      <c r="J1026" s="374"/>
      <c r="K1026" s="374"/>
      <c r="L1026" s="374"/>
      <c r="M1026" s="374"/>
      <c r="N1026" s="374"/>
      <c r="O1026" s="374">
        <v>2829089</v>
      </c>
      <c r="P1026" s="374"/>
      <c r="Q1026" s="374"/>
    </row>
    <row r="1027" spans="1:17" x14ac:dyDescent="0.3">
      <c r="A1027" s="290">
        <f t="shared" si="47"/>
        <v>1107508209</v>
      </c>
      <c r="B1027" s="289">
        <f t="shared" si="48"/>
        <v>0</v>
      </c>
      <c r="C1027" s="289">
        <f t="shared" si="49"/>
        <v>4153956</v>
      </c>
      <c r="E1027" s="291">
        <v>1107508209</v>
      </c>
      <c r="F1027" s="374"/>
      <c r="G1027" s="374"/>
      <c r="H1027" s="374"/>
      <c r="I1027" s="374"/>
      <c r="J1027" s="374"/>
      <c r="K1027" s="374">
        <v>4153956</v>
      </c>
      <c r="L1027" s="374"/>
      <c r="M1027" s="374"/>
      <c r="N1027" s="374"/>
      <c r="O1027" s="374"/>
      <c r="P1027" s="374"/>
      <c r="Q1027" s="374"/>
    </row>
    <row r="1028" spans="1:17" x14ac:dyDescent="0.3">
      <c r="A1028" s="290">
        <f t="shared" si="47"/>
        <v>1144152360</v>
      </c>
      <c r="B1028" s="289">
        <f t="shared" si="48"/>
        <v>0</v>
      </c>
      <c r="C1028" s="289">
        <f t="shared" si="49"/>
        <v>3056067</v>
      </c>
      <c r="E1028" s="291">
        <v>1144152360</v>
      </c>
      <c r="F1028" s="374"/>
      <c r="G1028" s="374"/>
      <c r="H1028" s="374"/>
      <c r="I1028" s="374"/>
      <c r="J1028" s="374"/>
      <c r="K1028" s="374">
        <v>3056067</v>
      </c>
      <c r="L1028" s="374"/>
      <c r="M1028" s="374"/>
      <c r="N1028" s="374"/>
      <c r="O1028" s="374"/>
      <c r="P1028" s="374"/>
      <c r="Q1028" s="374"/>
    </row>
    <row r="1029" spans="1:17" x14ac:dyDescent="0.3">
      <c r="A1029" s="290">
        <f t="shared" si="47"/>
        <v>1143929845</v>
      </c>
      <c r="B1029" s="289">
        <f t="shared" si="48"/>
        <v>0</v>
      </c>
      <c r="C1029" s="289">
        <f t="shared" si="49"/>
        <v>1966685</v>
      </c>
      <c r="E1029" s="291">
        <v>1143929845</v>
      </c>
      <c r="F1029" s="374"/>
      <c r="G1029" s="374"/>
      <c r="H1029" s="374"/>
      <c r="I1029" s="374"/>
      <c r="J1029" s="374"/>
      <c r="K1029" s="374"/>
      <c r="L1029" s="374"/>
      <c r="M1029" s="374"/>
      <c r="N1029" s="374">
        <v>1966685</v>
      </c>
      <c r="O1029" s="374"/>
      <c r="P1029" s="374"/>
      <c r="Q1029" s="374"/>
    </row>
    <row r="1030" spans="1:17" x14ac:dyDescent="0.3">
      <c r="A1030" s="290">
        <f t="shared" si="47"/>
        <v>24738682</v>
      </c>
      <c r="B1030" s="289">
        <f t="shared" si="48"/>
        <v>0</v>
      </c>
      <c r="C1030" s="289">
        <f t="shared" si="49"/>
        <v>3023429</v>
      </c>
      <c r="E1030" s="291">
        <v>24738682</v>
      </c>
      <c r="F1030" s="374"/>
      <c r="G1030" s="374"/>
      <c r="H1030" s="374"/>
      <c r="I1030" s="374"/>
      <c r="J1030" s="374"/>
      <c r="K1030" s="374"/>
      <c r="L1030" s="374"/>
      <c r="M1030" s="374"/>
      <c r="N1030" s="374">
        <v>3023429</v>
      </c>
      <c r="O1030" s="374"/>
      <c r="P1030" s="374"/>
      <c r="Q1030" s="374"/>
    </row>
    <row r="1031" spans="1:17" x14ac:dyDescent="0.3">
      <c r="A1031" s="290">
        <f t="shared" si="47"/>
        <v>31957608</v>
      </c>
      <c r="B1031" s="289">
        <f t="shared" si="48"/>
        <v>0</v>
      </c>
      <c r="C1031" s="289">
        <f t="shared" si="49"/>
        <v>3787456</v>
      </c>
      <c r="E1031" s="291">
        <v>31957608</v>
      </c>
      <c r="F1031" s="374"/>
      <c r="G1031" s="374"/>
      <c r="H1031" s="374">
        <v>3787456</v>
      </c>
      <c r="I1031" s="374"/>
      <c r="J1031" s="374"/>
      <c r="K1031" s="374"/>
      <c r="L1031" s="374"/>
      <c r="M1031" s="374"/>
      <c r="N1031" s="374"/>
      <c r="O1031" s="374"/>
      <c r="P1031" s="374"/>
      <c r="Q1031" s="374"/>
    </row>
    <row r="1032" spans="1:17" x14ac:dyDescent="0.3">
      <c r="A1032" s="290">
        <f t="shared" si="47"/>
        <v>1144149678</v>
      </c>
      <c r="B1032" s="289">
        <f t="shared" si="48"/>
        <v>0</v>
      </c>
      <c r="C1032" s="289">
        <f t="shared" si="49"/>
        <v>274222</v>
      </c>
      <c r="E1032" s="291">
        <v>1144149678</v>
      </c>
      <c r="F1032" s="374"/>
      <c r="G1032" s="374"/>
      <c r="H1032" s="374"/>
      <c r="I1032" s="374"/>
      <c r="J1032" s="374"/>
      <c r="K1032" s="374"/>
      <c r="L1032" s="374"/>
      <c r="M1032" s="374"/>
      <c r="N1032" s="374"/>
      <c r="O1032" s="374">
        <v>274222</v>
      </c>
      <c r="P1032" s="374"/>
      <c r="Q1032" s="374"/>
    </row>
    <row r="1033" spans="1:17" x14ac:dyDescent="0.3">
      <c r="A1033" s="290">
        <f t="shared" si="47"/>
        <v>1114884416</v>
      </c>
      <c r="B1033" s="289">
        <f t="shared" si="48"/>
        <v>0</v>
      </c>
      <c r="C1033" s="289">
        <f t="shared" si="49"/>
        <v>995438</v>
      </c>
      <c r="E1033" s="291">
        <v>1114884416</v>
      </c>
      <c r="F1033" s="374"/>
      <c r="G1033" s="374"/>
      <c r="H1033" s="374"/>
      <c r="I1033" s="374"/>
      <c r="J1033" s="374"/>
      <c r="K1033" s="374"/>
      <c r="L1033" s="374">
        <v>995438</v>
      </c>
      <c r="M1033" s="374"/>
      <c r="N1033" s="374"/>
      <c r="O1033" s="374"/>
      <c r="P1033" s="374"/>
      <c r="Q1033" s="374"/>
    </row>
    <row r="1034" spans="1:17" x14ac:dyDescent="0.3">
      <c r="A1034" s="290">
        <f t="shared" si="47"/>
        <v>1144100632</v>
      </c>
      <c r="B1034" s="289">
        <f t="shared" si="48"/>
        <v>0</v>
      </c>
      <c r="C1034" s="289">
        <f t="shared" si="49"/>
        <v>1160480</v>
      </c>
      <c r="E1034" s="291">
        <v>1144100632</v>
      </c>
      <c r="F1034" s="374"/>
      <c r="G1034" s="374"/>
      <c r="H1034" s="374">
        <v>1160480</v>
      </c>
      <c r="I1034" s="374"/>
      <c r="J1034" s="374"/>
      <c r="K1034" s="374"/>
      <c r="L1034" s="374"/>
      <c r="M1034" s="374"/>
      <c r="N1034" s="374"/>
      <c r="O1034" s="374"/>
      <c r="P1034" s="374"/>
      <c r="Q1034" s="374"/>
    </row>
    <row r="1035" spans="1:17" x14ac:dyDescent="0.3">
      <c r="A1035" s="290">
        <f t="shared" si="47"/>
        <v>48604925</v>
      </c>
      <c r="B1035" s="289">
        <f t="shared" si="48"/>
        <v>0</v>
      </c>
      <c r="C1035" s="289">
        <f t="shared" si="49"/>
        <v>0</v>
      </c>
      <c r="E1035" s="291">
        <v>48604925</v>
      </c>
      <c r="F1035" s="374"/>
      <c r="G1035" s="374"/>
      <c r="H1035" s="374">
        <v>0</v>
      </c>
      <c r="I1035" s="374"/>
      <c r="J1035" s="374"/>
      <c r="K1035" s="374"/>
      <c r="L1035" s="374"/>
      <c r="M1035" s="374"/>
      <c r="N1035" s="374"/>
      <c r="O1035" s="374"/>
      <c r="P1035" s="374"/>
      <c r="Q1035" s="374"/>
    </row>
    <row r="1036" spans="1:17" x14ac:dyDescent="0.3">
      <c r="A1036" s="290">
        <f t="shared" si="47"/>
        <v>66745226</v>
      </c>
      <c r="B1036" s="289">
        <f t="shared" si="48"/>
        <v>0</v>
      </c>
      <c r="C1036" s="289">
        <f t="shared" si="49"/>
        <v>0</v>
      </c>
      <c r="E1036" s="291">
        <v>66745226</v>
      </c>
      <c r="F1036" s="374"/>
      <c r="G1036" s="374"/>
      <c r="H1036" s="374">
        <v>0</v>
      </c>
      <c r="I1036" s="374"/>
      <c r="J1036" s="374"/>
      <c r="K1036" s="374"/>
      <c r="L1036" s="374"/>
      <c r="M1036" s="374"/>
      <c r="N1036" s="374"/>
      <c r="O1036" s="374"/>
      <c r="P1036" s="374"/>
      <c r="Q1036" s="374"/>
    </row>
    <row r="1037" spans="1:17" x14ac:dyDescent="0.3">
      <c r="A1037" s="290">
        <f t="shared" si="47"/>
        <v>1114827369</v>
      </c>
      <c r="B1037" s="289">
        <f t="shared" si="48"/>
        <v>0</v>
      </c>
      <c r="C1037" s="289">
        <f t="shared" si="49"/>
        <v>10097118</v>
      </c>
      <c r="E1037" s="291">
        <v>1114827369</v>
      </c>
      <c r="F1037" s="374"/>
      <c r="G1037" s="374"/>
      <c r="H1037" s="374">
        <v>10097118</v>
      </c>
      <c r="I1037" s="374"/>
      <c r="J1037" s="374"/>
      <c r="K1037" s="374"/>
      <c r="L1037" s="374"/>
      <c r="M1037" s="374"/>
      <c r="N1037" s="374"/>
      <c r="O1037" s="374"/>
      <c r="P1037" s="374"/>
      <c r="Q1037" s="374"/>
    </row>
    <row r="1038" spans="1:17" x14ac:dyDescent="0.3">
      <c r="A1038" s="290">
        <f t="shared" si="47"/>
        <v>1151446826</v>
      </c>
      <c r="B1038" s="289">
        <f t="shared" si="48"/>
        <v>0</v>
      </c>
      <c r="C1038" s="289">
        <f t="shared" si="49"/>
        <v>4222893</v>
      </c>
      <c r="E1038" s="291">
        <v>1151446826</v>
      </c>
      <c r="F1038" s="374"/>
      <c r="G1038" s="374"/>
      <c r="H1038" s="374"/>
      <c r="I1038" s="374"/>
      <c r="J1038" s="374"/>
      <c r="K1038" s="374"/>
      <c r="L1038" s="374"/>
      <c r="M1038" s="374"/>
      <c r="N1038" s="374"/>
      <c r="O1038" s="374">
        <v>4222893</v>
      </c>
      <c r="P1038" s="374"/>
      <c r="Q1038" s="374"/>
    </row>
    <row r="1039" spans="1:17" x14ac:dyDescent="0.3">
      <c r="A1039" s="290">
        <f t="shared" si="47"/>
        <v>1113664814</v>
      </c>
      <c r="B1039" s="289">
        <f t="shared" si="48"/>
        <v>0</v>
      </c>
      <c r="C1039" s="289">
        <f t="shared" si="49"/>
        <v>165109</v>
      </c>
      <c r="E1039" s="291">
        <v>1113664814</v>
      </c>
      <c r="F1039" s="374"/>
      <c r="G1039" s="374"/>
      <c r="H1039" s="374"/>
      <c r="I1039" s="374"/>
      <c r="J1039" s="374"/>
      <c r="K1039" s="374">
        <v>165109</v>
      </c>
      <c r="L1039" s="374"/>
      <c r="M1039" s="374"/>
      <c r="N1039" s="374"/>
      <c r="O1039" s="374"/>
      <c r="P1039" s="374"/>
      <c r="Q1039" s="374"/>
    </row>
    <row r="1040" spans="1:17" x14ac:dyDescent="0.3">
      <c r="A1040" s="290">
        <f t="shared" si="47"/>
        <v>1144152648</v>
      </c>
      <c r="B1040" s="289">
        <f t="shared" si="48"/>
        <v>0</v>
      </c>
      <c r="C1040" s="289">
        <f t="shared" si="49"/>
        <v>2354111</v>
      </c>
      <c r="E1040" s="291">
        <v>1144152648</v>
      </c>
      <c r="F1040" s="374"/>
      <c r="G1040" s="374"/>
      <c r="H1040" s="374"/>
      <c r="I1040" s="374"/>
      <c r="J1040" s="374"/>
      <c r="K1040" s="374">
        <v>2354111</v>
      </c>
      <c r="L1040" s="374"/>
      <c r="M1040" s="374"/>
      <c r="N1040" s="374"/>
      <c r="O1040" s="374"/>
      <c r="P1040" s="374"/>
      <c r="Q1040" s="374"/>
    </row>
    <row r="1041" spans="1:17" x14ac:dyDescent="0.3">
      <c r="A1041" s="290">
        <f t="shared" si="47"/>
        <v>1130600689</v>
      </c>
      <c r="B1041" s="289">
        <f t="shared" si="48"/>
        <v>0</v>
      </c>
      <c r="C1041" s="289">
        <f t="shared" si="49"/>
        <v>79639</v>
      </c>
      <c r="E1041" s="291">
        <v>1130600689</v>
      </c>
      <c r="F1041" s="374"/>
      <c r="G1041" s="374"/>
      <c r="H1041" s="374"/>
      <c r="I1041" s="374"/>
      <c r="J1041" s="374"/>
      <c r="K1041" s="374">
        <v>79639</v>
      </c>
      <c r="L1041" s="374"/>
      <c r="M1041" s="374"/>
      <c r="N1041" s="374"/>
      <c r="O1041" s="374"/>
      <c r="P1041" s="374"/>
      <c r="Q1041" s="374"/>
    </row>
    <row r="1042" spans="1:17" x14ac:dyDescent="0.3">
      <c r="A1042" s="290">
        <f t="shared" si="47"/>
        <v>1144159753</v>
      </c>
      <c r="B1042" s="289">
        <f t="shared" si="48"/>
        <v>0</v>
      </c>
      <c r="C1042" s="289">
        <f t="shared" si="49"/>
        <v>2602931</v>
      </c>
      <c r="E1042" s="291">
        <v>1144159753</v>
      </c>
      <c r="F1042" s="374"/>
      <c r="G1042" s="374"/>
      <c r="H1042" s="374">
        <v>2602931</v>
      </c>
      <c r="I1042" s="374"/>
      <c r="J1042" s="374"/>
      <c r="K1042" s="374"/>
      <c r="L1042" s="374"/>
      <c r="M1042" s="374"/>
      <c r="N1042" s="374"/>
      <c r="O1042" s="374"/>
      <c r="P1042" s="374"/>
      <c r="Q1042" s="374"/>
    </row>
    <row r="1043" spans="1:17" x14ac:dyDescent="0.3">
      <c r="A1043" s="290">
        <f t="shared" si="47"/>
        <v>52074939</v>
      </c>
      <c r="B1043" s="289">
        <f t="shared" si="48"/>
        <v>0</v>
      </c>
      <c r="C1043" s="289">
        <f t="shared" si="49"/>
        <v>53002</v>
      </c>
      <c r="E1043" s="291">
        <v>52074939</v>
      </c>
      <c r="F1043" s="374"/>
      <c r="G1043" s="374"/>
      <c r="H1043" s="374">
        <v>53002</v>
      </c>
      <c r="I1043" s="374"/>
      <c r="J1043" s="374"/>
      <c r="K1043" s="374"/>
      <c r="L1043" s="374"/>
      <c r="M1043" s="374"/>
      <c r="N1043" s="374"/>
      <c r="O1043" s="374"/>
      <c r="P1043" s="374"/>
      <c r="Q1043" s="374"/>
    </row>
    <row r="1044" spans="1:17" x14ac:dyDescent="0.3">
      <c r="A1044" s="290">
        <f t="shared" si="47"/>
        <v>1006054299</v>
      </c>
      <c r="B1044" s="289">
        <f t="shared" si="48"/>
        <v>0</v>
      </c>
      <c r="C1044" s="289">
        <f t="shared" si="49"/>
        <v>831143</v>
      </c>
      <c r="E1044" s="291">
        <v>1006054299</v>
      </c>
      <c r="F1044" s="374"/>
      <c r="G1044" s="374"/>
      <c r="H1044" s="374">
        <v>831143</v>
      </c>
      <c r="I1044" s="374"/>
      <c r="J1044" s="374"/>
      <c r="K1044" s="374"/>
      <c r="L1044" s="374"/>
      <c r="M1044" s="374"/>
      <c r="N1044" s="374"/>
      <c r="O1044" s="374"/>
      <c r="P1044" s="374"/>
      <c r="Q1044" s="374"/>
    </row>
    <row r="1045" spans="1:17" x14ac:dyDescent="0.3">
      <c r="A1045" s="290">
        <f t="shared" si="47"/>
        <v>1116160344</v>
      </c>
      <c r="B1045" s="289">
        <f t="shared" si="48"/>
        <v>0</v>
      </c>
      <c r="C1045" s="289">
        <f t="shared" si="49"/>
        <v>1432550</v>
      </c>
      <c r="E1045" s="291">
        <v>1116160344</v>
      </c>
      <c r="F1045" s="374"/>
      <c r="G1045" s="374"/>
      <c r="H1045" s="374">
        <v>1432550</v>
      </c>
      <c r="I1045" s="374"/>
      <c r="J1045" s="374"/>
      <c r="K1045" s="374"/>
      <c r="L1045" s="374"/>
      <c r="M1045" s="374"/>
      <c r="N1045" s="374"/>
      <c r="O1045" s="374"/>
      <c r="P1045" s="374"/>
      <c r="Q1045" s="374"/>
    </row>
    <row r="1046" spans="1:17" x14ac:dyDescent="0.3">
      <c r="A1046" s="290">
        <f t="shared" si="47"/>
        <v>6134697</v>
      </c>
      <c r="B1046" s="289">
        <f t="shared" si="48"/>
        <v>0</v>
      </c>
      <c r="C1046" s="289">
        <f t="shared" si="49"/>
        <v>0</v>
      </c>
      <c r="E1046" s="291">
        <v>6134697</v>
      </c>
      <c r="F1046" s="374"/>
      <c r="G1046" s="374"/>
      <c r="H1046" s="374">
        <v>0</v>
      </c>
      <c r="I1046" s="374"/>
      <c r="J1046" s="374"/>
      <c r="K1046" s="374"/>
      <c r="L1046" s="374"/>
      <c r="M1046" s="374"/>
      <c r="N1046" s="374"/>
      <c r="O1046" s="374"/>
      <c r="P1046" s="374"/>
      <c r="Q1046" s="374"/>
    </row>
    <row r="1047" spans="1:17" x14ac:dyDescent="0.3">
      <c r="A1047" s="290">
        <f t="shared" si="47"/>
        <v>1114821212</v>
      </c>
      <c r="B1047" s="289">
        <f t="shared" si="48"/>
        <v>0</v>
      </c>
      <c r="C1047" s="289">
        <f t="shared" si="49"/>
        <v>1163534</v>
      </c>
      <c r="E1047" s="291">
        <v>1114821212</v>
      </c>
      <c r="F1047" s="374"/>
      <c r="G1047" s="374"/>
      <c r="H1047" s="374">
        <v>1163534</v>
      </c>
      <c r="I1047" s="374"/>
      <c r="J1047" s="374"/>
      <c r="K1047" s="374"/>
      <c r="L1047" s="374"/>
      <c r="M1047" s="374"/>
      <c r="N1047" s="374"/>
      <c r="O1047" s="374"/>
      <c r="P1047" s="374"/>
      <c r="Q1047" s="374"/>
    </row>
    <row r="1048" spans="1:17" x14ac:dyDescent="0.3">
      <c r="A1048" s="290">
        <f t="shared" si="47"/>
        <v>10548357</v>
      </c>
      <c r="B1048" s="289">
        <f t="shared" si="48"/>
        <v>0</v>
      </c>
      <c r="C1048" s="289">
        <f t="shared" si="49"/>
        <v>0</v>
      </c>
      <c r="E1048" s="291">
        <v>10548357</v>
      </c>
      <c r="F1048" s="374"/>
      <c r="G1048" s="374"/>
      <c r="H1048" s="374">
        <v>0</v>
      </c>
      <c r="I1048" s="374"/>
      <c r="J1048" s="374"/>
      <c r="K1048" s="374"/>
      <c r="L1048" s="374"/>
      <c r="M1048" s="374"/>
      <c r="N1048" s="374"/>
      <c r="O1048" s="374"/>
      <c r="P1048" s="374"/>
      <c r="Q1048" s="374"/>
    </row>
    <row r="1049" spans="1:17" x14ac:dyDescent="0.3">
      <c r="A1049" s="290">
        <f t="shared" si="47"/>
        <v>1118299277</v>
      </c>
      <c r="B1049" s="289">
        <f t="shared" si="48"/>
        <v>0</v>
      </c>
      <c r="C1049" s="289">
        <f t="shared" si="49"/>
        <v>6935152</v>
      </c>
      <c r="E1049" s="291">
        <v>1118299277</v>
      </c>
      <c r="F1049" s="374"/>
      <c r="G1049" s="374"/>
      <c r="H1049" s="374">
        <v>6935152</v>
      </c>
      <c r="I1049" s="374"/>
      <c r="J1049" s="374"/>
      <c r="K1049" s="374"/>
      <c r="L1049" s="374"/>
      <c r="M1049" s="374"/>
      <c r="N1049" s="374"/>
      <c r="O1049" s="374"/>
      <c r="P1049" s="374"/>
      <c r="Q1049" s="374"/>
    </row>
    <row r="1050" spans="1:17" x14ac:dyDescent="0.3">
      <c r="A1050" s="290">
        <f t="shared" si="47"/>
        <v>16446584</v>
      </c>
      <c r="B1050" s="289">
        <f t="shared" si="48"/>
        <v>0</v>
      </c>
      <c r="C1050" s="289">
        <f t="shared" si="49"/>
        <v>0</v>
      </c>
      <c r="E1050" s="291">
        <v>16446584</v>
      </c>
      <c r="F1050" s="374"/>
      <c r="G1050" s="374"/>
      <c r="H1050" s="374">
        <v>0</v>
      </c>
      <c r="I1050" s="374"/>
      <c r="J1050" s="374"/>
      <c r="K1050" s="374"/>
      <c r="L1050" s="374"/>
      <c r="M1050" s="374"/>
      <c r="N1050" s="374"/>
      <c r="O1050" s="374"/>
      <c r="P1050" s="374"/>
      <c r="Q1050" s="374"/>
    </row>
    <row r="1051" spans="1:17" x14ac:dyDescent="0.3">
      <c r="A1051" s="290">
        <f t="shared" si="47"/>
        <v>1144163257</v>
      </c>
      <c r="B1051" s="289">
        <f t="shared" si="48"/>
        <v>0</v>
      </c>
      <c r="C1051" s="289">
        <f t="shared" si="49"/>
        <v>2137015</v>
      </c>
      <c r="E1051" s="291">
        <v>1144163257</v>
      </c>
      <c r="F1051" s="374"/>
      <c r="G1051" s="374"/>
      <c r="H1051" s="374">
        <v>2137015</v>
      </c>
      <c r="I1051" s="374"/>
      <c r="J1051" s="374"/>
      <c r="K1051" s="374"/>
      <c r="L1051" s="374"/>
      <c r="M1051" s="374"/>
      <c r="N1051" s="374"/>
      <c r="O1051" s="374"/>
      <c r="P1051" s="374"/>
      <c r="Q1051" s="374"/>
    </row>
    <row r="1052" spans="1:17" x14ac:dyDescent="0.3">
      <c r="A1052" s="290">
        <f t="shared" si="47"/>
        <v>1126910478</v>
      </c>
      <c r="B1052" s="289">
        <f t="shared" si="48"/>
        <v>0</v>
      </c>
      <c r="C1052" s="289">
        <f t="shared" si="49"/>
        <v>846032</v>
      </c>
      <c r="E1052" s="291">
        <v>1126910478</v>
      </c>
      <c r="F1052" s="374"/>
      <c r="G1052" s="374"/>
      <c r="H1052" s="374">
        <v>846032</v>
      </c>
      <c r="I1052" s="374"/>
      <c r="J1052" s="374"/>
      <c r="K1052" s="374"/>
      <c r="L1052" s="374"/>
      <c r="M1052" s="374"/>
      <c r="N1052" s="374"/>
      <c r="O1052" s="374"/>
      <c r="P1052" s="374"/>
      <c r="Q1052" s="374"/>
    </row>
    <row r="1053" spans="1:17" x14ac:dyDescent="0.3">
      <c r="A1053" s="290">
        <f t="shared" ref="A1053:A1116" si="50">+E1053</f>
        <v>31959172</v>
      </c>
      <c r="B1053" s="289">
        <f t="shared" si="48"/>
        <v>0</v>
      </c>
      <c r="C1053" s="289">
        <f t="shared" si="49"/>
        <v>691900</v>
      </c>
      <c r="E1053" s="291">
        <v>31959172</v>
      </c>
      <c r="F1053" s="374"/>
      <c r="G1053" s="374"/>
      <c r="H1053" s="374">
        <v>691900</v>
      </c>
      <c r="I1053" s="374"/>
      <c r="J1053" s="374"/>
      <c r="K1053" s="374"/>
      <c r="L1053" s="374"/>
      <c r="M1053" s="374"/>
      <c r="N1053" s="374"/>
      <c r="O1053" s="374"/>
      <c r="P1053" s="374"/>
      <c r="Q1053" s="374"/>
    </row>
    <row r="1054" spans="1:17" x14ac:dyDescent="0.3">
      <c r="A1054" s="290">
        <f t="shared" si="50"/>
        <v>1143879215</v>
      </c>
      <c r="B1054" s="289">
        <f t="shared" si="48"/>
        <v>0</v>
      </c>
      <c r="C1054" s="289">
        <f t="shared" si="49"/>
        <v>5450968</v>
      </c>
      <c r="E1054" s="291">
        <v>1143879215</v>
      </c>
      <c r="F1054" s="374"/>
      <c r="G1054" s="374"/>
      <c r="H1054" s="374">
        <v>5450968</v>
      </c>
      <c r="I1054" s="374"/>
      <c r="J1054" s="374"/>
      <c r="K1054" s="374"/>
      <c r="L1054" s="374"/>
      <c r="M1054" s="374"/>
      <c r="N1054" s="374"/>
      <c r="O1054" s="374"/>
      <c r="P1054" s="374"/>
      <c r="Q1054" s="374"/>
    </row>
    <row r="1055" spans="1:17" x14ac:dyDescent="0.3">
      <c r="A1055" s="290">
        <f t="shared" si="50"/>
        <v>1088008387</v>
      </c>
      <c r="B1055" s="289">
        <f t="shared" si="48"/>
        <v>0</v>
      </c>
      <c r="C1055" s="289">
        <f t="shared" si="49"/>
        <v>6324646</v>
      </c>
      <c r="E1055" s="291">
        <v>1088008387</v>
      </c>
      <c r="F1055" s="374"/>
      <c r="G1055" s="374"/>
      <c r="H1055" s="374"/>
      <c r="I1055" s="374"/>
      <c r="J1055" s="374"/>
      <c r="K1055" s="374">
        <v>6324646</v>
      </c>
      <c r="L1055" s="374"/>
      <c r="M1055" s="374"/>
      <c r="N1055" s="374"/>
      <c r="O1055" s="374"/>
      <c r="P1055" s="374"/>
      <c r="Q1055" s="374"/>
    </row>
    <row r="1056" spans="1:17" x14ac:dyDescent="0.3">
      <c r="A1056" s="290">
        <f t="shared" si="50"/>
        <v>1144162021</v>
      </c>
      <c r="B1056" s="289">
        <f t="shared" si="48"/>
        <v>0</v>
      </c>
      <c r="C1056" s="289">
        <f t="shared" si="49"/>
        <v>10794404</v>
      </c>
      <c r="E1056" s="291">
        <v>1144162021</v>
      </c>
      <c r="F1056" s="374"/>
      <c r="G1056" s="374"/>
      <c r="H1056" s="374"/>
      <c r="I1056" s="374"/>
      <c r="J1056" s="374"/>
      <c r="K1056" s="374">
        <v>10794404</v>
      </c>
      <c r="L1056" s="374"/>
      <c r="M1056" s="374"/>
      <c r="N1056" s="374"/>
      <c r="O1056" s="374"/>
      <c r="P1056" s="374"/>
      <c r="Q1056" s="374"/>
    </row>
    <row r="1057" spans="1:17" x14ac:dyDescent="0.3">
      <c r="A1057" s="290">
        <f t="shared" si="50"/>
        <v>1113619273</v>
      </c>
      <c r="B1057" s="289">
        <f t="shared" si="48"/>
        <v>0</v>
      </c>
      <c r="C1057" s="289">
        <f t="shared" si="49"/>
        <v>3300880</v>
      </c>
      <c r="E1057" s="291">
        <v>1113619273</v>
      </c>
      <c r="F1057" s="374"/>
      <c r="G1057" s="374"/>
      <c r="H1057" s="374">
        <v>3300880</v>
      </c>
      <c r="I1057" s="374"/>
      <c r="J1057" s="374"/>
      <c r="K1057" s="374"/>
      <c r="L1057" s="374"/>
      <c r="M1057" s="374"/>
      <c r="N1057" s="374"/>
      <c r="O1057" s="374"/>
      <c r="P1057" s="374"/>
      <c r="Q1057" s="374"/>
    </row>
    <row r="1058" spans="1:17" x14ac:dyDescent="0.3">
      <c r="A1058" s="290">
        <f t="shared" si="50"/>
        <v>1130633996</v>
      </c>
      <c r="B1058" s="289">
        <f t="shared" si="48"/>
        <v>0</v>
      </c>
      <c r="C1058" s="289">
        <f t="shared" si="49"/>
        <v>500733</v>
      </c>
      <c r="E1058" s="291">
        <v>1130633996</v>
      </c>
      <c r="F1058" s="374"/>
      <c r="G1058" s="374"/>
      <c r="H1058" s="374">
        <v>500733</v>
      </c>
      <c r="I1058" s="374"/>
      <c r="J1058" s="374"/>
      <c r="K1058" s="374"/>
      <c r="L1058" s="374"/>
      <c r="M1058" s="374"/>
      <c r="N1058" s="374"/>
      <c r="O1058" s="374"/>
      <c r="P1058" s="374"/>
      <c r="Q1058" s="374"/>
    </row>
    <row r="1059" spans="1:17" x14ac:dyDescent="0.3">
      <c r="A1059" s="290">
        <f t="shared" si="50"/>
        <v>67041485</v>
      </c>
      <c r="B1059" s="289">
        <f t="shared" si="48"/>
        <v>0</v>
      </c>
      <c r="C1059" s="289">
        <f t="shared" si="49"/>
        <v>0</v>
      </c>
      <c r="E1059" s="291">
        <v>67041485</v>
      </c>
      <c r="F1059" s="374"/>
      <c r="G1059" s="374"/>
      <c r="H1059" s="374">
        <v>0</v>
      </c>
      <c r="I1059" s="374"/>
      <c r="J1059" s="374"/>
      <c r="K1059" s="374"/>
      <c r="L1059" s="374"/>
      <c r="M1059" s="374"/>
      <c r="N1059" s="374"/>
      <c r="O1059" s="374"/>
      <c r="P1059" s="374"/>
      <c r="Q1059" s="374"/>
    </row>
    <row r="1060" spans="1:17" x14ac:dyDescent="0.3">
      <c r="A1060" s="290">
        <f t="shared" si="50"/>
        <v>31531457</v>
      </c>
      <c r="B1060" s="289">
        <f t="shared" ref="B1060:B1123" si="51">+SUM(F1060:G1060)</f>
        <v>0</v>
      </c>
      <c r="C1060" s="289">
        <f t="shared" ref="C1060:C1123" si="52">+SUM(F1060:AZ1060)-B1060</f>
        <v>10484144</v>
      </c>
      <c r="E1060" s="291">
        <v>31531457</v>
      </c>
      <c r="F1060" s="374"/>
      <c r="G1060" s="374"/>
      <c r="H1060" s="374">
        <v>10484144</v>
      </c>
      <c r="I1060" s="374"/>
      <c r="J1060" s="374"/>
      <c r="K1060" s="374"/>
      <c r="L1060" s="374"/>
      <c r="M1060" s="374"/>
      <c r="N1060" s="374"/>
      <c r="O1060" s="374"/>
      <c r="P1060" s="374"/>
      <c r="Q1060" s="374"/>
    </row>
    <row r="1061" spans="1:17" x14ac:dyDescent="0.3">
      <c r="A1061" s="290">
        <f t="shared" si="50"/>
        <v>25284882</v>
      </c>
      <c r="B1061" s="289">
        <f t="shared" si="51"/>
        <v>0</v>
      </c>
      <c r="C1061" s="289">
        <f t="shared" si="52"/>
        <v>1934229</v>
      </c>
      <c r="E1061" s="291">
        <v>25284882</v>
      </c>
      <c r="F1061" s="374"/>
      <c r="G1061" s="374"/>
      <c r="H1061" s="374">
        <v>1934229</v>
      </c>
      <c r="I1061" s="374"/>
      <c r="J1061" s="374"/>
      <c r="K1061" s="374"/>
      <c r="L1061" s="374"/>
      <c r="M1061" s="374"/>
      <c r="N1061" s="374"/>
      <c r="O1061" s="374"/>
      <c r="P1061" s="374"/>
      <c r="Q1061" s="374"/>
    </row>
    <row r="1062" spans="1:17" x14ac:dyDescent="0.3">
      <c r="A1062" s="290">
        <f t="shared" si="50"/>
        <v>1012326486</v>
      </c>
      <c r="B1062" s="289">
        <f t="shared" si="51"/>
        <v>0</v>
      </c>
      <c r="C1062" s="289">
        <f t="shared" si="52"/>
        <v>538613</v>
      </c>
      <c r="E1062" s="291">
        <v>1012326486</v>
      </c>
      <c r="F1062" s="374"/>
      <c r="G1062" s="374"/>
      <c r="H1062" s="374">
        <v>538613</v>
      </c>
      <c r="I1062" s="374"/>
      <c r="J1062" s="374"/>
      <c r="K1062" s="374"/>
      <c r="L1062" s="374"/>
      <c r="M1062" s="374"/>
      <c r="N1062" s="374"/>
      <c r="O1062" s="374"/>
      <c r="P1062" s="374"/>
      <c r="Q1062" s="374"/>
    </row>
    <row r="1063" spans="1:17" x14ac:dyDescent="0.3">
      <c r="A1063" s="290">
        <f t="shared" si="50"/>
        <v>1107090933</v>
      </c>
      <c r="B1063" s="289">
        <f t="shared" si="51"/>
        <v>0</v>
      </c>
      <c r="C1063" s="289">
        <f t="shared" si="52"/>
        <v>235451</v>
      </c>
      <c r="E1063" s="291">
        <v>1107090933</v>
      </c>
      <c r="F1063" s="374"/>
      <c r="G1063" s="374"/>
      <c r="H1063" s="374">
        <v>235451</v>
      </c>
      <c r="I1063" s="374"/>
      <c r="J1063" s="374"/>
      <c r="K1063" s="374"/>
      <c r="L1063" s="374"/>
      <c r="M1063" s="374"/>
      <c r="N1063" s="374"/>
      <c r="O1063" s="374"/>
      <c r="P1063" s="374"/>
      <c r="Q1063" s="374"/>
    </row>
    <row r="1064" spans="1:17" x14ac:dyDescent="0.3">
      <c r="A1064" s="290">
        <f t="shared" si="50"/>
        <v>66763603</v>
      </c>
      <c r="B1064" s="289">
        <f t="shared" si="51"/>
        <v>0</v>
      </c>
      <c r="C1064" s="289">
        <f t="shared" si="52"/>
        <v>10054017</v>
      </c>
      <c r="E1064" s="291">
        <v>66763603</v>
      </c>
      <c r="F1064" s="374"/>
      <c r="G1064" s="374"/>
      <c r="H1064" s="374"/>
      <c r="I1064" s="374"/>
      <c r="J1064" s="374"/>
      <c r="K1064" s="374">
        <v>10054017</v>
      </c>
      <c r="L1064" s="374"/>
      <c r="M1064" s="374"/>
      <c r="N1064" s="374"/>
      <c r="O1064" s="374"/>
      <c r="P1064" s="374"/>
      <c r="Q1064" s="374"/>
    </row>
    <row r="1065" spans="1:17" x14ac:dyDescent="0.3">
      <c r="A1065" s="290">
        <f t="shared" si="50"/>
        <v>75107722</v>
      </c>
      <c r="B1065" s="289">
        <f t="shared" si="51"/>
        <v>0</v>
      </c>
      <c r="C1065" s="289">
        <f t="shared" si="52"/>
        <v>3422864</v>
      </c>
      <c r="E1065" s="291">
        <v>75107722</v>
      </c>
      <c r="F1065" s="374"/>
      <c r="G1065" s="374"/>
      <c r="H1065" s="374"/>
      <c r="I1065" s="374"/>
      <c r="J1065" s="374"/>
      <c r="K1065" s="374">
        <v>3422864</v>
      </c>
      <c r="L1065" s="374"/>
      <c r="M1065" s="374"/>
      <c r="N1065" s="374"/>
      <c r="O1065" s="374"/>
      <c r="P1065" s="374"/>
      <c r="Q1065" s="374"/>
    </row>
    <row r="1066" spans="1:17" x14ac:dyDescent="0.3">
      <c r="A1066" s="290">
        <f t="shared" si="50"/>
        <v>1112967307</v>
      </c>
      <c r="B1066" s="289">
        <f t="shared" si="51"/>
        <v>0</v>
      </c>
      <c r="C1066" s="289">
        <f t="shared" si="52"/>
        <v>858550</v>
      </c>
      <c r="E1066" s="291">
        <v>1112967307</v>
      </c>
      <c r="F1066" s="374"/>
      <c r="G1066" s="374"/>
      <c r="H1066" s="374"/>
      <c r="I1066" s="374"/>
      <c r="J1066" s="374"/>
      <c r="K1066" s="374"/>
      <c r="L1066" s="374"/>
      <c r="M1066" s="374"/>
      <c r="N1066" s="374"/>
      <c r="O1066" s="374">
        <v>858550</v>
      </c>
      <c r="P1066" s="374"/>
      <c r="Q1066" s="374"/>
    </row>
    <row r="1067" spans="1:17" x14ac:dyDescent="0.3">
      <c r="A1067" s="290">
        <f t="shared" si="50"/>
        <v>560727</v>
      </c>
      <c r="B1067" s="289">
        <f t="shared" si="51"/>
        <v>0</v>
      </c>
      <c r="C1067" s="289">
        <f t="shared" si="52"/>
        <v>4014193</v>
      </c>
      <c r="E1067" s="291">
        <v>560727</v>
      </c>
      <c r="F1067" s="374"/>
      <c r="G1067" s="374"/>
      <c r="H1067" s="374"/>
      <c r="I1067" s="374"/>
      <c r="J1067" s="374"/>
      <c r="K1067" s="374"/>
      <c r="L1067" s="374"/>
      <c r="M1067" s="374"/>
      <c r="N1067" s="374">
        <v>4014193</v>
      </c>
      <c r="O1067" s="374"/>
      <c r="P1067" s="374"/>
      <c r="Q1067" s="374"/>
    </row>
    <row r="1068" spans="1:17" x14ac:dyDescent="0.3">
      <c r="A1068" s="290">
        <f t="shared" si="50"/>
        <v>1112468954</v>
      </c>
      <c r="B1068" s="289">
        <f t="shared" si="51"/>
        <v>0</v>
      </c>
      <c r="C1068" s="289">
        <f t="shared" si="52"/>
        <v>378280</v>
      </c>
      <c r="E1068" s="291">
        <v>1112468954</v>
      </c>
      <c r="F1068" s="374"/>
      <c r="G1068" s="374"/>
      <c r="H1068" s="374">
        <v>378280</v>
      </c>
      <c r="I1068" s="374"/>
      <c r="J1068" s="374"/>
      <c r="K1068" s="374"/>
      <c r="L1068" s="374"/>
      <c r="M1068" s="374"/>
      <c r="N1068" s="374"/>
      <c r="O1068" s="374"/>
      <c r="P1068" s="374"/>
      <c r="Q1068" s="374"/>
    </row>
    <row r="1069" spans="1:17" x14ac:dyDescent="0.3">
      <c r="A1069" s="290">
        <f t="shared" si="50"/>
        <v>1114831524</v>
      </c>
      <c r="B1069" s="289">
        <f t="shared" si="51"/>
        <v>0</v>
      </c>
      <c r="C1069" s="289">
        <f t="shared" si="52"/>
        <v>9070921</v>
      </c>
      <c r="E1069" s="291">
        <v>1114831524</v>
      </c>
      <c r="F1069" s="374"/>
      <c r="G1069" s="374"/>
      <c r="H1069" s="374">
        <v>9070921</v>
      </c>
      <c r="I1069" s="374"/>
      <c r="J1069" s="374"/>
      <c r="K1069" s="374"/>
      <c r="L1069" s="374"/>
      <c r="M1069" s="374"/>
      <c r="N1069" s="374"/>
      <c r="O1069" s="374"/>
      <c r="P1069" s="374"/>
      <c r="Q1069" s="374"/>
    </row>
    <row r="1070" spans="1:17" x14ac:dyDescent="0.3">
      <c r="A1070" s="290">
        <f t="shared" si="50"/>
        <v>6393491</v>
      </c>
      <c r="B1070" s="289">
        <f t="shared" si="51"/>
        <v>0</v>
      </c>
      <c r="C1070" s="289">
        <f t="shared" si="52"/>
        <v>1524522</v>
      </c>
      <c r="E1070" s="291">
        <v>6393491</v>
      </c>
      <c r="F1070" s="374"/>
      <c r="G1070" s="374"/>
      <c r="H1070" s="374">
        <v>1524522</v>
      </c>
      <c r="I1070" s="374"/>
      <c r="J1070" s="374"/>
      <c r="K1070" s="374"/>
      <c r="L1070" s="374"/>
      <c r="M1070" s="374"/>
      <c r="N1070" s="374"/>
      <c r="O1070" s="374"/>
      <c r="P1070" s="374"/>
      <c r="Q1070" s="374"/>
    </row>
    <row r="1071" spans="1:17" x14ac:dyDescent="0.3">
      <c r="A1071" s="290">
        <f t="shared" si="50"/>
        <v>1004639892</v>
      </c>
      <c r="B1071" s="289">
        <f t="shared" si="51"/>
        <v>0</v>
      </c>
      <c r="C1071" s="289">
        <f t="shared" si="52"/>
        <v>842748</v>
      </c>
      <c r="E1071" s="291">
        <v>1004639892</v>
      </c>
      <c r="F1071" s="374"/>
      <c r="G1071" s="374"/>
      <c r="H1071" s="374">
        <v>842748</v>
      </c>
      <c r="I1071" s="374"/>
      <c r="J1071" s="374"/>
      <c r="K1071" s="374"/>
      <c r="L1071" s="374"/>
      <c r="M1071" s="374"/>
      <c r="N1071" s="374"/>
      <c r="O1071" s="374"/>
      <c r="P1071" s="374"/>
      <c r="Q1071" s="374"/>
    </row>
    <row r="1072" spans="1:17" x14ac:dyDescent="0.3">
      <c r="A1072" s="290">
        <f t="shared" si="50"/>
        <v>1130639444</v>
      </c>
      <c r="B1072" s="289">
        <f t="shared" si="51"/>
        <v>0</v>
      </c>
      <c r="C1072" s="289">
        <f t="shared" si="52"/>
        <v>1138365</v>
      </c>
      <c r="E1072" s="291">
        <v>1130639444</v>
      </c>
      <c r="F1072" s="374"/>
      <c r="G1072" s="374"/>
      <c r="H1072" s="374"/>
      <c r="I1072" s="374"/>
      <c r="J1072" s="374"/>
      <c r="K1072" s="374">
        <v>1138365</v>
      </c>
      <c r="L1072" s="374"/>
      <c r="M1072" s="374"/>
      <c r="N1072" s="374"/>
      <c r="O1072" s="374"/>
      <c r="P1072" s="374"/>
      <c r="Q1072" s="374"/>
    </row>
    <row r="1073" spans="1:17" x14ac:dyDescent="0.3">
      <c r="A1073" s="290">
        <f t="shared" si="50"/>
        <v>1112224100</v>
      </c>
      <c r="B1073" s="289">
        <f t="shared" si="51"/>
        <v>0</v>
      </c>
      <c r="C1073" s="289">
        <f t="shared" si="52"/>
        <v>2576204</v>
      </c>
      <c r="E1073" s="291">
        <v>1112224100</v>
      </c>
      <c r="F1073" s="374"/>
      <c r="G1073" s="374"/>
      <c r="H1073" s="374"/>
      <c r="I1073" s="374"/>
      <c r="J1073" s="374"/>
      <c r="K1073" s="374">
        <v>2576204</v>
      </c>
      <c r="L1073" s="374"/>
      <c r="M1073" s="374"/>
      <c r="N1073" s="374"/>
      <c r="O1073" s="374"/>
      <c r="P1073" s="374"/>
      <c r="Q1073" s="374"/>
    </row>
    <row r="1074" spans="1:17" x14ac:dyDescent="0.3">
      <c r="A1074" s="290">
        <f t="shared" si="50"/>
        <v>29108333</v>
      </c>
      <c r="B1074" s="289">
        <f t="shared" si="51"/>
        <v>0</v>
      </c>
      <c r="C1074" s="289">
        <f t="shared" si="52"/>
        <v>1023371</v>
      </c>
      <c r="E1074" s="291">
        <v>29108333</v>
      </c>
      <c r="F1074" s="374"/>
      <c r="G1074" s="374"/>
      <c r="H1074" s="374"/>
      <c r="I1074" s="374"/>
      <c r="J1074" s="374"/>
      <c r="K1074" s="374"/>
      <c r="L1074" s="374"/>
      <c r="M1074" s="374"/>
      <c r="N1074" s="374"/>
      <c r="O1074" s="374">
        <v>1023371</v>
      </c>
      <c r="P1074" s="374"/>
      <c r="Q1074" s="374"/>
    </row>
    <row r="1075" spans="1:17" x14ac:dyDescent="0.3">
      <c r="A1075" s="290">
        <f t="shared" si="50"/>
        <v>1113641591</v>
      </c>
      <c r="B1075" s="289">
        <f t="shared" si="51"/>
        <v>0</v>
      </c>
      <c r="C1075" s="289">
        <f t="shared" si="52"/>
        <v>841211</v>
      </c>
      <c r="E1075" s="291">
        <v>1113641591</v>
      </c>
      <c r="F1075" s="374"/>
      <c r="G1075" s="374"/>
      <c r="H1075" s="374">
        <v>841211</v>
      </c>
      <c r="I1075" s="374"/>
      <c r="J1075" s="374"/>
      <c r="K1075" s="374"/>
      <c r="L1075" s="374"/>
      <c r="M1075" s="374"/>
      <c r="N1075" s="374"/>
      <c r="O1075" s="374"/>
      <c r="P1075" s="374"/>
      <c r="Q1075" s="374"/>
    </row>
    <row r="1076" spans="1:17" x14ac:dyDescent="0.3">
      <c r="A1076" s="290">
        <f t="shared" si="50"/>
        <v>1136059988</v>
      </c>
      <c r="B1076" s="289">
        <f t="shared" si="51"/>
        <v>0</v>
      </c>
      <c r="C1076" s="289">
        <f t="shared" si="52"/>
        <v>177566</v>
      </c>
      <c r="E1076" s="291">
        <v>1136059988</v>
      </c>
      <c r="F1076" s="374"/>
      <c r="G1076" s="374"/>
      <c r="H1076" s="374">
        <v>177566</v>
      </c>
      <c r="I1076" s="374"/>
      <c r="J1076" s="374"/>
      <c r="K1076" s="374"/>
      <c r="L1076" s="374"/>
      <c r="M1076" s="374"/>
      <c r="N1076" s="374"/>
      <c r="O1076" s="374"/>
      <c r="P1076" s="374"/>
      <c r="Q1076" s="374"/>
    </row>
    <row r="1077" spans="1:17" x14ac:dyDescent="0.3">
      <c r="A1077" s="290">
        <f t="shared" si="50"/>
        <v>1144163991</v>
      </c>
      <c r="B1077" s="289">
        <f t="shared" si="51"/>
        <v>0</v>
      </c>
      <c r="C1077" s="289">
        <f t="shared" si="52"/>
        <v>2293840</v>
      </c>
      <c r="E1077" s="291">
        <v>1144163991</v>
      </c>
      <c r="F1077" s="374"/>
      <c r="G1077" s="374"/>
      <c r="H1077" s="374">
        <v>2293840</v>
      </c>
      <c r="I1077" s="374"/>
      <c r="J1077" s="374"/>
      <c r="K1077" s="374"/>
      <c r="L1077" s="374"/>
      <c r="M1077" s="374"/>
      <c r="N1077" s="374"/>
      <c r="O1077" s="374"/>
      <c r="P1077" s="374"/>
      <c r="Q1077" s="374"/>
    </row>
    <row r="1078" spans="1:17" x14ac:dyDescent="0.3">
      <c r="A1078" s="290">
        <f t="shared" si="50"/>
        <v>38556996</v>
      </c>
      <c r="B1078" s="289">
        <f t="shared" si="51"/>
        <v>0</v>
      </c>
      <c r="C1078" s="289">
        <f t="shared" si="52"/>
        <v>517461</v>
      </c>
      <c r="E1078" s="291">
        <v>38556996</v>
      </c>
      <c r="F1078" s="374"/>
      <c r="G1078" s="374"/>
      <c r="H1078" s="374">
        <v>517461</v>
      </c>
      <c r="I1078" s="374"/>
      <c r="J1078" s="374"/>
      <c r="K1078" s="374"/>
      <c r="L1078" s="374"/>
      <c r="M1078" s="374"/>
      <c r="N1078" s="374"/>
      <c r="O1078" s="374"/>
      <c r="P1078" s="374"/>
      <c r="Q1078" s="374"/>
    </row>
    <row r="1079" spans="1:17" x14ac:dyDescent="0.3">
      <c r="A1079" s="290">
        <f t="shared" si="50"/>
        <v>1144147762</v>
      </c>
      <c r="B1079" s="289">
        <f t="shared" si="51"/>
        <v>0</v>
      </c>
      <c r="C1079" s="289">
        <f t="shared" si="52"/>
        <v>2591292</v>
      </c>
      <c r="E1079" s="291">
        <v>1144147762</v>
      </c>
      <c r="F1079" s="374"/>
      <c r="G1079" s="374"/>
      <c r="H1079" s="374">
        <v>2591292</v>
      </c>
      <c r="I1079" s="374"/>
      <c r="J1079" s="374"/>
      <c r="K1079" s="374"/>
      <c r="L1079" s="374"/>
      <c r="M1079" s="374"/>
      <c r="N1079" s="374"/>
      <c r="O1079" s="374"/>
      <c r="P1079" s="374"/>
      <c r="Q1079" s="374"/>
    </row>
    <row r="1080" spans="1:17" x14ac:dyDescent="0.3">
      <c r="A1080" s="290">
        <f t="shared" si="50"/>
        <v>1005861065</v>
      </c>
      <c r="B1080" s="289">
        <f t="shared" si="51"/>
        <v>0</v>
      </c>
      <c r="C1080" s="289">
        <f t="shared" si="52"/>
        <v>516215</v>
      </c>
      <c r="E1080" s="291">
        <v>1005861065</v>
      </c>
      <c r="F1080" s="374"/>
      <c r="G1080" s="374"/>
      <c r="H1080" s="374">
        <v>516215</v>
      </c>
      <c r="I1080" s="374"/>
      <c r="J1080" s="374"/>
      <c r="K1080" s="374"/>
      <c r="L1080" s="374"/>
      <c r="M1080" s="374"/>
      <c r="N1080" s="374"/>
      <c r="O1080" s="374"/>
      <c r="P1080" s="374"/>
      <c r="Q1080" s="374"/>
    </row>
    <row r="1081" spans="1:17" x14ac:dyDescent="0.3">
      <c r="A1081" s="290">
        <f t="shared" si="50"/>
        <v>1107075966</v>
      </c>
      <c r="B1081" s="289">
        <f t="shared" si="51"/>
        <v>0</v>
      </c>
      <c r="C1081" s="289">
        <f t="shared" si="52"/>
        <v>815402</v>
      </c>
      <c r="E1081" s="291">
        <v>1107075966</v>
      </c>
      <c r="F1081" s="374"/>
      <c r="G1081" s="374"/>
      <c r="H1081" s="374">
        <v>815402</v>
      </c>
      <c r="I1081" s="374"/>
      <c r="J1081" s="374"/>
      <c r="K1081" s="374"/>
      <c r="L1081" s="374"/>
      <c r="M1081" s="374"/>
      <c r="N1081" s="374"/>
      <c r="O1081" s="374"/>
      <c r="P1081" s="374"/>
      <c r="Q1081" s="374"/>
    </row>
    <row r="1082" spans="1:17" x14ac:dyDescent="0.3">
      <c r="A1082" s="290">
        <f t="shared" si="50"/>
        <v>38757431</v>
      </c>
      <c r="B1082" s="289">
        <f t="shared" si="51"/>
        <v>0</v>
      </c>
      <c r="C1082" s="289">
        <f t="shared" si="52"/>
        <v>512648</v>
      </c>
      <c r="E1082" s="291">
        <v>38757431</v>
      </c>
      <c r="F1082" s="374"/>
      <c r="G1082" s="374"/>
      <c r="H1082" s="374"/>
      <c r="I1082" s="374"/>
      <c r="J1082" s="374"/>
      <c r="K1082" s="374">
        <v>512648</v>
      </c>
      <c r="L1082" s="374"/>
      <c r="M1082" s="374"/>
      <c r="N1082" s="374"/>
      <c r="O1082" s="374"/>
      <c r="P1082" s="374"/>
      <c r="Q1082" s="374"/>
    </row>
    <row r="1083" spans="1:17" x14ac:dyDescent="0.3">
      <c r="A1083" s="290">
        <f t="shared" si="50"/>
        <v>1144172053</v>
      </c>
      <c r="B1083" s="289">
        <f t="shared" si="51"/>
        <v>0</v>
      </c>
      <c r="C1083" s="289">
        <f t="shared" si="52"/>
        <v>3048511</v>
      </c>
      <c r="E1083" s="291">
        <v>1144172053</v>
      </c>
      <c r="F1083" s="374"/>
      <c r="G1083" s="374"/>
      <c r="H1083" s="374"/>
      <c r="I1083" s="374"/>
      <c r="J1083" s="374"/>
      <c r="K1083" s="374"/>
      <c r="L1083" s="374"/>
      <c r="M1083" s="374"/>
      <c r="N1083" s="374">
        <v>3048511</v>
      </c>
      <c r="O1083" s="374"/>
      <c r="P1083" s="374"/>
      <c r="Q1083" s="374"/>
    </row>
    <row r="1084" spans="1:17" x14ac:dyDescent="0.3">
      <c r="A1084" s="290">
        <f t="shared" si="50"/>
        <v>1118299434</v>
      </c>
      <c r="B1084" s="289">
        <f t="shared" si="51"/>
        <v>0</v>
      </c>
      <c r="C1084" s="289">
        <f t="shared" si="52"/>
        <v>840060</v>
      </c>
      <c r="E1084" s="291">
        <v>1118299434</v>
      </c>
      <c r="F1084" s="374"/>
      <c r="G1084" s="374"/>
      <c r="H1084" s="374"/>
      <c r="I1084" s="374"/>
      <c r="J1084" s="374"/>
      <c r="K1084" s="374"/>
      <c r="L1084" s="374"/>
      <c r="M1084" s="374"/>
      <c r="N1084" s="374"/>
      <c r="O1084" s="374">
        <v>840060</v>
      </c>
      <c r="P1084" s="374"/>
      <c r="Q1084" s="374"/>
    </row>
    <row r="1085" spans="1:17" x14ac:dyDescent="0.3">
      <c r="A1085" s="290">
        <f t="shared" si="50"/>
        <v>31581367</v>
      </c>
      <c r="B1085" s="289">
        <f t="shared" si="51"/>
        <v>0</v>
      </c>
      <c r="C1085" s="289">
        <f t="shared" si="52"/>
        <v>1782287</v>
      </c>
      <c r="E1085" s="291">
        <v>31581367</v>
      </c>
      <c r="F1085" s="374"/>
      <c r="G1085" s="374"/>
      <c r="H1085" s="374"/>
      <c r="I1085" s="374"/>
      <c r="J1085" s="374"/>
      <c r="K1085" s="374">
        <v>1782287</v>
      </c>
      <c r="L1085" s="374"/>
      <c r="M1085" s="374"/>
      <c r="N1085" s="374"/>
      <c r="O1085" s="374"/>
      <c r="P1085" s="374"/>
      <c r="Q1085" s="374"/>
    </row>
    <row r="1086" spans="1:17" x14ac:dyDescent="0.3">
      <c r="A1086" s="290">
        <f t="shared" si="50"/>
        <v>1130670558</v>
      </c>
      <c r="B1086" s="289">
        <f t="shared" si="51"/>
        <v>0</v>
      </c>
      <c r="C1086" s="289">
        <f t="shared" si="52"/>
        <v>3944298</v>
      </c>
      <c r="E1086" s="291">
        <v>1130670558</v>
      </c>
      <c r="F1086" s="374"/>
      <c r="G1086" s="374"/>
      <c r="H1086" s="374"/>
      <c r="I1086" s="374"/>
      <c r="J1086" s="374"/>
      <c r="K1086" s="374"/>
      <c r="L1086" s="374"/>
      <c r="M1086" s="374"/>
      <c r="N1086" s="374"/>
      <c r="O1086" s="374">
        <v>3944298</v>
      </c>
      <c r="P1086" s="374"/>
      <c r="Q1086" s="374"/>
    </row>
    <row r="1087" spans="1:17" x14ac:dyDescent="0.3">
      <c r="A1087" s="290">
        <f t="shared" si="50"/>
        <v>1130680157</v>
      </c>
      <c r="B1087" s="289">
        <f t="shared" si="51"/>
        <v>0</v>
      </c>
      <c r="C1087" s="289">
        <f t="shared" si="52"/>
        <v>4923004</v>
      </c>
      <c r="E1087" s="291">
        <v>1130680157</v>
      </c>
      <c r="F1087" s="374"/>
      <c r="G1087" s="374"/>
      <c r="H1087" s="374"/>
      <c r="I1087" s="374"/>
      <c r="J1087" s="374"/>
      <c r="K1087" s="374">
        <v>4923004</v>
      </c>
      <c r="L1087" s="374"/>
      <c r="M1087" s="374"/>
      <c r="N1087" s="374"/>
      <c r="O1087" s="374"/>
      <c r="P1087" s="374"/>
      <c r="Q1087" s="374"/>
    </row>
    <row r="1088" spans="1:17" x14ac:dyDescent="0.3">
      <c r="A1088" s="290">
        <f t="shared" si="50"/>
        <v>66970580</v>
      </c>
      <c r="B1088" s="289">
        <f t="shared" si="51"/>
        <v>0</v>
      </c>
      <c r="C1088" s="289">
        <f t="shared" si="52"/>
        <v>4395382</v>
      </c>
      <c r="E1088" s="291">
        <v>66970580</v>
      </c>
      <c r="F1088" s="374"/>
      <c r="G1088" s="374"/>
      <c r="H1088" s="374"/>
      <c r="I1088" s="374"/>
      <c r="J1088" s="374"/>
      <c r="K1088" s="374">
        <v>4395382</v>
      </c>
      <c r="L1088" s="374"/>
      <c r="M1088" s="374"/>
      <c r="N1088" s="374"/>
      <c r="O1088" s="374"/>
      <c r="P1088" s="374"/>
      <c r="Q1088" s="374"/>
    </row>
    <row r="1089" spans="1:17" x14ac:dyDescent="0.3">
      <c r="A1089" s="290">
        <f t="shared" si="50"/>
        <v>6342860</v>
      </c>
      <c r="B1089" s="289">
        <f t="shared" si="51"/>
        <v>0</v>
      </c>
      <c r="C1089" s="289">
        <f t="shared" si="52"/>
        <v>6940780</v>
      </c>
      <c r="E1089" s="291">
        <v>6342860</v>
      </c>
      <c r="F1089" s="374"/>
      <c r="G1089" s="374"/>
      <c r="H1089" s="374">
        <v>6940780</v>
      </c>
      <c r="I1089" s="374"/>
      <c r="J1089" s="374"/>
      <c r="K1089" s="374"/>
      <c r="L1089" s="374"/>
      <c r="M1089" s="374"/>
      <c r="N1089" s="374"/>
      <c r="O1089" s="374"/>
      <c r="P1089" s="374"/>
      <c r="Q1089" s="374"/>
    </row>
    <row r="1090" spans="1:17" x14ac:dyDescent="0.3">
      <c r="A1090" s="290">
        <f t="shared" si="50"/>
        <v>1144141224</v>
      </c>
      <c r="B1090" s="289">
        <f t="shared" si="51"/>
        <v>0</v>
      </c>
      <c r="C1090" s="289">
        <f t="shared" si="52"/>
        <v>5373627</v>
      </c>
      <c r="E1090" s="291">
        <v>1144141224</v>
      </c>
      <c r="F1090" s="374"/>
      <c r="G1090" s="374"/>
      <c r="H1090" s="374"/>
      <c r="I1090" s="374"/>
      <c r="J1090" s="374"/>
      <c r="K1090" s="374">
        <v>5373627</v>
      </c>
      <c r="L1090" s="374"/>
      <c r="M1090" s="374"/>
      <c r="N1090" s="374"/>
      <c r="O1090" s="374"/>
      <c r="P1090" s="374"/>
      <c r="Q1090" s="374"/>
    </row>
    <row r="1091" spans="1:17" x14ac:dyDescent="0.3">
      <c r="A1091" s="290">
        <f t="shared" si="50"/>
        <v>94527254</v>
      </c>
      <c r="B1091" s="289">
        <f t="shared" si="51"/>
        <v>0</v>
      </c>
      <c r="C1091" s="289">
        <f t="shared" si="52"/>
        <v>20732344</v>
      </c>
      <c r="E1091" s="291">
        <v>94527254</v>
      </c>
      <c r="F1091" s="374"/>
      <c r="G1091" s="374"/>
      <c r="H1091" s="374"/>
      <c r="I1091" s="374"/>
      <c r="J1091" s="374"/>
      <c r="K1091" s="374">
        <v>20732344</v>
      </c>
      <c r="L1091" s="374"/>
      <c r="M1091" s="374"/>
      <c r="N1091" s="374"/>
      <c r="O1091" s="374"/>
      <c r="P1091" s="374"/>
      <c r="Q1091" s="374"/>
    </row>
    <row r="1092" spans="1:17" x14ac:dyDescent="0.3">
      <c r="A1092" s="290">
        <f t="shared" si="50"/>
        <v>66917966</v>
      </c>
      <c r="B1092" s="289">
        <f t="shared" si="51"/>
        <v>0</v>
      </c>
      <c r="C1092" s="289">
        <f t="shared" si="52"/>
        <v>17078604</v>
      </c>
      <c r="E1092" s="291">
        <v>66917966</v>
      </c>
      <c r="F1092" s="374"/>
      <c r="G1092" s="374"/>
      <c r="H1092" s="374">
        <v>17078604</v>
      </c>
      <c r="I1092" s="374"/>
      <c r="J1092" s="374"/>
      <c r="K1092" s="374"/>
      <c r="L1092" s="374"/>
      <c r="M1092" s="374"/>
      <c r="N1092" s="374"/>
      <c r="O1092" s="374"/>
      <c r="P1092" s="374"/>
      <c r="Q1092" s="374"/>
    </row>
    <row r="1093" spans="1:17" x14ac:dyDescent="0.3">
      <c r="A1093" s="290">
        <f t="shared" si="50"/>
        <v>1144165512</v>
      </c>
      <c r="B1093" s="289">
        <f t="shared" si="51"/>
        <v>0</v>
      </c>
      <c r="C1093" s="289">
        <f t="shared" si="52"/>
        <v>4467978</v>
      </c>
      <c r="E1093" s="291">
        <v>1144165512</v>
      </c>
      <c r="F1093" s="374"/>
      <c r="G1093" s="374"/>
      <c r="H1093" s="374">
        <v>4467978</v>
      </c>
      <c r="I1093" s="374"/>
      <c r="J1093" s="374"/>
      <c r="K1093" s="374"/>
      <c r="L1093" s="374"/>
      <c r="M1093" s="374"/>
      <c r="N1093" s="374"/>
      <c r="O1093" s="374"/>
      <c r="P1093" s="374"/>
      <c r="Q1093" s="374"/>
    </row>
    <row r="1094" spans="1:17" x14ac:dyDescent="0.3">
      <c r="A1094" s="290">
        <f t="shared" si="50"/>
        <v>94402849</v>
      </c>
      <c r="B1094" s="289">
        <f t="shared" si="51"/>
        <v>0</v>
      </c>
      <c r="C1094" s="289">
        <f t="shared" si="52"/>
        <v>0</v>
      </c>
      <c r="E1094" s="291">
        <v>94402849</v>
      </c>
      <c r="F1094" s="374"/>
      <c r="G1094" s="374"/>
      <c r="H1094" s="374">
        <v>0</v>
      </c>
      <c r="I1094" s="374"/>
      <c r="J1094" s="374"/>
      <c r="K1094" s="374"/>
      <c r="L1094" s="374"/>
      <c r="M1094" s="374"/>
      <c r="N1094" s="374"/>
      <c r="O1094" s="374"/>
      <c r="P1094" s="374"/>
      <c r="Q1094" s="374"/>
    </row>
    <row r="1095" spans="1:17" x14ac:dyDescent="0.3">
      <c r="A1095" s="290">
        <f t="shared" si="50"/>
        <v>1144050719</v>
      </c>
      <c r="B1095" s="289">
        <f t="shared" si="51"/>
        <v>0</v>
      </c>
      <c r="C1095" s="289">
        <f t="shared" si="52"/>
        <v>0</v>
      </c>
      <c r="E1095" s="291">
        <v>1144050719</v>
      </c>
      <c r="F1095" s="374"/>
      <c r="G1095" s="374"/>
      <c r="H1095" s="374">
        <v>0</v>
      </c>
      <c r="I1095" s="374"/>
      <c r="J1095" s="374"/>
      <c r="K1095" s="374"/>
      <c r="L1095" s="374"/>
      <c r="M1095" s="374"/>
      <c r="N1095" s="374"/>
      <c r="O1095" s="374"/>
      <c r="P1095" s="374"/>
      <c r="Q1095" s="374"/>
    </row>
    <row r="1096" spans="1:17" x14ac:dyDescent="0.3">
      <c r="A1096" s="290">
        <f t="shared" si="50"/>
        <v>1107094008</v>
      </c>
      <c r="B1096" s="289">
        <f t="shared" si="51"/>
        <v>0</v>
      </c>
      <c r="C1096" s="289">
        <f t="shared" si="52"/>
        <v>0</v>
      </c>
      <c r="E1096" s="291">
        <v>1107094008</v>
      </c>
      <c r="F1096" s="374"/>
      <c r="G1096" s="374"/>
      <c r="H1096" s="374">
        <v>0</v>
      </c>
      <c r="I1096" s="374"/>
      <c r="J1096" s="374"/>
      <c r="K1096" s="374"/>
      <c r="L1096" s="374"/>
      <c r="M1096" s="374"/>
      <c r="N1096" s="374"/>
      <c r="O1096" s="374"/>
      <c r="P1096" s="374"/>
      <c r="Q1096" s="374"/>
    </row>
    <row r="1097" spans="1:17" x14ac:dyDescent="0.3">
      <c r="A1097" s="290">
        <f t="shared" si="50"/>
        <v>1078751509</v>
      </c>
      <c r="B1097" s="289">
        <f t="shared" si="51"/>
        <v>0</v>
      </c>
      <c r="C1097" s="289">
        <f t="shared" si="52"/>
        <v>0</v>
      </c>
      <c r="E1097" s="291">
        <v>1078751509</v>
      </c>
      <c r="F1097" s="374"/>
      <c r="G1097" s="374"/>
      <c r="H1097" s="374">
        <v>0</v>
      </c>
      <c r="I1097" s="374"/>
      <c r="J1097" s="374"/>
      <c r="K1097" s="374"/>
      <c r="L1097" s="374"/>
      <c r="M1097" s="374"/>
      <c r="N1097" s="374"/>
      <c r="O1097" s="374"/>
      <c r="P1097" s="374"/>
      <c r="Q1097" s="374"/>
    </row>
    <row r="1098" spans="1:17" x14ac:dyDescent="0.3">
      <c r="A1098" s="290">
        <f t="shared" si="50"/>
        <v>14622691</v>
      </c>
      <c r="B1098" s="289">
        <f t="shared" si="51"/>
        <v>0</v>
      </c>
      <c r="C1098" s="289">
        <f t="shared" si="52"/>
        <v>17382376</v>
      </c>
      <c r="E1098" s="291">
        <v>14622691</v>
      </c>
      <c r="F1098" s="374"/>
      <c r="G1098" s="374"/>
      <c r="H1098" s="374">
        <v>17382376</v>
      </c>
      <c r="I1098" s="374"/>
      <c r="J1098" s="374"/>
      <c r="K1098" s="374"/>
      <c r="L1098" s="374"/>
      <c r="M1098" s="374"/>
      <c r="N1098" s="374"/>
      <c r="O1098" s="374"/>
      <c r="P1098" s="374"/>
      <c r="Q1098" s="374"/>
    </row>
    <row r="1099" spans="1:17" x14ac:dyDescent="0.3">
      <c r="A1099" s="290">
        <f t="shared" si="50"/>
        <v>29760890</v>
      </c>
      <c r="B1099" s="289">
        <f t="shared" si="51"/>
        <v>0</v>
      </c>
      <c r="C1099" s="289">
        <f t="shared" si="52"/>
        <v>3102528</v>
      </c>
      <c r="E1099" s="291">
        <v>29760890</v>
      </c>
      <c r="F1099" s="374"/>
      <c r="G1099" s="374"/>
      <c r="H1099" s="374">
        <v>3102528</v>
      </c>
      <c r="I1099" s="374"/>
      <c r="J1099" s="374"/>
      <c r="K1099" s="374"/>
      <c r="L1099" s="374"/>
      <c r="M1099" s="374"/>
      <c r="N1099" s="374"/>
      <c r="O1099" s="374"/>
      <c r="P1099" s="374"/>
      <c r="Q1099" s="374"/>
    </row>
    <row r="1100" spans="1:17" x14ac:dyDescent="0.3">
      <c r="A1100" s="290">
        <f t="shared" si="50"/>
        <v>67017284</v>
      </c>
      <c r="B1100" s="289">
        <f t="shared" si="51"/>
        <v>0</v>
      </c>
      <c r="C1100" s="289">
        <f t="shared" si="52"/>
        <v>1409926</v>
      </c>
      <c r="E1100" s="291">
        <v>67017284</v>
      </c>
      <c r="F1100" s="374"/>
      <c r="G1100" s="374"/>
      <c r="H1100" s="374">
        <v>1409926</v>
      </c>
      <c r="I1100" s="374"/>
      <c r="J1100" s="374"/>
      <c r="K1100" s="374"/>
      <c r="L1100" s="374"/>
      <c r="M1100" s="374"/>
      <c r="N1100" s="374"/>
      <c r="O1100" s="374"/>
      <c r="P1100" s="374"/>
      <c r="Q1100" s="374"/>
    </row>
    <row r="1101" spans="1:17" x14ac:dyDescent="0.3">
      <c r="A1101" s="290">
        <f t="shared" si="50"/>
        <v>1144166415</v>
      </c>
      <c r="B1101" s="289">
        <f t="shared" si="51"/>
        <v>0</v>
      </c>
      <c r="C1101" s="289">
        <f t="shared" si="52"/>
        <v>0</v>
      </c>
      <c r="E1101" s="291">
        <v>1144166415</v>
      </c>
      <c r="F1101" s="374"/>
      <c r="G1101" s="374"/>
      <c r="H1101" s="374">
        <v>0</v>
      </c>
      <c r="I1101" s="374"/>
      <c r="J1101" s="374"/>
      <c r="K1101" s="374"/>
      <c r="L1101" s="374"/>
      <c r="M1101" s="374"/>
      <c r="N1101" s="374"/>
      <c r="O1101" s="374"/>
      <c r="P1101" s="374"/>
      <c r="Q1101" s="374"/>
    </row>
    <row r="1102" spans="1:17" x14ac:dyDescent="0.3">
      <c r="A1102" s="290">
        <f t="shared" si="50"/>
        <v>67014036</v>
      </c>
      <c r="B1102" s="289">
        <f t="shared" si="51"/>
        <v>0</v>
      </c>
      <c r="C1102" s="289">
        <f t="shared" si="52"/>
        <v>4310902</v>
      </c>
      <c r="E1102" s="291">
        <v>67014036</v>
      </c>
      <c r="F1102" s="374"/>
      <c r="G1102" s="374"/>
      <c r="H1102" s="374">
        <v>4310902</v>
      </c>
      <c r="I1102" s="374"/>
      <c r="J1102" s="374"/>
      <c r="K1102" s="374"/>
      <c r="L1102" s="374"/>
      <c r="M1102" s="374"/>
      <c r="N1102" s="374"/>
      <c r="O1102" s="374"/>
      <c r="P1102" s="374"/>
      <c r="Q1102" s="374"/>
    </row>
    <row r="1103" spans="1:17" x14ac:dyDescent="0.3">
      <c r="A1103" s="290">
        <f t="shared" si="50"/>
        <v>12995066</v>
      </c>
      <c r="B1103" s="289">
        <f t="shared" si="51"/>
        <v>0</v>
      </c>
      <c r="C1103" s="289">
        <f t="shared" si="52"/>
        <v>6275191</v>
      </c>
      <c r="E1103" s="291">
        <v>12995066</v>
      </c>
      <c r="F1103" s="374"/>
      <c r="G1103" s="374"/>
      <c r="H1103" s="374">
        <v>6275191</v>
      </c>
      <c r="I1103" s="374"/>
      <c r="J1103" s="374"/>
      <c r="K1103" s="374"/>
      <c r="L1103" s="374"/>
      <c r="M1103" s="374"/>
      <c r="N1103" s="374"/>
      <c r="O1103" s="374"/>
      <c r="P1103" s="374"/>
      <c r="Q1103" s="374"/>
    </row>
    <row r="1104" spans="1:17" x14ac:dyDescent="0.3">
      <c r="A1104" s="290">
        <f t="shared" si="50"/>
        <v>16537136</v>
      </c>
      <c r="B1104" s="289">
        <f t="shared" si="51"/>
        <v>0</v>
      </c>
      <c r="C1104" s="289">
        <f t="shared" si="52"/>
        <v>3383528</v>
      </c>
      <c r="E1104" s="291">
        <v>16537136</v>
      </c>
      <c r="F1104" s="374"/>
      <c r="G1104" s="374"/>
      <c r="H1104" s="374">
        <v>3383528</v>
      </c>
      <c r="I1104" s="374"/>
      <c r="J1104" s="374"/>
      <c r="K1104" s="374"/>
      <c r="L1104" s="374"/>
      <c r="M1104" s="374"/>
      <c r="N1104" s="374"/>
      <c r="O1104" s="374"/>
      <c r="P1104" s="374"/>
      <c r="Q1104" s="374"/>
    </row>
    <row r="1105" spans="1:17" x14ac:dyDescent="0.3">
      <c r="A1105" s="290">
        <f t="shared" si="50"/>
        <v>1107099090</v>
      </c>
      <c r="B1105" s="289">
        <f t="shared" si="51"/>
        <v>0</v>
      </c>
      <c r="C1105" s="289">
        <f t="shared" si="52"/>
        <v>3520885</v>
      </c>
      <c r="E1105" s="291">
        <v>1107099090</v>
      </c>
      <c r="F1105" s="374"/>
      <c r="G1105" s="374"/>
      <c r="H1105" s="374">
        <v>3520885</v>
      </c>
      <c r="I1105" s="374"/>
      <c r="J1105" s="374"/>
      <c r="K1105" s="374"/>
      <c r="L1105" s="374"/>
      <c r="M1105" s="374"/>
      <c r="N1105" s="374"/>
      <c r="O1105" s="374"/>
      <c r="P1105" s="374"/>
      <c r="Q1105" s="374"/>
    </row>
    <row r="1106" spans="1:17" x14ac:dyDescent="0.3">
      <c r="A1106" s="290">
        <f t="shared" si="50"/>
        <v>1143837575</v>
      </c>
      <c r="B1106" s="289">
        <f t="shared" si="51"/>
        <v>0</v>
      </c>
      <c r="C1106" s="289">
        <f t="shared" si="52"/>
        <v>357792</v>
      </c>
      <c r="E1106" s="291">
        <v>1143837575</v>
      </c>
      <c r="F1106" s="374"/>
      <c r="G1106" s="374"/>
      <c r="H1106" s="374">
        <v>357792</v>
      </c>
      <c r="I1106" s="374"/>
      <c r="J1106" s="374"/>
      <c r="K1106" s="374"/>
      <c r="L1106" s="374"/>
      <c r="M1106" s="374"/>
      <c r="N1106" s="374"/>
      <c r="O1106" s="374"/>
      <c r="P1106" s="374"/>
      <c r="Q1106" s="374"/>
    </row>
    <row r="1107" spans="1:17" x14ac:dyDescent="0.3">
      <c r="A1107" s="290">
        <f t="shared" si="50"/>
        <v>1144203100</v>
      </c>
      <c r="B1107" s="289">
        <f t="shared" si="51"/>
        <v>0</v>
      </c>
      <c r="C1107" s="289">
        <f t="shared" si="52"/>
        <v>3440450</v>
      </c>
      <c r="E1107" s="291">
        <v>1144203100</v>
      </c>
      <c r="F1107" s="374"/>
      <c r="G1107" s="374"/>
      <c r="H1107" s="374">
        <v>3440450</v>
      </c>
      <c r="I1107" s="374"/>
      <c r="J1107" s="374"/>
      <c r="K1107" s="374"/>
      <c r="L1107" s="374"/>
      <c r="M1107" s="374"/>
      <c r="N1107" s="374"/>
      <c r="O1107" s="374"/>
      <c r="P1107" s="374"/>
      <c r="Q1107" s="374"/>
    </row>
    <row r="1108" spans="1:17" x14ac:dyDescent="0.3">
      <c r="A1108" s="290">
        <f t="shared" si="50"/>
        <v>31906901</v>
      </c>
      <c r="B1108" s="289">
        <f t="shared" si="51"/>
        <v>0</v>
      </c>
      <c r="C1108" s="289">
        <f t="shared" si="52"/>
        <v>0</v>
      </c>
      <c r="E1108" s="291">
        <v>31906901</v>
      </c>
      <c r="F1108" s="374"/>
      <c r="G1108" s="374"/>
      <c r="H1108" s="374"/>
      <c r="I1108" s="374"/>
      <c r="J1108" s="374"/>
      <c r="K1108" s="374">
        <v>0</v>
      </c>
      <c r="L1108" s="374"/>
      <c r="M1108" s="374"/>
      <c r="N1108" s="374"/>
      <c r="O1108" s="374"/>
      <c r="P1108" s="374"/>
      <c r="Q1108" s="374"/>
    </row>
    <row r="1109" spans="1:17" x14ac:dyDescent="0.3">
      <c r="A1109" s="290">
        <f t="shared" si="50"/>
        <v>1130633720</v>
      </c>
      <c r="B1109" s="289">
        <f t="shared" si="51"/>
        <v>0</v>
      </c>
      <c r="C1109" s="289">
        <f t="shared" si="52"/>
        <v>277799</v>
      </c>
      <c r="E1109" s="291">
        <v>1130633720</v>
      </c>
      <c r="F1109" s="374"/>
      <c r="G1109" s="374"/>
      <c r="H1109" s="374"/>
      <c r="I1109" s="374"/>
      <c r="J1109" s="374"/>
      <c r="K1109" s="374">
        <v>277799</v>
      </c>
      <c r="L1109" s="374"/>
      <c r="M1109" s="374"/>
      <c r="N1109" s="374"/>
      <c r="O1109" s="374"/>
      <c r="P1109" s="374"/>
      <c r="Q1109" s="374"/>
    </row>
    <row r="1110" spans="1:17" x14ac:dyDescent="0.3">
      <c r="A1110" s="290">
        <f t="shared" si="50"/>
        <v>1113534715</v>
      </c>
      <c r="B1110" s="289">
        <f t="shared" si="51"/>
        <v>0</v>
      </c>
      <c r="C1110" s="289">
        <f t="shared" si="52"/>
        <v>2647830</v>
      </c>
      <c r="E1110" s="291">
        <v>1113534715</v>
      </c>
      <c r="F1110" s="374"/>
      <c r="G1110" s="374"/>
      <c r="H1110" s="374">
        <v>2647830</v>
      </c>
      <c r="I1110" s="374"/>
      <c r="J1110" s="374"/>
      <c r="K1110" s="374"/>
      <c r="L1110" s="374"/>
      <c r="M1110" s="374"/>
      <c r="N1110" s="374"/>
      <c r="O1110" s="374"/>
      <c r="P1110" s="374"/>
      <c r="Q1110" s="374"/>
    </row>
    <row r="1111" spans="1:17" x14ac:dyDescent="0.3">
      <c r="A1111" s="290">
        <f t="shared" si="50"/>
        <v>28537491</v>
      </c>
      <c r="B1111" s="289">
        <f t="shared" si="51"/>
        <v>0</v>
      </c>
      <c r="C1111" s="289">
        <f t="shared" si="52"/>
        <v>8351668</v>
      </c>
      <c r="E1111" s="291">
        <v>28537491</v>
      </c>
      <c r="F1111" s="374"/>
      <c r="G1111" s="374"/>
      <c r="H1111" s="374">
        <v>8351668</v>
      </c>
      <c r="I1111" s="374"/>
      <c r="J1111" s="374"/>
      <c r="K1111" s="374"/>
      <c r="L1111" s="374"/>
      <c r="M1111" s="374"/>
      <c r="N1111" s="374"/>
      <c r="O1111" s="374"/>
      <c r="P1111" s="374"/>
      <c r="Q1111" s="374"/>
    </row>
    <row r="1112" spans="1:17" x14ac:dyDescent="0.3">
      <c r="A1112" s="290">
        <f t="shared" si="50"/>
        <v>1059601314</v>
      </c>
      <c r="B1112" s="289">
        <f t="shared" si="51"/>
        <v>0</v>
      </c>
      <c r="C1112" s="289">
        <f t="shared" si="52"/>
        <v>1734009</v>
      </c>
      <c r="E1112" s="291">
        <v>1059601314</v>
      </c>
      <c r="F1112" s="374"/>
      <c r="G1112" s="374"/>
      <c r="H1112" s="374">
        <v>1734009</v>
      </c>
      <c r="I1112" s="374"/>
      <c r="J1112" s="374"/>
      <c r="K1112" s="374"/>
      <c r="L1112" s="374"/>
      <c r="M1112" s="374"/>
      <c r="N1112" s="374"/>
      <c r="O1112" s="374"/>
      <c r="P1112" s="374"/>
      <c r="Q1112" s="374"/>
    </row>
    <row r="1113" spans="1:17" x14ac:dyDescent="0.3">
      <c r="A1113" s="290">
        <f t="shared" si="50"/>
        <v>1143867942</v>
      </c>
      <c r="B1113" s="289">
        <f t="shared" si="51"/>
        <v>0</v>
      </c>
      <c r="C1113" s="289">
        <f t="shared" si="52"/>
        <v>3416950</v>
      </c>
      <c r="E1113" s="291">
        <v>1143867942</v>
      </c>
      <c r="F1113" s="374"/>
      <c r="G1113" s="374"/>
      <c r="H1113" s="374"/>
      <c r="I1113" s="374"/>
      <c r="J1113" s="374"/>
      <c r="K1113" s="374">
        <v>3416950</v>
      </c>
      <c r="L1113" s="374"/>
      <c r="M1113" s="374"/>
      <c r="N1113" s="374"/>
      <c r="O1113" s="374"/>
      <c r="P1113" s="374"/>
      <c r="Q1113" s="374"/>
    </row>
    <row r="1114" spans="1:17" x14ac:dyDescent="0.3">
      <c r="A1114" s="290">
        <f t="shared" si="50"/>
        <v>1143982227</v>
      </c>
      <c r="B1114" s="289">
        <f t="shared" si="51"/>
        <v>0</v>
      </c>
      <c r="C1114" s="289">
        <f t="shared" si="52"/>
        <v>7675846</v>
      </c>
      <c r="E1114" s="291">
        <v>1143982227</v>
      </c>
      <c r="F1114" s="374"/>
      <c r="G1114" s="374"/>
      <c r="H1114" s="374">
        <v>7675846</v>
      </c>
      <c r="I1114" s="374"/>
      <c r="J1114" s="374"/>
      <c r="K1114" s="374"/>
      <c r="L1114" s="374"/>
      <c r="M1114" s="374"/>
      <c r="N1114" s="374"/>
      <c r="O1114" s="374"/>
      <c r="P1114" s="374"/>
      <c r="Q1114" s="374"/>
    </row>
    <row r="1115" spans="1:17" x14ac:dyDescent="0.3">
      <c r="A1115" s="290">
        <f t="shared" si="50"/>
        <v>1113527563</v>
      </c>
      <c r="B1115" s="289">
        <f t="shared" si="51"/>
        <v>0</v>
      </c>
      <c r="C1115" s="289">
        <f t="shared" si="52"/>
        <v>4280740</v>
      </c>
      <c r="E1115" s="291">
        <v>1113527563</v>
      </c>
      <c r="F1115" s="374"/>
      <c r="G1115" s="374"/>
      <c r="H1115" s="374">
        <v>4280740</v>
      </c>
      <c r="I1115" s="374"/>
      <c r="J1115" s="374"/>
      <c r="K1115" s="374"/>
      <c r="L1115" s="374"/>
      <c r="M1115" s="374"/>
      <c r="N1115" s="374"/>
      <c r="O1115" s="374"/>
      <c r="P1115" s="374"/>
      <c r="Q1115" s="374"/>
    </row>
    <row r="1116" spans="1:17" x14ac:dyDescent="0.3">
      <c r="A1116" s="290">
        <f t="shared" si="50"/>
        <v>1130646456</v>
      </c>
      <c r="B1116" s="289">
        <f t="shared" si="51"/>
        <v>0</v>
      </c>
      <c r="C1116" s="289">
        <f t="shared" si="52"/>
        <v>99333</v>
      </c>
      <c r="E1116" s="291">
        <v>1130646456</v>
      </c>
      <c r="F1116" s="374"/>
      <c r="G1116" s="374"/>
      <c r="H1116" s="374">
        <v>99333</v>
      </c>
      <c r="I1116" s="374"/>
      <c r="J1116" s="374"/>
      <c r="K1116" s="374"/>
      <c r="L1116" s="374"/>
      <c r="M1116" s="374"/>
      <c r="N1116" s="374"/>
      <c r="O1116" s="374"/>
      <c r="P1116" s="374"/>
      <c r="Q1116" s="374"/>
    </row>
    <row r="1117" spans="1:17" x14ac:dyDescent="0.3">
      <c r="A1117" s="290">
        <f t="shared" ref="A1117:A1180" si="53">+E1117</f>
        <v>1144172004</v>
      </c>
      <c r="B1117" s="289">
        <f t="shared" si="51"/>
        <v>0</v>
      </c>
      <c r="C1117" s="289">
        <f t="shared" si="52"/>
        <v>4432892</v>
      </c>
      <c r="E1117" s="291">
        <v>1144172004</v>
      </c>
      <c r="F1117" s="374"/>
      <c r="G1117" s="374"/>
      <c r="H1117" s="374"/>
      <c r="I1117" s="374"/>
      <c r="J1117" s="374"/>
      <c r="K1117" s="374">
        <v>4432892</v>
      </c>
      <c r="L1117" s="374"/>
      <c r="M1117" s="374"/>
      <c r="N1117" s="374"/>
      <c r="O1117" s="374"/>
      <c r="P1117" s="374"/>
      <c r="Q1117" s="374"/>
    </row>
    <row r="1118" spans="1:17" x14ac:dyDescent="0.3">
      <c r="A1118" s="290">
        <f t="shared" si="53"/>
        <v>1143827956</v>
      </c>
      <c r="B1118" s="289">
        <f t="shared" si="51"/>
        <v>0</v>
      </c>
      <c r="C1118" s="289">
        <f t="shared" si="52"/>
        <v>834588</v>
      </c>
      <c r="E1118" s="291">
        <v>1143827956</v>
      </c>
      <c r="F1118" s="374"/>
      <c r="G1118" s="374"/>
      <c r="H1118" s="374"/>
      <c r="I1118" s="374"/>
      <c r="J1118" s="374"/>
      <c r="K1118" s="374">
        <v>834588</v>
      </c>
      <c r="L1118" s="374"/>
      <c r="M1118" s="374"/>
      <c r="N1118" s="374"/>
      <c r="O1118" s="374"/>
      <c r="P1118" s="374"/>
      <c r="Q1118" s="374"/>
    </row>
    <row r="1119" spans="1:17" x14ac:dyDescent="0.3">
      <c r="A1119" s="290">
        <f t="shared" si="53"/>
        <v>1144060238</v>
      </c>
      <c r="B1119" s="289">
        <f t="shared" si="51"/>
        <v>0</v>
      </c>
      <c r="C1119" s="289">
        <f t="shared" si="52"/>
        <v>1307795</v>
      </c>
      <c r="E1119" s="291">
        <v>1144060238</v>
      </c>
      <c r="F1119" s="374"/>
      <c r="G1119" s="374"/>
      <c r="H1119" s="374">
        <v>1307795</v>
      </c>
      <c r="I1119" s="374"/>
      <c r="J1119" s="374"/>
      <c r="K1119" s="374"/>
      <c r="L1119" s="374"/>
      <c r="M1119" s="374"/>
      <c r="N1119" s="374"/>
      <c r="O1119" s="374"/>
      <c r="P1119" s="374"/>
      <c r="Q1119" s="374"/>
    </row>
    <row r="1120" spans="1:17" x14ac:dyDescent="0.3">
      <c r="A1120" s="290">
        <f t="shared" si="53"/>
        <v>1115190062</v>
      </c>
      <c r="B1120" s="289">
        <f t="shared" si="51"/>
        <v>0</v>
      </c>
      <c r="C1120" s="289">
        <f t="shared" si="52"/>
        <v>987262</v>
      </c>
      <c r="E1120" s="291">
        <v>1115190062</v>
      </c>
      <c r="F1120" s="374"/>
      <c r="G1120" s="374"/>
      <c r="H1120" s="374"/>
      <c r="I1120" s="374"/>
      <c r="J1120" s="374"/>
      <c r="K1120" s="374">
        <v>987262</v>
      </c>
      <c r="L1120" s="374"/>
      <c r="M1120" s="374"/>
      <c r="N1120" s="374"/>
      <c r="O1120" s="374"/>
      <c r="P1120" s="374"/>
      <c r="Q1120" s="374"/>
    </row>
    <row r="1121" spans="1:5" x14ac:dyDescent="0.3">
      <c r="A1121" s="290">
        <f t="shared" si="53"/>
        <v>0</v>
      </c>
      <c r="B1121" s="289">
        <f t="shared" si="51"/>
        <v>0</v>
      </c>
      <c r="C1121" s="289">
        <f t="shared" si="52"/>
        <v>0</v>
      </c>
      <c r="E1121"/>
    </row>
    <row r="1122" spans="1:5" x14ac:dyDescent="0.3">
      <c r="A1122" s="290">
        <f t="shared" si="53"/>
        <v>0</v>
      </c>
      <c r="B1122" s="289">
        <f t="shared" si="51"/>
        <v>0</v>
      </c>
      <c r="C1122" s="289">
        <f t="shared" si="52"/>
        <v>0</v>
      </c>
      <c r="E1122"/>
    </row>
    <row r="1123" spans="1:5" x14ac:dyDescent="0.3">
      <c r="A1123" s="290">
        <f t="shared" si="53"/>
        <v>0</v>
      </c>
      <c r="B1123" s="289">
        <f t="shared" si="51"/>
        <v>0</v>
      </c>
      <c r="C1123" s="289">
        <f t="shared" si="52"/>
        <v>0</v>
      </c>
      <c r="E1123"/>
    </row>
    <row r="1124" spans="1:5" x14ac:dyDescent="0.3">
      <c r="A1124" s="290">
        <f t="shared" si="53"/>
        <v>0</v>
      </c>
      <c r="B1124" s="289">
        <f t="shared" ref="B1124:B1187" si="54">+SUM(F1124:G1124)</f>
        <v>0</v>
      </c>
      <c r="C1124" s="289">
        <f t="shared" ref="C1124:C1187" si="55">+SUM(F1124:AZ1124)-B1124</f>
        <v>0</v>
      </c>
      <c r="E1124"/>
    </row>
    <row r="1125" spans="1:5" x14ac:dyDescent="0.3">
      <c r="A1125" s="290">
        <f t="shared" si="53"/>
        <v>0</v>
      </c>
      <c r="B1125" s="289">
        <f t="shared" si="54"/>
        <v>0</v>
      </c>
      <c r="C1125" s="289">
        <f t="shared" si="55"/>
        <v>0</v>
      </c>
      <c r="E1125"/>
    </row>
    <row r="1126" spans="1:5" x14ac:dyDescent="0.3">
      <c r="A1126" s="290">
        <f t="shared" si="53"/>
        <v>0</v>
      </c>
      <c r="B1126" s="289">
        <f t="shared" si="54"/>
        <v>0</v>
      </c>
      <c r="C1126" s="289">
        <f t="shared" si="55"/>
        <v>0</v>
      </c>
      <c r="E1126"/>
    </row>
    <row r="1127" spans="1:5" x14ac:dyDescent="0.3">
      <c r="A1127" s="290">
        <f t="shared" si="53"/>
        <v>0</v>
      </c>
      <c r="B1127" s="289">
        <f t="shared" si="54"/>
        <v>0</v>
      </c>
      <c r="C1127" s="289">
        <f t="shared" si="55"/>
        <v>0</v>
      </c>
      <c r="E1127"/>
    </row>
    <row r="1128" spans="1:5" x14ac:dyDescent="0.3">
      <c r="A1128" s="290">
        <f t="shared" si="53"/>
        <v>0</v>
      </c>
      <c r="B1128" s="289">
        <f t="shared" si="54"/>
        <v>0</v>
      </c>
      <c r="C1128" s="289">
        <f t="shared" si="55"/>
        <v>0</v>
      </c>
      <c r="E1128"/>
    </row>
    <row r="1129" spans="1:5" x14ac:dyDescent="0.3">
      <c r="A1129" s="290">
        <f t="shared" si="53"/>
        <v>0</v>
      </c>
      <c r="B1129" s="289">
        <f t="shared" si="54"/>
        <v>0</v>
      </c>
      <c r="C1129" s="289">
        <f t="shared" si="55"/>
        <v>0</v>
      </c>
      <c r="E1129"/>
    </row>
    <row r="1130" spans="1:5" x14ac:dyDescent="0.3">
      <c r="A1130" s="290">
        <f t="shared" si="53"/>
        <v>0</v>
      </c>
      <c r="B1130" s="289">
        <f t="shared" si="54"/>
        <v>0</v>
      </c>
      <c r="C1130" s="289">
        <f t="shared" si="55"/>
        <v>0</v>
      </c>
      <c r="E1130"/>
    </row>
    <row r="1131" spans="1:5" x14ac:dyDescent="0.3">
      <c r="A1131" s="290">
        <f t="shared" si="53"/>
        <v>0</v>
      </c>
      <c r="B1131" s="289">
        <f t="shared" si="54"/>
        <v>0</v>
      </c>
      <c r="C1131" s="289">
        <f t="shared" si="55"/>
        <v>0</v>
      </c>
      <c r="E1131"/>
    </row>
    <row r="1132" spans="1:5" x14ac:dyDescent="0.3">
      <c r="A1132" s="290">
        <f t="shared" si="53"/>
        <v>0</v>
      </c>
      <c r="B1132" s="289">
        <f t="shared" si="54"/>
        <v>0</v>
      </c>
      <c r="C1132" s="289">
        <f t="shared" si="55"/>
        <v>0</v>
      </c>
      <c r="E1132"/>
    </row>
    <row r="1133" spans="1:5" x14ac:dyDescent="0.3">
      <c r="A1133" s="290">
        <f t="shared" si="53"/>
        <v>0</v>
      </c>
      <c r="B1133" s="289">
        <f t="shared" si="54"/>
        <v>0</v>
      </c>
      <c r="C1133" s="289">
        <f t="shared" si="55"/>
        <v>0</v>
      </c>
      <c r="E1133"/>
    </row>
    <row r="1134" spans="1:5" x14ac:dyDescent="0.3">
      <c r="A1134" s="290">
        <f t="shared" si="53"/>
        <v>0</v>
      </c>
      <c r="B1134" s="289">
        <f t="shared" si="54"/>
        <v>0</v>
      </c>
      <c r="C1134" s="289">
        <f t="shared" si="55"/>
        <v>0</v>
      </c>
      <c r="E1134"/>
    </row>
    <row r="1135" spans="1:5" x14ac:dyDescent="0.3">
      <c r="A1135" s="290">
        <f t="shared" si="53"/>
        <v>0</v>
      </c>
      <c r="B1135" s="289">
        <f t="shared" si="54"/>
        <v>0</v>
      </c>
      <c r="C1135" s="289">
        <f t="shared" si="55"/>
        <v>0</v>
      </c>
      <c r="E1135"/>
    </row>
    <row r="1136" spans="1:5" x14ac:dyDescent="0.3">
      <c r="A1136" s="290">
        <f t="shared" si="53"/>
        <v>0</v>
      </c>
      <c r="B1136" s="289">
        <f t="shared" si="54"/>
        <v>0</v>
      </c>
      <c r="C1136" s="289">
        <f t="shared" si="55"/>
        <v>0</v>
      </c>
      <c r="E1136"/>
    </row>
    <row r="1137" spans="1:5" x14ac:dyDescent="0.3">
      <c r="A1137" s="290">
        <f t="shared" si="53"/>
        <v>0</v>
      </c>
      <c r="B1137" s="289">
        <f t="shared" si="54"/>
        <v>0</v>
      </c>
      <c r="C1137" s="289">
        <f t="shared" si="55"/>
        <v>0</v>
      </c>
      <c r="E1137"/>
    </row>
    <row r="1138" spans="1:5" x14ac:dyDescent="0.3">
      <c r="A1138" s="290">
        <f t="shared" si="53"/>
        <v>0</v>
      </c>
      <c r="B1138" s="289">
        <f t="shared" si="54"/>
        <v>0</v>
      </c>
      <c r="C1138" s="289">
        <f t="shared" si="55"/>
        <v>0</v>
      </c>
      <c r="E1138"/>
    </row>
    <row r="1139" spans="1:5" x14ac:dyDescent="0.3">
      <c r="A1139" s="290">
        <f t="shared" si="53"/>
        <v>0</v>
      </c>
      <c r="B1139" s="289">
        <f t="shared" si="54"/>
        <v>0</v>
      </c>
      <c r="C1139" s="289">
        <f t="shared" si="55"/>
        <v>0</v>
      </c>
      <c r="E1139"/>
    </row>
    <row r="1140" spans="1:5" x14ac:dyDescent="0.3">
      <c r="A1140" s="290">
        <f t="shared" si="53"/>
        <v>0</v>
      </c>
      <c r="B1140" s="289">
        <f t="shared" si="54"/>
        <v>0</v>
      </c>
      <c r="C1140" s="289">
        <f t="shared" si="55"/>
        <v>0</v>
      </c>
      <c r="E1140"/>
    </row>
    <row r="1141" spans="1:5" x14ac:dyDescent="0.3">
      <c r="A1141" s="290">
        <f t="shared" si="53"/>
        <v>0</v>
      </c>
      <c r="B1141" s="289">
        <f t="shared" si="54"/>
        <v>0</v>
      </c>
      <c r="C1141" s="289">
        <f t="shared" si="55"/>
        <v>0</v>
      </c>
      <c r="E1141"/>
    </row>
    <row r="1142" spans="1:5" x14ac:dyDescent="0.3">
      <c r="A1142" s="290">
        <f t="shared" si="53"/>
        <v>0</v>
      </c>
      <c r="B1142" s="289">
        <f t="shared" si="54"/>
        <v>0</v>
      </c>
      <c r="C1142" s="289">
        <f t="shared" si="55"/>
        <v>0</v>
      </c>
      <c r="E1142"/>
    </row>
    <row r="1143" spans="1:5" x14ac:dyDescent="0.3">
      <c r="A1143" s="290">
        <f t="shared" si="53"/>
        <v>0</v>
      </c>
      <c r="B1143" s="289">
        <f t="shared" si="54"/>
        <v>0</v>
      </c>
      <c r="C1143" s="289">
        <f t="shared" si="55"/>
        <v>0</v>
      </c>
      <c r="E1143"/>
    </row>
    <row r="1144" spans="1:5" x14ac:dyDescent="0.3">
      <c r="A1144" s="290">
        <f t="shared" si="53"/>
        <v>0</v>
      </c>
      <c r="B1144" s="289">
        <f t="shared" si="54"/>
        <v>0</v>
      </c>
      <c r="C1144" s="289">
        <f t="shared" si="55"/>
        <v>0</v>
      </c>
      <c r="E1144"/>
    </row>
    <row r="1145" spans="1:5" x14ac:dyDescent="0.3">
      <c r="A1145" s="290">
        <f t="shared" si="53"/>
        <v>0</v>
      </c>
      <c r="B1145" s="289">
        <f t="shared" si="54"/>
        <v>0</v>
      </c>
      <c r="C1145" s="289">
        <f t="shared" si="55"/>
        <v>0</v>
      </c>
      <c r="E1145"/>
    </row>
    <row r="1146" spans="1:5" x14ac:dyDescent="0.3">
      <c r="A1146" s="290">
        <f t="shared" si="53"/>
        <v>0</v>
      </c>
      <c r="B1146" s="289">
        <f t="shared" si="54"/>
        <v>0</v>
      </c>
      <c r="C1146" s="289">
        <f t="shared" si="55"/>
        <v>0</v>
      </c>
      <c r="E1146"/>
    </row>
    <row r="1147" spans="1:5" x14ac:dyDescent="0.3">
      <c r="A1147" s="290">
        <f t="shared" si="53"/>
        <v>0</v>
      </c>
      <c r="B1147" s="289">
        <f t="shared" si="54"/>
        <v>0</v>
      </c>
      <c r="C1147" s="289">
        <f t="shared" si="55"/>
        <v>0</v>
      </c>
      <c r="E1147"/>
    </row>
    <row r="1148" spans="1:5" x14ac:dyDescent="0.3">
      <c r="A1148" s="290">
        <f t="shared" si="53"/>
        <v>0</v>
      </c>
      <c r="B1148" s="289">
        <f t="shared" si="54"/>
        <v>0</v>
      </c>
      <c r="C1148" s="289">
        <f t="shared" si="55"/>
        <v>0</v>
      </c>
      <c r="E1148"/>
    </row>
    <row r="1149" spans="1:5" x14ac:dyDescent="0.3">
      <c r="A1149" s="290">
        <f t="shared" si="53"/>
        <v>0</v>
      </c>
      <c r="B1149" s="289">
        <f t="shared" si="54"/>
        <v>0</v>
      </c>
      <c r="C1149" s="289">
        <f t="shared" si="55"/>
        <v>0</v>
      </c>
      <c r="E1149"/>
    </row>
    <row r="1150" spans="1:5" x14ac:dyDescent="0.3">
      <c r="A1150" s="290">
        <f t="shared" si="53"/>
        <v>0</v>
      </c>
      <c r="B1150" s="289">
        <f t="shared" si="54"/>
        <v>0</v>
      </c>
      <c r="C1150" s="289">
        <f t="shared" si="55"/>
        <v>0</v>
      </c>
      <c r="E1150"/>
    </row>
    <row r="1151" spans="1:5" x14ac:dyDescent="0.3">
      <c r="A1151" s="290">
        <f t="shared" si="53"/>
        <v>0</v>
      </c>
      <c r="B1151" s="289">
        <f t="shared" si="54"/>
        <v>0</v>
      </c>
      <c r="C1151" s="289">
        <f t="shared" si="55"/>
        <v>0</v>
      </c>
      <c r="E1151"/>
    </row>
    <row r="1152" spans="1:5" x14ac:dyDescent="0.3">
      <c r="A1152" s="290">
        <f t="shared" si="53"/>
        <v>0</v>
      </c>
      <c r="B1152" s="289">
        <f t="shared" si="54"/>
        <v>0</v>
      </c>
      <c r="C1152" s="289">
        <f t="shared" si="55"/>
        <v>0</v>
      </c>
      <c r="E1152"/>
    </row>
    <row r="1153" spans="1:5" x14ac:dyDescent="0.3">
      <c r="A1153" s="290">
        <f t="shared" si="53"/>
        <v>0</v>
      </c>
      <c r="B1153" s="289">
        <f t="shared" si="54"/>
        <v>0</v>
      </c>
      <c r="C1153" s="289">
        <f t="shared" si="55"/>
        <v>0</v>
      </c>
      <c r="E1153"/>
    </row>
    <row r="1154" spans="1:5" x14ac:dyDescent="0.3">
      <c r="A1154" s="290">
        <f t="shared" si="53"/>
        <v>0</v>
      </c>
      <c r="B1154" s="289">
        <f t="shared" si="54"/>
        <v>0</v>
      </c>
      <c r="C1154" s="289">
        <f t="shared" si="55"/>
        <v>0</v>
      </c>
      <c r="E1154"/>
    </row>
    <row r="1155" spans="1:5" x14ac:dyDescent="0.3">
      <c r="A1155" s="290">
        <f t="shared" si="53"/>
        <v>0</v>
      </c>
      <c r="B1155" s="289">
        <f t="shared" si="54"/>
        <v>0</v>
      </c>
      <c r="C1155" s="289">
        <f t="shared" si="55"/>
        <v>0</v>
      </c>
      <c r="E1155"/>
    </row>
    <row r="1156" spans="1:5" x14ac:dyDescent="0.3">
      <c r="A1156" s="290">
        <f t="shared" si="53"/>
        <v>0</v>
      </c>
      <c r="B1156" s="289">
        <f t="shared" si="54"/>
        <v>0</v>
      </c>
      <c r="C1156" s="289">
        <f t="shared" si="55"/>
        <v>0</v>
      </c>
      <c r="E1156"/>
    </row>
    <row r="1157" spans="1:5" x14ac:dyDescent="0.3">
      <c r="A1157" s="290">
        <f t="shared" si="53"/>
        <v>0</v>
      </c>
      <c r="B1157" s="289">
        <f t="shared" si="54"/>
        <v>0</v>
      </c>
      <c r="C1157" s="289">
        <f t="shared" si="55"/>
        <v>0</v>
      </c>
      <c r="E1157"/>
    </row>
    <row r="1158" spans="1:5" x14ac:dyDescent="0.3">
      <c r="A1158" s="290">
        <f t="shared" si="53"/>
        <v>0</v>
      </c>
      <c r="B1158" s="289">
        <f t="shared" si="54"/>
        <v>0</v>
      </c>
      <c r="C1158" s="289">
        <f t="shared" si="55"/>
        <v>0</v>
      </c>
      <c r="E1158"/>
    </row>
    <row r="1159" spans="1:5" x14ac:dyDescent="0.3">
      <c r="A1159" s="290">
        <f t="shared" si="53"/>
        <v>0</v>
      </c>
      <c r="B1159" s="289">
        <f t="shared" si="54"/>
        <v>0</v>
      </c>
      <c r="C1159" s="289">
        <f t="shared" si="55"/>
        <v>0</v>
      </c>
      <c r="E1159"/>
    </row>
    <row r="1160" spans="1:5" x14ac:dyDescent="0.3">
      <c r="A1160" s="290">
        <f t="shared" si="53"/>
        <v>0</v>
      </c>
      <c r="B1160" s="289">
        <f t="shared" si="54"/>
        <v>0</v>
      </c>
      <c r="C1160" s="289">
        <f t="shared" si="55"/>
        <v>0</v>
      </c>
      <c r="E1160"/>
    </row>
    <row r="1161" spans="1:5" x14ac:dyDescent="0.3">
      <c r="A1161" s="290">
        <f t="shared" si="53"/>
        <v>0</v>
      </c>
      <c r="B1161" s="289">
        <f t="shared" si="54"/>
        <v>0</v>
      </c>
      <c r="C1161" s="289">
        <f t="shared" si="55"/>
        <v>0</v>
      </c>
      <c r="E1161"/>
    </row>
    <row r="1162" spans="1:5" x14ac:dyDescent="0.3">
      <c r="A1162" s="290">
        <f t="shared" si="53"/>
        <v>0</v>
      </c>
      <c r="B1162" s="289">
        <f t="shared" si="54"/>
        <v>0</v>
      </c>
      <c r="C1162" s="289">
        <f t="shared" si="55"/>
        <v>0</v>
      </c>
      <c r="E1162"/>
    </row>
    <row r="1163" spans="1:5" x14ac:dyDescent="0.3">
      <c r="A1163" s="290">
        <f t="shared" si="53"/>
        <v>0</v>
      </c>
      <c r="B1163" s="289">
        <f t="shared" si="54"/>
        <v>0</v>
      </c>
      <c r="C1163" s="289">
        <f t="shared" si="55"/>
        <v>0</v>
      </c>
      <c r="E1163"/>
    </row>
    <row r="1164" spans="1:5" x14ac:dyDescent="0.3">
      <c r="A1164" s="290">
        <f t="shared" si="53"/>
        <v>0</v>
      </c>
      <c r="B1164" s="289">
        <f t="shared" si="54"/>
        <v>0</v>
      </c>
      <c r="C1164" s="289">
        <f t="shared" si="55"/>
        <v>0</v>
      </c>
      <c r="E1164"/>
    </row>
    <row r="1165" spans="1:5" x14ac:dyDescent="0.3">
      <c r="A1165" s="290">
        <f t="shared" si="53"/>
        <v>0</v>
      </c>
      <c r="B1165" s="289">
        <f t="shared" si="54"/>
        <v>0</v>
      </c>
      <c r="C1165" s="289">
        <f t="shared" si="55"/>
        <v>0</v>
      </c>
      <c r="E1165"/>
    </row>
    <row r="1166" spans="1:5" x14ac:dyDescent="0.3">
      <c r="A1166" s="290">
        <f t="shared" si="53"/>
        <v>0</v>
      </c>
      <c r="B1166" s="289">
        <f t="shared" si="54"/>
        <v>0</v>
      </c>
      <c r="C1166" s="289">
        <f t="shared" si="55"/>
        <v>0</v>
      </c>
      <c r="E1166"/>
    </row>
    <row r="1167" spans="1:5" x14ac:dyDescent="0.3">
      <c r="A1167" s="290">
        <f t="shared" si="53"/>
        <v>0</v>
      </c>
      <c r="B1167" s="289">
        <f t="shared" si="54"/>
        <v>0</v>
      </c>
      <c r="C1167" s="289">
        <f t="shared" si="55"/>
        <v>0</v>
      </c>
      <c r="E1167"/>
    </row>
    <row r="1168" spans="1:5" x14ac:dyDescent="0.3">
      <c r="A1168" s="290">
        <f t="shared" si="53"/>
        <v>0</v>
      </c>
      <c r="B1168" s="289">
        <f t="shared" si="54"/>
        <v>0</v>
      </c>
      <c r="C1168" s="289">
        <f t="shared" si="55"/>
        <v>0</v>
      </c>
      <c r="E1168"/>
    </row>
    <row r="1169" spans="1:5" x14ac:dyDescent="0.3">
      <c r="A1169" s="290">
        <f t="shared" si="53"/>
        <v>0</v>
      </c>
      <c r="B1169" s="289">
        <f t="shared" si="54"/>
        <v>0</v>
      </c>
      <c r="C1169" s="289">
        <f t="shared" si="55"/>
        <v>0</v>
      </c>
      <c r="E1169"/>
    </row>
    <row r="1170" spans="1:5" x14ac:dyDescent="0.3">
      <c r="A1170" s="290">
        <f t="shared" si="53"/>
        <v>0</v>
      </c>
      <c r="B1170" s="289">
        <f t="shared" si="54"/>
        <v>0</v>
      </c>
      <c r="C1170" s="289">
        <f t="shared" si="55"/>
        <v>0</v>
      </c>
      <c r="E1170"/>
    </row>
    <row r="1171" spans="1:5" x14ac:dyDescent="0.3">
      <c r="A1171" s="290">
        <f t="shared" si="53"/>
        <v>0</v>
      </c>
      <c r="B1171" s="289">
        <f t="shared" si="54"/>
        <v>0</v>
      </c>
      <c r="C1171" s="289">
        <f t="shared" si="55"/>
        <v>0</v>
      </c>
      <c r="E1171"/>
    </row>
    <row r="1172" spans="1:5" x14ac:dyDescent="0.3">
      <c r="A1172" s="290">
        <f t="shared" si="53"/>
        <v>0</v>
      </c>
      <c r="B1172" s="289">
        <f t="shared" si="54"/>
        <v>0</v>
      </c>
      <c r="C1172" s="289">
        <f t="shared" si="55"/>
        <v>0</v>
      </c>
      <c r="E1172"/>
    </row>
    <row r="1173" spans="1:5" x14ac:dyDescent="0.3">
      <c r="A1173" s="290">
        <f t="shared" si="53"/>
        <v>0</v>
      </c>
      <c r="B1173" s="289">
        <f t="shared" si="54"/>
        <v>0</v>
      </c>
      <c r="C1173" s="289">
        <f t="shared" si="55"/>
        <v>0</v>
      </c>
      <c r="E1173"/>
    </row>
    <row r="1174" spans="1:5" x14ac:dyDescent="0.3">
      <c r="A1174" s="290">
        <f t="shared" si="53"/>
        <v>0</v>
      </c>
      <c r="B1174" s="289">
        <f t="shared" si="54"/>
        <v>0</v>
      </c>
      <c r="C1174" s="289">
        <f t="shared" si="55"/>
        <v>0</v>
      </c>
      <c r="E1174"/>
    </row>
    <row r="1175" spans="1:5" x14ac:dyDescent="0.3">
      <c r="A1175" s="290">
        <f t="shared" si="53"/>
        <v>0</v>
      </c>
      <c r="B1175" s="289">
        <f t="shared" si="54"/>
        <v>0</v>
      </c>
      <c r="C1175" s="289">
        <f t="shared" si="55"/>
        <v>0</v>
      </c>
      <c r="E1175"/>
    </row>
    <row r="1176" spans="1:5" x14ac:dyDescent="0.3">
      <c r="A1176" s="290">
        <f t="shared" si="53"/>
        <v>0</v>
      </c>
      <c r="B1176" s="289">
        <f t="shared" si="54"/>
        <v>0</v>
      </c>
      <c r="C1176" s="289">
        <f t="shared" si="55"/>
        <v>0</v>
      </c>
      <c r="E1176"/>
    </row>
    <row r="1177" spans="1:5" x14ac:dyDescent="0.3">
      <c r="A1177" s="290">
        <f t="shared" si="53"/>
        <v>0</v>
      </c>
      <c r="B1177" s="289">
        <f t="shared" si="54"/>
        <v>0</v>
      </c>
      <c r="C1177" s="289">
        <f t="shared" si="55"/>
        <v>0</v>
      </c>
      <c r="E1177"/>
    </row>
    <row r="1178" spans="1:5" x14ac:dyDescent="0.3">
      <c r="A1178" s="290">
        <f t="shared" si="53"/>
        <v>0</v>
      </c>
      <c r="B1178" s="289">
        <f t="shared" si="54"/>
        <v>0</v>
      </c>
      <c r="C1178" s="289">
        <f t="shared" si="55"/>
        <v>0</v>
      </c>
      <c r="E1178"/>
    </row>
    <row r="1179" spans="1:5" x14ac:dyDescent="0.3">
      <c r="A1179" s="290">
        <f t="shared" si="53"/>
        <v>0</v>
      </c>
      <c r="B1179" s="289">
        <f t="shared" si="54"/>
        <v>0</v>
      </c>
      <c r="C1179" s="289">
        <f t="shared" si="55"/>
        <v>0</v>
      </c>
      <c r="E1179"/>
    </row>
    <row r="1180" spans="1:5" x14ac:dyDescent="0.3">
      <c r="A1180" s="290">
        <f t="shared" si="53"/>
        <v>0</v>
      </c>
      <c r="B1180" s="289">
        <f t="shared" si="54"/>
        <v>0</v>
      </c>
      <c r="C1180" s="289">
        <f t="shared" si="55"/>
        <v>0</v>
      </c>
      <c r="E1180"/>
    </row>
    <row r="1181" spans="1:5" x14ac:dyDescent="0.3">
      <c r="A1181" s="290">
        <f t="shared" ref="A1181:A1244" si="56">+E1181</f>
        <v>0</v>
      </c>
      <c r="B1181" s="289">
        <f t="shared" si="54"/>
        <v>0</v>
      </c>
      <c r="C1181" s="289">
        <f t="shared" si="55"/>
        <v>0</v>
      </c>
      <c r="E1181"/>
    </row>
    <row r="1182" spans="1:5" x14ac:dyDescent="0.3">
      <c r="A1182" s="290">
        <f t="shared" si="56"/>
        <v>0</v>
      </c>
      <c r="B1182" s="289">
        <f t="shared" si="54"/>
        <v>0</v>
      </c>
      <c r="C1182" s="289">
        <f t="shared" si="55"/>
        <v>0</v>
      </c>
      <c r="E1182"/>
    </row>
    <row r="1183" spans="1:5" x14ac:dyDescent="0.3">
      <c r="A1183" s="290">
        <f t="shared" si="56"/>
        <v>0</v>
      </c>
      <c r="B1183" s="289">
        <f t="shared" si="54"/>
        <v>0</v>
      </c>
      <c r="C1183" s="289">
        <f t="shared" si="55"/>
        <v>0</v>
      </c>
      <c r="E1183"/>
    </row>
    <row r="1184" spans="1:5" x14ac:dyDescent="0.3">
      <c r="A1184" s="290">
        <f t="shared" si="56"/>
        <v>0</v>
      </c>
      <c r="B1184" s="289">
        <f t="shared" si="54"/>
        <v>0</v>
      </c>
      <c r="C1184" s="289">
        <f t="shared" si="55"/>
        <v>0</v>
      </c>
      <c r="E1184"/>
    </row>
    <row r="1185" spans="1:5" x14ac:dyDescent="0.3">
      <c r="A1185" s="290">
        <f t="shared" si="56"/>
        <v>0</v>
      </c>
      <c r="B1185" s="289">
        <f t="shared" si="54"/>
        <v>0</v>
      </c>
      <c r="C1185" s="289">
        <f t="shared" si="55"/>
        <v>0</v>
      </c>
      <c r="E1185"/>
    </row>
    <row r="1186" spans="1:5" x14ac:dyDescent="0.3">
      <c r="A1186" s="290">
        <f t="shared" si="56"/>
        <v>0</v>
      </c>
      <c r="B1186" s="289">
        <f t="shared" si="54"/>
        <v>0</v>
      </c>
      <c r="C1186" s="289">
        <f t="shared" si="55"/>
        <v>0</v>
      </c>
      <c r="E1186"/>
    </row>
    <row r="1187" spans="1:5" x14ac:dyDescent="0.3">
      <c r="A1187" s="290">
        <f t="shared" si="56"/>
        <v>0</v>
      </c>
      <c r="B1187" s="289">
        <f t="shared" si="54"/>
        <v>0</v>
      </c>
      <c r="C1187" s="289">
        <f t="shared" si="55"/>
        <v>0</v>
      </c>
      <c r="E1187"/>
    </row>
    <row r="1188" spans="1:5" x14ac:dyDescent="0.3">
      <c r="A1188" s="290">
        <f t="shared" si="56"/>
        <v>0</v>
      </c>
      <c r="B1188" s="289">
        <f t="shared" ref="B1188:B1251" si="57">+SUM(F1188:G1188)</f>
        <v>0</v>
      </c>
      <c r="C1188" s="289">
        <f t="shared" ref="C1188:C1251" si="58">+SUM(F1188:AZ1188)-B1188</f>
        <v>0</v>
      </c>
      <c r="E1188"/>
    </row>
    <row r="1189" spans="1:5" x14ac:dyDescent="0.3">
      <c r="A1189" s="290">
        <f t="shared" si="56"/>
        <v>0</v>
      </c>
      <c r="B1189" s="289">
        <f t="shared" si="57"/>
        <v>0</v>
      </c>
      <c r="C1189" s="289">
        <f t="shared" si="58"/>
        <v>0</v>
      </c>
      <c r="E1189"/>
    </row>
    <row r="1190" spans="1:5" x14ac:dyDescent="0.3">
      <c r="A1190" s="290">
        <f t="shared" si="56"/>
        <v>0</v>
      </c>
      <c r="B1190" s="289">
        <f t="shared" si="57"/>
        <v>0</v>
      </c>
      <c r="C1190" s="289">
        <f t="shared" si="58"/>
        <v>0</v>
      </c>
      <c r="E1190"/>
    </row>
    <row r="1191" spans="1:5" x14ac:dyDescent="0.3">
      <c r="A1191" s="290">
        <f t="shared" si="56"/>
        <v>0</v>
      </c>
      <c r="B1191" s="289">
        <f t="shared" si="57"/>
        <v>0</v>
      </c>
      <c r="C1191" s="289">
        <f t="shared" si="58"/>
        <v>0</v>
      </c>
      <c r="E1191"/>
    </row>
    <row r="1192" spans="1:5" x14ac:dyDescent="0.3">
      <c r="A1192" s="290">
        <f t="shared" si="56"/>
        <v>0</v>
      </c>
      <c r="B1192" s="289">
        <f t="shared" si="57"/>
        <v>0</v>
      </c>
      <c r="C1192" s="289">
        <f t="shared" si="58"/>
        <v>0</v>
      </c>
      <c r="E1192"/>
    </row>
    <row r="1193" spans="1:5" x14ac:dyDescent="0.3">
      <c r="A1193" s="290">
        <f t="shared" si="56"/>
        <v>0</v>
      </c>
      <c r="B1193" s="289">
        <f t="shared" si="57"/>
        <v>0</v>
      </c>
      <c r="C1193" s="289">
        <f t="shared" si="58"/>
        <v>0</v>
      </c>
      <c r="E1193"/>
    </row>
    <row r="1194" spans="1:5" x14ac:dyDescent="0.3">
      <c r="A1194" s="290">
        <f t="shared" si="56"/>
        <v>0</v>
      </c>
      <c r="B1194" s="289">
        <f t="shared" si="57"/>
        <v>0</v>
      </c>
      <c r="C1194" s="289">
        <f t="shared" si="58"/>
        <v>0</v>
      </c>
      <c r="E1194"/>
    </row>
    <row r="1195" spans="1:5" x14ac:dyDescent="0.3">
      <c r="A1195" s="290">
        <f t="shared" si="56"/>
        <v>0</v>
      </c>
      <c r="B1195" s="289">
        <f t="shared" si="57"/>
        <v>0</v>
      </c>
      <c r="C1195" s="289">
        <f t="shared" si="58"/>
        <v>0</v>
      </c>
      <c r="E1195"/>
    </row>
    <row r="1196" spans="1:5" x14ac:dyDescent="0.3">
      <c r="A1196" s="290">
        <f t="shared" si="56"/>
        <v>0</v>
      </c>
      <c r="B1196" s="289">
        <f t="shared" si="57"/>
        <v>0</v>
      </c>
      <c r="C1196" s="289">
        <f t="shared" si="58"/>
        <v>0</v>
      </c>
      <c r="E1196"/>
    </row>
    <row r="1197" spans="1:5" x14ac:dyDescent="0.3">
      <c r="A1197" s="290">
        <f t="shared" si="56"/>
        <v>0</v>
      </c>
      <c r="B1197" s="289">
        <f t="shared" si="57"/>
        <v>0</v>
      </c>
      <c r="C1197" s="289">
        <f t="shared" si="58"/>
        <v>0</v>
      </c>
      <c r="E1197"/>
    </row>
    <row r="1198" spans="1:5" x14ac:dyDescent="0.3">
      <c r="A1198" s="290">
        <f t="shared" si="56"/>
        <v>0</v>
      </c>
      <c r="B1198" s="289">
        <f t="shared" si="57"/>
        <v>0</v>
      </c>
      <c r="C1198" s="289">
        <f t="shared" si="58"/>
        <v>0</v>
      </c>
      <c r="E1198"/>
    </row>
    <row r="1199" spans="1:5" x14ac:dyDescent="0.3">
      <c r="A1199" s="290">
        <f t="shared" si="56"/>
        <v>0</v>
      </c>
      <c r="B1199" s="289">
        <f t="shared" si="57"/>
        <v>0</v>
      </c>
      <c r="C1199" s="289">
        <f t="shared" si="58"/>
        <v>0</v>
      </c>
      <c r="E1199"/>
    </row>
    <row r="1200" spans="1:5" x14ac:dyDescent="0.3">
      <c r="A1200" s="290">
        <f t="shared" si="56"/>
        <v>0</v>
      </c>
      <c r="B1200" s="289">
        <f t="shared" si="57"/>
        <v>0</v>
      </c>
      <c r="C1200" s="289">
        <f t="shared" si="58"/>
        <v>0</v>
      </c>
      <c r="E1200"/>
    </row>
    <row r="1201" spans="1:5" x14ac:dyDescent="0.3">
      <c r="A1201" s="290">
        <f t="shared" si="56"/>
        <v>0</v>
      </c>
      <c r="B1201" s="289">
        <f t="shared" si="57"/>
        <v>0</v>
      </c>
      <c r="C1201" s="289">
        <f t="shared" si="58"/>
        <v>0</v>
      </c>
      <c r="E1201"/>
    </row>
    <row r="1202" spans="1:5" x14ac:dyDescent="0.3">
      <c r="A1202" s="290">
        <f t="shared" si="56"/>
        <v>0</v>
      </c>
      <c r="B1202" s="289">
        <f t="shared" si="57"/>
        <v>0</v>
      </c>
      <c r="C1202" s="289">
        <f t="shared" si="58"/>
        <v>0</v>
      </c>
      <c r="E1202"/>
    </row>
    <row r="1203" spans="1:5" x14ac:dyDescent="0.3">
      <c r="A1203" s="290">
        <f t="shared" si="56"/>
        <v>0</v>
      </c>
      <c r="B1203" s="289">
        <f t="shared" si="57"/>
        <v>0</v>
      </c>
      <c r="C1203" s="289">
        <f t="shared" si="58"/>
        <v>0</v>
      </c>
      <c r="E1203"/>
    </row>
    <row r="1204" spans="1:5" x14ac:dyDescent="0.3">
      <c r="A1204" s="290">
        <f t="shared" si="56"/>
        <v>0</v>
      </c>
      <c r="B1204" s="289">
        <f t="shared" si="57"/>
        <v>0</v>
      </c>
      <c r="C1204" s="289">
        <f t="shared" si="58"/>
        <v>0</v>
      </c>
      <c r="E1204"/>
    </row>
    <row r="1205" spans="1:5" x14ac:dyDescent="0.3">
      <c r="A1205" s="290">
        <f t="shared" si="56"/>
        <v>0</v>
      </c>
      <c r="B1205" s="289">
        <f t="shared" si="57"/>
        <v>0</v>
      </c>
      <c r="C1205" s="289">
        <f t="shared" si="58"/>
        <v>0</v>
      </c>
      <c r="E1205"/>
    </row>
    <row r="1206" spans="1:5" x14ac:dyDescent="0.3">
      <c r="A1206" s="290">
        <f t="shared" si="56"/>
        <v>0</v>
      </c>
      <c r="B1206" s="289">
        <f t="shared" si="57"/>
        <v>0</v>
      </c>
      <c r="C1206" s="289">
        <f t="shared" si="58"/>
        <v>0</v>
      </c>
      <c r="E1206"/>
    </row>
    <row r="1207" spans="1:5" x14ac:dyDescent="0.3">
      <c r="A1207" s="290">
        <f t="shared" si="56"/>
        <v>0</v>
      </c>
      <c r="B1207" s="289">
        <f t="shared" si="57"/>
        <v>0</v>
      </c>
      <c r="C1207" s="289">
        <f t="shared" si="58"/>
        <v>0</v>
      </c>
      <c r="E1207"/>
    </row>
    <row r="1208" spans="1:5" x14ac:dyDescent="0.3">
      <c r="A1208" s="290">
        <f t="shared" si="56"/>
        <v>0</v>
      </c>
      <c r="B1208" s="289">
        <f t="shared" si="57"/>
        <v>0</v>
      </c>
      <c r="C1208" s="289">
        <f t="shared" si="58"/>
        <v>0</v>
      </c>
      <c r="E1208"/>
    </row>
    <row r="1209" spans="1:5" x14ac:dyDescent="0.3">
      <c r="A1209" s="290">
        <f t="shared" si="56"/>
        <v>0</v>
      </c>
      <c r="B1209" s="289">
        <f t="shared" si="57"/>
        <v>0</v>
      </c>
      <c r="C1209" s="289">
        <f t="shared" si="58"/>
        <v>0</v>
      </c>
      <c r="E1209"/>
    </row>
    <row r="1210" spans="1:5" x14ac:dyDescent="0.3">
      <c r="A1210" s="290">
        <f t="shared" si="56"/>
        <v>0</v>
      </c>
      <c r="B1210" s="289">
        <f t="shared" si="57"/>
        <v>0</v>
      </c>
      <c r="C1210" s="289">
        <f t="shared" si="58"/>
        <v>0</v>
      </c>
      <c r="E1210"/>
    </row>
    <row r="1211" spans="1:5" x14ac:dyDescent="0.3">
      <c r="A1211" s="290">
        <f t="shared" si="56"/>
        <v>0</v>
      </c>
      <c r="B1211" s="289">
        <f t="shared" si="57"/>
        <v>0</v>
      </c>
      <c r="C1211" s="289">
        <f t="shared" si="58"/>
        <v>0</v>
      </c>
      <c r="E1211"/>
    </row>
    <row r="1212" spans="1:5" x14ac:dyDescent="0.3">
      <c r="A1212" s="290">
        <f t="shared" si="56"/>
        <v>0</v>
      </c>
      <c r="B1212" s="289">
        <f t="shared" si="57"/>
        <v>0</v>
      </c>
      <c r="C1212" s="289">
        <f t="shared" si="58"/>
        <v>0</v>
      </c>
      <c r="E1212"/>
    </row>
    <row r="1213" spans="1:5" x14ac:dyDescent="0.3">
      <c r="A1213" s="290">
        <f t="shared" si="56"/>
        <v>0</v>
      </c>
      <c r="B1213" s="289">
        <f t="shared" si="57"/>
        <v>0</v>
      </c>
      <c r="C1213" s="289">
        <f t="shared" si="58"/>
        <v>0</v>
      </c>
      <c r="E1213"/>
    </row>
    <row r="1214" spans="1:5" x14ac:dyDescent="0.3">
      <c r="A1214" s="290">
        <f t="shared" si="56"/>
        <v>0</v>
      </c>
      <c r="B1214" s="289">
        <f t="shared" si="57"/>
        <v>0</v>
      </c>
      <c r="C1214" s="289">
        <f t="shared" si="58"/>
        <v>0</v>
      </c>
      <c r="E1214"/>
    </row>
    <row r="1215" spans="1:5" x14ac:dyDescent="0.3">
      <c r="A1215" s="290">
        <f t="shared" si="56"/>
        <v>0</v>
      </c>
      <c r="B1215" s="289">
        <f t="shared" si="57"/>
        <v>0</v>
      </c>
      <c r="C1215" s="289">
        <f t="shared" si="58"/>
        <v>0</v>
      </c>
      <c r="E1215"/>
    </row>
    <row r="1216" spans="1:5" x14ac:dyDescent="0.3">
      <c r="A1216" s="290">
        <f t="shared" si="56"/>
        <v>0</v>
      </c>
      <c r="B1216" s="289">
        <f t="shared" si="57"/>
        <v>0</v>
      </c>
      <c r="C1216" s="289">
        <f t="shared" si="58"/>
        <v>0</v>
      </c>
      <c r="E1216"/>
    </row>
    <row r="1217" spans="1:5" x14ac:dyDescent="0.3">
      <c r="A1217" s="290">
        <f t="shared" si="56"/>
        <v>0</v>
      </c>
      <c r="B1217" s="289">
        <f t="shared" si="57"/>
        <v>0</v>
      </c>
      <c r="C1217" s="289">
        <f t="shared" si="58"/>
        <v>0</v>
      </c>
      <c r="E1217"/>
    </row>
    <row r="1218" spans="1:5" x14ac:dyDescent="0.3">
      <c r="A1218" s="290">
        <f t="shared" si="56"/>
        <v>0</v>
      </c>
      <c r="B1218" s="289">
        <f t="shared" si="57"/>
        <v>0</v>
      </c>
      <c r="C1218" s="289">
        <f t="shared" si="58"/>
        <v>0</v>
      </c>
      <c r="E1218"/>
    </row>
    <row r="1219" spans="1:5" x14ac:dyDescent="0.3">
      <c r="A1219" s="290">
        <f t="shared" si="56"/>
        <v>0</v>
      </c>
      <c r="B1219" s="289">
        <f t="shared" si="57"/>
        <v>0</v>
      </c>
      <c r="C1219" s="289">
        <f t="shared" si="58"/>
        <v>0</v>
      </c>
      <c r="E1219"/>
    </row>
    <row r="1220" spans="1:5" x14ac:dyDescent="0.3">
      <c r="A1220" s="290">
        <f t="shared" si="56"/>
        <v>0</v>
      </c>
      <c r="B1220" s="289">
        <f t="shared" si="57"/>
        <v>0</v>
      </c>
      <c r="C1220" s="289">
        <f t="shared" si="58"/>
        <v>0</v>
      </c>
      <c r="E1220"/>
    </row>
    <row r="1221" spans="1:5" x14ac:dyDescent="0.3">
      <c r="A1221" s="290">
        <f t="shared" si="56"/>
        <v>0</v>
      </c>
      <c r="B1221" s="289">
        <f t="shared" si="57"/>
        <v>0</v>
      </c>
      <c r="C1221" s="289">
        <f t="shared" si="58"/>
        <v>0</v>
      </c>
      <c r="E1221"/>
    </row>
    <row r="1222" spans="1:5" x14ac:dyDescent="0.3">
      <c r="A1222" s="290">
        <f t="shared" si="56"/>
        <v>0</v>
      </c>
      <c r="B1222" s="289">
        <f t="shared" si="57"/>
        <v>0</v>
      </c>
      <c r="C1222" s="289">
        <f t="shared" si="58"/>
        <v>0</v>
      </c>
      <c r="E1222"/>
    </row>
    <row r="1223" spans="1:5" x14ac:dyDescent="0.3">
      <c r="A1223" s="290">
        <f t="shared" si="56"/>
        <v>0</v>
      </c>
      <c r="B1223" s="289">
        <f t="shared" si="57"/>
        <v>0</v>
      </c>
      <c r="C1223" s="289">
        <f t="shared" si="58"/>
        <v>0</v>
      </c>
      <c r="E1223"/>
    </row>
    <row r="1224" spans="1:5" x14ac:dyDescent="0.3">
      <c r="A1224" s="290">
        <f t="shared" si="56"/>
        <v>0</v>
      </c>
      <c r="B1224" s="289">
        <f t="shared" si="57"/>
        <v>0</v>
      </c>
      <c r="C1224" s="289">
        <f t="shared" si="58"/>
        <v>0</v>
      </c>
      <c r="E1224"/>
    </row>
    <row r="1225" spans="1:5" x14ac:dyDescent="0.3">
      <c r="A1225" s="290">
        <f t="shared" si="56"/>
        <v>0</v>
      </c>
      <c r="B1225" s="289">
        <f t="shared" si="57"/>
        <v>0</v>
      </c>
      <c r="C1225" s="289">
        <f t="shared" si="58"/>
        <v>0</v>
      </c>
      <c r="E1225"/>
    </row>
    <row r="1226" spans="1:5" x14ac:dyDescent="0.3">
      <c r="A1226" s="290">
        <f t="shared" si="56"/>
        <v>0</v>
      </c>
      <c r="B1226" s="289">
        <f t="shared" si="57"/>
        <v>0</v>
      </c>
      <c r="C1226" s="289">
        <f t="shared" si="58"/>
        <v>0</v>
      </c>
      <c r="E1226"/>
    </row>
    <row r="1227" spans="1:5" x14ac:dyDescent="0.3">
      <c r="A1227" s="290">
        <f t="shared" si="56"/>
        <v>0</v>
      </c>
      <c r="B1227" s="289">
        <f t="shared" si="57"/>
        <v>0</v>
      </c>
      <c r="C1227" s="289">
        <f t="shared" si="58"/>
        <v>0</v>
      </c>
      <c r="E1227"/>
    </row>
    <row r="1228" spans="1:5" x14ac:dyDescent="0.3">
      <c r="A1228" s="290">
        <f t="shared" si="56"/>
        <v>0</v>
      </c>
      <c r="B1228" s="289">
        <f t="shared" si="57"/>
        <v>0</v>
      </c>
      <c r="C1228" s="289">
        <f t="shared" si="58"/>
        <v>0</v>
      </c>
      <c r="E1228"/>
    </row>
    <row r="1229" spans="1:5" x14ac:dyDescent="0.3">
      <c r="A1229" s="290">
        <f t="shared" si="56"/>
        <v>0</v>
      </c>
      <c r="B1229" s="289">
        <f t="shared" si="57"/>
        <v>0</v>
      </c>
      <c r="C1229" s="289">
        <f t="shared" si="58"/>
        <v>0</v>
      </c>
      <c r="E1229"/>
    </row>
    <row r="1230" spans="1:5" x14ac:dyDescent="0.3">
      <c r="A1230" s="290">
        <f t="shared" si="56"/>
        <v>0</v>
      </c>
      <c r="B1230" s="289">
        <f t="shared" si="57"/>
        <v>0</v>
      </c>
      <c r="C1230" s="289">
        <f t="shared" si="58"/>
        <v>0</v>
      </c>
      <c r="E1230"/>
    </row>
    <row r="1231" spans="1:5" x14ac:dyDescent="0.3">
      <c r="A1231" s="290">
        <f t="shared" si="56"/>
        <v>0</v>
      </c>
      <c r="B1231" s="289">
        <f t="shared" si="57"/>
        <v>0</v>
      </c>
      <c r="C1231" s="289">
        <f t="shared" si="58"/>
        <v>0</v>
      </c>
      <c r="E1231"/>
    </row>
    <row r="1232" spans="1:5" x14ac:dyDescent="0.3">
      <c r="A1232" s="290">
        <f t="shared" si="56"/>
        <v>0</v>
      </c>
      <c r="B1232" s="289">
        <f t="shared" si="57"/>
        <v>0</v>
      </c>
      <c r="C1232" s="289">
        <f t="shared" si="58"/>
        <v>0</v>
      </c>
      <c r="E1232"/>
    </row>
    <row r="1233" spans="1:5" x14ac:dyDescent="0.3">
      <c r="A1233" s="290">
        <f t="shared" si="56"/>
        <v>0</v>
      </c>
      <c r="B1233" s="289">
        <f t="shared" si="57"/>
        <v>0</v>
      </c>
      <c r="C1233" s="289">
        <f t="shared" si="58"/>
        <v>0</v>
      </c>
      <c r="E1233"/>
    </row>
    <row r="1234" spans="1:5" x14ac:dyDescent="0.3">
      <c r="A1234" s="290">
        <f t="shared" si="56"/>
        <v>0</v>
      </c>
      <c r="B1234" s="289">
        <f t="shared" si="57"/>
        <v>0</v>
      </c>
      <c r="C1234" s="289">
        <f t="shared" si="58"/>
        <v>0</v>
      </c>
      <c r="E1234"/>
    </row>
    <row r="1235" spans="1:5" x14ac:dyDescent="0.3">
      <c r="A1235" s="290">
        <f t="shared" si="56"/>
        <v>0</v>
      </c>
      <c r="B1235" s="289">
        <f t="shared" si="57"/>
        <v>0</v>
      </c>
      <c r="C1235" s="289">
        <f t="shared" si="58"/>
        <v>0</v>
      </c>
      <c r="E1235"/>
    </row>
    <row r="1236" spans="1:5" x14ac:dyDescent="0.3">
      <c r="A1236" s="290">
        <f t="shared" si="56"/>
        <v>0</v>
      </c>
      <c r="B1236" s="289">
        <f t="shared" si="57"/>
        <v>0</v>
      </c>
      <c r="C1236" s="289">
        <f t="shared" si="58"/>
        <v>0</v>
      </c>
      <c r="E1236"/>
    </row>
    <row r="1237" spans="1:5" x14ac:dyDescent="0.3">
      <c r="A1237" s="290">
        <f t="shared" si="56"/>
        <v>0</v>
      </c>
      <c r="B1237" s="289">
        <f t="shared" si="57"/>
        <v>0</v>
      </c>
      <c r="C1237" s="289">
        <f t="shared" si="58"/>
        <v>0</v>
      </c>
      <c r="E1237"/>
    </row>
    <row r="1238" spans="1:5" x14ac:dyDescent="0.3">
      <c r="A1238" s="290">
        <f t="shared" si="56"/>
        <v>0</v>
      </c>
      <c r="B1238" s="289">
        <f t="shared" si="57"/>
        <v>0</v>
      </c>
      <c r="C1238" s="289">
        <f t="shared" si="58"/>
        <v>0</v>
      </c>
      <c r="E1238"/>
    </row>
    <row r="1239" spans="1:5" x14ac:dyDescent="0.3">
      <c r="A1239" s="290">
        <f t="shared" si="56"/>
        <v>0</v>
      </c>
      <c r="B1239" s="289">
        <f t="shared" si="57"/>
        <v>0</v>
      </c>
      <c r="C1239" s="289">
        <f t="shared" si="58"/>
        <v>0</v>
      </c>
      <c r="E1239"/>
    </row>
    <row r="1240" spans="1:5" x14ac:dyDescent="0.3">
      <c r="A1240" s="290">
        <f t="shared" si="56"/>
        <v>0</v>
      </c>
      <c r="B1240" s="289">
        <f t="shared" si="57"/>
        <v>0</v>
      </c>
      <c r="C1240" s="289">
        <f t="shared" si="58"/>
        <v>0</v>
      </c>
      <c r="E1240"/>
    </row>
    <row r="1241" spans="1:5" x14ac:dyDescent="0.3">
      <c r="A1241" s="290">
        <f t="shared" si="56"/>
        <v>0</v>
      </c>
      <c r="B1241" s="289">
        <f t="shared" si="57"/>
        <v>0</v>
      </c>
      <c r="C1241" s="289">
        <f t="shared" si="58"/>
        <v>0</v>
      </c>
      <c r="E1241"/>
    </row>
    <row r="1242" spans="1:5" x14ac:dyDescent="0.3">
      <c r="A1242" s="290">
        <f t="shared" si="56"/>
        <v>0</v>
      </c>
      <c r="B1242" s="289">
        <f t="shared" si="57"/>
        <v>0</v>
      </c>
      <c r="C1242" s="289">
        <f t="shared" si="58"/>
        <v>0</v>
      </c>
      <c r="E1242"/>
    </row>
    <row r="1243" spans="1:5" x14ac:dyDescent="0.3">
      <c r="A1243" s="290">
        <f t="shared" si="56"/>
        <v>0</v>
      </c>
      <c r="B1243" s="289">
        <f t="shared" si="57"/>
        <v>0</v>
      </c>
      <c r="C1243" s="289">
        <f t="shared" si="58"/>
        <v>0</v>
      </c>
      <c r="E1243"/>
    </row>
    <row r="1244" spans="1:5" x14ac:dyDescent="0.3">
      <c r="A1244" s="290">
        <f t="shared" si="56"/>
        <v>0</v>
      </c>
      <c r="B1244" s="289">
        <f t="shared" si="57"/>
        <v>0</v>
      </c>
      <c r="C1244" s="289">
        <f t="shared" si="58"/>
        <v>0</v>
      </c>
      <c r="E1244"/>
    </row>
    <row r="1245" spans="1:5" x14ac:dyDescent="0.3">
      <c r="A1245" s="290">
        <f t="shared" ref="A1245:A1308" si="59">+E1245</f>
        <v>0</v>
      </c>
      <c r="B1245" s="289">
        <f t="shared" si="57"/>
        <v>0</v>
      </c>
      <c r="C1245" s="289">
        <f t="shared" si="58"/>
        <v>0</v>
      </c>
      <c r="E1245"/>
    </row>
    <row r="1246" spans="1:5" x14ac:dyDescent="0.3">
      <c r="A1246" s="290">
        <f t="shared" si="59"/>
        <v>0</v>
      </c>
      <c r="B1246" s="289">
        <f t="shared" si="57"/>
        <v>0</v>
      </c>
      <c r="C1246" s="289">
        <f t="shared" si="58"/>
        <v>0</v>
      </c>
      <c r="E1246"/>
    </row>
    <row r="1247" spans="1:5" x14ac:dyDescent="0.3">
      <c r="A1247" s="290">
        <f t="shared" si="59"/>
        <v>0</v>
      </c>
      <c r="B1247" s="289">
        <f t="shared" si="57"/>
        <v>0</v>
      </c>
      <c r="C1247" s="289">
        <f t="shared" si="58"/>
        <v>0</v>
      </c>
      <c r="E1247"/>
    </row>
    <row r="1248" spans="1:5" x14ac:dyDescent="0.3">
      <c r="A1248" s="290">
        <f t="shared" si="59"/>
        <v>0</v>
      </c>
      <c r="B1248" s="289">
        <f t="shared" si="57"/>
        <v>0</v>
      </c>
      <c r="C1248" s="289">
        <f t="shared" si="58"/>
        <v>0</v>
      </c>
      <c r="E1248"/>
    </row>
    <row r="1249" spans="1:5" x14ac:dyDescent="0.3">
      <c r="A1249" s="290">
        <f t="shared" si="59"/>
        <v>0</v>
      </c>
      <c r="B1249" s="289">
        <f t="shared" si="57"/>
        <v>0</v>
      </c>
      <c r="C1249" s="289">
        <f t="shared" si="58"/>
        <v>0</v>
      </c>
      <c r="E1249"/>
    </row>
    <row r="1250" spans="1:5" x14ac:dyDescent="0.3">
      <c r="A1250" s="290">
        <f t="shared" si="59"/>
        <v>0</v>
      </c>
      <c r="B1250" s="289">
        <f t="shared" si="57"/>
        <v>0</v>
      </c>
      <c r="C1250" s="289">
        <f t="shared" si="58"/>
        <v>0</v>
      </c>
      <c r="E1250"/>
    </row>
    <row r="1251" spans="1:5" x14ac:dyDescent="0.3">
      <c r="A1251" s="290">
        <f t="shared" si="59"/>
        <v>0</v>
      </c>
      <c r="B1251" s="289">
        <f t="shared" si="57"/>
        <v>0</v>
      </c>
      <c r="C1251" s="289">
        <f t="shared" si="58"/>
        <v>0</v>
      </c>
      <c r="E1251"/>
    </row>
    <row r="1252" spans="1:5" x14ac:dyDescent="0.3">
      <c r="A1252" s="290">
        <f t="shared" si="59"/>
        <v>0</v>
      </c>
      <c r="B1252" s="289">
        <f t="shared" ref="B1252:B1315" si="60">+SUM(F1252:G1252)</f>
        <v>0</v>
      </c>
      <c r="C1252" s="289">
        <f t="shared" ref="C1252:C1315" si="61">+SUM(F1252:AZ1252)-B1252</f>
        <v>0</v>
      </c>
      <c r="E1252"/>
    </row>
    <row r="1253" spans="1:5" x14ac:dyDescent="0.3">
      <c r="A1253" s="290">
        <f t="shared" si="59"/>
        <v>0</v>
      </c>
      <c r="B1253" s="289">
        <f t="shared" si="60"/>
        <v>0</v>
      </c>
      <c r="C1253" s="289">
        <f t="shared" si="61"/>
        <v>0</v>
      </c>
      <c r="E1253"/>
    </row>
    <row r="1254" spans="1:5" x14ac:dyDescent="0.3">
      <c r="A1254" s="290">
        <f t="shared" si="59"/>
        <v>0</v>
      </c>
      <c r="B1254" s="289">
        <f t="shared" si="60"/>
        <v>0</v>
      </c>
      <c r="C1254" s="289">
        <f t="shared" si="61"/>
        <v>0</v>
      </c>
      <c r="E1254"/>
    </row>
    <row r="1255" spans="1:5" x14ac:dyDescent="0.3">
      <c r="A1255" s="290">
        <f t="shared" si="59"/>
        <v>0</v>
      </c>
      <c r="B1255" s="289">
        <f t="shared" si="60"/>
        <v>0</v>
      </c>
      <c r="C1255" s="289">
        <f t="shared" si="61"/>
        <v>0</v>
      </c>
      <c r="E1255"/>
    </row>
    <row r="1256" spans="1:5" x14ac:dyDescent="0.3">
      <c r="A1256" s="290">
        <f t="shared" si="59"/>
        <v>0</v>
      </c>
      <c r="B1256" s="289">
        <f t="shared" si="60"/>
        <v>0</v>
      </c>
      <c r="C1256" s="289">
        <f t="shared" si="61"/>
        <v>0</v>
      </c>
      <c r="E1256"/>
    </row>
    <row r="1257" spans="1:5" x14ac:dyDescent="0.3">
      <c r="A1257" s="290">
        <f t="shared" si="59"/>
        <v>0</v>
      </c>
      <c r="B1257" s="289">
        <f t="shared" si="60"/>
        <v>0</v>
      </c>
      <c r="C1257" s="289">
        <f t="shared" si="61"/>
        <v>0</v>
      </c>
      <c r="E1257"/>
    </row>
    <row r="1258" spans="1:5" x14ac:dyDescent="0.3">
      <c r="A1258" s="290">
        <f t="shared" si="59"/>
        <v>0</v>
      </c>
      <c r="B1258" s="289">
        <f t="shared" si="60"/>
        <v>0</v>
      </c>
      <c r="C1258" s="289">
        <f t="shared" si="61"/>
        <v>0</v>
      </c>
      <c r="E1258"/>
    </row>
    <row r="1259" spans="1:5" x14ac:dyDescent="0.3">
      <c r="A1259" s="290">
        <f t="shared" si="59"/>
        <v>0</v>
      </c>
      <c r="B1259" s="289">
        <f t="shared" si="60"/>
        <v>0</v>
      </c>
      <c r="C1259" s="289">
        <f t="shared" si="61"/>
        <v>0</v>
      </c>
      <c r="E1259"/>
    </row>
    <row r="1260" spans="1:5" x14ac:dyDescent="0.3">
      <c r="A1260" s="290">
        <f t="shared" si="59"/>
        <v>0</v>
      </c>
      <c r="B1260" s="289">
        <f t="shared" si="60"/>
        <v>0</v>
      </c>
      <c r="C1260" s="289">
        <f t="shared" si="61"/>
        <v>0</v>
      </c>
      <c r="E1260"/>
    </row>
    <row r="1261" spans="1:5" x14ac:dyDescent="0.3">
      <c r="A1261" s="290">
        <f t="shared" si="59"/>
        <v>0</v>
      </c>
      <c r="B1261" s="289">
        <f t="shared" si="60"/>
        <v>0</v>
      </c>
      <c r="C1261" s="289">
        <f t="shared" si="61"/>
        <v>0</v>
      </c>
      <c r="E1261"/>
    </row>
    <row r="1262" spans="1:5" x14ac:dyDescent="0.3">
      <c r="A1262" s="290">
        <f t="shared" si="59"/>
        <v>0</v>
      </c>
      <c r="B1262" s="289">
        <f t="shared" si="60"/>
        <v>0</v>
      </c>
      <c r="C1262" s="289">
        <f t="shared" si="61"/>
        <v>0</v>
      </c>
      <c r="E1262"/>
    </row>
    <row r="1263" spans="1:5" x14ac:dyDescent="0.3">
      <c r="A1263" s="290">
        <f t="shared" si="59"/>
        <v>0</v>
      </c>
      <c r="B1263" s="289">
        <f t="shared" si="60"/>
        <v>0</v>
      </c>
      <c r="C1263" s="289">
        <f t="shared" si="61"/>
        <v>0</v>
      </c>
      <c r="E1263"/>
    </row>
    <row r="1264" spans="1:5" x14ac:dyDescent="0.3">
      <c r="A1264" s="290">
        <f t="shared" si="59"/>
        <v>0</v>
      </c>
      <c r="B1264" s="289">
        <f t="shared" si="60"/>
        <v>0</v>
      </c>
      <c r="C1264" s="289">
        <f t="shared" si="61"/>
        <v>0</v>
      </c>
      <c r="E1264"/>
    </row>
    <row r="1265" spans="1:5" x14ac:dyDescent="0.3">
      <c r="A1265" s="290">
        <f t="shared" si="59"/>
        <v>0</v>
      </c>
      <c r="B1265" s="289">
        <f t="shared" si="60"/>
        <v>0</v>
      </c>
      <c r="C1265" s="289">
        <f t="shared" si="61"/>
        <v>0</v>
      </c>
      <c r="E1265"/>
    </row>
    <row r="1266" spans="1:5" x14ac:dyDescent="0.3">
      <c r="A1266" s="290">
        <f t="shared" si="59"/>
        <v>0</v>
      </c>
      <c r="B1266" s="289">
        <f t="shared" si="60"/>
        <v>0</v>
      </c>
      <c r="C1266" s="289">
        <f t="shared" si="61"/>
        <v>0</v>
      </c>
      <c r="E1266"/>
    </row>
    <row r="1267" spans="1:5" x14ac:dyDescent="0.3">
      <c r="A1267" s="290">
        <f t="shared" si="59"/>
        <v>0</v>
      </c>
      <c r="B1267" s="289">
        <f t="shared" si="60"/>
        <v>0</v>
      </c>
      <c r="C1267" s="289">
        <f t="shared" si="61"/>
        <v>0</v>
      </c>
      <c r="E1267"/>
    </row>
    <row r="1268" spans="1:5" x14ac:dyDescent="0.3">
      <c r="A1268" s="290">
        <f t="shared" si="59"/>
        <v>0</v>
      </c>
      <c r="B1268" s="289">
        <f t="shared" si="60"/>
        <v>0</v>
      </c>
      <c r="C1268" s="289">
        <f t="shared" si="61"/>
        <v>0</v>
      </c>
      <c r="E1268"/>
    </row>
    <row r="1269" spans="1:5" x14ac:dyDescent="0.3">
      <c r="A1269" s="290">
        <f t="shared" si="59"/>
        <v>0</v>
      </c>
      <c r="B1269" s="289">
        <f t="shared" si="60"/>
        <v>0</v>
      </c>
      <c r="C1269" s="289">
        <f t="shared" si="61"/>
        <v>0</v>
      </c>
      <c r="E1269"/>
    </row>
    <row r="1270" spans="1:5" x14ac:dyDescent="0.3">
      <c r="A1270" s="290">
        <f t="shared" si="59"/>
        <v>0</v>
      </c>
      <c r="B1270" s="289">
        <f t="shared" si="60"/>
        <v>0</v>
      </c>
      <c r="C1270" s="289">
        <f t="shared" si="61"/>
        <v>0</v>
      </c>
      <c r="E1270"/>
    </row>
    <row r="1271" spans="1:5" x14ac:dyDescent="0.3">
      <c r="A1271" s="290">
        <f t="shared" si="59"/>
        <v>0</v>
      </c>
      <c r="B1271" s="289">
        <f t="shared" si="60"/>
        <v>0</v>
      </c>
      <c r="C1271" s="289">
        <f t="shared" si="61"/>
        <v>0</v>
      </c>
      <c r="E1271"/>
    </row>
    <row r="1272" spans="1:5" x14ac:dyDescent="0.3">
      <c r="A1272" s="290">
        <f t="shared" si="59"/>
        <v>0</v>
      </c>
      <c r="B1272" s="289">
        <f t="shared" si="60"/>
        <v>0</v>
      </c>
      <c r="C1272" s="289">
        <f t="shared" si="61"/>
        <v>0</v>
      </c>
      <c r="E1272"/>
    </row>
    <row r="1273" spans="1:5" x14ac:dyDescent="0.3">
      <c r="A1273" s="290">
        <f t="shared" si="59"/>
        <v>0</v>
      </c>
      <c r="B1273" s="289">
        <f t="shared" si="60"/>
        <v>0</v>
      </c>
      <c r="C1273" s="289">
        <f t="shared" si="61"/>
        <v>0</v>
      </c>
      <c r="E1273"/>
    </row>
    <row r="1274" spans="1:5" x14ac:dyDescent="0.3">
      <c r="A1274" s="290">
        <f t="shared" si="59"/>
        <v>0</v>
      </c>
      <c r="B1274" s="289">
        <f t="shared" si="60"/>
        <v>0</v>
      </c>
      <c r="C1274" s="289">
        <f t="shared" si="61"/>
        <v>0</v>
      </c>
      <c r="E1274"/>
    </row>
    <row r="1275" spans="1:5" x14ac:dyDescent="0.3">
      <c r="A1275" s="290">
        <f t="shared" si="59"/>
        <v>0</v>
      </c>
      <c r="B1275" s="289">
        <f t="shared" si="60"/>
        <v>0</v>
      </c>
      <c r="C1275" s="289">
        <f t="shared" si="61"/>
        <v>0</v>
      </c>
      <c r="E1275"/>
    </row>
    <row r="1276" spans="1:5" x14ac:dyDescent="0.3">
      <c r="A1276" s="290">
        <f t="shared" si="59"/>
        <v>0</v>
      </c>
      <c r="B1276" s="289">
        <f t="shared" si="60"/>
        <v>0</v>
      </c>
      <c r="C1276" s="289">
        <f t="shared" si="61"/>
        <v>0</v>
      </c>
      <c r="E1276"/>
    </row>
    <row r="1277" spans="1:5" x14ac:dyDescent="0.3">
      <c r="A1277" s="290">
        <f t="shared" si="59"/>
        <v>0</v>
      </c>
      <c r="B1277" s="289">
        <f t="shared" si="60"/>
        <v>0</v>
      </c>
      <c r="C1277" s="289">
        <f t="shared" si="61"/>
        <v>0</v>
      </c>
      <c r="E1277"/>
    </row>
    <row r="1278" spans="1:5" x14ac:dyDescent="0.3">
      <c r="A1278" s="290">
        <f t="shared" si="59"/>
        <v>0</v>
      </c>
      <c r="B1278" s="289">
        <f t="shared" si="60"/>
        <v>0</v>
      </c>
      <c r="C1278" s="289">
        <f t="shared" si="61"/>
        <v>0</v>
      </c>
      <c r="E1278"/>
    </row>
    <row r="1279" spans="1:5" x14ac:dyDescent="0.3">
      <c r="A1279" s="290">
        <f t="shared" si="59"/>
        <v>0</v>
      </c>
      <c r="B1279" s="289">
        <f t="shared" si="60"/>
        <v>0</v>
      </c>
      <c r="C1279" s="289">
        <f t="shared" si="61"/>
        <v>0</v>
      </c>
      <c r="E1279"/>
    </row>
    <row r="1280" spans="1:5" x14ac:dyDescent="0.3">
      <c r="A1280" s="290">
        <f t="shared" si="59"/>
        <v>0</v>
      </c>
      <c r="B1280" s="289">
        <f t="shared" si="60"/>
        <v>0</v>
      </c>
      <c r="C1280" s="289">
        <f t="shared" si="61"/>
        <v>0</v>
      </c>
      <c r="E1280"/>
    </row>
    <row r="1281" spans="1:5" x14ac:dyDescent="0.3">
      <c r="A1281" s="290">
        <f t="shared" si="59"/>
        <v>0</v>
      </c>
      <c r="B1281" s="289">
        <f t="shared" si="60"/>
        <v>0</v>
      </c>
      <c r="C1281" s="289">
        <f t="shared" si="61"/>
        <v>0</v>
      </c>
      <c r="E1281"/>
    </row>
    <row r="1282" spans="1:5" x14ac:dyDescent="0.3">
      <c r="A1282" s="290">
        <f t="shared" si="59"/>
        <v>0</v>
      </c>
      <c r="B1282" s="289">
        <f t="shared" si="60"/>
        <v>0</v>
      </c>
      <c r="C1282" s="289">
        <f t="shared" si="61"/>
        <v>0</v>
      </c>
      <c r="E1282"/>
    </row>
    <row r="1283" spans="1:5" x14ac:dyDescent="0.3">
      <c r="A1283" s="290">
        <f t="shared" si="59"/>
        <v>0</v>
      </c>
      <c r="B1283" s="289">
        <f t="shared" si="60"/>
        <v>0</v>
      </c>
      <c r="C1283" s="289">
        <f t="shared" si="61"/>
        <v>0</v>
      </c>
      <c r="E1283"/>
    </row>
    <row r="1284" spans="1:5" x14ac:dyDescent="0.3">
      <c r="A1284" s="290">
        <f t="shared" si="59"/>
        <v>0</v>
      </c>
      <c r="B1284" s="289">
        <f t="shared" si="60"/>
        <v>0</v>
      </c>
      <c r="C1284" s="289">
        <f t="shared" si="61"/>
        <v>0</v>
      </c>
      <c r="E1284"/>
    </row>
    <row r="1285" spans="1:5" x14ac:dyDescent="0.3">
      <c r="A1285" s="290">
        <f t="shared" si="59"/>
        <v>0</v>
      </c>
      <c r="B1285" s="289">
        <f t="shared" si="60"/>
        <v>0</v>
      </c>
      <c r="C1285" s="289">
        <f t="shared" si="61"/>
        <v>0</v>
      </c>
      <c r="E1285"/>
    </row>
    <row r="1286" spans="1:5" x14ac:dyDescent="0.3">
      <c r="A1286" s="290">
        <f t="shared" si="59"/>
        <v>0</v>
      </c>
      <c r="B1286" s="289">
        <f t="shared" si="60"/>
        <v>0</v>
      </c>
      <c r="C1286" s="289">
        <f t="shared" si="61"/>
        <v>0</v>
      </c>
      <c r="E1286"/>
    </row>
    <row r="1287" spans="1:5" x14ac:dyDescent="0.3">
      <c r="A1287" s="290">
        <f t="shared" si="59"/>
        <v>0</v>
      </c>
      <c r="B1287" s="289">
        <f t="shared" si="60"/>
        <v>0</v>
      </c>
      <c r="C1287" s="289">
        <f t="shared" si="61"/>
        <v>0</v>
      </c>
      <c r="E1287"/>
    </row>
    <row r="1288" spans="1:5" x14ac:dyDescent="0.3">
      <c r="A1288" s="290">
        <f t="shared" si="59"/>
        <v>0</v>
      </c>
      <c r="B1288" s="289">
        <f t="shared" si="60"/>
        <v>0</v>
      </c>
      <c r="C1288" s="289">
        <f t="shared" si="61"/>
        <v>0</v>
      </c>
      <c r="E1288"/>
    </row>
    <row r="1289" spans="1:5" x14ac:dyDescent="0.3">
      <c r="A1289" s="290">
        <f t="shared" si="59"/>
        <v>0</v>
      </c>
      <c r="B1289" s="289">
        <f t="shared" si="60"/>
        <v>0</v>
      </c>
      <c r="C1289" s="289">
        <f t="shared" si="61"/>
        <v>0</v>
      </c>
      <c r="E1289"/>
    </row>
    <row r="1290" spans="1:5" x14ac:dyDescent="0.3">
      <c r="A1290" s="290">
        <f t="shared" si="59"/>
        <v>0</v>
      </c>
      <c r="B1290" s="289">
        <f t="shared" si="60"/>
        <v>0</v>
      </c>
      <c r="C1290" s="289">
        <f t="shared" si="61"/>
        <v>0</v>
      </c>
      <c r="E1290"/>
    </row>
    <row r="1291" spans="1:5" x14ac:dyDescent="0.3">
      <c r="A1291" s="290">
        <f t="shared" si="59"/>
        <v>0</v>
      </c>
      <c r="B1291" s="289">
        <f t="shared" si="60"/>
        <v>0</v>
      </c>
      <c r="C1291" s="289">
        <f t="shared" si="61"/>
        <v>0</v>
      </c>
      <c r="E1291"/>
    </row>
    <row r="1292" spans="1:5" x14ac:dyDescent="0.3">
      <c r="A1292" s="290">
        <f t="shared" si="59"/>
        <v>0</v>
      </c>
      <c r="B1292" s="289">
        <f t="shared" si="60"/>
        <v>0</v>
      </c>
      <c r="C1292" s="289">
        <f t="shared" si="61"/>
        <v>0</v>
      </c>
      <c r="E1292"/>
    </row>
    <row r="1293" spans="1:5" x14ac:dyDescent="0.3">
      <c r="A1293" s="290">
        <f t="shared" si="59"/>
        <v>0</v>
      </c>
      <c r="B1293" s="289">
        <f t="shared" si="60"/>
        <v>0</v>
      </c>
      <c r="C1293" s="289">
        <f t="shared" si="61"/>
        <v>0</v>
      </c>
      <c r="E1293"/>
    </row>
    <row r="1294" spans="1:5" x14ac:dyDescent="0.3">
      <c r="A1294" s="290">
        <f t="shared" si="59"/>
        <v>0</v>
      </c>
      <c r="B1294" s="289">
        <f t="shared" si="60"/>
        <v>0</v>
      </c>
      <c r="C1294" s="289">
        <f t="shared" si="61"/>
        <v>0</v>
      </c>
      <c r="E1294"/>
    </row>
    <row r="1295" spans="1:5" x14ac:dyDescent="0.3">
      <c r="A1295" s="290">
        <f t="shared" si="59"/>
        <v>0</v>
      </c>
      <c r="B1295" s="289">
        <f t="shared" si="60"/>
        <v>0</v>
      </c>
      <c r="C1295" s="289">
        <f t="shared" si="61"/>
        <v>0</v>
      </c>
      <c r="E1295"/>
    </row>
    <row r="1296" spans="1:5" x14ac:dyDescent="0.3">
      <c r="A1296" s="290">
        <f t="shared" si="59"/>
        <v>0</v>
      </c>
      <c r="B1296" s="289">
        <f t="shared" si="60"/>
        <v>0</v>
      </c>
      <c r="C1296" s="289">
        <f t="shared" si="61"/>
        <v>0</v>
      </c>
      <c r="E1296"/>
    </row>
    <row r="1297" spans="1:5" x14ac:dyDescent="0.3">
      <c r="A1297" s="290">
        <f t="shared" si="59"/>
        <v>0</v>
      </c>
      <c r="B1297" s="289">
        <f t="shared" si="60"/>
        <v>0</v>
      </c>
      <c r="C1297" s="289">
        <f t="shared" si="61"/>
        <v>0</v>
      </c>
      <c r="E1297"/>
    </row>
    <row r="1298" spans="1:5" x14ac:dyDescent="0.3">
      <c r="A1298" s="290">
        <f t="shared" si="59"/>
        <v>0</v>
      </c>
      <c r="B1298" s="289">
        <f t="shared" si="60"/>
        <v>0</v>
      </c>
      <c r="C1298" s="289">
        <f t="shared" si="61"/>
        <v>0</v>
      </c>
      <c r="E1298"/>
    </row>
    <row r="1299" spans="1:5" x14ac:dyDescent="0.3">
      <c r="A1299" s="290">
        <f t="shared" si="59"/>
        <v>0</v>
      </c>
      <c r="B1299" s="289">
        <f t="shared" si="60"/>
        <v>0</v>
      </c>
      <c r="C1299" s="289">
        <f t="shared" si="61"/>
        <v>0</v>
      </c>
      <c r="E1299"/>
    </row>
    <row r="1300" spans="1:5" x14ac:dyDescent="0.3">
      <c r="A1300" s="290">
        <f t="shared" si="59"/>
        <v>0</v>
      </c>
      <c r="B1300" s="289">
        <f t="shared" si="60"/>
        <v>0</v>
      </c>
      <c r="C1300" s="289">
        <f t="shared" si="61"/>
        <v>0</v>
      </c>
      <c r="E1300"/>
    </row>
    <row r="1301" spans="1:5" x14ac:dyDescent="0.3">
      <c r="A1301" s="290">
        <f t="shared" si="59"/>
        <v>0</v>
      </c>
      <c r="B1301" s="289">
        <f t="shared" si="60"/>
        <v>0</v>
      </c>
      <c r="C1301" s="289">
        <f t="shared" si="61"/>
        <v>0</v>
      </c>
      <c r="E1301"/>
    </row>
    <row r="1302" spans="1:5" x14ac:dyDescent="0.3">
      <c r="A1302" s="290">
        <f t="shared" si="59"/>
        <v>0</v>
      </c>
      <c r="B1302" s="289">
        <f t="shared" si="60"/>
        <v>0</v>
      </c>
      <c r="C1302" s="289">
        <f t="shared" si="61"/>
        <v>0</v>
      </c>
      <c r="E1302"/>
    </row>
    <row r="1303" spans="1:5" x14ac:dyDescent="0.3">
      <c r="A1303" s="290">
        <f t="shared" si="59"/>
        <v>0</v>
      </c>
      <c r="B1303" s="289">
        <f t="shared" si="60"/>
        <v>0</v>
      </c>
      <c r="C1303" s="289">
        <f t="shared" si="61"/>
        <v>0</v>
      </c>
      <c r="E1303"/>
    </row>
    <row r="1304" spans="1:5" x14ac:dyDescent="0.3">
      <c r="A1304" s="290">
        <f t="shared" si="59"/>
        <v>0</v>
      </c>
      <c r="B1304" s="289">
        <f t="shared" si="60"/>
        <v>0</v>
      </c>
      <c r="C1304" s="289">
        <f t="shared" si="61"/>
        <v>0</v>
      </c>
      <c r="E1304"/>
    </row>
    <row r="1305" spans="1:5" x14ac:dyDescent="0.3">
      <c r="A1305" s="290">
        <f t="shared" si="59"/>
        <v>0</v>
      </c>
      <c r="B1305" s="289">
        <f t="shared" si="60"/>
        <v>0</v>
      </c>
      <c r="C1305" s="289">
        <f t="shared" si="61"/>
        <v>0</v>
      </c>
      <c r="E1305"/>
    </row>
    <row r="1306" spans="1:5" x14ac:dyDescent="0.3">
      <c r="A1306" s="290">
        <f t="shared" si="59"/>
        <v>0</v>
      </c>
      <c r="B1306" s="289">
        <f t="shared" si="60"/>
        <v>0</v>
      </c>
      <c r="C1306" s="289">
        <f t="shared" si="61"/>
        <v>0</v>
      </c>
      <c r="E1306"/>
    </row>
    <row r="1307" spans="1:5" x14ac:dyDescent="0.3">
      <c r="A1307" s="290">
        <f t="shared" si="59"/>
        <v>0</v>
      </c>
      <c r="B1307" s="289">
        <f t="shared" si="60"/>
        <v>0</v>
      </c>
      <c r="C1307" s="289">
        <f t="shared" si="61"/>
        <v>0</v>
      </c>
      <c r="E1307"/>
    </row>
    <row r="1308" spans="1:5" x14ac:dyDescent="0.3">
      <c r="A1308" s="290">
        <f t="shared" si="59"/>
        <v>0</v>
      </c>
      <c r="B1308" s="289">
        <f t="shared" si="60"/>
        <v>0</v>
      </c>
      <c r="C1308" s="289">
        <f t="shared" si="61"/>
        <v>0</v>
      </c>
      <c r="E1308"/>
    </row>
    <row r="1309" spans="1:5" x14ac:dyDescent="0.3">
      <c r="A1309" s="290">
        <f t="shared" ref="A1309:A1372" si="62">+E1309</f>
        <v>0</v>
      </c>
      <c r="B1309" s="289">
        <f t="shared" si="60"/>
        <v>0</v>
      </c>
      <c r="C1309" s="289">
        <f t="shared" si="61"/>
        <v>0</v>
      </c>
      <c r="E1309"/>
    </row>
    <row r="1310" spans="1:5" x14ac:dyDescent="0.3">
      <c r="A1310" s="290">
        <f t="shared" si="62"/>
        <v>0</v>
      </c>
      <c r="B1310" s="289">
        <f t="shared" si="60"/>
        <v>0</v>
      </c>
      <c r="C1310" s="289">
        <f t="shared" si="61"/>
        <v>0</v>
      </c>
      <c r="E1310"/>
    </row>
    <row r="1311" spans="1:5" x14ac:dyDescent="0.3">
      <c r="A1311" s="290">
        <f t="shared" si="62"/>
        <v>0</v>
      </c>
      <c r="B1311" s="289">
        <f t="shared" si="60"/>
        <v>0</v>
      </c>
      <c r="C1311" s="289">
        <f t="shared" si="61"/>
        <v>0</v>
      </c>
      <c r="E1311"/>
    </row>
    <row r="1312" spans="1:5" x14ac:dyDescent="0.3">
      <c r="A1312" s="290">
        <f t="shared" si="62"/>
        <v>0</v>
      </c>
      <c r="B1312" s="289">
        <f t="shared" si="60"/>
        <v>0</v>
      </c>
      <c r="C1312" s="289">
        <f t="shared" si="61"/>
        <v>0</v>
      </c>
      <c r="E1312"/>
    </row>
    <row r="1313" spans="1:5" x14ac:dyDescent="0.3">
      <c r="A1313" s="290">
        <f t="shared" si="62"/>
        <v>0</v>
      </c>
      <c r="B1313" s="289">
        <f t="shared" si="60"/>
        <v>0</v>
      </c>
      <c r="C1313" s="289">
        <f t="shared" si="61"/>
        <v>0</v>
      </c>
      <c r="E1313"/>
    </row>
    <row r="1314" spans="1:5" x14ac:dyDescent="0.3">
      <c r="A1314" s="290">
        <f t="shared" si="62"/>
        <v>0</v>
      </c>
      <c r="B1314" s="289">
        <f t="shared" si="60"/>
        <v>0</v>
      </c>
      <c r="C1314" s="289">
        <f t="shared" si="61"/>
        <v>0</v>
      </c>
      <c r="E1314"/>
    </row>
    <row r="1315" spans="1:5" x14ac:dyDescent="0.3">
      <c r="A1315" s="290">
        <f t="shared" si="62"/>
        <v>0</v>
      </c>
      <c r="B1315" s="289">
        <f t="shared" si="60"/>
        <v>0</v>
      </c>
      <c r="C1315" s="289">
        <f t="shared" si="61"/>
        <v>0</v>
      </c>
      <c r="E1315"/>
    </row>
    <row r="1316" spans="1:5" x14ac:dyDescent="0.3">
      <c r="A1316" s="290">
        <f t="shared" si="62"/>
        <v>0</v>
      </c>
      <c r="B1316" s="289">
        <f t="shared" ref="B1316:B1379" si="63">+SUM(F1316:G1316)</f>
        <v>0</v>
      </c>
      <c r="C1316" s="289">
        <f t="shared" ref="C1316:C1379" si="64">+SUM(F1316:AZ1316)-B1316</f>
        <v>0</v>
      </c>
      <c r="E1316"/>
    </row>
    <row r="1317" spans="1:5" x14ac:dyDescent="0.3">
      <c r="A1317" s="290">
        <f t="shared" si="62"/>
        <v>0</v>
      </c>
      <c r="B1317" s="289">
        <f t="shared" si="63"/>
        <v>0</v>
      </c>
      <c r="C1317" s="289">
        <f t="shared" si="64"/>
        <v>0</v>
      </c>
      <c r="E1317"/>
    </row>
    <row r="1318" spans="1:5" x14ac:dyDescent="0.3">
      <c r="A1318" s="290">
        <f t="shared" si="62"/>
        <v>0</v>
      </c>
      <c r="B1318" s="289">
        <f t="shared" si="63"/>
        <v>0</v>
      </c>
      <c r="C1318" s="289">
        <f t="shared" si="64"/>
        <v>0</v>
      </c>
      <c r="E1318"/>
    </row>
    <row r="1319" spans="1:5" x14ac:dyDescent="0.3">
      <c r="A1319" s="290">
        <f t="shared" si="62"/>
        <v>0</v>
      </c>
      <c r="B1319" s="289">
        <f t="shared" si="63"/>
        <v>0</v>
      </c>
      <c r="C1319" s="289">
        <f t="shared" si="64"/>
        <v>0</v>
      </c>
      <c r="E1319"/>
    </row>
    <row r="1320" spans="1:5" x14ac:dyDescent="0.3">
      <c r="A1320" s="290">
        <f t="shared" si="62"/>
        <v>0</v>
      </c>
      <c r="B1320" s="289">
        <f t="shared" si="63"/>
        <v>0</v>
      </c>
      <c r="C1320" s="289">
        <f t="shared" si="64"/>
        <v>0</v>
      </c>
      <c r="E1320"/>
    </row>
    <row r="1321" spans="1:5" x14ac:dyDescent="0.3">
      <c r="A1321" s="290">
        <f t="shared" si="62"/>
        <v>0</v>
      </c>
      <c r="B1321" s="289">
        <f t="shared" si="63"/>
        <v>0</v>
      </c>
      <c r="C1321" s="289">
        <f t="shared" si="64"/>
        <v>0</v>
      </c>
      <c r="E1321"/>
    </row>
    <row r="1322" spans="1:5" x14ac:dyDescent="0.3">
      <c r="A1322" s="290">
        <f t="shared" si="62"/>
        <v>0</v>
      </c>
      <c r="B1322" s="289">
        <f t="shared" si="63"/>
        <v>0</v>
      </c>
      <c r="C1322" s="289">
        <f t="shared" si="64"/>
        <v>0</v>
      </c>
      <c r="E1322"/>
    </row>
    <row r="1323" spans="1:5" x14ac:dyDescent="0.3">
      <c r="A1323" s="290">
        <f t="shared" si="62"/>
        <v>0</v>
      </c>
      <c r="B1323" s="289">
        <f t="shared" si="63"/>
        <v>0</v>
      </c>
      <c r="C1323" s="289">
        <f t="shared" si="64"/>
        <v>0</v>
      </c>
      <c r="E1323"/>
    </row>
    <row r="1324" spans="1:5" x14ac:dyDescent="0.3">
      <c r="A1324" s="290">
        <f t="shared" si="62"/>
        <v>0</v>
      </c>
      <c r="B1324" s="289">
        <f t="shared" si="63"/>
        <v>0</v>
      </c>
      <c r="C1324" s="289">
        <f t="shared" si="64"/>
        <v>0</v>
      </c>
      <c r="E1324"/>
    </row>
    <row r="1325" spans="1:5" x14ac:dyDescent="0.3">
      <c r="A1325" s="290">
        <f t="shared" si="62"/>
        <v>0</v>
      </c>
      <c r="B1325" s="289">
        <f t="shared" si="63"/>
        <v>0</v>
      </c>
      <c r="C1325" s="289">
        <f t="shared" si="64"/>
        <v>0</v>
      </c>
      <c r="E1325"/>
    </row>
    <row r="1326" spans="1:5" x14ac:dyDescent="0.3">
      <c r="A1326" s="290">
        <f t="shared" si="62"/>
        <v>0</v>
      </c>
      <c r="B1326" s="289">
        <f t="shared" si="63"/>
        <v>0</v>
      </c>
      <c r="C1326" s="289">
        <f t="shared" si="64"/>
        <v>0</v>
      </c>
      <c r="E1326"/>
    </row>
    <row r="1327" spans="1:5" x14ac:dyDescent="0.3">
      <c r="A1327" s="290">
        <f t="shared" si="62"/>
        <v>0</v>
      </c>
      <c r="B1327" s="289">
        <f t="shared" si="63"/>
        <v>0</v>
      </c>
      <c r="C1327" s="289">
        <f t="shared" si="64"/>
        <v>0</v>
      </c>
      <c r="E1327"/>
    </row>
    <row r="1328" spans="1:5" x14ac:dyDescent="0.3">
      <c r="A1328" s="290">
        <f t="shared" si="62"/>
        <v>0</v>
      </c>
      <c r="B1328" s="289">
        <f t="shared" si="63"/>
        <v>0</v>
      </c>
      <c r="C1328" s="289">
        <f t="shared" si="64"/>
        <v>0</v>
      </c>
      <c r="E1328"/>
    </row>
    <row r="1329" spans="1:5" x14ac:dyDescent="0.3">
      <c r="A1329" s="290">
        <f t="shared" si="62"/>
        <v>0</v>
      </c>
      <c r="B1329" s="289">
        <f t="shared" si="63"/>
        <v>0</v>
      </c>
      <c r="C1329" s="289">
        <f t="shared" si="64"/>
        <v>0</v>
      </c>
      <c r="E1329"/>
    </row>
    <row r="1330" spans="1:5" x14ac:dyDescent="0.3">
      <c r="A1330" s="290">
        <f t="shared" si="62"/>
        <v>0</v>
      </c>
      <c r="B1330" s="289">
        <f t="shared" si="63"/>
        <v>0</v>
      </c>
      <c r="C1330" s="289">
        <f t="shared" si="64"/>
        <v>0</v>
      </c>
      <c r="E1330"/>
    </row>
    <row r="1331" spans="1:5" x14ac:dyDescent="0.3">
      <c r="A1331" s="290">
        <f t="shared" si="62"/>
        <v>0</v>
      </c>
      <c r="B1331" s="289">
        <f t="shared" si="63"/>
        <v>0</v>
      </c>
      <c r="C1331" s="289">
        <f t="shared" si="64"/>
        <v>0</v>
      </c>
      <c r="E1331"/>
    </row>
    <row r="1332" spans="1:5" x14ac:dyDescent="0.3">
      <c r="A1332" s="290">
        <f t="shared" si="62"/>
        <v>0</v>
      </c>
      <c r="B1332" s="289">
        <f t="shared" si="63"/>
        <v>0</v>
      </c>
      <c r="C1332" s="289">
        <f t="shared" si="64"/>
        <v>0</v>
      </c>
      <c r="E1332"/>
    </row>
    <row r="1333" spans="1:5" x14ac:dyDescent="0.3">
      <c r="A1333" s="290">
        <f t="shared" si="62"/>
        <v>0</v>
      </c>
      <c r="B1333" s="289">
        <f t="shared" si="63"/>
        <v>0</v>
      </c>
      <c r="C1333" s="289">
        <f t="shared" si="64"/>
        <v>0</v>
      </c>
      <c r="E1333"/>
    </row>
    <row r="1334" spans="1:5" x14ac:dyDescent="0.3">
      <c r="A1334" s="290">
        <f t="shared" si="62"/>
        <v>0</v>
      </c>
      <c r="B1334" s="289">
        <f t="shared" si="63"/>
        <v>0</v>
      </c>
      <c r="C1334" s="289">
        <f t="shared" si="64"/>
        <v>0</v>
      </c>
      <c r="E1334"/>
    </row>
    <row r="1335" spans="1:5" x14ac:dyDescent="0.3">
      <c r="A1335" s="290">
        <f t="shared" si="62"/>
        <v>0</v>
      </c>
      <c r="B1335" s="289">
        <f t="shared" si="63"/>
        <v>0</v>
      </c>
      <c r="C1335" s="289">
        <f t="shared" si="64"/>
        <v>0</v>
      </c>
      <c r="E1335"/>
    </row>
    <row r="1336" spans="1:5" x14ac:dyDescent="0.3">
      <c r="A1336" s="290">
        <f t="shared" si="62"/>
        <v>0</v>
      </c>
      <c r="B1336" s="289">
        <f t="shared" si="63"/>
        <v>0</v>
      </c>
      <c r="C1336" s="289">
        <f t="shared" si="64"/>
        <v>0</v>
      </c>
      <c r="E1336"/>
    </row>
    <row r="1337" spans="1:5" x14ac:dyDescent="0.3">
      <c r="A1337" s="290">
        <f t="shared" si="62"/>
        <v>0</v>
      </c>
      <c r="B1337" s="289">
        <f t="shared" si="63"/>
        <v>0</v>
      </c>
      <c r="C1337" s="289">
        <f t="shared" si="64"/>
        <v>0</v>
      </c>
      <c r="E1337"/>
    </row>
    <row r="1338" spans="1:5" x14ac:dyDescent="0.3">
      <c r="A1338" s="290">
        <f t="shared" si="62"/>
        <v>0</v>
      </c>
      <c r="B1338" s="289">
        <f t="shared" si="63"/>
        <v>0</v>
      </c>
      <c r="C1338" s="289">
        <f t="shared" si="64"/>
        <v>0</v>
      </c>
      <c r="E1338"/>
    </row>
    <row r="1339" spans="1:5" x14ac:dyDescent="0.3">
      <c r="A1339" s="290">
        <f t="shared" si="62"/>
        <v>0</v>
      </c>
      <c r="B1339" s="289">
        <f t="shared" si="63"/>
        <v>0</v>
      </c>
      <c r="C1339" s="289">
        <f t="shared" si="64"/>
        <v>0</v>
      </c>
      <c r="E1339"/>
    </row>
    <row r="1340" spans="1:5" x14ac:dyDescent="0.3">
      <c r="A1340" s="290">
        <f t="shared" si="62"/>
        <v>0</v>
      </c>
      <c r="B1340" s="289">
        <f t="shared" si="63"/>
        <v>0</v>
      </c>
      <c r="C1340" s="289">
        <f t="shared" si="64"/>
        <v>0</v>
      </c>
      <c r="E1340"/>
    </row>
    <row r="1341" spans="1:5" x14ac:dyDescent="0.3">
      <c r="A1341" s="290">
        <f t="shared" si="62"/>
        <v>0</v>
      </c>
      <c r="B1341" s="289">
        <f t="shared" si="63"/>
        <v>0</v>
      </c>
      <c r="C1341" s="289">
        <f t="shared" si="64"/>
        <v>0</v>
      </c>
      <c r="E1341"/>
    </row>
    <row r="1342" spans="1:5" x14ac:dyDescent="0.3">
      <c r="A1342" s="290">
        <f t="shared" si="62"/>
        <v>0</v>
      </c>
      <c r="B1342" s="289">
        <f t="shared" si="63"/>
        <v>0</v>
      </c>
      <c r="C1342" s="289">
        <f t="shared" si="64"/>
        <v>0</v>
      </c>
      <c r="E1342"/>
    </row>
    <row r="1343" spans="1:5" x14ac:dyDescent="0.3">
      <c r="A1343" s="290">
        <f t="shared" si="62"/>
        <v>0</v>
      </c>
      <c r="B1343" s="289">
        <f t="shared" si="63"/>
        <v>0</v>
      </c>
      <c r="C1343" s="289">
        <f t="shared" si="64"/>
        <v>0</v>
      </c>
      <c r="E1343"/>
    </row>
    <row r="1344" spans="1:5" x14ac:dyDescent="0.3">
      <c r="A1344" s="290">
        <f t="shared" si="62"/>
        <v>0</v>
      </c>
      <c r="B1344" s="289">
        <f t="shared" si="63"/>
        <v>0</v>
      </c>
      <c r="C1344" s="289">
        <f t="shared" si="64"/>
        <v>0</v>
      </c>
      <c r="E1344"/>
    </row>
    <row r="1345" spans="1:5" x14ac:dyDescent="0.3">
      <c r="A1345" s="290">
        <f t="shared" si="62"/>
        <v>0</v>
      </c>
      <c r="B1345" s="289">
        <f t="shared" si="63"/>
        <v>0</v>
      </c>
      <c r="C1345" s="289">
        <f t="shared" si="64"/>
        <v>0</v>
      </c>
      <c r="E1345"/>
    </row>
    <row r="1346" spans="1:5" x14ac:dyDescent="0.3">
      <c r="A1346" s="290">
        <f t="shared" si="62"/>
        <v>0</v>
      </c>
      <c r="B1346" s="289">
        <f t="shared" si="63"/>
        <v>0</v>
      </c>
      <c r="C1346" s="289">
        <f t="shared" si="64"/>
        <v>0</v>
      </c>
      <c r="E1346"/>
    </row>
    <row r="1347" spans="1:5" x14ac:dyDescent="0.3">
      <c r="A1347" s="290">
        <f t="shared" si="62"/>
        <v>0</v>
      </c>
      <c r="B1347" s="289">
        <f t="shared" si="63"/>
        <v>0</v>
      </c>
      <c r="C1347" s="289">
        <f t="shared" si="64"/>
        <v>0</v>
      </c>
      <c r="E1347"/>
    </row>
    <row r="1348" spans="1:5" x14ac:dyDescent="0.3">
      <c r="A1348" s="290">
        <f t="shared" si="62"/>
        <v>0</v>
      </c>
      <c r="B1348" s="289">
        <f t="shared" si="63"/>
        <v>0</v>
      </c>
      <c r="C1348" s="289">
        <f t="shared" si="64"/>
        <v>0</v>
      </c>
      <c r="E1348"/>
    </row>
    <row r="1349" spans="1:5" x14ac:dyDescent="0.3">
      <c r="A1349" s="290">
        <f t="shared" si="62"/>
        <v>0</v>
      </c>
      <c r="B1349" s="289">
        <f t="shared" si="63"/>
        <v>0</v>
      </c>
      <c r="C1349" s="289">
        <f t="shared" si="64"/>
        <v>0</v>
      </c>
      <c r="E1349"/>
    </row>
    <row r="1350" spans="1:5" x14ac:dyDescent="0.3">
      <c r="A1350" s="290">
        <f t="shared" si="62"/>
        <v>0</v>
      </c>
      <c r="B1350" s="289">
        <f t="shared" si="63"/>
        <v>0</v>
      </c>
      <c r="C1350" s="289">
        <f t="shared" si="64"/>
        <v>0</v>
      </c>
      <c r="E1350"/>
    </row>
    <row r="1351" spans="1:5" x14ac:dyDescent="0.3">
      <c r="A1351" s="290">
        <f t="shared" si="62"/>
        <v>0</v>
      </c>
      <c r="B1351" s="289">
        <f t="shared" si="63"/>
        <v>0</v>
      </c>
      <c r="C1351" s="289">
        <f t="shared" si="64"/>
        <v>0</v>
      </c>
      <c r="E1351"/>
    </row>
    <row r="1352" spans="1:5" x14ac:dyDescent="0.3">
      <c r="A1352" s="290">
        <f t="shared" si="62"/>
        <v>0</v>
      </c>
      <c r="B1352" s="289">
        <f t="shared" si="63"/>
        <v>0</v>
      </c>
      <c r="C1352" s="289">
        <f t="shared" si="64"/>
        <v>0</v>
      </c>
      <c r="E1352"/>
    </row>
    <row r="1353" spans="1:5" x14ac:dyDescent="0.3">
      <c r="A1353" s="290">
        <f t="shared" si="62"/>
        <v>0</v>
      </c>
      <c r="B1353" s="289">
        <f t="shared" si="63"/>
        <v>0</v>
      </c>
      <c r="C1353" s="289">
        <f t="shared" si="64"/>
        <v>0</v>
      </c>
      <c r="E1353"/>
    </row>
    <row r="1354" spans="1:5" x14ac:dyDescent="0.3">
      <c r="A1354" s="290">
        <f t="shared" si="62"/>
        <v>0</v>
      </c>
      <c r="B1354" s="289">
        <f t="shared" si="63"/>
        <v>0</v>
      </c>
      <c r="C1354" s="289">
        <f t="shared" si="64"/>
        <v>0</v>
      </c>
      <c r="E1354"/>
    </row>
    <row r="1355" spans="1:5" x14ac:dyDescent="0.3">
      <c r="A1355" s="290">
        <f t="shared" si="62"/>
        <v>0</v>
      </c>
      <c r="B1355" s="289">
        <f t="shared" si="63"/>
        <v>0</v>
      </c>
      <c r="C1355" s="289">
        <f t="shared" si="64"/>
        <v>0</v>
      </c>
      <c r="E1355"/>
    </row>
    <row r="1356" spans="1:5" x14ac:dyDescent="0.3">
      <c r="A1356" s="290">
        <f t="shared" si="62"/>
        <v>0</v>
      </c>
      <c r="B1356" s="289">
        <f t="shared" si="63"/>
        <v>0</v>
      </c>
      <c r="C1356" s="289">
        <f t="shared" si="64"/>
        <v>0</v>
      </c>
      <c r="E1356"/>
    </row>
    <row r="1357" spans="1:5" x14ac:dyDescent="0.3">
      <c r="A1357" s="290">
        <f t="shared" si="62"/>
        <v>0</v>
      </c>
      <c r="B1357" s="289">
        <f t="shared" si="63"/>
        <v>0</v>
      </c>
      <c r="C1357" s="289">
        <f t="shared" si="64"/>
        <v>0</v>
      </c>
      <c r="E1357"/>
    </row>
    <row r="1358" spans="1:5" x14ac:dyDescent="0.3">
      <c r="A1358" s="290">
        <f t="shared" si="62"/>
        <v>0</v>
      </c>
      <c r="B1358" s="289">
        <f t="shared" si="63"/>
        <v>0</v>
      </c>
      <c r="C1358" s="289">
        <f t="shared" si="64"/>
        <v>0</v>
      </c>
      <c r="E1358"/>
    </row>
    <row r="1359" spans="1:5" x14ac:dyDescent="0.3">
      <c r="A1359" s="290">
        <f t="shared" si="62"/>
        <v>0</v>
      </c>
      <c r="B1359" s="289">
        <f t="shared" si="63"/>
        <v>0</v>
      </c>
      <c r="C1359" s="289">
        <f t="shared" si="64"/>
        <v>0</v>
      </c>
      <c r="E1359"/>
    </row>
    <row r="1360" spans="1:5" x14ac:dyDescent="0.3">
      <c r="A1360" s="290">
        <f t="shared" si="62"/>
        <v>0</v>
      </c>
      <c r="B1360" s="289">
        <f t="shared" si="63"/>
        <v>0</v>
      </c>
      <c r="C1360" s="289">
        <f t="shared" si="64"/>
        <v>0</v>
      </c>
      <c r="E1360"/>
    </row>
    <row r="1361" spans="1:5" x14ac:dyDescent="0.3">
      <c r="A1361" s="290">
        <f t="shared" si="62"/>
        <v>0</v>
      </c>
      <c r="B1361" s="289">
        <f t="shared" si="63"/>
        <v>0</v>
      </c>
      <c r="C1361" s="289">
        <f t="shared" si="64"/>
        <v>0</v>
      </c>
      <c r="E1361"/>
    </row>
    <row r="1362" spans="1:5" x14ac:dyDescent="0.3">
      <c r="A1362" s="290">
        <f t="shared" si="62"/>
        <v>0</v>
      </c>
      <c r="B1362" s="289">
        <f t="shared" si="63"/>
        <v>0</v>
      </c>
      <c r="C1362" s="289">
        <f t="shared" si="64"/>
        <v>0</v>
      </c>
      <c r="E1362"/>
    </row>
    <row r="1363" spans="1:5" x14ac:dyDescent="0.3">
      <c r="A1363" s="290">
        <f t="shared" si="62"/>
        <v>0</v>
      </c>
      <c r="B1363" s="289">
        <f t="shared" si="63"/>
        <v>0</v>
      </c>
      <c r="C1363" s="289">
        <f t="shared" si="64"/>
        <v>0</v>
      </c>
      <c r="E1363"/>
    </row>
    <row r="1364" spans="1:5" x14ac:dyDescent="0.3">
      <c r="A1364" s="290">
        <f t="shared" si="62"/>
        <v>0</v>
      </c>
      <c r="B1364" s="289">
        <f t="shared" si="63"/>
        <v>0</v>
      </c>
      <c r="C1364" s="289">
        <f t="shared" si="64"/>
        <v>0</v>
      </c>
      <c r="E1364"/>
    </row>
    <row r="1365" spans="1:5" x14ac:dyDescent="0.3">
      <c r="A1365" s="290">
        <f t="shared" si="62"/>
        <v>0</v>
      </c>
      <c r="B1365" s="289">
        <f t="shared" si="63"/>
        <v>0</v>
      </c>
      <c r="C1365" s="289">
        <f t="shared" si="64"/>
        <v>0</v>
      </c>
      <c r="E1365"/>
    </row>
    <row r="1366" spans="1:5" x14ac:dyDescent="0.3">
      <c r="A1366" s="290">
        <f t="shared" si="62"/>
        <v>0</v>
      </c>
      <c r="B1366" s="289">
        <f t="shared" si="63"/>
        <v>0</v>
      </c>
      <c r="C1366" s="289">
        <f t="shared" si="64"/>
        <v>0</v>
      </c>
      <c r="E1366"/>
    </row>
    <row r="1367" spans="1:5" x14ac:dyDescent="0.3">
      <c r="A1367" s="290">
        <f t="shared" si="62"/>
        <v>0</v>
      </c>
      <c r="B1367" s="289">
        <f t="shared" si="63"/>
        <v>0</v>
      </c>
      <c r="C1367" s="289">
        <f t="shared" si="64"/>
        <v>0</v>
      </c>
      <c r="E1367"/>
    </row>
    <row r="1368" spans="1:5" x14ac:dyDescent="0.3">
      <c r="A1368" s="290">
        <f t="shared" si="62"/>
        <v>0</v>
      </c>
      <c r="B1368" s="289">
        <f t="shared" si="63"/>
        <v>0</v>
      </c>
      <c r="C1368" s="289">
        <f t="shared" si="64"/>
        <v>0</v>
      </c>
      <c r="E1368"/>
    </row>
    <row r="1369" spans="1:5" x14ac:dyDescent="0.3">
      <c r="A1369" s="290">
        <f t="shared" si="62"/>
        <v>0</v>
      </c>
      <c r="B1369" s="289">
        <f t="shared" si="63"/>
        <v>0</v>
      </c>
      <c r="C1369" s="289">
        <f t="shared" si="64"/>
        <v>0</v>
      </c>
      <c r="E1369"/>
    </row>
    <row r="1370" spans="1:5" x14ac:dyDescent="0.3">
      <c r="A1370" s="290">
        <f t="shared" si="62"/>
        <v>0</v>
      </c>
      <c r="B1370" s="289">
        <f t="shared" si="63"/>
        <v>0</v>
      </c>
      <c r="C1370" s="289">
        <f t="shared" si="64"/>
        <v>0</v>
      </c>
      <c r="E1370"/>
    </row>
    <row r="1371" spans="1:5" x14ac:dyDescent="0.3">
      <c r="A1371" s="290">
        <f t="shared" si="62"/>
        <v>0</v>
      </c>
      <c r="B1371" s="289">
        <f t="shared" si="63"/>
        <v>0</v>
      </c>
      <c r="C1371" s="289">
        <f t="shared" si="64"/>
        <v>0</v>
      </c>
      <c r="E1371"/>
    </row>
    <row r="1372" spans="1:5" x14ac:dyDescent="0.3">
      <c r="A1372" s="290">
        <f t="shared" si="62"/>
        <v>0</v>
      </c>
      <c r="B1372" s="289">
        <f t="shared" si="63"/>
        <v>0</v>
      </c>
      <c r="C1372" s="289">
        <f t="shared" si="64"/>
        <v>0</v>
      </c>
      <c r="E1372"/>
    </row>
    <row r="1373" spans="1:5" x14ac:dyDescent="0.3">
      <c r="A1373" s="290">
        <f t="shared" ref="A1373:A1436" si="65">+E1373</f>
        <v>0</v>
      </c>
      <c r="B1373" s="289">
        <f t="shared" si="63"/>
        <v>0</v>
      </c>
      <c r="C1373" s="289">
        <f t="shared" si="64"/>
        <v>0</v>
      </c>
      <c r="E1373"/>
    </row>
    <row r="1374" spans="1:5" x14ac:dyDescent="0.3">
      <c r="A1374" s="290">
        <f t="shared" si="65"/>
        <v>0</v>
      </c>
      <c r="B1374" s="289">
        <f t="shared" si="63"/>
        <v>0</v>
      </c>
      <c r="C1374" s="289">
        <f t="shared" si="64"/>
        <v>0</v>
      </c>
      <c r="E1374"/>
    </row>
    <row r="1375" spans="1:5" x14ac:dyDescent="0.3">
      <c r="A1375" s="290">
        <f t="shared" si="65"/>
        <v>0</v>
      </c>
      <c r="B1375" s="289">
        <f t="shared" si="63"/>
        <v>0</v>
      </c>
      <c r="C1375" s="289">
        <f t="shared" si="64"/>
        <v>0</v>
      </c>
      <c r="E1375"/>
    </row>
    <row r="1376" spans="1:5" x14ac:dyDescent="0.3">
      <c r="A1376" s="290">
        <f t="shared" si="65"/>
        <v>0</v>
      </c>
      <c r="B1376" s="289">
        <f t="shared" si="63"/>
        <v>0</v>
      </c>
      <c r="C1376" s="289">
        <f t="shared" si="64"/>
        <v>0</v>
      </c>
      <c r="E1376"/>
    </row>
    <row r="1377" spans="1:5" x14ac:dyDescent="0.3">
      <c r="A1377" s="290">
        <f t="shared" si="65"/>
        <v>0</v>
      </c>
      <c r="B1377" s="289">
        <f t="shared" si="63"/>
        <v>0</v>
      </c>
      <c r="C1377" s="289">
        <f t="shared" si="64"/>
        <v>0</v>
      </c>
      <c r="E1377"/>
    </row>
    <row r="1378" spans="1:5" x14ac:dyDescent="0.3">
      <c r="A1378" s="290">
        <f t="shared" si="65"/>
        <v>0</v>
      </c>
      <c r="B1378" s="289">
        <f t="shared" si="63"/>
        <v>0</v>
      </c>
      <c r="C1378" s="289">
        <f t="shared" si="64"/>
        <v>0</v>
      </c>
      <c r="E1378"/>
    </row>
    <row r="1379" spans="1:5" x14ac:dyDescent="0.3">
      <c r="A1379" s="290">
        <f t="shared" si="65"/>
        <v>0</v>
      </c>
      <c r="B1379" s="289">
        <f t="shared" si="63"/>
        <v>0</v>
      </c>
      <c r="C1379" s="289">
        <f t="shared" si="64"/>
        <v>0</v>
      </c>
      <c r="E1379"/>
    </row>
    <row r="1380" spans="1:5" x14ac:dyDescent="0.3">
      <c r="A1380" s="290">
        <f t="shared" si="65"/>
        <v>0</v>
      </c>
      <c r="B1380" s="289">
        <f t="shared" ref="B1380:B1443" si="66">+SUM(F1380:G1380)</f>
        <v>0</v>
      </c>
      <c r="C1380" s="289">
        <f t="shared" ref="C1380:C1443" si="67">+SUM(F1380:AZ1380)-B1380</f>
        <v>0</v>
      </c>
      <c r="E1380"/>
    </row>
    <row r="1381" spans="1:5" x14ac:dyDescent="0.3">
      <c r="A1381" s="290">
        <f t="shared" si="65"/>
        <v>0</v>
      </c>
      <c r="B1381" s="289">
        <f t="shared" si="66"/>
        <v>0</v>
      </c>
      <c r="C1381" s="289">
        <f t="shared" si="67"/>
        <v>0</v>
      </c>
      <c r="E1381"/>
    </row>
    <row r="1382" spans="1:5" x14ac:dyDescent="0.3">
      <c r="A1382" s="290">
        <f t="shared" si="65"/>
        <v>0</v>
      </c>
      <c r="B1382" s="289">
        <f t="shared" si="66"/>
        <v>0</v>
      </c>
      <c r="C1382" s="289">
        <f t="shared" si="67"/>
        <v>0</v>
      </c>
      <c r="E1382"/>
    </row>
    <row r="1383" spans="1:5" x14ac:dyDescent="0.3">
      <c r="A1383" s="290">
        <f t="shared" si="65"/>
        <v>0</v>
      </c>
      <c r="B1383" s="289">
        <f t="shared" si="66"/>
        <v>0</v>
      </c>
      <c r="C1383" s="289">
        <f t="shared" si="67"/>
        <v>0</v>
      </c>
      <c r="E1383"/>
    </row>
    <row r="1384" spans="1:5" x14ac:dyDescent="0.3">
      <c r="A1384" s="290">
        <f t="shared" si="65"/>
        <v>0</v>
      </c>
      <c r="B1384" s="289">
        <f t="shared" si="66"/>
        <v>0</v>
      </c>
      <c r="C1384" s="289">
        <f t="shared" si="67"/>
        <v>0</v>
      </c>
      <c r="E1384"/>
    </row>
    <row r="1385" spans="1:5" x14ac:dyDescent="0.3">
      <c r="A1385" s="290">
        <f t="shared" si="65"/>
        <v>0</v>
      </c>
      <c r="B1385" s="289">
        <f t="shared" si="66"/>
        <v>0</v>
      </c>
      <c r="C1385" s="289">
        <f t="shared" si="67"/>
        <v>0</v>
      </c>
      <c r="E1385"/>
    </row>
    <row r="1386" spans="1:5" x14ac:dyDescent="0.3">
      <c r="A1386" s="290">
        <f t="shared" si="65"/>
        <v>0</v>
      </c>
      <c r="B1386" s="289">
        <f t="shared" si="66"/>
        <v>0</v>
      </c>
      <c r="C1386" s="289">
        <f t="shared" si="67"/>
        <v>0</v>
      </c>
      <c r="E1386"/>
    </row>
    <row r="1387" spans="1:5" x14ac:dyDescent="0.3">
      <c r="A1387" s="290">
        <f t="shared" si="65"/>
        <v>0</v>
      </c>
      <c r="B1387" s="289">
        <f t="shared" si="66"/>
        <v>0</v>
      </c>
      <c r="C1387" s="289">
        <f t="shared" si="67"/>
        <v>0</v>
      </c>
      <c r="E1387"/>
    </row>
    <row r="1388" spans="1:5" x14ac:dyDescent="0.3">
      <c r="A1388" s="290">
        <f t="shared" si="65"/>
        <v>0</v>
      </c>
      <c r="B1388" s="289">
        <f t="shared" si="66"/>
        <v>0</v>
      </c>
      <c r="C1388" s="289">
        <f t="shared" si="67"/>
        <v>0</v>
      </c>
      <c r="E1388"/>
    </row>
    <row r="1389" spans="1:5" x14ac:dyDescent="0.3">
      <c r="A1389" s="290">
        <f t="shared" si="65"/>
        <v>0</v>
      </c>
      <c r="B1389" s="289">
        <f t="shared" si="66"/>
        <v>0</v>
      </c>
      <c r="C1389" s="289">
        <f t="shared" si="67"/>
        <v>0</v>
      </c>
      <c r="E1389"/>
    </row>
    <row r="1390" spans="1:5" x14ac:dyDescent="0.3">
      <c r="A1390" s="290">
        <f t="shared" si="65"/>
        <v>0</v>
      </c>
      <c r="B1390" s="289">
        <f t="shared" si="66"/>
        <v>0</v>
      </c>
      <c r="C1390" s="289">
        <f t="shared" si="67"/>
        <v>0</v>
      </c>
      <c r="E1390"/>
    </row>
    <row r="1391" spans="1:5" x14ac:dyDescent="0.3">
      <c r="A1391" s="290">
        <f t="shared" si="65"/>
        <v>0</v>
      </c>
      <c r="B1391" s="289">
        <f t="shared" si="66"/>
        <v>0</v>
      </c>
      <c r="C1391" s="289">
        <f t="shared" si="67"/>
        <v>0</v>
      </c>
      <c r="E1391"/>
    </row>
    <row r="1392" spans="1:5" x14ac:dyDescent="0.3">
      <c r="A1392" s="290">
        <f t="shared" si="65"/>
        <v>0</v>
      </c>
      <c r="B1392" s="289">
        <f t="shared" si="66"/>
        <v>0</v>
      </c>
      <c r="C1392" s="289">
        <f t="shared" si="67"/>
        <v>0</v>
      </c>
      <c r="E1392"/>
    </row>
    <row r="1393" spans="1:5" x14ac:dyDescent="0.3">
      <c r="A1393" s="290">
        <f t="shared" si="65"/>
        <v>0</v>
      </c>
      <c r="B1393" s="289">
        <f t="shared" si="66"/>
        <v>0</v>
      </c>
      <c r="C1393" s="289">
        <f t="shared" si="67"/>
        <v>0</v>
      </c>
      <c r="E1393"/>
    </row>
    <row r="1394" spans="1:5" x14ac:dyDescent="0.3">
      <c r="A1394" s="290">
        <f t="shared" si="65"/>
        <v>0</v>
      </c>
      <c r="B1394" s="289">
        <f t="shared" si="66"/>
        <v>0</v>
      </c>
      <c r="C1394" s="289">
        <f t="shared" si="67"/>
        <v>0</v>
      </c>
      <c r="E1394"/>
    </row>
    <row r="1395" spans="1:5" x14ac:dyDescent="0.3">
      <c r="A1395" s="290">
        <f t="shared" si="65"/>
        <v>0</v>
      </c>
      <c r="B1395" s="289">
        <f t="shared" si="66"/>
        <v>0</v>
      </c>
      <c r="C1395" s="289">
        <f t="shared" si="67"/>
        <v>0</v>
      </c>
      <c r="E1395"/>
    </row>
    <row r="1396" spans="1:5" x14ac:dyDescent="0.3">
      <c r="A1396" s="290">
        <f t="shared" si="65"/>
        <v>0</v>
      </c>
      <c r="B1396" s="289">
        <f t="shared" si="66"/>
        <v>0</v>
      </c>
      <c r="C1396" s="289">
        <f t="shared" si="67"/>
        <v>0</v>
      </c>
      <c r="E1396"/>
    </row>
    <row r="1397" spans="1:5" x14ac:dyDescent="0.3">
      <c r="A1397" s="290">
        <f t="shared" si="65"/>
        <v>0</v>
      </c>
      <c r="B1397" s="289">
        <f t="shared" si="66"/>
        <v>0</v>
      </c>
      <c r="C1397" s="289">
        <f t="shared" si="67"/>
        <v>0</v>
      </c>
      <c r="E1397"/>
    </row>
    <row r="1398" spans="1:5" x14ac:dyDescent="0.3">
      <c r="A1398" s="290">
        <f t="shared" si="65"/>
        <v>0</v>
      </c>
      <c r="B1398" s="289">
        <f t="shared" si="66"/>
        <v>0</v>
      </c>
      <c r="C1398" s="289">
        <f t="shared" si="67"/>
        <v>0</v>
      </c>
      <c r="E1398"/>
    </row>
    <row r="1399" spans="1:5" x14ac:dyDescent="0.3">
      <c r="A1399" s="290">
        <f t="shared" si="65"/>
        <v>0</v>
      </c>
      <c r="B1399" s="289">
        <f t="shared" si="66"/>
        <v>0</v>
      </c>
      <c r="C1399" s="289">
        <f t="shared" si="67"/>
        <v>0</v>
      </c>
      <c r="E1399"/>
    </row>
    <row r="1400" spans="1:5" x14ac:dyDescent="0.3">
      <c r="A1400" s="290">
        <f t="shared" si="65"/>
        <v>0</v>
      </c>
      <c r="B1400" s="289">
        <f t="shared" si="66"/>
        <v>0</v>
      </c>
      <c r="C1400" s="289">
        <f t="shared" si="67"/>
        <v>0</v>
      </c>
      <c r="E1400"/>
    </row>
    <row r="1401" spans="1:5" x14ac:dyDescent="0.3">
      <c r="A1401" s="290">
        <f t="shared" si="65"/>
        <v>0</v>
      </c>
      <c r="B1401" s="289">
        <f t="shared" si="66"/>
        <v>0</v>
      </c>
      <c r="C1401" s="289">
        <f t="shared" si="67"/>
        <v>0</v>
      </c>
      <c r="E1401"/>
    </row>
    <row r="1402" spans="1:5" x14ac:dyDescent="0.3">
      <c r="A1402" s="290">
        <f t="shared" si="65"/>
        <v>0</v>
      </c>
      <c r="B1402" s="289">
        <f t="shared" si="66"/>
        <v>0</v>
      </c>
      <c r="C1402" s="289">
        <f t="shared" si="67"/>
        <v>0</v>
      </c>
      <c r="E1402"/>
    </row>
    <row r="1403" spans="1:5" x14ac:dyDescent="0.3">
      <c r="A1403" s="290">
        <f t="shared" si="65"/>
        <v>0</v>
      </c>
      <c r="B1403" s="289">
        <f t="shared" si="66"/>
        <v>0</v>
      </c>
      <c r="C1403" s="289">
        <f t="shared" si="67"/>
        <v>0</v>
      </c>
      <c r="E1403"/>
    </row>
    <row r="1404" spans="1:5" x14ac:dyDescent="0.3">
      <c r="A1404" s="290">
        <f t="shared" si="65"/>
        <v>0</v>
      </c>
      <c r="B1404" s="289">
        <f t="shared" si="66"/>
        <v>0</v>
      </c>
      <c r="C1404" s="289">
        <f t="shared" si="67"/>
        <v>0</v>
      </c>
      <c r="E1404"/>
    </row>
    <row r="1405" spans="1:5" x14ac:dyDescent="0.3">
      <c r="A1405" s="290">
        <f t="shared" si="65"/>
        <v>0</v>
      </c>
      <c r="B1405" s="289">
        <f t="shared" si="66"/>
        <v>0</v>
      </c>
      <c r="C1405" s="289">
        <f t="shared" si="67"/>
        <v>0</v>
      </c>
      <c r="E1405"/>
    </row>
    <row r="1406" spans="1:5" x14ac:dyDescent="0.3">
      <c r="A1406" s="290">
        <f t="shared" si="65"/>
        <v>0</v>
      </c>
      <c r="B1406" s="289">
        <f t="shared" si="66"/>
        <v>0</v>
      </c>
      <c r="C1406" s="289">
        <f t="shared" si="67"/>
        <v>0</v>
      </c>
      <c r="E1406"/>
    </row>
    <row r="1407" spans="1:5" x14ac:dyDescent="0.3">
      <c r="A1407" s="290">
        <f t="shared" si="65"/>
        <v>0</v>
      </c>
      <c r="B1407" s="289">
        <f t="shared" si="66"/>
        <v>0</v>
      </c>
      <c r="C1407" s="289">
        <f t="shared" si="67"/>
        <v>0</v>
      </c>
      <c r="E1407"/>
    </row>
    <row r="1408" spans="1:5" x14ac:dyDescent="0.3">
      <c r="A1408" s="290">
        <f t="shared" si="65"/>
        <v>0</v>
      </c>
      <c r="B1408" s="289">
        <f t="shared" si="66"/>
        <v>0</v>
      </c>
      <c r="C1408" s="289">
        <f t="shared" si="67"/>
        <v>0</v>
      </c>
      <c r="E1408"/>
    </row>
    <row r="1409" spans="1:5" x14ac:dyDescent="0.3">
      <c r="A1409" s="290">
        <f t="shared" si="65"/>
        <v>0</v>
      </c>
      <c r="B1409" s="289">
        <f t="shared" si="66"/>
        <v>0</v>
      </c>
      <c r="C1409" s="289">
        <f t="shared" si="67"/>
        <v>0</v>
      </c>
      <c r="E1409"/>
    </row>
    <row r="1410" spans="1:5" x14ac:dyDescent="0.3">
      <c r="A1410" s="290">
        <f t="shared" si="65"/>
        <v>0</v>
      </c>
      <c r="B1410" s="289">
        <f t="shared" si="66"/>
        <v>0</v>
      </c>
      <c r="C1410" s="289">
        <f t="shared" si="67"/>
        <v>0</v>
      </c>
      <c r="E1410"/>
    </row>
    <row r="1411" spans="1:5" x14ac:dyDescent="0.3">
      <c r="A1411" s="290">
        <f t="shared" si="65"/>
        <v>0</v>
      </c>
      <c r="B1411" s="289">
        <f t="shared" si="66"/>
        <v>0</v>
      </c>
      <c r="C1411" s="289">
        <f t="shared" si="67"/>
        <v>0</v>
      </c>
      <c r="E1411"/>
    </row>
    <row r="1412" spans="1:5" x14ac:dyDescent="0.3">
      <c r="A1412" s="290">
        <f t="shared" si="65"/>
        <v>0</v>
      </c>
      <c r="B1412" s="289">
        <f t="shared" si="66"/>
        <v>0</v>
      </c>
      <c r="C1412" s="289">
        <f t="shared" si="67"/>
        <v>0</v>
      </c>
      <c r="E1412"/>
    </row>
    <row r="1413" spans="1:5" x14ac:dyDescent="0.3">
      <c r="A1413" s="290">
        <f t="shared" si="65"/>
        <v>0</v>
      </c>
      <c r="B1413" s="289">
        <f t="shared" si="66"/>
        <v>0</v>
      </c>
      <c r="C1413" s="289">
        <f t="shared" si="67"/>
        <v>0</v>
      </c>
      <c r="E1413"/>
    </row>
    <row r="1414" spans="1:5" x14ac:dyDescent="0.3">
      <c r="A1414" s="290">
        <f t="shared" si="65"/>
        <v>0</v>
      </c>
      <c r="B1414" s="289">
        <f t="shared" si="66"/>
        <v>0</v>
      </c>
      <c r="C1414" s="289">
        <f t="shared" si="67"/>
        <v>0</v>
      </c>
      <c r="E1414"/>
    </row>
    <row r="1415" spans="1:5" x14ac:dyDescent="0.3">
      <c r="A1415" s="290">
        <f t="shared" si="65"/>
        <v>0</v>
      </c>
      <c r="B1415" s="289">
        <f t="shared" si="66"/>
        <v>0</v>
      </c>
      <c r="C1415" s="289">
        <f t="shared" si="67"/>
        <v>0</v>
      </c>
      <c r="E1415"/>
    </row>
    <row r="1416" spans="1:5" x14ac:dyDescent="0.3">
      <c r="A1416" s="290">
        <f t="shared" si="65"/>
        <v>0</v>
      </c>
      <c r="B1416" s="289">
        <f t="shared" si="66"/>
        <v>0</v>
      </c>
      <c r="C1416" s="289">
        <f t="shared" si="67"/>
        <v>0</v>
      </c>
      <c r="E1416"/>
    </row>
    <row r="1417" spans="1:5" x14ac:dyDescent="0.3">
      <c r="A1417" s="290">
        <f t="shared" si="65"/>
        <v>0</v>
      </c>
      <c r="B1417" s="289">
        <f t="shared" si="66"/>
        <v>0</v>
      </c>
      <c r="C1417" s="289">
        <f t="shared" si="67"/>
        <v>0</v>
      </c>
      <c r="E1417"/>
    </row>
    <row r="1418" spans="1:5" x14ac:dyDescent="0.3">
      <c r="A1418" s="290">
        <f t="shared" si="65"/>
        <v>0</v>
      </c>
      <c r="B1418" s="289">
        <f t="shared" si="66"/>
        <v>0</v>
      </c>
      <c r="C1418" s="289">
        <f t="shared" si="67"/>
        <v>0</v>
      </c>
      <c r="E1418"/>
    </row>
    <row r="1419" spans="1:5" x14ac:dyDescent="0.3">
      <c r="A1419" s="290">
        <f t="shared" si="65"/>
        <v>0</v>
      </c>
      <c r="B1419" s="289">
        <f t="shared" si="66"/>
        <v>0</v>
      </c>
      <c r="C1419" s="289">
        <f t="shared" si="67"/>
        <v>0</v>
      </c>
      <c r="E1419"/>
    </row>
    <row r="1420" spans="1:5" x14ac:dyDescent="0.3">
      <c r="A1420" s="290">
        <f t="shared" si="65"/>
        <v>0</v>
      </c>
      <c r="B1420" s="289">
        <f t="shared" si="66"/>
        <v>0</v>
      </c>
      <c r="C1420" s="289">
        <f t="shared" si="67"/>
        <v>0</v>
      </c>
      <c r="E1420"/>
    </row>
    <row r="1421" spans="1:5" x14ac:dyDescent="0.3">
      <c r="A1421" s="290">
        <f t="shared" si="65"/>
        <v>0</v>
      </c>
      <c r="B1421" s="289">
        <f t="shared" si="66"/>
        <v>0</v>
      </c>
      <c r="C1421" s="289">
        <f t="shared" si="67"/>
        <v>0</v>
      </c>
      <c r="E1421"/>
    </row>
    <row r="1422" spans="1:5" x14ac:dyDescent="0.3">
      <c r="A1422" s="290">
        <f t="shared" si="65"/>
        <v>0</v>
      </c>
      <c r="B1422" s="289">
        <f t="shared" si="66"/>
        <v>0</v>
      </c>
      <c r="C1422" s="289">
        <f t="shared" si="67"/>
        <v>0</v>
      </c>
      <c r="E1422"/>
    </row>
    <row r="1423" spans="1:5" x14ac:dyDescent="0.3">
      <c r="A1423" s="290">
        <f t="shared" si="65"/>
        <v>0</v>
      </c>
      <c r="B1423" s="289">
        <f t="shared" si="66"/>
        <v>0</v>
      </c>
      <c r="C1423" s="289">
        <f t="shared" si="67"/>
        <v>0</v>
      </c>
      <c r="E1423"/>
    </row>
    <row r="1424" spans="1:5" x14ac:dyDescent="0.3">
      <c r="A1424" s="290">
        <f t="shared" si="65"/>
        <v>0</v>
      </c>
      <c r="B1424" s="289">
        <f t="shared" si="66"/>
        <v>0</v>
      </c>
      <c r="C1424" s="289">
        <f t="shared" si="67"/>
        <v>0</v>
      </c>
      <c r="E1424"/>
    </row>
    <row r="1425" spans="1:5" x14ac:dyDescent="0.3">
      <c r="A1425" s="290">
        <f t="shared" si="65"/>
        <v>0</v>
      </c>
      <c r="B1425" s="289">
        <f t="shared" si="66"/>
        <v>0</v>
      </c>
      <c r="C1425" s="289">
        <f t="shared" si="67"/>
        <v>0</v>
      </c>
      <c r="E1425"/>
    </row>
    <row r="1426" spans="1:5" x14ac:dyDescent="0.3">
      <c r="A1426" s="290">
        <f t="shared" si="65"/>
        <v>0</v>
      </c>
      <c r="B1426" s="289">
        <f t="shared" si="66"/>
        <v>0</v>
      </c>
      <c r="C1426" s="289">
        <f t="shared" si="67"/>
        <v>0</v>
      </c>
      <c r="E1426"/>
    </row>
    <row r="1427" spans="1:5" x14ac:dyDescent="0.3">
      <c r="A1427" s="290">
        <f t="shared" si="65"/>
        <v>0</v>
      </c>
      <c r="B1427" s="289">
        <f t="shared" si="66"/>
        <v>0</v>
      </c>
      <c r="C1427" s="289">
        <f t="shared" si="67"/>
        <v>0</v>
      </c>
      <c r="E1427"/>
    </row>
    <row r="1428" spans="1:5" x14ac:dyDescent="0.3">
      <c r="A1428" s="290">
        <f t="shared" si="65"/>
        <v>0</v>
      </c>
      <c r="B1428" s="289">
        <f t="shared" si="66"/>
        <v>0</v>
      </c>
      <c r="C1428" s="289">
        <f t="shared" si="67"/>
        <v>0</v>
      </c>
      <c r="E1428"/>
    </row>
    <row r="1429" spans="1:5" x14ac:dyDescent="0.3">
      <c r="A1429" s="290">
        <f t="shared" si="65"/>
        <v>0</v>
      </c>
      <c r="B1429" s="289">
        <f t="shared" si="66"/>
        <v>0</v>
      </c>
      <c r="C1429" s="289">
        <f t="shared" si="67"/>
        <v>0</v>
      </c>
      <c r="E1429"/>
    </row>
    <row r="1430" spans="1:5" x14ac:dyDescent="0.3">
      <c r="A1430" s="290">
        <f t="shared" si="65"/>
        <v>0</v>
      </c>
      <c r="B1430" s="289">
        <f t="shared" si="66"/>
        <v>0</v>
      </c>
      <c r="C1430" s="289">
        <f t="shared" si="67"/>
        <v>0</v>
      </c>
      <c r="E1430"/>
    </row>
    <row r="1431" spans="1:5" x14ac:dyDescent="0.3">
      <c r="A1431" s="290">
        <f t="shared" si="65"/>
        <v>0</v>
      </c>
      <c r="B1431" s="289">
        <f t="shared" si="66"/>
        <v>0</v>
      </c>
      <c r="C1431" s="289">
        <f t="shared" si="67"/>
        <v>0</v>
      </c>
      <c r="E1431"/>
    </row>
    <row r="1432" spans="1:5" x14ac:dyDescent="0.3">
      <c r="A1432" s="290">
        <f t="shared" si="65"/>
        <v>0</v>
      </c>
      <c r="B1432" s="289">
        <f t="shared" si="66"/>
        <v>0</v>
      </c>
      <c r="C1432" s="289">
        <f t="shared" si="67"/>
        <v>0</v>
      </c>
      <c r="E1432"/>
    </row>
    <row r="1433" spans="1:5" x14ac:dyDescent="0.3">
      <c r="A1433" s="290">
        <f t="shared" si="65"/>
        <v>0</v>
      </c>
      <c r="B1433" s="289">
        <f t="shared" si="66"/>
        <v>0</v>
      </c>
      <c r="C1433" s="289">
        <f t="shared" si="67"/>
        <v>0</v>
      </c>
      <c r="E1433"/>
    </row>
    <row r="1434" spans="1:5" x14ac:dyDescent="0.3">
      <c r="A1434" s="290">
        <f t="shared" si="65"/>
        <v>0</v>
      </c>
      <c r="B1434" s="289">
        <f t="shared" si="66"/>
        <v>0</v>
      </c>
      <c r="C1434" s="289">
        <f t="shared" si="67"/>
        <v>0</v>
      </c>
      <c r="E1434"/>
    </row>
    <row r="1435" spans="1:5" x14ac:dyDescent="0.3">
      <c r="A1435" s="290">
        <f t="shared" si="65"/>
        <v>0</v>
      </c>
      <c r="B1435" s="289">
        <f t="shared" si="66"/>
        <v>0</v>
      </c>
      <c r="C1435" s="289">
        <f t="shared" si="67"/>
        <v>0</v>
      </c>
      <c r="E1435"/>
    </row>
    <row r="1436" spans="1:5" x14ac:dyDescent="0.3">
      <c r="A1436" s="290">
        <f t="shared" si="65"/>
        <v>0</v>
      </c>
      <c r="B1436" s="289">
        <f t="shared" si="66"/>
        <v>0</v>
      </c>
      <c r="C1436" s="289">
        <f t="shared" si="67"/>
        <v>0</v>
      </c>
      <c r="E1436"/>
    </row>
    <row r="1437" spans="1:5" x14ac:dyDescent="0.3">
      <c r="A1437" s="290">
        <f t="shared" ref="A1437:A1500" si="68">+E1437</f>
        <v>0</v>
      </c>
      <c r="B1437" s="289">
        <f t="shared" si="66"/>
        <v>0</v>
      </c>
      <c r="C1437" s="289">
        <f t="shared" si="67"/>
        <v>0</v>
      </c>
      <c r="E1437"/>
    </row>
    <row r="1438" spans="1:5" x14ac:dyDescent="0.3">
      <c r="A1438" s="290">
        <f t="shared" si="68"/>
        <v>0</v>
      </c>
      <c r="B1438" s="289">
        <f t="shared" si="66"/>
        <v>0</v>
      </c>
      <c r="C1438" s="289">
        <f t="shared" si="67"/>
        <v>0</v>
      </c>
      <c r="E1438"/>
    </row>
    <row r="1439" spans="1:5" x14ac:dyDescent="0.3">
      <c r="A1439" s="290">
        <f t="shared" si="68"/>
        <v>0</v>
      </c>
      <c r="B1439" s="289">
        <f t="shared" si="66"/>
        <v>0</v>
      </c>
      <c r="C1439" s="289">
        <f t="shared" si="67"/>
        <v>0</v>
      </c>
      <c r="E1439"/>
    </row>
    <row r="1440" spans="1:5" x14ac:dyDescent="0.3">
      <c r="A1440" s="290">
        <f t="shared" si="68"/>
        <v>0</v>
      </c>
      <c r="B1440" s="289">
        <f t="shared" si="66"/>
        <v>0</v>
      </c>
      <c r="C1440" s="289">
        <f t="shared" si="67"/>
        <v>0</v>
      </c>
      <c r="E1440"/>
    </row>
    <row r="1441" spans="1:5" x14ac:dyDescent="0.3">
      <c r="A1441" s="290">
        <f t="shared" si="68"/>
        <v>0</v>
      </c>
      <c r="B1441" s="289">
        <f t="shared" si="66"/>
        <v>0</v>
      </c>
      <c r="C1441" s="289">
        <f t="shared" si="67"/>
        <v>0</v>
      </c>
      <c r="E1441"/>
    </row>
    <row r="1442" spans="1:5" x14ac:dyDescent="0.3">
      <c r="A1442" s="290">
        <f t="shared" si="68"/>
        <v>0</v>
      </c>
      <c r="B1442" s="289">
        <f t="shared" si="66"/>
        <v>0</v>
      </c>
      <c r="C1442" s="289">
        <f t="shared" si="67"/>
        <v>0</v>
      </c>
      <c r="E1442"/>
    </row>
    <row r="1443" spans="1:5" x14ac:dyDescent="0.3">
      <c r="A1443" s="290">
        <f t="shared" si="68"/>
        <v>0</v>
      </c>
      <c r="B1443" s="289">
        <f t="shared" si="66"/>
        <v>0</v>
      </c>
      <c r="C1443" s="289">
        <f t="shared" si="67"/>
        <v>0</v>
      </c>
      <c r="E1443"/>
    </row>
    <row r="1444" spans="1:5" x14ac:dyDescent="0.3">
      <c r="A1444" s="290">
        <f t="shared" si="68"/>
        <v>0</v>
      </c>
      <c r="B1444" s="289">
        <f t="shared" ref="B1444:B1507" si="69">+SUM(F1444:G1444)</f>
        <v>0</v>
      </c>
      <c r="C1444" s="289">
        <f t="shared" ref="C1444:C1507" si="70">+SUM(F1444:AZ1444)-B1444</f>
        <v>0</v>
      </c>
      <c r="E1444"/>
    </row>
    <row r="1445" spans="1:5" x14ac:dyDescent="0.3">
      <c r="A1445" s="290">
        <f t="shared" si="68"/>
        <v>0</v>
      </c>
      <c r="B1445" s="289">
        <f t="shared" si="69"/>
        <v>0</v>
      </c>
      <c r="C1445" s="289">
        <f t="shared" si="70"/>
        <v>0</v>
      </c>
      <c r="E1445"/>
    </row>
    <row r="1446" spans="1:5" x14ac:dyDescent="0.3">
      <c r="A1446" s="290">
        <f t="shared" si="68"/>
        <v>0</v>
      </c>
      <c r="B1446" s="289">
        <f t="shared" si="69"/>
        <v>0</v>
      </c>
      <c r="C1446" s="289">
        <f t="shared" si="70"/>
        <v>0</v>
      </c>
      <c r="E1446"/>
    </row>
    <row r="1447" spans="1:5" x14ac:dyDescent="0.3">
      <c r="A1447" s="290">
        <f t="shared" si="68"/>
        <v>0</v>
      </c>
      <c r="B1447" s="289">
        <f t="shared" si="69"/>
        <v>0</v>
      </c>
      <c r="C1447" s="289">
        <f t="shared" si="70"/>
        <v>0</v>
      </c>
      <c r="E1447"/>
    </row>
    <row r="1448" spans="1:5" x14ac:dyDescent="0.3">
      <c r="A1448" s="290">
        <f t="shared" si="68"/>
        <v>0</v>
      </c>
      <c r="B1448" s="289">
        <f t="shared" si="69"/>
        <v>0</v>
      </c>
      <c r="C1448" s="289">
        <f t="shared" si="70"/>
        <v>0</v>
      </c>
      <c r="E1448"/>
    </row>
    <row r="1449" spans="1:5" x14ac:dyDescent="0.3">
      <c r="A1449" s="290">
        <f t="shared" si="68"/>
        <v>0</v>
      </c>
      <c r="B1449" s="289">
        <f t="shared" si="69"/>
        <v>0</v>
      </c>
      <c r="C1449" s="289">
        <f t="shared" si="70"/>
        <v>0</v>
      </c>
      <c r="E1449"/>
    </row>
    <row r="1450" spans="1:5" x14ac:dyDescent="0.3">
      <c r="A1450" s="290">
        <f t="shared" si="68"/>
        <v>0</v>
      </c>
      <c r="B1450" s="289">
        <f t="shared" si="69"/>
        <v>0</v>
      </c>
      <c r="C1450" s="289">
        <f t="shared" si="70"/>
        <v>0</v>
      </c>
      <c r="E1450"/>
    </row>
    <row r="1451" spans="1:5" x14ac:dyDescent="0.3">
      <c r="A1451" s="290">
        <f t="shared" si="68"/>
        <v>0</v>
      </c>
      <c r="B1451" s="289">
        <f t="shared" si="69"/>
        <v>0</v>
      </c>
      <c r="C1451" s="289">
        <f t="shared" si="70"/>
        <v>0</v>
      </c>
      <c r="E1451"/>
    </row>
    <row r="1452" spans="1:5" x14ac:dyDescent="0.3">
      <c r="A1452" s="290">
        <f t="shared" si="68"/>
        <v>0</v>
      </c>
      <c r="B1452" s="289">
        <f t="shared" si="69"/>
        <v>0</v>
      </c>
      <c r="C1452" s="289">
        <f t="shared" si="70"/>
        <v>0</v>
      </c>
      <c r="E1452"/>
    </row>
    <row r="1453" spans="1:5" x14ac:dyDescent="0.3">
      <c r="A1453" s="290">
        <f t="shared" si="68"/>
        <v>0</v>
      </c>
      <c r="B1453" s="289">
        <f t="shared" si="69"/>
        <v>0</v>
      </c>
      <c r="C1453" s="289">
        <f t="shared" si="70"/>
        <v>0</v>
      </c>
      <c r="E1453"/>
    </row>
    <row r="1454" spans="1:5" x14ac:dyDescent="0.3">
      <c r="A1454" s="290">
        <f t="shared" si="68"/>
        <v>0</v>
      </c>
      <c r="B1454" s="289">
        <f t="shared" si="69"/>
        <v>0</v>
      </c>
      <c r="C1454" s="289">
        <f t="shared" si="70"/>
        <v>0</v>
      </c>
      <c r="E1454"/>
    </row>
    <row r="1455" spans="1:5" x14ac:dyDescent="0.3">
      <c r="A1455" s="290">
        <f t="shared" si="68"/>
        <v>0</v>
      </c>
      <c r="B1455" s="289">
        <f t="shared" si="69"/>
        <v>0</v>
      </c>
      <c r="C1455" s="289">
        <f t="shared" si="70"/>
        <v>0</v>
      </c>
      <c r="E1455"/>
    </row>
    <row r="1456" spans="1:5" x14ac:dyDescent="0.3">
      <c r="A1456" s="290">
        <f t="shared" si="68"/>
        <v>0</v>
      </c>
      <c r="B1456" s="289">
        <f t="shared" si="69"/>
        <v>0</v>
      </c>
      <c r="C1456" s="289">
        <f t="shared" si="70"/>
        <v>0</v>
      </c>
      <c r="E1456"/>
    </row>
    <row r="1457" spans="1:5" x14ac:dyDescent="0.3">
      <c r="A1457" s="290">
        <f t="shared" si="68"/>
        <v>0</v>
      </c>
      <c r="B1457" s="289">
        <f t="shared" si="69"/>
        <v>0</v>
      </c>
      <c r="C1457" s="289">
        <f t="shared" si="70"/>
        <v>0</v>
      </c>
      <c r="E1457"/>
    </row>
    <row r="1458" spans="1:5" x14ac:dyDescent="0.3">
      <c r="A1458" s="290">
        <f t="shared" si="68"/>
        <v>0</v>
      </c>
      <c r="B1458" s="289">
        <f t="shared" si="69"/>
        <v>0</v>
      </c>
      <c r="C1458" s="289">
        <f t="shared" si="70"/>
        <v>0</v>
      </c>
      <c r="E1458"/>
    </row>
    <row r="1459" spans="1:5" x14ac:dyDescent="0.3">
      <c r="A1459" s="290">
        <f t="shared" si="68"/>
        <v>0</v>
      </c>
      <c r="B1459" s="289">
        <f t="shared" si="69"/>
        <v>0</v>
      </c>
      <c r="C1459" s="289">
        <f t="shared" si="70"/>
        <v>0</v>
      </c>
      <c r="E1459"/>
    </row>
    <row r="1460" spans="1:5" x14ac:dyDescent="0.3">
      <c r="A1460" s="290">
        <f t="shared" si="68"/>
        <v>0</v>
      </c>
      <c r="B1460" s="289">
        <f t="shared" si="69"/>
        <v>0</v>
      </c>
      <c r="C1460" s="289">
        <f t="shared" si="70"/>
        <v>0</v>
      </c>
      <c r="E1460"/>
    </row>
    <row r="1461" spans="1:5" x14ac:dyDescent="0.3">
      <c r="A1461" s="290">
        <f t="shared" si="68"/>
        <v>0</v>
      </c>
      <c r="B1461" s="289">
        <f t="shared" si="69"/>
        <v>0</v>
      </c>
      <c r="C1461" s="289">
        <f t="shared" si="70"/>
        <v>0</v>
      </c>
      <c r="E1461"/>
    </row>
    <row r="1462" spans="1:5" x14ac:dyDescent="0.3">
      <c r="A1462" s="290">
        <f t="shared" si="68"/>
        <v>0</v>
      </c>
      <c r="B1462" s="289">
        <f t="shared" si="69"/>
        <v>0</v>
      </c>
      <c r="C1462" s="289">
        <f t="shared" si="70"/>
        <v>0</v>
      </c>
      <c r="E1462"/>
    </row>
    <row r="1463" spans="1:5" x14ac:dyDescent="0.3">
      <c r="A1463" s="290">
        <f t="shared" si="68"/>
        <v>0</v>
      </c>
      <c r="B1463" s="289">
        <f t="shared" si="69"/>
        <v>0</v>
      </c>
      <c r="C1463" s="289">
        <f t="shared" si="70"/>
        <v>0</v>
      </c>
      <c r="E1463"/>
    </row>
    <row r="1464" spans="1:5" x14ac:dyDescent="0.3">
      <c r="A1464" s="290">
        <f t="shared" si="68"/>
        <v>0</v>
      </c>
      <c r="B1464" s="289">
        <f t="shared" si="69"/>
        <v>0</v>
      </c>
      <c r="C1464" s="289">
        <f t="shared" si="70"/>
        <v>0</v>
      </c>
      <c r="E1464"/>
    </row>
    <row r="1465" spans="1:5" x14ac:dyDescent="0.3">
      <c r="A1465" s="290">
        <f t="shared" si="68"/>
        <v>0</v>
      </c>
      <c r="B1465" s="289">
        <f t="shared" si="69"/>
        <v>0</v>
      </c>
      <c r="C1465" s="289">
        <f t="shared" si="70"/>
        <v>0</v>
      </c>
      <c r="E1465"/>
    </row>
    <row r="1466" spans="1:5" x14ac:dyDescent="0.3">
      <c r="A1466" s="290">
        <f t="shared" si="68"/>
        <v>0</v>
      </c>
      <c r="B1466" s="289">
        <f t="shared" si="69"/>
        <v>0</v>
      </c>
      <c r="C1466" s="289">
        <f t="shared" si="70"/>
        <v>0</v>
      </c>
      <c r="E1466"/>
    </row>
    <row r="1467" spans="1:5" x14ac:dyDescent="0.3">
      <c r="A1467" s="290">
        <f t="shared" si="68"/>
        <v>0</v>
      </c>
      <c r="B1467" s="289">
        <f t="shared" si="69"/>
        <v>0</v>
      </c>
      <c r="C1467" s="289">
        <f t="shared" si="70"/>
        <v>0</v>
      </c>
      <c r="E1467"/>
    </row>
    <row r="1468" spans="1:5" x14ac:dyDescent="0.3">
      <c r="A1468" s="290">
        <f t="shared" si="68"/>
        <v>0</v>
      </c>
      <c r="B1468" s="289">
        <f t="shared" si="69"/>
        <v>0</v>
      </c>
      <c r="C1468" s="289">
        <f t="shared" si="70"/>
        <v>0</v>
      </c>
      <c r="E1468"/>
    </row>
    <row r="1469" spans="1:5" x14ac:dyDescent="0.3">
      <c r="A1469" s="290">
        <f t="shared" si="68"/>
        <v>0</v>
      </c>
      <c r="B1469" s="289">
        <f t="shared" si="69"/>
        <v>0</v>
      </c>
      <c r="C1469" s="289">
        <f t="shared" si="70"/>
        <v>0</v>
      </c>
      <c r="E1469"/>
    </row>
    <row r="1470" spans="1:5" x14ac:dyDescent="0.3">
      <c r="A1470" s="290">
        <f t="shared" si="68"/>
        <v>0</v>
      </c>
      <c r="B1470" s="289">
        <f t="shared" si="69"/>
        <v>0</v>
      </c>
      <c r="C1470" s="289">
        <f t="shared" si="70"/>
        <v>0</v>
      </c>
      <c r="E1470"/>
    </row>
    <row r="1471" spans="1:5" x14ac:dyDescent="0.3">
      <c r="A1471" s="290">
        <f t="shared" si="68"/>
        <v>0</v>
      </c>
      <c r="B1471" s="289">
        <f t="shared" si="69"/>
        <v>0</v>
      </c>
      <c r="C1471" s="289">
        <f t="shared" si="70"/>
        <v>0</v>
      </c>
      <c r="E1471"/>
    </row>
    <row r="1472" spans="1:5" x14ac:dyDescent="0.3">
      <c r="A1472" s="290">
        <f t="shared" si="68"/>
        <v>0</v>
      </c>
      <c r="B1472" s="289">
        <f t="shared" si="69"/>
        <v>0</v>
      </c>
      <c r="C1472" s="289">
        <f t="shared" si="70"/>
        <v>0</v>
      </c>
      <c r="E1472"/>
    </row>
    <row r="1473" spans="1:5" x14ac:dyDescent="0.3">
      <c r="A1473" s="290">
        <f t="shared" si="68"/>
        <v>0</v>
      </c>
      <c r="B1473" s="289">
        <f t="shared" si="69"/>
        <v>0</v>
      </c>
      <c r="C1473" s="289">
        <f t="shared" si="70"/>
        <v>0</v>
      </c>
      <c r="E1473"/>
    </row>
    <row r="1474" spans="1:5" x14ac:dyDescent="0.3">
      <c r="A1474" s="290">
        <f t="shared" si="68"/>
        <v>0</v>
      </c>
      <c r="B1474" s="289">
        <f t="shared" si="69"/>
        <v>0</v>
      </c>
      <c r="C1474" s="289">
        <f t="shared" si="70"/>
        <v>0</v>
      </c>
      <c r="E1474"/>
    </row>
    <row r="1475" spans="1:5" x14ac:dyDescent="0.3">
      <c r="A1475" s="290">
        <f t="shared" si="68"/>
        <v>0</v>
      </c>
      <c r="B1475" s="289">
        <f t="shared" si="69"/>
        <v>0</v>
      </c>
      <c r="C1475" s="289">
        <f t="shared" si="70"/>
        <v>0</v>
      </c>
      <c r="E1475"/>
    </row>
    <row r="1476" spans="1:5" x14ac:dyDescent="0.3">
      <c r="A1476" s="290">
        <f t="shared" si="68"/>
        <v>0</v>
      </c>
      <c r="B1476" s="289">
        <f t="shared" si="69"/>
        <v>0</v>
      </c>
      <c r="C1476" s="289">
        <f t="shared" si="70"/>
        <v>0</v>
      </c>
      <c r="E1476"/>
    </row>
    <row r="1477" spans="1:5" x14ac:dyDescent="0.3">
      <c r="A1477" s="290">
        <f t="shared" si="68"/>
        <v>0</v>
      </c>
      <c r="B1477" s="289">
        <f t="shared" si="69"/>
        <v>0</v>
      </c>
      <c r="C1477" s="289">
        <f t="shared" si="70"/>
        <v>0</v>
      </c>
      <c r="E1477"/>
    </row>
    <row r="1478" spans="1:5" x14ac:dyDescent="0.3">
      <c r="A1478" s="290">
        <f t="shared" si="68"/>
        <v>0</v>
      </c>
      <c r="B1478" s="289">
        <f t="shared" si="69"/>
        <v>0</v>
      </c>
      <c r="C1478" s="289">
        <f t="shared" si="70"/>
        <v>0</v>
      </c>
      <c r="E1478"/>
    </row>
    <row r="1479" spans="1:5" x14ac:dyDescent="0.3">
      <c r="A1479" s="290">
        <f t="shared" si="68"/>
        <v>0</v>
      </c>
      <c r="B1479" s="289">
        <f t="shared" si="69"/>
        <v>0</v>
      </c>
      <c r="C1479" s="289">
        <f t="shared" si="70"/>
        <v>0</v>
      </c>
      <c r="E1479"/>
    </row>
    <row r="1480" spans="1:5" x14ac:dyDescent="0.3">
      <c r="A1480" s="290">
        <f t="shared" si="68"/>
        <v>0</v>
      </c>
      <c r="B1480" s="289">
        <f t="shared" si="69"/>
        <v>0</v>
      </c>
      <c r="C1480" s="289">
        <f t="shared" si="70"/>
        <v>0</v>
      </c>
      <c r="E1480"/>
    </row>
    <row r="1481" spans="1:5" x14ac:dyDescent="0.3">
      <c r="A1481" s="290">
        <f t="shared" si="68"/>
        <v>0</v>
      </c>
      <c r="B1481" s="289">
        <f t="shared" si="69"/>
        <v>0</v>
      </c>
      <c r="C1481" s="289">
        <f t="shared" si="70"/>
        <v>0</v>
      </c>
      <c r="E1481"/>
    </row>
    <row r="1482" spans="1:5" x14ac:dyDescent="0.3">
      <c r="A1482" s="290">
        <f t="shared" si="68"/>
        <v>0</v>
      </c>
      <c r="B1482" s="289">
        <f t="shared" si="69"/>
        <v>0</v>
      </c>
      <c r="C1482" s="289">
        <f t="shared" si="70"/>
        <v>0</v>
      </c>
      <c r="E1482"/>
    </row>
    <row r="1483" spans="1:5" x14ac:dyDescent="0.3">
      <c r="A1483" s="290">
        <f t="shared" si="68"/>
        <v>0</v>
      </c>
      <c r="B1483" s="289">
        <f t="shared" si="69"/>
        <v>0</v>
      </c>
      <c r="C1483" s="289">
        <f t="shared" si="70"/>
        <v>0</v>
      </c>
      <c r="E1483"/>
    </row>
    <row r="1484" spans="1:5" x14ac:dyDescent="0.3">
      <c r="A1484" s="290">
        <f t="shared" si="68"/>
        <v>0</v>
      </c>
      <c r="B1484" s="289">
        <f t="shared" si="69"/>
        <v>0</v>
      </c>
      <c r="C1484" s="289">
        <f t="shared" si="70"/>
        <v>0</v>
      </c>
      <c r="E1484"/>
    </row>
    <row r="1485" spans="1:5" x14ac:dyDescent="0.3">
      <c r="A1485" s="290">
        <f t="shared" si="68"/>
        <v>0</v>
      </c>
      <c r="B1485" s="289">
        <f t="shared" si="69"/>
        <v>0</v>
      </c>
      <c r="C1485" s="289">
        <f t="shared" si="70"/>
        <v>0</v>
      </c>
      <c r="E1485"/>
    </row>
    <row r="1486" spans="1:5" x14ac:dyDescent="0.3">
      <c r="A1486" s="290">
        <f t="shared" si="68"/>
        <v>0</v>
      </c>
      <c r="B1486" s="289">
        <f t="shared" si="69"/>
        <v>0</v>
      </c>
      <c r="C1486" s="289">
        <f t="shared" si="70"/>
        <v>0</v>
      </c>
      <c r="E1486"/>
    </row>
    <row r="1487" spans="1:5" x14ac:dyDescent="0.3">
      <c r="A1487" s="290">
        <f t="shared" si="68"/>
        <v>0</v>
      </c>
      <c r="B1487" s="289">
        <f t="shared" si="69"/>
        <v>0</v>
      </c>
      <c r="C1487" s="289">
        <f t="shared" si="70"/>
        <v>0</v>
      </c>
      <c r="E1487"/>
    </row>
    <row r="1488" spans="1:5" x14ac:dyDescent="0.3">
      <c r="A1488" s="290">
        <f t="shared" si="68"/>
        <v>0</v>
      </c>
      <c r="B1488" s="289">
        <f t="shared" si="69"/>
        <v>0</v>
      </c>
      <c r="C1488" s="289">
        <f t="shared" si="70"/>
        <v>0</v>
      </c>
      <c r="E1488"/>
    </row>
    <row r="1489" spans="1:5" x14ac:dyDescent="0.3">
      <c r="A1489" s="290">
        <f t="shared" si="68"/>
        <v>0</v>
      </c>
      <c r="B1489" s="289">
        <f t="shared" si="69"/>
        <v>0</v>
      </c>
      <c r="C1489" s="289">
        <f t="shared" si="70"/>
        <v>0</v>
      </c>
      <c r="E1489"/>
    </row>
    <row r="1490" spans="1:5" x14ac:dyDescent="0.3">
      <c r="A1490" s="290">
        <f t="shared" si="68"/>
        <v>0</v>
      </c>
      <c r="B1490" s="289">
        <f t="shared" si="69"/>
        <v>0</v>
      </c>
      <c r="C1490" s="289">
        <f t="shared" si="70"/>
        <v>0</v>
      </c>
      <c r="E1490"/>
    </row>
    <row r="1491" spans="1:5" x14ac:dyDescent="0.3">
      <c r="A1491" s="290">
        <f t="shared" si="68"/>
        <v>0</v>
      </c>
      <c r="B1491" s="289">
        <f t="shared" si="69"/>
        <v>0</v>
      </c>
      <c r="C1491" s="289">
        <f t="shared" si="70"/>
        <v>0</v>
      </c>
      <c r="E1491"/>
    </row>
    <row r="1492" spans="1:5" x14ac:dyDescent="0.3">
      <c r="A1492" s="290">
        <f t="shared" si="68"/>
        <v>0</v>
      </c>
      <c r="B1492" s="289">
        <f t="shared" si="69"/>
        <v>0</v>
      </c>
      <c r="C1492" s="289">
        <f t="shared" si="70"/>
        <v>0</v>
      </c>
      <c r="E1492"/>
    </row>
    <row r="1493" spans="1:5" x14ac:dyDescent="0.3">
      <c r="A1493" s="290">
        <f t="shared" si="68"/>
        <v>0</v>
      </c>
      <c r="B1493" s="289">
        <f t="shared" si="69"/>
        <v>0</v>
      </c>
      <c r="C1493" s="289">
        <f t="shared" si="70"/>
        <v>0</v>
      </c>
      <c r="E1493"/>
    </row>
    <row r="1494" spans="1:5" x14ac:dyDescent="0.3">
      <c r="A1494" s="290">
        <f t="shared" si="68"/>
        <v>0</v>
      </c>
      <c r="B1494" s="289">
        <f t="shared" si="69"/>
        <v>0</v>
      </c>
      <c r="C1494" s="289">
        <f t="shared" si="70"/>
        <v>0</v>
      </c>
      <c r="E1494"/>
    </row>
    <row r="1495" spans="1:5" x14ac:dyDescent="0.3">
      <c r="A1495" s="290">
        <f t="shared" si="68"/>
        <v>0</v>
      </c>
      <c r="B1495" s="289">
        <f t="shared" si="69"/>
        <v>0</v>
      </c>
      <c r="C1495" s="289">
        <f t="shared" si="70"/>
        <v>0</v>
      </c>
      <c r="E1495"/>
    </row>
    <row r="1496" spans="1:5" x14ac:dyDescent="0.3">
      <c r="A1496" s="290">
        <f t="shared" si="68"/>
        <v>0</v>
      </c>
      <c r="B1496" s="289">
        <f t="shared" si="69"/>
        <v>0</v>
      </c>
      <c r="C1496" s="289">
        <f t="shared" si="70"/>
        <v>0</v>
      </c>
      <c r="E1496"/>
    </row>
    <row r="1497" spans="1:5" x14ac:dyDescent="0.3">
      <c r="A1497" s="290">
        <f t="shared" si="68"/>
        <v>0</v>
      </c>
      <c r="B1497" s="289">
        <f t="shared" si="69"/>
        <v>0</v>
      </c>
      <c r="C1497" s="289">
        <f t="shared" si="70"/>
        <v>0</v>
      </c>
      <c r="E1497"/>
    </row>
    <row r="1498" spans="1:5" x14ac:dyDescent="0.3">
      <c r="A1498" s="290">
        <f t="shared" si="68"/>
        <v>0</v>
      </c>
      <c r="B1498" s="289">
        <f t="shared" si="69"/>
        <v>0</v>
      </c>
      <c r="C1498" s="289">
        <f t="shared" si="70"/>
        <v>0</v>
      </c>
      <c r="E1498"/>
    </row>
    <row r="1499" spans="1:5" x14ac:dyDescent="0.3">
      <c r="A1499" s="290">
        <f t="shared" si="68"/>
        <v>0</v>
      </c>
      <c r="B1499" s="289">
        <f t="shared" si="69"/>
        <v>0</v>
      </c>
      <c r="C1499" s="289">
        <f t="shared" si="70"/>
        <v>0</v>
      </c>
      <c r="E1499"/>
    </row>
    <row r="1500" spans="1:5" x14ac:dyDescent="0.3">
      <c r="A1500" s="290">
        <f t="shared" si="68"/>
        <v>0</v>
      </c>
      <c r="B1500" s="289">
        <f t="shared" si="69"/>
        <v>0</v>
      </c>
      <c r="C1500" s="289">
        <f t="shared" si="70"/>
        <v>0</v>
      </c>
      <c r="E1500"/>
    </row>
    <row r="1501" spans="1:5" x14ac:dyDescent="0.3">
      <c r="A1501" s="290">
        <f t="shared" ref="A1501:A1564" si="71">+E1501</f>
        <v>0</v>
      </c>
      <c r="B1501" s="289">
        <f t="shared" si="69"/>
        <v>0</v>
      </c>
      <c r="C1501" s="289">
        <f t="shared" si="70"/>
        <v>0</v>
      </c>
      <c r="E1501"/>
    </row>
    <row r="1502" spans="1:5" x14ac:dyDescent="0.3">
      <c r="A1502" s="290">
        <f t="shared" si="71"/>
        <v>0</v>
      </c>
      <c r="B1502" s="289">
        <f t="shared" si="69"/>
        <v>0</v>
      </c>
      <c r="C1502" s="289">
        <f t="shared" si="70"/>
        <v>0</v>
      </c>
      <c r="E1502"/>
    </row>
    <row r="1503" spans="1:5" x14ac:dyDescent="0.3">
      <c r="A1503" s="290">
        <f t="shared" si="71"/>
        <v>0</v>
      </c>
      <c r="B1503" s="289">
        <f t="shared" si="69"/>
        <v>0</v>
      </c>
      <c r="C1503" s="289">
        <f t="shared" si="70"/>
        <v>0</v>
      </c>
      <c r="E1503"/>
    </row>
    <row r="1504" spans="1:5" x14ac:dyDescent="0.3">
      <c r="A1504" s="290">
        <f t="shared" si="71"/>
        <v>0</v>
      </c>
      <c r="B1504" s="289">
        <f t="shared" si="69"/>
        <v>0</v>
      </c>
      <c r="C1504" s="289">
        <f t="shared" si="70"/>
        <v>0</v>
      </c>
      <c r="E1504"/>
    </row>
    <row r="1505" spans="1:5" x14ac:dyDescent="0.3">
      <c r="A1505" s="290">
        <f t="shared" si="71"/>
        <v>0</v>
      </c>
      <c r="B1505" s="289">
        <f t="shared" si="69"/>
        <v>0</v>
      </c>
      <c r="C1505" s="289">
        <f t="shared" si="70"/>
        <v>0</v>
      </c>
      <c r="E1505"/>
    </row>
    <row r="1506" spans="1:5" x14ac:dyDescent="0.3">
      <c r="A1506" s="290">
        <f t="shared" si="71"/>
        <v>0</v>
      </c>
      <c r="B1506" s="289">
        <f t="shared" si="69"/>
        <v>0</v>
      </c>
      <c r="C1506" s="289">
        <f t="shared" si="70"/>
        <v>0</v>
      </c>
      <c r="E1506"/>
    </row>
    <row r="1507" spans="1:5" x14ac:dyDescent="0.3">
      <c r="A1507" s="290">
        <f t="shared" si="71"/>
        <v>0</v>
      </c>
      <c r="B1507" s="289">
        <f t="shared" si="69"/>
        <v>0</v>
      </c>
      <c r="C1507" s="289">
        <f t="shared" si="70"/>
        <v>0</v>
      </c>
      <c r="E1507"/>
    </row>
    <row r="1508" spans="1:5" x14ac:dyDescent="0.3">
      <c r="A1508" s="290">
        <f t="shared" si="71"/>
        <v>0</v>
      </c>
      <c r="B1508" s="289">
        <f t="shared" ref="B1508:B1571" si="72">+SUM(F1508:G1508)</f>
        <v>0</v>
      </c>
      <c r="C1508" s="289">
        <f t="shared" ref="C1508:C1571" si="73">+SUM(F1508:AZ1508)-B1508</f>
        <v>0</v>
      </c>
      <c r="E1508"/>
    </row>
    <row r="1509" spans="1:5" x14ac:dyDescent="0.3">
      <c r="A1509" s="290">
        <f t="shared" si="71"/>
        <v>0</v>
      </c>
      <c r="B1509" s="289">
        <f t="shared" si="72"/>
        <v>0</v>
      </c>
      <c r="C1509" s="289">
        <f t="shared" si="73"/>
        <v>0</v>
      </c>
      <c r="E1509"/>
    </row>
    <row r="1510" spans="1:5" x14ac:dyDescent="0.3">
      <c r="A1510" s="290">
        <f t="shared" si="71"/>
        <v>0</v>
      </c>
      <c r="B1510" s="289">
        <f t="shared" si="72"/>
        <v>0</v>
      </c>
      <c r="C1510" s="289">
        <f t="shared" si="73"/>
        <v>0</v>
      </c>
      <c r="E1510"/>
    </row>
    <row r="1511" spans="1:5" x14ac:dyDescent="0.3">
      <c r="A1511" s="290">
        <f t="shared" si="71"/>
        <v>0</v>
      </c>
      <c r="B1511" s="289">
        <f t="shared" si="72"/>
        <v>0</v>
      </c>
      <c r="C1511" s="289">
        <f t="shared" si="73"/>
        <v>0</v>
      </c>
      <c r="E1511"/>
    </row>
    <row r="1512" spans="1:5" x14ac:dyDescent="0.3">
      <c r="A1512" s="290">
        <f t="shared" si="71"/>
        <v>0</v>
      </c>
      <c r="B1512" s="289">
        <f t="shared" si="72"/>
        <v>0</v>
      </c>
      <c r="C1512" s="289">
        <f t="shared" si="73"/>
        <v>0</v>
      </c>
      <c r="E1512"/>
    </row>
    <row r="1513" spans="1:5" x14ac:dyDescent="0.3">
      <c r="A1513" s="290">
        <f t="shared" si="71"/>
        <v>0</v>
      </c>
      <c r="B1513" s="289">
        <f t="shared" si="72"/>
        <v>0</v>
      </c>
      <c r="C1513" s="289">
        <f t="shared" si="73"/>
        <v>0</v>
      </c>
      <c r="E1513"/>
    </row>
    <row r="1514" spans="1:5" x14ac:dyDescent="0.3">
      <c r="A1514" s="290">
        <f t="shared" si="71"/>
        <v>0</v>
      </c>
      <c r="B1514" s="289">
        <f t="shared" si="72"/>
        <v>0</v>
      </c>
      <c r="C1514" s="289">
        <f t="shared" si="73"/>
        <v>0</v>
      </c>
      <c r="E1514"/>
    </row>
    <row r="1515" spans="1:5" x14ac:dyDescent="0.3">
      <c r="A1515" s="290">
        <f t="shared" si="71"/>
        <v>0</v>
      </c>
      <c r="B1515" s="289">
        <f t="shared" si="72"/>
        <v>0</v>
      </c>
      <c r="C1515" s="289">
        <f t="shared" si="73"/>
        <v>0</v>
      </c>
      <c r="E1515"/>
    </row>
    <row r="1516" spans="1:5" x14ac:dyDescent="0.3">
      <c r="A1516" s="290">
        <f t="shared" si="71"/>
        <v>0</v>
      </c>
      <c r="B1516" s="289">
        <f t="shared" si="72"/>
        <v>0</v>
      </c>
      <c r="C1516" s="289">
        <f t="shared" si="73"/>
        <v>0</v>
      </c>
      <c r="E1516"/>
    </row>
    <row r="1517" spans="1:5" x14ac:dyDescent="0.3">
      <c r="A1517" s="290">
        <f t="shared" si="71"/>
        <v>0</v>
      </c>
      <c r="B1517" s="289">
        <f t="shared" si="72"/>
        <v>0</v>
      </c>
      <c r="C1517" s="289">
        <f t="shared" si="73"/>
        <v>0</v>
      </c>
      <c r="E1517"/>
    </row>
    <row r="1518" spans="1:5" x14ac:dyDescent="0.3">
      <c r="A1518" s="290">
        <f t="shared" si="71"/>
        <v>0</v>
      </c>
      <c r="B1518" s="289">
        <f t="shared" si="72"/>
        <v>0</v>
      </c>
      <c r="C1518" s="289">
        <f t="shared" si="73"/>
        <v>0</v>
      </c>
      <c r="E1518"/>
    </row>
    <row r="1519" spans="1:5" x14ac:dyDescent="0.3">
      <c r="A1519" s="290">
        <f t="shared" si="71"/>
        <v>0</v>
      </c>
      <c r="B1519" s="289">
        <f t="shared" si="72"/>
        <v>0</v>
      </c>
      <c r="C1519" s="289">
        <f t="shared" si="73"/>
        <v>0</v>
      </c>
      <c r="E1519"/>
    </row>
    <row r="1520" spans="1:5" x14ac:dyDescent="0.3">
      <c r="A1520" s="290">
        <f t="shared" si="71"/>
        <v>0</v>
      </c>
      <c r="B1520" s="289">
        <f t="shared" si="72"/>
        <v>0</v>
      </c>
      <c r="C1520" s="289">
        <f t="shared" si="73"/>
        <v>0</v>
      </c>
      <c r="E1520"/>
    </row>
    <row r="1521" spans="1:5" x14ac:dyDescent="0.3">
      <c r="A1521" s="290">
        <f t="shared" si="71"/>
        <v>0</v>
      </c>
      <c r="B1521" s="289">
        <f t="shared" si="72"/>
        <v>0</v>
      </c>
      <c r="C1521" s="289">
        <f t="shared" si="73"/>
        <v>0</v>
      </c>
      <c r="E1521"/>
    </row>
    <row r="1522" spans="1:5" x14ac:dyDescent="0.3">
      <c r="A1522" s="290">
        <f t="shared" si="71"/>
        <v>0</v>
      </c>
      <c r="B1522" s="289">
        <f t="shared" si="72"/>
        <v>0</v>
      </c>
      <c r="C1522" s="289">
        <f t="shared" si="73"/>
        <v>0</v>
      </c>
      <c r="E1522"/>
    </row>
    <row r="1523" spans="1:5" x14ac:dyDescent="0.3">
      <c r="A1523" s="290">
        <f t="shared" si="71"/>
        <v>0</v>
      </c>
      <c r="B1523" s="289">
        <f t="shared" si="72"/>
        <v>0</v>
      </c>
      <c r="C1523" s="289">
        <f t="shared" si="73"/>
        <v>0</v>
      </c>
      <c r="E1523"/>
    </row>
    <row r="1524" spans="1:5" x14ac:dyDescent="0.3">
      <c r="A1524" s="290">
        <f t="shared" si="71"/>
        <v>0</v>
      </c>
      <c r="B1524" s="289">
        <f t="shared" si="72"/>
        <v>0</v>
      </c>
      <c r="C1524" s="289">
        <f t="shared" si="73"/>
        <v>0</v>
      </c>
      <c r="E1524"/>
    </row>
    <row r="1525" spans="1:5" x14ac:dyDescent="0.3">
      <c r="A1525" s="290">
        <f t="shared" si="71"/>
        <v>0</v>
      </c>
      <c r="B1525" s="289">
        <f t="shared" si="72"/>
        <v>0</v>
      </c>
      <c r="C1525" s="289">
        <f t="shared" si="73"/>
        <v>0</v>
      </c>
      <c r="E1525"/>
    </row>
    <row r="1526" spans="1:5" x14ac:dyDescent="0.3">
      <c r="A1526" s="290">
        <f t="shared" si="71"/>
        <v>0</v>
      </c>
      <c r="B1526" s="289">
        <f t="shared" si="72"/>
        <v>0</v>
      </c>
      <c r="C1526" s="289">
        <f t="shared" si="73"/>
        <v>0</v>
      </c>
      <c r="E1526"/>
    </row>
    <row r="1527" spans="1:5" x14ac:dyDescent="0.3">
      <c r="A1527" s="290">
        <f t="shared" si="71"/>
        <v>0</v>
      </c>
      <c r="B1527" s="289">
        <f t="shared" si="72"/>
        <v>0</v>
      </c>
      <c r="C1527" s="289">
        <f t="shared" si="73"/>
        <v>0</v>
      </c>
      <c r="E1527"/>
    </row>
    <row r="1528" spans="1:5" x14ac:dyDescent="0.3">
      <c r="A1528" s="290">
        <f t="shared" si="71"/>
        <v>0</v>
      </c>
      <c r="B1528" s="289">
        <f t="shared" si="72"/>
        <v>0</v>
      </c>
      <c r="C1528" s="289">
        <f t="shared" si="73"/>
        <v>0</v>
      </c>
      <c r="E1528"/>
    </row>
    <row r="1529" spans="1:5" x14ac:dyDescent="0.3">
      <c r="A1529" s="290">
        <f t="shared" si="71"/>
        <v>0</v>
      </c>
      <c r="B1529" s="289">
        <f t="shared" si="72"/>
        <v>0</v>
      </c>
      <c r="C1529" s="289">
        <f t="shared" si="73"/>
        <v>0</v>
      </c>
      <c r="E1529"/>
    </row>
    <row r="1530" spans="1:5" x14ac:dyDescent="0.3">
      <c r="A1530" s="290">
        <f t="shared" si="71"/>
        <v>0</v>
      </c>
      <c r="B1530" s="289">
        <f t="shared" si="72"/>
        <v>0</v>
      </c>
      <c r="C1530" s="289">
        <f t="shared" si="73"/>
        <v>0</v>
      </c>
      <c r="E1530"/>
    </row>
    <row r="1531" spans="1:5" x14ac:dyDescent="0.3">
      <c r="A1531" s="290">
        <f t="shared" si="71"/>
        <v>0</v>
      </c>
      <c r="B1531" s="289">
        <f t="shared" si="72"/>
        <v>0</v>
      </c>
      <c r="C1531" s="289">
        <f t="shared" si="73"/>
        <v>0</v>
      </c>
      <c r="E1531"/>
    </row>
    <row r="1532" spans="1:5" x14ac:dyDescent="0.3">
      <c r="A1532" s="290">
        <f t="shared" si="71"/>
        <v>0</v>
      </c>
      <c r="B1532" s="289">
        <f t="shared" si="72"/>
        <v>0</v>
      </c>
      <c r="C1532" s="289">
        <f t="shared" si="73"/>
        <v>0</v>
      </c>
      <c r="E1532"/>
    </row>
    <row r="1533" spans="1:5" x14ac:dyDescent="0.3">
      <c r="A1533" s="290">
        <f t="shared" si="71"/>
        <v>0</v>
      </c>
      <c r="B1533" s="289">
        <f t="shared" si="72"/>
        <v>0</v>
      </c>
      <c r="C1533" s="289">
        <f t="shared" si="73"/>
        <v>0</v>
      </c>
      <c r="E1533"/>
    </row>
    <row r="1534" spans="1:5" x14ac:dyDescent="0.3">
      <c r="A1534" s="290">
        <f t="shared" si="71"/>
        <v>0</v>
      </c>
      <c r="B1534" s="289">
        <f t="shared" si="72"/>
        <v>0</v>
      </c>
      <c r="C1534" s="289">
        <f t="shared" si="73"/>
        <v>0</v>
      </c>
      <c r="E1534"/>
    </row>
    <row r="1535" spans="1:5" x14ac:dyDescent="0.3">
      <c r="A1535" s="290">
        <f t="shared" si="71"/>
        <v>0</v>
      </c>
      <c r="B1535" s="289">
        <f t="shared" si="72"/>
        <v>0</v>
      </c>
      <c r="C1535" s="289">
        <f t="shared" si="73"/>
        <v>0</v>
      </c>
      <c r="E1535"/>
    </row>
    <row r="1536" spans="1:5" x14ac:dyDescent="0.3">
      <c r="A1536" s="290">
        <f t="shared" si="71"/>
        <v>0</v>
      </c>
      <c r="B1536" s="289">
        <f t="shared" si="72"/>
        <v>0</v>
      </c>
      <c r="C1536" s="289">
        <f t="shared" si="73"/>
        <v>0</v>
      </c>
      <c r="E1536"/>
    </row>
    <row r="1537" spans="1:5" x14ac:dyDescent="0.3">
      <c r="A1537" s="290">
        <f t="shared" si="71"/>
        <v>0</v>
      </c>
      <c r="B1537" s="289">
        <f t="shared" si="72"/>
        <v>0</v>
      </c>
      <c r="C1537" s="289">
        <f t="shared" si="73"/>
        <v>0</v>
      </c>
      <c r="E1537"/>
    </row>
    <row r="1538" spans="1:5" x14ac:dyDescent="0.3">
      <c r="A1538" s="290">
        <f t="shared" si="71"/>
        <v>0</v>
      </c>
      <c r="B1538" s="289">
        <f t="shared" si="72"/>
        <v>0</v>
      </c>
      <c r="C1538" s="289">
        <f t="shared" si="73"/>
        <v>0</v>
      </c>
      <c r="E1538"/>
    </row>
    <row r="1539" spans="1:5" x14ac:dyDescent="0.3">
      <c r="A1539" s="290">
        <f t="shared" si="71"/>
        <v>0</v>
      </c>
      <c r="B1539" s="289">
        <f t="shared" si="72"/>
        <v>0</v>
      </c>
      <c r="C1539" s="289">
        <f t="shared" si="73"/>
        <v>0</v>
      </c>
      <c r="E1539"/>
    </row>
    <row r="1540" spans="1:5" x14ac:dyDescent="0.3">
      <c r="A1540" s="290">
        <f t="shared" si="71"/>
        <v>0</v>
      </c>
      <c r="B1540" s="289">
        <f t="shared" si="72"/>
        <v>0</v>
      </c>
      <c r="C1540" s="289">
        <f t="shared" si="73"/>
        <v>0</v>
      </c>
      <c r="E1540"/>
    </row>
    <row r="1541" spans="1:5" x14ac:dyDescent="0.3">
      <c r="A1541" s="290">
        <f t="shared" si="71"/>
        <v>0</v>
      </c>
      <c r="B1541" s="289">
        <f t="shared" si="72"/>
        <v>0</v>
      </c>
      <c r="C1541" s="289">
        <f t="shared" si="73"/>
        <v>0</v>
      </c>
      <c r="E1541"/>
    </row>
    <row r="1542" spans="1:5" x14ac:dyDescent="0.3">
      <c r="A1542" s="290">
        <f t="shared" si="71"/>
        <v>0</v>
      </c>
      <c r="B1542" s="289">
        <f t="shared" si="72"/>
        <v>0</v>
      </c>
      <c r="C1542" s="289">
        <f t="shared" si="73"/>
        <v>0</v>
      </c>
      <c r="E1542"/>
    </row>
    <row r="1543" spans="1:5" x14ac:dyDescent="0.3">
      <c r="A1543" s="290">
        <f t="shared" si="71"/>
        <v>0</v>
      </c>
      <c r="B1543" s="289">
        <f t="shared" si="72"/>
        <v>0</v>
      </c>
      <c r="C1543" s="289">
        <f t="shared" si="73"/>
        <v>0</v>
      </c>
      <c r="E1543"/>
    </row>
    <row r="1544" spans="1:5" x14ac:dyDescent="0.3">
      <c r="A1544" s="290">
        <f t="shared" si="71"/>
        <v>0</v>
      </c>
      <c r="B1544" s="289">
        <f t="shared" si="72"/>
        <v>0</v>
      </c>
      <c r="C1544" s="289">
        <f t="shared" si="73"/>
        <v>0</v>
      </c>
      <c r="E1544"/>
    </row>
    <row r="1545" spans="1:5" x14ac:dyDescent="0.3">
      <c r="A1545" s="290">
        <f t="shared" si="71"/>
        <v>0</v>
      </c>
      <c r="B1545" s="289">
        <f t="shared" si="72"/>
        <v>0</v>
      </c>
      <c r="C1545" s="289">
        <f t="shared" si="73"/>
        <v>0</v>
      </c>
      <c r="E1545"/>
    </row>
    <row r="1546" spans="1:5" x14ac:dyDescent="0.3">
      <c r="A1546" s="290">
        <f t="shared" si="71"/>
        <v>0</v>
      </c>
      <c r="B1546" s="289">
        <f t="shared" si="72"/>
        <v>0</v>
      </c>
      <c r="C1546" s="289">
        <f t="shared" si="73"/>
        <v>0</v>
      </c>
      <c r="E1546"/>
    </row>
    <row r="1547" spans="1:5" x14ac:dyDescent="0.3">
      <c r="A1547" s="290">
        <f t="shared" si="71"/>
        <v>0</v>
      </c>
      <c r="B1547" s="289">
        <f t="shared" si="72"/>
        <v>0</v>
      </c>
      <c r="C1547" s="289">
        <f t="shared" si="73"/>
        <v>0</v>
      </c>
      <c r="E1547"/>
    </row>
    <row r="1548" spans="1:5" x14ac:dyDescent="0.3">
      <c r="A1548" s="290">
        <f t="shared" si="71"/>
        <v>0</v>
      </c>
      <c r="B1548" s="289">
        <f t="shared" si="72"/>
        <v>0</v>
      </c>
      <c r="C1548" s="289">
        <f t="shared" si="73"/>
        <v>0</v>
      </c>
      <c r="E1548"/>
    </row>
    <row r="1549" spans="1:5" x14ac:dyDescent="0.3">
      <c r="A1549" s="290">
        <f t="shared" si="71"/>
        <v>0</v>
      </c>
      <c r="B1549" s="289">
        <f t="shared" si="72"/>
        <v>0</v>
      </c>
      <c r="C1549" s="289">
        <f t="shared" si="73"/>
        <v>0</v>
      </c>
      <c r="E1549"/>
    </row>
    <row r="1550" spans="1:5" x14ac:dyDescent="0.3">
      <c r="A1550" s="290">
        <f t="shared" si="71"/>
        <v>0</v>
      </c>
      <c r="B1550" s="289">
        <f t="shared" si="72"/>
        <v>0</v>
      </c>
      <c r="C1550" s="289">
        <f t="shared" si="73"/>
        <v>0</v>
      </c>
      <c r="E1550"/>
    </row>
    <row r="1551" spans="1:5" x14ac:dyDescent="0.3">
      <c r="A1551" s="290">
        <f t="shared" si="71"/>
        <v>0</v>
      </c>
      <c r="B1551" s="289">
        <f t="shared" si="72"/>
        <v>0</v>
      </c>
      <c r="C1551" s="289">
        <f t="shared" si="73"/>
        <v>0</v>
      </c>
      <c r="E1551"/>
    </row>
    <row r="1552" spans="1:5" x14ac:dyDescent="0.3">
      <c r="A1552" s="290">
        <f t="shared" si="71"/>
        <v>0</v>
      </c>
      <c r="B1552" s="289">
        <f t="shared" si="72"/>
        <v>0</v>
      </c>
      <c r="C1552" s="289">
        <f t="shared" si="73"/>
        <v>0</v>
      </c>
      <c r="E1552"/>
    </row>
    <row r="1553" spans="1:5" x14ac:dyDescent="0.3">
      <c r="A1553" s="290">
        <f t="shared" si="71"/>
        <v>0</v>
      </c>
      <c r="B1553" s="289">
        <f t="shared" si="72"/>
        <v>0</v>
      </c>
      <c r="C1553" s="289">
        <f t="shared" si="73"/>
        <v>0</v>
      </c>
      <c r="E1553"/>
    </row>
    <row r="1554" spans="1:5" x14ac:dyDescent="0.3">
      <c r="A1554" s="290">
        <f t="shared" si="71"/>
        <v>0</v>
      </c>
      <c r="B1554" s="289">
        <f t="shared" si="72"/>
        <v>0</v>
      </c>
      <c r="C1554" s="289">
        <f t="shared" si="73"/>
        <v>0</v>
      </c>
      <c r="E1554"/>
    </row>
    <row r="1555" spans="1:5" x14ac:dyDescent="0.3">
      <c r="A1555" s="290">
        <f t="shared" si="71"/>
        <v>0</v>
      </c>
      <c r="B1555" s="289">
        <f t="shared" si="72"/>
        <v>0</v>
      </c>
      <c r="C1555" s="289">
        <f t="shared" si="73"/>
        <v>0</v>
      </c>
      <c r="E1555"/>
    </row>
    <row r="1556" spans="1:5" x14ac:dyDescent="0.3">
      <c r="A1556" s="290">
        <f t="shared" si="71"/>
        <v>0</v>
      </c>
      <c r="B1556" s="289">
        <f t="shared" si="72"/>
        <v>0</v>
      </c>
      <c r="C1556" s="289">
        <f t="shared" si="73"/>
        <v>0</v>
      </c>
      <c r="E1556"/>
    </row>
    <row r="1557" spans="1:5" x14ac:dyDescent="0.3">
      <c r="A1557" s="290">
        <f t="shared" si="71"/>
        <v>0</v>
      </c>
      <c r="B1557" s="289">
        <f t="shared" si="72"/>
        <v>0</v>
      </c>
      <c r="C1557" s="289">
        <f t="shared" si="73"/>
        <v>0</v>
      </c>
      <c r="E1557"/>
    </row>
    <row r="1558" spans="1:5" x14ac:dyDescent="0.3">
      <c r="A1558" s="290">
        <f t="shared" si="71"/>
        <v>0</v>
      </c>
      <c r="B1558" s="289">
        <f t="shared" si="72"/>
        <v>0</v>
      </c>
      <c r="C1558" s="289">
        <f t="shared" si="73"/>
        <v>0</v>
      </c>
      <c r="E1558"/>
    </row>
    <row r="1559" spans="1:5" x14ac:dyDescent="0.3">
      <c r="A1559" s="290">
        <f t="shared" si="71"/>
        <v>0</v>
      </c>
      <c r="B1559" s="289">
        <f t="shared" si="72"/>
        <v>0</v>
      </c>
      <c r="C1559" s="289">
        <f t="shared" si="73"/>
        <v>0</v>
      </c>
      <c r="E1559"/>
    </row>
    <row r="1560" spans="1:5" x14ac:dyDescent="0.3">
      <c r="A1560" s="290">
        <f t="shared" si="71"/>
        <v>0</v>
      </c>
      <c r="B1560" s="289">
        <f t="shared" si="72"/>
        <v>0</v>
      </c>
      <c r="C1560" s="289">
        <f t="shared" si="73"/>
        <v>0</v>
      </c>
      <c r="E1560"/>
    </row>
    <row r="1561" spans="1:5" x14ac:dyDescent="0.3">
      <c r="A1561" s="290">
        <f t="shared" si="71"/>
        <v>0</v>
      </c>
      <c r="B1561" s="289">
        <f t="shared" si="72"/>
        <v>0</v>
      </c>
      <c r="C1561" s="289">
        <f t="shared" si="73"/>
        <v>0</v>
      </c>
      <c r="E1561"/>
    </row>
    <row r="1562" spans="1:5" x14ac:dyDescent="0.3">
      <c r="A1562" s="290">
        <f t="shared" si="71"/>
        <v>0</v>
      </c>
      <c r="B1562" s="289">
        <f t="shared" si="72"/>
        <v>0</v>
      </c>
      <c r="C1562" s="289">
        <f t="shared" si="73"/>
        <v>0</v>
      </c>
      <c r="E1562"/>
    </row>
    <row r="1563" spans="1:5" x14ac:dyDescent="0.3">
      <c r="A1563" s="290">
        <f t="shared" si="71"/>
        <v>0</v>
      </c>
      <c r="B1563" s="289">
        <f t="shared" si="72"/>
        <v>0</v>
      </c>
      <c r="C1563" s="289">
        <f t="shared" si="73"/>
        <v>0</v>
      </c>
      <c r="E1563"/>
    </row>
    <row r="1564" spans="1:5" x14ac:dyDescent="0.3">
      <c r="A1564" s="290">
        <f t="shared" si="71"/>
        <v>0</v>
      </c>
      <c r="B1564" s="289">
        <f t="shared" si="72"/>
        <v>0</v>
      </c>
      <c r="C1564" s="289">
        <f t="shared" si="73"/>
        <v>0</v>
      </c>
      <c r="E1564"/>
    </row>
    <row r="1565" spans="1:5" x14ac:dyDescent="0.3">
      <c r="A1565" s="290">
        <f t="shared" ref="A1565:A1628" si="74">+E1565</f>
        <v>0</v>
      </c>
      <c r="B1565" s="289">
        <f t="shared" si="72"/>
        <v>0</v>
      </c>
      <c r="C1565" s="289">
        <f t="shared" si="73"/>
        <v>0</v>
      </c>
      <c r="E1565"/>
    </row>
    <row r="1566" spans="1:5" x14ac:dyDescent="0.3">
      <c r="A1566" s="290">
        <f t="shared" si="74"/>
        <v>0</v>
      </c>
      <c r="B1566" s="289">
        <f t="shared" si="72"/>
        <v>0</v>
      </c>
      <c r="C1566" s="289">
        <f t="shared" si="73"/>
        <v>0</v>
      </c>
      <c r="E1566"/>
    </row>
    <row r="1567" spans="1:5" x14ac:dyDescent="0.3">
      <c r="A1567" s="290">
        <f t="shared" si="74"/>
        <v>0</v>
      </c>
      <c r="B1567" s="289">
        <f t="shared" si="72"/>
        <v>0</v>
      </c>
      <c r="C1567" s="289">
        <f t="shared" si="73"/>
        <v>0</v>
      </c>
      <c r="E1567"/>
    </row>
    <row r="1568" spans="1:5" x14ac:dyDescent="0.3">
      <c r="A1568" s="290">
        <f t="shared" si="74"/>
        <v>0</v>
      </c>
      <c r="B1568" s="289">
        <f t="shared" si="72"/>
        <v>0</v>
      </c>
      <c r="C1568" s="289">
        <f t="shared" si="73"/>
        <v>0</v>
      </c>
      <c r="E1568"/>
    </row>
    <row r="1569" spans="1:5" x14ac:dyDescent="0.3">
      <c r="A1569" s="290">
        <f t="shared" si="74"/>
        <v>0</v>
      </c>
      <c r="B1569" s="289">
        <f t="shared" si="72"/>
        <v>0</v>
      </c>
      <c r="C1569" s="289">
        <f t="shared" si="73"/>
        <v>0</v>
      </c>
      <c r="E1569"/>
    </row>
    <row r="1570" spans="1:5" x14ac:dyDescent="0.3">
      <c r="A1570" s="290">
        <f t="shared" si="74"/>
        <v>0</v>
      </c>
      <c r="B1570" s="289">
        <f t="shared" si="72"/>
        <v>0</v>
      </c>
      <c r="C1570" s="289">
        <f t="shared" si="73"/>
        <v>0</v>
      </c>
      <c r="E1570"/>
    </row>
    <row r="1571" spans="1:5" x14ac:dyDescent="0.3">
      <c r="A1571" s="290">
        <f t="shared" si="74"/>
        <v>0</v>
      </c>
      <c r="B1571" s="289">
        <f t="shared" si="72"/>
        <v>0</v>
      </c>
      <c r="C1571" s="289">
        <f t="shared" si="73"/>
        <v>0</v>
      </c>
      <c r="E1571"/>
    </row>
    <row r="1572" spans="1:5" x14ac:dyDescent="0.3">
      <c r="A1572" s="290">
        <f t="shared" si="74"/>
        <v>0</v>
      </c>
      <c r="B1572" s="289">
        <f t="shared" ref="B1572:B1635" si="75">+SUM(F1572:G1572)</f>
        <v>0</v>
      </c>
      <c r="C1572" s="289">
        <f t="shared" ref="C1572:C1635" si="76">+SUM(F1572:AZ1572)-B1572</f>
        <v>0</v>
      </c>
      <c r="E1572"/>
    </row>
    <row r="1573" spans="1:5" x14ac:dyDescent="0.3">
      <c r="A1573" s="290">
        <f t="shared" si="74"/>
        <v>0</v>
      </c>
      <c r="B1573" s="289">
        <f t="shared" si="75"/>
        <v>0</v>
      </c>
      <c r="C1573" s="289">
        <f t="shared" si="76"/>
        <v>0</v>
      </c>
      <c r="E1573"/>
    </row>
    <row r="1574" spans="1:5" x14ac:dyDescent="0.3">
      <c r="A1574" s="290">
        <f t="shared" si="74"/>
        <v>0</v>
      </c>
      <c r="B1574" s="289">
        <f t="shared" si="75"/>
        <v>0</v>
      </c>
      <c r="C1574" s="289">
        <f t="shared" si="76"/>
        <v>0</v>
      </c>
      <c r="E1574"/>
    </row>
    <row r="1575" spans="1:5" x14ac:dyDescent="0.3">
      <c r="A1575" s="290">
        <f t="shared" si="74"/>
        <v>0</v>
      </c>
      <c r="B1575" s="289">
        <f t="shared" si="75"/>
        <v>0</v>
      </c>
      <c r="C1575" s="289">
        <f t="shared" si="76"/>
        <v>0</v>
      </c>
      <c r="E1575"/>
    </row>
    <row r="1576" spans="1:5" x14ac:dyDescent="0.3">
      <c r="A1576" s="290">
        <f t="shared" si="74"/>
        <v>0</v>
      </c>
      <c r="B1576" s="289">
        <f t="shared" si="75"/>
        <v>0</v>
      </c>
      <c r="C1576" s="289">
        <f t="shared" si="76"/>
        <v>0</v>
      </c>
      <c r="E1576"/>
    </row>
    <row r="1577" spans="1:5" x14ac:dyDescent="0.3">
      <c r="A1577" s="290">
        <f t="shared" si="74"/>
        <v>0</v>
      </c>
      <c r="B1577" s="289">
        <f t="shared" si="75"/>
        <v>0</v>
      </c>
      <c r="C1577" s="289">
        <f t="shared" si="76"/>
        <v>0</v>
      </c>
      <c r="E1577"/>
    </row>
    <row r="1578" spans="1:5" x14ac:dyDescent="0.3">
      <c r="A1578" s="290">
        <f t="shared" si="74"/>
        <v>0</v>
      </c>
      <c r="B1578" s="289">
        <f t="shared" si="75"/>
        <v>0</v>
      </c>
      <c r="C1578" s="289">
        <f t="shared" si="76"/>
        <v>0</v>
      </c>
      <c r="E1578"/>
    </row>
    <row r="1579" spans="1:5" x14ac:dyDescent="0.3">
      <c r="A1579" s="290">
        <f t="shared" si="74"/>
        <v>0</v>
      </c>
      <c r="B1579" s="289">
        <f t="shared" si="75"/>
        <v>0</v>
      </c>
      <c r="C1579" s="289">
        <f t="shared" si="76"/>
        <v>0</v>
      </c>
      <c r="E1579"/>
    </row>
    <row r="1580" spans="1:5" x14ac:dyDescent="0.3">
      <c r="A1580" s="290">
        <f t="shared" si="74"/>
        <v>0</v>
      </c>
      <c r="B1580" s="289">
        <f t="shared" si="75"/>
        <v>0</v>
      </c>
      <c r="C1580" s="289">
        <f t="shared" si="76"/>
        <v>0</v>
      </c>
      <c r="E1580"/>
    </row>
    <row r="1581" spans="1:5" x14ac:dyDescent="0.3">
      <c r="A1581" s="290">
        <f t="shared" si="74"/>
        <v>0</v>
      </c>
      <c r="B1581" s="289">
        <f t="shared" si="75"/>
        <v>0</v>
      </c>
      <c r="C1581" s="289">
        <f t="shared" si="76"/>
        <v>0</v>
      </c>
      <c r="E1581"/>
    </row>
    <row r="1582" spans="1:5" x14ac:dyDescent="0.3">
      <c r="A1582" s="290">
        <f t="shared" si="74"/>
        <v>0</v>
      </c>
      <c r="B1582" s="289">
        <f t="shared" si="75"/>
        <v>0</v>
      </c>
      <c r="C1582" s="289">
        <f t="shared" si="76"/>
        <v>0</v>
      </c>
      <c r="E1582"/>
    </row>
    <row r="1583" spans="1:5" x14ac:dyDescent="0.3">
      <c r="A1583" s="290">
        <f t="shared" si="74"/>
        <v>0</v>
      </c>
      <c r="B1583" s="289">
        <f t="shared" si="75"/>
        <v>0</v>
      </c>
      <c r="C1583" s="289">
        <f t="shared" si="76"/>
        <v>0</v>
      </c>
      <c r="E1583"/>
    </row>
    <row r="1584" spans="1:5" x14ac:dyDescent="0.3">
      <c r="A1584" s="290">
        <f t="shared" si="74"/>
        <v>0</v>
      </c>
      <c r="B1584" s="289">
        <f t="shared" si="75"/>
        <v>0</v>
      </c>
      <c r="C1584" s="289">
        <f t="shared" si="76"/>
        <v>0</v>
      </c>
      <c r="E1584"/>
    </row>
    <row r="1585" spans="1:5" x14ac:dyDescent="0.3">
      <c r="A1585" s="290">
        <f t="shared" si="74"/>
        <v>0</v>
      </c>
      <c r="B1585" s="289">
        <f t="shared" si="75"/>
        <v>0</v>
      </c>
      <c r="C1585" s="289">
        <f t="shared" si="76"/>
        <v>0</v>
      </c>
      <c r="E1585"/>
    </row>
    <row r="1586" spans="1:5" x14ac:dyDescent="0.3">
      <c r="A1586" s="290">
        <f t="shared" si="74"/>
        <v>0</v>
      </c>
      <c r="B1586" s="289">
        <f t="shared" si="75"/>
        <v>0</v>
      </c>
      <c r="C1586" s="289">
        <f t="shared" si="76"/>
        <v>0</v>
      </c>
      <c r="E1586"/>
    </row>
    <row r="1587" spans="1:5" x14ac:dyDescent="0.3">
      <c r="A1587" s="290">
        <f t="shared" si="74"/>
        <v>0</v>
      </c>
      <c r="B1587" s="289">
        <f t="shared" si="75"/>
        <v>0</v>
      </c>
      <c r="C1587" s="289">
        <f t="shared" si="76"/>
        <v>0</v>
      </c>
      <c r="E1587"/>
    </row>
    <row r="1588" spans="1:5" x14ac:dyDescent="0.3">
      <c r="A1588" s="290">
        <f t="shared" si="74"/>
        <v>0</v>
      </c>
      <c r="B1588" s="289">
        <f t="shared" si="75"/>
        <v>0</v>
      </c>
      <c r="C1588" s="289">
        <f t="shared" si="76"/>
        <v>0</v>
      </c>
      <c r="E1588"/>
    </row>
    <row r="1589" spans="1:5" x14ac:dyDescent="0.3">
      <c r="A1589" s="290">
        <f t="shared" si="74"/>
        <v>0</v>
      </c>
      <c r="B1589" s="289">
        <f t="shared" si="75"/>
        <v>0</v>
      </c>
      <c r="C1589" s="289">
        <f t="shared" si="76"/>
        <v>0</v>
      </c>
      <c r="E1589"/>
    </row>
    <row r="1590" spans="1:5" x14ac:dyDescent="0.3">
      <c r="A1590" s="290">
        <f t="shared" si="74"/>
        <v>0</v>
      </c>
      <c r="B1590" s="289">
        <f t="shared" si="75"/>
        <v>0</v>
      </c>
      <c r="C1590" s="289">
        <f t="shared" si="76"/>
        <v>0</v>
      </c>
      <c r="E1590"/>
    </row>
    <row r="1591" spans="1:5" x14ac:dyDescent="0.3">
      <c r="A1591" s="290">
        <f t="shared" si="74"/>
        <v>0</v>
      </c>
      <c r="B1591" s="289">
        <f t="shared" si="75"/>
        <v>0</v>
      </c>
      <c r="C1591" s="289">
        <f t="shared" si="76"/>
        <v>0</v>
      </c>
      <c r="E1591"/>
    </row>
    <row r="1592" spans="1:5" x14ac:dyDescent="0.3">
      <c r="A1592" s="290">
        <f t="shared" si="74"/>
        <v>0</v>
      </c>
      <c r="B1592" s="289">
        <f t="shared" si="75"/>
        <v>0</v>
      </c>
      <c r="C1592" s="289">
        <f t="shared" si="76"/>
        <v>0</v>
      </c>
      <c r="E1592"/>
    </row>
    <row r="1593" spans="1:5" x14ac:dyDescent="0.3">
      <c r="A1593" s="290">
        <f t="shared" si="74"/>
        <v>0</v>
      </c>
      <c r="B1593" s="289">
        <f t="shared" si="75"/>
        <v>0</v>
      </c>
      <c r="C1593" s="289">
        <f t="shared" si="76"/>
        <v>0</v>
      </c>
      <c r="E1593"/>
    </row>
    <row r="1594" spans="1:5" x14ac:dyDescent="0.3">
      <c r="A1594" s="290">
        <f t="shared" si="74"/>
        <v>0</v>
      </c>
      <c r="B1594" s="289">
        <f t="shared" si="75"/>
        <v>0</v>
      </c>
      <c r="C1594" s="289">
        <f t="shared" si="76"/>
        <v>0</v>
      </c>
      <c r="E1594"/>
    </row>
    <row r="1595" spans="1:5" x14ac:dyDescent="0.3">
      <c r="A1595" s="290">
        <f t="shared" si="74"/>
        <v>0</v>
      </c>
      <c r="B1595" s="289">
        <f t="shared" si="75"/>
        <v>0</v>
      </c>
      <c r="C1595" s="289">
        <f t="shared" si="76"/>
        <v>0</v>
      </c>
      <c r="E1595"/>
    </row>
    <row r="1596" spans="1:5" x14ac:dyDescent="0.3">
      <c r="A1596" s="290">
        <f t="shared" si="74"/>
        <v>0</v>
      </c>
      <c r="B1596" s="289">
        <f t="shared" si="75"/>
        <v>0</v>
      </c>
      <c r="C1596" s="289">
        <f t="shared" si="76"/>
        <v>0</v>
      </c>
      <c r="E1596"/>
    </row>
    <row r="1597" spans="1:5" x14ac:dyDescent="0.3">
      <c r="A1597" s="290">
        <f t="shared" si="74"/>
        <v>0</v>
      </c>
      <c r="B1597" s="289">
        <f t="shared" si="75"/>
        <v>0</v>
      </c>
      <c r="C1597" s="289">
        <f t="shared" si="76"/>
        <v>0</v>
      </c>
      <c r="E1597"/>
    </row>
    <row r="1598" spans="1:5" x14ac:dyDescent="0.3">
      <c r="A1598" s="290">
        <f t="shared" si="74"/>
        <v>0</v>
      </c>
      <c r="B1598" s="289">
        <f t="shared" si="75"/>
        <v>0</v>
      </c>
      <c r="C1598" s="289">
        <f t="shared" si="76"/>
        <v>0</v>
      </c>
      <c r="E1598"/>
    </row>
    <row r="1599" spans="1:5" x14ac:dyDescent="0.3">
      <c r="A1599" s="290">
        <f t="shared" si="74"/>
        <v>0</v>
      </c>
      <c r="B1599" s="289">
        <f t="shared" si="75"/>
        <v>0</v>
      </c>
      <c r="C1599" s="289">
        <f t="shared" si="76"/>
        <v>0</v>
      </c>
      <c r="E1599"/>
    </row>
    <row r="1600" spans="1:5" x14ac:dyDescent="0.3">
      <c r="A1600" s="290">
        <f t="shared" si="74"/>
        <v>0</v>
      </c>
      <c r="B1600" s="289">
        <f t="shared" si="75"/>
        <v>0</v>
      </c>
      <c r="C1600" s="289">
        <f t="shared" si="76"/>
        <v>0</v>
      </c>
      <c r="E1600"/>
    </row>
    <row r="1601" spans="1:5" x14ac:dyDescent="0.3">
      <c r="A1601" s="290">
        <f t="shared" si="74"/>
        <v>0</v>
      </c>
      <c r="B1601" s="289">
        <f t="shared" si="75"/>
        <v>0</v>
      </c>
      <c r="C1601" s="289">
        <f t="shared" si="76"/>
        <v>0</v>
      </c>
      <c r="E1601"/>
    </row>
    <row r="1602" spans="1:5" x14ac:dyDescent="0.3">
      <c r="A1602" s="290">
        <f t="shared" si="74"/>
        <v>0</v>
      </c>
      <c r="B1602" s="289">
        <f t="shared" si="75"/>
        <v>0</v>
      </c>
      <c r="C1602" s="289">
        <f t="shared" si="76"/>
        <v>0</v>
      </c>
      <c r="E1602"/>
    </row>
    <row r="1603" spans="1:5" x14ac:dyDescent="0.3">
      <c r="A1603" s="290">
        <f t="shared" si="74"/>
        <v>0</v>
      </c>
      <c r="B1603" s="289">
        <f t="shared" si="75"/>
        <v>0</v>
      </c>
      <c r="C1603" s="289">
        <f t="shared" si="76"/>
        <v>0</v>
      </c>
      <c r="E1603"/>
    </row>
    <row r="1604" spans="1:5" x14ac:dyDescent="0.3">
      <c r="A1604" s="290">
        <f t="shared" si="74"/>
        <v>0</v>
      </c>
      <c r="B1604" s="289">
        <f t="shared" si="75"/>
        <v>0</v>
      </c>
      <c r="C1604" s="289">
        <f t="shared" si="76"/>
        <v>0</v>
      </c>
      <c r="E1604"/>
    </row>
    <row r="1605" spans="1:5" x14ac:dyDescent="0.3">
      <c r="A1605" s="290">
        <f t="shared" si="74"/>
        <v>0</v>
      </c>
      <c r="B1605" s="289">
        <f t="shared" si="75"/>
        <v>0</v>
      </c>
      <c r="C1605" s="289">
        <f t="shared" si="76"/>
        <v>0</v>
      </c>
      <c r="E1605"/>
    </row>
    <row r="1606" spans="1:5" x14ac:dyDescent="0.3">
      <c r="A1606" s="290">
        <f t="shared" si="74"/>
        <v>0</v>
      </c>
      <c r="B1606" s="289">
        <f t="shared" si="75"/>
        <v>0</v>
      </c>
      <c r="C1606" s="289">
        <f t="shared" si="76"/>
        <v>0</v>
      </c>
      <c r="E1606"/>
    </row>
    <row r="1607" spans="1:5" x14ac:dyDescent="0.3">
      <c r="A1607" s="290">
        <f t="shared" si="74"/>
        <v>0</v>
      </c>
      <c r="B1607" s="289">
        <f t="shared" si="75"/>
        <v>0</v>
      </c>
      <c r="C1607" s="289">
        <f t="shared" si="76"/>
        <v>0</v>
      </c>
      <c r="E1607"/>
    </row>
    <row r="1608" spans="1:5" x14ac:dyDescent="0.3">
      <c r="A1608" s="290">
        <f t="shared" si="74"/>
        <v>0</v>
      </c>
      <c r="B1608" s="289">
        <f t="shared" si="75"/>
        <v>0</v>
      </c>
      <c r="C1608" s="289">
        <f t="shared" si="76"/>
        <v>0</v>
      </c>
      <c r="E1608"/>
    </row>
    <row r="1609" spans="1:5" x14ac:dyDescent="0.3">
      <c r="A1609" s="290">
        <f t="shared" si="74"/>
        <v>0</v>
      </c>
      <c r="B1609" s="289">
        <f t="shared" si="75"/>
        <v>0</v>
      </c>
      <c r="C1609" s="289">
        <f t="shared" si="76"/>
        <v>0</v>
      </c>
      <c r="E1609"/>
    </row>
    <row r="1610" spans="1:5" x14ac:dyDescent="0.3">
      <c r="A1610" s="290">
        <f t="shared" si="74"/>
        <v>0</v>
      </c>
      <c r="B1610" s="289">
        <f t="shared" si="75"/>
        <v>0</v>
      </c>
      <c r="C1610" s="289">
        <f t="shared" si="76"/>
        <v>0</v>
      </c>
      <c r="E1610"/>
    </row>
    <row r="1611" spans="1:5" x14ac:dyDescent="0.3">
      <c r="A1611" s="290">
        <f t="shared" si="74"/>
        <v>0</v>
      </c>
      <c r="B1611" s="289">
        <f t="shared" si="75"/>
        <v>0</v>
      </c>
      <c r="C1611" s="289">
        <f t="shared" si="76"/>
        <v>0</v>
      </c>
      <c r="E1611"/>
    </row>
    <row r="1612" spans="1:5" x14ac:dyDescent="0.3">
      <c r="A1612" s="290">
        <f t="shared" si="74"/>
        <v>0</v>
      </c>
      <c r="B1612" s="289">
        <f t="shared" si="75"/>
        <v>0</v>
      </c>
      <c r="C1612" s="289">
        <f t="shared" si="76"/>
        <v>0</v>
      </c>
      <c r="E1612"/>
    </row>
    <row r="1613" spans="1:5" x14ac:dyDescent="0.3">
      <c r="A1613" s="290">
        <f t="shared" si="74"/>
        <v>0</v>
      </c>
      <c r="B1613" s="289">
        <f t="shared" si="75"/>
        <v>0</v>
      </c>
      <c r="C1613" s="289">
        <f t="shared" si="76"/>
        <v>0</v>
      </c>
      <c r="E1613"/>
    </row>
    <row r="1614" spans="1:5" x14ac:dyDescent="0.3">
      <c r="A1614" s="290">
        <f t="shared" si="74"/>
        <v>0</v>
      </c>
      <c r="B1614" s="289">
        <f t="shared" si="75"/>
        <v>0</v>
      </c>
      <c r="C1614" s="289">
        <f t="shared" si="76"/>
        <v>0</v>
      </c>
      <c r="E1614"/>
    </row>
    <row r="1615" spans="1:5" x14ac:dyDescent="0.3">
      <c r="A1615" s="290">
        <f t="shared" si="74"/>
        <v>0</v>
      </c>
      <c r="B1615" s="289">
        <f t="shared" si="75"/>
        <v>0</v>
      </c>
      <c r="C1615" s="289">
        <f t="shared" si="76"/>
        <v>0</v>
      </c>
      <c r="E1615"/>
    </row>
    <row r="1616" spans="1:5" x14ac:dyDescent="0.3">
      <c r="A1616" s="290">
        <f t="shared" si="74"/>
        <v>0</v>
      </c>
      <c r="B1616" s="289">
        <f t="shared" si="75"/>
        <v>0</v>
      </c>
      <c r="C1616" s="289">
        <f t="shared" si="76"/>
        <v>0</v>
      </c>
      <c r="E1616"/>
    </row>
    <row r="1617" spans="1:5" x14ac:dyDescent="0.3">
      <c r="A1617" s="290">
        <f t="shared" si="74"/>
        <v>0</v>
      </c>
      <c r="B1617" s="289">
        <f t="shared" si="75"/>
        <v>0</v>
      </c>
      <c r="C1617" s="289">
        <f t="shared" si="76"/>
        <v>0</v>
      </c>
      <c r="E1617"/>
    </row>
    <row r="1618" spans="1:5" x14ac:dyDescent="0.3">
      <c r="A1618" s="290">
        <f t="shared" si="74"/>
        <v>0</v>
      </c>
      <c r="B1618" s="289">
        <f t="shared" si="75"/>
        <v>0</v>
      </c>
      <c r="C1618" s="289">
        <f t="shared" si="76"/>
        <v>0</v>
      </c>
      <c r="E1618"/>
    </row>
    <row r="1619" spans="1:5" x14ac:dyDescent="0.3">
      <c r="A1619" s="290">
        <f t="shared" si="74"/>
        <v>0</v>
      </c>
      <c r="B1619" s="289">
        <f t="shared" si="75"/>
        <v>0</v>
      </c>
      <c r="C1619" s="289">
        <f t="shared" si="76"/>
        <v>0</v>
      </c>
      <c r="E1619"/>
    </row>
    <row r="1620" spans="1:5" x14ac:dyDescent="0.3">
      <c r="A1620" s="290">
        <f t="shared" si="74"/>
        <v>0</v>
      </c>
      <c r="B1620" s="289">
        <f t="shared" si="75"/>
        <v>0</v>
      </c>
      <c r="C1620" s="289">
        <f t="shared" si="76"/>
        <v>0</v>
      </c>
      <c r="E1620"/>
    </row>
    <row r="1621" spans="1:5" x14ac:dyDescent="0.3">
      <c r="A1621" s="290">
        <f t="shared" si="74"/>
        <v>0</v>
      </c>
      <c r="B1621" s="289">
        <f t="shared" si="75"/>
        <v>0</v>
      </c>
      <c r="C1621" s="289">
        <f t="shared" si="76"/>
        <v>0</v>
      </c>
      <c r="E1621"/>
    </row>
    <row r="1622" spans="1:5" x14ac:dyDescent="0.3">
      <c r="A1622" s="290">
        <f t="shared" si="74"/>
        <v>0</v>
      </c>
      <c r="B1622" s="289">
        <f t="shared" si="75"/>
        <v>0</v>
      </c>
      <c r="C1622" s="289">
        <f t="shared" si="76"/>
        <v>0</v>
      </c>
      <c r="E1622"/>
    </row>
    <row r="1623" spans="1:5" x14ac:dyDescent="0.3">
      <c r="A1623" s="290">
        <f t="shared" si="74"/>
        <v>0</v>
      </c>
      <c r="B1623" s="289">
        <f t="shared" si="75"/>
        <v>0</v>
      </c>
      <c r="C1623" s="289">
        <f t="shared" si="76"/>
        <v>0</v>
      </c>
      <c r="E1623"/>
    </row>
    <row r="1624" spans="1:5" x14ac:dyDescent="0.3">
      <c r="A1624" s="290">
        <f t="shared" si="74"/>
        <v>0</v>
      </c>
      <c r="B1624" s="289">
        <f t="shared" si="75"/>
        <v>0</v>
      </c>
      <c r="C1624" s="289">
        <f t="shared" si="76"/>
        <v>0</v>
      </c>
      <c r="E1624"/>
    </row>
    <row r="1625" spans="1:5" x14ac:dyDescent="0.3">
      <c r="A1625" s="290">
        <f t="shared" si="74"/>
        <v>0</v>
      </c>
      <c r="B1625" s="289">
        <f t="shared" si="75"/>
        <v>0</v>
      </c>
      <c r="C1625" s="289">
        <f t="shared" si="76"/>
        <v>0</v>
      </c>
      <c r="E1625"/>
    </row>
    <row r="1626" spans="1:5" x14ac:dyDescent="0.3">
      <c r="A1626" s="290">
        <f t="shared" si="74"/>
        <v>0</v>
      </c>
      <c r="B1626" s="289">
        <f t="shared" si="75"/>
        <v>0</v>
      </c>
      <c r="C1626" s="289">
        <f t="shared" si="76"/>
        <v>0</v>
      </c>
      <c r="E1626"/>
    </row>
    <row r="1627" spans="1:5" x14ac:dyDescent="0.3">
      <c r="A1627" s="290">
        <f t="shared" si="74"/>
        <v>0</v>
      </c>
      <c r="B1627" s="289">
        <f t="shared" si="75"/>
        <v>0</v>
      </c>
      <c r="C1627" s="289">
        <f t="shared" si="76"/>
        <v>0</v>
      </c>
      <c r="E1627"/>
    </row>
    <row r="1628" spans="1:5" x14ac:dyDescent="0.3">
      <c r="A1628" s="290">
        <f t="shared" si="74"/>
        <v>0</v>
      </c>
      <c r="B1628" s="289">
        <f t="shared" si="75"/>
        <v>0</v>
      </c>
      <c r="C1628" s="289">
        <f t="shared" si="76"/>
        <v>0</v>
      </c>
      <c r="E1628"/>
    </row>
    <row r="1629" spans="1:5" x14ac:dyDescent="0.3">
      <c r="A1629" s="290">
        <f t="shared" ref="A1629:A1692" si="77">+E1629</f>
        <v>0</v>
      </c>
      <c r="B1629" s="289">
        <f t="shared" si="75"/>
        <v>0</v>
      </c>
      <c r="C1629" s="289">
        <f t="shared" si="76"/>
        <v>0</v>
      </c>
      <c r="E1629"/>
    </row>
    <row r="1630" spans="1:5" x14ac:dyDescent="0.3">
      <c r="A1630" s="290">
        <f t="shared" si="77"/>
        <v>0</v>
      </c>
      <c r="B1630" s="289">
        <f t="shared" si="75"/>
        <v>0</v>
      </c>
      <c r="C1630" s="289">
        <f t="shared" si="76"/>
        <v>0</v>
      </c>
      <c r="E1630"/>
    </row>
    <row r="1631" spans="1:5" x14ac:dyDescent="0.3">
      <c r="A1631" s="290">
        <f t="shared" si="77"/>
        <v>0</v>
      </c>
      <c r="B1631" s="289">
        <f t="shared" si="75"/>
        <v>0</v>
      </c>
      <c r="C1631" s="289">
        <f t="shared" si="76"/>
        <v>0</v>
      </c>
      <c r="E1631"/>
    </row>
    <row r="1632" spans="1:5" x14ac:dyDescent="0.3">
      <c r="A1632" s="290">
        <f t="shared" si="77"/>
        <v>0</v>
      </c>
      <c r="B1632" s="289">
        <f t="shared" si="75"/>
        <v>0</v>
      </c>
      <c r="C1632" s="289">
        <f t="shared" si="76"/>
        <v>0</v>
      </c>
      <c r="E1632"/>
    </row>
    <row r="1633" spans="1:5" x14ac:dyDescent="0.3">
      <c r="A1633" s="290">
        <f t="shared" si="77"/>
        <v>0</v>
      </c>
      <c r="B1633" s="289">
        <f t="shared" si="75"/>
        <v>0</v>
      </c>
      <c r="C1633" s="289">
        <f t="shared" si="76"/>
        <v>0</v>
      </c>
      <c r="E1633"/>
    </row>
    <row r="1634" spans="1:5" x14ac:dyDescent="0.3">
      <c r="A1634" s="290">
        <f t="shared" si="77"/>
        <v>0</v>
      </c>
      <c r="B1634" s="289">
        <f t="shared" si="75"/>
        <v>0</v>
      </c>
      <c r="C1634" s="289">
        <f t="shared" si="76"/>
        <v>0</v>
      </c>
      <c r="E1634"/>
    </row>
    <row r="1635" spans="1:5" x14ac:dyDescent="0.3">
      <c r="A1635" s="290">
        <f t="shared" si="77"/>
        <v>0</v>
      </c>
      <c r="B1635" s="289">
        <f t="shared" si="75"/>
        <v>0</v>
      </c>
      <c r="C1635" s="289">
        <f t="shared" si="76"/>
        <v>0</v>
      </c>
      <c r="E1635"/>
    </row>
    <row r="1636" spans="1:5" x14ac:dyDescent="0.3">
      <c r="A1636" s="290">
        <f t="shared" si="77"/>
        <v>0</v>
      </c>
      <c r="B1636" s="289">
        <f t="shared" ref="B1636:B1699" si="78">+SUM(F1636:G1636)</f>
        <v>0</v>
      </c>
      <c r="C1636" s="289">
        <f t="shared" ref="C1636:C1699" si="79">+SUM(F1636:AZ1636)-B1636</f>
        <v>0</v>
      </c>
      <c r="E1636"/>
    </row>
    <row r="1637" spans="1:5" x14ac:dyDescent="0.3">
      <c r="A1637" s="290">
        <f t="shared" si="77"/>
        <v>0</v>
      </c>
      <c r="B1637" s="289">
        <f t="shared" si="78"/>
        <v>0</v>
      </c>
      <c r="C1637" s="289">
        <f t="shared" si="79"/>
        <v>0</v>
      </c>
      <c r="E1637"/>
    </row>
    <row r="1638" spans="1:5" x14ac:dyDescent="0.3">
      <c r="A1638" s="290">
        <f t="shared" si="77"/>
        <v>0</v>
      </c>
      <c r="B1638" s="289">
        <f t="shared" si="78"/>
        <v>0</v>
      </c>
      <c r="C1638" s="289">
        <f t="shared" si="79"/>
        <v>0</v>
      </c>
      <c r="E1638"/>
    </row>
    <row r="1639" spans="1:5" x14ac:dyDescent="0.3">
      <c r="A1639" s="290">
        <f t="shared" si="77"/>
        <v>0</v>
      </c>
      <c r="B1639" s="289">
        <f t="shared" si="78"/>
        <v>0</v>
      </c>
      <c r="C1639" s="289">
        <f t="shared" si="79"/>
        <v>0</v>
      </c>
      <c r="E1639"/>
    </row>
    <row r="1640" spans="1:5" x14ac:dyDescent="0.3">
      <c r="A1640" s="290">
        <f t="shared" si="77"/>
        <v>0</v>
      </c>
      <c r="B1640" s="289">
        <f t="shared" si="78"/>
        <v>0</v>
      </c>
      <c r="C1640" s="289">
        <f t="shared" si="79"/>
        <v>0</v>
      </c>
      <c r="E1640"/>
    </row>
    <row r="1641" spans="1:5" x14ac:dyDescent="0.3">
      <c r="A1641" s="290">
        <f t="shared" si="77"/>
        <v>0</v>
      </c>
      <c r="B1641" s="289">
        <f t="shared" si="78"/>
        <v>0</v>
      </c>
      <c r="C1641" s="289">
        <f t="shared" si="79"/>
        <v>0</v>
      </c>
      <c r="E1641"/>
    </row>
    <row r="1642" spans="1:5" x14ac:dyDescent="0.3">
      <c r="A1642" s="290">
        <f t="shared" si="77"/>
        <v>0</v>
      </c>
      <c r="B1642" s="289">
        <f t="shared" si="78"/>
        <v>0</v>
      </c>
      <c r="C1642" s="289">
        <f t="shared" si="79"/>
        <v>0</v>
      </c>
      <c r="E1642"/>
    </row>
    <row r="1643" spans="1:5" x14ac:dyDescent="0.3">
      <c r="A1643" s="290">
        <f t="shared" si="77"/>
        <v>0</v>
      </c>
      <c r="B1643" s="289">
        <f t="shared" si="78"/>
        <v>0</v>
      </c>
      <c r="C1643" s="289">
        <f t="shared" si="79"/>
        <v>0</v>
      </c>
      <c r="E1643"/>
    </row>
    <row r="1644" spans="1:5" x14ac:dyDescent="0.3">
      <c r="A1644" s="290">
        <f t="shared" si="77"/>
        <v>0</v>
      </c>
      <c r="B1644" s="289">
        <f t="shared" si="78"/>
        <v>0</v>
      </c>
      <c r="C1644" s="289">
        <f t="shared" si="79"/>
        <v>0</v>
      </c>
      <c r="E1644"/>
    </row>
    <row r="1645" spans="1:5" x14ac:dyDescent="0.3">
      <c r="A1645" s="290">
        <f t="shared" si="77"/>
        <v>0</v>
      </c>
      <c r="B1645" s="289">
        <f t="shared" si="78"/>
        <v>0</v>
      </c>
      <c r="C1645" s="289">
        <f t="shared" si="79"/>
        <v>0</v>
      </c>
      <c r="E1645"/>
    </row>
    <row r="1646" spans="1:5" x14ac:dyDescent="0.3">
      <c r="A1646" s="290">
        <f t="shared" si="77"/>
        <v>0</v>
      </c>
      <c r="B1646" s="289">
        <f t="shared" si="78"/>
        <v>0</v>
      </c>
      <c r="C1646" s="289">
        <f t="shared" si="79"/>
        <v>0</v>
      </c>
      <c r="E1646"/>
    </row>
    <row r="1647" spans="1:5" x14ac:dyDescent="0.3">
      <c r="A1647" s="290">
        <f t="shared" si="77"/>
        <v>0</v>
      </c>
      <c r="B1647" s="289">
        <f t="shared" si="78"/>
        <v>0</v>
      </c>
      <c r="C1647" s="289">
        <f t="shared" si="79"/>
        <v>0</v>
      </c>
      <c r="E1647"/>
    </row>
    <row r="1648" spans="1:5" x14ac:dyDescent="0.3">
      <c r="A1648" s="290">
        <f t="shared" si="77"/>
        <v>0</v>
      </c>
      <c r="B1648" s="289">
        <f t="shared" si="78"/>
        <v>0</v>
      </c>
      <c r="C1648" s="289">
        <f t="shared" si="79"/>
        <v>0</v>
      </c>
      <c r="E1648"/>
    </row>
    <row r="1649" spans="1:5" x14ac:dyDescent="0.3">
      <c r="A1649" s="290">
        <f t="shared" si="77"/>
        <v>0</v>
      </c>
      <c r="B1649" s="289">
        <f t="shared" si="78"/>
        <v>0</v>
      </c>
      <c r="C1649" s="289">
        <f t="shared" si="79"/>
        <v>0</v>
      </c>
      <c r="E1649"/>
    </row>
    <row r="1650" spans="1:5" x14ac:dyDescent="0.3">
      <c r="A1650" s="290">
        <f t="shared" si="77"/>
        <v>0</v>
      </c>
      <c r="B1650" s="289">
        <f t="shared" si="78"/>
        <v>0</v>
      </c>
      <c r="C1650" s="289">
        <f t="shared" si="79"/>
        <v>0</v>
      </c>
      <c r="E1650"/>
    </row>
    <row r="1651" spans="1:5" x14ac:dyDescent="0.3">
      <c r="A1651" s="290">
        <f t="shared" si="77"/>
        <v>0</v>
      </c>
      <c r="B1651" s="289">
        <f t="shared" si="78"/>
        <v>0</v>
      </c>
      <c r="C1651" s="289">
        <f t="shared" si="79"/>
        <v>0</v>
      </c>
      <c r="E1651"/>
    </row>
    <row r="1652" spans="1:5" x14ac:dyDescent="0.3">
      <c r="A1652" s="290">
        <f t="shared" si="77"/>
        <v>0</v>
      </c>
      <c r="B1652" s="289">
        <f t="shared" si="78"/>
        <v>0</v>
      </c>
      <c r="C1652" s="289">
        <f t="shared" si="79"/>
        <v>0</v>
      </c>
      <c r="E1652"/>
    </row>
    <row r="1653" spans="1:5" x14ac:dyDescent="0.3">
      <c r="A1653" s="290">
        <f t="shared" si="77"/>
        <v>0</v>
      </c>
      <c r="B1653" s="289">
        <f t="shared" si="78"/>
        <v>0</v>
      </c>
      <c r="C1653" s="289">
        <f t="shared" si="79"/>
        <v>0</v>
      </c>
      <c r="E1653"/>
    </row>
    <row r="1654" spans="1:5" x14ac:dyDescent="0.3">
      <c r="A1654" s="290">
        <f t="shared" si="77"/>
        <v>0</v>
      </c>
      <c r="B1654" s="289">
        <f t="shared" si="78"/>
        <v>0</v>
      </c>
      <c r="C1654" s="289">
        <f t="shared" si="79"/>
        <v>0</v>
      </c>
      <c r="E1654"/>
    </row>
    <row r="1655" spans="1:5" x14ac:dyDescent="0.3">
      <c r="A1655" s="290">
        <f t="shared" si="77"/>
        <v>0</v>
      </c>
      <c r="B1655" s="289">
        <f t="shared" si="78"/>
        <v>0</v>
      </c>
      <c r="C1655" s="289">
        <f t="shared" si="79"/>
        <v>0</v>
      </c>
      <c r="E1655"/>
    </row>
    <row r="1656" spans="1:5" x14ac:dyDescent="0.3">
      <c r="A1656" s="290">
        <f t="shared" si="77"/>
        <v>0</v>
      </c>
      <c r="B1656" s="289">
        <f t="shared" si="78"/>
        <v>0</v>
      </c>
      <c r="C1656" s="289">
        <f t="shared" si="79"/>
        <v>0</v>
      </c>
      <c r="E1656"/>
    </row>
    <row r="1657" spans="1:5" x14ac:dyDescent="0.3">
      <c r="A1657" s="290">
        <f t="shared" si="77"/>
        <v>0</v>
      </c>
      <c r="B1657" s="289">
        <f t="shared" si="78"/>
        <v>0</v>
      </c>
      <c r="C1657" s="289">
        <f t="shared" si="79"/>
        <v>0</v>
      </c>
      <c r="E1657"/>
    </row>
    <row r="1658" spans="1:5" x14ac:dyDescent="0.3">
      <c r="A1658" s="290">
        <f t="shared" si="77"/>
        <v>0</v>
      </c>
      <c r="B1658" s="289">
        <f t="shared" si="78"/>
        <v>0</v>
      </c>
      <c r="C1658" s="289">
        <f t="shared" si="79"/>
        <v>0</v>
      </c>
      <c r="E1658"/>
    </row>
    <row r="1659" spans="1:5" x14ac:dyDescent="0.3">
      <c r="A1659" s="290">
        <f t="shared" si="77"/>
        <v>0</v>
      </c>
      <c r="B1659" s="289">
        <f t="shared" si="78"/>
        <v>0</v>
      </c>
      <c r="C1659" s="289">
        <f t="shared" si="79"/>
        <v>0</v>
      </c>
      <c r="E1659"/>
    </row>
    <row r="1660" spans="1:5" x14ac:dyDescent="0.3">
      <c r="A1660" s="290">
        <f t="shared" si="77"/>
        <v>0</v>
      </c>
      <c r="B1660" s="289">
        <f t="shared" si="78"/>
        <v>0</v>
      </c>
      <c r="C1660" s="289">
        <f t="shared" si="79"/>
        <v>0</v>
      </c>
      <c r="E1660"/>
    </row>
    <row r="1661" spans="1:5" x14ac:dyDescent="0.3">
      <c r="A1661" s="290">
        <f t="shared" si="77"/>
        <v>0</v>
      </c>
      <c r="B1661" s="289">
        <f t="shared" si="78"/>
        <v>0</v>
      </c>
      <c r="C1661" s="289">
        <f t="shared" si="79"/>
        <v>0</v>
      </c>
      <c r="E1661"/>
    </row>
    <row r="1662" spans="1:5" x14ac:dyDescent="0.3">
      <c r="A1662" s="290">
        <f t="shared" si="77"/>
        <v>0</v>
      </c>
      <c r="B1662" s="289">
        <f t="shared" si="78"/>
        <v>0</v>
      </c>
      <c r="C1662" s="289">
        <f t="shared" si="79"/>
        <v>0</v>
      </c>
      <c r="E1662"/>
    </row>
    <row r="1663" spans="1:5" x14ac:dyDescent="0.3">
      <c r="A1663" s="290">
        <f t="shared" si="77"/>
        <v>0</v>
      </c>
      <c r="B1663" s="289">
        <f t="shared" si="78"/>
        <v>0</v>
      </c>
      <c r="C1663" s="289">
        <f t="shared" si="79"/>
        <v>0</v>
      </c>
      <c r="E1663"/>
    </row>
    <row r="1664" spans="1:5" x14ac:dyDescent="0.3">
      <c r="A1664" s="290">
        <f t="shared" si="77"/>
        <v>0</v>
      </c>
      <c r="B1664" s="289">
        <f t="shared" si="78"/>
        <v>0</v>
      </c>
      <c r="C1664" s="289">
        <f t="shared" si="79"/>
        <v>0</v>
      </c>
      <c r="E1664"/>
    </row>
    <row r="1665" spans="1:5" x14ac:dyDescent="0.3">
      <c r="A1665" s="290">
        <f t="shared" si="77"/>
        <v>0</v>
      </c>
      <c r="B1665" s="289">
        <f t="shared" si="78"/>
        <v>0</v>
      </c>
      <c r="C1665" s="289">
        <f t="shared" si="79"/>
        <v>0</v>
      </c>
      <c r="E1665"/>
    </row>
    <row r="1666" spans="1:5" x14ac:dyDescent="0.3">
      <c r="A1666" s="290">
        <f t="shared" si="77"/>
        <v>0</v>
      </c>
      <c r="B1666" s="289">
        <f t="shared" si="78"/>
        <v>0</v>
      </c>
      <c r="C1666" s="289">
        <f t="shared" si="79"/>
        <v>0</v>
      </c>
      <c r="E1666"/>
    </row>
    <row r="1667" spans="1:5" x14ac:dyDescent="0.3">
      <c r="A1667" s="290">
        <f t="shared" si="77"/>
        <v>0</v>
      </c>
      <c r="B1667" s="289">
        <f t="shared" si="78"/>
        <v>0</v>
      </c>
      <c r="C1667" s="289">
        <f t="shared" si="79"/>
        <v>0</v>
      </c>
      <c r="E1667"/>
    </row>
    <row r="1668" spans="1:5" x14ac:dyDescent="0.3">
      <c r="A1668" s="290">
        <f t="shared" si="77"/>
        <v>0</v>
      </c>
      <c r="B1668" s="289">
        <f t="shared" si="78"/>
        <v>0</v>
      </c>
      <c r="C1668" s="289">
        <f t="shared" si="79"/>
        <v>0</v>
      </c>
      <c r="E1668"/>
    </row>
    <row r="1669" spans="1:5" x14ac:dyDescent="0.3">
      <c r="A1669" s="290">
        <f t="shared" si="77"/>
        <v>0</v>
      </c>
      <c r="B1669" s="289">
        <f t="shared" si="78"/>
        <v>0</v>
      </c>
      <c r="C1669" s="289">
        <f t="shared" si="79"/>
        <v>0</v>
      </c>
      <c r="E1669"/>
    </row>
    <row r="1670" spans="1:5" x14ac:dyDescent="0.3">
      <c r="A1670" s="290">
        <f t="shared" si="77"/>
        <v>0</v>
      </c>
      <c r="B1670" s="289">
        <f t="shared" si="78"/>
        <v>0</v>
      </c>
      <c r="C1670" s="289">
        <f t="shared" si="79"/>
        <v>0</v>
      </c>
      <c r="E1670"/>
    </row>
    <row r="1671" spans="1:5" x14ac:dyDescent="0.3">
      <c r="A1671" s="290">
        <f t="shared" si="77"/>
        <v>0</v>
      </c>
      <c r="B1671" s="289">
        <f t="shared" si="78"/>
        <v>0</v>
      </c>
      <c r="C1671" s="289">
        <f t="shared" si="79"/>
        <v>0</v>
      </c>
      <c r="E1671"/>
    </row>
    <row r="1672" spans="1:5" x14ac:dyDescent="0.3">
      <c r="A1672" s="290">
        <f t="shared" si="77"/>
        <v>0</v>
      </c>
      <c r="B1672" s="289">
        <f t="shared" si="78"/>
        <v>0</v>
      </c>
      <c r="C1672" s="289">
        <f t="shared" si="79"/>
        <v>0</v>
      </c>
      <c r="E1672"/>
    </row>
    <row r="1673" spans="1:5" x14ac:dyDescent="0.3">
      <c r="A1673" s="290">
        <f t="shared" si="77"/>
        <v>0</v>
      </c>
      <c r="B1673" s="289">
        <f t="shared" si="78"/>
        <v>0</v>
      </c>
      <c r="C1673" s="289">
        <f t="shared" si="79"/>
        <v>0</v>
      </c>
      <c r="E1673"/>
    </row>
    <row r="1674" spans="1:5" x14ac:dyDescent="0.3">
      <c r="A1674" s="290">
        <f t="shared" si="77"/>
        <v>0</v>
      </c>
      <c r="B1674" s="289">
        <f t="shared" si="78"/>
        <v>0</v>
      </c>
      <c r="C1674" s="289">
        <f t="shared" si="79"/>
        <v>0</v>
      </c>
      <c r="E1674"/>
    </row>
    <row r="1675" spans="1:5" x14ac:dyDescent="0.3">
      <c r="A1675" s="290">
        <f t="shared" si="77"/>
        <v>0</v>
      </c>
      <c r="B1675" s="289">
        <f t="shared" si="78"/>
        <v>0</v>
      </c>
      <c r="C1675" s="289">
        <f t="shared" si="79"/>
        <v>0</v>
      </c>
      <c r="E1675"/>
    </row>
    <row r="1676" spans="1:5" x14ac:dyDescent="0.3">
      <c r="A1676" s="290">
        <f t="shared" si="77"/>
        <v>0</v>
      </c>
      <c r="B1676" s="289">
        <f t="shared" si="78"/>
        <v>0</v>
      </c>
      <c r="C1676" s="289">
        <f t="shared" si="79"/>
        <v>0</v>
      </c>
      <c r="E1676"/>
    </row>
    <row r="1677" spans="1:5" x14ac:dyDescent="0.3">
      <c r="A1677" s="290">
        <f t="shared" si="77"/>
        <v>0</v>
      </c>
      <c r="B1677" s="289">
        <f t="shared" si="78"/>
        <v>0</v>
      </c>
      <c r="C1677" s="289">
        <f t="shared" si="79"/>
        <v>0</v>
      </c>
      <c r="E1677"/>
    </row>
    <row r="1678" spans="1:5" x14ac:dyDescent="0.3">
      <c r="A1678" s="290">
        <f t="shared" si="77"/>
        <v>0</v>
      </c>
      <c r="B1678" s="289">
        <f t="shared" si="78"/>
        <v>0</v>
      </c>
      <c r="C1678" s="289">
        <f t="shared" si="79"/>
        <v>0</v>
      </c>
      <c r="E1678"/>
    </row>
    <row r="1679" spans="1:5" x14ac:dyDescent="0.3">
      <c r="A1679" s="290">
        <f t="shared" si="77"/>
        <v>0</v>
      </c>
      <c r="B1679" s="289">
        <f t="shared" si="78"/>
        <v>0</v>
      </c>
      <c r="C1679" s="289">
        <f t="shared" si="79"/>
        <v>0</v>
      </c>
      <c r="E1679"/>
    </row>
    <row r="1680" spans="1:5" x14ac:dyDescent="0.3">
      <c r="A1680" s="290">
        <f t="shared" si="77"/>
        <v>0</v>
      </c>
      <c r="B1680" s="289">
        <f t="shared" si="78"/>
        <v>0</v>
      </c>
      <c r="C1680" s="289">
        <f t="shared" si="79"/>
        <v>0</v>
      </c>
      <c r="E1680"/>
    </row>
    <row r="1681" spans="1:5" x14ac:dyDescent="0.3">
      <c r="A1681" s="290">
        <f t="shared" si="77"/>
        <v>0</v>
      </c>
      <c r="B1681" s="289">
        <f t="shared" si="78"/>
        <v>0</v>
      </c>
      <c r="C1681" s="289">
        <f t="shared" si="79"/>
        <v>0</v>
      </c>
      <c r="E1681"/>
    </row>
    <row r="1682" spans="1:5" x14ac:dyDescent="0.3">
      <c r="A1682" s="290">
        <f t="shared" si="77"/>
        <v>0</v>
      </c>
      <c r="B1682" s="289">
        <f t="shared" si="78"/>
        <v>0</v>
      </c>
      <c r="C1682" s="289">
        <f t="shared" si="79"/>
        <v>0</v>
      </c>
      <c r="E1682"/>
    </row>
    <row r="1683" spans="1:5" x14ac:dyDescent="0.3">
      <c r="A1683" s="290">
        <f t="shared" si="77"/>
        <v>0</v>
      </c>
      <c r="B1683" s="289">
        <f t="shared" si="78"/>
        <v>0</v>
      </c>
      <c r="C1683" s="289">
        <f t="shared" si="79"/>
        <v>0</v>
      </c>
      <c r="E1683"/>
    </row>
    <row r="1684" spans="1:5" x14ac:dyDescent="0.3">
      <c r="A1684" s="290">
        <f t="shared" si="77"/>
        <v>0</v>
      </c>
      <c r="B1684" s="289">
        <f t="shared" si="78"/>
        <v>0</v>
      </c>
      <c r="C1684" s="289">
        <f t="shared" si="79"/>
        <v>0</v>
      </c>
      <c r="E1684"/>
    </row>
    <row r="1685" spans="1:5" x14ac:dyDescent="0.3">
      <c r="A1685" s="290">
        <f t="shared" si="77"/>
        <v>0</v>
      </c>
      <c r="B1685" s="289">
        <f t="shared" si="78"/>
        <v>0</v>
      </c>
      <c r="C1685" s="289">
        <f t="shared" si="79"/>
        <v>0</v>
      </c>
      <c r="E1685"/>
    </row>
    <row r="1686" spans="1:5" x14ac:dyDescent="0.3">
      <c r="A1686" s="290">
        <f t="shared" si="77"/>
        <v>0</v>
      </c>
      <c r="B1686" s="289">
        <f t="shared" si="78"/>
        <v>0</v>
      </c>
      <c r="C1686" s="289">
        <f t="shared" si="79"/>
        <v>0</v>
      </c>
      <c r="E1686"/>
    </row>
    <row r="1687" spans="1:5" x14ac:dyDescent="0.3">
      <c r="A1687" s="290">
        <f t="shared" si="77"/>
        <v>0</v>
      </c>
      <c r="B1687" s="289">
        <f t="shared" si="78"/>
        <v>0</v>
      </c>
      <c r="C1687" s="289">
        <f t="shared" si="79"/>
        <v>0</v>
      </c>
      <c r="E1687"/>
    </row>
    <row r="1688" spans="1:5" x14ac:dyDescent="0.3">
      <c r="A1688" s="290">
        <f t="shared" si="77"/>
        <v>0</v>
      </c>
      <c r="B1688" s="289">
        <f t="shared" si="78"/>
        <v>0</v>
      </c>
      <c r="C1688" s="289">
        <f t="shared" si="79"/>
        <v>0</v>
      </c>
      <c r="E1688"/>
    </row>
    <row r="1689" spans="1:5" x14ac:dyDescent="0.3">
      <c r="A1689" s="290">
        <f t="shared" si="77"/>
        <v>0</v>
      </c>
      <c r="B1689" s="289">
        <f t="shared" si="78"/>
        <v>0</v>
      </c>
      <c r="C1689" s="289">
        <f t="shared" si="79"/>
        <v>0</v>
      </c>
      <c r="E1689"/>
    </row>
    <row r="1690" spans="1:5" x14ac:dyDescent="0.3">
      <c r="A1690" s="290">
        <f t="shared" si="77"/>
        <v>0</v>
      </c>
      <c r="B1690" s="289">
        <f t="shared" si="78"/>
        <v>0</v>
      </c>
      <c r="C1690" s="289">
        <f t="shared" si="79"/>
        <v>0</v>
      </c>
      <c r="E1690"/>
    </row>
    <row r="1691" spans="1:5" x14ac:dyDescent="0.3">
      <c r="A1691" s="290">
        <f t="shared" si="77"/>
        <v>0</v>
      </c>
      <c r="B1691" s="289">
        <f t="shared" si="78"/>
        <v>0</v>
      </c>
      <c r="C1691" s="289">
        <f t="shared" si="79"/>
        <v>0</v>
      </c>
      <c r="E1691"/>
    </row>
    <row r="1692" spans="1:5" x14ac:dyDescent="0.3">
      <c r="A1692" s="290">
        <f t="shared" si="77"/>
        <v>0</v>
      </c>
      <c r="B1692" s="289">
        <f t="shared" si="78"/>
        <v>0</v>
      </c>
      <c r="C1692" s="289">
        <f t="shared" si="79"/>
        <v>0</v>
      </c>
      <c r="E1692"/>
    </row>
    <row r="1693" spans="1:5" x14ac:dyDescent="0.3">
      <c r="A1693" s="290">
        <f t="shared" ref="A1693:A1756" si="80">+E1693</f>
        <v>0</v>
      </c>
      <c r="B1693" s="289">
        <f t="shared" si="78"/>
        <v>0</v>
      </c>
      <c r="C1693" s="289">
        <f t="shared" si="79"/>
        <v>0</v>
      </c>
      <c r="E1693"/>
    </row>
    <row r="1694" spans="1:5" x14ac:dyDescent="0.3">
      <c r="A1694" s="290">
        <f t="shared" si="80"/>
        <v>0</v>
      </c>
      <c r="B1694" s="289">
        <f t="shared" si="78"/>
        <v>0</v>
      </c>
      <c r="C1694" s="289">
        <f t="shared" si="79"/>
        <v>0</v>
      </c>
      <c r="E1694"/>
    </row>
    <row r="1695" spans="1:5" x14ac:dyDescent="0.3">
      <c r="A1695" s="290">
        <f t="shared" si="80"/>
        <v>0</v>
      </c>
      <c r="B1695" s="289">
        <f t="shared" si="78"/>
        <v>0</v>
      </c>
      <c r="C1695" s="289">
        <f t="shared" si="79"/>
        <v>0</v>
      </c>
      <c r="E1695"/>
    </row>
    <row r="1696" spans="1:5" x14ac:dyDescent="0.3">
      <c r="A1696" s="290">
        <f t="shared" si="80"/>
        <v>0</v>
      </c>
      <c r="B1696" s="289">
        <f t="shared" si="78"/>
        <v>0</v>
      </c>
      <c r="C1696" s="289">
        <f t="shared" si="79"/>
        <v>0</v>
      </c>
      <c r="E1696"/>
    </row>
    <row r="1697" spans="1:5" x14ac:dyDescent="0.3">
      <c r="A1697" s="290">
        <f t="shared" si="80"/>
        <v>0</v>
      </c>
      <c r="B1697" s="289">
        <f t="shared" si="78"/>
        <v>0</v>
      </c>
      <c r="C1697" s="289">
        <f t="shared" si="79"/>
        <v>0</v>
      </c>
      <c r="E1697"/>
    </row>
    <row r="1698" spans="1:5" x14ac:dyDescent="0.3">
      <c r="A1698" s="290">
        <f t="shared" si="80"/>
        <v>0</v>
      </c>
      <c r="B1698" s="289">
        <f t="shared" si="78"/>
        <v>0</v>
      </c>
      <c r="C1698" s="289">
        <f t="shared" si="79"/>
        <v>0</v>
      </c>
      <c r="E1698"/>
    </row>
    <row r="1699" spans="1:5" x14ac:dyDescent="0.3">
      <c r="A1699" s="290">
        <f t="shared" si="80"/>
        <v>0</v>
      </c>
      <c r="B1699" s="289">
        <f t="shared" si="78"/>
        <v>0</v>
      </c>
      <c r="C1699" s="289">
        <f t="shared" si="79"/>
        <v>0</v>
      </c>
      <c r="E1699"/>
    </row>
    <row r="1700" spans="1:5" x14ac:dyDescent="0.3">
      <c r="A1700" s="290">
        <f t="shared" si="80"/>
        <v>0</v>
      </c>
      <c r="B1700" s="289">
        <f t="shared" ref="B1700:B1763" si="81">+SUM(F1700:G1700)</f>
        <v>0</v>
      </c>
      <c r="C1700" s="289">
        <f t="shared" ref="C1700:C1763" si="82">+SUM(F1700:AZ1700)-B1700</f>
        <v>0</v>
      </c>
      <c r="E1700"/>
    </row>
    <row r="1701" spans="1:5" x14ac:dyDescent="0.3">
      <c r="A1701" s="290">
        <f t="shared" si="80"/>
        <v>0</v>
      </c>
      <c r="B1701" s="289">
        <f t="shared" si="81"/>
        <v>0</v>
      </c>
      <c r="C1701" s="289">
        <f t="shared" si="82"/>
        <v>0</v>
      </c>
      <c r="E1701"/>
    </row>
    <row r="1702" spans="1:5" x14ac:dyDescent="0.3">
      <c r="A1702" s="290">
        <f t="shared" si="80"/>
        <v>0</v>
      </c>
      <c r="B1702" s="289">
        <f t="shared" si="81"/>
        <v>0</v>
      </c>
      <c r="C1702" s="289">
        <f t="shared" si="82"/>
        <v>0</v>
      </c>
      <c r="E1702"/>
    </row>
    <row r="1703" spans="1:5" x14ac:dyDescent="0.3">
      <c r="A1703" s="290">
        <f t="shared" si="80"/>
        <v>0</v>
      </c>
      <c r="B1703" s="289">
        <f t="shared" si="81"/>
        <v>0</v>
      </c>
      <c r="C1703" s="289">
        <f t="shared" si="82"/>
        <v>0</v>
      </c>
      <c r="E1703"/>
    </row>
    <row r="1704" spans="1:5" x14ac:dyDescent="0.3">
      <c r="A1704" s="290">
        <f t="shared" si="80"/>
        <v>0</v>
      </c>
      <c r="B1704" s="289">
        <f t="shared" si="81"/>
        <v>0</v>
      </c>
      <c r="C1704" s="289">
        <f t="shared" si="82"/>
        <v>0</v>
      </c>
      <c r="E1704"/>
    </row>
    <row r="1705" spans="1:5" x14ac:dyDescent="0.3">
      <c r="A1705" s="290">
        <f t="shared" si="80"/>
        <v>0</v>
      </c>
      <c r="B1705" s="289">
        <f t="shared" si="81"/>
        <v>0</v>
      </c>
      <c r="C1705" s="289">
        <f t="shared" si="82"/>
        <v>0</v>
      </c>
      <c r="E1705"/>
    </row>
    <row r="1706" spans="1:5" x14ac:dyDescent="0.3">
      <c r="A1706" s="290">
        <f t="shared" si="80"/>
        <v>0</v>
      </c>
      <c r="B1706" s="289">
        <f t="shared" si="81"/>
        <v>0</v>
      </c>
      <c r="C1706" s="289">
        <f t="shared" si="82"/>
        <v>0</v>
      </c>
      <c r="E1706"/>
    </row>
    <row r="1707" spans="1:5" x14ac:dyDescent="0.3">
      <c r="A1707" s="290">
        <f t="shared" si="80"/>
        <v>0</v>
      </c>
      <c r="B1707" s="289">
        <f t="shared" si="81"/>
        <v>0</v>
      </c>
      <c r="C1707" s="289">
        <f t="shared" si="82"/>
        <v>0</v>
      </c>
      <c r="E1707"/>
    </row>
    <row r="1708" spans="1:5" x14ac:dyDescent="0.3">
      <c r="A1708" s="290">
        <f t="shared" si="80"/>
        <v>0</v>
      </c>
      <c r="B1708" s="289">
        <f t="shared" si="81"/>
        <v>0</v>
      </c>
      <c r="C1708" s="289">
        <f t="shared" si="82"/>
        <v>0</v>
      </c>
      <c r="E1708"/>
    </row>
    <row r="1709" spans="1:5" x14ac:dyDescent="0.3">
      <c r="A1709" s="290">
        <f t="shared" si="80"/>
        <v>0</v>
      </c>
      <c r="B1709" s="289">
        <f t="shared" si="81"/>
        <v>0</v>
      </c>
      <c r="C1709" s="289">
        <f t="shared" si="82"/>
        <v>0</v>
      </c>
      <c r="E1709"/>
    </row>
    <row r="1710" spans="1:5" x14ac:dyDescent="0.3">
      <c r="A1710" s="290">
        <f t="shared" si="80"/>
        <v>0</v>
      </c>
      <c r="B1710" s="289">
        <f t="shared" si="81"/>
        <v>0</v>
      </c>
      <c r="C1710" s="289">
        <f t="shared" si="82"/>
        <v>0</v>
      </c>
      <c r="E1710"/>
    </row>
    <row r="1711" spans="1:5" x14ac:dyDescent="0.3">
      <c r="A1711" s="290">
        <f t="shared" si="80"/>
        <v>0</v>
      </c>
      <c r="B1711" s="289">
        <f t="shared" si="81"/>
        <v>0</v>
      </c>
      <c r="C1711" s="289">
        <f t="shared" si="82"/>
        <v>0</v>
      </c>
      <c r="E1711"/>
    </row>
    <row r="1712" spans="1:5" x14ac:dyDescent="0.3">
      <c r="A1712" s="290">
        <f t="shared" si="80"/>
        <v>0</v>
      </c>
      <c r="B1712" s="289">
        <f t="shared" si="81"/>
        <v>0</v>
      </c>
      <c r="C1712" s="289">
        <f t="shared" si="82"/>
        <v>0</v>
      </c>
      <c r="E1712"/>
    </row>
    <row r="1713" spans="1:5" x14ac:dyDescent="0.3">
      <c r="A1713" s="290">
        <f t="shared" si="80"/>
        <v>0</v>
      </c>
      <c r="B1713" s="289">
        <f t="shared" si="81"/>
        <v>0</v>
      </c>
      <c r="C1713" s="289">
        <f t="shared" si="82"/>
        <v>0</v>
      </c>
      <c r="E1713"/>
    </row>
    <row r="1714" spans="1:5" x14ac:dyDescent="0.3">
      <c r="A1714" s="290">
        <f t="shared" si="80"/>
        <v>0</v>
      </c>
      <c r="B1714" s="289">
        <f t="shared" si="81"/>
        <v>0</v>
      </c>
      <c r="C1714" s="289">
        <f t="shared" si="82"/>
        <v>0</v>
      </c>
      <c r="E1714"/>
    </row>
    <row r="1715" spans="1:5" x14ac:dyDescent="0.3">
      <c r="A1715" s="290">
        <f t="shared" si="80"/>
        <v>0</v>
      </c>
      <c r="B1715" s="289">
        <f t="shared" si="81"/>
        <v>0</v>
      </c>
      <c r="C1715" s="289">
        <f t="shared" si="82"/>
        <v>0</v>
      </c>
      <c r="E1715"/>
    </row>
    <row r="1716" spans="1:5" x14ac:dyDescent="0.3">
      <c r="A1716" s="290">
        <f t="shared" si="80"/>
        <v>0</v>
      </c>
      <c r="B1716" s="289">
        <f t="shared" si="81"/>
        <v>0</v>
      </c>
      <c r="C1716" s="289">
        <f t="shared" si="82"/>
        <v>0</v>
      </c>
      <c r="E1716"/>
    </row>
    <row r="1717" spans="1:5" x14ac:dyDescent="0.3">
      <c r="A1717" s="290">
        <f t="shared" si="80"/>
        <v>0</v>
      </c>
      <c r="B1717" s="289">
        <f t="shared" si="81"/>
        <v>0</v>
      </c>
      <c r="C1717" s="289">
        <f t="shared" si="82"/>
        <v>0</v>
      </c>
      <c r="E1717"/>
    </row>
    <row r="1718" spans="1:5" x14ac:dyDescent="0.3">
      <c r="A1718" s="290">
        <f t="shared" si="80"/>
        <v>0</v>
      </c>
      <c r="B1718" s="289">
        <f t="shared" si="81"/>
        <v>0</v>
      </c>
      <c r="C1718" s="289">
        <f t="shared" si="82"/>
        <v>0</v>
      </c>
      <c r="E1718"/>
    </row>
    <row r="1719" spans="1:5" x14ac:dyDescent="0.3">
      <c r="A1719" s="290">
        <f t="shared" si="80"/>
        <v>0</v>
      </c>
      <c r="B1719" s="289">
        <f t="shared" si="81"/>
        <v>0</v>
      </c>
      <c r="C1719" s="289">
        <f t="shared" si="82"/>
        <v>0</v>
      </c>
      <c r="E1719"/>
    </row>
    <row r="1720" spans="1:5" x14ac:dyDescent="0.3">
      <c r="A1720" s="290">
        <f t="shared" si="80"/>
        <v>0</v>
      </c>
      <c r="B1720" s="289">
        <f t="shared" si="81"/>
        <v>0</v>
      </c>
      <c r="C1720" s="289">
        <f t="shared" si="82"/>
        <v>0</v>
      </c>
      <c r="E1720"/>
    </row>
    <row r="1721" spans="1:5" x14ac:dyDescent="0.3">
      <c r="A1721" s="290">
        <f t="shared" si="80"/>
        <v>0</v>
      </c>
      <c r="B1721" s="289">
        <f t="shared" si="81"/>
        <v>0</v>
      </c>
      <c r="C1721" s="289">
        <f t="shared" si="82"/>
        <v>0</v>
      </c>
      <c r="E1721"/>
    </row>
    <row r="1722" spans="1:5" x14ac:dyDescent="0.3">
      <c r="A1722" s="290">
        <f t="shared" si="80"/>
        <v>0</v>
      </c>
      <c r="B1722" s="289">
        <f t="shared" si="81"/>
        <v>0</v>
      </c>
      <c r="C1722" s="289">
        <f t="shared" si="82"/>
        <v>0</v>
      </c>
      <c r="E1722"/>
    </row>
    <row r="1723" spans="1:5" x14ac:dyDescent="0.3">
      <c r="A1723" s="290">
        <f t="shared" si="80"/>
        <v>0</v>
      </c>
      <c r="B1723" s="289">
        <f t="shared" si="81"/>
        <v>0</v>
      </c>
      <c r="C1723" s="289">
        <f t="shared" si="82"/>
        <v>0</v>
      </c>
      <c r="E1723"/>
    </row>
    <row r="1724" spans="1:5" x14ac:dyDescent="0.3">
      <c r="A1724" s="290">
        <f t="shared" si="80"/>
        <v>0</v>
      </c>
      <c r="B1724" s="289">
        <f t="shared" si="81"/>
        <v>0</v>
      </c>
      <c r="C1724" s="289">
        <f t="shared" si="82"/>
        <v>0</v>
      </c>
      <c r="E1724"/>
    </row>
    <row r="1725" spans="1:5" x14ac:dyDescent="0.3">
      <c r="A1725" s="290">
        <f t="shared" si="80"/>
        <v>0</v>
      </c>
      <c r="B1725" s="289">
        <f t="shared" si="81"/>
        <v>0</v>
      </c>
      <c r="C1725" s="289">
        <f t="shared" si="82"/>
        <v>0</v>
      </c>
      <c r="E1725"/>
    </row>
    <row r="1726" spans="1:5" x14ac:dyDescent="0.3">
      <c r="A1726" s="290">
        <f t="shared" si="80"/>
        <v>0</v>
      </c>
      <c r="B1726" s="289">
        <f t="shared" si="81"/>
        <v>0</v>
      </c>
      <c r="C1726" s="289">
        <f t="shared" si="82"/>
        <v>0</v>
      </c>
      <c r="E1726"/>
    </row>
    <row r="1727" spans="1:5" x14ac:dyDescent="0.3">
      <c r="A1727" s="290">
        <f t="shared" si="80"/>
        <v>0</v>
      </c>
      <c r="B1727" s="289">
        <f t="shared" si="81"/>
        <v>0</v>
      </c>
      <c r="C1727" s="289">
        <f t="shared" si="82"/>
        <v>0</v>
      </c>
      <c r="E1727"/>
    </row>
    <row r="1728" spans="1:5" x14ac:dyDescent="0.3">
      <c r="A1728" s="290">
        <f t="shared" si="80"/>
        <v>0</v>
      </c>
      <c r="B1728" s="289">
        <f t="shared" si="81"/>
        <v>0</v>
      </c>
      <c r="C1728" s="289">
        <f t="shared" si="82"/>
        <v>0</v>
      </c>
      <c r="E1728"/>
    </row>
    <row r="1729" spans="1:5" x14ac:dyDescent="0.3">
      <c r="A1729" s="290">
        <f t="shared" si="80"/>
        <v>0</v>
      </c>
      <c r="B1729" s="289">
        <f t="shared" si="81"/>
        <v>0</v>
      </c>
      <c r="C1729" s="289">
        <f t="shared" si="82"/>
        <v>0</v>
      </c>
      <c r="E1729"/>
    </row>
    <row r="1730" spans="1:5" x14ac:dyDescent="0.3">
      <c r="A1730" s="290">
        <f t="shared" si="80"/>
        <v>0</v>
      </c>
      <c r="B1730" s="289">
        <f t="shared" si="81"/>
        <v>0</v>
      </c>
      <c r="C1730" s="289">
        <f t="shared" si="82"/>
        <v>0</v>
      </c>
      <c r="E1730"/>
    </row>
    <row r="1731" spans="1:5" x14ac:dyDescent="0.3">
      <c r="A1731" s="290">
        <f t="shared" si="80"/>
        <v>0</v>
      </c>
      <c r="B1731" s="289">
        <f t="shared" si="81"/>
        <v>0</v>
      </c>
      <c r="C1731" s="289">
        <f t="shared" si="82"/>
        <v>0</v>
      </c>
      <c r="E1731"/>
    </row>
    <row r="1732" spans="1:5" x14ac:dyDescent="0.3">
      <c r="A1732" s="290">
        <f t="shared" si="80"/>
        <v>0</v>
      </c>
      <c r="B1732" s="289">
        <f t="shared" si="81"/>
        <v>0</v>
      </c>
      <c r="C1732" s="289">
        <f t="shared" si="82"/>
        <v>0</v>
      </c>
      <c r="E1732"/>
    </row>
    <row r="1733" spans="1:5" x14ac:dyDescent="0.3">
      <c r="A1733" s="290">
        <f t="shared" si="80"/>
        <v>0</v>
      </c>
      <c r="B1733" s="289">
        <f t="shared" si="81"/>
        <v>0</v>
      </c>
      <c r="C1733" s="289">
        <f t="shared" si="82"/>
        <v>0</v>
      </c>
      <c r="E1733"/>
    </row>
    <row r="1734" spans="1:5" x14ac:dyDescent="0.3">
      <c r="A1734" s="290">
        <f t="shared" si="80"/>
        <v>0</v>
      </c>
      <c r="B1734" s="289">
        <f t="shared" si="81"/>
        <v>0</v>
      </c>
      <c r="C1734" s="289">
        <f t="shared" si="82"/>
        <v>0</v>
      </c>
      <c r="E1734"/>
    </row>
    <row r="1735" spans="1:5" x14ac:dyDescent="0.3">
      <c r="A1735" s="290">
        <f t="shared" si="80"/>
        <v>0</v>
      </c>
      <c r="B1735" s="289">
        <f t="shared" si="81"/>
        <v>0</v>
      </c>
      <c r="C1735" s="289">
        <f t="shared" si="82"/>
        <v>0</v>
      </c>
      <c r="E1735"/>
    </row>
    <row r="1736" spans="1:5" x14ac:dyDescent="0.3">
      <c r="A1736" s="290">
        <f t="shared" si="80"/>
        <v>0</v>
      </c>
      <c r="B1736" s="289">
        <f t="shared" si="81"/>
        <v>0</v>
      </c>
      <c r="C1736" s="289">
        <f t="shared" si="82"/>
        <v>0</v>
      </c>
      <c r="E1736"/>
    </row>
    <row r="1737" spans="1:5" x14ac:dyDescent="0.3">
      <c r="A1737" s="290">
        <f t="shared" si="80"/>
        <v>0</v>
      </c>
      <c r="B1737" s="289">
        <f t="shared" si="81"/>
        <v>0</v>
      </c>
      <c r="C1737" s="289">
        <f t="shared" si="82"/>
        <v>0</v>
      </c>
      <c r="E1737"/>
    </row>
    <row r="1738" spans="1:5" x14ac:dyDescent="0.3">
      <c r="A1738" s="290">
        <f t="shared" si="80"/>
        <v>0</v>
      </c>
      <c r="B1738" s="289">
        <f t="shared" si="81"/>
        <v>0</v>
      </c>
      <c r="C1738" s="289">
        <f t="shared" si="82"/>
        <v>0</v>
      </c>
      <c r="E1738"/>
    </row>
    <row r="1739" spans="1:5" x14ac:dyDescent="0.3">
      <c r="A1739" s="290">
        <f t="shared" si="80"/>
        <v>0</v>
      </c>
      <c r="B1739" s="289">
        <f t="shared" si="81"/>
        <v>0</v>
      </c>
      <c r="C1739" s="289">
        <f t="shared" si="82"/>
        <v>0</v>
      </c>
      <c r="E1739"/>
    </row>
    <row r="1740" spans="1:5" x14ac:dyDescent="0.3">
      <c r="A1740" s="290">
        <f t="shared" si="80"/>
        <v>0</v>
      </c>
      <c r="B1740" s="289">
        <f t="shared" si="81"/>
        <v>0</v>
      </c>
      <c r="C1740" s="289">
        <f t="shared" si="82"/>
        <v>0</v>
      </c>
      <c r="E1740"/>
    </row>
    <row r="1741" spans="1:5" x14ac:dyDescent="0.3">
      <c r="A1741" s="290">
        <f t="shared" si="80"/>
        <v>0</v>
      </c>
      <c r="B1741" s="289">
        <f t="shared" si="81"/>
        <v>0</v>
      </c>
      <c r="C1741" s="289">
        <f t="shared" si="82"/>
        <v>0</v>
      </c>
      <c r="E1741"/>
    </row>
    <row r="1742" spans="1:5" x14ac:dyDescent="0.3">
      <c r="A1742" s="290">
        <f t="shared" si="80"/>
        <v>0</v>
      </c>
      <c r="B1742" s="289">
        <f t="shared" si="81"/>
        <v>0</v>
      </c>
      <c r="C1742" s="289">
        <f t="shared" si="82"/>
        <v>0</v>
      </c>
      <c r="E1742"/>
    </row>
    <row r="1743" spans="1:5" x14ac:dyDescent="0.3">
      <c r="A1743" s="290">
        <f t="shared" si="80"/>
        <v>0</v>
      </c>
      <c r="B1743" s="289">
        <f t="shared" si="81"/>
        <v>0</v>
      </c>
      <c r="C1743" s="289">
        <f t="shared" si="82"/>
        <v>0</v>
      </c>
      <c r="E1743"/>
    </row>
    <row r="1744" spans="1:5" x14ac:dyDescent="0.3">
      <c r="A1744" s="290">
        <f t="shared" si="80"/>
        <v>0</v>
      </c>
      <c r="B1744" s="289">
        <f t="shared" si="81"/>
        <v>0</v>
      </c>
      <c r="C1744" s="289">
        <f t="shared" si="82"/>
        <v>0</v>
      </c>
      <c r="E1744"/>
    </row>
    <row r="1745" spans="1:5" x14ac:dyDescent="0.3">
      <c r="A1745" s="290">
        <f t="shared" si="80"/>
        <v>0</v>
      </c>
      <c r="B1745" s="289">
        <f t="shared" si="81"/>
        <v>0</v>
      </c>
      <c r="C1745" s="289">
        <f t="shared" si="82"/>
        <v>0</v>
      </c>
      <c r="E1745"/>
    </row>
    <row r="1746" spans="1:5" x14ac:dyDescent="0.3">
      <c r="A1746" s="290">
        <f t="shared" si="80"/>
        <v>0</v>
      </c>
      <c r="B1746" s="289">
        <f t="shared" si="81"/>
        <v>0</v>
      </c>
      <c r="C1746" s="289">
        <f t="shared" si="82"/>
        <v>0</v>
      </c>
      <c r="E1746"/>
    </row>
    <row r="1747" spans="1:5" x14ac:dyDescent="0.3">
      <c r="A1747" s="290">
        <f t="shared" si="80"/>
        <v>0</v>
      </c>
      <c r="B1747" s="289">
        <f t="shared" si="81"/>
        <v>0</v>
      </c>
      <c r="C1747" s="289">
        <f t="shared" si="82"/>
        <v>0</v>
      </c>
      <c r="E1747"/>
    </row>
    <row r="1748" spans="1:5" x14ac:dyDescent="0.3">
      <c r="A1748" s="290">
        <f t="shared" si="80"/>
        <v>0</v>
      </c>
      <c r="B1748" s="289">
        <f t="shared" si="81"/>
        <v>0</v>
      </c>
      <c r="C1748" s="289">
        <f t="shared" si="82"/>
        <v>0</v>
      </c>
      <c r="E1748"/>
    </row>
    <row r="1749" spans="1:5" x14ac:dyDescent="0.3">
      <c r="A1749" s="290">
        <f t="shared" si="80"/>
        <v>0</v>
      </c>
      <c r="B1749" s="289">
        <f t="shared" si="81"/>
        <v>0</v>
      </c>
      <c r="C1749" s="289">
        <f t="shared" si="82"/>
        <v>0</v>
      </c>
      <c r="E1749"/>
    </row>
    <row r="1750" spans="1:5" x14ac:dyDescent="0.3">
      <c r="A1750" s="290">
        <f t="shared" si="80"/>
        <v>0</v>
      </c>
      <c r="B1750" s="289">
        <f t="shared" si="81"/>
        <v>0</v>
      </c>
      <c r="C1750" s="289">
        <f t="shared" si="82"/>
        <v>0</v>
      </c>
      <c r="E1750"/>
    </row>
    <row r="1751" spans="1:5" x14ac:dyDescent="0.3">
      <c r="A1751" s="290">
        <f t="shared" si="80"/>
        <v>0</v>
      </c>
      <c r="B1751" s="289">
        <f t="shared" si="81"/>
        <v>0</v>
      </c>
      <c r="C1751" s="289">
        <f t="shared" si="82"/>
        <v>0</v>
      </c>
      <c r="E1751"/>
    </row>
    <row r="1752" spans="1:5" x14ac:dyDescent="0.3">
      <c r="A1752" s="290">
        <f t="shared" si="80"/>
        <v>0</v>
      </c>
      <c r="B1752" s="289">
        <f t="shared" si="81"/>
        <v>0</v>
      </c>
      <c r="C1752" s="289">
        <f t="shared" si="82"/>
        <v>0</v>
      </c>
      <c r="E1752"/>
    </row>
    <row r="1753" spans="1:5" x14ac:dyDescent="0.3">
      <c r="A1753" s="290">
        <f t="shared" si="80"/>
        <v>0</v>
      </c>
      <c r="B1753" s="289">
        <f t="shared" si="81"/>
        <v>0</v>
      </c>
      <c r="C1753" s="289">
        <f t="shared" si="82"/>
        <v>0</v>
      </c>
      <c r="E1753"/>
    </row>
    <row r="1754" spans="1:5" x14ac:dyDescent="0.3">
      <c r="A1754" s="290">
        <f t="shared" si="80"/>
        <v>0</v>
      </c>
      <c r="B1754" s="289">
        <f t="shared" si="81"/>
        <v>0</v>
      </c>
      <c r="C1754" s="289">
        <f t="shared" si="82"/>
        <v>0</v>
      </c>
      <c r="E1754"/>
    </row>
    <row r="1755" spans="1:5" x14ac:dyDescent="0.3">
      <c r="A1755" s="290">
        <f t="shared" si="80"/>
        <v>0</v>
      </c>
      <c r="B1755" s="289">
        <f t="shared" si="81"/>
        <v>0</v>
      </c>
      <c r="C1755" s="289">
        <f t="shared" si="82"/>
        <v>0</v>
      </c>
      <c r="E1755"/>
    </row>
    <row r="1756" spans="1:5" x14ac:dyDescent="0.3">
      <c r="A1756" s="290">
        <f t="shared" si="80"/>
        <v>0</v>
      </c>
      <c r="B1756" s="289">
        <f t="shared" si="81"/>
        <v>0</v>
      </c>
      <c r="C1756" s="289">
        <f t="shared" si="82"/>
        <v>0</v>
      </c>
      <c r="E1756"/>
    </row>
    <row r="1757" spans="1:5" x14ac:dyDescent="0.3">
      <c r="A1757" s="290">
        <f t="shared" ref="A1757:A1820" si="83">+E1757</f>
        <v>0</v>
      </c>
      <c r="B1757" s="289">
        <f t="shared" si="81"/>
        <v>0</v>
      </c>
      <c r="C1757" s="289">
        <f t="shared" si="82"/>
        <v>0</v>
      </c>
      <c r="E1757"/>
    </row>
    <row r="1758" spans="1:5" x14ac:dyDescent="0.3">
      <c r="A1758" s="290">
        <f t="shared" si="83"/>
        <v>0</v>
      </c>
      <c r="B1758" s="289">
        <f t="shared" si="81"/>
        <v>0</v>
      </c>
      <c r="C1758" s="289">
        <f t="shared" si="82"/>
        <v>0</v>
      </c>
      <c r="E1758"/>
    </row>
    <row r="1759" spans="1:5" x14ac:dyDescent="0.3">
      <c r="A1759" s="290">
        <f t="shared" si="83"/>
        <v>0</v>
      </c>
      <c r="B1759" s="289">
        <f t="shared" si="81"/>
        <v>0</v>
      </c>
      <c r="C1759" s="289">
        <f t="shared" si="82"/>
        <v>0</v>
      </c>
      <c r="E1759"/>
    </row>
    <row r="1760" spans="1:5" x14ac:dyDescent="0.3">
      <c r="A1760" s="290">
        <f t="shared" si="83"/>
        <v>0</v>
      </c>
      <c r="B1760" s="289">
        <f t="shared" si="81"/>
        <v>0</v>
      </c>
      <c r="C1760" s="289">
        <f t="shared" si="82"/>
        <v>0</v>
      </c>
      <c r="E1760"/>
    </row>
    <row r="1761" spans="1:5" x14ac:dyDescent="0.3">
      <c r="A1761" s="290">
        <f t="shared" si="83"/>
        <v>0</v>
      </c>
      <c r="B1761" s="289">
        <f t="shared" si="81"/>
        <v>0</v>
      </c>
      <c r="C1761" s="289">
        <f t="shared" si="82"/>
        <v>0</v>
      </c>
      <c r="E1761"/>
    </row>
    <row r="1762" spans="1:5" x14ac:dyDescent="0.3">
      <c r="A1762" s="290">
        <f t="shared" si="83"/>
        <v>0</v>
      </c>
      <c r="B1762" s="289">
        <f t="shared" si="81"/>
        <v>0</v>
      </c>
      <c r="C1762" s="289">
        <f t="shared" si="82"/>
        <v>0</v>
      </c>
      <c r="E1762"/>
    </row>
    <row r="1763" spans="1:5" x14ac:dyDescent="0.3">
      <c r="A1763" s="290">
        <f t="shared" si="83"/>
        <v>0</v>
      </c>
      <c r="B1763" s="289">
        <f t="shared" si="81"/>
        <v>0</v>
      </c>
      <c r="C1763" s="289">
        <f t="shared" si="82"/>
        <v>0</v>
      </c>
      <c r="E1763"/>
    </row>
    <row r="1764" spans="1:5" x14ac:dyDescent="0.3">
      <c r="A1764" s="290">
        <f t="shared" si="83"/>
        <v>0</v>
      </c>
      <c r="B1764" s="289">
        <f t="shared" ref="B1764:B1827" si="84">+SUM(F1764:G1764)</f>
        <v>0</v>
      </c>
      <c r="C1764" s="289">
        <f t="shared" ref="C1764:C1827" si="85">+SUM(F1764:AZ1764)-B1764</f>
        <v>0</v>
      </c>
      <c r="E1764"/>
    </row>
    <row r="1765" spans="1:5" x14ac:dyDescent="0.3">
      <c r="A1765" s="290">
        <f t="shared" si="83"/>
        <v>0</v>
      </c>
      <c r="B1765" s="289">
        <f t="shared" si="84"/>
        <v>0</v>
      </c>
      <c r="C1765" s="289">
        <f t="shared" si="85"/>
        <v>0</v>
      </c>
      <c r="E1765"/>
    </row>
    <row r="1766" spans="1:5" x14ac:dyDescent="0.3">
      <c r="A1766" s="290">
        <f t="shared" si="83"/>
        <v>0</v>
      </c>
      <c r="B1766" s="289">
        <f t="shared" si="84"/>
        <v>0</v>
      </c>
      <c r="C1766" s="289">
        <f t="shared" si="85"/>
        <v>0</v>
      </c>
      <c r="E1766"/>
    </row>
    <row r="1767" spans="1:5" x14ac:dyDescent="0.3">
      <c r="A1767" s="290">
        <f t="shared" si="83"/>
        <v>0</v>
      </c>
      <c r="B1767" s="289">
        <f t="shared" si="84"/>
        <v>0</v>
      </c>
      <c r="C1767" s="289">
        <f t="shared" si="85"/>
        <v>0</v>
      </c>
      <c r="E1767"/>
    </row>
    <row r="1768" spans="1:5" x14ac:dyDescent="0.3">
      <c r="A1768" s="290">
        <f t="shared" si="83"/>
        <v>0</v>
      </c>
      <c r="B1768" s="289">
        <f t="shared" si="84"/>
        <v>0</v>
      </c>
      <c r="C1768" s="289">
        <f t="shared" si="85"/>
        <v>0</v>
      </c>
      <c r="E1768"/>
    </row>
    <row r="1769" spans="1:5" x14ac:dyDescent="0.3">
      <c r="A1769" s="290">
        <f t="shared" si="83"/>
        <v>0</v>
      </c>
      <c r="B1769" s="289">
        <f t="shared" si="84"/>
        <v>0</v>
      </c>
      <c r="C1769" s="289">
        <f t="shared" si="85"/>
        <v>0</v>
      </c>
      <c r="E1769"/>
    </row>
    <row r="1770" spans="1:5" x14ac:dyDescent="0.3">
      <c r="A1770" s="290">
        <f t="shared" si="83"/>
        <v>0</v>
      </c>
      <c r="B1770" s="289">
        <f t="shared" si="84"/>
        <v>0</v>
      </c>
      <c r="C1770" s="289">
        <f t="shared" si="85"/>
        <v>0</v>
      </c>
      <c r="E1770"/>
    </row>
    <row r="1771" spans="1:5" x14ac:dyDescent="0.3">
      <c r="A1771" s="290">
        <f t="shared" si="83"/>
        <v>0</v>
      </c>
      <c r="B1771" s="289">
        <f t="shared" si="84"/>
        <v>0</v>
      </c>
      <c r="C1771" s="289">
        <f t="shared" si="85"/>
        <v>0</v>
      </c>
      <c r="E1771"/>
    </row>
    <row r="1772" spans="1:5" x14ac:dyDescent="0.3">
      <c r="A1772" s="290">
        <f t="shared" si="83"/>
        <v>0</v>
      </c>
      <c r="B1772" s="289">
        <f t="shared" si="84"/>
        <v>0</v>
      </c>
      <c r="C1772" s="289">
        <f t="shared" si="85"/>
        <v>0</v>
      </c>
      <c r="E1772"/>
    </row>
    <row r="1773" spans="1:5" x14ac:dyDescent="0.3">
      <c r="A1773" s="290">
        <f t="shared" si="83"/>
        <v>0</v>
      </c>
      <c r="B1773" s="289">
        <f t="shared" si="84"/>
        <v>0</v>
      </c>
      <c r="C1773" s="289">
        <f t="shared" si="85"/>
        <v>0</v>
      </c>
      <c r="E1773"/>
    </row>
    <row r="1774" spans="1:5" x14ac:dyDescent="0.3">
      <c r="A1774" s="290">
        <f t="shared" si="83"/>
        <v>0</v>
      </c>
      <c r="B1774" s="289">
        <f t="shared" si="84"/>
        <v>0</v>
      </c>
      <c r="C1774" s="289">
        <f t="shared" si="85"/>
        <v>0</v>
      </c>
      <c r="E1774"/>
    </row>
    <row r="1775" spans="1:5" x14ac:dyDescent="0.3">
      <c r="A1775" s="290">
        <f t="shared" si="83"/>
        <v>0</v>
      </c>
      <c r="B1775" s="289">
        <f t="shared" si="84"/>
        <v>0</v>
      </c>
      <c r="C1775" s="289">
        <f t="shared" si="85"/>
        <v>0</v>
      </c>
      <c r="E1775"/>
    </row>
    <row r="1776" spans="1:5" x14ac:dyDescent="0.3">
      <c r="A1776" s="290">
        <f t="shared" si="83"/>
        <v>0</v>
      </c>
      <c r="B1776" s="289">
        <f t="shared" si="84"/>
        <v>0</v>
      </c>
      <c r="C1776" s="289">
        <f t="shared" si="85"/>
        <v>0</v>
      </c>
      <c r="E1776"/>
    </row>
    <row r="1777" spans="1:5" x14ac:dyDescent="0.3">
      <c r="A1777" s="290">
        <f t="shared" si="83"/>
        <v>0</v>
      </c>
      <c r="B1777" s="289">
        <f t="shared" si="84"/>
        <v>0</v>
      </c>
      <c r="C1777" s="289">
        <f t="shared" si="85"/>
        <v>0</v>
      </c>
      <c r="E1777"/>
    </row>
    <row r="1778" spans="1:5" x14ac:dyDescent="0.3">
      <c r="A1778" s="290">
        <f t="shared" si="83"/>
        <v>0</v>
      </c>
      <c r="B1778" s="289">
        <f t="shared" si="84"/>
        <v>0</v>
      </c>
      <c r="C1778" s="289">
        <f t="shared" si="85"/>
        <v>0</v>
      </c>
      <c r="E1778"/>
    </row>
    <row r="1779" spans="1:5" x14ac:dyDescent="0.3">
      <c r="A1779" s="290">
        <f t="shared" si="83"/>
        <v>0</v>
      </c>
      <c r="B1779" s="289">
        <f t="shared" si="84"/>
        <v>0</v>
      </c>
      <c r="C1779" s="289">
        <f t="shared" si="85"/>
        <v>0</v>
      </c>
      <c r="E1779"/>
    </row>
    <row r="1780" spans="1:5" x14ac:dyDescent="0.3">
      <c r="A1780" s="290">
        <f t="shared" si="83"/>
        <v>0</v>
      </c>
      <c r="B1780" s="289">
        <f t="shared" si="84"/>
        <v>0</v>
      </c>
      <c r="C1780" s="289">
        <f t="shared" si="85"/>
        <v>0</v>
      </c>
      <c r="E1780"/>
    </row>
    <row r="1781" spans="1:5" x14ac:dyDescent="0.3">
      <c r="A1781" s="290">
        <f t="shared" si="83"/>
        <v>0</v>
      </c>
      <c r="B1781" s="289">
        <f t="shared" si="84"/>
        <v>0</v>
      </c>
      <c r="C1781" s="289">
        <f t="shared" si="85"/>
        <v>0</v>
      </c>
      <c r="E1781"/>
    </row>
    <row r="1782" spans="1:5" x14ac:dyDescent="0.3">
      <c r="A1782" s="290">
        <f t="shared" si="83"/>
        <v>0</v>
      </c>
      <c r="B1782" s="289">
        <f t="shared" si="84"/>
        <v>0</v>
      </c>
      <c r="C1782" s="289">
        <f t="shared" si="85"/>
        <v>0</v>
      </c>
      <c r="E1782"/>
    </row>
    <row r="1783" spans="1:5" x14ac:dyDescent="0.3">
      <c r="A1783" s="290">
        <f t="shared" si="83"/>
        <v>0</v>
      </c>
      <c r="B1783" s="289">
        <f t="shared" si="84"/>
        <v>0</v>
      </c>
      <c r="C1783" s="289">
        <f t="shared" si="85"/>
        <v>0</v>
      </c>
      <c r="E1783"/>
    </row>
    <row r="1784" spans="1:5" x14ac:dyDescent="0.3">
      <c r="A1784" s="290">
        <f t="shared" si="83"/>
        <v>0</v>
      </c>
      <c r="B1784" s="289">
        <f t="shared" si="84"/>
        <v>0</v>
      </c>
      <c r="C1784" s="289">
        <f t="shared" si="85"/>
        <v>0</v>
      </c>
      <c r="E1784"/>
    </row>
    <row r="1785" spans="1:5" x14ac:dyDescent="0.3">
      <c r="A1785" s="290">
        <f t="shared" si="83"/>
        <v>0</v>
      </c>
      <c r="B1785" s="289">
        <f t="shared" si="84"/>
        <v>0</v>
      </c>
      <c r="C1785" s="289">
        <f t="shared" si="85"/>
        <v>0</v>
      </c>
      <c r="E1785"/>
    </row>
    <row r="1786" spans="1:5" x14ac:dyDescent="0.3">
      <c r="A1786" s="290">
        <f t="shared" si="83"/>
        <v>0</v>
      </c>
      <c r="B1786" s="289">
        <f t="shared" si="84"/>
        <v>0</v>
      </c>
      <c r="C1786" s="289">
        <f t="shared" si="85"/>
        <v>0</v>
      </c>
      <c r="E1786"/>
    </row>
    <row r="1787" spans="1:5" x14ac:dyDescent="0.3">
      <c r="A1787" s="290">
        <f t="shared" si="83"/>
        <v>0</v>
      </c>
      <c r="B1787" s="289">
        <f t="shared" si="84"/>
        <v>0</v>
      </c>
      <c r="C1787" s="289">
        <f t="shared" si="85"/>
        <v>0</v>
      </c>
      <c r="E1787"/>
    </row>
    <row r="1788" spans="1:5" x14ac:dyDescent="0.3">
      <c r="A1788" s="290">
        <f t="shared" si="83"/>
        <v>0</v>
      </c>
      <c r="B1788" s="289">
        <f t="shared" si="84"/>
        <v>0</v>
      </c>
      <c r="C1788" s="289">
        <f t="shared" si="85"/>
        <v>0</v>
      </c>
      <c r="E1788"/>
    </row>
    <row r="1789" spans="1:5" x14ac:dyDescent="0.3">
      <c r="A1789" s="290">
        <f t="shared" si="83"/>
        <v>0</v>
      </c>
      <c r="B1789" s="289">
        <f t="shared" si="84"/>
        <v>0</v>
      </c>
      <c r="C1789" s="289">
        <f t="shared" si="85"/>
        <v>0</v>
      </c>
      <c r="E1789"/>
    </row>
    <row r="1790" spans="1:5" x14ac:dyDescent="0.3">
      <c r="A1790" s="290">
        <f t="shared" si="83"/>
        <v>0</v>
      </c>
      <c r="B1790" s="289">
        <f t="shared" si="84"/>
        <v>0</v>
      </c>
      <c r="C1790" s="289">
        <f t="shared" si="85"/>
        <v>0</v>
      </c>
      <c r="E1790"/>
    </row>
    <row r="1791" spans="1:5" x14ac:dyDescent="0.3">
      <c r="A1791" s="290">
        <f t="shared" si="83"/>
        <v>0</v>
      </c>
      <c r="B1791" s="289">
        <f t="shared" si="84"/>
        <v>0</v>
      </c>
      <c r="C1791" s="289">
        <f t="shared" si="85"/>
        <v>0</v>
      </c>
      <c r="E1791"/>
    </row>
    <row r="1792" spans="1:5" x14ac:dyDescent="0.3">
      <c r="A1792" s="290">
        <f t="shared" si="83"/>
        <v>0</v>
      </c>
      <c r="B1792" s="289">
        <f t="shared" si="84"/>
        <v>0</v>
      </c>
      <c r="C1792" s="289">
        <f t="shared" si="85"/>
        <v>0</v>
      </c>
      <c r="E1792"/>
    </row>
    <row r="1793" spans="1:5" x14ac:dyDescent="0.3">
      <c r="A1793" s="290">
        <f t="shared" si="83"/>
        <v>0</v>
      </c>
      <c r="B1793" s="289">
        <f t="shared" si="84"/>
        <v>0</v>
      </c>
      <c r="C1793" s="289">
        <f t="shared" si="85"/>
        <v>0</v>
      </c>
      <c r="E1793"/>
    </row>
    <row r="1794" spans="1:5" x14ac:dyDescent="0.3">
      <c r="A1794" s="290">
        <f t="shared" si="83"/>
        <v>0</v>
      </c>
      <c r="B1794" s="289">
        <f t="shared" si="84"/>
        <v>0</v>
      </c>
      <c r="C1794" s="289">
        <f t="shared" si="85"/>
        <v>0</v>
      </c>
      <c r="E1794"/>
    </row>
    <row r="1795" spans="1:5" x14ac:dyDescent="0.3">
      <c r="A1795" s="290">
        <f t="shared" si="83"/>
        <v>0</v>
      </c>
      <c r="B1795" s="289">
        <f t="shared" si="84"/>
        <v>0</v>
      </c>
      <c r="C1795" s="289">
        <f t="shared" si="85"/>
        <v>0</v>
      </c>
      <c r="E1795"/>
    </row>
    <row r="1796" spans="1:5" x14ac:dyDescent="0.3">
      <c r="A1796" s="290">
        <f t="shared" si="83"/>
        <v>0</v>
      </c>
      <c r="B1796" s="289">
        <f t="shared" si="84"/>
        <v>0</v>
      </c>
      <c r="C1796" s="289">
        <f t="shared" si="85"/>
        <v>0</v>
      </c>
      <c r="E1796"/>
    </row>
    <row r="1797" spans="1:5" x14ac:dyDescent="0.3">
      <c r="A1797" s="290">
        <f t="shared" si="83"/>
        <v>0</v>
      </c>
      <c r="B1797" s="289">
        <f t="shared" si="84"/>
        <v>0</v>
      </c>
      <c r="C1797" s="289">
        <f t="shared" si="85"/>
        <v>0</v>
      </c>
      <c r="E1797"/>
    </row>
    <row r="1798" spans="1:5" x14ac:dyDescent="0.3">
      <c r="A1798" s="290">
        <f t="shared" si="83"/>
        <v>0</v>
      </c>
      <c r="B1798" s="289">
        <f t="shared" si="84"/>
        <v>0</v>
      </c>
      <c r="C1798" s="289">
        <f t="shared" si="85"/>
        <v>0</v>
      </c>
      <c r="E1798"/>
    </row>
    <row r="1799" spans="1:5" x14ac:dyDescent="0.3">
      <c r="A1799" s="290">
        <f t="shared" si="83"/>
        <v>0</v>
      </c>
      <c r="B1799" s="289">
        <f t="shared" si="84"/>
        <v>0</v>
      </c>
      <c r="C1799" s="289">
        <f t="shared" si="85"/>
        <v>0</v>
      </c>
      <c r="E1799"/>
    </row>
    <row r="1800" spans="1:5" x14ac:dyDescent="0.3">
      <c r="A1800" s="290">
        <f t="shared" si="83"/>
        <v>0</v>
      </c>
      <c r="B1800" s="289">
        <f t="shared" si="84"/>
        <v>0</v>
      </c>
      <c r="C1800" s="289">
        <f t="shared" si="85"/>
        <v>0</v>
      </c>
      <c r="E1800"/>
    </row>
    <row r="1801" spans="1:5" x14ac:dyDescent="0.3">
      <c r="A1801" s="290">
        <f t="shared" si="83"/>
        <v>0</v>
      </c>
      <c r="B1801" s="289">
        <f t="shared" si="84"/>
        <v>0</v>
      </c>
      <c r="C1801" s="289">
        <f t="shared" si="85"/>
        <v>0</v>
      </c>
      <c r="E1801"/>
    </row>
    <row r="1802" spans="1:5" x14ac:dyDescent="0.3">
      <c r="A1802" s="290">
        <f t="shared" si="83"/>
        <v>0</v>
      </c>
      <c r="B1802" s="289">
        <f t="shared" si="84"/>
        <v>0</v>
      </c>
      <c r="C1802" s="289">
        <f t="shared" si="85"/>
        <v>0</v>
      </c>
      <c r="E1802"/>
    </row>
    <row r="1803" spans="1:5" x14ac:dyDescent="0.3">
      <c r="A1803" s="290">
        <f t="shared" si="83"/>
        <v>0</v>
      </c>
      <c r="B1803" s="289">
        <f t="shared" si="84"/>
        <v>0</v>
      </c>
      <c r="C1803" s="289">
        <f t="shared" si="85"/>
        <v>0</v>
      </c>
      <c r="E1803"/>
    </row>
    <row r="1804" spans="1:5" x14ac:dyDescent="0.3">
      <c r="A1804" s="290">
        <f t="shared" si="83"/>
        <v>0</v>
      </c>
      <c r="B1804" s="289">
        <f t="shared" si="84"/>
        <v>0</v>
      </c>
      <c r="C1804" s="289">
        <f t="shared" si="85"/>
        <v>0</v>
      </c>
      <c r="E1804"/>
    </row>
    <row r="1805" spans="1:5" x14ac:dyDescent="0.3">
      <c r="A1805" s="290">
        <f t="shared" si="83"/>
        <v>0</v>
      </c>
      <c r="B1805" s="289">
        <f t="shared" si="84"/>
        <v>0</v>
      </c>
      <c r="C1805" s="289">
        <f t="shared" si="85"/>
        <v>0</v>
      </c>
      <c r="E1805"/>
    </row>
    <row r="1806" spans="1:5" x14ac:dyDescent="0.3">
      <c r="A1806" s="290">
        <f t="shared" si="83"/>
        <v>0</v>
      </c>
      <c r="B1806" s="289">
        <f t="shared" si="84"/>
        <v>0</v>
      </c>
      <c r="C1806" s="289">
        <f t="shared" si="85"/>
        <v>0</v>
      </c>
      <c r="E1806"/>
    </row>
    <row r="1807" spans="1:5" x14ac:dyDescent="0.3">
      <c r="A1807" s="290">
        <f t="shared" si="83"/>
        <v>0</v>
      </c>
      <c r="B1807" s="289">
        <f t="shared" si="84"/>
        <v>0</v>
      </c>
      <c r="C1807" s="289">
        <f t="shared" si="85"/>
        <v>0</v>
      </c>
      <c r="E1807"/>
    </row>
    <row r="1808" spans="1:5" x14ac:dyDescent="0.3">
      <c r="A1808" s="290">
        <f t="shared" si="83"/>
        <v>0</v>
      </c>
      <c r="B1808" s="289">
        <f t="shared" si="84"/>
        <v>0</v>
      </c>
      <c r="C1808" s="289">
        <f t="shared" si="85"/>
        <v>0</v>
      </c>
      <c r="E1808"/>
    </row>
    <row r="1809" spans="1:5" x14ac:dyDescent="0.3">
      <c r="A1809" s="290">
        <f t="shared" si="83"/>
        <v>0</v>
      </c>
      <c r="B1809" s="289">
        <f t="shared" si="84"/>
        <v>0</v>
      </c>
      <c r="C1809" s="289">
        <f t="shared" si="85"/>
        <v>0</v>
      </c>
      <c r="E1809"/>
    </row>
    <row r="1810" spans="1:5" x14ac:dyDescent="0.3">
      <c r="A1810" s="290">
        <f t="shared" si="83"/>
        <v>0</v>
      </c>
      <c r="B1810" s="289">
        <f t="shared" si="84"/>
        <v>0</v>
      </c>
      <c r="C1810" s="289">
        <f t="shared" si="85"/>
        <v>0</v>
      </c>
      <c r="E1810"/>
    </row>
    <row r="1811" spans="1:5" x14ac:dyDescent="0.3">
      <c r="A1811" s="290">
        <f t="shared" si="83"/>
        <v>0</v>
      </c>
      <c r="B1811" s="289">
        <f t="shared" si="84"/>
        <v>0</v>
      </c>
      <c r="C1811" s="289">
        <f t="shared" si="85"/>
        <v>0</v>
      </c>
      <c r="E1811"/>
    </row>
    <row r="1812" spans="1:5" x14ac:dyDescent="0.3">
      <c r="A1812" s="290">
        <f t="shared" si="83"/>
        <v>0</v>
      </c>
      <c r="B1812" s="289">
        <f t="shared" si="84"/>
        <v>0</v>
      </c>
      <c r="C1812" s="289">
        <f t="shared" si="85"/>
        <v>0</v>
      </c>
      <c r="E1812"/>
    </row>
    <row r="1813" spans="1:5" x14ac:dyDescent="0.3">
      <c r="A1813" s="290">
        <f t="shared" si="83"/>
        <v>0</v>
      </c>
      <c r="B1813" s="289">
        <f t="shared" si="84"/>
        <v>0</v>
      </c>
      <c r="C1813" s="289">
        <f t="shared" si="85"/>
        <v>0</v>
      </c>
      <c r="E1813"/>
    </row>
    <row r="1814" spans="1:5" x14ac:dyDescent="0.3">
      <c r="A1814" s="290">
        <f t="shared" si="83"/>
        <v>0</v>
      </c>
      <c r="B1814" s="289">
        <f t="shared" si="84"/>
        <v>0</v>
      </c>
      <c r="C1814" s="289">
        <f t="shared" si="85"/>
        <v>0</v>
      </c>
      <c r="E1814"/>
    </row>
    <row r="1815" spans="1:5" x14ac:dyDescent="0.3">
      <c r="A1815" s="290">
        <f t="shared" si="83"/>
        <v>0</v>
      </c>
      <c r="B1815" s="289">
        <f t="shared" si="84"/>
        <v>0</v>
      </c>
      <c r="C1815" s="289">
        <f t="shared" si="85"/>
        <v>0</v>
      </c>
      <c r="E1815"/>
    </row>
    <row r="1816" spans="1:5" x14ac:dyDescent="0.3">
      <c r="A1816" s="290">
        <f t="shared" si="83"/>
        <v>0</v>
      </c>
      <c r="B1816" s="289">
        <f t="shared" si="84"/>
        <v>0</v>
      </c>
      <c r="C1816" s="289">
        <f t="shared" si="85"/>
        <v>0</v>
      </c>
      <c r="E1816"/>
    </row>
    <row r="1817" spans="1:5" x14ac:dyDescent="0.3">
      <c r="A1817" s="290">
        <f t="shared" si="83"/>
        <v>0</v>
      </c>
      <c r="B1817" s="289">
        <f t="shared" si="84"/>
        <v>0</v>
      </c>
      <c r="C1817" s="289">
        <f t="shared" si="85"/>
        <v>0</v>
      </c>
      <c r="E1817"/>
    </row>
    <row r="1818" spans="1:5" x14ac:dyDescent="0.3">
      <c r="A1818" s="290">
        <f t="shared" si="83"/>
        <v>0</v>
      </c>
      <c r="B1818" s="289">
        <f t="shared" si="84"/>
        <v>0</v>
      </c>
      <c r="C1818" s="289">
        <f t="shared" si="85"/>
        <v>0</v>
      </c>
      <c r="E1818"/>
    </row>
    <row r="1819" spans="1:5" x14ac:dyDescent="0.3">
      <c r="A1819" s="290">
        <f t="shared" si="83"/>
        <v>0</v>
      </c>
      <c r="B1819" s="289">
        <f t="shared" si="84"/>
        <v>0</v>
      </c>
      <c r="C1819" s="289">
        <f t="shared" si="85"/>
        <v>0</v>
      </c>
      <c r="E1819"/>
    </row>
    <row r="1820" spans="1:5" x14ac:dyDescent="0.3">
      <c r="A1820" s="290">
        <f t="shared" si="83"/>
        <v>0</v>
      </c>
      <c r="B1820" s="289">
        <f t="shared" si="84"/>
        <v>0</v>
      </c>
      <c r="C1820" s="289">
        <f t="shared" si="85"/>
        <v>0</v>
      </c>
      <c r="E1820"/>
    </row>
    <row r="1821" spans="1:5" x14ac:dyDescent="0.3">
      <c r="A1821" s="290">
        <f t="shared" ref="A1821:A1884" si="86">+E1821</f>
        <v>0</v>
      </c>
      <c r="B1821" s="289">
        <f t="shared" si="84"/>
        <v>0</v>
      </c>
      <c r="C1821" s="289">
        <f t="shared" si="85"/>
        <v>0</v>
      </c>
      <c r="E1821"/>
    </row>
    <row r="1822" spans="1:5" x14ac:dyDescent="0.3">
      <c r="A1822" s="290">
        <f t="shared" si="86"/>
        <v>0</v>
      </c>
      <c r="B1822" s="289">
        <f t="shared" si="84"/>
        <v>0</v>
      </c>
      <c r="C1822" s="289">
        <f t="shared" si="85"/>
        <v>0</v>
      </c>
      <c r="E1822"/>
    </row>
    <row r="1823" spans="1:5" x14ac:dyDescent="0.3">
      <c r="A1823" s="290">
        <f t="shared" si="86"/>
        <v>0</v>
      </c>
      <c r="B1823" s="289">
        <f t="shared" si="84"/>
        <v>0</v>
      </c>
      <c r="C1823" s="289">
        <f t="shared" si="85"/>
        <v>0</v>
      </c>
      <c r="E1823"/>
    </row>
    <row r="1824" spans="1:5" x14ac:dyDescent="0.3">
      <c r="A1824" s="290">
        <f t="shared" si="86"/>
        <v>0</v>
      </c>
      <c r="B1824" s="289">
        <f t="shared" si="84"/>
        <v>0</v>
      </c>
      <c r="C1824" s="289">
        <f t="shared" si="85"/>
        <v>0</v>
      </c>
      <c r="E1824"/>
    </row>
    <row r="1825" spans="1:5" x14ac:dyDescent="0.3">
      <c r="A1825" s="290">
        <f t="shared" si="86"/>
        <v>0</v>
      </c>
      <c r="B1825" s="289">
        <f t="shared" si="84"/>
        <v>0</v>
      </c>
      <c r="C1825" s="289">
        <f t="shared" si="85"/>
        <v>0</v>
      </c>
      <c r="E1825"/>
    </row>
    <row r="1826" spans="1:5" x14ac:dyDescent="0.3">
      <c r="A1826" s="290">
        <f t="shared" si="86"/>
        <v>0</v>
      </c>
      <c r="B1826" s="289">
        <f t="shared" si="84"/>
        <v>0</v>
      </c>
      <c r="C1826" s="289">
        <f t="shared" si="85"/>
        <v>0</v>
      </c>
      <c r="E1826"/>
    </row>
    <row r="1827" spans="1:5" x14ac:dyDescent="0.3">
      <c r="A1827" s="290">
        <f t="shared" si="86"/>
        <v>0</v>
      </c>
      <c r="B1827" s="289">
        <f t="shared" si="84"/>
        <v>0</v>
      </c>
      <c r="C1827" s="289">
        <f t="shared" si="85"/>
        <v>0</v>
      </c>
      <c r="E1827"/>
    </row>
    <row r="1828" spans="1:5" x14ac:dyDescent="0.3">
      <c r="A1828" s="290">
        <f t="shared" si="86"/>
        <v>0</v>
      </c>
      <c r="B1828" s="289">
        <f t="shared" ref="B1828:B1891" si="87">+SUM(F1828:G1828)</f>
        <v>0</v>
      </c>
      <c r="C1828" s="289">
        <f t="shared" ref="C1828:C1891" si="88">+SUM(F1828:AZ1828)-B1828</f>
        <v>0</v>
      </c>
      <c r="E1828"/>
    </row>
    <row r="1829" spans="1:5" x14ac:dyDescent="0.3">
      <c r="A1829" s="290">
        <f t="shared" si="86"/>
        <v>0</v>
      </c>
      <c r="B1829" s="289">
        <f t="shared" si="87"/>
        <v>0</v>
      </c>
      <c r="C1829" s="289">
        <f t="shared" si="88"/>
        <v>0</v>
      </c>
      <c r="E1829"/>
    </row>
    <row r="1830" spans="1:5" x14ac:dyDescent="0.3">
      <c r="A1830" s="290">
        <f t="shared" si="86"/>
        <v>0</v>
      </c>
      <c r="B1830" s="289">
        <f t="shared" si="87"/>
        <v>0</v>
      </c>
      <c r="C1830" s="289">
        <f t="shared" si="88"/>
        <v>0</v>
      </c>
      <c r="E1830"/>
    </row>
    <row r="1831" spans="1:5" x14ac:dyDescent="0.3">
      <c r="A1831" s="290">
        <f t="shared" si="86"/>
        <v>0</v>
      </c>
      <c r="B1831" s="289">
        <f t="shared" si="87"/>
        <v>0</v>
      </c>
      <c r="C1831" s="289">
        <f t="shared" si="88"/>
        <v>0</v>
      </c>
      <c r="E1831"/>
    </row>
    <row r="1832" spans="1:5" x14ac:dyDescent="0.3">
      <c r="A1832" s="290">
        <f t="shared" si="86"/>
        <v>0</v>
      </c>
      <c r="B1832" s="289">
        <f t="shared" si="87"/>
        <v>0</v>
      </c>
      <c r="C1832" s="289">
        <f t="shared" si="88"/>
        <v>0</v>
      </c>
      <c r="E1832"/>
    </row>
    <row r="1833" spans="1:5" x14ac:dyDescent="0.3">
      <c r="A1833" s="290">
        <f t="shared" si="86"/>
        <v>0</v>
      </c>
      <c r="B1833" s="289">
        <f t="shared" si="87"/>
        <v>0</v>
      </c>
      <c r="C1833" s="289">
        <f t="shared" si="88"/>
        <v>0</v>
      </c>
      <c r="E1833"/>
    </row>
    <row r="1834" spans="1:5" x14ac:dyDescent="0.3">
      <c r="A1834" s="290">
        <f t="shared" si="86"/>
        <v>0</v>
      </c>
      <c r="B1834" s="289">
        <f t="shared" si="87"/>
        <v>0</v>
      </c>
      <c r="C1834" s="289">
        <f t="shared" si="88"/>
        <v>0</v>
      </c>
      <c r="E1834"/>
    </row>
    <row r="1835" spans="1:5" x14ac:dyDescent="0.3">
      <c r="A1835" s="290">
        <f t="shared" si="86"/>
        <v>0</v>
      </c>
      <c r="B1835" s="289">
        <f t="shared" si="87"/>
        <v>0</v>
      </c>
      <c r="C1835" s="289">
        <f t="shared" si="88"/>
        <v>0</v>
      </c>
      <c r="E1835"/>
    </row>
    <row r="1836" spans="1:5" x14ac:dyDescent="0.3">
      <c r="A1836" s="290">
        <f t="shared" si="86"/>
        <v>0</v>
      </c>
      <c r="B1836" s="289">
        <f t="shared" si="87"/>
        <v>0</v>
      </c>
      <c r="C1836" s="289">
        <f t="shared" si="88"/>
        <v>0</v>
      </c>
      <c r="E1836"/>
    </row>
    <row r="1837" spans="1:5" x14ac:dyDescent="0.3">
      <c r="A1837" s="290">
        <f t="shared" si="86"/>
        <v>0</v>
      </c>
      <c r="B1837" s="289">
        <f t="shared" si="87"/>
        <v>0</v>
      </c>
      <c r="C1837" s="289">
        <f t="shared" si="88"/>
        <v>0</v>
      </c>
      <c r="E1837"/>
    </row>
    <row r="1838" spans="1:5" x14ac:dyDescent="0.3">
      <c r="A1838" s="290">
        <f t="shared" si="86"/>
        <v>0</v>
      </c>
      <c r="B1838" s="289">
        <f t="shared" si="87"/>
        <v>0</v>
      </c>
      <c r="C1838" s="289">
        <f t="shared" si="88"/>
        <v>0</v>
      </c>
      <c r="E1838"/>
    </row>
    <row r="1839" spans="1:5" x14ac:dyDescent="0.3">
      <c r="A1839" s="290">
        <f t="shared" si="86"/>
        <v>0</v>
      </c>
      <c r="B1839" s="289">
        <f t="shared" si="87"/>
        <v>0</v>
      </c>
      <c r="C1839" s="289">
        <f t="shared" si="88"/>
        <v>0</v>
      </c>
      <c r="E1839"/>
    </row>
    <row r="1840" spans="1:5" x14ac:dyDescent="0.3">
      <c r="A1840" s="290">
        <f t="shared" si="86"/>
        <v>0</v>
      </c>
      <c r="B1840" s="289">
        <f t="shared" si="87"/>
        <v>0</v>
      </c>
      <c r="C1840" s="289">
        <f t="shared" si="88"/>
        <v>0</v>
      </c>
      <c r="E1840"/>
    </row>
    <row r="1841" spans="1:5" x14ac:dyDescent="0.3">
      <c r="A1841" s="290">
        <f t="shared" si="86"/>
        <v>0</v>
      </c>
      <c r="B1841" s="289">
        <f t="shared" si="87"/>
        <v>0</v>
      </c>
      <c r="C1841" s="289">
        <f t="shared" si="88"/>
        <v>0</v>
      </c>
      <c r="E1841"/>
    </row>
    <row r="1842" spans="1:5" x14ac:dyDescent="0.3">
      <c r="A1842" s="290">
        <f t="shared" si="86"/>
        <v>0</v>
      </c>
      <c r="B1842" s="289">
        <f t="shared" si="87"/>
        <v>0</v>
      </c>
      <c r="C1842" s="289">
        <f t="shared" si="88"/>
        <v>0</v>
      </c>
      <c r="E1842"/>
    </row>
    <row r="1843" spans="1:5" x14ac:dyDescent="0.3">
      <c r="A1843" s="290">
        <f t="shared" si="86"/>
        <v>0</v>
      </c>
      <c r="B1843" s="289">
        <f t="shared" si="87"/>
        <v>0</v>
      </c>
      <c r="C1843" s="289">
        <f t="shared" si="88"/>
        <v>0</v>
      </c>
      <c r="E1843"/>
    </row>
    <row r="1844" spans="1:5" x14ac:dyDescent="0.3">
      <c r="A1844" s="290">
        <f t="shared" si="86"/>
        <v>0</v>
      </c>
      <c r="B1844" s="289">
        <f t="shared" si="87"/>
        <v>0</v>
      </c>
      <c r="C1844" s="289">
        <f t="shared" si="88"/>
        <v>0</v>
      </c>
      <c r="E1844"/>
    </row>
    <row r="1845" spans="1:5" x14ac:dyDescent="0.3">
      <c r="A1845" s="290">
        <f t="shared" si="86"/>
        <v>0</v>
      </c>
      <c r="B1845" s="289">
        <f t="shared" si="87"/>
        <v>0</v>
      </c>
      <c r="C1845" s="289">
        <f t="shared" si="88"/>
        <v>0</v>
      </c>
      <c r="E1845"/>
    </row>
    <row r="1846" spans="1:5" x14ac:dyDescent="0.3">
      <c r="A1846" s="290">
        <f t="shared" si="86"/>
        <v>0</v>
      </c>
      <c r="B1846" s="289">
        <f t="shared" si="87"/>
        <v>0</v>
      </c>
      <c r="C1846" s="289">
        <f t="shared" si="88"/>
        <v>0</v>
      </c>
      <c r="E1846"/>
    </row>
    <row r="1847" spans="1:5" x14ac:dyDescent="0.3">
      <c r="A1847" s="290">
        <f t="shared" si="86"/>
        <v>0</v>
      </c>
      <c r="B1847" s="289">
        <f t="shared" si="87"/>
        <v>0</v>
      </c>
      <c r="C1847" s="289">
        <f t="shared" si="88"/>
        <v>0</v>
      </c>
      <c r="E1847"/>
    </row>
    <row r="1848" spans="1:5" x14ac:dyDescent="0.3">
      <c r="A1848" s="290">
        <f t="shared" si="86"/>
        <v>0</v>
      </c>
      <c r="B1848" s="289">
        <f t="shared" si="87"/>
        <v>0</v>
      </c>
      <c r="C1848" s="289">
        <f t="shared" si="88"/>
        <v>0</v>
      </c>
      <c r="E1848"/>
    </row>
    <row r="1849" spans="1:5" x14ac:dyDescent="0.3">
      <c r="A1849" s="290">
        <f t="shared" si="86"/>
        <v>0</v>
      </c>
      <c r="B1849" s="289">
        <f t="shared" si="87"/>
        <v>0</v>
      </c>
      <c r="C1849" s="289">
        <f t="shared" si="88"/>
        <v>0</v>
      </c>
      <c r="E1849"/>
    </row>
    <row r="1850" spans="1:5" x14ac:dyDescent="0.3">
      <c r="A1850" s="290">
        <f t="shared" si="86"/>
        <v>0</v>
      </c>
      <c r="B1850" s="289">
        <f t="shared" si="87"/>
        <v>0</v>
      </c>
      <c r="C1850" s="289">
        <f t="shared" si="88"/>
        <v>0</v>
      </c>
      <c r="E1850"/>
    </row>
    <row r="1851" spans="1:5" x14ac:dyDescent="0.3">
      <c r="A1851" s="290">
        <f t="shared" si="86"/>
        <v>0</v>
      </c>
      <c r="B1851" s="289">
        <f t="shared" si="87"/>
        <v>0</v>
      </c>
      <c r="C1851" s="289">
        <f t="shared" si="88"/>
        <v>0</v>
      </c>
      <c r="E1851"/>
    </row>
    <row r="1852" spans="1:5" x14ac:dyDescent="0.3">
      <c r="A1852" s="290">
        <f t="shared" si="86"/>
        <v>0</v>
      </c>
      <c r="B1852" s="289">
        <f t="shared" si="87"/>
        <v>0</v>
      </c>
      <c r="C1852" s="289">
        <f t="shared" si="88"/>
        <v>0</v>
      </c>
      <c r="E1852"/>
    </row>
    <row r="1853" spans="1:5" x14ac:dyDescent="0.3">
      <c r="A1853" s="290">
        <f t="shared" si="86"/>
        <v>0</v>
      </c>
      <c r="B1853" s="289">
        <f t="shared" si="87"/>
        <v>0</v>
      </c>
      <c r="C1853" s="289">
        <f t="shared" si="88"/>
        <v>0</v>
      </c>
      <c r="E1853"/>
    </row>
    <row r="1854" spans="1:5" x14ac:dyDescent="0.3">
      <c r="A1854" s="290">
        <f t="shared" si="86"/>
        <v>0</v>
      </c>
      <c r="B1854" s="289">
        <f t="shared" si="87"/>
        <v>0</v>
      </c>
      <c r="C1854" s="289">
        <f t="shared" si="88"/>
        <v>0</v>
      </c>
      <c r="E1854"/>
    </row>
    <row r="1855" spans="1:5" x14ac:dyDescent="0.3">
      <c r="A1855" s="290">
        <f t="shared" si="86"/>
        <v>0</v>
      </c>
      <c r="B1855" s="289">
        <f t="shared" si="87"/>
        <v>0</v>
      </c>
      <c r="C1855" s="289">
        <f t="shared" si="88"/>
        <v>0</v>
      </c>
      <c r="E1855"/>
    </row>
    <row r="1856" spans="1:5" x14ac:dyDescent="0.3">
      <c r="A1856" s="290">
        <f t="shared" si="86"/>
        <v>0</v>
      </c>
      <c r="B1856" s="289">
        <f t="shared" si="87"/>
        <v>0</v>
      </c>
      <c r="C1856" s="289">
        <f t="shared" si="88"/>
        <v>0</v>
      </c>
      <c r="E1856"/>
    </row>
    <row r="1857" spans="1:5" x14ac:dyDescent="0.3">
      <c r="A1857" s="290">
        <f t="shared" si="86"/>
        <v>0</v>
      </c>
      <c r="B1857" s="289">
        <f t="shared" si="87"/>
        <v>0</v>
      </c>
      <c r="C1857" s="289">
        <f t="shared" si="88"/>
        <v>0</v>
      </c>
      <c r="E1857"/>
    </row>
    <row r="1858" spans="1:5" x14ac:dyDescent="0.3">
      <c r="A1858" s="290">
        <f t="shared" si="86"/>
        <v>0</v>
      </c>
      <c r="B1858" s="289">
        <f t="shared" si="87"/>
        <v>0</v>
      </c>
      <c r="C1858" s="289">
        <f t="shared" si="88"/>
        <v>0</v>
      </c>
      <c r="E1858"/>
    </row>
    <row r="1859" spans="1:5" x14ac:dyDescent="0.3">
      <c r="A1859" s="290">
        <f t="shared" si="86"/>
        <v>0</v>
      </c>
      <c r="B1859" s="289">
        <f t="shared" si="87"/>
        <v>0</v>
      </c>
      <c r="C1859" s="289">
        <f t="shared" si="88"/>
        <v>0</v>
      </c>
      <c r="E1859"/>
    </row>
    <row r="1860" spans="1:5" x14ac:dyDescent="0.3">
      <c r="A1860" s="290">
        <f t="shared" si="86"/>
        <v>0</v>
      </c>
      <c r="B1860" s="289">
        <f t="shared" si="87"/>
        <v>0</v>
      </c>
      <c r="C1860" s="289">
        <f t="shared" si="88"/>
        <v>0</v>
      </c>
      <c r="E1860"/>
    </row>
    <row r="1861" spans="1:5" x14ac:dyDescent="0.3">
      <c r="A1861" s="290">
        <f t="shared" si="86"/>
        <v>0</v>
      </c>
      <c r="B1861" s="289">
        <f t="shared" si="87"/>
        <v>0</v>
      </c>
      <c r="C1861" s="289">
        <f t="shared" si="88"/>
        <v>0</v>
      </c>
      <c r="E1861"/>
    </row>
    <row r="1862" spans="1:5" x14ac:dyDescent="0.3">
      <c r="A1862" s="290">
        <f t="shared" si="86"/>
        <v>0</v>
      </c>
      <c r="B1862" s="289">
        <f t="shared" si="87"/>
        <v>0</v>
      </c>
      <c r="C1862" s="289">
        <f t="shared" si="88"/>
        <v>0</v>
      </c>
      <c r="E1862"/>
    </row>
    <row r="1863" spans="1:5" x14ac:dyDescent="0.3">
      <c r="A1863" s="290">
        <f t="shared" si="86"/>
        <v>0</v>
      </c>
      <c r="B1863" s="289">
        <f t="shared" si="87"/>
        <v>0</v>
      </c>
      <c r="C1863" s="289">
        <f t="shared" si="88"/>
        <v>0</v>
      </c>
      <c r="E1863"/>
    </row>
    <row r="1864" spans="1:5" x14ac:dyDescent="0.3">
      <c r="A1864" s="290">
        <f t="shared" si="86"/>
        <v>0</v>
      </c>
      <c r="B1864" s="289">
        <f t="shared" si="87"/>
        <v>0</v>
      </c>
      <c r="C1864" s="289">
        <f t="shared" si="88"/>
        <v>0</v>
      </c>
      <c r="E1864"/>
    </row>
    <row r="1865" spans="1:5" x14ac:dyDescent="0.3">
      <c r="A1865" s="290">
        <f t="shared" si="86"/>
        <v>0</v>
      </c>
      <c r="B1865" s="289">
        <f t="shared" si="87"/>
        <v>0</v>
      </c>
      <c r="C1865" s="289">
        <f t="shared" si="88"/>
        <v>0</v>
      </c>
      <c r="E1865"/>
    </row>
    <row r="1866" spans="1:5" x14ac:dyDescent="0.3">
      <c r="A1866" s="290">
        <f t="shared" si="86"/>
        <v>0</v>
      </c>
      <c r="B1866" s="289">
        <f t="shared" si="87"/>
        <v>0</v>
      </c>
      <c r="C1866" s="289">
        <f t="shared" si="88"/>
        <v>0</v>
      </c>
      <c r="E1866"/>
    </row>
    <row r="1867" spans="1:5" x14ac:dyDescent="0.3">
      <c r="A1867" s="290">
        <f t="shared" si="86"/>
        <v>0</v>
      </c>
      <c r="B1867" s="289">
        <f t="shared" si="87"/>
        <v>0</v>
      </c>
      <c r="C1867" s="289">
        <f t="shared" si="88"/>
        <v>0</v>
      </c>
      <c r="E1867"/>
    </row>
    <row r="1868" spans="1:5" x14ac:dyDescent="0.3">
      <c r="A1868" s="290">
        <f t="shared" si="86"/>
        <v>0</v>
      </c>
      <c r="B1868" s="289">
        <f t="shared" si="87"/>
        <v>0</v>
      </c>
      <c r="C1868" s="289">
        <f t="shared" si="88"/>
        <v>0</v>
      </c>
      <c r="E1868"/>
    </row>
    <row r="1869" spans="1:5" x14ac:dyDescent="0.3">
      <c r="A1869" s="290">
        <f t="shared" si="86"/>
        <v>0</v>
      </c>
      <c r="B1869" s="289">
        <f t="shared" si="87"/>
        <v>0</v>
      </c>
      <c r="C1869" s="289">
        <f t="shared" si="88"/>
        <v>0</v>
      </c>
      <c r="E1869"/>
    </row>
    <row r="1870" spans="1:5" x14ac:dyDescent="0.3">
      <c r="A1870" s="290">
        <f t="shared" si="86"/>
        <v>0</v>
      </c>
      <c r="B1870" s="289">
        <f t="shared" si="87"/>
        <v>0</v>
      </c>
      <c r="C1870" s="289">
        <f t="shared" si="88"/>
        <v>0</v>
      </c>
      <c r="E1870"/>
    </row>
    <row r="1871" spans="1:5" x14ac:dyDescent="0.3">
      <c r="A1871" s="290">
        <f t="shared" si="86"/>
        <v>0</v>
      </c>
      <c r="B1871" s="289">
        <f t="shared" si="87"/>
        <v>0</v>
      </c>
      <c r="C1871" s="289">
        <f t="shared" si="88"/>
        <v>0</v>
      </c>
      <c r="E1871"/>
    </row>
    <row r="1872" spans="1:5" x14ac:dyDescent="0.3">
      <c r="A1872" s="290">
        <f t="shared" si="86"/>
        <v>0</v>
      </c>
      <c r="B1872" s="289">
        <f t="shared" si="87"/>
        <v>0</v>
      </c>
      <c r="C1872" s="289">
        <f t="shared" si="88"/>
        <v>0</v>
      </c>
      <c r="E1872"/>
    </row>
    <row r="1873" spans="1:5" x14ac:dyDescent="0.3">
      <c r="A1873" s="290">
        <f t="shared" si="86"/>
        <v>0</v>
      </c>
      <c r="B1873" s="289">
        <f t="shared" si="87"/>
        <v>0</v>
      </c>
      <c r="C1873" s="289">
        <f t="shared" si="88"/>
        <v>0</v>
      </c>
      <c r="E1873"/>
    </row>
    <row r="1874" spans="1:5" x14ac:dyDescent="0.3">
      <c r="A1874" s="290">
        <f t="shared" si="86"/>
        <v>0</v>
      </c>
      <c r="B1874" s="289">
        <f t="shared" si="87"/>
        <v>0</v>
      </c>
      <c r="C1874" s="289">
        <f t="shared" si="88"/>
        <v>0</v>
      </c>
      <c r="E1874"/>
    </row>
    <row r="1875" spans="1:5" x14ac:dyDescent="0.3">
      <c r="A1875" s="290">
        <f t="shared" si="86"/>
        <v>0</v>
      </c>
      <c r="B1875" s="289">
        <f t="shared" si="87"/>
        <v>0</v>
      </c>
      <c r="C1875" s="289">
        <f t="shared" si="88"/>
        <v>0</v>
      </c>
      <c r="E1875"/>
    </row>
    <row r="1876" spans="1:5" x14ac:dyDescent="0.3">
      <c r="A1876" s="290">
        <f t="shared" si="86"/>
        <v>0</v>
      </c>
      <c r="B1876" s="289">
        <f t="shared" si="87"/>
        <v>0</v>
      </c>
      <c r="C1876" s="289">
        <f t="shared" si="88"/>
        <v>0</v>
      </c>
      <c r="E1876"/>
    </row>
    <row r="1877" spans="1:5" x14ac:dyDescent="0.3">
      <c r="A1877" s="290">
        <f t="shared" si="86"/>
        <v>0</v>
      </c>
      <c r="B1877" s="289">
        <f t="shared" si="87"/>
        <v>0</v>
      </c>
      <c r="C1877" s="289">
        <f t="shared" si="88"/>
        <v>0</v>
      </c>
      <c r="E1877"/>
    </row>
    <row r="1878" spans="1:5" x14ac:dyDescent="0.3">
      <c r="A1878" s="290">
        <f t="shared" si="86"/>
        <v>0</v>
      </c>
      <c r="B1878" s="289">
        <f t="shared" si="87"/>
        <v>0</v>
      </c>
      <c r="C1878" s="289">
        <f t="shared" si="88"/>
        <v>0</v>
      </c>
      <c r="E1878"/>
    </row>
    <row r="1879" spans="1:5" x14ac:dyDescent="0.3">
      <c r="A1879" s="290">
        <f t="shared" si="86"/>
        <v>0</v>
      </c>
      <c r="B1879" s="289">
        <f t="shared" si="87"/>
        <v>0</v>
      </c>
      <c r="C1879" s="289">
        <f t="shared" si="88"/>
        <v>0</v>
      </c>
      <c r="E1879"/>
    </row>
    <row r="1880" spans="1:5" x14ac:dyDescent="0.3">
      <c r="A1880" s="290">
        <f t="shared" si="86"/>
        <v>0</v>
      </c>
      <c r="B1880" s="289">
        <f t="shared" si="87"/>
        <v>0</v>
      </c>
      <c r="C1880" s="289">
        <f t="shared" si="88"/>
        <v>0</v>
      </c>
      <c r="E1880"/>
    </row>
    <row r="1881" spans="1:5" x14ac:dyDescent="0.3">
      <c r="A1881" s="290">
        <f t="shared" si="86"/>
        <v>0</v>
      </c>
      <c r="B1881" s="289">
        <f t="shared" si="87"/>
        <v>0</v>
      </c>
      <c r="C1881" s="289">
        <f t="shared" si="88"/>
        <v>0</v>
      </c>
      <c r="E1881"/>
    </row>
    <row r="1882" spans="1:5" x14ac:dyDescent="0.3">
      <c r="A1882" s="290">
        <f t="shared" si="86"/>
        <v>0</v>
      </c>
      <c r="B1882" s="289">
        <f t="shared" si="87"/>
        <v>0</v>
      </c>
      <c r="C1882" s="289">
        <f t="shared" si="88"/>
        <v>0</v>
      </c>
      <c r="E1882"/>
    </row>
    <row r="1883" spans="1:5" x14ac:dyDescent="0.3">
      <c r="A1883" s="290">
        <f t="shared" si="86"/>
        <v>0</v>
      </c>
      <c r="B1883" s="289">
        <f t="shared" si="87"/>
        <v>0</v>
      </c>
      <c r="C1883" s="289">
        <f t="shared" si="88"/>
        <v>0</v>
      </c>
      <c r="E1883"/>
    </row>
    <row r="1884" spans="1:5" x14ac:dyDescent="0.3">
      <c r="A1884" s="290">
        <f t="shared" si="86"/>
        <v>0</v>
      </c>
      <c r="B1884" s="289">
        <f t="shared" si="87"/>
        <v>0</v>
      </c>
      <c r="C1884" s="289">
        <f t="shared" si="88"/>
        <v>0</v>
      </c>
      <c r="E1884"/>
    </row>
    <row r="1885" spans="1:5" x14ac:dyDescent="0.3">
      <c r="A1885" s="290">
        <f t="shared" ref="A1885:A1948" si="89">+E1885</f>
        <v>0</v>
      </c>
      <c r="B1885" s="289">
        <f t="shared" si="87"/>
        <v>0</v>
      </c>
      <c r="C1885" s="289">
        <f t="shared" si="88"/>
        <v>0</v>
      </c>
      <c r="E1885"/>
    </row>
    <row r="1886" spans="1:5" x14ac:dyDescent="0.3">
      <c r="A1886" s="290">
        <f t="shared" si="89"/>
        <v>0</v>
      </c>
      <c r="B1886" s="289">
        <f t="shared" si="87"/>
        <v>0</v>
      </c>
      <c r="C1886" s="289">
        <f t="shared" si="88"/>
        <v>0</v>
      </c>
      <c r="E1886"/>
    </row>
    <row r="1887" spans="1:5" x14ac:dyDescent="0.3">
      <c r="A1887" s="290">
        <f t="shared" si="89"/>
        <v>0</v>
      </c>
      <c r="B1887" s="289">
        <f t="shared" si="87"/>
        <v>0</v>
      </c>
      <c r="C1887" s="289">
        <f t="shared" si="88"/>
        <v>0</v>
      </c>
      <c r="E1887"/>
    </row>
    <row r="1888" spans="1:5" x14ac:dyDescent="0.3">
      <c r="A1888" s="290">
        <f t="shared" si="89"/>
        <v>0</v>
      </c>
      <c r="B1888" s="289">
        <f t="shared" si="87"/>
        <v>0</v>
      </c>
      <c r="C1888" s="289">
        <f t="shared" si="88"/>
        <v>0</v>
      </c>
      <c r="E1888"/>
    </row>
    <row r="1889" spans="1:5" x14ac:dyDescent="0.3">
      <c r="A1889" s="290">
        <f t="shared" si="89"/>
        <v>0</v>
      </c>
      <c r="B1889" s="289">
        <f t="shared" si="87"/>
        <v>0</v>
      </c>
      <c r="C1889" s="289">
        <f t="shared" si="88"/>
        <v>0</v>
      </c>
      <c r="E1889"/>
    </row>
    <row r="1890" spans="1:5" x14ac:dyDescent="0.3">
      <c r="A1890" s="290">
        <f t="shared" si="89"/>
        <v>0</v>
      </c>
      <c r="B1890" s="289">
        <f t="shared" si="87"/>
        <v>0</v>
      </c>
      <c r="C1890" s="289">
        <f t="shared" si="88"/>
        <v>0</v>
      </c>
      <c r="E1890"/>
    </row>
    <row r="1891" spans="1:5" x14ac:dyDescent="0.3">
      <c r="A1891" s="290">
        <f t="shared" si="89"/>
        <v>0</v>
      </c>
      <c r="B1891" s="289">
        <f t="shared" si="87"/>
        <v>0</v>
      </c>
      <c r="C1891" s="289">
        <f t="shared" si="88"/>
        <v>0</v>
      </c>
      <c r="E1891"/>
    </row>
    <row r="1892" spans="1:5" x14ac:dyDescent="0.3">
      <c r="A1892" s="290">
        <f t="shared" si="89"/>
        <v>0</v>
      </c>
      <c r="B1892" s="289">
        <f t="shared" ref="B1892:B1955" si="90">+SUM(F1892:G1892)</f>
        <v>0</v>
      </c>
      <c r="C1892" s="289">
        <f t="shared" ref="C1892:C1955" si="91">+SUM(F1892:AZ1892)-B1892</f>
        <v>0</v>
      </c>
      <c r="E1892"/>
    </row>
    <row r="1893" spans="1:5" x14ac:dyDescent="0.3">
      <c r="A1893" s="290">
        <f t="shared" si="89"/>
        <v>0</v>
      </c>
      <c r="B1893" s="289">
        <f t="shared" si="90"/>
        <v>0</v>
      </c>
      <c r="C1893" s="289">
        <f t="shared" si="91"/>
        <v>0</v>
      </c>
      <c r="E1893"/>
    </row>
    <row r="1894" spans="1:5" x14ac:dyDescent="0.3">
      <c r="A1894" s="290">
        <f t="shared" si="89"/>
        <v>0</v>
      </c>
      <c r="B1894" s="289">
        <f t="shared" si="90"/>
        <v>0</v>
      </c>
      <c r="C1894" s="289">
        <f t="shared" si="91"/>
        <v>0</v>
      </c>
      <c r="E1894"/>
    </row>
    <row r="1895" spans="1:5" x14ac:dyDescent="0.3">
      <c r="A1895" s="290">
        <f t="shared" si="89"/>
        <v>0</v>
      </c>
      <c r="B1895" s="289">
        <f t="shared" si="90"/>
        <v>0</v>
      </c>
      <c r="C1895" s="289">
        <f t="shared" si="91"/>
        <v>0</v>
      </c>
      <c r="E1895"/>
    </row>
    <row r="1896" spans="1:5" x14ac:dyDescent="0.3">
      <c r="A1896" s="290">
        <f t="shared" si="89"/>
        <v>0</v>
      </c>
      <c r="B1896" s="289">
        <f t="shared" si="90"/>
        <v>0</v>
      </c>
      <c r="C1896" s="289">
        <f t="shared" si="91"/>
        <v>0</v>
      </c>
      <c r="E1896"/>
    </row>
    <row r="1897" spans="1:5" x14ac:dyDescent="0.3">
      <c r="A1897" s="290">
        <f t="shared" si="89"/>
        <v>0</v>
      </c>
      <c r="B1897" s="289">
        <f t="shared" si="90"/>
        <v>0</v>
      </c>
      <c r="C1897" s="289">
        <f t="shared" si="91"/>
        <v>0</v>
      </c>
      <c r="E1897"/>
    </row>
    <row r="1898" spans="1:5" x14ac:dyDescent="0.3">
      <c r="A1898" s="290">
        <f t="shared" si="89"/>
        <v>0</v>
      </c>
      <c r="B1898" s="289">
        <f t="shared" si="90"/>
        <v>0</v>
      </c>
      <c r="C1898" s="289">
        <f t="shared" si="91"/>
        <v>0</v>
      </c>
      <c r="E1898"/>
    </row>
    <row r="1899" spans="1:5" x14ac:dyDescent="0.3">
      <c r="A1899" s="290">
        <f t="shared" si="89"/>
        <v>0</v>
      </c>
      <c r="B1899" s="289">
        <f t="shared" si="90"/>
        <v>0</v>
      </c>
      <c r="C1899" s="289">
        <f t="shared" si="91"/>
        <v>0</v>
      </c>
      <c r="E1899"/>
    </row>
    <row r="1900" spans="1:5" x14ac:dyDescent="0.3">
      <c r="A1900" s="290">
        <f t="shared" si="89"/>
        <v>0</v>
      </c>
      <c r="B1900" s="289">
        <f t="shared" si="90"/>
        <v>0</v>
      </c>
      <c r="C1900" s="289">
        <f t="shared" si="91"/>
        <v>0</v>
      </c>
      <c r="E1900"/>
    </row>
    <row r="1901" spans="1:5" x14ac:dyDescent="0.3">
      <c r="A1901" s="290">
        <f t="shared" si="89"/>
        <v>0</v>
      </c>
      <c r="B1901" s="289">
        <f t="shared" si="90"/>
        <v>0</v>
      </c>
      <c r="C1901" s="289">
        <f t="shared" si="91"/>
        <v>0</v>
      </c>
      <c r="E1901"/>
    </row>
    <row r="1902" spans="1:5" x14ac:dyDescent="0.3">
      <c r="A1902" s="290">
        <f t="shared" si="89"/>
        <v>0</v>
      </c>
      <c r="B1902" s="289">
        <f t="shared" si="90"/>
        <v>0</v>
      </c>
      <c r="C1902" s="289">
        <f t="shared" si="91"/>
        <v>0</v>
      </c>
      <c r="E1902"/>
    </row>
    <row r="1903" spans="1:5" x14ac:dyDescent="0.3">
      <c r="A1903" s="290">
        <f t="shared" si="89"/>
        <v>0</v>
      </c>
      <c r="B1903" s="289">
        <f t="shared" si="90"/>
        <v>0</v>
      </c>
      <c r="C1903" s="289">
        <f t="shared" si="91"/>
        <v>0</v>
      </c>
      <c r="E1903"/>
    </row>
    <row r="1904" spans="1:5" x14ac:dyDescent="0.3">
      <c r="A1904" s="290">
        <f t="shared" si="89"/>
        <v>0</v>
      </c>
      <c r="B1904" s="289">
        <f t="shared" si="90"/>
        <v>0</v>
      </c>
      <c r="C1904" s="289">
        <f t="shared" si="91"/>
        <v>0</v>
      </c>
      <c r="E1904"/>
    </row>
    <row r="1905" spans="1:5" x14ac:dyDescent="0.3">
      <c r="A1905" s="290">
        <f t="shared" si="89"/>
        <v>0</v>
      </c>
      <c r="B1905" s="289">
        <f t="shared" si="90"/>
        <v>0</v>
      </c>
      <c r="C1905" s="289">
        <f t="shared" si="91"/>
        <v>0</v>
      </c>
      <c r="E1905"/>
    </row>
    <row r="1906" spans="1:5" x14ac:dyDescent="0.3">
      <c r="A1906" s="290">
        <f t="shared" si="89"/>
        <v>0</v>
      </c>
      <c r="B1906" s="289">
        <f t="shared" si="90"/>
        <v>0</v>
      </c>
      <c r="C1906" s="289">
        <f t="shared" si="91"/>
        <v>0</v>
      </c>
      <c r="E1906"/>
    </row>
    <row r="1907" spans="1:5" x14ac:dyDescent="0.3">
      <c r="A1907" s="290">
        <f t="shared" si="89"/>
        <v>0</v>
      </c>
      <c r="B1907" s="289">
        <f t="shared" si="90"/>
        <v>0</v>
      </c>
      <c r="C1907" s="289">
        <f t="shared" si="91"/>
        <v>0</v>
      </c>
      <c r="E1907"/>
    </row>
    <row r="1908" spans="1:5" x14ac:dyDescent="0.3">
      <c r="A1908" s="290">
        <f t="shared" si="89"/>
        <v>0</v>
      </c>
      <c r="B1908" s="289">
        <f t="shared" si="90"/>
        <v>0</v>
      </c>
      <c r="C1908" s="289">
        <f t="shared" si="91"/>
        <v>0</v>
      </c>
      <c r="E1908"/>
    </row>
    <row r="1909" spans="1:5" x14ac:dyDescent="0.3">
      <c r="A1909" s="290">
        <f t="shared" si="89"/>
        <v>0</v>
      </c>
      <c r="B1909" s="289">
        <f t="shared" si="90"/>
        <v>0</v>
      </c>
      <c r="C1909" s="289">
        <f t="shared" si="91"/>
        <v>0</v>
      </c>
      <c r="E1909"/>
    </row>
    <row r="1910" spans="1:5" x14ac:dyDescent="0.3">
      <c r="A1910" s="290">
        <f t="shared" si="89"/>
        <v>0</v>
      </c>
      <c r="B1910" s="289">
        <f t="shared" si="90"/>
        <v>0</v>
      </c>
      <c r="C1910" s="289">
        <f t="shared" si="91"/>
        <v>0</v>
      </c>
      <c r="E1910"/>
    </row>
    <row r="1911" spans="1:5" x14ac:dyDescent="0.3">
      <c r="A1911" s="290">
        <f t="shared" si="89"/>
        <v>0</v>
      </c>
      <c r="B1911" s="289">
        <f t="shared" si="90"/>
        <v>0</v>
      </c>
      <c r="C1911" s="289">
        <f t="shared" si="91"/>
        <v>0</v>
      </c>
      <c r="E1911"/>
    </row>
    <row r="1912" spans="1:5" x14ac:dyDescent="0.3">
      <c r="A1912" s="290">
        <f t="shared" si="89"/>
        <v>0</v>
      </c>
      <c r="B1912" s="289">
        <f t="shared" si="90"/>
        <v>0</v>
      </c>
      <c r="C1912" s="289">
        <f t="shared" si="91"/>
        <v>0</v>
      </c>
      <c r="E1912"/>
    </row>
    <row r="1913" spans="1:5" x14ac:dyDescent="0.3">
      <c r="A1913" s="290">
        <f t="shared" si="89"/>
        <v>0</v>
      </c>
      <c r="B1913" s="289">
        <f t="shared" si="90"/>
        <v>0</v>
      </c>
      <c r="C1913" s="289">
        <f t="shared" si="91"/>
        <v>0</v>
      </c>
      <c r="E1913"/>
    </row>
    <row r="1914" spans="1:5" x14ac:dyDescent="0.3">
      <c r="A1914" s="290">
        <f t="shared" si="89"/>
        <v>0</v>
      </c>
      <c r="B1914" s="289">
        <f t="shared" si="90"/>
        <v>0</v>
      </c>
      <c r="C1914" s="289">
        <f t="shared" si="91"/>
        <v>0</v>
      </c>
      <c r="E1914"/>
    </row>
    <row r="1915" spans="1:5" x14ac:dyDescent="0.3">
      <c r="A1915" s="290">
        <f t="shared" si="89"/>
        <v>0</v>
      </c>
      <c r="B1915" s="289">
        <f t="shared" si="90"/>
        <v>0</v>
      </c>
      <c r="C1915" s="289">
        <f t="shared" si="91"/>
        <v>0</v>
      </c>
      <c r="E1915"/>
    </row>
    <row r="1916" spans="1:5" x14ac:dyDescent="0.3">
      <c r="A1916" s="290">
        <f t="shared" si="89"/>
        <v>0</v>
      </c>
      <c r="B1916" s="289">
        <f t="shared" si="90"/>
        <v>0</v>
      </c>
      <c r="C1916" s="289">
        <f t="shared" si="91"/>
        <v>0</v>
      </c>
      <c r="E1916"/>
    </row>
    <row r="1917" spans="1:5" x14ac:dyDescent="0.3">
      <c r="A1917" s="290">
        <f t="shared" si="89"/>
        <v>0</v>
      </c>
      <c r="B1917" s="289">
        <f t="shared" si="90"/>
        <v>0</v>
      </c>
      <c r="C1917" s="289">
        <f t="shared" si="91"/>
        <v>0</v>
      </c>
      <c r="E1917"/>
    </row>
    <row r="1918" spans="1:5" x14ac:dyDescent="0.3">
      <c r="A1918" s="290">
        <f t="shared" si="89"/>
        <v>0</v>
      </c>
      <c r="B1918" s="289">
        <f t="shared" si="90"/>
        <v>0</v>
      </c>
      <c r="C1918" s="289">
        <f t="shared" si="91"/>
        <v>0</v>
      </c>
      <c r="E1918"/>
    </row>
    <row r="1919" spans="1:5" x14ac:dyDescent="0.3">
      <c r="A1919" s="290">
        <f t="shared" si="89"/>
        <v>0</v>
      </c>
      <c r="B1919" s="289">
        <f t="shared" si="90"/>
        <v>0</v>
      </c>
      <c r="C1919" s="289">
        <f t="shared" si="91"/>
        <v>0</v>
      </c>
      <c r="E1919"/>
    </row>
    <row r="1920" spans="1:5" x14ac:dyDescent="0.3">
      <c r="A1920" s="290">
        <f t="shared" si="89"/>
        <v>0</v>
      </c>
      <c r="B1920" s="289">
        <f t="shared" si="90"/>
        <v>0</v>
      </c>
      <c r="C1920" s="289">
        <f t="shared" si="91"/>
        <v>0</v>
      </c>
      <c r="E1920"/>
    </row>
    <row r="1921" spans="1:5" x14ac:dyDescent="0.3">
      <c r="A1921" s="290">
        <f t="shared" si="89"/>
        <v>0</v>
      </c>
      <c r="B1921" s="289">
        <f t="shared" si="90"/>
        <v>0</v>
      </c>
      <c r="C1921" s="289">
        <f t="shared" si="91"/>
        <v>0</v>
      </c>
      <c r="E1921"/>
    </row>
    <row r="1922" spans="1:5" x14ac:dyDescent="0.3">
      <c r="A1922" s="290">
        <f t="shared" si="89"/>
        <v>0</v>
      </c>
      <c r="B1922" s="289">
        <f t="shared" si="90"/>
        <v>0</v>
      </c>
      <c r="C1922" s="289">
        <f t="shared" si="91"/>
        <v>0</v>
      </c>
      <c r="E1922"/>
    </row>
    <row r="1923" spans="1:5" x14ac:dyDescent="0.3">
      <c r="A1923" s="290">
        <f t="shared" si="89"/>
        <v>0</v>
      </c>
      <c r="B1923" s="289">
        <f t="shared" si="90"/>
        <v>0</v>
      </c>
      <c r="C1923" s="289">
        <f t="shared" si="91"/>
        <v>0</v>
      </c>
      <c r="E1923"/>
    </row>
    <row r="1924" spans="1:5" x14ac:dyDescent="0.3">
      <c r="A1924" s="290">
        <f t="shared" si="89"/>
        <v>0</v>
      </c>
      <c r="B1924" s="289">
        <f t="shared" si="90"/>
        <v>0</v>
      </c>
      <c r="C1924" s="289">
        <f t="shared" si="91"/>
        <v>0</v>
      </c>
      <c r="E1924"/>
    </row>
    <row r="1925" spans="1:5" x14ac:dyDescent="0.3">
      <c r="A1925" s="290">
        <f t="shared" si="89"/>
        <v>0</v>
      </c>
      <c r="B1925" s="289">
        <f t="shared" si="90"/>
        <v>0</v>
      </c>
      <c r="C1925" s="289">
        <f t="shared" si="91"/>
        <v>0</v>
      </c>
      <c r="E1925"/>
    </row>
    <row r="1926" spans="1:5" x14ac:dyDescent="0.3">
      <c r="A1926" s="290">
        <f t="shared" si="89"/>
        <v>0</v>
      </c>
      <c r="B1926" s="289">
        <f t="shared" si="90"/>
        <v>0</v>
      </c>
      <c r="C1926" s="289">
        <f t="shared" si="91"/>
        <v>0</v>
      </c>
      <c r="E1926"/>
    </row>
    <row r="1927" spans="1:5" x14ac:dyDescent="0.3">
      <c r="A1927" s="290">
        <f t="shared" si="89"/>
        <v>0</v>
      </c>
      <c r="B1927" s="289">
        <f t="shared" si="90"/>
        <v>0</v>
      </c>
      <c r="C1927" s="289">
        <f t="shared" si="91"/>
        <v>0</v>
      </c>
      <c r="E1927"/>
    </row>
    <row r="1928" spans="1:5" x14ac:dyDescent="0.3">
      <c r="A1928" s="290">
        <f t="shared" si="89"/>
        <v>0</v>
      </c>
      <c r="B1928" s="289">
        <f t="shared" si="90"/>
        <v>0</v>
      </c>
      <c r="C1928" s="289">
        <f t="shared" si="91"/>
        <v>0</v>
      </c>
      <c r="E1928"/>
    </row>
    <row r="1929" spans="1:5" x14ac:dyDescent="0.3">
      <c r="A1929" s="290">
        <f t="shared" si="89"/>
        <v>0</v>
      </c>
      <c r="B1929" s="289">
        <f t="shared" si="90"/>
        <v>0</v>
      </c>
      <c r="C1929" s="289">
        <f t="shared" si="91"/>
        <v>0</v>
      </c>
      <c r="E1929"/>
    </row>
    <row r="1930" spans="1:5" x14ac:dyDescent="0.3">
      <c r="A1930" s="290">
        <f t="shared" si="89"/>
        <v>0</v>
      </c>
      <c r="B1930" s="289">
        <f t="shared" si="90"/>
        <v>0</v>
      </c>
      <c r="C1930" s="289">
        <f t="shared" si="91"/>
        <v>0</v>
      </c>
      <c r="E1930"/>
    </row>
    <row r="1931" spans="1:5" x14ac:dyDescent="0.3">
      <c r="A1931" s="290">
        <f t="shared" si="89"/>
        <v>0</v>
      </c>
      <c r="B1931" s="289">
        <f t="shared" si="90"/>
        <v>0</v>
      </c>
      <c r="C1931" s="289">
        <f t="shared" si="91"/>
        <v>0</v>
      </c>
      <c r="E1931"/>
    </row>
    <row r="1932" spans="1:5" x14ac:dyDescent="0.3">
      <c r="A1932" s="290">
        <f t="shared" si="89"/>
        <v>0</v>
      </c>
      <c r="B1932" s="289">
        <f t="shared" si="90"/>
        <v>0</v>
      </c>
      <c r="C1932" s="289">
        <f t="shared" si="91"/>
        <v>0</v>
      </c>
      <c r="E1932"/>
    </row>
    <row r="1933" spans="1:5" x14ac:dyDescent="0.3">
      <c r="A1933" s="290">
        <f t="shared" si="89"/>
        <v>0</v>
      </c>
      <c r="B1933" s="289">
        <f t="shared" si="90"/>
        <v>0</v>
      </c>
      <c r="C1933" s="289">
        <f t="shared" si="91"/>
        <v>0</v>
      </c>
      <c r="E1933"/>
    </row>
    <row r="1934" spans="1:5" x14ac:dyDescent="0.3">
      <c r="A1934" s="290">
        <f t="shared" si="89"/>
        <v>0</v>
      </c>
      <c r="B1934" s="289">
        <f t="shared" si="90"/>
        <v>0</v>
      </c>
      <c r="C1934" s="289">
        <f t="shared" si="91"/>
        <v>0</v>
      </c>
      <c r="E1934"/>
    </row>
    <row r="1935" spans="1:5" x14ac:dyDescent="0.3">
      <c r="A1935" s="290">
        <f t="shared" si="89"/>
        <v>0</v>
      </c>
      <c r="B1935" s="289">
        <f t="shared" si="90"/>
        <v>0</v>
      </c>
      <c r="C1935" s="289">
        <f t="shared" si="91"/>
        <v>0</v>
      </c>
      <c r="E1935"/>
    </row>
    <row r="1936" spans="1:5" x14ac:dyDescent="0.3">
      <c r="A1936" s="290">
        <f t="shared" si="89"/>
        <v>0</v>
      </c>
      <c r="B1936" s="289">
        <f t="shared" si="90"/>
        <v>0</v>
      </c>
      <c r="C1936" s="289">
        <f t="shared" si="91"/>
        <v>0</v>
      </c>
      <c r="E1936"/>
    </row>
    <row r="1937" spans="1:5" x14ac:dyDescent="0.3">
      <c r="A1937" s="290">
        <f t="shared" si="89"/>
        <v>0</v>
      </c>
      <c r="B1937" s="289">
        <f t="shared" si="90"/>
        <v>0</v>
      </c>
      <c r="C1937" s="289">
        <f t="shared" si="91"/>
        <v>0</v>
      </c>
      <c r="E1937"/>
    </row>
    <row r="1938" spans="1:5" x14ac:dyDescent="0.3">
      <c r="A1938" s="290">
        <f t="shared" si="89"/>
        <v>0</v>
      </c>
      <c r="B1938" s="289">
        <f t="shared" si="90"/>
        <v>0</v>
      </c>
      <c r="C1938" s="289">
        <f t="shared" si="91"/>
        <v>0</v>
      </c>
      <c r="E1938"/>
    </row>
    <row r="1939" spans="1:5" x14ac:dyDescent="0.3">
      <c r="A1939" s="290">
        <f t="shared" si="89"/>
        <v>0</v>
      </c>
      <c r="B1939" s="289">
        <f t="shared" si="90"/>
        <v>0</v>
      </c>
      <c r="C1939" s="289">
        <f t="shared" si="91"/>
        <v>0</v>
      </c>
      <c r="E1939"/>
    </row>
    <row r="1940" spans="1:5" x14ac:dyDescent="0.3">
      <c r="A1940" s="290">
        <f t="shared" si="89"/>
        <v>0</v>
      </c>
      <c r="B1940" s="289">
        <f t="shared" si="90"/>
        <v>0</v>
      </c>
      <c r="C1940" s="289">
        <f t="shared" si="91"/>
        <v>0</v>
      </c>
      <c r="E1940"/>
    </row>
    <row r="1941" spans="1:5" x14ac:dyDescent="0.3">
      <c r="A1941" s="290">
        <f t="shared" si="89"/>
        <v>0</v>
      </c>
      <c r="B1941" s="289">
        <f t="shared" si="90"/>
        <v>0</v>
      </c>
      <c r="C1941" s="289">
        <f t="shared" si="91"/>
        <v>0</v>
      </c>
      <c r="E1941"/>
    </row>
    <row r="1942" spans="1:5" x14ac:dyDescent="0.3">
      <c r="A1942" s="290">
        <f t="shared" si="89"/>
        <v>0</v>
      </c>
      <c r="B1942" s="289">
        <f t="shared" si="90"/>
        <v>0</v>
      </c>
      <c r="C1942" s="289">
        <f t="shared" si="91"/>
        <v>0</v>
      </c>
      <c r="E1942"/>
    </row>
    <row r="1943" spans="1:5" x14ac:dyDescent="0.3">
      <c r="A1943" s="290">
        <f t="shared" si="89"/>
        <v>0</v>
      </c>
      <c r="B1943" s="289">
        <f t="shared" si="90"/>
        <v>0</v>
      </c>
      <c r="C1943" s="289">
        <f t="shared" si="91"/>
        <v>0</v>
      </c>
      <c r="E1943"/>
    </row>
    <row r="1944" spans="1:5" x14ac:dyDescent="0.3">
      <c r="A1944" s="290">
        <f t="shared" si="89"/>
        <v>0</v>
      </c>
      <c r="B1944" s="289">
        <f t="shared" si="90"/>
        <v>0</v>
      </c>
      <c r="C1944" s="289">
        <f t="shared" si="91"/>
        <v>0</v>
      </c>
      <c r="E1944"/>
    </row>
    <row r="1945" spans="1:5" x14ac:dyDescent="0.3">
      <c r="A1945" s="290">
        <f t="shared" si="89"/>
        <v>0</v>
      </c>
      <c r="B1945" s="289">
        <f t="shared" si="90"/>
        <v>0</v>
      </c>
      <c r="C1945" s="289">
        <f t="shared" si="91"/>
        <v>0</v>
      </c>
      <c r="E1945"/>
    </row>
    <row r="1946" spans="1:5" x14ac:dyDescent="0.3">
      <c r="A1946" s="290">
        <f t="shared" si="89"/>
        <v>0</v>
      </c>
      <c r="B1946" s="289">
        <f t="shared" si="90"/>
        <v>0</v>
      </c>
      <c r="C1946" s="289">
        <f t="shared" si="91"/>
        <v>0</v>
      </c>
      <c r="E1946"/>
    </row>
    <row r="1947" spans="1:5" x14ac:dyDescent="0.3">
      <c r="A1947" s="290">
        <f t="shared" si="89"/>
        <v>0</v>
      </c>
      <c r="B1947" s="289">
        <f t="shared" si="90"/>
        <v>0</v>
      </c>
      <c r="C1947" s="289">
        <f t="shared" si="91"/>
        <v>0</v>
      </c>
      <c r="E1947"/>
    </row>
    <row r="1948" spans="1:5" x14ac:dyDescent="0.3">
      <c r="A1948" s="290">
        <f t="shared" si="89"/>
        <v>0</v>
      </c>
      <c r="B1948" s="289">
        <f t="shared" si="90"/>
        <v>0</v>
      </c>
      <c r="C1948" s="289">
        <f t="shared" si="91"/>
        <v>0</v>
      </c>
      <c r="E1948"/>
    </row>
    <row r="1949" spans="1:5" x14ac:dyDescent="0.3">
      <c r="A1949" s="290">
        <f t="shared" ref="A1949:A2012" si="92">+E1949</f>
        <v>0</v>
      </c>
      <c r="B1949" s="289">
        <f t="shared" si="90"/>
        <v>0</v>
      </c>
      <c r="C1949" s="289">
        <f t="shared" si="91"/>
        <v>0</v>
      </c>
      <c r="E1949"/>
    </row>
    <row r="1950" spans="1:5" x14ac:dyDescent="0.3">
      <c r="A1950" s="290">
        <f t="shared" si="92"/>
        <v>0</v>
      </c>
      <c r="B1950" s="289">
        <f t="shared" si="90"/>
        <v>0</v>
      </c>
      <c r="C1950" s="289">
        <f t="shared" si="91"/>
        <v>0</v>
      </c>
      <c r="E1950"/>
    </row>
    <row r="1951" spans="1:5" x14ac:dyDescent="0.3">
      <c r="A1951" s="290">
        <f t="shared" si="92"/>
        <v>0</v>
      </c>
      <c r="B1951" s="289">
        <f t="shared" si="90"/>
        <v>0</v>
      </c>
      <c r="C1951" s="289">
        <f t="shared" si="91"/>
        <v>0</v>
      </c>
      <c r="E1951"/>
    </row>
    <row r="1952" spans="1:5" x14ac:dyDescent="0.3">
      <c r="A1952" s="290">
        <f t="shared" si="92"/>
        <v>0</v>
      </c>
      <c r="B1952" s="289">
        <f t="shared" si="90"/>
        <v>0</v>
      </c>
      <c r="C1952" s="289">
        <f t="shared" si="91"/>
        <v>0</v>
      </c>
      <c r="E1952"/>
    </row>
    <row r="1953" spans="1:5" x14ac:dyDescent="0.3">
      <c r="A1953" s="290">
        <f t="shared" si="92"/>
        <v>0</v>
      </c>
      <c r="B1953" s="289">
        <f t="shared" si="90"/>
        <v>0</v>
      </c>
      <c r="C1953" s="289">
        <f t="shared" si="91"/>
        <v>0</v>
      </c>
      <c r="E1953"/>
    </row>
    <row r="1954" spans="1:5" x14ac:dyDescent="0.3">
      <c r="A1954" s="290">
        <f t="shared" si="92"/>
        <v>0</v>
      </c>
      <c r="B1954" s="289">
        <f t="shared" si="90"/>
        <v>0</v>
      </c>
      <c r="C1954" s="289">
        <f t="shared" si="91"/>
        <v>0</v>
      </c>
      <c r="E1954"/>
    </row>
    <row r="1955" spans="1:5" x14ac:dyDescent="0.3">
      <c r="A1955" s="290">
        <f t="shared" si="92"/>
        <v>0</v>
      </c>
      <c r="B1955" s="289">
        <f t="shared" si="90"/>
        <v>0</v>
      </c>
      <c r="C1955" s="289">
        <f t="shared" si="91"/>
        <v>0</v>
      </c>
      <c r="E1955"/>
    </row>
    <row r="1956" spans="1:5" x14ac:dyDescent="0.3">
      <c r="A1956" s="290">
        <f t="shared" si="92"/>
        <v>0</v>
      </c>
      <c r="B1956" s="289">
        <f t="shared" ref="B1956:B2019" si="93">+SUM(F1956:G1956)</f>
        <v>0</v>
      </c>
      <c r="C1956" s="289">
        <f t="shared" ref="C1956:C2019" si="94">+SUM(F1956:AZ1956)-B1956</f>
        <v>0</v>
      </c>
      <c r="E1956"/>
    </row>
    <row r="1957" spans="1:5" x14ac:dyDescent="0.3">
      <c r="A1957" s="290">
        <f t="shared" si="92"/>
        <v>0</v>
      </c>
      <c r="B1957" s="289">
        <f t="shared" si="93"/>
        <v>0</v>
      </c>
      <c r="C1957" s="289">
        <f t="shared" si="94"/>
        <v>0</v>
      </c>
      <c r="E1957"/>
    </row>
    <row r="1958" spans="1:5" x14ac:dyDescent="0.3">
      <c r="A1958" s="290">
        <f t="shared" si="92"/>
        <v>0</v>
      </c>
      <c r="B1958" s="289">
        <f t="shared" si="93"/>
        <v>0</v>
      </c>
      <c r="C1958" s="289">
        <f t="shared" si="94"/>
        <v>0</v>
      </c>
      <c r="E1958"/>
    </row>
    <row r="1959" spans="1:5" x14ac:dyDescent="0.3">
      <c r="A1959" s="290">
        <f t="shared" si="92"/>
        <v>0</v>
      </c>
      <c r="B1959" s="289">
        <f t="shared" si="93"/>
        <v>0</v>
      </c>
      <c r="C1959" s="289">
        <f t="shared" si="94"/>
        <v>0</v>
      </c>
      <c r="E1959"/>
    </row>
    <row r="1960" spans="1:5" x14ac:dyDescent="0.3">
      <c r="A1960" s="290">
        <f t="shared" si="92"/>
        <v>0</v>
      </c>
      <c r="B1960" s="289">
        <f t="shared" si="93"/>
        <v>0</v>
      </c>
      <c r="C1960" s="289">
        <f t="shared" si="94"/>
        <v>0</v>
      </c>
      <c r="E1960"/>
    </row>
    <row r="1961" spans="1:5" x14ac:dyDescent="0.3">
      <c r="A1961" s="290">
        <f t="shared" si="92"/>
        <v>0</v>
      </c>
      <c r="B1961" s="289">
        <f t="shared" si="93"/>
        <v>0</v>
      </c>
      <c r="C1961" s="289">
        <f t="shared" si="94"/>
        <v>0</v>
      </c>
      <c r="E1961"/>
    </row>
    <row r="1962" spans="1:5" x14ac:dyDescent="0.3">
      <c r="A1962" s="290">
        <f t="shared" si="92"/>
        <v>0</v>
      </c>
      <c r="B1962" s="289">
        <f t="shared" si="93"/>
        <v>0</v>
      </c>
      <c r="C1962" s="289">
        <f t="shared" si="94"/>
        <v>0</v>
      </c>
      <c r="E1962"/>
    </row>
    <row r="1963" spans="1:5" x14ac:dyDescent="0.3">
      <c r="A1963" s="290">
        <f t="shared" si="92"/>
        <v>0</v>
      </c>
      <c r="B1963" s="289">
        <f t="shared" si="93"/>
        <v>0</v>
      </c>
      <c r="C1963" s="289">
        <f t="shared" si="94"/>
        <v>0</v>
      </c>
      <c r="E1963"/>
    </row>
    <row r="1964" spans="1:5" x14ac:dyDescent="0.3">
      <c r="A1964" s="290">
        <f t="shared" si="92"/>
        <v>0</v>
      </c>
      <c r="B1964" s="289">
        <f t="shared" si="93"/>
        <v>0</v>
      </c>
      <c r="C1964" s="289">
        <f t="shared" si="94"/>
        <v>0</v>
      </c>
      <c r="E1964"/>
    </row>
    <row r="1965" spans="1:5" x14ac:dyDescent="0.3">
      <c r="A1965" s="290">
        <f t="shared" si="92"/>
        <v>0</v>
      </c>
      <c r="B1965" s="289">
        <f t="shared" si="93"/>
        <v>0</v>
      </c>
      <c r="C1965" s="289">
        <f t="shared" si="94"/>
        <v>0</v>
      </c>
      <c r="E1965"/>
    </row>
    <row r="1966" spans="1:5" x14ac:dyDescent="0.3">
      <c r="A1966" s="290">
        <f t="shared" si="92"/>
        <v>0</v>
      </c>
      <c r="B1966" s="289">
        <f t="shared" si="93"/>
        <v>0</v>
      </c>
      <c r="C1966" s="289">
        <f t="shared" si="94"/>
        <v>0</v>
      </c>
      <c r="E1966"/>
    </row>
    <row r="1967" spans="1:5" x14ac:dyDescent="0.3">
      <c r="A1967" s="290">
        <f t="shared" si="92"/>
        <v>0</v>
      </c>
      <c r="B1967" s="289">
        <f t="shared" si="93"/>
        <v>0</v>
      </c>
      <c r="C1967" s="289">
        <f t="shared" si="94"/>
        <v>0</v>
      </c>
      <c r="E1967"/>
    </row>
    <row r="1968" spans="1:5" x14ac:dyDescent="0.3">
      <c r="A1968" s="290">
        <f t="shared" si="92"/>
        <v>0</v>
      </c>
      <c r="B1968" s="289">
        <f t="shared" si="93"/>
        <v>0</v>
      </c>
      <c r="C1968" s="289">
        <f t="shared" si="94"/>
        <v>0</v>
      </c>
      <c r="E1968"/>
    </row>
    <row r="1969" spans="1:5" x14ac:dyDescent="0.3">
      <c r="A1969" s="290">
        <f t="shared" si="92"/>
        <v>0</v>
      </c>
      <c r="B1969" s="289">
        <f t="shared" si="93"/>
        <v>0</v>
      </c>
      <c r="C1969" s="289">
        <f t="shared" si="94"/>
        <v>0</v>
      </c>
      <c r="E1969"/>
    </row>
    <row r="1970" spans="1:5" x14ac:dyDescent="0.3">
      <c r="A1970" s="290">
        <f t="shared" si="92"/>
        <v>0</v>
      </c>
      <c r="B1970" s="289">
        <f t="shared" si="93"/>
        <v>0</v>
      </c>
      <c r="C1970" s="289">
        <f t="shared" si="94"/>
        <v>0</v>
      </c>
      <c r="E1970"/>
    </row>
    <row r="1971" spans="1:5" x14ac:dyDescent="0.3">
      <c r="A1971" s="290">
        <f t="shared" si="92"/>
        <v>0</v>
      </c>
      <c r="B1971" s="289">
        <f t="shared" si="93"/>
        <v>0</v>
      </c>
      <c r="C1971" s="289">
        <f t="shared" si="94"/>
        <v>0</v>
      </c>
      <c r="E1971"/>
    </row>
    <row r="1972" spans="1:5" x14ac:dyDescent="0.3">
      <c r="A1972" s="290">
        <f t="shared" si="92"/>
        <v>0</v>
      </c>
      <c r="B1972" s="289">
        <f t="shared" si="93"/>
        <v>0</v>
      </c>
      <c r="C1972" s="289">
        <f t="shared" si="94"/>
        <v>0</v>
      </c>
      <c r="E1972"/>
    </row>
    <row r="1973" spans="1:5" x14ac:dyDescent="0.3">
      <c r="A1973" s="290">
        <f t="shared" si="92"/>
        <v>0</v>
      </c>
      <c r="B1973" s="289">
        <f t="shared" si="93"/>
        <v>0</v>
      </c>
      <c r="C1973" s="289">
        <f t="shared" si="94"/>
        <v>0</v>
      </c>
      <c r="E1973"/>
    </row>
    <row r="1974" spans="1:5" x14ac:dyDescent="0.3">
      <c r="A1974" s="290">
        <f t="shared" si="92"/>
        <v>0</v>
      </c>
      <c r="B1974" s="289">
        <f t="shared" si="93"/>
        <v>0</v>
      </c>
      <c r="C1974" s="289">
        <f t="shared" si="94"/>
        <v>0</v>
      </c>
      <c r="E1974"/>
    </row>
    <row r="1975" spans="1:5" x14ac:dyDescent="0.3">
      <c r="A1975" s="290">
        <f t="shared" si="92"/>
        <v>0</v>
      </c>
      <c r="B1975" s="289">
        <f t="shared" si="93"/>
        <v>0</v>
      </c>
      <c r="C1975" s="289">
        <f t="shared" si="94"/>
        <v>0</v>
      </c>
      <c r="E1975"/>
    </row>
    <row r="1976" spans="1:5" x14ac:dyDescent="0.3">
      <c r="A1976" s="290">
        <f t="shared" si="92"/>
        <v>0</v>
      </c>
      <c r="B1976" s="289">
        <f t="shared" si="93"/>
        <v>0</v>
      </c>
      <c r="C1976" s="289">
        <f t="shared" si="94"/>
        <v>0</v>
      </c>
      <c r="E1976"/>
    </row>
    <row r="1977" spans="1:5" x14ac:dyDescent="0.3">
      <c r="A1977" s="290">
        <f t="shared" si="92"/>
        <v>0</v>
      </c>
      <c r="B1977" s="289">
        <f t="shared" si="93"/>
        <v>0</v>
      </c>
      <c r="C1977" s="289">
        <f t="shared" si="94"/>
        <v>0</v>
      </c>
      <c r="E1977"/>
    </row>
    <row r="1978" spans="1:5" x14ac:dyDescent="0.3">
      <c r="A1978" s="290">
        <f t="shared" si="92"/>
        <v>0</v>
      </c>
      <c r="B1978" s="289">
        <f t="shared" si="93"/>
        <v>0</v>
      </c>
      <c r="C1978" s="289">
        <f t="shared" si="94"/>
        <v>0</v>
      </c>
      <c r="E1978"/>
    </row>
    <row r="1979" spans="1:5" x14ac:dyDescent="0.3">
      <c r="A1979" s="290">
        <f t="shared" si="92"/>
        <v>0</v>
      </c>
      <c r="B1979" s="289">
        <f t="shared" si="93"/>
        <v>0</v>
      </c>
      <c r="C1979" s="289">
        <f t="shared" si="94"/>
        <v>0</v>
      </c>
      <c r="E1979"/>
    </row>
    <row r="1980" spans="1:5" x14ac:dyDescent="0.3">
      <c r="A1980" s="290">
        <f t="shared" si="92"/>
        <v>0</v>
      </c>
      <c r="B1980" s="289">
        <f t="shared" si="93"/>
        <v>0</v>
      </c>
      <c r="C1980" s="289">
        <f t="shared" si="94"/>
        <v>0</v>
      </c>
      <c r="E1980"/>
    </row>
    <row r="1981" spans="1:5" x14ac:dyDescent="0.3">
      <c r="A1981" s="290">
        <f t="shared" si="92"/>
        <v>0</v>
      </c>
      <c r="B1981" s="289">
        <f t="shared" si="93"/>
        <v>0</v>
      </c>
      <c r="C1981" s="289">
        <f t="shared" si="94"/>
        <v>0</v>
      </c>
      <c r="E1981"/>
    </row>
    <row r="1982" spans="1:5" x14ac:dyDescent="0.3">
      <c r="A1982" s="290">
        <f t="shared" si="92"/>
        <v>0</v>
      </c>
      <c r="B1982" s="289">
        <f t="shared" si="93"/>
        <v>0</v>
      </c>
      <c r="C1982" s="289">
        <f t="shared" si="94"/>
        <v>0</v>
      </c>
      <c r="E1982"/>
    </row>
    <row r="1983" spans="1:5" x14ac:dyDescent="0.3">
      <c r="A1983" s="290">
        <f t="shared" si="92"/>
        <v>0</v>
      </c>
      <c r="B1983" s="289">
        <f t="shared" si="93"/>
        <v>0</v>
      </c>
      <c r="C1983" s="289">
        <f t="shared" si="94"/>
        <v>0</v>
      </c>
      <c r="E1983"/>
    </row>
    <row r="1984" spans="1:5" x14ac:dyDescent="0.3">
      <c r="A1984" s="290">
        <f t="shared" si="92"/>
        <v>0</v>
      </c>
      <c r="B1984" s="289">
        <f t="shared" si="93"/>
        <v>0</v>
      </c>
      <c r="C1984" s="289">
        <f t="shared" si="94"/>
        <v>0</v>
      </c>
      <c r="E1984"/>
    </row>
    <row r="1985" spans="1:5" x14ac:dyDescent="0.3">
      <c r="A1985" s="290">
        <f t="shared" si="92"/>
        <v>0</v>
      </c>
      <c r="B1985" s="289">
        <f t="shared" si="93"/>
        <v>0</v>
      </c>
      <c r="C1985" s="289">
        <f t="shared" si="94"/>
        <v>0</v>
      </c>
      <c r="E1985"/>
    </row>
    <row r="1986" spans="1:5" x14ac:dyDescent="0.3">
      <c r="A1986" s="290">
        <f t="shared" si="92"/>
        <v>0</v>
      </c>
      <c r="B1986" s="289">
        <f t="shared" si="93"/>
        <v>0</v>
      </c>
      <c r="C1986" s="289">
        <f t="shared" si="94"/>
        <v>0</v>
      </c>
      <c r="E1986"/>
    </row>
    <row r="1987" spans="1:5" x14ac:dyDescent="0.3">
      <c r="A1987" s="290">
        <f t="shared" si="92"/>
        <v>0</v>
      </c>
      <c r="B1987" s="289">
        <f t="shared" si="93"/>
        <v>0</v>
      </c>
      <c r="C1987" s="289">
        <f t="shared" si="94"/>
        <v>0</v>
      </c>
      <c r="E1987"/>
    </row>
    <row r="1988" spans="1:5" x14ac:dyDescent="0.3">
      <c r="A1988" s="290">
        <f t="shared" si="92"/>
        <v>0</v>
      </c>
      <c r="B1988" s="289">
        <f t="shared" si="93"/>
        <v>0</v>
      </c>
      <c r="C1988" s="289">
        <f t="shared" si="94"/>
        <v>0</v>
      </c>
      <c r="E1988"/>
    </row>
    <row r="1989" spans="1:5" x14ac:dyDescent="0.3">
      <c r="A1989" s="290">
        <f t="shared" si="92"/>
        <v>0</v>
      </c>
      <c r="B1989" s="289">
        <f t="shared" si="93"/>
        <v>0</v>
      </c>
      <c r="C1989" s="289">
        <f t="shared" si="94"/>
        <v>0</v>
      </c>
      <c r="E1989"/>
    </row>
    <row r="1990" spans="1:5" x14ac:dyDescent="0.3">
      <c r="A1990" s="290">
        <f t="shared" si="92"/>
        <v>0</v>
      </c>
      <c r="B1990" s="289">
        <f t="shared" si="93"/>
        <v>0</v>
      </c>
      <c r="C1990" s="289">
        <f t="shared" si="94"/>
        <v>0</v>
      </c>
      <c r="E1990"/>
    </row>
    <row r="1991" spans="1:5" x14ac:dyDescent="0.3">
      <c r="A1991" s="290">
        <f t="shared" si="92"/>
        <v>0</v>
      </c>
      <c r="B1991" s="289">
        <f t="shared" si="93"/>
        <v>0</v>
      </c>
      <c r="C1991" s="289">
        <f t="shared" si="94"/>
        <v>0</v>
      </c>
      <c r="E1991"/>
    </row>
    <row r="1992" spans="1:5" x14ac:dyDescent="0.3">
      <c r="A1992" s="290">
        <f t="shared" si="92"/>
        <v>0</v>
      </c>
      <c r="B1992" s="289">
        <f t="shared" si="93"/>
        <v>0</v>
      </c>
      <c r="C1992" s="289">
        <f t="shared" si="94"/>
        <v>0</v>
      </c>
      <c r="E1992"/>
    </row>
    <row r="1993" spans="1:5" x14ac:dyDescent="0.3">
      <c r="A1993" s="290">
        <f t="shared" si="92"/>
        <v>0</v>
      </c>
      <c r="B1993" s="289">
        <f t="shared" si="93"/>
        <v>0</v>
      </c>
      <c r="C1993" s="289">
        <f t="shared" si="94"/>
        <v>0</v>
      </c>
      <c r="E1993"/>
    </row>
    <row r="1994" spans="1:5" x14ac:dyDescent="0.3">
      <c r="A1994" s="290">
        <f t="shared" si="92"/>
        <v>0</v>
      </c>
      <c r="B1994" s="289">
        <f t="shared" si="93"/>
        <v>0</v>
      </c>
      <c r="C1994" s="289">
        <f t="shared" si="94"/>
        <v>0</v>
      </c>
      <c r="E1994"/>
    </row>
    <row r="1995" spans="1:5" x14ac:dyDescent="0.3">
      <c r="A1995" s="290">
        <f t="shared" si="92"/>
        <v>0</v>
      </c>
      <c r="B1995" s="289">
        <f t="shared" si="93"/>
        <v>0</v>
      </c>
      <c r="C1995" s="289">
        <f t="shared" si="94"/>
        <v>0</v>
      </c>
      <c r="E1995"/>
    </row>
    <row r="1996" spans="1:5" x14ac:dyDescent="0.3">
      <c r="A1996" s="290">
        <f t="shared" si="92"/>
        <v>0</v>
      </c>
      <c r="B1996" s="289">
        <f t="shared" si="93"/>
        <v>0</v>
      </c>
      <c r="C1996" s="289">
        <f t="shared" si="94"/>
        <v>0</v>
      </c>
      <c r="E1996"/>
    </row>
    <row r="1997" spans="1:5" x14ac:dyDescent="0.3">
      <c r="A1997" s="290">
        <f t="shared" si="92"/>
        <v>0</v>
      </c>
      <c r="B1997" s="289">
        <f t="shared" si="93"/>
        <v>0</v>
      </c>
      <c r="C1997" s="289">
        <f t="shared" si="94"/>
        <v>0</v>
      </c>
      <c r="E1997"/>
    </row>
    <row r="1998" spans="1:5" x14ac:dyDescent="0.3">
      <c r="A1998" s="290">
        <f t="shared" si="92"/>
        <v>0</v>
      </c>
      <c r="B1998" s="289">
        <f t="shared" si="93"/>
        <v>0</v>
      </c>
      <c r="C1998" s="289">
        <f t="shared" si="94"/>
        <v>0</v>
      </c>
      <c r="E1998"/>
    </row>
    <row r="1999" spans="1:5" x14ac:dyDescent="0.3">
      <c r="A1999" s="290">
        <f t="shared" si="92"/>
        <v>0</v>
      </c>
      <c r="B1999" s="289">
        <f t="shared" si="93"/>
        <v>0</v>
      </c>
      <c r="C1999" s="289">
        <f t="shared" si="94"/>
        <v>0</v>
      </c>
      <c r="E1999"/>
    </row>
    <row r="2000" spans="1:5" x14ac:dyDescent="0.3">
      <c r="A2000" s="290">
        <f t="shared" si="92"/>
        <v>0</v>
      </c>
      <c r="B2000" s="289">
        <f t="shared" si="93"/>
        <v>0</v>
      </c>
      <c r="C2000" s="289">
        <f t="shared" si="94"/>
        <v>0</v>
      </c>
      <c r="E2000"/>
    </row>
    <row r="2001" spans="1:5" x14ac:dyDescent="0.3">
      <c r="A2001" s="290">
        <f t="shared" si="92"/>
        <v>0</v>
      </c>
      <c r="B2001" s="289">
        <f t="shared" si="93"/>
        <v>0</v>
      </c>
      <c r="C2001" s="289">
        <f t="shared" si="94"/>
        <v>0</v>
      </c>
      <c r="E2001"/>
    </row>
    <row r="2002" spans="1:5" x14ac:dyDescent="0.3">
      <c r="A2002" s="290">
        <f t="shared" si="92"/>
        <v>0</v>
      </c>
      <c r="B2002" s="289">
        <f t="shared" si="93"/>
        <v>0</v>
      </c>
      <c r="C2002" s="289">
        <f t="shared" si="94"/>
        <v>0</v>
      </c>
      <c r="E2002"/>
    </row>
    <row r="2003" spans="1:5" x14ac:dyDescent="0.3">
      <c r="A2003" s="290">
        <f t="shared" si="92"/>
        <v>0</v>
      </c>
      <c r="B2003" s="289">
        <f t="shared" si="93"/>
        <v>0</v>
      </c>
      <c r="C2003" s="289">
        <f t="shared" si="94"/>
        <v>0</v>
      </c>
      <c r="E2003"/>
    </row>
    <row r="2004" spans="1:5" x14ac:dyDescent="0.3">
      <c r="A2004" s="290">
        <f t="shared" si="92"/>
        <v>0</v>
      </c>
      <c r="B2004" s="289">
        <f t="shared" si="93"/>
        <v>0</v>
      </c>
      <c r="C2004" s="289">
        <f t="shared" si="94"/>
        <v>0</v>
      </c>
      <c r="E2004"/>
    </row>
    <row r="2005" spans="1:5" x14ac:dyDescent="0.3">
      <c r="A2005" s="290">
        <f t="shared" si="92"/>
        <v>0</v>
      </c>
      <c r="B2005" s="289">
        <f t="shared" si="93"/>
        <v>0</v>
      </c>
      <c r="C2005" s="289">
        <f t="shared" si="94"/>
        <v>0</v>
      </c>
      <c r="E2005"/>
    </row>
    <row r="2006" spans="1:5" x14ac:dyDescent="0.3">
      <c r="A2006" s="290">
        <f t="shared" si="92"/>
        <v>0</v>
      </c>
      <c r="B2006" s="289">
        <f t="shared" si="93"/>
        <v>0</v>
      </c>
      <c r="C2006" s="289">
        <f t="shared" si="94"/>
        <v>0</v>
      </c>
      <c r="E2006"/>
    </row>
    <row r="2007" spans="1:5" x14ac:dyDescent="0.3">
      <c r="A2007" s="290">
        <f t="shared" si="92"/>
        <v>0</v>
      </c>
      <c r="B2007" s="289">
        <f t="shared" si="93"/>
        <v>0</v>
      </c>
      <c r="C2007" s="289">
        <f t="shared" si="94"/>
        <v>0</v>
      </c>
      <c r="E2007"/>
    </row>
    <row r="2008" spans="1:5" x14ac:dyDescent="0.3">
      <c r="A2008" s="290">
        <f t="shared" si="92"/>
        <v>0</v>
      </c>
      <c r="B2008" s="289">
        <f t="shared" si="93"/>
        <v>0</v>
      </c>
      <c r="C2008" s="289">
        <f t="shared" si="94"/>
        <v>0</v>
      </c>
      <c r="E2008"/>
    </row>
    <row r="2009" spans="1:5" x14ac:dyDescent="0.3">
      <c r="A2009" s="290">
        <f t="shared" si="92"/>
        <v>0</v>
      </c>
      <c r="B2009" s="289">
        <f t="shared" si="93"/>
        <v>0</v>
      </c>
      <c r="C2009" s="289">
        <f t="shared" si="94"/>
        <v>0</v>
      </c>
      <c r="E2009"/>
    </row>
    <row r="2010" spans="1:5" x14ac:dyDescent="0.3">
      <c r="A2010" s="290">
        <f t="shared" si="92"/>
        <v>0</v>
      </c>
      <c r="B2010" s="289">
        <f t="shared" si="93"/>
        <v>0</v>
      </c>
      <c r="C2010" s="289">
        <f t="shared" si="94"/>
        <v>0</v>
      </c>
      <c r="E2010"/>
    </row>
    <row r="2011" spans="1:5" x14ac:dyDescent="0.3">
      <c r="A2011" s="290">
        <f t="shared" si="92"/>
        <v>0</v>
      </c>
      <c r="B2011" s="289">
        <f t="shared" si="93"/>
        <v>0</v>
      </c>
      <c r="C2011" s="289">
        <f t="shared" si="94"/>
        <v>0</v>
      </c>
      <c r="E2011"/>
    </row>
    <row r="2012" spans="1:5" x14ac:dyDescent="0.3">
      <c r="A2012" s="290">
        <f t="shared" si="92"/>
        <v>0</v>
      </c>
      <c r="B2012" s="289">
        <f t="shared" si="93"/>
        <v>0</v>
      </c>
      <c r="C2012" s="289">
        <f t="shared" si="94"/>
        <v>0</v>
      </c>
      <c r="E2012"/>
    </row>
    <row r="2013" spans="1:5" x14ac:dyDescent="0.3">
      <c r="A2013" s="290">
        <f t="shared" ref="A2013:A2076" si="95">+E2013</f>
        <v>0</v>
      </c>
      <c r="B2013" s="289">
        <f t="shared" si="93"/>
        <v>0</v>
      </c>
      <c r="C2013" s="289">
        <f t="shared" si="94"/>
        <v>0</v>
      </c>
      <c r="E2013"/>
    </row>
    <row r="2014" spans="1:5" x14ac:dyDescent="0.3">
      <c r="A2014" s="290">
        <f t="shared" si="95"/>
        <v>0</v>
      </c>
      <c r="B2014" s="289">
        <f t="shared" si="93"/>
        <v>0</v>
      </c>
      <c r="C2014" s="289">
        <f t="shared" si="94"/>
        <v>0</v>
      </c>
      <c r="E2014"/>
    </row>
    <row r="2015" spans="1:5" x14ac:dyDescent="0.3">
      <c r="A2015" s="290">
        <f t="shared" si="95"/>
        <v>0</v>
      </c>
      <c r="B2015" s="289">
        <f t="shared" si="93"/>
        <v>0</v>
      </c>
      <c r="C2015" s="289">
        <f t="shared" si="94"/>
        <v>0</v>
      </c>
      <c r="E2015"/>
    </row>
    <row r="2016" spans="1:5" x14ac:dyDescent="0.3">
      <c r="A2016" s="290">
        <f t="shared" si="95"/>
        <v>0</v>
      </c>
      <c r="B2016" s="289">
        <f t="shared" si="93"/>
        <v>0</v>
      </c>
      <c r="C2016" s="289">
        <f t="shared" si="94"/>
        <v>0</v>
      </c>
      <c r="E2016"/>
    </row>
    <row r="2017" spans="1:5" x14ac:dyDescent="0.3">
      <c r="A2017" s="290">
        <f t="shared" si="95"/>
        <v>0</v>
      </c>
      <c r="B2017" s="289">
        <f t="shared" si="93"/>
        <v>0</v>
      </c>
      <c r="C2017" s="289">
        <f t="shared" si="94"/>
        <v>0</v>
      </c>
      <c r="E2017"/>
    </row>
    <row r="2018" spans="1:5" x14ac:dyDescent="0.3">
      <c r="A2018" s="290">
        <f t="shared" si="95"/>
        <v>0</v>
      </c>
      <c r="B2018" s="289">
        <f t="shared" si="93"/>
        <v>0</v>
      </c>
      <c r="C2018" s="289">
        <f t="shared" si="94"/>
        <v>0</v>
      </c>
      <c r="E2018"/>
    </row>
    <row r="2019" spans="1:5" x14ac:dyDescent="0.3">
      <c r="A2019" s="290">
        <f t="shared" si="95"/>
        <v>0</v>
      </c>
      <c r="B2019" s="289">
        <f t="shared" si="93"/>
        <v>0</v>
      </c>
      <c r="C2019" s="289">
        <f t="shared" si="94"/>
        <v>0</v>
      </c>
      <c r="E2019"/>
    </row>
    <row r="2020" spans="1:5" x14ac:dyDescent="0.3">
      <c r="A2020" s="290">
        <f t="shared" si="95"/>
        <v>0</v>
      </c>
      <c r="B2020" s="289">
        <f t="shared" ref="B2020:B2083" si="96">+SUM(F2020:G2020)</f>
        <v>0</v>
      </c>
      <c r="C2020" s="289">
        <f t="shared" ref="C2020:C2083" si="97">+SUM(F2020:AZ2020)-B2020</f>
        <v>0</v>
      </c>
      <c r="E2020"/>
    </row>
    <row r="2021" spans="1:5" x14ac:dyDescent="0.3">
      <c r="A2021" s="290">
        <f t="shared" si="95"/>
        <v>0</v>
      </c>
      <c r="B2021" s="289">
        <f t="shared" si="96"/>
        <v>0</v>
      </c>
      <c r="C2021" s="289">
        <f t="shared" si="97"/>
        <v>0</v>
      </c>
      <c r="E2021"/>
    </row>
    <row r="2022" spans="1:5" x14ac:dyDescent="0.3">
      <c r="A2022" s="290">
        <f t="shared" si="95"/>
        <v>0</v>
      </c>
      <c r="B2022" s="289">
        <f t="shared" si="96"/>
        <v>0</v>
      </c>
      <c r="C2022" s="289">
        <f t="shared" si="97"/>
        <v>0</v>
      </c>
      <c r="E2022"/>
    </row>
    <row r="2023" spans="1:5" x14ac:dyDescent="0.3">
      <c r="A2023" s="290">
        <f t="shared" si="95"/>
        <v>0</v>
      </c>
      <c r="B2023" s="289">
        <f t="shared" si="96"/>
        <v>0</v>
      </c>
      <c r="C2023" s="289">
        <f t="shared" si="97"/>
        <v>0</v>
      </c>
      <c r="E2023"/>
    </row>
    <row r="2024" spans="1:5" x14ac:dyDescent="0.3">
      <c r="A2024" s="290">
        <f t="shared" si="95"/>
        <v>0</v>
      </c>
      <c r="B2024" s="289">
        <f t="shared" si="96"/>
        <v>0</v>
      </c>
      <c r="C2024" s="289">
        <f t="shared" si="97"/>
        <v>0</v>
      </c>
      <c r="E2024"/>
    </row>
    <row r="2025" spans="1:5" x14ac:dyDescent="0.3">
      <c r="A2025" s="290">
        <f t="shared" si="95"/>
        <v>0</v>
      </c>
      <c r="B2025" s="289">
        <f t="shared" si="96"/>
        <v>0</v>
      </c>
      <c r="C2025" s="289">
        <f t="shared" si="97"/>
        <v>0</v>
      </c>
      <c r="E2025"/>
    </row>
    <row r="2026" spans="1:5" x14ac:dyDescent="0.3">
      <c r="A2026" s="290">
        <f t="shared" si="95"/>
        <v>0</v>
      </c>
      <c r="B2026" s="289">
        <f t="shared" si="96"/>
        <v>0</v>
      </c>
      <c r="C2026" s="289">
        <f t="shared" si="97"/>
        <v>0</v>
      </c>
      <c r="E2026"/>
    </row>
    <row r="2027" spans="1:5" x14ac:dyDescent="0.3">
      <c r="A2027" s="290">
        <f t="shared" si="95"/>
        <v>0</v>
      </c>
      <c r="B2027" s="289">
        <f t="shared" si="96"/>
        <v>0</v>
      </c>
      <c r="C2027" s="289">
        <f t="shared" si="97"/>
        <v>0</v>
      </c>
      <c r="E2027"/>
    </row>
    <row r="2028" spans="1:5" x14ac:dyDescent="0.3">
      <c r="A2028" s="290">
        <f t="shared" si="95"/>
        <v>0</v>
      </c>
      <c r="B2028" s="289">
        <f t="shared" si="96"/>
        <v>0</v>
      </c>
      <c r="C2028" s="289">
        <f t="shared" si="97"/>
        <v>0</v>
      </c>
      <c r="E2028"/>
    </row>
    <row r="2029" spans="1:5" x14ac:dyDescent="0.3">
      <c r="A2029" s="290">
        <f t="shared" si="95"/>
        <v>0</v>
      </c>
      <c r="B2029" s="289">
        <f t="shared" si="96"/>
        <v>0</v>
      </c>
      <c r="C2029" s="289">
        <f t="shared" si="97"/>
        <v>0</v>
      </c>
      <c r="E2029"/>
    </row>
    <row r="2030" spans="1:5" x14ac:dyDescent="0.3">
      <c r="A2030" s="290">
        <f t="shared" si="95"/>
        <v>0</v>
      </c>
      <c r="B2030" s="289">
        <f t="shared" si="96"/>
        <v>0</v>
      </c>
      <c r="C2030" s="289">
        <f t="shared" si="97"/>
        <v>0</v>
      </c>
      <c r="E2030"/>
    </row>
    <row r="2031" spans="1:5" x14ac:dyDescent="0.3">
      <c r="A2031" s="290">
        <f t="shared" si="95"/>
        <v>0</v>
      </c>
      <c r="B2031" s="289">
        <f t="shared" si="96"/>
        <v>0</v>
      </c>
      <c r="C2031" s="289">
        <f t="shared" si="97"/>
        <v>0</v>
      </c>
      <c r="E2031"/>
    </row>
    <row r="2032" spans="1:5" x14ac:dyDescent="0.3">
      <c r="A2032" s="290">
        <f t="shared" si="95"/>
        <v>0</v>
      </c>
      <c r="B2032" s="289">
        <f t="shared" si="96"/>
        <v>0</v>
      </c>
      <c r="C2032" s="289">
        <f t="shared" si="97"/>
        <v>0</v>
      </c>
      <c r="E2032"/>
    </row>
    <row r="2033" spans="1:5" x14ac:dyDescent="0.3">
      <c r="A2033" s="290">
        <f t="shared" si="95"/>
        <v>0</v>
      </c>
      <c r="B2033" s="289">
        <f t="shared" si="96"/>
        <v>0</v>
      </c>
      <c r="C2033" s="289">
        <f t="shared" si="97"/>
        <v>0</v>
      </c>
      <c r="E2033"/>
    </row>
    <row r="2034" spans="1:5" x14ac:dyDescent="0.3">
      <c r="A2034" s="290">
        <f t="shared" si="95"/>
        <v>0</v>
      </c>
      <c r="B2034" s="289">
        <f t="shared" si="96"/>
        <v>0</v>
      </c>
      <c r="C2034" s="289">
        <f t="shared" si="97"/>
        <v>0</v>
      </c>
      <c r="E2034"/>
    </row>
    <row r="2035" spans="1:5" x14ac:dyDescent="0.3">
      <c r="A2035" s="290">
        <f t="shared" si="95"/>
        <v>0</v>
      </c>
      <c r="B2035" s="289">
        <f t="shared" si="96"/>
        <v>0</v>
      </c>
      <c r="C2035" s="289">
        <f t="shared" si="97"/>
        <v>0</v>
      </c>
      <c r="E2035"/>
    </row>
    <row r="2036" spans="1:5" x14ac:dyDescent="0.3">
      <c r="A2036" s="290">
        <f t="shared" si="95"/>
        <v>0</v>
      </c>
      <c r="B2036" s="289">
        <f t="shared" si="96"/>
        <v>0</v>
      </c>
      <c r="C2036" s="289">
        <f t="shared" si="97"/>
        <v>0</v>
      </c>
      <c r="E2036"/>
    </row>
    <row r="2037" spans="1:5" x14ac:dyDescent="0.3">
      <c r="A2037" s="290">
        <f t="shared" si="95"/>
        <v>0</v>
      </c>
      <c r="B2037" s="289">
        <f t="shared" si="96"/>
        <v>0</v>
      </c>
      <c r="C2037" s="289">
        <f t="shared" si="97"/>
        <v>0</v>
      </c>
      <c r="E2037"/>
    </row>
    <row r="2038" spans="1:5" x14ac:dyDescent="0.3">
      <c r="A2038" s="290">
        <f t="shared" si="95"/>
        <v>0</v>
      </c>
      <c r="B2038" s="289">
        <f t="shared" si="96"/>
        <v>0</v>
      </c>
      <c r="C2038" s="289">
        <f t="shared" si="97"/>
        <v>0</v>
      </c>
      <c r="E2038"/>
    </row>
    <row r="2039" spans="1:5" x14ac:dyDescent="0.3">
      <c r="A2039" s="290">
        <f t="shared" si="95"/>
        <v>0</v>
      </c>
      <c r="B2039" s="289">
        <f t="shared" si="96"/>
        <v>0</v>
      </c>
      <c r="C2039" s="289">
        <f t="shared" si="97"/>
        <v>0</v>
      </c>
      <c r="E2039"/>
    </row>
    <row r="2040" spans="1:5" x14ac:dyDescent="0.3">
      <c r="A2040" s="290">
        <f t="shared" si="95"/>
        <v>0</v>
      </c>
      <c r="B2040" s="289">
        <f t="shared" si="96"/>
        <v>0</v>
      </c>
      <c r="C2040" s="289">
        <f t="shared" si="97"/>
        <v>0</v>
      </c>
      <c r="E2040"/>
    </row>
    <row r="2041" spans="1:5" x14ac:dyDescent="0.3">
      <c r="A2041" s="290">
        <f t="shared" si="95"/>
        <v>0</v>
      </c>
      <c r="B2041" s="289">
        <f t="shared" si="96"/>
        <v>0</v>
      </c>
      <c r="C2041" s="289">
        <f t="shared" si="97"/>
        <v>0</v>
      </c>
      <c r="E2041"/>
    </row>
    <row r="2042" spans="1:5" x14ac:dyDescent="0.3">
      <c r="A2042" s="290">
        <f t="shared" si="95"/>
        <v>0</v>
      </c>
      <c r="B2042" s="289">
        <f t="shared" si="96"/>
        <v>0</v>
      </c>
      <c r="C2042" s="289">
        <f t="shared" si="97"/>
        <v>0</v>
      </c>
      <c r="E2042"/>
    </row>
    <row r="2043" spans="1:5" x14ac:dyDescent="0.3">
      <c r="A2043" s="290">
        <f t="shared" si="95"/>
        <v>0</v>
      </c>
      <c r="B2043" s="289">
        <f t="shared" si="96"/>
        <v>0</v>
      </c>
      <c r="C2043" s="289">
        <f t="shared" si="97"/>
        <v>0</v>
      </c>
      <c r="E2043"/>
    </row>
    <row r="2044" spans="1:5" x14ac:dyDescent="0.3">
      <c r="A2044" s="290">
        <f t="shared" si="95"/>
        <v>0</v>
      </c>
      <c r="B2044" s="289">
        <f t="shared" si="96"/>
        <v>0</v>
      </c>
      <c r="C2044" s="289">
        <f t="shared" si="97"/>
        <v>0</v>
      </c>
      <c r="E2044"/>
    </row>
    <row r="2045" spans="1:5" x14ac:dyDescent="0.3">
      <c r="A2045" s="290">
        <f t="shared" si="95"/>
        <v>0</v>
      </c>
      <c r="B2045" s="289">
        <f t="shared" si="96"/>
        <v>0</v>
      </c>
      <c r="C2045" s="289">
        <f t="shared" si="97"/>
        <v>0</v>
      </c>
      <c r="E2045"/>
    </row>
    <row r="2046" spans="1:5" x14ac:dyDescent="0.3">
      <c r="A2046" s="290">
        <f t="shared" si="95"/>
        <v>0</v>
      </c>
      <c r="B2046" s="289">
        <f t="shared" si="96"/>
        <v>0</v>
      </c>
      <c r="C2046" s="289">
        <f t="shared" si="97"/>
        <v>0</v>
      </c>
      <c r="E2046"/>
    </row>
    <row r="2047" spans="1:5" x14ac:dyDescent="0.3">
      <c r="A2047" s="290">
        <f t="shared" si="95"/>
        <v>0</v>
      </c>
      <c r="B2047" s="289">
        <f t="shared" si="96"/>
        <v>0</v>
      </c>
      <c r="C2047" s="289">
        <f t="shared" si="97"/>
        <v>0</v>
      </c>
      <c r="E2047"/>
    </row>
    <row r="2048" spans="1:5" x14ac:dyDescent="0.3">
      <c r="A2048" s="290">
        <f t="shared" si="95"/>
        <v>0</v>
      </c>
      <c r="B2048" s="289">
        <f t="shared" si="96"/>
        <v>0</v>
      </c>
      <c r="C2048" s="289">
        <f t="shared" si="97"/>
        <v>0</v>
      </c>
      <c r="E2048"/>
    </row>
    <row r="2049" spans="1:5" x14ac:dyDescent="0.3">
      <c r="A2049" s="290">
        <f t="shared" si="95"/>
        <v>0</v>
      </c>
      <c r="B2049" s="289">
        <f t="shared" si="96"/>
        <v>0</v>
      </c>
      <c r="C2049" s="289">
        <f t="shared" si="97"/>
        <v>0</v>
      </c>
      <c r="E2049"/>
    </row>
    <row r="2050" spans="1:5" x14ac:dyDescent="0.3">
      <c r="A2050" s="290">
        <f t="shared" si="95"/>
        <v>0</v>
      </c>
      <c r="B2050" s="289">
        <f t="shared" si="96"/>
        <v>0</v>
      </c>
      <c r="C2050" s="289">
        <f t="shared" si="97"/>
        <v>0</v>
      </c>
      <c r="E2050"/>
    </row>
    <row r="2051" spans="1:5" x14ac:dyDescent="0.3">
      <c r="A2051" s="290">
        <f t="shared" si="95"/>
        <v>0</v>
      </c>
      <c r="B2051" s="289">
        <f t="shared" si="96"/>
        <v>0</v>
      </c>
      <c r="C2051" s="289">
        <f t="shared" si="97"/>
        <v>0</v>
      </c>
      <c r="E2051"/>
    </row>
    <row r="2052" spans="1:5" x14ac:dyDescent="0.3">
      <c r="A2052" s="290">
        <f t="shared" si="95"/>
        <v>0</v>
      </c>
      <c r="B2052" s="289">
        <f t="shared" si="96"/>
        <v>0</v>
      </c>
      <c r="C2052" s="289">
        <f t="shared" si="97"/>
        <v>0</v>
      </c>
      <c r="E2052"/>
    </row>
    <row r="2053" spans="1:5" x14ac:dyDescent="0.3">
      <c r="A2053" s="290">
        <f t="shared" si="95"/>
        <v>0</v>
      </c>
      <c r="B2053" s="289">
        <f t="shared" si="96"/>
        <v>0</v>
      </c>
      <c r="C2053" s="289">
        <f t="shared" si="97"/>
        <v>0</v>
      </c>
      <c r="E2053"/>
    </row>
    <row r="2054" spans="1:5" x14ac:dyDescent="0.3">
      <c r="A2054" s="290">
        <f t="shared" si="95"/>
        <v>0</v>
      </c>
      <c r="B2054" s="289">
        <f t="shared" si="96"/>
        <v>0</v>
      </c>
      <c r="C2054" s="289">
        <f t="shared" si="97"/>
        <v>0</v>
      </c>
      <c r="E2054"/>
    </row>
    <row r="2055" spans="1:5" x14ac:dyDescent="0.3">
      <c r="A2055" s="290">
        <f t="shared" si="95"/>
        <v>0</v>
      </c>
      <c r="B2055" s="289">
        <f t="shared" si="96"/>
        <v>0</v>
      </c>
      <c r="C2055" s="289">
        <f t="shared" si="97"/>
        <v>0</v>
      </c>
      <c r="E2055"/>
    </row>
    <row r="2056" spans="1:5" x14ac:dyDescent="0.3">
      <c r="A2056" s="290">
        <f t="shared" si="95"/>
        <v>0</v>
      </c>
      <c r="B2056" s="289">
        <f t="shared" si="96"/>
        <v>0</v>
      </c>
      <c r="C2056" s="289">
        <f t="shared" si="97"/>
        <v>0</v>
      </c>
      <c r="E2056"/>
    </row>
    <row r="2057" spans="1:5" x14ac:dyDescent="0.3">
      <c r="A2057" s="290">
        <f t="shared" si="95"/>
        <v>0</v>
      </c>
      <c r="B2057" s="289">
        <f t="shared" si="96"/>
        <v>0</v>
      </c>
      <c r="C2057" s="289">
        <f t="shared" si="97"/>
        <v>0</v>
      </c>
      <c r="E2057"/>
    </row>
    <row r="2058" spans="1:5" x14ac:dyDescent="0.3">
      <c r="A2058" s="290">
        <f t="shared" si="95"/>
        <v>0</v>
      </c>
      <c r="B2058" s="289">
        <f t="shared" si="96"/>
        <v>0</v>
      </c>
      <c r="C2058" s="289">
        <f t="shared" si="97"/>
        <v>0</v>
      </c>
      <c r="E2058"/>
    </row>
    <row r="2059" spans="1:5" x14ac:dyDescent="0.3">
      <c r="A2059" s="290">
        <f t="shared" si="95"/>
        <v>0</v>
      </c>
      <c r="B2059" s="289">
        <f t="shared" si="96"/>
        <v>0</v>
      </c>
      <c r="C2059" s="289">
        <f t="shared" si="97"/>
        <v>0</v>
      </c>
      <c r="E2059"/>
    </row>
    <row r="2060" spans="1:5" x14ac:dyDescent="0.3">
      <c r="A2060" s="290">
        <f t="shared" si="95"/>
        <v>0</v>
      </c>
      <c r="B2060" s="289">
        <f t="shared" si="96"/>
        <v>0</v>
      </c>
      <c r="C2060" s="289">
        <f t="shared" si="97"/>
        <v>0</v>
      </c>
      <c r="E2060"/>
    </row>
    <row r="2061" spans="1:5" x14ac:dyDescent="0.3">
      <c r="A2061" s="290">
        <f t="shared" si="95"/>
        <v>0</v>
      </c>
      <c r="B2061" s="289">
        <f t="shared" si="96"/>
        <v>0</v>
      </c>
      <c r="C2061" s="289">
        <f t="shared" si="97"/>
        <v>0</v>
      </c>
      <c r="E2061"/>
    </row>
    <row r="2062" spans="1:5" x14ac:dyDescent="0.3">
      <c r="A2062" s="290">
        <f t="shared" si="95"/>
        <v>0</v>
      </c>
      <c r="B2062" s="289">
        <f t="shared" si="96"/>
        <v>0</v>
      </c>
      <c r="C2062" s="289">
        <f t="shared" si="97"/>
        <v>0</v>
      </c>
      <c r="E2062"/>
    </row>
    <row r="2063" spans="1:5" x14ac:dyDescent="0.3">
      <c r="A2063" s="290">
        <f t="shared" si="95"/>
        <v>0</v>
      </c>
      <c r="B2063" s="289">
        <f t="shared" si="96"/>
        <v>0</v>
      </c>
      <c r="C2063" s="289">
        <f t="shared" si="97"/>
        <v>0</v>
      </c>
      <c r="E2063"/>
    </row>
    <row r="2064" spans="1:5" x14ac:dyDescent="0.3">
      <c r="A2064" s="290">
        <f t="shared" si="95"/>
        <v>0</v>
      </c>
      <c r="B2064" s="289">
        <f t="shared" si="96"/>
        <v>0</v>
      </c>
      <c r="C2064" s="289">
        <f t="shared" si="97"/>
        <v>0</v>
      </c>
      <c r="E2064"/>
    </row>
    <row r="2065" spans="1:5" x14ac:dyDescent="0.3">
      <c r="A2065" s="290">
        <f t="shared" si="95"/>
        <v>0</v>
      </c>
      <c r="B2065" s="289">
        <f t="shared" si="96"/>
        <v>0</v>
      </c>
      <c r="C2065" s="289">
        <f t="shared" si="97"/>
        <v>0</v>
      </c>
      <c r="E2065"/>
    </row>
    <row r="2066" spans="1:5" x14ac:dyDescent="0.3">
      <c r="A2066" s="290">
        <f t="shared" si="95"/>
        <v>0</v>
      </c>
      <c r="B2066" s="289">
        <f t="shared" si="96"/>
        <v>0</v>
      </c>
      <c r="C2066" s="289">
        <f t="shared" si="97"/>
        <v>0</v>
      </c>
      <c r="E2066"/>
    </row>
    <row r="2067" spans="1:5" x14ac:dyDescent="0.3">
      <c r="A2067" s="290">
        <f t="shared" si="95"/>
        <v>0</v>
      </c>
      <c r="B2067" s="289">
        <f t="shared" si="96"/>
        <v>0</v>
      </c>
      <c r="C2067" s="289">
        <f t="shared" si="97"/>
        <v>0</v>
      </c>
      <c r="E2067"/>
    </row>
    <row r="2068" spans="1:5" x14ac:dyDescent="0.3">
      <c r="A2068" s="290">
        <f t="shared" si="95"/>
        <v>0</v>
      </c>
      <c r="B2068" s="289">
        <f t="shared" si="96"/>
        <v>0</v>
      </c>
      <c r="C2068" s="289">
        <f t="shared" si="97"/>
        <v>0</v>
      </c>
      <c r="E2068"/>
    </row>
    <row r="2069" spans="1:5" x14ac:dyDescent="0.3">
      <c r="A2069" s="290">
        <f t="shared" si="95"/>
        <v>0</v>
      </c>
      <c r="B2069" s="289">
        <f t="shared" si="96"/>
        <v>0</v>
      </c>
      <c r="C2069" s="289">
        <f t="shared" si="97"/>
        <v>0</v>
      </c>
      <c r="E2069"/>
    </row>
    <row r="2070" spans="1:5" x14ac:dyDescent="0.3">
      <c r="A2070" s="290">
        <f t="shared" si="95"/>
        <v>0</v>
      </c>
      <c r="B2070" s="289">
        <f t="shared" si="96"/>
        <v>0</v>
      </c>
      <c r="C2070" s="289">
        <f t="shared" si="97"/>
        <v>0</v>
      </c>
      <c r="E2070"/>
    </row>
    <row r="2071" spans="1:5" x14ac:dyDescent="0.3">
      <c r="A2071" s="290">
        <f t="shared" si="95"/>
        <v>0</v>
      </c>
      <c r="B2071" s="289">
        <f t="shared" si="96"/>
        <v>0</v>
      </c>
      <c r="C2071" s="289">
        <f t="shared" si="97"/>
        <v>0</v>
      </c>
      <c r="E2071"/>
    </row>
    <row r="2072" spans="1:5" x14ac:dyDescent="0.3">
      <c r="A2072" s="290">
        <f t="shared" si="95"/>
        <v>0</v>
      </c>
      <c r="B2072" s="289">
        <f t="shared" si="96"/>
        <v>0</v>
      </c>
      <c r="C2072" s="289">
        <f t="shared" si="97"/>
        <v>0</v>
      </c>
      <c r="E2072"/>
    </row>
    <row r="2073" spans="1:5" x14ac:dyDescent="0.3">
      <c r="A2073" s="290">
        <f t="shared" si="95"/>
        <v>0</v>
      </c>
      <c r="B2073" s="289">
        <f t="shared" si="96"/>
        <v>0</v>
      </c>
      <c r="C2073" s="289">
        <f t="shared" si="97"/>
        <v>0</v>
      </c>
      <c r="E2073"/>
    </row>
    <row r="2074" spans="1:5" x14ac:dyDescent="0.3">
      <c r="A2074" s="290">
        <f t="shared" si="95"/>
        <v>0</v>
      </c>
      <c r="B2074" s="289">
        <f t="shared" si="96"/>
        <v>0</v>
      </c>
      <c r="C2074" s="289">
        <f t="shared" si="97"/>
        <v>0</v>
      </c>
      <c r="E2074"/>
    </row>
    <row r="2075" spans="1:5" x14ac:dyDescent="0.3">
      <c r="A2075" s="290">
        <f t="shared" si="95"/>
        <v>0</v>
      </c>
      <c r="B2075" s="289">
        <f t="shared" si="96"/>
        <v>0</v>
      </c>
      <c r="C2075" s="289">
        <f t="shared" si="97"/>
        <v>0</v>
      </c>
      <c r="E2075"/>
    </row>
    <row r="2076" spans="1:5" x14ac:dyDescent="0.3">
      <c r="A2076" s="290">
        <f t="shared" si="95"/>
        <v>0</v>
      </c>
      <c r="B2076" s="289">
        <f t="shared" si="96"/>
        <v>0</v>
      </c>
      <c r="C2076" s="289">
        <f t="shared" si="97"/>
        <v>0</v>
      </c>
      <c r="E2076"/>
    </row>
    <row r="2077" spans="1:5" x14ac:dyDescent="0.3">
      <c r="A2077" s="290">
        <f t="shared" ref="A2077:A2140" si="98">+E2077</f>
        <v>0</v>
      </c>
      <c r="B2077" s="289">
        <f t="shared" si="96"/>
        <v>0</v>
      </c>
      <c r="C2077" s="289">
        <f t="shared" si="97"/>
        <v>0</v>
      </c>
      <c r="E2077"/>
    </row>
    <row r="2078" spans="1:5" x14ac:dyDescent="0.3">
      <c r="A2078" s="290">
        <f t="shared" si="98"/>
        <v>0</v>
      </c>
      <c r="B2078" s="289">
        <f t="shared" si="96"/>
        <v>0</v>
      </c>
      <c r="C2078" s="289">
        <f t="shared" si="97"/>
        <v>0</v>
      </c>
      <c r="E2078"/>
    </row>
    <row r="2079" spans="1:5" x14ac:dyDescent="0.3">
      <c r="A2079" s="290">
        <f t="shared" si="98"/>
        <v>0</v>
      </c>
      <c r="B2079" s="289">
        <f t="shared" si="96"/>
        <v>0</v>
      </c>
      <c r="C2079" s="289">
        <f t="shared" si="97"/>
        <v>0</v>
      </c>
      <c r="E2079"/>
    </row>
    <row r="2080" spans="1:5" x14ac:dyDescent="0.3">
      <c r="A2080" s="290">
        <f t="shared" si="98"/>
        <v>0</v>
      </c>
      <c r="B2080" s="289">
        <f t="shared" si="96"/>
        <v>0</v>
      </c>
      <c r="C2080" s="289">
        <f t="shared" si="97"/>
        <v>0</v>
      </c>
      <c r="E2080"/>
    </row>
    <row r="2081" spans="1:5" x14ac:dyDescent="0.3">
      <c r="A2081" s="290">
        <f t="shared" si="98"/>
        <v>0</v>
      </c>
      <c r="B2081" s="289">
        <f t="shared" si="96"/>
        <v>0</v>
      </c>
      <c r="C2081" s="289">
        <f t="shared" si="97"/>
        <v>0</v>
      </c>
      <c r="E2081"/>
    </row>
    <row r="2082" spans="1:5" x14ac:dyDescent="0.3">
      <c r="A2082" s="290">
        <f t="shared" si="98"/>
        <v>0</v>
      </c>
      <c r="B2082" s="289">
        <f t="shared" si="96"/>
        <v>0</v>
      </c>
      <c r="C2082" s="289">
        <f t="shared" si="97"/>
        <v>0</v>
      </c>
      <c r="E2082"/>
    </row>
    <row r="2083" spans="1:5" x14ac:dyDescent="0.3">
      <c r="A2083" s="290">
        <f t="shared" si="98"/>
        <v>0</v>
      </c>
      <c r="B2083" s="289">
        <f t="shared" si="96"/>
        <v>0</v>
      </c>
      <c r="C2083" s="289">
        <f t="shared" si="97"/>
        <v>0</v>
      </c>
      <c r="E2083"/>
    </row>
    <row r="2084" spans="1:5" x14ac:dyDescent="0.3">
      <c r="A2084" s="290">
        <f t="shared" si="98"/>
        <v>0</v>
      </c>
      <c r="B2084" s="289">
        <f t="shared" ref="B2084:B2147" si="99">+SUM(F2084:G2084)</f>
        <v>0</v>
      </c>
      <c r="C2084" s="289">
        <f t="shared" ref="C2084:C2147" si="100">+SUM(F2084:AZ2084)-B2084</f>
        <v>0</v>
      </c>
      <c r="E2084"/>
    </row>
    <row r="2085" spans="1:5" x14ac:dyDescent="0.3">
      <c r="A2085" s="290">
        <f t="shared" si="98"/>
        <v>0</v>
      </c>
      <c r="B2085" s="289">
        <f t="shared" si="99"/>
        <v>0</v>
      </c>
      <c r="C2085" s="289">
        <f t="shared" si="100"/>
        <v>0</v>
      </c>
      <c r="E2085"/>
    </row>
    <row r="2086" spans="1:5" x14ac:dyDescent="0.3">
      <c r="A2086" s="290">
        <f t="shared" si="98"/>
        <v>0</v>
      </c>
      <c r="B2086" s="289">
        <f t="shared" si="99"/>
        <v>0</v>
      </c>
      <c r="C2086" s="289">
        <f t="shared" si="100"/>
        <v>0</v>
      </c>
      <c r="E2086"/>
    </row>
    <row r="2087" spans="1:5" x14ac:dyDescent="0.3">
      <c r="A2087" s="290">
        <f t="shared" si="98"/>
        <v>0</v>
      </c>
      <c r="B2087" s="289">
        <f t="shared" si="99"/>
        <v>0</v>
      </c>
      <c r="C2087" s="289">
        <f t="shared" si="100"/>
        <v>0</v>
      </c>
      <c r="E2087"/>
    </row>
    <row r="2088" spans="1:5" x14ac:dyDescent="0.3">
      <c r="A2088" s="290">
        <f t="shared" si="98"/>
        <v>0</v>
      </c>
      <c r="B2088" s="289">
        <f t="shared" si="99"/>
        <v>0</v>
      </c>
      <c r="C2088" s="289">
        <f t="shared" si="100"/>
        <v>0</v>
      </c>
      <c r="E2088"/>
    </row>
    <row r="2089" spans="1:5" x14ac:dyDescent="0.3">
      <c r="A2089" s="290">
        <f t="shared" si="98"/>
        <v>0</v>
      </c>
      <c r="B2089" s="289">
        <f t="shared" si="99"/>
        <v>0</v>
      </c>
      <c r="C2089" s="289">
        <f t="shared" si="100"/>
        <v>0</v>
      </c>
      <c r="E2089"/>
    </row>
    <row r="2090" spans="1:5" x14ac:dyDescent="0.3">
      <c r="A2090" s="290">
        <f t="shared" si="98"/>
        <v>0</v>
      </c>
      <c r="B2090" s="289">
        <f t="shared" si="99"/>
        <v>0</v>
      </c>
      <c r="C2090" s="289">
        <f t="shared" si="100"/>
        <v>0</v>
      </c>
      <c r="E2090"/>
    </row>
    <row r="2091" spans="1:5" x14ac:dyDescent="0.3">
      <c r="A2091" s="290">
        <f t="shared" si="98"/>
        <v>0</v>
      </c>
      <c r="B2091" s="289">
        <f t="shared" si="99"/>
        <v>0</v>
      </c>
      <c r="C2091" s="289">
        <f t="shared" si="100"/>
        <v>0</v>
      </c>
      <c r="E2091"/>
    </row>
    <row r="2092" spans="1:5" x14ac:dyDescent="0.3">
      <c r="A2092" s="290">
        <f t="shared" si="98"/>
        <v>0</v>
      </c>
      <c r="B2092" s="289">
        <f t="shared" si="99"/>
        <v>0</v>
      </c>
      <c r="C2092" s="289">
        <f t="shared" si="100"/>
        <v>0</v>
      </c>
      <c r="E2092"/>
    </row>
    <row r="2093" spans="1:5" x14ac:dyDescent="0.3">
      <c r="A2093" s="290">
        <f t="shared" si="98"/>
        <v>0</v>
      </c>
      <c r="B2093" s="289">
        <f t="shared" si="99"/>
        <v>0</v>
      </c>
      <c r="C2093" s="289">
        <f t="shared" si="100"/>
        <v>0</v>
      </c>
      <c r="E2093"/>
    </row>
    <row r="2094" spans="1:5" x14ac:dyDescent="0.3">
      <c r="A2094" s="290">
        <f t="shared" si="98"/>
        <v>0</v>
      </c>
      <c r="B2094" s="289">
        <f t="shared" si="99"/>
        <v>0</v>
      </c>
      <c r="C2094" s="289">
        <f t="shared" si="100"/>
        <v>0</v>
      </c>
      <c r="E2094"/>
    </row>
    <row r="2095" spans="1:5" x14ac:dyDescent="0.3">
      <c r="A2095" s="290">
        <f t="shared" si="98"/>
        <v>0</v>
      </c>
      <c r="B2095" s="289">
        <f t="shared" si="99"/>
        <v>0</v>
      </c>
      <c r="C2095" s="289">
        <f t="shared" si="100"/>
        <v>0</v>
      </c>
      <c r="E2095"/>
    </row>
    <row r="2096" spans="1:5" x14ac:dyDescent="0.3">
      <c r="A2096" s="290">
        <f t="shared" si="98"/>
        <v>0</v>
      </c>
      <c r="B2096" s="289">
        <f t="shared" si="99"/>
        <v>0</v>
      </c>
      <c r="C2096" s="289">
        <f t="shared" si="100"/>
        <v>0</v>
      </c>
      <c r="E2096"/>
    </row>
    <row r="2097" spans="1:5" x14ac:dyDescent="0.3">
      <c r="A2097" s="290">
        <f t="shared" si="98"/>
        <v>0</v>
      </c>
      <c r="B2097" s="289">
        <f t="shared" si="99"/>
        <v>0</v>
      </c>
      <c r="C2097" s="289">
        <f t="shared" si="100"/>
        <v>0</v>
      </c>
      <c r="E2097"/>
    </row>
    <row r="2098" spans="1:5" x14ac:dyDescent="0.3">
      <c r="A2098" s="290">
        <f t="shared" si="98"/>
        <v>0</v>
      </c>
      <c r="B2098" s="289">
        <f t="shared" si="99"/>
        <v>0</v>
      </c>
      <c r="C2098" s="289">
        <f t="shared" si="100"/>
        <v>0</v>
      </c>
      <c r="E2098"/>
    </row>
    <row r="2099" spans="1:5" x14ac:dyDescent="0.3">
      <c r="A2099" s="290">
        <f t="shared" si="98"/>
        <v>0</v>
      </c>
      <c r="B2099" s="289">
        <f t="shared" si="99"/>
        <v>0</v>
      </c>
      <c r="C2099" s="289">
        <f t="shared" si="100"/>
        <v>0</v>
      </c>
      <c r="E2099"/>
    </row>
    <row r="2100" spans="1:5" x14ac:dyDescent="0.3">
      <c r="A2100" s="290">
        <f t="shared" si="98"/>
        <v>0</v>
      </c>
      <c r="B2100" s="289">
        <f t="shared" si="99"/>
        <v>0</v>
      </c>
      <c r="C2100" s="289">
        <f t="shared" si="100"/>
        <v>0</v>
      </c>
      <c r="E2100"/>
    </row>
    <row r="2101" spans="1:5" x14ac:dyDescent="0.3">
      <c r="A2101" s="290">
        <f t="shared" si="98"/>
        <v>0</v>
      </c>
      <c r="B2101" s="289">
        <f t="shared" si="99"/>
        <v>0</v>
      </c>
      <c r="C2101" s="289">
        <f t="shared" si="100"/>
        <v>0</v>
      </c>
      <c r="E2101"/>
    </row>
    <row r="2102" spans="1:5" x14ac:dyDescent="0.3">
      <c r="A2102" s="290">
        <f t="shared" si="98"/>
        <v>0</v>
      </c>
      <c r="B2102" s="289">
        <f t="shared" si="99"/>
        <v>0</v>
      </c>
      <c r="C2102" s="289">
        <f t="shared" si="100"/>
        <v>0</v>
      </c>
      <c r="E2102"/>
    </row>
    <row r="2103" spans="1:5" x14ac:dyDescent="0.3">
      <c r="A2103" s="290">
        <f t="shared" si="98"/>
        <v>0</v>
      </c>
      <c r="B2103" s="289">
        <f t="shared" si="99"/>
        <v>0</v>
      </c>
      <c r="C2103" s="289">
        <f t="shared" si="100"/>
        <v>0</v>
      </c>
      <c r="E2103"/>
    </row>
    <row r="2104" spans="1:5" x14ac:dyDescent="0.3">
      <c r="A2104" s="290">
        <f t="shared" si="98"/>
        <v>0</v>
      </c>
      <c r="B2104" s="289">
        <f t="shared" si="99"/>
        <v>0</v>
      </c>
      <c r="C2104" s="289">
        <f t="shared" si="100"/>
        <v>0</v>
      </c>
      <c r="E2104"/>
    </row>
    <row r="2105" spans="1:5" x14ac:dyDescent="0.3">
      <c r="A2105" s="290">
        <f t="shared" si="98"/>
        <v>0</v>
      </c>
      <c r="B2105" s="289">
        <f t="shared" si="99"/>
        <v>0</v>
      </c>
      <c r="C2105" s="289">
        <f t="shared" si="100"/>
        <v>0</v>
      </c>
      <c r="E2105"/>
    </row>
    <row r="2106" spans="1:5" x14ac:dyDescent="0.3">
      <c r="A2106" s="290">
        <f t="shared" si="98"/>
        <v>0</v>
      </c>
      <c r="B2106" s="289">
        <f t="shared" si="99"/>
        <v>0</v>
      </c>
      <c r="C2106" s="289">
        <f t="shared" si="100"/>
        <v>0</v>
      </c>
      <c r="E2106"/>
    </row>
    <row r="2107" spans="1:5" x14ac:dyDescent="0.3">
      <c r="A2107" s="290">
        <f t="shared" si="98"/>
        <v>0</v>
      </c>
      <c r="B2107" s="289">
        <f t="shared" si="99"/>
        <v>0</v>
      </c>
      <c r="C2107" s="289">
        <f t="shared" si="100"/>
        <v>0</v>
      </c>
      <c r="E2107"/>
    </row>
    <row r="2108" spans="1:5" x14ac:dyDescent="0.3">
      <c r="A2108" s="290">
        <f t="shared" si="98"/>
        <v>0</v>
      </c>
      <c r="B2108" s="289">
        <f t="shared" si="99"/>
        <v>0</v>
      </c>
      <c r="C2108" s="289">
        <f t="shared" si="100"/>
        <v>0</v>
      </c>
      <c r="E2108"/>
    </row>
    <row r="2109" spans="1:5" x14ac:dyDescent="0.3">
      <c r="A2109" s="290">
        <f t="shared" si="98"/>
        <v>0</v>
      </c>
      <c r="B2109" s="289">
        <f t="shared" si="99"/>
        <v>0</v>
      </c>
      <c r="C2109" s="289">
        <f t="shared" si="100"/>
        <v>0</v>
      </c>
      <c r="E2109"/>
    </row>
    <row r="2110" spans="1:5" x14ac:dyDescent="0.3">
      <c r="A2110" s="290">
        <f t="shared" si="98"/>
        <v>0</v>
      </c>
      <c r="B2110" s="289">
        <f t="shared" si="99"/>
        <v>0</v>
      </c>
      <c r="C2110" s="289">
        <f t="shared" si="100"/>
        <v>0</v>
      </c>
      <c r="E2110"/>
    </row>
    <row r="2111" spans="1:5" x14ac:dyDescent="0.3">
      <c r="A2111" s="290">
        <f t="shared" si="98"/>
        <v>0</v>
      </c>
      <c r="B2111" s="289">
        <f t="shared" si="99"/>
        <v>0</v>
      </c>
      <c r="C2111" s="289">
        <f t="shared" si="100"/>
        <v>0</v>
      </c>
      <c r="E2111"/>
    </row>
    <row r="2112" spans="1:5" x14ac:dyDescent="0.3">
      <c r="A2112" s="290">
        <f t="shared" si="98"/>
        <v>0</v>
      </c>
      <c r="B2112" s="289">
        <f t="shared" si="99"/>
        <v>0</v>
      </c>
      <c r="C2112" s="289">
        <f t="shared" si="100"/>
        <v>0</v>
      </c>
      <c r="E2112"/>
    </row>
    <row r="2113" spans="1:5" x14ac:dyDescent="0.3">
      <c r="A2113" s="290">
        <f t="shared" si="98"/>
        <v>0</v>
      </c>
      <c r="B2113" s="289">
        <f t="shared" si="99"/>
        <v>0</v>
      </c>
      <c r="C2113" s="289">
        <f t="shared" si="100"/>
        <v>0</v>
      </c>
      <c r="E2113"/>
    </row>
    <row r="2114" spans="1:5" x14ac:dyDescent="0.3">
      <c r="A2114" s="290">
        <f t="shared" si="98"/>
        <v>0</v>
      </c>
      <c r="B2114" s="289">
        <f t="shared" si="99"/>
        <v>0</v>
      </c>
      <c r="C2114" s="289">
        <f t="shared" si="100"/>
        <v>0</v>
      </c>
      <c r="E2114"/>
    </row>
    <row r="2115" spans="1:5" x14ac:dyDescent="0.3">
      <c r="A2115" s="290">
        <f t="shared" si="98"/>
        <v>0</v>
      </c>
      <c r="B2115" s="289">
        <f t="shared" si="99"/>
        <v>0</v>
      </c>
      <c r="C2115" s="289">
        <f t="shared" si="100"/>
        <v>0</v>
      </c>
      <c r="E2115"/>
    </row>
    <row r="2116" spans="1:5" x14ac:dyDescent="0.3">
      <c r="A2116" s="290">
        <f t="shared" si="98"/>
        <v>0</v>
      </c>
      <c r="B2116" s="289">
        <f t="shared" si="99"/>
        <v>0</v>
      </c>
      <c r="C2116" s="289">
        <f t="shared" si="100"/>
        <v>0</v>
      </c>
      <c r="E2116"/>
    </row>
    <row r="2117" spans="1:5" x14ac:dyDescent="0.3">
      <c r="A2117" s="290">
        <f t="shared" si="98"/>
        <v>0</v>
      </c>
      <c r="B2117" s="289">
        <f t="shared" si="99"/>
        <v>0</v>
      </c>
      <c r="C2117" s="289">
        <f t="shared" si="100"/>
        <v>0</v>
      </c>
      <c r="E2117"/>
    </row>
    <row r="2118" spans="1:5" x14ac:dyDescent="0.3">
      <c r="A2118" s="290">
        <f t="shared" si="98"/>
        <v>0</v>
      </c>
      <c r="B2118" s="289">
        <f t="shared" si="99"/>
        <v>0</v>
      </c>
      <c r="C2118" s="289">
        <f t="shared" si="100"/>
        <v>0</v>
      </c>
      <c r="E2118"/>
    </row>
    <row r="2119" spans="1:5" x14ac:dyDescent="0.3">
      <c r="A2119" s="290">
        <f t="shared" si="98"/>
        <v>0</v>
      </c>
      <c r="B2119" s="289">
        <f t="shared" si="99"/>
        <v>0</v>
      </c>
      <c r="C2119" s="289">
        <f t="shared" si="100"/>
        <v>0</v>
      </c>
      <c r="E2119"/>
    </row>
    <row r="2120" spans="1:5" x14ac:dyDescent="0.3">
      <c r="A2120" s="290">
        <f t="shared" si="98"/>
        <v>0</v>
      </c>
      <c r="B2120" s="289">
        <f t="shared" si="99"/>
        <v>0</v>
      </c>
      <c r="C2120" s="289">
        <f t="shared" si="100"/>
        <v>0</v>
      </c>
      <c r="E2120"/>
    </row>
    <row r="2121" spans="1:5" x14ac:dyDescent="0.3">
      <c r="A2121" s="290">
        <f t="shared" si="98"/>
        <v>0</v>
      </c>
      <c r="B2121" s="289">
        <f t="shared" si="99"/>
        <v>0</v>
      </c>
      <c r="C2121" s="289">
        <f t="shared" si="100"/>
        <v>0</v>
      </c>
      <c r="E2121"/>
    </row>
    <row r="2122" spans="1:5" x14ac:dyDescent="0.3">
      <c r="A2122" s="290">
        <f t="shared" si="98"/>
        <v>0</v>
      </c>
      <c r="B2122" s="289">
        <f t="shared" si="99"/>
        <v>0</v>
      </c>
      <c r="C2122" s="289">
        <f t="shared" si="100"/>
        <v>0</v>
      </c>
      <c r="E2122"/>
    </row>
    <row r="2123" spans="1:5" x14ac:dyDescent="0.3">
      <c r="A2123" s="290">
        <f t="shared" si="98"/>
        <v>0</v>
      </c>
      <c r="B2123" s="289">
        <f t="shared" si="99"/>
        <v>0</v>
      </c>
      <c r="C2123" s="289">
        <f t="shared" si="100"/>
        <v>0</v>
      </c>
      <c r="E2123"/>
    </row>
    <row r="2124" spans="1:5" x14ac:dyDescent="0.3">
      <c r="A2124" s="290">
        <f t="shared" si="98"/>
        <v>0</v>
      </c>
      <c r="B2124" s="289">
        <f t="shared" si="99"/>
        <v>0</v>
      </c>
      <c r="C2124" s="289">
        <f t="shared" si="100"/>
        <v>0</v>
      </c>
      <c r="E2124"/>
    </row>
    <row r="2125" spans="1:5" x14ac:dyDescent="0.3">
      <c r="A2125" s="290">
        <f t="shared" si="98"/>
        <v>0</v>
      </c>
      <c r="B2125" s="289">
        <f t="shared" si="99"/>
        <v>0</v>
      </c>
      <c r="C2125" s="289">
        <f t="shared" si="100"/>
        <v>0</v>
      </c>
      <c r="E2125"/>
    </row>
    <row r="2126" spans="1:5" x14ac:dyDescent="0.3">
      <c r="A2126" s="290">
        <f t="shared" si="98"/>
        <v>0</v>
      </c>
      <c r="B2126" s="289">
        <f t="shared" si="99"/>
        <v>0</v>
      </c>
      <c r="C2126" s="289">
        <f t="shared" si="100"/>
        <v>0</v>
      </c>
      <c r="E2126"/>
    </row>
    <row r="2127" spans="1:5" x14ac:dyDescent="0.3">
      <c r="A2127" s="290">
        <f t="shared" si="98"/>
        <v>0</v>
      </c>
      <c r="B2127" s="289">
        <f t="shared" si="99"/>
        <v>0</v>
      </c>
      <c r="C2127" s="289">
        <f t="shared" si="100"/>
        <v>0</v>
      </c>
      <c r="E2127"/>
    </row>
    <row r="2128" spans="1:5" x14ac:dyDescent="0.3">
      <c r="A2128" s="290">
        <f t="shared" si="98"/>
        <v>0</v>
      </c>
      <c r="B2128" s="289">
        <f t="shared" si="99"/>
        <v>0</v>
      </c>
      <c r="C2128" s="289">
        <f t="shared" si="100"/>
        <v>0</v>
      </c>
      <c r="E2128"/>
    </row>
    <row r="2129" spans="1:5" x14ac:dyDescent="0.3">
      <c r="A2129" s="290">
        <f t="shared" si="98"/>
        <v>0</v>
      </c>
      <c r="B2129" s="289">
        <f t="shared" si="99"/>
        <v>0</v>
      </c>
      <c r="C2129" s="289">
        <f t="shared" si="100"/>
        <v>0</v>
      </c>
      <c r="E2129"/>
    </row>
    <row r="2130" spans="1:5" x14ac:dyDescent="0.3">
      <c r="A2130" s="290">
        <f t="shared" si="98"/>
        <v>0</v>
      </c>
      <c r="B2130" s="289">
        <f t="shared" si="99"/>
        <v>0</v>
      </c>
      <c r="C2130" s="289">
        <f t="shared" si="100"/>
        <v>0</v>
      </c>
      <c r="E2130"/>
    </row>
    <row r="2131" spans="1:5" x14ac:dyDescent="0.3">
      <c r="A2131" s="290">
        <f t="shared" si="98"/>
        <v>0</v>
      </c>
      <c r="B2131" s="289">
        <f t="shared" si="99"/>
        <v>0</v>
      </c>
      <c r="C2131" s="289">
        <f t="shared" si="100"/>
        <v>0</v>
      </c>
      <c r="E2131"/>
    </row>
    <row r="2132" spans="1:5" x14ac:dyDescent="0.3">
      <c r="A2132" s="290">
        <f t="shared" si="98"/>
        <v>0</v>
      </c>
      <c r="B2132" s="289">
        <f t="shared" si="99"/>
        <v>0</v>
      </c>
      <c r="C2132" s="289">
        <f t="shared" si="100"/>
        <v>0</v>
      </c>
      <c r="E2132"/>
    </row>
    <row r="2133" spans="1:5" x14ac:dyDescent="0.3">
      <c r="A2133" s="290">
        <f t="shared" si="98"/>
        <v>0</v>
      </c>
      <c r="B2133" s="289">
        <f t="shared" si="99"/>
        <v>0</v>
      </c>
      <c r="C2133" s="289">
        <f t="shared" si="100"/>
        <v>0</v>
      </c>
      <c r="E2133"/>
    </row>
    <row r="2134" spans="1:5" x14ac:dyDescent="0.3">
      <c r="A2134" s="290">
        <f t="shared" si="98"/>
        <v>0</v>
      </c>
      <c r="B2134" s="289">
        <f t="shared" si="99"/>
        <v>0</v>
      </c>
      <c r="C2134" s="289">
        <f t="shared" si="100"/>
        <v>0</v>
      </c>
      <c r="E2134"/>
    </row>
    <row r="2135" spans="1:5" x14ac:dyDescent="0.3">
      <c r="A2135" s="290">
        <f t="shared" si="98"/>
        <v>0</v>
      </c>
      <c r="B2135" s="289">
        <f t="shared" si="99"/>
        <v>0</v>
      </c>
      <c r="C2135" s="289">
        <f t="shared" si="100"/>
        <v>0</v>
      </c>
      <c r="E2135"/>
    </row>
    <row r="2136" spans="1:5" x14ac:dyDescent="0.3">
      <c r="A2136" s="290">
        <f t="shared" si="98"/>
        <v>0</v>
      </c>
      <c r="B2136" s="289">
        <f t="shared" si="99"/>
        <v>0</v>
      </c>
      <c r="C2136" s="289">
        <f t="shared" si="100"/>
        <v>0</v>
      </c>
      <c r="E2136"/>
    </row>
    <row r="2137" spans="1:5" x14ac:dyDescent="0.3">
      <c r="A2137" s="290">
        <f t="shared" si="98"/>
        <v>0</v>
      </c>
      <c r="B2137" s="289">
        <f t="shared" si="99"/>
        <v>0</v>
      </c>
      <c r="C2137" s="289">
        <f t="shared" si="100"/>
        <v>0</v>
      </c>
      <c r="E2137"/>
    </row>
    <row r="2138" spans="1:5" x14ac:dyDescent="0.3">
      <c r="A2138" s="290">
        <f t="shared" si="98"/>
        <v>0</v>
      </c>
      <c r="B2138" s="289">
        <f t="shared" si="99"/>
        <v>0</v>
      </c>
      <c r="C2138" s="289">
        <f t="shared" si="100"/>
        <v>0</v>
      </c>
      <c r="E2138"/>
    </row>
    <row r="2139" spans="1:5" x14ac:dyDescent="0.3">
      <c r="A2139" s="290">
        <f t="shared" si="98"/>
        <v>0</v>
      </c>
      <c r="B2139" s="289">
        <f t="shared" si="99"/>
        <v>0</v>
      </c>
      <c r="C2139" s="289">
        <f t="shared" si="100"/>
        <v>0</v>
      </c>
      <c r="E2139"/>
    </row>
    <row r="2140" spans="1:5" x14ac:dyDescent="0.3">
      <c r="A2140" s="290">
        <f t="shared" si="98"/>
        <v>0</v>
      </c>
      <c r="B2140" s="289">
        <f t="shared" si="99"/>
        <v>0</v>
      </c>
      <c r="C2140" s="289">
        <f t="shared" si="100"/>
        <v>0</v>
      </c>
      <c r="E2140"/>
    </row>
    <row r="2141" spans="1:5" x14ac:dyDescent="0.3">
      <c r="A2141" s="290">
        <f t="shared" ref="A2141:A2204" si="101">+E2141</f>
        <v>0</v>
      </c>
      <c r="B2141" s="289">
        <f t="shared" si="99"/>
        <v>0</v>
      </c>
      <c r="C2141" s="289">
        <f t="shared" si="100"/>
        <v>0</v>
      </c>
      <c r="E2141"/>
    </row>
    <row r="2142" spans="1:5" x14ac:dyDescent="0.3">
      <c r="A2142" s="290">
        <f t="shared" si="101"/>
        <v>0</v>
      </c>
      <c r="B2142" s="289">
        <f t="shared" si="99"/>
        <v>0</v>
      </c>
      <c r="C2142" s="289">
        <f t="shared" si="100"/>
        <v>0</v>
      </c>
      <c r="E2142"/>
    </row>
    <row r="2143" spans="1:5" x14ac:dyDescent="0.3">
      <c r="A2143" s="290">
        <f t="shared" si="101"/>
        <v>0</v>
      </c>
      <c r="B2143" s="289">
        <f t="shared" si="99"/>
        <v>0</v>
      </c>
      <c r="C2143" s="289">
        <f t="shared" si="100"/>
        <v>0</v>
      </c>
      <c r="E2143"/>
    </row>
    <row r="2144" spans="1:5" x14ac:dyDescent="0.3">
      <c r="A2144" s="290">
        <f t="shared" si="101"/>
        <v>0</v>
      </c>
      <c r="B2144" s="289">
        <f t="shared" si="99"/>
        <v>0</v>
      </c>
      <c r="C2144" s="289">
        <f t="shared" si="100"/>
        <v>0</v>
      </c>
      <c r="E2144"/>
    </row>
    <row r="2145" spans="1:5" x14ac:dyDescent="0.3">
      <c r="A2145" s="290">
        <f t="shared" si="101"/>
        <v>0</v>
      </c>
      <c r="B2145" s="289">
        <f t="shared" si="99"/>
        <v>0</v>
      </c>
      <c r="C2145" s="289">
        <f t="shared" si="100"/>
        <v>0</v>
      </c>
      <c r="E2145"/>
    </row>
    <row r="2146" spans="1:5" x14ac:dyDescent="0.3">
      <c r="A2146" s="290">
        <f t="shared" si="101"/>
        <v>0</v>
      </c>
      <c r="B2146" s="289">
        <f t="shared" si="99"/>
        <v>0</v>
      </c>
      <c r="C2146" s="289">
        <f t="shared" si="100"/>
        <v>0</v>
      </c>
      <c r="E2146"/>
    </row>
    <row r="2147" spans="1:5" x14ac:dyDescent="0.3">
      <c r="A2147" s="290">
        <f t="shared" si="101"/>
        <v>0</v>
      </c>
      <c r="B2147" s="289">
        <f t="shared" si="99"/>
        <v>0</v>
      </c>
      <c r="C2147" s="289">
        <f t="shared" si="100"/>
        <v>0</v>
      </c>
      <c r="E2147"/>
    </row>
    <row r="2148" spans="1:5" x14ac:dyDescent="0.3">
      <c r="A2148" s="290">
        <f t="shared" si="101"/>
        <v>0</v>
      </c>
      <c r="B2148" s="289">
        <f t="shared" ref="B2148:B2211" si="102">+SUM(F2148:G2148)</f>
        <v>0</v>
      </c>
      <c r="C2148" s="289">
        <f t="shared" ref="C2148:C2211" si="103">+SUM(F2148:AZ2148)-B2148</f>
        <v>0</v>
      </c>
      <c r="E2148"/>
    </row>
    <row r="2149" spans="1:5" x14ac:dyDescent="0.3">
      <c r="A2149" s="290">
        <f t="shared" si="101"/>
        <v>0</v>
      </c>
      <c r="B2149" s="289">
        <f t="shared" si="102"/>
        <v>0</v>
      </c>
      <c r="C2149" s="289">
        <f t="shared" si="103"/>
        <v>0</v>
      </c>
      <c r="E2149"/>
    </row>
    <row r="2150" spans="1:5" x14ac:dyDescent="0.3">
      <c r="A2150" s="290">
        <f t="shared" si="101"/>
        <v>0</v>
      </c>
      <c r="B2150" s="289">
        <f t="shared" si="102"/>
        <v>0</v>
      </c>
      <c r="C2150" s="289">
        <f t="shared" si="103"/>
        <v>0</v>
      </c>
      <c r="E2150"/>
    </row>
    <row r="2151" spans="1:5" x14ac:dyDescent="0.3">
      <c r="A2151" s="290">
        <f t="shared" si="101"/>
        <v>0</v>
      </c>
      <c r="B2151" s="289">
        <f t="shared" si="102"/>
        <v>0</v>
      </c>
      <c r="C2151" s="289">
        <f t="shared" si="103"/>
        <v>0</v>
      </c>
      <c r="E2151"/>
    </row>
    <row r="2152" spans="1:5" x14ac:dyDescent="0.3">
      <c r="A2152" s="290">
        <f t="shared" si="101"/>
        <v>0</v>
      </c>
      <c r="B2152" s="289">
        <f t="shared" si="102"/>
        <v>0</v>
      </c>
      <c r="C2152" s="289">
        <f t="shared" si="103"/>
        <v>0</v>
      </c>
      <c r="E2152"/>
    </row>
    <row r="2153" spans="1:5" x14ac:dyDescent="0.3">
      <c r="A2153" s="290">
        <f t="shared" si="101"/>
        <v>0</v>
      </c>
      <c r="B2153" s="289">
        <f t="shared" si="102"/>
        <v>0</v>
      </c>
      <c r="C2153" s="289">
        <f t="shared" si="103"/>
        <v>0</v>
      </c>
      <c r="E2153"/>
    </row>
    <row r="2154" spans="1:5" x14ac:dyDescent="0.3">
      <c r="A2154" s="290">
        <f t="shared" si="101"/>
        <v>0</v>
      </c>
      <c r="B2154" s="289">
        <f t="shared" si="102"/>
        <v>0</v>
      </c>
      <c r="C2154" s="289">
        <f t="shared" si="103"/>
        <v>0</v>
      </c>
      <c r="E2154"/>
    </row>
    <row r="2155" spans="1:5" x14ac:dyDescent="0.3">
      <c r="A2155" s="290">
        <f t="shared" si="101"/>
        <v>0</v>
      </c>
      <c r="B2155" s="289">
        <f t="shared" si="102"/>
        <v>0</v>
      </c>
      <c r="C2155" s="289">
        <f t="shared" si="103"/>
        <v>0</v>
      </c>
      <c r="E2155"/>
    </row>
    <row r="2156" spans="1:5" x14ac:dyDescent="0.3">
      <c r="A2156" s="290">
        <f t="shared" si="101"/>
        <v>0</v>
      </c>
      <c r="B2156" s="289">
        <f t="shared" si="102"/>
        <v>0</v>
      </c>
      <c r="C2156" s="289">
        <f t="shared" si="103"/>
        <v>0</v>
      </c>
      <c r="E2156"/>
    </row>
    <row r="2157" spans="1:5" x14ac:dyDescent="0.3">
      <c r="A2157" s="290">
        <f t="shared" si="101"/>
        <v>0</v>
      </c>
      <c r="B2157" s="289">
        <f t="shared" si="102"/>
        <v>0</v>
      </c>
      <c r="C2157" s="289">
        <f t="shared" si="103"/>
        <v>0</v>
      </c>
      <c r="E2157"/>
    </row>
    <row r="2158" spans="1:5" x14ac:dyDescent="0.3">
      <c r="A2158" s="290">
        <f t="shared" si="101"/>
        <v>0</v>
      </c>
      <c r="B2158" s="289">
        <f t="shared" si="102"/>
        <v>0</v>
      </c>
      <c r="C2158" s="289">
        <f t="shared" si="103"/>
        <v>0</v>
      </c>
      <c r="E2158"/>
    </row>
    <row r="2159" spans="1:5" x14ac:dyDescent="0.3">
      <c r="A2159" s="290">
        <f t="shared" si="101"/>
        <v>0</v>
      </c>
      <c r="B2159" s="289">
        <f t="shared" si="102"/>
        <v>0</v>
      </c>
      <c r="C2159" s="289">
        <f t="shared" si="103"/>
        <v>0</v>
      </c>
      <c r="E2159"/>
    </row>
    <row r="2160" spans="1:5" x14ac:dyDescent="0.3">
      <c r="A2160" s="290">
        <f t="shared" si="101"/>
        <v>0</v>
      </c>
      <c r="B2160" s="289">
        <f t="shared" si="102"/>
        <v>0</v>
      </c>
      <c r="C2160" s="289">
        <f t="shared" si="103"/>
        <v>0</v>
      </c>
      <c r="E2160"/>
    </row>
    <row r="2161" spans="1:5" x14ac:dyDescent="0.3">
      <c r="A2161" s="290">
        <f t="shared" si="101"/>
        <v>0</v>
      </c>
      <c r="B2161" s="289">
        <f t="shared" si="102"/>
        <v>0</v>
      </c>
      <c r="C2161" s="289">
        <f t="shared" si="103"/>
        <v>0</v>
      </c>
      <c r="E2161"/>
    </row>
    <row r="2162" spans="1:5" x14ac:dyDescent="0.3">
      <c r="A2162" s="290">
        <f t="shared" si="101"/>
        <v>0</v>
      </c>
      <c r="B2162" s="289">
        <f t="shared" si="102"/>
        <v>0</v>
      </c>
      <c r="C2162" s="289">
        <f t="shared" si="103"/>
        <v>0</v>
      </c>
      <c r="E2162"/>
    </row>
    <row r="2163" spans="1:5" x14ac:dyDescent="0.3">
      <c r="A2163" s="290">
        <f t="shared" si="101"/>
        <v>0</v>
      </c>
      <c r="B2163" s="289">
        <f t="shared" si="102"/>
        <v>0</v>
      </c>
      <c r="C2163" s="289">
        <f t="shared" si="103"/>
        <v>0</v>
      </c>
      <c r="E2163"/>
    </row>
    <row r="2164" spans="1:5" x14ac:dyDescent="0.3">
      <c r="A2164" s="290">
        <f t="shared" si="101"/>
        <v>0</v>
      </c>
      <c r="B2164" s="289">
        <f t="shared" si="102"/>
        <v>0</v>
      </c>
      <c r="C2164" s="289">
        <f t="shared" si="103"/>
        <v>0</v>
      </c>
      <c r="E2164"/>
    </row>
    <row r="2165" spans="1:5" x14ac:dyDescent="0.3">
      <c r="A2165" s="290">
        <f t="shared" si="101"/>
        <v>0</v>
      </c>
      <c r="B2165" s="289">
        <f t="shared" si="102"/>
        <v>0</v>
      </c>
      <c r="C2165" s="289">
        <f t="shared" si="103"/>
        <v>0</v>
      </c>
      <c r="E2165"/>
    </row>
    <row r="2166" spans="1:5" x14ac:dyDescent="0.3">
      <c r="A2166" s="290">
        <f t="shared" si="101"/>
        <v>0</v>
      </c>
      <c r="B2166" s="289">
        <f t="shared" si="102"/>
        <v>0</v>
      </c>
      <c r="C2166" s="289">
        <f t="shared" si="103"/>
        <v>0</v>
      </c>
      <c r="E2166"/>
    </row>
    <row r="2167" spans="1:5" x14ac:dyDescent="0.3">
      <c r="A2167" s="290">
        <f t="shared" si="101"/>
        <v>0</v>
      </c>
      <c r="B2167" s="289">
        <f t="shared" si="102"/>
        <v>0</v>
      </c>
      <c r="C2167" s="289">
        <f t="shared" si="103"/>
        <v>0</v>
      </c>
      <c r="E2167"/>
    </row>
    <row r="2168" spans="1:5" x14ac:dyDescent="0.3">
      <c r="A2168" s="290">
        <f t="shared" si="101"/>
        <v>0</v>
      </c>
      <c r="B2168" s="289">
        <f t="shared" si="102"/>
        <v>0</v>
      </c>
      <c r="C2168" s="289">
        <f t="shared" si="103"/>
        <v>0</v>
      </c>
      <c r="E2168"/>
    </row>
    <row r="2169" spans="1:5" x14ac:dyDescent="0.3">
      <c r="A2169" s="290">
        <f t="shared" si="101"/>
        <v>0</v>
      </c>
      <c r="B2169" s="289">
        <f t="shared" si="102"/>
        <v>0</v>
      </c>
      <c r="C2169" s="289">
        <f t="shared" si="103"/>
        <v>0</v>
      </c>
      <c r="E2169"/>
    </row>
    <row r="2170" spans="1:5" x14ac:dyDescent="0.3">
      <c r="A2170" s="290">
        <f t="shared" si="101"/>
        <v>0</v>
      </c>
      <c r="B2170" s="289">
        <f t="shared" si="102"/>
        <v>0</v>
      </c>
      <c r="C2170" s="289">
        <f t="shared" si="103"/>
        <v>0</v>
      </c>
      <c r="E2170"/>
    </row>
    <row r="2171" spans="1:5" x14ac:dyDescent="0.3">
      <c r="A2171" s="290">
        <f t="shared" si="101"/>
        <v>0</v>
      </c>
      <c r="B2171" s="289">
        <f t="shared" si="102"/>
        <v>0</v>
      </c>
      <c r="C2171" s="289">
        <f t="shared" si="103"/>
        <v>0</v>
      </c>
      <c r="E2171"/>
    </row>
    <row r="2172" spans="1:5" x14ac:dyDescent="0.3">
      <c r="A2172" s="290">
        <f t="shared" si="101"/>
        <v>0</v>
      </c>
      <c r="B2172" s="289">
        <f t="shared" si="102"/>
        <v>0</v>
      </c>
      <c r="C2172" s="289">
        <f t="shared" si="103"/>
        <v>0</v>
      </c>
      <c r="E2172"/>
    </row>
    <row r="2173" spans="1:5" x14ac:dyDescent="0.3">
      <c r="A2173" s="290">
        <f t="shared" si="101"/>
        <v>0</v>
      </c>
      <c r="B2173" s="289">
        <f t="shared" si="102"/>
        <v>0</v>
      </c>
      <c r="C2173" s="289">
        <f t="shared" si="103"/>
        <v>0</v>
      </c>
      <c r="E2173"/>
    </row>
    <row r="2174" spans="1:5" x14ac:dyDescent="0.3">
      <c r="A2174" s="290">
        <f t="shared" si="101"/>
        <v>0</v>
      </c>
      <c r="B2174" s="289">
        <f t="shared" si="102"/>
        <v>0</v>
      </c>
      <c r="C2174" s="289">
        <f t="shared" si="103"/>
        <v>0</v>
      </c>
      <c r="E2174"/>
    </row>
    <row r="2175" spans="1:5" x14ac:dyDescent="0.3">
      <c r="A2175" s="290">
        <f t="shared" si="101"/>
        <v>0</v>
      </c>
      <c r="B2175" s="289">
        <f t="shared" si="102"/>
        <v>0</v>
      </c>
      <c r="C2175" s="289">
        <f t="shared" si="103"/>
        <v>0</v>
      </c>
      <c r="E2175"/>
    </row>
    <row r="2176" spans="1:5" x14ac:dyDescent="0.3">
      <c r="A2176" s="290">
        <f t="shared" si="101"/>
        <v>0</v>
      </c>
      <c r="B2176" s="289">
        <f t="shared" si="102"/>
        <v>0</v>
      </c>
      <c r="C2176" s="289">
        <f t="shared" si="103"/>
        <v>0</v>
      </c>
      <c r="E2176"/>
    </row>
    <row r="2177" spans="1:5" x14ac:dyDescent="0.3">
      <c r="A2177" s="290">
        <f t="shared" si="101"/>
        <v>0</v>
      </c>
      <c r="B2177" s="289">
        <f t="shared" si="102"/>
        <v>0</v>
      </c>
      <c r="C2177" s="289">
        <f t="shared" si="103"/>
        <v>0</v>
      </c>
      <c r="E2177"/>
    </row>
    <row r="2178" spans="1:5" x14ac:dyDescent="0.3">
      <c r="A2178" s="290">
        <f t="shared" si="101"/>
        <v>0</v>
      </c>
      <c r="B2178" s="289">
        <f t="shared" si="102"/>
        <v>0</v>
      </c>
      <c r="C2178" s="289">
        <f t="shared" si="103"/>
        <v>0</v>
      </c>
      <c r="E2178"/>
    </row>
    <row r="2179" spans="1:5" x14ac:dyDescent="0.3">
      <c r="A2179" s="290">
        <f t="shared" si="101"/>
        <v>0</v>
      </c>
      <c r="B2179" s="289">
        <f t="shared" si="102"/>
        <v>0</v>
      </c>
      <c r="C2179" s="289">
        <f t="shared" si="103"/>
        <v>0</v>
      </c>
      <c r="E2179"/>
    </row>
    <row r="2180" spans="1:5" x14ac:dyDescent="0.3">
      <c r="A2180" s="290">
        <f t="shared" si="101"/>
        <v>0</v>
      </c>
      <c r="B2180" s="289">
        <f t="shared" si="102"/>
        <v>0</v>
      </c>
      <c r="C2180" s="289">
        <f t="shared" si="103"/>
        <v>0</v>
      </c>
      <c r="E2180"/>
    </row>
    <row r="2181" spans="1:5" x14ac:dyDescent="0.3">
      <c r="A2181" s="290">
        <f t="shared" si="101"/>
        <v>0</v>
      </c>
      <c r="B2181" s="289">
        <f t="shared" si="102"/>
        <v>0</v>
      </c>
      <c r="C2181" s="289">
        <f t="shared" si="103"/>
        <v>0</v>
      </c>
      <c r="E2181"/>
    </row>
    <row r="2182" spans="1:5" x14ac:dyDescent="0.3">
      <c r="A2182" s="290">
        <f t="shared" si="101"/>
        <v>0</v>
      </c>
      <c r="B2182" s="289">
        <f t="shared" si="102"/>
        <v>0</v>
      </c>
      <c r="C2182" s="289">
        <f t="shared" si="103"/>
        <v>0</v>
      </c>
      <c r="E2182"/>
    </row>
    <row r="2183" spans="1:5" x14ac:dyDescent="0.3">
      <c r="A2183" s="290">
        <f t="shared" si="101"/>
        <v>0</v>
      </c>
      <c r="B2183" s="289">
        <f t="shared" si="102"/>
        <v>0</v>
      </c>
      <c r="C2183" s="289">
        <f t="shared" si="103"/>
        <v>0</v>
      </c>
      <c r="E2183"/>
    </row>
    <row r="2184" spans="1:5" x14ac:dyDescent="0.3">
      <c r="A2184" s="290">
        <f t="shared" si="101"/>
        <v>0</v>
      </c>
      <c r="B2184" s="289">
        <f t="shared" si="102"/>
        <v>0</v>
      </c>
      <c r="C2184" s="289">
        <f t="shared" si="103"/>
        <v>0</v>
      </c>
      <c r="E2184"/>
    </row>
    <row r="2185" spans="1:5" x14ac:dyDescent="0.3">
      <c r="A2185" s="290">
        <f t="shared" si="101"/>
        <v>0</v>
      </c>
      <c r="B2185" s="289">
        <f t="shared" si="102"/>
        <v>0</v>
      </c>
      <c r="C2185" s="289">
        <f t="shared" si="103"/>
        <v>0</v>
      </c>
      <c r="E2185"/>
    </row>
    <row r="2186" spans="1:5" x14ac:dyDescent="0.3">
      <c r="A2186" s="290">
        <f t="shared" si="101"/>
        <v>0</v>
      </c>
      <c r="B2186" s="289">
        <f t="shared" si="102"/>
        <v>0</v>
      </c>
      <c r="C2186" s="289">
        <f t="shared" si="103"/>
        <v>0</v>
      </c>
      <c r="E2186"/>
    </row>
    <row r="2187" spans="1:5" x14ac:dyDescent="0.3">
      <c r="A2187" s="290">
        <f t="shared" si="101"/>
        <v>0</v>
      </c>
      <c r="B2187" s="289">
        <f t="shared" si="102"/>
        <v>0</v>
      </c>
      <c r="C2187" s="289">
        <f t="shared" si="103"/>
        <v>0</v>
      </c>
      <c r="E2187"/>
    </row>
    <row r="2188" spans="1:5" x14ac:dyDescent="0.3">
      <c r="A2188" s="290">
        <f t="shared" si="101"/>
        <v>0</v>
      </c>
      <c r="B2188" s="289">
        <f t="shared" si="102"/>
        <v>0</v>
      </c>
      <c r="C2188" s="289">
        <f t="shared" si="103"/>
        <v>0</v>
      </c>
      <c r="E2188"/>
    </row>
    <row r="2189" spans="1:5" x14ac:dyDescent="0.3">
      <c r="A2189" s="290">
        <f t="shared" si="101"/>
        <v>0</v>
      </c>
      <c r="B2189" s="289">
        <f t="shared" si="102"/>
        <v>0</v>
      </c>
      <c r="C2189" s="289">
        <f t="shared" si="103"/>
        <v>0</v>
      </c>
      <c r="E2189"/>
    </row>
    <row r="2190" spans="1:5" x14ac:dyDescent="0.3">
      <c r="A2190" s="290">
        <f t="shared" si="101"/>
        <v>0</v>
      </c>
      <c r="B2190" s="289">
        <f t="shared" si="102"/>
        <v>0</v>
      </c>
      <c r="C2190" s="289">
        <f t="shared" si="103"/>
        <v>0</v>
      </c>
      <c r="E2190"/>
    </row>
    <row r="2191" spans="1:5" x14ac:dyDescent="0.3">
      <c r="A2191" s="290">
        <f t="shared" si="101"/>
        <v>0</v>
      </c>
      <c r="B2191" s="289">
        <f t="shared" si="102"/>
        <v>0</v>
      </c>
      <c r="C2191" s="289">
        <f t="shared" si="103"/>
        <v>0</v>
      </c>
      <c r="E2191"/>
    </row>
    <row r="2192" spans="1:5" x14ac:dyDescent="0.3">
      <c r="A2192" s="290">
        <f t="shared" si="101"/>
        <v>0</v>
      </c>
      <c r="B2192" s="289">
        <f t="shared" si="102"/>
        <v>0</v>
      </c>
      <c r="C2192" s="289">
        <f t="shared" si="103"/>
        <v>0</v>
      </c>
      <c r="E2192"/>
    </row>
    <row r="2193" spans="1:5" x14ac:dyDescent="0.3">
      <c r="A2193" s="290">
        <f t="shared" si="101"/>
        <v>0</v>
      </c>
      <c r="B2193" s="289">
        <f t="shared" si="102"/>
        <v>0</v>
      </c>
      <c r="C2193" s="289">
        <f t="shared" si="103"/>
        <v>0</v>
      </c>
      <c r="E2193"/>
    </row>
    <row r="2194" spans="1:5" x14ac:dyDescent="0.3">
      <c r="A2194" s="290">
        <f t="shared" si="101"/>
        <v>0</v>
      </c>
      <c r="B2194" s="289">
        <f t="shared" si="102"/>
        <v>0</v>
      </c>
      <c r="C2194" s="289">
        <f t="shared" si="103"/>
        <v>0</v>
      </c>
      <c r="E2194"/>
    </row>
    <row r="2195" spans="1:5" x14ac:dyDescent="0.3">
      <c r="A2195" s="290">
        <f t="shared" si="101"/>
        <v>0</v>
      </c>
      <c r="B2195" s="289">
        <f t="shared" si="102"/>
        <v>0</v>
      </c>
      <c r="C2195" s="289">
        <f t="shared" si="103"/>
        <v>0</v>
      </c>
      <c r="E2195"/>
    </row>
    <row r="2196" spans="1:5" x14ac:dyDescent="0.3">
      <c r="A2196" s="290">
        <f t="shared" si="101"/>
        <v>0</v>
      </c>
      <c r="B2196" s="289">
        <f t="shared" si="102"/>
        <v>0</v>
      </c>
      <c r="C2196" s="289">
        <f t="shared" si="103"/>
        <v>0</v>
      </c>
      <c r="E2196"/>
    </row>
    <row r="2197" spans="1:5" x14ac:dyDescent="0.3">
      <c r="A2197" s="290">
        <f t="shared" si="101"/>
        <v>0</v>
      </c>
      <c r="B2197" s="289">
        <f t="shared" si="102"/>
        <v>0</v>
      </c>
      <c r="C2197" s="289">
        <f t="shared" si="103"/>
        <v>0</v>
      </c>
      <c r="E2197"/>
    </row>
    <row r="2198" spans="1:5" x14ac:dyDescent="0.3">
      <c r="A2198" s="290">
        <f t="shared" si="101"/>
        <v>0</v>
      </c>
      <c r="B2198" s="289">
        <f t="shared" si="102"/>
        <v>0</v>
      </c>
      <c r="C2198" s="289">
        <f t="shared" si="103"/>
        <v>0</v>
      </c>
      <c r="E2198"/>
    </row>
    <row r="2199" spans="1:5" x14ac:dyDescent="0.3">
      <c r="A2199" s="290">
        <f t="shared" si="101"/>
        <v>0</v>
      </c>
      <c r="B2199" s="289">
        <f t="shared" si="102"/>
        <v>0</v>
      </c>
      <c r="C2199" s="289">
        <f t="shared" si="103"/>
        <v>0</v>
      </c>
      <c r="E2199"/>
    </row>
    <row r="2200" spans="1:5" x14ac:dyDescent="0.3">
      <c r="A2200" s="290">
        <f t="shared" si="101"/>
        <v>0</v>
      </c>
      <c r="B2200" s="289">
        <f t="shared" si="102"/>
        <v>0</v>
      </c>
      <c r="C2200" s="289">
        <f t="shared" si="103"/>
        <v>0</v>
      </c>
      <c r="E2200"/>
    </row>
    <row r="2201" spans="1:5" x14ac:dyDescent="0.3">
      <c r="A2201" s="290">
        <f t="shared" si="101"/>
        <v>0</v>
      </c>
      <c r="B2201" s="289">
        <f t="shared" si="102"/>
        <v>0</v>
      </c>
      <c r="C2201" s="289">
        <f t="shared" si="103"/>
        <v>0</v>
      </c>
      <c r="E2201"/>
    </row>
    <row r="2202" spans="1:5" x14ac:dyDescent="0.3">
      <c r="A2202" s="290">
        <f t="shared" si="101"/>
        <v>0</v>
      </c>
      <c r="B2202" s="289">
        <f t="shared" si="102"/>
        <v>0</v>
      </c>
      <c r="C2202" s="289">
        <f t="shared" si="103"/>
        <v>0</v>
      </c>
      <c r="E2202"/>
    </row>
    <row r="2203" spans="1:5" x14ac:dyDescent="0.3">
      <c r="A2203" s="290">
        <f t="shared" si="101"/>
        <v>0</v>
      </c>
      <c r="B2203" s="289">
        <f t="shared" si="102"/>
        <v>0</v>
      </c>
      <c r="C2203" s="289">
        <f t="shared" si="103"/>
        <v>0</v>
      </c>
      <c r="E2203"/>
    </row>
    <row r="2204" spans="1:5" x14ac:dyDescent="0.3">
      <c r="A2204" s="290">
        <f t="shared" si="101"/>
        <v>0</v>
      </c>
      <c r="B2204" s="289">
        <f t="shared" si="102"/>
        <v>0</v>
      </c>
      <c r="C2204" s="289">
        <f t="shared" si="103"/>
        <v>0</v>
      </c>
      <c r="E2204"/>
    </row>
    <row r="2205" spans="1:5" x14ac:dyDescent="0.3">
      <c r="A2205" s="290">
        <f t="shared" ref="A2205:A2268" si="104">+E2205</f>
        <v>0</v>
      </c>
      <c r="B2205" s="289">
        <f t="shared" si="102"/>
        <v>0</v>
      </c>
      <c r="C2205" s="289">
        <f t="shared" si="103"/>
        <v>0</v>
      </c>
      <c r="E2205"/>
    </row>
    <row r="2206" spans="1:5" x14ac:dyDescent="0.3">
      <c r="A2206" s="290">
        <f t="shared" si="104"/>
        <v>0</v>
      </c>
      <c r="B2206" s="289">
        <f t="shared" si="102"/>
        <v>0</v>
      </c>
      <c r="C2206" s="289">
        <f t="shared" si="103"/>
        <v>0</v>
      </c>
      <c r="E2206"/>
    </row>
    <row r="2207" spans="1:5" x14ac:dyDescent="0.3">
      <c r="A2207" s="290">
        <f t="shared" si="104"/>
        <v>0</v>
      </c>
      <c r="B2207" s="289">
        <f t="shared" si="102"/>
        <v>0</v>
      </c>
      <c r="C2207" s="289">
        <f t="shared" si="103"/>
        <v>0</v>
      </c>
      <c r="E2207"/>
    </row>
    <row r="2208" spans="1:5" x14ac:dyDescent="0.3">
      <c r="A2208" s="290">
        <f t="shared" si="104"/>
        <v>0</v>
      </c>
      <c r="B2208" s="289">
        <f t="shared" si="102"/>
        <v>0</v>
      </c>
      <c r="C2208" s="289">
        <f t="shared" si="103"/>
        <v>0</v>
      </c>
      <c r="E2208"/>
    </row>
    <row r="2209" spans="1:5" x14ac:dyDescent="0.3">
      <c r="A2209" s="290">
        <f t="shared" si="104"/>
        <v>0</v>
      </c>
      <c r="B2209" s="289">
        <f t="shared" si="102"/>
        <v>0</v>
      </c>
      <c r="C2209" s="289">
        <f t="shared" si="103"/>
        <v>0</v>
      </c>
      <c r="E2209"/>
    </row>
    <row r="2210" spans="1:5" x14ac:dyDescent="0.3">
      <c r="A2210" s="290">
        <f t="shared" si="104"/>
        <v>0</v>
      </c>
      <c r="B2210" s="289">
        <f t="shared" si="102"/>
        <v>0</v>
      </c>
      <c r="C2210" s="289">
        <f t="shared" si="103"/>
        <v>0</v>
      </c>
      <c r="E2210"/>
    </row>
    <row r="2211" spans="1:5" x14ac:dyDescent="0.3">
      <c r="A2211" s="290">
        <f t="shared" si="104"/>
        <v>0</v>
      </c>
      <c r="B2211" s="289">
        <f t="shared" si="102"/>
        <v>0</v>
      </c>
      <c r="C2211" s="289">
        <f t="shared" si="103"/>
        <v>0</v>
      </c>
      <c r="E2211"/>
    </row>
    <row r="2212" spans="1:5" x14ac:dyDescent="0.3">
      <c r="A2212" s="290">
        <f t="shared" si="104"/>
        <v>0</v>
      </c>
      <c r="B2212" s="289">
        <f t="shared" ref="B2212:B2275" si="105">+SUM(F2212:G2212)</f>
        <v>0</v>
      </c>
      <c r="C2212" s="289">
        <f t="shared" ref="C2212:C2275" si="106">+SUM(F2212:AZ2212)-B2212</f>
        <v>0</v>
      </c>
      <c r="E2212"/>
    </row>
    <row r="2213" spans="1:5" x14ac:dyDescent="0.3">
      <c r="A2213" s="290">
        <f t="shared" si="104"/>
        <v>0</v>
      </c>
      <c r="B2213" s="289">
        <f t="shared" si="105"/>
        <v>0</v>
      </c>
      <c r="C2213" s="289">
        <f t="shared" si="106"/>
        <v>0</v>
      </c>
      <c r="E2213"/>
    </row>
    <row r="2214" spans="1:5" x14ac:dyDescent="0.3">
      <c r="A2214" s="290">
        <f t="shared" si="104"/>
        <v>0</v>
      </c>
      <c r="B2214" s="289">
        <f t="shared" si="105"/>
        <v>0</v>
      </c>
      <c r="C2214" s="289">
        <f t="shared" si="106"/>
        <v>0</v>
      </c>
      <c r="E2214"/>
    </row>
    <row r="2215" spans="1:5" x14ac:dyDescent="0.3">
      <c r="A2215" s="290">
        <f t="shared" si="104"/>
        <v>0</v>
      </c>
      <c r="B2215" s="289">
        <f t="shared" si="105"/>
        <v>0</v>
      </c>
      <c r="C2215" s="289">
        <f t="shared" si="106"/>
        <v>0</v>
      </c>
      <c r="E2215"/>
    </row>
    <row r="2216" spans="1:5" x14ac:dyDescent="0.3">
      <c r="A2216" s="290">
        <f t="shared" si="104"/>
        <v>0</v>
      </c>
      <c r="B2216" s="289">
        <f t="shared" si="105"/>
        <v>0</v>
      </c>
      <c r="C2216" s="289">
        <f t="shared" si="106"/>
        <v>0</v>
      </c>
      <c r="E2216"/>
    </row>
    <row r="2217" spans="1:5" x14ac:dyDescent="0.3">
      <c r="A2217" s="290">
        <f t="shared" si="104"/>
        <v>0</v>
      </c>
      <c r="B2217" s="289">
        <f t="shared" si="105"/>
        <v>0</v>
      </c>
      <c r="C2217" s="289">
        <f t="shared" si="106"/>
        <v>0</v>
      </c>
      <c r="E2217"/>
    </row>
    <row r="2218" spans="1:5" x14ac:dyDescent="0.3">
      <c r="A2218" s="290">
        <f t="shared" si="104"/>
        <v>0</v>
      </c>
      <c r="B2218" s="289">
        <f t="shared" si="105"/>
        <v>0</v>
      </c>
      <c r="C2218" s="289">
        <f t="shared" si="106"/>
        <v>0</v>
      </c>
      <c r="E2218"/>
    </row>
    <row r="2219" spans="1:5" x14ac:dyDescent="0.3">
      <c r="A2219" s="290">
        <f t="shared" si="104"/>
        <v>0</v>
      </c>
      <c r="B2219" s="289">
        <f t="shared" si="105"/>
        <v>0</v>
      </c>
      <c r="C2219" s="289">
        <f t="shared" si="106"/>
        <v>0</v>
      </c>
      <c r="E2219"/>
    </row>
    <row r="2220" spans="1:5" x14ac:dyDescent="0.3">
      <c r="A2220" s="290">
        <f t="shared" si="104"/>
        <v>0</v>
      </c>
      <c r="B2220" s="289">
        <f t="shared" si="105"/>
        <v>0</v>
      </c>
      <c r="C2220" s="289">
        <f t="shared" si="106"/>
        <v>0</v>
      </c>
      <c r="E2220"/>
    </row>
    <row r="2221" spans="1:5" x14ac:dyDescent="0.3">
      <c r="A2221" s="290">
        <f t="shared" si="104"/>
        <v>0</v>
      </c>
      <c r="B2221" s="289">
        <f t="shared" si="105"/>
        <v>0</v>
      </c>
      <c r="C2221" s="289">
        <f t="shared" si="106"/>
        <v>0</v>
      </c>
      <c r="E2221"/>
    </row>
    <row r="2222" spans="1:5" x14ac:dyDescent="0.3">
      <c r="A2222" s="290">
        <f t="shared" si="104"/>
        <v>0</v>
      </c>
      <c r="B2222" s="289">
        <f t="shared" si="105"/>
        <v>0</v>
      </c>
      <c r="C2222" s="289">
        <f t="shared" si="106"/>
        <v>0</v>
      </c>
      <c r="E2222"/>
    </row>
    <row r="2223" spans="1:5" x14ac:dyDescent="0.3">
      <c r="A2223" s="290">
        <f t="shared" si="104"/>
        <v>0</v>
      </c>
      <c r="B2223" s="289">
        <f t="shared" si="105"/>
        <v>0</v>
      </c>
      <c r="C2223" s="289">
        <f t="shared" si="106"/>
        <v>0</v>
      </c>
      <c r="E2223"/>
    </row>
    <row r="2224" spans="1:5" x14ac:dyDescent="0.3">
      <c r="A2224" s="290">
        <f t="shared" si="104"/>
        <v>0</v>
      </c>
      <c r="B2224" s="289">
        <f t="shared" si="105"/>
        <v>0</v>
      </c>
      <c r="C2224" s="289">
        <f t="shared" si="106"/>
        <v>0</v>
      </c>
      <c r="E2224"/>
    </row>
    <row r="2225" spans="1:5" x14ac:dyDescent="0.3">
      <c r="A2225" s="290">
        <f t="shared" si="104"/>
        <v>0</v>
      </c>
      <c r="B2225" s="289">
        <f t="shared" si="105"/>
        <v>0</v>
      </c>
      <c r="C2225" s="289">
        <f t="shared" si="106"/>
        <v>0</v>
      </c>
      <c r="E2225"/>
    </row>
    <row r="2226" spans="1:5" x14ac:dyDescent="0.3">
      <c r="A2226" s="290">
        <f t="shared" si="104"/>
        <v>0</v>
      </c>
      <c r="B2226" s="289">
        <f t="shared" si="105"/>
        <v>0</v>
      </c>
      <c r="C2226" s="289">
        <f t="shared" si="106"/>
        <v>0</v>
      </c>
      <c r="E2226"/>
    </row>
    <row r="2227" spans="1:5" x14ac:dyDescent="0.3">
      <c r="A2227" s="290">
        <f t="shared" si="104"/>
        <v>0</v>
      </c>
      <c r="B2227" s="289">
        <f t="shared" si="105"/>
        <v>0</v>
      </c>
      <c r="C2227" s="289">
        <f t="shared" si="106"/>
        <v>0</v>
      </c>
      <c r="E2227"/>
    </row>
    <row r="2228" spans="1:5" x14ac:dyDescent="0.3">
      <c r="A2228" s="290">
        <f t="shared" si="104"/>
        <v>0</v>
      </c>
      <c r="B2228" s="289">
        <f t="shared" si="105"/>
        <v>0</v>
      </c>
      <c r="C2228" s="289">
        <f t="shared" si="106"/>
        <v>0</v>
      </c>
      <c r="E2228"/>
    </row>
    <row r="2229" spans="1:5" x14ac:dyDescent="0.3">
      <c r="A2229" s="290">
        <f t="shared" si="104"/>
        <v>0</v>
      </c>
      <c r="B2229" s="289">
        <f t="shared" si="105"/>
        <v>0</v>
      </c>
      <c r="C2229" s="289">
        <f t="shared" si="106"/>
        <v>0</v>
      </c>
      <c r="E2229"/>
    </row>
    <row r="2230" spans="1:5" x14ac:dyDescent="0.3">
      <c r="A2230" s="290">
        <f t="shared" si="104"/>
        <v>0</v>
      </c>
      <c r="B2230" s="289">
        <f t="shared" si="105"/>
        <v>0</v>
      </c>
      <c r="C2230" s="289">
        <f t="shared" si="106"/>
        <v>0</v>
      </c>
      <c r="E2230"/>
    </row>
    <row r="2231" spans="1:5" x14ac:dyDescent="0.3">
      <c r="A2231" s="290">
        <f t="shared" si="104"/>
        <v>0</v>
      </c>
      <c r="B2231" s="289">
        <f t="shared" si="105"/>
        <v>0</v>
      </c>
      <c r="C2231" s="289">
        <f t="shared" si="106"/>
        <v>0</v>
      </c>
      <c r="E2231"/>
    </row>
    <row r="2232" spans="1:5" x14ac:dyDescent="0.3">
      <c r="A2232" s="290">
        <f t="shared" si="104"/>
        <v>0</v>
      </c>
      <c r="B2232" s="289">
        <f t="shared" si="105"/>
        <v>0</v>
      </c>
      <c r="C2232" s="289">
        <f t="shared" si="106"/>
        <v>0</v>
      </c>
      <c r="E2232"/>
    </row>
    <row r="2233" spans="1:5" x14ac:dyDescent="0.3">
      <c r="A2233" s="290">
        <f t="shared" si="104"/>
        <v>0</v>
      </c>
      <c r="B2233" s="289">
        <f t="shared" si="105"/>
        <v>0</v>
      </c>
      <c r="C2233" s="289">
        <f t="shared" si="106"/>
        <v>0</v>
      </c>
      <c r="E2233"/>
    </row>
    <row r="2234" spans="1:5" x14ac:dyDescent="0.3">
      <c r="A2234" s="290">
        <f t="shared" si="104"/>
        <v>0</v>
      </c>
      <c r="B2234" s="289">
        <f t="shared" si="105"/>
        <v>0</v>
      </c>
      <c r="C2234" s="289">
        <f t="shared" si="106"/>
        <v>0</v>
      </c>
      <c r="E2234"/>
    </row>
    <row r="2235" spans="1:5" x14ac:dyDescent="0.3">
      <c r="A2235" s="290">
        <f t="shared" si="104"/>
        <v>0</v>
      </c>
      <c r="B2235" s="289">
        <f t="shared" si="105"/>
        <v>0</v>
      </c>
      <c r="C2235" s="289">
        <f t="shared" si="106"/>
        <v>0</v>
      </c>
      <c r="E2235"/>
    </row>
    <row r="2236" spans="1:5" x14ac:dyDescent="0.3">
      <c r="A2236" s="290">
        <f t="shared" si="104"/>
        <v>0</v>
      </c>
      <c r="B2236" s="289">
        <f t="shared" si="105"/>
        <v>0</v>
      </c>
      <c r="C2236" s="289">
        <f t="shared" si="106"/>
        <v>0</v>
      </c>
      <c r="E2236"/>
    </row>
    <row r="2237" spans="1:5" x14ac:dyDescent="0.3">
      <c r="A2237" s="290">
        <f t="shared" si="104"/>
        <v>0</v>
      </c>
      <c r="B2237" s="289">
        <f t="shared" si="105"/>
        <v>0</v>
      </c>
      <c r="C2237" s="289">
        <f t="shared" si="106"/>
        <v>0</v>
      </c>
      <c r="E2237"/>
    </row>
    <row r="2238" spans="1:5" x14ac:dyDescent="0.3">
      <c r="A2238" s="290">
        <f t="shared" si="104"/>
        <v>0</v>
      </c>
      <c r="B2238" s="289">
        <f t="shared" si="105"/>
        <v>0</v>
      </c>
      <c r="C2238" s="289">
        <f t="shared" si="106"/>
        <v>0</v>
      </c>
      <c r="E2238"/>
    </row>
    <row r="2239" spans="1:5" x14ac:dyDescent="0.3">
      <c r="A2239" s="290">
        <f t="shared" si="104"/>
        <v>0</v>
      </c>
      <c r="B2239" s="289">
        <f t="shared" si="105"/>
        <v>0</v>
      </c>
      <c r="C2239" s="289">
        <f t="shared" si="106"/>
        <v>0</v>
      </c>
      <c r="E2239"/>
    </row>
    <row r="2240" spans="1:5" x14ac:dyDescent="0.3">
      <c r="A2240" s="290">
        <f t="shared" si="104"/>
        <v>0</v>
      </c>
      <c r="B2240" s="289">
        <f t="shared" si="105"/>
        <v>0</v>
      </c>
      <c r="C2240" s="289">
        <f t="shared" si="106"/>
        <v>0</v>
      </c>
      <c r="E2240"/>
    </row>
    <row r="2241" spans="1:5" x14ac:dyDescent="0.3">
      <c r="A2241" s="290">
        <f t="shared" si="104"/>
        <v>0</v>
      </c>
      <c r="B2241" s="289">
        <f t="shared" si="105"/>
        <v>0</v>
      </c>
      <c r="C2241" s="289">
        <f t="shared" si="106"/>
        <v>0</v>
      </c>
      <c r="E2241"/>
    </row>
    <row r="2242" spans="1:5" x14ac:dyDescent="0.3">
      <c r="A2242" s="290">
        <f t="shared" si="104"/>
        <v>0</v>
      </c>
      <c r="B2242" s="289">
        <f t="shared" si="105"/>
        <v>0</v>
      </c>
      <c r="C2242" s="289">
        <f t="shared" si="106"/>
        <v>0</v>
      </c>
      <c r="E2242"/>
    </row>
    <row r="2243" spans="1:5" x14ac:dyDescent="0.3">
      <c r="A2243" s="290">
        <f t="shared" si="104"/>
        <v>0</v>
      </c>
      <c r="B2243" s="289">
        <f t="shared" si="105"/>
        <v>0</v>
      </c>
      <c r="C2243" s="289">
        <f t="shared" si="106"/>
        <v>0</v>
      </c>
      <c r="E2243"/>
    </row>
    <row r="2244" spans="1:5" x14ac:dyDescent="0.3">
      <c r="A2244" s="290">
        <f t="shared" si="104"/>
        <v>0</v>
      </c>
      <c r="B2244" s="289">
        <f t="shared" si="105"/>
        <v>0</v>
      </c>
      <c r="C2244" s="289">
        <f t="shared" si="106"/>
        <v>0</v>
      </c>
      <c r="E2244"/>
    </row>
    <row r="2245" spans="1:5" x14ac:dyDescent="0.3">
      <c r="A2245" s="290">
        <f t="shared" si="104"/>
        <v>0</v>
      </c>
      <c r="B2245" s="289">
        <f t="shared" si="105"/>
        <v>0</v>
      </c>
      <c r="C2245" s="289">
        <f t="shared" si="106"/>
        <v>0</v>
      </c>
      <c r="E2245"/>
    </row>
    <row r="2246" spans="1:5" x14ac:dyDescent="0.3">
      <c r="A2246" s="290">
        <f t="shared" si="104"/>
        <v>0</v>
      </c>
      <c r="B2246" s="289">
        <f t="shared" si="105"/>
        <v>0</v>
      </c>
      <c r="C2246" s="289">
        <f t="shared" si="106"/>
        <v>0</v>
      </c>
      <c r="E2246"/>
    </row>
    <row r="2247" spans="1:5" x14ac:dyDescent="0.3">
      <c r="A2247" s="290">
        <f t="shared" si="104"/>
        <v>0</v>
      </c>
      <c r="B2247" s="289">
        <f t="shared" si="105"/>
        <v>0</v>
      </c>
      <c r="C2247" s="289">
        <f t="shared" si="106"/>
        <v>0</v>
      </c>
      <c r="E2247"/>
    </row>
    <row r="2248" spans="1:5" x14ac:dyDescent="0.3">
      <c r="A2248" s="290">
        <f t="shared" si="104"/>
        <v>0</v>
      </c>
      <c r="B2248" s="289">
        <f t="shared" si="105"/>
        <v>0</v>
      </c>
      <c r="C2248" s="289">
        <f t="shared" si="106"/>
        <v>0</v>
      </c>
      <c r="E2248"/>
    </row>
    <row r="2249" spans="1:5" x14ac:dyDescent="0.3">
      <c r="A2249" s="290">
        <f t="shared" si="104"/>
        <v>0</v>
      </c>
      <c r="B2249" s="289">
        <f t="shared" si="105"/>
        <v>0</v>
      </c>
      <c r="C2249" s="289">
        <f t="shared" si="106"/>
        <v>0</v>
      </c>
      <c r="E2249"/>
    </row>
    <row r="2250" spans="1:5" x14ac:dyDescent="0.3">
      <c r="A2250" s="290">
        <f t="shared" si="104"/>
        <v>0</v>
      </c>
      <c r="B2250" s="289">
        <f t="shared" si="105"/>
        <v>0</v>
      </c>
      <c r="C2250" s="289">
        <f t="shared" si="106"/>
        <v>0</v>
      </c>
      <c r="E2250"/>
    </row>
    <row r="2251" spans="1:5" x14ac:dyDescent="0.3">
      <c r="A2251" s="290">
        <f t="shared" si="104"/>
        <v>0</v>
      </c>
      <c r="B2251" s="289">
        <f t="shared" si="105"/>
        <v>0</v>
      </c>
      <c r="C2251" s="289">
        <f t="shared" si="106"/>
        <v>0</v>
      </c>
      <c r="E2251"/>
    </row>
    <row r="2252" spans="1:5" x14ac:dyDescent="0.3">
      <c r="A2252" s="290">
        <f t="shared" si="104"/>
        <v>0</v>
      </c>
      <c r="B2252" s="289">
        <f t="shared" si="105"/>
        <v>0</v>
      </c>
      <c r="C2252" s="289">
        <f t="shared" si="106"/>
        <v>0</v>
      </c>
      <c r="E2252"/>
    </row>
    <row r="2253" spans="1:5" x14ac:dyDescent="0.3">
      <c r="A2253" s="290">
        <f t="shared" si="104"/>
        <v>0</v>
      </c>
      <c r="B2253" s="289">
        <f t="shared" si="105"/>
        <v>0</v>
      </c>
      <c r="C2253" s="289">
        <f t="shared" si="106"/>
        <v>0</v>
      </c>
      <c r="E2253"/>
    </row>
    <row r="2254" spans="1:5" x14ac:dyDescent="0.3">
      <c r="A2254" s="290">
        <f t="shared" si="104"/>
        <v>0</v>
      </c>
      <c r="B2254" s="289">
        <f t="shared" si="105"/>
        <v>0</v>
      </c>
      <c r="C2254" s="289">
        <f t="shared" si="106"/>
        <v>0</v>
      </c>
      <c r="E2254"/>
    </row>
    <row r="2255" spans="1:5" x14ac:dyDescent="0.3">
      <c r="A2255" s="290">
        <f t="shared" si="104"/>
        <v>0</v>
      </c>
      <c r="B2255" s="289">
        <f t="shared" si="105"/>
        <v>0</v>
      </c>
      <c r="C2255" s="289">
        <f t="shared" si="106"/>
        <v>0</v>
      </c>
      <c r="E2255"/>
    </row>
    <row r="2256" spans="1:5" x14ac:dyDescent="0.3">
      <c r="A2256" s="290">
        <f t="shared" si="104"/>
        <v>0</v>
      </c>
      <c r="B2256" s="289">
        <f t="shared" si="105"/>
        <v>0</v>
      </c>
      <c r="C2256" s="289">
        <f t="shared" si="106"/>
        <v>0</v>
      </c>
      <c r="E2256"/>
    </row>
    <row r="2257" spans="1:5" x14ac:dyDescent="0.3">
      <c r="A2257" s="290">
        <f t="shared" si="104"/>
        <v>0</v>
      </c>
      <c r="B2257" s="289">
        <f t="shared" si="105"/>
        <v>0</v>
      </c>
      <c r="C2257" s="289">
        <f t="shared" si="106"/>
        <v>0</v>
      </c>
      <c r="E2257"/>
    </row>
    <row r="2258" spans="1:5" x14ac:dyDescent="0.3">
      <c r="A2258" s="290">
        <f t="shared" si="104"/>
        <v>0</v>
      </c>
      <c r="B2258" s="289">
        <f t="shared" si="105"/>
        <v>0</v>
      </c>
      <c r="C2258" s="289">
        <f t="shared" si="106"/>
        <v>0</v>
      </c>
      <c r="E2258"/>
    </row>
    <row r="2259" spans="1:5" x14ac:dyDescent="0.3">
      <c r="A2259" s="290">
        <f t="shared" si="104"/>
        <v>0</v>
      </c>
      <c r="B2259" s="289">
        <f t="shared" si="105"/>
        <v>0</v>
      </c>
      <c r="C2259" s="289">
        <f t="shared" si="106"/>
        <v>0</v>
      </c>
      <c r="E2259"/>
    </row>
    <row r="2260" spans="1:5" x14ac:dyDescent="0.3">
      <c r="A2260" s="290">
        <f t="shared" si="104"/>
        <v>0</v>
      </c>
      <c r="B2260" s="289">
        <f t="shared" si="105"/>
        <v>0</v>
      </c>
      <c r="C2260" s="289">
        <f t="shared" si="106"/>
        <v>0</v>
      </c>
      <c r="E2260"/>
    </row>
    <row r="2261" spans="1:5" x14ac:dyDescent="0.3">
      <c r="A2261" s="290">
        <f t="shared" si="104"/>
        <v>0</v>
      </c>
      <c r="B2261" s="289">
        <f t="shared" si="105"/>
        <v>0</v>
      </c>
      <c r="C2261" s="289">
        <f t="shared" si="106"/>
        <v>0</v>
      </c>
      <c r="E2261"/>
    </row>
    <row r="2262" spans="1:5" x14ac:dyDescent="0.3">
      <c r="A2262" s="290">
        <f t="shared" si="104"/>
        <v>0</v>
      </c>
      <c r="B2262" s="289">
        <f t="shared" si="105"/>
        <v>0</v>
      </c>
      <c r="C2262" s="289">
        <f t="shared" si="106"/>
        <v>0</v>
      </c>
      <c r="E2262"/>
    </row>
    <row r="2263" spans="1:5" x14ac:dyDescent="0.3">
      <c r="A2263" s="290">
        <f t="shared" si="104"/>
        <v>0</v>
      </c>
      <c r="B2263" s="289">
        <f t="shared" si="105"/>
        <v>0</v>
      </c>
      <c r="C2263" s="289">
        <f t="shared" si="106"/>
        <v>0</v>
      </c>
      <c r="E2263"/>
    </row>
    <row r="2264" spans="1:5" x14ac:dyDescent="0.3">
      <c r="A2264" s="290">
        <f t="shared" si="104"/>
        <v>0</v>
      </c>
      <c r="B2264" s="289">
        <f t="shared" si="105"/>
        <v>0</v>
      </c>
      <c r="C2264" s="289">
        <f t="shared" si="106"/>
        <v>0</v>
      </c>
      <c r="E2264"/>
    </row>
    <row r="2265" spans="1:5" x14ac:dyDescent="0.3">
      <c r="A2265" s="290">
        <f t="shared" si="104"/>
        <v>0</v>
      </c>
      <c r="B2265" s="289">
        <f t="shared" si="105"/>
        <v>0</v>
      </c>
      <c r="C2265" s="289">
        <f t="shared" si="106"/>
        <v>0</v>
      </c>
      <c r="E2265"/>
    </row>
    <row r="2266" spans="1:5" x14ac:dyDescent="0.3">
      <c r="A2266" s="290">
        <f t="shared" si="104"/>
        <v>0</v>
      </c>
      <c r="B2266" s="289">
        <f t="shared" si="105"/>
        <v>0</v>
      </c>
      <c r="C2266" s="289">
        <f t="shared" si="106"/>
        <v>0</v>
      </c>
      <c r="E2266"/>
    </row>
    <row r="2267" spans="1:5" x14ac:dyDescent="0.3">
      <c r="A2267" s="290">
        <f t="shared" si="104"/>
        <v>0</v>
      </c>
      <c r="B2267" s="289">
        <f t="shared" si="105"/>
        <v>0</v>
      </c>
      <c r="C2267" s="289">
        <f t="shared" si="106"/>
        <v>0</v>
      </c>
      <c r="E2267"/>
    </row>
    <row r="2268" spans="1:5" x14ac:dyDescent="0.3">
      <c r="A2268" s="290">
        <f t="shared" si="104"/>
        <v>0</v>
      </c>
      <c r="B2268" s="289">
        <f t="shared" si="105"/>
        <v>0</v>
      </c>
      <c r="C2268" s="289">
        <f t="shared" si="106"/>
        <v>0</v>
      </c>
      <c r="E2268"/>
    </row>
    <row r="2269" spans="1:5" x14ac:dyDescent="0.3">
      <c r="A2269" s="290">
        <f t="shared" ref="A2269:A2332" si="107">+E2269</f>
        <v>0</v>
      </c>
      <c r="B2269" s="289">
        <f t="shared" si="105"/>
        <v>0</v>
      </c>
      <c r="C2269" s="289">
        <f t="shared" si="106"/>
        <v>0</v>
      </c>
      <c r="E2269"/>
    </row>
    <row r="2270" spans="1:5" x14ac:dyDescent="0.3">
      <c r="A2270" s="290">
        <f t="shared" si="107"/>
        <v>0</v>
      </c>
      <c r="B2270" s="289">
        <f t="shared" si="105"/>
        <v>0</v>
      </c>
      <c r="C2270" s="289">
        <f t="shared" si="106"/>
        <v>0</v>
      </c>
      <c r="E2270"/>
    </row>
    <row r="2271" spans="1:5" x14ac:dyDescent="0.3">
      <c r="A2271" s="290">
        <f t="shared" si="107"/>
        <v>0</v>
      </c>
      <c r="B2271" s="289">
        <f t="shared" si="105"/>
        <v>0</v>
      </c>
      <c r="C2271" s="289">
        <f t="shared" si="106"/>
        <v>0</v>
      </c>
      <c r="E2271"/>
    </row>
    <row r="2272" spans="1:5" x14ac:dyDescent="0.3">
      <c r="A2272" s="290">
        <f t="shared" si="107"/>
        <v>0</v>
      </c>
      <c r="B2272" s="289">
        <f t="shared" si="105"/>
        <v>0</v>
      </c>
      <c r="C2272" s="289">
        <f t="shared" si="106"/>
        <v>0</v>
      </c>
      <c r="E2272"/>
    </row>
    <row r="2273" spans="1:5" x14ac:dyDescent="0.3">
      <c r="A2273" s="290">
        <f t="shared" si="107"/>
        <v>0</v>
      </c>
      <c r="B2273" s="289">
        <f t="shared" si="105"/>
        <v>0</v>
      </c>
      <c r="C2273" s="289">
        <f t="shared" si="106"/>
        <v>0</v>
      </c>
      <c r="E2273"/>
    </row>
    <row r="2274" spans="1:5" x14ac:dyDescent="0.3">
      <c r="A2274" s="290">
        <f t="shared" si="107"/>
        <v>0</v>
      </c>
      <c r="B2274" s="289">
        <f t="shared" si="105"/>
        <v>0</v>
      </c>
      <c r="C2274" s="289">
        <f t="shared" si="106"/>
        <v>0</v>
      </c>
      <c r="E2274"/>
    </row>
    <row r="2275" spans="1:5" x14ac:dyDescent="0.3">
      <c r="A2275" s="290">
        <f t="shared" si="107"/>
        <v>0</v>
      </c>
      <c r="B2275" s="289">
        <f t="shared" si="105"/>
        <v>0</v>
      </c>
      <c r="C2275" s="289">
        <f t="shared" si="106"/>
        <v>0</v>
      </c>
      <c r="E2275"/>
    </row>
    <row r="2276" spans="1:5" x14ac:dyDescent="0.3">
      <c r="A2276" s="290">
        <f t="shared" si="107"/>
        <v>0</v>
      </c>
      <c r="B2276" s="289">
        <f t="shared" ref="B2276:B2339" si="108">+SUM(F2276:G2276)</f>
        <v>0</v>
      </c>
      <c r="C2276" s="289">
        <f t="shared" ref="C2276:C2339" si="109">+SUM(F2276:AZ2276)-B2276</f>
        <v>0</v>
      </c>
      <c r="E2276"/>
    </row>
    <row r="2277" spans="1:5" x14ac:dyDescent="0.3">
      <c r="A2277" s="290">
        <f t="shared" si="107"/>
        <v>0</v>
      </c>
      <c r="B2277" s="289">
        <f t="shared" si="108"/>
        <v>0</v>
      </c>
      <c r="C2277" s="289">
        <f t="shared" si="109"/>
        <v>0</v>
      </c>
      <c r="E2277"/>
    </row>
    <row r="2278" spans="1:5" x14ac:dyDescent="0.3">
      <c r="A2278" s="290">
        <f t="shared" si="107"/>
        <v>0</v>
      </c>
      <c r="B2278" s="289">
        <f t="shared" si="108"/>
        <v>0</v>
      </c>
      <c r="C2278" s="289">
        <f t="shared" si="109"/>
        <v>0</v>
      </c>
      <c r="E2278"/>
    </row>
    <row r="2279" spans="1:5" x14ac:dyDescent="0.3">
      <c r="A2279" s="290">
        <f t="shared" si="107"/>
        <v>0</v>
      </c>
      <c r="B2279" s="289">
        <f t="shared" si="108"/>
        <v>0</v>
      </c>
      <c r="C2279" s="289">
        <f t="shared" si="109"/>
        <v>0</v>
      </c>
      <c r="E2279"/>
    </row>
    <row r="2280" spans="1:5" x14ac:dyDescent="0.3">
      <c r="A2280" s="290">
        <f t="shared" si="107"/>
        <v>0</v>
      </c>
      <c r="B2280" s="289">
        <f t="shared" si="108"/>
        <v>0</v>
      </c>
      <c r="C2280" s="289">
        <f t="shared" si="109"/>
        <v>0</v>
      </c>
      <c r="E2280"/>
    </row>
    <row r="2281" spans="1:5" x14ac:dyDescent="0.3">
      <c r="A2281" s="290">
        <f t="shared" si="107"/>
        <v>0</v>
      </c>
      <c r="B2281" s="289">
        <f t="shared" si="108"/>
        <v>0</v>
      </c>
      <c r="C2281" s="289">
        <f t="shared" si="109"/>
        <v>0</v>
      </c>
      <c r="E2281"/>
    </row>
    <row r="2282" spans="1:5" x14ac:dyDescent="0.3">
      <c r="A2282" s="290">
        <f t="shared" si="107"/>
        <v>0</v>
      </c>
      <c r="B2282" s="289">
        <f t="shared" si="108"/>
        <v>0</v>
      </c>
      <c r="C2282" s="289">
        <f t="shared" si="109"/>
        <v>0</v>
      </c>
      <c r="E2282"/>
    </row>
    <row r="2283" spans="1:5" x14ac:dyDescent="0.3">
      <c r="A2283" s="290">
        <f t="shared" si="107"/>
        <v>0</v>
      </c>
      <c r="B2283" s="289">
        <f t="shared" si="108"/>
        <v>0</v>
      </c>
      <c r="C2283" s="289">
        <f t="shared" si="109"/>
        <v>0</v>
      </c>
      <c r="E2283"/>
    </row>
    <row r="2284" spans="1:5" x14ac:dyDescent="0.3">
      <c r="A2284" s="290">
        <f t="shared" si="107"/>
        <v>0</v>
      </c>
      <c r="B2284" s="289">
        <f t="shared" si="108"/>
        <v>0</v>
      </c>
      <c r="C2284" s="289">
        <f t="shared" si="109"/>
        <v>0</v>
      </c>
      <c r="E2284"/>
    </row>
    <row r="2285" spans="1:5" x14ac:dyDescent="0.3">
      <c r="A2285" s="290">
        <f t="shared" si="107"/>
        <v>0</v>
      </c>
      <c r="B2285" s="289">
        <f t="shared" si="108"/>
        <v>0</v>
      </c>
      <c r="C2285" s="289">
        <f t="shared" si="109"/>
        <v>0</v>
      </c>
      <c r="E2285"/>
    </row>
    <row r="2286" spans="1:5" x14ac:dyDescent="0.3">
      <c r="A2286" s="290">
        <f t="shared" si="107"/>
        <v>0</v>
      </c>
      <c r="B2286" s="289">
        <f t="shared" si="108"/>
        <v>0</v>
      </c>
      <c r="C2286" s="289">
        <f t="shared" si="109"/>
        <v>0</v>
      </c>
      <c r="E2286"/>
    </row>
    <row r="2287" spans="1:5" x14ac:dyDescent="0.3">
      <c r="A2287" s="290">
        <f t="shared" si="107"/>
        <v>0</v>
      </c>
      <c r="B2287" s="289">
        <f t="shared" si="108"/>
        <v>0</v>
      </c>
      <c r="C2287" s="289">
        <f t="shared" si="109"/>
        <v>0</v>
      </c>
      <c r="E2287"/>
    </row>
    <row r="2288" spans="1:5" x14ac:dyDescent="0.3">
      <c r="A2288" s="290">
        <f t="shared" si="107"/>
        <v>0</v>
      </c>
      <c r="B2288" s="289">
        <f t="shared" si="108"/>
        <v>0</v>
      </c>
      <c r="C2288" s="289">
        <f t="shared" si="109"/>
        <v>0</v>
      </c>
      <c r="E2288"/>
    </row>
    <row r="2289" spans="1:5" x14ac:dyDescent="0.3">
      <c r="A2289" s="290">
        <f t="shared" si="107"/>
        <v>0</v>
      </c>
      <c r="B2289" s="289">
        <f t="shared" si="108"/>
        <v>0</v>
      </c>
      <c r="C2289" s="289">
        <f t="shared" si="109"/>
        <v>0</v>
      </c>
      <c r="E2289"/>
    </row>
    <row r="2290" spans="1:5" x14ac:dyDescent="0.3">
      <c r="A2290" s="290">
        <f t="shared" si="107"/>
        <v>0</v>
      </c>
      <c r="B2290" s="289">
        <f t="shared" si="108"/>
        <v>0</v>
      </c>
      <c r="C2290" s="289">
        <f t="shared" si="109"/>
        <v>0</v>
      </c>
      <c r="E2290"/>
    </row>
    <row r="2291" spans="1:5" x14ac:dyDescent="0.3">
      <c r="A2291" s="290">
        <f t="shared" si="107"/>
        <v>0</v>
      </c>
      <c r="B2291" s="289">
        <f t="shared" si="108"/>
        <v>0</v>
      </c>
      <c r="C2291" s="289">
        <f t="shared" si="109"/>
        <v>0</v>
      </c>
      <c r="E2291"/>
    </row>
    <row r="2292" spans="1:5" x14ac:dyDescent="0.3">
      <c r="A2292" s="290">
        <f t="shared" si="107"/>
        <v>0</v>
      </c>
      <c r="B2292" s="289">
        <f t="shared" si="108"/>
        <v>0</v>
      </c>
      <c r="C2292" s="289">
        <f t="shared" si="109"/>
        <v>0</v>
      </c>
      <c r="E2292"/>
    </row>
    <row r="2293" spans="1:5" x14ac:dyDescent="0.3">
      <c r="A2293" s="290">
        <f t="shared" si="107"/>
        <v>0</v>
      </c>
      <c r="B2293" s="289">
        <f t="shared" si="108"/>
        <v>0</v>
      </c>
      <c r="C2293" s="289">
        <f t="shared" si="109"/>
        <v>0</v>
      </c>
      <c r="E2293"/>
    </row>
    <row r="2294" spans="1:5" x14ac:dyDescent="0.3">
      <c r="A2294" s="290">
        <f t="shared" si="107"/>
        <v>0</v>
      </c>
      <c r="B2294" s="289">
        <f t="shared" si="108"/>
        <v>0</v>
      </c>
      <c r="C2294" s="289">
        <f t="shared" si="109"/>
        <v>0</v>
      </c>
      <c r="E2294"/>
    </row>
    <row r="2295" spans="1:5" x14ac:dyDescent="0.3">
      <c r="A2295" s="290">
        <f t="shared" si="107"/>
        <v>0</v>
      </c>
      <c r="B2295" s="289">
        <f t="shared" si="108"/>
        <v>0</v>
      </c>
      <c r="C2295" s="289">
        <f t="shared" si="109"/>
        <v>0</v>
      </c>
      <c r="E2295"/>
    </row>
    <row r="2296" spans="1:5" x14ac:dyDescent="0.3">
      <c r="A2296" s="290">
        <f t="shared" si="107"/>
        <v>0</v>
      </c>
      <c r="B2296" s="289">
        <f t="shared" si="108"/>
        <v>0</v>
      </c>
      <c r="C2296" s="289">
        <f t="shared" si="109"/>
        <v>0</v>
      </c>
      <c r="E2296"/>
    </row>
    <row r="2297" spans="1:5" x14ac:dyDescent="0.3">
      <c r="A2297" s="290">
        <f t="shared" si="107"/>
        <v>0</v>
      </c>
      <c r="B2297" s="289">
        <f t="shared" si="108"/>
        <v>0</v>
      </c>
      <c r="C2297" s="289">
        <f t="shared" si="109"/>
        <v>0</v>
      </c>
      <c r="E2297"/>
    </row>
    <row r="2298" spans="1:5" x14ac:dyDescent="0.3">
      <c r="A2298" s="290">
        <f t="shared" si="107"/>
        <v>0</v>
      </c>
      <c r="B2298" s="289">
        <f t="shared" si="108"/>
        <v>0</v>
      </c>
      <c r="C2298" s="289">
        <f t="shared" si="109"/>
        <v>0</v>
      </c>
      <c r="E2298"/>
    </row>
    <row r="2299" spans="1:5" x14ac:dyDescent="0.3">
      <c r="A2299" s="290">
        <f t="shared" si="107"/>
        <v>0</v>
      </c>
      <c r="B2299" s="289">
        <f t="shared" si="108"/>
        <v>0</v>
      </c>
      <c r="C2299" s="289">
        <f t="shared" si="109"/>
        <v>0</v>
      </c>
      <c r="E2299"/>
    </row>
    <row r="2300" spans="1:5" x14ac:dyDescent="0.3">
      <c r="A2300" s="290">
        <f t="shared" si="107"/>
        <v>0</v>
      </c>
      <c r="B2300" s="289">
        <f t="shared" si="108"/>
        <v>0</v>
      </c>
      <c r="C2300" s="289">
        <f t="shared" si="109"/>
        <v>0</v>
      </c>
      <c r="E2300"/>
    </row>
    <row r="2301" spans="1:5" x14ac:dyDescent="0.3">
      <c r="A2301" s="290">
        <f t="shared" si="107"/>
        <v>0</v>
      </c>
      <c r="B2301" s="289">
        <f t="shared" si="108"/>
        <v>0</v>
      </c>
      <c r="C2301" s="289">
        <f t="shared" si="109"/>
        <v>0</v>
      </c>
      <c r="E2301"/>
    </row>
    <row r="2302" spans="1:5" x14ac:dyDescent="0.3">
      <c r="A2302" s="290">
        <f t="shared" si="107"/>
        <v>0</v>
      </c>
      <c r="B2302" s="289">
        <f t="shared" si="108"/>
        <v>0</v>
      </c>
      <c r="C2302" s="289">
        <f t="shared" si="109"/>
        <v>0</v>
      </c>
      <c r="E2302"/>
    </row>
    <row r="2303" spans="1:5" x14ac:dyDescent="0.3">
      <c r="A2303" s="290">
        <f t="shared" si="107"/>
        <v>0</v>
      </c>
      <c r="B2303" s="289">
        <f t="shared" si="108"/>
        <v>0</v>
      </c>
      <c r="C2303" s="289">
        <f t="shared" si="109"/>
        <v>0</v>
      </c>
      <c r="E2303"/>
    </row>
    <row r="2304" spans="1:5" x14ac:dyDescent="0.3">
      <c r="A2304" s="290">
        <f t="shared" si="107"/>
        <v>0</v>
      </c>
      <c r="B2304" s="289">
        <f t="shared" si="108"/>
        <v>0</v>
      </c>
      <c r="C2304" s="289">
        <f t="shared" si="109"/>
        <v>0</v>
      </c>
      <c r="E2304"/>
    </row>
    <row r="2305" spans="1:5" x14ac:dyDescent="0.3">
      <c r="A2305" s="290">
        <f t="shared" si="107"/>
        <v>0</v>
      </c>
      <c r="B2305" s="289">
        <f t="shared" si="108"/>
        <v>0</v>
      </c>
      <c r="C2305" s="289">
        <f t="shared" si="109"/>
        <v>0</v>
      </c>
      <c r="E2305"/>
    </row>
    <row r="2306" spans="1:5" x14ac:dyDescent="0.3">
      <c r="A2306" s="290">
        <f t="shared" si="107"/>
        <v>0</v>
      </c>
      <c r="B2306" s="289">
        <f t="shared" si="108"/>
        <v>0</v>
      </c>
      <c r="C2306" s="289">
        <f t="shared" si="109"/>
        <v>0</v>
      </c>
      <c r="E2306"/>
    </row>
    <row r="2307" spans="1:5" x14ac:dyDescent="0.3">
      <c r="A2307" s="290">
        <f t="shared" si="107"/>
        <v>0</v>
      </c>
      <c r="B2307" s="289">
        <f t="shared" si="108"/>
        <v>0</v>
      </c>
      <c r="C2307" s="289">
        <f t="shared" si="109"/>
        <v>0</v>
      </c>
      <c r="E2307"/>
    </row>
    <row r="2308" spans="1:5" x14ac:dyDescent="0.3">
      <c r="A2308" s="290">
        <f t="shared" si="107"/>
        <v>0</v>
      </c>
      <c r="B2308" s="289">
        <f t="shared" si="108"/>
        <v>0</v>
      </c>
      <c r="C2308" s="289">
        <f t="shared" si="109"/>
        <v>0</v>
      </c>
      <c r="E2308"/>
    </row>
    <row r="2309" spans="1:5" x14ac:dyDescent="0.3">
      <c r="A2309" s="290">
        <f t="shared" si="107"/>
        <v>0</v>
      </c>
      <c r="B2309" s="289">
        <f t="shared" si="108"/>
        <v>0</v>
      </c>
      <c r="C2309" s="289">
        <f t="shared" si="109"/>
        <v>0</v>
      </c>
      <c r="E2309"/>
    </row>
    <row r="2310" spans="1:5" x14ac:dyDescent="0.3">
      <c r="A2310" s="290">
        <f t="shared" si="107"/>
        <v>0</v>
      </c>
      <c r="B2310" s="289">
        <f t="shared" si="108"/>
        <v>0</v>
      </c>
      <c r="C2310" s="289">
        <f t="shared" si="109"/>
        <v>0</v>
      </c>
      <c r="E2310"/>
    </row>
    <row r="2311" spans="1:5" x14ac:dyDescent="0.3">
      <c r="A2311" s="290">
        <f t="shared" si="107"/>
        <v>0</v>
      </c>
      <c r="B2311" s="289">
        <f t="shared" si="108"/>
        <v>0</v>
      </c>
      <c r="C2311" s="289">
        <f t="shared" si="109"/>
        <v>0</v>
      </c>
      <c r="E2311"/>
    </row>
    <row r="2312" spans="1:5" x14ac:dyDescent="0.3">
      <c r="A2312" s="290">
        <f t="shared" si="107"/>
        <v>0</v>
      </c>
      <c r="B2312" s="289">
        <f t="shared" si="108"/>
        <v>0</v>
      </c>
      <c r="C2312" s="289">
        <f t="shared" si="109"/>
        <v>0</v>
      </c>
      <c r="E2312"/>
    </row>
    <row r="2313" spans="1:5" x14ac:dyDescent="0.3">
      <c r="A2313" s="290">
        <f t="shared" si="107"/>
        <v>0</v>
      </c>
      <c r="B2313" s="289">
        <f t="shared" si="108"/>
        <v>0</v>
      </c>
      <c r="C2313" s="289">
        <f t="shared" si="109"/>
        <v>0</v>
      </c>
      <c r="E2313"/>
    </row>
    <row r="2314" spans="1:5" x14ac:dyDescent="0.3">
      <c r="A2314" s="290">
        <f t="shared" si="107"/>
        <v>0</v>
      </c>
      <c r="B2314" s="289">
        <f t="shared" si="108"/>
        <v>0</v>
      </c>
      <c r="C2314" s="289">
        <f t="shared" si="109"/>
        <v>0</v>
      </c>
      <c r="E2314"/>
    </row>
    <row r="2315" spans="1:5" x14ac:dyDescent="0.3">
      <c r="A2315" s="290">
        <f t="shared" si="107"/>
        <v>0</v>
      </c>
      <c r="B2315" s="289">
        <f t="shared" si="108"/>
        <v>0</v>
      </c>
      <c r="C2315" s="289">
        <f t="shared" si="109"/>
        <v>0</v>
      </c>
      <c r="E2315"/>
    </row>
    <row r="2316" spans="1:5" x14ac:dyDescent="0.3">
      <c r="A2316" s="290">
        <f t="shared" si="107"/>
        <v>0</v>
      </c>
      <c r="B2316" s="289">
        <f t="shared" si="108"/>
        <v>0</v>
      </c>
      <c r="C2316" s="289">
        <f t="shared" si="109"/>
        <v>0</v>
      </c>
      <c r="E2316"/>
    </row>
    <row r="2317" spans="1:5" x14ac:dyDescent="0.3">
      <c r="A2317" s="290">
        <f t="shared" si="107"/>
        <v>0</v>
      </c>
      <c r="B2317" s="289">
        <f t="shared" si="108"/>
        <v>0</v>
      </c>
      <c r="C2317" s="289">
        <f t="shared" si="109"/>
        <v>0</v>
      </c>
      <c r="E2317"/>
    </row>
    <row r="2318" spans="1:5" x14ac:dyDescent="0.3">
      <c r="A2318" s="290">
        <f t="shared" si="107"/>
        <v>0</v>
      </c>
      <c r="B2318" s="289">
        <f t="shared" si="108"/>
        <v>0</v>
      </c>
      <c r="C2318" s="289">
        <f t="shared" si="109"/>
        <v>0</v>
      </c>
      <c r="E2318"/>
    </row>
    <row r="2319" spans="1:5" x14ac:dyDescent="0.3">
      <c r="A2319" s="290">
        <f t="shared" si="107"/>
        <v>0</v>
      </c>
      <c r="B2319" s="289">
        <f t="shared" si="108"/>
        <v>0</v>
      </c>
      <c r="C2319" s="289">
        <f t="shared" si="109"/>
        <v>0</v>
      </c>
      <c r="E2319"/>
    </row>
    <row r="2320" spans="1:5" x14ac:dyDescent="0.3">
      <c r="A2320" s="290">
        <f t="shared" si="107"/>
        <v>0</v>
      </c>
      <c r="B2320" s="289">
        <f t="shared" si="108"/>
        <v>0</v>
      </c>
      <c r="C2320" s="289">
        <f t="shared" si="109"/>
        <v>0</v>
      </c>
      <c r="E2320"/>
    </row>
    <row r="2321" spans="1:5" x14ac:dyDescent="0.3">
      <c r="A2321" s="290">
        <f t="shared" si="107"/>
        <v>0</v>
      </c>
      <c r="B2321" s="289">
        <f t="shared" si="108"/>
        <v>0</v>
      </c>
      <c r="C2321" s="289">
        <f t="shared" si="109"/>
        <v>0</v>
      </c>
      <c r="E2321"/>
    </row>
    <row r="2322" spans="1:5" x14ac:dyDescent="0.3">
      <c r="A2322" s="290">
        <f t="shared" si="107"/>
        <v>0</v>
      </c>
      <c r="B2322" s="289">
        <f t="shared" si="108"/>
        <v>0</v>
      </c>
      <c r="C2322" s="289">
        <f t="shared" si="109"/>
        <v>0</v>
      </c>
      <c r="E2322"/>
    </row>
    <row r="2323" spans="1:5" x14ac:dyDescent="0.3">
      <c r="A2323" s="290">
        <f t="shared" si="107"/>
        <v>0</v>
      </c>
      <c r="B2323" s="289">
        <f t="shared" si="108"/>
        <v>0</v>
      </c>
      <c r="C2323" s="289">
        <f t="shared" si="109"/>
        <v>0</v>
      </c>
      <c r="E2323"/>
    </row>
    <row r="2324" spans="1:5" x14ac:dyDescent="0.3">
      <c r="A2324" s="290">
        <f t="shared" si="107"/>
        <v>0</v>
      </c>
      <c r="B2324" s="289">
        <f t="shared" si="108"/>
        <v>0</v>
      </c>
      <c r="C2324" s="289">
        <f t="shared" si="109"/>
        <v>0</v>
      </c>
      <c r="E2324"/>
    </row>
    <row r="2325" spans="1:5" x14ac:dyDescent="0.3">
      <c r="A2325" s="290">
        <f t="shared" si="107"/>
        <v>0</v>
      </c>
      <c r="B2325" s="289">
        <f t="shared" si="108"/>
        <v>0</v>
      </c>
      <c r="C2325" s="289">
        <f t="shared" si="109"/>
        <v>0</v>
      </c>
      <c r="E2325"/>
    </row>
    <row r="2326" spans="1:5" x14ac:dyDescent="0.3">
      <c r="A2326" s="290">
        <f t="shared" si="107"/>
        <v>0</v>
      </c>
      <c r="B2326" s="289">
        <f t="shared" si="108"/>
        <v>0</v>
      </c>
      <c r="C2326" s="289">
        <f t="shared" si="109"/>
        <v>0</v>
      </c>
      <c r="E2326"/>
    </row>
    <row r="2327" spans="1:5" x14ac:dyDescent="0.3">
      <c r="A2327" s="290">
        <f t="shared" si="107"/>
        <v>0</v>
      </c>
      <c r="B2327" s="289">
        <f t="shared" si="108"/>
        <v>0</v>
      </c>
      <c r="C2327" s="289">
        <f t="shared" si="109"/>
        <v>0</v>
      </c>
      <c r="E2327"/>
    </row>
    <row r="2328" spans="1:5" x14ac:dyDescent="0.3">
      <c r="A2328" s="290">
        <f t="shared" si="107"/>
        <v>0</v>
      </c>
      <c r="B2328" s="289">
        <f t="shared" si="108"/>
        <v>0</v>
      </c>
      <c r="C2328" s="289">
        <f t="shared" si="109"/>
        <v>0</v>
      </c>
      <c r="E2328"/>
    </row>
    <row r="2329" spans="1:5" x14ac:dyDescent="0.3">
      <c r="A2329" s="290">
        <f t="shared" si="107"/>
        <v>0</v>
      </c>
      <c r="B2329" s="289">
        <f t="shared" si="108"/>
        <v>0</v>
      </c>
      <c r="C2329" s="289">
        <f t="shared" si="109"/>
        <v>0</v>
      </c>
      <c r="E2329"/>
    </row>
    <row r="2330" spans="1:5" x14ac:dyDescent="0.3">
      <c r="A2330" s="290">
        <f t="shared" si="107"/>
        <v>0</v>
      </c>
      <c r="B2330" s="289">
        <f t="shared" si="108"/>
        <v>0</v>
      </c>
      <c r="C2330" s="289">
        <f t="shared" si="109"/>
        <v>0</v>
      </c>
      <c r="E2330"/>
    </row>
    <row r="2331" spans="1:5" x14ac:dyDescent="0.3">
      <c r="A2331" s="290">
        <f t="shared" si="107"/>
        <v>0</v>
      </c>
      <c r="B2331" s="289">
        <f t="shared" si="108"/>
        <v>0</v>
      </c>
      <c r="C2331" s="289">
        <f t="shared" si="109"/>
        <v>0</v>
      </c>
      <c r="E2331"/>
    </row>
    <row r="2332" spans="1:5" x14ac:dyDescent="0.3">
      <c r="A2332" s="290">
        <f t="shared" si="107"/>
        <v>0</v>
      </c>
      <c r="B2332" s="289">
        <f t="shared" si="108"/>
        <v>0</v>
      </c>
      <c r="C2332" s="289">
        <f t="shared" si="109"/>
        <v>0</v>
      </c>
      <c r="E2332"/>
    </row>
    <row r="2333" spans="1:5" x14ac:dyDescent="0.3">
      <c r="A2333" s="290">
        <f t="shared" ref="A2333:A2396" si="110">+E2333</f>
        <v>0</v>
      </c>
      <c r="B2333" s="289">
        <f t="shared" si="108"/>
        <v>0</v>
      </c>
      <c r="C2333" s="289">
        <f t="shared" si="109"/>
        <v>0</v>
      </c>
      <c r="E2333"/>
    </row>
    <row r="2334" spans="1:5" x14ac:dyDescent="0.3">
      <c r="A2334" s="290">
        <f t="shared" si="110"/>
        <v>0</v>
      </c>
      <c r="B2334" s="289">
        <f t="shared" si="108"/>
        <v>0</v>
      </c>
      <c r="C2334" s="289">
        <f t="shared" si="109"/>
        <v>0</v>
      </c>
      <c r="E2334"/>
    </row>
    <row r="2335" spans="1:5" x14ac:dyDescent="0.3">
      <c r="A2335" s="290">
        <f t="shared" si="110"/>
        <v>0</v>
      </c>
      <c r="B2335" s="289">
        <f t="shared" si="108"/>
        <v>0</v>
      </c>
      <c r="C2335" s="289">
        <f t="shared" si="109"/>
        <v>0</v>
      </c>
      <c r="E2335"/>
    </row>
    <row r="2336" spans="1:5" x14ac:dyDescent="0.3">
      <c r="A2336" s="290">
        <f t="shared" si="110"/>
        <v>0</v>
      </c>
      <c r="B2336" s="289">
        <f t="shared" si="108"/>
        <v>0</v>
      </c>
      <c r="C2336" s="289">
        <f t="shared" si="109"/>
        <v>0</v>
      </c>
      <c r="E2336"/>
    </row>
    <row r="2337" spans="1:5" x14ac:dyDescent="0.3">
      <c r="A2337" s="290">
        <f t="shared" si="110"/>
        <v>0</v>
      </c>
      <c r="B2337" s="289">
        <f t="shared" si="108"/>
        <v>0</v>
      </c>
      <c r="C2337" s="289">
        <f t="shared" si="109"/>
        <v>0</v>
      </c>
      <c r="E2337"/>
    </row>
    <row r="2338" spans="1:5" x14ac:dyDescent="0.3">
      <c r="A2338" s="290">
        <f t="shared" si="110"/>
        <v>0</v>
      </c>
      <c r="B2338" s="289">
        <f t="shared" si="108"/>
        <v>0</v>
      </c>
      <c r="C2338" s="289">
        <f t="shared" si="109"/>
        <v>0</v>
      </c>
      <c r="E2338"/>
    </row>
    <row r="2339" spans="1:5" x14ac:dyDescent="0.3">
      <c r="A2339" s="290">
        <f t="shared" si="110"/>
        <v>0</v>
      </c>
      <c r="B2339" s="289">
        <f t="shared" si="108"/>
        <v>0</v>
      </c>
      <c r="C2339" s="289">
        <f t="shared" si="109"/>
        <v>0</v>
      </c>
      <c r="E2339"/>
    </row>
    <row r="2340" spans="1:5" x14ac:dyDescent="0.3">
      <c r="A2340" s="290">
        <f t="shared" si="110"/>
        <v>0</v>
      </c>
      <c r="B2340" s="289">
        <f t="shared" ref="B2340:B2403" si="111">+SUM(F2340:G2340)</f>
        <v>0</v>
      </c>
      <c r="C2340" s="289">
        <f t="shared" ref="C2340:C2403" si="112">+SUM(F2340:AZ2340)-B2340</f>
        <v>0</v>
      </c>
      <c r="E2340"/>
    </row>
    <row r="2341" spans="1:5" x14ac:dyDescent="0.3">
      <c r="A2341" s="290">
        <f t="shared" si="110"/>
        <v>0</v>
      </c>
      <c r="B2341" s="289">
        <f t="shared" si="111"/>
        <v>0</v>
      </c>
      <c r="C2341" s="289">
        <f t="shared" si="112"/>
        <v>0</v>
      </c>
      <c r="E2341"/>
    </row>
    <row r="2342" spans="1:5" x14ac:dyDescent="0.3">
      <c r="A2342" s="290">
        <f t="shared" si="110"/>
        <v>0</v>
      </c>
      <c r="B2342" s="289">
        <f t="shared" si="111"/>
        <v>0</v>
      </c>
      <c r="C2342" s="289">
        <f t="shared" si="112"/>
        <v>0</v>
      </c>
      <c r="E2342"/>
    </row>
    <row r="2343" spans="1:5" x14ac:dyDescent="0.3">
      <c r="A2343" s="290">
        <f t="shared" si="110"/>
        <v>0</v>
      </c>
      <c r="B2343" s="289">
        <f t="shared" si="111"/>
        <v>0</v>
      </c>
      <c r="C2343" s="289">
        <f t="shared" si="112"/>
        <v>0</v>
      </c>
      <c r="E2343"/>
    </row>
    <row r="2344" spans="1:5" x14ac:dyDescent="0.3">
      <c r="A2344" s="290">
        <f t="shared" si="110"/>
        <v>0</v>
      </c>
      <c r="B2344" s="289">
        <f t="shared" si="111"/>
        <v>0</v>
      </c>
      <c r="C2344" s="289">
        <f t="shared" si="112"/>
        <v>0</v>
      </c>
      <c r="E2344"/>
    </row>
    <row r="2345" spans="1:5" x14ac:dyDescent="0.3">
      <c r="A2345" s="290">
        <f t="shared" si="110"/>
        <v>0</v>
      </c>
      <c r="B2345" s="289">
        <f t="shared" si="111"/>
        <v>0</v>
      </c>
      <c r="C2345" s="289">
        <f t="shared" si="112"/>
        <v>0</v>
      </c>
      <c r="E2345"/>
    </row>
    <row r="2346" spans="1:5" x14ac:dyDescent="0.3">
      <c r="A2346" s="290">
        <f t="shared" si="110"/>
        <v>0</v>
      </c>
      <c r="B2346" s="289">
        <f t="shared" si="111"/>
        <v>0</v>
      </c>
      <c r="C2346" s="289">
        <f t="shared" si="112"/>
        <v>0</v>
      </c>
      <c r="E2346"/>
    </row>
    <row r="2347" spans="1:5" x14ac:dyDescent="0.3">
      <c r="A2347" s="290">
        <f t="shared" si="110"/>
        <v>0</v>
      </c>
      <c r="B2347" s="289">
        <f t="shared" si="111"/>
        <v>0</v>
      </c>
      <c r="C2347" s="289">
        <f t="shared" si="112"/>
        <v>0</v>
      </c>
      <c r="E2347"/>
    </row>
    <row r="2348" spans="1:5" x14ac:dyDescent="0.3">
      <c r="A2348" s="290">
        <f t="shared" si="110"/>
        <v>0</v>
      </c>
      <c r="B2348" s="289">
        <f t="shared" si="111"/>
        <v>0</v>
      </c>
      <c r="C2348" s="289">
        <f t="shared" si="112"/>
        <v>0</v>
      </c>
      <c r="E2348"/>
    </row>
    <row r="2349" spans="1:5" x14ac:dyDescent="0.3">
      <c r="A2349" s="290">
        <f t="shared" si="110"/>
        <v>0</v>
      </c>
      <c r="B2349" s="289">
        <f t="shared" si="111"/>
        <v>0</v>
      </c>
      <c r="C2349" s="289">
        <f t="shared" si="112"/>
        <v>0</v>
      </c>
      <c r="E2349"/>
    </row>
    <row r="2350" spans="1:5" x14ac:dyDescent="0.3">
      <c r="A2350" s="290">
        <f t="shared" si="110"/>
        <v>0</v>
      </c>
      <c r="B2350" s="289">
        <f t="shared" si="111"/>
        <v>0</v>
      </c>
      <c r="C2350" s="289">
        <f t="shared" si="112"/>
        <v>0</v>
      </c>
      <c r="E2350"/>
    </row>
    <row r="2351" spans="1:5" x14ac:dyDescent="0.3">
      <c r="A2351" s="290">
        <f t="shared" si="110"/>
        <v>0</v>
      </c>
      <c r="B2351" s="289">
        <f t="shared" si="111"/>
        <v>0</v>
      </c>
      <c r="C2351" s="289">
        <f t="shared" si="112"/>
        <v>0</v>
      </c>
      <c r="E2351"/>
    </row>
    <row r="2352" spans="1:5" x14ac:dyDescent="0.3">
      <c r="A2352" s="290">
        <f t="shared" si="110"/>
        <v>0</v>
      </c>
      <c r="B2352" s="289">
        <f t="shared" si="111"/>
        <v>0</v>
      </c>
      <c r="C2352" s="289">
        <f t="shared" si="112"/>
        <v>0</v>
      </c>
      <c r="E2352"/>
    </row>
    <row r="2353" spans="1:5" x14ac:dyDescent="0.3">
      <c r="A2353" s="290">
        <f t="shared" si="110"/>
        <v>0</v>
      </c>
      <c r="B2353" s="289">
        <f t="shared" si="111"/>
        <v>0</v>
      </c>
      <c r="C2353" s="289">
        <f t="shared" si="112"/>
        <v>0</v>
      </c>
      <c r="E2353"/>
    </row>
    <row r="2354" spans="1:5" x14ac:dyDescent="0.3">
      <c r="A2354" s="290">
        <f t="shared" si="110"/>
        <v>0</v>
      </c>
      <c r="B2354" s="289">
        <f t="shared" si="111"/>
        <v>0</v>
      </c>
      <c r="C2354" s="289">
        <f t="shared" si="112"/>
        <v>0</v>
      </c>
      <c r="E2354"/>
    </row>
    <row r="2355" spans="1:5" x14ac:dyDescent="0.3">
      <c r="A2355" s="290">
        <f t="shared" si="110"/>
        <v>0</v>
      </c>
      <c r="B2355" s="289">
        <f t="shared" si="111"/>
        <v>0</v>
      </c>
      <c r="C2355" s="289">
        <f t="shared" si="112"/>
        <v>0</v>
      </c>
      <c r="E2355"/>
    </row>
    <row r="2356" spans="1:5" x14ac:dyDescent="0.3">
      <c r="A2356" s="290">
        <f t="shared" si="110"/>
        <v>0</v>
      </c>
      <c r="B2356" s="289">
        <f t="shared" si="111"/>
        <v>0</v>
      </c>
      <c r="C2356" s="289">
        <f t="shared" si="112"/>
        <v>0</v>
      </c>
      <c r="E2356"/>
    </row>
    <row r="2357" spans="1:5" x14ac:dyDescent="0.3">
      <c r="A2357" s="290">
        <f t="shared" si="110"/>
        <v>0</v>
      </c>
      <c r="B2357" s="289">
        <f t="shared" si="111"/>
        <v>0</v>
      </c>
      <c r="C2357" s="289">
        <f t="shared" si="112"/>
        <v>0</v>
      </c>
      <c r="E2357"/>
    </row>
    <row r="2358" spans="1:5" x14ac:dyDescent="0.3">
      <c r="A2358" s="290">
        <f t="shared" si="110"/>
        <v>0</v>
      </c>
      <c r="B2358" s="289">
        <f t="shared" si="111"/>
        <v>0</v>
      </c>
      <c r="C2358" s="289">
        <f t="shared" si="112"/>
        <v>0</v>
      </c>
      <c r="E2358"/>
    </row>
    <row r="2359" spans="1:5" x14ac:dyDescent="0.3">
      <c r="A2359" s="290">
        <f t="shared" si="110"/>
        <v>0</v>
      </c>
      <c r="B2359" s="289">
        <f t="shared" si="111"/>
        <v>0</v>
      </c>
      <c r="C2359" s="289">
        <f t="shared" si="112"/>
        <v>0</v>
      </c>
      <c r="E2359"/>
    </row>
    <row r="2360" spans="1:5" x14ac:dyDescent="0.3">
      <c r="A2360" s="290">
        <f t="shared" si="110"/>
        <v>0</v>
      </c>
      <c r="B2360" s="289">
        <f t="shared" si="111"/>
        <v>0</v>
      </c>
      <c r="C2360" s="289">
        <f t="shared" si="112"/>
        <v>0</v>
      </c>
      <c r="E2360"/>
    </row>
    <row r="2361" spans="1:5" x14ac:dyDescent="0.3">
      <c r="A2361" s="290">
        <f t="shared" si="110"/>
        <v>0</v>
      </c>
      <c r="B2361" s="289">
        <f t="shared" si="111"/>
        <v>0</v>
      </c>
      <c r="C2361" s="289">
        <f t="shared" si="112"/>
        <v>0</v>
      </c>
      <c r="E2361"/>
    </row>
    <row r="2362" spans="1:5" x14ac:dyDescent="0.3">
      <c r="A2362" s="290">
        <f t="shared" si="110"/>
        <v>0</v>
      </c>
      <c r="B2362" s="289">
        <f t="shared" si="111"/>
        <v>0</v>
      </c>
      <c r="C2362" s="289">
        <f t="shared" si="112"/>
        <v>0</v>
      </c>
      <c r="E2362"/>
    </row>
    <row r="2363" spans="1:5" x14ac:dyDescent="0.3">
      <c r="A2363" s="290">
        <f t="shared" si="110"/>
        <v>0</v>
      </c>
      <c r="B2363" s="289">
        <f t="shared" si="111"/>
        <v>0</v>
      </c>
      <c r="C2363" s="289">
        <f t="shared" si="112"/>
        <v>0</v>
      </c>
      <c r="E2363"/>
    </row>
    <row r="2364" spans="1:5" x14ac:dyDescent="0.3">
      <c r="A2364" s="290">
        <f t="shared" si="110"/>
        <v>0</v>
      </c>
      <c r="B2364" s="289">
        <f t="shared" si="111"/>
        <v>0</v>
      </c>
      <c r="C2364" s="289">
        <f t="shared" si="112"/>
        <v>0</v>
      </c>
      <c r="E2364"/>
    </row>
    <row r="2365" spans="1:5" x14ac:dyDescent="0.3">
      <c r="A2365" s="290">
        <f t="shared" si="110"/>
        <v>0</v>
      </c>
      <c r="B2365" s="289">
        <f t="shared" si="111"/>
        <v>0</v>
      </c>
      <c r="C2365" s="289">
        <f t="shared" si="112"/>
        <v>0</v>
      </c>
      <c r="E2365"/>
    </row>
    <row r="2366" spans="1:5" x14ac:dyDescent="0.3">
      <c r="A2366" s="290">
        <f t="shared" si="110"/>
        <v>0</v>
      </c>
      <c r="B2366" s="289">
        <f t="shared" si="111"/>
        <v>0</v>
      </c>
      <c r="C2366" s="289">
        <f t="shared" si="112"/>
        <v>0</v>
      </c>
      <c r="E2366"/>
    </row>
    <row r="2367" spans="1:5" x14ac:dyDescent="0.3">
      <c r="A2367" s="290">
        <f t="shared" si="110"/>
        <v>0</v>
      </c>
      <c r="B2367" s="289">
        <f t="shared" si="111"/>
        <v>0</v>
      </c>
      <c r="C2367" s="289">
        <f t="shared" si="112"/>
        <v>0</v>
      </c>
      <c r="E2367"/>
    </row>
    <row r="2368" spans="1:5" x14ac:dyDescent="0.3">
      <c r="A2368" s="290">
        <f t="shared" si="110"/>
        <v>0</v>
      </c>
      <c r="B2368" s="289">
        <f t="shared" si="111"/>
        <v>0</v>
      </c>
      <c r="C2368" s="289">
        <f t="shared" si="112"/>
        <v>0</v>
      </c>
      <c r="E2368"/>
    </row>
    <row r="2369" spans="1:5" x14ac:dyDescent="0.3">
      <c r="A2369" s="290">
        <f t="shared" si="110"/>
        <v>0</v>
      </c>
      <c r="B2369" s="289">
        <f t="shared" si="111"/>
        <v>0</v>
      </c>
      <c r="C2369" s="289">
        <f t="shared" si="112"/>
        <v>0</v>
      </c>
      <c r="E2369"/>
    </row>
    <row r="2370" spans="1:5" x14ac:dyDescent="0.3">
      <c r="A2370" s="290">
        <f t="shared" si="110"/>
        <v>0</v>
      </c>
      <c r="B2370" s="289">
        <f t="shared" si="111"/>
        <v>0</v>
      </c>
      <c r="C2370" s="289">
        <f t="shared" si="112"/>
        <v>0</v>
      </c>
      <c r="E2370"/>
    </row>
    <row r="2371" spans="1:5" x14ac:dyDescent="0.3">
      <c r="A2371" s="290">
        <f t="shared" si="110"/>
        <v>0</v>
      </c>
      <c r="B2371" s="289">
        <f t="shared" si="111"/>
        <v>0</v>
      </c>
      <c r="C2371" s="289">
        <f t="shared" si="112"/>
        <v>0</v>
      </c>
      <c r="E2371"/>
    </row>
    <row r="2372" spans="1:5" x14ac:dyDescent="0.3">
      <c r="A2372" s="290">
        <f t="shared" si="110"/>
        <v>0</v>
      </c>
      <c r="B2372" s="289">
        <f t="shared" si="111"/>
        <v>0</v>
      </c>
      <c r="C2372" s="289">
        <f t="shared" si="112"/>
        <v>0</v>
      </c>
      <c r="E2372"/>
    </row>
    <row r="2373" spans="1:5" x14ac:dyDescent="0.3">
      <c r="A2373" s="290">
        <f t="shared" si="110"/>
        <v>0</v>
      </c>
      <c r="B2373" s="289">
        <f t="shared" si="111"/>
        <v>0</v>
      </c>
      <c r="C2373" s="289">
        <f t="shared" si="112"/>
        <v>0</v>
      </c>
      <c r="E2373"/>
    </row>
    <row r="2374" spans="1:5" x14ac:dyDescent="0.3">
      <c r="A2374" s="290">
        <f t="shared" si="110"/>
        <v>0</v>
      </c>
      <c r="B2374" s="289">
        <f t="shared" si="111"/>
        <v>0</v>
      </c>
      <c r="C2374" s="289">
        <f t="shared" si="112"/>
        <v>0</v>
      </c>
      <c r="E2374"/>
    </row>
    <row r="2375" spans="1:5" x14ac:dyDescent="0.3">
      <c r="A2375" s="290">
        <f t="shared" si="110"/>
        <v>0</v>
      </c>
      <c r="B2375" s="289">
        <f t="shared" si="111"/>
        <v>0</v>
      </c>
      <c r="C2375" s="289">
        <f t="shared" si="112"/>
        <v>0</v>
      </c>
      <c r="E2375"/>
    </row>
    <row r="2376" spans="1:5" x14ac:dyDescent="0.3">
      <c r="A2376" s="290">
        <f t="shared" si="110"/>
        <v>0</v>
      </c>
      <c r="B2376" s="289">
        <f t="shared" si="111"/>
        <v>0</v>
      </c>
      <c r="C2376" s="289">
        <f t="shared" si="112"/>
        <v>0</v>
      </c>
      <c r="E2376"/>
    </row>
    <row r="2377" spans="1:5" x14ac:dyDescent="0.3">
      <c r="A2377" s="290">
        <f t="shared" si="110"/>
        <v>0</v>
      </c>
      <c r="B2377" s="289">
        <f t="shared" si="111"/>
        <v>0</v>
      </c>
      <c r="C2377" s="289">
        <f t="shared" si="112"/>
        <v>0</v>
      </c>
      <c r="E2377"/>
    </row>
    <row r="2378" spans="1:5" x14ac:dyDescent="0.3">
      <c r="A2378" s="290">
        <f t="shared" si="110"/>
        <v>0</v>
      </c>
      <c r="B2378" s="289">
        <f t="shared" si="111"/>
        <v>0</v>
      </c>
      <c r="C2378" s="289">
        <f t="shared" si="112"/>
        <v>0</v>
      </c>
      <c r="E2378"/>
    </row>
    <row r="2379" spans="1:5" x14ac:dyDescent="0.3">
      <c r="A2379" s="290">
        <f t="shared" si="110"/>
        <v>0</v>
      </c>
      <c r="B2379" s="289">
        <f t="shared" si="111"/>
        <v>0</v>
      </c>
      <c r="C2379" s="289">
        <f t="shared" si="112"/>
        <v>0</v>
      </c>
      <c r="E2379"/>
    </row>
    <row r="2380" spans="1:5" x14ac:dyDescent="0.3">
      <c r="A2380" s="290">
        <f t="shared" si="110"/>
        <v>0</v>
      </c>
      <c r="B2380" s="289">
        <f t="shared" si="111"/>
        <v>0</v>
      </c>
      <c r="C2380" s="289">
        <f t="shared" si="112"/>
        <v>0</v>
      </c>
      <c r="E2380"/>
    </row>
    <row r="2381" spans="1:5" x14ac:dyDescent="0.3">
      <c r="A2381" s="290">
        <f t="shared" si="110"/>
        <v>0</v>
      </c>
      <c r="B2381" s="289">
        <f t="shared" si="111"/>
        <v>0</v>
      </c>
      <c r="C2381" s="289">
        <f t="shared" si="112"/>
        <v>0</v>
      </c>
      <c r="E2381"/>
    </row>
    <row r="2382" spans="1:5" x14ac:dyDescent="0.3">
      <c r="A2382" s="290">
        <f t="shared" si="110"/>
        <v>0</v>
      </c>
      <c r="B2382" s="289">
        <f t="shared" si="111"/>
        <v>0</v>
      </c>
      <c r="C2382" s="289">
        <f t="shared" si="112"/>
        <v>0</v>
      </c>
      <c r="E2382"/>
    </row>
    <row r="2383" spans="1:5" x14ac:dyDescent="0.3">
      <c r="A2383" s="290">
        <f t="shared" si="110"/>
        <v>0</v>
      </c>
      <c r="B2383" s="289">
        <f t="shared" si="111"/>
        <v>0</v>
      </c>
      <c r="C2383" s="289">
        <f t="shared" si="112"/>
        <v>0</v>
      </c>
      <c r="E2383"/>
    </row>
    <row r="2384" spans="1:5" x14ac:dyDescent="0.3">
      <c r="A2384" s="290">
        <f t="shared" si="110"/>
        <v>0</v>
      </c>
      <c r="B2384" s="289">
        <f t="shared" si="111"/>
        <v>0</v>
      </c>
      <c r="C2384" s="289">
        <f t="shared" si="112"/>
        <v>0</v>
      </c>
      <c r="E2384"/>
    </row>
    <row r="2385" spans="1:5" x14ac:dyDescent="0.3">
      <c r="A2385" s="290">
        <f t="shared" si="110"/>
        <v>0</v>
      </c>
      <c r="B2385" s="289">
        <f t="shared" si="111"/>
        <v>0</v>
      </c>
      <c r="C2385" s="289">
        <f t="shared" si="112"/>
        <v>0</v>
      </c>
      <c r="E2385"/>
    </row>
    <row r="2386" spans="1:5" x14ac:dyDescent="0.3">
      <c r="A2386" s="290">
        <f t="shared" si="110"/>
        <v>0</v>
      </c>
      <c r="B2386" s="289">
        <f t="shared" si="111"/>
        <v>0</v>
      </c>
      <c r="C2386" s="289">
        <f t="shared" si="112"/>
        <v>0</v>
      </c>
      <c r="E2386"/>
    </row>
    <row r="2387" spans="1:5" x14ac:dyDescent="0.3">
      <c r="A2387" s="290">
        <f t="shared" si="110"/>
        <v>0</v>
      </c>
      <c r="B2387" s="289">
        <f t="shared" si="111"/>
        <v>0</v>
      </c>
      <c r="C2387" s="289">
        <f t="shared" si="112"/>
        <v>0</v>
      </c>
      <c r="E2387"/>
    </row>
    <row r="2388" spans="1:5" x14ac:dyDescent="0.3">
      <c r="A2388" s="290">
        <f t="shared" si="110"/>
        <v>0</v>
      </c>
      <c r="B2388" s="289">
        <f t="shared" si="111"/>
        <v>0</v>
      </c>
      <c r="C2388" s="289">
        <f t="shared" si="112"/>
        <v>0</v>
      </c>
      <c r="E2388"/>
    </row>
    <row r="2389" spans="1:5" x14ac:dyDescent="0.3">
      <c r="A2389" s="290">
        <f t="shared" si="110"/>
        <v>0</v>
      </c>
      <c r="B2389" s="289">
        <f t="shared" si="111"/>
        <v>0</v>
      </c>
      <c r="C2389" s="289">
        <f t="shared" si="112"/>
        <v>0</v>
      </c>
      <c r="E2389"/>
    </row>
    <row r="2390" spans="1:5" x14ac:dyDescent="0.3">
      <c r="A2390" s="290">
        <f t="shared" si="110"/>
        <v>0</v>
      </c>
      <c r="B2390" s="289">
        <f t="shared" si="111"/>
        <v>0</v>
      </c>
      <c r="C2390" s="289">
        <f t="shared" si="112"/>
        <v>0</v>
      </c>
      <c r="E2390"/>
    </row>
    <row r="2391" spans="1:5" x14ac:dyDescent="0.3">
      <c r="A2391" s="290">
        <f t="shared" si="110"/>
        <v>0</v>
      </c>
      <c r="B2391" s="289">
        <f t="shared" si="111"/>
        <v>0</v>
      </c>
      <c r="C2391" s="289">
        <f t="shared" si="112"/>
        <v>0</v>
      </c>
      <c r="E2391"/>
    </row>
    <row r="2392" spans="1:5" x14ac:dyDescent="0.3">
      <c r="A2392" s="290">
        <f t="shared" si="110"/>
        <v>0</v>
      </c>
      <c r="B2392" s="289">
        <f t="shared" si="111"/>
        <v>0</v>
      </c>
      <c r="C2392" s="289">
        <f t="shared" si="112"/>
        <v>0</v>
      </c>
      <c r="E2392"/>
    </row>
    <row r="2393" spans="1:5" x14ac:dyDescent="0.3">
      <c r="A2393" s="290">
        <f t="shared" si="110"/>
        <v>0</v>
      </c>
      <c r="B2393" s="289">
        <f t="shared" si="111"/>
        <v>0</v>
      </c>
      <c r="C2393" s="289">
        <f t="shared" si="112"/>
        <v>0</v>
      </c>
      <c r="E2393"/>
    </row>
    <row r="2394" spans="1:5" x14ac:dyDescent="0.3">
      <c r="A2394" s="290">
        <f t="shared" si="110"/>
        <v>0</v>
      </c>
      <c r="B2394" s="289">
        <f t="shared" si="111"/>
        <v>0</v>
      </c>
      <c r="C2394" s="289">
        <f t="shared" si="112"/>
        <v>0</v>
      </c>
      <c r="E2394"/>
    </row>
    <row r="2395" spans="1:5" x14ac:dyDescent="0.3">
      <c r="A2395" s="290">
        <f t="shared" si="110"/>
        <v>0</v>
      </c>
      <c r="B2395" s="289">
        <f t="shared" si="111"/>
        <v>0</v>
      </c>
      <c r="C2395" s="289">
        <f t="shared" si="112"/>
        <v>0</v>
      </c>
      <c r="E2395"/>
    </row>
    <row r="2396" spans="1:5" x14ac:dyDescent="0.3">
      <c r="A2396" s="290">
        <f t="shared" si="110"/>
        <v>0</v>
      </c>
      <c r="B2396" s="289">
        <f t="shared" si="111"/>
        <v>0</v>
      </c>
      <c r="C2396" s="289">
        <f t="shared" si="112"/>
        <v>0</v>
      </c>
      <c r="E2396"/>
    </row>
    <row r="2397" spans="1:5" x14ac:dyDescent="0.3">
      <c r="A2397" s="290">
        <f t="shared" ref="A2397:A2460" si="113">+E2397</f>
        <v>0</v>
      </c>
      <c r="B2397" s="289">
        <f t="shared" si="111"/>
        <v>0</v>
      </c>
      <c r="C2397" s="289">
        <f t="shared" si="112"/>
        <v>0</v>
      </c>
      <c r="E2397"/>
    </row>
    <row r="2398" spans="1:5" x14ac:dyDescent="0.3">
      <c r="A2398" s="290">
        <f t="shared" si="113"/>
        <v>0</v>
      </c>
      <c r="B2398" s="289">
        <f t="shared" si="111"/>
        <v>0</v>
      </c>
      <c r="C2398" s="289">
        <f t="shared" si="112"/>
        <v>0</v>
      </c>
      <c r="E2398"/>
    </row>
    <row r="2399" spans="1:5" x14ac:dyDescent="0.3">
      <c r="A2399" s="290">
        <f t="shared" si="113"/>
        <v>0</v>
      </c>
      <c r="B2399" s="289">
        <f t="shared" si="111"/>
        <v>0</v>
      </c>
      <c r="C2399" s="289">
        <f t="shared" si="112"/>
        <v>0</v>
      </c>
      <c r="E2399"/>
    </row>
    <row r="2400" spans="1:5" x14ac:dyDescent="0.3">
      <c r="A2400" s="290">
        <f t="shared" si="113"/>
        <v>0</v>
      </c>
      <c r="B2400" s="289">
        <f t="shared" si="111"/>
        <v>0</v>
      </c>
      <c r="C2400" s="289">
        <f t="shared" si="112"/>
        <v>0</v>
      </c>
      <c r="E2400"/>
    </row>
    <row r="2401" spans="1:5" x14ac:dyDescent="0.3">
      <c r="A2401" s="290">
        <f t="shared" si="113"/>
        <v>0</v>
      </c>
      <c r="B2401" s="289">
        <f t="shared" si="111"/>
        <v>0</v>
      </c>
      <c r="C2401" s="289">
        <f t="shared" si="112"/>
        <v>0</v>
      </c>
      <c r="E2401"/>
    </row>
    <row r="2402" spans="1:5" x14ac:dyDescent="0.3">
      <c r="A2402" s="290">
        <f t="shared" si="113"/>
        <v>0</v>
      </c>
      <c r="B2402" s="289">
        <f t="shared" si="111"/>
        <v>0</v>
      </c>
      <c r="C2402" s="289">
        <f t="shared" si="112"/>
        <v>0</v>
      </c>
      <c r="E2402"/>
    </row>
    <row r="2403" spans="1:5" x14ac:dyDescent="0.3">
      <c r="A2403" s="290">
        <f t="shared" si="113"/>
        <v>0</v>
      </c>
      <c r="B2403" s="289">
        <f t="shared" si="111"/>
        <v>0</v>
      </c>
      <c r="C2403" s="289">
        <f t="shared" si="112"/>
        <v>0</v>
      </c>
      <c r="E2403"/>
    </row>
    <row r="2404" spans="1:5" x14ac:dyDescent="0.3">
      <c r="A2404" s="290">
        <f t="shared" si="113"/>
        <v>0</v>
      </c>
      <c r="B2404" s="289">
        <f t="shared" ref="B2404:B2467" si="114">+SUM(F2404:G2404)</f>
        <v>0</v>
      </c>
      <c r="C2404" s="289">
        <f t="shared" ref="C2404:C2467" si="115">+SUM(F2404:AZ2404)-B2404</f>
        <v>0</v>
      </c>
      <c r="E2404"/>
    </row>
    <row r="2405" spans="1:5" x14ac:dyDescent="0.3">
      <c r="A2405" s="290">
        <f t="shared" si="113"/>
        <v>0</v>
      </c>
      <c r="B2405" s="289">
        <f t="shared" si="114"/>
        <v>0</v>
      </c>
      <c r="C2405" s="289">
        <f t="shared" si="115"/>
        <v>0</v>
      </c>
      <c r="E2405"/>
    </row>
    <row r="2406" spans="1:5" x14ac:dyDescent="0.3">
      <c r="A2406" s="290">
        <f t="shared" si="113"/>
        <v>0</v>
      </c>
      <c r="B2406" s="289">
        <f t="shared" si="114"/>
        <v>0</v>
      </c>
      <c r="C2406" s="289">
        <f t="shared" si="115"/>
        <v>0</v>
      </c>
      <c r="E2406"/>
    </row>
    <row r="2407" spans="1:5" x14ac:dyDescent="0.3">
      <c r="A2407" s="290">
        <f t="shared" si="113"/>
        <v>0</v>
      </c>
      <c r="B2407" s="289">
        <f t="shared" si="114"/>
        <v>0</v>
      </c>
      <c r="C2407" s="289">
        <f t="shared" si="115"/>
        <v>0</v>
      </c>
      <c r="E2407"/>
    </row>
    <row r="2408" spans="1:5" x14ac:dyDescent="0.3">
      <c r="A2408" s="290">
        <f t="shared" si="113"/>
        <v>0</v>
      </c>
      <c r="B2408" s="289">
        <f t="shared" si="114"/>
        <v>0</v>
      </c>
      <c r="C2408" s="289">
        <f t="shared" si="115"/>
        <v>0</v>
      </c>
      <c r="E2408"/>
    </row>
    <row r="2409" spans="1:5" x14ac:dyDescent="0.3">
      <c r="A2409" s="290">
        <f t="shared" si="113"/>
        <v>0</v>
      </c>
      <c r="B2409" s="289">
        <f t="shared" si="114"/>
        <v>0</v>
      </c>
      <c r="C2409" s="289">
        <f t="shared" si="115"/>
        <v>0</v>
      </c>
      <c r="E2409"/>
    </row>
    <row r="2410" spans="1:5" x14ac:dyDescent="0.3">
      <c r="A2410" s="290">
        <f t="shared" si="113"/>
        <v>0</v>
      </c>
      <c r="B2410" s="289">
        <f t="shared" si="114"/>
        <v>0</v>
      </c>
      <c r="C2410" s="289">
        <f t="shared" si="115"/>
        <v>0</v>
      </c>
      <c r="E2410"/>
    </row>
    <row r="2411" spans="1:5" x14ac:dyDescent="0.3">
      <c r="A2411" s="290">
        <f t="shared" si="113"/>
        <v>0</v>
      </c>
      <c r="B2411" s="289">
        <f t="shared" si="114"/>
        <v>0</v>
      </c>
      <c r="C2411" s="289">
        <f t="shared" si="115"/>
        <v>0</v>
      </c>
      <c r="E2411"/>
    </row>
    <row r="2412" spans="1:5" x14ac:dyDescent="0.3">
      <c r="A2412" s="290">
        <f t="shared" si="113"/>
        <v>0</v>
      </c>
      <c r="B2412" s="289">
        <f t="shared" si="114"/>
        <v>0</v>
      </c>
      <c r="C2412" s="289">
        <f t="shared" si="115"/>
        <v>0</v>
      </c>
      <c r="E2412"/>
    </row>
    <row r="2413" spans="1:5" x14ac:dyDescent="0.3">
      <c r="A2413" s="290">
        <f t="shared" si="113"/>
        <v>0</v>
      </c>
      <c r="B2413" s="289">
        <f t="shared" si="114"/>
        <v>0</v>
      </c>
      <c r="C2413" s="289">
        <f t="shared" si="115"/>
        <v>0</v>
      </c>
      <c r="E2413"/>
    </row>
    <row r="2414" spans="1:5" x14ac:dyDescent="0.3">
      <c r="A2414" s="290">
        <f t="shared" si="113"/>
        <v>0</v>
      </c>
      <c r="B2414" s="289">
        <f t="shared" si="114"/>
        <v>0</v>
      </c>
      <c r="C2414" s="289">
        <f t="shared" si="115"/>
        <v>0</v>
      </c>
      <c r="E2414"/>
    </row>
    <row r="2415" spans="1:5" x14ac:dyDescent="0.3">
      <c r="A2415" s="290">
        <f t="shared" si="113"/>
        <v>0</v>
      </c>
      <c r="B2415" s="289">
        <f t="shared" si="114"/>
        <v>0</v>
      </c>
      <c r="C2415" s="289">
        <f t="shared" si="115"/>
        <v>0</v>
      </c>
      <c r="E2415"/>
    </row>
    <row r="2416" spans="1:5" x14ac:dyDescent="0.3">
      <c r="A2416" s="290">
        <f t="shared" si="113"/>
        <v>0</v>
      </c>
      <c r="B2416" s="289">
        <f t="shared" si="114"/>
        <v>0</v>
      </c>
      <c r="C2416" s="289">
        <f t="shared" si="115"/>
        <v>0</v>
      </c>
      <c r="E2416"/>
    </row>
    <row r="2417" spans="1:5" x14ac:dyDescent="0.3">
      <c r="A2417" s="290">
        <f t="shared" si="113"/>
        <v>0</v>
      </c>
      <c r="B2417" s="289">
        <f t="shared" si="114"/>
        <v>0</v>
      </c>
      <c r="C2417" s="289">
        <f t="shared" si="115"/>
        <v>0</v>
      </c>
      <c r="E2417"/>
    </row>
    <row r="2418" spans="1:5" x14ac:dyDescent="0.3">
      <c r="A2418" s="290">
        <f t="shared" si="113"/>
        <v>0</v>
      </c>
      <c r="B2418" s="289">
        <f t="shared" si="114"/>
        <v>0</v>
      </c>
      <c r="C2418" s="289">
        <f t="shared" si="115"/>
        <v>0</v>
      </c>
      <c r="E2418"/>
    </row>
    <row r="2419" spans="1:5" x14ac:dyDescent="0.3">
      <c r="A2419" s="290">
        <f t="shared" si="113"/>
        <v>0</v>
      </c>
      <c r="B2419" s="289">
        <f t="shared" si="114"/>
        <v>0</v>
      </c>
      <c r="C2419" s="289">
        <f t="shared" si="115"/>
        <v>0</v>
      </c>
      <c r="E2419"/>
    </row>
    <row r="2420" spans="1:5" x14ac:dyDescent="0.3">
      <c r="A2420" s="290">
        <f t="shared" si="113"/>
        <v>0</v>
      </c>
      <c r="B2420" s="289">
        <f t="shared" si="114"/>
        <v>0</v>
      </c>
      <c r="C2420" s="289">
        <f t="shared" si="115"/>
        <v>0</v>
      </c>
      <c r="E2420"/>
    </row>
    <row r="2421" spans="1:5" x14ac:dyDescent="0.3">
      <c r="A2421" s="290">
        <f t="shared" si="113"/>
        <v>0</v>
      </c>
      <c r="B2421" s="289">
        <f t="shared" si="114"/>
        <v>0</v>
      </c>
      <c r="C2421" s="289">
        <f t="shared" si="115"/>
        <v>0</v>
      </c>
      <c r="E2421"/>
    </row>
    <row r="2422" spans="1:5" x14ac:dyDescent="0.3">
      <c r="A2422" s="290">
        <f t="shared" si="113"/>
        <v>0</v>
      </c>
      <c r="B2422" s="289">
        <f t="shared" si="114"/>
        <v>0</v>
      </c>
      <c r="C2422" s="289">
        <f t="shared" si="115"/>
        <v>0</v>
      </c>
      <c r="E2422"/>
    </row>
    <row r="2423" spans="1:5" x14ac:dyDescent="0.3">
      <c r="A2423" s="290">
        <f t="shared" si="113"/>
        <v>0</v>
      </c>
      <c r="B2423" s="289">
        <f t="shared" si="114"/>
        <v>0</v>
      </c>
      <c r="C2423" s="289">
        <f t="shared" si="115"/>
        <v>0</v>
      </c>
      <c r="E2423"/>
    </row>
    <row r="2424" spans="1:5" x14ac:dyDescent="0.3">
      <c r="A2424" s="290">
        <f t="shared" si="113"/>
        <v>0</v>
      </c>
      <c r="B2424" s="289">
        <f t="shared" si="114"/>
        <v>0</v>
      </c>
      <c r="C2424" s="289">
        <f t="shared" si="115"/>
        <v>0</v>
      </c>
      <c r="E2424"/>
    </row>
    <row r="2425" spans="1:5" x14ac:dyDescent="0.3">
      <c r="A2425" s="290">
        <f t="shared" si="113"/>
        <v>0</v>
      </c>
      <c r="B2425" s="289">
        <f t="shared" si="114"/>
        <v>0</v>
      </c>
      <c r="C2425" s="289">
        <f t="shared" si="115"/>
        <v>0</v>
      </c>
      <c r="E2425"/>
    </row>
    <row r="2426" spans="1:5" x14ac:dyDescent="0.3">
      <c r="A2426" s="290">
        <f t="shared" si="113"/>
        <v>0</v>
      </c>
      <c r="B2426" s="289">
        <f t="shared" si="114"/>
        <v>0</v>
      </c>
      <c r="C2426" s="289">
        <f t="shared" si="115"/>
        <v>0</v>
      </c>
      <c r="E2426"/>
    </row>
    <row r="2427" spans="1:5" x14ac:dyDescent="0.3">
      <c r="A2427" s="290">
        <f t="shared" si="113"/>
        <v>0</v>
      </c>
      <c r="B2427" s="289">
        <f t="shared" si="114"/>
        <v>0</v>
      </c>
      <c r="C2427" s="289">
        <f t="shared" si="115"/>
        <v>0</v>
      </c>
      <c r="E2427"/>
    </row>
    <row r="2428" spans="1:5" x14ac:dyDescent="0.3">
      <c r="A2428" s="290">
        <f t="shared" si="113"/>
        <v>0</v>
      </c>
      <c r="B2428" s="289">
        <f t="shared" si="114"/>
        <v>0</v>
      </c>
      <c r="C2428" s="289">
        <f t="shared" si="115"/>
        <v>0</v>
      </c>
      <c r="E2428"/>
    </row>
    <row r="2429" spans="1:5" x14ac:dyDescent="0.3">
      <c r="A2429" s="290">
        <f t="shared" si="113"/>
        <v>0</v>
      </c>
      <c r="B2429" s="289">
        <f t="shared" si="114"/>
        <v>0</v>
      </c>
      <c r="C2429" s="289">
        <f t="shared" si="115"/>
        <v>0</v>
      </c>
      <c r="E2429"/>
    </row>
    <row r="2430" spans="1:5" x14ac:dyDescent="0.3">
      <c r="A2430" s="290">
        <f t="shared" si="113"/>
        <v>0</v>
      </c>
      <c r="B2430" s="289">
        <f t="shared" si="114"/>
        <v>0</v>
      </c>
      <c r="C2430" s="289">
        <f t="shared" si="115"/>
        <v>0</v>
      </c>
      <c r="E2430"/>
    </row>
    <row r="2431" spans="1:5" x14ac:dyDescent="0.3">
      <c r="A2431" s="290">
        <f t="shared" si="113"/>
        <v>0</v>
      </c>
      <c r="B2431" s="289">
        <f t="shared" si="114"/>
        <v>0</v>
      </c>
      <c r="C2431" s="289">
        <f t="shared" si="115"/>
        <v>0</v>
      </c>
      <c r="E2431"/>
    </row>
    <row r="2432" spans="1:5" x14ac:dyDescent="0.3">
      <c r="A2432" s="290">
        <f t="shared" si="113"/>
        <v>0</v>
      </c>
      <c r="B2432" s="289">
        <f t="shared" si="114"/>
        <v>0</v>
      </c>
      <c r="C2432" s="289">
        <f t="shared" si="115"/>
        <v>0</v>
      </c>
      <c r="E2432"/>
    </row>
    <row r="2433" spans="1:5" x14ac:dyDescent="0.3">
      <c r="A2433" s="290">
        <f t="shared" si="113"/>
        <v>0</v>
      </c>
      <c r="B2433" s="289">
        <f t="shared" si="114"/>
        <v>0</v>
      </c>
      <c r="C2433" s="289">
        <f t="shared" si="115"/>
        <v>0</v>
      </c>
      <c r="E2433"/>
    </row>
    <row r="2434" spans="1:5" x14ac:dyDescent="0.3">
      <c r="A2434" s="290">
        <f t="shared" si="113"/>
        <v>0</v>
      </c>
      <c r="B2434" s="289">
        <f t="shared" si="114"/>
        <v>0</v>
      </c>
      <c r="C2434" s="289">
        <f t="shared" si="115"/>
        <v>0</v>
      </c>
      <c r="E2434"/>
    </row>
    <row r="2435" spans="1:5" x14ac:dyDescent="0.3">
      <c r="A2435" s="290">
        <f t="shared" si="113"/>
        <v>0</v>
      </c>
      <c r="B2435" s="289">
        <f t="shared" si="114"/>
        <v>0</v>
      </c>
      <c r="C2435" s="289">
        <f t="shared" si="115"/>
        <v>0</v>
      </c>
      <c r="E2435"/>
    </row>
    <row r="2436" spans="1:5" x14ac:dyDescent="0.3">
      <c r="A2436" s="290">
        <f t="shared" si="113"/>
        <v>0</v>
      </c>
      <c r="B2436" s="289">
        <f t="shared" si="114"/>
        <v>0</v>
      </c>
      <c r="C2436" s="289">
        <f t="shared" si="115"/>
        <v>0</v>
      </c>
      <c r="E2436"/>
    </row>
    <row r="2437" spans="1:5" x14ac:dyDescent="0.3">
      <c r="A2437" s="290">
        <f t="shared" si="113"/>
        <v>0</v>
      </c>
      <c r="B2437" s="289">
        <f t="shared" si="114"/>
        <v>0</v>
      </c>
      <c r="C2437" s="289">
        <f t="shared" si="115"/>
        <v>0</v>
      </c>
      <c r="E2437"/>
    </row>
    <row r="2438" spans="1:5" x14ac:dyDescent="0.3">
      <c r="A2438" s="290">
        <f t="shared" si="113"/>
        <v>0</v>
      </c>
      <c r="B2438" s="289">
        <f t="shared" si="114"/>
        <v>0</v>
      </c>
      <c r="C2438" s="289">
        <f t="shared" si="115"/>
        <v>0</v>
      </c>
      <c r="E2438"/>
    </row>
    <row r="2439" spans="1:5" x14ac:dyDescent="0.3">
      <c r="A2439" s="290">
        <f t="shared" si="113"/>
        <v>0</v>
      </c>
      <c r="B2439" s="289">
        <f t="shared" si="114"/>
        <v>0</v>
      </c>
      <c r="C2439" s="289">
        <f t="shared" si="115"/>
        <v>0</v>
      </c>
      <c r="E2439"/>
    </row>
    <row r="2440" spans="1:5" x14ac:dyDescent="0.3">
      <c r="A2440" s="290">
        <f t="shared" si="113"/>
        <v>0</v>
      </c>
      <c r="B2440" s="289">
        <f t="shared" si="114"/>
        <v>0</v>
      </c>
      <c r="C2440" s="289">
        <f t="shared" si="115"/>
        <v>0</v>
      </c>
      <c r="E2440"/>
    </row>
    <row r="2441" spans="1:5" x14ac:dyDescent="0.3">
      <c r="A2441" s="290">
        <f t="shared" si="113"/>
        <v>0</v>
      </c>
      <c r="B2441" s="289">
        <f t="shared" si="114"/>
        <v>0</v>
      </c>
      <c r="C2441" s="289">
        <f t="shared" si="115"/>
        <v>0</v>
      </c>
      <c r="E2441"/>
    </row>
    <row r="2442" spans="1:5" x14ac:dyDescent="0.3">
      <c r="A2442" s="290">
        <f t="shared" si="113"/>
        <v>0</v>
      </c>
      <c r="B2442" s="289">
        <f t="shared" si="114"/>
        <v>0</v>
      </c>
      <c r="C2442" s="289">
        <f t="shared" si="115"/>
        <v>0</v>
      </c>
      <c r="E2442"/>
    </row>
    <row r="2443" spans="1:5" x14ac:dyDescent="0.3">
      <c r="A2443" s="290">
        <f t="shared" si="113"/>
        <v>0</v>
      </c>
      <c r="B2443" s="289">
        <f t="shared" si="114"/>
        <v>0</v>
      </c>
      <c r="C2443" s="289">
        <f t="shared" si="115"/>
        <v>0</v>
      </c>
      <c r="E2443"/>
    </row>
    <row r="2444" spans="1:5" x14ac:dyDescent="0.3">
      <c r="A2444" s="290">
        <f t="shared" si="113"/>
        <v>0</v>
      </c>
      <c r="B2444" s="289">
        <f t="shared" si="114"/>
        <v>0</v>
      </c>
      <c r="C2444" s="289">
        <f t="shared" si="115"/>
        <v>0</v>
      </c>
      <c r="E2444"/>
    </row>
    <row r="2445" spans="1:5" x14ac:dyDescent="0.3">
      <c r="A2445" s="290">
        <f t="shared" si="113"/>
        <v>0</v>
      </c>
      <c r="B2445" s="289">
        <f t="shared" si="114"/>
        <v>0</v>
      </c>
      <c r="C2445" s="289">
        <f t="shared" si="115"/>
        <v>0</v>
      </c>
      <c r="E2445"/>
    </row>
    <row r="2446" spans="1:5" x14ac:dyDescent="0.3">
      <c r="A2446" s="290">
        <f t="shared" si="113"/>
        <v>0</v>
      </c>
      <c r="B2446" s="289">
        <f t="shared" si="114"/>
        <v>0</v>
      </c>
      <c r="C2446" s="289">
        <f t="shared" si="115"/>
        <v>0</v>
      </c>
      <c r="E2446"/>
    </row>
    <row r="2447" spans="1:5" x14ac:dyDescent="0.3">
      <c r="A2447" s="290">
        <f t="shared" si="113"/>
        <v>0</v>
      </c>
      <c r="B2447" s="289">
        <f t="shared" si="114"/>
        <v>0</v>
      </c>
      <c r="C2447" s="289">
        <f t="shared" si="115"/>
        <v>0</v>
      </c>
      <c r="E2447"/>
    </row>
    <row r="2448" spans="1:5" x14ac:dyDescent="0.3">
      <c r="A2448" s="290">
        <f t="shared" si="113"/>
        <v>0</v>
      </c>
      <c r="B2448" s="289">
        <f t="shared" si="114"/>
        <v>0</v>
      </c>
      <c r="C2448" s="289">
        <f t="shared" si="115"/>
        <v>0</v>
      </c>
      <c r="E2448"/>
    </row>
    <row r="2449" spans="1:5" x14ac:dyDescent="0.3">
      <c r="A2449" s="290">
        <f t="shared" si="113"/>
        <v>0</v>
      </c>
      <c r="B2449" s="289">
        <f t="shared" si="114"/>
        <v>0</v>
      </c>
      <c r="C2449" s="289">
        <f t="shared" si="115"/>
        <v>0</v>
      </c>
      <c r="E2449"/>
    </row>
    <row r="2450" spans="1:5" x14ac:dyDescent="0.3">
      <c r="A2450" s="290">
        <f t="shared" si="113"/>
        <v>0</v>
      </c>
      <c r="B2450" s="289">
        <f t="shared" si="114"/>
        <v>0</v>
      </c>
      <c r="C2450" s="289">
        <f t="shared" si="115"/>
        <v>0</v>
      </c>
      <c r="E2450"/>
    </row>
    <row r="2451" spans="1:5" x14ac:dyDescent="0.3">
      <c r="A2451" s="290">
        <f t="shared" si="113"/>
        <v>0</v>
      </c>
      <c r="B2451" s="289">
        <f t="shared" si="114"/>
        <v>0</v>
      </c>
      <c r="C2451" s="289">
        <f t="shared" si="115"/>
        <v>0</v>
      </c>
      <c r="E2451"/>
    </row>
    <row r="2452" spans="1:5" x14ac:dyDescent="0.3">
      <c r="A2452" s="290">
        <f t="shared" si="113"/>
        <v>0</v>
      </c>
      <c r="B2452" s="289">
        <f t="shared" si="114"/>
        <v>0</v>
      </c>
      <c r="C2452" s="289">
        <f t="shared" si="115"/>
        <v>0</v>
      </c>
      <c r="E2452"/>
    </row>
    <row r="2453" spans="1:5" x14ac:dyDescent="0.3">
      <c r="A2453" s="290">
        <f t="shared" si="113"/>
        <v>0</v>
      </c>
      <c r="B2453" s="289">
        <f t="shared" si="114"/>
        <v>0</v>
      </c>
      <c r="C2453" s="289">
        <f t="shared" si="115"/>
        <v>0</v>
      </c>
      <c r="E2453"/>
    </row>
    <row r="2454" spans="1:5" x14ac:dyDescent="0.3">
      <c r="A2454" s="290">
        <f t="shared" si="113"/>
        <v>0</v>
      </c>
      <c r="B2454" s="289">
        <f t="shared" si="114"/>
        <v>0</v>
      </c>
      <c r="C2454" s="289">
        <f t="shared" si="115"/>
        <v>0</v>
      </c>
      <c r="E2454"/>
    </row>
    <row r="2455" spans="1:5" x14ac:dyDescent="0.3">
      <c r="A2455" s="290">
        <f t="shared" si="113"/>
        <v>0</v>
      </c>
      <c r="B2455" s="289">
        <f t="shared" si="114"/>
        <v>0</v>
      </c>
      <c r="C2455" s="289">
        <f t="shared" si="115"/>
        <v>0</v>
      </c>
      <c r="E2455"/>
    </row>
    <row r="2456" spans="1:5" x14ac:dyDescent="0.3">
      <c r="A2456" s="290">
        <f t="shared" si="113"/>
        <v>0</v>
      </c>
      <c r="B2456" s="289">
        <f t="shared" si="114"/>
        <v>0</v>
      </c>
      <c r="C2456" s="289">
        <f t="shared" si="115"/>
        <v>0</v>
      </c>
      <c r="E2456"/>
    </row>
    <row r="2457" spans="1:5" x14ac:dyDescent="0.3">
      <c r="A2457" s="290">
        <f t="shared" si="113"/>
        <v>0</v>
      </c>
      <c r="B2457" s="289">
        <f t="shared" si="114"/>
        <v>0</v>
      </c>
      <c r="C2457" s="289">
        <f t="shared" si="115"/>
        <v>0</v>
      </c>
      <c r="E2457"/>
    </row>
    <row r="2458" spans="1:5" x14ac:dyDescent="0.3">
      <c r="A2458" s="290">
        <f t="shared" si="113"/>
        <v>0</v>
      </c>
      <c r="B2458" s="289">
        <f t="shared" si="114"/>
        <v>0</v>
      </c>
      <c r="C2458" s="289">
        <f t="shared" si="115"/>
        <v>0</v>
      </c>
      <c r="E2458"/>
    </row>
    <row r="2459" spans="1:5" x14ac:dyDescent="0.3">
      <c r="A2459" s="290">
        <f t="shared" si="113"/>
        <v>0</v>
      </c>
      <c r="B2459" s="289">
        <f t="shared" si="114"/>
        <v>0</v>
      </c>
      <c r="C2459" s="289">
        <f t="shared" si="115"/>
        <v>0</v>
      </c>
      <c r="E2459"/>
    </row>
    <row r="2460" spans="1:5" x14ac:dyDescent="0.3">
      <c r="A2460" s="290">
        <f t="shared" si="113"/>
        <v>0</v>
      </c>
      <c r="B2460" s="289">
        <f t="shared" si="114"/>
        <v>0</v>
      </c>
      <c r="C2460" s="289">
        <f t="shared" si="115"/>
        <v>0</v>
      </c>
      <c r="E2460"/>
    </row>
    <row r="2461" spans="1:5" x14ac:dyDescent="0.3">
      <c r="A2461" s="290">
        <f t="shared" ref="A2461:A2524" si="116">+E2461</f>
        <v>0</v>
      </c>
      <c r="B2461" s="289">
        <f t="shared" si="114"/>
        <v>0</v>
      </c>
      <c r="C2461" s="289">
        <f t="shared" si="115"/>
        <v>0</v>
      </c>
      <c r="E2461"/>
    </row>
    <row r="2462" spans="1:5" x14ac:dyDescent="0.3">
      <c r="A2462" s="290">
        <f t="shared" si="116"/>
        <v>0</v>
      </c>
      <c r="B2462" s="289">
        <f t="shared" si="114"/>
        <v>0</v>
      </c>
      <c r="C2462" s="289">
        <f t="shared" si="115"/>
        <v>0</v>
      </c>
      <c r="E2462"/>
    </row>
    <row r="2463" spans="1:5" x14ac:dyDescent="0.3">
      <c r="A2463" s="290">
        <f t="shared" si="116"/>
        <v>0</v>
      </c>
      <c r="B2463" s="289">
        <f t="shared" si="114"/>
        <v>0</v>
      </c>
      <c r="C2463" s="289">
        <f t="shared" si="115"/>
        <v>0</v>
      </c>
      <c r="E2463"/>
    </row>
    <row r="2464" spans="1:5" x14ac:dyDescent="0.3">
      <c r="A2464" s="290">
        <f t="shared" si="116"/>
        <v>0</v>
      </c>
      <c r="B2464" s="289">
        <f t="shared" si="114"/>
        <v>0</v>
      </c>
      <c r="C2464" s="289">
        <f t="shared" si="115"/>
        <v>0</v>
      </c>
      <c r="E2464"/>
    </row>
    <row r="2465" spans="1:5" x14ac:dyDescent="0.3">
      <c r="A2465" s="290">
        <f t="shared" si="116"/>
        <v>0</v>
      </c>
      <c r="B2465" s="289">
        <f t="shared" si="114"/>
        <v>0</v>
      </c>
      <c r="C2465" s="289">
        <f t="shared" si="115"/>
        <v>0</v>
      </c>
      <c r="E2465"/>
    </row>
    <row r="2466" spans="1:5" x14ac:dyDescent="0.3">
      <c r="A2466" s="290">
        <f t="shared" si="116"/>
        <v>0</v>
      </c>
      <c r="B2466" s="289">
        <f t="shared" si="114"/>
        <v>0</v>
      </c>
      <c r="C2466" s="289">
        <f t="shared" si="115"/>
        <v>0</v>
      </c>
      <c r="E2466"/>
    </row>
    <row r="2467" spans="1:5" x14ac:dyDescent="0.3">
      <c r="A2467" s="290">
        <f t="shared" si="116"/>
        <v>0</v>
      </c>
      <c r="B2467" s="289">
        <f t="shared" si="114"/>
        <v>0</v>
      </c>
      <c r="C2467" s="289">
        <f t="shared" si="115"/>
        <v>0</v>
      </c>
      <c r="E2467"/>
    </row>
    <row r="2468" spans="1:5" x14ac:dyDescent="0.3">
      <c r="A2468" s="290">
        <f t="shared" si="116"/>
        <v>0</v>
      </c>
      <c r="B2468" s="289">
        <f t="shared" ref="B2468:B2531" si="117">+SUM(F2468:G2468)</f>
        <v>0</v>
      </c>
      <c r="C2468" s="289">
        <f t="shared" ref="C2468:C2531" si="118">+SUM(F2468:AZ2468)-B2468</f>
        <v>0</v>
      </c>
      <c r="E2468"/>
    </row>
    <row r="2469" spans="1:5" x14ac:dyDescent="0.3">
      <c r="A2469" s="290">
        <f t="shared" si="116"/>
        <v>0</v>
      </c>
      <c r="B2469" s="289">
        <f t="shared" si="117"/>
        <v>0</v>
      </c>
      <c r="C2469" s="289">
        <f t="shared" si="118"/>
        <v>0</v>
      </c>
      <c r="E2469"/>
    </row>
    <row r="2470" spans="1:5" x14ac:dyDescent="0.3">
      <c r="A2470" s="290">
        <f t="shared" si="116"/>
        <v>0</v>
      </c>
      <c r="B2470" s="289">
        <f t="shared" si="117"/>
        <v>0</v>
      </c>
      <c r="C2470" s="289">
        <f t="shared" si="118"/>
        <v>0</v>
      </c>
      <c r="E2470"/>
    </row>
    <row r="2471" spans="1:5" x14ac:dyDescent="0.3">
      <c r="A2471" s="290">
        <f t="shared" si="116"/>
        <v>0</v>
      </c>
      <c r="B2471" s="289">
        <f t="shared" si="117"/>
        <v>0</v>
      </c>
      <c r="C2471" s="289">
        <f t="shared" si="118"/>
        <v>0</v>
      </c>
      <c r="E2471"/>
    </row>
    <row r="2472" spans="1:5" x14ac:dyDescent="0.3">
      <c r="A2472" s="290">
        <f t="shared" si="116"/>
        <v>0</v>
      </c>
      <c r="B2472" s="289">
        <f t="shared" si="117"/>
        <v>0</v>
      </c>
      <c r="C2472" s="289">
        <f t="shared" si="118"/>
        <v>0</v>
      </c>
      <c r="E2472"/>
    </row>
    <row r="2473" spans="1:5" x14ac:dyDescent="0.3">
      <c r="A2473" s="290">
        <f t="shared" si="116"/>
        <v>0</v>
      </c>
      <c r="B2473" s="289">
        <f t="shared" si="117"/>
        <v>0</v>
      </c>
      <c r="C2473" s="289">
        <f t="shared" si="118"/>
        <v>0</v>
      </c>
      <c r="E2473"/>
    </row>
    <row r="2474" spans="1:5" x14ac:dyDescent="0.3">
      <c r="A2474" s="290">
        <f t="shared" si="116"/>
        <v>0</v>
      </c>
      <c r="B2474" s="289">
        <f t="shared" si="117"/>
        <v>0</v>
      </c>
      <c r="C2474" s="289">
        <f t="shared" si="118"/>
        <v>0</v>
      </c>
      <c r="E2474"/>
    </row>
    <row r="2475" spans="1:5" x14ac:dyDescent="0.3">
      <c r="A2475" s="290">
        <f t="shared" si="116"/>
        <v>0</v>
      </c>
      <c r="B2475" s="289">
        <f t="shared" si="117"/>
        <v>0</v>
      </c>
      <c r="C2475" s="289">
        <f t="shared" si="118"/>
        <v>0</v>
      </c>
      <c r="E2475"/>
    </row>
    <row r="2476" spans="1:5" x14ac:dyDescent="0.3">
      <c r="A2476" s="290">
        <f t="shared" si="116"/>
        <v>0</v>
      </c>
      <c r="B2476" s="289">
        <f t="shared" si="117"/>
        <v>0</v>
      </c>
      <c r="C2476" s="289">
        <f t="shared" si="118"/>
        <v>0</v>
      </c>
      <c r="E2476"/>
    </row>
    <row r="2477" spans="1:5" x14ac:dyDescent="0.3">
      <c r="A2477" s="290">
        <f t="shared" si="116"/>
        <v>0</v>
      </c>
      <c r="B2477" s="289">
        <f t="shared" si="117"/>
        <v>0</v>
      </c>
      <c r="C2477" s="289">
        <f t="shared" si="118"/>
        <v>0</v>
      </c>
      <c r="E2477"/>
    </row>
    <row r="2478" spans="1:5" x14ac:dyDescent="0.3">
      <c r="A2478" s="290">
        <f t="shared" si="116"/>
        <v>0</v>
      </c>
      <c r="B2478" s="289">
        <f t="shared" si="117"/>
        <v>0</v>
      </c>
      <c r="C2478" s="289">
        <f t="shared" si="118"/>
        <v>0</v>
      </c>
      <c r="E2478"/>
    </row>
    <row r="2479" spans="1:5" x14ac:dyDescent="0.3">
      <c r="A2479" s="290">
        <f t="shared" si="116"/>
        <v>0</v>
      </c>
      <c r="B2479" s="289">
        <f t="shared" si="117"/>
        <v>0</v>
      </c>
      <c r="C2479" s="289">
        <f t="shared" si="118"/>
        <v>0</v>
      </c>
      <c r="E2479"/>
    </row>
    <row r="2480" spans="1:5" x14ac:dyDescent="0.3">
      <c r="A2480" s="290">
        <f t="shared" si="116"/>
        <v>0</v>
      </c>
      <c r="B2480" s="289">
        <f t="shared" si="117"/>
        <v>0</v>
      </c>
      <c r="C2480" s="289">
        <f t="shared" si="118"/>
        <v>0</v>
      </c>
      <c r="E2480"/>
    </row>
    <row r="2481" spans="1:5" x14ac:dyDescent="0.3">
      <c r="A2481" s="290">
        <f t="shared" si="116"/>
        <v>0</v>
      </c>
      <c r="B2481" s="289">
        <f t="shared" si="117"/>
        <v>0</v>
      </c>
      <c r="C2481" s="289">
        <f t="shared" si="118"/>
        <v>0</v>
      </c>
      <c r="E2481"/>
    </row>
    <row r="2482" spans="1:5" x14ac:dyDescent="0.3">
      <c r="A2482" s="290">
        <f t="shared" si="116"/>
        <v>0</v>
      </c>
      <c r="B2482" s="289">
        <f t="shared" si="117"/>
        <v>0</v>
      </c>
      <c r="C2482" s="289">
        <f t="shared" si="118"/>
        <v>0</v>
      </c>
      <c r="E2482"/>
    </row>
    <row r="2483" spans="1:5" x14ac:dyDescent="0.3">
      <c r="A2483" s="290">
        <f t="shared" si="116"/>
        <v>0</v>
      </c>
      <c r="B2483" s="289">
        <f t="shared" si="117"/>
        <v>0</v>
      </c>
      <c r="C2483" s="289">
        <f t="shared" si="118"/>
        <v>0</v>
      </c>
      <c r="E2483"/>
    </row>
    <row r="2484" spans="1:5" x14ac:dyDescent="0.3">
      <c r="A2484" s="290">
        <f t="shared" si="116"/>
        <v>0</v>
      </c>
      <c r="B2484" s="289">
        <f t="shared" si="117"/>
        <v>0</v>
      </c>
      <c r="C2484" s="289">
        <f t="shared" si="118"/>
        <v>0</v>
      </c>
      <c r="E2484"/>
    </row>
    <row r="2485" spans="1:5" x14ac:dyDescent="0.3">
      <c r="A2485" s="290">
        <f t="shared" si="116"/>
        <v>0</v>
      </c>
      <c r="B2485" s="289">
        <f t="shared" si="117"/>
        <v>0</v>
      </c>
      <c r="C2485" s="289">
        <f t="shared" si="118"/>
        <v>0</v>
      </c>
      <c r="E2485"/>
    </row>
    <row r="2486" spans="1:5" x14ac:dyDescent="0.3">
      <c r="A2486" s="290">
        <f t="shared" si="116"/>
        <v>0</v>
      </c>
      <c r="B2486" s="289">
        <f t="shared" si="117"/>
        <v>0</v>
      </c>
      <c r="C2486" s="289">
        <f t="shared" si="118"/>
        <v>0</v>
      </c>
      <c r="E2486"/>
    </row>
    <row r="2487" spans="1:5" x14ac:dyDescent="0.3">
      <c r="A2487" s="290">
        <f t="shared" si="116"/>
        <v>0</v>
      </c>
      <c r="B2487" s="289">
        <f t="shared" si="117"/>
        <v>0</v>
      </c>
      <c r="C2487" s="289">
        <f t="shared" si="118"/>
        <v>0</v>
      </c>
      <c r="E2487"/>
    </row>
    <row r="2488" spans="1:5" x14ac:dyDescent="0.3">
      <c r="A2488" s="290">
        <f t="shared" si="116"/>
        <v>0</v>
      </c>
      <c r="B2488" s="289">
        <f t="shared" si="117"/>
        <v>0</v>
      </c>
      <c r="C2488" s="289">
        <f t="shared" si="118"/>
        <v>0</v>
      </c>
      <c r="E2488"/>
    </row>
    <row r="2489" spans="1:5" x14ac:dyDescent="0.3">
      <c r="A2489" s="290">
        <f t="shared" si="116"/>
        <v>0</v>
      </c>
      <c r="B2489" s="289">
        <f t="shared" si="117"/>
        <v>0</v>
      </c>
      <c r="C2489" s="289">
        <f t="shared" si="118"/>
        <v>0</v>
      </c>
      <c r="E2489"/>
    </row>
    <row r="2490" spans="1:5" x14ac:dyDescent="0.3">
      <c r="A2490" s="290">
        <f t="shared" si="116"/>
        <v>0</v>
      </c>
      <c r="B2490" s="289">
        <f t="shared" si="117"/>
        <v>0</v>
      </c>
      <c r="C2490" s="289">
        <f t="shared" si="118"/>
        <v>0</v>
      </c>
      <c r="E2490"/>
    </row>
    <row r="2491" spans="1:5" x14ac:dyDescent="0.3">
      <c r="A2491" s="290">
        <f t="shared" si="116"/>
        <v>0</v>
      </c>
      <c r="B2491" s="289">
        <f t="shared" si="117"/>
        <v>0</v>
      </c>
      <c r="C2491" s="289">
        <f t="shared" si="118"/>
        <v>0</v>
      </c>
      <c r="E2491"/>
    </row>
    <row r="2492" spans="1:5" x14ac:dyDescent="0.3">
      <c r="A2492" s="290">
        <f t="shared" si="116"/>
        <v>0</v>
      </c>
      <c r="B2492" s="289">
        <f t="shared" si="117"/>
        <v>0</v>
      </c>
      <c r="C2492" s="289">
        <f t="shared" si="118"/>
        <v>0</v>
      </c>
      <c r="E2492"/>
    </row>
    <row r="2493" spans="1:5" x14ac:dyDescent="0.3">
      <c r="A2493" s="290">
        <f t="shared" si="116"/>
        <v>0</v>
      </c>
      <c r="B2493" s="289">
        <f t="shared" si="117"/>
        <v>0</v>
      </c>
      <c r="C2493" s="289">
        <f t="shared" si="118"/>
        <v>0</v>
      </c>
      <c r="E2493"/>
    </row>
    <row r="2494" spans="1:5" x14ac:dyDescent="0.3">
      <c r="A2494" s="290">
        <f t="shared" si="116"/>
        <v>0</v>
      </c>
      <c r="B2494" s="289">
        <f t="shared" si="117"/>
        <v>0</v>
      </c>
      <c r="C2494" s="289">
        <f t="shared" si="118"/>
        <v>0</v>
      </c>
      <c r="E2494"/>
    </row>
    <row r="2495" spans="1:5" x14ac:dyDescent="0.3">
      <c r="A2495" s="290">
        <f t="shared" si="116"/>
        <v>0</v>
      </c>
      <c r="B2495" s="289">
        <f t="shared" si="117"/>
        <v>0</v>
      </c>
      <c r="C2495" s="289">
        <f t="shared" si="118"/>
        <v>0</v>
      </c>
      <c r="E2495"/>
    </row>
    <row r="2496" spans="1:5" x14ac:dyDescent="0.3">
      <c r="A2496" s="290">
        <f t="shared" si="116"/>
        <v>0</v>
      </c>
      <c r="B2496" s="289">
        <f t="shared" si="117"/>
        <v>0</v>
      </c>
      <c r="C2496" s="289">
        <f t="shared" si="118"/>
        <v>0</v>
      </c>
      <c r="E2496"/>
    </row>
    <row r="2497" spans="1:5" x14ac:dyDescent="0.3">
      <c r="A2497" s="290">
        <f t="shared" si="116"/>
        <v>0</v>
      </c>
      <c r="B2497" s="289">
        <f t="shared" si="117"/>
        <v>0</v>
      </c>
      <c r="C2497" s="289">
        <f t="shared" si="118"/>
        <v>0</v>
      </c>
      <c r="E2497"/>
    </row>
    <row r="2498" spans="1:5" x14ac:dyDescent="0.3">
      <c r="A2498" s="290">
        <f t="shared" si="116"/>
        <v>0</v>
      </c>
      <c r="B2498" s="289">
        <f t="shared" si="117"/>
        <v>0</v>
      </c>
      <c r="C2498" s="289">
        <f t="shared" si="118"/>
        <v>0</v>
      </c>
      <c r="E2498"/>
    </row>
    <row r="2499" spans="1:5" x14ac:dyDescent="0.3">
      <c r="A2499" s="290">
        <f t="shared" si="116"/>
        <v>0</v>
      </c>
      <c r="B2499" s="289">
        <f t="shared" si="117"/>
        <v>0</v>
      </c>
      <c r="C2499" s="289">
        <f t="shared" si="118"/>
        <v>0</v>
      </c>
      <c r="E2499"/>
    </row>
    <row r="2500" spans="1:5" x14ac:dyDescent="0.3">
      <c r="A2500" s="290">
        <f t="shared" si="116"/>
        <v>0</v>
      </c>
      <c r="B2500" s="289">
        <f t="shared" si="117"/>
        <v>0</v>
      </c>
      <c r="C2500" s="289">
        <f t="shared" si="118"/>
        <v>0</v>
      </c>
      <c r="E2500"/>
    </row>
    <row r="2501" spans="1:5" x14ac:dyDescent="0.3">
      <c r="A2501" s="290">
        <f t="shared" si="116"/>
        <v>0</v>
      </c>
      <c r="B2501" s="289">
        <f t="shared" si="117"/>
        <v>0</v>
      </c>
      <c r="C2501" s="289">
        <f t="shared" si="118"/>
        <v>0</v>
      </c>
      <c r="E2501"/>
    </row>
    <row r="2502" spans="1:5" x14ac:dyDescent="0.3">
      <c r="A2502" s="290">
        <f t="shared" si="116"/>
        <v>0</v>
      </c>
      <c r="B2502" s="289">
        <f t="shared" si="117"/>
        <v>0</v>
      </c>
      <c r="C2502" s="289">
        <f t="shared" si="118"/>
        <v>0</v>
      </c>
      <c r="E2502"/>
    </row>
    <row r="2503" spans="1:5" x14ac:dyDescent="0.3">
      <c r="A2503" s="290">
        <f t="shared" si="116"/>
        <v>0</v>
      </c>
      <c r="B2503" s="289">
        <f t="shared" si="117"/>
        <v>0</v>
      </c>
      <c r="C2503" s="289">
        <f t="shared" si="118"/>
        <v>0</v>
      </c>
      <c r="E2503"/>
    </row>
    <row r="2504" spans="1:5" x14ac:dyDescent="0.3">
      <c r="A2504" s="290">
        <f t="shared" si="116"/>
        <v>0</v>
      </c>
      <c r="B2504" s="289">
        <f t="shared" si="117"/>
        <v>0</v>
      </c>
      <c r="C2504" s="289">
        <f t="shared" si="118"/>
        <v>0</v>
      </c>
      <c r="E2504"/>
    </row>
    <row r="2505" spans="1:5" x14ac:dyDescent="0.3">
      <c r="A2505" s="290">
        <f t="shared" si="116"/>
        <v>0</v>
      </c>
      <c r="B2505" s="289">
        <f t="shared" si="117"/>
        <v>0</v>
      </c>
      <c r="C2505" s="289">
        <f t="shared" si="118"/>
        <v>0</v>
      </c>
      <c r="E2505"/>
    </row>
    <row r="2506" spans="1:5" x14ac:dyDescent="0.3">
      <c r="A2506" s="290">
        <f t="shared" si="116"/>
        <v>0</v>
      </c>
      <c r="B2506" s="289">
        <f t="shared" si="117"/>
        <v>0</v>
      </c>
      <c r="C2506" s="289">
        <f t="shared" si="118"/>
        <v>0</v>
      </c>
      <c r="E2506"/>
    </row>
    <row r="2507" spans="1:5" x14ac:dyDescent="0.3">
      <c r="A2507" s="290">
        <f t="shared" si="116"/>
        <v>0</v>
      </c>
      <c r="B2507" s="289">
        <f t="shared" si="117"/>
        <v>0</v>
      </c>
      <c r="C2507" s="289">
        <f t="shared" si="118"/>
        <v>0</v>
      </c>
      <c r="E2507"/>
    </row>
    <row r="2508" spans="1:5" x14ac:dyDescent="0.3">
      <c r="A2508" s="290">
        <f t="shared" si="116"/>
        <v>0</v>
      </c>
      <c r="B2508" s="289">
        <f t="shared" si="117"/>
        <v>0</v>
      </c>
      <c r="C2508" s="289">
        <f t="shared" si="118"/>
        <v>0</v>
      </c>
      <c r="E2508"/>
    </row>
    <row r="2509" spans="1:5" x14ac:dyDescent="0.3">
      <c r="A2509" s="290">
        <f t="shared" si="116"/>
        <v>0</v>
      </c>
      <c r="B2509" s="289">
        <f t="shared" si="117"/>
        <v>0</v>
      </c>
      <c r="C2509" s="289">
        <f t="shared" si="118"/>
        <v>0</v>
      </c>
      <c r="E2509"/>
    </row>
    <row r="2510" spans="1:5" x14ac:dyDescent="0.3">
      <c r="A2510" s="290">
        <f t="shared" si="116"/>
        <v>0</v>
      </c>
      <c r="B2510" s="289">
        <f t="shared" si="117"/>
        <v>0</v>
      </c>
      <c r="C2510" s="289">
        <f t="shared" si="118"/>
        <v>0</v>
      </c>
      <c r="E2510"/>
    </row>
    <row r="2511" spans="1:5" x14ac:dyDescent="0.3">
      <c r="A2511" s="290">
        <f t="shared" si="116"/>
        <v>0</v>
      </c>
      <c r="B2511" s="289">
        <f t="shared" si="117"/>
        <v>0</v>
      </c>
      <c r="C2511" s="289">
        <f t="shared" si="118"/>
        <v>0</v>
      </c>
      <c r="E2511"/>
    </row>
    <row r="2512" spans="1:5" x14ac:dyDescent="0.3">
      <c r="A2512" s="290">
        <f t="shared" si="116"/>
        <v>0</v>
      </c>
      <c r="B2512" s="289">
        <f t="shared" si="117"/>
        <v>0</v>
      </c>
      <c r="C2512" s="289">
        <f t="shared" si="118"/>
        <v>0</v>
      </c>
      <c r="E2512"/>
    </row>
    <row r="2513" spans="1:5" x14ac:dyDescent="0.3">
      <c r="A2513" s="290">
        <f t="shared" si="116"/>
        <v>0</v>
      </c>
      <c r="B2513" s="289">
        <f t="shared" si="117"/>
        <v>0</v>
      </c>
      <c r="C2513" s="289">
        <f t="shared" si="118"/>
        <v>0</v>
      </c>
      <c r="E2513"/>
    </row>
    <row r="2514" spans="1:5" x14ac:dyDescent="0.3">
      <c r="A2514" s="290">
        <f t="shared" si="116"/>
        <v>0</v>
      </c>
      <c r="B2514" s="289">
        <f t="shared" si="117"/>
        <v>0</v>
      </c>
      <c r="C2514" s="289">
        <f t="shared" si="118"/>
        <v>0</v>
      </c>
      <c r="E2514"/>
    </row>
    <row r="2515" spans="1:5" x14ac:dyDescent="0.3">
      <c r="A2515" s="290">
        <f t="shared" si="116"/>
        <v>0</v>
      </c>
      <c r="B2515" s="289">
        <f t="shared" si="117"/>
        <v>0</v>
      </c>
      <c r="C2515" s="289">
        <f t="shared" si="118"/>
        <v>0</v>
      </c>
      <c r="E2515"/>
    </row>
    <row r="2516" spans="1:5" x14ac:dyDescent="0.3">
      <c r="A2516" s="290">
        <f t="shared" si="116"/>
        <v>0</v>
      </c>
      <c r="B2516" s="289">
        <f t="shared" si="117"/>
        <v>0</v>
      </c>
      <c r="C2516" s="289">
        <f t="shared" si="118"/>
        <v>0</v>
      </c>
      <c r="E2516"/>
    </row>
    <row r="2517" spans="1:5" x14ac:dyDescent="0.3">
      <c r="A2517" s="290">
        <f t="shared" si="116"/>
        <v>0</v>
      </c>
      <c r="B2517" s="289">
        <f t="shared" si="117"/>
        <v>0</v>
      </c>
      <c r="C2517" s="289">
        <f t="shared" si="118"/>
        <v>0</v>
      </c>
      <c r="E2517"/>
    </row>
    <row r="2518" spans="1:5" x14ac:dyDescent="0.3">
      <c r="A2518" s="290">
        <f t="shared" si="116"/>
        <v>0</v>
      </c>
      <c r="B2518" s="289">
        <f t="shared" si="117"/>
        <v>0</v>
      </c>
      <c r="C2518" s="289">
        <f t="shared" si="118"/>
        <v>0</v>
      </c>
      <c r="E2518"/>
    </row>
    <row r="2519" spans="1:5" x14ac:dyDescent="0.3">
      <c r="A2519" s="290">
        <f t="shared" si="116"/>
        <v>0</v>
      </c>
      <c r="B2519" s="289">
        <f t="shared" si="117"/>
        <v>0</v>
      </c>
      <c r="C2519" s="289">
        <f t="shared" si="118"/>
        <v>0</v>
      </c>
      <c r="E2519"/>
    </row>
    <row r="2520" spans="1:5" x14ac:dyDescent="0.3">
      <c r="A2520" s="290">
        <f t="shared" si="116"/>
        <v>0</v>
      </c>
      <c r="B2520" s="289">
        <f t="shared" si="117"/>
        <v>0</v>
      </c>
      <c r="C2520" s="289">
        <f t="shared" si="118"/>
        <v>0</v>
      </c>
      <c r="E2520"/>
    </row>
    <row r="2521" spans="1:5" x14ac:dyDescent="0.3">
      <c r="A2521" s="290">
        <f t="shared" si="116"/>
        <v>0</v>
      </c>
      <c r="B2521" s="289">
        <f t="shared" si="117"/>
        <v>0</v>
      </c>
      <c r="C2521" s="289">
        <f t="shared" si="118"/>
        <v>0</v>
      </c>
      <c r="E2521"/>
    </row>
    <row r="2522" spans="1:5" x14ac:dyDescent="0.3">
      <c r="A2522" s="290">
        <f t="shared" si="116"/>
        <v>0</v>
      </c>
      <c r="B2522" s="289">
        <f t="shared" si="117"/>
        <v>0</v>
      </c>
      <c r="C2522" s="289">
        <f t="shared" si="118"/>
        <v>0</v>
      </c>
      <c r="E2522"/>
    </row>
    <row r="2523" spans="1:5" x14ac:dyDescent="0.3">
      <c r="A2523" s="290">
        <f t="shared" si="116"/>
        <v>0</v>
      </c>
      <c r="B2523" s="289">
        <f t="shared" si="117"/>
        <v>0</v>
      </c>
      <c r="C2523" s="289">
        <f t="shared" si="118"/>
        <v>0</v>
      </c>
      <c r="E2523"/>
    </row>
    <row r="2524" spans="1:5" x14ac:dyDescent="0.3">
      <c r="A2524" s="290">
        <f t="shared" si="116"/>
        <v>0</v>
      </c>
      <c r="B2524" s="289">
        <f t="shared" si="117"/>
        <v>0</v>
      </c>
      <c r="C2524" s="289">
        <f t="shared" si="118"/>
        <v>0</v>
      </c>
      <c r="E2524"/>
    </row>
    <row r="2525" spans="1:5" x14ac:dyDescent="0.3">
      <c r="A2525" s="290">
        <f t="shared" ref="A2525:A2588" si="119">+E2525</f>
        <v>0</v>
      </c>
      <c r="B2525" s="289">
        <f t="shared" si="117"/>
        <v>0</v>
      </c>
      <c r="C2525" s="289">
        <f t="shared" si="118"/>
        <v>0</v>
      </c>
      <c r="E2525"/>
    </row>
    <row r="2526" spans="1:5" x14ac:dyDescent="0.3">
      <c r="A2526" s="290">
        <f t="shared" si="119"/>
        <v>0</v>
      </c>
      <c r="B2526" s="289">
        <f t="shared" si="117"/>
        <v>0</v>
      </c>
      <c r="C2526" s="289">
        <f t="shared" si="118"/>
        <v>0</v>
      </c>
      <c r="E2526"/>
    </row>
    <row r="2527" spans="1:5" x14ac:dyDescent="0.3">
      <c r="A2527" s="290">
        <f t="shared" si="119"/>
        <v>0</v>
      </c>
      <c r="B2527" s="289">
        <f t="shared" si="117"/>
        <v>0</v>
      </c>
      <c r="C2527" s="289">
        <f t="shared" si="118"/>
        <v>0</v>
      </c>
      <c r="E2527"/>
    </row>
    <row r="2528" spans="1:5" x14ac:dyDescent="0.3">
      <c r="A2528" s="290">
        <f t="shared" si="119"/>
        <v>0</v>
      </c>
      <c r="B2528" s="289">
        <f t="shared" si="117"/>
        <v>0</v>
      </c>
      <c r="C2528" s="289">
        <f t="shared" si="118"/>
        <v>0</v>
      </c>
      <c r="E2528"/>
    </row>
    <row r="2529" spans="1:5" x14ac:dyDescent="0.3">
      <c r="A2529" s="290">
        <f t="shared" si="119"/>
        <v>0</v>
      </c>
      <c r="B2529" s="289">
        <f t="shared" si="117"/>
        <v>0</v>
      </c>
      <c r="C2529" s="289">
        <f t="shared" si="118"/>
        <v>0</v>
      </c>
      <c r="E2529"/>
    </row>
    <row r="2530" spans="1:5" x14ac:dyDescent="0.3">
      <c r="A2530" s="290">
        <f t="shared" si="119"/>
        <v>0</v>
      </c>
      <c r="B2530" s="289">
        <f t="shared" si="117"/>
        <v>0</v>
      </c>
      <c r="C2530" s="289">
        <f t="shared" si="118"/>
        <v>0</v>
      </c>
      <c r="E2530"/>
    </row>
    <row r="2531" spans="1:5" x14ac:dyDescent="0.3">
      <c r="A2531" s="290">
        <f t="shared" si="119"/>
        <v>0</v>
      </c>
      <c r="B2531" s="289">
        <f t="shared" si="117"/>
        <v>0</v>
      </c>
      <c r="C2531" s="289">
        <f t="shared" si="118"/>
        <v>0</v>
      </c>
      <c r="E2531"/>
    </row>
    <row r="2532" spans="1:5" x14ac:dyDescent="0.3">
      <c r="A2532" s="290">
        <f t="shared" si="119"/>
        <v>0</v>
      </c>
      <c r="B2532" s="289">
        <f t="shared" ref="B2532:B2595" si="120">+SUM(F2532:G2532)</f>
        <v>0</v>
      </c>
      <c r="C2532" s="289">
        <f t="shared" ref="C2532:C2595" si="121">+SUM(F2532:AZ2532)-B2532</f>
        <v>0</v>
      </c>
      <c r="E2532"/>
    </row>
    <row r="2533" spans="1:5" x14ac:dyDescent="0.3">
      <c r="A2533" s="290">
        <f t="shared" si="119"/>
        <v>0</v>
      </c>
      <c r="B2533" s="289">
        <f t="shared" si="120"/>
        <v>0</v>
      </c>
      <c r="C2533" s="289">
        <f t="shared" si="121"/>
        <v>0</v>
      </c>
      <c r="E2533"/>
    </row>
    <row r="2534" spans="1:5" x14ac:dyDescent="0.3">
      <c r="A2534" s="290">
        <f t="shared" si="119"/>
        <v>0</v>
      </c>
      <c r="B2534" s="289">
        <f t="shared" si="120"/>
        <v>0</v>
      </c>
      <c r="C2534" s="289">
        <f t="shared" si="121"/>
        <v>0</v>
      </c>
      <c r="E2534"/>
    </row>
    <row r="2535" spans="1:5" x14ac:dyDescent="0.3">
      <c r="A2535" s="290">
        <f t="shared" si="119"/>
        <v>0</v>
      </c>
      <c r="B2535" s="289">
        <f t="shared" si="120"/>
        <v>0</v>
      </c>
      <c r="C2535" s="289">
        <f t="shared" si="121"/>
        <v>0</v>
      </c>
      <c r="E2535"/>
    </row>
    <row r="2536" spans="1:5" x14ac:dyDescent="0.3">
      <c r="A2536" s="290">
        <f t="shared" si="119"/>
        <v>0</v>
      </c>
      <c r="B2536" s="289">
        <f t="shared" si="120"/>
        <v>0</v>
      </c>
      <c r="C2536" s="289">
        <f t="shared" si="121"/>
        <v>0</v>
      </c>
      <c r="E2536"/>
    </row>
    <row r="2537" spans="1:5" x14ac:dyDescent="0.3">
      <c r="A2537" s="290">
        <f t="shared" si="119"/>
        <v>0</v>
      </c>
      <c r="B2537" s="289">
        <f t="shared" si="120"/>
        <v>0</v>
      </c>
      <c r="C2537" s="289">
        <f t="shared" si="121"/>
        <v>0</v>
      </c>
      <c r="E2537"/>
    </row>
    <row r="2538" spans="1:5" x14ac:dyDescent="0.3">
      <c r="A2538" s="290">
        <f t="shared" si="119"/>
        <v>0</v>
      </c>
      <c r="B2538" s="289">
        <f t="shared" si="120"/>
        <v>0</v>
      </c>
      <c r="C2538" s="289">
        <f t="shared" si="121"/>
        <v>0</v>
      </c>
      <c r="E2538"/>
    </row>
    <row r="2539" spans="1:5" x14ac:dyDescent="0.3">
      <c r="A2539" s="290">
        <f t="shared" si="119"/>
        <v>0</v>
      </c>
      <c r="B2539" s="289">
        <f t="shared" si="120"/>
        <v>0</v>
      </c>
      <c r="C2539" s="289">
        <f t="shared" si="121"/>
        <v>0</v>
      </c>
      <c r="E2539"/>
    </row>
    <row r="2540" spans="1:5" x14ac:dyDescent="0.3">
      <c r="A2540" s="290">
        <f t="shared" si="119"/>
        <v>0</v>
      </c>
      <c r="B2540" s="289">
        <f t="shared" si="120"/>
        <v>0</v>
      </c>
      <c r="C2540" s="289">
        <f t="shared" si="121"/>
        <v>0</v>
      </c>
      <c r="E2540"/>
    </row>
    <row r="2541" spans="1:5" x14ac:dyDescent="0.3">
      <c r="A2541" s="290">
        <f t="shared" si="119"/>
        <v>0</v>
      </c>
      <c r="B2541" s="289">
        <f t="shared" si="120"/>
        <v>0</v>
      </c>
      <c r="C2541" s="289">
        <f t="shared" si="121"/>
        <v>0</v>
      </c>
      <c r="E2541"/>
    </row>
    <row r="2542" spans="1:5" x14ac:dyDescent="0.3">
      <c r="A2542" s="290">
        <f t="shared" si="119"/>
        <v>0</v>
      </c>
      <c r="B2542" s="289">
        <f t="shared" si="120"/>
        <v>0</v>
      </c>
      <c r="C2542" s="289">
        <f t="shared" si="121"/>
        <v>0</v>
      </c>
      <c r="E2542"/>
    </row>
    <row r="2543" spans="1:5" x14ac:dyDescent="0.3">
      <c r="A2543" s="290">
        <f t="shared" si="119"/>
        <v>0</v>
      </c>
      <c r="B2543" s="289">
        <f t="shared" si="120"/>
        <v>0</v>
      </c>
      <c r="C2543" s="289">
        <f t="shared" si="121"/>
        <v>0</v>
      </c>
      <c r="E2543"/>
    </row>
    <row r="2544" spans="1:5" x14ac:dyDescent="0.3">
      <c r="A2544" s="290">
        <f t="shared" si="119"/>
        <v>0</v>
      </c>
      <c r="B2544" s="289">
        <f t="shared" si="120"/>
        <v>0</v>
      </c>
      <c r="C2544" s="289">
        <f t="shared" si="121"/>
        <v>0</v>
      </c>
      <c r="E2544"/>
    </row>
    <row r="2545" spans="1:5" x14ac:dyDescent="0.3">
      <c r="A2545" s="290">
        <f t="shared" si="119"/>
        <v>0</v>
      </c>
      <c r="B2545" s="289">
        <f t="shared" si="120"/>
        <v>0</v>
      </c>
      <c r="C2545" s="289">
        <f t="shared" si="121"/>
        <v>0</v>
      </c>
      <c r="E2545"/>
    </row>
    <row r="2546" spans="1:5" x14ac:dyDescent="0.3">
      <c r="A2546" s="290">
        <f t="shared" si="119"/>
        <v>0</v>
      </c>
      <c r="B2546" s="289">
        <f t="shared" si="120"/>
        <v>0</v>
      </c>
      <c r="C2546" s="289">
        <f t="shared" si="121"/>
        <v>0</v>
      </c>
      <c r="E2546"/>
    </row>
    <row r="2547" spans="1:5" x14ac:dyDescent="0.3">
      <c r="A2547" s="290">
        <f t="shared" si="119"/>
        <v>0</v>
      </c>
      <c r="B2547" s="289">
        <f t="shared" si="120"/>
        <v>0</v>
      </c>
      <c r="C2547" s="289">
        <f t="shared" si="121"/>
        <v>0</v>
      </c>
      <c r="E2547"/>
    </row>
    <row r="2548" spans="1:5" x14ac:dyDescent="0.3">
      <c r="A2548" s="290">
        <f t="shared" si="119"/>
        <v>0</v>
      </c>
      <c r="B2548" s="289">
        <f t="shared" si="120"/>
        <v>0</v>
      </c>
      <c r="C2548" s="289">
        <f t="shared" si="121"/>
        <v>0</v>
      </c>
      <c r="E2548"/>
    </row>
    <row r="2549" spans="1:5" x14ac:dyDescent="0.3">
      <c r="A2549" s="290">
        <f t="shared" si="119"/>
        <v>0</v>
      </c>
      <c r="B2549" s="289">
        <f t="shared" si="120"/>
        <v>0</v>
      </c>
      <c r="C2549" s="289">
        <f t="shared" si="121"/>
        <v>0</v>
      </c>
      <c r="E2549"/>
    </row>
    <row r="2550" spans="1:5" x14ac:dyDescent="0.3">
      <c r="A2550" s="290">
        <f t="shared" si="119"/>
        <v>0</v>
      </c>
      <c r="B2550" s="289">
        <f t="shared" si="120"/>
        <v>0</v>
      </c>
      <c r="C2550" s="289">
        <f t="shared" si="121"/>
        <v>0</v>
      </c>
      <c r="E2550"/>
    </row>
    <row r="2551" spans="1:5" x14ac:dyDescent="0.3">
      <c r="A2551" s="290">
        <f t="shared" si="119"/>
        <v>0</v>
      </c>
      <c r="B2551" s="289">
        <f t="shared" si="120"/>
        <v>0</v>
      </c>
      <c r="C2551" s="289">
        <f t="shared" si="121"/>
        <v>0</v>
      </c>
      <c r="E2551"/>
    </row>
    <row r="2552" spans="1:5" x14ac:dyDescent="0.3">
      <c r="A2552" s="290">
        <f t="shared" si="119"/>
        <v>0</v>
      </c>
      <c r="B2552" s="289">
        <f t="shared" si="120"/>
        <v>0</v>
      </c>
      <c r="C2552" s="289">
        <f t="shared" si="121"/>
        <v>0</v>
      </c>
      <c r="E2552"/>
    </row>
    <row r="2553" spans="1:5" x14ac:dyDescent="0.3">
      <c r="A2553" s="290">
        <f t="shared" si="119"/>
        <v>0</v>
      </c>
      <c r="B2553" s="289">
        <f t="shared" si="120"/>
        <v>0</v>
      </c>
      <c r="C2553" s="289">
        <f t="shared" si="121"/>
        <v>0</v>
      </c>
      <c r="E2553"/>
    </row>
    <row r="2554" spans="1:5" x14ac:dyDescent="0.3">
      <c r="A2554" s="290">
        <f t="shared" si="119"/>
        <v>0</v>
      </c>
      <c r="B2554" s="289">
        <f t="shared" si="120"/>
        <v>0</v>
      </c>
      <c r="C2554" s="289">
        <f t="shared" si="121"/>
        <v>0</v>
      </c>
      <c r="E2554"/>
    </row>
    <row r="2555" spans="1:5" x14ac:dyDescent="0.3">
      <c r="A2555" s="290">
        <f t="shared" si="119"/>
        <v>0</v>
      </c>
      <c r="B2555" s="289">
        <f t="shared" si="120"/>
        <v>0</v>
      </c>
      <c r="C2555" s="289">
        <f t="shared" si="121"/>
        <v>0</v>
      </c>
      <c r="E2555"/>
    </row>
    <row r="2556" spans="1:5" x14ac:dyDescent="0.3">
      <c r="A2556" s="290">
        <f t="shared" si="119"/>
        <v>0</v>
      </c>
      <c r="B2556" s="289">
        <f t="shared" si="120"/>
        <v>0</v>
      </c>
      <c r="C2556" s="289">
        <f t="shared" si="121"/>
        <v>0</v>
      </c>
      <c r="E2556"/>
    </row>
    <row r="2557" spans="1:5" x14ac:dyDescent="0.3">
      <c r="A2557" s="290">
        <f t="shared" si="119"/>
        <v>0</v>
      </c>
      <c r="B2557" s="289">
        <f t="shared" si="120"/>
        <v>0</v>
      </c>
      <c r="C2557" s="289">
        <f t="shared" si="121"/>
        <v>0</v>
      </c>
      <c r="E2557"/>
    </row>
    <row r="2558" spans="1:5" x14ac:dyDescent="0.3">
      <c r="A2558" s="290">
        <f t="shared" si="119"/>
        <v>0</v>
      </c>
      <c r="B2558" s="289">
        <f t="shared" si="120"/>
        <v>0</v>
      </c>
      <c r="C2558" s="289">
        <f t="shared" si="121"/>
        <v>0</v>
      </c>
      <c r="E2558"/>
    </row>
    <row r="2559" spans="1:5" x14ac:dyDescent="0.3">
      <c r="A2559" s="290">
        <f t="shared" si="119"/>
        <v>0</v>
      </c>
      <c r="B2559" s="289">
        <f t="shared" si="120"/>
        <v>0</v>
      </c>
      <c r="C2559" s="289">
        <f t="shared" si="121"/>
        <v>0</v>
      </c>
      <c r="E2559"/>
    </row>
    <row r="2560" spans="1:5" x14ac:dyDescent="0.3">
      <c r="A2560" s="290">
        <f t="shared" si="119"/>
        <v>0</v>
      </c>
      <c r="B2560" s="289">
        <f t="shared" si="120"/>
        <v>0</v>
      </c>
      <c r="C2560" s="289">
        <f t="shared" si="121"/>
        <v>0</v>
      </c>
      <c r="E2560"/>
    </row>
    <row r="2561" spans="1:5" x14ac:dyDescent="0.3">
      <c r="A2561" s="290">
        <f t="shared" si="119"/>
        <v>0</v>
      </c>
      <c r="B2561" s="289">
        <f t="shared" si="120"/>
        <v>0</v>
      </c>
      <c r="C2561" s="289">
        <f t="shared" si="121"/>
        <v>0</v>
      </c>
      <c r="E2561"/>
    </row>
    <row r="2562" spans="1:5" x14ac:dyDescent="0.3">
      <c r="A2562" s="290">
        <f t="shared" si="119"/>
        <v>0</v>
      </c>
      <c r="B2562" s="289">
        <f t="shared" si="120"/>
        <v>0</v>
      </c>
      <c r="C2562" s="289">
        <f t="shared" si="121"/>
        <v>0</v>
      </c>
      <c r="E2562"/>
    </row>
    <row r="2563" spans="1:5" x14ac:dyDescent="0.3">
      <c r="A2563" s="290">
        <f t="shared" si="119"/>
        <v>0</v>
      </c>
      <c r="B2563" s="289">
        <f t="shared" si="120"/>
        <v>0</v>
      </c>
      <c r="C2563" s="289">
        <f t="shared" si="121"/>
        <v>0</v>
      </c>
      <c r="E2563"/>
    </row>
    <row r="2564" spans="1:5" x14ac:dyDescent="0.3">
      <c r="A2564" s="290">
        <f t="shared" si="119"/>
        <v>0</v>
      </c>
      <c r="B2564" s="289">
        <f t="shared" si="120"/>
        <v>0</v>
      </c>
      <c r="C2564" s="289">
        <f t="shared" si="121"/>
        <v>0</v>
      </c>
      <c r="E2564"/>
    </row>
    <row r="2565" spans="1:5" x14ac:dyDescent="0.3">
      <c r="A2565" s="290">
        <f t="shared" si="119"/>
        <v>0</v>
      </c>
      <c r="B2565" s="289">
        <f t="shared" si="120"/>
        <v>0</v>
      </c>
      <c r="C2565" s="289">
        <f t="shared" si="121"/>
        <v>0</v>
      </c>
      <c r="E2565"/>
    </row>
    <row r="2566" spans="1:5" x14ac:dyDescent="0.3">
      <c r="A2566" s="290">
        <f t="shared" si="119"/>
        <v>0</v>
      </c>
      <c r="B2566" s="289">
        <f t="shared" si="120"/>
        <v>0</v>
      </c>
      <c r="C2566" s="289">
        <f t="shared" si="121"/>
        <v>0</v>
      </c>
      <c r="E2566"/>
    </row>
    <row r="2567" spans="1:5" x14ac:dyDescent="0.3">
      <c r="A2567" s="290">
        <f t="shared" si="119"/>
        <v>0</v>
      </c>
      <c r="B2567" s="289">
        <f t="shared" si="120"/>
        <v>0</v>
      </c>
      <c r="C2567" s="289">
        <f t="shared" si="121"/>
        <v>0</v>
      </c>
      <c r="E2567"/>
    </row>
    <row r="2568" spans="1:5" x14ac:dyDescent="0.3">
      <c r="A2568" s="290">
        <f t="shared" si="119"/>
        <v>0</v>
      </c>
      <c r="B2568" s="289">
        <f t="shared" si="120"/>
        <v>0</v>
      </c>
      <c r="C2568" s="289">
        <f t="shared" si="121"/>
        <v>0</v>
      </c>
      <c r="E2568"/>
    </row>
    <row r="2569" spans="1:5" x14ac:dyDescent="0.3">
      <c r="A2569" s="290">
        <f t="shared" si="119"/>
        <v>0</v>
      </c>
      <c r="B2569" s="289">
        <f t="shared" si="120"/>
        <v>0</v>
      </c>
      <c r="C2569" s="289">
        <f t="shared" si="121"/>
        <v>0</v>
      </c>
      <c r="E2569"/>
    </row>
    <row r="2570" spans="1:5" x14ac:dyDescent="0.3">
      <c r="A2570" s="290">
        <f t="shared" si="119"/>
        <v>0</v>
      </c>
      <c r="B2570" s="289">
        <f t="shared" si="120"/>
        <v>0</v>
      </c>
      <c r="C2570" s="289">
        <f t="shared" si="121"/>
        <v>0</v>
      </c>
      <c r="E2570"/>
    </row>
    <row r="2571" spans="1:5" x14ac:dyDescent="0.3">
      <c r="A2571" s="290">
        <f t="shared" si="119"/>
        <v>0</v>
      </c>
      <c r="B2571" s="289">
        <f t="shared" si="120"/>
        <v>0</v>
      </c>
      <c r="C2571" s="289">
        <f t="shared" si="121"/>
        <v>0</v>
      </c>
      <c r="E2571"/>
    </row>
    <row r="2572" spans="1:5" x14ac:dyDescent="0.3">
      <c r="A2572" s="290">
        <f t="shared" si="119"/>
        <v>0</v>
      </c>
      <c r="B2572" s="289">
        <f t="shared" si="120"/>
        <v>0</v>
      </c>
      <c r="C2572" s="289">
        <f t="shared" si="121"/>
        <v>0</v>
      </c>
      <c r="E2572"/>
    </row>
    <row r="2573" spans="1:5" x14ac:dyDescent="0.3">
      <c r="A2573" s="290">
        <f t="shared" si="119"/>
        <v>0</v>
      </c>
      <c r="B2573" s="289">
        <f t="shared" si="120"/>
        <v>0</v>
      </c>
      <c r="C2573" s="289">
        <f t="shared" si="121"/>
        <v>0</v>
      </c>
      <c r="E2573"/>
    </row>
    <row r="2574" spans="1:5" x14ac:dyDescent="0.3">
      <c r="A2574" s="290">
        <f t="shared" si="119"/>
        <v>0</v>
      </c>
      <c r="B2574" s="289">
        <f t="shared" si="120"/>
        <v>0</v>
      </c>
      <c r="C2574" s="289">
        <f t="shared" si="121"/>
        <v>0</v>
      </c>
      <c r="E2574"/>
    </row>
    <row r="2575" spans="1:5" x14ac:dyDescent="0.3">
      <c r="A2575" s="290">
        <f t="shared" si="119"/>
        <v>0</v>
      </c>
      <c r="B2575" s="289">
        <f t="shared" si="120"/>
        <v>0</v>
      </c>
      <c r="C2575" s="289">
        <f t="shared" si="121"/>
        <v>0</v>
      </c>
      <c r="E2575"/>
    </row>
    <row r="2576" spans="1:5" x14ac:dyDescent="0.3">
      <c r="A2576" s="290">
        <f t="shared" si="119"/>
        <v>0</v>
      </c>
      <c r="B2576" s="289">
        <f t="shared" si="120"/>
        <v>0</v>
      </c>
      <c r="C2576" s="289">
        <f t="shared" si="121"/>
        <v>0</v>
      </c>
      <c r="E2576"/>
    </row>
    <row r="2577" spans="1:5" x14ac:dyDescent="0.3">
      <c r="A2577" s="290">
        <f t="shared" si="119"/>
        <v>0</v>
      </c>
      <c r="B2577" s="289">
        <f t="shared" si="120"/>
        <v>0</v>
      </c>
      <c r="C2577" s="289">
        <f t="shared" si="121"/>
        <v>0</v>
      </c>
      <c r="E2577"/>
    </row>
    <row r="2578" spans="1:5" x14ac:dyDescent="0.3">
      <c r="A2578" s="290">
        <f t="shared" si="119"/>
        <v>0</v>
      </c>
      <c r="B2578" s="289">
        <f t="shared" si="120"/>
        <v>0</v>
      </c>
      <c r="C2578" s="289">
        <f t="shared" si="121"/>
        <v>0</v>
      </c>
      <c r="E2578"/>
    </row>
    <row r="2579" spans="1:5" x14ac:dyDescent="0.3">
      <c r="A2579" s="290">
        <f t="shared" si="119"/>
        <v>0</v>
      </c>
      <c r="B2579" s="289">
        <f t="shared" si="120"/>
        <v>0</v>
      </c>
      <c r="C2579" s="289">
        <f t="shared" si="121"/>
        <v>0</v>
      </c>
      <c r="E2579"/>
    </row>
    <row r="2580" spans="1:5" x14ac:dyDescent="0.3">
      <c r="A2580" s="290">
        <f t="shared" si="119"/>
        <v>0</v>
      </c>
      <c r="B2580" s="289">
        <f t="shared" si="120"/>
        <v>0</v>
      </c>
      <c r="C2580" s="289">
        <f t="shared" si="121"/>
        <v>0</v>
      </c>
      <c r="E2580"/>
    </row>
    <row r="2581" spans="1:5" x14ac:dyDescent="0.3">
      <c r="A2581" s="290">
        <f t="shared" si="119"/>
        <v>0</v>
      </c>
      <c r="B2581" s="289">
        <f t="shared" si="120"/>
        <v>0</v>
      </c>
      <c r="C2581" s="289">
        <f t="shared" si="121"/>
        <v>0</v>
      </c>
      <c r="E2581"/>
    </row>
    <row r="2582" spans="1:5" x14ac:dyDescent="0.3">
      <c r="A2582" s="290">
        <f t="shared" si="119"/>
        <v>0</v>
      </c>
      <c r="B2582" s="289">
        <f t="shared" si="120"/>
        <v>0</v>
      </c>
      <c r="C2582" s="289">
        <f t="shared" si="121"/>
        <v>0</v>
      </c>
      <c r="E2582"/>
    </row>
    <row r="2583" spans="1:5" x14ac:dyDescent="0.3">
      <c r="A2583" s="290">
        <f t="shared" si="119"/>
        <v>0</v>
      </c>
      <c r="B2583" s="289">
        <f t="shared" si="120"/>
        <v>0</v>
      </c>
      <c r="C2583" s="289">
        <f t="shared" si="121"/>
        <v>0</v>
      </c>
      <c r="E2583"/>
    </row>
    <row r="2584" spans="1:5" x14ac:dyDescent="0.3">
      <c r="A2584" s="290">
        <f t="shared" si="119"/>
        <v>0</v>
      </c>
      <c r="B2584" s="289">
        <f t="shared" si="120"/>
        <v>0</v>
      </c>
      <c r="C2584" s="289">
        <f t="shared" si="121"/>
        <v>0</v>
      </c>
      <c r="E2584"/>
    </row>
    <row r="2585" spans="1:5" x14ac:dyDescent="0.3">
      <c r="A2585" s="290">
        <f t="shared" si="119"/>
        <v>0</v>
      </c>
      <c r="B2585" s="289">
        <f t="shared" si="120"/>
        <v>0</v>
      </c>
      <c r="C2585" s="289">
        <f t="shared" si="121"/>
        <v>0</v>
      </c>
      <c r="E2585"/>
    </row>
    <row r="2586" spans="1:5" x14ac:dyDescent="0.3">
      <c r="A2586" s="290">
        <f t="shared" si="119"/>
        <v>0</v>
      </c>
      <c r="B2586" s="289">
        <f t="shared" si="120"/>
        <v>0</v>
      </c>
      <c r="C2586" s="289">
        <f t="shared" si="121"/>
        <v>0</v>
      </c>
      <c r="E2586"/>
    </row>
    <row r="2587" spans="1:5" x14ac:dyDescent="0.3">
      <c r="A2587" s="290">
        <f t="shared" si="119"/>
        <v>0</v>
      </c>
      <c r="B2587" s="289">
        <f t="shared" si="120"/>
        <v>0</v>
      </c>
      <c r="C2587" s="289">
        <f t="shared" si="121"/>
        <v>0</v>
      </c>
      <c r="E2587"/>
    </row>
    <row r="2588" spans="1:5" x14ac:dyDescent="0.3">
      <c r="A2588" s="290">
        <f t="shared" si="119"/>
        <v>0</v>
      </c>
      <c r="B2588" s="289">
        <f t="shared" si="120"/>
        <v>0</v>
      </c>
      <c r="C2588" s="289">
        <f t="shared" si="121"/>
        <v>0</v>
      </c>
      <c r="E2588"/>
    </row>
    <row r="2589" spans="1:5" x14ac:dyDescent="0.3">
      <c r="A2589" s="290">
        <f t="shared" ref="A2589:A2652" si="122">+E2589</f>
        <v>0</v>
      </c>
      <c r="B2589" s="289">
        <f t="shared" si="120"/>
        <v>0</v>
      </c>
      <c r="C2589" s="289">
        <f t="shared" si="121"/>
        <v>0</v>
      </c>
      <c r="E2589"/>
    </row>
    <row r="2590" spans="1:5" x14ac:dyDescent="0.3">
      <c r="A2590" s="290">
        <f t="shared" si="122"/>
        <v>0</v>
      </c>
      <c r="B2590" s="289">
        <f t="shared" si="120"/>
        <v>0</v>
      </c>
      <c r="C2590" s="289">
        <f t="shared" si="121"/>
        <v>0</v>
      </c>
      <c r="E2590"/>
    </row>
    <row r="2591" spans="1:5" x14ac:dyDescent="0.3">
      <c r="A2591" s="290">
        <f t="shared" si="122"/>
        <v>0</v>
      </c>
      <c r="B2591" s="289">
        <f t="shared" si="120"/>
        <v>0</v>
      </c>
      <c r="C2591" s="289">
        <f t="shared" si="121"/>
        <v>0</v>
      </c>
      <c r="E2591"/>
    </row>
    <row r="2592" spans="1:5" x14ac:dyDescent="0.3">
      <c r="A2592" s="290">
        <f t="shared" si="122"/>
        <v>0</v>
      </c>
      <c r="B2592" s="289">
        <f t="shared" si="120"/>
        <v>0</v>
      </c>
      <c r="C2592" s="289">
        <f t="shared" si="121"/>
        <v>0</v>
      </c>
      <c r="E2592"/>
    </row>
    <row r="2593" spans="1:5" x14ac:dyDescent="0.3">
      <c r="A2593" s="290">
        <f t="shared" si="122"/>
        <v>0</v>
      </c>
      <c r="B2593" s="289">
        <f t="shared" si="120"/>
        <v>0</v>
      </c>
      <c r="C2593" s="289">
        <f t="shared" si="121"/>
        <v>0</v>
      </c>
      <c r="E2593"/>
    </row>
    <row r="2594" spans="1:5" x14ac:dyDescent="0.3">
      <c r="A2594" s="290">
        <f t="shared" si="122"/>
        <v>0</v>
      </c>
      <c r="B2594" s="289">
        <f t="shared" si="120"/>
        <v>0</v>
      </c>
      <c r="C2594" s="289">
        <f t="shared" si="121"/>
        <v>0</v>
      </c>
      <c r="E2594"/>
    </row>
    <row r="2595" spans="1:5" x14ac:dyDescent="0.3">
      <c r="A2595" s="290">
        <f t="shared" si="122"/>
        <v>0</v>
      </c>
      <c r="B2595" s="289">
        <f t="shared" si="120"/>
        <v>0</v>
      </c>
      <c r="C2595" s="289">
        <f t="shared" si="121"/>
        <v>0</v>
      </c>
      <c r="E2595"/>
    </row>
    <row r="2596" spans="1:5" x14ac:dyDescent="0.3">
      <c r="A2596" s="290">
        <f t="shared" si="122"/>
        <v>0</v>
      </c>
      <c r="B2596" s="289">
        <f t="shared" ref="B2596:B2659" si="123">+SUM(F2596:G2596)</f>
        <v>0</v>
      </c>
      <c r="C2596" s="289">
        <f t="shared" ref="C2596:C2659" si="124">+SUM(F2596:AZ2596)-B2596</f>
        <v>0</v>
      </c>
      <c r="E2596"/>
    </row>
    <row r="2597" spans="1:5" x14ac:dyDescent="0.3">
      <c r="A2597" s="290">
        <f t="shared" si="122"/>
        <v>0</v>
      </c>
      <c r="B2597" s="289">
        <f t="shared" si="123"/>
        <v>0</v>
      </c>
      <c r="C2597" s="289">
        <f t="shared" si="124"/>
        <v>0</v>
      </c>
      <c r="E2597"/>
    </row>
    <row r="2598" spans="1:5" x14ac:dyDescent="0.3">
      <c r="A2598" s="290">
        <f t="shared" si="122"/>
        <v>0</v>
      </c>
      <c r="B2598" s="289">
        <f t="shared" si="123"/>
        <v>0</v>
      </c>
      <c r="C2598" s="289">
        <f t="shared" si="124"/>
        <v>0</v>
      </c>
      <c r="E2598"/>
    </row>
    <row r="2599" spans="1:5" x14ac:dyDescent="0.3">
      <c r="A2599" s="290">
        <f t="shared" si="122"/>
        <v>0</v>
      </c>
      <c r="B2599" s="289">
        <f t="shared" si="123"/>
        <v>0</v>
      </c>
      <c r="C2599" s="289">
        <f t="shared" si="124"/>
        <v>0</v>
      </c>
      <c r="E2599"/>
    </row>
    <row r="2600" spans="1:5" x14ac:dyDescent="0.3">
      <c r="A2600" s="290">
        <f t="shared" si="122"/>
        <v>0</v>
      </c>
      <c r="B2600" s="289">
        <f t="shared" si="123"/>
        <v>0</v>
      </c>
      <c r="C2600" s="289">
        <f t="shared" si="124"/>
        <v>0</v>
      </c>
      <c r="E2600"/>
    </row>
    <row r="2601" spans="1:5" x14ac:dyDescent="0.3">
      <c r="A2601" s="290">
        <f t="shared" si="122"/>
        <v>0</v>
      </c>
      <c r="B2601" s="289">
        <f t="shared" si="123"/>
        <v>0</v>
      </c>
      <c r="C2601" s="289">
        <f t="shared" si="124"/>
        <v>0</v>
      </c>
      <c r="E2601"/>
    </row>
    <row r="2602" spans="1:5" x14ac:dyDescent="0.3">
      <c r="A2602" s="290">
        <f t="shared" si="122"/>
        <v>0</v>
      </c>
      <c r="B2602" s="289">
        <f t="shared" si="123"/>
        <v>0</v>
      </c>
      <c r="C2602" s="289">
        <f t="shared" si="124"/>
        <v>0</v>
      </c>
      <c r="E2602"/>
    </row>
    <row r="2603" spans="1:5" x14ac:dyDescent="0.3">
      <c r="A2603" s="290">
        <f t="shared" si="122"/>
        <v>0</v>
      </c>
      <c r="B2603" s="289">
        <f t="shared" si="123"/>
        <v>0</v>
      </c>
      <c r="C2603" s="289">
        <f t="shared" si="124"/>
        <v>0</v>
      </c>
      <c r="E2603"/>
    </row>
    <row r="2604" spans="1:5" x14ac:dyDescent="0.3">
      <c r="A2604" s="290">
        <f t="shared" si="122"/>
        <v>0</v>
      </c>
      <c r="B2604" s="289">
        <f t="shared" si="123"/>
        <v>0</v>
      </c>
      <c r="C2604" s="289">
        <f t="shared" si="124"/>
        <v>0</v>
      </c>
      <c r="E2604"/>
    </row>
    <row r="2605" spans="1:5" x14ac:dyDescent="0.3">
      <c r="A2605" s="290">
        <f t="shared" si="122"/>
        <v>0</v>
      </c>
      <c r="B2605" s="289">
        <f t="shared" si="123"/>
        <v>0</v>
      </c>
      <c r="C2605" s="289">
        <f t="shared" si="124"/>
        <v>0</v>
      </c>
      <c r="E2605"/>
    </row>
    <row r="2606" spans="1:5" x14ac:dyDescent="0.3">
      <c r="A2606" s="290">
        <f t="shared" si="122"/>
        <v>0</v>
      </c>
      <c r="B2606" s="289">
        <f t="shared" si="123"/>
        <v>0</v>
      </c>
      <c r="C2606" s="289">
        <f t="shared" si="124"/>
        <v>0</v>
      </c>
      <c r="E2606"/>
    </row>
    <row r="2607" spans="1:5" x14ac:dyDescent="0.3">
      <c r="A2607" s="290">
        <f t="shared" si="122"/>
        <v>0</v>
      </c>
      <c r="B2607" s="289">
        <f t="shared" si="123"/>
        <v>0</v>
      </c>
      <c r="C2607" s="289">
        <f t="shared" si="124"/>
        <v>0</v>
      </c>
      <c r="E2607"/>
    </row>
    <row r="2608" spans="1:5" x14ac:dyDescent="0.3">
      <c r="A2608" s="290">
        <f t="shared" si="122"/>
        <v>0</v>
      </c>
      <c r="B2608" s="289">
        <f t="shared" si="123"/>
        <v>0</v>
      </c>
      <c r="C2608" s="289">
        <f t="shared" si="124"/>
        <v>0</v>
      </c>
      <c r="E2608"/>
    </row>
    <row r="2609" spans="1:5" x14ac:dyDescent="0.3">
      <c r="A2609" s="290">
        <f t="shared" si="122"/>
        <v>0</v>
      </c>
      <c r="B2609" s="289">
        <f t="shared" si="123"/>
        <v>0</v>
      </c>
      <c r="C2609" s="289">
        <f t="shared" si="124"/>
        <v>0</v>
      </c>
      <c r="E2609"/>
    </row>
    <row r="2610" spans="1:5" x14ac:dyDescent="0.3">
      <c r="A2610" s="290">
        <f t="shared" si="122"/>
        <v>0</v>
      </c>
      <c r="B2610" s="289">
        <f t="shared" si="123"/>
        <v>0</v>
      </c>
      <c r="C2610" s="289">
        <f t="shared" si="124"/>
        <v>0</v>
      </c>
      <c r="E2610"/>
    </row>
    <row r="2611" spans="1:5" x14ac:dyDescent="0.3">
      <c r="A2611" s="290">
        <f t="shared" si="122"/>
        <v>0</v>
      </c>
      <c r="B2611" s="289">
        <f t="shared" si="123"/>
        <v>0</v>
      </c>
      <c r="C2611" s="289">
        <f t="shared" si="124"/>
        <v>0</v>
      </c>
      <c r="E2611"/>
    </row>
    <row r="2612" spans="1:5" x14ac:dyDescent="0.3">
      <c r="A2612" s="290">
        <f t="shared" si="122"/>
        <v>0</v>
      </c>
      <c r="B2612" s="289">
        <f t="shared" si="123"/>
        <v>0</v>
      </c>
      <c r="C2612" s="289">
        <f t="shared" si="124"/>
        <v>0</v>
      </c>
      <c r="E2612"/>
    </row>
    <row r="2613" spans="1:5" x14ac:dyDescent="0.3">
      <c r="A2613" s="290">
        <f t="shared" si="122"/>
        <v>0</v>
      </c>
      <c r="B2613" s="289">
        <f t="shared" si="123"/>
        <v>0</v>
      </c>
      <c r="C2613" s="289">
        <f t="shared" si="124"/>
        <v>0</v>
      </c>
      <c r="E2613"/>
    </row>
    <row r="2614" spans="1:5" x14ac:dyDescent="0.3">
      <c r="A2614" s="290">
        <f t="shared" si="122"/>
        <v>0</v>
      </c>
      <c r="B2614" s="289">
        <f t="shared" si="123"/>
        <v>0</v>
      </c>
      <c r="C2614" s="289">
        <f t="shared" si="124"/>
        <v>0</v>
      </c>
      <c r="E2614"/>
    </row>
    <row r="2615" spans="1:5" x14ac:dyDescent="0.3">
      <c r="A2615" s="290">
        <f t="shared" si="122"/>
        <v>0</v>
      </c>
      <c r="B2615" s="289">
        <f t="shared" si="123"/>
        <v>0</v>
      </c>
      <c r="C2615" s="289">
        <f t="shared" si="124"/>
        <v>0</v>
      </c>
      <c r="E2615"/>
    </row>
    <row r="2616" spans="1:5" x14ac:dyDescent="0.3">
      <c r="A2616" s="290">
        <f t="shared" si="122"/>
        <v>0</v>
      </c>
      <c r="B2616" s="289">
        <f t="shared" si="123"/>
        <v>0</v>
      </c>
      <c r="C2616" s="289">
        <f t="shared" si="124"/>
        <v>0</v>
      </c>
      <c r="E2616"/>
    </row>
    <row r="2617" spans="1:5" x14ac:dyDescent="0.3">
      <c r="A2617" s="290">
        <f t="shared" si="122"/>
        <v>0</v>
      </c>
      <c r="B2617" s="289">
        <f t="shared" si="123"/>
        <v>0</v>
      </c>
      <c r="C2617" s="289">
        <f t="shared" si="124"/>
        <v>0</v>
      </c>
      <c r="E2617"/>
    </row>
    <row r="2618" spans="1:5" x14ac:dyDescent="0.3">
      <c r="A2618" s="290">
        <f t="shared" si="122"/>
        <v>0</v>
      </c>
      <c r="B2618" s="289">
        <f t="shared" si="123"/>
        <v>0</v>
      </c>
      <c r="C2618" s="289">
        <f t="shared" si="124"/>
        <v>0</v>
      </c>
      <c r="E2618"/>
    </row>
    <row r="2619" spans="1:5" x14ac:dyDescent="0.3">
      <c r="A2619" s="290">
        <f t="shared" si="122"/>
        <v>0</v>
      </c>
      <c r="B2619" s="289">
        <f t="shared" si="123"/>
        <v>0</v>
      </c>
      <c r="C2619" s="289">
        <f t="shared" si="124"/>
        <v>0</v>
      </c>
      <c r="E2619"/>
    </row>
    <row r="2620" spans="1:5" x14ac:dyDescent="0.3">
      <c r="A2620" s="290">
        <f t="shared" si="122"/>
        <v>0</v>
      </c>
      <c r="B2620" s="289">
        <f t="shared" si="123"/>
        <v>0</v>
      </c>
      <c r="C2620" s="289">
        <f t="shared" si="124"/>
        <v>0</v>
      </c>
      <c r="E2620"/>
    </row>
    <row r="2621" spans="1:5" x14ac:dyDescent="0.3">
      <c r="A2621" s="290">
        <f t="shared" si="122"/>
        <v>0</v>
      </c>
      <c r="B2621" s="289">
        <f t="shared" si="123"/>
        <v>0</v>
      </c>
      <c r="C2621" s="289">
        <f t="shared" si="124"/>
        <v>0</v>
      </c>
      <c r="E2621"/>
    </row>
    <row r="2622" spans="1:5" x14ac:dyDescent="0.3">
      <c r="A2622" s="290">
        <f t="shared" si="122"/>
        <v>0</v>
      </c>
      <c r="B2622" s="289">
        <f t="shared" si="123"/>
        <v>0</v>
      </c>
      <c r="C2622" s="289">
        <f t="shared" si="124"/>
        <v>0</v>
      </c>
      <c r="E2622"/>
    </row>
    <row r="2623" spans="1:5" x14ac:dyDescent="0.3">
      <c r="A2623" s="290">
        <f t="shared" si="122"/>
        <v>0</v>
      </c>
      <c r="B2623" s="289">
        <f t="shared" si="123"/>
        <v>0</v>
      </c>
      <c r="C2623" s="289">
        <f t="shared" si="124"/>
        <v>0</v>
      </c>
      <c r="E2623"/>
    </row>
    <row r="2624" spans="1:5" x14ac:dyDescent="0.3">
      <c r="A2624" s="290">
        <f t="shared" si="122"/>
        <v>0</v>
      </c>
      <c r="B2624" s="289">
        <f t="shared" si="123"/>
        <v>0</v>
      </c>
      <c r="C2624" s="289">
        <f t="shared" si="124"/>
        <v>0</v>
      </c>
      <c r="E2624"/>
    </row>
    <row r="2625" spans="1:5" x14ac:dyDescent="0.3">
      <c r="A2625" s="290">
        <f t="shared" si="122"/>
        <v>0</v>
      </c>
      <c r="B2625" s="289">
        <f t="shared" si="123"/>
        <v>0</v>
      </c>
      <c r="C2625" s="289">
        <f t="shared" si="124"/>
        <v>0</v>
      </c>
      <c r="E2625"/>
    </row>
    <row r="2626" spans="1:5" x14ac:dyDescent="0.3">
      <c r="A2626" s="290">
        <f t="shared" si="122"/>
        <v>0</v>
      </c>
      <c r="B2626" s="289">
        <f t="shared" si="123"/>
        <v>0</v>
      </c>
      <c r="C2626" s="289">
        <f t="shared" si="124"/>
        <v>0</v>
      </c>
      <c r="E2626"/>
    </row>
    <row r="2627" spans="1:5" x14ac:dyDescent="0.3">
      <c r="A2627" s="290">
        <f t="shared" si="122"/>
        <v>0</v>
      </c>
      <c r="B2627" s="289">
        <f t="shared" si="123"/>
        <v>0</v>
      </c>
      <c r="C2627" s="289">
        <f t="shared" si="124"/>
        <v>0</v>
      </c>
      <c r="E2627"/>
    </row>
    <row r="2628" spans="1:5" x14ac:dyDescent="0.3">
      <c r="A2628" s="290">
        <f t="shared" si="122"/>
        <v>0</v>
      </c>
      <c r="B2628" s="289">
        <f t="shared" si="123"/>
        <v>0</v>
      </c>
      <c r="C2628" s="289">
        <f t="shared" si="124"/>
        <v>0</v>
      </c>
      <c r="E2628"/>
    </row>
    <row r="2629" spans="1:5" x14ac:dyDescent="0.3">
      <c r="A2629" s="290">
        <f t="shared" si="122"/>
        <v>0</v>
      </c>
      <c r="B2629" s="289">
        <f t="shared" si="123"/>
        <v>0</v>
      </c>
      <c r="C2629" s="289">
        <f t="shared" si="124"/>
        <v>0</v>
      </c>
      <c r="E2629"/>
    </row>
    <row r="2630" spans="1:5" x14ac:dyDescent="0.3">
      <c r="A2630" s="290">
        <f t="shared" si="122"/>
        <v>0</v>
      </c>
      <c r="B2630" s="289">
        <f t="shared" si="123"/>
        <v>0</v>
      </c>
      <c r="C2630" s="289">
        <f t="shared" si="124"/>
        <v>0</v>
      </c>
      <c r="E2630"/>
    </row>
    <row r="2631" spans="1:5" x14ac:dyDescent="0.3">
      <c r="A2631" s="290">
        <f t="shared" si="122"/>
        <v>0</v>
      </c>
      <c r="B2631" s="289">
        <f t="shared" si="123"/>
        <v>0</v>
      </c>
      <c r="C2631" s="289">
        <f t="shared" si="124"/>
        <v>0</v>
      </c>
      <c r="E2631"/>
    </row>
    <row r="2632" spans="1:5" x14ac:dyDescent="0.3">
      <c r="A2632" s="290">
        <f t="shared" si="122"/>
        <v>0</v>
      </c>
      <c r="B2632" s="289">
        <f t="shared" si="123"/>
        <v>0</v>
      </c>
      <c r="C2632" s="289">
        <f t="shared" si="124"/>
        <v>0</v>
      </c>
      <c r="E2632"/>
    </row>
    <row r="2633" spans="1:5" x14ac:dyDescent="0.3">
      <c r="A2633" s="290">
        <f t="shared" si="122"/>
        <v>0</v>
      </c>
      <c r="B2633" s="289">
        <f t="shared" si="123"/>
        <v>0</v>
      </c>
      <c r="C2633" s="289">
        <f t="shared" si="124"/>
        <v>0</v>
      </c>
      <c r="E2633"/>
    </row>
    <row r="2634" spans="1:5" x14ac:dyDescent="0.3">
      <c r="A2634" s="290">
        <f t="shared" si="122"/>
        <v>0</v>
      </c>
      <c r="B2634" s="289">
        <f t="shared" si="123"/>
        <v>0</v>
      </c>
      <c r="C2634" s="289">
        <f t="shared" si="124"/>
        <v>0</v>
      </c>
      <c r="E2634"/>
    </row>
    <row r="2635" spans="1:5" x14ac:dyDescent="0.3">
      <c r="A2635" s="290">
        <f t="shared" si="122"/>
        <v>0</v>
      </c>
      <c r="B2635" s="289">
        <f t="shared" si="123"/>
        <v>0</v>
      </c>
      <c r="C2635" s="289">
        <f t="shared" si="124"/>
        <v>0</v>
      </c>
      <c r="E2635"/>
    </row>
    <row r="2636" spans="1:5" x14ac:dyDescent="0.3">
      <c r="A2636" s="290">
        <f t="shared" si="122"/>
        <v>0</v>
      </c>
      <c r="B2636" s="289">
        <f t="shared" si="123"/>
        <v>0</v>
      </c>
      <c r="C2636" s="289">
        <f t="shared" si="124"/>
        <v>0</v>
      </c>
      <c r="E2636"/>
    </row>
    <row r="2637" spans="1:5" x14ac:dyDescent="0.3">
      <c r="A2637" s="290">
        <f t="shared" si="122"/>
        <v>0</v>
      </c>
      <c r="B2637" s="289">
        <f t="shared" si="123"/>
        <v>0</v>
      </c>
      <c r="C2637" s="289">
        <f t="shared" si="124"/>
        <v>0</v>
      </c>
      <c r="E2637"/>
    </row>
    <row r="2638" spans="1:5" x14ac:dyDescent="0.3">
      <c r="A2638" s="290">
        <f t="shared" si="122"/>
        <v>0</v>
      </c>
      <c r="B2638" s="289">
        <f t="shared" si="123"/>
        <v>0</v>
      </c>
      <c r="C2638" s="289">
        <f t="shared" si="124"/>
        <v>0</v>
      </c>
      <c r="E2638"/>
    </row>
    <row r="2639" spans="1:5" x14ac:dyDescent="0.3">
      <c r="A2639" s="290">
        <f t="shared" si="122"/>
        <v>0</v>
      </c>
      <c r="B2639" s="289">
        <f t="shared" si="123"/>
        <v>0</v>
      </c>
      <c r="C2639" s="289">
        <f t="shared" si="124"/>
        <v>0</v>
      </c>
      <c r="E2639"/>
    </row>
    <row r="2640" spans="1:5" x14ac:dyDescent="0.3">
      <c r="A2640" s="290">
        <f t="shared" si="122"/>
        <v>0</v>
      </c>
      <c r="B2640" s="289">
        <f t="shared" si="123"/>
        <v>0</v>
      </c>
      <c r="C2640" s="289">
        <f t="shared" si="124"/>
        <v>0</v>
      </c>
      <c r="E2640"/>
    </row>
    <row r="2641" spans="1:5" x14ac:dyDescent="0.3">
      <c r="A2641" s="290">
        <f t="shared" si="122"/>
        <v>0</v>
      </c>
      <c r="B2641" s="289">
        <f t="shared" si="123"/>
        <v>0</v>
      </c>
      <c r="C2641" s="289">
        <f t="shared" si="124"/>
        <v>0</v>
      </c>
      <c r="E2641"/>
    </row>
    <row r="2642" spans="1:5" x14ac:dyDescent="0.3">
      <c r="A2642" s="290">
        <f t="shared" si="122"/>
        <v>0</v>
      </c>
      <c r="B2642" s="289">
        <f t="shared" si="123"/>
        <v>0</v>
      </c>
      <c r="C2642" s="289">
        <f t="shared" si="124"/>
        <v>0</v>
      </c>
      <c r="E2642"/>
    </row>
    <row r="2643" spans="1:5" x14ac:dyDescent="0.3">
      <c r="A2643" s="290">
        <f t="shared" si="122"/>
        <v>0</v>
      </c>
      <c r="B2643" s="289">
        <f t="shared" si="123"/>
        <v>0</v>
      </c>
      <c r="C2643" s="289">
        <f t="shared" si="124"/>
        <v>0</v>
      </c>
      <c r="E2643"/>
    </row>
    <row r="2644" spans="1:5" x14ac:dyDescent="0.3">
      <c r="A2644" s="290">
        <f t="shared" si="122"/>
        <v>0</v>
      </c>
      <c r="B2644" s="289">
        <f t="shared" si="123"/>
        <v>0</v>
      </c>
      <c r="C2644" s="289">
        <f t="shared" si="124"/>
        <v>0</v>
      </c>
      <c r="E2644"/>
    </row>
    <row r="2645" spans="1:5" x14ac:dyDescent="0.3">
      <c r="A2645" s="290">
        <f t="shared" si="122"/>
        <v>0</v>
      </c>
      <c r="B2645" s="289">
        <f t="shared" si="123"/>
        <v>0</v>
      </c>
      <c r="C2645" s="289">
        <f t="shared" si="124"/>
        <v>0</v>
      </c>
      <c r="E2645"/>
    </row>
    <row r="2646" spans="1:5" x14ac:dyDescent="0.3">
      <c r="A2646" s="290">
        <f t="shared" si="122"/>
        <v>0</v>
      </c>
      <c r="B2646" s="289">
        <f t="shared" si="123"/>
        <v>0</v>
      </c>
      <c r="C2646" s="289">
        <f t="shared" si="124"/>
        <v>0</v>
      </c>
      <c r="E2646"/>
    </row>
    <row r="2647" spans="1:5" x14ac:dyDescent="0.3">
      <c r="A2647" s="290">
        <f t="shared" si="122"/>
        <v>0</v>
      </c>
      <c r="B2647" s="289">
        <f t="shared" si="123"/>
        <v>0</v>
      </c>
      <c r="C2647" s="289">
        <f t="shared" si="124"/>
        <v>0</v>
      </c>
      <c r="E2647"/>
    </row>
    <row r="2648" spans="1:5" x14ac:dyDescent="0.3">
      <c r="A2648" s="290">
        <f t="shared" si="122"/>
        <v>0</v>
      </c>
      <c r="B2648" s="289">
        <f t="shared" si="123"/>
        <v>0</v>
      </c>
      <c r="C2648" s="289">
        <f t="shared" si="124"/>
        <v>0</v>
      </c>
      <c r="E2648"/>
    </row>
    <row r="2649" spans="1:5" x14ac:dyDescent="0.3">
      <c r="A2649" s="290">
        <f t="shared" si="122"/>
        <v>0</v>
      </c>
      <c r="B2649" s="289">
        <f t="shared" si="123"/>
        <v>0</v>
      </c>
      <c r="C2649" s="289">
        <f t="shared" si="124"/>
        <v>0</v>
      </c>
      <c r="E2649"/>
    </row>
    <row r="2650" spans="1:5" x14ac:dyDescent="0.3">
      <c r="A2650" s="290">
        <f t="shared" si="122"/>
        <v>0</v>
      </c>
      <c r="B2650" s="289">
        <f t="shared" si="123"/>
        <v>0</v>
      </c>
      <c r="C2650" s="289">
        <f t="shared" si="124"/>
        <v>0</v>
      </c>
      <c r="E2650"/>
    </row>
    <row r="2651" spans="1:5" x14ac:dyDescent="0.3">
      <c r="A2651" s="290">
        <f t="shared" si="122"/>
        <v>0</v>
      </c>
      <c r="B2651" s="289">
        <f t="shared" si="123"/>
        <v>0</v>
      </c>
      <c r="C2651" s="289">
        <f t="shared" si="124"/>
        <v>0</v>
      </c>
      <c r="E2651"/>
    </row>
    <row r="2652" spans="1:5" x14ac:dyDescent="0.3">
      <c r="A2652" s="290">
        <f t="shared" si="122"/>
        <v>0</v>
      </c>
      <c r="B2652" s="289">
        <f t="shared" si="123"/>
        <v>0</v>
      </c>
      <c r="C2652" s="289">
        <f t="shared" si="124"/>
        <v>0</v>
      </c>
      <c r="E2652"/>
    </row>
    <row r="2653" spans="1:5" x14ac:dyDescent="0.3">
      <c r="A2653" s="290">
        <f t="shared" ref="A2653:A2716" si="125">+E2653</f>
        <v>0</v>
      </c>
      <c r="B2653" s="289">
        <f t="shared" si="123"/>
        <v>0</v>
      </c>
      <c r="C2653" s="289">
        <f t="shared" si="124"/>
        <v>0</v>
      </c>
      <c r="E2653"/>
    </row>
    <row r="2654" spans="1:5" x14ac:dyDescent="0.3">
      <c r="A2654" s="290">
        <f t="shared" si="125"/>
        <v>0</v>
      </c>
      <c r="B2654" s="289">
        <f t="shared" si="123"/>
        <v>0</v>
      </c>
      <c r="C2654" s="289">
        <f t="shared" si="124"/>
        <v>0</v>
      </c>
      <c r="E2654"/>
    </row>
    <row r="2655" spans="1:5" x14ac:dyDescent="0.3">
      <c r="A2655" s="290">
        <f t="shared" si="125"/>
        <v>0</v>
      </c>
      <c r="B2655" s="289">
        <f t="shared" si="123"/>
        <v>0</v>
      </c>
      <c r="C2655" s="289">
        <f t="shared" si="124"/>
        <v>0</v>
      </c>
      <c r="E2655"/>
    </row>
    <row r="2656" spans="1:5" x14ac:dyDescent="0.3">
      <c r="A2656" s="290">
        <f t="shared" si="125"/>
        <v>0</v>
      </c>
      <c r="B2656" s="289">
        <f t="shared" si="123"/>
        <v>0</v>
      </c>
      <c r="C2656" s="289">
        <f t="shared" si="124"/>
        <v>0</v>
      </c>
      <c r="E2656"/>
    </row>
    <row r="2657" spans="1:5" x14ac:dyDescent="0.3">
      <c r="A2657" s="290">
        <f t="shared" si="125"/>
        <v>0</v>
      </c>
      <c r="B2657" s="289">
        <f t="shared" si="123"/>
        <v>0</v>
      </c>
      <c r="C2657" s="289">
        <f t="shared" si="124"/>
        <v>0</v>
      </c>
      <c r="E2657"/>
    </row>
    <row r="2658" spans="1:5" x14ac:dyDescent="0.3">
      <c r="A2658" s="290">
        <f t="shared" si="125"/>
        <v>0</v>
      </c>
      <c r="B2658" s="289">
        <f t="shared" si="123"/>
        <v>0</v>
      </c>
      <c r="C2658" s="289">
        <f t="shared" si="124"/>
        <v>0</v>
      </c>
      <c r="E2658"/>
    </row>
    <row r="2659" spans="1:5" x14ac:dyDescent="0.3">
      <c r="A2659" s="290">
        <f t="shared" si="125"/>
        <v>0</v>
      </c>
      <c r="B2659" s="289">
        <f t="shared" si="123"/>
        <v>0</v>
      </c>
      <c r="C2659" s="289">
        <f t="shared" si="124"/>
        <v>0</v>
      </c>
      <c r="E2659"/>
    </row>
    <row r="2660" spans="1:5" x14ac:dyDescent="0.3">
      <c r="A2660" s="290">
        <f t="shared" si="125"/>
        <v>0</v>
      </c>
      <c r="B2660" s="289">
        <f t="shared" ref="B2660:B2723" si="126">+SUM(F2660:G2660)</f>
        <v>0</v>
      </c>
      <c r="C2660" s="289">
        <f t="shared" ref="C2660:C2723" si="127">+SUM(F2660:AZ2660)-B2660</f>
        <v>0</v>
      </c>
      <c r="E2660"/>
    </row>
    <row r="2661" spans="1:5" x14ac:dyDescent="0.3">
      <c r="A2661" s="290">
        <f t="shared" si="125"/>
        <v>0</v>
      </c>
      <c r="B2661" s="289">
        <f t="shared" si="126"/>
        <v>0</v>
      </c>
      <c r="C2661" s="289">
        <f t="shared" si="127"/>
        <v>0</v>
      </c>
      <c r="E2661"/>
    </row>
    <row r="2662" spans="1:5" x14ac:dyDescent="0.3">
      <c r="A2662" s="290">
        <f t="shared" si="125"/>
        <v>0</v>
      </c>
      <c r="B2662" s="289">
        <f t="shared" si="126"/>
        <v>0</v>
      </c>
      <c r="C2662" s="289">
        <f t="shared" si="127"/>
        <v>0</v>
      </c>
      <c r="E2662"/>
    </row>
    <row r="2663" spans="1:5" x14ac:dyDescent="0.3">
      <c r="A2663" s="290">
        <f t="shared" si="125"/>
        <v>0</v>
      </c>
      <c r="B2663" s="289">
        <f t="shared" si="126"/>
        <v>0</v>
      </c>
      <c r="C2663" s="289">
        <f t="shared" si="127"/>
        <v>0</v>
      </c>
      <c r="E2663"/>
    </row>
    <row r="2664" spans="1:5" x14ac:dyDescent="0.3">
      <c r="A2664" s="290">
        <f t="shared" si="125"/>
        <v>0</v>
      </c>
      <c r="B2664" s="289">
        <f t="shared" si="126"/>
        <v>0</v>
      </c>
      <c r="C2664" s="289">
        <f t="shared" si="127"/>
        <v>0</v>
      </c>
      <c r="E2664"/>
    </row>
    <row r="2665" spans="1:5" x14ac:dyDescent="0.3">
      <c r="A2665" s="290">
        <f t="shared" si="125"/>
        <v>0</v>
      </c>
      <c r="B2665" s="289">
        <f t="shared" si="126"/>
        <v>0</v>
      </c>
      <c r="C2665" s="289">
        <f t="shared" si="127"/>
        <v>0</v>
      </c>
      <c r="E2665"/>
    </row>
    <row r="2666" spans="1:5" x14ac:dyDescent="0.3">
      <c r="A2666" s="290">
        <f t="shared" si="125"/>
        <v>0</v>
      </c>
      <c r="B2666" s="289">
        <f t="shared" si="126"/>
        <v>0</v>
      </c>
      <c r="C2666" s="289">
        <f t="shared" si="127"/>
        <v>0</v>
      </c>
      <c r="E2666"/>
    </row>
    <row r="2667" spans="1:5" x14ac:dyDescent="0.3">
      <c r="A2667" s="290">
        <f t="shared" si="125"/>
        <v>0</v>
      </c>
      <c r="B2667" s="289">
        <f t="shared" si="126"/>
        <v>0</v>
      </c>
      <c r="C2667" s="289">
        <f t="shared" si="127"/>
        <v>0</v>
      </c>
      <c r="E2667"/>
    </row>
    <row r="2668" spans="1:5" x14ac:dyDescent="0.3">
      <c r="A2668" s="290">
        <f t="shared" si="125"/>
        <v>0</v>
      </c>
      <c r="B2668" s="289">
        <f t="shared" si="126"/>
        <v>0</v>
      </c>
      <c r="C2668" s="289">
        <f t="shared" si="127"/>
        <v>0</v>
      </c>
      <c r="E2668"/>
    </row>
    <row r="2669" spans="1:5" x14ac:dyDescent="0.3">
      <c r="A2669" s="290">
        <f t="shared" si="125"/>
        <v>0</v>
      </c>
      <c r="B2669" s="289">
        <f t="shared" si="126"/>
        <v>0</v>
      </c>
      <c r="C2669" s="289">
        <f t="shared" si="127"/>
        <v>0</v>
      </c>
      <c r="E2669"/>
    </row>
    <row r="2670" spans="1:5" x14ac:dyDescent="0.3">
      <c r="A2670" s="290">
        <f t="shared" si="125"/>
        <v>0</v>
      </c>
      <c r="B2670" s="289">
        <f t="shared" si="126"/>
        <v>0</v>
      </c>
      <c r="C2670" s="289">
        <f t="shared" si="127"/>
        <v>0</v>
      </c>
      <c r="E2670"/>
    </row>
    <row r="2671" spans="1:5" x14ac:dyDescent="0.3">
      <c r="A2671" s="290">
        <f t="shared" si="125"/>
        <v>0</v>
      </c>
      <c r="B2671" s="289">
        <f t="shared" si="126"/>
        <v>0</v>
      </c>
      <c r="C2671" s="289">
        <f t="shared" si="127"/>
        <v>0</v>
      </c>
      <c r="E2671"/>
    </row>
    <row r="2672" spans="1:5" x14ac:dyDescent="0.3">
      <c r="A2672" s="290">
        <f t="shared" si="125"/>
        <v>0</v>
      </c>
      <c r="B2672" s="289">
        <f t="shared" si="126"/>
        <v>0</v>
      </c>
      <c r="C2672" s="289">
        <f t="shared" si="127"/>
        <v>0</v>
      </c>
      <c r="E2672"/>
    </row>
    <row r="2673" spans="1:5" x14ac:dyDescent="0.3">
      <c r="A2673" s="290">
        <f t="shared" si="125"/>
        <v>0</v>
      </c>
      <c r="B2673" s="289">
        <f t="shared" si="126"/>
        <v>0</v>
      </c>
      <c r="C2673" s="289">
        <f t="shared" si="127"/>
        <v>0</v>
      </c>
      <c r="E2673"/>
    </row>
    <row r="2674" spans="1:5" x14ac:dyDescent="0.3">
      <c r="A2674" s="290">
        <f t="shared" si="125"/>
        <v>0</v>
      </c>
      <c r="B2674" s="289">
        <f t="shared" si="126"/>
        <v>0</v>
      </c>
      <c r="C2674" s="289">
        <f t="shared" si="127"/>
        <v>0</v>
      </c>
      <c r="E2674"/>
    </row>
    <row r="2675" spans="1:5" x14ac:dyDescent="0.3">
      <c r="A2675" s="290">
        <f t="shared" si="125"/>
        <v>0</v>
      </c>
      <c r="B2675" s="289">
        <f t="shared" si="126"/>
        <v>0</v>
      </c>
      <c r="C2675" s="289">
        <f t="shared" si="127"/>
        <v>0</v>
      </c>
      <c r="E2675"/>
    </row>
    <row r="2676" spans="1:5" x14ac:dyDescent="0.3">
      <c r="A2676" s="290">
        <f t="shared" si="125"/>
        <v>0</v>
      </c>
      <c r="B2676" s="289">
        <f t="shared" si="126"/>
        <v>0</v>
      </c>
      <c r="C2676" s="289">
        <f t="shared" si="127"/>
        <v>0</v>
      </c>
      <c r="E2676"/>
    </row>
    <row r="2677" spans="1:5" x14ac:dyDescent="0.3">
      <c r="A2677" s="290">
        <f t="shared" si="125"/>
        <v>0</v>
      </c>
      <c r="B2677" s="289">
        <f t="shared" si="126"/>
        <v>0</v>
      </c>
      <c r="C2677" s="289">
        <f t="shared" si="127"/>
        <v>0</v>
      </c>
      <c r="E2677"/>
    </row>
    <row r="2678" spans="1:5" x14ac:dyDescent="0.3">
      <c r="A2678" s="290">
        <f t="shared" si="125"/>
        <v>0</v>
      </c>
      <c r="B2678" s="289">
        <f t="shared" si="126"/>
        <v>0</v>
      </c>
      <c r="C2678" s="289">
        <f t="shared" si="127"/>
        <v>0</v>
      </c>
      <c r="E2678"/>
    </row>
    <row r="2679" spans="1:5" x14ac:dyDescent="0.3">
      <c r="A2679" s="290">
        <f t="shared" si="125"/>
        <v>0</v>
      </c>
      <c r="B2679" s="289">
        <f t="shared" si="126"/>
        <v>0</v>
      </c>
      <c r="C2679" s="289">
        <f t="shared" si="127"/>
        <v>0</v>
      </c>
      <c r="E2679"/>
    </row>
    <row r="2680" spans="1:5" x14ac:dyDescent="0.3">
      <c r="A2680" s="290">
        <f t="shared" si="125"/>
        <v>0</v>
      </c>
      <c r="B2680" s="289">
        <f t="shared" si="126"/>
        <v>0</v>
      </c>
      <c r="C2680" s="289">
        <f t="shared" si="127"/>
        <v>0</v>
      </c>
      <c r="E2680"/>
    </row>
    <row r="2681" spans="1:5" x14ac:dyDescent="0.3">
      <c r="A2681" s="290">
        <f t="shared" si="125"/>
        <v>0</v>
      </c>
      <c r="B2681" s="289">
        <f t="shared" si="126"/>
        <v>0</v>
      </c>
      <c r="C2681" s="289">
        <f t="shared" si="127"/>
        <v>0</v>
      </c>
      <c r="E2681"/>
    </row>
    <row r="2682" spans="1:5" x14ac:dyDescent="0.3">
      <c r="A2682" s="290">
        <f t="shared" si="125"/>
        <v>0</v>
      </c>
      <c r="B2682" s="289">
        <f t="shared" si="126"/>
        <v>0</v>
      </c>
      <c r="C2682" s="289">
        <f t="shared" si="127"/>
        <v>0</v>
      </c>
      <c r="E2682"/>
    </row>
    <row r="2683" spans="1:5" x14ac:dyDescent="0.3">
      <c r="A2683" s="290">
        <f t="shared" si="125"/>
        <v>0</v>
      </c>
      <c r="B2683" s="289">
        <f t="shared" si="126"/>
        <v>0</v>
      </c>
      <c r="C2683" s="289">
        <f t="shared" si="127"/>
        <v>0</v>
      </c>
      <c r="E2683"/>
    </row>
    <row r="2684" spans="1:5" x14ac:dyDescent="0.3">
      <c r="A2684" s="290">
        <f t="shared" si="125"/>
        <v>0</v>
      </c>
      <c r="B2684" s="289">
        <f t="shared" si="126"/>
        <v>0</v>
      </c>
      <c r="C2684" s="289">
        <f t="shared" si="127"/>
        <v>0</v>
      </c>
      <c r="E2684"/>
    </row>
    <row r="2685" spans="1:5" x14ac:dyDescent="0.3">
      <c r="A2685" s="290">
        <f t="shared" si="125"/>
        <v>0</v>
      </c>
      <c r="B2685" s="289">
        <f t="shared" si="126"/>
        <v>0</v>
      </c>
      <c r="C2685" s="289">
        <f t="shared" si="127"/>
        <v>0</v>
      </c>
      <c r="E2685"/>
    </row>
    <row r="2686" spans="1:5" x14ac:dyDescent="0.3">
      <c r="A2686" s="290">
        <f t="shared" si="125"/>
        <v>0</v>
      </c>
      <c r="B2686" s="289">
        <f t="shared" si="126"/>
        <v>0</v>
      </c>
      <c r="C2686" s="289">
        <f t="shared" si="127"/>
        <v>0</v>
      </c>
      <c r="E2686"/>
    </row>
    <row r="2687" spans="1:5" x14ac:dyDescent="0.3">
      <c r="A2687" s="290">
        <f t="shared" si="125"/>
        <v>0</v>
      </c>
      <c r="B2687" s="289">
        <f t="shared" si="126"/>
        <v>0</v>
      </c>
      <c r="C2687" s="289">
        <f t="shared" si="127"/>
        <v>0</v>
      </c>
      <c r="E2687"/>
    </row>
    <row r="2688" spans="1:5" x14ac:dyDescent="0.3">
      <c r="A2688" s="290">
        <f t="shared" si="125"/>
        <v>0</v>
      </c>
      <c r="B2688" s="289">
        <f t="shared" si="126"/>
        <v>0</v>
      </c>
      <c r="C2688" s="289">
        <f t="shared" si="127"/>
        <v>0</v>
      </c>
      <c r="E2688"/>
    </row>
    <row r="2689" spans="1:5" x14ac:dyDescent="0.3">
      <c r="A2689" s="290">
        <f t="shared" si="125"/>
        <v>0</v>
      </c>
      <c r="B2689" s="289">
        <f t="shared" si="126"/>
        <v>0</v>
      </c>
      <c r="C2689" s="289">
        <f t="shared" si="127"/>
        <v>0</v>
      </c>
      <c r="E2689"/>
    </row>
    <row r="2690" spans="1:5" x14ac:dyDescent="0.3">
      <c r="A2690" s="290">
        <f t="shared" si="125"/>
        <v>0</v>
      </c>
      <c r="B2690" s="289">
        <f t="shared" si="126"/>
        <v>0</v>
      </c>
      <c r="C2690" s="289">
        <f t="shared" si="127"/>
        <v>0</v>
      </c>
      <c r="E2690"/>
    </row>
    <row r="2691" spans="1:5" x14ac:dyDescent="0.3">
      <c r="A2691" s="290">
        <f t="shared" si="125"/>
        <v>0</v>
      </c>
      <c r="B2691" s="289">
        <f t="shared" si="126"/>
        <v>0</v>
      </c>
      <c r="C2691" s="289">
        <f t="shared" si="127"/>
        <v>0</v>
      </c>
      <c r="E2691"/>
    </row>
    <row r="2692" spans="1:5" x14ac:dyDescent="0.3">
      <c r="A2692" s="290">
        <f t="shared" si="125"/>
        <v>0</v>
      </c>
      <c r="B2692" s="289">
        <f t="shared" si="126"/>
        <v>0</v>
      </c>
      <c r="C2692" s="289">
        <f t="shared" si="127"/>
        <v>0</v>
      </c>
      <c r="E2692"/>
    </row>
    <row r="2693" spans="1:5" x14ac:dyDescent="0.3">
      <c r="A2693" s="290">
        <f t="shared" si="125"/>
        <v>0</v>
      </c>
      <c r="B2693" s="289">
        <f t="shared" si="126"/>
        <v>0</v>
      </c>
      <c r="C2693" s="289">
        <f t="shared" si="127"/>
        <v>0</v>
      </c>
      <c r="E2693"/>
    </row>
    <row r="2694" spans="1:5" x14ac:dyDescent="0.3">
      <c r="A2694" s="290">
        <f t="shared" si="125"/>
        <v>0</v>
      </c>
      <c r="B2694" s="289">
        <f t="shared" si="126"/>
        <v>0</v>
      </c>
      <c r="C2694" s="289">
        <f t="shared" si="127"/>
        <v>0</v>
      </c>
      <c r="E2694"/>
    </row>
    <row r="2695" spans="1:5" x14ac:dyDescent="0.3">
      <c r="A2695" s="290">
        <f t="shared" si="125"/>
        <v>0</v>
      </c>
      <c r="B2695" s="289">
        <f t="shared" si="126"/>
        <v>0</v>
      </c>
      <c r="C2695" s="289">
        <f t="shared" si="127"/>
        <v>0</v>
      </c>
      <c r="E2695"/>
    </row>
    <row r="2696" spans="1:5" x14ac:dyDescent="0.3">
      <c r="A2696" s="290">
        <f t="shared" si="125"/>
        <v>0</v>
      </c>
      <c r="B2696" s="289">
        <f t="shared" si="126"/>
        <v>0</v>
      </c>
      <c r="C2696" s="289">
        <f t="shared" si="127"/>
        <v>0</v>
      </c>
      <c r="E2696"/>
    </row>
    <row r="2697" spans="1:5" x14ac:dyDescent="0.3">
      <c r="A2697" s="290">
        <f t="shared" si="125"/>
        <v>0</v>
      </c>
      <c r="B2697" s="289">
        <f t="shared" si="126"/>
        <v>0</v>
      </c>
      <c r="C2697" s="289">
        <f t="shared" si="127"/>
        <v>0</v>
      </c>
      <c r="E2697"/>
    </row>
    <row r="2698" spans="1:5" x14ac:dyDescent="0.3">
      <c r="A2698" s="290">
        <f t="shared" si="125"/>
        <v>0</v>
      </c>
      <c r="B2698" s="289">
        <f t="shared" si="126"/>
        <v>0</v>
      </c>
      <c r="C2698" s="289">
        <f t="shared" si="127"/>
        <v>0</v>
      </c>
      <c r="E2698"/>
    </row>
    <row r="2699" spans="1:5" x14ac:dyDescent="0.3">
      <c r="A2699" s="290">
        <f t="shared" si="125"/>
        <v>0</v>
      </c>
      <c r="B2699" s="289">
        <f t="shared" si="126"/>
        <v>0</v>
      </c>
      <c r="C2699" s="289">
        <f t="shared" si="127"/>
        <v>0</v>
      </c>
      <c r="E2699"/>
    </row>
    <row r="2700" spans="1:5" x14ac:dyDescent="0.3">
      <c r="A2700" s="290">
        <f t="shared" si="125"/>
        <v>0</v>
      </c>
      <c r="B2700" s="289">
        <f t="shared" si="126"/>
        <v>0</v>
      </c>
      <c r="C2700" s="289">
        <f t="shared" si="127"/>
        <v>0</v>
      </c>
      <c r="E2700"/>
    </row>
    <row r="2701" spans="1:5" x14ac:dyDescent="0.3">
      <c r="A2701" s="290">
        <f t="shared" si="125"/>
        <v>0</v>
      </c>
      <c r="B2701" s="289">
        <f t="shared" si="126"/>
        <v>0</v>
      </c>
      <c r="C2701" s="289">
        <f t="shared" si="127"/>
        <v>0</v>
      </c>
      <c r="E2701"/>
    </row>
    <row r="2702" spans="1:5" x14ac:dyDescent="0.3">
      <c r="A2702" s="290">
        <f t="shared" si="125"/>
        <v>0</v>
      </c>
      <c r="B2702" s="289">
        <f t="shared" si="126"/>
        <v>0</v>
      </c>
      <c r="C2702" s="289">
        <f t="shared" si="127"/>
        <v>0</v>
      </c>
      <c r="E2702"/>
    </row>
    <row r="2703" spans="1:5" x14ac:dyDescent="0.3">
      <c r="A2703" s="290">
        <f t="shared" si="125"/>
        <v>0</v>
      </c>
      <c r="B2703" s="289">
        <f t="shared" si="126"/>
        <v>0</v>
      </c>
      <c r="C2703" s="289">
        <f t="shared" si="127"/>
        <v>0</v>
      </c>
      <c r="E2703"/>
    </row>
    <row r="2704" spans="1:5" x14ac:dyDescent="0.3">
      <c r="A2704" s="290">
        <f t="shared" si="125"/>
        <v>0</v>
      </c>
      <c r="B2704" s="289">
        <f t="shared" si="126"/>
        <v>0</v>
      </c>
      <c r="C2704" s="289">
        <f t="shared" si="127"/>
        <v>0</v>
      </c>
      <c r="E2704"/>
    </row>
    <row r="2705" spans="1:5" x14ac:dyDescent="0.3">
      <c r="A2705" s="290">
        <f t="shared" si="125"/>
        <v>0</v>
      </c>
      <c r="B2705" s="289">
        <f t="shared" si="126"/>
        <v>0</v>
      </c>
      <c r="C2705" s="289">
        <f t="shared" si="127"/>
        <v>0</v>
      </c>
      <c r="E2705"/>
    </row>
    <row r="2706" spans="1:5" x14ac:dyDescent="0.3">
      <c r="A2706" s="290">
        <f t="shared" si="125"/>
        <v>0</v>
      </c>
      <c r="B2706" s="289">
        <f t="shared" si="126"/>
        <v>0</v>
      </c>
      <c r="C2706" s="289">
        <f t="shared" si="127"/>
        <v>0</v>
      </c>
      <c r="E2706"/>
    </row>
    <row r="2707" spans="1:5" x14ac:dyDescent="0.3">
      <c r="A2707" s="290">
        <f t="shared" si="125"/>
        <v>0</v>
      </c>
      <c r="B2707" s="289">
        <f t="shared" si="126"/>
        <v>0</v>
      </c>
      <c r="C2707" s="289">
        <f t="shared" si="127"/>
        <v>0</v>
      </c>
      <c r="E2707"/>
    </row>
    <row r="2708" spans="1:5" x14ac:dyDescent="0.3">
      <c r="A2708" s="290">
        <f t="shared" si="125"/>
        <v>0</v>
      </c>
      <c r="B2708" s="289">
        <f t="shared" si="126"/>
        <v>0</v>
      </c>
      <c r="C2708" s="289">
        <f t="shared" si="127"/>
        <v>0</v>
      </c>
      <c r="E2708"/>
    </row>
    <row r="2709" spans="1:5" x14ac:dyDescent="0.3">
      <c r="A2709" s="290">
        <f t="shared" si="125"/>
        <v>0</v>
      </c>
      <c r="B2709" s="289">
        <f t="shared" si="126"/>
        <v>0</v>
      </c>
      <c r="C2709" s="289">
        <f t="shared" si="127"/>
        <v>0</v>
      </c>
      <c r="E2709"/>
    </row>
    <row r="2710" spans="1:5" x14ac:dyDescent="0.3">
      <c r="A2710" s="290">
        <f t="shared" si="125"/>
        <v>0</v>
      </c>
      <c r="B2710" s="289">
        <f t="shared" si="126"/>
        <v>0</v>
      </c>
      <c r="C2710" s="289">
        <f t="shared" si="127"/>
        <v>0</v>
      </c>
      <c r="E2710"/>
    </row>
    <row r="2711" spans="1:5" x14ac:dyDescent="0.3">
      <c r="A2711" s="290">
        <f t="shared" si="125"/>
        <v>0</v>
      </c>
      <c r="B2711" s="289">
        <f t="shared" si="126"/>
        <v>0</v>
      </c>
      <c r="C2711" s="289">
        <f t="shared" si="127"/>
        <v>0</v>
      </c>
      <c r="E2711"/>
    </row>
    <row r="2712" spans="1:5" x14ac:dyDescent="0.3">
      <c r="A2712" s="290">
        <f t="shared" si="125"/>
        <v>0</v>
      </c>
      <c r="B2712" s="289">
        <f t="shared" si="126"/>
        <v>0</v>
      </c>
      <c r="C2712" s="289">
        <f t="shared" si="127"/>
        <v>0</v>
      </c>
      <c r="E2712"/>
    </row>
    <row r="2713" spans="1:5" x14ac:dyDescent="0.3">
      <c r="A2713" s="290">
        <f t="shared" si="125"/>
        <v>0</v>
      </c>
      <c r="B2713" s="289">
        <f t="shared" si="126"/>
        <v>0</v>
      </c>
      <c r="C2713" s="289">
        <f t="shared" si="127"/>
        <v>0</v>
      </c>
      <c r="E2713"/>
    </row>
    <row r="2714" spans="1:5" x14ac:dyDescent="0.3">
      <c r="A2714" s="290">
        <f t="shared" si="125"/>
        <v>0</v>
      </c>
      <c r="B2714" s="289">
        <f t="shared" si="126"/>
        <v>0</v>
      </c>
      <c r="C2714" s="289">
        <f t="shared" si="127"/>
        <v>0</v>
      </c>
      <c r="E2714"/>
    </row>
    <row r="2715" spans="1:5" x14ac:dyDescent="0.3">
      <c r="A2715" s="290">
        <f t="shared" si="125"/>
        <v>0</v>
      </c>
      <c r="B2715" s="289">
        <f t="shared" si="126"/>
        <v>0</v>
      </c>
      <c r="C2715" s="289">
        <f t="shared" si="127"/>
        <v>0</v>
      </c>
      <c r="E2715"/>
    </row>
    <row r="2716" spans="1:5" x14ac:dyDescent="0.3">
      <c r="A2716" s="290">
        <f t="shared" si="125"/>
        <v>0</v>
      </c>
      <c r="B2716" s="289">
        <f t="shared" si="126"/>
        <v>0</v>
      </c>
      <c r="C2716" s="289">
        <f t="shared" si="127"/>
        <v>0</v>
      </c>
      <c r="E2716"/>
    </row>
    <row r="2717" spans="1:5" x14ac:dyDescent="0.3">
      <c r="A2717" s="290">
        <f t="shared" ref="A2717:A2780" si="128">+E2717</f>
        <v>0</v>
      </c>
      <c r="B2717" s="289">
        <f t="shared" si="126"/>
        <v>0</v>
      </c>
      <c r="C2717" s="289">
        <f t="shared" si="127"/>
        <v>0</v>
      </c>
      <c r="E2717"/>
    </row>
    <row r="2718" spans="1:5" x14ac:dyDescent="0.3">
      <c r="A2718" s="290">
        <f t="shared" si="128"/>
        <v>0</v>
      </c>
      <c r="B2718" s="289">
        <f t="shared" si="126"/>
        <v>0</v>
      </c>
      <c r="C2718" s="289">
        <f t="shared" si="127"/>
        <v>0</v>
      </c>
      <c r="E2718"/>
    </row>
    <row r="2719" spans="1:5" x14ac:dyDescent="0.3">
      <c r="A2719" s="290">
        <f t="shared" si="128"/>
        <v>0</v>
      </c>
      <c r="B2719" s="289">
        <f t="shared" si="126"/>
        <v>0</v>
      </c>
      <c r="C2719" s="289">
        <f t="shared" si="127"/>
        <v>0</v>
      </c>
      <c r="E2719"/>
    </row>
    <row r="2720" spans="1:5" x14ac:dyDescent="0.3">
      <c r="A2720" s="290">
        <f t="shared" si="128"/>
        <v>0</v>
      </c>
      <c r="B2720" s="289">
        <f t="shared" si="126"/>
        <v>0</v>
      </c>
      <c r="C2720" s="289">
        <f t="shared" si="127"/>
        <v>0</v>
      </c>
      <c r="E2720"/>
    </row>
    <row r="2721" spans="1:5" x14ac:dyDescent="0.3">
      <c r="A2721" s="290">
        <f t="shared" si="128"/>
        <v>0</v>
      </c>
      <c r="B2721" s="289">
        <f t="shared" si="126"/>
        <v>0</v>
      </c>
      <c r="C2721" s="289">
        <f t="shared" si="127"/>
        <v>0</v>
      </c>
      <c r="E2721"/>
    </row>
    <row r="2722" spans="1:5" x14ac:dyDescent="0.3">
      <c r="A2722" s="290">
        <f t="shared" si="128"/>
        <v>0</v>
      </c>
      <c r="B2722" s="289">
        <f t="shared" si="126"/>
        <v>0</v>
      </c>
      <c r="C2722" s="289">
        <f t="shared" si="127"/>
        <v>0</v>
      </c>
      <c r="E2722"/>
    </row>
    <row r="2723" spans="1:5" x14ac:dyDescent="0.3">
      <c r="A2723" s="290">
        <f t="shared" si="128"/>
        <v>0</v>
      </c>
      <c r="B2723" s="289">
        <f t="shared" si="126"/>
        <v>0</v>
      </c>
      <c r="C2723" s="289">
        <f t="shared" si="127"/>
        <v>0</v>
      </c>
      <c r="E2723"/>
    </row>
    <row r="2724" spans="1:5" x14ac:dyDescent="0.3">
      <c r="A2724" s="290">
        <f t="shared" si="128"/>
        <v>0</v>
      </c>
      <c r="B2724" s="289">
        <f t="shared" ref="B2724:B2787" si="129">+SUM(F2724:G2724)</f>
        <v>0</v>
      </c>
      <c r="C2724" s="289">
        <f t="shared" ref="C2724:C2787" si="130">+SUM(F2724:AZ2724)-B2724</f>
        <v>0</v>
      </c>
      <c r="E2724"/>
    </row>
    <row r="2725" spans="1:5" x14ac:dyDescent="0.3">
      <c r="A2725" s="290">
        <f t="shared" si="128"/>
        <v>0</v>
      </c>
      <c r="B2725" s="289">
        <f t="shared" si="129"/>
        <v>0</v>
      </c>
      <c r="C2725" s="289">
        <f t="shared" si="130"/>
        <v>0</v>
      </c>
      <c r="E2725"/>
    </row>
    <row r="2726" spans="1:5" x14ac:dyDescent="0.3">
      <c r="A2726" s="290">
        <f t="shared" si="128"/>
        <v>0</v>
      </c>
      <c r="B2726" s="289">
        <f t="shared" si="129"/>
        <v>0</v>
      </c>
      <c r="C2726" s="289">
        <f t="shared" si="130"/>
        <v>0</v>
      </c>
      <c r="E2726"/>
    </row>
    <row r="2727" spans="1:5" x14ac:dyDescent="0.3">
      <c r="A2727" s="290">
        <f t="shared" si="128"/>
        <v>0</v>
      </c>
      <c r="B2727" s="289">
        <f t="shared" si="129"/>
        <v>0</v>
      </c>
      <c r="C2727" s="289">
        <f t="shared" si="130"/>
        <v>0</v>
      </c>
      <c r="E2727"/>
    </row>
    <row r="2728" spans="1:5" x14ac:dyDescent="0.3">
      <c r="A2728" s="290">
        <f t="shared" si="128"/>
        <v>0</v>
      </c>
      <c r="B2728" s="289">
        <f t="shared" si="129"/>
        <v>0</v>
      </c>
      <c r="C2728" s="289">
        <f t="shared" si="130"/>
        <v>0</v>
      </c>
      <c r="E2728"/>
    </row>
    <row r="2729" spans="1:5" x14ac:dyDescent="0.3">
      <c r="A2729" s="290">
        <f t="shared" si="128"/>
        <v>0</v>
      </c>
      <c r="B2729" s="289">
        <f t="shared" si="129"/>
        <v>0</v>
      </c>
      <c r="C2729" s="289">
        <f t="shared" si="130"/>
        <v>0</v>
      </c>
      <c r="E2729"/>
    </row>
    <row r="2730" spans="1:5" x14ac:dyDescent="0.3">
      <c r="A2730" s="290">
        <f t="shared" si="128"/>
        <v>0</v>
      </c>
      <c r="B2730" s="289">
        <f t="shared" si="129"/>
        <v>0</v>
      </c>
      <c r="C2730" s="289">
        <f t="shared" si="130"/>
        <v>0</v>
      </c>
      <c r="E2730"/>
    </row>
    <row r="2731" spans="1:5" x14ac:dyDescent="0.3">
      <c r="A2731" s="290">
        <f t="shared" si="128"/>
        <v>0</v>
      </c>
      <c r="B2731" s="289">
        <f t="shared" si="129"/>
        <v>0</v>
      </c>
      <c r="C2731" s="289">
        <f t="shared" si="130"/>
        <v>0</v>
      </c>
      <c r="E2731"/>
    </row>
    <row r="2732" spans="1:5" x14ac:dyDescent="0.3">
      <c r="A2732" s="290">
        <f t="shared" si="128"/>
        <v>0</v>
      </c>
      <c r="B2732" s="289">
        <f t="shared" si="129"/>
        <v>0</v>
      </c>
      <c r="C2732" s="289">
        <f t="shared" si="130"/>
        <v>0</v>
      </c>
      <c r="E2732"/>
    </row>
    <row r="2733" spans="1:5" x14ac:dyDescent="0.3">
      <c r="A2733" s="290">
        <f t="shared" si="128"/>
        <v>0</v>
      </c>
      <c r="B2733" s="289">
        <f t="shared" si="129"/>
        <v>0</v>
      </c>
      <c r="C2733" s="289">
        <f t="shared" si="130"/>
        <v>0</v>
      </c>
      <c r="E2733"/>
    </row>
    <row r="2734" spans="1:5" x14ac:dyDescent="0.3">
      <c r="A2734" s="290">
        <f t="shared" si="128"/>
        <v>0</v>
      </c>
      <c r="B2734" s="289">
        <f t="shared" si="129"/>
        <v>0</v>
      </c>
      <c r="C2734" s="289">
        <f t="shared" si="130"/>
        <v>0</v>
      </c>
      <c r="E2734"/>
    </row>
    <row r="2735" spans="1:5" x14ac:dyDescent="0.3">
      <c r="A2735" s="290">
        <f t="shared" si="128"/>
        <v>0</v>
      </c>
      <c r="B2735" s="289">
        <f t="shared" si="129"/>
        <v>0</v>
      </c>
      <c r="C2735" s="289">
        <f t="shared" si="130"/>
        <v>0</v>
      </c>
      <c r="E2735"/>
    </row>
    <row r="2736" spans="1:5" x14ac:dyDescent="0.3">
      <c r="A2736" s="290">
        <f t="shared" si="128"/>
        <v>0</v>
      </c>
      <c r="B2736" s="289">
        <f t="shared" si="129"/>
        <v>0</v>
      </c>
      <c r="C2736" s="289">
        <f t="shared" si="130"/>
        <v>0</v>
      </c>
      <c r="E2736"/>
    </row>
    <row r="2737" spans="1:5" x14ac:dyDescent="0.3">
      <c r="A2737" s="290">
        <f t="shared" si="128"/>
        <v>0</v>
      </c>
      <c r="B2737" s="289">
        <f t="shared" si="129"/>
        <v>0</v>
      </c>
      <c r="C2737" s="289">
        <f t="shared" si="130"/>
        <v>0</v>
      </c>
      <c r="E2737"/>
    </row>
    <row r="2738" spans="1:5" x14ac:dyDescent="0.3">
      <c r="A2738" s="290">
        <f t="shared" si="128"/>
        <v>0</v>
      </c>
      <c r="B2738" s="289">
        <f t="shared" si="129"/>
        <v>0</v>
      </c>
      <c r="C2738" s="289">
        <f t="shared" si="130"/>
        <v>0</v>
      </c>
      <c r="E2738"/>
    </row>
    <row r="2739" spans="1:5" x14ac:dyDescent="0.3">
      <c r="A2739" s="290">
        <f t="shared" si="128"/>
        <v>0</v>
      </c>
      <c r="B2739" s="289">
        <f t="shared" si="129"/>
        <v>0</v>
      </c>
      <c r="C2739" s="289">
        <f t="shared" si="130"/>
        <v>0</v>
      </c>
      <c r="E2739"/>
    </row>
    <row r="2740" spans="1:5" x14ac:dyDescent="0.3">
      <c r="A2740" s="290">
        <f t="shared" si="128"/>
        <v>0</v>
      </c>
      <c r="B2740" s="289">
        <f t="shared" si="129"/>
        <v>0</v>
      </c>
      <c r="C2740" s="289">
        <f t="shared" si="130"/>
        <v>0</v>
      </c>
      <c r="E2740"/>
    </row>
    <row r="2741" spans="1:5" x14ac:dyDescent="0.3">
      <c r="A2741" s="290">
        <f t="shared" si="128"/>
        <v>0</v>
      </c>
      <c r="B2741" s="289">
        <f t="shared" si="129"/>
        <v>0</v>
      </c>
      <c r="C2741" s="289">
        <f t="shared" si="130"/>
        <v>0</v>
      </c>
      <c r="E2741"/>
    </row>
    <row r="2742" spans="1:5" x14ac:dyDescent="0.3">
      <c r="A2742" s="290">
        <f t="shared" si="128"/>
        <v>0</v>
      </c>
      <c r="B2742" s="289">
        <f t="shared" si="129"/>
        <v>0</v>
      </c>
      <c r="C2742" s="289">
        <f t="shared" si="130"/>
        <v>0</v>
      </c>
      <c r="E2742"/>
    </row>
    <row r="2743" spans="1:5" x14ac:dyDescent="0.3">
      <c r="A2743" s="290">
        <f t="shared" si="128"/>
        <v>0</v>
      </c>
      <c r="B2743" s="289">
        <f t="shared" si="129"/>
        <v>0</v>
      </c>
      <c r="C2743" s="289">
        <f t="shared" si="130"/>
        <v>0</v>
      </c>
      <c r="E2743"/>
    </row>
    <row r="2744" spans="1:5" x14ac:dyDescent="0.3">
      <c r="A2744" s="290">
        <f t="shared" si="128"/>
        <v>0</v>
      </c>
      <c r="B2744" s="289">
        <f t="shared" si="129"/>
        <v>0</v>
      </c>
      <c r="C2744" s="289">
        <f t="shared" si="130"/>
        <v>0</v>
      </c>
      <c r="E2744"/>
    </row>
    <row r="2745" spans="1:5" x14ac:dyDescent="0.3">
      <c r="A2745" s="290">
        <f t="shared" si="128"/>
        <v>0</v>
      </c>
      <c r="B2745" s="289">
        <f t="shared" si="129"/>
        <v>0</v>
      </c>
      <c r="C2745" s="289">
        <f t="shared" si="130"/>
        <v>0</v>
      </c>
      <c r="E2745"/>
    </row>
    <row r="2746" spans="1:5" x14ac:dyDescent="0.3">
      <c r="A2746" s="290">
        <f t="shared" si="128"/>
        <v>0</v>
      </c>
      <c r="B2746" s="289">
        <f t="shared" si="129"/>
        <v>0</v>
      </c>
      <c r="C2746" s="289">
        <f t="shared" si="130"/>
        <v>0</v>
      </c>
      <c r="E2746"/>
    </row>
    <row r="2747" spans="1:5" x14ac:dyDescent="0.3">
      <c r="A2747" s="290">
        <f t="shared" si="128"/>
        <v>0</v>
      </c>
      <c r="B2747" s="289">
        <f t="shared" si="129"/>
        <v>0</v>
      </c>
      <c r="C2747" s="289">
        <f t="shared" si="130"/>
        <v>0</v>
      </c>
      <c r="E2747"/>
    </row>
    <row r="2748" spans="1:5" x14ac:dyDescent="0.3">
      <c r="A2748" s="290">
        <f t="shared" si="128"/>
        <v>0</v>
      </c>
      <c r="B2748" s="289">
        <f t="shared" si="129"/>
        <v>0</v>
      </c>
      <c r="C2748" s="289">
        <f t="shared" si="130"/>
        <v>0</v>
      </c>
      <c r="E2748"/>
    </row>
    <row r="2749" spans="1:5" x14ac:dyDescent="0.3">
      <c r="A2749" s="290">
        <f t="shared" si="128"/>
        <v>0</v>
      </c>
      <c r="B2749" s="289">
        <f t="shared" si="129"/>
        <v>0</v>
      </c>
      <c r="C2749" s="289">
        <f t="shared" si="130"/>
        <v>0</v>
      </c>
      <c r="E2749"/>
    </row>
    <row r="2750" spans="1:5" x14ac:dyDescent="0.3">
      <c r="A2750" s="290">
        <f t="shared" si="128"/>
        <v>0</v>
      </c>
      <c r="B2750" s="289">
        <f t="shared" si="129"/>
        <v>0</v>
      </c>
      <c r="C2750" s="289">
        <f t="shared" si="130"/>
        <v>0</v>
      </c>
      <c r="E2750"/>
    </row>
    <row r="2751" spans="1:5" x14ac:dyDescent="0.3">
      <c r="A2751" s="290">
        <f t="shared" si="128"/>
        <v>0</v>
      </c>
      <c r="B2751" s="289">
        <f t="shared" si="129"/>
        <v>0</v>
      </c>
      <c r="C2751" s="289">
        <f t="shared" si="130"/>
        <v>0</v>
      </c>
      <c r="E2751"/>
    </row>
    <row r="2752" spans="1:5" x14ac:dyDescent="0.3">
      <c r="A2752" s="290">
        <f t="shared" si="128"/>
        <v>0</v>
      </c>
      <c r="B2752" s="289">
        <f t="shared" si="129"/>
        <v>0</v>
      </c>
      <c r="C2752" s="289">
        <f t="shared" si="130"/>
        <v>0</v>
      </c>
      <c r="E2752"/>
    </row>
    <row r="2753" spans="1:5" x14ac:dyDescent="0.3">
      <c r="A2753" s="290">
        <f t="shared" si="128"/>
        <v>0</v>
      </c>
      <c r="B2753" s="289">
        <f t="shared" si="129"/>
        <v>0</v>
      </c>
      <c r="C2753" s="289">
        <f t="shared" si="130"/>
        <v>0</v>
      </c>
      <c r="E2753"/>
    </row>
    <row r="2754" spans="1:5" x14ac:dyDescent="0.3">
      <c r="A2754" s="290">
        <f t="shared" si="128"/>
        <v>0</v>
      </c>
      <c r="B2754" s="289">
        <f t="shared" si="129"/>
        <v>0</v>
      </c>
      <c r="C2754" s="289">
        <f t="shared" si="130"/>
        <v>0</v>
      </c>
      <c r="E2754"/>
    </row>
    <row r="2755" spans="1:5" x14ac:dyDescent="0.3">
      <c r="A2755" s="290">
        <f t="shared" si="128"/>
        <v>0</v>
      </c>
      <c r="B2755" s="289">
        <f t="shared" si="129"/>
        <v>0</v>
      </c>
      <c r="C2755" s="289">
        <f t="shared" si="130"/>
        <v>0</v>
      </c>
      <c r="E2755"/>
    </row>
    <row r="2756" spans="1:5" x14ac:dyDescent="0.3">
      <c r="A2756" s="290">
        <f t="shared" si="128"/>
        <v>0</v>
      </c>
      <c r="B2756" s="289">
        <f t="shared" si="129"/>
        <v>0</v>
      </c>
      <c r="C2756" s="289">
        <f t="shared" si="130"/>
        <v>0</v>
      </c>
      <c r="E2756"/>
    </row>
    <row r="2757" spans="1:5" x14ac:dyDescent="0.3">
      <c r="A2757" s="290">
        <f t="shared" si="128"/>
        <v>0</v>
      </c>
      <c r="B2757" s="289">
        <f t="shared" si="129"/>
        <v>0</v>
      </c>
      <c r="C2757" s="289">
        <f t="shared" si="130"/>
        <v>0</v>
      </c>
      <c r="E2757"/>
    </row>
    <row r="2758" spans="1:5" x14ac:dyDescent="0.3">
      <c r="A2758" s="290">
        <f t="shared" si="128"/>
        <v>0</v>
      </c>
      <c r="B2758" s="289">
        <f t="shared" si="129"/>
        <v>0</v>
      </c>
      <c r="C2758" s="289">
        <f t="shared" si="130"/>
        <v>0</v>
      </c>
      <c r="E2758"/>
    </row>
    <row r="2759" spans="1:5" x14ac:dyDescent="0.3">
      <c r="A2759" s="290">
        <f t="shared" si="128"/>
        <v>0</v>
      </c>
      <c r="B2759" s="289">
        <f t="shared" si="129"/>
        <v>0</v>
      </c>
      <c r="C2759" s="289">
        <f t="shared" si="130"/>
        <v>0</v>
      </c>
      <c r="E2759"/>
    </row>
    <row r="2760" spans="1:5" x14ac:dyDescent="0.3">
      <c r="A2760" s="290">
        <f t="shared" si="128"/>
        <v>0</v>
      </c>
      <c r="B2760" s="289">
        <f t="shared" si="129"/>
        <v>0</v>
      </c>
      <c r="C2760" s="289">
        <f t="shared" si="130"/>
        <v>0</v>
      </c>
      <c r="E2760"/>
    </row>
    <row r="2761" spans="1:5" x14ac:dyDescent="0.3">
      <c r="A2761" s="290">
        <f t="shared" si="128"/>
        <v>0</v>
      </c>
      <c r="B2761" s="289">
        <f t="shared" si="129"/>
        <v>0</v>
      </c>
      <c r="C2761" s="289">
        <f t="shared" si="130"/>
        <v>0</v>
      </c>
      <c r="E2761"/>
    </row>
    <row r="2762" spans="1:5" x14ac:dyDescent="0.3">
      <c r="A2762" s="290">
        <f t="shared" si="128"/>
        <v>0</v>
      </c>
      <c r="B2762" s="289">
        <f t="shared" si="129"/>
        <v>0</v>
      </c>
      <c r="C2762" s="289">
        <f t="shared" si="130"/>
        <v>0</v>
      </c>
      <c r="E2762"/>
    </row>
    <row r="2763" spans="1:5" x14ac:dyDescent="0.3">
      <c r="A2763" s="290">
        <f t="shared" si="128"/>
        <v>0</v>
      </c>
      <c r="B2763" s="289">
        <f t="shared" si="129"/>
        <v>0</v>
      </c>
      <c r="C2763" s="289">
        <f t="shared" si="130"/>
        <v>0</v>
      </c>
      <c r="E2763"/>
    </row>
    <row r="2764" spans="1:5" x14ac:dyDescent="0.3">
      <c r="A2764" s="290">
        <f t="shared" si="128"/>
        <v>0</v>
      </c>
      <c r="B2764" s="289">
        <f t="shared" si="129"/>
        <v>0</v>
      </c>
      <c r="C2764" s="289">
        <f t="shared" si="130"/>
        <v>0</v>
      </c>
      <c r="E2764"/>
    </row>
    <row r="2765" spans="1:5" x14ac:dyDescent="0.3">
      <c r="A2765" s="290">
        <f t="shared" si="128"/>
        <v>0</v>
      </c>
      <c r="B2765" s="289">
        <f t="shared" si="129"/>
        <v>0</v>
      </c>
      <c r="C2765" s="289">
        <f t="shared" si="130"/>
        <v>0</v>
      </c>
      <c r="E2765"/>
    </row>
    <row r="2766" spans="1:5" x14ac:dyDescent="0.3">
      <c r="A2766" s="290">
        <f t="shared" si="128"/>
        <v>0</v>
      </c>
      <c r="B2766" s="289">
        <f t="shared" si="129"/>
        <v>0</v>
      </c>
      <c r="C2766" s="289">
        <f t="shared" si="130"/>
        <v>0</v>
      </c>
      <c r="E2766"/>
    </row>
    <row r="2767" spans="1:5" x14ac:dyDescent="0.3">
      <c r="A2767" s="290">
        <f t="shared" si="128"/>
        <v>0</v>
      </c>
      <c r="B2767" s="289">
        <f t="shared" si="129"/>
        <v>0</v>
      </c>
      <c r="C2767" s="289">
        <f t="shared" si="130"/>
        <v>0</v>
      </c>
      <c r="E2767"/>
    </row>
    <row r="2768" spans="1:5" x14ac:dyDescent="0.3">
      <c r="A2768" s="290">
        <f t="shared" si="128"/>
        <v>0</v>
      </c>
      <c r="B2768" s="289">
        <f t="shared" si="129"/>
        <v>0</v>
      </c>
      <c r="C2768" s="289">
        <f t="shared" si="130"/>
        <v>0</v>
      </c>
      <c r="E2768"/>
    </row>
    <row r="2769" spans="1:5" x14ac:dyDescent="0.3">
      <c r="A2769" s="290">
        <f t="shared" si="128"/>
        <v>0</v>
      </c>
      <c r="B2769" s="289">
        <f t="shared" si="129"/>
        <v>0</v>
      </c>
      <c r="C2769" s="289">
        <f t="shared" si="130"/>
        <v>0</v>
      </c>
      <c r="E2769"/>
    </row>
    <row r="2770" spans="1:5" x14ac:dyDescent="0.3">
      <c r="A2770" s="290">
        <f t="shared" si="128"/>
        <v>0</v>
      </c>
      <c r="B2770" s="289">
        <f t="shared" si="129"/>
        <v>0</v>
      </c>
      <c r="C2770" s="289">
        <f t="shared" si="130"/>
        <v>0</v>
      </c>
      <c r="E2770"/>
    </row>
    <row r="2771" spans="1:5" x14ac:dyDescent="0.3">
      <c r="A2771" s="290">
        <f t="shared" si="128"/>
        <v>0</v>
      </c>
      <c r="B2771" s="289">
        <f t="shared" si="129"/>
        <v>0</v>
      </c>
      <c r="C2771" s="289">
        <f t="shared" si="130"/>
        <v>0</v>
      </c>
      <c r="E2771"/>
    </row>
    <row r="2772" spans="1:5" x14ac:dyDescent="0.3">
      <c r="A2772" s="290">
        <f t="shared" si="128"/>
        <v>0</v>
      </c>
      <c r="B2772" s="289">
        <f t="shared" si="129"/>
        <v>0</v>
      </c>
      <c r="C2772" s="289">
        <f t="shared" si="130"/>
        <v>0</v>
      </c>
      <c r="E2772"/>
    </row>
    <row r="2773" spans="1:5" x14ac:dyDescent="0.3">
      <c r="A2773" s="290">
        <f t="shared" si="128"/>
        <v>0</v>
      </c>
      <c r="B2773" s="289">
        <f t="shared" si="129"/>
        <v>0</v>
      </c>
      <c r="C2773" s="289">
        <f t="shared" si="130"/>
        <v>0</v>
      </c>
      <c r="E2773"/>
    </row>
    <row r="2774" spans="1:5" x14ac:dyDescent="0.3">
      <c r="A2774" s="290">
        <f t="shared" si="128"/>
        <v>0</v>
      </c>
      <c r="B2774" s="289">
        <f t="shared" si="129"/>
        <v>0</v>
      </c>
      <c r="C2774" s="289">
        <f t="shared" si="130"/>
        <v>0</v>
      </c>
      <c r="E2774"/>
    </row>
    <row r="2775" spans="1:5" x14ac:dyDescent="0.3">
      <c r="A2775" s="290">
        <f t="shared" si="128"/>
        <v>0</v>
      </c>
      <c r="B2775" s="289">
        <f t="shared" si="129"/>
        <v>0</v>
      </c>
      <c r="C2775" s="289">
        <f t="shared" si="130"/>
        <v>0</v>
      </c>
      <c r="E2775"/>
    </row>
    <row r="2776" spans="1:5" x14ac:dyDescent="0.3">
      <c r="A2776" s="290">
        <f t="shared" si="128"/>
        <v>0</v>
      </c>
      <c r="B2776" s="289">
        <f t="shared" si="129"/>
        <v>0</v>
      </c>
      <c r="C2776" s="289">
        <f t="shared" si="130"/>
        <v>0</v>
      </c>
      <c r="E2776"/>
    </row>
    <row r="2777" spans="1:5" x14ac:dyDescent="0.3">
      <c r="A2777" s="290">
        <f t="shared" si="128"/>
        <v>0</v>
      </c>
      <c r="B2777" s="289">
        <f t="shared" si="129"/>
        <v>0</v>
      </c>
      <c r="C2777" s="289">
        <f t="shared" si="130"/>
        <v>0</v>
      </c>
      <c r="E2777"/>
    </row>
    <row r="2778" spans="1:5" x14ac:dyDescent="0.3">
      <c r="A2778" s="290">
        <f t="shared" si="128"/>
        <v>0</v>
      </c>
      <c r="B2778" s="289">
        <f t="shared" si="129"/>
        <v>0</v>
      </c>
      <c r="C2778" s="289">
        <f t="shared" si="130"/>
        <v>0</v>
      </c>
      <c r="E2778"/>
    </row>
    <row r="2779" spans="1:5" x14ac:dyDescent="0.3">
      <c r="A2779" s="290">
        <f t="shared" si="128"/>
        <v>0</v>
      </c>
      <c r="B2779" s="289">
        <f t="shared" si="129"/>
        <v>0</v>
      </c>
      <c r="C2779" s="289">
        <f t="shared" si="130"/>
        <v>0</v>
      </c>
      <c r="E2779"/>
    </row>
    <row r="2780" spans="1:5" x14ac:dyDescent="0.3">
      <c r="A2780" s="290">
        <f t="shared" si="128"/>
        <v>0</v>
      </c>
      <c r="B2780" s="289">
        <f t="shared" si="129"/>
        <v>0</v>
      </c>
      <c r="C2780" s="289">
        <f t="shared" si="130"/>
        <v>0</v>
      </c>
      <c r="E2780"/>
    </row>
    <row r="2781" spans="1:5" x14ac:dyDescent="0.3">
      <c r="A2781" s="290">
        <f t="shared" ref="A2781:A2844" si="131">+E2781</f>
        <v>0</v>
      </c>
      <c r="B2781" s="289">
        <f t="shared" si="129"/>
        <v>0</v>
      </c>
      <c r="C2781" s="289">
        <f t="shared" si="130"/>
        <v>0</v>
      </c>
      <c r="E2781"/>
    </row>
    <row r="2782" spans="1:5" x14ac:dyDescent="0.3">
      <c r="A2782" s="290">
        <f t="shared" si="131"/>
        <v>0</v>
      </c>
      <c r="B2782" s="289">
        <f t="shared" si="129"/>
        <v>0</v>
      </c>
      <c r="C2782" s="289">
        <f t="shared" si="130"/>
        <v>0</v>
      </c>
      <c r="E2782"/>
    </row>
    <row r="2783" spans="1:5" x14ac:dyDescent="0.3">
      <c r="A2783" s="290">
        <f t="shared" si="131"/>
        <v>0</v>
      </c>
      <c r="B2783" s="289">
        <f t="shared" si="129"/>
        <v>0</v>
      </c>
      <c r="C2783" s="289">
        <f t="shared" si="130"/>
        <v>0</v>
      </c>
      <c r="E2783"/>
    </row>
    <row r="2784" spans="1:5" x14ac:dyDescent="0.3">
      <c r="A2784" s="290">
        <f t="shared" si="131"/>
        <v>0</v>
      </c>
      <c r="B2784" s="289">
        <f t="shared" si="129"/>
        <v>0</v>
      </c>
      <c r="C2784" s="289">
        <f t="shared" si="130"/>
        <v>0</v>
      </c>
      <c r="E2784"/>
    </row>
    <row r="2785" spans="1:5" x14ac:dyDescent="0.3">
      <c r="A2785" s="290">
        <f t="shared" si="131"/>
        <v>0</v>
      </c>
      <c r="B2785" s="289">
        <f t="shared" si="129"/>
        <v>0</v>
      </c>
      <c r="C2785" s="289">
        <f t="shared" si="130"/>
        <v>0</v>
      </c>
      <c r="E2785"/>
    </row>
    <row r="2786" spans="1:5" x14ac:dyDescent="0.3">
      <c r="A2786" s="290">
        <f t="shared" si="131"/>
        <v>0</v>
      </c>
      <c r="B2786" s="289">
        <f t="shared" si="129"/>
        <v>0</v>
      </c>
      <c r="C2786" s="289">
        <f t="shared" si="130"/>
        <v>0</v>
      </c>
      <c r="E2786"/>
    </row>
    <row r="2787" spans="1:5" x14ac:dyDescent="0.3">
      <c r="A2787" s="290">
        <f t="shared" si="131"/>
        <v>0</v>
      </c>
      <c r="B2787" s="289">
        <f t="shared" si="129"/>
        <v>0</v>
      </c>
      <c r="C2787" s="289">
        <f t="shared" si="130"/>
        <v>0</v>
      </c>
      <c r="E2787"/>
    </row>
    <row r="2788" spans="1:5" x14ac:dyDescent="0.3">
      <c r="A2788" s="290">
        <f t="shared" si="131"/>
        <v>0</v>
      </c>
      <c r="B2788" s="289">
        <f t="shared" ref="B2788:B2851" si="132">+SUM(F2788:G2788)</f>
        <v>0</v>
      </c>
      <c r="C2788" s="289">
        <f t="shared" ref="C2788:C2851" si="133">+SUM(F2788:AZ2788)-B2788</f>
        <v>0</v>
      </c>
      <c r="E2788"/>
    </row>
    <row r="2789" spans="1:5" x14ac:dyDescent="0.3">
      <c r="A2789" s="290">
        <f t="shared" si="131"/>
        <v>0</v>
      </c>
      <c r="B2789" s="289">
        <f t="shared" si="132"/>
        <v>0</v>
      </c>
      <c r="C2789" s="289">
        <f t="shared" si="133"/>
        <v>0</v>
      </c>
      <c r="E2789"/>
    </row>
    <row r="2790" spans="1:5" x14ac:dyDescent="0.3">
      <c r="A2790" s="290">
        <f t="shared" si="131"/>
        <v>0</v>
      </c>
      <c r="B2790" s="289">
        <f t="shared" si="132"/>
        <v>0</v>
      </c>
      <c r="C2790" s="289">
        <f t="shared" si="133"/>
        <v>0</v>
      </c>
      <c r="E2790"/>
    </row>
    <row r="2791" spans="1:5" x14ac:dyDescent="0.3">
      <c r="A2791" s="290">
        <f t="shared" si="131"/>
        <v>0</v>
      </c>
      <c r="B2791" s="289">
        <f t="shared" si="132"/>
        <v>0</v>
      </c>
      <c r="C2791" s="289">
        <f t="shared" si="133"/>
        <v>0</v>
      </c>
      <c r="E2791"/>
    </row>
    <row r="2792" spans="1:5" x14ac:dyDescent="0.3">
      <c r="A2792" s="290">
        <f t="shared" si="131"/>
        <v>0</v>
      </c>
      <c r="B2792" s="289">
        <f t="shared" si="132"/>
        <v>0</v>
      </c>
      <c r="C2792" s="289">
        <f t="shared" si="133"/>
        <v>0</v>
      </c>
      <c r="E2792"/>
    </row>
    <row r="2793" spans="1:5" x14ac:dyDescent="0.3">
      <c r="A2793" s="290">
        <f t="shared" si="131"/>
        <v>0</v>
      </c>
      <c r="B2793" s="289">
        <f t="shared" si="132"/>
        <v>0</v>
      </c>
      <c r="C2793" s="289">
        <f t="shared" si="133"/>
        <v>0</v>
      </c>
      <c r="E2793"/>
    </row>
    <row r="2794" spans="1:5" x14ac:dyDescent="0.3">
      <c r="A2794" s="290">
        <f t="shared" si="131"/>
        <v>0</v>
      </c>
      <c r="B2794" s="289">
        <f t="shared" si="132"/>
        <v>0</v>
      </c>
      <c r="C2794" s="289">
        <f t="shared" si="133"/>
        <v>0</v>
      </c>
      <c r="E2794"/>
    </row>
    <row r="2795" spans="1:5" x14ac:dyDescent="0.3">
      <c r="A2795" s="290">
        <f t="shared" si="131"/>
        <v>0</v>
      </c>
      <c r="B2795" s="289">
        <f t="shared" si="132"/>
        <v>0</v>
      </c>
      <c r="C2795" s="289">
        <f t="shared" si="133"/>
        <v>0</v>
      </c>
      <c r="E2795"/>
    </row>
    <row r="2796" spans="1:5" x14ac:dyDescent="0.3">
      <c r="A2796" s="290">
        <f t="shared" si="131"/>
        <v>0</v>
      </c>
      <c r="B2796" s="289">
        <f t="shared" si="132"/>
        <v>0</v>
      </c>
      <c r="C2796" s="289">
        <f t="shared" si="133"/>
        <v>0</v>
      </c>
      <c r="E2796"/>
    </row>
    <row r="2797" spans="1:5" x14ac:dyDescent="0.3">
      <c r="A2797" s="290">
        <f t="shared" si="131"/>
        <v>0</v>
      </c>
      <c r="B2797" s="289">
        <f t="shared" si="132"/>
        <v>0</v>
      </c>
      <c r="C2797" s="289">
        <f t="shared" si="133"/>
        <v>0</v>
      </c>
      <c r="E2797"/>
    </row>
    <row r="2798" spans="1:5" x14ac:dyDescent="0.3">
      <c r="A2798" s="290">
        <f t="shared" si="131"/>
        <v>0</v>
      </c>
      <c r="B2798" s="289">
        <f t="shared" si="132"/>
        <v>0</v>
      </c>
      <c r="C2798" s="289">
        <f t="shared" si="133"/>
        <v>0</v>
      </c>
      <c r="E2798"/>
    </row>
    <row r="2799" spans="1:5" x14ac:dyDescent="0.3">
      <c r="A2799" s="290">
        <f t="shared" si="131"/>
        <v>0</v>
      </c>
      <c r="B2799" s="289">
        <f t="shared" si="132"/>
        <v>0</v>
      </c>
      <c r="C2799" s="289">
        <f t="shared" si="133"/>
        <v>0</v>
      </c>
      <c r="E2799"/>
    </row>
    <row r="2800" spans="1:5" x14ac:dyDescent="0.3">
      <c r="A2800" s="290">
        <f t="shared" si="131"/>
        <v>0</v>
      </c>
      <c r="B2800" s="289">
        <f t="shared" si="132"/>
        <v>0</v>
      </c>
      <c r="C2800" s="289">
        <f t="shared" si="133"/>
        <v>0</v>
      </c>
      <c r="E2800"/>
    </row>
    <row r="2801" spans="1:5" x14ac:dyDescent="0.3">
      <c r="A2801" s="290">
        <f t="shared" si="131"/>
        <v>0</v>
      </c>
      <c r="B2801" s="289">
        <f t="shared" si="132"/>
        <v>0</v>
      </c>
      <c r="C2801" s="289">
        <f t="shared" si="133"/>
        <v>0</v>
      </c>
      <c r="E2801"/>
    </row>
    <row r="2802" spans="1:5" x14ac:dyDescent="0.3">
      <c r="A2802" s="290">
        <f t="shared" si="131"/>
        <v>0</v>
      </c>
      <c r="B2802" s="289">
        <f t="shared" si="132"/>
        <v>0</v>
      </c>
      <c r="C2802" s="289">
        <f t="shared" si="133"/>
        <v>0</v>
      </c>
      <c r="E2802"/>
    </row>
    <row r="2803" spans="1:5" x14ac:dyDescent="0.3">
      <c r="A2803" s="290">
        <f t="shared" si="131"/>
        <v>0</v>
      </c>
      <c r="B2803" s="289">
        <f t="shared" si="132"/>
        <v>0</v>
      </c>
      <c r="C2803" s="289">
        <f t="shared" si="133"/>
        <v>0</v>
      </c>
      <c r="E2803"/>
    </row>
    <row r="2804" spans="1:5" x14ac:dyDescent="0.3">
      <c r="A2804" s="290">
        <f t="shared" si="131"/>
        <v>0</v>
      </c>
      <c r="B2804" s="289">
        <f t="shared" si="132"/>
        <v>0</v>
      </c>
      <c r="C2804" s="289">
        <f t="shared" si="133"/>
        <v>0</v>
      </c>
      <c r="E2804"/>
    </row>
    <row r="2805" spans="1:5" x14ac:dyDescent="0.3">
      <c r="A2805" s="290">
        <f t="shared" si="131"/>
        <v>0</v>
      </c>
      <c r="B2805" s="289">
        <f t="shared" si="132"/>
        <v>0</v>
      </c>
      <c r="C2805" s="289">
        <f t="shared" si="133"/>
        <v>0</v>
      </c>
      <c r="E2805"/>
    </row>
    <row r="2806" spans="1:5" x14ac:dyDescent="0.3">
      <c r="A2806" s="290">
        <f t="shared" si="131"/>
        <v>0</v>
      </c>
      <c r="B2806" s="289">
        <f t="shared" si="132"/>
        <v>0</v>
      </c>
      <c r="C2806" s="289">
        <f t="shared" si="133"/>
        <v>0</v>
      </c>
      <c r="E2806"/>
    </row>
    <row r="2807" spans="1:5" x14ac:dyDescent="0.3">
      <c r="A2807" s="290">
        <f t="shared" si="131"/>
        <v>0</v>
      </c>
      <c r="B2807" s="289">
        <f t="shared" si="132"/>
        <v>0</v>
      </c>
      <c r="C2807" s="289">
        <f t="shared" si="133"/>
        <v>0</v>
      </c>
      <c r="E2807"/>
    </row>
    <row r="2808" spans="1:5" x14ac:dyDescent="0.3">
      <c r="A2808" s="290">
        <f t="shared" si="131"/>
        <v>0</v>
      </c>
      <c r="B2808" s="289">
        <f t="shared" si="132"/>
        <v>0</v>
      </c>
      <c r="C2808" s="289">
        <f t="shared" si="133"/>
        <v>0</v>
      </c>
      <c r="E2808"/>
    </row>
    <row r="2809" spans="1:5" x14ac:dyDescent="0.3">
      <c r="A2809" s="290">
        <f t="shared" si="131"/>
        <v>0</v>
      </c>
      <c r="B2809" s="289">
        <f t="shared" si="132"/>
        <v>0</v>
      </c>
      <c r="C2809" s="289">
        <f t="shared" si="133"/>
        <v>0</v>
      </c>
      <c r="E2809"/>
    </row>
    <row r="2810" spans="1:5" x14ac:dyDescent="0.3">
      <c r="A2810" s="290">
        <f t="shared" si="131"/>
        <v>0</v>
      </c>
      <c r="B2810" s="289">
        <f t="shared" si="132"/>
        <v>0</v>
      </c>
      <c r="C2810" s="289">
        <f t="shared" si="133"/>
        <v>0</v>
      </c>
      <c r="E2810"/>
    </row>
    <row r="2811" spans="1:5" x14ac:dyDescent="0.3">
      <c r="A2811" s="290">
        <f t="shared" si="131"/>
        <v>0</v>
      </c>
      <c r="B2811" s="289">
        <f t="shared" si="132"/>
        <v>0</v>
      </c>
      <c r="C2811" s="289">
        <f t="shared" si="133"/>
        <v>0</v>
      </c>
      <c r="E2811"/>
    </row>
    <row r="2812" spans="1:5" x14ac:dyDescent="0.3">
      <c r="A2812" s="290">
        <f t="shared" si="131"/>
        <v>0</v>
      </c>
      <c r="B2812" s="289">
        <f t="shared" si="132"/>
        <v>0</v>
      </c>
      <c r="C2812" s="289">
        <f t="shared" si="133"/>
        <v>0</v>
      </c>
      <c r="E2812"/>
    </row>
    <row r="2813" spans="1:5" x14ac:dyDescent="0.3">
      <c r="A2813" s="290">
        <f t="shared" si="131"/>
        <v>0</v>
      </c>
      <c r="B2813" s="289">
        <f t="shared" si="132"/>
        <v>0</v>
      </c>
      <c r="C2813" s="289">
        <f t="shared" si="133"/>
        <v>0</v>
      </c>
      <c r="E2813"/>
    </row>
    <row r="2814" spans="1:5" x14ac:dyDescent="0.3">
      <c r="A2814" s="290">
        <f t="shared" si="131"/>
        <v>0</v>
      </c>
      <c r="B2814" s="289">
        <f t="shared" si="132"/>
        <v>0</v>
      </c>
      <c r="C2814" s="289">
        <f t="shared" si="133"/>
        <v>0</v>
      </c>
      <c r="E2814"/>
    </row>
    <row r="2815" spans="1:5" x14ac:dyDescent="0.3">
      <c r="A2815" s="290">
        <f t="shared" si="131"/>
        <v>0</v>
      </c>
      <c r="B2815" s="289">
        <f t="shared" si="132"/>
        <v>0</v>
      </c>
      <c r="C2815" s="289">
        <f t="shared" si="133"/>
        <v>0</v>
      </c>
      <c r="E2815"/>
    </row>
    <row r="2816" spans="1:5" x14ac:dyDescent="0.3">
      <c r="A2816" s="290">
        <f t="shared" si="131"/>
        <v>0</v>
      </c>
      <c r="B2816" s="289">
        <f t="shared" si="132"/>
        <v>0</v>
      </c>
      <c r="C2816" s="289">
        <f t="shared" si="133"/>
        <v>0</v>
      </c>
      <c r="E2816"/>
    </row>
    <row r="2817" spans="1:5" x14ac:dyDescent="0.3">
      <c r="A2817" s="290">
        <f t="shared" si="131"/>
        <v>0</v>
      </c>
      <c r="B2817" s="289">
        <f t="shared" si="132"/>
        <v>0</v>
      </c>
      <c r="C2817" s="289">
        <f t="shared" si="133"/>
        <v>0</v>
      </c>
      <c r="E2817"/>
    </row>
    <row r="2818" spans="1:5" x14ac:dyDescent="0.3">
      <c r="A2818" s="290">
        <f t="shared" si="131"/>
        <v>0</v>
      </c>
      <c r="B2818" s="289">
        <f t="shared" si="132"/>
        <v>0</v>
      </c>
      <c r="C2818" s="289">
        <f t="shared" si="133"/>
        <v>0</v>
      </c>
      <c r="E2818"/>
    </row>
    <row r="2819" spans="1:5" x14ac:dyDescent="0.3">
      <c r="A2819" s="290">
        <f t="shared" si="131"/>
        <v>0</v>
      </c>
      <c r="B2819" s="289">
        <f t="shared" si="132"/>
        <v>0</v>
      </c>
      <c r="C2819" s="289">
        <f t="shared" si="133"/>
        <v>0</v>
      </c>
      <c r="E2819"/>
    </row>
    <row r="2820" spans="1:5" x14ac:dyDescent="0.3">
      <c r="A2820" s="290">
        <f t="shared" si="131"/>
        <v>0</v>
      </c>
      <c r="B2820" s="289">
        <f t="shared" si="132"/>
        <v>0</v>
      </c>
      <c r="C2820" s="289">
        <f t="shared" si="133"/>
        <v>0</v>
      </c>
      <c r="E2820"/>
    </row>
    <row r="2821" spans="1:5" x14ac:dyDescent="0.3">
      <c r="A2821" s="290">
        <f t="shared" si="131"/>
        <v>0</v>
      </c>
      <c r="B2821" s="289">
        <f t="shared" si="132"/>
        <v>0</v>
      </c>
      <c r="C2821" s="289">
        <f t="shared" si="133"/>
        <v>0</v>
      </c>
      <c r="E2821"/>
    </row>
    <row r="2822" spans="1:5" x14ac:dyDescent="0.3">
      <c r="A2822" s="290">
        <f t="shared" si="131"/>
        <v>0</v>
      </c>
      <c r="B2822" s="289">
        <f t="shared" si="132"/>
        <v>0</v>
      </c>
      <c r="C2822" s="289">
        <f t="shared" si="133"/>
        <v>0</v>
      </c>
      <c r="E2822"/>
    </row>
    <row r="2823" spans="1:5" x14ac:dyDescent="0.3">
      <c r="A2823" s="290">
        <f t="shared" si="131"/>
        <v>0</v>
      </c>
      <c r="B2823" s="289">
        <f t="shared" si="132"/>
        <v>0</v>
      </c>
      <c r="C2823" s="289">
        <f t="shared" si="133"/>
        <v>0</v>
      </c>
      <c r="E2823"/>
    </row>
    <row r="2824" spans="1:5" x14ac:dyDescent="0.3">
      <c r="A2824" s="290">
        <f t="shared" si="131"/>
        <v>0</v>
      </c>
      <c r="B2824" s="289">
        <f t="shared" si="132"/>
        <v>0</v>
      </c>
      <c r="C2824" s="289">
        <f t="shared" si="133"/>
        <v>0</v>
      </c>
      <c r="E2824"/>
    </row>
    <row r="2825" spans="1:5" x14ac:dyDescent="0.3">
      <c r="A2825" s="290">
        <f t="shared" si="131"/>
        <v>0</v>
      </c>
      <c r="B2825" s="289">
        <f t="shared" si="132"/>
        <v>0</v>
      </c>
      <c r="C2825" s="289">
        <f t="shared" si="133"/>
        <v>0</v>
      </c>
      <c r="E2825"/>
    </row>
    <row r="2826" spans="1:5" x14ac:dyDescent="0.3">
      <c r="A2826" s="290">
        <f t="shared" si="131"/>
        <v>0</v>
      </c>
      <c r="B2826" s="289">
        <f t="shared" si="132"/>
        <v>0</v>
      </c>
      <c r="C2826" s="289">
        <f t="shared" si="133"/>
        <v>0</v>
      </c>
      <c r="E2826"/>
    </row>
    <row r="2827" spans="1:5" x14ac:dyDescent="0.3">
      <c r="A2827" s="290">
        <f t="shared" si="131"/>
        <v>0</v>
      </c>
      <c r="B2827" s="289">
        <f t="shared" si="132"/>
        <v>0</v>
      </c>
      <c r="C2827" s="289">
        <f t="shared" si="133"/>
        <v>0</v>
      </c>
      <c r="E2827"/>
    </row>
    <row r="2828" spans="1:5" x14ac:dyDescent="0.3">
      <c r="A2828" s="290">
        <f t="shared" si="131"/>
        <v>0</v>
      </c>
      <c r="B2828" s="289">
        <f t="shared" si="132"/>
        <v>0</v>
      </c>
      <c r="C2828" s="289">
        <f t="shared" si="133"/>
        <v>0</v>
      </c>
      <c r="E2828"/>
    </row>
    <row r="2829" spans="1:5" x14ac:dyDescent="0.3">
      <c r="A2829" s="290">
        <f t="shared" si="131"/>
        <v>0</v>
      </c>
      <c r="B2829" s="289">
        <f t="shared" si="132"/>
        <v>0</v>
      </c>
      <c r="C2829" s="289">
        <f t="shared" si="133"/>
        <v>0</v>
      </c>
      <c r="E2829"/>
    </row>
    <row r="2830" spans="1:5" x14ac:dyDescent="0.3">
      <c r="A2830" s="290">
        <f t="shared" si="131"/>
        <v>0</v>
      </c>
      <c r="B2830" s="289">
        <f t="shared" si="132"/>
        <v>0</v>
      </c>
      <c r="C2830" s="289">
        <f t="shared" si="133"/>
        <v>0</v>
      </c>
      <c r="E2830"/>
    </row>
    <row r="2831" spans="1:5" x14ac:dyDescent="0.3">
      <c r="A2831" s="290">
        <f t="shared" si="131"/>
        <v>0</v>
      </c>
      <c r="B2831" s="289">
        <f t="shared" si="132"/>
        <v>0</v>
      </c>
      <c r="C2831" s="289">
        <f t="shared" si="133"/>
        <v>0</v>
      </c>
      <c r="E2831"/>
    </row>
    <row r="2832" spans="1:5" x14ac:dyDescent="0.3">
      <c r="A2832" s="290">
        <f t="shared" si="131"/>
        <v>0</v>
      </c>
      <c r="B2832" s="289">
        <f t="shared" si="132"/>
        <v>0</v>
      </c>
      <c r="C2832" s="289">
        <f t="shared" si="133"/>
        <v>0</v>
      </c>
      <c r="E2832"/>
    </row>
    <row r="2833" spans="1:5" x14ac:dyDescent="0.3">
      <c r="A2833" s="290">
        <f t="shared" si="131"/>
        <v>0</v>
      </c>
      <c r="B2833" s="289">
        <f t="shared" si="132"/>
        <v>0</v>
      </c>
      <c r="C2833" s="289">
        <f t="shared" si="133"/>
        <v>0</v>
      </c>
      <c r="E2833"/>
    </row>
    <row r="2834" spans="1:5" x14ac:dyDescent="0.3">
      <c r="A2834" s="290">
        <f t="shared" si="131"/>
        <v>0</v>
      </c>
      <c r="B2834" s="289">
        <f t="shared" si="132"/>
        <v>0</v>
      </c>
      <c r="C2834" s="289">
        <f t="shared" si="133"/>
        <v>0</v>
      </c>
      <c r="E2834"/>
    </row>
    <row r="2835" spans="1:5" x14ac:dyDescent="0.3">
      <c r="A2835" s="290">
        <f t="shared" si="131"/>
        <v>0</v>
      </c>
      <c r="B2835" s="289">
        <f t="shared" si="132"/>
        <v>0</v>
      </c>
      <c r="C2835" s="289">
        <f t="shared" si="133"/>
        <v>0</v>
      </c>
      <c r="E2835"/>
    </row>
    <row r="2836" spans="1:5" x14ac:dyDescent="0.3">
      <c r="A2836" s="290">
        <f t="shared" si="131"/>
        <v>0</v>
      </c>
      <c r="B2836" s="289">
        <f t="shared" si="132"/>
        <v>0</v>
      </c>
      <c r="C2836" s="289">
        <f t="shared" si="133"/>
        <v>0</v>
      </c>
      <c r="E2836"/>
    </row>
    <row r="2837" spans="1:5" x14ac:dyDescent="0.3">
      <c r="A2837" s="290">
        <f t="shared" si="131"/>
        <v>0</v>
      </c>
      <c r="B2837" s="289">
        <f t="shared" si="132"/>
        <v>0</v>
      </c>
      <c r="C2837" s="289">
        <f t="shared" si="133"/>
        <v>0</v>
      </c>
      <c r="E2837"/>
    </row>
    <row r="2838" spans="1:5" x14ac:dyDescent="0.3">
      <c r="A2838" s="290">
        <f t="shared" si="131"/>
        <v>0</v>
      </c>
      <c r="B2838" s="289">
        <f t="shared" si="132"/>
        <v>0</v>
      </c>
      <c r="C2838" s="289">
        <f t="shared" si="133"/>
        <v>0</v>
      </c>
      <c r="E2838"/>
    </row>
    <row r="2839" spans="1:5" x14ac:dyDescent="0.3">
      <c r="A2839" s="290">
        <f t="shared" si="131"/>
        <v>0</v>
      </c>
      <c r="B2839" s="289">
        <f t="shared" si="132"/>
        <v>0</v>
      </c>
      <c r="C2839" s="289">
        <f t="shared" si="133"/>
        <v>0</v>
      </c>
      <c r="E2839"/>
    </row>
    <row r="2840" spans="1:5" x14ac:dyDescent="0.3">
      <c r="A2840" s="290">
        <f t="shared" si="131"/>
        <v>0</v>
      </c>
      <c r="B2840" s="289">
        <f t="shared" si="132"/>
        <v>0</v>
      </c>
      <c r="C2840" s="289">
        <f t="shared" si="133"/>
        <v>0</v>
      </c>
      <c r="E2840"/>
    </row>
    <row r="2841" spans="1:5" x14ac:dyDescent="0.3">
      <c r="A2841" s="290">
        <f t="shared" si="131"/>
        <v>0</v>
      </c>
      <c r="B2841" s="289">
        <f t="shared" si="132"/>
        <v>0</v>
      </c>
      <c r="C2841" s="289">
        <f t="shared" si="133"/>
        <v>0</v>
      </c>
      <c r="E2841"/>
    </row>
    <row r="2842" spans="1:5" x14ac:dyDescent="0.3">
      <c r="A2842" s="290">
        <f t="shared" si="131"/>
        <v>0</v>
      </c>
      <c r="B2842" s="289">
        <f t="shared" si="132"/>
        <v>0</v>
      </c>
      <c r="C2842" s="289">
        <f t="shared" si="133"/>
        <v>0</v>
      </c>
      <c r="E2842"/>
    </row>
    <row r="2843" spans="1:5" x14ac:dyDescent="0.3">
      <c r="A2843" s="290">
        <f t="shared" si="131"/>
        <v>0</v>
      </c>
      <c r="B2843" s="289">
        <f t="shared" si="132"/>
        <v>0</v>
      </c>
      <c r="C2843" s="289">
        <f t="shared" si="133"/>
        <v>0</v>
      </c>
      <c r="E2843"/>
    </row>
    <row r="2844" spans="1:5" x14ac:dyDescent="0.3">
      <c r="A2844" s="290">
        <f t="shared" si="131"/>
        <v>0</v>
      </c>
      <c r="B2844" s="289">
        <f t="shared" si="132"/>
        <v>0</v>
      </c>
      <c r="C2844" s="289">
        <f t="shared" si="133"/>
        <v>0</v>
      </c>
      <c r="E2844"/>
    </row>
    <row r="2845" spans="1:5" x14ac:dyDescent="0.3">
      <c r="A2845" s="290">
        <f t="shared" ref="A2845:A2908" si="134">+E2845</f>
        <v>0</v>
      </c>
      <c r="B2845" s="289">
        <f t="shared" si="132"/>
        <v>0</v>
      </c>
      <c r="C2845" s="289">
        <f t="shared" si="133"/>
        <v>0</v>
      </c>
      <c r="E2845"/>
    </row>
    <row r="2846" spans="1:5" x14ac:dyDescent="0.3">
      <c r="A2846" s="290">
        <f t="shared" si="134"/>
        <v>0</v>
      </c>
      <c r="B2846" s="289">
        <f t="shared" si="132"/>
        <v>0</v>
      </c>
      <c r="C2846" s="289">
        <f t="shared" si="133"/>
        <v>0</v>
      </c>
      <c r="E2846"/>
    </row>
    <row r="2847" spans="1:5" x14ac:dyDescent="0.3">
      <c r="A2847" s="290">
        <f t="shared" si="134"/>
        <v>0</v>
      </c>
      <c r="B2847" s="289">
        <f t="shared" si="132"/>
        <v>0</v>
      </c>
      <c r="C2847" s="289">
        <f t="shared" si="133"/>
        <v>0</v>
      </c>
      <c r="E2847"/>
    </row>
    <row r="2848" spans="1:5" x14ac:dyDescent="0.3">
      <c r="A2848" s="290">
        <f t="shared" si="134"/>
        <v>0</v>
      </c>
      <c r="B2848" s="289">
        <f t="shared" si="132"/>
        <v>0</v>
      </c>
      <c r="C2848" s="289">
        <f t="shared" si="133"/>
        <v>0</v>
      </c>
      <c r="E2848"/>
    </row>
    <row r="2849" spans="1:5" x14ac:dyDescent="0.3">
      <c r="A2849" s="290">
        <f t="shared" si="134"/>
        <v>0</v>
      </c>
      <c r="B2849" s="289">
        <f t="shared" si="132"/>
        <v>0</v>
      </c>
      <c r="C2849" s="289">
        <f t="shared" si="133"/>
        <v>0</v>
      </c>
      <c r="E2849"/>
    </row>
    <row r="2850" spans="1:5" x14ac:dyDescent="0.3">
      <c r="A2850" s="290">
        <f t="shared" si="134"/>
        <v>0</v>
      </c>
      <c r="B2850" s="289">
        <f t="shared" si="132"/>
        <v>0</v>
      </c>
      <c r="C2850" s="289">
        <f t="shared" si="133"/>
        <v>0</v>
      </c>
      <c r="E2850"/>
    </row>
    <row r="2851" spans="1:5" x14ac:dyDescent="0.3">
      <c r="A2851" s="290">
        <f t="shared" si="134"/>
        <v>0</v>
      </c>
      <c r="B2851" s="289">
        <f t="shared" si="132"/>
        <v>0</v>
      </c>
      <c r="C2851" s="289">
        <f t="shared" si="133"/>
        <v>0</v>
      </c>
      <c r="E2851"/>
    </row>
    <row r="2852" spans="1:5" x14ac:dyDescent="0.3">
      <c r="A2852" s="290">
        <f t="shared" si="134"/>
        <v>0</v>
      </c>
      <c r="B2852" s="289">
        <f t="shared" ref="B2852:B2915" si="135">+SUM(F2852:G2852)</f>
        <v>0</v>
      </c>
      <c r="C2852" s="289">
        <f t="shared" ref="C2852:C2915" si="136">+SUM(F2852:AZ2852)-B2852</f>
        <v>0</v>
      </c>
      <c r="E2852"/>
    </row>
    <row r="2853" spans="1:5" x14ac:dyDescent="0.3">
      <c r="A2853" s="290">
        <f t="shared" si="134"/>
        <v>0</v>
      </c>
      <c r="B2853" s="289">
        <f t="shared" si="135"/>
        <v>0</v>
      </c>
      <c r="C2853" s="289">
        <f t="shared" si="136"/>
        <v>0</v>
      </c>
      <c r="E2853"/>
    </row>
    <row r="2854" spans="1:5" x14ac:dyDescent="0.3">
      <c r="A2854" s="290">
        <f t="shared" si="134"/>
        <v>0</v>
      </c>
      <c r="B2854" s="289">
        <f t="shared" si="135"/>
        <v>0</v>
      </c>
      <c r="C2854" s="289">
        <f t="shared" si="136"/>
        <v>0</v>
      </c>
      <c r="E2854"/>
    </row>
    <row r="2855" spans="1:5" x14ac:dyDescent="0.3">
      <c r="A2855" s="290">
        <f t="shared" si="134"/>
        <v>0</v>
      </c>
      <c r="B2855" s="289">
        <f t="shared" si="135"/>
        <v>0</v>
      </c>
      <c r="C2855" s="289">
        <f t="shared" si="136"/>
        <v>0</v>
      </c>
      <c r="E2855"/>
    </row>
    <row r="2856" spans="1:5" x14ac:dyDescent="0.3">
      <c r="A2856" s="290">
        <f t="shared" si="134"/>
        <v>0</v>
      </c>
      <c r="B2856" s="289">
        <f t="shared" si="135"/>
        <v>0</v>
      </c>
      <c r="C2856" s="289">
        <f t="shared" si="136"/>
        <v>0</v>
      </c>
      <c r="E2856"/>
    </row>
    <row r="2857" spans="1:5" x14ac:dyDescent="0.3">
      <c r="A2857" s="290">
        <f t="shared" si="134"/>
        <v>0</v>
      </c>
      <c r="B2857" s="289">
        <f t="shared" si="135"/>
        <v>0</v>
      </c>
      <c r="C2857" s="289">
        <f t="shared" si="136"/>
        <v>0</v>
      </c>
      <c r="E2857"/>
    </row>
    <row r="2858" spans="1:5" x14ac:dyDescent="0.3">
      <c r="A2858" s="290">
        <f t="shared" si="134"/>
        <v>0</v>
      </c>
      <c r="B2858" s="289">
        <f t="shared" si="135"/>
        <v>0</v>
      </c>
      <c r="C2858" s="289">
        <f t="shared" si="136"/>
        <v>0</v>
      </c>
      <c r="E2858"/>
    </row>
    <row r="2859" spans="1:5" x14ac:dyDescent="0.3">
      <c r="A2859" s="290">
        <f t="shared" si="134"/>
        <v>0</v>
      </c>
      <c r="B2859" s="289">
        <f t="shared" si="135"/>
        <v>0</v>
      </c>
      <c r="C2859" s="289">
        <f t="shared" si="136"/>
        <v>0</v>
      </c>
      <c r="E2859"/>
    </row>
    <row r="2860" spans="1:5" x14ac:dyDescent="0.3">
      <c r="A2860" s="290">
        <f t="shared" si="134"/>
        <v>0</v>
      </c>
      <c r="B2860" s="289">
        <f t="shared" si="135"/>
        <v>0</v>
      </c>
      <c r="C2860" s="289">
        <f t="shared" si="136"/>
        <v>0</v>
      </c>
      <c r="E2860"/>
    </row>
    <row r="2861" spans="1:5" x14ac:dyDescent="0.3">
      <c r="A2861" s="290">
        <f t="shared" si="134"/>
        <v>0</v>
      </c>
      <c r="B2861" s="289">
        <f t="shared" si="135"/>
        <v>0</v>
      </c>
      <c r="C2861" s="289">
        <f t="shared" si="136"/>
        <v>0</v>
      </c>
      <c r="E2861"/>
    </row>
    <row r="2862" spans="1:5" x14ac:dyDescent="0.3">
      <c r="A2862" s="290">
        <f t="shared" si="134"/>
        <v>0</v>
      </c>
      <c r="B2862" s="289">
        <f t="shared" si="135"/>
        <v>0</v>
      </c>
      <c r="C2862" s="289">
        <f t="shared" si="136"/>
        <v>0</v>
      </c>
      <c r="E2862"/>
    </row>
    <row r="2863" spans="1:5" x14ac:dyDescent="0.3">
      <c r="A2863" s="290">
        <f t="shared" si="134"/>
        <v>0</v>
      </c>
      <c r="B2863" s="289">
        <f t="shared" si="135"/>
        <v>0</v>
      </c>
      <c r="C2863" s="289">
        <f t="shared" si="136"/>
        <v>0</v>
      </c>
      <c r="E2863"/>
    </row>
    <row r="2864" spans="1:5" x14ac:dyDescent="0.3">
      <c r="A2864" s="290">
        <f t="shared" si="134"/>
        <v>0</v>
      </c>
      <c r="B2864" s="289">
        <f t="shared" si="135"/>
        <v>0</v>
      </c>
      <c r="C2864" s="289">
        <f t="shared" si="136"/>
        <v>0</v>
      </c>
      <c r="E2864"/>
    </row>
    <row r="2865" spans="1:5" x14ac:dyDescent="0.3">
      <c r="A2865" s="290">
        <f t="shared" si="134"/>
        <v>0</v>
      </c>
      <c r="B2865" s="289">
        <f t="shared" si="135"/>
        <v>0</v>
      </c>
      <c r="C2865" s="289">
        <f t="shared" si="136"/>
        <v>0</v>
      </c>
      <c r="E2865"/>
    </row>
    <row r="2866" spans="1:5" x14ac:dyDescent="0.3">
      <c r="A2866" s="290">
        <f t="shared" si="134"/>
        <v>0</v>
      </c>
      <c r="B2866" s="289">
        <f t="shared" si="135"/>
        <v>0</v>
      </c>
      <c r="C2866" s="289">
        <f t="shared" si="136"/>
        <v>0</v>
      </c>
      <c r="E2866"/>
    </row>
    <row r="2867" spans="1:5" x14ac:dyDescent="0.3">
      <c r="A2867" s="290">
        <f t="shared" si="134"/>
        <v>0</v>
      </c>
      <c r="B2867" s="289">
        <f t="shared" si="135"/>
        <v>0</v>
      </c>
      <c r="C2867" s="289">
        <f t="shared" si="136"/>
        <v>0</v>
      </c>
      <c r="E2867"/>
    </row>
    <row r="2868" spans="1:5" x14ac:dyDescent="0.3">
      <c r="A2868" s="290">
        <f t="shared" si="134"/>
        <v>0</v>
      </c>
      <c r="B2868" s="289">
        <f t="shared" si="135"/>
        <v>0</v>
      </c>
      <c r="C2868" s="289">
        <f t="shared" si="136"/>
        <v>0</v>
      </c>
      <c r="E2868"/>
    </row>
    <row r="2869" spans="1:5" x14ac:dyDescent="0.3">
      <c r="A2869" s="290">
        <f t="shared" si="134"/>
        <v>0</v>
      </c>
      <c r="B2869" s="289">
        <f t="shared" si="135"/>
        <v>0</v>
      </c>
      <c r="C2869" s="289">
        <f t="shared" si="136"/>
        <v>0</v>
      </c>
      <c r="E2869"/>
    </row>
    <row r="2870" spans="1:5" x14ac:dyDescent="0.3">
      <c r="A2870" s="290">
        <f t="shared" si="134"/>
        <v>0</v>
      </c>
      <c r="B2870" s="289">
        <f t="shared" si="135"/>
        <v>0</v>
      </c>
      <c r="C2870" s="289">
        <f t="shared" si="136"/>
        <v>0</v>
      </c>
      <c r="E2870"/>
    </row>
    <row r="2871" spans="1:5" x14ac:dyDescent="0.3">
      <c r="A2871" s="290">
        <f t="shared" si="134"/>
        <v>0</v>
      </c>
      <c r="B2871" s="289">
        <f t="shared" si="135"/>
        <v>0</v>
      </c>
      <c r="C2871" s="289">
        <f t="shared" si="136"/>
        <v>0</v>
      </c>
      <c r="E2871"/>
    </row>
    <row r="2872" spans="1:5" x14ac:dyDescent="0.3">
      <c r="A2872" s="290">
        <f t="shared" si="134"/>
        <v>0</v>
      </c>
      <c r="B2872" s="289">
        <f t="shared" si="135"/>
        <v>0</v>
      </c>
      <c r="C2872" s="289">
        <f t="shared" si="136"/>
        <v>0</v>
      </c>
      <c r="E2872"/>
    </row>
    <row r="2873" spans="1:5" x14ac:dyDescent="0.3">
      <c r="A2873" s="290">
        <f t="shared" si="134"/>
        <v>0</v>
      </c>
      <c r="B2873" s="289">
        <f t="shared" si="135"/>
        <v>0</v>
      </c>
      <c r="C2873" s="289">
        <f t="shared" si="136"/>
        <v>0</v>
      </c>
      <c r="E2873"/>
    </row>
    <row r="2874" spans="1:5" x14ac:dyDescent="0.3">
      <c r="A2874" s="290">
        <f t="shared" si="134"/>
        <v>0</v>
      </c>
      <c r="B2874" s="289">
        <f t="shared" si="135"/>
        <v>0</v>
      </c>
      <c r="C2874" s="289">
        <f t="shared" si="136"/>
        <v>0</v>
      </c>
      <c r="E2874"/>
    </row>
    <row r="2875" spans="1:5" x14ac:dyDescent="0.3">
      <c r="A2875" s="290">
        <f t="shared" si="134"/>
        <v>0</v>
      </c>
      <c r="B2875" s="289">
        <f t="shared" si="135"/>
        <v>0</v>
      </c>
      <c r="C2875" s="289">
        <f t="shared" si="136"/>
        <v>0</v>
      </c>
      <c r="E2875"/>
    </row>
    <row r="2876" spans="1:5" x14ac:dyDescent="0.3">
      <c r="A2876" s="290">
        <f t="shared" si="134"/>
        <v>0</v>
      </c>
      <c r="B2876" s="289">
        <f t="shared" si="135"/>
        <v>0</v>
      </c>
      <c r="C2876" s="289">
        <f t="shared" si="136"/>
        <v>0</v>
      </c>
      <c r="E2876"/>
    </row>
    <row r="2877" spans="1:5" x14ac:dyDescent="0.3">
      <c r="A2877" s="290">
        <f t="shared" si="134"/>
        <v>0</v>
      </c>
      <c r="B2877" s="289">
        <f t="shared" si="135"/>
        <v>0</v>
      </c>
      <c r="C2877" s="289">
        <f t="shared" si="136"/>
        <v>0</v>
      </c>
      <c r="E2877"/>
    </row>
    <row r="2878" spans="1:5" x14ac:dyDescent="0.3">
      <c r="A2878" s="290">
        <f t="shared" si="134"/>
        <v>0</v>
      </c>
      <c r="B2878" s="289">
        <f t="shared" si="135"/>
        <v>0</v>
      </c>
      <c r="C2878" s="289">
        <f t="shared" si="136"/>
        <v>0</v>
      </c>
      <c r="E2878"/>
    </row>
    <row r="2879" spans="1:5" x14ac:dyDescent="0.3">
      <c r="A2879" s="290">
        <f t="shared" si="134"/>
        <v>0</v>
      </c>
      <c r="B2879" s="289">
        <f t="shared" si="135"/>
        <v>0</v>
      </c>
      <c r="C2879" s="289">
        <f t="shared" si="136"/>
        <v>0</v>
      </c>
      <c r="E2879"/>
    </row>
    <row r="2880" spans="1:5" x14ac:dyDescent="0.3">
      <c r="A2880" s="290">
        <f t="shared" si="134"/>
        <v>0</v>
      </c>
      <c r="B2880" s="289">
        <f t="shared" si="135"/>
        <v>0</v>
      </c>
      <c r="C2880" s="289">
        <f t="shared" si="136"/>
        <v>0</v>
      </c>
      <c r="E2880"/>
    </row>
    <row r="2881" spans="1:5" x14ac:dyDescent="0.3">
      <c r="A2881" s="290">
        <f t="shared" si="134"/>
        <v>0</v>
      </c>
      <c r="B2881" s="289">
        <f t="shared" si="135"/>
        <v>0</v>
      </c>
      <c r="C2881" s="289">
        <f t="shared" si="136"/>
        <v>0</v>
      </c>
      <c r="E2881"/>
    </row>
    <row r="2882" spans="1:5" x14ac:dyDescent="0.3">
      <c r="A2882" s="290">
        <f t="shared" si="134"/>
        <v>0</v>
      </c>
      <c r="B2882" s="289">
        <f t="shared" si="135"/>
        <v>0</v>
      </c>
      <c r="C2882" s="289">
        <f t="shared" si="136"/>
        <v>0</v>
      </c>
      <c r="E2882"/>
    </row>
    <row r="2883" spans="1:5" x14ac:dyDescent="0.3">
      <c r="A2883" s="290">
        <f t="shared" si="134"/>
        <v>0</v>
      </c>
      <c r="B2883" s="289">
        <f t="shared" si="135"/>
        <v>0</v>
      </c>
      <c r="C2883" s="289">
        <f t="shared" si="136"/>
        <v>0</v>
      </c>
      <c r="E2883"/>
    </row>
    <row r="2884" spans="1:5" x14ac:dyDescent="0.3">
      <c r="A2884" s="290">
        <f t="shared" si="134"/>
        <v>0</v>
      </c>
      <c r="B2884" s="289">
        <f t="shared" si="135"/>
        <v>0</v>
      </c>
      <c r="C2884" s="289">
        <f t="shared" si="136"/>
        <v>0</v>
      </c>
      <c r="E2884"/>
    </row>
    <row r="2885" spans="1:5" x14ac:dyDescent="0.3">
      <c r="A2885" s="290">
        <f t="shared" si="134"/>
        <v>0</v>
      </c>
      <c r="B2885" s="289">
        <f t="shared" si="135"/>
        <v>0</v>
      </c>
      <c r="C2885" s="289">
        <f t="shared" si="136"/>
        <v>0</v>
      </c>
      <c r="E2885"/>
    </row>
    <row r="2886" spans="1:5" x14ac:dyDescent="0.3">
      <c r="A2886" s="290">
        <f t="shared" si="134"/>
        <v>0</v>
      </c>
      <c r="B2886" s="289">
        <f t="shared" si="135"/>
        <v>0</v>
      </c>
      <c r="C2886" s="289">
        <f t="shared" si="136"/>
        <v>0</v>
      </c>
      <c r="E2886"/>
    </row>
    <row r="2887" spans="1:5" x14ac:dyDescent="0.3">
      <c r="A2887" s="290">
        <f t="shared" si="134"/>
        <v>0</v>
      </c>
      <c r="B2887" s="289">
        <f t="shared" si="135"/>
        <v>0</v>
      </c>
      <c r="C2887" s="289">
        <f t="shared" si="136"/>
        <v>0</v>
      </c>
      <c r="E2887"/>
    </row>
    <row r="2888" spans="1:5" x14ac:dyDescent="0.3">
      <c r="A2888" s="290">
        <f t="shared" si="134"/>
        <v>0</v>
      </c>
      <c r="B2888" s="289">
        <f t="shared" si="135"/>
        <v>0</v>
      </c>
      <c r="C2888" s="289">
        <f t="shared" si="136"/>
        <v>0</v>
      </c>
      <c r="E2888"/>
    </row>
    <row r="2889" spans="1:5" x14ac:dyDescent="0.3">
      <c r="A2889" s="290">
        <f t="shared" si="134"/>
        <v>0</v>
      </c>
      <c r="B2889" s="289">
        <f t="shared" si="135"/>
        <v>0</v>
      </c>
      <c r="C2889" s="289">
        <f t="shared" si="136"/>
        <v>0</v>
      </c>
      <c r="E2889"/>
    </row>
    <row r="2890" spans="1:5" x14ac:dyDescent="0.3">
      <c r="A2890" s="290">
        <f t="shared" si="134"/>
        <v>0</v>
      </c>
      <c r="B2890" s="289">
        <f t="shared" si="135"/>
        <v>0</v>
      </c>
      <c r="C2890" s="289">
        <f t="shared" si="136"/>
        <v>0</v>
      </c>
      <c r="E2890"/>
    </row>
    <row r="2891" spans="1:5" x14ac:dyDescent="0.3">
      <c r="A2891" s="290">
        <f t="shared" si="134"/>
        <v>0</v>
      </c>
      <c r="B2891" s="289">
        <f t="shared" si="135"/>
        <v>0</v>
      </c>
      <c r="C2891" s="289">
        <f t="shared" si="136"/>
        <v>0</v>
      </c>
      <c r="E2891"/>
    </row>
    <row r="2892" spans="1:5" x14ac:dyDescent="0.3">
      <c r="A2892" s="290">
        <f t="shared" si="134"/>
        <v>0</v>
      </c>
      <c r="B2892" s="289">
        <f t="shared" si="135"/>
        <v>0</v>
      </c>
      <c r="C2892" s="289">
        <f t="shared" si="136"/>
        <v>0</v>
      </c>
      <c r="E2892"/>
    </row>
    <row r="2893" spans="1:5" x14ac:dyDescent="0.3">
      <c r="A2893" s="290">
        <f t="shared" si="134"/>
        <v>0</v>
      </c>
      <c r="B2893" s="289">
        <f t="shared" si="135"/>
        <v>0</v>
      </c>
      <c r="C2893" s="289">
        <f t="shared" si="136"/>
        <v>0</v>
      </c>
      <c r="E2893"/>
    </row>
    <row r="2894" spans="1:5" x14ac:dyDescent="0.3">
      <c r="A2894" s="290">
        <f t="shared" si="134"/>
        <v>0</v>
      </c>
      <c r="B2894" s="289">
        <f t="shared" si="135"/>
        <v>0</v>
      </c>
      <c r="C2894" s="289">
        <f t="shared" si="136"/>
        <v>0</v>
      </c>
      <c r="E2894"/>
    </row>
    <row r="2895" spans="1:5" x14ac:dyDescent="0.3">
      <c r="A2895" s="290">
        <f t="shared" si="134"/>
        <v>0</v>
      </c>
      <c r="B2895" s="289">
        <f t="shared" si="135"/>
        <v>0</v>
      </c>
      <c r="C2895" s="289">
        <f t="shared" si="136"/>
        <v>0</v>
      </c>
      <c r="E2895"/>
    </row>
    <row r="2896" spans="1:5" x14ac:dyDescent="0.3">
      <c r="A2896" s="290">
        <f t="shared" si="134"/>
        <v>0</v>
      </c>
      <c r="B2896" s="289">
        <f t="shared" si="135"/>
        <v>0</v>
      </c>
      <c r="C2896" s="289">
        <f t="shared" si="136"/>
        <v>0</v>
      </c>
      <c r="E2896"/>
    </row>
    <row r="2897" spans="1:5" x14ac:dyDescent="0.3">
      <c r="A2897" s="290">
        <f t="shared" si="134"/>
        <v>0</v>
      </c>
      <c r="B2897" s="289">
        <f t="shared" si="135"/>
        <v>0</v>
      </c>
      <c r="C2897" s="289">
        <f t="shared" si="136"/>
        <v>0</v>
      </c>
      <c r="E2897"/>
    </row>
    <row r="2898" spans="1:5" x14ac:dyDescent="0.3">
      <c r="A2898" s="290">
        <f t="shared" si="134"/>
        <v>0</v>
      </c>
      <c r="B2898" s="289">
        <f t="shared" si="135"/>
        <v>0</v>
      </c>
      <c r="C2898" s="289">
        <f t="shared" si="136"/>
        <v>0</v>
      </c>
      <c r="E2898"/>
    </row>
    <row r="2899" spans="1:5" x14ac:dyDescent="0.3">
      <c r="A2899" s="290">
        <f t="shared" si="134"/>
        <v>0</v>
      </c>
      <c r="B2899" s="289">
        <f t="shared" si="135"/>
        <v>0</v>
      </c>
      <c r="C2899" s="289">
        <f t="shared" si="136"/>
        <v>0</v>
      </c>
      <c r="E2899"/>
    </row>
    <row r="2900" spans="1:5" x14ac:dyDescent="0.3">
      <c r="A2900" s="290">
        <f t="shared" si="134"/>
        <v>0</v>
      </c>
      <c r="B2900" s="289">
        <f t="shared" si="135"/>
        <v>0</v>
      </c>
      <c r="C2900" s="289">
        <f t="shared" si="136"/>
        <v>0</v>
      </c>
      <c r="E2900"/>
    </row>
    <row r="2901" spans="1:5" x14ac:dyDescent="0.3">
      <c r="A2901" s="290">
        <f t="shared" si="134"/>
        <v>0</v>
      </c>
      <c r="B2901" s="289">
        <f t="shared" si="135"/>
        <v>0</v>
      </c>
      <c r="C2901" s="289">
        <f t="shared" si="136"/>
        <v>0</v>
      </c>
      <c r="E2901"/>
    </row>
    <row r="2902" spans="1:5" x14ac:dyDescent="0.3">
      <c r="A2902" s="290">
        <f t="shared" si="134"/>
        <v>0</v>
      </c>
      <c r="B2902" s="289">
        <f t="shared" si="135"/>
        <v>0</v>
      </c>
      <c r="C2902" s="289">
        <f t="shared" si="136"/>
        <v>0</v>
      </c>
      <c r="E2902"/>
    </row>
    <row r="2903" spans="1:5" x14ac:dyDescent="0.3">
      <c r="A2903" s="290">
        <f t="shared" si="134"/>
        <v>0</v>
      </c>
      <c r="B2903" s="289">
        <f t="shared" si="135"/>
        <v>0</v>
      </c>
      <c r="C2903" s="289">
        <f t="shared" si="136"/>
        <v>0</v>
      </c>
      <c r="E2903"/>
    </row>
    <row r="2904" spans="1:5" x14ac:dyDescent="0.3">
      <c r="A2904" s="290">
        <f t="shared" si="134"/>
        <v>0</v>
      </c>
      <c r="B2904" s="289">
        <f t="shared" si="135"/>
        <v>0</v>
      </c>
      <c r="C2904" s="289">
        <f t="shared" si="136"/>
        <v>0</v>
      </c>
      <c r="E2904"/>
    </row>
    <row r="2905" spans="1:5" x14ac:dyDescent="0.3">
      <c r="A2905" s="290">
        <f t="shared" si="134"/>
        <v>0</v>
      </c>
      <c r="B2905" s="289">
        <f t="shared" si="135"/>
        <v>0</v>
      </c>
      <c r="C2905" s="289">
        <f t="shared" si="136"/>
        <v>0</v>
      </c>
      <c r="E2905"/>
    </row>
    <row r="2906" spans="1:5" x14ac:dyDescent="0.3">
      <c r="A2906" s="290">
        <f t="shared" si="134"/>
        <v>0</v>
      </c>
      <c r="B2906" s="289">
        <f t="shared" si="135"/>
        <v>0</v>
      </c>
      <c r="C2906" s="289">
        <f t="shared" si="136"/>
        <v>0</v>
      </c>
      <c r="E2906"/>
    </row>
    <row r="2907" spans="1:5" x14ac:dyDescent="0.3">
      <c r="A2907" s="290">
        <f t="shared" si="134"/>
        <v>0</v>
      </c>
      <c r="B2907" s="289">
        <f t="shared" si="135"/>
        <v>0</v>
      </c>
      <c r="C2907" s="289">
        <f t="shared" si="136"/>
        <v>0</v>
      </c>
      <c r="E2907"/>
    </row>
    <row r="2908" spans="1:5" x14ac:dyDescent="0.3">
      <c r="A2908" s="290">
        <f t="shared" si="134"/>
        <v>0</v>
      </c>
      <c r="B2908" s="289">
        <f t="shared" si="135"/>
        <v>0</v>
      </c>
      <c r="C2908" s="289">
        <f t="shared" si="136"/>
        <v>0</v>
      </c>
      <c r="E2908"/>
    </row>
    <row r="2909" spans="1:5" x14ac:dyDescent="0.3">
      <c r="A2909" s="290">
        <f t="shared" ref="A2909:A2972" si="137">+E2909</f>
        <v>0</v>
      </c>
      <c r="B2909" s="289">
        <f t="shared" si="135"/>
        <v>0</v>
      </c>
      <c r="C2909" s="289">
        <f t="shared" si="136"/>
        <v>0</v>
      </c>
      <c r="E2909"/>
    </row>
    <row r="2910" spans="1:5" x14ac:dyDescent="0.3">
      <c r="A2910" s="290">
        <f t="shared" si="137"/>
        <v>0</v>
      </c>
      <c r="B2910" s="289">
        <f t="shared" si="135"/>
        <v>0</v>
      </c>
      <c r="C2910" s="289">
        <f t="shared" si="136"/>
        <v>0</v>
      </c>
      <c r="E2910"/>
    </row>
    <row r="2911" spans="1:5" x14ac:dyDescent="0.3">
      <c r="A2911" s="290">
        <f t="shared" si="137"/>
        <v>0</v>
      </c>
      <c r="B2911" s="289">
        <f t="shared" si="135"/>
        <v>0</v>
      </c>
      <c r="C2911" s="289">
        <f t="shared" si="136"/>
        <v>0</v>
      </c>
      <c r="E2911"/>
    </row>
    <row r="2912" spans="1:5" x14ac:dyDescent="0.3">
      <c r="A2912" s="290">
        <f t="shared" si="137"/>
        <v>0</v>
      </c>
      <c r="B2912" s="289">
        <f t="shared" si="135"/>
        <v>0</v>
      </c>
      <c r="C2912" s="289">
        <f t="shared" si="136"/>
        <v>0</v>
      </c>
      <c r="E2912"/>
    </row>
    <row r="2913" spans="1:5" x14ac:dyDescent="0.3">
      <c r="A2913" s="290">
        <f t="shared" si="137"/>
        <v>0</v>
      </c>
      <c r="B2913" s="289">
        <f t="shared" si="135"/>
        <v>0</v>
      </c>
      <c r="C2913" s="289">
        <f t="shared" si="136"/>
        <v>0</v>
      </c>
      <c r="E2913"/>
    </row>
    <row r="2914" spans="1:5" x14ac:dyDescent="0.3">
      <c r="A2914" s="290">
        <f t="shared" si="137"/>
        <v>0</v>
      </c>
      <c r="B2914" s="289">
        <f t="shared" si="135"/>
        <v>0</v>
      </c>
      <c r="C2914" s="289">
        <f t="shared" si="136"/>
        <v>0</v>
      </c>
      <c r="E2914"/>
    </row>
    <row r="2915" spans="1:5" x14ac:dyDescent="0.3">
      <c r="A2915" s="290">
        <f t="shared" si="137"/>
        <v>0</v>
      </c>
      <c r="B2915" s="289">
        <f t="shared" si="135"/>
        <v>0</v>
      </c>
      <c r="C2915" s="289">
        <f t="shared" si="136"/>
        <v>0</v>
      </c>
      <c r="E2915"/>
    </row>
    <row r="2916" spans="1:5" x14ac:dyDescent="0.3">
      <c r="A2916" s="290">
        <f t="shared" si="137"/>
        <v>0</v>
      </c>
      <c r="B2916" s="289">
        <f t="shared" ref="B2916:B2979" si="138">+SUM(F2916:G2916)</f>
        <v>0</v>
      </c>
      <c r="C2916" s="289">
        <f t="shared" ref="C2916:C2979" si="139">+SUM(F2916:AZ2916)-B2916</f>
        <v>0</v>
      </c>
      <c r="E2916"/>
    </row>
    <row r="2917" spans="1:5" x14ac:dyDescent="0.3">
      <c r="A2917" s="290">
        <f t="shared" si="137"/>
        <v>0</v>
      </c>
      <c r="B2917" s="289">
        <f t="shared" si="138"/>
        <v>0</v>
      </c>
      <c r="C2917" s="289">
        <f t="shared" si="139"/>
        <v>0</v>
      </c>
      <c r="E2917"/>
    </row>
    <row r="2918" spans="1:5" x14ac:dyDescent="0.3">
      <c r="A2918" s="290">
        <f t="shared" si="137"/>
        <v>0</v>
      </c>
      <c r="B2918" s="289">
        <f t="shared" si="138"/>
        <v>0</v>
      </c>
      <c r="C2918" s="289">
        <f t="shared" si="139"/>
        <v>0</v>
      </c>
      <c r="E2918"/>
    </row>
    <row r="2919" spans="1:5" x14ac:dyDescent="0.3">
      <c r="A2919" s="290">
        <f t="shared" si="137"/>
        <v>0</v>
      </c>
      <c r="B2919" s="289">
        <f t="shared" si="138"/>
        <v>0</v>
      </c>
      <c r="C2919" s="289">
        <f t="shared" si="139"/>
        <v>0</v>
      </c>
      <c r="E2919"/>
    </row>
    <row r="2920" spans="1:5" x14ac:dyDescent="0.3">
      <c r="A2920" s="290">
        <f t="shared" si="137"/>
        <v>0</v>
      </c>
      <c r="B2920" s="289">
        <f t="shared" si="138"/>
        <v>0</v>
      </c>
      <c r="C2920" s="289">
        <f t="shared" si="139"/>
        <v>0</v>
      </c>
      <c r="E2920"/>
    </row>
    <row r="2921" spans="1:5" x14ac:dyDescent="0.3">
      <c r="A2921" s="290">
        <f t="shared" si="137"/>
        <v>0</v>
      </c>
      <c r="B2921" s="289">
        <f t="shared" si="138"/>
        <v>0</v>
      </c>
      <c r="C2921" s="289">
        <f t="shared" si="139"/>
        <v>0</v>
      </c>
      <c r="E2921"/>
    </row>
    <row r="2922" spans="1:5" x14ac:dyDescent="0.3">
      <c r="A2922" s="290">
        <f t="shared" si="137"/>
        <v>0</v>
      </c>
      <c r="B2922" s="289">
        <f t="shared" si="138"/>
        <v>0</v>
      </c>
      <c r="C2922" s="289">
        <f t="shared" si="139"/>
        <v>0</v>
      </c>
      <c r="E2922"/>
    </row>
    <row r="2923" spans="1:5" x14ac:dyDescent="0.3">
      <c r="A2923" s="290">
        <f t="shared" si="137"/>
        <v>0</v>
      </c>
      <c r="B2923" s="289">
        <f t="shared" si="138"/>
        <v>0</v>
      </c>
      <c r="C2923" s="289">
        <f t="shared" si="139"/>
        <v>0</v>
      </c>
      <c r="E2923"/>
    </row>
    <row r="2924" spans="1:5" x14ac:dyDescent="0.3">
      <c r="A2924" s="290">
        <f t="shared" si="137"/>
        <v>0</v>
      </c>
      <c r="B2924" s="289">
        <f t="shared" si="138"/>
        <v>0</v>
      </c>
      <c r="C2924" s="289">
        <f t="shared" si="139"/>
        <v>0</v>
      </c>
      <c r="E2924"/>
    </row>
    <row r="2925" spans="1:5" x14ac:dyDescent="0.3">
      <c r="A2925" s="290">
        <f t="shared" si="137"/>
        <v>0</v>
      </c>
      <c r="B2925" s="289">
        <f t="shared" si="138"/>
        <v>0</v>
      </c>
      <c r="C2925" s="289">
        <f t="shared" si="139"/>
        <v>0</v>
      </c>
      <c r="E2925"/>
    </row>
    <row r="2926" spans="1:5" x14ac:dyDescent="0.3">
      <c r="A2926" s="290">
        <f t="shared" si="137"/>
        <v>0</v>
      </c>
      <c r="B2926" s="289">
        <f t="shared" si="138"/>
        <v>0</v>
      </c>
      <c r="C2926" s="289">
        <f t="shared" si="139"/>
        <v>0</v>
      </c>
      <c r="E2926"/>
    </row>
    <row r="2927" spans="1:5" x14ac:dyDescent="0.3">
      <c r="A2927" s="290">
        <f t="shared" si="137"/>
        <v>0</v>
      </c>
      <c r="B2927" s="289">
        <f t="shared" si="138"/>
        <v>0</v>
      </c>
      <c r="C2927" s="289">
        <f t="shared" si="139"/>
        <v>0</v>
      </c>
      <c r="E2927"/>
    </row>
    <row r="2928" spans="1:5" x14ac:dyDescent="0.3">
      <c r="A2928" s="290">
        <f t="shared" si="137"/>
        <v>0</v>
      </c>
      <c r="B2928" s="289">
        <f t="shared" si="138"/>
        <v>0</v>
      </c>
      <c r="C2928" s="289">
        <f t="shared" si="139"/>
        <v>0</v>
      </c>
      <c r="E2928"/>
    </row>
    <row r="2929" spans="1:5" x14ac:dyDescent="0.3">
      <c r="A2929" s="290">
        <f t="shared" si="137"/>
        <v>0</v>
      </c>
      <c r="B2929" s="289">
        <f t="shared" si="138"/>
        <v>0</v>
      </c>
      <c r="C2929" s="289">
        <f t="shared" si="139"/>
        <v>0</v>
      </c>
      <c r="E2929"/>
    </row>
    <row r="2930" spans="1:5" x14ac:dyDescent="0.3">
      <c r="A2930" s="290">
        <f t="shared" si="137"/>
        <v>0</v>
      </c>
      <c r="B2930" s="289">
        <f t="shared" si="138"/>
        <v>0</v>
      </c>
      <c r="C2930" s="289">
        <f t="shared" si="139"/>
        <v>0</v>
      </c>
      <c r="E2930"/>
    </row>
    <row r="2931" spans="1:5" x14ac:dyDescent="0.3">
      <c r="A2931" s="290">
        <f t="shared" si="137"/>
        <v>0</v>
      </c>
      <c r="B2931" s="289">
        <f t="shared" si="138"/>
        <v>0</v>
      </c>
      <c r="C2931" s="289">
        <f t="shared" si="139"/>
        <v>0</v>
      </c>
      <c r="E2931"/>
    </row>
    <row r="2932" spans="1:5" x14ac:dyDescent="0.3">
      <c r="A2932" s="290">
        <f t="shared" si="137"/>
        <v>0</v>
      </c>
      <c r="B2932" s="289">
        <f t="shared" si="138"/>
        <v>0</v>
      </c>
      <c r="C2932" s="289">
        <f t="shared" si="139"/>
        <v>0</v>
      </c>
      <c r="E2932"/>
    </row>
    <row r="2933" spans="1:5" x14ac:dyDescent="0.3">
      <c r="A2933" s="290">
        <f t="shared" si="137"/>
        <v>0</v>
      </c>
      <c r="B2933" s="289">
        <f t="shared" si="138"/>
        <v>0</v>
      </c>
      <c r="C2933" s="289">
        <f t="shared" si="139"/>
        <v>0</v>
      </c>
      <c r="E2933"/>
    </row>
    <row r="2934" spans="1:5" x14ac:dyDescent="0.3">
      <c r="A2934" s="290">
        <f t="shared" si="137"/>
        <v>0</v>
      </c>
      <c r="B2934" s="289">
        <f t="shared" si="138"/>
        <v>0</v>
      </c>
      <c r="C2934" s="289">
        <f t="shared" si="139"/>
        <v>0</v>
      </c>
      <c r="E2934"/>
    </row>
    <row r="2935" spans="1:5" x14ac:dyDescent="0.3">
      <c r="A2935" s="290">
        <f t="shared" si="137"/>
        <v>0</v>
      </c>
      <c r="B2935" s="289">
        <f t="shared" si="138"/>
        <v>0</v>
      </c>
      <c r="C2935" s="289">
        <f t="shared" si="139"/>
        <v>0</v>
      </c>
      <c r="E2935"/>
    </row>
    <row r="2936" spans="1:5" x14ac:dyDescent="0.3">
      <c r="A2936" s="290">
        <f t="shared" si="137"/>
        <v>0</v>
      </c>
      <c r="B2936" s="289">
        <f t="shared" si="138"/>
        <v>0</v>
      </c>
      <c r="C2936" s="289">
        <f t="shared" si="139"/>
        <v>0</v>
      </c>
      <c r="E2936"/>
    </row>
    <row r="2937" spans="1:5" x14ac:dyDescent="0.3">
      <c r="A2937" s="290">
        <f t="shared" si="137"/>
        <v>0</v>
      </c>
      <c r="B2937" s="289">
        <f t="shared" si="138"/>
        <v>0</v>
      </c>
      <c r="C2937" s="289">
        <f t="shared" si="139"/>
        <v>0</v>
      </c>
      <c r="E2937"/>
    </row>
    <row r="2938" spans="1:5" x14ac:dyDescent="0.3">
      <c r="A2938" s="290">
        <f t="shared" si="137"/>
        <v>0</v>
      </c>
      <c r="B2938" s="289">
        <f t="shared" si="138"/>
        <v>0</v>
      </c>
      <c r="C2938" s="289">
        <f t="shared" si="139"/>
        <v>0</v>
      </c>
      <c r="E2938"/>
    </row>
    <row r="2939" spans="1:5" x14ac:dyDescent="0.3">
      <c r="A2939" s="290">
        <f t="shared" si="137"/>
        <v>0</v>
      </c>
      <c r="B2939" s="289">
        <f t="shared" si="138"/>
        <v>0</v>
      </c>
      <c r="C2939" s="289">
        <f t="shared" si="139"/>
        <v>0</v>
      </c>
      <c r="E2939"/>
    </row>
    <row r="2940" spans="1:5" x14ac:dyDescent="0.3">
      <c r="A2940" s="290">
        <f t="shared" si="137"/>
        <v>0</v>
      </c>
      <c r="B2940" s="289">
        <f t="shared" si="138"/>
        <v>0</v>
      </c>
      <c r="C2940" s="289">
        <f t="shared" si="139"/>
        <v>0</v>
      </c>
      <c r="E2940"/>
    </row>
    <row r="2941" spans="1:5" x14ac:dyDescent="0.3">
      <c r="A2941" s="290">
        <f t="shared" si="137"/>
        <v>0</v>
      </c>
      <c r="B2941" s="289">
        <f t="shared" si="138"/>
        <v>0</v>
      </c>
      <c r="C2941" s="289">
        <f t="shared" si="139"/>
        <v>0</v>
      </c>
      <c r="E2941"/>
    </row>
    <row r="2942" spans="1:5" x14ac:dyDescent="0.3">
      <c r="A2942" s="290">
        <f t="shared" si="137"/>
        <v>0</v>
      </c>
      <c r="B2942" s="289">
        <f t="shared" si="138"/>
        <v>0</v>
      </c>
      <c r="C2942" s="289">
        <f t="shared" si="139"/>
        <v>0</v>
      </c>
      <c r="E2942"/>
    </row>
    <row r="2943" spans="1:5" x14ac:dyDescent="0.3">
      <c r="A2943" s="290">
        <f t="shared" si="137"/>
        <v>0</v>
      </c>
      <c r="B2943" s="289">
        <f t="shared" si="138"/>
        <v>0</v>
      </c>
      <c r="C2943" s="289">
        <f t="shared" si="139"/>
        <v>0</v>
      </c>
      <c r="E2943"/>
    </row>
    <row r="2944" spans="1:5" x14ac:dyDescent="0.3">
      <c r="A2944" s="290">
        <f t="shared" si="137"/>
        <v>0</v>
      </c>
      <c r="B2944" s="289">
        <f t="shared" si="138"/>
        <v>0</v>
      </c>
      <c r="C2944" s="289">
        <f t="shared" si="139"/>
        <v>0</v>
      </c>
      <c r="E2944"/>
    </row>
    <row r="2945" spans="1:5" x14ac:dyDescent="0.3">
      <c r="A2945" s="290">
        <f t="shared" si="137"/>
        <v>0</v>
      </c>
      <c r="B2945" s="289">
        <f t="shared" si="138"/>
        <v>0</v>
      </c>
      <c r="C2945" s="289">
        <f t="shared" si="139"/>
        <v>0</v>
      </c>
      <c r="E2945"/>
    </row>
    <row r="2946" spans="1:5" x14ac:dyDescent="0.3">
      <c r="A2946" s="290">
        <f t="shared" si="137"/>
        <v>0</v>
      </c>
      <c r="B2946" s="289">
        <f t="shared" si="138"/>
        <v>0</v>
      </c>
      <c r="C2946" s="289">
        <f t="shared" si="139"/>
        <v>0</v>
      </c>
      <c r="E2946"/>
    </row>
    <row r="2947" spans="1:5" x14ac:dyDescent="0.3">
      <c r="A2947" s="290">
        <f t="shared" si="137"/>
        <v>0</v>
      </c>
      <c r="B2947" s="289">
        <f t="shared" si="138"/>
        <v>0</v>
      </c>
      <c r="C2947" s="289">
        <f t="shared" si="139"/>
        <v>0</v>
      </c>
      <c r="E2947"/>
    </row>
    <row r="2948" spans="1:5" x14ac:dyDescent="0.3">
      <c r="A2948" s="290">
        <f t="shared" si="137"/>
        <v>0</v>
      </c>
      <c r="B2948" s="289">
        <f t="shared" si="138"/>
        <v>0</v>
      </c>
      <c r="C2948" s="289">
        <f t="shared" si="139"/>
        <v>0</v>
      </c>
      <c r="E2948"/>
    </row>
    <row r="2949" spans="1:5" x14ac:dyDescent="0.3">
      <c r="A2949" s="290">
        <f t="shared" si="137"/>
        <v>0</v>
      </c>
      <c r="B2949" s="289">
        <f t="shared" si="138"/>
        <v>0</v>
      </c>
      <c r="C2949" s="289">
        <f t="shared" si="139"/>
        <v>0</v>
      </c>
      <c r="E2949"/>
    </row>
    <row r="2950" spans="1:5" x14ac:dyDescent="0.3">
      <c r="A2950" s="290">
        <f t="shared" si="137"/>
        <v>0</v>
      </c>
      <c r="B2950" s="289">
        <f t="shared" si="138"/>
        <v>0</v>
      </c>
      <c r="C2950" s="289">
        <f t="shared" si="139"/>
        <v>0</v>
      </c>
      <c r="E2950"/>
    </row>
    <row r="2951" spans="1:5" x14ac:dyDescent="0.3">
      <c r="A2951" s="290">
        <f t="shared" si="137"/>
        <v>0</v>
      </c>
      <c r="B2951" s="289">
        <f t="shared" si="138"/>
        <v>0</v>
      </c>
      <c r="C2951" s="289">
        <f t="shared" si="139"/>
        <v>0</v>
      </c>
      <c r="E2951"/>
    </row>
    <row r="2952" spans="1:5" x14ac:dyDescent="0.3">
      <c r="A2952" s="290">
        <f t="shared" si="137"/>
        <v>0</v>
      </c>
      <c r="B2952" s="289">
        <f t="shared" si="138"/>
        <v>0</v>
      </c>
      <c r="C2952" s="289">
        <f t="shared" si="139"/>
        <v>0</v>
      </c>
      <c r="E2952"/>
    </row>
    <row r="2953" spans="1:5" x14ac:dyDescent="0.3">
      <c r="A2953" s="290">
        <f t="shared" si="137"/>
        <v>0</v>
      </c>
      <c r="B2953" s="289">
        <f t="shared" si="138"/>
        <v>0</v>
      </c>
      <c r="C2953" s="289">
        <f t="shared" si="139"/>
        <v>0</v>
      </c>
      <c r="E2953"/>
    </row>
    <row r="2954" spans="1:5" x14ac:dyDescent="0.3">
      <c r="A2954" s="290">
        <f t="shared" si="137"/>
        <v>0</v>
      </c>
      <c r="B2954" s="289">
        <f t="shared" si="138"/>
        <v>0</v>
      </c>
      <c r="C2954" s="289">
        <f t="shared" si="139"/>
        <v>0</v>
      </c>
      <c r="E2954"/>
    </row>
    <row r="2955" spans="1:5" x14ac:dyDescent="0.3">
      <c r="A2955" s="290">
        <f t="shared" si="137"/>
        <v>0</v>
      </c>
      <c r="B2955" s="289">
        <f t="shared" si="138"/>
        <v>0</v>
      </c>
      <c r="C2955" s="289">
        <f t="shared" si="139"/>
        <v>0</v>
      </c>
      <c r="E2955"/>
    </row>
    <row r="2956" spans="1:5" x14ac:dyDescent="0.3">
      <c r="A2956" s="290">
        <f t="shared" si="137"/>
        <v>0</v>
      </c>
      <c r="B2956" s="289">
        <f t="shared" si="138"/>
        <v>0</v>
      </c>
      <c r="C2956" s="289">
        <f t="shared" si="139"/>
        <v>0</v>
      </c>
      <c r="E2956"/>
    </row>
    <row r="2957" spans="1:5" x14ac:dyDescent="0.3">
      <c r="A2957" s="290">
        <f t="shared" si="137"/>
        <v>0</v>
      </c>
      <c r="B2957" s="289">
        <f t="shared" si="138"/>
        <v>0</v>
      </c>
      <c r="C2957" s="289">
        <f t="shared" si="139"/>
        <v>0</v>
      </c>
      <c r="E2957"/>
    </row>
    <row r="2958" spans="1:5" x14ac:dyDescent="0.3">
      <c r="A2958" s="290">
        <f t="shared" si="137"/>
        <v>0</v>
      </c>
      <c r="B2958" s="289">
        <f t="shared" si="138"/>
        <v>0</v>
      </c>
      <c r="C2958" s="289">
        <f t="shared" si="139"/>
        <v>0</v>
      </c>
      <c r="E2958"/>
    </row>
    <row r="2959" spans="1:5" x14ac:dyDescent="0.3">
      <c r="A2959" s="290">
        <f t="shared" si="137"/>
        <v>0</v>
      </c>
      <c r="B2959" s="289">
        <f t="shared" si="138"/>
        <v>0</v>
      </c>
      <c r="C2959" s="289">
        <f t="shared" si="139"/>
        <v>0</v>
      </c>
      <c r="E2959"/>
    </row>
    <row r="2960" spans="1:5" x14ac:dyDescent="0.3">
      <c r="A2960" s="290">
        <f t="shared" si="137"/>
        <v>0</v>
      </c>
      <c r="B2960" s="289">
        <f t="shared" si="138"/>
        <v>0</v>
      </c>
      <c r="C2960" s="289">
        <f t="shared" si="139"/>
        <v>0</v>
      </c>
      <c r="E2960"/>
    </row>
    <row r="2961" spans="1:5" x14ac:dyDescent="0.3">
      <c r="A2961" s="290">
        <f t="shared" si="137"/>
        <v>0</v>
      </c>
      <c r="B2961" s="289">
        <f t="shared" si="138"/>
        <v>0</v>
      </c>
      <c r="C2961" s="289">
        <f t="shared" si="139"/>
        <v>0</v>
      </c>
      <c r="E2961"/>
    </row>
    <row r="2962" spans="1:5" x14ac:dyDescent="0.3">
      <c r="A2962" s="290">
        <f t="shared" si="137"/>
        <v>0</v>
      </c>
      <c r="B2962" s="289">
        <f t="shared" si="138"/>
        <v>0</v>
      </c>
      <c r="C2962" s="289">
        <f t="shared" si="139"/>
        <v>0</v>
      </c>
      <c r="E2962"/>
    </row>
    <row r="2963" spans="1:5" x14ac:dyDescent="0.3">
      <c r="A2963" s="290">
        <f t="shared" si="137"/>
        <v>0</v>
      </c>
      <c r="B2963" s="289">
        <f t="shared" si="138"/>
        <v>0</v>
      </c>
      <c r="C2963" s="289">
        <f t="shared" si="139"/>
        <v>0</v>
      </c>
      <c r="E2963"/>
    </row>
    <row r="2964" spans="1:5" x14ac:dyDescent="0.3">
      <c r="A2964" s="290">
        <f t="shared" si="137"/>
        <v>0</v>
      </c>
      <c r="B2964" s="289">
        <f t="shared" si="138"/>
        <v>0</v>
      </c>
      <c r="C2964" s="289">
        <f t="shared" si="139"/>
        <v>0</v>
      </c>
      <c r="E2964"/>
    </row>
    <row r="2965" spans="1:5" x14ac:dyDescent="0.3">
      <c r="A2965" s="290">
        <f t="shared" si="137"/>
        <v>0</v>
      </c>
      <c r="B2965" s="289">
        <f t="shared" si="138"/>
        <v>0</v>
      </c>
      <c r="C2965" s="289">
        <f t="shared" si="139"/>
        <v>0</v>
      </c>
      <c r="E2965"/>
    </row>
    <row r="2966" spans="1:5" x14ac:dyDescent="0.3">
      <c r="A2966" s="290">
        <f t="shared" si="137"/>
        <v>0</v>
      </c>
      <c r="B2966" s="289">
        <f t="shared" si="138"/>
        <v>0</v>
      </c>
      <c r="C2966" s="289">
        <f t="shared" si="139"/>
        <v>0</v>
      </c>
      <c r="E2966"/>
    </row>
    <row r="2967" spans="1:5" x14ac:dyDescent="0.3">
      <c r="A2967" s="290">
        <f t="shared" si="137"/>
        <v>0</v>
      </c>
      <c r="B2967" s="289">
        <f t="shared" si="138"/>
        <v>0</v>
      </c>
      <c r="C2967" s="289">
        <f t="shared" si="139"/>
        <v>0</v>
      </c>
      <c r="E2967"/>
    </row>
    <row r="2968" spans="1:5" x14ac:dyDescent="0.3">
      <c r="A2968" s="290">
        <f t="shared" si="137"/>
        <v>0</v>
      </c>
      <c r="B2968" s="289">
        <f t="shared" si="138"/>
        <v>0</v>
      </c>
      <c r="C2968" s="289">
        <f t="shared" si="139"/>
        <v>0</v>
      </c>
      <c r="E2968"/>
    </row>
    <row r="2969" spans="1:5" x14ac:dyDescent="0.3">
      <c r="A2969" s="290">
        <f t="shared" si="137"/>
        <v>0</v>
      </c>
      <c r="B2969" s="289">
        <f t="shared" si="138"/>
        <v>0</v>
      </c>
      <c r="C2969" s="289">
        <f t="shared" si="139"/>
        <v>0</v>
      </c>
      <c r="E2969"/>
    </row>
    <row r="2970" spans="1:5" x14ac:dyDescent="0.3">
      <c r="A2970" s="290">
        <f t="shared" si="137"/>
        <v>0</v>
      </c>
      <c r="B2970" s="289">
        <f t="shared" si="138"/>
        <v>0</v>
      </c>
      <c r="C2970" s="289">
        <f t="shared" si="139"/>
        <v>0</v>
      </c>
      <c r="E2970"/>
    </row>
    <row r="2971" spans="1:5" x14ac:dyDescent="0.3">
      <c r="A2971" s="290">
        <f t="shared" si="137"/>
        <v>0</v>
      </c>
      <c r="B2971" s="289">
        <f t="shared" si="138"/>
        <v>0</v>
      </c>
      <c r="C2971" s="289">
        <f t="shared" si="139"/>
        <v>0</v>
      </c>
      <c r="E2971"/>
    </row>
    <row r="2972" spans="1:5" x14ac:dyDescent="0.3">
      <c r="A2972" s="290">
        <f t="shared" si="137"/>
        <v>0</v>
      </c>
      <c r="B2972" s="289">
        <f t="shared" si="138"/>
        <v>0</v>
      </c>
      <c r="C2972" s="289">
        <f t="shared" si="139"/>
        <v>0</v>
      </c>
      <c r="E2972"/>
    </row>
    <row r="2973" spans="1:5" x14ac:dyDescent="0.3">
      <c r="A2973" s="290">
        <f t="shared" ref="A2973:A3036" si="140">+E2973</f>
        <v>0</v>
      </c>
      <c r="B2973" s="289">
        <f t="shared" si="138"/>
        <v>0</v>
      </c>
      <c r="C2973" s="289">
        <f t="shared" si="139"/>
        <v>0</v>
      </c>
      <c r="E2973"/>
    </row>
    <row r="2974" spans="1:5" x14ac:dyDescent="0.3">
      <c r="A2974" s="290">
        <f t="shared" si="140"/>
        <v>0</v>
      </c>
      <c r="B2974" s="289">
        <f t="shared" si="138"/>
        <v>0</v>
      </c>
      <c r="C2974" s="289">
        <f t="shared" si="139"/>
        <v>0</v>
      </c>
      <c r="E2974"/>
    </row>
    <row r="2975" spans="1:5" x14ac:dyDescent="0.3">
      <c r="A2975" s="290">
        <f t="shared" si="140"/>
        <v>0</v>
      </c>
      <c r="B2975" s="289">
        <f t="shared" si="138"/>
        <v>0</v>
      </c>
      <c r="C2975" s="289">
        <f t="shared" si="139"/>
        <v>0</v>
      </c>
      <c r="E2975"/>
    </row>
    <row r="2976" spans="1:5" x14ac:dyDescent="0.3">
      <c r="A2976" s="290">
        <f t="shared" si="140"/>
        <v>0</v>
      </c>
      <c r="B2976" s="289">
        <f t="shared" si="138"/>
        <v>0</v>
      </c>
      <c r="C2976" s="289">
        <f t="shared" si="139"/>
        <v>0</v>
      </c>
      <c r="E2976"/>
    </row>
    <row r="2977" spans="1:5" x14ac:dyDescent="0.3">
      <c r="A2977" s="290">
        <f t="shared" si="140"/>
        <v>0</v>
      </c>
      <c r="B2977" s="289">
        <f t="shared" si="138"/>
        <v>0</v>
      </c>
      <c r="C2977" s="289">
        <f t="shared" si="139"/>
        <v>0</v>
      </c>
      <c r="E2977"/>
    </row>
    <row r="2978" spans="1:5" x14ac:dyDescent="0.3">
      <c r="A2978" s="290">
        <f t="shared" si="140"/>
        <v>0</v>
      </c>
      <c r="B2978" s="289">
        <f t="shared" si="138"/>
        <v>0</v>
      </c>
      <c r="C2978" s="289">
        <f t="shared" si="139"/>
        <v>0</v>
      </c>
      <c r="E2978"/>
    </row>
    <row r="2979" spans="1:5" x14ac:dyDescent="0.3">
      <c r="A2979" s="290">
        <f t="shared" si="140"/>
        <v>0</v>
      </c>
      <c r="B2979" s="289">
        <f t="shared" si="138"/>
        <v>0</v>
      </c>
      <c r="C2979" s="289">
        <f t="shared" si="139"/>
        <v>0</v>
      </c>
      <c r="E2979"/>
    </row>
    <row r="2980" spans="1:5" x14ac:dyDescent="0.3">
      <c r="A2980" s="290">
        <f t="shared" si="140"/>
        <v>0</v>
      </c>
      <c r="B2980" s="289">
        <f t="shared" ref="B2980:B3043" si="141">+SUM(F2980:G2980)</f>
        <v>0</v>
      </c>
      <c r="C2980" s="289">
        <f t="shared" ref="C2980:C3043" si="142">+SUM(F2980:AZ2980)-B2980</f>
        <v>0</v>
      </c>
      <c r="E2980"/>
    </row>
    <row r="2981" spans="1:5" x14ac:dyDescent="0.3">
      <c r="A2981" s="290">
        <f t="shared" si="140"/>
        <v>0</v>
      </c>
      <c r="B2981" s="289">
        <f t="shared" si="141"/>
        <v>0</v>
      </c>
      <c r="C2981" s="289">
        <f t="shared" si="142"/>
        <v>0</v>
      </c>
      <c r="E2981"/>
    </row>
    <row r="2982" spans="1:5" x14ac:dyDescent="0.3">
      <c r="A2982" s="290">
        <f t="shared" si="140"/>
        <v>0</v>
      </c>
      <c r="B2982" s="289">
        <f t="shared" si="141"/>
        <v>0</v>
      </c>
      <c r="C2982" s="289">
        <f t="shared" si="142"/>
        <v>0</v>
      </c>
      <c r="E2982"/>
    </row>
    <row r="2983" spans="1:5" x14ac:dyDescent="0.3">
      <c r="A2983" s="290">
        <f t="shared" si="140"/>
        <v>0</v>
      </c>
      <c r="B2983" s="289">
        <f t="shared" si="141"/>
        <v>0</v>
      </c>
      <c r="C2983" s="289">
        <f t="shared" si="142"/>
        <v>0</v>
      </c>
      <c r="E2983"/>
    </row>
    <row r="2984" spans="1:5" x14ac:dyDescent="0.3">
      <c r="A2984" s="290">
        <f t="shared" si="140"/>
        <v>0</v>
      </c>
      <c r="B2984" s="289">
        <f t="shared" si="141"/>
        <v>0</v>
      </c>
      <c r="C2984" s="289">
        <f t="shared" si="142"/>
        <v>0</v>
      </c>
      <c r="E2984"/>
    </row>
    <row r="2985" spans="1:5" x14ac:dyDescent="0.3">
      <c r="A2985" s="290">
        <f t="shared" si="140"/>
        <v>0</v>
      </c>
      <c r="B2985" s="289">
        <f t="shared" si="141"/>
        <v>0</v>
      </c>
      <c r="C2985" s="289">
        <f t="shared" si="142"/>
        <v>0</v>
      </c>
      <c r="E2985"/>
    </row>
    <row r="2986" spans="1:5" x14ac:dyDescent="0.3">
      <c r="A2986" s="290">
        <f t="shared" si="140"/>
        <v>0</v>
      </c>
      <c r="B2986" s="289">
        <f t="shared" si="141"/>
        <v>0</v>
      </c>
      <c r="C2986" s="289">
        <f t="shared" si="142"/>
        <v>0</v>
      </c>
      <c r="E2986"/>
    </row>
    <row r="2987" spans="1:5" x14ac:dyDescent="0.3">
      <c r="A2987" s="290">
        <f t="shared" si="140"/>
        <v>0</v>
      </c>
      <c r="B2987" s="289">
        <f t="shared" si="141"/>
        <v>0</v>
      </c>
      <c r="C2987" s="289">
        <f t="shared" si="142"/>
        <v>0</v>
      </c>
      <c r="E2987"/>
    </row>
    <row r="2988" spans="1:5" x14ac:dyDescent="0.3">
      <c r="A2988" s="290">
        <f t="shared" si="140"/>
        <v>0</v>
      </c>
      <c r="B2988" s="289">
        <f t="shared" si="141"/>
        <v>0</v>
      </c>
      <c r="C2988" s="289">
        <f t="shared" si="142"/>
        <v>0</v>
      </c>
      <c r="E2988"/>
    </row>
    <row r="2989" spans="1:5" x14ac:dyDescent="0.3">
      <c r="A2989" s="290">
        <f t="shared" si="140"/>
        <v>0</v>
      </c>
      <c r="B2989" s="289">
        <f t="shared" si="141"/>
        <v>0</v>
      </c>
      <c r="C2989" s="289">
        <f t="shared" si="142"/>
        <v>0</v>
      </c>
      <c r="E2989"/>
    </row>
    <row r="2990" spans="1:5" x14ac:dyDescent="0.3">
      <c r="A2990" s="290">
        <f t="shared" si="140"/>
        <v>0</v>
      </c>
      <c r="B2990" s="289">
        <f t="shared" si="141"/>
        <v>0</v>
      </c>
      <c r="C2990" s="289">
        <f t="shared" si="142"/>
        <v>0</v>
      </c>
      <c r="E2990"/>
    </row>
    <row r="2991" spans="1:5" x14ac:dyDescent="0.3">
      <c r="A2991" s="290">
        <f t="shared" si="140"/>
        <v>0</v>
      </c>
      <c r="B2991" s="289">
        <f t="shared" si="141"/>
        <v>0</v>
      </c>
      <c r="C2991" s="289">
        <f t="shared" si="142"/>
        <v>0</v>
      </c>
      <c r="E2991"/>
    </row>
    <row r="2992" spans="1:5" x14ac:dyDescent="0.3">
      <c r="A2992" s="290">
        <f t="shared" si="140"/>
        <v>0</v>
      </c>
      <c r="B2992" s="289">
        <f t="shared" si="141"/>
        <v>0</v>
      </c>
      <c r="C2992" s="289">
        <f t="shared" si="142"/>
        <v>0</v>
      </c>
      <c r="E2992"/>
    </row>
    <row r="2993" spans="1:5" x14ac:dyDescent="0.3">
      <c r="A2993" s="290">
        <f t="shared" si="140"/>
        <v>0</v>
      </c>
      <c r="B2993" s="289">
        <f t="shared" si="141"/>
        <v>0</v>
      </c>
      <c r="C2993" s="289">
        <f t="shared" si="142"/>
        <v>0</v>
      </c>
      <c r="E2993"/>
    </row>
    <row r="2994" spans="1:5" x14ac:dyDescent="0.3">
      <c r="A2994" s="290">
        <f t="shared" si="140"/>
        <v>0</v>
      </c>
      <c r="B2994" s="289">
        <f t="shared" si="141"/>
        <v>0</v>
      </c>
      <c r="C2994" s="289">
        <f t="shared" si="142"/>
        <v>0</v>
      </c>
      <c r="E2994"/>
    </row>
    <row r="2995" spans="1:5" x14ac:dyDescent="0.3">
      <c r="A2995" s="290">
        <f t="shared" si="140"/>
        <v>0</v>
      </c>
      <c r="B2995" s="289">
        <f t="shared" si="141"/>
        <v>0</v>
      </c>
      <c r="C2995" s="289">
        <f t="shared" si="142"/>
        <v>0</v>
      </c>
      <c r="E2995"/>
    </row>
    <row r="2996" spans="1:5" x14ac:dyDescent="0.3">
      <c r="A2996" s="290">
        <f t="shared" si="140"/>
        <v>0</v>
      </c>
      <c r="B2996" s="289">
        <f t="shared" si="141"/>
        <v>0</v>
      </c>
      <c r="C2996" s="289">
        <f t="shared" si="142"/>
        <v>0</v>
      </c>
      <c r="E2996"/>
    </row>
    <row r="2997" spans="1:5" x14ac:dyDescent="0.3">
      <c r="A2997" s="290">
        <f t="shared" si="140"/>
        <v>0</v>
      </c>
      <c r="B2997" s="289">
        <f t="shared" si="141"/>
        <v>0</v>
      </c>
      <c r="C2997" s="289">
        <f t="shared" si="142"/>
        <v>0</v>
      </c>
      <c r="E2997"/>
    </row>
    <row r="2998" spans="1:5" x14ac:dyDescent="0.3">
      <c r="A2998" s="290">
        <f t="shared" si="140"/>
        <v>0</v>
      </c>
      <c r="B2998" s="289">
        <f t="shared" si="141"/>
        <v>0</v>
      </c>
      <c r="C2998" s="289">
        <f t="shared" si="142"/>
        <v>0</v>
      </c>
      <c r="E2998"/>
    </row>
    <row r="2999" spans="1:5" x14ac:dyDescent="0.3">
      <c r="A2999" s="290">
        <f t="shared" si="140"/>
        <v>0</v>
      </c>
      <c r="B2999" s="289">
        <f t="shared" si="141"/>
        <v>0</v>
      </c>
      <c r="C2999" s="289">
        <f t="shared" si="142"/>
        <v>0</v>
      </c>
      <c r="E2999"/>
    </row>
    <row r="3000" spans="1:5" x14ac:dyDescent="0.3">
      <c r="A3000" s="290">
        <f t="shared" si="140"/>
        <v>0</v>
      </c>
      <c r="B3000" s="289">
        <f t="shared" si="141"/>
        <v>0</v>
      </c>
      <c r="C3000" s="289">
        <f t="shared" si="142"/>
        <v>0</v>
      </c>
      <c r="E3000"/>
    </row>
    <row r="3001" spans="1:5" x14ac:dyDescent="0.3">
      <c r="A3001" s="290">
        <f t="shared" si="140"/>
        <v>0</v>
      </c>
      <c r="B3001" s="289">
        <f t="shared" si="141"/>
        <v>0</v>
      </c>
      <c r="C3001" s="289">
        <f t="shared" si="142"/>
        <v>0</v>
      </c>
      <c r="E3001"/>
    </row>
    <row r="3002" spans="1:5" x14ac:dyDescent="0.3">
      <c r="A3002" s="290">
        <f t="shared" si="140"/>
        <v>0</v>
      </c>
      <c r="B3002" s="289">
        <f t="shared" si="141"/>
        <v>0</v>
      </c>
      <c r="C3002" s="289">
        <f t="shared" si="142"/>
        <v>0</v>
      </c>
      <c r="E3002"/>
    </row>
    <row r="3003" spans="1:5" x14ac:dyDescent="0.3">
      <c r="A3003" s="290">
        <f t="shared" si="140"/>
        <v>0</v>
      </c>
      <c r="B3003" s="289">
        <f t="shared" si="141"/>
        <v>0</v>
      </c>
      <c r="C3003" s="289">
        <f t="shared" si="142"/>
        <v>0</v>
      </c>
      <c r="E3003"/>
    </row>
    <row r="3004" spans="1:5" x14ac:dyDescent="0.3">
      <c r="A3004" s="290">
        <f t="shared" si="140"/>
        <v>0</v>
      </c>
      <c r="B3004" s="289">
        <f t="shared" si="141"/>
        <v>0</v>
      </c>
      <c r="C3004" s="289">
        <f t="shared" si="142"/>
        <v>0</v>
      </c>
      <c r="E3004"/>
    </row>
    <row r="3005" spans="1:5" x14ac:dyDescent="0.3">
      <c r="A3005" s="290">
        <f t="shared" si="140"/>
        <v>0</v>
      </c>
      <c r="B3005" s="289">
        <f t="shared" si="141"/>
        <v>0</v>
      </c>
      <c r="C3005" s="289">
        <f t="shared" si="142"/>
        <v>0</v>
      </c>
      <c r="E3005"/>
    </row>
    <row r="3006" spans="1:5" x14ac:dyDescent="0.3">
      <c r="A3006" s="290">
        <f t="shared" si="140"/>
        <v>0</v>
      </c>
      <c r="B3006" s="289">
        <f t="shared" si="141"/>
        <v>0</v>
      </c>
      <c r="C3006" s="289">
        <f t="shared" si="142"/>
        <v>0</v>
      </c>
      <c r="E3006"/>
    </row>
    <row r="3007" spans="1:5" x14ac:dyDescent="0.3">
      <c r="A3007" s="290">
        <f t="shared" si="140"/>
        <v>0</v>
      </c>
      <c r="B3007" s="289">
        <f t="shared" si="141"/>
        <v>0</v>
      </c>
      <c r="C3007" s="289">
        <f t="shared" si="142"/>
        <v>0</v>
      </c>
      <c r="E3007"/>
    </row>
    <row r="3008" spans="1:5" x14ac:dyDescent="0.3">
      <c r="A3008" s="290">
        <f t="shared" si="140"/>
        <v>0</v>
      </c>
      <c r="B3008" s="289">
        <f t="shared" si="141"/>
        <v>0</v>
      </c>
      <c r="C3008" s="289">
        <f t="shared" si="142"/>
        <v>0</v>
      </c>
      <c r="E3008"/>
    </row>
    <row r="3009" spans="1:5" x14ac:dyDescent="0.3">
      <c r="A3009" s="290">
        <f t="shared" si="140"/>
        <v>0</v>
      </c>
      <c r="B3009" s="289">
        <f t="shared" si="141"/>
        <v>0</v>
      </c>
      <c r="C3009" s="289">
        <f t="shared" si="142"/>
        <v>0</v>
      </c>
      <c r="E3009"/>
    </row>
    <row r="3010" spans="1:5" x14ac:dyDescent="0.3">
      <c r="A3010" s="290">
        <f t="shared" si="140"/>
        <v>0</v>
      </c>
      <c r="B3010" s="289">
        <f t="shared" si="141"/>
        <v>0</v>
      </c>
      <c r="C3010" s="289">
        <f t="shared" si="142"/>
        <v>0</v>
      </c>
      <c r="E3010"/>
    </row>
    <row r="3011" spans="1:5" x14ac:dyDescent="0.3">
      <c r="A3011" s="290">
        <f t="shared" si="140"/>
        <v>0</v>
      </c>
      <c r="B3011" s="289">
        <f t="shared" si="141"/>
        <v>0</v>
      </c>
      <c r="C3011" s="289">
        <f t="shared" si="142"/>
        <v>0</v>
      </c>
      <c r="E3011"/>
    </row>
    <row r="3012" spans="1:5" x14ac:dyDescent="0.3">
      <c r="A3012" s="290">
        <f t="shared" si="140"/>
        <v>0</v>
      </c>
      <c r="B3012" s="289">
        <f t="shared" si="141"/>
        <v>0</v>
      </c>
      <c r="C3012" s="289">
        <f t="shared" si="142"/>
        <v>0</v>
      </c>
      <c r="E3012"/>
    </row>
    <row r="3013" spans="1:5" x14ac:dyDescent="0.3">
      <c r="A3013" s="290">
        <f t="shared" si="140"/>
        <v>0</v>
      </c>
      <c r="B3013" s="289">
        <f t="shared" si="141"/>
        <v>0</v>
      </c>
      <c r="C3013" s="289">
        <f t="shared" si="142"/>
        <v>0</v>
      </c>
      <c r="E3013"/>
    </row>
    <row r="3014" spans="1:5" x14ac:dyDescent="0.3">
      <c r="A3014" s="290">
        <f t="shared" si="140"/>
        <v>0</v>
      </c>
      <c r="B3014" s="289">
        <f t="shared" si="141"/>
        <v>0</v>
      </c>
      <c r="C3014" s="289">
        <f t="shared" si="142"/>
        <v>0</v>
      </c>
      <c r="E3014"/>
    </row>
    <row r="3015" spans="1:5" x14ac:dyDescent="0.3">
      <c r="A3015" s="290">
        <f t="shared" si="140"/>
        <v>0</v>
      </c>
      <c r="B3015" s="289">
        <f t="shared" si="141"/>
        <v>0</v>
      </c>
      <c r="C3015" s="289">
        <f t="shared" si="142"/>
        <v>0</v>
      </c>
      <c r="E3015"/>
    </row>
    <row r="3016" spans="1:5" x14ac:dyDescent="0.3">
      <c r="A3016" s="290">
        <f t="shared" si="140"/>
        <v>0</v>
      </c>
      <c r="B3016" s="289">
        <f t="shared" si="141"/>
        <v>0</v>
      </c>
      <c r="C3016" s="289">
        <f t="shared" si="142"/>
        <v>0</v>
      </c>
      <c r="E3016"/>
    </row>
    <row r="3017" spans="1:5" x14ac:dyDescent="0.3">
      <c r="A3017" s="290">
        <f t="shared" si="140"/>
        <v>0</v>
      </c>
      <c r="B3017" s="289">
        <f t="shared" si="141"/>
        <v>0</v>
      </c>
      <c r="C3017" s="289">
        <f t="shared" si="142"/>
        <v>0</v>
      </c>
      <c r="E3017"/>
    </row>
    <row r="3018" spans="1:5" x14ac:dyDescent="0.3">
      <c r="A3018" s="290">
        <f t="shared" si="140"/>
        <v>0</v>
      </c>
      <c r="B3018" s="289">
        <f t="shared" si="141"/>
        <v>0</v>
      </c>
      <c r="C3018" s="289">
        <f t="shared" si="142"/>
        <v>0</v>
      </c>
      <c r="E3018"/>
    </row>
    <row r="3019" spans="1:5" x14ac:dyDescent="0.3">
      <c r="A3019" s="290">
        <f t="shared" si="140"/>
        <v>0</v>
      </c>
      <c r="B3019" s="289">
        <f t="shared" si="141"/>
        <v>0</v>
      </c>
      <c r="C3019" s="289">
        <f t="shared" si="142"/>
        <v>0</v>
      </c>
      <c r="E3019"/>
    </row>
    <row r="3020" spans="1:5" x14ac:dyDescent="0.3">
      <c r="A3020" s="290">
        <f t="shared" si="140"/>
        <v>0</v>
      </c>
      <c r="B3020" s="289">
        <f t="shared" si="141"/>
        <v>0</v>
      </c>
      <c r="C3020" s="289">
        <f t="shared" si="142"/>
        <v>0</v>
      </c>
      <c r="E3020"/>
    </row>
    <row r="3021" spans="1:5" x14ac:dyDescent="0.3">
      <c r="A3021" s="290">
        <f t="shared" si="140"/>
        <v>0</v>
      </c>
      <c r="B3021" s="289">
        <f t="shared" si="141"/>
        <v>0</v>
      </c>
      <c r="C3021" s="289">
        <f t="shared" si="142"/>
        <v>0</v>
      </c>
      <c r="E3021"/>
    </row>
    <row r="3022" spans="1:5" x14ac:dyDescent="0.3">
      <c r="A3022" s="290">
        <f t="shared" si="140"/>
        <v>0</v>
      </c>
      <c r="B3022" s="289">
        <f t="shared" si="141"/>
        <v>0</v>
      </c>
      <c r="C3022" s="289">
        <f t="shared" si="142"/>
        <v>0</v>
      </c>
      <c r="E3022"/>
    </row>
    <row r="3023" spans="1:5" x14ac:dyDescent="0.3">
      <c r="A3023" s="290">
        <f t="shared" si="140"/>
        <v>0</v>
      </c>
      <c r="B3023" s="289">
        <f t="shared" si="141"/>
        <v>0</v>
      </c>
      <c r="C3023" s="289">
        <f t="shared" si="142"/>
        <v>0</v>
      </c>
      <c r="E3023"/>
    </row>
    <row r="3024" spans="1:5" x14ac:dyDescent="0.3">
      <c r="A3024" s="290">
        <f t="shared" si="140"/>
        <v>0</v>
      </c>
      <c r="B3024" s="289">
        <f t="shared" si="141"/>
        <v>0</v>
      </c>
      <c r="C3024" s="289">
        <f t="shared" si="142"/>
        <v>0</v>
      </c>
      <c r="E3024"/>
    </row>
    <row r="3025" spans="1:5" x14ac:dyDescent="0.3">
      <c r="A3025" s="290">
        <f t="shared" si="140"/>
        <v>0</v>
      </c>
      <c r="B3025" s="289">
        <f t="shared" si="141"/>
        <v>0</v>
      </c>
      <c r="C3025" s="289">
        <f t="shared" si="142"/>
        <v>0</v>
      </c>
      <c r="E3025"/>
    </row>
    <row r="3026" spans="1:5" x14ac:dyDescent="0.3">
      <c r="A3026" s="290">
        <f t="shared" si="140"/>
        <v>0</v>
      </c>
      <c r="B3026" s="289">
        <f t="shared" si="141"/>
        <v>0</v>
      </c>
      <c r="C3026" s="289">
        <f t="shared" si="142"/>
        <v>0</v>
      </c>
      <c r="E3026"/>
    </row>
    <row r="3027" spans="1:5" x14ac:dyDescent="0.3">
      <c r="A3027" s="290">
        <f t="shared" si="140"/>
        <v>0</v>
      </c>
      <c r="B3027" s="289">
        <f t="shared" si="141"/>
        <v>0</v>
      </c>
      <c r="C3027" s="289">
        <f t="shared" si="142"/>
        <v>0</v>
      </c>
      <c r="E3027"/>
    </row>
    <row r="3028" spans="1:5" x14ac:dyDescent="0.3">
      <c r="A3028" s="290">
        <f t="shared" si="140"/>
        <v>0</v>
      </c>
      <c r="B3028" s="289">
        <f t="shared" si="141"/>
        <v>0</v>
      </c>
      <c r="C3028" s="289">
        <f t="shared" si="142"/>
        <v>0</v>
      </c>
      <c r="E3028"/>
    </row>
    <row r="3029" spans="1:5" x14ac:dyDescent="0.3">
      <c r="A3029" s="290">
        <f t="shared" si="140"/>
        <v>0</v>
      </c>
      <c r="B3029" s="289">
        <f t="shared" si="141"/>
        <v>0</v>
      </c>
      <c r="C3029" s="289">
        <f t="shared" si="142"/>
        <v>0</v>
      </c>
      <c r="E3029"/>
    </row>
    <row r="3030" spans="1:5" x14ac:dyDescent="0.3">
      <c r="A3030" s="290">
        <f t="shared" si="140"/>
        <v>0</v>
      </c>
      <c r="B3030" s="289">
        <f t="shared" si="141"/>
        <v>0</v>
      </c>
      <c r="C3030" s="289">
        <f t="shared" si="142"/>
        <v>0</v>
      </c>
      <c r="E3030"/>
    </row>
    <row r="3031" spans="1:5" x14ac:dyDescent="0.3">
      <c r="A3031" s="290">
        <f t="shared" si="140"/>
        <v>0</v>
      </c>
      <c r="B3031" s="289">
        <f t="shared" si="141"/>
        <v>0</v>
      </c>
      <c r="C3031" s="289">
        <f t="shared" si="142"/>
        <v>0</v>
      </c>
      <c r="E3031"/>
    </row>
    <row r="3032" spans="1:5" x14ac:dyDescent="0.3">
      <c r="A3032" s="290">
        <f t="shared" si="140"/>
        <v>0</v>
      </c>
      <c r="B3032" s="289">
        <f t="shared" si="141"/>
        <v>0</v>
      </c>
      <c r="C3032" s="289">
        <f t="shared" si="142"/>
        <v>0</v>
      </c>
      <c r="E3032"/>
    </row>
    <row r="3033" spans="1:5" x14ac:dyDescent="0.3">
      <c r="A3033" s="290">
        <f t="shared" si="140"/>
        <v>0</v>
      </c>
      <c r="B3033" s="289">
        <f t="shared" si="141"/>
        <v>0</v>
      </c>
      <c r="C3033" s="289">
        <f t="shared" si="142"/>
        <v>0</v>
      </c>
      <c r="E3033"/>
    </row>
    <row r="3034" spans="1:5" x14ac:dyDescent="0.3">
      <c r="A3034" s="290">
        <f t="shared" si="140"/>
        <v>0</v>
      </c>
      <c r="B3034" s="289">
        <f t="shared" si="141"/>
        <v>0</v>
      </c>
      <c r="C3034" s="289">
        <f t="shared" si="142"/>
        <v>0</v>
      </c>
      <c r="E3034"/>
    </row>
    <row r="3035" spans="1:5" x14ac:dyDescent="0.3">
      <c r="A3035" s="290">
        <f t="shared" si="140"/>
        <v>0</v>
      </c>
      <c r="B3035" s="289">
        <f t="shared" si="141"/>
        <v>0</v>
      </c>
      <c r="C3035" s="289">
        <f t="shared" si="142"/>
        <v>0</v>
      </c>
      <c r="E3035"/>
    </row>
    <row r="3036" spans="1:5" x14ac:dyDescent="0.3">
      <c r="A3036" s="290">
        <f t="shared" si="140"/>
        <v>0</v>
      </c>
      <c r="B3036" s="289">
        <f t="shared" si="141"/>
        <v>0</v>
      </c>
      <c r="C3036" s="289">
        <f t="shared" si="142"/>
        <v>0</v>
      </c>
      <c r="E3036"/>
    </row>
    <row r="3037" spans="1:5" x14ac:dyDescent="0.3">
      <c r="A3037" s="290">
        <f t="shared" ref="A3037:A3100" si="143">+E3037</f>
        <v>0</v>
      </c>
      <c r="B3037" s="289">
        <f t="shared" si="141"/>
        <v>0</v>
      </c>
      <c r="C3037" s="289">
        <f t="shared" si="142"/>
        <v>0</v>
      </c>
      <c r="E3037"/>
    </row>
    <row r="3038" spans="1:5" x14ac:dyDescent="0.3">
      <c r="A3038" s="290">
        <f t="shared" si="143"/>
        <v>0</v>
      </c>
      <c r="B3038" s="289">
        <f t="shared" si="141"/>
        <v>0</v>
      </c>
      <c r="C3038" s="289">
        <f t="shared" si="142"/>
        <v>0</v>
      </c>
      <c r="E3038"/>
    </row>
    <row r="3039" spans="1:5" x14ac:dyDescent="0.3">
      <c r="A3039" s="290">
        <f t="shared" si="143"/>
        <v>0</v>
      </c>
      <c r="B3039" s="289">
        <f t="shared" si="141"/>
        <v>0</v>
      </c>
      <c r="C3039" s="289">
        <f t="shared" si="142"/>
        <v>0</v>
      </c>
      <c r="E3039"/>
    </row>
    <row r="3040" spans="1:5" x14ac:dyDescent="0.3">
      <c r="A3040" s="290">
        <f t="shared" si="143"/>
        <v>0</v>
      </c>
      <c r="B3040" s="289">
        <f t="shared" si="141"/>
        <v>0</v>
      </c>
      <c r="C3040" s="289">
        <f t="shared" si="142"/>
        <v>0</v>
      </c>
      <c r="E3040"/>
    </row>
    <row r="3041" spans="1:5" x14ac:dyDescent="0.3">
      <c r="A3041" s="290">
        <f t="shared" si="143"/>
        <v>0</v>
      </c>
      <c r="B3041" s="289">
        <f t="shared" si="141"/>
        <v>0</v>
      </c>
      <c r="C3041" s="289">
        <f t="shared" si="142"/>
        <v>0</v>
      </c>
      <c r="E3041"/>
    </row>
    <row r="3042" spans="1:5" x14ac:dyDescent="0.3">
      <c r="A3042" s="290">
        <f t="shared" si="143"/>
        <v>0</v>
      </c>
      <c r="B3042" s="289">
        <f t="shared" si="141"/>
        <v>0</v>
      </c>
      <c r="C3042" s="289">
        <f t="shared" si="142"/>
        <v>0</v>
      </c>
      <c r="E3042"/>
    </row>
    <row r="3043" spans="1:5" x14ac:dyDescent="0.3">
      <c r="A3043" s="290">
        <f t="shared" si="143"/>
        <v>0</v>
      </c>
      <c r="B3043" s="289">
        <f t="shared" si="141"/>
        <v>0</v>
      </c>
      <c r="C3043" s="289">
        <f t="shared" si="142"/>
        <v>0</v>
      </c>
      <c r="E3043"/>
    </row>
    <row r="3044" spans="1:5" x14ac:dyDescent="0.3">
      <c r="A3044" s="290">
        <f t="shared" si="143"/>
        <v>0</v>
      </c>
      <c r="B3044" s="289">
        <f t="shared" ref="B3044:B3107" si="144">+SUM(F3044:G3044)</f>
        <v>0</v>
      </c>
      <c r="C3044" s="289">
        <f t="shared" ref="C3044:C3107" si="145">+SUM(F3044:AZ3044)-B3044</f>
        <v>0</v>
      </c>
      <c r="E3044"/>
    </row>
    <row r="3045" spans="1:5" x14ac:dyDescent="0.3">
      <c r="A3045" s="290">
        <f t="shared" si="143"/>
        <v>0</v>
      </c>
      <c r="B3045" s="289">
        <f t="shared" si="144"/>
        <v>0</v>
      </c>
      <c r="C3045" s="289">
        <f t="shared" si="145"/>
        <v>0</v>
      </c>
      <c r="E3045"/>
    </row>
    <row r="3046" spans="1:5" x14ac:dyDescent="0.3">
      <c r="A3046" s="290">
        <f t="shared" si="143"/>
        <v>0</v>
      </c>
      <c r="B3046" s="289">
        <f t="shared" si="144"/>
        <v>0</v>
      </c>
      <c r="C3046" s="289">
        <f t="shared" si="145"/>
        <v>0</v>
      </c>
      <c r="E3046"/>
    </row>
    <row r="3047" spans="1:5" x14ac:dyDescent="0.3">
      <c r="A3047" s="290">
        <f t="shared" si="143"/>
        <v>0</v>
      </c>
      <c r="B3047" s="289">
        <f t="shared" si="144"/>
        <v>0</v>
      </c>
      <c r="C3047" s="289">
        <f t="shared" si="145"/>
        <v>0</v>
      </c>
      <c r="E3047"/>
    </row>
    <row r="3048" spans="1:5" x14ac:dyDescent="0.3">
      <c r="A3048" s="290">
        <f t="shared" si="143"/>
        <v>0</v>
      </c>
      <c r="B3048" s="289">
        <f t="shared" si="144"/>
        <v>0</v>
      </c>
      <c r="C3048" s="289">
        <f t="shared" si="145"/>
        <v>0</v>
      </c>
      <c r="E3048"/>
    </row>
    <row r="3049" spans="1:5" x14ac:dyDescent="0.3">
      <c r="A3049" s="290">
        <f t="shared" si="143"/>
        <v>0</v>
      </c>
      <c r="B3049" s="289">
        <f t="shared" si="144"/>
        <v>0</v>
      </c>
      <c r="C3049" s="289">
        <f t="shared" si="145"/>
        <v>0</v>
      </c>
      <c r="E3049"/>
    </row>
    <row r="3050" spans="1:5" x14ac:dyDescent="0.3">
      <c r="A3050" s="290">
        <f t="shared" si="143"/>
        <v>0</v>
      </c>
      <c r="B3050" s="289">
        <f t="shared" si="144"/>
        <v>0</v>
      </c>
      <c r="C3050" s="289">
        <f t="shared" si="145"/>
        <v>0</v>
      </c>
      <c r="E3050"/>
    </row>
    <row r="3051" spans="1:5" x14ac:dyDescent="0.3">
      <c r="A3051" s="290">
        <f t="shared" si="143"/>
        <v>0</v>
      </c>
      <c r="B3051" s="289">
        <f t="shared" si="144"/>
        <v>0</v>
      </c>
      <c r="C3051" s="289">
        <f t="shared" si="145"/>
        <v>0</v>
      </c>
      <c r="E3051"/>
    </row>
    <row r="3052" spans="1:5" x14ac:dyDescent="0.3">
      <c r="A3052" s="290">
        <f t="shared" si="143"/>
        <v>0</v>
      </c>
      <c r="B3052" s="289">
        <f t="shared" si="144"/>
        <v>0</v>
      </c>
      <c r="C3052" s="289">
        <f t="shared" si="145"/>
        <v>0</v>
      </c>
      <c r="E3052"/>
    </row>
    <row r="3053" spans="1:5" x14ac:dyDescent="0.3">
      <c r="A3053" s="290">
        <f t="shared" si="143"/>
        <v>0</v>
      </c>
      <c r="B3053" s="289">
        <f t="shared" si="144"/>
        <v>0</v>
      </c>
      <c r="C3053" s="289">
        <f t="shared" si="145"/>
        <v>0</v>
      </c>
      <c r="E3053"/>
    </row>
    <row r="3054" spans="1:5" x14ac:dyDescent="0.3">
      <c r="A3054" s="290">
        <f t="shared" si="143"/>
        <v>0</v>
      </c>
      <c r="B3054" s="289">
        <f t="shared" si="144"/>
        <v>0</v>
      </c>
      <c r="C3054" s="289">
        <f t="shared" si="145"/>
        <v>0</v>
      </c>
      <c r="E3054"/>
    </row>
    <row r="3055" spans="1:5" x14ac:dyDescent="0.3">
      <c r="A3055" s="290">
        <f t="shared" si="143"/>
        <v>0</v>
      </c>
      <c r="B3055" s="289">
        <f t="shared" si="144"/>
        <v>0</v>
      </c>
      <c r="C3055" s="289">
        <f t="shared" si="145"/>
        <v>0</v>
      </c>
      <c r="E3055"/>
    </row>
    <row r="3056" spans="1:5" x14ac:dyDescent="0.3">
      <c r="A3056" s="290">
        <f t="shared" si="143"/>
        <v>0</v>
      </c>
      <c r="B3056" s="289">
        <f t="shared" si="144"/>
        <v>0</v>
      </c>
      <c r="C3056" s="289">
        <f t="shared" si="145"/>
        <v>0</v>
      </c>
      <c r="E3056"/>
    </row>
    <row r="3057" spans="1:5" x14ac:dyDescent="0.3">
      <c r="A3057" s="290">
        <f t="shared" si="143"/>
        <v>0</v>
      </c>
      <c r="B3057" s="289">
        <f t="shared" si="144"/>
        <v>0</v>
      </c>
      <c r="C3057" s="289">
        <f t="shared" si="145"/>
        <v>0</v>
      </c>
      <c r="E3057"/>
    </row>
    <row r="3058" spans="1:5" x14ac:dyDescent="0.3">
      <c r="A3058" s="290">
        <f t="shared" si="143"/>
        <v>0</v>
      </c>
      <c r="B3058" s="289">
        <f t="shared" si="144"/>
        <v>0</v>
      </c>
      <c r="C3058" s="289">
        <f t="shared" si="145"/>
        <v>0</v>
      </c>
      <c r="E3058"/>
    </row>
    <row r="3059" spans="1:5" x14ac:dyDescent="0.3">
      <c r="A3059" s="290">
        <f t="shared" si="143"/>
        <v>0</v>
      </c>
      <c r="B3059" s="289">
        <f t="shared" si="144"/>
        <v>0</v>
      </c>
      <c r="C3059" s="289">
        <f t="shared" si="145"/>
        <v>0</v>
      </c>
      <c r="E3059"/>
    </row>
    <row r="3060" spans="1:5" x14ac:dyDescent="0.3">
      <c r="A3060" s="290">
        <f t="shared" si="143"/>
        <v>0</v>
      </c>
      <c r="B3060" s="289">
        <f t="shared" si="144"/>
        <v>0</v>
      </c>
      <c r="C3060" s="289">
        <f t="shared" si="145"/>
        <v>0</v>
      </c>
      <c r="E3060"/>
    </row>
    <row r="3061" spans="1:5" x14ac:dyDescent="0.3">
      <c r="A3061" s="290">
        <f t="shared" si="143"/>
        <v>0</v>
      </c>
      <c r="B3061" s="289">
        <f t="shared" si="144"/>
        <v>0</v>
      </c>
      <c r="C3061" s="289">
        <f t="shared" si="145"/>
        <v>0</v>
      </c>
      <c r="E3061"/>
    </row>
    <row r="3062" spans="1:5" x14ac:dyDescent="0.3">
      <c r="A3062" s="290">
        <f t="shared" si="143"/>
        <v>0</v>
      </c>
      <c r="B3062" s="289">
        <f t="shared" si="144"/>
        <v>0</v>
      </c>
      <c r="C3062" s="289">
        <f t="shared" si="145"/>
        <v>0</v>
      </c>
      <c r="E3062"/>
    </row>
    <row r="3063" spans="1:5" x14ac:dyDescent="0.3">
      <c r="A3063" s="290">
        <f t="shared" si="143"/>
        <v>0</v>
      </c>
      <c r="B3063" s="289">
        <f t="shared" si="144"/>
        <v>0</v>
      </c>
      <c r="C3063" s="289">
        <f t="shared" si="145"/>
        <v>0</v>
      </c>
      <c r="E3063"/>
    </row>
    <row r="3064" spans="1:5" x14ac:dyDescent="0.3">
      <c r="A3064" s="290">
        <f t="shared" si="143"/>
        <v>0</v>
      </c>
      <c r="B3064" s="289">
        <f t="shared" si="144"/>
        <v>0</v>
      </c>
      <c r="C3064" s="289">
        <f t="shared" si="145"/>
        <v>0</v>
      </c>
      <c r="E3064"/>
    </row>
    <row r="3065" spans="1:5" x14ac:dyDescent="0.3">
      <c r="A3065" s="290">
        <f t="shared" si="143"/>
        <v>0</v>
      </c>
      <c r="B3065" s="289">
        <f t="shared" si="144"/>
        <v>0</v>
      </c>
      <c r="C3065" s="289">
        <f t="shared" si="145"/>
        <v>0</v>
      </c>
      <c r="E3065"/>
    </row>
    <row r="3066" spans="1:5" x14ac:dyDescent="0.3">
      <c r="A3066" s="290">
        <f t="shared" si="143"/>
        <v>0</v>
      </c>
      <c r="B3066" s="289">
        <f t="shared" si="144"/>
        <v>0</v>
      </c>
      <c r="C3066" s="289">
        <f t="shared" si="145"/>
        <v>0</v>
      </c>
      <c r="E3066"/>
    </row>
    <row r="3067" spans="1:5" x14ac:dyDescent="0.3">
      <c r="A3067" s="290">
        <f t="shared" si="143"/>
        <v>0</v>
      </c>
      <c r="B3067" s="289">
        <f t="shared" si="144"/>
        <v>0</v>
      </c>
      <c r="C3067" s="289">
        <f t="shared" si="145"/>
        <v>0</v>
      </c>
      <c r="E3067"/>
    </row>
    <row r="3068" spans="1:5" x14ac:dyDescent="0.3">
      <c r="A3068" s="290">
        <f t="shared" si="143"/>
        <v>0</v>
      </c>
      <c r="B3068" s="289">
        <f t="shared" si="144"/>
        <v>0</v>
      </c>
      <c r="C3068" s="289">
        <f t="shared" si="145"/>
        <v>0</v>
      </c>
      <c r="E3068"/>
    </row>
    <row r="3069" spans="1:5" x14ac:dyDescent="0.3">
      <c r="A3069" s="290">
        <f t="shared" si="143"/>
        <v>0</v>
      </c>
      <c r="B3069" s="289">
        <f t="shared" si="144"/>
        <v>0</v>
      </c>
      <c r="C3069" s="289">
        <f t="shared" si="145"/>
        <v>0</v>
      </c>
      <c r="E3069"/>
    </row>
    <row r="3070" spans="1:5" x14ac:dyDescent="0.3">
      <c r="A3070" s="290">
        <f t="shared" si="143"/>
        <v>0</v>
      </c>
      <c r="B3070" s="289">
        <f t="shared" si="144"/>
        <v>0</v>
      </c>
      <c r="C3070" s="289">
        <f t="shared" si="145"/>
        <v>0</v>
      </c>
      <c r="E3070"/>
    </row>
    <row r="3071" spans="1:5" x14ac:dyDescent="0.3">
      <c r="A3071" s="290">
        <f t="shared" si="143"/>
        <v>0</v>
      </c>
      <c r="B3071" s="289">
        <f t="shared" si="144"/>
        <v>0</v>
      </c>
      <c r="C3071" s="289">
        <f t="shared" si="145"/>
        <v>0</v>
      </c>
      <c r="E3071"/>
    </row>
    <row r="3072" spans="1:5" x14ac:dyDescent="0.3">
      <c r="A3072" s="290">
        <f t="shared" si="143"/>
        <v>0</v>
      </c>
      <c r="B3072" s="289">
        <f t="shared" si="144"/>
        <v>0</v>
      </c>
      <c r="C3072" s="289">
        <f t="shared" si="145"/>
        <v>0</v>
      </c>
      <c r="E3072"/>
    </row>
    <row r="3073" spans="1:5" x14ac:dyDescent="0.3">
      <c r="A3073" s="290">
        <f t="shared" si="143"/>
        <v>0</v>
      </c>
      <c r="B3073" s="289">
        <f t="shared" si="144"/>
        <v>0</v>
      </c>
      <c r="C3073" s="289">
        <f t="shared" si="145"/>
        <v>0</v>
      </c>
      <c r="E3073"/>
    </row>
    <row r="3074" spans="1:5" x14ac:dyDescent="0.3">
      <c r="A3074" s="290">
        <f t="shared" si="143"/>
        <v>0</v>
      </c>
      <c r="B3074" s="289">
        <f t="shared" si="144"/>
        <v>0</v>
      </c>
      <c r="C3074" s="289">
        <f t="shared" si="145"/>
        <v>0</v>
      </c>
      <c r="E3074"/>
    </row>
    <row r="3075" spans="1:5" x14ac:dyDescent="0.3">
      <c r="A3075" s="290">
        <f t="shared" si="143"/>
        <v>0</v>
      </c>
      <c r="B3075" s="289">
        <f t="shared" si="144"/>
        <v>0</v>
      </c>
      <c r="C3075" s="289">
        <f t="shared" si="145"/>
        <v>0</v>
      </c>
      <c r="E3075"/>
    </row>
    <row r="3076" spans="1:5" x14ac:dyDescent="0.3">
      <c r="A3076" s="290">
        <f t="shared" si="143"/>
        <v>0</v>
      </c>
      <c r="B3076" s="289">
        <f t="shared" si="144"/>
        <v>0</v>
      </c>
      <c r="C3076" s="289">
        <f t="shared" si="145"/>
        <v>0</v>
      </c>
      <c r="E3076"/>
    </row>
    <row r="3077" spans="1:5" x14ac:dyDescent="0.3">
      <c r="A3077" s="290">
        <f t="shared" si="143"/>
        <v>0</v>
      </c>
      <c r="B3077" s="289">
        <f t="shared" si="144"/>
        <v>0</v>
      </c>
      <c r="C3077" s="289">
        <f t="shared" si="145"/>
        <v>0</v>
      </c>
      <c r="E3077"/>
    </row>
    <row r="3078" spans="1:5" x14ac:dyDescent="0.3">
      <c r="A3078" s="290">
        <f t="shared" si="143"/>
        <v>0</v>
      </c>
      <c r="B3078" s="289">
        <f t="shared" si="144"/>
        <v>0</v>
      </c>
      <c r="C3078" s="289">
        <f t="shared" si="145"/>
        <v>0</v>
      </c>
      <c r="E3078"/>
    </row>
    <row r="3079" spans="1:5" x14ac:dyDescent="0.3">
      <c r="A3079" s="290">
        <f t="shared" si="143"/>
        <v>0</v>
      </c>
      <c r="B3079" s="289">
        <f t="shared" si="144"/>
        <v>0</v>
      </c>
      <c r="C3079" s="289">
        <f t="shared" si="145"/>
        <v>0</v>
      </c>
      <c r="E3079"/>
    </row>
    <row r="3080" spans="1:5" x14ac:dyDescent="0.3">
      <c r="A3080" s="290">
        <f t="shared" si="143"/>
        <v>0</v>
      </c>
      <c r="B3080" s="289">
        <f t="shared" si="144"/>
        <v>0</v>
      </c>
      <c r="C3080" s="289">
        <f t="shared" si="145"/>
        <v>0</v>
      </c>
      <c r="E3080"/>
    </row>
    <row r="3081" spans="1:5" x14ac:dyDescent="0.3">
      <c r="A3081" s="290">
        <f t="shared" si="143"/>
        <v>0</v>
      </c>
      <c r="B3081" s="289">
        <f t="shared" si="144"/>
        <v>0</v>
      </c>
      <c r="C3081" s="289">
        <f t="shared" si="145"/>
        <v>0</v>
      </c>
      <c r="E3081"/>
    </row>
    <row r="3082" spans="1:5" x14ac:dyDescent="0.3">
      <c r="A3082" s="290">
        <f t="shared" si="143"/>
        <v>0</v>
      </c>
      <c r="B3082" s="289">
        <f t="shared" si="144"/>
        <v>0</v>
      </c>
      <c r="C3082" s="289">
        <f t="shared" si="145"/>
        <v>0</v>
      </c>
      <c r="E3082"/>
    </row>
    <row r="3083" spans="1:5" x14ac:dyDescent="0.3">
      <c r="A3083" s="290">
        <f t="shared" si="143"/>
        <v>0</v>
      </c>
      <c r="B3083" s="289">
        <f t="shared" si="144"/>
        <v>0</v>
      </c>
      <c r="C3083" s="289">
        <f t="shared" si="145"/>
        <v>0</v>
      </c>
      <c r="E3083"/>
    </row>
    <row r="3084" spans="1:5" x14ac:dyDescent="0.3">
      <c r="A3084" s="290">
        <f t="shared" si="143"/>
        <v>0</v>
      </c>
      <c r="B3084" s="289">
        <f t="shared" si="144"/>
        <v>0</v>
      </c>
      <c r="C3084" s="289">
        <f t="shared" si="145"/>
        <v>0</v>
      </c>
      <c r="E3084"/>
    </row>
    <row r="3085" spans="1:5" x14ac:dyDescent="0.3">
      <c r="A3085" s="290">
        <f t="shared" si="143"/>
        <v>0</v>
      </c>
      <c r="B3085" s="289">
        <f t="shared" si="144"/>
        <v>0</v>
      </c>
      <c r="C3085" s="289">
        <f t="shared" si="145"/>
        <v>0</v>
      </c>
      <c r="E3085"/>
    </row>
    <row r="3086" spans="1:5" x14ac:dyDescent="0.3">
      <c r="A3086" s="290">
        <f t="shared" si="143"/>
        <v>0</v>
      </c>
      <c r="B3086" s="289">
        <f t="shared" si="144"/>
        <v>0</v>
      </c>
      <c r="C3086" s="289">
        <f t="shared" si="145"/>
        <v>0</v>
      </c>
      <c r="E3086"/>
    </row>
    <row r="3087" spans="1:5" x14ac:dyDescent="0.3">
      <c r="A3087" s="290">
        <f t="shared" si="143"/>
        <v>0</v>
      </c>
      <c r="B3087" s="289">
        <f t="shared" si="144"/>
        <v>0</v>
      </c>
      <c r="C3087" s="289">
        <f t="shared" si="145"/>
        <v>0</v>
      </c>
      <c r="E3087"/>
    </row>
    <row r="3088" spans="1:5" x14ac:dyDescent="0.3">
      <c r="A3088" s="290">
        <f t="shared" si="143"/>
        <v>0</v>
      </c>
      <c r="B3088" s="289">
        <f t="shared" si="144"/>
        <v>0</v>
      </c>
      <c r="C3088" s="289">
        <f t="shared" si="145"/>
        <v>0</v>
      </c>
      <c r="E3088"/>
    </row>
    <row r="3089" spans="1:5" x14ac:dyDescent="0.3">
      <c r="A3089" s="290">
        <f t="shared" si="143"/>
        <v>0</v>
      </c>
      <c r="B3089" s="289">
        <f t="shared" si="144"/>
        <v>0</v>
      </c>
      <c r="C3089" s="289">
        <f t="shared" si="145"/>
        <v>0</v>
      </c>
      <c r="E3089"/>
    </row>
    <row r="3090" spans="1:5" x14ac:dyDescent="0.3">
      <c r="A3090" s="290">
        <f t="shared" si="143"/>
        <v>0</v>
      </c>
      <c r="B3090" s="289">
        <f t="shared" si="144"/>
        <v>0</v>
      </c>
      <c r="C3090" s="289">
        <f t="shared" si="145"/>
        <v>0</v>
      </c>
      <c r="E3090"/>
    </row>
    <row r="3091" spans="1:5" x14ac:dyDescent="0.3">
      <c r="A3091" s="290">
        <f t="shared" si="143"/>
        <v>0</v>
      </c>
      <c r="B3091" s="289">
        <f t="shared" si="144"/>
        <v>0</v>
      </c>
      <c r="C3091" s="289">
        <f t="shared" si="145"/>
        <v>0</v>
      </c>
      <c r="E3091"/>
    </row>
    <row r="3092" spans="1:5" x14ac:dyDescent="0.3">
      <c r="A3092" s="290">
        <f t="shared" si="143"/>
        <v>0</v>
      </c>
      <c r="B3092" s="289">
        <f t="shared" si="144"/>
        <v>0</v>
      </c>
      <c r="C3092" s="289">
        <f t="shared" si="145"/>
        <v>0</v>
      </c>
      <c r="E3092"/>
    </row>
    <row r="3093" spans="1:5" x14ac:dyDescent="0.3">
      <c r="A3093" s="290">
        <f t="shared" si="143"/>
        <v>0</v>
      </c>
      <c r="B3093" s="289">
        <f t="shared" si="144"/>
        <v>0</v>
      </c>
      <c r="C3093" s="289">
        <f t="shared" si="145"/>
        <v>0</v>
      </c>
      <c r="E3093"/>
    </row>
    <row r="3094" spans="1:5" x14ac:dyDescent="0.3">
      <c r="A3094" s="290">
        <f t="shared" si="143"/>
        <v>0</v>
      </c>
      <c r="B3094" s="289">
        <f t="shared" si="144"/>
        <v>0</v>
      </c>
      <c r="C3094" s="289">
        <f t="shared" si="145"/>
        <v>0</v>
      </c>
      <c r="E3094"/>
    </row>
    <row r="3095" spans="1:5" x14ac:dyDescent="0.3">
      <c r="A3095" s="290">
        <f t="shared" si="143"/>
        <v>0</v>
      </c>
      <c r="B3095" s="289">
        <f t="shared" si="144"/>
        <v>0</v>
      </c>
      <c r="C3095" s="289">
        <f t="shared" si="145"/>
        <v>0</v>
      </c>
      <c r="E3095"/>
    </row>
    <row r="3096" spans="1:5" x14ac:dyDescent="0.3">
      <c r="A3096" s="290">
        <f t="shared" si="143"/>
        <v>0</v>
      </c>
      <c r="B3096" s="289">
        <f t="shared" si="144"/>
        <v>0</v>
      </c>
      <c r="C3096" s="289">
        <f t="shared" si="145"/>
        <v>0</v>
      </c>
      <c r="E3096"/>
    </row>
    <row r="3097" spans="1:5" x14ac:dyDescent="0.3">
      <c r="A3097" s="290">
        <f t="shared" si="143"/>
        <v>0</v>
      </c>
      <c r="B3097" s="289">
        <f t="shared" si="144"/>
        <v>0</v>
      </c>
      <c r="C3097" s="289">
        <f t="shared" si="145"/>
        <v>0</v>
      </c>
      <c r="E3097"/>
    </row>
    <row r="3098" spans="1:5" x14ac:dyDescent="0.3">
      <c r="A3098" s="290">
        <f t="shared" si="143"/>
        <v>0</v>
      </c>
      <c r="B3098" s="289">
        <f t="shared" si="144"/>
        <v>0</v>
      </c>
      <c r="C3098" s="289">
        <f t="shared" si="145"/>
        <v>0</v>
      </c>
      <c r="E3098"/>
    </row>
    <row r="3099" spans="1:5" x14ac:dyDescent="0.3">
      <c r="A3099" s="290">
        <f t="shared" si="143"/>
        <v>0</v>
      </c>
      <c r="B3099" s="289">
        <f t="shared" si="144"/>
        <v>0</v>
      </c>
      <c r="C3099" s="289">
        <f t="shared" si="145"/>
        <v>0</v>
      </c>
      <c r="E3099"/>
    </row>
    <row r="3100" spans="1:5" x14ac:dyDescent="0.3">
      <c r="A3100" s="290">
        <f t="shared" si="143"/>
        <v>0</v>
      </c>
      <c r="B3100" s="289">
        <f t="shared" si="144"/>
        <v>0</v>
      </c>
      <c r="C3100" s="289">
        <f t="shared" si="145"/>
        <v>0</v>
      </c>
      <c r="E3100"/>
    </row>
    <row r="3101" spans="1:5" x14ac:dyDescent="0.3">
      <c r="A3101" s="290">
        <f t="shared" ref="A3101:A3164" si="146">+E3101</f>
        <v>0</v>
      </c>
      <c r="B3101" s="289">
        <f t="shared" si="144"/>
        <v>0</v>
      </c>
      <c r="C3101" s="289">
        <f t="shared" si="145"/>
        <v>0</v>
      </c>
      <c r="E3101"/>
    </row>
    <row r="3102" spans="1:5" x14ac:dyDescent="0.3">
      <c r="A3102" s="290">
        <f t="shared" si="146"/>
        <v>0</v>
      </c>
      <c r="B3102" s="289">
        <f t="shared" si="144"/>
        <v>0</v>
      </c>
      <c r="C3102" s="289">
        <f t="shared" si="145"/>
        <v>0</v>
      </c>
      <c r="E3102"/>
    </row>
    <row r="3103" spans="1:5" x14ac:dyDescent="0.3">
      <c r="A3103" s="290">
        <f t="shared" si="146"/>
        <v>0</v>
      </c>
      <c r="B3103" s="289">
        <f t="shared" si="144"/>
        <v>0</v>
      </c>
      <c r="C3103" s="289">
        <f t="shared" si="145"/>
        <v>0</v>
      </c>
      <c r="E3103"/>
    </row>
    <row r="3104" spans="1:5" x14ac:dyDescent="0.3">
      <c r="A3104" s="290">
        <f t="shared" si="146"/>
        <v>0</v>
      </c>
      <c r="B3104" s="289">
        <f t="shared" si="144"/>
        <v>0</v>
      </c>
      <c r="C3104" s="289">
        <f t="shared" si="145"/>
        <v>0</v>
      </c>
      <c r="E3104"/>
    </row>
    <row r="3105" spans="1:5" x14ac:dyDescent="0.3">
      <c r="A3105" s="290">
        <f t="shared" si="146"/>
        <v>0</v>
      </c>
      <c r="B3105" s="289">
        <f t="shared" si="144"/>
        <v>0</v>
      </c>
      <c r="C3105" s="289">
        <f t="shared" si="145"/>
        <v>0</v>
      </c>
      <c r="E3105"/>
    </row>
    <row r="3106" spans="1:5" x14ac:dyDescent="0.3">
      <c r="A3106" s="290">
        <f t="shared" si="146"/>
        <v>0</v>
      </c>
      <c r="B3106" s="289">
        <f t="shared" si="144"/>
        <v>0</v>
      </c>
      <c r="C3106" s="289">
        <f t="shared" si="145"/>
        <v>0</v>
      </c>
      <c r="E3106"/>
    </row>
    <row r="3107" spans="1:5" x14ac:dyDescent="0.3">
      <c r="A3107" s="290">
        <f t="shared" si="146"/>
        <v>0</v>
      </c>
      <c r="B3107" s="289">
        <f t="shared" si="144"/>
        <v>0</v>
      </c>
      <c r="C3107" s="289">
        <f t="shared" si="145"/>
        <v>0</v>
      </c>
      <c r="E3107"/>
    </row>
    <row r="3108" spans="1:5" x14ac:dyDescent="0.3">
      <c r="A3108" s="290">
        <f t="shared" si="146"/>
        <v>0</v>
      </c>
      <c r="B3108" s="289">
        <f t="shared" ref="B3108:B3171" si="147">+SUM(F3108:G3108)</f>
        <v>0</v>
      </c>
      <c r="C3108" s="289">
        <f t="shared" ref="C3108:C3171" si="148">+SUM(F3108:AZ3108)-B3108</f>
        <v>0</v>
      </c>
      <c r="E3108"/>
    </row>
    <row r="3109" spans="1:5" x14ac:dyDescent="0.3">
      <c r="A3109" s="290">
        <f t="shared" si="146"/>
        <v>0</v>
      </c>
      <c r="B3109" s="289">
        <f t="shared" si="147"/>
        <v>0</v>
      </c>
      <c r="C3109" s="289">
        <f t="shared" si="148"/>
        <v>0</v>
      </c>
      <c r="E3109"/>
    </row>
    <row r="3110" spans="1:5" x14ac:dyDescent="0.3">
      <c r="A3110" s="290">
        <f t="shared" si="146"/>
        <v>0</v>
      </c>
      <c r="B3110" s="289">
        <f t="shared" si="147"/>
        <v>0</v>
      </c>
      <c r="C3110" s="289">
        <f t="shared" si="148"/>
        <v>0</v>
      </c>
      <c r="E3110"/>
    </row>
    <row r="3111" spans="1:5" x14ac:dyDescent="0.3">
      <c r="A3111" s="290">
        <f t="shared" si="146"/>
        <v>0</v>
      </c>
      <c r="B3111" s="289">
        <f t="shared" si="147"/>
        <v>0</v>
      </c>
      <c r="C3111" s="289">
        <f t="shared" si="148"/>
        <v>0</v>
      </c>
      <c r="E3111"/>
    </row>
    <row r="3112" spans="1:5" x14ac:dyDescent="0.3">
      <c r="A3112" s="290">
        <f t="shared" si="146"/>
        <v>0</v>
      </c>
      <c r="B3112" s="289">
        <f t="shared" si="147"/>
        <v>0</v>
      </c>
      <c r="C3112" s="289">
        <f t="shared" si="148"/>
        <v>0</v>
      </c>
      <c r="E3112"/>
    </row>
    <row r="3113" spans="1:5" x14ac:dyDescent="0.3">
      <c r="A3113" s="290">
        <f t="shared" si="146"/>
        <v>0</v>
      </c>
      <c r="B3113" s="289">
        <f t="shared" si="147"/>
        <v>0</v>
      </c>
      <c r="C3113" s="289">
        <f t="shared" si="148"/>
        <v>0</v>
      </c>
      <c r="E3113"/>
    </row>
    <row r="3114" spans="1:5" x14ac:dyDescent="0.3">
      <c r="A3114" s="290">
        <f t="shared" si="146"/>
        <v>0</v>
      </c>
      <c r="B3114" s="289">
        <f t="shared" si="147"/>
        <v>0</v>
      </c>
      <c r="C3114" s="289">
        <f t="shared" si="148"/>
        <v>0</v>
      </c>
      <c r="E3114"/>
    </row>
    <row r="3115" spans="1:5" x14ac:dyDescent="0.3">
      <c r="A3115" s="290">
        <f t="shared" si="146"/>
        <v>0</v>
      </c>
      <c r="B3115" s="289">
        <f t="shared" si="147"/>
        <v>0</v>
      </c>
      <c r="C3115" s="289">
        <f t="shared" si="148"/>
        <v>0</v>
      </c>
      <c r="E3115"/>
    </row>
    <row r="3116" spans="1:5" x14ac:dyDescent="0.3">
      <c r="A3116" s="290">
        <f t="shared" si="146"/>
        <v>0</v>
      </c>
      <c r="B3116" s="289">
        <f t="shared" si="147"/>
        <v>0</v>
      </c>
      <c r="C3116" s="289">
        <f t="shared" si="148"/>
        <v>0</v>
      </c>
      <c r="E3116"/>
    </row>
    <row r="3117" spans="1:5" x14ac:dyDescent="0.3">
      <c r="A3117" s="290">
        <f t="shared" si="146"/>
        <v>0</v>
      </c>
      <c r="B3117" s="289">
        <f t="shared" si="147"/>
        <v>0</v>
      </c>
      <c r="C3117" s="289">
        <f t="shared" si="148"/>
        <v>0</v>
      </c>
      <c r="E3117"/>
    </row>
    <row r="3118" spans="1:5" x14ac:dyDescent="0.3">
      <c r="A3118" s="290">
        <f t="shared" si="146"/>
        <v>0</v>
      </c>
      <c r="B3118" s="289">
        <f t="shared" si="147"/>
        <v>0</v>
      </c>
      <c r="C3118" s="289">
        <f t="shared" si="148"/>
        <v>0</v>
      </c>
      <c r="E3118"/>
    </row>
    <row r="3119" spans="1:5" x14ac:dyDescent="0.3">
      <c r="A3119" s="290">
        <f t="shared" si="146"/>
        <v>0</v>
      </c>
      <c r="B3119" s="289">
        <f t="shared" si="147"/>
        <v>0</v>
      </c>
      <c r="C3119" s="289">
        <f t="shared" si="148"/>
        <v>0</v>
      </c>
      <c r="E3119"/>
    </row>
    <row r="3120" spans="1:5" x14ac:dyDescent="0.3">
      <c r="A3120" s="290">
        <f t="shared" si="146"/>
        <v>0</v>
      </c>
      <c r="B3120" s="289">
        <f t="shared" si="147"/>
        <v>0</v>
      </c>
      <c r="C3120" s="289">
        <f t="shared" si="148"/>
        <v>0</v>
      </c>
      <c r="E3120"/>
    </row>
    <row r="3121" spans="1:5" x14ac:dyDescent="0.3">
      <c r="A3121" s="290">
        <f t="shared" si="146"/>
        <v>0</v>
      </c>
      <c r="B3121" s="289">
        <f t="shared" si="147"/>
        <v>0</v>
      </c>
      <c r="C3121" s="289">
        <f t="shared" si="148"/>
        <v>0</v>
      </c>
      <c r="E3121"/>
    </row>
    <row r="3122" spans="1:5" x14ac:dyDescent="0.3">
      <c r="A3122" s="290">
        <f t="shared" si="146"/>
        <v>0</v>
      </c>
      <c r="B3122" s="289">
        <f t="shared" si="147"/>
        <v>0</v>
      </c>
      <c r="C3122" s="289">
        <f t="shared" si="148"/>
        <v>0</v>
      </c>
      <c r="E3122"/>
    </row>
    <row r="3123" spans="1:5" x14ac:dyDescent="0.3">
      <c r="A3123" s="290">
        <f t="shared" si="146"/>
        <v>0</v>
      </c>
      <c r="B3123" s="289">
        <f t="shared" si="147"/>
        <v>0</v>
      </c>
      <c r="C3123" s="289">
        <f t="shared" si="148"/>
        <v>0</v>
      </c>
      <c r="E3123"/>
    </row>
    <row r="3124" spans="1:5" x14ac:dyDescent="0.3">
      <c r="A3124" s="290">
        <f t="shared" si="146"/>
        <v>0</v>
      </c>
      <c r="B3124" s="289">
        <f t="shared" si="147"/>
        <v>0</v>
      </c>
      <c r="C3124" s="289">
        <f t="shared" si="148"/>
        <v>0</v>
      </c>
      <c r="E3124"/>
    </row>
    <row r="3125" spans="1:5" x14ac:dyDescent="0.3">
      <c r="A3125" s="290">
        <f t="shared" si="146"/>
        <v>0</v>
      </c>
      <c r="B3125" s="289">
        <f t="shared" si="147"/>
        <v>0</v>
      </c>
      <c r="C3125" s="289">
        <f t="shared" si="148"/>
        <v>0</v>
      </c>
      <c r="E3125"/>
    </row>
    <row r="3126" spans="1:5" x14ac:dyDescent="0.3">
      <c r="A3126" s="290">
        <f t="shared" si="146"/>
        <v>0</v>
      </c>
      <c r="B3126" s="289">
        <f t="shared" si="147"/>
        <v>0</v>
      </c>
      <c r="C3126" s="289">
        <f t="shared" si="148"/>
        <v>0</v>
      </c>
      <c r="E3126"/>
    </row>
    <row r="3127" spans="1:5" x14ac:dyDescent="0.3">
      <c r="A3127" s="290">
        <f t="shared" si="146"/>
        <v>0</v>
      </c>
      <c r="B3127" s="289">
        <f t="shared" si="147"/>
        <v>0</v>
      </c>
      <c r="C3127" s="289">
        <f t="shared" si="148"/>
        <v>0</v>
      </c>
      <c r="E3127"/>
    </row>
    <row r="3128" spans="1:5" x14ac:dyDescent="0.3">
      <c r="A3128" s="290">
        <f t="shared" si="146"/>
        <v>0</v>
      </c>
      <c r="B3128" s="289">
        <f t="shared" si="147"/>
        <v>0</v>
      </c>
      <c r="C3128" s="289">
        <f t="shared" si="148"/>
        <v>0</v>
      </c>
      <c r="E3128"/>
    </row>
    <row r="3129" spans="1:5" x14ac:dyDescent="0.3">
      <c r="A3129" s="290">
        <f t="shared" si="146"/>
        <v>0</v>
      </c>
      <c r="B3129" s="289">
        <f t="shared" si="147"/>
        <v>0</v>
      </c>
      <c r="C3129" s="289">
        <f t="shared" si="148"/>
        <v>0</v>
      </c>
      <c r="E3129"/>
    </row>
    <row r="3130" spans="1:5" x14ac:dyDescent="0.3">
      <c r="A3130" s="290">
        <f t="shared" si="146"/>
        <v>0</v>
      </c>
      <c r="B3130" s="289">
        <f t="shared" si="147"/>
        <v>0</v>
      </c>
      <c r="C3130" s="289">
        <f t="shared" si="148"/>
        <v>0</v>
      </c>
      <c r="E3130"/>
    </row>
    <row r="3131" spans="1:5" x14ac:dyDescent="0.3">
      <c r="A3131" s="290">
        <f t="shared" si="146"/>
        <v>0</v>
      </c>
      <c r="B3131" s="289">
        <f t="shared" si="147"/>
        <v>0</v>
      </c>
      <c r="C3131" s="289">
        <f t="shared" si="148"/>
        <v>0</v>
      </c>
      <c r="E3131"/>
    </row>
    <row r="3132" spans="1:5" x14ac:dyDescent="0.3">
      <c r="A3132" s="290">
        <f t="shared" si="146"/>
        <v>0</v>
      </c>
      <c r="B3132" s="289">
        <f t="shared" si="147"/>
        <v>0</v>
      </c>
      <c r="C3132" s="289">
        <f t="shared" si="148"/>
        <v>0</v>
      </c>
      <c r="E3132"/>
    </row>
    <row r="3133" spans="1:5" x14ac:dyDescent="0.3">
      <c r="A3133" s="290">
        <f t="shared" si="146"/>
        <v>0</v>
      </c>
      <c r="B3133" s="289">
        <f t="shared" si="147"/>
        <v>0</v>
      </c>
      <c r="C3133" s="289">
        <f t="shared" si="148"/>
        <v>0</v>
      </c>
      <c r="E3133"/>
    </row>
    <row r="3134" spans="1:5" x14ac:dyDescent="0.3">
      <c r="A3134" s="290">
        <f t="shared" si="146"/>
        <v>0</v>
      </c>
      <c r="B3134" s="289">
        <f t="shared" si="147"/>
        <v>0</v>
      </c>
      <c r="C3134" s="289">
        <f t="shared" si="148"/>
        <v>0</v>
      </c>
      <c r="E3134"/>
    </row>
    <row r="3135" spans="1:5" x14ac:dyDescent="0.3">
      <c r="A3135" s="290">
        <f t="shared" si="146"/>
        <v>0</v>
      </c>
      <c r="B3135" s="289">
        <f t="shared" si="147"/>
        <v>0</v>
      </c>
      <c r="C3135" s="289">
        <f t="shared" si="148"/>
        <v>0</v>
      </c>
      <c r="E3135"/>
    </row>
    <row r="3136" spans="1:5" x14ac:dyDescent="0.3">
      <c r="A3136" s="290">
        <f t="shared" si="146"/>
        <v>0</v>
      </c>
      <c r="B3136" s="289">
        <f t="shared" si="147"/>
        <v>0</v>
      </c>
      <c r="C3136" s="289">
        <f t="shared" si="148"/>
        <v>0</v>
      </c>
      <c r="E3136"/>
    </row>
    <row r="3137" spans="1:5" x14ac:dyDescent="0.3">
      <c r="A3137" s="290">
        <f t="shared" si="146"/>
        <v>0</v>
      </c>
      <c r="B3137" s="289">
        <f t="shared" si="147"/>
        <v>0</v>
      </c>
      <c r="C3137" s="289">
        <f t="shared" si="148"/>
        <v>0</v>
      </c>
      <c r="E3137"/>
    </row>
    <row r="3138" spans="1:5" x14ac:dyDescent="0.3">
      <c r="A3138" s="290">
        <f t="shared" si="146"/>
        <v>0</v>
      </c>
      <c r="B3138" s="289">
        <f t="shared" si="147"/>
        <v>0</v>
      </c>
      <c r="C3138" s="289">
        <f t="shared" si="148"/>
        <v>0</v>
      </c>
      <c r="E3138"/>
    </row>
    <row r="3139" spans="1:5" x14ac:dyDescent="0.3">
      <c r="A3139" s="290">
        <f t="shared" si="146"/>
        <v>0</v>
      </c>
      <c r="B3139" s="289">
        <f t="shared" si="147"/>
        <v>0</v>
      </c>
      <c r="C3139" s="289">
        <f t="shared" si="148"/>
        <v>0</v>
      </c>
      <c r="E3139"/>
    </row>
    <row r="3140" spans="1:5" x14ac:dyDescent="0.3">
      <c r="A3140" s="290">
        <f t="shared" si="146"/>
        <v>0</v>
      </c>
      <c r="B3140" s="289">
        <f t="shared" si="147"/>
        <v>0</v>
      </c>
      <c r="C3140" s="289">
        <f t="shared" si="148"/>
        <v>0</v>
      </c>
      <c r="E3140"/>
    </row>
    <row r="3141" spans="1:5" x14ac:dyDescent="0.3">
      <c r="A3141" s="290">
        <f t="shared" si="146"/>
        <v>0</v>
      </c>
      <c r="B3141" s="289">
        <f t="shared" si="147"/>
        <v>0</v>
      </c>
      <c r="C3141" s="289">
        <f t="shared" si="148"/>
        <v>0</v>
      </c>
      <c r="E3141"/>
    </row>
    <row r="3142" spans="1:5" x14ac:dyDescent="0.3">
      <c r="A3142" s="290">
        <f t="shared" si="146"/>
        <v>0</v>
      </c>
      <c r="B3142" s="289">
        <f t="shared" si="147"/>
        <v>0</v>
      </c>
      <c r="C3142" s="289">
        <f t="shared" si="148"/>
        <v>0</v>
      </c>
      <c r="E3142"/>
    </row>
    <row r="3143" spans="1:5" x14ac:dyDescent="0.3">
      <c r="A3143" s="290">
        <f t="shared" si="146"/>
        <v>0</v>
      </c>
      <c r="B3143" s="289">
        <f t="shared" si="147"/>
        <v>0</v>
      </c>
      <c r="C3143" s="289">
        <f t="shared" si="148"/>
        <v>0</v>
      </c>
      <c r="E3143"/>
    </row>
    <row r="3144" spans="1:5" x14ac:dyDescent="0.3">
      <c r="A3144" s="290">
        <f t="shared" si="146"/>
        <v>0</v>
      </c>
      <c r="B3144" s="289">
        <f t="shared" si="147"/>
        <v>0</v>
      </c>
      <c r="C3144" s="289">
        <f t="shared" si="148"/>
        <v>0</v>
      </c>
      <c r="E3144"/>
    </row>
    <row r="3145" spans="1:5" x14ac:dyDescent="0.3">
      <c r="A3145" s="290">
        <f t="shared" si="146"/>
        <v>0</v>
      </c>
      <c r="B3145" s="289">
        <f t="shared" si="147"/>
        <v>0</v>
      </c>
      <c r="C3145" s="289">
        <f t="shared" si="148"/>
        <v>0</v>
      </c>
      <c r="E3145"/>
    </row>
    <row r="3146" spans="1:5" x14ac:dyDescent="0.3">
      <c r="A3146" s="290">
        <f t="shared" si="146"/>
        <v>0</v>
      </c>
      <c r="B3146" s="289">
        <f t="shared" si="147"/>
        <v>0</v>
      </c>
      <c r="C3146" s="289">
        <f t="shared" si="148"/>
        <v>0</v>
      </c>
      <c r="E3146"/>
    </row>
    <row r="3147" spans="1:5" x14ac:dyDescent="0.3">
      <c r="A3147" s="290">
        <f t="shared" si="146"/>
        <v>0</v>
      </c>
      <c r="B3147" s="289">
        <f t="shared" si="147"/>
        <v>0</v>
      </c>
      <c r="C3147" s="289">
        <f t="shared" si="148"/>
        <v>0</v>
      </c>
      <c r="E3147"/>
    </row>
    <row r="3148" spans="1:5" x14ac:dyDescent="0.3">
      <c r="A3148" s="290">
        <f t="shared" si="146"/>
        <v>0</v>
      </c>
      <c r="B3148" s="289">
        <f t="shared" si="147"/>
        <v>0</v>
      </c>
      <c r="C3148" s="289">
        <f t="shared" si="148"/>
        <v>0</v>
      </c>
      <c r="E3148"/>
    </row>
    <row r="3149" spans="1:5" x14ac:dyDescent="0.3">
      <c r="A3149" s="290">
        <f t="shared" si="146"/>
        <v>0</v>
      </c>
      <c r="B3149" s="289">
        <f t="shared" si="147"/>
        <v>0</v>
      </c>
      <c r="C3149" s="289">
        <f t="shared" si="148"/>
        <v>0</v>
      </c>
      <c r="E3149"/>
    </row>
    <row r="3150" spans="1:5" x14ac:dyDescent="0.3">
      <c r="A3150" s="290">
        <f t="shared" si="146"/>
        <v>0</v>
      </c>
      <c r="B3150" s="289">
        <f t="shared" si="147"/>
        <v>0</v>
      </c>
      <c r="C3150" s="289">
        <f t="shared" si="148"/>
        <v>0</v>
      </c>
      <c r="E3150"/>
    </row>
    <row r="3151" spans="1:5" x14ac:dyDescent="0.3">
      <c r="A3151" s="290">
        <f t="shared" si="146"/>
        <v>0</v>
      </c>
      <c r="B3151" s="289">
        <f t="shared" si="147"/>
        <v>0</v>
      </c>
      <c r="C3151" s="289">
        <f t="shared" si="148"/>
        <v>0</v>
      </c>
      <c r="E3151"/>
    </row>
    <row r="3152" spans="1:5" x14ac:dyDescent="0.3">
      <c r="A3152" s="290">
        <f t="shared" si="146"/>
        <v>0</v>
      </c>
      <c r="B3152" s="289">
        <f t="shared" si="147"/>
        <v>0</v>
      </c>
      <c r="C3152" s="289">
        <f t="shared" si="148"/>
        <v>0</v>
      </c>
      <c r="E3152"/>
    </row>
    <row r="3153" spans="1:5" x14ac:dyDescent="0.3">
      <c r="A3153" s="290">
        <f t="shared" si="146"/>
        <v>0</v>
      </c>
      <c r="B3153" s="289">
        <f t="shared" si="147"/>
        <v>0</v>
      </c>
      <c r="C3153" s="289">
        <f t="shared" si="148"/>
        <v>0</v>
      </c>
      <c r="E3153"/>
    </row>
    <row r="3154" spans="1:5" x14ac:dyDescent="0.3">
      <c r="A3154" s="290">
        <f t="shared" si="146"/>
        <v>0</v>
      </c>
      <c r="B3154" s="289">
        <f t="shared" si="147"/>
        <v>0</v>
      </c>
      <c r="C3154" s="289">
        <f t="shared" si="148"/>
        <v>0</v>
      </c>
      <c r="E3154"/>
    </row>
    <row r="3155" spans="1:5" x14ac:dyDescent="0.3">
      <c r="A3155" s="290">
        <f t="shared" si="146"/>
        <v>0</v>
      </c>
      <c r="B3155" s="289">
        <f t="shared" si="147"/>
        <v>0</v>
      </c>
      <c r="C3155" s="289">
        <f t="shared" si="148"/>
        <v>0</v>
      </c>
      <c r="E3155"/>
    </row>
    <row r="3156" spans="1:5" x14ac:dyDescent="0.3">
      <c r="A3156" s="290">
        <f t="shared" si="146"/>
        <v>0</v>
      </c>
      <c r="B3156" s="289">
        <f t="shared" si="147"/>
        <v>0</v>
      </c>
      <c r="C3156" s="289">
        <f t="shared" si="148"/>
        <v>0</v>
      </c>
      <c r="E3156"/>
    </row>
    <row r="3157" spans="1:5" x14ac:dyDescent="0.3">
      <c r="A3157" s="290">
        <f t="shared" si="146"/>
        <v>0</v>
      </c>
      <c r="B3157" s="289">
        <f t="shared" si="147"/>
        <v>0</v>
      </c>
      <c r="C3157" s="289">
        <f t="shared" si="148"/>
        <v>0</v>
      </c>
      <c r="E3157"/>
    </row>
    <row r="3158" spans="1:5" x14ac:dyDescent="0.3">
      <c r="A3158" s="290">
        <f t="shared" si="146"/>
        <v>0</v>
      </c>
      <c r="B3158" s="289">
        <f t="shared" si="147"/>
        <v>0</v>
      </c>
      <c r="C3158" s="289">
        <f t="shared" si="148"/>
        <v>0</v>
      </c>
      <c r="E3158"/>
    </row>
    <row r="3159" spans="1:5" x14ac:dyDescent="0.3">
      <c r="A3159" s="290">
        <f t="shared" si="146"/>
        <v>0</v>
      </c>
      <c r="B3159" s="289">
        <f t="shared" si="147"/>
        <v>0</v>
      </c>
      <c r="C3159" s="289">
        <f t="shared" si="148"/>
        <v>0</v>
      </c>
      <c r="E3159"/>
    </row>
    <row r="3160" spans="1:5" x14ac:dyDescent="0.3">
      <c r="A3160" s="290">
        <f t="shared" si="146"/>
        <v>0</v>
      </c>
      <c r="B3160" s="289">
        <f t="shared" si="147"/>
        <v>0</v>
      </c>
      <c r="C3160" s="289">
        <f t="shared" si="148"/>
        <v>0</v>
      </c>
      <c r="E3160"/>
    </row>
    <row r="3161" spans="1:5" x14ac:dyDescent="0.3">
      <c r="A3161" s="290">
        <f t="shared" si="146"/>
        <v>0</v>
      </c>
      <c r="B3161" s="289">
        <f t="shared" si="147"/>
        <v>0</v>
      </c>
      <c r="C3161" s="289">
        <f t="shared" si="148"/>
        <v>0</v>
      </c>
      <c r="E3161"/>
    </row>
    <row r="3162" spans="1:5" x14ac:dyDescent="0.3">
      <c r="A3162" s="290">
        <f t="shared" si="146"/>
        <v>0</v>
      </c>
      <c r="B3162" s="289">
        <f t="shared" si="147"/>
        <v>0</v>
      </c>
      <c r="C3162" s="289">
        <f t="shared" si="148"/>
        <v>0</v>
      </c>
      <c r="E3162"/>
    </row>
    <row r="3163" spans="1:5" x14ac:dyDescent="0.3">
      <c r="A3163" s="290">
        <f t="shared" si="146"/>
        <v>0</v>
      </c>
      <c r="B3163" s="289">
        <f t="shared" si="147"/>
        <v>0</v>
      </c>
      <c r="C3163" s="289">
        <f t="shared" si="148"/>
        <v>0</v>
      </c>
      <c r="E3163"/>
    </row>
    <row r="3164" spans="1:5" x14ac:dyDescent="0.3">
      <c r="A3164" s="290">
        <f t="shared" si="146"/>
        <v>0</v>
      </c>
      <c r="B3164" s="289">
        <f t="shared" si="147"/>
        <v>0</v>
      </c>
      <c r="C3164" s="289">
        <f t="shared" si="148"/>
        <v>0</v>
      </c>
      <c r="E3164"/>
    </row>
    <row r="3165" spans="1:5" x14ac:dyDescent="0.3">
      <c r="A3165" s="290">
        <f t="shared" ref="A3165:A3228" si="149">+E3165</f>
        <v>0</v>
      </c>
      <c r="B3165" s="289">
        <f t="shared" si="147"/>
        <v>0</v>
      </c>
      <c r="C3165" s="289">
        <f t="shared" si="148"/>
        <v>0</v>
      </c>
      <c r="E3165"/>
    </row>
    <row r="3166" spans="1:5" x14ac:dyDescent="0.3">
      <c r="A3166" s="290">
        <f t="shared" si="149"/>
        <v>0</v>
      </c>
      <c r="B3166" s="289">
        <f t="shared" si="147"/>
        <v>0</v>
      </c>
      <c r="C3166" s="289">
        <f t="shared" si="148"/>
        <v>0</v>
      </c>
      <c r="E3166"/>
    </row>
    <row r="3167" spans="1:5" x14ac:dyDescent="0.3">
      <c r="A3167" s="290">
        <f t="shared" si="149"/>
        <v>0</v>
      </c>
      <c r="B3167" s="289">
        <f t="shared" si="147"/>
        <v>0</v>
      </c>
      <c r="C3167" s="289">
        <f t="shared" si="148"/>
        <v>0</v>
      </c>
      <c r="E3167"/>
    </row>
    <row r="3168" spans="1:5" x14ac:dyDescent="0.3">
      <c r="A3168" s="290">
        <f t="shared" si="149"/>
        <v>0</v>
      </c>
      <c r="B3168" s="289">
        <f t="shared" si="147"/>
        <v>0</v>
      </c>
      <c r="C3168" s="289">
        <f t="shared" si="148"/>
        <v>0</v>
      </c>
      <c r="E3168"/>
    </row>
    <row r="3169" spans="1:5" x14ac:dyDescent="0.3">
      <c r="A3169" s="290">
        <f t="shared" si="149"/>
        <v>0</v>
      </c>
      <c r="B3169" s="289">
        <f t="shared" si="147"/>
        <v>0</v>
      </c>
      <c r="C3169" s="289">
        <f t="shared" si="148"/>
        <v>0</v>
      </c>
      <c r="E3169"/>
    </row>
    <row r="3170" spans="1:5" x14ac:dyDescent="0.3">
      <c r="A3170" s="290">
        <f t="shared" si="149"/>
        <v>0</v>
      </c>
      <c r="B3170" s="289">
        <f t="shared" si="147"/>
        <v>0</v>
      </c>
      <c r="C3170" s="289">
        <f t="shared" si="148"/>
        <v>0</v>
      </c>
      <c r="E3170"/>
    </row>
    <row r="3171" spans="1:5" x14ac:dyDescent="0.3">
      <c r="A3171" s="290">
        <f t="shared" si="149"/>
        <v>0</v>
      </c>
      <c r="B3171" s="289">
        <f t="shared" si="147"/>
        <v>0</v>
      </c>
      <c r="C3171" s="289">
        <f t="shared" si="148"/>
        <v>0</v>
      </c>
      <c r="E3171"/>
    </row>
    <row r="3172" spans="1:5" x14ac:dyDescent="0.3">
      <c r="A3172" s="290">
        <f t="shared" si="149"/>
        <v>0</v>
      </c>
      <c r="B3172" s="289">
        <f t="shared" ref="B3172:B3235" si="150">+SUM(F3172:G3172)</f>
        <v>0</v>
      </c>
      <c r="C3172" s="289">
        <f t="shared" ref="C3172:C3235" si="151">+SUM(F3172:AZ3172)-B3172</f>
        <v>0</v>
      </c>
      <c r="E3172"/>
    </row>
    <row r="3173" spans="1:5" x14ac:dyDescent="0.3">
      <c r="A3173" s="290">
        <f t="shared" si="149"/>
        <v>0</v>
      </c>
      <c r="B3173" s="289">
        <f t="shared" si="150"/>
        <v>0</v>
      </c>
      <c r="C3173" s="289">
        <f t="shared" si="151"/>
        <v>0</v>
      </c>
      <c r="E3173"/>
    </row>
    <row r="3174" spans="1:5" x14ac:dyDescent="0.3">
      <c r="A3174" s="290">
        <f t="shared" si="149"/>
        <v>0</v>
      </c>
      <c r="B3174" s="289">
        <f t="shared" si="150"/>
        <v>0</v>
      </c>
      <c r="C3174" s="289">
        <f t="shared" si="151"/>
        <v>0</v>
      </c>
      <c r="E3174"/>
    </row>
    <row r="3175" spans="1:5" x14ac:dyDescent="0.3">
      <c r="A3175" s="290">
        <f t="shared" si="149"/>
        <v>0</v>
      </c>
      <c r="B3175" s="289">
        <f t="shared" si="150"/>
        <v>0</v>
      </c>
      <c r="C3175" s="289">
        <f t="shared" si="151"/>
        <v>0</v>
      </c>
      <c r="E3175"/>
    </row>
    <row r="3176" spans="1:5" x14ac:dyDescent="0.3">
      <c r="A3176" s="290">
        <f t="shared" si="149"/>
        <v>0</v>
      </c>
      <c r="B3176" s="289">
        <f t="shared" si="150"/>
        <v>0</v>
      </c>
      <c r="C3176" s="289">
        <f t="shared" si="151"/>
        <v>0</v>
      </c>
      <c r="E3176"/>
    </row>
    <row r="3177" spans="1:5" x14ac:dyDescent="0.3">
      <c r="A3177" s="290">
        <f t="shared" si="149"/>
        <v>0</v>
      </c>
      <c r="B3177" s="289">
        <f t="shared" si="150"/>
        <v>0</v>
      </c>
      <c r="C3177" s="289">
        <f t="shared" si="151"/>
        <v>0</v>
      </c>
      <c r="E3177"/>
    </row>
    <row r="3178" spans="1:5" x14ac:dyDescent="0.3">
      <c r="A3178" s="290">
        <f t="shared" si="149"/>
        <v>0</v>
      </c>
      <c r="B3178" s="289">
        <f t="shared" si="150"/>
        <v>0</v>
      </c>
      <c r="C3178" s="289">
        <f t="shared" si="151"/>
        <v>0</v>
      </c>
      <c r="E3178"/>
    </row>
    <row r="3179" spans="1:5" x14ac:dyDescent="0.3">
      <c r="A3179" s="290">
        <f t="shared" si="149"/>
        <v>0</v>
      </c>
      <c r="B3179" s="289">
        <f t="shared" si="150"/>
        <v>0</v>
      </c>
      <c r="C3179" s="289">
        <f t="shared" si="151"/>
        <v>0</v>
      </c>
      <c r="E3179"/>
    </row>
    <row r="3180" spans="1:5" x14ac:dyDescent="0.3">
      <c r="A3180" s="290">
        <f t="shared" si="149"/>
        <v>0</v>
      </c>
      <c r="B3180" s="289">
        <f t="shared" si="150"/>
        <v>0</v>
      </c>
      <c r="C3180" s="289">
        <f t="shared" si="151"/>
        <v>0</v>
      </c>
      <c r="E3180"/>
    </row>
    <row r="3181" spans="1:5" x14ac:dyDescent="0.3">
      <c r="A3181" s="290">
        <f t="shared" si="149"/>
        <v>0</v>
      </c>
      <c r="B3181" s="289">
        <f t="shared" si="150"/>
        <v>0</v>
      </c>
      <c r="C3181" s="289">
        <f t="shared" si="151"/>
        <v>0</v>
      </c>
      <c r="E3181"/>
    </row>
    <row r="3182" spans="1:5" x14ac:dyDescent="0.3">
      <c r="A3182" s="290">
        <f t="shared" si="149"/>
        <v>0</v>
      </c>
      <c r="B3182" s="289">
        <f t="shared" si="150"/>
        <v>0</v>
      </c>
      <c r="C3182" s="289">
        <f t="shared" si="151"/>
        <v>0</v>
      </c>
      <c r="E3182"/>
    </row>
    <row r="3183" spans="1:5" x14ac:dyDescent="0.3">
      <c r="A3183" s="290">
        <f t="shared" si="149"/>
        <v>0</v>
      </c>
      <c r="B3183" s="289">
        <f t="shared" si="150"/>
        <v>0</v>
      </c>
      <c r="C3183" s="289">
        <f t="shared" si="151"/>
        <v>0</v>
      </c>
      <c r="E3183"/>
    </row>
    <row r="3184" spans="1:5" x14ac:dyDescent="0.3">
      <c r="A3184" s="290">
        <f t="shared" si="149"/>
        <v>0</v>
      </c>
      <c r="B3184" s="289">
        <f t="shared" si="150"/>
        <v>0</v>
      </c>
      <c r="C3184" s="289">
        <f t="shared" si="151"/>
        <v>0</v>
      </c>
      <c r="E3184"/>
    </row>
    <row r="3185" spans="1:5" x14ac:dyDescent="0.3">
      <c r="A3185" s="290">
        <f t="shared" si="149"/>
        <v>0</v>
      </c>
      <c r="B3185" s="289">
        <f t="shared" si="150"/>
        <v>0</v>
      </c>
      <c r="C3185" s="289">
        <f t="shared" si="151"/>
        <v>0</v>
      </c>
      <c r="E3185"/>
    </row>
    <row r="3186" spans="1:5" x14ac:dyDescent="0.3">
      <c r="A3186" s="290">
        <f t="shared" si="149"/>
        <v>0</v>
      </c>
      <c r="B3186" s="289">
        <f t="shared" si="150"/>
        <v>0</v>
      </c>
      <c r="C3186" s="289">
        <f t="shared" si="151"/>
        <v>0</v>
      </c>
      <c r="E3186"/>
    </row>
    <row r="3187" spans="1:5" x14ac:dyDescent="0.3">
      <c r="A3187" s="290">
        <f t="shared" si="149"/>
        <v>0</v>
      </c>
      <c r="B3187" s="289">
        <f t="shared" si="150"/>
        <v>0</v>
      </c>
      <c r="C3187" s="289">
        <f t="shared" si="151"/>
        <v>0</v>
      </c>
      <c r="E3187"/>
    </row>
    <row r="3188" spans="1:5" x14ac:dyDescent="0.3">
      <c r="A3188" s="290">
        <f t="shared" si="149"/>
        <v>0</v>
      </c>
      <c r="B3188" s="289">
        <f t="shared" si="150"/>
        <v>0</v>
      </c>
      <c r="C3188" s="289">
        <f t="shared" si="151"/>
        <v>0</v>
      </c>
      <c r="E3188"/>
    </row>
    <row r="3189" spans="1:5" x14ac:dyDescent="0.3">
      <c r="A3189" s="290">
        <f t="shared" si="149"/>
        <v>0</v>
      </c>
      <c r="B3189" s="289">
        <f t="shared" si="150"/>
        <v>0</v>
      </c>
      <c r="C3189" s="289">
        <f t="shared" si="151"/>
        <v>0</v>
      </c>
      <c r="E3189"/>
    </row>
    <row r="3190" spans="1:5" x14ac:dyDescent="0.3">
      <c r="A3190" s="290">
        <f t="shared" si="149"/>
        <v>0</v>
      </c>
      <c r="B3190" s="289">
        <f t="shared" si="150"/>
        <v>0</v>
      </c>
      <c r="C3190" s="289">
        <f t="shared" si="151"/>
        <v>0</v>
      </c>
      <c r="E3190"/>
    </row>
    <row r="3191" spans="1:5" x14ac:dyDescent="0.3">
      <c r="A3191" s="290">
        <f t="shared" si="149"/>
        <v>0</v>
      </c>
      <c r="B3191" s="289">
        <f t="shared" si="150"/>
        <v>0</v>
      </c>
      <c r="C3191" s="289">
        <f t="shared" si="151"/>
        <v>0</v>
      </c>
      <c r="E3191"/>
    </row>
    <row r="3192" spans="1:5" x14ac:dyDescent="0.3">
      <c r="A3192" s="290">
        <f t="shared" si="149"/>
        <v>0</v>
      </c>
      <c r="B3192" s="289">
        <f t="shared" si="150"/>
        <v>0</v>
      </c>
      <c r="C3192" s="289">
        <f t="shared" si="151"/>
        <v>0</v>
      </c>
      <c r="E3192"/>
    </row>
    <row r="3193" spans="1:5" x14ac:dyDescent="0.3">
      <c r="A3193" s="290">
        <f t="shared" si="149"/>
        <v>0</v>
      </c>
      <c r="B3193" s="289">
        <f t="shared" si="150"/>
        <v>0</v>
      </c>
      <c r="C3193" s="289">
        <f t="shared" si="151"/>
        <v>0</v>
      </c>
      <c r="E3193"/>
    </row>
    <row r="3194" spans="1:5" x14ac:dyDescent="0.3">
      <c r="A3194" s="290">
        <f t="shared" si="149"/>
        <v>0</v>
      </c>
      <c r="B3194" s="289">
        <f t="shared" si="150"/>
        <v>0</v>
      </c>
      <c r="C3194" s="289">
        <f t="shared" si="151"/>
        <v>0</v>
      </c>
      <c r="E3194"/>
    </row>
    <row r="3195" spans="1:5" x14ac:dyDescent="0.3">
      <c r="A3195" s="290">
        <f t="shared" si="149"/>
        <v>0</v>
      </c>
      <c r="B3195" s="289">
        <f t="shared" si="150"/>
        <v>0</v>
      </c>
      <c r="C3195" s="289">
        <f t="shared" si="151"/>
        <v>0</v>
      </c>
      <c r="E3195"/>
    </row>
    <row r="3196" spans="1:5" x14ac:dyDescent="0.3">
      <c r="A3196" s="290">
        <f t="shared" si="149"/>
        <v>0</v>
      </c>
      <c r="B3196" s="289">
        <f t="shared" si="150"/>
        <v>0</v>
      </c>
      <c r="C3196" s="289">
        <f t="shared" si="151"/>
        <v>0</v>
      </c>
      <c r="E3196"/>
    </row>
    <row r="3197" spans="1:5" x14ac:dyDescent="0.3">
      <c r="A3197" s="290">
        <f t="shared" si="149"/>
        <v>0</v>
      </c>
      <c r="B3197" s="289">
        <f t="shared" si="150"/>
        <v>0</v>
      </c>
      <c r="C3197" s="289">
        <f t="shared" si="151"/>
        <v>0</v>
      </c>
      <c r="E3197"/>
    </row>
    <row r="3198" spans="1:5" x14ac:dyDescent="0.3">
      <c r="A3198" s="290">
        <f t="shared" si="149"/>
        <v>0</v>
      </c>
      <c r="B3198" s="289">
        <f t="shared" si="150"/>
        <v>0</v>
      </c>
      <c r="C3198" s="289">
        <f t="shared" si="151"/>
        <v>0</v>
      </c>
      <c r="E3198"/>
    </row>
    <row r="3199" spans="1:5" x14ac:dyDescent="0.3">
      <c r="A3199" s="290">
        <f t="shared" si="149"/>
        <v>0</v>
      </c>
      <c r="B3199" s="289">
        <f t="shared" si="150"/>
        <v>0</v>
      </c>
      <c r="C3199" s="289">
        <f t="shared" si="151"/>
        <v>0</v>
      </c>
      <c r="E3199"/>
    </row>
    <row r="3200" spans="1:5" x14ac:dyDescent="0.3">
      <c r="A3200" s="290">
        <f t="shared" si="149"/>
        <v>0</v>
      </c>
      <c r="B3200" s="289">
        <f t="shared" si="150"/>
        <v>0</v>
      </c>
      <c r="C3200" s="289">
        <f t="shared" si="151"/>
        <v>0</v>
      </c>
      <c r="E3200"/>
    </row>
    <row r="3201" spans="1:5" x14ac:dyDescent="0.3">
      <c r="A3201" s="290">
        <f t="shared" si="149"/>
        <v>0</v>
      </c>
      <c r="B3201" s="289">
        <f t="shared" si="150"/>
        <v>0</v>
      </c>
      <c r="C3201" s="289">
        <f t="shared" si="151"/>
        <v>0</v>
      </c>
      <c r="E3201"/>
    </row>
    <row r="3202" spans="1:5" x14ac:dyDescent="0.3">
      <c r="A3202" s="290">
        <f t="shared" si="149"/>
        <v>0</v>
      </c>
      <c r="B3202" s="289">
        <f t="shared" si="150"/>
        <v>0</v>
      </c>
      <c r="C3202" s="289">
        <f t="shared" si="151"/>
        <v>0</v>
      </c>
      <c r="E3202"/>
    </row>
    <row r="3203" spans="1:5" x14ac:dyDescent="0.3">
      <c r="A3203" s="290">
        <f t="shared" si="149"/>
        <v>0</v>
      </c>
      <c r="B3203" s="289">
        <f t="shared" si="150"/>
        <v>0</v>
      </c>
      <c r="C3203" s="289">
        <f t="shared" si="151"/>
        <v>0</v>
      </c>
      <c r="E3203"/>
    </row>
    <row r="3204" spans="1:5" x14ac:dyDescent="0.3">
      <c r="A3204" s="290">
        <f t="shared" si="149"/>
        <v>0</v>
      </c>
      <c r="B3204" s="289">
        <f t="shared" si="150"/>
        <v>0</v>
      </c>
      <c r="C3204" s="289">
        <f t="shared" si="151"/>
        <v>0</v>
      </c>
      <c r="E3204"/>
    </row>
    <row r="3205" spans="1:5" x14ac:dyDescent="0.3">
      <c r="A3205" s="290">
        <f t="shared" si="149"/>
        <v>0</v>
      </c>
      <c r="B3205" s="289">
        <f t="shared" si="150"/>
        <v>0</v>
      </c>
      <c r="C3205" s="289">
        <f t="shared" si="151"/>
        <v>0</v>
      </c>
      <c r="E3205"/>
    </row>
    <row r="3206" spans="1:5" x14ac:dyDescent="0.3">
      <c r="A3206" s="290">
        <f t="shared" si="149"/>
        <v>0</v>
      </c>
      <c r="B3206" s="289">
        <f t="shared" si="150"/>
        <v>0</v>
      </c>
      <c r="C3206" s="289">
        <f t="shared" si="151"/>
        <v>0</v>
      </c>
      <c r="E3206"/>
    </row>
    <row r="3207" spans="1:5" x14ac:dyDescent="0.3">
      <c r="A3207" s="290">
        <f t="shared" si="149"/>
        <v>0</v>
      </c>
      <c r="B3207" s="289">
        <f t="shared" si="150"/>
        <v>0</v>
      </c>
      <c r="C3207" s="289">
        <f t="shared" si="151"/>
        <v>0</v>
      </c>
      <c r="E3207"/>
    </row>
    <row r="3208" spans="1:5" x14ac:dyDescent="0.3">
      <c r="A3208" s="290">
        <f t="shared" si="149"/>
        <v>0</v>
      </c>
      <c r="B3208" s="289">
        <f t="shared" si="150"/>
        <v>0</v>
      </c>
      <c r="C3208" s="289">
        <f t="shared" si="151"/>
        <v>0</v>
      </c>
      <c r="E3208"/>
    </row>
    <row r="3209" spans="1:5" x14ac:dyDescent="0.3">
      <c r="A3209" s="290">
        <f t="shared" si="149"/>
        <v>0</v>
      </c>
      <c r="B3209" s="289">
        <f t="shared" si="150"/>
        <v>0</v>
      </c>
      <c r="C3209" s="289">
        <f t="shared" si="151"/>
        <v>0</v>
      </c>
      <c r="E3209"/>
    </row>
    <row r="3210" spans="1:5" x14ac:dyDescent="0.3">
      <c r="A3210" s="290">
        <f t="shared" si="149"/>
        <v>0</v>
      </c>
      <c r="B3210" s="289">
        <f t="shared" si="150"/>
        <v>0</v>
      </c>
      <c r="C3210" s="289">
        <f t="shared" si="151"/>
        <v>0</v>
      </c>
      <c r="E3210"/>
    </row>
    <row r="3211" spans="1:5" x14ac:dyDescent="0.3">
      <c r="A3211" s="290">
        <f t="shared" si="149"/>
        <v>0</v>
      </c>
      <c r="B3211" s="289">
        <f t="shared" si="150"/>
        <v>0</v>
      </c>
      <c r="C3211" s="289">
        <f t="shared" si="151"/>
        <v>0</v>
      </c>
      <c r="E3211"/>
    </row>
    <row r="3212" spans="1:5" x14ac:dyDescent="0.3">
      <c r="A3212" s="290">
        <f t="shared" si="149"/>
        <v>0</v>
      </c>
      <c r="B3212" s="289">
        <f t="shared" si="150"/>
        <v>0</v>
      </c>
      <c r="C3212" s="289">
        <f t="shared" si="151"/>
        <v>0</v>
      </c>
      <c r="E3212"/>
    </row>
    <row r="3213" spans="1:5" x14ac:dyDescent="0.3">
      <c r="A3213" s="290">
        <f t="shared" si="149"/>
        <v>0</v>
      </c>
      <c r="B3213" s="289">
        <f t="shared" si="150"/>
        <v>0</v>
      </c>
      <c r="C3213" s="289">
        <f t="shared" si="151"/>
        <v>0</v>
      </c>
      <c r="E3213"/>
    </row>
    <row r="3214" spans="1:5" x14ac:dyDescent="0.3">
      <c r="A3214" s="290">
        <f t="shared" si="149"/>
        <v>0</v>
      </c>
      <c r="B3214" s="289">
        <f t="shared" si="150"/>
        <v>0</v>
      </c>
      <c r="C3214" s="289">
        <f t="shared" si="151"/>
        <v>0</v>
      </c>
      <c r="E3214"/>
    </row>
    <row r="3215" spans="1:5" x14ac:dyDescent="0.3">
      <c r="A3215" s="290">
        <f t="shared" si="149"/>
        <v>0</v>
      </c>
      <c r="B3215" s="289">
        <f t="shared" si="150"/>
        <v>0</v>
      </c>
      <c r="C3215" s="289">
        <f t="shared" si="151"/>
        <v>0</v>
      </c>
      <c r="E3215"/>
    </row>
    <row r="3216" spans="1:5" x14ac:dyDescent="0.3">
      <c r="A3216" s="290">
        <f t="shared" si="149"/>
        <v>0</v>
      </c>
      <c r="B3216" s="289">
        <f t="shared" si="150"/>
        <v>0</v>
      </c>
      <c r="C3216" s="289">
        <f t="shared" si="151"/>
        <v>0</v>
      </c>
      <c r="E3216"/>
    </row>
    <row r="3217" spans="1:5" x14ac:dyDescent="0.3">
      <c r="A3217" s="290">
        <f t="shared" si="149"/>
        <v>0</v>
      </c>
      <c r="B3217" s="289">
        <f t="shared" si="150"/>
        <v>0</v>
      </c>
      <c r="C3217" s="289">
        <f t="shared" si="151"/>
        <v>0</v>
      </c>
      <c r="E3217"/>
    </row>
    <row r="3218" spans="1:5" x14ac:dyDescent="0.3">
      <c r="A3218" s="290">
        <f t="shared" si="149"/>
        <v>0</v>
      </c>
      <c r="B3218" s="289">
        <f t="shared" si="150"/>
        <v>0</v>
      </c>
      <c r="C3218" s="289">
        <f t="shared" si="151"/>
        <v>0</v>
      </c>
      <c r="E3218"/>
    </row>
    <row r="3219" spans="1:5" x14ac:dyDescent="0.3">
      <c r="A3219" s="290">
        <f t="shared" si="149"/>
        <v>0</v>
      </c>
      <c r="B3219" s="289">
        <f t="shared" si="150"/>
        <v>0</v>
      </c>
      <c r="C3219" s="289">
        <f t="shared" si="151"/>
        <v>0</v>
      </c>
      <c r="E3219"/>
    </row>
    <row r="3220" spans="1:5" x14ac:dyDescent="0.3">
      <c r="A3220" s="290">
        <f t="shared" si="149"/>
        <v>0</v>
      </c>
      <c r="B3220" s="289">
        <f t="shared" si="150"/>
        <v>0</v>
      </c>
      <c r="C3220" s="289">
        <f t="shared" si="151"/>
        <v>0</v>
      </c>
      <c r="E3220"/>
    </row>
    <row r="3221" spans="1:5" x14ac:dyDescent="0.3">
      <c r="A3221" s="290">
        <f t="shared" si="149"/>
        <v>0</v>
      </c>
      <c r="B3221" s="289">
        <f t="shared" si="150"/>
        <v>0</v>
      </c>
      <c r="C3221" s="289">
        <f t="shared" si="151"/>
        <v>0</v>
      </c>
      <c r="E3221"/>
    </row>
    <row r="3222" spans="1:5" x14ac:dyDescent="0.3">
      <c r="A3222" s="290">
        <f t="shared" si="149"/>
        <v>0</v>
      </c>
      <c r="B3222" s="289">
        <f t="shared" si="150"/>
        <v>0</v>
      </c>
      <c r="C3222" s="289">
        <f t="shared" si="151"/>
        <v>0</v>
      </c>
      <c r="E3222"/>
    </row>
    <row r="3223" spans="1:5" x14ac:dyDescent="0.3">
      <c r="A3223" s="290">
        <f t="shared" si="149"/>
        <v>0</v>
      </c>
      <c r="B3223" s="289">
        <f t="shared" si="150"/>
        <v>0</v>
      </c>
      <c r="C3223" s="289">
        <f t="shared" si="151"/>
        <v>0</v>
      </c>
      <c r="E3223"/>
    </row>
    <row r="3224" spans="1:5" x14ac:dyDescent="0.3">
      <c r="A3224" s="290">
        <f t="shared" si="149"/>
        <v>0</v>
      </c>
      <c r="B3224" s="289">
        <f t="shared" si="150"/>
        <v>0</v>
      </c>
      <c r="C3224" s="289">
        <f t="shared" si="151"/>
        <v>0</v>
      </c>
      <c r="E3224"/>
    </row>
    <row r="3225" spans="1:5" x14ac:dyDescent="0.3">
      <c r="A3225" s="290">
        <f t="shared" si="149"/>
        <v>0</v>
      </c>
      <c r="B3225" s="289">
        <f t="shared" si="150"/>
        <v>0</v>
      </c>
      <c r="C3225" s="289">
        <f t="shared" si="151"/>
        <v>0</v>
      </c>
      <c r="E3225"/>
    </row>
    <row r="3226" spans="1:5" x14ac:dyDescent="0.3">
      <c r="A3226" s="290">
        <f t="shared" si="149"/>
        <v>0</v>
      </c>
      <c r="B3226" s="289">
        <f t="shared" si="150"/>
        <v>0</v>
      </c>
      <c r="C3226" s="289">
        <f t="shared" si="151"/>
        <v>0</v>
      </c>
      <c r="E3226"/>
    </row>
    <row r="3227" spans="1:5" x14ac:dyDescent="0.3">
      <c r="A3227" s="290">
        <f t="shared" si="149"/>
        <v>0</v>
      </c>
      <c r="B3227" s="289">
        <f t="shared" si="150"/>
        <v>0</v>
      </c>
      <c r="C3227" s="289">
        <f t="shared" si="151"/>
        <v>0</v>
      </c>
      <c r="E3227"/>
    </row>
    <row r="3228" spans="1:5" x14ac:dyDescent="0.3">
      <c r="A3228" s="290">
        <f t="shared" si="149"/>
        <v>0</v>
      </c>
      <c r="B3228" s="289">
        <f t="shared" si="150"/>
        <v>0</v>
      </c>
      <c r="C3228" s="289">
        <f t="shared" si="151"/>
        <v>0</v>
      </c>
      <c r="E3228"/>
    </row>
    <row r="3229" spans="1:5" x14ac:dyDescent="0.3">
      <c r="A3229" s="290">
        <f t="shared" ref="A3229:A3292" si="152">+E3229</f>
        <v>0</v>
      </c>
      <c r="B3229" s="289">
        <f t="shared" si="150"/>
        <v>0</v>
      </c>
      <c r="C3229" s="289">
        <f t="shared" si="151"/>
        <v>0</v>
      </c>
      <c r="E3229"/>
    </row>
    <row r="3230" spans="1:5" x14ac:dyDescent="0.3">
      <c r="A3230" s="290">
        <f t="shared" si="152"/>
        <v>0</v>
      </c>
      <c r="B3230" s="289">
        <f t="shared" si="150"/>
        <v>0</v>
      </c>
      <c r="C3230" s="289">
        <f t="shared" si="151"/>
        <v>0</v>
      </c>
      <c r="E3230"/>
    </row>
    <row r="3231" spans="1:5" x14ac:dyDescent="0.3">
      <c r="A3231" s="290">
        <f t="shared" si="152"/>
        <v>0</v>
      </c>
      <c r="B3231" s="289">
        <f t="shared" si="150"/>
        <v>0</v>
      </c>
      <c r="C3231" s="289">
        <f t="shared" si="151"/>
        <v>0</v>
      </c>
      <c r="E3231"/>
    </row>
    <row r="3232" spans="1:5" x14ac:dyDescent="0.3">
      <c r="A3232" s="290">
        <f t="shared" si="152"/>
        <v>0</v>
      </c>
      <c r="B3232" s="289">
        <f t="shared" si="150"/>
        <v>0</v>
      </c>
      <c r="C3232" s="289">
        <f t="shared" si="151"/>
        <v>0</v>
      </c>
      <c r="E3232"/>
    </row>
    <row r="3233" spans="1:5" x14ac:dyDescent="0.3">
      <c r="A3233" s="290">
        <f t="shared" si="152"/>
        <v>0</v>
      </c>
      <c r="B3233" s="289">
        <f t="shared" si="150"/>
        <v>0</v>
      </c>
      <c r="C3233" s="289">
        <f t="shared" si="151"/>
        <v>0</v>
      </c>
      <c r="E3233"/>
    </row>
    <row r="3234" spans="1:5" x14ac:dyDescent="0.3">
      <c r="A3234" s="290">
        <f t="shared" si="152"/>
        <v>0</v>
      </c>
      <c r="B3234" s="289">
        <f t="shared" si="150"/>
        <v>0</v>
      </c>
      <c r="C3234" s="289">
        <f t="shared" si="151"/>
        <v>0</v>
      </c>
      <c r="E3234"/>
    </row>
    <row r="3235" spans="1:5" x14ac:dyDescent="0.3">
      <c r="A3235" s="290">
        <f t="shared" si="152"/>
        <v>0</v>
      </c>
      <c r="B3235" s="289">
        <f t="shared" si="150"/>
        <v>0</v>
      </c>
      <c r="C3235" s="289">
        <f t="shared" si="151"/>
        <v>0</v>
      </c>
      <c r="E3235"/>
    </row>
    <row r="3236" spans="1:5" x14ac:dyDescent="0.3">
      <c r="A3236" s="290">
        <f t="shared" si="152"/>
        <v>0</v>
      </c>
      <c r="B3236" s="289">
        <f t="shared" ref="B3236:B3299" si="153">+SUM(F3236:G3236)</f>
        <v>0</v>
      </c>
      <c r="C3236" s="289">
        <f t="shared" ref="C3236:C3299" si="154">+SUM(F3236:AZ3236)-B3236</f>
        <v>0</v>
      </c>
      <c r="E3236"/>
    </row>
    <row r="3237" spans="1:5" x14ac:dyDescent="0.3">
      <c r="A3237" s="290">
        <f t="shared" si="152"/>
        <v>0</v>
      </c>
      <c r="B3237" s="289">
        <f t="shared" si="153"/>
        <v>0</v>
      </c>
      <c r="C3237" s="289">
        <f t="shared" si="154"/>
        <v>0</v>
      </c>
      <c r="E3237"/>
    </row>
    <row r="3238" spans="1:5" x14ac:dyDescent="0.3">
      <c r="A3238" s="290">
        <f t="shared" si="152"/>
        <v>0</v>
      </c>
      <c r="B3238" s="289">
        <f t="shared" si="153"/>
        <v>0</v>
      </c>
      <c r="C3238" s="289">
        <f t="shared" si="154"/>
        <v>0</v>
      </c>
      <c r="E3238"/>
    </row>
    <row r="3239" spans="1:5" x14ac:dyDescent="0.3">
      <c r="A3239" s="290">
        <f t="shared" si="152"/>
        <v>0</v>
      </c>
      <c r="B3239" s="289">
        <f t="shared" si="153"/>
        <v>0</v>
      </c>
      <c r="C3239" s="289">
        <f t="shared" si="154"/>
        <v>0</v>
      </c>
      <c r="E3239"/>
    </row>
    <row r="3240" spans="1:5" x14ac:dyDescent="0.3">
      <c r="A3240" s="290">
        <f t="shared" si="152"/>
        <v>0</v>
      </c>
      <c r="B3240" s="289">
        <f t="shared" si="153"/>
        <v>0</v>
      </c>
      <c r="C3240" s="289">
        <f t="shared" si="154"/>
        <v>0</v>
      </c>
      <c r="E3240"/>
    </row>
    <row r="3241" spans="1:5" x14ac:dyDescent="0.3">
      <c r="A3241" s="290">
        <f t="shared" si="152"/>
        <v>0</v>
      </c>
      <c r="B3241" s="289">
        <f t="shared" si="153"/>
        <v>0</v>
      </c>
      <c r="C3241" s="289">
        <f t="shared" si="154"/>
        <v>0</v>
      </c>
      <c r="E3241"/>
    </row>
    <row r="3242" spans="1:5" x14ac:dyDescent="0.3">
      <c r="A3242" s="290">
        <f t="shared" si="152"/>
        <v>0</v>
      </c>
      <c r="B3242" s="289">
        <f t="shared" si="153"/>
        <v>0</v>
      </c>
      <c r="C3242" s="289">
        <f t="shared" si="154"/>
        <v>0</v>
      </c>
      <c r="E3242"/>
    </row>
    <row r="3243" spans="1:5" x14ac:dyDescent="0.3">
      <c r="A3243" s="290">
        <f t="shared" si="152"/>
        <v>0</v>
      </c>
      <c r="B3243" s="289">
        <f t="shared" si="153"/>
        <v>0</v>
      </c>
      <c r="C3243" s="289">
        <f t="shared" si="154"/>
        <v>0</v>
      </c>
      <c r="E3243"/>
    </row>
    <row r="3244" spans="1:5" x14ac:dyDescent="0.3">
      <c r="A3244" s="290">
        <f t="shared" si="152"/>
        <v>0</v>
      </c>
      <c r="B3244" s="289">
        <f t="shared" si="153"/>
        <v>0</v>
      </c>
      <c r="C3244" s="289">
        <f t="shared" si="154"/>
        <v>0</v>
      </c>
      <c r="E3244"/>
    </row>
    <row r="3245" spans="1:5" x14ac:dyDescent="0.3">
      <c r="A3245" s="290">
        <f t="shared" si="152"/>
        <v>0</v>
      </c>
      <c r="B3245" s="289">
        <f t="shared" si="153"/>
        <v>0</v>
      </c>
      <c r="C3245" s="289">
        <f t="shared" si="154"/>
        <v>0</v>
      </c>
      <c r="E3245"/>
    </row>
    <row r="3246" spans="1:5" x14ac:dyDescent="0.3">
      <c r="A3246" s="290">
        <f t="shared" si="152"/>
        <v>0</v>
      </c>
      <c r="B3246" s="289">
        <f t="shared" si="153"/>
        <v>0</v>
      </c>
      <c r="C3246" s="289">
        <f t="shared" si="154"/>
        <v>0</v>
      </c>
      <c r="E3246"/>
    </row>
    <row r="3247" spans="1:5" x14ac:dyDescent="0.3">
      <c r="A3247" s="290">
        <f t="shared" si="152"/>
        <v>0</v>
      </c>
      <c r="B3247" s="289">
        <f t="shared" si="153"/>
        <v>0</v>
      </c>
      <c r="C3247" s="289">
        <f t="shared" si="154"/>
        <v>0</v>
      </c>
      <c r="E3247"/>
    </row>
    <row r="3248" spans="1:5" x14ac:dyDescent="0.3">
      <c r="A3248" s="290">
        <f t="shared" si="152"/>
        <v>0</v>
      </c>
      <c r="B3248" s="289">
        <f t="shared" si="153"/>
        <v>0</v>
      </c>
      <c r="C3248" s="289">
        <f t="shared" si="154"/>
        <v>0</v>
      </c>
      <c r="E3248"/>
    </row>
    <row r="3249" spans="1:5" x14ac:dyDescent="0.3">
      <c r="A3249" s="290">
        <f t="shared" si="152"/>
        <v>0</v>
      </c>
      <c r="B3249" s="289">
        <f t="shared" si="153"/>
        <v>0</v>
      </c>
      <c r="C3249" s="289">
        <f t="shared" si="154"/>
        <v>0</v>
      </c>
      <c r="E3249"/>
    </row>
    <row r="3250" spans="1:5" x14ac:dyDescent="0.3">
      <c r="A3250" s="290">
        <f t="shared" si="152"/>
        <v>0</v>
      </c>
      <c r="B3250" s="289">
        <f t="shared" si="153"/>
        <v>0</v>
      </c>
      <c r="C3250" s="289">
        <f t="shared" si="154"/>
        <v>0</v>
      </c>
      <c r="E3250"/>
    </row>
    <row r="3251" spans="1:5" x14ac:dyDescent="0.3">
      <c r="A3251" s="290">
        <f t="shared" si="152"/>
        <v>0</v>
      </c>
      <c r="B3251" s="289">
        <f t="shared" si="153"/>
        <v>0</v>
      </c>
      <c r="C3251" s="289">
        <f t="shared" si="154"/>
        <v>0</v>
      </c>
      <c r="E3251"/>
    </row>
    <row r="3252" spans="1:5" x14ac:dyDescent="0.3">
      <c r="A3252" s="290">
        <f t="shared" si="152"/>
        <v>0</v>
      </c>
      <c r="B3252" s="289">
        <f t="shared" si="153"/>
        <v>0</v>
      </c>
      <c r="C3252" s="289">
        <f t="shared" si="154"/>
        <v>0</v>
      </c>
      <c r="E3252"/>
    </row>
    <row r="3253" spans="1:5" x14ac:dyDescent="0.3">
      <c r="A3253" s="290">
        <f t="shared" si="152"/>
        <v>0</v>
      </c>
      <c r="B3253" s="289">
        <f t="shared" si="153"/>
        <v>0</v>
      </c>
      <c r="C3253" s="289">
        <f t="shared" si="154"/>
        <v>0</v>
      </c>
      <c r="E3253"/>
    </row>
    <row r="3254" spans="1:5" x14ac:dyDescent="0.3">
      <c r="A3254" s="290">
        <f t="shared" si="152"/>
        <v>0</v>
      </c>
      <c r="B3254" s="289">
        <f t="shared" si="153"/>
        <v>0</v>
      </c>
      <c r="C3254" s="289">
        <f t="shared" si="154"/>
        <v>0</v>
      </c>
      <c r="E3254"/>
    </row>
    <row r="3255" spans="1:5" x14ac:dyDescent="0.3">
      <c r="A3255" s="290">
        <f t="shared" si="152"/>
        <v>0</v>
      </c>
      <c r="B3255" s="289">
        <f t="shared" si="153"/>
        <v>0</v>
      </c>
      <c r="C3255" s="289">
        <f t="shared" si="154"/>
        <v>0</v>
      </c>
      <c r="E3255"/>
    </row>
    <row r="3256" spans="1:5" x14ac:dyDescent="0.3">
      <c r="A3256" s="290">
        <f t="shared" si="152"/>
        <v>0</v>
      </c>
      <c r="B3256" s="289">
        <f t="shared" si="153"/>
        <v>0</v>
      </c>
      <c r="C3256" s="289">
        <f t="shared" si="154"/>
        <v>0</v>
      </c>
      <c r="E3256"/>
    </row>
    <row r="3257" spans="1:5" x14ac:dyDescent="0.3">
      <c r="A3257" s="290">
        <f t="shared" si="152"/>
        <v>0</v>
      </c>
      <c r="B3257" s="289">
        <f t="shared" si="153"/>
        <v>0</v>
      </c>
      <c r="C3257" s="289">
        <f t="shared" si="154"/>
        <v>0</v>
      </c>
      <c r="E3257"/>
    </row>
    <row r="3258" spans="1:5" x14ac:dyDescent="0.3">
      <c r="A3258" s="290">
        <f t="shared" si="152"/>
        <v>0</v>
      </c>
      <c r="B3258" s="289">
        <f t="shared" si="153"/>
        <v>0</v>
      </c>
      <c r="C3258" s="289">
        <f t="shared" si="154"/>
        <v>0</v>
      </c>
      <c r="E3258"/>
    </row>
    <row r="3259" spans="1:5" x14ac:dyDescent="0.3">
      <c r="A3259" s="290">
        <f t="shared" si="152"/>
        <v>0</v>
      </c>
      <c r="B3259" s="289">
        <f t="shared" si="153"/>
        <v>0</v>
      </c>
      <c r="C3259" s="289">
        <f t="shared" si="154"/>
        <v>0</v>
      </c>
      <c r="E3259"/>
    </row>
    <row r="3260" spans="1:5" x14ac:dyDescent="0.3">
      <c r="A3260" s="290">
        <f t="shared" si="152"/>
        <v>0</v>
      </c>
      <c r="B3260" s="289">
        <f t="shared" si="153"/>
        <v>0</v>
      </c>
      <c r="C3260" s="289">
        <f t="shared" si="154"/>
        <v>0</v>
      </c>
      <c r="E3260"/>
    </row>
    <row r="3261" spans="1:5" x14ac:dyDescent="0.3">
      <c r="A3261" s="290">
        <f t="shared" si="152"/>
        <v>0</v>
      </c>
      <c r="B3261" s="289">
        <f t="shared" si="153"/>
        <v>0</v>
      </c>
      <c r="C3261" s="289">
        <f t="shared" si="154"/>
        <v>0</v>
      </c>
      <c r="E3261"/>
    </row>
    <row r="3262" spans="1:5" x14ac:dyDescent="0.3">
      <c r="A3262" s="290">
        <f t="shared" si="152"/>
        <v>0</v>
      </c>
      <c r="B3262" s="289">
        <f t="shared" si="153"/>
        <v>0</v>
      </c>
      <c r="C3262" s="289">
        <f t="shared" si="154"/>
        <v>0</v>
      </c>
      <c r="E3262"/>
    </row>
    <row r="3263" spans="1:5" x14ac:dyDescent="0.3">
      <c r="A3263" s="290">
        <f t="shared" si="152"/>
        <v>0</v>
      </c>
      <c r="B3263" s="289">
        <f t="shared" si="153"/>
        <v>0</v>
      </c>
      <c r="C3263" s="289">
        <f t="shared" si="154"/>
        <v>0</v>
      </c>
      <c r="E3263"/>
    </row>
    <row r="3264" spans="1:5" x14ac:dyDescent="0.3">
      <c r="A3264" s="290">
        <f t="shared" si="152"/>
        <v>0</v>
      </c>
      <c r="B3264" s="289">
        <f t="shared" si="153"/>
        <v>0</v>
      </c>
      <c r="C3264" s="289">
        <f t="shared" si="154"/>
        <v>0</v>
      </c>
      <c r="E3264"/>
    </row>
    <row r="3265" spans="1:5" x14ac:dyDescent="0.3">
      <c r="A3265" s="290">
        <f t="shared" si="152"/>
        <v>0</v>
      </c>
      <c r="B3265" s="289">
        <f t="shared" si="153"/>
        <v>0</v>
      </c>
      <c r="C3265" s="289">
        <f t="shared" si="154"/>
        <v>0</v>
      </c>
      <c r="E3265"/>
    </row>
    <row r="3266" spans="1:5" x14ac:dyDescent="0.3">
      <c r="A3266" s="290">
        <f t="shared" si="152"/>
        <v>0</v>
      </c>
      <c r="B3266" s="289">
        <f t="shared" si="153"/>
        <v>0</v>
      </c>
      <c r="C3266" s="289">
        <f t="shared" si="154"/>
        <v>0</v>
      </c>
      <c r="E3266"/>
    </row>
    <row r="3267" spans="1:5" x14ac:dyDescent="0.3">
      <c r="A3267" s="290">
        <f t="shared" si="152"/>
        <v>0</v>
      </c>
      <c r="B3267" s="289">
        <f t="shared" si="153"/>
        <v>0</v>
      </c>
      <c r="C3267" s="289">
        <f t="shared" si="154"/>
        <v>0</v>
      </c>
      <c r="E3267"/>
    </row>
    <row r="3268" spans="1:5" x14ac:dyDescent="0.3">
      <c r="A3268" s="290">
        <f t="shared" si="152"/>
        <v>0</v>
      </c>
      <c r="B3268" s="289">
        <f t="shared" si="153"/>
        <v>0</v>
      </c>
      <c r="C3268" s="289">
        <f t="shared" si="154"/>
        <v>0</v>
      </c>
      <c r="E3268"/>
    </row>
    <row r="3269" spans="1:5" x14ac:dyDescent="0.3">
      <c r="A3269" s="290">
        <f t="shared" si="152"/>
        <v>0</v>
      </c>
      <c r="B3269" s="289">
        <f t="shared" si="153"/>
        <v>0</v>
      </c>
      <c r="C3269" s="289">
        <f t="shared" si="154"/>
        <v>0</v>
      </c>
      <c r="E3269"/>
    </row>
    <row r="3270" spans="1:5" x14ac:dyDescent="0.3">
      <c r="A3270" s="290">
        <f t="shared" si="152"/>
        <v>0</v>
      </c>
      <c r="B3270" s="289">
        <f t="shared" si="153"/>
        <v>0</v>
      </c>
      <c r="C3270" s="289">
        <f t="shared" si="154"/>
        <v>0</v>
      </c>
      <c r="E3270"/>
    </row>
    <row r="3271" spans="1:5" x14ac:dyDescent="0.3">
      <c r="A3271" s="290">
        <f t="shared" si="152"/>
        <v>0</v>
      </c>
      <c r="B3271" s="289">
        <f t="shared" si="153"/>
        <v>0</v>
      </c>
      <c r="C3271" s="289">
        <f t="shared" si="154"/>
        <v>0</v>
      </c>
      <c r="E3271"/>
    </row>
    <row r="3272" spans="1:5" x14ac:dyDescent="0.3">
      <c r="A3272" s="290">
        <f t="shared" si="152"/>
        <v>0</v>
      </c>
      <c r="B3272" s="289">
        <f t="shared" si="153"/>
        <v>0</v>
      </c>
      <c r="C3272" s="289">
        <f t="shared" si="154"/>
        <v>0</v>
      </c>
      <c r="E3272"/>
    </row>
    <row r="3273" spans="1:5" x14ac:dyDescent="0.3">
      <c r="A3273" s="290">
        <f t="shared" si="152"/>
        <v>0</v>
      </c>
      <c r="B3273" s="289">
        <f t="shared" si="153"/>
        <v>0</v>
      </c>
      <c r="C3273" s="289">
        <f t="shared" si="154"/>
        <v>0</v>
      </c>
      <c r="E3273"/>
    </row>
    <row r="3274" spans="1:5" x14ac:dyDescent="0.3">
      <c r="A3274" s="290">
        <f t="shared" si="152"/>
        <v>0</v>
      </c>
      <c r="B3274" s="289">
        <f t="shared" si="153"/>
        <v>0</v>
      </c>
      <c r="C3274" s="289">
        <f t="shared" si="154"/>
        <v>0</v>
      </c>
      <c r="E3274"/>
    </row>
    <row r="3275" spans="1:5" x14ac:dyDescent="0.3">
      <c r="A3275" s="290">
        <f t="shared" si="152"/>
        <v>0</v>
      </c>
      <c r="B3275" s="289">
        <f t="shared" si="153"/>
        <v>0</v>
      </c>
      <c r="C3275" s="289">
        <f t="shared" si="154"/>
        <v>0</v>
      </c>
      <c r="E3275"/>
    </row>
    <row r="3276" spans="1:5" x14ac:dyDescent="0.3">
      <c r="A3276" s="290">
        <f t="shared" si="152"/>
        <v>0</v>
      </c>
      <c r="B3276" s="289">
        <f t="shared" si="153"/>
        <v>0</v>
      </c>
      <c r="C3276" s="289">
        <f t="shared" si="154"/>
        <v>0</v>
      </c>
      <c r="E3276"/>
    </row>
    <row r="3277" spans="1:5" x14ac:dyDescent="0.3">
      <c r="A3277" s="290">
        <f t="shared" si="152"/>
        <v>0</v>
      </c>
      <c r="B3277" s="289">
        <f t="shared" si="153"/>
        <v>0</v>
      </c>
      <c r="C3277" s="289">
        <f t="shared" si="154"/>
        <v>0</v>
      </c>
      <c r="E3277"/>
    </row>
    <row r="3278" spans="1:5" x14ac:dyDescent="0.3">
      <c r="A3278" s="290">
        <f t="shared" si="152"/>
        <v>0</v>
      </c>
      <c r="B3278" s="289">
        <f t="shared" si="153"/>
        <v>0</v>
      </c>
      <c r="C3278" s="289">
        <f t="shared" si="154"/>
        <v>0</v>
      </c>
      <c r="E3278"/>
    </row>
    <row r="3279" spans="1:5" x14ac:dyDescent="0.3">
      <c r="A3279" s="290">
        <f t="shared" si="152"/>
        <v>0</v>
      </c>
      <c r="B3279" s="289">
        <f t="shared" si="153"/>
        <v>0</v>
      </c>
      <c r="C3279" s="289">
        <f t="shared" si="154"/>
        <v>0</v>
      </c>
      <c r="E3279"/>
    </row>
    <row r="3280" spans="1:5" x14ac:dyDescent="0.3">
      <c r="A3280" s="290">
        <f t="shared" si="152"/>
        <v>0</v>
      </c>
      <c r="B3280" s="289">
        <f t="shared" si="153"/>
        <v>0</v>
      </c>
      <c r="C3280" s="289">
        <f t="shared" si="154"/>
        <v>0</v>
      </c>
      <c r="E3280"/>
    </row>
    <row r="3281" spans="1:5" x14ac:dyDescent="0.3">
      <c r="A3281" s="290">
        <f t="shared" si="152"/>
        <v>0</v>
      </c>
      <c r="B3281" s="289">
        <f t="shared" si="153"/>
        <v>0</v>
      </c>
      <c r="C3281" s="289">
        <f t="shared" si="154"/>
        <v>0</v>
      </c>
      <c r="E3281"/>
    </row>
    <row r="3282" spans="1:5" x14ac:dyDescent="0.3">
      <c r="A3282" s="290">
        <f t="shared" si="152"/>
        <v>0</v>
      </c>
      <c r="B3282" s="289">
        <f t="shared" si="153"/>
        <v>0</v>
      </c>
      <c r="C3282" s="289">
        <f t="shared" si="154"/>
        <v>0</v>
      </c>
      <c r="E3282"/>
    </row>
    <row r="3283" spans="1:5" x14ac:dyDescent="0.3">
      <c r="A3283" s="290">
        <f t="shared" si="152"/>
        <v>0</v>
      </c>
      <c r="B3283" s="289">
        <f t="shared" si="153"/>
        <v>0</v>
      </c>
      <c r="C3283" s="289">
        <f t="shared" si="154"/>
        <v>0</v>
      </c>
      <c r="E3283"/>
    </row>
    <row r="3284" spans="1:5" x14ac:dyDescent="0.3">
      <c r="A3284" s="290">
        <f t="shared" si="152"/>
        <v>0</v>
      </c>
      <c r="B3284" s="289">
        <f t="shared" si="153"/>
        <v>0</v>
      </c>
      <c r="C3284" s="289">
        <f t="shared" si="154"/>
        <v>0</v>
      </c>
      <c r="E3284"/>
    </row>
    <row r="3285" spans="1:5" x14ac:dyDescent="0.3">
      <c r="A3285" s="290">
        <f t="shared" si="152"/>
        <v>0</v>
      </c>
      <c r="B3285" s="289">
        <f t="shared" si="153"/>
        <v>0</v>
      </c>
      <c r="C3285" s="289">
        <f t="shared" si="154"/>
        <v>0</v>
      </c>
      <c r="E3285"/>
    </row>
    <row r="3286" spans="1:5" x14ac:dyDescent="0.3">
      <c r="A3286" s="290">
        <f t="shared" si="152"/>
        <v>0</v>
      </c>
      <c r="B3286" s="289">
        <f t="shared" si="153"/>
        <v>0</v>
      </c>
      <c r="C3286" s="289">
        <f t="shared" si="154"/>
        <v>0</v>
      </c>
      <c r="E3286"/>
    </row>
    <row r="3287" spans="1:5" x14ac:dyDescent="0.3">
      <c r="A3287" s="290">
        <f t="shared" si="152"/>
        <v>0</v>
      </c>
      <c r="B3287" s="289">
        <f t="shared" si="153"/>
        <v>0</v>
      </c>
      <c r="C3287" s="289">
        <f t="shared" si="154"/>
        <v>0</v>
      </c>
      <c r="E3287"/>
    </row>
    <row r="3288" spans="1:5" x14ac:dyDescent="0.3">
      <c r="A3288" s="290">
        <f t="shared" si="152"/>
        <v>0</v>
      </c>
      <c r="B3288" s="289">
        <f t="shared" si="153"/>
        <v>0</v>
      </c>
      <c r="C3288" s="289">
        <f t="shared" si="154"/>
        <v>0</v>
      </c>
      <c r="E3288"/>
    </row>
    <row r="3289" spans="1:5" x14ac:dyDescent="0.3">
      <c r="A3289" s="290">
        <f t="shared" si="152"/>
        <v>0</v>
      </c>
      <c r="B3289" s="289">
        <f t="shared" si="153"/>
        <v>0</v>
      </c>
      <c r="C3289" s="289">
        <f t="shared" si="154"/>
        <v>0</v>
      </c>
      <c r="E3289"/>
    </row>
    <row r="3290" spans="1:5" x14ac:dyDescent="0.3">
      <c r="A3290" s="290">
        <f t="shared" si="152"/>
        <v>0</v>
      </c>
      <c r="B3290" s="289">
        <f t="shared" si="153"/>
        <v>0</v>
      </c>
      <c r="C3290" s="289">
        <f t="shared" si="154"/>
        <v>0</v>
      </c>
      <c r="E3290"/>
    </row>
    <row r="3291" spans="1:5" x14ac:dyDescent="0.3">
      <c r="A3291" s="290">
        <f t="shared" si="152"/>
        <v>0</v>
      </c>
      <c r="B3291" s="289">
        <f t="shared" si="153"/>
        <v>0</v>
      </c>
      <c r="C3291" s="289">
        <f t="shared" si="154"/>
        <v>0</v>
      </c>
      <c r="E3291"/>
    </row>
    <row r="3292" spans="1:5" x14ac:dyDescent="0.3">
      <c r="A3292" s="290">
        <f t="shared" si="152"/>
        <v>0</v>
      </c>
      <c r="B3292" s="289">
        <f t="shared" si="153"/>
        <v>0</v>
      </c>
      <c r="C3292" s="289">
        <f t="shared" si="154"/>
        <v>0</v>
      </c>
      <c r="E3292"/>
    </row>
    <row r="3293" spans="1:5" x14ac:dyDescent="0.3">
      <c r="A3293" s="290">
        <f t="shared" ref="A3293:A3356" si="155">+E3293</f>
        <v>0</v>
      </c>
      <c r="B3293" s="289">
        <f t="shared" si="153"/>
        <v>0</v>
      </c>
      <c r="C3293" s="289">
        <f t="shared" si="154"/>
        <v>0</v>
      </c>
      <c r="E3293"/>
    </row>
    <row r="3294" spans="1:5" x14ac:dyDescent="0.3">
      <c r="A3294" s="290">
        <f t="shared" si="155"/>
        <v>0</v>
      </c>
      <c r="B3294" s="289">
        <f t="shared" si="153"/>
        <v>0</v>
      </c>
      <c r="C3294" s="289">
        <f t="shared" si="154"/>
        <v>0</v>
      </c>
      <c r="E3294"/>
    </row>
    <row r="3295" spans="1:5" x14ac:dyDescent="0.3">
      <c r="A3295" s="290">
        <f t="shared" si="155"/>
        <v>0</v>
      </c>
      <c r="B3295" s="289">
        <f t="shared" si="153"/>
        <v>0</v>
      </c>
      <c r="C3295" s="289">
        <f t="shared" si="154"/>
        <v>0</v>
      </c>
      <c r="E3295"/>
    </row>
    <row r="3296" spans="1:5" x14ac:dyDescent="0.3">
      <c r="A3296" s="290">
        <f t="shared" si="155"/>
        <v>0</v>
      </c>
      <c r="B3296" s="289">
        <f t="shared" si="153"/>
        <v>0</v>
      </c>
      <c r="C3296" s="289">
        <f t="shared" si="154"/>
        <v>0</v>
      </c>
      <c r="E3296"/>
    </row>
    <row r="3297" spans="1:5" x14ac:dyDescent="0.3">
      <c r="A3297" s="290">
        <f t="shared" si="155"/>
        <v>0</v>
      </c>
      <c r="B3297" s="289">
        <f t="shared" si="153"/>
        <v>0</v>
      </c>
      <c r="C3297" s="289">
        <f t="shared" si="154"/>
        <v>0</v>
      </c>
      <c r="E3297"/>
    </row>
    <row r="3298" spans="1:5" x14ac:dyDescent="0.3">
      <c r="A3298" s="290">
        <f t="shared" si="155"/>
        <v>0</v>
      </c>
      <c r="B3298" s="289">
        <f t="shared" si="153"/>
        <v>0</v>
      </c>
      <c r="C3298" s="289">
        <f t="shared" si="154"/>
        <v>0</v>
      </c>
      <c r="E3298"/>
    </row>
    <row r="3299" spans="1:5" x14ac:dyDescent="0.3">
      <c r="A3299" s="290">
        <f t="shared" si="155"/>
        <v>0</v>
      </c>
      <c r="B3299" s="289">
        <f t="shared" si="153"/>
        <v>0</v>
      </c>
      <c r="C3299" s="289">
        <f t="shared" si="154"/>
        <v>0</v>
      </c>
      <c r="E3299"/>
    </row>
    <row r="3300" spans="1:5" x14ac:dyDescent="0.3">
      <c r="A3300" s="290">
        <f t="shared" si="155"/>
        <v>0</v>
      </c>
      <c r="B3300" s="289">
        <f t="shared" ref="B3300:B3363" si="156">+SUM(F3300:G3300)</f>
        <v>0</v>
      </c>
      <c r="C3300" s="289">
        <f t="shared" ref="C3300:C3363" si="157">+SUM(F3300:AZ3300)-B3300</f>
        <v>0</v>
      </c>
      <c r="E3300"/>
    </row>
    <row r="3301" spans="1:5" x14ac:dyDescent="0.3">
      <c r="A3301" s="290">
        <f t="shared" si="155"/>
        <v>0</v>
      </c>
      <c r="B3301" s="289">
        <f t="shared" si="156"/>
        <v>0</v>
      </c>
      <c r="C3301" s="289">
        <f t="shared" si="157"/>
        <v>0</v>
      </c>
      <c r="E3301"/>
    </row>
    <row r="3302" spans="1:5" x14ac:dyDescent="0.3">
      <c r="A3302" s="290">
        <f t="shared" si="155"/>
        <v>0</v>
      </c>
      <c r="B3302" s="289">
        <f t="shared" si="156"/>
        <v>0</v>
      </c>
      <c r="C3302" s="289">
        <f t="shared" si="157"/>
        <v>0</v>
      </c>
      <c r="E3302"/>
    </row>
    <row r="3303" spans="1:5" x14ac:dyDescent="0.3">
      <c r="A3303" s="290">
        <f t="shared" si="155"/>
        <v>0</v>
      </c>
      <c r="B3303" s="289">
        <f t="shared" si="156"/>
        <v>0</v>
      </c>
      <c r="C3303" s="289">
        <f t="shared" si="157"/>
        <v>0</v>
      </c>
      <c r="E3303"/>
    </row>
    <row r="3304" spans="1:5" x14ac:dyDescent="0.3">
      <c r="A3304" s="290">
        <f t="shared" si="155"/>
        <v>0</v>
      </c>
      <c r="B3304" s="289">
        <f t="shared" si="156"/>
        <v>0</v>
      </c>
      <c r="C3304" s="289">
        <f t="shared" si="157"/>
        <v>0</v>
      </c>
      <c r="E3304"/>
    </row>
    <row r="3305" spans="1:5" x14ac:dyDescent="0.3">
      <c r="A3305" s="290">
        <f t="shared" si="155"/>
        <v>0</v>
      </c>
      <c r="B3305" s="289">
        <f t="shared" si="156"/>
        <v>0</v>
      </c>
      <c r="C3305" s="289">
        <f t="shared" si="157"/>
        <v>0</v>
      </c>
      <c r="E3305"/>
    </row>
    <row r="3306" spans="1:5" x14ac:dyDescent="0.3">
      <c r="A3306" s="290">
        <f t="shared" si="155"/>
        <v>0</v>
      </c>
      <c r="B3306" s="289">
        <f t="shared" si="156"/>
        <v>0</v>
      </c>
      <c r="C3306" s="289">
        <f t="shared" si="157"/>
        <v>0</v>
      </c>
      <c r="E3306"/>
    </row>
    <row r="3307" spans="1:5" x14ac:dyDescent="0.3">
      <c r="A3307" s="290">
        <f t="shared" si="155"/>
        <v>0</v>
      </c>
      <c r="B3307" s="289">
        <f t="shared" si="156"/>
        <v>0</v>
      </c>
      <c r="C3307" s="289">
        <f t="shared" si="157"/>
        <v>0</v>
      </c>
      <c r="E3307"/>
    </row>
    <row r="3308" spans="1:5" x14ac:dyDescent="0.3">
      <c r="A3308" s="290">
        <f t="shared" si="155"/>
        <v>0</v>
      </c>
      <c r="B3308" s="289">
        <f t="shared" si="156"/>
        <v>0</v>
      </c>
      <c r="C3308" s="289">
        <f t="shared" si="157"/>
        <v>0</v>
      </c>
      <c r="E3308"/>
    </row>
    <row r="3309" spans="1:5" x14ac:dyDescent="0.3">
      <c r="A3309" s="290">
        <f t="shared" si="155"/>
        <v>0</v>
      </c>
      <c r="B3309" s="289">
        <f t="shared" si="156"/>
        <v>0</v>
      </c>
      <c r="C3309" s="289">
        <f t="shared" si="157"/>
        <v>0</v>
      </c>
      <c r="E3309"/>
    </row>
    <row r="3310" spans="1:5" x14ac:dyDescent="0.3">
      <c r="A3310" s="290">
        <f t="shared" si="155"/>
        <v>0</v>
      </c>
      <c r="B3310" s="289">
        <f t="shared" si="156"/>
        <v>0</v>
      </c>
      <c r="C3310" s="289">
        <f t="shared" si="157"/>
        <v>0</v>
      </c>
      <c r="E3310"/>
    </row>
    <row r="3311" spans="1:5" x14ac:dyDescent="0.3">
      <c r="A3311" s="290">
        <f t="shared" si="155"/>
        <v>0</v>
      </c>
      <c r="B3311" s="289">
        <f t="shared" si="156"/>
        <v>0</v>
      </c>
      <c r="C3311" s="289">
        <f t="shared" si="157"/>
        <v>0</v>
      </c>
      <c r="E3311"/>
    </row>
    <row r="3312" spans="1:5" x14ac:dyDescent="0.3">
      <c r="A3312" s="290">
        <f t="shared" si="155"/>
        <v>0</v>
      </c>
      <c r="B3312" s="289">
        <f t="shared" si="156"/>
        <v>0</v>
      </c>
      <c r="C3312" s="289">
        <f t="shared" si="157"/>
        <v>0</v>
      </c>
      <c r="E3312"/>
    </row>
    <row r="3313" spans="1:5" x14ac:dyDescent="0.3">
      <c r="A3313" s="290">
        <f t="shared" si="155"/>
        <v>0</v>
      </c>
      <c r="B3313" s="289">
        <f t="shared" si="156"/>
        <v>0</v>
      </c>
      <c r="C3313" s="289">
        <f t="shared" si="157"/>
        <v>0</v>
      </c>
      <c r="E3313"/>
    </row>
    <row r="3314" spans="1:5" x14ac:dyDescent="0.3">
      <c r="A3314" s="290">
        <f t="shared" si="155"/>
        <v>0</v>
      </c>
      <c r="B3314" s="289">
        <f t="shared" si="156"/>
        <v>0</v>
      </c>
      <c r="C3314" s="289">
        <f t="shared" si="157"/>
        <v>0</v>
      </c>
      <c r="E3314"/>
    </row>
    <row r="3315" spans="1:5" x14ac:dyDescent="0.3">
      <c r="A3315" s="290">
        <f t="shared" si="155"/>
        <v>0</v>
      </c>
      <c r="B3315" s="289">
        <f t="shared" si="156"/>
        <v>0</v>
      </c>
      <c r="C3315" s="289">
        <f t="shared" si="157"/>
        <v>0</v>
      </c>
      <c r="E3315"/>
    </row>
    <row r="3316" spans="1:5" x14ac:dyDescent="0.3">
      <c r="A3316" s="290">
        <f t="shared" si="155"/>
        <v>0</v>
      </c>
      <c r="B3316" s="289">
        <f t="shared" si="156"/>
        <v>0</v>
      </c>
      <c r="C3316" s="289">
        <f t="shared" si="157"/>
        <v>0</v>
      </c>
      <c r="E3316"/>
    </row>
    <row r="3317" spans="1:5" x14ac:dyDescent="0.3">
      <c r="A3317" s="290">
        <f t="shared" si="155"/>
        <v>0</v>
      </c>
      <c r="B3317" s="289">
        <f t="shared" si="156"/>
        <v>0</v>
      </c>
      <c r="C3317" s="289">
        <f t="shared" si="157"/>
        <v>0</v>
      </c>
      <c r="E3317"/>
    </row>
    <row r="3318" spans="1:5" x14ac:dyDescent="0.3">
      <c r="A3318" s="290">
        <f t="shared" si="155"/>
        <v>0</v>
      </c>
      <c r="B3318" s="289">
        <f t="shared" si="156"/>
        <v>0</v>
      </c>
      <c r="C3318" s="289">
        <f t="shared" si="157"/>
        <v>0</v>
      </c>
      <c r="E3318"/>
    </row>
    <row r="3319" spans="1:5" x14ac:dyDescent="0.3">
      <c r="A3319" s="290">
        <f t="shared" si="155"/>
        <v>0</v>
      </c>
      <c r="B3319" s="289">
        <f t="shared" si="156"/>
        <v>0</v>
      </c>
      <c r="C3319" s="289">
        <f t="shared" si="157"/>
        <v>0</v>
      </c>
      <c r="E3319"/>
    </row>
    <row r="3320" spans="1:5" x14ac:dyDescent="0.3">
      <c r="A3320" s="290">
        <f t="shared" si="155"/>
        <v>0</v>
      </c>
      <c r="B3320" s="289">
        <f t="shared" si="156"/>
        <v>0</v>
      </c>
      <c r="C3320" s="289">
        <f t="shared" si="157"/>
        <v>0</v>
      </c>
      <c r="E3320"/>
    </row>
    <row r="3321" spans="1:5" x14ac:dyDescent="0.3">
      <c r="A3321" s="290">
        <f t="shared" si="155"/>
        <v>0</v>
      </c>
      <c r="B3321" s="289">
        <f t="shared" si="156"/>
        <v>0</v>
      </c>
      <c r="C3321" s="289">
        <f t="shared" si="157"/>
        <v>0</v>
      </c>
      <c r="E3321"/>
    </row>
    <row r="3322" spans="1:5" x14ac:dyDescent="0.3">
      <c r="A3322" s="290">
        <f t="shared" si="155"/>
        <v>0</v>
      </c>
      <c r="B3322" s="289">
        <f t="shared" si="156"/>
        <v>0</v>
      </c>
      <c r="C3322" s="289">
        <f t="shared" si="157"/>
        <v>0</v>
      </c>
      <c r="E3322"/>
    </row>
    <row r="3323" spans="1:5" x14ac:dyDescent="0.3">
      <c r="A3323" s="290">
        <f t="shared" si="155"/>
        <v>0</v>
      </c>
      <c r="B3323" s="289">
        <f t="shared" si="156"/>
        <v>0</v>
      </c>
      <c r="C3323" s="289">
        <f t="shared" si="157"/>
        <v>0</v>
      </c>
      <c r="E3323"/>
    </row>
    <row r="3324" spans="1:5" x14ac:dyDescent="0.3">
      <c r="A3324" s="290">
        <f t="shared" si="155"/>
        <v>0</v>
      </c>
      <c r="B3324" s="289">
        <f t="shared" si="156"/>
        <v>0</v>
      </c>
      <c r="C3324" s="289">
        <f t="shared" si="157"/>
        <v>0</v>
      </c>
      <c r="E3324"/>
    </row>
    <row r="3325" spans="1:5" x14ac:dyDescent="0.3">
      <c r="A3325" s="290">
        <f t="shared" si="155"/>
        <v>0</v>
      </c>
      <c r="B3325" s="289">
        <f t="shared" si="156"/>
        <v>0</v>
      </c>
      <c r="C3325" s="289">
        <f t="shared" si="157"/>
        <v>0</v>
      </c>
      <c r="E3325"/>
    </row>
    <row r="3326" spans="1:5" x14ac:dyDescent="0.3">
      <c r="A3326" s="290">
        <f t="shared" si="155"/>
        <v>0</v>
      </c>
      <c r="B3326" s="289">
        <f t="shared" si="156"/>
        <v>0</v>
      </c>
      <c r="C3326" s="289">
        <f t="shared" si="157"/>
        <v>0</v>
      </c>
      <c r="E3326"/>
    </row>
    <row r="3327" spans="1:5" x14ac:dyDescent="0.3">
      <c r="A3327" s="290">
        <f t="shared" si="155"/>
        <v>0</v>
      </c>
      <c r="B3327" s="289">
        <f t="shared" si="156"/>
        <v>0</v>
      </c>
      <c r="C3327" s="289">
        <f t="shared" si="157"/>
        <v>0</v>
      </c>
      <c r="E3327"/>
    </row>
    <row r="3328" spans="1:5" x14ac:dyDescent="0.3">
      <c r="A3328" s="290">
        <f t="shared" si="155"/>
        <v>0</v>
      </c>
      <c r="B3328" s="289">
        <f t="shared" si="156"/>
        <v>0</v>
      </c>
      <c r="C3328" s="289">
        <f t="shared" si="157"/>
        <v>0</v>
      </c>
      <c r="E3328"/>
    </row>
    <row r="3329" spans="1:5" x14ac:dyDescent="0.3">
      <c r="A3329" s="290">
        <f t="shared" si="155"/>
        <v>0</v>
      </c>
      <c r="B3329" s="289">
        <f t="shared" si="156"/>
        <v>0</v>
      </c>
      <c r="C3329" s="289">
        <f t="shared" si="157"/>
        <v>0</v>
      </c>
      <c r="E3329"/>
    </row>
    <row r="3330" spans="1:5" x14ac:dyDescent="0.3">
      <c r="A3330" s="290">
        <f t="shared" si="155"/>
        <v>0</v>
      </c>
      <c r="B3330" s="289">
        <f t="shared" si="156"/>
        <v>0</v>
      </c>
      <c r="C3330" s="289">
        <f t="shared" si="157"/>
        <v>0</v>
      </c>
      <c r="E3330"/>
    </row>
    <row r="3331" spans="1:5" x14ac:dyDescent="0.3">
      <c r="A3331" s="290">
        <f t="shared" si="155"/>
        <v>0</v>
      </c>
      <c r="B3331" s="289">
        <f t="shared" si="156"/>
        <v>0</v>
      </c>
      <c r="C3331" s="289">
        <f t="shared" si="157"/>
        <v>0</v>
      </c>
      <c r="E3331"/>
    </row>
    <row r="3332" spans="1:5" x14ac:dyDescent="0.3">
      <c r="A3332" s="290">
        <f t="shared" si="155"/>
        <v>0</v>
      </c>
      <c r="B3332" s="289">
        <f t="shared" si="156"/>
        <v>0</v>
      </c>
      <c r="C3332" s="289">
        <f t="shared" si="157"/>
        <v>0</v>
      </c>
      <c r="E3332"/>
    </row>
    <row r="3333" spans="1:5" x14ac:dyDescent="0.3">
      <c r="A3333" s="290">
        <f t="shared" si="155"/>
        <v>0</v>
      </c>
      <c r="B3333" s="289">
        <f t="shared" si="156"/>
        <v>0</v>
      </c>
      <c r="C3333" s="289">
        <f t="shared" si="157"/>
        <v>0</v>
      </c>
      <c r="E3333"/>
    </row>
    <row r="3334" spans="1:5" x14ac:dyDescent="0.3">
      <c r="A3334" s="290">
        <f t="shared" si="155"/>
        <v>0</v>
      </c>
      <c r="B3334" s="289">
        <f t="shared" si="156"/>
        <v>0</v>
      </c>
      <c r="C3334" s="289">
        <f t="shared" si="157"/>
        <v>0</v>
      </c>
      <c r="E3334"/>
    </row>
    <row r="3335" spans="1:5" x14ac:dyDescent="0.3">
      <c r="A3335" s="290">
        <f t="shared" si="155"/>
        <v>0</v>
      </c>
      <c r="B3335" s="289">
        <f t="shared" si="156"/>
        <v>0</v>
      </c>
      <c r="C3335" s="289">
        <f t="shared" si="157"/>
        <v>0</v>
      </c>
      <c r="E3335"/>
    </row>
    <row r="3336" spans="1:5" x14ac:dyDescent="0.3">
      <c r="A3336" s="290">
        <f t="shared" si="155"/>
        <v>0</v>
      </c>
      <c r="B3336" s="289">
        <f t="shared" si="156"/>
        <v>0</v>
      </c>
      <c r="C3336" s="289">
        <f t="shared" si="157"/>
        <v>0</v>
      </c>
      <c r="E3336"/>
    </row>
    <row r="3337" spans="1:5" x14ac:dyDescent="0.3">
      <c r="A3337" s="290">
        <f t="shared" si="155"/>
        <v>0</v>
      </c>
      <c r="B3337" s="289">
        <f t="shared" si="156"/>
        <v>0</v>
      </c>
      <c r="C3337" s="289">
        <f t="shared" si="157"/>
        <v>0</v>
      </c>
      <c r="E3337"/>
    </row>
    <row r="3338" spans="1:5" x14ac:dyDescent="0.3">
      <c r="A3338" s="290">
        <f t="shared" si="155"/>
        <v>0</v>
      </c>
      <c r="B3338" s="289">
        <f t="shared" si="156"/>
        <v>0</v>
      </c>
      <c r="C3338" s="289">
        <f t="shared" si="157"/>
        <v>0</v>
      </c>
      <c r="E3338"/>
    </row>
    <row r="3339" spans="1:5" x14ac:dyDescent="0.3">
      <c r="A3339" s="290">
        <f t="shared" si="155"/>
        <v>0</v>
      </c>
      <c r="B3339" s="289">
        <f t="shared" si="156"/>
        <v>0</v>
      </c>
      <c r="C3339" s="289">
        <f t="shared" si="157"/>
        <v>0</v>
      </c>
      <c r="E3339"/>
    </row>
    <row r="3340" spans="1:5" x14ac:dyDescent="0.3">
      <c r="A3340" s="290">
        <f t="shared" si="155"/>
        <v>0</v>
      </c>
      <c r="B3340" s="289">
        <f t="shared" si="156"/>
        <v>0</v>
      </c>
      <c r="C3340" s="289">
        <f t="shared" si="157"/>
        <v>0</v>
      </c>
      <c r="E3340"/>
    </row>
    <row r="3341" spans="1:5" x14ac:dyDescent="0.3">
      <c r="A3341" s="290">
        <f t="shared" si="155"/>
        <v>0</v>
      </c>
      <c r="B3341" s="289">
        <f t="shared" si="156"/>
        <v>0</v>
      </c>
      <c r="C3341" s="289">
        <f t="shared" si="157"/>
        <v>0</v>
      </c>
      <c r="E3341"/>
    </row>
    <row r="3342" spans="1:5" x14ac:dyDescent="0.3">
      <c r="A3342" s="290">
        <f t="shared" si="155"/>
        <v>0</v>
      </c>
      <c r="B3342" s="289">
        <f t="shared" si="156"/>
        <v>0</v>
      </c>
      <c r="C3342" s="289">
        <f t="shared" si="157"/>
        <v>0</v>
      </c>
      <c r="E3342"/>
    </row>
    <row r="3343" spans="1:5" x14ac:dyDescent="0.3">
      <c r="A3343" s="290">
        <f t="shared" si="155"/>
        <v>0</v>
      </c>
      <c r="B3343" s="289">
        <f t="shared" si="156"/>
        <v>0</v>
      </c>
      <c r="C3343" s="289">
        <f t="shared" si="157"/>
        <v>0</v>
      </c>
      <c r="E3343"/>
    </row>
    <row r="3344" spans="1:5" x14ac:dyDescent="0.3">
      <c r="A3344" s="290">
        <f t="shared" si="155"/>
        <v>0</v>
      </c>
      <c r="B3344" s="289">
        <f t="shared" si="156"/>
        <v>0</v>
      </c>
      <c r="C3344" s="289">
        <f t="shared" si="157"/>
        <v>0</v>
      </c>
      <c r="E3344"/>
    </row>
    <row r="3345" spans="1:5" x14ac:dyDescent="0.3">
      <c r="A3345" s="290">
        <f t="shared" si="155"/>
        <v>0</v>
      </c>
      <c r="B3345" s="289">
        <f t="shared" si="156"/>
        <v>0</v>
      </c>
      <c r="C3345" s="289">
        <f t="shared" si="157"/>
        <v>0</v>
      </c>
      <c r="E3345"/>
    </row>
    <row r="3346" spans="1:5" x14ac:dyDescent="0.3">
      <c r="A3346" s="290">
        <f t="shared" si="155"/>
        <v>0</v>
      </c>
      <c r="B3346" s="289">
        <f t="shared" si="156"/>
        <v>0</v>
      </c>
      <c r="C3346" s="289">
        <f t="shared" si="157"/>
        <v>0</v>
      </c>
      <c r="E3346"/>
    </row>
    <row r="3347" spans="1:5" x14ac:dyDescent="0.3">
      <c r="A3347" s="290">
        <f t="shared" si="155"/>
        <v>0</v>
      </c>
      <c r="B3347" s="289">
        <f t="shared" si="156"/>
        <v>0</v>
      </c>
      <c r="C3347" s="289">
        <f t="shared" si="157"/>
        <v>0</v>
      </c>
      <c r="E3347"/>
    </row>
    <row r="3348" spans="1:5" x14ac:dyDescent="0.3">
      <c r="A3348" s="290">
        <f t="shared" si="155"/>
        <v>0</v>
      </c>
      <c r="B3348" s="289">
        <f t="shared" si="156"/>
        <v>0</v>
      </c>
      <c r="C3348" s="289">
        <f t="shared" si="157"/>
        <v>0</v>
      </c>
      <c r="E3348"/>
    </row>
    <row r="3349" spans="1:5" x14ac:dyDescent="0.3">
      <c r="A3349" s="290">
        <f t="shared" si="155"/>
        <v>0</v>
      </c>
      <c r="B3349" s="289">
        <f t="shared" si="156"/>
        <v>0</v>
      </c>
      <c r="C3349" s="289">
        <f t="shared" si="157"/>
        <v>0</v>
      </c>
      <c r="E3349"/>
    </row>
    <row r="3350" spans="1:5" x14ac:dyDescent="0.3">
      <c r="A3350" s="290">
        <f t="shared" si="155"/>
        <v>0</v>
      </c>
      <c r="B3350" s="289">
        <f t="shared" si="156"/>
        <v>0</v>
      </c>
      <c r="C3350" s="289">
        <f t="shared" si="157"/>
        <v>0</v>
      </c>
      <c r="E3350"/>
    </row>
    <row r="3351" spans="1:5" x14ac:dyDescent="0.3">
      <c r="A3351" s="290">
        <f t="shared" si="155"/>
        <v>0</v>
      </c>
      <c r="B3351" s="289">
        <f t="shared" si="156"/>
        <v>0</v>
      </c>
      <c r="C3351" s="289">
        <f t="shared" si="157"/>
        <v>0</v>
      </c>
      <c r="E3351"/>
    </row>
    <row r="3352" spans="1:5" x14ac:dyDescent="0.3">
      <c r="A3352" s="290">
        <f t="shared" si="155"/>
        <v>0</v>
      </c>
      <c r="B3352" s="289">
        <f t="shared" si="156"/>
        <v>0</v>
      </c>
      <c r="C3352" s="289">
        <f t="shared" si="157"/>
        <v>0</v>
      </c>
      <c r="E3352"/>
    </row>
    <row r="3353" spans="1:5" x14ac:dyDescent="0.3">
      <c r="A3353" s="290">
        <f t="shared" si="155"/>
        <v>0</v>
      </c>
      <c r="B3353" s="289">
        <f t="shared" si="156"/>
        <v>0</v>
      </c>
      <c r="C3353" s="289">
        <f t="shared" si="157"/>
        <v>0</v>
      </c>
      <c r="E3353"/>
    </row>
    <row r="3354" spans="1:5" x14ac:dyDescent="0.3">
      <c r="A3354" s="290">
        <f t="shared" si="155"/>
        <v>0</v>
      </c>
      <c r="B3354" s="289">
        <f t="shared" si="156"/>
        <v>0</v>
      </c>
      <c r="C3354" s="289">
        <f t="shared" si="157"/>
        <v>0</v>
      </c>
      <c r="E3354"/>
    </row>
    <row r="3355" spans="1:5" x14ac:dyDescent="0.3">
      <c r="A3355" s="290">
        <f t="shared" si="155"/>
        <v>0</v>
      </c>
      <c r="B3355" s="289">
        <f t="shared" si="156"/>
        <v>0</v>
      </c>
      <c r="C3355" s="289">
        <f t="shared" si="157"/>
        <v>0</v>
      </c>
      <c r="E3355"/>
    </row>
    <row r="3356" spans="1:5" x14ac:dyDescent="0.3">
      <c r="A3356" s="290">
        <f t="shared" si="155"/>
        <v>0</v>
      </c>
      <c r="B3356" s="289">
        <f t="shared" si="156"/>
        <v>0</v>
      </c>
      <c r="C3356" s="289">
        <f t="shared" si="157"/>
        <v>0</v>
      </c>
      <c r="E3356"/>
    </row>
    <row r="3357" spans="1:5" x14ac:dyDescent="0.3">
      <c r="A3357" s="290">
        <f t="shared" ref="A3357:A3420" si="158">+E3357</f>
        <v>0</v>
      </c>
      <c r="B3357" s="289">
        <f t="shared" si="156"/>
        <v>0</v>
      </c>
      <c r="C3357" s="289">
        <f t="shared" si="157"/>
        <v>0</v>
      </c>
      <c r="E3357"/>
    </row>
    <row r="3358" spans="1:5" x14ac:dyDescent="0.3">
      <c r="A3358" s="290">
        <f t="shared" si="158"/>
        <v>0</v>
      </c>
      <c r="B3358" s="289">
        <f t="shared" si="156"/>
        <v>0</v>
      </c>
      <c r="C3358" s="289">
        <f t="shared" si="157"/>
        <v>0</v>
      </c>
      <c r="E3358"/>
    </row>
    <row r="3359" spans="1:5" x14ac:dyDescent="0.3">
      <c r="A3359" s="290">
        <f t="shared" si="158"/>
        <v>0</v>
      </c>
      <c r="B3359" s="289">
        <f t="shared" si="156"/>
        <v>0</v>
      </c>
      <c r="C3359" s="289">
        <f t="shared" si="157"/>
        <v>0</v>
      </c>
      <c r="E3359"/>
    </row>
    <row r="3360" spans="1:5" x14ac:dyDescent="0.3">
      <c r="A3360" s="290">
        <f t="shared" si="158"/>
        <v>0</v>
      </c>
      <c r="B3360" s="289">
        <f t="shared" si="156"/>
        <v>0</v>
      </c>
      <c r="C3360" s="289">
        <f t="shared" si="157"/>
        <v>0</v>
      </c>
      <c r="E3360"/>
    </row>
    <row r="3361" spans="1:5" x14ac:dyDescent="0.3">
      <c r="A3361" s="290">
        <f t="shared" si="158"/>
        <v>0</v>
      </c>
      <c r="B3361" s="289">
        <f t="shared" si="156"/>
        <v>0</v>
      </c>
      <c r="C3361" s="289">
        <f t="shared" si="157"/>
        <v>0</v>
      </c>
      <c r="E3361"/>
    </row>
    <row r="3362" spans="1:5" x14ac:dyDescent="0.3">
      <c r="A3362" s="290">
        <f t="shared" si="158"/>
        <v>0</v>
      </c>
      <c r="B3362" s="289">
        <f t="shared" si="156"/>
        <v>0</v>
      </c>
      <c r="C3362" s="289">
        <f t="shared" si="157"/>
        <v>0</v>
      </c>
      <c r="E3362"/>
    </row>
    <row r="3363" spans="1:5" x14ac:dyDescent="0.3">
      <c r="A3363" s="290">
        <f t="shared" si="158"/>
        <v>0</v>
      </c>
      <c r="B3363" s="289">
        <f t="shared" si="156"/>
        <v>0</v>
      </c>
      <c r="C3363" s="289">
        <f t="shared" si="157"/>
        <v>0</v>
      </c>
      <c r="E3363"/>
    </row>
    <row r="3364" spans="1:5" x14ac:dyDescent="0.3">
      <c r="A3364" s="290">
        <f t="shared" si="158"/>
        <v>0</v>
      </c>
      <c r="B3364" s="289">
        <f t="shared" ref="B3364:B3427" si="159">+SUM(F3364:G3364)</f>
        <v>0</v>
      </c>
      <c r="C3364" s="289">
        <f t="shared" ref="C3364:C3427" si="160">+SUM(F3364:AZ3364)-B3364</f>
        <v>0</v>
      </c>
      <c r="E3364"/>
    </row>
    <row r="3365" spans="1:5" x14ac:dyDescent="0.3">
      <c r="A3365" s="290">
        <f t="shared" si="158"/>
        <v>0</v>
      </c>
      <c r="B3365" s="289">
        <f t="shared" si="159"/>
        <v>0</v>
      </c>
      <c r="C3365" s="289">
        <f t="shared" si="160"/>
        <v>0</v>
      </c>
      <c r="E3365"/>
    </row>
    <row r="3366" spans="1:5" x14ac:dyDescent="0.3">
      <c r="A3366" s="290">
        <f t="shared" si="158"/>
        <v>0</v>
      </c>
      <c r="B3366" s="289">
        <f t="shared" si="159"/>
        <v>0</v>
      </c>
      <c r="C3366" s="289">
        <f t="shared" si="160"/>
        <v>0</v>
      </c>
      <c r="E3366"/>
    </row>
    <row r="3367" spans="1:5" x14ac:dyDescent="0.3">
      <c r="A3367" s="290">
        <f t="shared" si="158"/>
        <v>0</v>
      </c>
      <c r="B3367" s="289">
        <f t="shared" si="159"/>
        <v>0</v>
      </c>
      <c r="C3367" s="289">
        <f t="shared" si="160"/>
        <v>0</v>
      </c>
      <c r="E3367"/>
    </row>
    <row r="3368" spans="1:5" x14ac:dyDescent="0.3">
      <c r="A3368" s="290">
        <f t="shared" si="158"/>
        <v>0</v>
      </c>
      <c r="B3368" s="289">
        <f t="shared" si="159"/>
        <v>0</v>
      </c>
      <c r="C3368" s="289">
        <f t="shared" si="160"/>
        <v>0</v>
      </c>
      <c r="E3368"/>
    </row>
    <row r="3369" spans="1:5" x14ac:dyDescent="0.3">
      <c r="A3369" s="290">
        <f t="shared" si="158"/>
        <v>0</v>
      </c>
      <c r="B3369" s="289">
        <f t="shared" si="159"/>
        <v>0</v>
      </c>
      <c r="C3369" s="289">
        <f t="shared" si="160"/>
        <v>0</v>
      </c>
      <c r="E3369"/>
    </row>
    <row r="3370" spans="1:5" x14ac:dyDescent="0.3">
      <c r="A3370" s="290">
        <f t="shared" si="158"/>
        <v>0</v>
      </c>
      <c r="B3370" s="289">
        <f t="shared" si="159"/>
        <v>0</v>
      </c>
      <c r="C3370" s="289">
        <f t="shared" si="160"/>
        <v>0</v>
      </c>
      <c r="E3370"/>
    </row>
    <row r="3371" spans="1:5" x14ac:dyDescent="0.3">
      <c r="A3371" s="290">
        <f t="shared" si="158"/>
        <v>0</v>
      </c>
      <c r="B3371" s="289">
        <f t="shared" si="159"/>
        <v>0</v>
      </c>
      <c r="C3371" s="289">
        <f t="shared" si="160"/>
        <v>0</v>
      </c>
      <c r="E3371"/>
    </row>
    <row r="3372" spans="1:5" x14ac:dyDescent="0.3">
      <c r="A3372" s="290">
        <f t="shared" si="158"/>
        <v>0</v>
      </c>
      <c r="B3372" s="289">
        <f t="shared" si="159"/>
        <v>0</v>
      </c>
      <c r="C3372" s="289">
        <f t="shared" si="160"/>
        <v>0</v>
      </c>
      <c r="E3372"/>
    </row>
    <row r="3373" spans="1:5" x14ac:dyDescent="0.3">
      <c r="A3373" s="290">
        <f t="shared" si="158"/>
        <v>0</v>
      </c>
      <c r="B3373" s="289">
        <f t="shared" si="159"/>
        <v>0</v>
      </c>
      <c r="C3373" s="289">
        <f t="shared" si="160"/>
        <v>0</v>
      </c>
      <c r="E3373"/>
    </row>
    <row r="3374" spans="1:5" x14ac:dyDescent="0.3">
      <c r="A3374" s="290">
        <f t="shared" si="158"/>
        <v>0</v>
      </c>
      <c r="B3374" s="289">
        <f t="shared" si="159"/>
        <v>0</v>
      </c>
      <c r="C3374" s="289">
        <f t="shared" si="160"/>
        <v>0</v>
      </c>
      <c r="E3374"/>
    </row>
    <row r="3375" spans="1:5" x14ac:dyDescent="0.3">
      <c r="A3375" s="290">
        <f t="shared" si="158"/>
        <v>0</v>
      </c>
      <c r="B3375" s="289">
        <f t="shared" si="159"/>
        <v>0</v>
      </c>
      <c r="C3375" s="289">
        <f t="shared" si="160"/>
        <v>0</v>
      </c>
      <c r="E3375"/>
    </row>
    <row r="3376" spans="1:5" x14ac:dyDescent="0.3">
      <c r="A3376" s="290">
        <f t="shared" si="158"/>
        <v>0</v>
      </c>
      <c r="B3376" s="289">
        <f t="shared" si="159"/>
        <v>0</v>
      </c>
      <c r="C3376" s="289">
        <f t="shared" si="160"/>
        <v>0</v>
      </c>
      <c r="E3376"/>
    </row>
    <row r="3377" spans="1:5" x14ac:dyDescent="0.3">
      <c r="A3377" s="290">
        <f t="shared" si="158"/>
        <v>0</v>
      </c>
      <c r="B3377" s="289">
        <f t="shared" si="159"/>
        <v>0</v>
      </c>
      <c r="C3377" s="289">
        <f t="shared" si="160"/>
        <v>0</v>
      </c>
      <c r="E3377"/>
    </row>
    <row r="3378" spans="1:5" x14ac:dyDescent="0.3">
      <c r="A3378" s="290">
        <f t="shared" si="158"/>
        <v>0</v>
      </c>
      <c r="B3378" s="289">
        <f t="shared" si="159"/>
        <v>0</v>
      </c>
      <c r="C3378" s="289">
        <f t="shared" si="160"/>
        <v>0</v>
      </c>
      <c r="E3378"/>
    </row>
    <row r="3379" spans="1:5" x14ac:dyDescent="0.3">
      <c r="A3379" s="290">
        <f t="shared" si="158"/>
        <v>0</v>
      </c>
      <c r="B3379" s="289">
        <f t="shared" si="159"/>
        <v>0</v>
      </c>
      <c r="C3379" s="289">
        <f t="shared" si="160"/>
        <v>0</v>
      </c>
      <c r="E3379"/>
    </row>
    <row r="3380" spans="1:5" x14ac:dyDescent="0.3">
      <c r="A3380" s="290">
        <f t="shared" si="158"/>
        <v>0</v>
      </c>
      <c r="B3380" s="289">
        <f t="shared" si="159"/>
        <v>0</v>
      </c>
      <c r="C3380" s="289">
        <f t="shared" si="160"/>
        <v>0</v>
      </c>
      <c r="E3380"/>
    </row>
    <row r="3381" spans="1:5" x14ac:dyDescent="0.3">
      <c r="A3381" s="290">
        <f t="shared" si="158"/>
        <v>0</v>
      </c>
      <c r="B3381" s="289">
        <f t="shared" si="159"/>
        <v>0</v>
      </c>
      <c r="C3381" s="289">
        <f t="shared" si="160"/>
        <v>0</v>
      </c>
      <c r="E3381"/>
    </row>
    <row r="3382" spans="1:5" x14ac:dyDescent="0.3">
      <c r="A3382" s="290">
        <f t="shared" si="158"/>
        <v>0</v>
      </c>
      <c r="B3382" s="289">
        <f t="shared" si="159"/>
        <v>0</v>
      </c>
      <c r="C3382" s="289">
        <f t="shared" si="160"/>
        <v>0</v>
      </c>
      <c r="E3382"/>
    </row>
    <row r="3383" spans="1:5" x14ac:dyDescent="0.3">
      <c r="A3383" s="290">
        <f t="shared" si="158"/>
        <v>0</v>
      </c>
      <c r="B3383" s="289">
        <f t="shared" si="159"/>
        <v>0</v>
      </c>
      <c r="C3383" s="289">
        <f t="shared" si="160"/>
        <v>0</v>
      </c>
      <c r="E3383"/>
    </row>
    <row r="3384" spans="1:5" x14ac:dyDescent="0.3">
      <c r="A3384" s="290">
        <f t="shared" si="158"/>
        <v>0</v>
      </c>
      <c r="B3384" s="289">
        <f t="shared" si="159"/>
        <v>0</v>
      </c>
      <c r="C3384" s="289">
        <f t="shared" si="160"/>
        <v>0</v>
      </c>
      <c r="E3384"/>
    </row>
    <row r="3385" spans="1:5" x14ac:dyDescent="0.3">
      <c r="A3385" s="290">
        <f t="shared" si="158"/>
        <v>0</v>
      </c>
      <c r="B3385" s="289">
        <f t="shared" si="159"/>
        <v>0</v>
      </c>
      <c r="C3385" s="289">
        <f t="shared" si="160"/>
        <v>0</v>
      </c>
      <c r="E3385"/>
    </row>
    <row r="3386" spans="1:5" x14ac:dyDescent="0.3">
      <c r="A3386" s="290">
        <f t="shared" si="158"/>
        <v>0</v>
      </c>
      <c r="B3386" s="289">
        <f t="shared" si="159"/>
        <v>0</v>
      </c>
      <c r="C3386" s="289">
        <f t="shared" si="160"/>
        <v>0</v>
      </c>
      <c r="E3386"/>
    </row>
    <row r="3387" spans="1:5" x14ac:dyDescent="0.3">
      <c r="A3387" s="290">
        <f t="shared" si="158"/>
        <v>0</v>
      </c>
      <c r="B3387" s="289">
        <f t="shared" si="159"/>
        <v>0</v>
      </c>
      <c r="C3387" s="289">
        <f t="shared" si="160"/>
        <v>0</v>
      </c>
      <c r="E3387"/>
    </row>
    <row r="3388" spans="1:5" x14ac:dyDescent="0.3">
      <c r="A3388" s="290">
        <f t="shared" si="158"/>
        <v>0</v>
      </c>
      <c r="B3388" s="289">
        <f t="shared" si="159"/>
        <v>0</v>
      </c>
      <c r="C3388" s="289">
        <f t="shared" si="160"/>
        <v>0</v>
      </c>
      <c r="E3388"/>
    </row>
    <row r="3389" spans="1:5" x14ac:dyDescent="0.3">
      <c r="A3389" s="290">
        <f t="shared" si="158"/>
        <v>0</v>
      </c>
      <c r="B3389" s="289">
        <f t="shared" si="159"/>
        <v>0</v>
      </c>
      <c r="C3389" s="289">
        <f t="shared" si="160"/>
        <v>0</v>
      </c>
      <c r="E3389"/>
    </row>
    <row r="3390" spans="1:5" x14ac:dyDescent="0.3">
      <c r="A3390" s="290">
        <f t="shared" si="158"/>
        <v>0</v>
      </c>
      <c r="B3390" s="289">
        <f t="shared" si="159"/>
        <v>0</v>
      </c>
      <c r="C3390" s="289">
        <f t="shared" si="160"/>
        <v>0</v>
      </c>
      <c r="E3390"/>
    </row>
    <row r="3391" spans="1:5" x14ac:dyDescent="0.3">
      <c r="A3391" s="290">
        <f t="shared" si="158"/>
        <v>0</v>
      </c>
      <c r="B3391" s="289">
        <f t="shared" si="159"/>
        <v>0</v>
      </c>
      <c r="C3391" s="289">
        <f t="shared" si="160"/>
        <v>0</v>
      </c>
      <c r="E3391"/>
    </row>
    <row r="3392" spans="1:5" x14ac:dyDescent="0.3">
      <c r="A3392" s="290">
        <f t="shared" si="158"/>
        <v>0</v>
      </c>
      <c r="B3392" s="289">
        <f t="shared" si="159"/>
        <v>0</v>
      </c>
      <c r="C3392" s="289">
        <f t="shared" si="160"/>
        <v>0</v>
      </c>
      <c r="E3392"/>
    </row>
    <row r="3393" spans="1:5" x14ac:dyDescent="0.3">
      <c r="A3393" s="290">
        <f t="shared" si="158"/>
        <v>0</v>
      </c>
      <c r="B3393" s="289">
        <f t="shared" si="159"/>
        <v>0</v>
      </c>
      <c r="C3393" s="289">
        <f t="shared" si="160"/>
        <v>0</v>
      </c>
      <c r="E3393"/>
    </row>
    <row r="3394" spans="1:5" x14ac:dyDescent="0.3">
      <c r="A3394" s="290">
        <f t="shared" si="158"/>
        <v>0</v>
      </c>
      <c r="B3394" s="289">
        <f t="shared" si="159"/>
        <v>0</v>
      </c>
      <c r="C3394" s="289">
        <f t="shared" si="160"/>
        <v>0</v>
      </c>
      <c r="E3394"/>
    </row>
    <row r="3395" spans="1:5" x14ac:dyDescent="0.3">
      <c r="A3395" s="290">
        <f t="shared" si="158"/>
        <v>0</v>
      </c>
      <c r="B3395" s="289">
        <f t="shared" si="159"/>
        <v>0</v>
      </c>
      <c r="C3395" s="289">
        <f t="shared" si="160"/>
        <v>0</v>
      </c>
      <c r="E3395"/>
    </row>
    <row r="3396" spans="1:5" x14ac:dyDescent="0.3">
      <c r="A3396" s="290">
        <f t="shared" si="158"/>
        <v>0</v>
      </c>
      <c r="B3396" s="289">
        <f t="shared" si="159"/>
        <v>0</v>
      </c>
      <c r="C3396" s="289">
        <f t="shared" si="160"/>
        <v>0</v>
      </c>
      <c r="E3396"/>
    </row>
    <row r="3397" spans="1:5" x14ac:dyDescent="0.3">
      <c r="A3397" s="290">
        <f t="shared" si="158"/>
        <v>0</v>
      </c>
      <c r="B3397" s="289">
        <f t="shared" si="159"/>
        <v>0</v>
      </c>
      <c r="C3397" s="289">
        <f t="shared" si="160"/>
        <v>0</v>
      </c>
      <c r="E3397"/>
    </row>
    <row r="3398" spans="1:5" x14ac:dyDescent="0.3">
      <c r="A3398" s="290">
        <f t="shared" si="158"/>
        <v>0</v>
      </c>
      <c r="B3398" s="289">
        <f t="shared" si="159"/>
        <v>0</v>
      </c>
      <c r="C3398" s="289">
        <f t="shared" si="160"/>
        <v>0</v>
      </c>
      <c r="E3398"/>
    </row>
    <row r="3399" spans="1:5" x14ac:dyDescent="0.3">
      <c r="A3399" s="290">
        <f t="shared" si="158"/>
        <v>0</v>
      </c>
      <c r="B3399" s="289">
        <f t="shared" si="159"/>
        <v>0</v>
      </c>
      <c r="C3399" s="289">
        <f t="shared" si="160"/>
        <v>0</v>
      </c>
      <c r="E3399"/>
    </row>
    <row r="3400" spans="1:5" x14ac:dyDescent="0.3">
      <c r="A3400" s="290">
        <f t="shared" si="158"/>
        <v>0</v>
      </c>
      <c r="B3400" s="289">
        <f t="shared" si="159"/>
        <v>0</v>
      </c>
      <c r="C3400" s="289">
        <f t="shared" si="160"/>
        <v>0</v>
      </c>
      <c r="E3400"/>
    </row>
    <row r="3401" spans="1:5" x14ac:dyDescent="0.3">
      <c r="A3401" s="290">
        <f t="shared" si="158"/>
        <v>0</v>
      </c>
      <c r="B3401" s="289">
        <f t="shared" si="159"/>
        <v>0</v>
      </c>
      <c r="C3401" s="289">
        <f t="shared" si="160"/>
        <v>0</v>
      </c>
      <c r="E3401"/>
    </row>
    <row r="3402" spans="1:5" x14ac:dyDescent="0.3">
      <c r="A3402" s="290">
        <f t="shared" si="158"/>
        <v>0</v>
      </c>
      <c r="B3402" s="289">
        <f t="shared" si="159"/>
        <v>0</v>
      </c>
      <c r="C3402" s="289">
        <f t="shared" si="160"/>
        <v>0</v>
      </c>
      <c r="E3402"/>
    </row>
    <row r="3403" spans="1:5" x14ac:dyDescent="0.3">
      <c r="A3403" s="290">
        <f t="shared" si="158"/>
        <v>0</v>
      </c>
      <c r="B3403" s="289">
        <f t="shared" si="159"/>
        <v>0</v>
      </c>
      <c r="C3403" s="289">
        <f t="shared" si="160"/>
        <v>0</v>
      </c>
      <c r="E3403"/>
    </row>
    <row r="3404" spans="1:5" x14ac:dyDescent="0.3">
      <c r="A3404" s="290">
        <f t="shared" si="158"/>
        <v>0</v>
      </c>
      <c r="B3404" s="289">
        <f t="shared" si="159"/>
        <v>0</v>
      </c>
      <c r="C3404" s="289">
        <f t="shared" si="160"/>
        <v>0</v>
      </c>
      <c r="E3404"/>
    </row>
    <row r="3405" spans="1:5" x14ac:dyDescent="0.3">
      <c r="A3405" s="290">
        <f t="shared" si="158"/>
        <v>0</v>
      </c>
      <c r="B3405" s="289">
        <f t="shared" si="159"/>
        <v>0</v>
      </c>
      <c r="C3405" s="289">
        <f t="shared" si="160"/>
        <v>0</v>
      </c>
      <c r="E3405"/>
    </row>
    <row r="3406" spans="1:5" x14ac:dyDescent="0.3">
      <c r="A3406" s="290">
        <f t="shared" si="158"/>
        <v>0</v>
      </c>
      <c r="B3406" s="289">
        <f t="shared" si="159"/>
        <v>0</v>
      </c>
      <c r="C3406" s="289">
        <f t="shared" si="160"/>
        <v>0</v>
      </c>
      <c r="E3406"/>
    </row>
    <row r="3407" spans="1:5" x14ac:dyDescent="0.3">
      <c r="A3407" s="290">
        <f t="shared" si="158"/>
        <v>0</v>
      </c>
      <c r="B3407" s="289">
        <f t="shared" si="159"/>
        <v>0</v>
      </c>
      <c r="C3407" s="289">
        <f t="shared" si="160"/>
        <v>0</v>
      </c>
      <c r="E3407"/>
    </row>
    <row r="3408" spans="1:5" x14ac:dyDescent="0.3">
      <c r="A3408" s="290">
        <f t="shared" si="158"/>
        <v>0</v>
      </c>
      <c r="B3408" s="289">
        <f t="shared" si="159"/>
        <v>0</v>
      </c>
      <c r="C3408" s="289">
        <f t="shared" si="160"/>
        <v>0</v>
      </c>
      <c r="E3408"/>
    </row>
    <row r="3409" spans="1:5" x14ac:dyDescent="0.3">
      <c r="A3409" s="290">
        <f t="shared" si="158"/>
        <v>0</v>
      </c>
      <c r="B3409" s="289">
        <f t="shared" si="159"/>
        <v>0</v>
      </c>
      <c r="C3409" s="289">
        <f t="shared" si="160"/>
        <v>0</v>
      </c>
      <c r="E3409"/>
    </row>
    <row r="3410" spans="1:5" x14ac:dyDescent="0.3">
      <c r="A3410" s="290">
        <f t="shared" si="158"/>
        <v>0</v>
      </c>
      <c r="B3410" s="289">
        <f t="shared" si="159"/>
        <v>0</v>
      </c>
      <c r="C3410" s="289">
        <f t="shared" si="160"/>
        <v>0</v>
      </c>
      <c r="E3410"/>
    </row>
    <row r="3411" spans="1:5" x14ac:dyDescent="0.3">
      <c r="A3411" s="290">
        <f t="shared" si="158"/>
        <v>0</v>
      </c>
      <c r="B3411" s="289">
        <f t="shared" si="159"/>
        <v>0</v>
      </c>
      <c r="C3411" s="289">
        <f t="shared" si="160"/>
        <v>0</v>
      </c>
      <c r="E3411"/>
    </row>
    <row r="3412" spans="1:5" x14ac:dyDescent="0.3">
      <c r="A3412" s="290">
        <f t="shared" si="158"/>
        <v>0</v>
      </c>
      <c r="B3412" s="289">
        <f t="shared" si="159"/>
        <v>0</v>
      </c>
      <c r="C3412" s="289">
        <f t="shared" si="160"/>
        <v>0</v>
      </c>
      <c r="E3412"/>
    </row>
    <row r="3413" spans="1:5" x14ac:dyDescent="0.3">
      <c r="A3413" s="290">
        <f t="shared" si="158"/>
        <v>0</v>
      </c>
      <c r="B3413" s="289">
        <f t="shared" si="159"/>
        <v>0</v>
      </c>
      <c r="C3413" s="289">
        <f t="shared" si="160"/>
        <v>0</v>
      </c>
      <c r="E3413"/>
    </row>
    <row r="3414" spans="1:5" x14ac:dyDescent="0.3">
      <c r="A3414" s="290">
        <f t="shared" si="158"/>
        <v>0</v>
      </c>
      <c r="B3414" s="289">
        <f t="shared" si="159"/>
        <v>0</v>
      </c>
      <c r="C3414" s="289">
        <f t="shared" si="160"/>
        <v>0</v>
      </c>
      <c r="E3414"/>
    </row>
    <row r="3415" spans="1:5" x14ac:dyDescent="0.3">
      <c r="A3415" s="290">
        <f t="shared" si="158"/>
        <v>0</v>
      </c>
      <c r="B3415" s="289">
        <f t="shared" si="159"/>
        <v>0</v>
      </c>
      <c r="C3415" s="289">
        <f t="shared" si="160"/>
        <v>0</v>
      </c>
      <c r="E3415"/>
    </row>
    <row r="3416" spans="1:5" x14ac:dyDescent="0.3">
      <c r="A3416" s="290">
        <f t="shared" si="158"/>
        <v>0</v>
      </c>
      <c r="B3416" s="289">
        <f t="shared" si="159"/>
        <v>0</v>
      </c>
      <c r="C3416" s="289">
        <f t="shared" si="160"/>
        <v>0</v>
      </c>
      <c r="E3416"/>
    </row>
    <row r="3417" spans="1:5" x14ac:dyDescent="0.3">
      <c r="A3417" s="290">
        <f t="shared" si="158"/>
        <v>0</v>
      </c>
      <c r="B3417" s="289">
        <f t="shared" si="159"/>
        <v>0</v>
      </c>
      <c r="C3417" s="289">
        <f t="shared" si="160"/>
        <v>0</v>
      </c>
      <c r="E3417"/>
    </row>
    <row r="3418" spans="1:5" x14ac:dyDescent="0.3">
      <c r="A3418" s="290">
        <f t="shared" si="158"/>
        <v>0</v>
      </c>
      <c r="B3418" s="289">
        <f t="shared" si="159"/>
        <v>0</v>
      </c>
      <c r="C3418" s="289">
        <f t="shared" si="160"/>
        <v>0</v>
      </c>
      <c r="E3418"/>
    </row>
    <row r="3419" spans="1:5" x14ac:dyDescent="0.3">
      <c r="A3419" s="290">
        <f t="shared" si="158"/>
        <v>0</v>
      </c>
      <c r="B3419" s="289">
        <f t="shared" si="159"/>
        <v>0</v>
      </c>
      <c r="C3419" s="289">
        <f t="shared" si="160"/>
        <v>0</v>
      </c>
      <c r="E3419"/>
    </row>
    <row r="3420" spans="1:5" x14ac:dyDescent="0.3">
      <c r="A3420" s="290">
        <f t="shared" si="158"/>
        <v>0</v>
      </c>
      <c r="B3420" s="289">
        <f t="shared" si="159"/>
        <v>0</v>
      </c>
      <c r="C3420" s="289">
        <f t="shared" si="160"/>
        <v>0</v>
      </c>
      <c r="E3420"/>
    </row>
    <row r="3421" spans="1:5" x14ac:dyDescent="0.3">
      <c r="A3421" s="290">
        <f t="shared" ref="A3421:A3484" si="161">+E3421</f>
        <v>0</v>
      </c>
      <c r="B3421" s="289">
        <f t="shared" si="159"/>
        <v>0</v>
      </c>
      <c r="C3421" s="289">
        <f t="shared" si="160"/>
        <v>0</v>
      </c>
      <c r="E3421"/>
    </row>
    <row r="3422" spans="1:5" x14ac:dyDescent="0.3">
      <c r="A3422" s="290">
        <f t="shared" si="161"/>
        <v>0</v>
      </c>
      <c r="B3422" s="289">
        <f t="shared" si="159"/>
        <v>0</v>
      </c>
      <c r="C3422" s="289">
        <f t="shared" si="160"/>
        <v>0</v>
      </c>
      <c r="E3422"/>
    </row>
    <row r="3423" spans="1:5" x14ac:dyDescent="0.3">
      <c r="A3423" s="290">
        <f t="shared" si="161"/>
        <v>0</v>
      </c>
      <c r="B3423" s="289">
        <f t="shared" si="159"/>
        <v>0</v>
      </c>
      <c r="C3423" s="289">
        <f t="shared" si="160"/>
        <v>0</v>
      </c>
      <c r="E3423"/>
    </row>
    <row r="3424" spans="1:5" x14ac:dyDescent="0.3">
      <c r="A3424" s="290">
        <f t="shared" si="161"/>
        <v>0</v>
      </c>
      <c r="B3424" s="289">
        <f t="shared" si="159"/>
        <v>0</v>
      </c>
      <c r="C3424" s="289">
        <f t="shared" si="160"/>
        <v>0</v>
      </c>
      <c r="E3424"/>
    </row>
    <row r="3425" spans="1:5" x14ac:dyDescent="0.3">
      <c r="A3425" s="290">
        <f t="shared" si="161"/>
        <v>0</v>
      </c>
      <c r="B3425" s="289">
        <f t="shared" si="159"/>
        <v>0</v>
      </c>
      <c r="C3425" s="289">
        <f t="shared" si="160"/>
        <v>0</v>
      </c>
      <c r="E3425"/>
    </row>
    <row r="3426" spans="1:5" x14ac:dyDescent="0.3">
      <c r="A3426" s="290">
        <f t="shared" si="161"/>
        <v>0</v>
      </c>
      <c r="B3426" s="289">
        <f t="shared" si="159"/>
        <v>0</v>
      </c>
      <c r="C3426" s="289">
        <f t="shared" si="160"/>
        <v>0</v>
      </c>
      <c r="E3426"/>
    </row>
    <row r="3427" spans="1:5" x14ac:dyDescent="0.3">
      <c r="A3427" s="290">
        <f t="shared" si="161"/>
        <v>0</v>
      </c>
      <c r="B3427" s="289">
        <f t="shared" si="159"/>
        <v>0</v>
      </c>
      <c r="C3427" s="289">
        <f t="shared" si="160"/>
        <v>0</v>
      </c>
      <c r="E3427"/>
    </row>
    <row r="3428" spans="1:5" x14ac:dyDescent="0.3">
      <c r="A3428" s="290">
        <f t="shared" si="161"/>
        <v>0</v>
      </c>
      <c r="B3428" s="289">
        <f t="shared" ref="B3428:B3491" si="162">+SUM(F3428:G3428)</f>
        <v>0</v>
      </c>
      <c r="C3428" s="289">
        <f t="shared" ref="C3428:C3491" si="163">+SUM(F3428:AZ3428)-B3428</f>
        <v>0</v>
      </c>
      <c r="E3428"/>
    </row>
    <row r="3429" spans="1:5" x14ac:dyDescent="0.3">
      <c r="A3429" s="290">
        <f t="shared" si="161"/>
        <v>0</v>
      </c>
      <c r="B3429" s="289">
        <f t="shared" si="162"/>
        <v>0</v>
      </c>
      <c r="C3429" s="289">
        <f t="shared" si="163"/>
        <v>0</v>
      </c>
      <c r="E3429"/>
    </row>
    <row r="3430" spans="1:5" x14ac:dyDescent="0.3">
      <c r="A3430" s="290">
        <f t="shared" si="161"/>
        <v>0</v>
      </c>
      <c r="B3430" s="289">
        <f t="shared" si="162"/>
        <v>0</v>
      </c>
      <c r="C3430" s="289">
        <f t="shared" si="163"/>
        <v>0</v>
      </c>
      <c r="E3430"/>
    </row>
    <row r="3431" spans="1:5" x14ac:dyDescent="0.3">
      <c r="A3431" s="290">
        <f t="shared" si="161"/>
        <v>0</v>
      </c>
      <c r="B3431" s="289">
        <f t="shared" si="162"/>
        <v>0</v>
      </c>
      <c r="C3431" s="289">
        <f t="shared" si="163"/>
        <v>0</v>
      </c>
      <c r="E3431"/>
    </row>
    <row r="3432" spans="1:5" x14ac:dyDescent="0.3">
      <c r="A3432" s="290">
        <f t="shared" si="161"/>
        <v>0</v>
      </c>
      <c r="B3432" s="289">
        <f t="shared" si="162"/>
        <v>0</v>
      </c>
      <c r="C3432" s="289">
        <f t="shared" si="163"/>
        <v>0</v>
      </c>
      <c r="E3432"/>
    </row>
    <row r="3433" spans="1:5" x14ac:dyDescent="0.3">
      <c r="A3433" s="290">
        <f t="shared" si="161"/>
        <v>0</v>
      </c>
      <c r="B3433" s="289">
        <f t="shared" si="162"/>
        <v>0</v>
      </c>
      <c r="C3433" s="289">
        <f t="shared" si="163"/>
        <v>0</v>
      </c>
      <c r="E3433"/>
    </row>
    <row r="3434" spans="1:5" x14ac:dyDescent="0.3">
      <c r="A3434" s="290">
        <f t="shared" si="161"/>
        <v>0</v>
      </c>
      <c r="B3434" s="289">
        <f t="shared" si="162"/>
        <v>0</v>
      </c>
      <c r="C3434" s="289">
        <f t="shared" si="163"/>
        <v>0</v>
      </c>
      <c r="E3434"/>
    </row>
    <row r="3435" spans="1:5" x14ac:dyDescent="0.3">
      <c r="A3435" s="290">
        <f t="shared" si="161"/>
        <v>0</v>
      </c>
      <c r="B3435" s="289">
        <f t="shared" si="162"/>
        <v>0</v>
      </c>
      <c r="C3435" s="289">
        <f t="shared" si="163"/>
        <v>0</v>
      </c>
      <c r="E3435"/>
    </row>
    <row r="3436" spans="1:5" x14ac:dyDescent="0.3">
      <c r="A3436" s="290">
        <f t="shared" si="161"/>
        <v>0</v>
      </c>
      <c r="B3436" s="289">
        <f t="shared" si="162"/>
        <v>0</v>
      </c>
      <c r="C3436" s="289">
        <f t="shared" si="163"/>
        <v>0</v>
      </c>
      <c r="E3436"/>
    </row>
    <row r="3437" spans="1:5" x14ac:dyDescent="0.3">
      <c r="A3437" s="290">
        <f t="shared" si="161"/>
        <v>0</v>
      </c>
      <c r="B3437" s="289">
        <f t="shared" si="162"/>
        <v>0</v>
      </c>
      <c r="C3437" s="289">
        <f t="shared" si="163"/>
        <v>0</v>
      </c>
      <c r="E3437"/>
    </row>
    <row r="3438" spans="1:5" x14ac:dyDescent="0.3">
      <c r="A3438" s="290">
        <f t="shared" si="161"/>
        <v>0</v>
      </c>
      <c r="B3438" s="289">
        <f t="shared" si="162"/>
        <v>0</v>
      </c>
      <c r="C3438" s="289">
        <f t="shared" si="163"/>
        <v>0</v>
      </c>
      <c r="E3438"/>
    </row>
    <row r="3439" spans="1:5" x14ac:dyDescent="0.3">
      <c r="A3439" s="290">
        <f t="shared" si="161"/>
        <v>0</v>
      </c>
      <c r="B3439" s="289">
        <f t="shared" si="162"/>
        <v>0</v>
      </c>
      <c r="C3439" s="289">
        <f t="shared" si="163"/>
        <v>0</v>
      </c>
      <c r="E3439"/>
    </row>
    <row r="3440" spans="1:5" x14ac:dyDescent="0.3">
      <c r="A3440" s="290">
        <f t="shared" si="161"/>
        <v>0</v>
      </c>
      <c r="B3440" s="289">
        <f t="shared" si="162"/>
        <v>0</v>
      </c>
      <c r="C3440" s="289">
        <f t="shared" si="163"/>
        <v>0</v>
      </c>
      <c r="E3440"/>
    </row>
    <row r="3441" spans="1:5" x14ac:dyDescent="0.3">
      <c r="A3441" s="290">
        <f t="shared" si="161"/>
        <v>0</v>
      </c>
      <c r="B3441" s="289">
        <f t="shared" si="162"/>
        <v>0</v>
      </c>
      <c r="C3441" s="289">
        <f t="shared" si="163"/>
        <v>0</v>
      </c>
      <c r="E3441"/>
    </row>
    <row r="3442" spans="1:5" x14ac:dyDescent="0.3">
      <c r="A3442" s="290">
        <f t="shared" si="161"/>
        <v>0</v>
      </c>
      <c r="B3442" s="289">
        <f t="shared" si="162"/>
        <v>0</v>
      </c>
      <c r="C3442" s="289">
        <f t="shared" si="163"/>
        <v>0</v>
      </c>
      <c r="E3442"/>
    </row>
    <row r="3443" spans="1:5" x14ac:dyDescent="0.3">
      <c r="A3443" s="290">
        <f t="shared" si="161"/>
        <v>0</v>
      </c>
      <c r="B3443" s="289">
        <f t="shared" si="162"/>
        <v>0</v>
      </c>
      <c r="C3443" s="289">
        <f t="shared" si="163"/>
        <v>0</v>
      </c>
      <c r="E3443"/>
    </row>
    <row r="3444" spans="1:5" x14ac:dyDescent="0.3">
      <c r="A3444" s="290">
        <f t="shared" si="161"/>
        <v>0</v>
      </c>
      <c r="B3444" s="289">
        <f t="shared" si="162"/>
        <v>0</v>
      </c>
      <c r="C3444" s="289">
        <f t="shared" si="163"/>
        <v>0</v>
      </c>
      <c r="E3444"/>
    </row>
    <row r="3445" spans="1:5" x14ac:dyDescent="0.3">
      <c r="A3445" s="290">
        <f t="shared" si="161"/>
        <v>0</v>
      </c>
      <c r="B3445" s="289">
        <f t="shared" si="162"/>
        <v>0</v>
      </c>
      <c r="C3445" s="289">
        <f t="shared" si="163"/>
        <v>0</v>
      </c>
      <c r="E3445"/>
    </row>
    <row r="3446" spans="1:5" x14ac:dyDescent="0.3">
      <c r="A3446" s="290">
        <f t="shared" si="161"/>
        <v>0</v>
      </c>
      <c r="B3446" s="289">
        <f t="shared" si="162"/>
        <v>0</v>
      </c>
      <c r="C3446" s="289">
        <f t="shared" si="163"/>
        <v>0</v>
      </c>
      <c r="E3446"/>
    </row>
    <row r="3447" spans="1:5" x14ac:dyDescent="0.3">
      <c r="A3447" s="290">
        <f t="shared" si="161"/>
        <v>0</v>
      </c>
      <c r="B3447" s="289">
        <f t="shared" si="162"/>
        <v>0</v>
      </c>
      <c r="C3447" s="289">
        <f t="shared" si="163"/>
        <v>0</v>
      </c>
      <c r="E3447"/>
    </row>
    <row r="3448" spans="1:5" x14ac:dyDescent="0.3">
      <c r="A3448" s="290">
        <f t="shared" si="161"/>
        <v>0</v>
      </c>
      <c r="B3448" s="289">
        <f t="shared" si="162"/>
        <v>0</v>
      </c>
      <c r="C3448" s="289">
        <f t="shared" si="163"/>
        <v>0</v>
      </c>
      <c r="E3448"/>
    </row>
    <row r="3449" spans="1:5" x14ac:dyDescent="0.3">
      <c r="A3449" s="290">
        <f t="shared" si="161"/>
        <v>0</v>
      </c>
      <c r="B3449" s="289">
        <f t="shared" si="162"/>
        <v>0</v>
      </c>
      <c r="C3449" s="289">
        <f t="shared" si="163"/>
        <v>0</v>
      </c>
      <c r="E3449"/>
    </row>
    <row r="3450" spans="1:5" x14ac:dyDescent="0.3">
      <c r="A3450" s="290">
        <f t="shared" si="161"/>
        <v>0</v>
      </c>
      <c r="B3450" s="289">
        <f t="shared" si="162"/>
        <v>0</v>
      </c>
      <c r="C3450" s="289">
        <f t="shared" si="163"/>
        <v>0</v>
      </c>
      <c r="E3450"/>
    </row>
    <row r="3451" spans="1:5" x14ac:dyDescent="0.3">
      <c r="A3451" s="290">
        <f t="shared" si="161"/>
        <v>0</v>
      </c>
      <c r="B3451" s="289">
        <f t="shared" si="162"/>
        <v>0</v>
      </c>
      <c r="C3451" s="289">
        <f t="shared" si="163"/>
        <v>0</v>
      </c>
      <c r="E3451"/>
    </row>
    <row r="3452" spans="1:5" x14ac:dyDescent="0.3">
      <c r="A3452" s="290">
        <f t="shared" si="161"/>
        <v>0</v>
      </c>
      <c r="B3452" s="289">
        <f t="shared" si="162"/>
        <v>0</v>
      </c>
      <c r="C3452" s="289">
        <f t="shared" si="163"/>
        <v>0</v>
      </c>
      <c r="E3452"/>
    </row>
    <row r="3453" spans="1:5" x14ac:dyDescent="0.3">
      <c r="A3453" s="290">
        <f t="shared" si="161"/>
        <v>0</v>
      </c>
      <c r="B3453" s="289">
        <f t="shared" si="162"/>
        <v>0</v>
      </c>
      <c r="C3453" s="289">
        <f t="shared" si="163"/>
        <v>0</v>
      </c>
      <c r="E3453"/>
    </row>
    <row r="3454" spans="1:5" x14ac:dyDescent="0.3">
      <c r="A3454" s="290">
        <f t="shared" si="161"/>
        <v>0</v>
      </c>
      <c r="B3454" s="289">
        <f t="shared" si="162"/>
        <v>0</v>
      </c>
      <c r="C3454" s="289">
        <f t="shared" si="163"/>
        <v>0</v>
      </c>
      <c r="E3454"/>
    </row>
    <row r="3455" spans="1:5" x14ac:dyDescent="0.3">
      <c r="A3455" s="290">
        <f t="shared" si="161"/>
        <v>0</v>
      </c>
      <c r="B3455" s="289">
        <f t="shared" si="162"/>
        <v>0</v>
      </c>
      <c r="C3455" s="289">
        <f t="shared" si="163"/>
        <v>0</v>
      </c>
      <c r="E3455"/>
    </row>
    <row r="3456" spans="1:5" x14ac:dyDescent="0.3">
      <c r="A3456" s="290">
        <f t="shared" si="161"/>
        <v>0</v>
      </c>
      <c r="B3456" s="289">
        <f t="shared" si="162"/>
        <v>0</v>
      </c>
      <c r="C3456" s="289">
        <f t="shared" si="163"/>
        <v>0</v>
      </c>
      <c r="E3456"/>
    </row>
    <row r="3457" spans="1:5" x14ac:dyDescent="0.3">
      <c r="A3457" s="290">
        <f t="shared" si="161"/>
        <v>0</v>
      </c>
      <c r="B3457" s="289">
        <f t="shared" si="162"/>
        <v>0</v>
      </c>
      <c r="C3457" s="289">
        <f t="shared" si="163"/>
        <v>0</v>
      </c>
      <c r="E3457"/>
    </row>
    <row r="3458" spans="1:5" x14ac:dyDescent="0.3">
      <c r="A3458" s="290">
        <f t="shared" si="161"/>
        <v>0</v>
      </c>
      <c r="B3458" s="289">
        <f t="shared" si="162"/>
        <v>0</v>
      </c>
      <c r="C3458" s="289">
        <f t="shared" si="163"/>
        <v>0</v>
      </c>
      <c r="E3458"/>
    </row>
    <row r="3459" spans="1:5" x14ac:dyDescent="0.3">
      <c r="A3459" s="290">
        <f t="shared" si="161"/>
        <v>0</v>
      </c>
      <c r="B3459" s="289">
        <f t="shared" si="162"/>
        <v>0</v>
      </c>
      <c r="C3459" s="289">
        <f t="shared" si="163"/>
        <v>0</v>
      </c>
      <c r="E3459"/>
    </row>
    <row r="3460" spans="1:5" x14ac:dyDescent="0.3">
      <c r="A3460" s="290">
        <f t="shared" si="161"/>
        <v>0</v>
      </c>
      <c r="B3460" s="289">
        <f t="shared" si="162"/>
        <v>0</v>
      </c>
      <c r="C3460" s="289">
        <f t="shared" si="163"/>
        <v>0</v>
      </c>
      <c r="E3460"/>
    </row>
    <row r="3461" spans="1:5" x14ac:dyDescent="0.3">
      <c r="A3461" s="290">
        <f t="shared" si="161"/>
        <v>0</v>
      </c>
      <c r="B3461" s="289">
        <f t="shared" si="162"/>
        <v>0</v>
      </c>
      <c r="C3461" s="289">
        <f t="shared" si="163"/>
        <v>0</v>
      </c>
      <c r="E3461"/>
    </row>
    <row r="3462" spans="1:5" x14ac:dyDescent="0.3">
      <c r="A3462" s="290">
        <f t="shared" si="161"/>
        <v>0</v>
      </c>
      <c r="B3462" s="289">
        <f t="shared" si="162"/>
        <v>0</v>
      </c>
      <c r="C3462" s="289">
        <f t="shared" si="163"/>
        <v>0</v>
      </c>
      <c r="E3462"/>
    </row>
    <row r="3463" spans="1:5" x14ac:dyDescent="0.3">
      <c r="A3463" s="290">
        <f t="shared" si="161"/>
        <v>0</v>
      </c>
      <c r="B3463" s="289">
        <f t="shared" si="162"/>
        <v>0</v>
      </c>
      <c r="C3463" s="289">
        <f t="shared" si="163"/>
        <v>0</v>
      </c>
      <c r="E3463"/>
    </row>
    <row r="3464" spans="1:5" x14ac:dyDescent="0.3">
      <c r="A3464" s="290">
        <f t="shared" si="161"/>
        <v>0</v>
      </c>
      <c r="B3464" s="289">
        <f t="shared" si="162"/>
        <v>0</v>
      </c>
      <c r="C3464" s="289">
        <f t="shared" si="163"/>
        <v>0</v>
      </c>
      <c r="E3464"/>
    </row>
    <row r="3465" spans="1:5" x14ac:dyDescent="0.3">
      <c r="A3465" s="290">
        <f t="shared" si="161"/>
        <v>0</v>
      </c>
      <c r="B3465" s="289">
        <f t="shared" si="162"/>
        <v>0</v>
      </c>
      <c r="C3465" s="289">
        <f t="shared" si="163"/>
        <v>0</v>
      </c>
      <c r="E3465"/>
    </row>
    <row r="3466" spans="1:5" x14ac:dyDescent="0.3">
      <c r="A3466" s="290">
        <f t="shared" si="161"/>
        <v>0</v>
      </c>
      <c r="B3466" s="289">
        <f t="shared" si="162"/>
        <v>0</v>
      </c>
      <c r="C3466" s="289">
        <f t="shared" si="163"/>
        <v>0</v>
      </c>
      <c r="E3466"/>
    </row>
    <row r="3467" spans="1:5" x14ac:dyDescent="0.3">
      <c r="A3467" s="290">
        <f t="shared" si="161"/>
        <v>0</v>
      </c>
      <c r="B3467" s="289">
        <f t="shared" si="162"/>
        <v>0</v>
      </c>
      <c r="C3467" s="289">
        <f t="shared" si="163"/>
        <v>0</v>
      </c>
      <c r="E3467"/>
    </row>
    <row r="3468" spans="1:5" x14ac:dyDescent="0.3">
      <c r="A3468" s="290">
        <f t="shared" si="161"/>
        <v>0</v>
      </c>
      <c r="B3468" s="289">
        <f t="shared" si="162"/>
        <v>0</v>
      </c>
      <c r="C3468" s="289">
        <f t="shared" si="163"/>
        <v>0</v>
      </c>
      <c r="E3468"/>
    </row>
    <row r="3469" spans="1:5" x14ac:dyDescent="0.3">
      <c r="A3469" s="290">
        <f t="shared" si="161"/>
        <v>0</v>
      </c>
      <c r="B3469" s="289">
        <f t="shared" si="162"/>
        <v>0</v>
      </c>
      <c r="C3469" s="289">
        <f t="shared" si="163"/>
        <v>0</v>
      </c>
      <c r="E3469"/>
    </row>
    <row r="3470" spans="1:5" x14ac:dyDescent="0.3">
      <c r="A3470" s="290">
        <f t="shared" si="161"/>
        <v>0</v>
      </c>
      <c r="B3470" s="289">
        <f t="shared" si="162"/>
        <v>0</v>
      </c>
      <c r="C3470" s="289">
        <f t="shared" si="163"/>
        <v>0</v>
      </c>
      <c r="E3470"/>
    </row>
    <row r="3471" spans="1:5" x14ac:dyDescent="0.3">
      <c r="A3471" s="290">
        <f t="shared" si="161"/>
        <v>0</v>
      </c>
      <c r="B3471" s="289">
        <f t="shared" si="162"/>
        <v>0</v>
      </c>
      <c r="C3471" s="289">
        <f t="shared" si="163"/>
        <v>0</v>
      </c>
      <c r="E3471"/>
    </row>
    <row r="3472" spans="1:5" x14ac:dyDescent="0.3">
      <c r="A3472" s="290">
        <f t="shared" si="161"/>
        <v>0</v>
      </c>
      <c r="B3472" s="289">
        <f t="shared" si="162"/>
        <v>0</v>
      </c>
      <c r="C3472" s="289">
        <f t="shared" si="163"/>
        <v>0</v>
      </c>
      <c r="E3472"/>
    </row>
    <row r="3473" spans="1:5" x14ac:dyDescent="0.3">
      <c r="A3473" s="290">
        <f t="shared" si="161"/>
        <v>0</v>
      </c>
      <c r="B3473" s="289">
        <f t="shared" si="162"/>
        <v>0</v>
      </c>
      <c r="C3473" s="289">
        <f t="shared" si="163"/>
        <v>0</v>
      </c>
      <c r="E3473"/>
    </row>
    <row r="3474" spans="1:5" x14ac:dyDescent="0.3">
      <c r="A3474" s="290">
        <f t="shared" si="161"/>
        <v>0</v>
      </c>
      <c r="B3474" s="289">
        <f t="shared" si="162"/>
        <v>0</v>
      </c>
      <c r="C3474" s="289">
        <f t="shared" si="163"/>
        <v>0</v>
      </c>
      <c r="E3474"/>
    </row>
    <row r="3475" spans="1:5" x14ac:dyDescent="0.3">
      <c r="A3475" s="290">
        <f t="shared" si="161"/>
        <v>0</v>
      </c>
      <c r="B3475" s="289">
        <f t="shared" si="162"/>
        <v>0</v>
      </c>
      <c r="C3475" s="289">
        <f t="shared" si="163"/>
        <v>0</v>
      </c>
      <c r="E3475"/>
    </row>
    <row r="3476" spans="1:5" x14ac:dyDescent="0.3">
      <c r="A3476" s="290">
        <f t="shared" si="161"/>
        <v>0</v>
      </c>
      <c r="B3476" s="289">
        <f t="shared" si="162"/>
        <v>0</v>
      </c>
      <c r="C3476" s="289">
        <f t="shared" si="163"/>
        <v>0</v>
      </c>
      <c r="E3476"/>
    </row>
    <row r="3477" spans="1:5" x14ac:dyDescent="0.3">
      <c r="A3477" s="290">
        <f t="shared" si="161"/>
        <v>0</v>
      </c>
      <c r="B3477" s="289">
        <f t="shared" si="162"/>
        <v>0</v>
      </c>
      <c r="C3477" s="289">
        <f t="shared" si="163"/>
        <v>0</v>
      </c>
      <c r="E3477"/>
    </row>
    <row r="3478" spans="1:5" x14ac:dyDescent="0.3">
      <c r="A3478" s="290">
        <f t="shared" si="161"/>
        <v>0</v>
      </c>
      <c r="B3478" s="289">
        <f t="shared" si="162"/>
        <v>0</v>
      </c>
      <c r="C3478" s="289">
        <f t="shared" si="163"/>
        <v>0</v>
      </c>
      <c r="E3478"/>
    </row>
    <row r="3479" spans="1:5" x14ac:dyDescent="0.3">
      <c r="A3479" s="290">
        <f t="shared" si="161"/>
        <v>0</v>
      </c>
      <c r="B3479" s="289">
        <f t="shared" si="162"/>
        <v>0</v>
      </c>
      <c r="C3479" s="289">
        <f t="shared" si="163"/>
        <v>0</v>
      </c>
      <c r="E3479"/>
    </row>
    <row r="3480" spans="1:5" x14ac:dyDescent="0.3">
      <c r="A3480" s="290">
        <f t="shared" si="161"/>
        <v>0</v>
      </c>
      <c r="B3480" s="289">
        <f t="shared" si="162"/>
        <v>0</v>
      </c>
      <c r="C3480" s="289">
        <f t="shared" si="163"/>
        <v>0</v>
      </c>
      <c r="E3480"/>
    </row>
    <row r="3481" spans="1:5" x14ac:dyDescent="0.3">
      <c r="A3481" s="290">
        <f t="shared" si="161"/>
        <v>0</v>
      </c>
      <c r="B3481" s="289">
        <f t="shared" si="162"/>
        <v>0</v>
      </c>
      <c r="C3481" s="289">
        <f t="shared" si="163"/>
        <v>0</v>
      </c>
      <c r="E3481"/>
    </row>
    <row r="3482" spans="1:5" x14ac:dyDescent="0.3">
      <c r="A3482" s="290">
        <f t="shared" si="161"/>
        <v>0</v>
      </c>
      <c r="B3482" s="289">
        <f t="shared" si="162"/>
        <v>0</v>
      </c>
      <c r="C3482" s="289">
        <f t="shared" si="163"/>
        <v>0</v>
      </c>
      <c r="E3482"/>
    </row>
    <row r="3483" spans="1:5" x14ac:dyDescent="0.3">
      <c r="A3483" s="290">
        <f t="shared" si="161"/>
        <v>0</v>
      </c>
      <c r="B3483" s="289">
        <f t="shared" si="162"/>
        <v>0</v>
      </c>
      <c r="C3483" s="289">
        <f t="shared" si="163"/>
        <v>0</v>
      </c>
      <c r="E3483"/>
    </row>
    <row r="3484" spans="1:5" x14ac:dyDescent="0.3">
      <c r="A3484" s="290">
        <f t="shared" si="161"/>
        <v>0</v>
      </c>
      <c r="B3484" s="289">
        <f t="shared" si="162"/>
        <v>0</v>
      </c>
      <c r="C3484" s="289">
        <f t="shared" si="163"/>
        <v>0</v>
      </c>
      <c r="E3484"/>
    </row>
    <row r="3485" spans="1:5" x14ac:dyDescent="0.3">
      <c r="A3485" s="290">
        <f t="shared" ref="A3485:A3548" si="164">+E3485</f>
        <v>0</v>
      </c>
      <c r="B3485" s="289">
        <f t="shared" si="162"/>
        <v>0</v>
      </c>
      <c r="C3485" s="289">
        <f t="shared" si="163"/>
        <v>0</v>
      </c>
      <c r="E3485"/>
    </row>
    <row r="3486" spans="1:5" x14ac:dyDescent="0.3">
      <c r="A3486" s="290">
        <f t="shared" si="164"/>
        <v>0</v>
      </c>
      <c r="B3486" s="289">
        <f t="shared" si="162"/>
        <v>0</v>
      </c>
      <c r="C3486" s="289">
        <f t="shared" si="163"/>
        <v>0</v>
      </c>
      <c r="E3486"/>
    </row>
    <row r="3487" spans="1:5" x14ac:dyDescent="0.3">
      <c r="A3487" s="290">
        <f t="shared" si="164"/>
        <v>0</v>
      </c>
      <c r="B3487" s="289">
        <f t="shared" si="162"/>
        <v>0</v>
      </c>
      <c r="C3487" s="289">
        <f t="shared" si="163"/>
        <v>0</v>
      </c>
      <c r="E3487"/>
    </row>
    <row r="3488" spans="1:5" x14ac:dyDescent="0.3">
      <c r="A3488" s="290">
        <f t="shared" si="164"/>
        <v>0</v>
      </c>
      <c r="B3488" s="289">
        <f t="shared" si="162"/>
        <v>0</v>
      </c>
      <c r="C3488" s="289">
        <f t="shared" si="163"/>
        <v>0</v>
      </c>
      <c r="E3488"/>
    </row>
    <row r="3489" spans="1:5" x14ac:dyDescent="0.3">
      <c r="A3489" s="290">
        <f t="shared" si="164"/>
        <v>0</v>
      </c>
      <c r="B3489" s="289">
        <f t="shared" si="162"/>
        <v>0</v>
      </c>
      <c r="C3489" s="289">
        <f t="shared" si="163"/>
        <v>0</v>
      </c>
      <c r="E3489"/>
    </row>
    <row r="3490" spans="1:5" x14ac:dyDescent="0.3">
      <c r="A3490" s="290">
        <f t="shared" si="164"/>
        <v>0</v>
      </c>
      <c r="B3490" s="289">
        <f t="shared" si="162"/>
        <v>0</v>
      </c>
      <c r="C3490" s="289">
        <f t="shared" si="163"/>
        <v>0</v>
      </c>
      <c r="E3490"/>
    </row>
    <row r="3491" spans="1:5" x14ac:dyDescent="0.3">
      <c r="A3491" s="290">
        <f t="shared" si="164"/>
        <v>0</v>
      </c>
      <c r="B3491" s="289">
        <f t="shared" si="162"/>
        <v>0</v>
      </c>
      <c r="C3491" s="289">
        <f t="shared" si="163"/>
        <v>0</v>
      </c>
      <c r="E3491"/>
    </row>
    <row r="3492" spans="1:5" x14ac:dyDescent="0.3">
      <c r="A3492" s="290">
        <f t="shared" si="164"/>
        <v>0</v>
      </c>
      <c r="B3492" s="289">
        <f t="shared" ref="B3492:B3555" si="165">+SUM(F3492:G3492)</f>
        <v>0</v>
      </c>
      <c r="C3492" s="289">
        <f t="shared" ref="C3492:C3555" si="166">+SUM(F3492:AZ3492)-B3492</f>
        <v>0</v>
      </c>
      <c r="E3492"/>
    </row>
    <row r="3493" spans="1:5" x14ac:dyDescent="0.3">
      <c r="A3493" s="290">
        <f t="shared" si="164"/>
        <v>0</v>
      </c>
      <c r="B3493" s="289">
        <f t="shared" si="165"/>
        <v>0</v>
      </c>
      <c r="C3493" s="289">
        <f t="shared" si="166"/>
        <v>0</v>
      </c>
      <c r="E3493"/>
    </row>
    <row r="3494" spans="1:5" x14ac:dyDescent="0.3">
      <c r="A3494" s="290">
        <f t="shared" si="164"/>
        <v>0</v>
      </c>
      <c r="B3494" s="289">
        <f t="shared" si="165"/>
        <v>0</v>
      </c>
      <c r="C3494" s="289">
        <f t="shared" si="166"/>
        <v>0</v>
      </c>
      <c r="E3494"/>
    </row>
    <row r="3495" spans="1:5" x14ac:dyDescent="0.3">
      <c r="A3495" s="290">
        <f t="shared" si="164"/>
        <v>0</v>
      </c>
      <c r="B3495" s="289">
        <f t="shared" si="165"/>
        <v>0</v>
      </c>
      <c r="C3495" s="289">
        <f t="shared" si="166"/>
        <v>0</v>
      </c>
      <c r="E3495"/>
    </row>
    <row r="3496" spans="1:5" x14ac:dyDescent="0.3">
      <c r="A3496" s="290">
        <f t="shared" si="164"/>
        <v>0</v>
      </c>
      <c r="B3496" s="289">
        <f t="shared" si="165"/>
        <v>0</v>
      </c>
      <c r="C3496" s="289">
        <f t="shared" si="166"/>
        <v>0</v>
      </c>
      <c r="E3496"/>
    </row>
    <row r="3497" spans="1:5" x14ac:dyDescent="0.3">
      <c r="A3497" s="290">
        <f t="shared" si="164"/>
        <v>0</v>
      </c>
      <c r="B3497" s="289">
        <f t="shared" si="165"/>
        <v>0</v>
      </c>
      <c r="C3497" s="289">
        <f t="shared" si="166"/>
        <v>0</v>
      </c>
      <c r="E3497"/>
    </row>
    <row r="3498" spans="1:5" x14ac:dyDescent="0.3">
      <c r="A3498" s="290">
        <f t="shared" si="164"/>
        <v>0</v>
      </c>
      <c r="B3498" s="289">
        <f t="shared" si="165"/>
        <v>0</v>
      </c>
      <c r="C3498" s="289">
        <f t="shared" si="166"/>
        <v>0</v>
      </c>
      <c r="E3498"/>
    </row>
    <row r="3499" spans="1:5" x14ac:dyDescent="0.3">
      <c r="A3499" s="290">
        <f t="shared" si="164"/>
        <v>0</v>
      </c>
      <c r="B3499" s="289">
        <f t="shared" si="165"/>
        <v>0</v>
      </c>
      <c r="C3499" s="289">
        <f t="shared" si="166"/>
        <v>0</v>
      </c>
      <c r="E3499"/>
    </row>
    <row r="3500" spans="1:5" x14ac:dyDescent="0.3">
      <c r="A3500" s="290">
        <f t="shared" si="164"/>
        <v>0</v>
      </c>
      <c r="B3500" s="289">
        <f t="shared" si="165"/>
        <v>0</v>
      </c>
      <c r="C3500" s="289">
        <f t="shared" si="166"/>
        <v>0</v>
      </c>
      <c r="E3500"/>
    </row>
    <row r="3501" spans="1:5" x14ac:dyDescent="0.3">
      <c r="A3501" s="290">
        <f t="shared" si="164"/>
        <v>0</v>
      </c>
      <c r="B3501" s="289">
        <f t="shared" si="165"/>
        <v>0</v>
      </c>
      <c r="C3501" s="289">
        <f t="shared" si="166"/>
        <v>0</v>
      </c>
      <c r="E3501"/>
    </row>
    <row r="3502" spans="1:5" x14ac:dyDescent="0.3">
      <c r="A3502" s="290">
        <f t="shared" si="164"/>
        <v>0</v>
      </c>
      <c r="B3502" s="289">
        <f t="shared" si="165"/>
        <v>0</v>
      </c>
      <c r="C3502" s="289">
        <f t="shared" si="166"/>
        <v>0</v>
      </c>
      <c r="E3502"/>
    </row>
    <row r="3503" spans="1:5" x14ac:dyDescent="0.3">
      <c r="A3503" s="290">
        <f t="shared" si="164"/>
        <v>0</v>
      </c>
      <c r="B3503" s="289">
        <f t="shared" si="165"/>
        <v>0</v>
      </c>
      <c r="C3503" s="289">
        <f t="shared" si="166"/>
        <v>0</v>
      </c>
      <c r="E3503"/>
    </row>
    <row r="3504" spans="1:5" x14ac:dyDescent="0.3">
      <c r="A3504" s="290">
        <f t="shared" si="164"/>
        <v>0</v>
      </c>
      <c r="B3504" s="289">
        <f t="shared" si="165"/>
        <v>0</v>
      </c>
      <c r="C3504" s="289">
        <f t="shared" si="166"/>
        <v>0</v>
      </c>
      <c r="E3504"/>
    </row>
    <row r="3505" spans="1:5" x14ac:dyDescent="0.3">
      <c r="A3505" s="290">
        <f t="shared" si="164"/>
        <v>0</v>
      </c>
      <c r="B3505" s="289">
        <f t="shared" si="165"/>
        <v>0</v>
      </c>
      <c r="C3505" s="289">
        <f t="shared" si="166"/>
        <v>0</v>
      </c>
      <c r="E3505"/>
    </row>
    <row r="3506" spans="1:5" x14ac:dyDescent="0.3">
      <c r="A3506" s="290">
        <f t="shared" si="164"/>
        <v>0</v>
      </c>
      <c r="B3506" s="289">
        <f t="shared" si="165"/>
        <v>0</v>
      </c>
      <c r="C3506" s="289">
        <f t="shared" si="166"/>
        <v>0</v>
      </c>
      <c r="E3506"/>
    </row>
    <row r="3507" spans="1:5" x14ac:dyDescent="0.3">
      <c r="A3507" s="290">
        <f t="shared" si="164"/>
        <v>0</v>
      </c>
      <c r="B3507" s="289">
        <f t="shared" si="165"/>
        <v>0</v>
      </c>
      <c r="C3507" s="289">
        <f t="shared" si="166"/>
        <v>0</v>
      </c>
      <c r="E3507"/>
    </row>
    <row r="3508" spans="1:5" x14ac:dyDescent="0.3">
      <c r="A3508" s="290">
        <f t="shared" si="164"/>
        <v>0</v>
      </c>
      <c r="B3508" s="289">
        <f t="shared" si="165"/>
        <v>0</v>
      </c>
      <c r="C3508" s="289">
        <f t="shared" si="166"/>
        <v>0</v>
      </c>
      <c r="E3508"/>
    </row>
    <row r="3509" spans="1:5" x14ac:dyDescent="0.3">
      <c r="A3509" s="290">
        <f t="shared" si="164"/>
        <v>0</v>
      </c>
      <c r="B3509" s="289">
        <f t="shared" si="165"/>
        <v>0</v>
      </c>
      <c r="C3509" s="289">
        <f t="shared" si="166"/>
        <v>0</v>
      </c>
      <c r="E3509"/>
    </row>
    <row r="3510" spans="1:5" x14ac:dyDescent="0.3">
      <c r="A3510" s="290">
        <f t="shared" si="164"/>
        <v>0</v>
      </c>
      <c r="B3510" s="289">
        <f t="shared" si="165"/>
        <v>0</v>
      </c>
      <c r="C3510" s="289">
        <f t="shared" si="166"/>
        <v>0</v>
      </c>
      <c r="E3510"/>
    </row>
    <row r="3511" spans="1:5" x14ac:dyDescent="0.3">
      <c r="A3511" s="290">
        <f t="shared" si="164"/>
        <v>0</v>
      </c>
      <c r="B3511" s="289">
        <f t="shared" si="165"/>
        <v>0</v>
      </c>
      <c r="C3511" s="289">
        <f t="shared" si="166"/>
        <v>0</v>
      </c>
      <c r="E3511"/>
    </row>
    <row r="3512" spans="1:5" x14ac:dyDescent="0.3">
      <c r="A3512" s="290">
        <f t="shared" si="164"/>
        <v>0</v>
      </c>
      <c r="B3512" s="289">
        <f t="shared" si="165"/>
        <v>0</v>
      </c>
      <c r="C3512" s="289">
        <f t="shared" si="166"/>
        <v>0</v>
      </c>
      <c r="E3512"/>
    </row>
    <row r="3513" spans="1:5" x14ac:dyDescent="0.3">
      <c r="A3513" s="290">
        <f t="shared" si="164"/>
        <v>0</v>
      </c>
      <c r="B3513" s="289">
        <f t="shared" si="165"/>
        <v>0</v>
      </c>
      <c r="C3513" s="289">
        <f t="shared" si="166"/>
        <v>0</v>
      </c>
      <c r="E3513"/>
    </row>
    <row r="3514" spans="1:5" x14ac:dyDescent="0.3">
      <c r="A3514" s="290">
        <f t="shared" si="164"/>
        <v>0</v>
      </c>
      <c r="B3514" s="289">
        <f t="shared" si="165"/>
        <v>0</v>
      </c>
      <c r="C3514" s="289">
        <f t="shared" si="166"/>
        <v>0</v>
      </c>
      <c r="E3514"/>
    </row>
    <row r="3515" spans="1:5" x14ac:dyDescent="0.3">
      <c r="A3515" s="290">
        <f t="shared" si="164"/>
        <v>0</v>
      </c>
      <c r="B3515" s="289">
        <f t="shared" si="165"/>
        <v>0</v>
      </c>
      <c r="C3515" s="289">
        <f t="shared" si="166"/>
        <v>0</v>
      </c>
      <c r="E3515"/>
    </row>
    <row r="3516" spans="1:5" x14ac:dyDescent="0.3">
      <c r="A3516" s="290">
        <f t="shared" si="164"/>
        <v>0</v>
      </c>
      <c r="B3516" s="289">
        <f t="shared" si="165"/>
        <v>0</v>
      </c>
      <c r="C3516" s="289">
        <f t="shared" si="166"/>
        <v>0</v>
      </c>
      <c r="E3516"/>
    </row>
    <row r="3517" spans="1:5" x14ac:dyDescent="0.3">
      <c r="A3517" s="290">
        <f t="shared" si="164"/>
        <v>0</v>
      </c>
      <c r="B3517" s="289">
        <f t="shared" si="165"/>
        <v>0</v>
      </c>
      <c r="C3517" s="289">
        <f t="shared" si="166"/>
        <v>0</v>
      </c>
      <c r="E3517"/>
    </row>
    <row r="3518" spans="1:5" x14ac:dyDescent="0.3">
      <c r="A3518" s="290">
        <f t="shared" si="164"/>
        <v>0</v>
      </c>
      <c r="B3518" s="289">
        <f t="shared" si="165"/>
        <v>0</v>
      </c>
      <c r="C3518" s="289">
        <f t="shared" si="166"/>
        <v>0</v>
      </c>
      <c r="E3518"/>
    </row>
    <row r="3519" spans="1:5" x14ac:dyDescent="0.3">
      <c r="A3519" s="290">
        <f t="shared" si="164"/>
        <v>0</v>
      </c>
      <c r="B3519" s="289">
        <f t="shared" si="165"/>
        <v>0</v>
      </c>
      <c r="C3519" s="289">
        <f t="shared" si="166"/>
        <v>0</v>
      </c>
      <c r="E3519"/>
    </row>
    <row r="3520" spans="1:5" x14ac:dyDescent="0.3">
      <c r="A3520" s="290">
        <f t="shared" si="164"/>
        <v>0</v>
      </c>
      <c r="B3520" s="289">
        <f t="shared" si="165"/>
        <v>0</v>
      </c>
      <c r="C3520" s="289">
        <f t="shared" si="166"/>
        <v>0</v>
      </c>
      <c r="E3520"/>
    </row>
    <row r="3521" spans="1:5" x14ac:dyDescent="0.3">
      <c r="A3521" s="290">
        <f t="shared" si="164"/>
        <v>0</v>
      </c>
      <c r="B3521" s="289">
        <f t="shared" si="165"/>
        <v>0</v>
      </c>
      <c r="C3521" s="289">
        <f t="shared" si="166"/>
        <v>0</v>
      </c>
      <c r="E3521"/>
    </row>
    <row r="3522" spans="1:5" x14ac:dyDescent="0.3">
      <c r="A3522" s="290">
        <f t="shared" si="164"/>
        <v>0</v>
      </c>
      <c r="B3522" s="289">
        <f t="shared" si="165"/>
        <v>0</v>
      </c>
      <c r="C3522" s="289">
        <f t="shared" si="166"/>
        <v>0</v>
      </c>
      <c r="E3522"/>
    </row>
    <row r="3523" spans="1:5" x14ac:dyDescent="0.3">
      <c r="A3523" s="290">
        <f t="shared" si="164"/>
        <v>0</v>
      </c>
      <c r="B3523" s="289">
        <f t="shared" si="165"/>
        <v>0</v>
      </c>
      <c r="C3523" s="289">
        <f t="shared" si="166"/>
        <v>0</v>
      </c>
      <c r="E3523"/>
    </row>
    <row r="3524" spans="1:5" x14ac:dyDescent="0.3">
      <c r="A3524" s="290">
        <f t="shared" si="164"/>
        <v>0</v>
      </c>
      <c r="B3524" s="289">
        <f t="shared" si="165"/>
        <v>0</v>
      </c>
      <c r="C3524" s="289">
        <f t="shared" si="166"/>
        <v>0</v>
      </c>
      <c r="E3524"/>
    </row>
    <row r="3525" spans="1:5" x14ac:dyDescent="0.3">
      <c r="A3525" s="290">
        <f t="shared" si="164"/>
        <v>0</v>
      </c>
      <c r="B3525" s="289">
        <f t="shared" si="165"/>
        <v>0</v>
      </c>
      <c r="C3525" s="289">
        <f t="shared" si="166"/>
        <v>0</v>
      </c>
      <c r="E3525"/>
    </row>
    <row r="3526" spans="1:5" x14ac:dyDescent="0.3">
      <c r="A3526" s="290">
        <f t="shared" si="164"/>
        <v>0</v>
      </c>
      <c r="B3526" s="289">
        <f t="shared" si="165"/>
        <v>0</v>
      </c>
      <c r="C3526" s="289">
        <f t="shared" si="166"/>
        <v>0</v>
      </c>
      <c r="E3526"/>
    </row>
    <row r="3527" spans="1:5" x14ac:dyDescent="0.3">
      <c r="A3527" s="290">
        <f t="shared" si="164"/>
        <v>0</v>
      </c>
      <c r="B3527" s="289">
        <f t="shared" si="165"/>
        <v>0</v>
      </c>
      <c r="C3527" s="289">
        <f t="shared" si="166"/>
        <v>0</v>
      </c>
      <c r="E3527"/>
    </row>
    <row r="3528" spans="1:5" x14ac:dyDescent="0.3">
      <c r="A3528" s="290">
        <f t="shared" si="164"/>
        <v>0</v>
      </c>
      <c r="B3528" s="289">
        <f t="shared" si="165"/>
        <v>0</v>
      </c>
      <c r="C3528" s="289">
        <f t="shared" si="166"/>
        <v>0</v>
      </c>
      <c r="E3528"/>
    </row>
    <row r="3529" spans="1:5" x14ac:dyDescent="0.3">
      <c r="A3529" s="290">
        <f t="shared" si="164"/>
        <v>0</v>
      </c>
      <c r="B3529" s="289">
        <f t="shared" si="165"/>
        <v>0</v>
      </c>
      <c r="C3529" s="289">
        <f t="shared" si="166"/>
        <v>0</v>
      </c>
      <c r="E3529"/>
    </row>
    <row r="3530" spans="1:5" x14ac:dyDescent="0.3">
      <c r="A3530" s="290">
        <f t="shared" si="164"/>
        <v>0</v>
      </c>
      <c r="B3530" s="289">
        <f t="shared" si="165"/>
        <v>0</v>
      </c>
      <c r="C3530" s="289">
        <f t="shared" si="166"/>
        <v>0</v>
      </c>
      <c r="E3530"/>
    </row>
    <row r="3531" spans="1:5" x14ac:dyDescent="0.3">
      <c r="A3531" s="290">
        <f t="shared" si="164"/>
        <v>0</v>
      </c>
      <c r="B3531" s="289">
        <f t="shared" si="165"/>
        <v>0</v>
      </c>
      <c r="C3531" s="289">
        <f t="shared" si="166"/>
        <v>0</v>
      </c>
      <c r="E3531"/>
    </row>
    <row r="3532" spans="1:5" x14ac:dyDescent="0.3">
      <c r="A3532" s="290">
        <f t="shared" si="164"/>
        <v>0</v>
      </c>
      <c r="B3532" s="289">
        <f t="shared" si="165"/>
        <v>0</v>
      </c>
      <c r="C3532" s="289">
        <f t="shared" si="166"/>
        <v>0</v>
      </c>
      <c r="E3532"/>
    </row>
    <row r="3533" spans="1:5" x14ac:dyDescent="0.3">
      <c r="A3533" s="290">
        <f t="shared" si="164"/>
        <v>0</v>
      </c>
      <c r="B3533" s="289">
        <f t="shared" si="165"/>
        <v>0</v>
      </c>
      <c r="C3533" s="289">
        <f t="shared" si="166"/>
        <v>0</v>
      </c>
      <c r="E3533"/>
    </row>
    <row r="3534" spans="1:5" x14ac:dyDescent="0.3">
      <c r="A3534" s="290">
        <f t="shared" si="164"/>
        <v>0</v>
      </c>
      <c r="B3534" s="289">
        <f t="shared" si="165"/>
        <v>0</v>
      </c>
      <c r="C3534" s="289">
        <f t="shared" si="166"/>
        <v>0</v>
      </c>
      <c r="E3534"/>
    </row>
    <row r="3535" spans="1:5" x14ac:dyDescent="0.3">
      <c r="A3535" s="290">
        <f t="shared" si="164"/>
        <v>0</v>
      </c>
      <c r="B3535" s="289">
        <f t="shared" si="165"/>
        <v>0</v>
      </c>
      <c r="C3535" s="289">
        <f t="shared" si="166"/>
        <v>0</v>
      </c>
      <c r="E3535"/>
    </row>
    <row r="3536" spans="1:5" x14ac:dyDescent="0.3">
      <c r="A3536" s="290">
        <f t="shared" si="164"/>
        <v>0</v>
      </c>
      <c r="B3536" s="289">
        <f t="shared" si="165"/>
        <v>0</v>
      </c>
      <c r="C3536" s="289">
        <f t="shared" si="166"/>
        <v>0</v>
      </c>
      <c r="E3536"/>
    </row>
    <row r="3537" spans="1:5" x14ac:dyDescent="0.3">
      <c r="A3537" s="290">
        <f t="shared" si="164"/>
        <v>0</v>
      </c>
      <c r="B3537" s="289">
        <f t="shared" si="165"/>
        <v>0</v>
      </c>
      <c r="C3537" s="289">
        <f t="shared" si="166"/>
        <v>0</v>
      </c>
      <c r="E3537"/>
    </row>
    <row r="3538" spans="1:5" x14ac:dyDescent="0.3">
      <c r="A3538" s="290">
        <f t="shared" si="164"/>
        <v>0</v>
      </c>
      <c r="B3538" s="289">
        <f t="shared" si="165"/>
        <v>0</v>
      </c>
      <c r="C3538" s="289">
        <f t="shared" si="166"/>
        <v>0</v>
      </c>
      <c r="E3538"/>
    </row>
    <row r="3539" spans="1:5" x14ac:dyDescent="0.3">
      <c r="A3539" s="290">
        <f t="shared" si="164"/>
        <v>0</v>
      </c>
      <c r="B3539" s="289">
        <f t="shared" si="165"/>
        <v>0</v>
      </c>
      <c r="C3539" s="289">
        <f t="shared" si="166"/>
        <v>0</v>
      </c>
      <c r="E3539"/>
    </row>
    <row r="3540" spans="1:5" x14ac:dyDescent="0.3">
      <c r="A3540" s="290">
        <f t="shared" si="164"/>
        <v>0</v>
      </c>
      <c r="B3540" s="289">
        <f t="shared" si="165"/>
        <v>0</v>
      </c>
      <c r="C3540" s="289">
        <f t="shared" si="166"/>
        <v>0</v>
      </c>
      <c r="E3540"/>
    </row>
    <row r="3541" spans="1:5" x14ac:dyDescent="0.3">
      <c r="A3541" s="290">
        <f t="shared" si="164"/>
        <v>0</v>
      </c>
      <c r="B3541" s="289">
        <f t="shared" si="165"/>
        <v>0</v>
      </c>
      <c r="C3541" s="289">
        <f t="shared" si="166"/>
        <v>0</v>
      </c>
      <c r="E3541"/>
    </row>
    <row r="3542" spans="1:5" x14ac:dyDescent="0.3">
      <c r="A3542" s="290">
        <f t="shared" si="164"/>
        <v>0</v>
      </c>
      <c r="B3542" s="289">
        <f t="shared" si="165"/>
        <v>0</v>
      </c>
      <c r="C3542" s="289">
        <f t="shared" si="166"/>
        <v>0</v>
      </c>
      <c r="E3542"/>
    </row>
    <row r="3543" spans="1:5" x14ac:dyDescent="0.3">
      <c r="A3543" s="290">
        <f t="shared" si="164"/>
        <v>0</v>
      </c>
      <c r="B3543" s="289">
        <f t="shared" si="165"/>
        <v>0</v>
      </c>
      <c r="C3543" s="289">
        <f t="shared" si="166"/>
        <v>0</v>
      </c>
      <c r="E3543"/>
    </row>
    <row r="3544" spans="1:5" x14ac:dyDescent="0.3">
      <c r="A3544" s="290">
        <f t="shared" si="164"/>
        <v>0</v>
      </c>
      <c r="B3544" s="289">
        <f t="shared" si="165"/>
        <v>0</v>
      </c>
      <c r="C3544" s="289">
        <f t="shared" si="166"/>
        <v>0</v>
      </c>
      <c r="E3544"/>
    </row>
    <row r="3545" spans="1:5" x14ac:dyDescent="0.3">
      <c r="A3545" s="290">
        <f t="shared" si="164"/>
        <v>0</v>
      </c>
      <c r="B3545" s="289">
        <f t="shared" si="165"/>
        <v>0</v>
      </c>
      <c r="C3545" s="289">
        <f t="shared" si="166"/>
        <v>0</v>
      </c>
      <c r="E3545"/>
    </row>
    <row r="3546" spans="1:5" x14ac:dyDescent="0.3">
      <c r="A3546" s="290">
        <f t="shared" si="164"/>
        <v>0</v>
      </c>
      <c r="B3546" s="289">
        <f t="shared" si="165"/>
        <v>0</v>
      </c>
      <c r="C3546" s="289">
        <f t="shared" si="166"/>
        <v>0</v>
      </c>
      <c r="E3546"/>
    </row>
    <row r="3547" spans="1:5" x14ac:dyDescent="0.3">
      <c r="A3547" s="290">
        <f t="shared" si="164"/>
        <v>0</v>
      </c>
      <c r="B3547" s="289">
        <f t="shared" si="165"/>
        <v>0</v>
      </c>
      <c r="C3547" s="289">
        <f t="shared" si="166"/>
        <v>0</v>
      </c>
      <c r="E3547"/>
    </row>
    <row r="3548" spans="1:5" x14ac:dyDescent="0.3">
      <c r="A3548" s="290">
        <f t="shared" si="164"/>
        <v>0</v>
      </c>
      <c r="B3548" s="289">
        <f t="shared" si="165"/>
        <v>0</v>
      </c>
      <c r="C3548" s="289">
        <f t="shared" si="166"/>
        <v>0</v>
      </c>
      <c r="E3548"/>
    </row>
    <row r="3549" spans="1:5" x14ac:dyDescent="0.3">
      <c r="A3549" s="290">
        <f t="shared" ref="A3549:A3612" si="167">+E3549</f>
        <v>0</v>
      </c>
      <c r="B3549" s="289">
        <f t="shared" si="165"/>
        <v>0</v>
      </c>
      <c r="C3549" s="289">
        <f t="shared" si="166"/>
        <v>0</v>
      </c>
      <c r="E3549"/>
    </row>
    <row r="3550" spans="1:5" x14ac:dyDescent="0.3">
      <c r="A3550" s="290">
        <f t="shared" si="167"/>
        <v>0</v>
      </c>
      <c r="B3550" s="289">
        <f t="shared" si="165"/>
        <v>0</v>
      </c>
      <c r="C3550" s="289">
        <f t="shared" si="166"/>
        <v>0</v>
      </c>
      <c r="E3550"/>
    </row>
    <row r="3551" spans="1:5" x14ac:dyDescent="0.3">
      <c r="A3551" s="290">
        <f t="shared" si="167"/>
        <v>0</v>
      </c>
      <c r="B3551" s="289">
        <f t="shared" si="165"/>
        <v>0</v>
      </c>
      <c r="C3551" s="289">
        <f t="shared" si="166"/>
        <v>0</v>
      </c>
      <c r="E3551"/>
    </row>
    <row r="3552" spans="1:5" x14ac:dyDescent="0.3">
      <c r="A3552" s="290">
        <f t="shared" si="167"/>
        <v>0</v>
      </c>
      <c r="B3552" s="289">
        <f t="shared" si="165"/>
        <v>0</v>
      </c>
      <c r="C3552" s="289">
        <f t="shared" si="166"/>
        <v>0</v>
      </c>
      <c r="E3552"/>
    </row>
    <row r="3553" spans="1:5" x14ac:dyDescent="0.3">
      <c r="A3553" s="290">
        <f t="shared" si="167"/>
        <v>0</v>
      </c>
      <c r="B3553" s="289">
        <f t="shared" si="165"/>
        <v>0</v>
      </c>
      <c r="C3553" s="289">
        <f t="shared" si="166"/>
        <v>0</v>
      </c>
      <c r="E3553"/>
    </row>
    <row r="3554" spans="1:5" x14ac:dyDescent="0.3">
      <c r="A3554" s="290">
        <f t="shared" si="167"/>
        <v>0</v>
      </c>
      <c r="B3554" s="289">
        <f t="shared" si="165"/>
        <v>0</v>
      </c>
      <c r="C3554" s="289">
        <f t="shared" si="166"/>
        <v>0</v>
      </c>
      <c r="E3554"/>
    </row>
    <row r="3555" spans="1:5" x14ac:dyDescent="0.3">
      <c r="A3555" s="290">
        <f t="shared" si="167"/>
        <v>0</v>
      </c>
      <c r="B3555" s="289">
        <f t="shared" si="165"/>
        <v>0</v>
      </c>
      <c r="C3555" s="289">
        <f t="shared" si="166"/>
        <v>0</v>
      </c>
      <c r="E3555"/>
    </row>
    <row r="3556" spans="1:5" x14ac:dyDescent="0.3">
      <c r="A3556" s="290">
        <f t="shared" si="167"/>
        <v>0</v>
      </c>
      <c r="B3556" s="289">
        <f t="shared" ref="B3556:B3619" si="168">+SUM(F3556:G3556)</f>
        <v>0</v>
      </c>
      <c r="C3556" s="289">
        <f t="shared" ref="C3556:C3619" si="169">+SUM(F3556:AZ3556)-B3556</f>
        <v>0</v>
      </c>
      <c r="E3556"/>
    </row>
    <row r="3557" spans="1:5" x14ac:dyDescent="0.3">
      <c r="A3557" s="290">
        <f t="shared" si="167"/>
        <v>0</v>
      </c>
      <c r="B3557" s="289">
        <f t="shared" si="168"/>
        <v>0</v>
      </c>
      <c r="C3557" s="289">
        <f t="shared" si="169"/>
        <v>0</v>
      </c>
      <c r="E3557"/>
    </row>
    <row r="3558" spans="1:5" x14ac:dyDescent="0.3">
      <c r="A3558" s="290">
        <f t="shared" si="167"/>
        <v>0</v>
      </c>
      <c r="B3558" s="289">
        <f t="shared" si="168"/>
        <v>0</v>
      </c>
      <c r="C3558" s="289">
        <f t="shared" si="169"/>
        <v>0</v>
      </c>
      <c r="E3558"/>
    </row>
    <row r="3559" spans="1:5" x14ac:dyDescent="0.3">
      <c r="A3559" s="290">
        <f t="shared" si="167"/>
        <v>0</v>
      </c>
      <c r="B3559" s="289">
        <f t="shared" si="168"/>
        <v>0</v>
      </c>
      <c r="C3559" s="289">
        <f t="shared" si="169"/>
        <v>0</v>
      </c>
      <c r="E3559"/>
    </row>
    <row r="3560" spans="1:5" x14ac:dyDescent="0.3">
      <c r="A3560" s="290">
        <f t="shared" si="167"/>
        <v>0</v>
      </c>
      <c r="B3560" s="289">
        <f t="shared" si="168"/>
        <v>0</v>
      </c>
      <c r="C3560" s="289">
        <f t="shared" si="169"/>
        <v>0</v>
      </c>
      <c r="E3560"/>
    </row>
    <row r="3561" spans="1:5" x14ac:dyDescent="0.3">
      <c r="A3561" s="290">
        <f t="shared" si="167"/>
        <v>0</v>
      </c>
      <c r="B3561" s="289">
        <f t="shared" si="168"/>
        <v>0</v>
      </c>
      <c r="C3561" s="289">
        <f t="shared" si="169"/>
        <v>0</v>
      </c>
      <c r="E3561"/>
    </row>
    <row r="3562" spans="1:5" x14ac:dyDescent="0.3">
      <c r="A3562" s="290">
        <f t="shared" si="167"/>
        <v>0</v>
      </c>
      <c r="B3562" s="289">
        <f t="shared" si="168"/>
        <v>0</v>
      </c>
      <c r="C3562" s="289">
        <f t="shared" si="169"/>
        <v>0</v>
      </c>
      <c r="E3562"/>
    </row>
    <row r="3563" spans="1:5" x14ac:dyDescent="0.3">
      <c r="A3563" s="290">
        <f t="shared" si="167"/>
        <v>0</v>
      </c>
      <c r="B3563" s="289">
        <f t="shared" si="168"/>
        <v>0</v>
      </c>
      <c r="C3563" s="289">
        <f t="shared" si="169"/>
        <v>0</v>
      </c>
      <c r="E3563"/>
    </row>
    <row r="3564" spans="1:5" x14ac:dyDescent="0.3">
      <c r="A3564" s="290">
        <f t="shared" si="167"/>
        <v>0</v>
      </c>
      <c r="B3564" s="289">
        <f t="shared" si="168"/>
        <v>0</v>
      </c>
      <c r="C3564" s="289">
        <f t="shared" si="169"/>
        <v>0</v>
      </c>
      <c r="E3564"/>
    </row>
    <row r="3565" spans="1:5" x14ac:dyDescent="0.3">
      <c r="A3565" s="290">
        <f t="shared" si="167"/>
        <v>0</v>
      </c>
      <c r="B3565" s="289">
        <f t="shared" si="168"/>
        <v>0</v>
      </c>
      <c r="C3565" s="289">
        <f t="shared" si="169"/>
        <v>0</v>
      </c>
      <c r="E3565"/>
    </row>
    <row r="3566" spans="1:5" x14ac:dyDescent="0.3">
      <c r="A3566" s="290">
        <f t="shared" si="167"/>
        <v>0</v>
      </c>
      <c r="B3566" s="289">
        <f t="shared" si="168"/>
        <v>0</v>
      </c>
      <c r="C3566" s="289">
        <f t="shared" si="169"/>
        <v>0</v>
      </c>
      <c r="E3566"/>
    </row>
    <row r="3567" spans="1:5" x14ac:dyDescent="0.3">
      <c r="A3567" s="290">
        <f t="shared" si="167"/>
        <v>0</v>
      </c>
      <c r="B3567" s="289">
        <f t="shared" si="168"/>
        <v>0</v>
      </c>
      <c r="C3567" s="289">
        <f t="shared" si="169"/>
        <v>0</v>
      </c>
      <c r="E3567"/>
    </row>
    <row r="3568" spans="1:5" x14ac:dyDescent="0.3">
      <c r="A3568" s="290">
        <f t="shared" si="167"/>
        <v>0</v>
      </c>
      <c r="B3568" s="289">
        <f t="shared" si="168"/>
        <v>0</v>
      </c>
      <c r="C3568" s="289">
        <f t="shared" si="169"/>
        <v>0</v>
      </c>
      <c r="E3568"/>
    </row>
    <row r="3569" spans="1:5" x14ac:dyDescent="0.3">
      <c r="A3569" s="290">
        <f t="shared" si="167"/>
        <v>0</v>
      </c>
      <c r="B3569" s="289">
        <f t="shared" si="168"/>
        <v>0</v>
      </c>
      <c r="C3569" s="289">
        <f t="shared" si="169"/>
        <v>0</v>
      </c>
      <c r="E3569"/>
    </row>
    <row r="3570" spans="1:5" x14ac:dyDescent="0.3">
      <c r="A3570" s="290">
        <f t="shared" si="167"/>
        <v>0</v>
      </c>
      <c r="B3570" s="289">
        <f t="shared" si="168"/>
        <v>0</v>
      </c>
      <c r="C3570" s="289">
        <f t="shared" si="169"/>
        <v>0</v>
      </c>
      <c r="E3570"/>
    </row>
    <row r="3571" spans="1:5" x14ac:dyDescent="0.3">
      <c r="A3571" s="290">
        <f t="shared" si="167"/>
        <v>0</v>
      </c>
      <c r="B3571" s="289">
        <f t="shared" si="168"/>
        <v>0</v>
      </c>
      <c r="C3571" s="289">
        <f t="shared" si="169"/>
        <v>0</v>
      </c>
      <c r="E3571"/>
    </row>
    <row r="3572" spans="1:5" x14ac:dyDescent="0.3">
      <c r="A3572" s="290">
        <f t="shared" si="167"/>
        <v>0</v>
      </c>
      <c r="B3572" s="289">
        <f t="shared" si="168"/>
        <v>0</v>
      </c>
      <c r="C3572" s="289">
        <f t="shared" si="169"/>
        <v>0</v>
      </c>
      <c r="E3572"/>
    </row>
    <row r="3573" spans="1:5" x14ac:dyDescent="0.3">
      <c r="A3573" s="290">
        <f t="shared" si="167"/>
        <v>0</v>
      </c>
      <c r="B3573" s="289">
        <f t="shared" si="168"/>
        <v>0</v>
      </c>
      <c r="C3573" s="289">
        <f t="shared" si="169"/>
        <v>0</v>
      </c>
      <c r="E3573"/>
    </row>
    <row r="3574" spans="1:5" x14ac:dyDescent="0.3">
      <c r="A3574" s="290">
        <f t="shared" si="167"/>
        <v>0</v>
      </c>
      <c r="B3574" s="289">
        <f t="shared" si="168"/>
        <v>0</v>
      </c>
      <c r="C3574" s="289">
        <f t="shared" si="169"/>
        <v>0</v>
      </c>
      <c r="E3574"/>
    </row>
    <row r="3575" spans="1:5" x14ac:dyDescent="0.3">
      <c r="A3575" s="290">
        <f t="shared" si="167"/>
        <v>0</v>
      </c>
      <c r="B3575" s="289">
        <f t="shared" si="168"/>
        <v>0</v>
      </c>
      <c r="C3575" s="289">
        <f t="shared" si="169"/>
        <v>0</v>
      </c>
      <c r="E3575"/>
    </row>
    <row r="3576" spans="1:5" x14ac:dyDescent="0.3">
      <c r="A3576" s="290">
        <f t="shared" si="167"/>
        <v>0</v>
      </c>
      <c r="B3576" s="289">
        <f t="shared" si="168"/>
        <v>0</v>
      </c>
      <c r="C3576" s="289">
        <f t="shared" si="169"/>
        <v>0</v>
      </c>
      <c r="E3576"/>
    </row>
    <row r="3577" spans="1:5" x14ac:dyDescent="0.3">
      <c r="A3577" s="290">
        <f t="shared" si="167"/>
        <v>0</v>
      </c>
      <c r="B3577" s="289">
        <f t="shared" si="168"/>
        <v>0</v>
      </c>
      <c r="C3577" s="289">
        <f t="shared" si="169"/>
        <v>0</v>
      </c>
      <c r="E3577"/>
    </row>
    <row r="3578" spans="1:5" x14ac:dyDescent="0.3">
      <c r="A3578" s="290">
        <f t="shared" si="167"/>
        <v>0</v>
      </c>
      <c r="B3578" s="289">
        <f t="shared" si="168"/>
        <v>0</v>
      </c>
      <c r="C3578" s="289">
        <f t="shared" si="169"/>
        <v>0</v>
      </c>
      <c r="E3578"/>
    </row>
    <row r="3579" spans="1:5" x14ac:dyDescent="0.3">
      <c r="A3579" s="290">
        <f t="shared" si="167"/>
        <v>0</v>
      </c>
      <c r="B3579" s="289">
        <f t="shared" si="168"/>
        <v>0</v>
      </c>
      <c r="C3579" s="289">
        <f t="shared" si="169"/>
        <v>0</v>
      </c>
      <c r="E3579"/>
    </row>
    <row r="3580" spans="1:5" x14ac:dyDescent="0.3">
      <c r="A3580" s="290">
        <f t="shared" si="167"/>
        <v>0</v>
      </c>
      <c r="B3580" s="289">
        <f t="shared" si="168"/>
        <v>0</v>
      </c>
      <c r="C3580" s="289">
        <f t="shared" si="169"/>
        <v>0</v>
      </c>
      <c r="E3580"/>
    </row>
    <row r="3581" spans="1:5" x14ac:dyDescent="0.3">
      <c r="A3581" s="290">
        <f t="shared" si="167"/>
        <v>0</v>
      </c>
      <c r="B3581" s="289">
        <f t="shared" si="168"/>
        <v>0</v>
      </c>
      <c r="C3581" s="289">
        <f t="shared" si="169"/>
        <v>0</v>
      </c>
      <c r="E3581"/>
    </row>
    <row r="3582" spans="1:5" x14ac:dyDescent="0.3">
      <c r="A3582" s="290">
        <f t="shared" si="167"/>
        <v>0</v>
      </c>
      <c r="B3582" s="289">
        <f t="shared" si="168"/>
        <v>0</v>
      </c>
      <c r="C3582" s="289">
        <f t="shared" si="169"/>
        <v>0</v>
      </c>
      <c r="E3582"/>
    </row>
    <row r="3583" spans="1:5" x14ac:dyDescent="0.3">
      <c r="A3583" s="290">
        <f t="shared" si="167"/>
        <v>0</v>
      </c>
      <c r="B3583" s="289">
        <f t="shared" si="168"/>
        <v>0</v>
      </c>
      <c r="C3583" s="289">
        <f t="shared" si="169"/>
        <v>0</v>
      </c>
      <c r="E3583"/>
    </row>
    <row r="3584" spans="1:5" x14ac:dyDescent="0.3">
      <c r="A3584" s="290">
        <f t="shared" si="167"/>
        <v>0</v>
      </c>
      <c r="B3584" s="289">
        <f t="shared" si="168"/>
        <v>0</v>
      </c>
      <c r="C3584" s="289">
        <f t="shared" si="169"/>
        <v>0</v>
      </c>
      <c r="E3584"/>
    </row>
    <row r="3585" spans="1:5" x14ac:dyDescent="0.3">
      <c r="A3585" s="290">
        <f t="shared" si="167"/>
        <v>0</v>
      </c>
      <c r="B3585" s="289">
        <f t="shared" si="168"/>
        <v>0</v>
      </c>
      <c r="C3585" s="289">
        <f t="shared" si="169"/>
        <v>0</v>
      </c>
      <c r="E3585"/>
    </row>
    <row r="3586" spans="1:5" x14ac:dyDescent="0.3">
      <c r="A3586" s="290">
        <f t="shared" si="167"/>
        <v>0</v>
      </c>
      <c r="B3586" s="289">
        <f t="shared" si="168"/>
        <v>0</v>
      </c>
      <c r="C3586" s="289">
        <f t="shared" si="169"/>
        <v>0</v>
      </c>
      <c r="E3586"/>
    </row>
    <row r="3587" spans="1:5" x14ac:dyDescent="0.3">
      <c r="A3587" s="290">
        <f t="shared" si="167"/>
        <v>0</v>
      </c>
      <c r="B3587" s="289">
        <f t="shared" si="168"/>
        <v>0</v>
      </c>
      <c r="C3587" s="289">
        <f t="shared" si="169"/>
        <v>0</v>
      </c>
      <c r="E3587"/>
    </row>
    <row r="3588" spans="1:5" x14ac:dyDescent="0.3">
      <c r="A3588" s="290">
        <f t="shared" si="167"/>
        <v>0</v>
      </c>
      <c r="B3588" s="289">
        <f t="shared" si="168"/>
        <v>0</v>
      </c>
      <c r="C3588" s="289">
        <f t="shared" si="169"/>
        <v>0</v>
      </c>
      <c r="E3588"/>
    </row>
    <row r="3589" spans="1:5" x14ac:dyDescent="0.3">
      <c r="A3589" s="290">
        <f t="shared" si="167"/>
        <v>0</v>
      </c>
      <c r="B3589" s="289">
        <f t="shared" si="168"/>
        <v>0</v>
      </c>
      <c r="C3589" s="289">
        <f t="shared" si="169"/>
        <v>0</v>
      </c>
      <c r="E3589"/>
    </row>
    <row r="3590" spans="1:5" x14ac:dyDescent="0.3">
      <c r="A3590" s="290">
        <f t="shared" si="167"/>
        <v>0</v>
      </c>
      <c r="B3590" s="289">
        <f t="shared" si="168"/>
        <v>0</v>
      </c>
      <c r="C3590" s="289">
        <f t="shared" si="169"/>
        <v>0</v>
      </c>
      <c r="E3590"/>
    </row>
    <row r="3591" spans="1:5" x14ac:dyDescent="0.3">
      <c r="A3591" s="290">
        <f t="shared" si="167"/>
        <v>0</v>
      </c>
      <c r="B3591" s="289">
        <f t="shared" si="168"/>
        <v>0</v>
      </c>
      <c r="C3591" s="289">
        <f t="shared" si="169"/>
        <v>0</v>
      </c>
      <c r="E3591"/>
    </row>
    <row r="3592" spans="1:5" x14ac:dyDescent="0.3">
      <c r="A3592" s="290">
        <f t="shared" si="167"/>
        <v>0</v>
      </c>
      <c r="B3592" s="289">
        <f t="shared" si="168"/>
        <v>0</v>
      </c>
      <c r="C3592" s="289">
        <f t="shared" si="169"/>
        <v>0</v>
      </c>
      <c r="E3592"/>
    </row>
    <row r="3593" spans="1:5" x14ac:dyDescent="0.3">
      <c r="A3593" s="290">
        <f t="shared" si="167"/>
        <v>0</v>
      </c>
      <c r="B3593" s="289">
        <f t="shared" si="168"/>
        <v>0</v>
      </c>
      <c r="C3593" s="289">
        <f t="shared" si="169"/>
        <v>0</v>
      </c>
      <c r="E3593"/>
    </row>
    <row r="3594" spans="1:5" x14ac:dyDescent="0.3">
      <c r="A3594" s="290">
        <f t="shared" si="167"/>
        <v>0</v>
      </c>
      <c r="B3594" s="289">
        <f t="shared" si="168"/>
        <v>0</v>
      </c>
      <c r="C3594" s="289">
        <f t="shared" si="169"/>
        <v>0</v>
      </c>
      <c r="E3594"/>
    </row>
    <row r="3595" spans="1:5" x14ac:dyDescent="0.3">
      <c r="A3595" s="290">
        <f t="shared" si="167"/>
        <v>0</v>
      </c>
      <c r="B3595" s="289">
        <f t="shared" si="168"/>
        <v>0</v>
      </c>
      <c r="C3595" s="289">
        <f t="shared" si="169"/>
        <v>0</v>
      </c>
      <c r="E3595"/>
    </row>
    <row r="3596" spans="1:5" x14ac:dyDescent="0.3">
      <c r="A3596" s="290">
        <f t="shared" si="167"/>
        <v>0</v>
      </c>
      <c r="B3596" s="289">
        <f t="shared" si="168"/>
        <v>0</v>
      </c>
      <c r="C3596" s="289">
        <f t="shared" si="169"/>
        <v>0</v>
      </c>
      <c r="E3596"/>
    </row>
    <row r="3597" spans="1:5" x14ac:dyDescent="0.3">
      <c r="A3597" s="290">
        <f t="shared" si="167"/>
        <v>0</v>
      </c>
      <c r="B3597" s="289">
        <f t="shared" si="168"/>
        <v>0</v>
      </c>
      <c r="C3597" s="289">
        <f t="shared" si="169"/>
        <v>0</v>
      </c>
      <c r="E3597"/>
    </row>
    <row r="3598" spans="1:5" x14ac:dyDescent="0.3">
      <c r="A3598" s="290">
        <f t="shared" si="167"/>
        <v>0</v>
      </c>
      <c r="B3598" s="289">
        <f t="shared" si="168"/>
        <v>0</v>
      </c>
      <c r="C3598" s="289">
        <f t="shared" si="169"/>
        <v>0</v>
      </c>
      <c r="E3598"/>
    </row>
    <row r="3599" spans="1:5" x14ac:dyDescent="0.3">
      <c r="A3599" s="290">
        <f t="shared" si="167"/>
        <v>0</v>
      </c>
      <c r="B3599" s="289">
        <f t="shared" si="168"/>
        <v>0</v>
      </c>
      <c r="C3599" s="289">
        <f t="shared" si="169"/>
        <v>0</v>
      </c>
      <c r="E3599"/>
    </row>
    <row r="3600" spans="1:5" x14ac:dyDescent="0.3">
      <c r="A3600" s="290">
        <f t="shared" si="167"/>
        <v>0</v>
      </c>
      <c r="B3600" s="289">
        <f t="shared" si="168"/>
        <v>0</v>
      </c>
      <c r="C3600" s="289">
        <f t="shared" si="169"/>
        <v>0</v>
      </c>
      <c r="E3600"/>
    </row>
    <row r="3601" spans="1:5" x14ac:dyDescent="0.3">
      <c r="A3601" s="290">
        <f t="shared" si="167"/>
        <v>0</v>
      </c>
      <c r="B3601" s="289">
        <f t="shared" si="168"/>
        <v>0</v>
      </c>
      <c r="C3601" s="289">
        <f t="shared" si="169"/>
        <v>0</v>
      </c>
      <c r="E3601"/>
    </row>
    <row r="3602" spans="1:5" x14ac:dyDescent="0.3">
      <c r="A3602" s="290">
        <f t="shared" si="167"/>
        <v>0</v>
      </c>
      <c r="B3602" s="289">
        <f t="shared" si="168"/>
        <v>0</v>
      </c>
      <c r="C3602" s="289">
        <f t="shared" si="169"/>
        <v>0</v>
      </c>
      <c r="E3602"/>
    </row>
    <row r="3603" spans="1:5" x14ac:dyDescent="0.3">
      <c r="A3603" s="290">
        <f t="shared" si="167"/>
        <v>0</v>
      </c>
      <c r="B3603" s="289">
        <f t="shared" si="168"/>
        <v>0</v>
      </c>
      <c r="C3603" s="289">
        <f t="shared" si="169"/>
        <v>0</v>
      </c>
      <c r="E3603"/>
    </row>
    <row r="3604" spans="1:5" x14ac:dyDescent="0.3">
      <c r="A3604" s="290">
        <f t="shared" si="167"/>
        <v>0</v>
      </c>
      <c r="B3604" s="289">
        <f t="shared" si="168"/>
        <v>0</v>
      </c>
      <c r="C3604" s="289">
        <f t="shared" si="169"/>
        <v>0</v>
      </c>
      <c r="E3604"/>
    </row>
    <row r="3605" spans="1:5" x14ac:dyDescent="0.3">
      <c r="A3605" s="290">
        <f t="shared" si="167"/>
        <v>0</v>
      </c>
      <c r="B3605" s="289">
        <f t="shared" si="168"/>
        <v>0</v>
      </c>
      <c r="C3605" s="289">
        <f t="shared" si="169"/>
        <v>0</v>
      </c>
      <c r="E3605"/>
    </row>
    <row r="3606" spans="1:5" x14ac:dyDescent="0.3">
      <c r="A3606" s="290">
        <f t="shared" si="167"/>
        <v>0</v>
      </c>
      <c r="B3606" s="289">
        <f t="shared" si="168"/>
        <v>0</v>
      </c>
      <c r="C3606" s="289">
        <f t="shared" si="169"/>
        <v>0</v>
      </c>
      <c r="E3606"/>
    </row>
    <row r="3607" spans="1:5" x14ac:dyDescent="0.3">
      <c r="A3607" s="290">
        <f t="shared" si="167"/>
        <v>0</v>
      </c>
      <c r="B3607" s="289">
        <f t="shared" si="168"/>
        <v>0</v>
      </c>
      <c r="C3607" s="289">
        <f t="shared" si="169"/>
        <v>0</v>
      </c>
      <c r="E3607"/>
    </row>
    <row r="3608" spans="1:5" x14ac:dyDescent="0.3">
      <c r="A3608" s="290">
        <f t="shared" si="167"/>
        <v>0</v>
      </c>
      <c r="B3608" s="289">
        <f t="shared" si="168"/>
        <v>0</v>
      </c>
      <c r="C3608" s="289">
        <f t="shared" si="169"/>
        <v>0</v>
      </c>
      <c r="E3608"/>
    </row>
    <row r="3609" spans="1:5" x14ac:dyDescent="0.3">
      <c r="A3609" s="290">
        <f t="shared" si="167"/>
        <v>0</v>
      </c>
      <c r="B3609" s="289">
        <f t="shared" si="168"/>
        <v>0</v>
      </c>
      <c r="C3609" s="289">
        <f t="shared" si="169"/>
        <v>0</v>
      </c>
      <c r="E3609"/>
    </row>
    <row r="3610" spans="1:5" x14ac:dyDescent="0.3">
      <c r="A3610" s="290">
        <f t="shared" si="167"/>
        <v>0</v>
      </c>
      <c r="B3610" s="289">
        <f t="shared" si="168"/>
        <v>0</v>
      </c>
      <c r="C3610" s="289">
        <f t="shared" si="169"/>
        <v>0</v>
      </c>
      <c r="E3610"/>
    </row>
    <row r="3611" spans="1:5" x14ac:dyDescent="0.3">
      <c r="A3611" s="290">
        <f t="shared" si="167"/>
        <v>0</v>
      </c>
      <c r="B3611" s="289">
        <f t="shared" si="168"/>
        <v>0</v>
      </c>
      <c r="C3611" s="289">
        <f t="shared" si="169"/>
        <v>0</v>
      </c>
      <c r="E3611"/>
    </row>
    <row r="3612" spans="1:5" x14ac:dyDescent="0.3">
      <c r="A3612" s="290">
        <f t="shared" si="167"/>
        <v>0</v>
      </c>
      <c r="B3612" s="289">
        <f t="shared" si="168"/>
        <v>0</v>
      </c>
      <c r="C3612" s="289">
        <f t="shared" si="169"/>
        <v>0</v>
      </c>
      <c r="E3612"/>
    </row>
    <row r="3613" spans="1:5" x14ac:dyDescent="0.3">
      <c r="A3613" s="290">
        <f t="shared" ref="A3613:A3676" si="170">+E3613</f>
        <v>0</v>
      </c>
      <c r="B3613" s="289">
        <f t="shared" si="168"/>
        <v>0</v>
      </c>
      <c r="C3613" s="289">
        <f t="shared" si="169"/>
        <v>0</v>
      </c>
      <c r="E3613"/>
    </row>
    <row r="3614" spans="1:5" x14ac:dyDescent="0.3">
      <c r="A3614" s="290">
        <f t="shared" si="170"/>
        <v>0</v>
      </c>
      <c r="B3614" s="289">
        <f t="shared" si="168"/>
        <v>0</v>
      </c>
      <c r="C3614" s="289">
        <f t="shared" si="169"/>
        <v>0</v>
      </c>
      <c r="E3614"/>
    </row>
    <row r="3615" spans="1:5" x14ac:dyDescent="0.3">
      <c r="A3615" s="290">
        <f t="shared" si="170"/>
        <v>0</v>
      </c>
      <c r="B3615" s="289">
        <f t="shared" si="168"/>
        <v>0</v>
      </c>
      <c r="C3615" s="289">
        <f t="shared" si="169"/>
        <v>0</v>
      </c>
      <c r="E3615"/>
    </row>
    <row r="3616" spans="1:5" x14ac:dyDescent="0.3">
      <c r="A3616" s="290">
        <f t="shared" si="170"/>
        <v>0</v>
      </c>
      <c r="B3616" s="289">
        <f t="shared" si="168"/>
        <v>0</v>
      </c>
      <c r="C3616" s="289">
        <f t="shared" si="169"/>
        <v>0</v>
      </c>
      <c r="E3616"/>
    </row>
    <row r="3617" spans="1:5" x14ac:dyDescent="0.3">
      <c r="A3617" s="290">
        <f t="shared" si="170"/>
        <v>0</v>
      </c>
      <c r="B3617" s="289">
        <f t="shared" si="168"/>
        <v>0</v>
      </c>
      <c r="C3617" s="289">
        <f t="shared" si="169"/>
        <v>0</v>
      </c>
      <c r="E3617"/>
    </row>
    <row r="3618" spans="1:5" x14ac:dyDescent="0.3">
      <c r="A3618" s="290">
        <f t="shared" si="170"/>
        <v>0</v>
      </c>
      <c r="B3618" s="289">
        <f t="shared" si="168"/>
        <v>0</v>
      </c>
      <c r="C3618" s="289">
        <f t="shared" si="169"/>
        <v>0</v>
      </c>
      <c r="E3618"/>
    </row>
    <row r="3619" spans="1:5" x14ac:dyDescent="0.3">
      <c r="A3619" s="290">
        <f t="shared" si="170"/>
        <v>0</v>
      </c>
      <c r="B3619" s="289">
        <f t="shared" si="168"/>
        <v>0</v>
      </c>
      <c r="C3619" s="289">
        <f t="shared" si="169"/>
        <v>0</v>
      </c>
      <c r="E3619"/>
    </row>
    <row r="3620" spans="1:5" x14ac:dyDescent="0.3">
      <c r="A3620" s="290">
        <f t="shared" si="170"/>
        <v>0</v>
      </c>
      <c r="B3620" s="289">
        <f t="shared" ref="B3620:B3683" si="171">+SUM(F3620:G3620)</f>
        <v>0</v>
      </c>
      <c r="C3620" s="289">
        <f t="shared" ref="C3620:C3683" si="172">+SUM(F3620:AZ3620)-B3620</f>
        <v>0</v>
      </c>
      <c r="E3620"/>
    </row>
    <row r="3621" spans="1:5" x14ac:dyDescent="0.3">
      <c r="A3621" s="290">
        <f t="shared" si="170"/>
        <v>0</v>
      </c>
      <c r="B3621" s="289">
        <f t="shared" si="171"/>
        <v>0</v>
      </c>
      <c r="C3621" s="289">
        <f t="shared" si="172"/>
        <v>0</v>
      </c>
      <c r="E3621"/>
    </row>
    <row r="3622" spans="1:5" x14ac:dyDescent="0.3">
      <c r="A3622" s="290">
        <f t="shared" si="170"/>
        <v>0</v>
      </c>
      <c r="B3622" s="289">
        <f t="shared" si="171"/>
        <v>0</v>
      </c>
      <c r="C3622" s="289">
        <f t="shared" si="172"/>
        <v>0</v>
      </c>
      <c r="E3622"/>
    </row>
    <row r="3623" spans="1:5" x14ac:dyDescent="0.3">
      <c r="A3623" s="290">
        <f t="shared" si="170"/>
        <v>0</v>
      </c>
      <c r="B3623" s="289">
        <f t="shared" si="171"/>
        <v>0</v>
      </c>
      <c r="C3623" s="289">
        <f t="shared" si="172"/>
        <v>0</v>
      </c>
      <c r="E3623"/>
    </row>
    <row r="3624" spans="1:5" x14ac:dyDescent="0.3">
      <c r="A3624" s="290">
        <f t="shared" si="170"/>
        <v>0</v>
      </c>
      <c r="B3624" s="289">
        <f t="shared" si="171"/>
        <v>0</v>
      </c>
      <c r="C3624" s="289">
        <f t="shared" si="172"/>
        <v>0</v>
      </c>
      <c r="E3624"/>
    </row>
    <row r="3625" spans="1:5" x14ac:dyDescent="0.3">
      <c r="A3625" s="290">
        <f t="shared" si="170"/>
        <v>0</v>
      </c>
      <c r="B3625" s="289">
        <f t="shared" si="171"/>
        <v>0</v>
      </c>
      <c r="C3625" s="289">
        <f t="shared" si="172"/>
        <v>0</v>
      </c>
      <c r="E3625"/>
    </row>
    <row r="3626" spans="1:5" x14ac:dyDescent="0.3">
      <c r="A3626" s="290">
        <f t="shared" si="170"/>
        <v>0</v>
      </c>
      <c r="B3626" s="289">
        <f t="shared" si="171"/>
        <v>0</v>
      </c>
      <c r="C3626" s="289">
        <f t="shared" si="172"/>
        <v>0</v>
      </c>
      <c r="E3626"/>
    </row>
    <row r="3627" spans="1:5" x14ac:dyDescent="0.3">
      <c r="A3627" s="290">
        <f t="shared" si="170"/>
        <v>0</v>
      </c>
      <c r="B3627" s="289">
        <f t="shared" si="171"/>
        <v>0</v>
      </c>
      <c r="C3627" s="289">
        <f t="shared" si="172"/>
        <v>0</v>
      </c>
      <c r="E3627"/>
    </row>
    <row r="3628" spans="1:5" x14ac:dyDescent="0.3">
      <c r="A3628" s="290">
        <f t="shared" si="170"/>
        <v>0</v>
      </c>
      <c r="B3628" s="289">
        <f t="shared" si="171"/>
        <v>0</v>
      </c>
      <c r="C3628" s="289">
        <f t="shared" si="172"/>
        <v>0</v>
      </c>
      <c r="E3628"/>
    </row>
    <row r="3629" spans="1:5" x14ac:dyDescent="0.3">
      <c r="A3629" s="290">
        <f t="shared" si="170"/>
        <v>0</v>
      </c>
      <c r="B3629" s="289">
        <f t="shared" si="171"/>
        <v>0</v>
      </c>
      <c r="C3629" s="289">
        <f t="shared" si="172"/>
        <v>0</v>
      </c>
      <c r="E3629"/>
    </row>
    <row r="3630" spans="1:5" x14ac:dyDescent="0.3">
      <c r="A3630" s="290">
        <f t="shared" si="170"/>
        <v>0</v>
      </c>
      <c r="B3630" s="289">
        <f t="shared" si="171"/>
        <v>0</v>
      </c>
      <c r="C3630" s="289">
        <f t="shared" si="172"/>
        <v>0</v>
      </c>
      <c r="E3630"/>
    </row>
    <row r="3631" spans="1:5" x14ac:dyDescent="0.3">
      <c r="A3631" s="290">
        <f t="shared" si="170"/>
        <v>0</v>
      </c>
      <c r="B3631" s="289">
        <f t="shared" si="171"/>
        <v>0</v>
      </c>
      <c r="C3631" s="289">
        <f t="shared" si="172"/>
        <v>0</v>
      </c>
      <c r="E3631"/>
    </row>
    <row r="3632" spans="1:5" x14ac:dyDescent="0.3">
      <c r="A3632" s="290">
        <f t="shared" si="170"/>
        <v>0</v>
      </c>
      <c r="B3632" s="289">
        <f t="shared" si="171"/>
        <v>0</v>
      </c>
      <c r="C3632" s="289">
        <f t="shared" si="172"/>
        <v>0</v>
      </c>
      <c r="E3632"/>
    </row>
    <row r="3633" spans="1:5" x14ac:dyDescent="0.3">
      <c r="A3633" s="290">
        <f t="shared" si="170"/>
        <v>0</v>
      </c>
      <c r="B3633" s="289">
        <f t="shared" si="171"/>
        <v>0</v>
      </c>
      <c r="C3633" s="289">
        <f t="shared" si="172"/>
        <v>0</v>
      </c>
      <c r="E3633"/>
    </row>
    <row r="3634" spans="1:5" x14ac:dyDescent="0.3">
      <c r="A3634" s="290">
        <f t="shared" si="170"/>
        <v>0</v>
      </c>
      <c r="B3634" s="289">
        <f t="shared" si="171"/>
        <v>0</v>
      </c>
      <c r="C3634" s="289">
        <f t="shared" si="172"/>
        <v>0</v>
      </c>
      <c r="E3634"/>
    </row>
    <row r="3635" spans="1:5" x14ac:dyDescent="0.3">
      <c r="A3635" s="290">
        <f t="shared" si="170"/>
        <v>0</v>
      </c>
      <c r="B3635" s="289">
        <f t="shared" si="171"/>
        <v>0</v>
      </c>
      <c r="C3635" s="289">
        <f t="shared" si="172"/>
        <v>0</v>
      </c>
      <c r="E3635"/>
    </row>
    <row r="3636" spans="1:5" x14ac:dyDescent="0.3">
      <c r="A3636" s="290">
        <f t="shared" si="170"/>
        <v>0</v>
      </c>
      <c r="B3636" s="289">
        <f t="shared" si="171"/>
        <v>0</v>
      </c>
      <c r="C3636" s="289">
        <f t="shared" si="172"/>
        <v>0</v>
      </c>
      <c r="E3636"/>
    </row>
    <row r="3637" spans="1:5" x14ac:dyDescent="0.3">
      <c r="A3637" s="290">
        <f t="shared" si="170"/>
        <v>0</v>
      </c>
      <c r="B3637" s="289">
        <f t="shared" si="171"/>
        <v>0</v>
      </c>
      <c r="C3637" s="289">
        <f t="shared" si="172"/>
        <v>0</v>
      </c>
      <c r="E3637"/>
    </row>
    <row r="3638" spans="1:5" x14ac:dyDescent="0.3">
      <c r="A3638" s="290">
        <f t="shared" si="170"/>
        <v>0</v>
      </c>
      <c r="B3638" s="289">
        <f t="shared" si="171"/>
        <v>0</v>
      </c>
      <c r="C3638" s="289">
        <f t="shared" si="172"/>
        <v>0</v>
      </c>
      <c r="E3638"/>
    </row>
    <row r="3639" spans="1:5" x14ac:dyDescent="0.3">
      <c r="A3639" s="290">
        <f t="shared" si="170"/>
        <v>0</v>
      </c>
      <c r="B3639" s="289">
        <f t="shared" si="171"/>
        <v>0</v>
      </c>
      <c r="C3639" s="289">
        <f t="shared" si="172"/>
        <v>0</v>
      </c>
      <c r="E3639"/>
    </row>
    <row r="3640" spans="1:5" x14ac:dyDescent="0.3">
      <c r="A3640" s="290">
        <f t="shared" si="170"/>
        <v>0</v>
      </c>
      <c r="B3640" s="289">
        <f t="shared" si="171"/>
        <v>0</v>
      </c>
      <c r="C3640" s="289">
        <f t="shared" si="172"/>
        <v>0</v>
      </c>
      <c r="E3640"/>
    </row>
    <row r="3641" spans="1:5" x14ac:dyDescent="0.3">
      <c r="A3641" s="290">
        <f t="shared" si="170"/>
        <v>0</v>
      </c>
      <c r="B3641" s="289">
        <f t="shared" si="171"/>
        <v>0</v>
      </c>
      <c r="C3641" s="289">
        <f t="shared" si="172"/>
        <v>0</v>
      </c>
      <c r="E3641"/>
    </row>
    <row r="3642" spans="1:5" x14ac:dyDescent="0.3">
      <c r="A3642" s="290">
        <f t="shared" si="170"/>
        <v>0</v>
      </c>
      <c r="B3642" s="289">
        <f t="shared" si="171"/>
        <v>0</v>
      </c>
      <c r="C3642" s="289">
        <f t="shared" si="172"/>
        <v>0</v>
      </c>
      <c r="E3642"/>
    </row>
    <row r="3643" spans="1:5" x14ac:dyDescent="0.3">
      <c r="A3643" s="290">
        <f t="shared" si="170"/>
        <v>0</v>
      </c>
      <c r="B3643" s="289">
        <f t="shared" si="171"/>
        <v>0</v>
      </c>
      <c r="C3643" s="289">
        <f t="shared" si="172"/>
        <v>0</v>
      </c>
      <c r="E3643"/>
    </row>
    <row r="3644" spans="1:5" x14ac:dyDescent="0.3">
      <c r="A3644" s="290">
        <f t="shared" si="170"/>
        <v>0</v>
      </c>
      <c r="B3644" s="289">
        <f t="shared" si="171"/>
        <v>0</v>
      </c>
      <c r="C3644" s="289">
        <f t="shared" si="172"/>
        <v>0</v>
      </c>
      <c r="E3644"/>
    </row>
    <row r="3645" spans="1:5" x14ac:dyDescent="0.3">
      <c r="A3645" s="290">
        <f t="shared" si="170"/>
        <v>0</v>
      </c>
      <c r="B3645" s="289">
        <f t="shared" si="171"/>
        <v>0</v>
      </c>
      <c r="C3645" s="289">
        <f t="shared" si="172"/>
        <v>0</v>
      </c>
      <c r="E3645"/>
    </row>
    <row r="3646" spans="1:5" x14ac:dyDescent="0.3">
      <c r="A3646" s="290">
        <f t="shared" si="170"/>
        <v>0</v>
      </c>
      <c r="B3646" s="289">
        <f t="shared" si="171"/>
        <v>0</v>
      </c>
      <c r="C3646" s="289">
        <f t="shared" si="172"/>
        <v>0</v>
      </c>
      <c r="E3646"/>
    </row>
    <row r="3647" spans="1:5" x14ac:dyDescent="0.3">
      <c r="A3647" s="290">
        <f t="shared" si="170"/>
        <v>0</v>
      </c>
      <c r="B3647" s="289">
        <f t="shared" si="171"/>
        <v>0</v>
      </c>
      <c r="C3647" s="289">
        <f t="shared" si="172"/>
        <v>0</v>
      </c>
      <c r="E3647"/>
    </row>
    <row r="3648" spans="1:5" x14ac:dyDescent="0.3">
      <c r="A3648" s="290">
        <f t="shared" si="170"/>
        <v>0</v>
      </c>
      <c r="B3648" s="289">
        <f t="shared" si="171"/>
        <v>0</v>
      </c>
      <c r="C3648" s="289">
        <f t="shared" si="172"/>
        <v>0</v>
      </c>
      <c r="E3648"/>
    </row>
    <row r="3649" spans="1:5" x14ac:dyDescent="0.3">
      <c r="A3649" s="290">
        <f t="shared" si="170"/>
        <v>0</v>
      </c>
      <c r="B3649" s="289">
        <f t="shared" si="171"/>
        <v>0</v>
      </c>
      <c r="C3649" s="289">
        <f t="shared" si="172"/>
        <v>0</v>
      </c>
      <c r="E3649"/>
    </row>
    <row r="3650" spans="1:5" x14ac:dyDescent="0.3">
      <c r="A3650" s="290">
        <f t="shared" si="170"/>
        <v>0</v>
      </c>
      <c r="B3650" s="289">
        <f t="shared" si="171"/>
        <v>0</v>
      </c>
      <c r="C3650" s="289">
        <f t="shared" si="172"/>
        <v>0</v>
      </c>
      <c r="E3650"/>
    </row>
    <row r="3651" spans="1:5" x14ac:dyDescent="0.3">
      <c r="A3651" s="290">
        <f t="shared" si="170"/>
        <v>0</v>
      </c>
      <c r="B3651" s="289">
        <f t="shared" si="171"/>
        <v>0</v>
      </c>
      <c r="C3651" s="289">
        <f t="shared" si="172"/>
        <v>0</v>
      </c>
      <c r="E3651"/>
    </row>
    <row r="3652" spans="1:5" x14ac:dyDescent="0.3">
      <c r="A3652" s="290">
        <f t="shared" si="170"/>
        <v>0</v>
      </c>
      <c r="B3652" s="289">
        <f t="shared" si="171"/>
        <v>0</v>
      </c>
      <c r="C3652" s="289">
        <f t="shared" si="172"/>
        <v>0</v>
      </c>
      <c r="E3652"/>
    </row>
    <row r="3653" spans="1:5" x14ac:dyDescent="0.3">
      <c r="A3653" s="290">
        <f t="shared" si="170"/>
        <v>0</v>
      </c>
      <c r="B3653" s="289">
        <f t="shared" si="171"/>
        <v>0</v>
      </c>
      <c r="C3653" s="289">
        <f t="shared" si="172"/>
        <v>0</v>
      </c>
      <c r="E3653"/>
    </row>
    <row r="3654" spans="1:5" x14ac:dyDescent="0.3">
      <c r="A3654" s="290">
        <f t="shared" si="170"/>
        <v>0</v>
      </c>
      <c r="B3654" s="289">
        <f t="shared" si="171"/>
        <v>0</v>
      </c>
      <c r="C3654" s="289">
        <f t="shared" si="172"/>
        <v>0</v>
      </c>
      <c r="E3654"/>
    </row>
    <row r="3655" spans="1:5" x14ac:dyDescent="0.3">
      <c r="A3655" s="290">
        <f t="shared" si="170"/>
        <v>0</v>
      </c>
      <c r="B3655" s="289">
        <f t="shared" si="171"/>
        <v>0</v>
      </c>
      <c r="C3655" s="289">
        <f t="shared" si="172"/>
        <v>0</v>
      </c>
      <c r="E3655"/>
    </row>
    <row r="3656" spans="1:5" x14ac:dyDescent="0.3">
      <c r="A3656" s="290">
        <f t="shared" si="170"/>
        <v>0</v>
      </c>
      <c r="B3656" s="289">
        <f t="shared" si="171"/>
        <v>0</v>
      </c>
      <c r="C3656" s="289">
        <f t="shared" si="172"/>
        <v>0</v>
      </c>
      <c r="E3656"/>
    </row>
    <row r="3657" spans="1:5" x14ac:dyDescent="0.3">
      <c r="A3657" s="290">
        <f t="shared" si="170"/>
        <v>0</v>
      </c>
      <c r="B3657" s="289">
        <f t="shared" si="171"/>
        <v>0</v>
      </c>
      <c r="C3657" s="289">
        <f t="shared" si="172"/>
        <v>0</v>
      </c>
      <c r="E3657"/>
    </row>
    <row r="3658" spans="1:5" x14ac:dyDescent="0.3">
      <c r="A3658" s="290">
        <f t="shared" si="170"/>
        <v>0</v>
      </c>
      <c r="B3658" s="289">
        <f t="shared" si="171"/>
        <v>0</v>
      </c>
      <c r="C3658" s="289">
        <f t="shared" si="172"/>
        <v>0</v>
      </c>
      <c r="E3658"/>
    </row>
    <row r="3659" spans="1:5" x14ac:dyDescent="0.3">
      <c r="A3659" s="290">
        <f t="shared" si="170"/>
        <v>0</v>
      </c>
      <c r="B3659" s="289">
        <f t="shared" si="171"/>
        <v>0</v>
      </c>
      <c r="C3659" s="289">
        <f t="shared" si="172"/>
        <v>0</v>
      </c>
      <c r="E3659"/>
    </row>
    <row r="3660" spans="1:5" x14ac:dyDescent="0.3">
      <c r="A3660" s="290">
        <f t="shared" si="170"/>
        <v>0</v>
      </c>
      <c r="B3660" s="289">
        <f t="shared" si="171"/>
        <v>0</v>
      </c>
      <c r="C3660" s="289">
        <f t="shared" si="172"/>
        <v>0</v>
      </c>
      <c r="E3660"/>
    </row>
    <row r="3661" spans="1:5" x14ac:dyDescent="0.3">
      <c r="A3661" s="290">
        <f t="shared" si="170"/>
        <v>0</v>
      </c>
      <c r="B3661" s="289">
        <f t="shared" si="171"/>
        <v>0</v>
      </c>
      <c r="C3661" s="289">
        <f t="shared" si="172"/>
        <v>0</v>
      </c>
      <c r="E3661"/>
    </row>
    <row r="3662" spans="1:5" x14ac:dyDescent="0.3">
      <c r="A3662" s="290">
        <f t="shared" si="170"/>
        <v>0</v>
      </c>
      <c r="B3662" s="289">
        <f t="shared" si="171"/>
        <v>0</v>
      </c>
      <c r="C3662" s="289">
        <f t="shared" si="172"/>
        <v>0</v>
      </c>
      <c r="E3662"/>
    </row>
    <row r="3663" spans="1:5" x14ac:dyDescent="0.3">
      <c r="A3663" s="290">
        <f t="shared" si="170"/>
        <v>0</v>
      </c>
      <c r="B3663" s="289">
        <f t="shared" si="171"/>
        <v>0</v>
      </c>
      <c r="C3663" s="289">
        <f t="shared" si="172"/>
        <v>0</v>
      </c>
      <c r="E3663"/>
    </row>
    <row r="3664" spans="1:5" x14ac:dyDescent="0.3">
      <c r="A3664" s="290">
        <f t="shared" si="170"/>
        <v>0</v>
      </c>
      <c r="B3664" s="289">
        <f t="shared" si="171"/>
        <v>0</v>
      </c>
      <c r="C3664" s="289">
        <f t="shared" si="172"/>
        <v>0</v>
      </c>
      <c r="E3664"/>
    </row>
    <row r="3665" spans="1:5" x14ac:dyDescent="0.3">
      <c r="A3665" s="290">
        <f t="shared" si="170"/>
        <v>0</v>
      </c>
      <c r="B3665" s="289">
        <f t="shared" si="171"/>
        <v>0</v>
      </c>
      <c r="C3665" s="289">
        <f t="shared" si="172"/>
        <v>0</v>
      </c>
      <c r="E3665"/>
    </row>
    <row r="3666" spans="1:5" x14ac:dyDescent="0.3">
      <c r="A3666" s="290">
        <f t="shared" si="170"/>
        <v>0</v>
      </c>
      <c r="B3666" s="289">
        <f t="shared" si="171"/>
        <v>0</v>
      </c>
      <c r="C3666" s="289">
        <f t="shared" si="172"/>
        <v>0</v>
      </c>
      <c r="E3666"/>
    </row>
    <row r="3667" spans="1:5" x14ac:dyDescent="0.3">
      <c r="A3667" s="290">
        <f t="shared" si="170"/>
        <v>0</v>
      </c>
      <c r="B3667" s="289">
        <f t="shared" si="171"/>
        <v>0</v>
      </c>
      <c r="C3667" s="289">
        <f t="shared" si="172"/>
        <v>0</v>
      </c>
      <c r="E3667"/>
    </row>
    <row r="3668" spans="1:5" x14ac:dyDescent="0.3">
      <c r="A3668" s="290">
        <f t="shared" si="170"/>
        <v>0</v>
      </c>
      <c r="B3668" s="289">
        <f t="shared" si="171"/>
        <v>0</v>
      </c>
      <c r="C3668" s="289">
        <f t="shared" si="172"/>
        <v>0</v>
      </c>
      <c r="E3668"/>
    </row>
    <row r="3669" spans="1:5" x14ac:dyDescent="0.3">
      <c r="A3669" s="290">
        <f t="shared" si="170"/>
        <v>0</v>
      </c>
      <c r="B3669" s="289">
        <f t="shared" si="171"/>
        <v>0</v>
      </c>
      <c r="C3669" s="289">
        <f t="shared" si="172"/>
        <v>0</v>
      </c>
      <c r="E3669"/>
    </row>
    <row r="3670" spans="1:5" x14ac:dyDescent="0.3">
      <c r="A3670" s="290">
        <f t="shared" si="170"/>
        <v>0</v>
      </c>
      <c r="B3670" s="289">
        <f t="shared" si="171"/>
        <v>0</v>
      </c>
      <c r="C3670" s="289">
        <f t="shared" si="172"/>
        <v>0</v>
      </c>
      <c r="E3670"/>
    </row>
    <row r="3671" spans="1:5" x14ac:dyDescent="0.3">
      <c r="A3671" s="290">
        <f t="shared" si="170"/>
        <v>0</v>
      </c>
      <c r="B3671" s="289">
        <f t="shared" si="171"/>
        <v>0</v>
      </c>
      <c r="C3671" s="289">
        <f t="shared" si="172"/>
        <v>0</v>
      </c>
      <c r="E3671"/>
    </row>
    <row r="3672" spans="1:5" x14ac:dyDescent="0.3">
      <c r="A3672" s="290">
        <f t="shared" si="170"/>
        <v>0</v>
      </c>
      <c r="B3672" s="289">
        <f t="shared" si="171"/>
        <v>0</v>
      </c>
      <c r="C3672" s="289">
        <f t="shared" si="172"/>
        <v>0</v>
      </c>
      <c r="E3672"/>
    </row>
    <row r="3673" spans="1:5" x14ac:dyDescent="0.3">
      <c r="A3673" s="290">
        <f t="shared" si="170"/>
        <v>0</v>
      </c>
      <c r="B3673" s="289">
        <f t="shared" si="171"/>
        <v>0</v>
      </c>
      <c r="C3673" s="289">
        <f t="shared" si="172"/>
        <v>0</v>
      </c>
      <c r="E3673"/>
    </row>
    <row r="3674" spans="1:5" x14ac:dyDescent="0.3">
      <c r="A3674" s="290">
        <f t="shared" si="170"/>
        <v>0</v>
      </c>
      <c r="B3674" s="289">
        <f t="shared" si="171"/>
        <v>0</v>
      </c>
      <c r="C3674" s="289">
        <f t="shared" si="172"/>
        <v>0</v>
      </c>
      <c r="E3674"/>
    </row>
    <row r="3675" spans="1:5" x14ac:dyDescent="0.3">
      <c r="A3675" s="290">
        <f t="shared" si="170"/>
        <v>0</v>
      </c>
      <c r="B3675" s="289">
        <f t="shared" si="171"/>
        <v>0</v>
      </c>
      <c r="C3675" s="289">
        <f t="shared" si="172"/>
        <v>0</v>
      </c>
      <c r="E3675"/>
    </row>
    <row r="3676" spans="1:5" x14ac:dyDescent="0.3">
      <c r="A3676" s="290">
        <f t="shared" si="170"/>
        <v>0</v>
      </c>
      <c r="B3676" s="289">
        <f t="shared" si="171"/>
        <v>0</v>
      </c>
      <c r="C3676" s="289">
        <f t="shared" si="172"/>
        <v>0</v>
      </c>
      <c r="E3676"/>
    </row>
    <row r="3677" spans="1:5" x14ac:dyDescent="0.3">
      <c r="A3677" s="290">
        <f t="shared" ref="A3677:A3740" si="173">+E3677</f>
        <v>0</v>
      </c>
      <c r="B3677" s="289">
        <f t="shared" si="171"/>
        <v>0</v>
      </c>
      <c r="C3677" s="289">
        <f t="shared" si="172"/>
        <v>0</v>
      </c>
      <c r="E3677"/>
    </row>
    <row r="3678" spans="1:5" x14ac:dyDescent="0.3">
      <c r="A3678" s="290">
        <f t="shared" si="173"/>
        <v>0</v>
      </c>
      <c r="B3678" s="289">
        <f t="shared" si="171"/>
        <v>0</v>
      </c>
      <c r="C3678" s="289">
        <f t="shared" si="172"/>
        <v>0</v>
      </c>
      <c r="E3678"/>
    </row>
    <row r="3679" spans="1:5" x14ac:dyDescent="0.3">
      <c r="A3679" s="290">
        <f t="shared" si="173"/>
        <v>0</v>
      </c>
      <c r="B3679" s="289">
        <f t="shared" si="171"/>
        <v>0</v>
      </c>
      <c r="C3679" s="289">
        <f t="shared" si="172"/>
        <v>0</v>
      </c>
      <c r="E3679"/>
    </row>
    <row r="3680" spans="1:5" x14ac:dyDescent="0.3">
      <c r="A3680" s="290">
        <f t="shared" si="173"/>
        <v>0</v>
      </c>
      <c r="B3680" s="289">
        <f t="shared" si="171"/>
        <v>0</v>
      </c>
      <c r="C3680" s="289">
        <f t="shared" si="172"/>
        <v>0</v>
      </c>
      <c r="E3680"/>
    </row>
    <row r="3681" spans="1:5" x14ac:dyDescent="0.3">
      <c r="A3681" s="290">
        <f t="shared" si="173"/>
        <v>0</v>
      </c>
      <c r="B3681" s="289">
        <f t="shared" si="171"/>
        <v>0</v>
      </c>
      <c r="C3681" s="289">
        <f t="shared" si="172"/>
        <v>0</v>
      </c>
      <c r="E3681"/>
    </row>
    <row r="3682" spans="1:5" x14ac:dyDescent="0.3">
      <c r="A3682" s="290">
        <f t="shared" si="173"/>
        <v>0</v>
      </c>
      <c r="B3682" s="289">
        <f t="shared" si="171"/>
        <v>0</v>
      </c>
      <c r="C3682" s="289">
        <f t="shared" si="172"/>
        <v>0</v>
      </c>
      <c r="E3682"/>
    </row>
    <row r="3683" spans="1:5" x14ac:dyDescent="0.3">
      <c r="A3683" s="290">
        <f t="shared" si="173"/>
        <v>0</v>
      </c>
      <c r="B3683" s="289">
        <f t="shared" si="171"/>
        <v>0</v>
      </c>
      <c r="C3683" s="289">
        <f t="shared" si="172"/>
        <v>0</v>
      </c>
      <c r="E3683"/>
    </row>
    <row r="3684" spans="1:5" x14ac:dyDescent="0.3">
      <c r="A3684" s="290">
        <f t="shared" si="173"/>
        <v>0</v>
      </c>
      <c r="B3684" s="289">
        <f t="shared" ref="B3684:B3747" si="174">+SUM(F3684:G3684)</f>
        <v>0</v>
      </c>
      <c r="C3684" s="289">
        <f t="shared" ref="C3684:C3747" si="175">+SUM(F3684:AZ3684)-B3684</f>
        <v>0</v>
      </c>
      <c r="E3684"/>
    </row>
    <row r="3685" spans="1:5" x14ac:dyDescent="0.3">
      <c r="A3685" s="290">
        <f t="shared" si="173"/>
        <v>0</v>
      </c>
      <c r="B3685" s="289">
        <f t="shared" si="174"/>
        <v>0</v>
      </c>
      <c r="C3685" s="289">
        <f t="shared" si="175"/>
        <v>0</v>
      </c>
      <c r="E3685"/>
    </row>
    <row r="3686" spans="1:5" x14ac:dyDescent="0.3">
      <c r="A3686" s="290">
        <f t="shared" si="173"/>
        <v>0</v>
      </c>
      <c r="B3686" s="289">
        <f t="shared" si="174"/>
        <v>0</v>
      </c>
      <c r="C3686" s="289">
        <f t="shared" si="175"/>
        <v>0</v>
      </c>
      <c r="E3686"/>
    </row>
    <row r="3687" spans="1:5" x14ac:dyDescent="0.3">
      <c r="A3687" s="290">
        <f t="shared" si="173"/>
        <v>0</v>
      </c>
      <c r="B3687" s="289">
        <f t="shared" si="174"/>
        <v>0</v>
      </c>
      <c r="C3687" s="289">
        <f t="shared" si="175"/>
        <v>0</v>
      </c>
      <c r="E3687"/>
    </row>
    <row r="3688" spans="1:5" x14ac:dyDescent="0.3">
      <c r="A3688" s="290">
        <f t="shared" si="173"/>
        <v>0</v>
      </c>
      <c r="B3688" s="289">
        <f t="shared" si="174"/>
        <v>0</v>
      </c>
      <c r="C3688" s="289">
        <f t="shared" si="175"/>
        <v>0</v>
      </c>
      <c r="E3688"/>
    </row>
    <row r="3689" spans="1:5" x14ac:dyDescent="0.3">
      <c r="A3689" s="290">
        <f t="shared" si="173"/>
        <v>0</v>
      </c>
      <c r="B3689" s="289">
        <f t="shared" si="174"/>
        <v>0</v>
      </c>
      <c r="C3689" s="289">
        <f t="shared" si="175"/>
        <v>0</v>
      </c>
      <c r="E3689"/>
    </row>
    <row r="3690" spans="1:5" x14ac:dyDescent="0.3">
      <c r="A3690" s="290">
        <f t="shared" si="173"/>
        <v>0</v>
      </c>
      <c r="B3690" s="289">
        <f t="shared" si="174"/>
        <v>0</v>
      </c>
      <c r="C3690" s="289">
        <f t="shared" si="175"/>
        <v>0</v>
      </c>
      <c r="E3690"/>
    </row>
    <row r="3691" spans="1:5" x14ac:dyDescent="0.3">
      <c r="A3691" s="290">
        <f t="shared" si="173"/>
        <v>0</v>
      </c>
      <c r="B3691" s="289">
        <f t="shared" si="174"/>
        <v>0</v>
      </c>
      <c r="C3691" s="289">
        <f t="shared" si="175"/>
        <v>0</v>
      </c>
      <c r="E3691"/>
    </row>
    <row r="3692" spans="1:5" x14ac:dyDescent="0.3">
      <c r="A3692" s="290">
        <f t="shared" si="173"/>
        <v>0</v>
      </c>
      <c r="B3692" s="289">
        <f t="shared" si="174"/>
        <v>0</v>
      </c>
      <c r="C3692" s="289">
        <f t="shared" si="175"/>
        <v>0</v>
      </c>
      <c r="E3692"/>
    </row>
    <row r="3693" spans="1:5" x14ac:dyDescent="0.3">
      <c r="A3693" s="290">
        <f t="shared" si="173"/>
        <v>0</v>
      </c>
      <c r="B3693" s="289">
        <f t="shared" si="174"/>
        <v>0</v>
      </c>
      <c r="C3693" s="289">
        <f t="shared" si="175"/>
        <v>0</v>
      </c>
      <c r="E3693"/>
    </row>
    <row r="3694" spans="1:5" x14ac:dyDescent="0.3">
      <c r="A3694" s="290">
        <f t="shared" si="173"/>
        <v>0</v>
      </c>
      <c r="B3694" s="289">
        <f t="shared" si="174"/>
        <v>0</v>
      </c>
      <c r="C3694" s="289">
        <f t="shared" si="175"/>
        <v>0</v>
      </c>
      <c r="E3694"/>
    </row>
    <row r="3695" spans="1:5" x14ac:dyDescent="0.3">
      <c r="A3695" s="290">
        <f t="shared" si="173"/>
        <v>0</v>
      </c>
      <c r="B3695" s="289">
        <f t="shared" si="174"/>
        <v>0</v>
      </c>
      <c r="C3695" s="289">
        <f t="shared" si="175"/>
        <v>0</v>
      </c>
      <c r="E3695"/>
    </row>
    <row r="3696" spans="1:5" x14ac:dyDescent="0.3">
      <c r="A3696" s="290">
        <f t="shared" si="173"/>
        <v>0</v>
      </c>
      <c r="B3696" s="289">
        <f t="shared" si="174"/>
        <v>0</v>
      </c>
      <c r="C3696" s="289">
        <f t="shared" si="175"/>
        <v>0</v>
      </c>
      <c r="E3696"/>
    </row>
    <row r="3697" spans="1:5" x14ac:dyDescent="0.3">
      <c r="A3697" s="290">
        <f t="shared" si="173"/>
        <v>0</v>
      </c>
      <c r="B3697" s="289">
        <f t="shared" si="174"/>
        <v>0</v>
      </c>
      <c r="C3697" s="289">
        <f t="shared" si="175"/>
        <v>0</v>
      </c>
      <c r="E3697"/>
    </row>
    <row r="3698" spans="1:5" x14ac:dyDescent="0.3">
      <c r="A3698" s="290">
        <f t="shared" si="173"/>
        <v>0</v>
      </c>
      <c r="B3698" s="289">
        <f t="shared" si="174"/>
        <v>0</v>
      </c>
      <c r="C3698" s="289">
        <f t="shared" si="175"/>
        <v>0</v>
      </c>
      <c r="E3698"/>
    </row>
    <row r="3699" spans="1:5" x14ac:dyDescent="0.3">
      <c r="A3699" s="290">
        <f t="shared" si="173"/>
        <v>0</v>
      </c>
      <c r="B3699" s="289">
        <f t="shared" si="174"/>
        <v>0</v>
      </c>
      <c r="C3699" s="289">
        <f t="shared" si="175"/>
        <v>0</v>
      </c>
      <c r="E3699"/>
    </row>
    <row r="3700" spans="1:5" x14ac:dyDescent="0.3">
      <c r="A3700" s="290">
        <f t="shared" si="173"/>
        <v>0</v>
      </c>
      <c r="B3700" s="289">
        <f t="shared" si="174"/>
        <v>0</v>
      </c>
      <c r="C3700" s="289">
        <f t="shared" si="175"/>
        <v>0</v>
      </c>
      <c r="E3700"/>
    </row>
    <row r="3701" spans="1:5" x14ac:dyDescent="0.3">
      <c r="A3701" s="290">
        <f t="shared" si="173"/>
        <v>0</v>
      </c>
      <c r="B3701" s="289">
        <f t="shared" si="174"/>
        <v>0</v>
      </c>
      <c r="C3701" s="289">
        <f t="shared" si="175"/>
        <v>0</v>
      </c>
      <c r="E3701"/>
    </row>
    <row r="3702" spans="1:5" x14ac:dyDescent="0.3">
      <c r="A3702" s="290">
        <f t="shared" si="173"/>
        <v>0</v>
      </c>
      <c r="B3702" s="289">
        <f t="shared" si="174"/>
        <v>0</v>
      </c>
      <c r="C3702" s="289">
        <f t="shared" si="175"/>
        <v>0</v>
      </c>
      <c r="E3702"/>
    </row>
    <row r="3703" spans="1:5" x14ac:dyDescent="0.3">
      <c r="A3703" s="290">
        <f t="shared" si="173"/>
        <v>0</v>
      </c>
      <c r="B3703" s="289">
        <f t="shared" si="174"/>
        <v>0</v>
      </c>
      <c r="C3703" s="289">
        <f t="shared" si="175"/>
        <v>0</v>
      </c>
      <c r="E3703"/>
    </row>
    <row r="3704" spans="1:5" x14ac:dyDescent="0.3">
      <c r="A3704" s="290">
        <f t="shared" si="173"/>
        <v>0</v>
      </c>
      <c r="B3704" s="289">
        <f t="shared" si="174"/>
        <v>0</v>
      </c>
      <c r="C3704" s="289">
        <f t="shared" si="175"/>
        <v>0</v>
      </c>
      <c r="E3704"/>
    </row>
    <row r="3705" spans="1:5" x14ac:dyDescent="0.3">
      <c r="A3705" s="290">
        <f t="shared" si="173"/>
        <v>0</v>
      </c>
      <c r="B3705" s="289">
        <f t="shared" si="174"/>
        <v>0</v>
      </c>
      <c r="C3705" s="289">
        <f t="shared" si="175"/>
        <v>0</v>
      </c>
      <c r="E3705"/>
    </row>
    <row r="3706" spans="1:5" x14ac:dyDescent="0.3">
      <c r="A3706" s="290">
        <f t="shared" si="173"/>
        <v>0</v>
      </c>
      <c r="B3706" s="289">
        <f t="shared" si="174"/>
        <v>0</v>
      </c>
      <c r="C3706" s="289">
        <f t="shared" si="175"/>
        <v>0</v>
      </c>
      <c r="E3706"/>
    </row>
    <row r="3707" spans="1:5" x14ac:dyDescent="0.3">
      <c r="A3707" s="290">
        <f t="shared" si="173"/>
        <v>0</v>
      </c>
      <c r="B3707" s="289">
        <f t="shared" si="174"/>
        <v>0</v>
      </c>
      <c r="C3707" s="289">
        <f t="shared" si="175"/>
        <v>0</v>
      </c>
      <c r="E3707"/>
    </row>
    <row r="3708" spans="1:5" x14ac:dyDescent="0.3">
      <c r="A3708" s="290">
        <f t="shared" si="173"/>
        <v>0</v>
      </c>
      <c r="B3708" s="289">
        <f t="shared" si="174"/>
        <v>0</v>
      </c>
      <c r="C3708" s="289">
        <f t="shared" si="175"/>
        <v>0</v>
      </c>
      <c r="E3708"/>
    </row>
    <row r="3709" spans="1:5" x14ac:dyDescent="0.3">
      <c r="A3709" s="290">
        <f t="shared" si="173"/>
        <v>0</v>
      </c>
      <c r="B3709" s="289">
        <f t="shared" si="174"/>
        <v>0</v>
      </c>
      <c r="C3709" s="289">
        <f t="shared" si="175"/>
        <v>0</v>
      </c>
      <c r="E3709"/>
    </row>
    <row r="3710" spans="1:5" x14ac:dyDescent="0.3">
      <c r="A3710" s="290">
        <f t="shared" si="173"/>
        <v>0</v>
      </c>
      <c r="B3710" s="289">
        <f t="shared" si="174"/>
        <v>0</v>
      </c>
      <c r="C3710" s="289">
        <f t="shared" si="175"/>
        <v>0</v>
      </c>
      <c r="E3710"/>
    </row>
    <row r="3711" spans="1:5" x14ac:dyDescent="0.3">
      <c r="A3711" s="290">
        <f t="shared" si="173"/>
        <v>0</v>
      </c>
      <c r="B3711" s="289">
        <f t="shared" si="174"/>
        <v>0</v>
      </c>
      <c r="C3711" s="289">
        <f t="shared" si="175"/>
        <v>0</v>
      </c>
      <c r="E3711"/>
    </row>
    <row r="3712" spans="1:5" x14ac:dyDescent="0.3">
      <c r="A3712" s="290">
        <f t="shared" si="173"/>
        <v>0</v>
      </c>
      <c r="B3712" s="289">
        <f t="shared" si="174"/>
        <v>0</v>
      </c>
      <c r="C3712" s="289">
        <f t="shared" si="175"/>
        <v>0</v>
      </c>
      <c r="E3712"/>
    </row>
    <row r="3713" spans="1:5" x14ac:dyDescent="0.3">
      <c r="A3713" s="290">
        <f t="shared" si="173"/>
        <v>0</v>
      </c>
      <c r="B3713" s="289">
        <f t="shared" si="174"/>
        <v>0</v>
      </c>
      <c r="C3713" s="289">
        <f t="shared" si="175"/>
        <v>0</v>
      </c>
      <c r="E3713"/>
    </row>
    <row r="3714" spans="1:5" x14ac:dyDescent="0.3">
      <c r="A3714" s="290">
        <f t="shared" si="173"/>
        <v>0</v>
      </c>
      <c r="B3714" s="289">
        <f t="shared" si="174"/>
        <v>0</v>
      </c>
      <c r="C3714" s="289">
        <f t="shared" si="175"/>
        <v>0</v>
      </c>
      <c r="E3714"/>
    </row>
    <row r="3715" spans="1:5" x14ac:dyDescent="0.3">
      <c r="A3715" s="290">
        <f t="shared" si="173"/>
        <v>0</v>
      </c>
      <c r="B3715" s="289">
        <f t="shared" si="174"/>
        <v>0</v>
      </c>
      <c r="C3715" s="289">
        <f t="shared" si="175"/>
        <v>0</v>
      </c>
      <c r="E3715"/>
    </row>
    <row r="3716" spans="1:5" x14ac:dyDescent="0.3">
      <c r="A3716" s="290">
        <f t="shared" si="173"/>
        <v>0</v>
      </c>
      <c r="B3716" s="289">
        <f t="shared" si="174"/>
        <v>0</v>
      </c>
      <c r="C3716" s="289">
        <f t="shared" si="175"/>
        <v>0</v>
      </c>
      <c r="E3716"/>
    </row>
    <row r="3717" spans="1:5" x14ac:dyDescent="0.3">
      <c r="A3717" s="290">
        <f t="shared" si="173"/>
        <v>0</v>
      </c>
      <c r="B3717" s="289">
        <f t="shared" si="174"/>
        <v>0</v>
      </c>
      <c r="C3717" s="289">
        <f t="shared" si="175"/>
        <v>0</v>
      </c>
      <c r="E3717"/>
    </row>
    <row r="3718" spans="1:5" x14ac:dyDescent="0.3">
      <c r="A3718" s="290">
        <f t="shared" si="173"/>
        <v>0</v>
      </c>
      <c r="B3718" s="289">
        <f t="shared" si="174"/>
        <v>0</v>
      </c>
      <c r="C3718" s="289">
        <f t="shared" si="175"/>
        <v>0</v>
      </c>
      <c r="E3718"/>
    </row>
    <row r="3719" spans="1:5" x14ac:dyDescent="0.3">
      <c r="A3719" s="290">
        <f t="shared" si="173"/>
        <v>0</v>
      </c>
      <c r="B3719" s="289">
        <f t="shared" si="174"/>
        <v>0</v>
      </c>
      <c r="C3719" s="289">
        <f t="shared" si="175"/>
        <v>0</v>
      </c>
      <c r="E3719"/>
    </row>
    <row r="3720" spans="1:5" x14ac:dyDescent="0.3">
      <c r="A3720" s="290">
        <f t="shared" si="173"/>
        <v>0</v>
      </c>
      <c r="B3720" s="289">
        <f t="shared" si="174"/>
        <v>0</v>
      </c>
      <c r="C3720" s="289">
        <f t="shared" si="175"/>
        <v>0</v>
      </c>
      <c r="E3720"/>
    </row>
    <row r="3721" spans="1:5" x14ac:dyDescent="0.3">
      <c r="A3721" s="290">
        <f t="shared" si="173"/>
        <v>0</v>
      </c>
      <c r="B3721" s="289">
        <f t="shared" si="174"/>
        <v>0</v>
      </c>
      <c r="C3721" s="289">
        <f t="shared" si="175"/>
        <v>0</v>
      </c>
      <c r="E3721"/>
    </row>
    <row r="3722" spans="1:5" x14ac:dyDescent="0.3">
      <c r="A3722" s="290">
        <f t="shared" si="173"/>
        <v>0</v>
      </c>
      <c r="B3722" s="289">
        <f t="shared" si="174"/>
        <v>0</v>
      </c>
      <c r="C3722" s="289">
        <f t="shared" si="175"/>
        <v>0</v>
      </c>
      <c r="E3722"/>
    </row>
    <row r="3723" spans="1:5" x14ac:dyDescent="0.3">
      <c r="A3723" s="290">
        <f t="shared" si="173"/>
        <v>0</v>
      </c>
      <c r="B3723" s="289">
        <f t="shared" si="174"/>
        <v>0</v>
      </c>
      <c r="C3723" s="289">
        <f t="shared" si="175"/>
        <v>0</v>
      </c>
      <c r="E3723"/>
    </row>
    <row r="3724" spans="1:5" x14ac:dyDescent="0.3">
      <c r="A3724" s="290">
        <f t="shared" si="173"/>
        <v>0</v>
      </c>
      <c r="B3724" s="289">
        <f t="shared" si="174"/>
        <v>0</v>
      </c>
      <c r="C3724" s="289">
        <f t="shared" si="175"/>
        <v>0</v>
      </c>
      <c r="E3724"/>
    </row>
    <row r="3725" spans="1:5" x14ac:dyDescent="0.3">
      <c r="A3725" s="290">
        <f t="shared" si="173"/>
        <v>0</v>
      </c>
      <c r="B3725" s="289">
        <f t="shared" si="174"/>
        <v>0</v>
      </c>
      <c r="C3725" s="289">
        <f t="shared" si="175"/>
        <v>0</v>
      </c>
      <c r="E3725"/>
    </row>
    <row r="3726" spans="1:5" x14ac:dyDescent="0.3">
      <c r="A3726" s="290">
        <f t="shared" si="173"/>
        <v>0</v>
      </c>
      <c r="B3726" s="289">
        <f t="shared" si="174"/>
        <v>0</v>
      </c>
      <c r="C3726" s="289">
        <f t="shared" si="175"/>
        <v>0</v>
      </c>
      <c r="E3726"/>
    </row>
    <row r="3727" spans="1:5" x14ac:dyDescent="0.3">
      <c r="A3727" s="290">
        <f t="shared" si="173"/>
        <v>0</v>
      </c>
      <c r="B3727" s="289">
        <f t="shared" si="174"/>
        <v>0</v>
      </c>
      <c r="C3727" s="289">
        <f t="shared" si="175"/>
        <v>0</v>
      </c>
      <c r="E3727"/>
    </row>
    <row r="3728" spans="1:5" x14ac:dyDescent="0.3">
      <c r="A3728" s="290">
        <f t="shared" si="173"/>
        <v>0</v>
      </c>
      <c r="B3728" s="289">
        <f t="shared" si="174"/>
        <v>0</v>
      </c>
      <c r="C3728" s="289">
        <f t="shared" si="175"/>
        <v>0</v>
      </c>
      <c r="E3728"/>
    </row>
    <row r="3729" spans="1:5" x14ac:dyDescent="0.3">
      <c r="A3729" s="290">
        <f t="shared" si="173"/>
        <v>0</v>
      </c>
      <c r="B3729" s="289">
        <f t="shared" si="174"/>
        <v>0</v>
      </c>
      <c r="C3729" s="289">
        <f t="shared" si="175"/>
        <v>0</v>
      </c>
      <c r="E3729"/>
    </row>
    <row r="3730" spans="1:5" x14ac:dyDescent="0.3">
      <c r="A3730" s="290">
        <f t="shared" si="173"/>
        <v>0</v>
      </c>
      <c r="B3730" s="289">
        <f t="shared" si="174"/>
        <v>0</v>
      </c>
      <c r="C3730" s="289">
        <f t="shared" si="175"/>
        <v>0</v>
      </c>
      <c r="E3730"/>
    </row>
    <row r="3731" spans="1:5" x14ac:dyDescent="0.3">
      <c r="A3731" s="290">
        <f t="shared" si="173"/>
        <v>0</v>
      </c>
      <c r="B3731" s="289">
        <f t="shared" si="174"/>
        <v>0</v>
      </c>
      <c r="C3731" s="289">
        <f t="shared" si="175"/>
        <v>0</v>
      </c>
      <c r="E3731"/>
    </row>
    <row r="3732" spans="1:5" x14ac:dyDescent="0.3">
      <c r="A3732" s="290">
        <f t="shared" si="173"/>
        <v>0</v>
      </c>
      <c r="B3732" s="289">
        <f t="shared" si="174"/>
        <v>0</v>
      </c>
      <c r="C3732" s="289">
        <f t="shared" si="175"/>
        <v>0</v>
      </c>
      <c r="E3732"/>
    </row>
    <row r="3733" spans="1:5" x14ac:dyDescent="0.3">
      <c r="A3733" s="290">
        <f t="shared" si="173"/>
        <v>0</v>
      </c>
      <c r="B3733" s="289">
        <f t="shared" si="174"/>
        <v>0</v>
      </c>
      <c r="C3733" s="289">
        <f t="shared" si="175"/>
        <v>0</v>
      </c>
      <c r="E3733"/>
    </row>
    <row r="3734" spans="1:5" x14ac:dyDescent="0.3">
      <c r="A3734" s="290">
        <f t="shared" si="173"/>
        <v>0</v>
      </c>
      <c r="B3734" s="289">
        <f t="shared" si="174"/>
        <v>0</v>
      </c>
      <c r="C3734" s="289">
        <f t="shared" si="175"/>
        <v>0</v>
      </c>
      <c r="E3734"/>
    </row>
    <row r="3735" spans="1:5" x14ac:dyDescent="0.3">
      <c r="A3735" s="290">
        <f t="shared" si="173"/>
        <v>0</v>
      </c>
      <c r="B3735" s="289">
        <f t="shared" si="174"/>
        <v>0</v>
      </c>
      <c r="C3735" s="289">
        <f t="shared" si="175"/>
        <v>0</v>
      </c>
      <c r="E3735"/>
    </row>
    <row r="3736" spans="1:5" x14ac:dyDescent="0.3">
      <c r="A3736" s="290">
        <f t="shared" si="173"/>
        <v>0</v>
      </c>
      <c r="B3736" s="289">
        <f t="shared" si="174"/>
        <v>0</v>
      </c>
      <c r="C3736" s="289">
        <f t="shared" si="175"/>
        <v>0</v>
      </c>
      <c r="E3736"/>
    </row>
    <row r="3737" spans="1:5" x14ac:dyDescent="0.3">
      <c r="A3737" s="290">
        <f t="shared" si="173"/>
        <v>0</v>
      </c>
      <c r="B3737" s="289">
        <f t="shared" si="174"/>
        <v>0</v>
      </c>
      <c r="C3737" s="289">
        <f t="shared" si="175"/>
        <v>0</v>
      </c>
      <c r="E3737"/>
    </row>
    <row r="3738" spans="1:5" x14ac:dyDescent="0.3">
      <c r="A3738" s="290">
        <f t="shared" si="173"/>
        <v>0</v>
      </c>
      <c r="B3738" s="289">
        <f t="shared" si="174"/>
        <v>0</v>
      </c>
      <c r="C3738" s="289">
        <f t="shared" si="175"/>
        <v>0</v>
      </c>
      <c r="E3738"/>
    </row>
    <row r="3739" spans="1:5" x14ac:dyDescent="0.3">
      <c r="A3739" s="290">
        <f t="shared" si="173"/>
        <v>0</v>
      </c>
      <c r="B3739" s="289">
        <f t="shared" si="174"/>
        <v>0</v>
      </c>
      <c r="C3739" s="289">
        <f t="shared" si="175"/>
        <v>0</v>
      </c>
      <c r="E3739"/>
    </row>
    <row r="3740" spans="1:5" x14ac:dyDescent="0.3">
      <c r="A3740" s="290">
        <f t="shared" si="173"/>
        <v>0</v>
      </c>
      <c r="B3740" s="289">
        <f t="shared" si="174"/>
        <v>0</v>
      </c>
      <c r="C3740" s="289">
        <f t="shared" si="175"/>
        <v>0</v>
      </c>
      <c r="E3740"/>
    </row>
    <row r="3741" spans="1:5" x14ac:dyDescent="0.3">
      <c r="A3741" s="290">
        <f t="shared" ref="A3741:A3804" si="176">+E3741</f>
        <v>0</v>
      </c>
      <c r="B3741" s="289">
        <f t="shared" si="174"/>
        <v>0</v>
      </c>
      <c r="C3741" s="289">
        <f t="shared" si="175"/>
        <v>0</v>
      </c>
      <c r="E3741"/>
    </row>
    <row r="3742" spans="1:5" x14ac:dyDescent="0.3">
      <c r="A3742" s="290">
        <f t="shared" si="176"/>
        <v>0</v>
      </c>
      <c r="B3742" s="289">
        <f t="shared" si="174"/>
        <v>0</v>
      </c>
      <c r="C3742" s="289">
        <f t="shared" si="175"/>
        <v>0</v>
      </c>
      <c r="E3742"/>
    </row>
    <row r="3743" spans="1:5" x14ac:dyDescent="0.3">
      <c r="A3743" s="290">
        <f t="shared" si="176"/>
        <v>0</v>
      </c>
      <c r="B3743" s="289">
        <f t="shared" si="174"/>
        <v>0</v>
      </c>
      <c r="C3743" s="289">
        <f t="shared" si="175"/>
        <v>0</v>
      </c>
      <c r="E3743"/>
    </row>
    <row r="3744" spans="1:5" x14ac:dyDescent="0.3">
      <c r="A3744" s="290">
        <f t="shared" si="176"/>
        <v>0</v>
      </c>
      <c r="B3744" s="289">
        <f t="shared" si="174"/>
        <v>0</v>
      </c>
      <c r="C3744" s="289">
        <f t="shared" si="175"/>
        <v>0</v>
      </c>
      <c r="E3744"/>
    </row>
    <row r="3745" spans="1:5" x14ac:dyDescent="0.3">
      <c r="A3745" s="290">
        <f t="shared" si="176"/>
        <v>0</v>
      </c>
      <c r="B3745" s="289">
        <f t="shared" si="174"/>
        <v>0</v>
      </c>
      <c r="C3745" s="289">
        <f t="shared" si="175"/>
        <v>0</v>
      </c>
      <c r="E3745"/>
    </row>
    <row r="3746" spans="1:5" x14ac:dyDescent="0.3">
      <c r="A3746" s="290">
        <f t="shared" si="176"/>
        <v>0</v>
      </c>
      <c r="B3746" s="289">
        <f t="shared" si="174"/>
        <v>0</v>
      </c>
      <c r="C3746" s="289">
        <f t="shared" si="175"/>
        <v>0</v>
      </c>
      <c r="E3746"/>
    </row>
    <row r="3747" spans="1:5" x14ac:dyDescent="0.3">
      <c r="A3747" s="290">
        <f t="shared" si="176"/>
        <v>0</v>
      </c>
      <c r="B3747" s="289">
        <f t="shared" si="174"/>
        <v>0</v>
      </c>
      <c r="C3747" s="289">
        <f t="shared" si="175"/>
        <v>0</v>
      </c>
      <c r="E3747"/>
    </row>
    <row r="3748" spans="1:5" x14ac:dyDescent="0.3">
      <c r="A3748" s="290">
        <f t="shared" si="176"/>
        <v>0</v>
      </c>
      <c r="B3748" s="289">
        <f t="shared" ref="B3748:B3811" si="177">+SUM(F3748:G3748)</f>
        <v>0</v>
      </c>
      <c r="C3748" s="289">
        <f t="shared" ref="C3748:C3811" si="178">+SUM(F3748:AZ3748)-B3748</f>
        <v>0</v>
      </c>
      <c r="E3748"/>
    </row>
    <row r="3749" spans="1:5" x14ac:dyDescent="0.3">
      <c r="A3749" s="290">
        <f t="shared" si="176"/>
        <v>0</v>
      </c>
      <c r="B3749" s="289">
        <f t="shared" si="177"/>
        <v>0</v>
      </c>
      <c r="C3749" s="289">
        <f t="shared" si="178"/>
        <v>0</v>
      </c>
      <c r="E3749"/>
    </row>
    <row r="3750" spans="1:5" x14ac:dyDescent="0.3">
      <c r="A3750" s="290">
        <f t="shared" si="176"/>
        <v>0</v>
      </c>
      <c r="B3750" s="289">
        <f t="shared" si="177"/>
        <v>0</v>
      </c>
      <c r="C3750" s="289">
        <f t="shared" si="178"/>
        <v>0</v>
      </c>
      <c r="E3750"/>
    </row>
    <row r="3751" spans="1:5" x14ac:dyDescent="0.3">
      <c r="A3751" s="290">
        <f t="shared" si="176"/>
        <v>0</v>
      </c>
      <c r="B3751" s="289">
        <f t="shared" si="177"/>
        <v>0</v>
      </c>
      <c r="C3751" s="289">
        <f t="shared" si="178"/>
        <v>0</v>
      </c>
      <c r="E3751"/>
    </row>
    <row r="3752" spans="1:5" x14ac:dyDescent="0.3">
      <c r="A3752" s="290">
        <f t="shared" si="176"/>
        <v>0</v>
      </c>
      <c r="B3752" s="289">
        <f t="shared" si="177"/>
        <v>0</v>
      </c>
      <c r="C3752" s="289">
        <f t="shared" si="178"/>
        <v>0</v>
      </c>
      <c r="E3752"/>
    </row>
    <row r="3753" spans="1:5" x14ac:dyDescent="0.3">
      <c r="A3753" s="290">
        <f t="shared" si="176"/>
        <v>0</v>
      </c>
      <c r="B3753" s="289">
        <f t="shared" si="177"/>
        <v>0</v>
      </c>
      <c r="C3753" s="289">
        <f t="shared" si="178"/>
        <v>0</v>
      </c>
      <c r="E3753"/>
    </row>
    <row r="3754" spans="1:5" x14ac:dyDescent="0.3">
      <c r="A3754" s="290">
        <f t="shared" si="176"/>
        <v>0</v>
      </c>
      <c r="B3754" s="289">
        <f t="shared" si="177"/>
        <v>0</v>
      </c>
      <c r="C3754" s="289">
        <f t="shared" si="178"/>
        <v>0</v>
      </c>
      <c r="E3754"/>
    </row>
    <row r="3755" spans="1:5" x14ac:dyDescent="0.3">
      <c r="A3755" s="290">
        <f t="shared" si="176"/>
        <v>0</v>
      </c>
      <c r="B3755" s="289">
        <f t="shared" si="177"/>
        <v>0</v>
      </c>
      <c r="C3755" s="289">
        <f t="shared" si="178"/>
        <v>0</v>
      </c>
      <c r="E3755"/>
    </row>
    <row r="3756" spans="1:5" x14ac:dyDescent="0.3">
      <c r="A3756" s="290">
        <f t="shared" si="176"/>
        <v>0</v>
      </c>
      <c r="B3756" s="289">
        <f t="shared" si="177"/>
        <v>0</v>
      </c>
      <c r="C3756" s="289">
        <f t="shared" si="178"/>
        <v>0</v>
      </c>
      <c r="E3756"/>
    </row>
    <row r="3757" spans="1:5" x14ac:dyDescent="0.3">
      <c r="A3757" s="290">
        <f t="shared" si="176"/>
        <v>0</v>
      </c>
      <c r="B3757" s="289">
        <f t="shared" si="177"/>
        <v>0</v>
      </c>
      <c r="C3757" s="289">
        <f t="shared" si="178"/>
        <v>0</v>
      </c>
      <c r="E3757"/>
    </row>
    <row r="3758" spans="1:5" x14ac:dyDescent="0.3">
      <c r="A3758" s="290">
        <f t="shared" si="176"/>
        <v>0</v>
      </c>
      <c r="B3758" s="289">
        <f t="shared" si="177"/>
        <v>0</v>
      </c>
      <c r="C3758" s="289">
        <f t="shared" si="178"/>
        <v>0</v>
      </c>
      <c r="E3758"/>
    </row>
    <row r="3759" spans="1:5" x14ac:dyDescent="0.3">
      <c r="A3759" s="290">
        <f t="shared" si="176"/>
        <v>0</v>
      </c>
      <c r="B3759" s="289">
        <f t="shared" si="177"/>
        <v>0</v>
      </c>
      <c r="C3759" s="289">
        <f t="shared" si="178"/>
        <v>0</v>
      </c>
      <c r="E3759"/>
    </row>
    <row r="3760" spans="1:5" x14ac:dyDescent="0.3">
      <c r="A3760" s="290">
        <f t="shared" si="176"/>
        <v>0</v>
      </c>
      <c r="B3760" s="289">
        <f t="shared" si="177"/>
        <v>0</v>
      </c>
      <c r="C3760" s="289">
        <f t="shared" si="178"/>
        <v>0</v>
      </c>
      <c r="E3760"/>
    </row>
    <row r="3761" spans="1:5" x14ac:dyDescent="0.3">
      <c r="A3761" s="290">
        <f t="shared" si="176"/>
        <v>0</v>
      </c>
      <c r="B3761" s="289">
        <f t="shared" si="177"/>
        <v>0</v>
      </c>
      <c r="C3761" s="289">
        <f t="shared" si="178"/>
        <v>0</v>
      </c>
      <c r="E3761"/>
    </row>
    <row r="3762" spans="1:5" x14ac:dyDescent="0.3">
      <c r="A3762" s="290">
        <f t="shared" si="176"/>
        <v>0</v>
      </c>
      <c r="B3762" s="289">
        <f t="shared" si="177"/>
        <v>0</v>
      </c>
      <c r="C3762" s="289">
        <f t="shared" si="178"/>
        <v>0</v>
      </c>
      <c r="E3762"/>
    </row>
    <row r="3763" spans="1:5" x14ac:dyDescent="0.3">
      <c r="A3763" s="290">
        <f t="shared" si="176"/>
        <v>0</v>
      </c>
      <c r="B3763" s="289">
        <f t="shared" si="177"/>
        <v>0</v>
      </c>
      <c r="C3763" s="289">
        <f t="shared" si="178"/>
        <v>0</v>
      </c>
      <c r="E3763"/>
    </row>
    <row r="3764" spans="1:5" x14ac:dyDescent="0.3">
      <c r="A3764" s="290">
        <f t="shared" si="176"/>
        <v>0</v>
      </c>
      <c r="B3764" s="289">
        <f t="shared" si="177"/>
        <v>0</v>
      </c>
      <c r="C3764" s="289">
        <f t="shared" si="178"/>
        <v>0</v>
      </c>
      <c r="E3764"/>
    </row>
    <row r="3765" spans="1:5" x14ac:dyDescent="0.3">
      <c r="A3765" s="290">
        <f t="shared" si="176"/>
        <v>0</v>
      </c>
      <c r="B3765" s="289">
        <f t="shared" si="177"/>
        <v>0</v>
      </c>
      <c r="C3765" s="289">
        <f t="shared" si="178"/>
        <v>0</v>
      </c>
      <c r="E3765"/>
    </row>
    <row r="3766" spans="1:5" x14ac:dyDescent="0.3">
      <c r="A3766" s="290">
        <f t="shared" si="176"/>
        <v>0</v>
      </c>
      <c r="B3766" s="289">
        <f t="shared" si="177"/>
        <v>0</v>
      </c>
      <c r="C3766" s="289">
        <f t="shared" si="178"/>
        <v>0</v>
      </c>
      <c r="E3766"/>
    </row>
    <row r="3767" spans="1:5" x14ac:dyDescent="0.3">
      <c r="A3767" s="290">
        <f t="shared" si="176"/>
        <v>0</v>
      </c>
      <c r="B3767" s="289">
        <f t="shared" si="177"/>
        <v>0</v>
      </c>
      <c r="C3767" s="289">
        <f t="shared" si="178"/>
        <v>0</v>
      </c>
      <c r="E3767"/>
    </row>
    <row r="3768" spans="1:5" x14ac:dyDescent="0.3">
      <c r="A3768" s="290">
        <f t="shared" si="176"/>
        <v>0</v>
      </c>
      <c r="B3768" s="289">
        <f t="shared" si="177"/>
        <v>0</v>
      </c>
      <c r="C3768" s="289">
        <f t="shared" si="178"/>
        <v>0</v>
      </c>
      <c r="E3768"/>
    </row>
    <row r="3769" spans="1:5" x14ac:dyDescent="0.3">
      <c r="A3769" s="290">
        <f t="shared" si="176"/>
        <v>0</v>
      </c>
      <c r="B3769" s="289">
        <f t="shared" si="177"/>
        <v>0</v>
      </c>
      <c r="C3769" s="289">
        <f t="shared" si="178"/>
        <v>0</v>
      </c>
      <c r="E3769"/>
    </row>
    <row r="3770" spans="1:5" x14ac:dyDescent="0.3">
      <c r="A3770" s="290">
        <f t="shared" si="176"/>
        <v>0</v>
      </c>
      <c r="B3770" s="289">
        <f t="shared" si="177"/>
        <v>0</v>
      </c>
      <c r="C3770" s="289">
        <f t="shared" si="178"/>
        <v>0</v>
      </c>
      <c r="E3770"/>
    </row>
    <row r="3771" spans="1:5" x14ac:dyDescent="0.3">
      <c r="A3771" s="290">
        <f t="shared" si="176"/>
        <v>0</v>
      </c>
      <c r="B3771" s="289">
        <f t="shared" si="177"/>
        <v>0</v>
      </c>
      <c r="C3771" s="289">
        <f t="shared" si="178"/>
        <v>0</v>
      </c>
      <c r="E3771"/>
    </row>
    <row r="3772" spans="1:5" x14ac:dyDescent="0.3">
      <c r="A3772" s="290">
        <f t="shared" si="176"/>
        <v>0</v>
      </c>
      <c r="B3772" s="289">
        <f t="shared" si="177"/>
        <v>0</v>
      </c>
      <c r="C3772" s="289">
        <f t="shared" si="178"/>
        <v>0</v>
      </c>
      <c r="E3772"/>
    </row>
    <row r="3773" spans="1:5" x14ac:dyDescent="0.3">
      <c r="A3773" s="290">
        <f t="shared" si="176"/>
        <v>0</v>
      </c>
      <c r="B3773" s="289">
        <f t="shared" si="177"/>
        <v>0</v>
      </c>
      <c r="C3773" s="289">
        <f t="shared" si="178"/>
        <v>0</v>
      </c>
      <c r="E3773"/>
    </row>
    <row r="3774" spans="1:5" x14ac:dyDescent="0.3">
      <c r="A3774" s="290">
        <f t="shared" si="176"/>
        <v>0</v>
      </c>
      <c r="B3774" s="289">
        <f t="shared" si="177"/>
        <v>0</v>
      </c>
      <c r="C3774" s="289">
        <f t="shared" si="178"/>
        <v>0</v>
      </c>
      <c r="E3774"/>
    </row>
    <row r="3775" spans="1:5" x14ac:dyDescent="0.3">
      <c r="A3775" s="290">
        <f t="shared" si="176"/>
        <v>0</v>
      </c>
      <c r="B3775" s="289">
        <f t="shared" si="177"/>
        <v>0</v>
      </c>
      <c r="C3775" s="289">
        <f t="shared" si="178"/>
        <v>0</v>
      </c>
      <c r="E3775"/>
    </row>
    <row r="3776" spans="1:5" x14ac:dyDescent="0.3">
      <c r="A3776" s="290">
        <f t="shared" si="176"/>
        <v>0</v>
      </c>
      <c r="B3776" s="289">
        <f t="shared" si="177"/>
        <v>0</v>
      </c>
      <c r="C3776" s="289">
        <f t="shared" si="178"/>
        <v>0</v>
      </c>
      <c r="E3776"/>
    </row>
    <row r="3777" spans="1:5" x14ac:dyDescent="0.3">
      <c r="A3777" s="290">
        <f t="shared" si="176"/>
        <v>0</v>
      </c>
      <c r="B3777" s="289">
        <f t="shared" si="177"/>
        <v>0</v>
      </c>
      <c r="C3777" s="289">
        <f t="shared" si="178"/>
        <v>0</v>
      </c>
      <c r="E3777"/>
    </row>
    <row r="3778" spans="1:5" x14ac:dyDescent="0.3">
      <c r="A3778" s="290">
        <f t="shared" si="176"/>
        <v>0</v>
      </c>
      <c r="B3778" s="289">
        <f t="shared" si="177"/>
        <v>0</v>
      </c>
      <c r="C3778" s="289">
        <f t="shared" si="178"/>
        <v>0</v>
      </c>
      <c r="E3778"/>
    </row>
    <row r="3779" spans="1:5" x14ac:dyDescent="0.3">
      <c r="A3779" s="290">
        <f t="shared" si="176"/>
        <v>0</v>
      </c>
      <c r="B3779" s="289">
        <f t="shared" si="177"/>
        <v>0</v>
      </c>
      <c r="C3779" s="289">
        <f t="shared" si="178"/>
        <v>0</v>
      </c>
      <c r="E3779"/>
    </row>
    <row r="3780" spans="1:5" x14ac:dyDescent="0.3">
      <c r="A3780" s="290">
        <f t="shared" si="176"/>
        <v>0</v>
      </c>
      <c r="B3780" s="289">
        <f t="shared" si="177"/>
        <v>0</v>
      </c>
      <c r="C3780" s="289">
        <f t="shared" si="178"/>
        <v>0</v>
      </c>
      <c r="E3780"/>
    </row>
    <row r="3781" spans="1:5" x14ac:dyDescent="0.3">
      <c r="A3781" s="290">
        <f t="shared" si="176"/>
        <v>0</v>
      </c>
      <c r="B3781" s="289">
        <f t="shared" si="177"/>
        <v>0</v>
      </c>
      <c r="C3781" s="289">
        <f t="shared" si="178"/>
        <v>0</v>
      </c>
      <c r="E3781"/>
    </row>
    <row r="3782" spans="1:5" x14ac:dyDescent="0.3">
      <c r="A3782" s="290">
        <f t="shared" si="176"/>
        <v>0</v>
      </c>
      <c r="B3782" s="289">
        <f t="shared" si="177"/>
        <v>0</v>
      </c>
      <c r="C3782" s="289">
        <f t="shared" si="178"/>
        <v>0</v>
      </c>
      <c r="E3782"/>
    </row>
    <row r="3783" spans="1:5" x14ac:dyDescent="0.3">
      <c r="A3783" s="290">
        <f t="shared" si="176"/>
        <v>0</v>
      </c>
      <c r="B3783" s="289">
        <f t="shared" si="177"/>
        <v>0</v>
      </c>
      <c r="C3783" s="289">
        <f t="shared" si="178"/>
        <v>0</v>
      </c>
      <c r="E3783"/>
    </row>
    <row r="3784" spans="1:5" x14ac:dyDescent="0.3">
      <c r="A3784" s="290">
        <f t="shared" si="176"/>
        <v>0</v>
      </c>
      <c r="B3784" s="289">
        <f t="shared" si="177"/>
        <v>0</v>
      </c>
      <c r="C3784" s="289">
        <f t="shared" si="178"/>
        <v>0</v>
      </c>
      <c r="E3784"/>
    </row>
    <row r="3785" spans="1:5" x14ac:dyDescent="0.3">
      <c r="A3785" s="290">
        <f t="shared" si="176"/>
        <v>0</v>
      </c>
      <c r="B3785" s="289">
        <f t="shared" si="177"/>
        <v>0</v>
      </c>
      <c r="C3785" s="289">
        <f t="shared" si="178"/>
        <v>0</v>
      </c>
      <c r="E3785"/>
    </row>
    <row r="3786" spans="1:5" x14ac:dyDescent="0.3">
      <c r="A3786" s="290">
        <f t="shared" si="176"/>
        <v>0</v>
      </c>
      <c r="B3786" s="289">
        <f t="shared" si="177"/>
        <v>0</v>
      </c>
      <c r="C3786" s="289">
        <f t="shared" si="178"/>
        <v>0</v>
      </c>
      <c r="E3786"/>
    </row>
    <row r="3787" spans="1:5" x14ac:dyDescent="0.3">
      <c r="A3787" s="290">
        <f t="shared" si="176"/>
        <v>0</v>
      </c>
      <c r="B3787" s="289">
        <f t="shared" si="177"/>
        <v>0</v>
      </c>
      <c r="C3787" s="289">
        <f t="shared" si="178"/>
        <v>0</v>
      </c>
      <c r="E3787"/>
    </row>
    <row r="3788" spans="1:5" x14ac:dyDescent="0.3">
      <c r="A3788" s="290">
        <f t="shared" si="176"/>
        <v>0</v>
      </c>
      <c r="B3788" s="289">
        <f t="shared" si="177"/>
        <v>0</v>
      </c>
      <c r="C3788" s="289">
        <f t="shared" si="178"/>
        <v>0</v>
      </c>
      <c r="E3788"/>
    </row>
    <row r="3789" spans="1:5" x14ac:dyDescent="0.3">
      <c r="A3789" s="290">
        <f t="shared" si="176"/>
        <v>0</v>
      </c>
      <c r="B3789" s="289">
        <f t="shared" si="177"/>
        <v>0</v>
      </c>
      <c r="C3789" s="289">
        <f t="shared" si="178"/>
        <v>0</v>
      </c>
      <c r="E3789"/>
    </row>
    <row r="3790" spans="1:5" x14ac:dyDescent="0.3">
      <c r="A3790" s="290">
        <f t="shared" si="176"/>
        <v>0</v>
      </c>
      <c r="B3790" s="289">
        <f t="shared" si="177"/>
        <v>0</v>
      </c>
      <c r="C3790" s="289">
        <f t="shared" si="178"/>
        <v>0</v>
      </c>
      <c r="E3790"/>
    </row>
    <row r="3791" spans="1:5" x14ac:dyDescent="0.3">
      <c r="A3791" s="290">
        <f t="shared" si="176"/>
        <v>0</v>
      </c>
      <c r="B3791" s="289">
        <f t="shared" si="177"/>
        <v>0</v>
      </c>
      <c r="C3791" s="289">
        <f t="shared" si="178"/>
        <v>0</v>
      </c>
      <c r="E3791"/>
    </row>
    <row r="3792" spans="1:5" x14ac:dyDescent="0.3">
      <c r="A3792" s="290">
        <f t="shared" si="176"/>
        <v>0</v>
      </c>
      <c r="B3792" s="289">
        <f t="shared" si="177"/>
        <v>0</v>
      </c>
      <c r="C3792" s="289">
        <f t="shared" si="178"/>
        <v>0</v>
      </c>
      <c r="E3792"/>
    </row>
    <row r="3793" spans="1:5" x14ac:dyDescent="0.3">
      <c r="A3793" s="290">
        <f t="shared" si="176"/>
        <v>0</v>
      </c>
      <c r="B3793" s="289">
        <f t="shared" si="177"/>
        <v>0</v>
      </c>
      <c r="C3793" s="289">
        <f t="shared" si="178"/>
        <v>0</v>
      </c>
      <c r="E3793"/>
    </row>
    <row r="3794" spans="1:5" x14ac:dyDescent="0.3">
      <c r="A3794" s="290">
        <f t="shared" si="176"/>
        <v>0</v>
      </c>
      <c r="B3794" s="289">
        <f t="shared" si="177"/>
        <v>0</v>
      </c>
      <c r="C3794" s="289">
        <f t="shared" si="178"/>
        <v>0</v>
      </c>
      <c r="E3794"/>
    </row>
    <row r="3795" spans="1:5" x14ac:dyDescent="0.3">
      <c r="A3795" s="290">
        <f t="shared" si="176"/>
        <v>0</v>
      </c>
      <c r="B3795" s="289">
        <f t="shared" si="177"/>
        <v>0</v>
      </c>
      <c r="C3795" s="289">
        <f t="shared" si="178"/>
        <v>0</v>
      </c>
      <c r="E3795"/>
    </row>
    <row r="3796" spans="1:5" x14ac:dyDescent="0.3">
      <c r="A3796" s="290">
        <f t="shared" si="176"/>
        <v>0</v>
      </c>
      <c r="B3796" s="289">
        <f t="shared" si="177"/>
        <v>0</v>
      </c>
      <c r="C3796" s="289">
        <f t="shared" si="178"/>
        <v>0</v>
      </c>
      <c r="E3796"/>
    </row>
    <row r="3797" spans="1:5" x14ac:dyDescent="0.3">
      <c r="A3797" s="290">
        <f t="shared" si="176"/>
        <v>0</v>
      </c>
      <c r="B3797" s="289">
        <f t="shared" si="177"/>
        <v>0</v>
      </c>
      <c r="C3797" s="289">
        <f t="shared" si="178"/>
        <v>0</v>
      </c>
      <c r="E3797"/>
    </row>
    <row r="3798" spans="1:5" x14ac:dyDescent="0.3">
      <c r="A3798" s="290">
        <f t="shared" si="176"/>
        <v>0</v>
      </c>
      <c r="B3798" s="289">
        <f t="shared" si="177"/>
        <v>0</v>
      </c>
      <c r="C3798" s="289">
        <f t="shared" si="178"/>
        <v>0</v>
      </c>
      <c r="E3798"/>
    </row>
    <row r="3799" spans="1:5" x14ac:dyDescent="0.3">
      <c r="A3799" s="290">
        <f t="shared" si="176"/>
        <v>0</v>
      </c>
      <c r="B3799" s="289">
        <f t="shared" si="177"/>
        <v>0</v>
      </c>
      <c r="C3799" s="289">
        <f t="shared" si="178"/>
        <v>0</v>
      </c>
      <c r="E3799"/>
    </row>
    <row r="3800" spans="1:5" x14ac:dyDescent="0.3">
      <c r="A3800" s="290">
        <f t="shared" si="176"/>
        <v>0</v>
      </c>
      <c r="B3800" s="289">
        <f t="shared" si="177"/>
        <v>0</v>
      </c>
      <c r="C3800" s="289">
        <f t="shared" si="178"/>
        <v>0</v>
      </c>
      <c r="E3800"/>
    </row>
    <row r="3801" spans="1:5" x14ac:dyDescent="0.3">
      <c r="A3801" s="290">
        <f t="shared" si="176"/>
        <v>0</v>
      </c>
      <c r="B3801" s="289">
        <f t="shared" si="177"/>
        <v>0</v>
      </c>
      <c r="C3801" s="289">
        <f t="shared" si="178"/>
        <v>0</v>
      </c>
      <c r="E3801"/>
    </row>
    <row r="3802" spans="1:5" x14ac:dyDescent="0.3">
      <c r="A3802" s="290">
        <f t="shared" si="176"/>
        <v>0</v>
      </c>
      <c r="B3802" s="289">
        <f t="shared" si="177"/>
        <v>0</v>
      </c>
      <c r="C3802" s="289">
        <f t="shared" si="178"/>
        <v>0</v>
      </c>
      <c r="E3802"/>
    </row>
    <row r="3803" spans="1:5" x14ac:dyDescent="0.3">
      <c r="A3803" s="290">
        <f t="shared" si="176"/>
        <v>0</v>
      </c>
      <c r="B3803" s="289">
        <f t="shared" si="177"/>
        <v>0</v>
      </c>
      <c r="C3803" s="289">
        <f t="shared" si="178"/>
        <v>0</v>
      </c>
      <c r="E3803"/>
    </row>
    <row r="3804" spans="1:5" x14ac:dyDescent="0.3">
      <c r="A3804" s="290">
        <f t="shared" si="176"/>
        <v>0</v>
      </c>
      <c r="B3804" s="289">
        <f t="shared" si="177"/>
        <v>0</v>
      </c>
      <c r="C3804" s="289">
        <f t="shared" si="178"/>
        <v>0</v>
      </c>
      <c r="E3804"/>
    </row>
    <row r="3805" spans="1:5" x14ac:dyDescent="0.3">
      <c r="A3805" s="290">
        <f t="shared" ref="A3805:A3868" si="179">+E3805</f>
        <v>0</v>
      </c>
      <c r="B3805" s="289">
        <f t="shared" si="177"/>
        <v>0</v>
      </c>
      <c r="C3805" s="289">
        <f t="shared" si="178"/>
        <v>0</v>
      </c>
      <c r="E3805"/>
    </row>
    <row r="3806" spans="1:5" x14ac:dyDescent="0.3">
      <c r="A3806" s="290">
        <f t="shared" si="179"/>
        <v>0</v>
      </c>
      <c r="B3806" s="289">
        <f t="shared" si="177"/>
        <v>0</v>
      </c>
      <c r="C3806" s="289">
        <f t="shared" si="178"/>
        <v>0</v>
      </c>
      <c r="E3806"/>
    </row>
    <row r="3807" spans="1:5" x14ac:dyDescent="0.3">
      <c r="A3807" s="290">
        <f t="shared" si="179"/>
        <v>0</v>
      </c>
      <c r="B3807" s="289">
        <f t="shared" si="177"/>
        <v>0</v>
      </c>
      <c r="C3807" s="289">
        <f t="shared" si="178"/>
        <v>0</v>
      </c>
      <c r="E3807"/>
    </row>
    <row r="3808" spans="1:5" x14ac:dyDescent="0.3">
      <c r="A3808" s="290">
        <f t="shared" si="179"/>
        <v>0</v>
      </c>
      <c r="B3808" s="289">
        <f t="shared" si="177"/>
        <v>0</v>
      </c>
      <c r="C3808" s="289">
        <f t="shared" si="178"/>
        <v>0</v>
      </c>
      <c r="E3808"/>
    </row>
    <row r="3809" spans="1:5" x14ac:dyDescent="0.3">
      <c r="A3809" s="290">
        <f t="shared" si="179"/>
        <v>0</v>
      </c>
      <c r="B3809" s="289">
        <f t="shared" si="177"/>
        <v>0</v>
      </c>
      <c r="C3809" s="289">
        <f t="shared" si="178"/>
        <v>0</v>
      </c>
      <c r="E3809"/>
    </row>
    <row r="3810" spans="1:5" x14ac:dyDescent="0.3">
      <c r="A3810" s="290">
        <f t="shared" si="179"/>
        <v>0</v>
      </c>
      <c r="B3810" s="289">
        <f t="shared" si="177"/>
        <v>0</v>
      </c>
      <c r="C3810" s="289">
        <f t="shared" si="178"/>
        <v>0</v>
      </c>
      <c r="E3810"/>
    </row>
    <row r="3811" spans="1:5" x14ac:dyDescent="0.3">
      <c r="A3811" s="290">
        <f t="shared" si="179"/>
        <v>0</v>
      </c>
      <c r="B3811" s="289">
        <f t="shared" si="177"/>
        <v>0</v>
      </c>
      <c r="C3811" s="289">
        <f t="shared" si="178"/>
        <v>0</v>
      </c>
      <c r="E3811"/>
    </row>
    <row r="3812" spans="1:5" x14ac:dyDescent="0.3">
      <c r="A3812" s="290">
        <f t="shared" si="179"/>
        <v>0</v>
      </c>
      <c r="B3812" s="289">
        <f t="shared" ref="B3812:B3875" si="180">+SUM(F3812:G3812)</f>
        <v>0</v>
      </c>
      <c r="C3812" s="289">
        <f t="shared" ref="C3812:C3875" si="181">+SUM(F3812:AZ3812)-B3812</f>
        <v>0</v>
      </c>
      <c r="E3812"/>
    </row>
    <row r="3813" spans="1:5" x14ac:dyDescent="0.3">
      <c r="A3813" s="290">
        <f t="shared" si="179"/>
        <v>0</v>
      </c>
      <c r="B3813" s="289">
        <f t="shared" si="180"/>
        <v>0</v>
      </c>
      <c r="C3813" s="289">
        <f t="shared" si="181"/>
        <v>0</v>
      </c>
      <c r="E3813"/>
    </row>
    <row r="3814" spans="1:5" x14ac:dyDescent="0.3">
      <c r="A3814" s="290">
        <f t="shared" si="179"/>
        <v>0</v>
      </c>
      <c r="B3814" s="289">
        <f t="shared" si="180"/>
        <v>0</v>
      </c>
      <c r="C3814" s="289">
        <f t="shared" si="181"/>
        <v>0</v>
      </c>
      <c r="E3814"/>
    </row>
    <row r="3815" spans="1:5" x14ac:dyDescent="0.3">
      <c r="A3815" s="290">
        <f t="shared" si="179"/>
        <v>0</v>
      </c>
      <c r="B3815" s="289">
        <f t="shared" si="180"/>
        <v>0</v>
      </c>
      <c r="C3815" s="289">
        <f t="shared" si="181"/>
        <v>0</v>
      </c>
      <c r="E3815"/>
    </row>
    <row r="3816" spans="1:5" x14ac:dyDescent="0.3">
      <c r="A3816" s="290">
        <f t="shared" si="179"/>
        <v>0</v>
      </c>
      <c r="B3816" s="289">
        <f t="shared" si="180"/>
        <v>0</v>
      </c>
      <c r="C3816" s="289">
        <f t="shared" si="181"/>
        <v>0</v>
      </c>
      <c r="E3816"/>
    </row>
    <row r="3817" spans="1:5" x14ac:dyDescent="0.3">
      <c r="A3817" s="290">
        <f t="shared" si="179"/>
        <v>0</v>
      </c>
      <c r="B3817" s="289">
        <f t="shared" si="180"/>
        <v>0</v>
      </c>
      <c r="C3817" s="289">
        <f t="shared" si="181"/>
        <v>0</v>
      </c>
      <c r="E3817"/>
    </row>
    <row r="3818" spans="1:5" x14ac:dyDescent="0.3">
      <c r="A3818" s="290">
        <f t="shared" si="179"/>
        <v>0</v>
      </c>
      <c r="B3818" s="289">
        <f t="shared" si="180"/>
        <v>0</v>
      </c>
      <c r="C3818" s="289">
        <f t="shared" si="181"/>
        <v>0</v>
      </c>
      <c r="E3818"/>
    </row>
    <row r="3819" spans="1:5" x14ac:dyDescent="0.3">
      <c r="A3819" s="290">
        <f t="shared" si="179"/>
        <v>0</v>
      </c>
      <c r="B3819" s="289">
        <f t="shared" si="180"/>
        <v>0</v>
      </c>
      <c r="C3819" s="289">
        <f t="shared" si="181"/>
        <v>0</v>
      </c>
      <c r="E3819"/>
    </row>
    <row r="3820" spans="1:5" x14ac:dyDescent="0.3">
      <c r="A3820" s="290">
        <f t="shared" si="179"/>
        <v>0</v>
      </c>
      <c r="B3820" s="289">
        <f t="shared" si="180"/>
        <v>0</v>
      </c>
      <c r="C3820" s="289">
        <f t="shared" si="181"/>
        <v>0</v>
      </c>
      <c r="E3820"/>
    </row>
    <row r="3821" spans="1:5" x14ac:dyDescent="0.3">
      <c r="A3821" s="290">
        <f t="shared" si="179"/>
        <v>0</v>
      </c>
      <c r="B3821" s="289">
        <f t="shared" si="180"/>
        <v>0</v>
      </c>
      <c r="C3821" s="289">
        <f t="shared" si="181"/>
        <v>0</v>
      </c>
      <c r="E3821"/>
    </row>
    <row r="3822" spans="1:5" x14ac:dyDescent="0.3">
      <c r="A3822" s="290">
        <f t="shared" si="179"/>
        <v>0</v>
      </c>
      <c r="B3822" s="289">
        <f t="shared" si="180"/>
        <v>0</v>
      </c>
      <c r="C3822" s="289">
        <f t="shared" si="181"/>
        <v>0</v>
      </c>
      <c r="E3822"/>
    </row>
    <row r="3823" spans="1:5" x14ac:dyDescent="0.3">
      <c r="A3823" s="290">
        <f t="shared" si="179"/>
        <v>0</v>
      </c>
      <c r="B3823" s="289">
        <f t="shared" si="180"/>
        <v>0</v>
      </c>
      <c r="C3823" s="289">
        <f t="shared" si="181"/>
        <v>0</v>
      </c>
      <c r="E3823"/>
    </row>
    <row r="3824" spans="1:5" x14ac:dyDescent="0.3">
      <c r="A3824" s="290">
        <f t="shared" si="179"/>
        <v>0</v>
      </c>
      <c r="B3824" s="289">
        <f t="shared" si="180"/>
        <v>0</v>
      </c>
      <c r="C3824" s="289">
        <f t="shared" si="181"/>
        <v>0</v>
      </c>
      <c r="E3824"/>
    </row>
    <row r="3825" spans="1:5" x14ac:dyDescent="0.3">
      <c r="A3825" s="290">
        <f t="shared" si="179"/>
        <v>0</v>
      </c>
      <c r="B3825" s="289">
        <f t="shared" si="180"/>
        <v>0</v>
      </c>
      <c r="C3825" s="289">
        <f t="shared" si="181"/>
        <v>0</v>
      </c>
      <c r="E3825"/>
    </row>
    <row r="3826" spans="1:5" x14ac:dyDescent="0.3">
      <c r="A3826" s="290">
        <f t="shared" si="179"/>
        <v>0</v>
      </c>
      <c r="B3826" s="289">
        <f t="shared" si="180"/>
        <v>0</v>
      </c>
      <c r="C3826" s="289">
        <f t="shared" si="181"/>
        <v>0</v>
      </c>
      <c r="E3826"/>
    </row>
    <row r="3827" spans="1:5" x14ac:dyDescent="0.3">
      <c r="A3827" s="290">
        <f t="shared" si="179"/>
        <v>0</v>
      </c>
      <c r="B3827" s="289">
        <f t="shared" si="180"/>
        <v>0</v>
      </c>
      <c r="C3827" s="289">
        <f t="shared" si="181"/>
        <v>0</v>
      </c>
      <c r="E3827"/>
    </row>
    <row r="3828" spans="1:5" x14ac:dyDescent="0.3">
      <c r="A3828" s="290">
        <f t="shared" si="179"/>
        <v>0</v>
      </c>
      <c r="B3828" s="289">
        <f t="shared" si="180"/>
        <v>0</v>
      </c>
      <c r="C3828" s="289">
        <f t="shared" si="181"/>
        <v>0</v>
      </c>
      <c r="E3828"/>
    </row>
    <row r="3829" spans="1:5" x14ac:dyDescent="0.3">
      <c r="A3829" s="290">
        <f t="shared" si="179"/>
        <v>0</v>
      </c>
      <c r="B3829" s="289">
        <f t="shared" si="180"/>
        <v>0</v>
      </c>
      <c r="C3829" s="289">
        <f t="shared" si="181"/>
        <v>0</v>
      </c>
      <c r="E3829"/>
    </row>
    <row r="3830" spans="1:5" x14ac:dyDescent="0.3">
      <c r="A3830" s="290">
        <f t="shared" si="179"/>
        <v>0</v>
      </c>
      <c r="B3830" s="289">
        <f t="shared" si="180"/>
        <v>0</v>
      </c>
      <c r="C3830" s="289">
        <f t="shared" si="181"/>
        <v>0</v>
      </c>
      <c r="E3830"/>
    </row>
    <row r="3831" spans="1:5" x14ac:dyDescent="0.3">
      <c r="A3831" s="290">
        <f t="shared" si="179"/>
        <v>0</v>
      </c>
      <c r="B3831" s="289">
        <f t="shared" si="180"/>
        <v>0</v>
      </c>
      <c r="C3831" s="289">
        <f t="shared" si="181"/>
        <v>0</v>
      </c>
      <c r="E3831"/>
    </row>
    <row r="3832" spans="1:5" x14ac:dyDescent="0.3">
      <c r="A3832" s="290">
        <f t="shared" si="179"/>
        <v>0</v>
      </c>
      <c r="B3832" s="289">
        <f t="shared" si="180"/>
        <v>0</v>
      </c>
      <c r="C3832" s="289">
        <f t="shared" si="181"/>
        <v>0</v>
      </c>
      <c r="E3832"/>
    </row>
    <row r="3833" spans="1:5" x14ac:dyDescent="0.3">
      <c r="A3833" s="290">
        <f t="shared" si="179"/>
        <v>0</v>
      </c>
      <c r="B3833" s="289">
        <f t="shared" si="180"/>
        <v>0</v>
      </c>
      <c r="C3833" s="289">
        <f t="shared" si="181"/>
        <v>0</v>
      </c>
      <c r="E3833"/>
    </row>
    <row r="3834" spans="1:5" x14ac:dyDescent="0.3">
      <c r="A3834" s="290">
        <f t="shared" si="179"/>
        <v>0</v>
      </c>
      <c r="B3834" s="289">
        <f t="shared" si="180"/>
        <v>0</v>
      </c>
      <c r="C3834" s="289">
        <f t="shared" si="181"/>
        <v>0</v>
      </c>
      <c r="E3834"/>
    </row>
    <row r="3835" spans="1:5" x14ac:dyDescent="0.3">
      <c r="A3835" s="290">
        <f t="shared" si="179"/>
        <v>0</v>
      </c>
      <c r="B3835" s="289">
        <f t="shared" si="180"/>
        <v>0</v>
      </c>
      <c r="C3835" s="289">
        <f t="shared" si="181"/>
        <v>0</v>
      </c>
      <c r="E3835"/>
    </row>
    <row r="3836" spans="1:5" x14ac:dyDescent="0.3">
      <c r="A3836" s="290">
        <f t="shared" si="179"/>
        <v>0</v>
      </c>
      <c r="B3836" s="289">
        <f t="shared" si="180"/>
        <v>0</v>
      </c>
      <c r="C3836" s="289">
        <f t="shared" si="181"/>
        <v>0</v>
      </c>
      <c r="E3836"/>
    </row>
    <row r="3837" spans="1:5" x14ac:dyDescent="0.3">
      <c r="A3837" s="290">
        <f t="shared" si="179"/>
        <v>0</v>
      </c>
      <c r="B3837" s="289">
        <f t="shared" si="180"/>
        <v>0</v>
      </c>
      <c r="C3837" s="289">
        <f t="shared" si="181"/>
        <v>0</v>
      </c>
      <c r="E3837"/>
    </row>
    <row r="3838" spans="1:5" x14ac:dyDescent="0.3">
      <c r="A3838" s="290">
        <f t="shared" si="179"/>
        <v>0</v>
      </c>
      <c r="B3838" s="289">
        <f t="shared" si="180"/>
        <v>0</v>
      </c>
      <c r="C3838" s="289">
        <f t="shared" si="181"/>
        <v>0</v>
      </c>
      <c r="E3838"/>
    </row>
    <row r="3839" spans="1:5" x14ac:dyDescent="0.3">
      <c r="A3839" s="290">
        <f t="shared" si="179"/>
        <v>0</v>
      </c>
      <c r="B3839" s="289">
        <f t="shared" si="180"/>
        <v>0</v>
      </c>
      <c r="C3839" s="289">
        <f t="shared" si="181"/>
        <v>0</v>
      </c>
      <c r="E3839"/>
    </row>
    <row r="3840" spans="1:5" x14ac:dyDescent="0.3">
      <c r="A3840" s="290">
        <f t="shared" si="179"/>
        <v>0</v>
      </c>
      <c r="B3840" s="289">
        <f t="shared" si="180"/>
        <v>0</v>
      </c>
      <c r="C3840" s="289">
        <f t="shared" si="181"/>
        <v>0</v>
      </c>
      <c r="E3840"/>
    </row>
    <row r="3841" spans="1:5" x14ac:dyDescent="0.3">
      <c r="A3841" s="290">
        <f t="shared" si="179"/>
        <v>0</v>
      </c>
      <c r="B3841" s="289">
        <f t="shared" si="180"/>
        <v>0</v>
      </c>
      <c r="C3841" s="289">
        <f t="shared" si="181"/>
        <v>0</v>
      </c>
      <c r="E3841"/>
    </row>
    <row r="3842" spans="1:5" x14ac:dyDescent="0.3">
      <c r="A3842" s="290">
        <f t="shared" si="179"/>
        <v>0</v>
      </c>
      <c r="B3842" s="289">
        <f t="shared" si="180"/>
        <v>0</v>
      </c>
      <c r="C3842" s="289">
        <f t="shared" si="181"/>
        <v>0</v>
      </c>
      <c r="E3842"/>
    </row>
    <row r="3843" spans="1:5" x14ac:dyDescent="0.3">
      <c r="A3843" s="290">
        <f t="shared" si="179"/>
        <v>0</v>
      </c>
      <c r="B3843" s="289">
        <f t="shared" si="180"/>
        <v>0</v>
      </c>
      <c r="C3843" s="289">
        <f t="shared" si="181"/>
        <v>0</v>
      </c>
      <c r="E3843"/>
    </row>
    <row r="3844" spans="1:5" x14ac:dyDescent="0.3">
      <c r="A3844" s="290">
        <f t="shared" si="179"/>
        <v>0</v>
      </c>
      <c r="B3844" s="289">
        <f t="shared" si="180"/>
        <v>0</v>
      </c>
      <c r="C3844" s="289">
        <f t="shared" si="181"/>
        <v>0</v>
      </c>
      <c r="E3844"/>
    </row>
    <row r="3845" spans="1:5" x14ac:dyDescent="0.3">
      <c r="A3845" s="290">
        <f t="shared" si="179"/>
        <v>0</v>
      </c>
      <c r="B3845" s="289">
        <f t="shared" si="180"/>
        <v>0</v>
      </c>
      <c r="C3845" s="289">
        <f t="shared" si="181"/>
        <v>0</v>
      </c>
      <c r="E3845"/>
    </row>
    <row r="3846" spans="1:5" x14ac:dyDescent="0.3">
      <c r="A3846" s="290">
        <f t="shared" si="179"/>
        <v>0</v>
      </c>
      <c r="B3846" s="289">
        <f t="shared" si="180"/>
        <v>0</v>
      </c>
      <c r="C3846" s="289">
        <f t="shared" si="181"/>
        <v>0</v>
      </c>
      <c r="E3846"/>
    </row>
    <row r="3847" spans="1:5" x14ac:dyDescent="0.3">
      <c r="A3847" s="290">
        <f t="shared" si="179"/>
        <v>0</v>
      </c>
      <c r="B3847" s="289">
        <f t="shared" si="180"/>
        <v>0</v>
      </c>
      <c r="C3847" s="289">
        <f t="shared" si="181"/>
        <v>0</v>
      </c>
      <c r="E3847"/>
    </row>
    <row r="3848" spans="1:5" x14ac:dyDescent="0.3">
      <c r="A3848" s="290">
        <f t="shared" si="179"/>
        <v>0</v>
      </c>
      <c r="B3848" s="289">
        <f t="shared" si="180"/>
        <v>0</v>
      </c>
      <c r="C3848" s="289">
        <f t="shared" si="181"/>
        <v>0</v>
      </c>
      <c r="E3848"/>
    </row>
    <row r="3849" spans="1:5" x14ac:dyDescent="0.3">
      <c r="A3849" s="290">
        <f t="shared" si="179"/>
        <v>0</v>
      </c>
      <c r="B3849" s="289">
        <f t="shared" si="180"/>
        <v>0</v>
      </c>
      <c r="C3849" s="289">
        <f t="shared" si="181"/>
        <v>0</v>
      </c>
      <c r="E3849"/>
    </row>
    <row r="3850" spans="1:5" x14ac:dyDescent="0.3">
      <c r="A3850" s="290">
        <f t="shared" si="179"/>
        <v>0</v>
      </c>
      <c r="B3850" s="289">
        <f t="shared" si="180"/>
        <v>0</v>
      </c>
      <c r="C3850" s="289">
        <f t="shared" si="181"/>
        <v>0</v>
      </c>
      <c r="E3850"/>
    </row>
    <row r="3851" spans="1:5" x14ac:dyDescent="0.3">
      <c r="A3851" s="290">
        <f t="shared" si="179"/>
        <v>0</v>
      </c>
      <c r="B3851" s="289">
        <f t="shared" si="180"/>
        <v>0</v>
      </c>
      <c r="C3851" s="289">
        <f t="shared" si="181"/>
        <v>0</v>
      </c>
      <c r="E3851"/>
    </row>
    <row r="3852" spans="1:5" x14ac:dyDescent="0.3">
      <c r="A3852" s="290">
        <f t="shared" si="179"/>
        <v>0</v>
      </c>
      <c r="B3852" s="289">
        <f t="shared" si="180"/>
        <v>0</v>
      </c>
      <c r="C3852" s="289">
        <f t="shared" si="181"/>
        <v>0</v>
      </c>
      <c r="E3852"/>
    </row>
    <row r="3853" spans="1:5" x14ac:dyDescent="0.3">
      <c r="A3853" s="290">
        <f t="shared" si="179"/>
        <v>0</v>
      </c>
      <c r="B3853" s="289">
        <f t="shared" si="180"/>
        <v>0</v>
      </c>
      <c r="C3853" s="289">
        <f t="shared" si="181"/>
        <v>0</v>
      </c>
      <c r="E3853"/>
    </row>
    <row r="3854" spans="1:5" x14ac:dyDescent="0.3">
      <c r="A3854" s="290">
        <f t="shared" si="179"/>
        <v>0</v>
      </c>
      <c r="B3854" s="289">
        <f t="shared" si="180"/>
        <v>0</v>
      </c>
      <c r="C3854" s="289">
        <f t="shared" si="181"/>
        <v>0</v>
      </c>
      <c r="E3854"/>
    </row>
    <row r="3855" spans="1:5" x14ac:dyDescent="0.3">
      <c r="A3855" s="290">
        <f t="shared" si="179"/>
        <v>0</v>
      </c>
      <c r="B3855" s="289">
        <f t="shared" si="180"/>
        <v>0</v>
      </c>
      <c r="C3855" s="289">
        <f t="shared" si="181"/>
        <v>0</v>
      </c>
      <c r="E3855"/>
    </row>
    <row r="3856" spans="1:5" x14ac:dyDescent="0.3">
      <c r="A3856" s="290">
        <f t="shared" si="179"/>
        <v>0</v>
      </c>
      <c r="B3856" s="289">
        <f t="shared" si="180"/>
        <v>0</v>
      </c>
      <c r="C3856" s="289">
        <f t="shared" si="181"/>
        <v>0</v>
      </c>
      <c r="E3856"/>
    </row>
    <row r="3857" spans="1:5" x14ac:dyDescent="0.3">
      <c r="A3857" s="290">
        <f t="shared" si="179"/>
        <v>0</v>
      </c>
      <c r="B3857" s="289">
        <f t="shared" si="180"/>
        <v>0</v>
      </c>
      <c r="C3857" s="289">
        <f t="shared" si="181"/>
        <v>0</v>
      </c>
      <c r="E3857"/>
    </row>
    <row r="3858" spans="1:5" x14ac:dyDescent="0.3">
      <c r="A3858" s="290">
        <f t="shared" si="179"/>
        <v>0</v>
      </c>
      <c r="B3858" s="289">
        <f t="shared" si="180"/>
        <v>0</v>
      </c>
      <c r="C3858" s="289">
        <f t="shared" si="181"/>
        <v>0</v>
      </c>
      <c r="E3858"/>
    </row>
    <row r="3859" spans="1:5" x14ac:dyDescent="0.3">
      <c r="A3859" s="290">
        <f t="shared" si="179"/>
        <v>0</v>
      </c>
      <c r="B3859" s="289">
        <f t="shared" si="180"/>
        <v>0</v>
      </c>
      <c r="C3859" s="289">
        <f t="shared" si="181"/>
        <v>0</v>
      </c>
      <c r="E3859"/>
    </row>
    <row r="3860" spans="1:5" x14ac:dyDescent="0.3">
      <c r="A3860" s="290">
        <f t="shared" si="179"/>
        <v>0</v>
      </c>
      <c r="B3860" s="289">
        <f t="shared" si="180"/>
        <v>0</v>
      </c>
      <c r="C3860" s="289">
        <f t="shared" si="181"/>
        <v>0</v>
      </c>
      <c r="E3860"/>
    </row>
    <row r="3861" spans="1:5" x14ac:dyDescent="0.3">
      <c r="A3861" s="290">
        <f t="shared" si="179"/>
        <v>0</v>
      </c>
      <c r="B3861" s="289">
        <f t="shared" si="180"/>
        <v>0</v>
      </c>
      <c r="C3861" s="289">
        <f t="shared" si="181"/>
        <v>0</v>
      </c>
      <c r="E3861"/>
    </row>
    <row r="3862" spans="1:5" x14ac:dyDescent="0.3">
      <c r="A3862" s="290">
        <f t="shared" si="179"/>
        <v>0</v>
      </c>
      <c r="B3862" s="289">
        <f t="shared" si="180"/>
        <v>0</v>
      </c>
      <c r="C3862" s="289">
        <f t="shared" si="181"/>
        <v>0</v>
      </c>
      <c r="E3862"/>
    </row>
    <row r="3863" spans="1:5" x14ac:dyDescent="0.3">
      <c r="A3863" s="290">
        <f t="shared" si="179"/>
        <v>0</v>
      </c>
      <c r="B3863" s="289">
        <f t="shared" si="180"/>
        <v>0</v>
      </c>
      <c r="C3863" s="289">
        <f t="shared" si="181"/>
        <v>0</v>
      </c>
      <c r="E3863"/>
    </row>
    <row r="3864" spans="1:5" x14ac:dyDescent="0.3">
      <c r="A3864" s="290">
        <f t="shared" si="179"/>
        <v>0</v>
      </c>
      <c r="B3864" s="289">
        <f t="shared" si="180"/>
        <v>0</v>
      </c>
      <c r="C3864" s="289">
        <f t="shared" si="181"/>
        <v>0</v>
      </c>
      <c r="E3864"/>
    </row>
    <row r="3865" spans="1:5" x14ac:dyDescent="0.3">
      <c r="A3865" s="290">
        <f t="shared" si="179"/>
        <v>0</v>
      </c>
      <c r="B3865" s="289">
        <f t="shared" si="180"/>
        <v>0</v>
      </c>
      <c r="C3865" s="289">
        <f t="shared" si="181"/>
        <v>0</v>
      </c>
      <c r="E3865"/>
    </row>
    <row r="3866" spans="1:5" x14ac:dyDescent="0.3">
      <c r="A3866" s="290">
        <f t="shared" si="179"/>
        <v>0</v>
      </c>
      <c r="B3866" s="289">
        <f t="shared" si="180"/>
        <v>0</v>
      </c>
      <c r="C3866" s="289">
        <f t="shared" si="181"/>
        <v>0</v>
      </c>
      <c r="E3866"/>
    </row>
    <row r="3867" spans="1:5" x14ac:dyDescent="0.3">
      <c r="A3867" s="290">
        <f t="shared" si="179"/>
        <v>0</v>
      </c>
      <c r="B3867" s="289">
        <f t="shared" si="180"/>
        <v>0</v>
      </c>
      <c r="C3867" s="289">
        <f t="shared" si="181"/>
        <v>0</v>
      </c>
      <c r="E3867"/>
    </row>
    <row r="3868" spans="1:5" x14ac:dyDescent="0.3">
      <c r="A3868" s="290">
        <f t="shared" si="179"/>
        <v>0</v>
      </c>
      <c r="B3868" s="289">
        <f t="shared" si="180"/>
        <v>0</v>
      </c>
      <c r="C3868" s="289">
        <f t="shared" si="181"/>
        <v>0</v>
      </c>
      <c r="E3868"/>
    </row>
    <row r="3869" spans="1:5" x14ac:dyDescent="0.3">
      <c r="A3869" s="290">
        <f t="shared" ref="A3869:A3932" si="182">+E3869</f>
        <v>0</v>
      </c>
      <c r="B3869" s="289">
        <f t="shared" si="180"/>
        <v>0</v>
      </c>
      <c r="C3869" s="289">
        <f t="shared" si="181"/>
        <v>0</v>
      </c>
      <c r="E3869"/>
    </row>
    <row r="3870" spans="1:5" x14ac:dyDescent="0.3">
      <c r="A3870" s="290">
        <f t="shared" si="182"/>
        <v>0</v>
      </c>
      <c r="B3870" s="289">
        <f t="shared" si="180"/>
        <v>0</v>
      </c>
      <c r="C3870" s="289">
        <f t="shared" si="181"/>
        <v>0</v>
      </c>
      <c r="E3870"/>
    </row>
    <row r="3871" spans="1:5" x14ac:dyDescent="0.3">
      <c r="A3871" s="290">
        <f t="shared" si="182"/>
        <v>0</v>
      </c>
      <c r="B3871" s="289">
        <f t="shared" si="180"/>
        <v>0</v>
      </c>
      <c r="C3871" s="289">
        <f t="shared" si="181"/>
        <v>0</v>
      </c>
      <c r="E3871"/>
    </row>
    <row r="3872" spans="1:5" x14ac:dyDescent="0.3">
      <c r="A3872" s="290">
        <f t="shared" si="182"/>
        <v>0</v>
      </c>
      <c r="B3872" s="289">
        <f t="shared" si="180"/>
        <v>0</v>
      </c>
      <c r="C3872" s="289">
        <f t="shared" si="181"/>
        <v>0</v>
      </c>
      <c r="E3872"/>
    </row>
    <row r="3873" spans="1:5" x14ac:dyDescent="0.3">
      <c r="A3873" s="290">
        <f t="shared" si="182"/>
        <v>0</v>
      </c>
      <c r="B3873" s="289">
        <f t="shared" si="180"/>
        <v>0</v>
      </c>
      <c r="C3873" s="289">
        <f t="shared" si="181"/>
        <v>0</v>
      </c>
      <c r="E3873"/>
    </row>
    <row r="3874" spans="1:5" x14ac:dyDescent="0.3">
      <c r="A3874" s="290">
        <f t="shared" si="182"/>
        <v>0</v>
      </c>
      <c r="B3874" s="289">
        <f t="shared" si="180"/>
        <v>0</v>
      </c>
      <c r="C3874" s="289">
        <f t="shared" si="181"/>
        <v>0</v>
      </c>
      <c r="E3874"/>
    </row>
    <row r="3875" spans="1:5" x14ac:dyDescent="0.3">
      <c r="A3875" s="290">
        <f t="shared" si="182"/>
        <v>0</v>
      </c>
      <c r="B3875" s="289">
        <f t="shared" si="180"/>
        <v>0</v>
      </c>
      <c r="C3875" s="289">
        <f t="shared" si="181"/>
        <v>0</v>
      </c>
      <c r="E3875"/>
    </row>
    <row r="3876" spans="1:5" x14ac:dyDescent="0.3">
      <c r="A3876" s="290">
        <f t="shared" si="182"/>
        <v>0</v>
      </c>
      <c r="B3876" s="289">
        <f t="shared" ref="B3876:B3939" si="183">+SUM(F3876:G3876)</f>
        <v>0</v>
      </c>
      <c r="C3876" s="289">
        <f t="shared" ref="C3876:C3939" si="184">+SUM(F3876:AZ3876)-B3876</f>
        <v>0</v>
      </c>
      <c r="E3876"/>
    </row>
    <row r="3877" spans="1:5" x14ac:dyDescent="0.3">
      <c r="A3877" s="290">
        <f t="shared" si="182"/>
        <v>0</v>
      </c>
      <c r="B3877" s="289">
        <f t="shared" si="183"/>
        <v>0</v>
      </c>
      <c r="C3877" s="289">
        <f t="shared" si="184"/>
        <v>0</v>
      </c>
      <c r="E3877"/>
    </row>
    <row r="3878" spans="1:5" x14ac:dyDescent="0.3">
      <c r="A3878" s="290">
        <f t="shared" si="182"/>
        <v>0</v>
      </c>
      <c r="B3878" s="289">
        <f t="shared" si="183"/>
        <v>0</v>
      </c>
      <c r="C3878" s="289">
        <f t="shared" si="184"/>
        <v>0</v>
      </c>
      <c r="E3878"/>
    </row>
    <row r="3879" spans="1:5" x14ac:dyDescent="0.3">
      <c r="A3879" s="290">
        <f t="shared" si="182"/>
        <v>0</v>
      </c>
      <c r="B3879" s="289">
        <f t="shared" si="183"/>
        <v>0</v>
      </c>
      <c r="C3879" s="289">
        <f t="shared" si="184"/>
        <v>0</v>
      </c>
      <c r="E3879"/>
    </row>
    <row r="3880" spans="1:5" x14ac:dyDescent="0.3">
      <c r="A3880" s="290">
        <f t="shared" si="182"/>
        <v>0</v>
      </c>
      <c r="B3880" s="289">
        <f t="shared" si="183"/>
        <v>0</v>
      </c>
      <c r="C3880" s="289">
        <f t="shared" si="184"/>
        <v>0</v>
      </c>
      <c r="E3880"/>
    </row>
    <row r="3881" spans="1:5" x14ac:dyDescent="0.3">
      <c r="A3881" s="290">
        <f t="shared" si="182"/>
        <v>0</v>
      </c>
      <c r="B3881" s="289">
        <f t="shared" si="183"/>
        <v>0</v>
      </c>
      <c r="C3881" s="289">
        <f t="shared" si="184"/>
        <v>0</v>
      </c>
      <c r="E3881"/>
    </row>
    <row r="3882" spans="1:5" x14ac:dyDescent="0.3">
      <c r="A3882" s="290">
        <f t="shared" si="182"/>
        <v>0</v>
      </c>
      <c r="B3882" s="289">
        <f t="shared" si="183"/>
        <v>0</v>
      </c>
      <c r="C3882" s="289">
        <f t="shared" si="184"/>
        <v>0</v>
      </c>
      <c r="E3882"/>
    </row>
    <row r="3883" spans="1:5" x14ac:dyDescent="0.3">
      <c r="A3883" s="290">
        <f t="shared" si="182"/>
        <v>0</v>
      </c>
      <c r="B3883" s="289">
        <f t="shared" si="183"/>
        <v>0</v>
      </c>
      <c r="C3883" s="289">
        <f t="shared" si="184"/>
        <v>0</v>
      </c>
      <c r="E3883"/>
    </row>
    <row r="3884" spans="1:5" x14ac:dyDescent="0.3">
      <c r="A3884" s="290">
        <f t="shared" si="182"/>
        <v>0</v>
      </c>
      <c r="B3884" s="289">
        <f t="shared" si="183"/>
        <v>0</v>
      </c>
      <c r="C3884" s="289">
        <f t="shared" si="184"/>
        <v>0</v>
      </c>
      <c r="E3884"/>
    </row>
    <row r="3885" spans="1:5" x14ac:dyDescent="0.3">
      <c r="A3885" s="290">
        <f t="shared" si="182"/>
        <v>0</v>
      </c>
      <c r="B3885" s="289">
        <f t="shared" si="183"/>
        <v>0</v>
      </c>
      <c r="C3885" s="289">
        <f t="shared" si="184"/>
        <v>0</v>
      </c>
      <c r="E3885"/>
    </row>
    <row r="3886" spans="1:5" x14ac:dyDescent="0.3">
      <c r="A3886" s="290">
        <f t="shared" si="182"/>
        <v>0</v>
      </c>
      <c r="B3886" s="289">
        <f t="shared" si="183"/>
        <v>0</v>
      </c>
      <c r="C3886" s="289">
        <f t="shared" si="184"/>
        <v>0</v>
      </c>
      <c r="E3886"/>
    </row>
    <row r="3887" spans="1:5" x14ac:dyDescent="0.3">
      <c r="A3887" s="290">
        <f t="shared" si="182"/>
        <v>0</v>
      </c>
      <c r="B3887" s="289">
        <f t="shared" si="183"/>
        <v>0</v>
      </c>
      <c r="C3887" s="289">
        <f t="shared" si="184"/>
        <v>0</v>
      </c>
      <c r="E3887"/>
    </row>
    <row r="3888" spans="1:5" x14ac:dyDescent="0.3">
      <c r="A3888" s="290">
        <f t="shared" si="182"/>
        <v>0</v>
      </c>
      <c r="B3888" s="289">
        <f t="shared" si="183"/>
        <v>0</v>
      </c>
      <c r="C3888" s="289">
        <f t="shared" si="184"/>
        <v>0</v>
      </c>
      <c r="E3888"/>
    </row>
    <row r="3889" spans="1:5" x14ac:dyDescent="0.3">
      <c r="A3889" s="290">
        <f t="shared" si="182"/>
        <v>0</v>
      </c>
      <c r="B3889" s="289">
        <f t="shared" si="183"/>
        <v>0</v>
      </c>
      <c r="C3889" s="289">
        <f t="shared" si="184"/>
        <v>0</v>
      </c>
      <c r="E3889"/>
    </row>
    <row r="3890" spans="1:5" x14ac:dyDescent="0.3">
      <c r="A3890" s="290">
        <f t="shared" si="182"/>
        <v>0</v>
      </c>
      <c r="B3890" s="289">
        <f t="shared" si="183"/>
        <v>0</v>
      </c>
      <c r="C3890" s="289">
        <f t="shared" si="184"/>
        <v>0</v>
      </c>
      <c r="E3890"/>
    </row>
    <row r="3891" spans="1:5" x14ac:dyDescent="0.3">
      <c r="A3891" s="290">
        <f t="shared" si="182"/>
        <v>0</v>
      </c>
      <c r="B3891" s="289">
        <f t="shared" si="183"/>
        <v>0</v>
      </c>
      <c r="C3891" s="289">
        <f t="shared" si="184"/>
        <v>0</v>
      </c>
      <c r="E3891"/>
    </row>
    <row r="3892" spans="1:5" x14ac:dyDescent="0.3">
      <c r="A3892" s="290">
        <f t="shared" si="182"/>
        <v>0</v>
      </c>
      <c r="B3892" s="289">
        <f t="shared" si="183"/>
        <v>0</v>
      </c>
      <c r="C3892" s="289">
        <f t="shared" si="184"/>
        <v>0</v>
      </c>
      <c r="E3892"/>
    </row>
    <row r="3893" spans="1:5" x14ac:dyDescent="0.3">
      <c r="A3893" s="290">
        <f t="shared" si="182"/>
        <v>0</v>
      </c>
      <c r="B3893" s="289">
        <f t="shared" si="183"/>
        <v>0</v>
      </c>
      <c r="C3893" s="289">
        <f t="shared" si="184"/>
        <v>0</v>
      </c>
      <c r="E3893"/>
    </row>
    <row r="3894" spans="1:5" x14ac:dyDescent="0.3">
      <c r="A3894" s="290">
        <f t="shared" si="182"/>
        <v>0</v>
      </c>
      <c r="B3894" s="289">
        <f t="shared" si="183"/>
        <v>0</v>
      </c>
      <c r="C3894" s="289">
        <f t="shared" si="184"/>
        <v>0</v>
      </c>
      <c r="E3894"/>
    </row>
    <row r="3895" spans="1:5" x14ac:dyDescent="0.3">
      <c r="A3895" s="290">
        <f t="shared" si="182"/>
        <v>0</v>
      </c>
      <c r="B3895" s="289">
        <f t="shared" si="183"/>
        <v>0</v>
      </c>
      <c r="C3895" s="289">
        <f t="shared" si="184"/>
        <v>0</v>
      </c>
      <c r="E3895"/>
    </row>
    <row r="3896" spans="1:5" x14ac:dyDescent="0.3">
      <c r="A3896" s="290">
        <f t="shared" si="182"/>
        <v>0</v>
      </c>
      <c r="B3896" s="289">
        <f t="shared" si="183"/>
        <v>0</v>
      </c>
      <c r="C3896" s="289">
        <f t="shared" si="184"/>
        <v>0</v>
      </c>
      <c r="E3896"/>
    </row>
    <row r="3897" spans="1:5" x14ac:dyDescent="0.3">
      <c r="A3897" s="290">
        <f t="shared" si="182"/>
        <v>0</v>
      </c>
      <c r="B3897" s="289">
        <f t="shared" si="183"/>
        <v>0</v>
      </c>
      <c r="C3897" s="289">
        <f t="shared" si="184"/>
        <v>0</v>
      </c>
      <c r="E3897"/>
    </row>
    <row r="3898" spans="1:5" x14ac:dyDescent="0.3">
      <c r="A3898" s="290">
        <f t="shared" si="182"/>
        <v>0</v>
      </c>
      <c r="B3898" s="289">
        <f t="shared" si="183"/>
        <v>0</v>
      </c>
      <c r="C3898" s="289">
        <f t="shared" si="184"/>
        <v>0</v>
      </c>
      <c r="E3898"/>
    </row>
    <row r="3899" spans="1:5" x14ac:dyDescent="0.3">
      <c r="A3899" s="290">
        <f t="shared" si="182"/>
        <v>0</v>
      </c>
      <c r="B3899" s="289">
        <f t="shared" si="183"/>
        <v>0</v>
      </c>
      <c r="C3899" s="289">
        <f t="shared" si="184"/>
        <v>0</v>
      </c>
      <c r="E3899"/>
    </row>
    <row r="3900" spans="1:5" x14ac:dyDescent="0.3">
      <c r="A3900" s="290">
        <f t="shared" si="182"/>
        <v>0</v>
      </c>
      <c r="B3900" s="289">
        <f t="shared" si="183"/>
        <v>0</v>
      </c>
      <c r="C3900" s="289">
        <f t="shared" si="184"/>
        <v>0</v>
      </c>
      <c r="E3900"/>
    </row>
    <row r="3901" spans="1:5" x14ac:dyDescent="0.3">
      <c r="A3901" s="290">
        <f t="shared" si="182"/>
        <v>0</v>
      </c>
      <c r="B3901" s="289">
        <f t="shared" si="183"/>
        <v>0</v>
      </c>
      <c r="C3901" s="289">
        <f t="shared" si="184"/>
        <v>0</v>
      </c>
      <c r="E3901"/>
    </row>
    <row r="3902" spans="1:5" x14ac:dyDescent="0.3">
      <c r="A3902" s="290">
        <f t="shared" si="182"/>
        <v>0</v>
      </c>
      <c r="B3902" s="289">
        <f t="shared" si="183"/>
        <v>0</v>
      </c>
      <c r="C3902" s="289">
        <f t="shared" si="184"/>
        <v>0</v>
      </c>
      <c r="E3902"/>
    </row>
    <row r="3903" spans="1:5" x14ac:dyDescent="0.3">
      <c r="A3903" s="290">
        <f t="shared" si="182"/>
        <v>0</v>
      </c>
      <c r="B3903" s="289">
        <f t="shared" si="183"/>
        <v>0</v>
      </c>
      <c r="C3903" s="289">
        <f t="shared" si="184"/>
        <v>0</v>
      </c>
      <c r="E3903"/>
    </row>
    <row r="3904" spans="1:5" x14ac:dyDescent="0.3">
      <c r="A3904" s="290">
        <f t="shared" si="182"/>
        <v>0</v>
      </c>
      <c r="B3904" s="289">
        <f t="shared" si="183"/>
        <v>0</v>
      </c>
      <c r="C3904" s="289">
        <f t="shared" si="184"/>
        <v>0</v>
      </c>
      <c r="E3904"/>
    </row>
    <row r="3905" spans="1:5" x14ac:dyDescent="0.3">
      <c r="A3905" s="290">
        <f t="shared" si="182"/>
        <v>0</v>
      </c>
      <c r="B3905" s="289">
        <f t="shared" si="183"/>
        <v>0</v>
      </c>
      <c r="C3905" s="289">
        <f t="shared" si="184"/>
        <v>0</v>
      </c>
      <c r="E3905"/>
    </row>
    <row r="3906" spans="1:5" x14ac:dyDescent="0.3">
      <c r="A3906" s="290">
        <f t="shared" si="182"/>
        <v>0</v>
      </c>
      <c r="B3906" s="289">
        <f t="shared" si="183"/>
        <v>0</v>
      </c>
      <c r="C3906" s="289">
        <f t="shared" si="184"/>
        <v>0</v>
      </c>
      <c r="E3906"/>
    </row>
    <row r="3907" spans="1:5" x14ac:dyDescent="0.3">
      <c r="A3907" s="290">
        <f t="shared" si="182"/>
        <v>0</v>
      </c>
      <c r="B3907" s="289">
        <f t="shared" si="183"/>
        <v>0</v>
      </c>
      <c r="C3907" s="289">
        <f t="shared" si="184"/>
        <v>0</v>
      </c>
      <c r="E3907"/>
    </row>
    <row r="3908" spans="1:5" x14ac:dyDescent="0.3">
      <c r="A3908" s="290">
        <f t="shared" si="182"/>
        <v>0</v>
      </c>
      <c r="B3908" s="289">
        <f t="shared" si="183"/>
        <v>0</v>
      </c>
      <c r="C3908" s="289">
        <f t="shared" si="184"/>
        <v>0</v>
      </c>
      <c r="E3908"/>
    </row>
    <row r="3909" spans="1:5" x14ac:dyDescent="0.3">
      <c r="A3909" s="290">
        <f t="shared" si="182"/>
        <v>0</v>
      </c>
      <c r="B3909" s="289">
        <f t="shared" si="183"/>
        <v>0</v>
      </c>
      <c r="C3909" s="289">
        <f t="shared" si="184"/>
        <v>0</v>
      </c>
      <c r="E3909"/>
    </row>
    <row r="3910" spans="1:5" x14ac:dyDescent="0.3">
      <c r="A3910" s="290">
        <f t="shared" si="182"/>
        <v>0</v>
      </c>
      <c r="B3910" s="289">
        <f t="shared" si="183"/>
        <v>0</v>
      </c>
      <c r="C3910" s="289">
        <f t="shared" si="184"/>
        <v>0</v>
      </c>
      <c r="E3910"/>
    </row>
    <row r="3911" spans="1:5" x14ac:dyDescent="0.3">
      <c r="A3911" s="290">
        <f t="shared" si="182"/>
        <v>0</v>
      </c>
      <c r="B3911" s="289">
        <f t="shared" si="183"/>
        <v>0</v>
      </c>
      <c r="C3911" s="289">
        <f t="shared" si="184"/>
        <v>0</v>
      </c>
      <c r="E3911"/>
    </row>
    <row r="3912" spans="1:5" x14ac:dyDescent="0.3">
      <c r="A3912" s="290">
        <f t="shared" si="182"/>
        <v>0</v>
      </c>
      <c r="B3912" s="289">
        <f t="shared" si="183"/>
        <v>0</v>
      </c>
      <c r="C3912" s="289">
        <f t="shared" si="184"/>
        <v>0</v>
      </c>
      <c r="E3912"/>
    </row>
    <row r="3913" spans="1:5" x14ac:dyDescent="0.3">
      <c r="A3913" s="290">
        <f t="shared" si="182"/>
        <v>0</v>
      </c>
      <c r="B3913" s="289">
        <f t="shared" si="183"/>
        <v>0</v>
      </c>
      <c r="C3913" s="289">
        <f t="shared" si="184"/>
        <v>0</v>
      </c>
      <c r="E3913"/>
    </row>
    <row r="3914" spans="1:5" x14ac:dyDescent="0.3">
      <c r="A3914" s="290">
        <f t="shared" si="182"/>
        <v>0</v>
      </c>
      <c r="B3914" s="289">
        <f t="shared" si="183"/>
        <v>0</v>
      </c>
      <c r="C3914" s="289">
        <f t="shared" si="184"/>
        <v>0</v>
      </c>
      <c r="E3914"/>
    </row>
    <row r="3915" spans="1:5" x14ac:dyDescent="0.3">
      <c r="A3915" s="290">
        <f t="shared" si="182"/>
        <v>0</v>
      </c>
      <c r="B3915" s="289">
        <f t="shared" si="183"/>
        <v>0</v>
      </c>
      <c r="C3915" s="289">
        <f t="shared" si="184"/>
        <v>0</v>
      </c>
      <c r="E3915"/>
    </row>
    <row r="3916" spans="1:5" x14ac:dyDescent="0.3">
      <c r="A3916" s="290">
        <f t="shared" si="182"/>
        <v>0</v>
      </c>
      <c r="B3916" s="289">
        <f t="shared" si="183"/>
        <v>0</v>
      </c>
      <c r="C3916" s="289">
        <f t="shared" si="184"/>
        <v>0</v>
      </c>
      <c r="E3916"/>
    </row>
    <row r="3917" spans="1:5" x14ac:dyDescent="0.3">
      <c r="A3917" s="290">
        <f t="shared" si="182"/>
        <v>0</v>
      </c>
      <c r="B3917" s="289">
        <f t="shared" si="183"/>
        <v>0</v>
      </c>
      <c r="C3917" s="289">
        <f t="shared" si="184"/>
        <v>0</v>
      </c>
      <c r="E3917"/>
    </row>
    <row r="3918" spans="1:5" x14ac:dyDescent="0.3">
      <c r="A3918" s="290">
        <f t="shared" si="182"/>
        <v>0</v>
      </c>
      <c r="B3918" s="289">
        <f t="shared" si="183"/>
        <v>0</v>
      </c>
      <c r="C3918" s="289">
        <f t="shared" si="184"/>
        <v>0</v>
      </c>
      <c r="E3918"/>
    </row>
    <row r="3919" spans="1:5" x14ac:dyDescent="0.3">
      <c r="A3919" s="290">
        <f t="shared" si="182"/>
        <v>0</v>
      </c>
      <c r="B3919" s="289">
        <f t="shared" si="183"/>
        <v>0</v>
      </c>
      <c r="C3919" s="289">
        <f t="shared" si="184"/>
        <v>0</v>
      </c>
      <c r="E3919"/>
    </row>
    <row r="3920" spans="1:5" x14ac:dyDescent="0.3">
      <c r="A3920" s="290">
        <f t="shared" si="182"/>
        <v>0</v>
      </c>
      <c r="B3920" s="289">
        <f t="shared" si="183"/>
        <v>0</v>
      </c>
      <c r="C3920" s="289">
        <f t="shared" si="184"/>
        <v>0</v>
      </c>
      <c r="E3920"/>
    </row>
    <row r="3921" spans="1:5" x14ac:dyDescent="0.3">
      <c r="A3921" s="290">
        <f t="shared" si="182"/>
        <v>0</v>
      </c>
      <c r="B3921" s="289">
        <f t="shared" si="183"/>
        <v>0</v>
      </c>
      <c r="C3921" s="289">
        <f t="shared" si="184"/>
        <v>0</v>
      </c>
      <c r="E3921"/>
    </row>
    <row r="3922" spans="1:5" x14ac:dyDescent="0.3">
      <c r="A3922" s="290">
        <f t="shared" si="182"/>
        <v>0</v>
      </c>
      <c r="B3922" s="289">
        <f t="shared" si="183"/>
        <v>0</v>
      </c>
      <c r="C3922" s="289">
        <f t="shared" si="184"/>
        <v>0</v>
      </c>
      <c r="E3922"/>
    </row>
    <row r="3923" spans="1:5" x14ac:dyDescent="0.3">
      <c r="A3923" s="290">
        <f t="shared" si="182"/>
        <v>0</v>
      </c>
      <c r="B3923" s="289">
        <f t="shared" si="183"/>
        <v>0</v>
      </c>
      <c r="C3923" s="289">
        <f t="shared" si="184"/>
        <v>0</v>
      </c>
      <c r="E3923"/>
    </row>
    <row r="3924" spans="1:5" x14ac:dyDescent="0.3">
      <c r="A3924" s="290">
        <f t="shared" si="182"/>
        <v>0</v>
      </c>
      <c r="B3924" s="289">
        <f t="shared" si="183"/>
        <v>0</v>
      </c>
      <c r="C3924" s="289">
        <f t="shared" si="184"/>
        <v>0</v>
      </c>
      <c r="E3924"/>
    </row>
    <row r="3925" spans="1:5" x14ac:dyDescent="0.3">
      <c r="A3925" s="290">
        <f t="shared" si="182"/>
        <v>0</v>
      </c>
      <c r="B3925" s="289">
        <f t="shared" si="183"/>
        <v>0</v>
      </c>
      <c r="C3925" s="289">
        <f t="shared" si="184"/>
        <v>0</v>
      </c>
      <c r="E3925"/>
    </row>
    <row r="3926" spans="1:5" x14ac:dyDescent="0.3">
      <c r="A3926" s="290">
        <f t="shared" si="182"/>
        <v>0</v>
      </c>
      <c r="B3926" s="289">
        <f t="shared" si="183"/>
        <v>0</v>
      </c>
      <c r="C3926" s="289">
        <f t="shared" si="184"/>
        <v>0</v>
      </c>
      <c r="E3926"/>
    </row>
    <row r="3927" spans="1:5" x14ac:dyDescent="0.3">
      <c r="A3927" s="290">
        <f t="shared" si="182"/>
        <v>0</v>
      </c>
      <c r="B3927" s="289">
        <f t="shared" si="183"/>
        <v>0</v>
      </c>
      <c r="C3927" s="289">
        <f t="shared" si="184"/>
        <v>0</v>
      </c>
      <c r="E3927"/>
    </row>
    <row r="3928" spans="1:5" x14ac:dyDescent="0.3">
      <c r="A3928" s="290">
        <f t="shared" si="182"/>
        <v>0</v>
      </c>
      <c r="B3928" s="289">
        <f t="shared" si="183"/>
        <v>0</v>
      </c>
      <c r="C3928" s="289">
        <f t="shared" si="184"/>
        <v>0</v>
      </c>
      <c r="E3928"/>
    </row>
    <row r="3929" spans="1:5" x14ac:dyDescent="0.3">
      <c r="A3929" s="290">
        <f t="shared" si="182"/>
        <v>0</v>
      </c>
      <c r="B3929" s="289">
        <f t="shared" si="183"/>
        <v>0</v>
      </c>
      <c r="C3929" s="289">
        <f t="shared" si="184"/>
        <v>0</v>
      </c>
      <c r="E3929"/>
    </row>
    <row r="3930" spans="1:5" x14ac:dyDescent="0.3">
      <c r="A3930" s="290">
        <f t="shared" si="182"/>
        <v>0</v>
      </c>
      <c r="B3930" s="289">
        <f t="shared" si="183"/>
        <v>0</v>
      </c>
      <c r="C3930" s="289">
        <f t="shared" si="184"/>
        <v>0</v>
      </c>
      <c r="E3930"/>
    </row>
    <row r="3931" spans="1:5" x14ac:dyDescent="0.3">
      <c r="A3931" s="290">
        <f t="shared" si="182"/>
        <v>0</v>
      </c>
      <c r="B3931" s="289">
        <f t="shared" si="183"/>
        <v>0</v>
      </c>
      <c r="C3931" s="289">
        <f t="shared" si="184"/>
        <v>0</v>
      </c>
      <c r="E3931"/>
    </row>
    <row r="3932" spans="1:5" x14ac:dyDescent="0.3">
      <c r="A3932" s="290">
        <f t="shared" si="182"/>
        <v>0</v>
      </c>
      <c r="B3932" s="289">
        <f t="shared" si="183"/>
        <v>0</v>
      </c>
      <c r="C3932" s="289">
        <f t="shared" si="184"/>
        <v>0</v>
      </c>
      <c r="E3932"/>
    </row>
    <row r="3933" spans="1:5" x14ac:dyDescent="0.3">
      <c r="A3933" s="290">
        <f t="shared" ref="A3933:A3996" si="185">+E3933</f>
        <v>0</v>
      </c>
      <c r="B3933" s="289">
        <f t="shared" si="183"/>
        <v>0</v>
      </c>
      <c r="C3933" s="289">
        <f t="shared" si="184"/>
        <v>0</v>
      </c>
      <c r="E3933"/>
    </row>
    <row r="3934" spans="1:5" x14ac:dyDescent="0.3">
      <c r="A3934" s="290">
        <f t="shared" si="185"/>
        <v>0</v>
      </c>
      <c r="B3934" s="289">
        <f t="shared" si="183"/>
        <v>0</v>
      </c>
      <c r="C3934" s="289">
        <f t="shared" si="184"/>
        <v>0</v>
      </c>
      <c r="E3934"/>
    </row>
    <row r="3935" spans="1:5" x14ac:dyDescent="0.3">
      <c r="A3935" s="290">
        <f t="shared" si="185"/>
        <v>0</v>
      </c>
      <c r="B3935" s="289">
        <f t="shared" si="183"/>
        <v>0</v>
      </c>
      <c r="C3935" s="289">
        <f t="shared" si="184"/>
        <v>0</v>
      </c>
      <c r="E3935"/>
    </row>
    <row r="3936" spans="1:5" x14ac:dyDescent="0.3">
      <c r="A3936" s="290">
        <f t="shared" si="185"/>
        <v>0</v>
      </c>
      <c r="B3936" s="289">
        <f t="shared" si="183"/>
        <v>0</v>
      </c>
      <c r="C3936" s="289">
        <f t="shared" si="184"/>
        <v>0</v>
      </c>
      <c r="E3936"/>
    </row>
    <row r="3937" spans="1:5" x14ac:dyDescent="0.3">
      <c r="A3937" s="290">
        <f t="shared" si="185"/>
        <v>0</v>
      </c>
      <c r="B3937" s="289">
        <f t="shared" si="183"/>
        <v>0</v>
      </c>
      <c r="C3937" s="289">
        <f t="shared" si="184"/>
        <v>0</v>
      </c>
      <c r="E3937"/>
    </row>
    <row r="3938" spans="1:5" x14ac:dyDescent="0.3">
      <c r="A3938" s="290">
        <f t="shared" si="185"/>
        <v>0</v>
      </c>
      <c r="B3938" s="289">
        <f t="shared" si="183"/>
        <v>0</v>
      </c>
      <c r="C3938" s="289">
        <f t="shared" si="184"/>
        <v>0</v>
      </c>
      <c r="E3938"/>
    </row>
    <row r="3939" spans="1:5" x14ac:dyDescent="0.3">
      <c r="A3939" s="290">
        <f t="shared" si="185"/>
        <v>0</v>
      </c>
      <c r="B3939" s="289">
        <f t="shared" si="183"/>
        <v>0</v>
      </c>
      <c r="C3939" s="289">
        <f t="shared" si="184"/>
        <v>0</v>
      </c>
      <c r="E3939"/>
    </row>
    <row r="3940" spans="1:5" x14ac:dyDescent="0.3">
      <c r="A3940" s="290">
        <f t="shared" si="185"/>
        <v>0</v>
      </c>
      <c r="B3940" s="289">
        <f t="shared" ref="B3940:B4003" si="186">+SUM(F3940:G3940)</f>
        <v>0</v>
      </c>
      <c r="C3940" s="289">
        <f t="shared" ref="C3940:C4003" si="187">+SUM(F3940:AZ3940)-B3940</f>
        <v>0</v>
      </c>
      <c r="E3940"/>
    </row>
    <row r="3941" spans="1:5" x14ac:dyDescent="0.3">
      <c r="A3941" s="290">
        <f t="shared" si="185"/>
        <v>0</v>
      </c>
      <c r="B3941" s="289">
        <f t="shared" si="186"/>
        <v>0</v>
      </c>
      <c r="C3941" s="289">
        <f t="shared" si="187"/>
        <v>0</v>
      </c>
      <c r="E3941"/>
    </row>
    <row r="3942" spans="1:5" x14ac:dyDescent="0.3">
      <c r="A3942" s="290">
        <f t="shared" si="185"/>
        <v>0</v>
      </c>
      <c r="B3942" s="289">
        <f t="shared" si="186"/>
        <v>0</v>
      </c>
      <c r="C3942" s="289">
        <f t="shared" si="187"/>
        <v>0</v>
      </c>
      <c r="E3942"/>
    </row>
    <row r="3943" spans="1:5" x14ac:dyDescent="0.3">
      <c r="A3943" s="290">
        <f t="shared" si="185"/>
        <v>0</v>
      </c>
      <c r="B3943" s="289">
        <f t="shared" si="186"/>
        <v>0</v>
      </c>
      <c r="C3943" s="289">
        <f t="shared" si="187"/>
        <v>0</v>
      </c>
      <c r="E3943"/>
    </row>
    <row r="3944" spans="1:5" x14ac:dyDescent="0.3">
      <c r="A3944" s="290">
        <f t="shared" si="185"/>
        <v>0</v>
      </c>
      <c r="B3944" s="289">
        <f t="shared" si="186"/>
        <v>0</v>
      </c>
      <c r="C3944" s="289">
        <f t="shared" si="187"/>
        <v>0</v>
      </c>
      <c r="E3944"/>
    </row>
    <row r="3945" spans="1:5" x14ac:dyDescent="0.3">
      <c r="A3945" s="290">
        <f t="shared" si="185"/>
        <v>0</v>
      </c>
      <c r="B3945" s="289">
        <f t="shared" si="186"/>
        <v>0</v>
      </c>
      <c r="C3945" s="289">
        <f t="shared" si="187"/>
        <v>0</v>
      </c>
      <c r="E3945"/>
    </row>
    <row r="3946" spans="1:5" x14ac:dyDescent="0.3">
      <c r="A3946" s="290">
        <f t="shared" si="185"/>
        <v>0</v>
      </c>
      <c r="B3946" s="289">
        <f t="shared" si="186"/>
        <v>0</v>
      </c>
      <c r="C3946" s="289">
        <f t="shared" si="187"/>
        <v>0</v>
      </c>
      <c r="E3946"/>
    </row>
    <row r="3947" spans="1:5" x14ac:dyDescent="0.3">
      <c r="A3947" s="290">
        <f t="shared" si="185"/>
        <v>0</v>
      </c>
      <c r="B3947" s="289">
        <f t="shared" si="186"/>
        <v>0</v>
      </c>
      <c r="C3947" s="289">
        <f t="shared" si="187"/>
        <v>0</v>
      </c>
      <c r="E3947"/>
    </row>
    <row r="3948" spans="1:5" x14ac:dyDescent="0.3">
      <c r="A3948" s="290">
        <f t="shared" si="185"/>
        <v>0</v>
      </c>
      <c r="B3948" s="289">
        <f t="shared" si="186"/>
        <v>0</v>
      </c>
      <c r="C3948" s="289">
        <f t="shared" si="187"/>
        <v>0</v>
      </c>
      <c r="E3948"/>
    </row>
    <row r="3949" spans="1:5" x14ac:dyDescent="0.3">
      <c r="A3949" s="290">
        <f t="shared" si="185"/>
        <v>0</v>
      </c>
      <c r="B3949" s="289">
        <f t="shared" si="186"/>
        <v>0</v>
      </c>
      <c r="C3949" s="289">
        <f t="shared" si="187"/>
        <v>0</v>
      </c>
      <c r="E3949"/>
    </row>
    <row r="3950" spans="1:5" x14ac:dyDescent="0.3">
      <c r="A3950" s="290">
        <f t="shared" si="185"/>
        <v>0</v>
      </c>
      <c r="B3950" s="289">
        <f t="shared" si="186"/>
        <v>0</v>
      </c>
      <c r="C3950" s="289">
        <f t="shared" si="187"/>
        <v>0</v>
      </c>
      <c r="E3950"/>
    </row>
    <row r="3951" spans="1:5" x14ac:dyDescent="0.3">
      <c r="A3951" s="290">
        <f t="shared" si="185"/>
        <v>0</v>
      </c>
      <c r="B3951" s="289">
        <f t="shared" si="186"/>
        <v>0</v>
      </c>
      <c r="C3951" s="289">
        <f t="shared" si="187"/>
        <v>0</v>
      </c>
      <c r="E3951"/>
    </row>
    <row r="3952" spans="1:5" x14ac:dyDescent="0.3">
      <c r="A3952" s="290">
        <f t="shared" si="185"/>
        <v>0</v>
      </c>
      <c r="B3952" s="289">
        <f t="shared" si="186"/>
        <v>0</v>
      </c>
      <c r="C3952" s="289">
        <f t="shared" si="187"/>
        <v>0</v>
      </c>
      <c r="E3952"/>
    </row>
    <row r="3953" spans="1:5" x14ac:dyDescent="0.3">
      <c r="A3953" s="290">
        <f t="shared" si="185"/>
        <v>0</v>
      </c>
      <c r="B3953" s="289">
        <f t="shared" si="186"/>
        <v>0</v>
      </c>
      <c r="C3953" s="289">
        <f t="shared" si="187"/>
        <v>0</v>
      </c>
      <c r="E3953"/>
    </row>
    <row r="3954" spans="1:5" x14ac:dyDescent="0.3">
      <c r="A3954" s="290">
        <f t="shared" si="185"/>
        <v>0</v>
      </c>
      <c r="B3954" s="289">
        <f t="shared" si="186"/>
        <v>0</v>
      </c>
      <c r="C3954" s="289">
        <f t="shared" si="187"/>
        <v>0</v>
      </c>
      <c r="E3954"/>
    </row>
    <row r="3955" spans="1:5" x14ac:dyDescent="0.3">
      <c r="A3955" s="290">
        <f t="shared" si="185"/>
        <v>0</v>
      </c>
      <c r="B3955" s="289">
        <f t="shared" si="186"/>
        <v>0</v>
      </c>
      <c r="C3955" s="289">
        <f t="shared" si="187"/>
        <v>0</v>
      </c>
      <c r="E3955"/>
    </row>
    <row r="3956" spans="1:5" x14ac:dyDescent="0.3">
      <c r="A3956" s="290">
        <f t="shared" si="185"/>
        <v>0</v>
      </c>
      <c r="B3956" s="289">
        <f t="shared" si="186"/>
        <v>0</v>
      </c>
      <c r="C3956" s="289">
        <f t="shared" si="187"/>
        <v>0</v>
      </c>
      <c r="E3956"/>
    </row>
    <row r="3957" spans="1:5" x14ac:dyDescent="0.3">
      <c r="A3957" s="290">
        <f t="shared" si="185"/>
        <v>0</v>
      </c>
      <c r="B3957" s="289">
        <f t="shared" si="186"/>
        <v>0</v>
      </c>
      <c r="C3957" s="289">
        <f t="shared" si="187"/>
        <v>0</v>
      </c>
      <c r="E3957"/>
    </row>
    <row r="3958" spans="1:5" x14ac:dyDescent="0.3">
      <c r="A3958" s="290">
        <f t="shared" si="185"/>
        <v>0</v>
      </c>
      <c r="B3958" s="289">
        <f t="shared" si="186"/>
        <v>0</v>
      </c>
      <c r="C3958" s="289">
        <f t="shared" si="187"/>
        <v>0</v>
      </c>
      <c r="E3958"/>
    </row>
    <row r="3959" spans="1:5" x14ac:dyDescent="0.3">
      <c r="A3959" s="290">
        <f t="shared" si="185"/>
        <v>0</v>
      </c>
      <c r="B3959" s="289">
        <f t="shared" si="186"/>
        <v>0</v>
      </c>
      <c r="C3959" s="289">
        <f t="shared" si="187"/>
        <v>0</v>
      </c>
      <c r="E3959"/>
    </row>
    <row r="3960" spans="1:5" x14ac:dyDescent="0.3">
      <c r="A3960" s="290">
        <f t="shared" si="185"/>
        <v>0</v>
      </c>
      <c r="B3960" s="289">
        <f t="shared" si="186"/>
        <v>0</v>
      </c>
      <c r="C3960" s="289">
        <f t="shared" si="187"/>
        <v>0</v>
      </c>
      <c r="E3960"/>
    </row>
    <row r="3961" spans="1:5" x14ac:dyDescent="0.3">
      <c r="A3961" s="290">
        <f t="shared" si="185"/>
        <v>0</v>
      </c>
      <c r="B3961" s="289">
        <f t="shared" si="186"/>
        <v>0</v>
      </c>
      <c r="C3961" s="289">
        <f t="shared" si="187"/>
        <v>0</v>
      </c>
      <c r="E3961"/>
    </row>
    <row r="3962" spans="1:5" x14ac:dyDescent="0.3">
      <c r="A3962" s="290">
        <f t="shared" si="185"/>
        <v>0</v>
      </c>
      <c r="B3962" s="289">
        <f t="shared" si="186"/>
        <v>0</v>
      </c>
      <c r="C3962" s="289">
        <f t="shared" si="187"/>
        <v>0</v>
      </c>
      <c r="E3962"/>
    </row>
    <row r="3963" spans="1:5" x14ac:dyDescent="0.3">
      <c r="A3963" s="290">
        <f t="shared" si="185"/>
        <v>0</v>
      </c>
      <c r="B3963" s="289">
        <f t="shared" si="186"/>
        <v>0</v>
      </c>
      <c r="C3963" s="289">
        <f t="shared" si="187"/>
        <v>0</v>
      </c>
      <c r="E3963"/>
    </row>
    <row r="3964" spans="1:5" x14ac:dyDescent="0.3">
      <c r="A3964" s="290">
        <f t="shared" si="185"/>
        <v>0</v>
      </c>
      <c r="B3964" s="289">
        <f t="shared" si="186"/>
        <v>0</v>
      </c>
      <c r="C3964" s="289">
        <f t="shared" si="187"/>
        <v>0</v>
      </c>
      <c r="E3964"/>
    </row>
    <row r="3965" spans="1:5" x14ac:dyDescent="0.3">
      <c r="A3965" s="290">
        <f t="shared" si="185"/>
        <v>0</v>
      </c>
      <c r="B3965" s="289">
        <f t="shared" si="186"/>
        <v>0</v>
      </c>
      <c r="C3965" s="289">
        <f t="shared" si="187"/>
        <v>0</v>
      </c>
      <c r="E3965"/>
    </row>
    <row r="3966" spans="1:5" x14ac:dyDescent="0.3">
      <c r="A3966" s="290">
        <f t="shared" si="185"/>
        <v>0</v>
      </c>
      <c r="B3966" s="289">
        <f t="shared" si="186"/>
        <v>0</v>
      </c>
      <c r="C3966" s="289">
        <f t="shared" si="187"/>
        <v>0</v>
      </c>
      <c r="E3966"/>
    </row>
    <row r="3967" spans="1:5" x14ac:dyDescent="0.3">
      <c r="A3967" s="290">
        <f t="shared" si="185"/>
        <v>0</v>
      </c>
      <c r="B3967" s="289">
        <f t="shared" si="186"/>
        <v>0</v>
      </c>
      <c r="C3967" s="289">
        <f t="shared" si="187"/>
        <v>0</v>
      </c>
      <c r="E3967"/>
    </row>
    <row r="3968" spans="1:5" x14ac:dyDescent="0.3">
      <c r="A3968" s="290">
        <f t="shared" si="185"/>
        <v>0</v>
      </c>
      <c r="B3968" s="289">
        <f t="shared" si="186"/>
        <v>0</v>
      </c>
      <c r="C3968" s="289">
        <f t="shared" si="187"/>
        <v>0</v>
      </c>
      <c r="E3968"/>
    </row>
    <row r="3969" spans="1:5" x14ac:dyDescent="0.3">
      <c r="A3969" s="290">
        <f t="shared" si="185"/>
        <v>0</v>
      </c>
      <c r="B3969" s="289">
        <f t="shared" si="186"/>
        <v>0</v>
      </c>
      <c r="C3969" s="289">
        <f t="shared" si="187"/>
        <v>0</v>
      </c>
      <c r="E3969"/>
    </row>
    <row r="3970" spans="1:5" x14ac:dyDescent="0.3">
      <c r="A3970" s="290">
        <f t="shared" si="185"/>
        <v>0</v>
      </c>
      <c r="B3970" s="289">
        <f t="shared" si="186"/>
        <v>0</v>
      </c>
      <c r="C3970" s="289">
        <f t="shared" si="187"/>
        <v>0</v>
      </c>
      <c r="E3970"/>
    </row>
    <row r="3971" spans="1:5" x14ac:dyDescent="0.3">
      <c r="A3971" s="290">
        <f t="shared" si="185"/>
        <v>0</v>
      </c>
      <c r="B3971" s="289">
        <f t="shared" si="186"/>
        <v>0</v>
      </c>
      <c r="C3971" s="289">
        <f t="shared" si="187"/>
        <v>0</v>
      </c>
      <c r="E3971"/>
    </row>
    <row r="3972" spans="1:5" x14ac:dyDescent="0.3">
      <c r="A3972" s="290">
        <f t="shared" si="185"/>
        <v>0</v>
      </c>
      <c r="B3972" s="289">
        <f t="shared" si="186"/>
        <v>0</v>
      </c>
      <c r="C3972" s="289">
        <f t="shared" si="187"/>
        <v>0</v>
      </c>
      <c r="E3972"/>
    </row>
    <row r="3973" spans="1:5" x14ac:dyDescent="0.3">
      <c r="A3973" s="290">
        <f t="shared" si="185"/>
        <v>0</v>
      </c>
      <c r="B3973" s="289">
        <f t="shared" si="186"/>
        <v>0</v>
      </c>
      <c r="C3973" s="289">
        <f t="shared" si="187"/>
        <v>0</v>
      </c>
      <c r="E3973"/>
    </row>
    <row r="3974" spans="1:5" x14ac:dyDescent="0.3">
      <c r="A3974" s="290">
        <f t="shared" si="185"/>
        <v>0</v>
      </c>
      <c r="B3974" s="289">
        <f t="shared" si="186"/>
        <v>0</v>
      </c>
      <c r="C3974" s="289">
        <f t="shared" si="187"/>
        <v>0</v>
      </c>
      <c r="E3974"/>
    </row>
    <row r="3975" spans="1:5" x14ac:dyDescent="0.3">
      <c r="A3975" s="290">
        <f t="shared" si="185"/>
        <v>0</v>
      </c>
      <c r="B3975" s="289">
        <f t="shared" si="186"/>
        <v>0</v>
      </c>
      <c r="C3975" s="289">
        <f t="shared" si="187"/>
        <v>0</v>
      </c>
      <c r="E3975"/>
    </row>
    <row r="3976" spans="1:5" x14ac:dyDescent="0.3">
      <c r="A3976" s="290">
        <f t="shared" si="185"/>
        <v>0</v>
      </c>
      <c r="B3976" s="289">
        <f t="shared" si="186"/>
        <v>0</v>
      </c>
      <c r="C3976" s="289">
        <f t="shared" si="187"/>
        <v>0</v>
      </c>
      <c r="E3976"/>
    </row>
    <row r="3977" spans="1:5" x14ac:dyDescent="0.3">
      <c r="A3977" s="290">
        <f t="shared" si="185"/>
        <v>0</v>
      </c>
      <c r="B3977" s="289">
        <f t="shared" si="186"/>
        <v>0</v>
      </c>
      <c r="C3977" s="289">
        <f t="shared" si="187"/>
        <v>0</v>
      </c>
      <c r="E3977"/>
    </row>
    <row r="3978" spans="1:5" x14ac:dyDescent="0.3">
      <c r="A3978" s="290">
        <f t="shared" si="185"/>
        <v>0</v>
      </c>
      <c r="B3978" s="289">
        <f t="shared" si="186"/>
        <v>0</v>
      </c>
      <c r="C3978" s="289">
        <f t="shared" si="187"/>
        <v>0</v>
      </c>
      <c r="E3978"/>
    </row>
    <row r="3979" spans="1:5" x14ac:dyDescent="0.3">
      <c r="A3979" s="290">
        <f t="shared" si="185"/>
        <v>0</v>
      </c>
      <c r="B3979" s="289">
        <f t="shared" si="186"/>
        <v>0</v>
      </c>
      <c r="C3979" s="289">
        <f t="shared" si="187"/>
        <v>0</v>
      </c>
      <c r="E3979"/>
    </row>
    <row r="3980" spans="1:5" x14ac:dyDescent="0.3">
      <c r="A3980" s="290">
        <f t="shared" si="185"/>
        <v>0</v>
      </c>
      <c r="B3980" s="289">
        <f t="shared" si="186"/>
        <v>0</v>
      </c>
      <c r="C3980" s="289">
        <f t="shared" si="187"/>
        <v>0</v>
      </c>
      <c r="E3980"/>
    </row>
    <row r="3981" spans="1:5" x14ac:dyDescent="0.3">
      <c r="A3981" s="290">
        <f t="shared" si="185"/>
        <v>0</v>
      </c>
      <c r="B3981" s="289">
        <f t="shared" si="186"/>
        <v>0</v>
      </c>
      <c r="C3981" s="289">
        <f t="shared" si="187"/>
        <v>0</v>
      </c>
      <c r="E3981"/>
    </row>
    <row r="3982" spans="1:5" x14ac:dyDescent="0.3">
      <c r="A3982" s="290">
        <f t="shared" si="185"/>
        <v>0</v>
      </c>
      <c r="B3982" s="289">
        <f t="shared" si="186"/>
        <v>0</v>
      </c>
      <c r="C3982" s="289">
        <f t="shared" si="187"/>
        <v>0</v>
      </c>
      <c r="E3982"/>
    </row>
    <row r="3983" spans="1:5" x14ac:dyDescent="0.3">
      <c r="A3983" s="290">
        <f t="shared" si="185"/>
        <v>0</v>
      </c>
      <c r="B3983" s="289">
        <f t="shared" si="186"/>
        <v>0</v>
      </c>
      <c r="C3983" s="289">
        <f t="shared" si="187"/>
        <v>0</v>
      </c>
      <c r="E3983"/>
    </row>
    <row r="3984" spans="1:5" x14ac:dyDescent="0.3">
      <c r="A3984" s="290">
        <f t="shared" si="185"/>
        <v>0</v>
      </c>
      <c r="B3984" s="289">
        <f t="shared" si="186"/>
        <v>0</v>
      </c>
      <c r="C3984" s="289">
        <f t="shared" si="187"/>
        <v>0</v>
      </c>
      <c r="E3984"/>
    </row>
    <row r="3985" spans="1:5" x14ac:dyDescent="0.3">
      <c r="A3985" s="290">
        <f t="shared" si="185"/>
        <v>0</v>
      </c>
      <c r="B3985" s="289">
        <f t="shared" si="186"/>
        <v>0</v>
      </c>
      <c r="C3985" s="289">
        <f t="shared" si="187"/>
        <v>0</v>
      </c>
      <c r="E3985"/>
    </row>
    <row r="3986" spans="1:5" x14ac:dyDescent="0.3">
      <c r="A3986" s="290">
        <f t="shared" si="185"/>
        <v>0</v>
      </c>
      <c r="B3986" s="289">
        <f t="shared" si="186"/>
        <v>0</v>
      </c>
      <c r="C3986" s="289">
        <f t="shared" si="187"/>
        <v>0</v>
      </c>
      <c r="E3986"/>
    </row>
    <row r="3987" spans="1:5" x14ac:dyDescent="0.3">
      <c r="A3987" s="290">
        <f t="shared" si="185"/>
        <v>0</v>
      </c>
      <c r="B3987" s="289">
        <f t="shared" si="186"/>
        <v>0</v>
      </c>
      <c r="C3987" s="289">
        <f t="shared" si="187"/>
        <v>0</v>
      </c>
      <c r="E3987"/>
    </row>
    <row r="3988" spans="1:5" x14ac:dyDescent="0.3">
      <c r="A3988" s="290">
        <f t="shared" si="185"/>
        <v>0</v>
      </c>
      <c r="B3988" s="289">
        <f t="shared" si="186"/>
        <v>0</v>
      </c>
      <c r="C3988" s="289">
        <f t="shared" si="187"/>
        <v>0</v>
      </c>
      <c r="E3988"/>
    </row>
    <row r="3989" spans="1:5" x14ac:dyDescent="0.3">
      <c r="A3989" s="290">
        <f t="shared" si="185"/>
        <v>0</v>
      </c>
      <c r="B3989" s="289">
        <f t="shared" si="186"/>
        <v>0</v>
      </c>
      <c r="C3989" s="289">
        <f t="shared" si="187"/>
        <v>0</v>
      </c>
      <c r="E3989"/>
    </row>
    <row r="3990" spans="1:5" x14ac:dyDescent="0.3">
      <c r="A3990" s="290">
        <f t="shared" si="185"/>
        <v>0</v>
      </c>
      <c r="B3990" s="289">
        <f t="shared" si="186"/>
        <v>0</v>
      </c>
      <c r="C3990" s="289">
        <f t="shared" si="187"/>
        <v>0</v>
      </c>
      <c r="E3990"/>
    </row>
    <row r="3991" spans="1:5" x14ac:dyDescent="0.3">
      <c r="A3991" s="290">
        <f t="shared" si="185"/>
        <v>0</v>
      </c>
      <c r="B3991" s="289">
        <f t="shared" si="186"/>
        <v>0</v>
      </c>
      <c r="C3991" s="289">
        <f t="shared" si="187"/>
        <v>0</v>
      </c>
      <c r="E3991"/>
    </row>
    <row r="3992" spans="1:5" x14ac:dyDescent="0.3">
      <c r="A3992" s="290">
        <f t="shared" si="185"/>
        <v>0</v>
      </c>
      <c r="B3992" s="289">
        <f t="shared" si="186"/>
        <v>0</v>
      </c>
      <c r="C3992" s="289">
        <f t="shared" si="187"/>
        <v>0</v>
      </c>
      <c r="E3992"/>
    </row>
    <row r="3993" spans="1:5" x14ac:dyDescent="0.3">
      <c r="A3993" s="290">
        <f t="shared" si="185"/>
        <v>0</v>
      </c>
      <c r="B3993" s="289">
        <f t="shared" si="186"/>
        <v>0</v>
      </c>
      <c r="C3993" s="289">
        <f t="shared" si="187"/>
        <v>0</v>
      </c>
      <c r="E3993"/>
    </row>
    <row r="3994" spans="1:5" x14ac:dyDescent="0.3">
      <c r="A3994" s="290">
        <f t="shared" si="185"/>
        <v>0</v>
      </c>
      <c r="B3994" s="289">
        <f t="shared" si="186"/>
        <v>0</v>
      </c>
      <c r="C3994" s="289">
        <f t="shared" si="187"/>
        <v>0</v>
      </c>
      <c r="E3994"/>
    </row>
    <row r="3995" spans="1:5" x14ac:dyDescent="0.3">
      <c r="A3995" s="290">
        <f t="shared" si="185"/>
        <v>0</v>
      </c>
      <c r="B3995" s="289">
        <f t="shared" si="186"/>
        <v>0</v>
      </c>
      <c r="C3995" s="289">
        <f t="shared" si="187"/>
        <v>0</v>
      </c>
      <c r="E3995"/>
    </row>
    <row r="3996" spans="1:5" x14ac:dyDescent="0.3">
      <c r="A3996" s="290">
        <f t="shared" si="185"/>
        <v>0</v>
      </c>
      <c r="B3996" s="289">
        <f t="shared" si="186"/>
        <v>0</v>
      </c>
      <c r="C3996" s="289">
        <f t="shared" si="187"/>
        <v>0</v>
      </c>
      <c r="E3996"/>
    </row>
    <row r="3997" spans="1:5" x14ac:dyDescent="0.3">
      <c r="A3997" s="290">
        <f t="shared" ref="A3997:A4060" si="188">+E3997</f>
        <v>0</v>
      </c>
      <c r="B3997" s="289">
        <f t="shared" si="186"/>
        <v>0</v>
      </c>
      <c r="C3997" s="289">
        <f t="shared" si="187"/>
        <v>0</v>
      </c>
      <c r="E3997"/>
    </row>
    <row r="3998" spans="1:5" x14ac:dyDescent="0.3">
      <c r="A3998" s="290">
        <f t="shared" si="188"/>
        <v>0</v>
      </c>
      <c r="B3998" s="289">
        <f t="shared" si="186"/>
        <v>0</v>
      </c>
      <c r="C3998" s="289">
        <f t="shared" si="187"/>
        <v>0</v>
      </c>
      <c r="E3998"/>
    </row>
    <row r="3999" spans="1:5" x14ac:dyDescent="0.3">
      <c r="A3999" s="290">
        <f t="shared" si="188"/>
        <v>0</v>
      </c>
      <c r="B3999" s="289">
        <f t="shared" si="186"/>
        <v>0</v>
      </c>
      <c r="C3999" s="289">
        <f t="shared" si="187"/>
        <v>0</v>
      </c>
      <c r="E3999"/>
    </row>
    <row r="4000" spans="1:5" x14ac:dyDescent="0.3">
      <c r="A4000" s="290">
        <f t="shared" si="188"/>
        <v>0</v>
      </c>
      <c r="B4000" s="289">
        <f t="shared" si="186"/>
        <v>0</v>
      </c>
      <c r="C4000" s="289">
        <f t="shared" si="187"/>
        <v>0</v>
      </c>
      <c r="E4000"/>
    </row>
    <row r="4001" spans="1:5" x14ac:dyDescent="0.3">
      <c r="A4001" s="290">
        <f t="shared" si="188"/>
        <v>0</v>
      </c>
      <c r="B4001" s="289">
        <f t="shared" si="186"/>
        <v>0</v>
      </c>
      <c r="C4001" s="289">
        <f t="shared" si="187"/>
        <v>0</v>
      </c>
      <c r="E4001"/>
    </row>
    <row r="4002" spans="1:5" x14ac:dyDescent="0.3">
      <c r="A4002" s="290">
        <f t="shared" si="188"/>
        <v>0</v>
      </c>
      <c r="B4002" s="289">
        <f t="shared" si="186"/>
        <v>0</v>
      </c>
      <c r="C4002" s="289">
        <f t="shared" si="187"/>
        <v>0</v>
      </c>
      <c r="E4002"/>
    </row>
    <row r="4003" spans="1:5" x14ac:dyDescent="0.3">
      <c r="A4003" s="290">
        <f t="shared" si="188"/>
        <v>0</v>
      </c>
      <c r="B4003" s="289">
        <f t="shared" si="186"/>
        <v>0</v>
      </c>
      <c r="C4003" s="289">
        <f t="shared" si="187"/>
        <v>0</v>
      </c>
      <c r="E4003"/>
    </row>
    <row r="4004" spans="1:5" x14ac:dyDescent="0.3">
      <c r="A4004" s="290">
        <f t="shared" si="188"/>
        <v>0</v>
      </c>
      <c r="B4004" s="289">
        <f t="shared" ref="B4004:B4067" si="189">+SUM(F4004:G4004)</f>
        <v>0</v>
      </c>
      <c r="C4004" s="289">
        <f t="shared" ref="C4004:C4067" si="190">+SUM(F4004:AZ4004)-B4004</f>
        <v>0</v>
      </c>
      <c r="E4004"/>
    </row>
    <row r="4005" spans="1:5" x14ac:dyDescent="0.3">
      <c r="A4005" s="290">
        <f t="shared" si="188"/>
        <v>0</v>
      </c>
      <c r="B4005" s="289">
        <f t="shared" si="189"/>
        <v>0</v>
      </c>
      <c r="C4005" s="289">
        <f t="shared" si="190"/>
        <v>0</v>
      </c>
      <c r="E4005"/>
    </row>
    <row r="4006" spans="1:5" x14ac:dyDescent="0.3">
      <c r="A4006" s="290">
        <f t="shared" si="188"/>
        <v>0</v>
      </c>
      <c r="B4006" s="289">
        <f t="shared" si="189"/>
        <v>0</v>
      </c>
      <c r="C4006" s="289">
        <f t="shared" si="190"/>
        <v>0</v>
      </c>
      <c r="E4006"/>
    </row>
    <row r="4007" spans="1:5" x14ac:dyDescent="0.3">
      <c r="A4007" s="290">
        <f t="shared" si="188"/>
        <v>0</v>
      </c>
      <c r="B4007" s="289">
        <f t="shared" si="189"/>
        <v>0</v>
      </c>
      <c r="C4007" s="289">
        <f t="shared" si="190"/>
        <v>0</v>
      </c>
      <c r="E4007"/>
    </row>
    <row r="4008" spans="1:5" x14ac:dyDescent="0.3">
      <c r="A4008" s="290">
        <f t="shared" si="188"/>
        <v>0</v>
      </c>
      <c r="B4008" s="289">
        <f t="shared" si="189"/>
        <v>0</v>
      </c>
      <c r="C4008" s="289">
        <f t="shared" si="190"/>
        <v>0</v>
      </c>
      <c r="E4008"/>
    </row>
    <row r="4009" spans="1:5" x14ac:dyDescent="0.3">
      <c r="A4009" s="290">
        <f t="shared" si="188"/>
        <v>0</v>
      </c>
      <c r="B4009" s="289">
        <f t="shared" si="189"/>
        <v>0</v>
      </c>
      <c r="C4009" s="289">
        <f t="shared" si="190"/>
        <v>0</v>
      </c>
      <c r="E4009"/>
    </row>
    <row r="4010" spans="1:5" x14ac:dyDescent="0.3">
      <c r="A4010" s="290">
        <f t="shared" si="188"/>
        <v>0</v>
      </c>
      <c r="B4010" s="289">
        <f t="shared" si="189"/>
        <v>0</v>
      </c>
      <c r="C4010" s="289">
        <f t="shared" si="190"/>
        <v>0</v>
      </c>
      <c r="E4010"/>
    </row>
    <row r="4011" spans="1:5" x14ac:dyDescent="0.3">
      <c r="A4011" s="290">
        <f t="shared" si="188"/>
        <v>0</v>
      </c>
      <c r="B4011" s="289">
        <f t="shared" si="189"/>
        <v>0</v>
      </c>
      <c r="C4011" s="289">
        <f t="shared" si="190"/>
        <v>0</v>
      </c>
      <c r="E4011"/>
    </row>
    <row r="4012" spans="1:5" x14ac:dyDescent="0.3">
      <c r="A4012" s="290">
        <f t="shared" si="188"/>
        <v>0</v>
      </c>
      <c r="B4012" s="289">
        <f t="shared" si="189"/>
        <v>0</v>
      </c>
      <c r="C4012" s="289">
        <f t="shared" si="190"/>
        <v>0</v>
      </c>
      <c r="E4012"/>
    </row>
    <row r="4013" spans="1:5" x14ac:dyDescent="0.3">
      <c r="A4013" s="290">
        <f t="shared" si="188"/>
        <v>0</v>
      </c>
      <c r="B4013" s="289">
        <f t="shared" si="189"/>
        <v>0</v>
      </c>
      <c r="C4013" s="289">
        <f t="shared" si="190"/>
        <v>0</v>
      </c>
      <c r="E4013"/>
    </row>
    <row r="4014" spans="1:5" x14ac:dyDescent="0.3">
      <c r="A4014" s="290">
        <f t="shared" si="188"/>
        <v>0</v>
      </c>
      <c r="B4014" s="289">
        <f t="shared" si="189"/>
        <v>0</v>
      </c>
      <c r="C4014" s="289">
        <f t="shared" si="190"/>
        <v>0</v>
      </c>
      <c r="E4014"/>
    </row>
    <row r="4015" spans="1:5" x14ac:dyDescent="0.3">
      <c r="A4015" s="290">
        <f t="shared" si="188"/>
        <v>0</v>
      </c>
      <c r="B4015" s="289">
        <f t="shared" si="189"/>
        <v>0</v>
      </c>
      <c r="C4015" s="289">
        <f t="shared" si="190"/>
        <v>0</v>
      </c>
      <c r="E4015"/>
    </row>
    <row r="4016" spans="1:5" x14ac:dyDescent="0.3">
      <c r="A4016" s="290">
        <f t="shared" si="188"/>
        <v>0</v>
      </c>
      <c r="B4016" s="289">
        <f t="shared" si="189"/>
        <v>0</v>
      </c>
      <c r="C4016" s="289">
        <f t="shared" si="190"/>
        <v>0</v>
      </c>
      <c r="E4016"/>
    </row>
    <row r="4017" spans="1:5" x14ac:dyDescent="0.3">
      <c r="A4017" s="290">
        <f t="shared" si="188"/>
        <v>0</v>
      </c>
      <c r="B4017" s="289">
        <f t="shared" si="189"/>
        <v>0</v>
      </c>
      <c r="C4017" s="289">
        <f t="shared" si="190"/>
        <v>0</v>
      </c>
      <c r="E4017"/>
    </row>
    <row r="4018" spans="1:5" x14ac:dyDescent="0.3">
      <c r="A4018" s="290">
        <f t="shared" si="188"/>
        <v>0</v>
      </c>
      <c r="B4018" s="289">
        <f t="shared" si="189"/>
        <v>0</v>
      </c>
      <c r="C4018" s="289">
        <f t="shared" si="190"/>
        <v>0</v>
      </c>
      <c r="E4018"/>
    </row>
    <row r="4019" spans="1:5" x14ac:dyDescent="0.3">
      <c r="A4019" s="290">
        <f t="shared" si="188"/>
        <v>0</v>
      </c>
      <c r="B4019" s="289">
        <f t="shared" si="189"/>
        <v>0</v>
      </c>
      <c r="C4019" s="289">
        <f t="shared" si="190"/>
        <v>0</v>
      </c>
      <c r="E4019"/>
    </row>
    <row r="4020" spans="1:5" x14ac:dyDescent="0.3">
      <c r="A4020" s="290">
        <f t="shared" si="188"/>
        <v>0</v>
      </c>
      <c r="B4020" s="289">
        <f t="shared" si="189"/>
        <v>0</v>
      </c>
      <c r="C4020" s="289">
        <f t="shared" si="190"/>
        <v>0</v>
      </c>
      <c r="E4020"/>
    </row>
    <row r="4021" spans="1:5" x14ac:dyDescent="0.3">
      <c r="A4021" s="290">
        <f t="shared" si="188"/>
        <v>0</v>
      </c>
      <c r="B4021" s="289">
        <f t="shared" si="189"/>
        <v>0</v>
      </c>
      <c r="C4021" s="289">
        <f t="shared" si="190"/>
        <v>0</v>
      </c>
      <c r="E4021"/>
    </row>
    <row r="4022" spans="1:5" x14ac:dyDescent="0.3">
      <c r="A4022" s="290">
        <f t="shared" si="188"/>
        <v>0</v>
      </c>
      <c r="B4022" s="289">
        <f t="shared" si="189"/>
        <v>0</v>
      </c>
      <c r="C4022" s="289">
        <f t="shared" si="190"/>
        <v>0</v>
      </c>
      <c r="E4022"/>
    </row>
    <row r="4023" spans="1:5" x14ac:dyDescent="0.3">
      <c r="A4023" s="290">
        <f t="shared" si="188"/>
        <v>0</v>
      </c>
      <c r="B4023" s="289">
        <f t="shared" si="189"/>
        <v>0</v>
      </c>
      <c r="C4023" s="289">
        <f t="shared" si="190"/>
        <v>0</v>
      </c>
      <c r="E4023"/>
    </row>
    <row r="4024" spans="1:5" x14ac:dyDescent="0.3">
      <c r="A4024" s="290">
        <f t="shared" si="188"/>
        <v>0</v>
      </c>
      <c r="B4024" s="289">
        <f t="shared" si="189"/>
        <v>0</v>
      </c>
      <c r="C4024" s="289">
        <f t="shared" si="190"/>
        <v>0</v>
      </c>
      <c r="E4024"/>
    </row>
    <row r="4025" spans="1:5" x14ac:dyDescent="0.3">
      <c r="A4025" s="290">
        <f t="shared" si="188"/>
        <v>0</v>
      </c>
      <c r="B4025" s="289">
        <f t="shared" si="189"/>
        <v>0</v>
      </c>
      <c r="C4025" s="289">
        <f t="shared" si="190"/>
        <v>0</v>
      </c>
      <c r="E4025"/>
    </row>
    <row r="4026" spans="1:5" x14ac:dyDescent="0.3">
      <c r="A4026" s="290">
        <f t="shared" si="188"/>
        <v>0</v>
      </c>
      <c r="B4026" s="289">
        <f t="shared" si="189"/>
        <v>0</v>
      </c>
      <c r="C4026" s="289">
        <f t="shared" si="190"/>
        <v>0</v>
      </c>
      <c r="E4026"/>
    </row>
    <row r="4027" spans="1:5" x14ac:dyDescent="0.3">
      <c r="A4027" s="290">
        <f t="shared" si="188"/>
        <v>0</v>
      </c>
      <c r="B4027" s="289">
        <f t="shared" si="189"/>
        <v>0</v>
      </c>
      <c r="C4027" s="289">
        <f t="shared" si="190"/>
        <v>0</v>
      </c>
      <c r="E4027"/>
    </row>
    <row r="4028" spans="1:5" x14ac:dyDescent="0.3">
      <c r="A4028" s="290">
        <f t="shared" si="188"/>
        <v>0</v>
      </c>
      <c r="B4028" s="289">
        <f t="shared" si="189"/>
        <v>0</v>
      </c>
      <c r="C4028" s="289">
        <f t="shared" si="190"/>
        <v>0</v>
      </c>
      <c r="E4028"/>
    </row>
    <row r="4029" spans="1:5" x14ac:dyDescent="0.3">
      <c r="A4029" s="290">
        <f t="shared" si="188"/>
        <v>0</v>
      </c>
      <c r="B4029" s="289">
        <f t="shared" si="189"/>
        <v>0</v>
      </c>
      <c r="C4029" s="289">
        <f t="shared" si="190"/>
        <v>0</v>
      </c>
      <c r="E4029"/>
    </row>
    <row r="4030" spans="1:5" x14ac:dyDescent="0.3">
      <c r="A4030" s="290">
        <f t="shared" si="188"/>
        <v>0</v>
      </c>
      <c r="B4030" s="289">
        <f t="shared" si="189"/>
        <v>0</v>
      </c>
      <c r="C4030" s="289">
        <f t="shared" si="190"/>
        <v>0</v>
      </c>
      <c r="E4030"/>
    </row>
    <row r="4031" spans="1:5" x14ac:dyDescent="0.3">
      <c r="A4031" s="290">
        <f t="shared" si="188"/>
        <v>0</v>
      </c>
      <c r="B4031" s="289">
        <f t="shared" si="189"/>
        <v>0</v>
      </c>
      <c r="C4031" s="289">
        <f t="shared" si="190"/>
        <v>0</v>
      </c>
      <c r="E4031"/>
    </row>
    <row r="4032" spans="1:5" x14ac:dyDescent="0.3">
      <c r="A4032" s="290">
        <f t="shared" si="188"/>
        <v>0</v>
      </c>
      <c r="B4032" s="289">
        <f t="shared" si="189"/>
        <v>0</v>
      </c>
      <c r="C4032" s="289">
        <f t="shared" si="190"/>
        <v>0</v>
      </c>
      <c r="E4032"/>
    </row>
    <row r="4033" spans="1:5" x14ac:dyDescent="0.3">
      <c r="A4033" s="290">
        <f t="shared" si="188"/>
        <v>0</v>
      </c>
      <c r="B4033" s="289">
        <f t="shared" si="189"/>
        <v>0</v>
      </c>
      <c r="C4033" s="289">
        <f t="shared" si="190"/>
        <v>0</v>
      </c>
      <c r="E4033"/>
    </row>
    <row r="4034" spans="1:5" x14ac:dyDescent="0.3">
      <c r="A4034" s="290">
        <f t="shared" si="188"/>
        <v>0</v>
      </c>
      <c r="B4034" s="289">
        <f t="shared" si="189"/>
        <v>0</v>
      </c>
      <c r="C4034" s="289">
        <f t="shared" si="190"/>
        <v>0</v>
      </c>
      <c r="E4034"/>
    </row>
    <row r="4035" spans="1:5" x14ac:dyDescent="0.3">
      <c r="A4035" s="290">
        <f t="shared" si="188"/>
        <v>0</v>
      </c>
      <c r="B4035" s="289">
        <f t="shared" si="189"/>
        <v>0</v>
      </c>
      <c r="C4035" s="289">
        <f t="shared" si="190"/>
        <v>0</v>
      </c>
      <c r="E4035"/>
    </row>
    <row r="4036" spans="1:5" x14ac:dyDescent="0.3">
      <c r="A4036" s="290">
        <f t="shared" si="188"/>
        <v>0</v>
      </c>
      <c r="B4036" s="289">
        <f t="shared" si="189"/>
        <v>0</v>
      </c>
      <c r="C4036" s="289">
        <f t="shared" si="190"/>
        <v>0</v>
      </c>
      <c r="E4036"/>
    </row>
    <row r="4037" spans="1:5" x14ac:dyDescent="0.3">
      <c r="A4037" s="290">
        <f t="shared" si="188"/>
        <v>0</v>
      </c>
      <c r="B4037" s="289">
        <f t="shared" si="189"/>
        <v>0</v>
      </c>
      <c r="C4037" s="289">
        <f t="shared" si="190"/>
        <v>0</v>
      </c>
      <c r="E4037"/>
    </row>
    <row r="4038" spans="1:5" x14ac:dyDescent="0.3">
      <c r="A4038" s="290">
        <f t="shared" si="188"/>
        <v>0</v>
      </c>
      <c r="B4038" s="289">
        <f t="shared" si="189"/>
        <v>0</v>
      </c>
      <c r="C4038" s="289">
        <f t="shared" si="190"/>
        <v>0</v>
      </c>
      <c r="E4038"/>
    </row>
    <row r="4039" spans="1:5" x14ac:dyDescent="0.3">
      <c r="A4039" s="290">
        <f t="shared" si="188"/>
        <v>0</v>
      </c>
      <c r="B4039" s="289">
        <f t="shared" si="189"/>
        <v>0</v>
      </c>
      <c r="C4039" s="289">
        <f t="shared" si="190"/>
        <v>0</v>
      </c>
      <c r="E4039"/>
    </row>
    <row r="4040" spans="1:5" x14ac:dyDescent="0.3">
      <c r="A4040" s="290">
        <f t="shared" si="188"/>
        <v>0</v>
      </c>
      <c r="B4040" s="289">
        <f t="shared" si="189"/>
        <v>0</v>
      </c>
      <c r="C4040" s="289">
        <f t="shared" si="190"/>
        <v>0</v>
      </c>
      <c r="E4040"/>
    </row>
    <row r="4041" spans="1:5" x14ac:dyDescent="0.3">
      <c r="A4041" s="290">
        <f t="shared" si="188"/>
        <v>0</v>
      </c>
      <c r="B4041" s="289">
        <f t="shared" si="189"/>
        <v>0</v>
      </c>
      <c r="C4041" s="289">
        <f t="shared" si="190"/>
        <v>0</v>
      </c>
      <c r="E4041"/>
    </row>
    <row r="4042" spans="1:5" x14ac:dyDescent="0.3">
      <c r="A4042" s="290">
        <f t="shared" si="188"/>
        <v>0</v>
      </c>
      <c r="B4042" s="289">
        <f t="shared" si="189"/>
        <v>0</v>
      </c>
      <c r="C4042" s="289">
        <f t="shared" si="190"/>
        <v>0</v>
      </c>
      <c r="E4042"/>
    </row>
    <row r="4043" spans="1:5" x14ac:dyDescent="0.3">
      <c r="A4043" s="290">
        <f t="shared" si="188"/>
        <v>0</v>
      </c>
      <c r="B4043" s="289">
        <f t="shared" si="189"/>
        <v>0</v>
      </c>
      <c r="C4043" s="289">
        <f t="shared" si="190"/>
        <v>0</v>
      </c>
      <c r="E4043"/>
    </row>
    <row r="4044" spans="1:5" x14ac:dyDescent="0.3">
      <c r="A4044" s="290">
        <f t="shared" si="188"/>
        <v>0</v>
      </c>
      <c r="B4044" s="289">
        <f t="shared" si="189"/>
        <v>0</v>
      </c>
      <c r="C4044" s="289">
        <f t="shared" si="190"/>
        <v>0</v>
      </c>
      <c r="E4044"/>
    </row>
    <row r="4045" spans="1:5" x14ac:dyDescent="0.3">
      <c r="A4045" s="290">
        <f t="shared" si="188"/>
        <v>0</v>
      </c>
      <c r="B4045" s="289">
        <f t="shared" si="189"/>
        <v>0</v>
      </c>
      <c r="C4045" s="289">
        <f t="shared" si="190"/>
        <v>0</v>
      </c>
      <c r="E4045"/>
    </row>
    <row r="4046" spans="1:5" x14ac:dyDescent="0.3">
      <c r="A4046" s="290">
        <f t="shared" si="188"/>
        <v>0</v>
      </c>
      <c r="B4046" s="289">
        <f t="shared" si="189"/>
        <v>0</v>
      </c>
      <c r="C4046" s="289">
        <f t="shared" si="190"/>
        <v>0</v>
      </c>
      <c r="E4046"/>
    </row>
    <row r="4047" spans="1:5" x14ac:dyDescent="0.3">
      <c r="A4047" s="290">
        <f t="shared" si="188"/>
        <v>0</v>
      </c>
      <c r="B4047" s="289">
        <f t="shared" si="189"/>
        <v>0</v>
      </c>
      <c r="C4047" s="289">
        <f t="shared" si="190"/>
        <v>0</v>
      </c>
      <c r="E4047"/>
    </row>
    <row r="4048" spans="1:5" x14ac:dyDescent="0.3">
      <c r="A4048" s="290">
        <f t="shared" si="188"/>
        <v>0</v>
      </c>
      <c r="B4048" s="289">
        <f t="shared" si="189"/>
        <v>0</v>
      </c>
      <c r="C4048" s="289">
        <f t="shared" si="190"/>
        <v>0</v>
      </c>
      <c r="E4048"/>
    </row>
    <row r="4049" spans="1:5" x14ac:dyDescent="0.3">
      <c r="A4049" s="290">
        <f t="shared" si="188"/>
        <v>0</v>
      </c>
      <c r="B4049" s="289">
        <f t="shared" si="189"/>
        <v>0</v>
      </c>
      <c r="C4049" s="289">
        <f t="shared" si="190"/>
        <v>0</v>
      </c>
      <c r="E4049"/>
    </row>
    <row r="4050" spans="1:5" x14ac:dyDescent="0.3">
      <c r="A4050" s="290">
        <f t="shared" si="188"/>
        <v>0</v>
      </c>
      <c r="B4050" s="289">
        <f t="shared" si="189"/>
        <v>0</v>
      </c>
      <c r="C4050" s="289">
        <f t="shared" si="190"/>
        <v>0</v>
      </c>
      <c r="E4050"/>
    </row>
    <row r="4051" spans="1:5" x14ac:dyDescent="0.3">
      <c r="A4051" s="290">
        <f t="shared" si="188"/>
        <v>0</v>
      </c>
      <c r="B4051" s="289">
        <f t="shared" si="189"/>
        <v>0</v>
      </c>
      <c r="C4051" s="289">
        <f t="shared" si="190"/>
        <v>0</v>
      </c>
      <c r="E4051"/>
    </row>
    <row r="4052" spans="1:5" x14ac:dyDescent="0.3">
      <c r="A4052" s="290">
        <f t="shared" si="188"/>
        <v>0</v>
      </c>
      <c r="B4052" s="289">
        <f t="shared" si="189"/>
        <v>0</v>
      </c>
      <c r="C4052" s="289">
        <f t="shared" si="190"/>
        <v>0</v>
      </c>
      <c r="E4052"/>
    </row>
    <row r="4053" spans="1:5" x14ac:dyDescent="0.3">
      <c r="A4053" s="290">
        <f t="shared" si="188"/>
        <v>0</v>
      </c>
      <c r="B4053" s="289">
        <f t="shared" si="189"/>
        <v>0</v>
      </c>
      <c r="C4053" s="289">
        <f t="shared" si="190"/>
        <v>0</v>
      </c>
      <c r="E4053"/>
    </row>
    <row r="4054" spans="1:5" x14ac:dyDescent="0.3">
      <c r="A4054" s="290">
        <f t="shared" si="188"/>
        <v>0</v>
      </c>
      <c r="B4054" s="289">
        <f t="shared" si="189"/>
        <v>0</v>
      </c>
      <c r="C4054" s="289">
        <f t="shared" si="190"/>
        <v>0</v>
      </c>
      <c r="E4054"/>
    </row>
    <row r="4055" spans="1:5" x14ac:dyDescent="0.3">
      <c r="A4055" s="290">
        <f t="shared" si="188"/>
        <v>0</v>
      </c>
      <c r="B4055" s="289">
        <f t="shared" si="189"/>
        <v>0</v>
      </c>
      <c r="C4055" s="289">
        <f t="shared" si="190"/>
        <v>0</v>
      </c>
      <c r="E4055"/>
    </row>
    <row r="4056" spans="1:5" x14ac:dyDescent="0.3">
      <c r="A4056" s="290">
        <f t="shared" si="188"/>
        <v>0</v>
      </c>
      <c r="B4056" s="289">
        <f t="shared" si="189"/>
        <v>0</v>
      </c>
      <c r="C4056" s="289">
        <f t="shared" si="190"/>
        <v>0</v>
      </c>
      <c r="E4056"/>
    </row>
    <row r="4057" spans="1:5" x14ac:dyDescent="0.3">
      <c r="A4057" s="290">
        <f t="shared" si="188"/>
        <v>0</v>
      </c>
      <c r="B4057" s="289">
        <f t="shared" si="189"/>
        <v>0</v>
      </c>
      <c r="C4057" s="289">
        <f t="shared" si="190"/>
        <v>0</v>
      </c>
      <c r="E4057"/>
    </row>
    <row r="4058" spans="1:5" x14ac:dyDescent="0.3">
      <c r="A4058" s="290">
        <f t="shared" si="188"/>
        <v>0</v>
      </c>
      <c r="B4058" s="289">
        <f t="shared" si="189"/>
        <v>0</v>
      </c>
      <c r="C4058" s="289">
        <f t="shared" si="190"/>
        <v>0</v>
      </c>
      <c r="E4058"/>
    </row>
    <row r="4059" spans="1:5" x14ac:dyDescent="0.3">
      <c r="A4059" s="290">
        <f t="shared" si="188"/>
        <v>0</v>
      </c>
      <c r="B4059" s="289">
        <f t="shared" si="189"/>
        <v>0</v>
      </c>
      <c r="C4059" s="289">
        <f t="shared" si="190"/>
        <v>0</v>
      </c>
      <c r="E4059"/>
    </row>
    <row r="4060" spans="1:5" x14ac:dyDescent="0.3">
      <c r="A4060" s="290">
        <f t="shared" si="188"/>
        <v>0</v>
      </c>
      <c r="B4060" s="289">
        <f t="shared" si="189"/>
        <v>0</v>
      </c>
      <c r="C4060" s="289">
        <f t="shared" si="190"/>
        <v>0</v>
      </c>
      <c r="E4060"/>
    </row>
    <row r="4061" spans="1:5" x14ac:dyDescent="0.3">
      <c r="A4061" s="290">
        <f t="shared" ref="A4061:A4124" si="191">+E4061</f>
        <v>0</v>
      </c>
      <c r="B4061" s="289">
        <f t="shared" si="189"/>
        <v>0</v>
      </c>
      <c r="C4061" s="289">
        <f t="shared" si="190"/>
        <v>0</v>
      </c>
      <c r="E4061"/>
    </row>
    <row r="4062" spans="1:5" x14ac:dyDescent="0.3">
      <c r="A4062" s="290">
        <f t="shared" si="191"/>
        <v>0</v>
      </c>
      <c r="B4062" s="289">
        <f t="shared" si="189"/>
        <v>0</v>
      </c>
      <c r="C4062" s="289">
        <f t="shared" si="190"/>
        <v>0</v>
      </c>
      <c r="E4062"/>
    </row>
    <row r="4063" spans="1:5" x14ac:dyDescent="0.3">
      <c r="A4063" s="290">
        <f t="shared" si="191"/>
        <v>0</v>
      </c>
      <c r="B4063" s="289">
        <f t="shared" si="189"/>
        <v>0</v>
      </c>
      <c r="C4063" s="289">
        <f t="shared" si="190"/>
        <v>0</v>
      </c>
      <c r="E4063"/>
    </row>
    <row r="4064" spans="1:5" x14ac:dyDescent="0.3">
      <c r="A4064" s="290">
        <f t="shared" si="191"/>
        <v>0</v>
      </c>
      <c r="B4064" s="289">
        <f t="shared" si="189"/>
        <v>0</v>
      </c>
      <c r="C4064" s="289">
        <f t="shared" si="190"/>
        <v>0</v>
      </c>
      <c r="E4064"/>
    </row>
    <row r="4065" spans="1:5" x14ac:dyDescent="0.3">
      <c r="A4065" s="290">
        <f t="shared" si="191"/>
        <v>0</v>
      </c>
      <c r="B4065" s="289">
        <f t="shared" si="189"/>
        <v>0</v>
      </c>
      <c r="C4065" s="289">
        <f t="shared" si="190"/>
        <v>0</v>
      </c>
      <c r="E4065"/>
    </row>
    <row r="4066" spans="1:5" x14ac:dyDescent="0.3">
      <c r="A4066" s="290">
        <f t="shared" si="191"/>
        <v>0</v>
      </c>
      <c r="B4066" s="289">
        <f t="shared" si="189"/>
        <v>0</v>
      </c>
      <c r="C4066" s="289">
        <f t="shared" si="190"/>
        <v>0</v>
      </c>
      <c r="E4066"/>
    </row>
    <row r="4067" spans="1:5" x14ac:dyDescent="0.3">
      <c r="A4067" s="290">
        <f t="shared" si="191"/>
        <v>0</v>
      </c>
      <c r="B4067" s="289">
        <f t="shared" si="189"/>
        <v>0</v>
      </c>
      <c r="C4067" s="289">
        <f t="shared" si="190"/>
        <v>0</v>
      </c>
      <c r="E4067"/>
    </row>
    <row r="4068" spans="1:5" x14ac:dyDescent="0.3">
      <c r="A4068" s="290">
        <f t="shared" si="191"/>
        <v>0</v>
      </c>
      <c r="B4068" s="289">
        <f t="shared" ref="B4068:B4131" si="192">+SUM(F4068:G4068)</f>
        <v>0</v>
      </c>
      <c r="C4068" s="289">
        <f t="shared" ref="C4068:C4131" si="193">+SUM(F4068:AZ4068)-B4068</f>
        <v>0</v>
      </c>
      <c r="E4068"/>
    </row>
    <row r="4069" spans="1:5" x14ac:dyDescent="0.3">
      <c r="A4069" s="290">
        <f t="shared" si="191"/>
        <v>0</v>
      </c>
      <c r="B4069" s="289">
        <f t="shared" si="192"/>
        <v>0</v>
      </c>
      <c r="C4069" s="289">
        <f t="shared" si="193"/>
        <v>0</v>
      </c>
      <c r="E4069"/>
    </row>
    <row r="4070" spans="1:5" x14ac:dyDescent="0.3">
      <c r="A4070" s="290">
        <f t="shared" si="191"/>
        <v>0</v>
      </c>
      <c r="B4070" s="289">
        <f t="shared" si="192"/>
        <v>0</v>
      </c>
      <c r="C4070" s="289">
        <f t="shared" si="193"/>
        <v>0</v>
      </c>
      <c r="E4070"/>
    </row>
    <row r="4071" spans="1:5" x14ac:dyDescent="0.3">
      <c r="A4071" s="290">
        <f t="shared" si="191"/>
        <v>0</v>
      </c>
      <c r="B4071" s="289">
        <f t="shared" si="192"/>
        <v>0</v>
      </c>
      <c r="C4071" s="289">
        <f t="shared" si="193"/>
        <v>0</v>
      </c>
      <c r="E4071"/>
    </row>
    <row r="4072" spans="1:5" x14ac:dyDescent="0.3">
      <c r="A4072" s="290">
        <f t="shared" si="191"/>
        <v>0</v>
      </c>
      <c r="B4072" s="289">
        <f t="shared" si="192"/>
        <v>0</v>
      </c>
      <c r="C4072" s="289">
        <f t="shared" si="193"/>
        <v>0</v>
      </c>
      <c r="E4072"/>
    </row>
    <row r="4073" spans="1:5" x14ac:dyDescent="0.3">
      <c r="A4073" s="290">
        <f t="shared" si="191"/>
        <v>0</v>
      </c>
      <c r="B4073" s="289">
        <f t="shared" si="192"/>
        <v>0</v>
      </c>
      <c r="C4073" s="289">
        <f t="shared" si="193"/>
        <v>0</v>
      </c>
      <c r="E4073"/>
    </row>
    <row r="4074" spans="1:5" x14ac:dyDescent="0.3">
      <c r="A4074" s="290">
        <f t="shared" si="191"/>
        <v>0</v>
      </c>
      <c r="B4074" s="289">
        <f t="shared" si="192"/>
        <v>0</v>
      </c>
      <c r="C4074" s="289">
        <f t="shared" si="193"/>
        <v>0</v>
      </c>
      <c r="E4074"/>
    </row>
    <row r="4075" spans="1:5" x14ac:dyDescent="0.3">
      <c r="A4075" s="290">
        <f t="shared" si="191"/>
        <v>0</v>
      </c>
      <c r="B4075" s="289">
        <f t="shared" si="192"/>
        <v>0</v>
      </c>
      <c r="C4075" s="289">
        <f t="shared" si="193"/>
        <v>0</v>
      </c>
      <c r="E4075"/>
    </row>
    <row r="4076" spans="1:5" x14ac:dyDescent="0.3">
      <c r="A4076" s="290">
        <f t="shared" si="191"/>
        <v>0</v>
      </c>
      <c r="B4076" s="289">
        <f t="shared" si="192"/>
        <v>0</v>
      </c>
      <c r="C4076" s="289">
        <f t="shared" si="193"/>
        <v>0</v>
      </c>
      <c r="E4076"/>
    </row>
    <row r="4077" spans="1:5" x14ac:dyDescent="0.3">
      <c r="A4077" s="290">
        <f t="shared" si="191"/>
        <v>0</v>
      </c>
      <c r="B4077" s="289">
        <f t="shared" si="192"/>
        <v>0</v>
      </c>
      <c r="C4077" s="289">
        <f t="shared" si="193"/>
        <v>0</v>
      </c>
      <c r="E4077"/>
    </row>
    <row r="4078" spans="1:5" x14ac:dyDescent="0.3">
      <c r="A4078" s="290">
        <f t="shared" si="191"/>
        <v>0</v>
      </c>
      <c r="B4078" s="289">
        <f t="shared" si="192"/>
        <v>0</v>
      </c>
      <c r="C4078" s="289">
        <f t="shared" si="193"/>
        <v>0</v>
      </c>
      <c r="E4078"/>
    </row>
    <row r="4079" spans="1:5" x14ac:dyDescent="0.3">
      <c r="A4079" s="290">
        <f t="shared" si="191"/>
        <v>0</v>
      </c>
      <c r="B4079" s="289">
        <f t="shared" si="192"/>
        <v>0</v>
      </c>
      <c r="C4079" s="289">
        <f t="shared" si="193"/>
        <v>0</v>
      </c>
      <c r="E4079"/>
    </row>
    <row r="4080" spans="1:5" x14ac:dyDescent="0.3">
      <c r="A4080" s="290">
        <f t="shared" si="191"/>
        <v>0</v>
      </c>
      <c r="B4080" s="289">
        <f t="shared" si="192"/>
        <v>0</v>
      </c>
      <c r="C4080" s="289">
        <f t="shared" si="193"/>
        <v>0</v>
      </c>
      <c r="E4080"/>
    </row>
    <row r="4081" spans="1:5" x14ac:dyDescent="0.3">
      <c r="A4081" s="290">
        <f t="shared" si="191"/>
        <v>0</v>
      </c>
      <c r="B4081" s="289">
        <f t="shared" si="192"/>
        <v>0</v>
      </c>
      <c r="C4081" s="289">
        <f t="shared" si="193"/>
        <v>0</v>
      </c>
      <c r="E4081"/>
    </row>
    <row r="4082" spans="1:5" x14ac:dyDescent="0.3">
      <c r="A4082" s="290">
        <f t="shared" si="191"/>
        <v>0</v>
      </c>
      <c r="B4082" s="289">
        <f t="shared" si="192"/>
        <v>0</v>
      </c>
      <c r="C4082" s="289">
        <f t="shared" si="193"/>
        <v>0</v>
      </c>
      <c r="E4082"/>
    </row>
    <row r="4083" spans="1:5" x14ac:dyDescent="0.3">
      <c r="A4083" s="290">
        <f t="shared" si="191"/>
        <v>0</v>
      </c>
      <c r="B4083" s="289">
        <f t="shared" si="192"/>
        <v>0</v>
      </c>
      <c r="C4083" s="289">
        <f t="shared" si="193"/>
        <v>0</v>
      </c>
      <c r="E4083"/>
    </row>
    <row r="4084" spans="1:5" x14ac:dyDescent="0.3">
      <c r="A4084" s="290">
        <f t="shared" si="191"/>
        <v>0</v>
      </c>
      <c r="B4084" s="289">
        <f t="shared" si="192"/>
        <v>0</v>
      </c>
      <c r="C4084" s="289">
        <f t="shared" si="193"/>
        <v>0</v>
      </c>
      <c r="E4084"/>
    </row>
    <row r="4085" spans="1:5" x14ac:dyDescent="0.3">
      <c r="A4085" s="290">
        <f t="shared" si="191"/>
        <v>0</v>
      </c>
      <c r="B4085" s="289">
        <f t="shared" si="192"/>
        <v>0</v>
      </c>
      <c r="C4085" s="289">
        <f t="shared" si="193"/>
        <v>0</v>
      </c>
      <c r="E4085"/>
    </row>
    <row r="4086" spans="1:5" x14ac:dyDescent="0.3">
      <c r="A4086" s="290">
        <f t="shared" si="191"/>
        <v>0</v>
      </c>
      <c r="B4086" s="289">
        <f t="shared" si="192"/>
        <v>0</v>
      </c>
      <c r="C4086" s="289">
        <f t="shared" si="193"/>
        <v>0</v>
      </c>
      <c r="E4086"/>
    </row>
    <row r="4087" spans="1:5" x14ac:dyDescent="0.3">
      <c r="A4087" s="290">
        <f t="shared" si="191"/>
        <v>0</v>
      </c>
      <c r="B4087" s="289">
        <f t="shared" si="192"/>
        <v>0</v>
      </c>
      <c r="C4087" s="289">
        <f t="shared" si="193"/>
        <v>0</v>
      </c>
      <c r="E4087"/>
    </row>
    <row r="4088" spans="1:5" x14ac:dyDescent="0.3">
      <c r="A4088" s="290">
        <f t="shared" si="191"/>
        <v>0</v>
      </c>
      <c r="B4088" s="289">
        <f t="shared" si="192"/>
        <v>0</v>
      </c>
      <c r="C4088" s="289">
        <f t="shared" si="193"/>
        <v>0</v>
      </c>
      <c r="E4088"/>
    </row>
    <row r="4089" spans="1:5" x14ac:dyDescent="0.3">
      <c r="A4089" s="290">
        <f t="shared" si="191"/>
        <v>0</v>
      </c>
      <c r="B4089" s="289">
        <f t="shared" si="192"/>
        <v>0</v>
      </c>
      <c r="C4089" s="289">
        <f t="shared" si="193"/>
        <v>0</v>
      </c>
      <c r="E4089"/>
    </row>
    <row r="4090" spans="1:5" x14ac:dyDescent="0.3">
      <c r="A4090" s="290">
        <f t="shared" si="191"/>
        <v>0</v>
      </c>
      <c r="B4090" s="289">
        <f t="shared" si="192"/>
        <v>0</v>
      </c>
      <c r="C4090" s="289">
        <f t="shared" si="193"/>
        <v>0</v>
      </c>
      <c r="E4090"/>
    </row>
    <row r="4091" spans="1:5" x14ac:dyDescent="0.3">
      <c r="A4091" s="290">
        <f t="shared" si="191"/>
        <v>0</v>
      </c>
      <c r="B4091" s="289">
        <f t="shared" si="192"/>
        <v>0</v>
      </c>
      <c r="C4091" s="289">
        <f t="shared" si="193"/>
        <v>0</v>
      </c>
      <c r="E4091"/>
    </row>
    <row r="4092" spans="1:5" x14ac:dyDescent="0.3">
      <c r="A4092" s="290">
        <f t="shared" si="191"/>
        <v>0</v>
      </c>
      <c r="B4092" s="289">
        <f t="shared" si="192"/>
        <v>0</v>
      </c>
      <c r="C4092" s="289">
        <f t="shared" si="193"/>
        <v>0</v>
      </c>
      <c r="E4092"/>
    </row>
    <row r="4093" spans="1:5" x14ac:dyDescent="0.3">
      <c r="A4093" s="290">
        <f t="shared" si="191"/>
        <v>0</v>
      </c>
      <c r="B4093" s="289">
        <f t="shared" si="192"/>
        <v>0</v>
      </c>
      <c r="C4093" s="289">
        <f t="shared" si="193"/>
        <v>0</v>
      </c>
      <c r="E4093"/>
    </row>
    <row r="4094" spans="1:5" x14ac:dyDescent="0.3">
      <c r="A4094" s="290">
        <f t="shared" si="191"/>
        <v>0</v>
      </c>
      <c r="B4094" s="289">
        <f t="shared" si="192"/>
        <v>0</v>
      </c>
      <c r="C4094" s="289">
        <f t="shared" si="193"/>
        <v>0</v>
      </c>
      <c r="E4094"/>
    </row>
    <row r="4095" spans="1:5" x14ac:dyDescent="0.3">
      <c r="A4095" s="290">
        <f t="shared" si="191"/>
        <v>0</v>
      </c>
      <c r="B4095" s="289">
        <f t="shared" si="192"/>
        <v>0</v>
      </c>
      <c r="C4095" s="289">
        <f t="shared" si="193"/>
        <v>0</v>
      </c>
      <c r="E4095"/>
    </row>
    <row r="4096" spans="1:5" x14ac:dyDescent="0.3">
      <c r="A4096" s="290">
        <f t="shared" si="191"/>
        <v>0</v>
      </c>
      <c r="B4096" s="289">
        <f t="shared" si="192"/>
        <v>0</v>
      </c>
      <c r="C4096" s="289">
        <f t="shared" si="193"/>
        <v>0</v>
      </c>
      <c r="E4096"/>
    </row>
    <row r="4097" spans="1:5" x14ac:dyDescent="0.3">
      <c r="A4097" s="290">
        <f t="shared" si="191"/>
        <v>0</v>
      </c>
      <c r="B4097" s="289">
        <f t="shared" si="192"/>
        <v>0</v>
      </c>
      <c r="C4097" s="289">
        <f t="shared" si="193"/>
        <v>0</v>
      </c>
      <c r="E4097"/>
    </row>
    <row r="4098" spans="1:5" x14ac:dyDescent="0.3">
      <c r="A4098" s="290">
        <f t="shared" si="191"/>
        <v>0</v>
      </c>
      <c r="B4098" s="289">
        <f t="shared" si="192"/>
        <v>0</v>
      </c>
      <c r="C4098" s="289">
        <f t="shared" si="193"/>
        <v>0</v>
      </c>
      <c r="E4098"/>
    </row>
    <row r="4099" spans="1:5" x14ac:dyDescent="0.3">
      <c r="A4099" s="290">
        <f t="shared" si="191"/>
        <v>0</v>
      </c>
      <c r="B4099" s="289">
        <f t="shared" si="192"/>
        <v>0</v>
      </c>
      <c r="C4099" s="289">
        <f t="shared" si="193"/>
        <v>0</v>
      </c>
      <c r="E4099"/>
    </row>
    <row r="4100" spans="1:5" x14ac:dyDescent="0.3">
      <c r="A4100" s="290">
        <f t="shared" si="191"/>
        <v>0</v>
      </c>
      <c r="B4100" s="289">
        <f t="shared" si="192"/>
        <v>0</v>
      </c>
      <c r="C4100" s="289">
        <f t="shared" si="193"/>
        <v>0</v>
      </c>
      <c r="E4100"/>
    </row>
    <row r="4101" spans="1:5" x14ac:dyDescent="0.3">
      <c r="A4101" s="290">
        <f t="shared" si="191"/>
        <v>0</v>
      </c>
      <c r="B4101" s="289">
        <f t="shared" si="192"/>
        <v>0</v>
      </c>
      <c r="C4101" s="289">
        <f t="shared" si="193"/>
        <v>0</v>
      </c>
      <c r="E4101"/>
    </row>
    <row r="4102" spans="1:5" x14ac:dyDescent="0.3">
      <c r="A4102" s="290">
        <f t="shared" si="191"/>
        <v>0</v>
      </c>
      <c r="B4102" s="289">
        <f t="shared" si="192"/>
        <v>0</v>
      </c>
      <c r="C4102" s="289">
        <f t="shared" si="193"/>
        <v>0</v>
      </c>
      <c r="E4102"/>
    </row>
    <row r="4103" spans="1:5" x14ac:dyDescent="0.3">
      <c r="A4103" s="290">
        <f t="shared" si="191"/>
        <v>0</v>
      </c>
      <c r="B4103" s="289">
        <f t="shared" si="192"/>
        <v>0</v>
      </c>
      <c r="C4103" s="289">
        <f t="shared" si="193"/>
        <v>0</v>
      </c>
      <c r="E4103"/>
    </row>
    <row r="4104" spans="1:5" x14ac:dyDescent="0.3">
      <c r="A4104" s="290">
        <f t="shared" si="191"/>
        <v>0</v>
      </c>
      <c r="B4104" s="289">
        <f t="shared" si="192"/>
        <v>0</v>
      </c>
      <c r="C4104" s="289">
        <f t="shared" si="193"/>
        <v>0</v>
      </c>
      <c r="E4104"/>
    </row>
    <row r="4105" spans="1:5" x14ac:dyDescent="0.3">
      <c r="A4105" s="290">
        <f t="shared" si="191"/>
        <v>0</v>
      </c>
      <c r="B4105" s="289">
        <f t="shared" si="192"/>
        <v>0</v>
      </c>
      <c r="C4105" s="289">
        <f t="shared" si="193"/>
        <v>0</v>
      </c>
      <c r="E4105"/>
    </row>
    <row r="4106" spans="1:5" x14ac:dyDescent="0.3">
      <c r="A4106" s="290">
        <f t="shared" si="191"/>
        <v>0</v>
      </c>
      <c r="B4106" s="289">
        <f t="shared" si="192"/>
        <v>0</v>
      </c>
      <c r="C4106" s="289">
        <f t="shared" si="193"/>
        <v>0</v>
      </c>
      <c r="E4106"/>
    </row>
    <row r="4107" spans="1:5" x14ac:dyDescent="0.3">
      <c r="A4107" s="290">
        <f t="shared" si="191"/>
        <v>0</v>
      </c>
      <c r="B4107" s="289">
        <f t="shared" si="192"/>
        <v>0</v>
      </c>
      <c r="C4107" s="289">
        <f t="shared" si="193"/>
        <v>0</v>
      </c>
      <c r="E4107"/>
    </row>
    <row r="4108" spans="1:5" x14ac:dyDescent="0.3">
      <c r="A4108" s="290">
        <f t="shared" si="191"/>
        <v>0</v>
      </c>
      <c r="B4108" s="289">
        <f t="shared" si="192"/>
        <v>0</v>
      </c>
      <c r="C4108" s="289">
        <f t="shared" si="193"/>
        <v>0</v>
      </c>
      <c r="E4108"/>
    </row>
    <row r="4109" spans="1:5" x14ac:dyDescent="0.3">
      <c r="A4109" s="290">
        <f t="shared" si="191"/>
        <v>0</v>
      </c>
      <c r="B4109" s="289">
        <f t="shared" si="192"/>
        <v>0</v>
      </c>
      <c r="C4109" s="289">
        <f t="shared" si="193"/>
        <v>0</v>
      </c>
      <c r="E4109"/>
    </row>
    <row r="4110" spans="1:5" x14ac:dyDescent="0.3">
      <c r="A4110" s="290">
        <f t="shared" si="191"/>
        <v>0</v>
      </c>
      <c r="B4110" s="289">
        <f t="shared" si="192"/>
        <v>0</v>
      </c>
      <c r="C4110" s="289">
        <f t="shared" si="193"/>
        <v>0</v>
      </c>
      <c r="E4110"/>
    </row>
    <row r="4111" spans="1:5" x14ac:dyDescent="0.3">
      <c r="A4111" s="290">
        <f t="shared" si="191"/>
        <v>0</v>
      </c>
      <c r="B4111" s="289">
        <f t="shared" si="192"/>
        <v>0</v>
      </c>
      <c r="C4111" s="289">
        <f t="shared" si="193"/>
        <v>0</v>
      </c>
      <c r="E4111"/>
    </row>
    <row r="4112" spans="1:5" x14ac:dyDescent="0.3">
      <c r="A4112" s="290">
        <f t="shared" si="191"/>
        <v>0</v>
      </c>
      <c r="B4112" s="289">
        <f t="shared" si="192"/>
        <v>0</v>
      </c>
      <c r="C4112" s="289">
        <f t="shared" si="193"/>
        <v>0</v>
      </c>
      <c r="E4112"/>
    </row>
    <row r="4113" spans="1:5" x14ac:dyDescent="0.3">
      <c r="A4113" s="290">
        <f t="shared" si="191"/>
        <v>0</v>
      </c>
      <c r="B4113" s="289">
        <f t="shared" si="192"/>
        <v>0</v>
      </c>
      <c r="C4113" s="289">
        <f t="shared" si="193"/>
        <v>0</v>
      </c>
      <c r="E4113"/>
    </row>
    <row r="4114" spans="1:5" x14ac:dyDescent="0.3">
      <c r="A4114" s="290">
        <f t="shared" si="191"/>
        <v>0</v>
      </c>
      <c r="B4114" s="289">
        <f t="shared" si="192"/>
        <v>0</v>
      </c>
      <c r="C4114" s="289">
        <f t="shared" si="193"/>
        <v>0</v>
      </c>
      <c r="E4114"/>
    </row>
    <row r="4115" spans="1:5" x14ac:dyDescent="0.3">
      <c r="A4115" s="290">
        <f t="shared" si="191"/>
        <v>0</v>
      </c>
      <c r="B4115" s="289">
        <f t="shared" si="192"/>
        <v>0</v>
      </c>
      <c r="C4115" s="289">
        <f t="shared" si="193"/>
        <v>0</v>
      </c>
      <c r="E4115"/>
    </row>
    <row r="4116" spans="1:5" x14ac:dyDescent="0.3">
      <c r="A4116" s="290">
        <f t="shared" si="191"/>
        <v>0</v>
      </c>
      <c r="B4116" s="289">
        <f t="shared" si="192"/>
        <v>0</v>
      </c>
      <c r="C4116" s="289">
        <f t="shared" si="193"/>
        <v>0</v>
      </c>
      <c r="E4116"/>
    </row>
    <row r="4117" spans="1:5" x14ac:dyDescent="0.3">
      <c r="A4117" s="290">
        <f t="shared" si="191"/>
        <v>0</v>
      </c>
      <c r="B4117" s="289">
        <f t="shared" si="192"/>
        <v>0</v>
      </c>
      <c r="C4117" s="289">
        <f t="shared" si="193"/>
        <v>0</v>
      </c>
      <c r="E4117"/>
    </row>
    <row r="4118" spans="1:5" x14ac:dyDescent="0.3">
      <c r="A4118" s="290">
        <f t="shared" si="191"/>
        <v>0</v>
      </c>
      <c r="B4118" s="289">
        <f t="shared" si="192"/>
        <v>0</v>
      </c>
      <c r="C4118" s="289">
        <f t="shared" si="193"/>
        <v>0</v>
      </c>
      <c r="E4118"/>
    </row>
    <row r="4119" spans="1:5" x14ac:dyDescent="0.3">
      <c r="A4119" s="290">
        <f t="shared" si="191"/>
        <v>0</v>
      </c>
      <c r="B4119" s="289">
        <f t="shared" si="192"/>
        <v>0</v>
      </c>
      <c r="C4119" s="289">
        <f t="shared" si="193"/>
        <v>0</v>
      </c>
      <c r="E4119"/>
    </row>
    <row r="4120" spans="1:5" x14ac:dyDescent="0.3">
      <c r="A4120" s="290">
        <f t="shared" si="191"/>
        <v>0</v>
      </c>
      <c r="B4120" s="289">
        <f t="shared" si="192"/>
        <v>0</v>
      </c>
      <c r="C4120" s="289">
        <f t="shared" si="193"/>
        <v>0</v>
      </c>
      <c r="E4120"/>
    </row>
    <row r="4121" spans="1:5" x14ac:dyDescent="0.3">
      <c r="A4121" s="290">
        <f t="shared" si="191"/>
        <v>0</v>
      </c>
      <c r="B4121" s="289">
        <f t="shared" si="192"/>
        <v>0</v>
      </c>
      <c r="C4121" s="289">
        <f t="shared" si="193"/>
        <v>0</v>
      </c>
      <c r="E4121"/>
    </row>
    <row r="4122" spans="1:5" x14ac:dyDescent="0.3">
      <c r="A4122" s="290">
        <f t="shared" si="191"/>
        <v>0</v>
      </c>
      <c r="B4122" s="289">
        <f t="shared" si="192"/>
        <v>0</v>
      </c>
      <c r="C4122" s="289">
        <f t="shared" si="193"/>
        <v>0</v>
      </c>
      <c r="E4122"/>
    </row>
    <row r="4123" spans="1:5" x14ac:dyDescent="0.3">
      <c r="A4123" s="290">
        <f t="shared" si="191"/>
        <v>0</v>
      </c>
      <c r="B4123" s="289">
        <f t="shared" si="192"/>
        <v>0</v>
      </c>
      <c r="C4123" s="289">
        <f t="shared" si="193"/>
        <v>0</v>
      </c>
      <c r="E4123"/>
    </row>
    <row r="4124" spans="1:5" x14ac:dyDescent="0.3">
      <c r="A4124" s="290">
        <f t="shared" si="191"/>
        <v>0</v>
      </c>
      <c r="B4124" s="289">
        <f t="shared" si="192"/>
        <v>0</v>
      </c>
      <c r="C4124" s="289">
        <f t="shared" si="193"/>
        <v>0</v>
      </c>
      <c r="E4124"/>
    </row>
    <row r="4125" spans="1:5" x14ac:dyDescent="0.3">
      <c r="A4125" s="290">
        <f t="shared" ref="A4125:A4188" si="194">+E4125</f>
        <v>0</v>
      </c>
      <c r="B4125" s="289">
        <f t="shared" si="192"/>
        <v>0</v>
      </c>
      <c r="C4125" s="289">
        <f t="shared" si="193"/>
        <v>0</v>
      </c>
      <c r="E4125"/>
    </row>
    <row r="4126" spans="1:5" x14ac:dyDescent="0.3">
      <c r="A4126" s="290">
        <f t="shared" si="194"/>
        <v>0</v>
      </c>
      <c r="B4126" s="289">
        <f t="shared" si="192"/>
        <v>0</v>
      </c>
      <c r="C4126" s="289">
        <f t="shared" si="193"/>
        <v>0</v>
      </c>
      <c r="E4126"/>
    </row>
    <row r="4127" spans="1:5" x14ac:dyDescent="0.3">
      <c r="A4127" s="290">
        <f t="shared" si="194"/>
        <v>0</v>
      </c>
      <c r="B4127" s="289">
        <f t="shared" si="192"/>
        <v>0</v>
      </c>
      <c r="C4127" s="289">
        <f t="shared" si="193"/>
        <v>0</v>
      </c>
      <c r="E4127"/>
    </row>
    <row r="4128" spans="1:5" x14ac:dyDescent="0.3">
      <c r="A4128" s="290">
        <f t="shared" si="194"/>
        <v>0</v>
      </c>
      <c r="B4128" s="289">
        <f t="shared" si="192"/>
        <v>0</v>
      </c>
      <c r="C4128" s="289">
        <f t="shared" si="193"/>
        <v>0</v>
      </c>
      <c r="E4128"/>
    </row>
    <row r="4129" spans="1:5" x14ac:dyDescent="0.3">
      <c r="A4129" s="290">
        <f t="shared" si="194"/>
        <v>0</v>
      </c>
      <c r="B4129" s="289">
        <f t="shared" si="192"/>
        <v>0</v>
      </c>
      <c r="C4129" s="289">
        <f t="shared" si="193"/>
        <v>0</v>
      </c>
      <c r="E4129"/>
    </row>
    <row r="4130" spans="1:5" x14ac:dyDescent="0.3">
      <c r="A4130" s="290">
        <f t="shared" si="194"/>
        <v>0</v>
      </c>
      <c r="B4130" s="289">
        <f t="shared" si="192"/>
        <v>0</v>
      </c>
      <c r="C4130" s="289">
        <f t="shared" si="193"/>
        <v>0</v>
      </c>
      <c r="E4130"/>
    </row>
    <row r="4131" spans="1:5" x14ac:dyDescent="0.3">
      <c r="A4131" s="290">
        <f t="shared" si="194"/>
        <v>0</v>
      </c>
      <c r="B4131" s="289">
        <f t="shared" si="192"/>
        <v>0</v>
      </c>
      <c r="C4131" s="289">
        <f t="shared" si="193"/>
        <v>0</v>
      </c>
      <c r="E4131"/>
    </row>
    <row r="4132" spans="1:5" x14ac:dyDescent="0.3">
      <c r="A4132" s="290">
        <f t="shared" si="194"/>
        <v>0</v>
      </c>
      <c r="B4132" s="289">
        <f t="shared" ref="B4132:B4195" si="195">+SUM(F4132:G4132)</f>
        <v>0</v>
      </c>
      <c r="C4132" s="289">
        <f t="shared" ref="C4132:C4195" si="196">+SUM(F4132:AZ4132)-B4132</f>
        <v>0</v>
      </c>
      <c r="E4132"/>
    </row>
    <row r="4133" spans="1:5" x14ac:dyDescent="0.3">
      <c r="A4133" s="290">
        <f t="shared" si="194"/>
        <v>0</v>
      </c>
      <c r="B4133" s="289">
        <f t="shared" si="195"/>
        <v>0</v>
      </c>
      <c r="C4133" s="289">
        <f t="shared" si="196"/>
        <v>0</v>
      </c>
      <c r="E4133"/>
    </row>
    <row r="4134" spans="1:5" x14ac:dyDescent="0.3">
      <c r="A4134" s="290">
        <f t="shared" si="194"/>
        <v>0</v>
      </c>
      <c r="B4134" s="289">
        <f t="shared" si="195"/>
        <v>0</v>
      </c>
      <c r="C4134" s="289">
        <f t="shared" si="196"/>
        <v>0</v>
      </c>
      <c r="E4134"/>
    </row>
    <row r="4135" spans="1:5" x14ac:dyDescent="0.3">
      <c r="A4135" s="290">
        <f t="shared" si="194"/>
        <v>0</v>
      </c>
      <c r="B4135" s="289">
        <f t="shared" si="195"/>
        <v>0</v>
      </c>
      <c r="C4135" s="289">
        <f t="shared" si="196"/>
        <v>0</v>
      </c>
      <c r="E4135"/>
    </row>
    <row r="4136" spans="1:5" x14ac:dyDescent="0.3">
      <c r="A4136" s="290">
        <f t="shared" si="194"/>
        <v>0</v>
      </c>
      <c r="B4136" s="289">
        <f t="shared" si="195"/>
        <v>0</v>
      </c>
      <c r="C4136" s="289">
        <f t="shared" si="196"/>
        <v>0</v>
      </c>
      <c r="E4136"/>
    </row>
    <row r="4137" spans="1:5" x14ac:dyDescent="0.3">
      <c r="A4137" s="290">
        <f t="shared" si="194"/>
        <v>0</v>
      </c>
      <c r="B4137" s="289">
        <f t="shared" si="195"/>
        <v>0</v>
      </c>
      <c r="C4137" s="289">
        <f t="shared" si="196"/>
        <v>0</v>
      </c>
      <c r="E4137"/>
    </row>
    <row r="4138" spans="1:5" x14ac:dyDescent="0.3">
      <c r="A4138" s="290">
        <f t="shared" si="194"/>
        <v>0</v>
      </c>
      <c r="B4138" s="289">
        <f t="shared" si="195"/>
        <v>0</v>
      </c>
      <c r="C4138" s="289">
        <f t="shared" si="196"/>
        <v>0</v>
      </c>
      <c r="E4138"/>
    </row>
    <row r="4139" spans="1:5" x14ac:dyDescent="0.3">
      <c r="A4139" s="290">
        <f t="shared" si="194"/>
        <v>0</v>
      </c>
      <c r="B4139" s="289">
        <f t="shared" si="195"/>
        <v>0</v>
      </c>
      <c r="C4139" s="289">
        <f t="shared" si="196"/>
        <v>0</v>
      </c>
      <c r="E4139"/>
    </row>
    <row r="4140" spans="1:5" x14ac:dyDescent="0.3">
      <c r="A4140" s="290">
        <f t="shared" si="194"/>
        <v>0</v>
      </c>
      <c r="B4140" s="289">
        <f t="shared" si="195"/>
        <v>0</v>
      </c>
      <c r="C4140" s="289">
        <f t="shared" si="196"/>
        <v>0</v>
      </c>
      <c r="E4140"/>
    </row>
    <row r="4141" spans="1:5" x14ac:dyDescent="0.3">
      <c r="A4141" s="290">
        <f t="shared" si="194"/>
        <v>0</v>
      </c>
      <c r="B4141" s="289">
        <f t="shared" si="195"/>
        <v>0</v>
      </c>
      <c r="C4141" s="289">
        <f t="shared" si="196"/>
        <v>0</v>
      </c>
      <c r="E4141"/>
    </row>
    <row r="4142" spans="1:5" x14ac:dyDescent="0.3">
      <c r="A4142" s="290">
        <f t="shared" si="194"/>
        <v>0</v>
      </c>
      <c r="B4142" s="289">
        <f t="shared" si="195"/>
        <v>0</v>
      </c>
      <c r="C4142" s="289">
        <f t="shared" si="196"/>
        <v>0</v>
      </c>
      <c r="E4142"/>
    </row>
    <row r="4143" spans="1:5" x14ac:dyDescent="0.3">
      <c r="A4143" s="290">
        <f t="shared" si="194"/>
        <v>0</v>
      </c>
      <c r="B4143" s="289">
        <f t="shared" si="195"/>
        <v>0</v>
      </c>
      <c r="C4143" s="289">
        <f t="shared" si="196"/>
        <v>0</v>
      </c>
      <c r="E4143"/>
    </row>
    <row r="4144" spans="1:5" x14ac:dyDescent="0.3">
      <c r="A4144" s="290">
        <f t="shared" si="194"/>
        <v>0</v>
      </c>
      <c r="B4144" s="289">
        <f t="shared" si="195"/>
        <v>0</v>
      </c>
      <c r="C4144" s="289">
        <f t="shared" si="196"/>
        <v>0</v>
      </c>
      <c r="E4144"/>
    </row>
    <row r="4145" spans="1:5" x14ac:dyDescent="0.3">
      <c r="A4145" s="290">
        <f t="shared" si="194"/>
        <v>0</v>
      </c>
      <c r="B4145" s="289">
        <f t="shared" si="195"/>
        <v>0</v>
      </c>
      <c r="C4145" s="289">
        <f t="shared" si="196"/>
        <v>0</v>
      </c>
      <c r="E4145"/>
    </row>
    <row r="4146" spans="1:5" x14ac:dyDescent="0.3">
      <c r="A4146" s="290">
        <f t="shared" si="194"/>
        <v>0</v>
      </c>
      <c r="B4146" s="289">
        <f t="shared" si="195"/>
        <v>0</v>
      </c>
      <c r="C4146" s="289">
        <f t="shared" si="196"/>
        <v>0</v>
      </c>
      <c r="E4146"/>
    </row>
    <row r="4147" spans="1:5" x14ac:dyDescent="0.3">
      <c r="A4147" s="290">
        <f t="shared" si="194"/>
        <v>0</v>
      </c>
      <c r="B4147" s="289">
        <f t="shared" si="195"/>
        <v>0</v>
      </c>
      <c r="C4147" s="289">
        <f t="shared" si="196"/>
        <v>0</v>
      </c>
      <c r="E4147"/>
    </row>
    <row r="4148" spans="1:5" x14ac:dyDescent="0.3">
      <c r="A4148" s="290">
        <f t="shared" si="194"/>
        <v>0</v>
      </c>
      <c r="B4148" s="289">
        <f t="shared" si="195"/>
        <v>0</v>
      </c>
      <c r="C4148" s="289">
        <f t="shared" si="196"/>
        <v>0</v>
      </c>
      <c r="E4148"/>
    </row>
    <row r="4149" spans="1:5" x14ac:dyDescent="0.3">
      <c r="A4149" s="290">
        <f t="shared" si="194"/>
        <v>0</v>
      </c>
      <c r="B4149" s="289">
        <f t="shared" si="195"/>
        <v>0</v>
      </c>
      <c r="C4149" s="289">
        <f t="shared" si="196"/>
        <v>0</v>
      </c>
      <c r="E4149"/>
    </row>
    <row r="4150" spans="1:5" x14ac:dyDescent="0.3">
      <c r="A4150" s="290">
        <f t="shared" si="194"/>
        <v>0</v>
      </c>
      <c r="B4150" s="289">
        <f t="shared" si="195"/>
        <v>0</v>
      </c>
      <c r="C4150" s="289">
        <f t="shared" si="196"/>
        <v>0</v>
      </c>
      <c r="E4150"/>
    </row>
    <row r="4151" spans="1:5" x14ac:dyDescent="0.3">
      <c r="A4151" s="290">
        <f t="shared" si="194"/>
        <v>0</v>
      </c>
      <c r="B4151" s="289">
        <f t="shared" si="195"/>
        <v>0</v>
      </c>
      <c r="C4151" s="289">
        <f t="shared" si="196"/>
        <v>0</v>
      </c>
      <c r="E4151"/>
    </row>
    <row r="4152" spans="1:5" x14ac:dyDescent="0.3">
      <c r="A4152" s="290">
        <f t="shared" si="194"/>
        <v>0</v>
      </c>
      <c r="B4152" s="289">
        <f t="shared" si="195"/>
        <v>0</v>
      </c>
      <c r="C4152" s="289">
        <f t="shared" si="196"/>
        <v>0</v>
      </c>
      <c r="E4152"/>
    </row>
    <row r="4153" spans="1:5" x14ac:dyDescent="0.3">
      <c r="A4153" s="290">
        <f t="shared" si="194"/>
        <v>0</v>
      </c>
      <c r="B4153" s="289">
        <f t="shared" si="195"/>
        <v>0</v>
      </c>
      <c r="C4153" s="289">
        <f t="shared" si="196"/>
        <v>0</v>
      </c>
      <c r="E4153"/>
    </row>
    <row r="4154" spans="1:5" x14ac:dyDescent="0.3">
      <c r="A4154" s="290">
        <f t="shared" si="194"/>
        <v>0</v>
      </c>
      <c r="B4154" s="289">
        <f t="shared" si="195"/>
        <v>0</v>
      </c>
      <c r="C4154" s="289">
        <f t="shared" si="196"/>
        <v>0</v>
      </c>
      <c r="E4154"/>
    </row>
    <row r="4155" spans="1:5" x14ac:dyDescent="0.3">
      <c r="A4155" s="290">
        <f t="shared" si="194"/>
        <v>0</v>
      </c>
      <c r="B4155" s="289">
        <f t="shared" si="195"/>
        <v>0</v>
      </c>
      <c r="C4155" s="289">
        <f t="shared" si="196"/>
        <v>0</v>
      </c>
      <c r="E4155"/>
    </row>
    <row r="4156" spans="1:5" x14ac:dyDescent="0.3">
      <c r="A4156" s="290">
        <f t="shared" si="194"/>
        <v>0</v>
      </c>
      <c r="B4156" s="289">
        <f t="shared" si="195"/>
        <v>0</v>
      </c>
      <c r="C4156" s="289">
        <f t="shared" si="196"/>
        <v>0</v>
      </c>
      <c r="E4156"/>
    </row>
    <row r="4157" spans="1:5" x14ac:dyDescent="0.3">
      <c r="A4157" s="290">
        <f t="shared" si="194"/>
        <v>0</v>
      </c>
      <c r="B4157" s="289">
        <f t="shared" si="195"/>
        <v>0</v>
      </c>
      <c r="C4157" s="289">
        <f t="shared" si="196"/>
        <v>0</v>
      </c>
      <c r="E4157"/>
    </row>
    <row r="4158" spans="1:5" x14ac:dyDescent="0.3">
      <c r="A4158" s="290">
        <f t="shared" si="194"/>
        <v>0</v>
      </c>
      <c r="B4158" s="289">
        <f t="shared" si="195"/>
        <v>0</v>
      </c>
      <c r="C4158" s="289">
        <f t="shared" si="196"/>
        <v>0</v>
      </c>
      <c r="E4158"/>
    </row>
    <row r="4159" spans="1:5" x14ac:dyDescent="0.3">
      <c r="A4159" s="290">
        <f t="shared" si="194"/>
        <v>0</v>
      </c>
      <c r="B4159" s="289">
        <f t="shared" si="195"/>
        <v>0</v>
      </c>
      <c r="C4159" s="289">
        <f t="shared" si="196"/>
        <v>0</v>
      </c>
      <c r="E4159"/>
    </row>
    <row r="4160" spans="1:5" x14ac:dyDescent="0.3">
      <c r="A4160" s="290">
        <f t="shared" si="194"/>
        <v>0</v>
      </c>
      <c r="B4160" s="289">
        <f t="shared" si="195"/>
        <v>0</v>
      </c>
      <c r="C4160" s="289">
        <f t="shared" si="196"/>
        <v>0</v>
      </c>
      <c r="E4160"/>
    </row>
    <row r="4161" spans="1:5" x14ac:dyDescent="0.3">
      <c r="A4161" s="290">
        <f t="shared" si="194"/>
        <v>0</v>
      </c>
      <c r="B4161" s="289">
        <f t="shared" si="195"/>
        <v>0</v>
      </c>
      <c r="C4161" s="289">
        <f t="shared" si="196"/>
        <v>0</v>
      </c>
      <c r="E4161"/>
    </row>
    <row r="4162" spans="1:5" x14ac:dyDescent="0.3">
      <c r="A4162" s="290">
        <f t="shared" si="194"/>
        <v>0</v>
      </c>
      <c r="B4162" s="289">
        <f t="shared" si="195"/>
        <v>0</v>
      </c>
      <c r="C4162" s="289">
        <f t="shared" si="196"/>
        <v>0</v>
      </c>
      <c r="E4162"/>
    </row>
    <row r="4163" spans="1:5" x14ac:dyDescent="0.3">
      <c r="A4163" s="290">
        <f t="shared" si="194"/>
        <v>0</v>
      </c>
      <c r="B4163" s="289">
        <f t="shared" si="195"/>
        <v>0</v>
      </c>
      <c r="C4163" s="289">
        <f t="shared" si="196"/>
        <v>0</v>
      </c>
      <c r="E4163"/>
    </row>
    <row r="4164" spans="1:5" x14ac:dyDescent="0.3">
      <c r="A4164" s="290">
        <f t="shared" si="194"/>
        <v>0</v>
      </c>
      <c r="B4164" s="289">
        <f t="shared" si="195"/>
        <v>0</v>
      </c>
      <c r="C4164" s="289">
        <f t="shared" si="196"/>
        <v>0</v>
      </c>
      <c r="E4164"/>
    </row>
    <row r="4165" spans="1:5" x14ac:dyDescent="0.3">
      <c r="A4165" s="290">
        <f t="shared" si="194"/>
        <v>0</v>
      </c>
      <c r="B4165" s="289">
        <f t="shared" si="195"/>
        <v>0</v>
      </c>
      <c r="C4165" s="289">
        <f t="shared" si="196"/>
        <v>0</v>
      </c>
      <c r="E4165"/>
    </row>
    <row r="4166" spans="1:5" x14ac:dyDescent="0.3">
      <c r="A4166" s="290">
        <f t="shared" si="194"/>
        <v>0</v>
      </c>
      <c r="B4166" s="289">
        <f t="shared" si="195"/>
        <v>0</v>
      </c>
      <c r="C4166" s="289">
        <f t="shared" si="196"/>
        <v>0</v>
      </c>
      <c r="E4166"/>
    </row>
    <row r="4167" spans="1:5" x14ac:dyDescent="0.3">
      <c r="A4167" s="290">
        <f t="shared" si="194"/>
        <v>0</v>
      </c>
      <c r="B4167" s="289">
        <f t="shared" si="195"/>
        <v>0</v>
      </c>
      <c r="C4167" s="289">
        <f t="shared" si="196"/>
        <v>0</v>
      </c>
      <c r="E4167"/>
    </row>
    <row r="4168" spans="1:5" x14ac:dyDescent="0.3">
      <c r="A4168" s="290">
        <f t="shared" si="194"/>
        <v>0</v>
      </c>
      <c r="B4168" s="289">
        <f t="shared" si="195"/>
        <v>0</v>
      </c>
      <c r="C4168" s="289">
        <f t="shared" si="196"/>
        <v>0</v>
      </c>
      <c r="E4168"/>
    </row>
    <row r="4169" spans="1:5" x14ac:dyDescent="0.3">
      <c r="A4169" s="290">
        <f t="shared" si="194"/>
        <v>0</v>
      </c>
      <c r="B4169" s="289">
        <f t="shared" si="195"/>
        <v>0</v>
      </c>
      <c r="C4169" s="289">
        <f t="shared" si="196"/>
        <v>0</v>
      </c>
      <c r="E4169"/>
    </row>
    <row r="4170" spans="1:5" x14ac:dyDescent="0.3">
      <c r="A4170" s="290">
        <f t="shared" si="194"/>
        <v>0</v>
      </c>
      <c r="B4170" s="289">
        <f t="shared" si="195"/>
        <v>0</v>
      </c>
      <c r="C4170" s="289">
        <f t="shared" si="196"/>
        <v>0</v>
      </c>
      <c r="E4170"/>
    </row>
    <row r="4171" spans="1:5" x14ac:dyDescent="0.3">
      <c r="A4171" s="290">
        <f t="shared" si="194"/>
        <v>0</v>
      </c>
      <c r="B4171" s="289">
        <f t="shared" si="195"/>
        <v>0</v>
      </c>
      <c r="C4171" s="289">
        <f t="shared" si="196"/>
        <v>0</v>
      </c>
      <c r="E4171"/>
    </row>
    <row r="4172" spans="1:5" x14ac:dyDescent="0.3">
      <c r="A4172" s="290">
        <f t="shared" si="194"/>
        <v>0</v>
      </c>
      <c r="B4172" s="289">
        <f t="shared" si="195"/>
        <v>0</v>
      </c>
      <c r="C4172" s="289">
        <f t="shared" si="196"/>
        <v>0</v>
      </c>
      <c r="E4172"/>
    </row>
    <row r="4173" spans="1:5" x14ac:dyDescent="0.3">
      <c r="A4173" s="290">
        <f t="shared" si="194"/>
        <v>0</v>
      </c>
      <c r="B4173" s="289">
        <f t="shared" si="195"/>
        <v>0</v>
      </c>
      <c r="C4173" s="289">
        <f t="shared" si="196"/>
        <v>0</v>
      </c>
      <c r="E4173"/>
    </row>
    <row r="4174" spans="1:5" x14ac:dyDescent="0.3">
      <c r="A4174" s="290">
        <f t="shared" si="194"/>
        <v>0</v>
      </c>
      <c r="B4174" s="289">
        <f t="shared" si="195"/>
        <v>0</v>
      </c>
      <c r="C4174" s="289">
        <f t="shared" si="196"/>
        <v>0</v>
      </c>
      <c r="E4174"/>
    </row>
    <row r="4175" spans="1:5" x14ac:dyDescent="0.3">
      <c r="A4175" s="290">
        <f t="shared" si="194"/>
        <v>0</v>
      </c>
      <c r="B4175" s="289">
        <f t="shared" si="195"/>
        <v>0</v>
      </c>
      <c r="C4175" s="289">
        <f t="shared" si="196"/>
        <v>0</v>
      </c>
      <c r="E4175"/>
    </row>
    <row r="4176" spans="1:5" x14ac:dyDescent="0.3">
      <c r="A4176" s="290">
        <f t="shared" si="194"/>
        <v>0</v>
      </c>
      <c r="B4176" s="289">
        <f t="shared" si="195"/>
        <v>0</v>
      </c>
      <c r="C4176" s="289">
        <f t="shared" si="196"/>
        <v>0</v>
      </c>
      <c r="E4176"/>
    </row>
    <row r="4177" spans="1:5" x14ac:dyDescent="0.3">
      <c r="A4177" s="290">
        <f t="shared" si="194"/>
        <v>0</v>
      </c>
      <c r="B4177" s="289">
        <f t="shared" si="195"/>
        <v>0</v>
      </c>
      <c r="C4177" s="289">
        <f t="shared" si="196"/>
        <v>0</v>
      </c>
      <c r="E4177"/>
    </row>
    <row r="4178" spans="1:5" x14ac:dyDescent="0.3">
      <c r="A4178" s="290">
        <f t="shared" si="194"/>
        <v>0</v>
      </c>
      <c r="B4178" s="289">
        <f t="shared" si="195"/>
        <v>0</v>
      </c>
      <c r="C4178" s="289">
        <f t="shared" si="196"/>
        <v>0</v>
      </c>
      <c r="E4178"/>
    </row>
    <row r="4179" spans="1:5" x14ac:dyDescent="0.3">
      <c r="A4179" s="290">
        <f t="shared" si="194"/>
        <v>0</v>
      </c>
      <c r="B4179" s="289">
        <f t="shared" si="195"/>
        <v>0</v>
      </c>
      <c r="C4179" s="289">
        <f t="shared" si="196"/>
        <v>0</v>
      </c>
      <c r="E4179"/>
    </row>
    <row r="4180" spans="1:5" x14ac:dyDescent="0.3">
      <c r="A4180" s="290">
        <f t="shared" si="194"/>
        <v>0</v>
      </c>
      <c r="B4180" s="289">
        <f t="shared" si="195"/>
        <v>0</v>
      </c>
      <c r="C4180" s="289">
        <f t="shared" si="196"/>
        <v>0</v>
      </c>
      <c r="E4180"/>
    </row>
    <row r="4181" spans="1:5" x14ac:dyDescent="0.3">
      <c r="A4181" s="290">
        <f t="shared" si="194"/>
        <v>0</v>
      </c>
      <c r="B4181" s="289">
        <f t="shared" si="195"/>
        <v>0</v>
      </c>
      <c r="C4181" s="289">
        <f t="shared" si="196"/>
        <v>0</v>
      </c>
      <c r="E4181"/>
    </row>
    <row r="4182" spans="1:5" x14ac:dyDescent="0.3">
      <c r="A4182" s="290">
        <f t="shared" si="194"/>
        <v>0</v>
      </c>
      <c r="B4182" s="289">
        <f t="shared" si="195"/>
        <v>0</v>
      </c>
      <c r="C4182" s="289">
        <f t="shared" si="196"/>
        <v>0</v>
      </c>
      <c r="E4182"/>
    </row>
    <row r="4183" spans="1:5" x14ac:dyDescent="0.3">
      <c r="A4183" s="290">
        <f t="shared" si="194"/>
        <v>0</v>
      </c>
      <c r="B4183" s="289">
        <f t="shared" si="195"/>
        <v>0</v>
      </c>
      <c r="C4183" s="289">
        <f t="shared" si="196"/>
        <v>0</v>
      </c>
      <c r="E4183"/>
    </row>
    <row r="4184" spans="1:5" x14ac:dyDescent="0.3">
      <c r="A4184" s="290">
        <f t="shared" si="194"/>
        <v>0</v>
      </c>
      <c r="B4184" s="289">
        <f t="shared" si="195"/>
        <v>0</v>
      </c>
      <c r="C4184" s="289">
        <f t="shared" si="196"/>
        <v>0</v>
      </c>
      <c r="E4184"/>
    </row>
    <row r="4185" spans="1:5" x14ac:dyDescent="0.3">
      <c r="A4185" s="290">
        <f t="shared" si="194"/>
        <v>0</v>
      </c>
      <c r="B4185" s="289">
        <f t="shared" si="195"/>
        <v>0</v>
      </c>
      <c r="C4185" s="289">
        <f t="shared" si="196"/>
        <v>0</v>
      </c>
      <c r="E4185"/>
    </row>
    <row r="4186" spans="1:5" x14ac:dyDescent="0.3">
      <c r="A4186" s="290">
        <f t="shared" si="194"/>
        <v>0</v>
      </c>
      <c r="B4186" s="289">
        <f t="shared" si="195"/>
        <v>0</v>
      </c>
      <c r="C4186" s="289">
        <f t="shared" si="196"/>
        <v>0</v>
      </c>
      <c r="E4186"/>
    </row>
    <row r="4187" spans="1:5" x14ac:dyDescent="0.3">
      <c r="A4187" s="290">
        <f t="shared" si="194"/>
        <v>0</v>
      </c>
      <c r="B4187" s="289">
        <f t="shared" si="195"/>
        <v>0</v>
      </c>
      <c r="C4187" s="289">
        <f t="shared" si="196"/>
        <v>0</v>
      </c>
      <c r="E4187"/>
    </row>
    <row r="4188" spans="1:5" x14ac:dyDescent="0.3">
      <c r="A4188" s="290">
        <f t="shared" si="194"/>
        <v>0</v>
      </c>
      <c r="B4188" s="289">
        <f t="shared" si="195"/>
        <v>0</v>
      </c>
      <c r="C4188" s="289">
        <f t="shared" si="196"/>
        <v>0</v>
      </c>
      <c r="E4188"/>
    </row>
    <row r="4189" spans="1:5" x14ac:dyDescent="0.3">
      <c r="A4189" s="290">
        <f t="shared" ref="A4189:A4252" si="197">+E4189</f>
        <v>0</v>
      </c>
      <c r="B4189" s="289">
        <f t="shared" si="195"/>
        <v>0</v>
      </c>
      <c r="C4189" s="289">
        <f t="shared" si="196"/>
        <v>0</v>
      </c>
      <c r="E4189"/>
    </row>
    <row r="4190" spans="1:5" x14ac:dyDescent="0.3">
      <c r="A4190" s="290">
        <f t="shared" si="197"/>
        <v>0</v>
      </c>
      <c r="B4190" s="289">
        <f t="shared" si="195"/>
        <v>0</v>
      </c>
      <c r="C4190" s="289">
        <f t="shared" si="196"/>
        <v>0</v>
      </c>
      <c r="E4190"/>
    </row>
    <row r="4191" spans="1:5" x14ac:dyDescent="0.3">
      <c r="A4191" s="290">
        <f t="shared" si="197"/>
        <v>0</v>
      </c>
      <c r="B4191" s="289">
        <f t="shared" si="195"/>
        <v>0</v>
      </c>
      <c r="C4191" s="289">
        <f t="shared" si="196"/>
        <v>0</v>
      </c>
      <c r="E4191"/>
    </row>
    <row r="4192" spans="1:5" x14ac:dyDescent="0.3">
      <c r="A4192" s="290">
        <f t="shared" si="197"/>
        <v>0</v>
      </c>
      <c r="B4192" s="289">
        <f t="shared" si="195"/>
        <v>0</v>
      </c>
      <c r="C4192" s="289">
        <f t="shared" si="196"/>
        <v>0</v>
      </c>
      <c r="E4192"/>
    </row>
    <row r="4193" spans="1:5" x14ac:dyDescent="0.3">
      <c r="A4193" s="290">
        <f t="shared" si="197"/>
        <v>0</v>
      </c>
      <c r="B4193" s="289">
        <f t="shared" si="195"/>
        <v>0</v>
      </c>
      <c r="C4193" s="289">
        <f t="shared" si="196"/>
        <v>0</v>
      </c>
      <c r="E4193"/>
    </row>
    <row r="4194" spans="1:5" x14ac:dyDescent="0.3">
      <c r="A4194" s="290">
        <f t="shared" si="197"/>
        <v>0</v>
      </c>
      <c r="B4194" s="289">
        <f t="shared" si="195"/>
        <v>0</v>
      </c>
      <c r="C4194" s="289">
        <f t="shared" si="196"/>
        <v>0</v>
      </c>
      <c r="E4194"/>
    </row>
    <row r="4195" spans="1:5" x14ac:dyDescent="0.3">
      <c r="A4195" s="290">
        <f t="shared" si="197"/>
        <v>0</v>
      </c>
      <c r="B4195" s="289">
        <f t="shared" si="195"/>
        <v>0</v>
      </c>
      <c r="C4195" s="289">
        <f t="shared" si="196"/>
        <v>0</v>
      </c>
      <c r="E4195"/>
    </row>
    <row r="4196" spans="1:5" x14ac:dyDescent="0.3">
      <c r="A4196" s="290">
        <f t="shared" si="197"/>
        <v>0</v>
      </c>
      <c r="B4196" s="289">
        <f t="shared" ref="B4196:B4259" si="198">+SUM(F4196:G4196)</f>
        <v>0</v>
      </c>
      <c r="C4196" s="289">
        <f t="shared" ref="C4196:C4259" si="199">+SUM(F4196:AZ4196)-B4196</f>
        <v>0</v>
      </c>
      <c r="E4196"/>
    </row>
    <row r="4197" spans="1:5" x14ac:dyDescent="0.3">
      <c r="A4197" s="290">
        <f t="shared" si="197"/>
        <v>0</v>
      </c>
      <c r="B4197" s="289">
        <f t="shared" si="198"/>
        <v>0</v>
      </c>
      <c r="C4197" s="289">
        <f t="shared" si="199"/>
        <v>0</v>
      </c>
      <c r="E4197"/>
    </row>
    <row r="4198" spans="1:5" x14ac:dyDescent="0.3">
      <c r="A4198" s="290">
        <f t="shared" si="197"/>
        <v>0</v>
      </c>
      <c r="B4198" s="289">
        <f t="shared" si="198"/>
        <v>0</v>
      </c>
      <c r="C4198" s="289">
        <f t="shared" si="199"/>
        <v>0</v>
      </c>
      <c r="E4198"/>
    </row>
    <row r="4199" spans="1:5" x14ac:dyDescent="0.3">
      <c r="A4199" s="290">
        <f t="shared" si="197"/>
        <v>0</v>
      </c>
      <c r="B4199" s="289">
        <f t="shared" si="198"/>
        <v>0</v>
      </c>
      <c r="C4199" s="289">
        <f t="shared" si="199"/>
        <v>0</v>
      </c>
      <c r="E4199"/>
    </row>
    <row r="4200" spans="1:5" x14ac:dyDescent="0.3">
      <c r="A4200" s="290">
        <f t="shared" si="197"/>
        <v>0</v>
      </c>
      <c r="B4200" s="289">
        <f t="shared" si="198"/>
        <v>0</v>
      </c>
      <c r="C4200" s="289">
        <f t="shared" si="199"/>
        <v>0</v>
      </c>
      <c r="E4200"/>
    </row>
    <row r="4201" spans="1:5" x14ac:dyDescent="0.3">
      <c r="A4201" s="290">
        <f t="shared" si="197"/>
        <v>0</v>
      </c>
      <c r="B4201" s="289">
        <f t="shared" si="198"/>
        <v>0</v>
      </c>
      <c r="C4201" s="289">
        <f t="shared" si="199"/>
        <v>0</v>
      </c>
      <c r="E4201"/>
    </row>
    <row r="4202" spans="1:5" x14ac:dyDescent="0.3">
      <c r="A4202" s="290">
        <f t="shared" si="197"/>
        <v>0</v>
      </c>
      <c r="B4202" s="289">
        <f t="shared" si="198"/>
        <v>0</v>
      </c>
      <c r="C4202" s="289">
        <f t="shared" si="199"/>
        <v>0</v>
      </c>
      <c r="E4202"/>
    </row>
    <row r="4203" spans="1:5" x14ac:dyDescent="0.3">
      <c r="A4203" s="290">
        <f t="shared" si="197"/>
        <v>0</v>
      </c>
      <c r="B4203" s="289">
        <f t="shared" si="198"/>
        <v>0</v>
      </c>
      <c r="C4203" s="289">
        <f t="shared" si="199"/>
        <v>0</v>
      </c>
      <c r="E4203"/>
    </row>
    <row r="4204" spans="1:5" x14ac:dyDescent="0.3">
      <c r="A4204" s="290">
        <f t="shared" si="197"/>
        <v>0</v>
      </c>
      <c r="B4204" s="289">
        <f t="shared" si="198"/>
        <v>0</v>
      </c>
      <c r="C4204" s="289">
        <f t="shared" si="199"/>
        <v>0</v>
      </c>
      <c r="E4204"/>
    </row>
    <row r="4205" spans="1:5" x14ac:dyDescent="0.3">
      <c r="A4205" s="290">
        <f t="shared" si="197"/>
        <v>0</v>
      </c>
      <c r="B4205" s="289">
        <f t="shared" si="198"/>
        <v>0</v>
      </c>
      <c r="C4205" s="289">
        <f t="shared" si="199"/>
        <v>0</v>
      </c>
      <c r="E4205"/>
    </row>
    <row r="4206" spans="1:5" x14ac:dyDescent="0.3">
      <c r="A4206" s="290">
        <f t="shared" si="197"/>
        <v>0</v>
      </c>
      <c r="B4206" s="289">
        <f t="shared" si="198"/>
        <v>0</v>
      </c>
      <c r="C4206" s="289">
        <f t="shared" si="199"/>
        <v>0</v>
      </c>
      <c r="E4206"/>
    </row>
    <row r="4207" spans="1:5" x14ac:dyDescent="0.3">
      <c r="A4207" s="290">
        <f t="shared" si="197"/>
        <v>0</v>
      </c>
      <c r="B4207" s="289">
        <f t="shared" si="198"/>
        <v>0</v>
      </c>
      <c r="C4207" s="289">
        <f t="shared" si="199"/>
        <v>0</v>
      </c>
      <c r="E4207"/>
    </row>
    <row r="4208" spans="1:5" x14ac:dyDescent="0.3">
      <c r="A4208" s="290">
        <f t="shared" si="197"/>
        <v>0</v>
      </c>
      <c r="B4208" s="289">
        <f t="shared" si="198"/>
        <v>0</v>
      </c>
      <c r="C4208" s="289">
        <f t="shared" si="199"/>
        <v>0</v>
      </c>
      <c r="E4208"/>
    </row>
    <row r="4209" spans="1:5" x14ac:dyDescent="0.3">
      <c r="A4209" s="290">
        <f t="shared" si="197"/>
        <v>0</v>
      </c>
      <c r="B4209" s="289">
        <f t="shared" si="198"/>
        <v>0</v>
      </c>
      <c r="C4209" s="289">
        <f t="shared" si="199"/>
        <v>0</v>
      </c>
      <c r="E4209"/>
    </row>
    <row r="4210" spans="1:5" x14ac:dyDescent="0.3">
      <c r="A4210" s="290">
        <f t="shared" si="197"/>
        <v>0</v>
      </c>
      <c r="B4210" s="289">
        <f t="shared" si="198"/>
        <v>0</v>
      </c>
      <c r="C4210" s="289">
        <f t="shared" si="199"/>
        <v>0</v>
      </c>
      <c r="E4210"/>
    </row>
    <row r="4211" spans="1:5" x14ac:dyDescent="0.3">
      <c r="A4211" s="290">
        <f t="shared" si="197"/>
        <v>0</v>
      </c>
      <c r="B4211" s="289">
        <f t="shared" si="198"/>
        <v>0</v>
      </c>
      <c r="C4211" s="289">
        <f t="shared" si="199"/>
        <v>0</v>
      </c>
      <c r="E4211"/>
    </row>
    <row r="4212" spans="1:5" x14ac:dyDescent="0.3">
      <c r="A4212" s="290">
        <f t="shared" si="197"/>
        <v>0</v>
      </c>
      <c r="B4212" s="289">
        <f t="shared" si="198"/>
        <v>0</v>
      </c>
      <c r="C4212" s="289">
        <f t="shared" si="199"/>
        <v>0</v>
      </c>
      <c r="E4212"/>
    </row>
    <row r="4213" spans="1:5" x14ac:dyDescent="0.3">
      <c r="A4213" s="290">
        <f t="shared" si="197"/>
        <v>0</v>
      </c>
      <c r="B4213" s="289">
        <f t="shared" si="198"/>
        <v>0</v>
      </c>
      <c r="C4213" s="289">
        <f t="shared" si="199"/>
        <v>0</v>
      </c>
      <c r="E4213"/>
    </row>
    <row r="4214" spans="1:5" x14ac:dyDescent="0.3">
      <c r="A4214" s="290">
        <f t="shared" si="197"/>
        <v>0</v>
      </c>
      <c r="B4214" s="289">
        <f t="shared" si="198"/>
        <v>0</v>
      </c>
      <c r="C4214" s="289">
        <f t="shared" si="199"/>
        <v>0</v>
      </c>
      <c r="E4214"/>
    </row>
    <row r="4215" spans="1:5" x14ac:dyDescent="0.3">
      <c r="A4215" s="290">
        <f t="shared" si="197"/>
        <v>0</v>
      </c>
      <c r="B4215" s="289">
        <f t="shared" si="198"/>
        <v>0</v>
      </c>
      <c r="C4215" s="289">
        <f t="shared" si="199"/>
        <v>0</v>
      </c>
      <c r="E4215"/>
    </row>
    <row r="4216" spans="1:5" x14ac:dyDescent="0.3">
      <c r="A4216" s="290">
        <f t="shared" si="197"/>
        <v>0</v>
      </c>
      <c r="B4216" s="289">
        <f t="shared" si="198"/>
        <v>0</v>
      </c>
      <c r="C4216" s="289">
        <f t="shared" si="199"/>
        <v>0</v>
      </c>
      <c r="E4216"/>
    </row>
    <row r="4217" spans="1:5" x14ac:dyDescent="0.3">
      <c r="A4217" s="290">
        <f t="shared" si="197"/>
        <v>0</v>
      </c>
      <c r="B4217" s="289">
        <f t="shared" si="198"/>
        <v>0</v>
      </c>
      <c r="C4217" s="289">
        <f t="shared" si="199"/>
        <v>0</v>
      </c>
      <c r="E4217"/>
    </row>
    <row r="4218" spans="1:5" x14ac:dyDescent="0.3">
      <c r="A4218" s="290">
        <f t="shared" si="197"/>
        <v>0</v>
      </c>
      <c r="B4218" s="289">
        <f t="shared" si="198"/>
        <v>0</v>
      </c>
      <c r="C4218" s="289">
        <f t="shared" si="199"/>
        <v>0</v>
      </c>
      <c r="E4218"/>
    </row>
    <row r="4219" spans="1:5" x14ac:dyDescent="0.3">
      <c r="A4219" s="290">
        <f t="shared" si="197"/>
        <v>0</v>
      </c>
      <c r="B4219" s="289">
        <f t="shared" si="198"/>
        <v>0</v>
      </c>
      <c r="C4219" s="289">
        <f t="shared" si="199"/>
        <v>0</v>
      </c>
      <c r="E4219"/>
    </row>
    <row r="4220" spans="1:5" x14ac:dyDescent="0.3">
      <c r="A4220" s="290">
        <f t="shared" si="197"/>
        <v>0</v>
      </c>
      <c r="B4220" s="289">
        <f t="shared" si="198"/>
        <v>0</v>
      </c>
      <c r="C4220" s="289">
        <f t="shared" si="199"/>
        <v>0</v>
      </c>
      <c r="E4220"/>
    </row>
    <row r="4221" spans="1:5" x14ac:dyDescent="0.3">
      <c r="A4221" s="290">
        <f t="shared" si="197"/>
        <v>0</v>
      </c>
      <c r="B4221" s="289">
        <f t="shared" si="198"/>
        <v>0</v>
      </c>
      <c r="C4221" s="289">
        <f t="shared" si="199"/>
        <v>0</v>
      </c>
      <c r="E4221"/>
    </row>
    <row r="4222" spans="1:5" x14ac:dyDescent="0.3">
      <c r="A4222" s="290">
        <f t="shared" si="197"/>
        <v>0</v>
      </c>
      <c r="B4222" s="289">
        <f t="shared" si="198"/>
        <v>0</v>
      </c>
      <c r="C4222" s="289">
        <f t="shared" si="199"/>
        <v>0</v>
      </c>
      <c r="E4222"/>
    </row>
    <row r="4223" spans="1:5" x14ac:dyDescent="0.3">
      <c r="A4223" s="290">
        <f t="shared" si="197"/>
        <v>0</v>
      </c>
      <c r="B4223" s="289">
        <f t="shared" si="198"/>
        <v>0</v>
      </c>
      <c r="C4223" s="289">
        <f t="shared" si="199"/>
        <v>0</v>
      </c>
      <c r="E4223"/>
    </row>
    <row r="4224" spans="1:5" x14ac:dyDescent="0.3">
      <c r="A4224" s="290">
        <f t="shared" si="197"/>
        <v>0</v>
      </c>
      <c r="B4224" s="289">
        <f t="shared" si="198"/>
        <v>0</v>
      </c>
      <c r="C4224" s="289">
        <f t="shared" si="199"/>
        <v>0</v>
      </c>
      <c r="E4224"/>
    </row>
    <row r="4225" spans="1:5" x14ac:dyDescent="0.3">
      <c r="A4225" s="290">
        <f t="shared" si="197"/>
        <v>0</v>
      </c>
      <c r="B4225" s="289">
        <f t="shared" si="198"/>
        <v>0</v>
      </c>
      <c r="C4225" s="289">
        <f t="shared" si="199"/>
        <v>0</v>
      </c>
      <c r="E4225"/>
    </row>
    <row r="4226" spans="1:5" x14ac:dyDescent="0.3">
      <c r="A4226" s="290">
        <f t="shared" si="197"/>
        <v>0</v>
      </c>
      <c r="B4226" s="289">
        <f t="shared" si="198"/>
        <v>0</v>
      </c>
      <c r="C4226" s="289">
        <f t="shared" si="199"/>
        <v>0</v>
      </c>
      <c r="E4226"/>
    </row>
    <row r="4227" spans="1:5" x14ac:dyDescent="0.3">
      <c r="A4227" s="290">
        <f t="shared" si="197"/>
        <v>0</v>
      </c>
      <c r="B4227" s="289">
        <f t="shared" si="198"/>
        <v>0</v>
      </c>
      <c r="C4227" s="289">
        <f t="shared" si="199"/>
        <v>0</v>
      </c>
      <c r="E4227"/>
    </row>
    <row r="4228" spans="1:5" x14ac:dyDescent="0.3">
      <c r="A4228" s="290">
        <f t="shared" si="197"/>
        <v>0</v>
      </c>
      <c r="B4228" s="289">
        <f t="shared" si="198"/>
        <v>0</v>
      </c>
      <c r="C4228" s="289">
        <f t="shared" si="199"/>
        <v>0</v>
      </c>
      <c r="E4228"/>
    </row>
    <row r="4229" spans="1:5" x14ac:dyDescent="0.3">
      <c r="A4229" s="290">
        <f t="shared" si="197"/>
        <v>0</v>
      </c>
      <c r="B4229" s="289">
        <f t="shared" si="198"/>
        <v>0</v>
      </c>
      <c r="C4229" s="289">
        <f t="shared" si="199"/>
        <v>0</v>
      </c>
      <c r="E4229"/>
    </row>
    <row r="4230" spans="1:5" x14ac:dyDescent="0.3">
      <c r="A4230" s="290">
        <f t="shared" si="197"/>
        <v>0</v>
      </c>
      <c r="B4230" s="289">
        <f t="shared" si="198"/>
        <v>0</v>
      </c>
      <c r="C4230" s="289">
        <f t="shared" si="199"/>
        <v>0</v>
      </c>
      <c r="E4230"/>
    </row>
    <row r="4231" spans="1:5" x14ac:dyDescent="0.3">
      <c r="A4231" s="290">
        <f t="shared" si="197"/>
        <v>0</v>
      </c>
      <c r="B4231" s="289">
        <f t="shared" si="198"/>
        <v>0</v>
      </c>
      <c r="C4231" s="289">
        <f t="shared" si="199"/>
        <v>0</v>
      </c>
      <c r="E4231"/>
    </row>
    <row r="4232" spans="1:5" x14ac:dyDescent="0.3">
      <c r="A4232" s="290">
        <f t="shared" si="197"/>
        <v>0</v>
      </c>
      <c r="B4232" s="289">
        <f t="shared" si="198"/>
        <v>0</v>
      </c>
      <c r="C4232" s="289">
        <f t="shared" si="199"/>
        <v>0</v>
      </c>
      <c r="E4232"/>
    </row>
    <row r="4233" spans="1:5" x14ac:dyDescent="0.3">
      <c r="A4233" s="290">
        <f t="shared" si="197"/>
        <v>0</v>
      </c>
      <c r="B4233" s="289">
        <f t="shared" si="198"/>
        <v>0</v>
      </c>
      <c r="C4233" s="289">
        <f t="shared" si="199"/>
        <v>0</v>
      </c>
      <c r="E4233"/>
    </row>
    <row r="4234" spans="1:5" x14ac:dyDescent="0.3">
      <c r="A4234" s="290">
        <f t="shared" si="197"/>
        <v>0</v>
      </c>
      <c r="B4234" s="289">
        <f t="shared" si="198"/>
        <v>0</v>
      </c>
      <c r="C4234" s="289">
        <f t="shared" si="199"/>
        <v>0</v>
      </c>
      <c r="E4234"/>
    </row>
    <row r="4235" spans="1:5" x14ac:dyDescent="0.3">
      <c r="A4235" s="290">
        <f t="shared" si="197"/>
        <v>0</v>
      </c>
      <c r="B4235" s="289">
        <f t="shared" si="198"/>
        <v>0</v>
      </c>
      <c r="C4235" s="289">
        <f t="shared" si="199"/>
        <v>0</v>
      </c>
      <c r="E4235"/>
    </row>
    <row r="4236" spans="1:5" x14ac:dyDescent="0.3">
      <c r="A4236" s="290">
        <f t="shared" si="197"/>
        <v>0</v>
      </c>
      <c r="B4236" s="289">
        <f t="shared" si="198"/>
        <v>0</v>
      </c>
      <c r="C4236" s="289">
        <f t="shared" si="199"/>
        <v>0</v>
      </c>
      <c r="E4236"/>
    </row>
    <row r="4237" spans="1:5" x14ac:dyDescent="0.3">
      <c r="A4237" s="290">
        <f t="shared" si="197"/>
        <v>0</v>
      </c>
      <c r="B4237" s="289">
        <f t="shared" si="198"/>
        <v>0</v>
      </c>
      <c r="C4237" s="289">
        <f t="shared" si="199"/>
        <v>0</v>
      </c>
      <c r="E4237"/>
    </row>
    <row r="4238" spans="1:5" x14ac:dyDescent="0.3">
      <c r="A4238" s="290">
        <f t="shared" si="197"/>
        <v>0</v>
      </c>
      <c r="B4238" s="289">
        <f t="shared" si="198"/>
        <v>0</v>
      </c>
      <c r="C4238" s="289">
        <f t="shared" si="199"/>
        <v>0</v>
      </c>
      <c r="E4238"/>
    </row>
    <row r="4239" spans="1:5" x14ac:dyDescent="0.3">
      <c r="A4239" s="290">
        <f t="shared" si="197"/>
        <v>0</v>
      </c>
      <c r="B4239" s="289">
        <f t="shared" si="198"/>
        <v>0</v>
      </c>
      <c r="C4239" s="289">
        <f t="shared" si="199"/>
        <v>0</v>
      </c>
      <c r="E4239"/>
    </row>
    <row r="4240" spans="1:5" x14ac:dyDescent="0.3">
      <c r="A4240" s="290">
        <f t="shared" si="197"/>
        <v>0</v>
      </c>
      <c r="B4240" s="289">
        <f t="shared" si="198"/>
        <v>0</v>
      </c>
      <c r="C4240" s="289">
        <f t="shared" si="199"/>
        <v>0</v>
      </c>
      <c r="E4240"/>
    </row>
    <row r="4241" spans="1:5" x14ac:dyDescent="0.3">
      <c r="A4241" s="290">
        <f t="shared" si="197"/>
        <v>0</v>
      </c>
      <c r="B4241" s="289">
        <f t="shared" si="198"/>
        <v>0</v>
      </c>
      <c r="C4241" s="289">
        <f t="shared" si="199"/>
        <v>0</v>
      </c>
      <c r="E4241"/>
    </row>
    <row r="4242" spans="1:5" x14ac:dyDescent="0.3">
      <c r="A4242" s="290">
        <f t="shared" si="197"/>
        <v>0</v>
      </c>
      <c r="B4242" s="289">
        <f t="shared" si="198"/>
        <v>0</v>
      </c>
      <c r="C4242" s="289">
        <f t="shared" si="199"/>
        <v>0</v>
      </c>
      <c r="E4242"/>
    </row>
    <row r="4243" spans="1:5" x14ac:dyDescent="0.3">
      <c r="A4243" s="290">
        <f t="shared" si="197"/>
        <v>0</v>
      </c>
      <c r="B4243" s="289">
        <f t="shared" si="198"/>
        <v>0</v>
      </c>
      <c r="C4243" s="289">
        <f t="shared" si="199"/>
        <v>0</v>
      </c>
      <c r="E4243"/>
    </row>
    <row r="4244" spans="1:5" x14ac:dyDescent="0.3">
      <c r="A4244" s="290">
        <f t="shared" si="197"/>
        <v>0</v>
      </c>
      <c r="B4244" s="289">
        <f t="shared" si="198"/>
        <v>0</v>
      </c>
      <c r="C4244" s="289">
        <f t="shared" si="199"/>
        <v>0</v>
      </c>
      <c r="E4244"/>
    </row>
    <row r="4245" spans="1:5" x14ac:dyDescent="0.3">
      <c r="A4245" s="290">
        <f t="shared" si="197"/>
        <v>0</v>
      </c>
      <c r="B4245" s="289">
        <f t="shared" si="198"/>
        <v>0</v>
      </c>
      <c r="C4245" s="289">
        <f t="shared" si="199"/>
        <v>0</v>
      </c>
      <c r="E4245"/>
    </row>
    <row r="4246" spans="1:5" x14ac:dyDescent="0.3">
      <c r="A4246" s="290">
        <f t="shared" si="197"/>
        <v>0</v>
      </c>
      <c r="B4246" s="289">
        <f t="shared" si="198"/>
        <v>0</v>
      </c>
      <c r="C4246" s="289">
        <f t="shared" si="199"/>
        <v>0</v>
      </c>
      <c r="E4246"/>
    </row>
    <row r="4247" spans="1:5" x14ac:dyDescent="0.3">
      <c r="A4247" s="290">
        <f t="shared" si="197"/>
        <v>0</v>
      </c>
      <c r="B4247" s="289">
        <f t="shared" si="198"/>
        <v>0</v>
      </c>
      <c r="C4247" s="289">
        <f t="shared" si="199"/>
        <v>0</v>
      </c>
      <c r="E4247"/>
    </row>
    <row r="4248" spans="1:5" x14ac:dyDescent="0.3">
      <c r="A4248" s="290">
        <f t="shared" si="197"/>
        <v>0</v>
      </c>
      <c r="B4248" s="289">
        <f t="shared" si="198"/>
        <v>0</v>
      </c>
      <c r="C4248" s="289">
        <f t="shared" si="199"/>
        <v>0</v>
      </c>
      <c r="E4248"/>
    </row>
    <row r="4249" spans="1:5" x14ac:dyDescent="0.3">
      <c r="A4249" s="290">
        <f t="shared" si="197"/>
        <v>0</v>
      </c>
      <c r="B4249" s="289">
        <f t="shared" si="198"/>
        <v>0</v>
      </c>
      <c r="C4249" s="289">
        <f t="shared" si="199"/>
        <v>0</v>
      </c>
      <c r="E4249"/>
    </row>
    <row r="4250" spans="1:5" x14ac:dyDescent="0.3">
      <c r="A4250" s="290">
        <f t="shared" si="197"/>
        <v>0</v>
      </c>
      <c r="B4250" s="289">
        <f t="shared" si="198"/>
        <v>0</v>
      </c>
      <c r="C4250" s="289">
        <f t="shared" si="199"/>
        <v>0</v>
      </c>
      <c r="E4250"/>
    </row>
    <row r="4251" spans="1:5" x14ac:dyDescent="0.3">
      <c r="A4251" s="290">
        <f t="shared" si="197"/>
        <v>0</v>
      </c>
      <c r="B4251" s="289">
        <f t="shared" si="198"/>
        <v>0</v>
      </c>
      <c r="C4251" s="289">
        <f t="shared" si="199"/>
        <v>0</v>
      </c>
      <c r="E4251"/>
    </row>
    <row r="4252" spans="1:5" x14ac:dyDescent="0.3">
      <c r="A4252" s="290">
        <f t="shared" si="197"/>
        <v>0</v>
      </c>
      <c r="B4252" s="289">
        <f t="shared" si="198"/>
        <v>0</v>
      </c>
      <c r="C4252" s="289">
        <f t="shared" si="199"/>
        <v>0</v>
      </c>
      <c r="E4252"/>
    </row>
    <row r="4253" spans="1:5" x14ac:dyDescent="0.3">
      <c r="A4253" s="290">
        <f t="shared" ref="A4253:A4316" si="200">+E4253</f>
        <v>0</v>
      </c>
      <c r="B4253" s="289">
        <f t="shared" si="198"/>
        <v>0</v>
      </c>
      <c r="C4253" s="289">
        <f t="shared" si="199"/>
        <v>0</v>
      </c>
      <c r="E4253"/>
    </row>
    <row r="4254" spans="1:5" x14ac:dyDescent="0.3">
      <c r="A4254" s="290">
        <f t="shared" si="200"/>
        <v>0</v>
      </c>
      <c r="B4254" s="289">
        <f t="shared" si="198"/>
        <v>0</v>
      </c>
      <c r="C4254" s="289">
        <f t="shared" si="199"/>
        <v>0</v>
      </c>
      <c r="E4254"/>
    </row>
    <row r="4255" spans="1:5" x14ac:dyDescent="0.3">
      <c r="A4255" s="290">
        <f t="shared" si="200"/>
        <v>0</v>
      </c>
      <c r="B4255" s="289">
        <f t="shared" si="198"/>
        <v>0</v>
      </c>
      <c r="C4255" s="289">
        <f t="shared" si="199"/>
        <v>0</v>
      </c>
      <c r="E4255"/>
    </row>
    <row r="4256" spans="1:5" x14ac:dyDescent="0.3">
      <c r="A4256" s="290">
        <f t="shared" si="200"/>
        <v>0</v>
      </c>
      <c r="B4256" s="289">
        <f t="shared" si="198"/>
        <v>0</v>
      </c>
      <c r="C4256" s="289">
        <f t="shared" si="199"/>
        <v>0</v>
      </c>
      <c r="E4256"/>
    </row>
    <row r="4257" spans="1:5" x14ac:dyDescent="0.3">
      <c r="A4257" s="290">
        <f t="shared" si="200"/>
        <v>0</v>
      </c>
      <c r="B4257" s="289">
        <f t="shared" si="198"/>
        <v>0</v>
      </c>
      <c r="C4257" s="289">
        <f t="shared" si="199"/>
        <v>0</v>
      </c>
      <c r="E4257"/>
    </row>
    <row r="4258" spans="1:5" x14ac:dyDescent="0.3">
      <c r="A4258" s="290">
        <f t="shared" si="200"/>
        <v>0</v>
      </c>
      <c r="B4258" s="289">
        <f t="shared" si="198"/>
        <v>0</v>
      </c>
      <c r="C4258" s="289">
        <f t="shared" si="199"/>
        <v>0</v>
      </c>
      <c r="E4258"/>
    </row>
    <row r="4259" spans="1:5" x14ac:dyDescent="0.3">
      <c r="A4259" s="290">
        <f t="shared" si="200"/>
        <v>0</v>
      </c>
      <c r="B4259" s="289">
        <f t="shared" si="198"/>
        <v>0</v>
      </c>
      <c r="C4259" s="289">
        <f t="shared" si="199"/>
        <v>0</v>
      </c>
      <c r="E4259"/>
    </row>
    <row r="4260" spans="1:5" x14ac:dyDescent="0.3">
      <c r="A4260" s="290">
        <f t="shared" si="200"/>
        <v>0</v>
      </c>
      <c r="B4260" s="289">
        <f t="shared" ref="B4260:B4323" si="201">+SUM(F4260:G4260)</f>
        <v>0</v>
      </c>
      <c r="C4260" s="289">
        <f t="shared" ref="C4260:C4323" si="202">+SUM(F4260:AZ4260)-B4260</f>
        <v>0</v>
      </c>
      <c r="E4260"/>
    </row>
    <row r="4261" spans="1:5" x14ac:dyDescent="0.3">
      <c r="A4261" s="290">
        <f t="shared" si="200"/>
        <v>0</v>
      </c>
      <c r="B4261" s="289">
        <f t="shared" si="201"/>
        <v>0</v>
      </c>
      <c r="C4261" s="289">
        <f t="shared" si="202"/>
        <v>0</v>
      </c>
      <c r="E4261"/>
    </row>
    <row r="4262" spans="1:5" x14ac:dyDescent="0.3">
      <c r="A4262" s="290">
        <f t="shared" si="200"/>
        <v>0</v>
      </c>
      <c r="B4262" s="289">
        <f t="shared" si="201"/>
        <v>0</v>
      </c>
      <c r="C4262" s="289">
        <f t="shared" si="202"/>
        <v>0</v>
      </c>
      <c r="E4262"/>
    </row>
    <row r="4263" spans="1:5" x14ac:dyDescent="0.3">
      <c r="A4263" s="290">
        <f t="shared" si="200"/>
        <v>0</v>
      </c>
      <c r="B4263" s="289">
        <f t="shared" si="201"/>
        <v>0</v>
      </c>
      <c r="C4263" s="289">
        <f t="shared" si="202"/>
        <v>0</v>
      </c>
      <c r="E4263"/>
    </row>
    <row r="4264" spans="1:5" x14ac:dyDescent="0.3">
      <c r="A4264" s="290">
        <f t="shared" si="200"/>
        <v>0</v>
      </c>
      <c r="B4264" s="289">
        <f t="shared" si="201"/>
        <v>0</v>
      </c>
      <c r="C4264" s="289">
        <f t="shared" si="202"/>
        <v>0</v>
      </c>
      <c r="E4264"/>
    </row>
    <row r="4265" spans="1:5" x14ac:dyDescent="0.3">
      <c r="A4265" s="290">
        <f t="shared" si="200"/>
        <v>0</v>
      </c>
      <c r="B4265" s="289">
        <f t="shared" si="201"/>
        <v>0</v>
      </c>
      <c r="C4265" s="289">
        <f t="shared" si="202"/>
        <v>0</v>
      </c>
      <c r="E4265"/>
    </row>
    <row r="4266" spans="1:5" x14ac:dyDescent="0.3">
      <c r="A4266" s="290">
        <f t="shared" si="200"/>
        <v>0</v>
      </c>
      <c r="B4266" s="289">
        <f t="shared" si="201"/>
        <v>0</v>
      </c>
      <c r="C4266" s="289">
        <f t="shared" si="202"/>
        <v>0</v>
      </c>
      <c r="E4266"/>
    </row>
    <row r="4267" spans="1:5" x14ac:dyDescent="0.3">
      <c r="A4267" s="290">
        <f t="shared" si="200"/>
        <v>0</v>
      </c>
      <c r="B4267" s="289">
        <f t="shared" si="201"/>
        <v>0</v>
      </c>
      <c r="C4267" s="289">
        <f t="shared" si="202"/>
        <v>0</v>
      </c>
      <c r="E4267"/>
    </row>
    <row r="4268" spans="1:5" x14ac:dyDescent="0.3">
      <c r="A4268" s="290">
        <f t="shared" si="200"/>
        <v>0</v>
      </c>
      <c r="B4268" s="289">
        <f t="shared" si="201"/>
        <v>0</v>
      </c>
      <c r="C4268" s="289">
        <f t="shared" si="202"/>
        <v>0</v>
      </c>
      <c r="E4268"/>
    </row>
    <row r="4269" spans="1:5" x14ac:dyDescent="0.3">
      <c r="A4269" s="290">
        <f t="shared" si="200"/>
        <v>0</v>
      </c>
      <c r="B4269" s="289">
        <f t="shared" si="201"/>
        <v>0</v>
      </c>
      <c r="C4269" s="289">
        <f t="shared" si="202"/>
        <v>0</v>
      </c>
      <c r="E4269"/>
    </row>
    <row r="4270" spans="1:5" x14ac:dyDescent="0.3">
      <c r="A4270" s="290">
        <f t="shared" si="200"/>
        <v>0</v>
      </c>
      <c r="B4270" s="289">
        <f t="shared" si="201"/>
        <v>0</v>
      </c>
      <c r="C4270" s="289">
        <f t="shared" si="202"/>
        <v>0</v>
      </c>
      <c r="E4270"/>
    </row>
    <row r="4271" spans="1:5" x14ac:dyDescent="0.3">
      <c r="A4271" s="290">
        <f t="shared" si="200"/>
        <v>0</v>
      </c>
      <c r="B4271" s="289">
        <f t="shared" si="201"/>
        <v>0</v>
      </c>
      <c r="C4271" s="289">
        <f t="shared" si="202"/>
        <v>0</v>
      </c>
      <c r="E4271"/>
    </row>
    <row r="4272" spans="1:5" x14ac:dyDescent="0.3">
      <c r="A4272" s="290">
        <f t="shared" si="200"/>
        <v>0</v>
      </c>
      <c r="B4272" s="289">
        <f t="shared" si="201"/>
        <v>0</v>
      </c>
      <c r="C4272" s="289">
        <f t="shared" si="202"/>
        <v>0</v>
      </c>
      <c r="E4272"/>
    </row>
    <row r="4273" spans="1:5" x14ac:dyDescent="0.3">
      <c r="A4273" s="290">
        <f t="shared" si="200"/>
        <v>0</v>
      </c>
      <c r="B4273" s="289">
        <f t="shared" si="201"/>
        <v>0</v>
      </c>
      <c r="C4273" s="289">
        <f t="shared" si="202"/>
        <v>0</v>
      </c>
      <c r="E4273"/>
    </row>
    <row r="4274" spans="1:5" x14ac:dyDescent="0.3">
      <c r="A4274" s="290">
        <f t="shared" si="200"/>
        <v>0</v>
      </c>
      <c r="B4274" s="289">
        <f t="shared" si="201"/>
        <v>0</v>
      </c>
      <c r="C4274" s="289">
        <f t="shared" si="202"/>
        <v>0</v>
      </c>
      <c r="E4274"/>
    </row>
    <row r="4275" spans="1:5" x14ac:dyDescent="0.3">
      <c r="A4275" s="290">
        <f t="shared" si="200"/>
        <v>0</v>
      </c>
      <c r="B4275" s="289">
        <f t="shared" si="201"/>
        <v>0</v>
      </c>
      <c r="C4275" s="289">
        <f t="shared" si="202"/>
        <v>0</v>
      </c>
      <c r="E4275"/>
    </row>
    <row r="4276" spans="1:5" x14ac:dyDescent="0.3">
      <c r="A4276" s="290">
        <f t="shared" si="200"/>
        <v>0</v>
      </c>
      <c r="B4276" s="289">
        <f t="shared" si="201"/>
        <v>0</v>
      </c>
      <c r="C4276" s="289">
        <f t="shared" si="202"/>
        <v>0</v>
      </c>
      <c r="E4276"/>
    </row>
    <row r="4277" spans="1:5" x14ac:dyDescent="0.3">
      <c r="A4277" s="290">
        <f t="shared" si="200"/>
        <v>0</v>
      </c>
      <c r="B4277" s="289">
        <f t="shared" si="201"/>
        <v>0</v>
      </c>
      <c r="C4277" s="289">
        <f t="shared" si="202"/>
        <v>0</v>
      </c>
      <c r="E4277"/>
    </row>
    <row r="4278" spans="1:5" x14ac:dyDescent="0.3">
      <c r="A4278" s="290">
        <f t="shared" si="200"/>
        <v>0</v>
      </c>
      <c r="B4278" s="289">
        <f t="shared" si="201"/>
        <v>0</v>
      </c>
      <c r="C4278" s="289">
        <f t="shared" si="202"/>
        <v>0</v>
      </c>
      <c r="E4278"/>
    </row>
    <row r="4279" spans="1:5" x14ac:dyDescent="0.3">
      <c r="A4279" s="290">
        <f t="shared" si="200"/>
        <v>0</v>
      </c>
      <c r="B4279" s="289">
        <f t="shared" si="201"/>
        <v>0</v>
      </c>
      <c r="C4279" s="289">
        <f t="shared" si="202"/>
        <v>0</v>
      </c>
      <c r="E4279"/>
    </row>
    <row r="4280" spans="1:5" x14ac:dyDescent="0.3">
      <c r="A4280" s="290">
        <f t="shared" si="200"/>
        <v>0</v>
      </c>
      <c r="B4280" s="289">
        <f t="shared" si="201"/>
        <v>0</v>
      </c>
      <c r="C4280" s="289">
        <f t="shared" si="202"/>
        <v>0</v>
      </c>
      <c r="E4280"/>
    </row>
    <row r="4281" spans="1:5" x14ac:dyDescent="0.3">
      <c r="A4281" s="290">
        <f t="shared" si="200"/>
        <v>0</v>
      </c>
      <c r="B4281" s="289">
        <f t="shared" si="201"/>
        <v>0</v>
      </c>
      <c r="C4281" s="289">
        <f t="shared" si="202"/>
        <v>0</v>
      </c>
      <c r="E4281"/>
    </row>
    <row r="4282" spans="1:5" x14ac:dyDescent="0.3">
      <c r="A4282" s="290">
        <f t="shared" si="200"/>
        <v>0</v>
      </c>
      <c r="B4282" s="289">
        <f t="shared" si="201"/>
        <v>0</v>
      </c>
      <c r="C4282" s="289">
        <f t="shared" si="202"/>
        <v>0</v>
      </c>
      <c r="E4282"/>
    </row>
    <row r="4283" spans="1:5" x14ac:dyDescent="0.3">
      <c r="A4283" s="290">
        <f t="shared" si="200"/>
        <v>0</v>
      </c>
      <c r="B4283" s="289">
        <f t="shared" si="201"/>
        <v>0</v>
      </c>
      <c r="C4283" s="289">
        <f t="shared" si="202"/>
        <v>0</v>
      </c>
      <c r="E4283"/>
    </row>
    <row r="4284" spans="1:5" x14ac:dyDescent="0.3">
      <c r="A4284" s="290">
        <f t="shared" si="200"/>
        <v>0</v>
      </c>
      <c r="B4284" s="289">
        <f t="shared" si="201"/>
        <v>0</v>
      </c>
      <c r="C4284" s="289">
        <f t="shared" si="202"/>
        <v>0</v>
      </c>
      <c r="E4284"/>
    </row>
    <row r="4285" spans="1:5" x14ac:dyDescent="0.3">
      <c r="A4285" s="290">
        <f t="shared" si="200"/>
        <v>0</v>
      </c>
      <c r="B4285" s="289">
        <f t="shared" si="201"/>
        <v>0</v>
      </c>
      <c r="C4285" s="289">
        <f t="shared" si="202"/>
        <v>0</v>
      </c>
      <c r="E4285"/>
    </row>
    <row r="4286" spans="1:5" x14ac:dyDescent="0.3">
      <c r="A4286" s="290">
        <f t="shared" si="200"/>
        <v>0</v>
      </c>
      <c r="B4286" s="289">
        <f t="shared" si="201"/>
        <v>0</v>
      </c>
      <c r="C4286" s="289">
        <f t="shared" si="202"/>
        <v>0</v>
      </c>
      <c r="E4286"/>
    </row>
    <row r="4287" spans="1:5" x14ac:dyDescent="0.3">
      <c r="A4287" s="290">
        <f t="shared" si="200"/>
        <v>0</v>
      </c>
      <c r="B4287" s="289">
        <f t="shared" si="201"/>
        <v>0</v>
      </c>
      <c r="C4287" s="289">
        <f t="shared" si="202"/>
        <v>0</v>
      </c>
      <c r="E4287"/>
    </row>
    <row r="4288" spans="1:5" x14ac:dyDescent="0.3">
      <c r="A4288" s="290">
        <f t="shared" si="200"/>
        <v>0</v>
      </c>
      <c r="B4288" s="289">
        <f t="shared" si="201"/>
        <v>0</v>
      </c>
      <c r="C4288" s="289">
        <f t="shared" si="202"/>
        <v>0</v>
      </c>
      <c r="E4288"/>
    </row>
    <row r="4289" spans="1:5" x14ac:dyDescent="0.3">
      <c r="A4289" s="290">
        <f t="shared" si="200"/>
        <v>0</v>
      </c>
      <c r="B4289" s="289">
        <f t="shared" si="201"/>
        <v>0</v>
      </c>
      <c r="C4289" s="289">
        <f t="shared" si="202"/>
        <v>0</v>
      </c>
      <c r="E4289"/>
    </row>
    <row r="4290" spans="1:5" x14ac:dyDescent="0.3">
      <c r="A4290" s="290">
        <f t="shared" si="200"/>
        <v>0</v>
      </c>
      <c r="B4290" s="289">
        <f t="shared" si="201"/>
        <v>0</v>
      </c>
      <c r="C4290" s="289">
        <f t="shared" si="202"/>
        <v>0</v>
      </c>
      <c r="E4290"/>
    </row>
    <row r="4291" spans="1:5" x14ac:dyDescent="0.3">
      <c r="A4291" s="290">
        <f t="shared" si="200"/>
        <v>0</v>
      </c>
      <c r="B4291" s="289">
        <f t="shared" si="201"/>
        <v>0</v>
      </c>
      <c r="C4291" s="289">
        <f t="shared" si="202"/>
        <v>0</v>
      </c>
      <c r="E4291"/>
    </row>
    <row r="4292" spans="1:5" x14ac:dyDescent="0.3">
      <c r="A4292" s="290">
        <f t="shared" si="200"/>
        <v>0</v>
      </c>
      <c r="B4292" s="289">
        <f t="shared" si="201"/>
        <v>0</v>
      </c>
      <c r="C4292" s="289">
        <f t="shared" si="202"/>
        <v>0</v>
      </c>
      <c r="E4292"/>
    </row>
    <row r="4293" spans="1:5" x14ac:dyDescent="0.3">
      <c r="A4293" s="290">
        <f t="shared" si="200"/>
        <v>0</v>
      </c>
      <c r="B4293" s="289">
        <f t="shared" si="201"/>
        <v>0</v>
      </c>
      <c r="C4293" s="289">
        <f t="shared" si="202"/>
        <v>0</v>
      </c>
      <c r="E4293"/>
    </row>
    <row r="4294" spans="1:5" x14ac:dyDescent="0.3">
      <c r="A4294" s="290">
        <f t="shared" si="200"/>
        <v>0</v>
      </c>
      <c r="B4294" s="289">
        <f t="shared" si="201"/>
        <v>0</v>
      </c>
      <c r="C4294" s="289">
        <f t="shared" si="202"/>
        <v>0</v>
      </c>
      <c r="E4294"/>
    </row>
    <row r="4295" spans="1:5" x14ac:dyDescent="0.3">
      <c r="A4295" s="290">
        <f t="shared" si="200"/>
        <v>0</v>
      </c>
      <c r="B4295" s="289">
        <f t="shared" si="201"/>
        <v>0</v>
      </c>
      <c r="C4295" s="289">
        <f t="shared" si="202"/>
        <v>0</v>
      </c>
      <c r="E4295"/>
    </row>
    <row r="4296" spans="1:5" x14ac:dyDescent="0.3">
      <c r="A4296" s="290">
        <f t="shared" si="200"/>
        <v>0</v>
      </c>
      <c r="B4296" s="289">
        <f t="shared" si="201"/>
        <v>0</v>
      </c>
      <c r="C4296" s="289">
        <f t="shared" si="202"/>
        <v>0</v>
      </c>
      <c r="E4296"/>
    </row>
    <row r="4297" spans="1:5" x14ac:dyDescent="0.3">
      <c r="A4297" s="290">
        <f t="shared" si="200"/>
        <v>0</v>
      </c>
      <c r="B4297" s="289">
        <f t="shared" si="201"/>
        <v>0</v>
      </c>
      <c r="C4297" s="289">
        <f t="shared" si="202"/>
        <v>0</v>
      </c>
      <c r="E4297"/>
    </row>
    <row r="4298" spans="1:5" x14ac:dyDescent="0.3">
      <c r="A4298" s="290">
        <f t="shared" si="200"/>
        <v>0</v>
      </c>
      <c r="B4298" s="289">
        <f t="shared" si="201"/>
        <v>0</v>
      </c>
      <c r="C4298" s="289">
        <f t="shared" si="202"/>
        <v>0</v>
      </c>
      <c r="E4298"/>
    </row>
    <row r="4299" spans="1:5" x14ac:dyDescent="0.3">
      <c r="A4299" s="290">
        <f t="shared" si="200"/>
        <v>0</v>
      </c>
      <c r="B4299" s="289">
        <f t="shared" si="201"/>
        <v>0</v>
      </c>
      <c r="C4299" s="289">
        <f t="shared" si="202"/>
        <v>0</v>
      </c>
      <c r="E4299"/>
    </row>
    <row r="4300" spans="1:5" x14ac:dyDescent="0.3">
      <c r="A4300" s="290">
        <f t="shared" si="200"/>
        <v>0</v>
      </c>
      <c r="B4300" s="289">
        <f t="shared" si="201"/>
        <v>0</v>
      </c>
      <c r="C4300" s="289">
        <f t="shared" si="202"/>
        <v>0</v>
      </c>
      <c r="E4300"/>
    </row>
    <row r="4301" spans="1:5" x14ac:dyDescent="0.3">
      <c r="A4301" s="290">
        <f t="shared" si="200"/>
        <v>0</v>
      </c>
      <c r="B4301" s="289">
        <f t="shared" si="201"/>
        <v>0</v>
      </c>
      <c r="C4301" s="289">
        <f t="shared" si="202"/>
        <v>0</v>
      </c>
      <c r="E4301"/>
    </row>
    <row r="4302" spans="1:5" x14ac:dyDescent="0.3">
      <c r="A4302" s="290">
        <f t="shared" si="200"/>
        <v>0</v>
      </c>
      <c r="B4302" s="289">
        <f t="shared" si="201"/>
        <v>0</v>
      </c>
      <c r="C4302" s="289">
        <f t="shared" si="202"/>
        <v>0</v>
      </c>
      <c r="E4302"/>
    </row>
    <row r="4303" spans="1:5" x14ac:dyDescent="0.3">
      <c r="A4303" s="290">
        <f t="shared" si="200"/>
        <v>0</v>
      </c>
      <c r="B4303" s="289">
        <f t="shared" si="201"/>
        <v>0</v>
      </c>
      <c r="C4303" s="289">
        <f t="shared" si="202"/>
        <v>0</v>
      </c>
      <c r="E4303"/>
    </row>
    <row r="4304" spans="1:5" x14ac:dyDescent="0.3">
      <c r="A4304" s="290">
        <f t="shared" si="200"/>
        <v>0</v>
      </c>
      <c r="B4304" s="289">
        <f t="shared" si="201"/>
        <v>0</v>
      </c>
      <c r="C4304" s="289">
        <f t="shared" si="202"/>
        <v>0</v>
      </c>
      <c r="E4304"/>
    </row>
    <row r="4305" spans="1:5" x14ac:dyDescent="0.3">
      <c r="A4305" s="290">
        <f t="shared" si="200"/>
        <v>0</v>
      </c>
      <c r="B4305" s="289">
        <f t="shared" si="201"/>
        <v>0</v>
      </c>
      <c r="C4305" s="289">
        <f t="shared" si="202"/>
        <v>0</v>
      </c>
      <c r="E4305"/>
    </row>
    <row r="4306" spans="1:5" x14ac:dyDescent="0.3">
      <c r="A4306" s="290">
        <f t="shared" si="200"/>
        <v>0</v>
      </c>
      <c r="B4306" s="289">
        <f t="shared" si="201"/>
        <v>0</v>
      </c>
      <c r="C4306" s="289">
        <f t="shared" si="202"/>
        <v>0</v>
      </c>
      <c r="E4306"/>
    </row>
    <row r="4307" spans="1:5" x14ac:dyDescent="0.3">
      <c r="A4307" s="290">
        <f t="shared" si="200"/>
        <v>0</v>
      </c>
      <c r="B4307" s="289">
        <f t="shared" si="201"/>
        <v>0</v>
      </c>
      <c r="C4307" s="289">
        <f t="shared" si="202"/>
        <v>0</v>
      </c>
      <c r="E4307"/>
    </row>
    <row r="4308" spans="1:5" x14ac:dyDescent="0.3">
      <c r="A4308" s="290">
        <f t="shared" si="200"/>
        <v>0</v>
      </c>
      <c r="B4308" s="289">
        <f t="shared" si="201"/>
        <v>0</v>
      </c>
      <c r="C4308" s="289">
        <f t="shared" si="202"/>
        <v>0</v>
      </c>
      <c r="E4308"/>
    </row>
    <row r="4309" spans="1:5" x14ac:dyDescent="0.3">
      <c r="A4309" s="290">
        <f t="shared" si="200"/>
        <v>0</v>
      </c>
      <c r="B4309" s="289">
        <f t="shared" si="201"/>
        <v>0</v>
      </c>
      <c r="C4309" s="289">
        <f t="shared" si="202"/>
        <v>0</v>
      </c>
      <c r="E4309"/>
    </row>
    <row r="4310" spans="1:5" x14ac:dyDescent="0.3">
      <c r="A4310" s="290">
        <f t="shared" si="200"/>
        <v>0</v>
      </c>
      <c r="B4310" s="289">
        <f t="shared" si="201"/>
        <v>0</v>
      </c>
      <c r="C4310" s="289">
        <f t="shared" si="202"/>
        <v>0</v>
      </c>
      <c r="E4310"/>
    </row>
    <row r="4311" spans="1:5" x14ac:dyDescent="0.3">
      <c r="A4311" s="290">
        <f t="shared" si="200"/>
        <v>0</v>
      </c>
      <c r="B4311" s="289">
        <f t="shared" si="201"/>
        <v>0</v>
      </c>
      <c r="C4311" s="289">
        <f t="shared" si="202"/>
        <v>0</v>
      </c>
      <c r="E4311"/>
    </row>
    <row r="4312" spans="1:5" x14ac:dyDescent="0.3">
      <c r="A4312" s="290">
        <f t="shared" si="200"/>
        <v>0</v>
      </c>
      <c r="B4312" s="289">
        <f t="shared" si="201"/>
        <v>0</v>
      </c>
      <c r="C4312" s="289">
        <f t="shared" si="202"/>
        <v>0</v>
      </c>
      <c r="E4312"/>
    </row>
    <row r="4313" spans="1:5" x14ac:dyDescent="0.3">
      <c r="A4313" s="290">
        <f t="shared" si="200"/>
        <v>0</v>
      </c>
      <c r="B4313" s="289">
        <f t="shared" si="201"/>
        <v>0</v>
      </c>
      <c r="C4313" s="289">
        <f t="shared" si="202"/>
        <v>0</v>
      </c>
      <c r="E4313"/>
    </row>
    <row r="4314" spans="1:5" x14ac:dyDescent="0.3">
      <c r="A4314" s="290">
        <f t="shared" si="200"/>
        <v>0</v>
      </c>
      <c r="B4314" s="289">
        <f t="shared" si="201"/>
        <v>0</v>
      </c>
      <c r="C4314" s="289">
        <f t="shared" si="202"/>
        <v>0</v>
      </c>
      <c r="E4314"/>
    </row>
    <row r="4315" spans="1:5" x14ac:dyDescent="0.3">
      <c r="A4315" s="290">
        <f t="shared" si="200"/>
        <v>0</v>
      </c>
      <c r="B4315" s="289">
        <f t="shared" si="201"/>
        <v>0</v>
      </c>
      <c r="C4315" s="289">
        <f t="shared" si="202"/>
        <v>0</v>
      </c>
      <c r="E4315"/>
    </row>
    <row r="4316" spans="1:5" x14ac:dyDescent="0.3">
      <c r="A4316" s="290">
        <f t="shared" si="200"/>
        <v>0</v>
      </c>
      <c r="B4316" s="289">
        <f t="shared" si="201"/>
        <v>0</v>
      </c>
      <c r="C4316" s="289">
        <f t="shared" si="202"/>
        <v>0</v>
      </c>
      <c r="E4316"/>
    </row>
    <row r="4317" spans="1:5" x14ac:dyDescent="0.3">
      <c r="A4317" s="290">
        <f t="shared" ref="A4317:A4380" si="203">+E4317</f>
        <v>0</v>
      </c>
      <c r="B4317" s="289">
        <f t="shared" si="201"/>
        <v>0</v>
      </c>
      <c r="C4317" s="289">
        <f t="shared" si="202"/>
        <v>0</v>
      </c>
      <c r="E4317"/>
    </row>
    <row r="4318" spans="1:5" x14ac:dyDescent="0.3">
      <c r="A4318" s="290">
        <f t="shared" si="203"/>
        <v>0</v>
      </c>
      <c r="B4318" s="289">
        <f t="shared" si="201"/>
        <v>0</v>
      </c>
      <c r="C4318" s="289">
        <f t="shared" si="202"/>
        <v>0</v>
      </c>
      <c r="E4318"/>
    </row>
    <row r="4319" spans="1:5" x14ac:dyDescent="0.3">
      <c r="A4319" s="290">
        <f t="shared" si="203"/>
        <v>0</v>
      </c>
      <c r="B4319" s="289">
        <f t="shared" si="201"/>
        <v>0</v>
      </c>
      <c r="C4319" s="289">
        <f t="shared" si="202"/>
        <v>0</v>
      </c>
      <c r="E4319"/>
    </row>
    <row r="4320" spans="1:5" x14ac:dyDescent="0.3">
      <c r="A4320" s="290">
        <f t="shared" si="203"/>
        <v>0</v>
      </c>
      <c r="B4320" s="289">
        <f t="shared" si="201"/>
        <v>0</v>
      </c>
      <c r="C4320" s="289">
        <f t="shared" si="202"/>
        <v>0</v>
      </c>
      <c r="E4320"/>
    </row>
    <row r="4321" spans="1:5" x14ac:dyDescent="0.3">
      <c r="A4321" s="290">
        <f t="shared" si="203"/>
        <v>0</v>
      </c>
      <c r="B4321" s="289">
        <f t="shared" si="201"/>
        <v>0</v>
      </c>
      <c r="C4321" s="289">
        <f t="shared" si="202"/>
        <v>0</v>
      </c>
      <c r="E4321"/>
    </row>
    <row r="4322" spans="1:5" x14ac:dyDescent="0.3">
      <c r="A4322" s="290">
        <f t="shared" si="203"/>
        <v>0</v>
      </c>
      <c r="B4322" s="289">
        <f t="shared" si="201"/>
        <v>0</v>
      </c>
      <c r="C4322" s="289">
        <f t="shared" si="202"/>
        <v>0</v>
      </c>
      <c r="E4322"/>
    </row>
    <row r="4323" spans="1:5" x14ac:dyDescent="0.3">
      <c r="A4323" s="290">
        <f t="shared" si="203"/>
        <v>0</v>
      </c>
      <c r="B4323" s="289">
        <f t="shared" si="201"/>
        <v>0</v>
      </c>
      <c r="C4323" s="289">
        <f t="shared" si="202"/>
        <v>0</v>
      </c>
      <c r="E4323"/>
    </row>
    <row r="4324" spans="1:5" x14ac:dyDescent="0.3">
      <c r="A4324" s="290">
        <f t="shared" si="203"/>
        <v>0</v>
      </c>
      <c r="B4324" s="289">
        <f t="shared" ref="B4324:B4387" si="204">+SUM(F4324:G4324)</f>
        <v>0</v>
      </c>
      <c r="C4324" s="289">
        <f t="shared" ref="C4324:C4387" si="205">+SUM(F4324:AZ4324)-B4324</f>
        <v>0</v>
      </c>
      <c r="E4324"/>
    </row>
    <row r="4325" spans="1:5" x14ac:dyDescent="0.3">
      <c r="A4325" s="290">
        <f t="shared" si="203"/>
        <v>0</v>
      </c>
      <c r="B4325" s="289">
        <f t="shared" si="204"/>
        <v>0</v>
      </c>
      <c r="C4325" s="289">
        <f t="shared" si="205"/>
        <v>0</v>
      </c>
      <c r="E4325"/>
    </row>
    <row r="4326" spans="1:5" x14ac:dyDescent="0.3">
      <c r="A4326" s="290">
        <f t="shared" si="203"/>
        <v>0</v>
      </c>
      <c r="B4326" s="289">
        <f t="shared" si="204"/>
        <v>0</v>
      </c>
      <c r="C4326" s="289">
        <f t="shared" si="205"/>
        <v>0</v>
      </c>
      <c r="E4326"/>
    </row>
    <row r="4327" spans="1:5" x14ac:dyDescent="0.3">
      <c r="A4327" s="290">
        <f t="shared" si="203"/>
        <v>0</v>
      </c>
      <c r="B4327" s="289">
        <f t="shared" si="204"/>
        <v>0</v>
      </c>
      <c r="C4327" s="289">
        <f t="shared" si="205"/>
        <v>0</v>
      </c>
      <c r="E4327"/>
    </row>
    <row r="4328" spans="1:5" x14ac:dyDescent="0.3">
      <c r="A4328" s="290">
        <f t="shared" si="203"/>
        <v>0</v>
      </c>
      <c r="B4328" s="289">
        <f t="shared" si="204"/>
        <v>0</v>
      </c>
      <c r="C4328" s="289">
        <f t="shared" si="205"/>
        <v>0</v>
      </c>
      <c r="E4328"/>
    </row>
    <row r="4329" spans="1:5" x14ac:dyDescent="0.3">
      <c r="A4329" s="290">
        <f t="shared" si="203"/>
        <v>0</v>
      </c>
      <c r="B4329" s="289">
        <f t="shared" si="204"/>
        <v>0</v>
      </c>
      <c r="C4329" s="289">
        <f t="shared" si="205"/>
        <v>0</v>
      </c>
      <c r="E4329"/>
    </row>
    <row r="4330" spans="1:5" x14ac:dyDescent="0.3">
      <c r="A4330" s="290">
        <f t="shared" si="203"/>
        <v>0</v>
      </c>
      <c r="B4330" s="289">
        <f t="shared" si="204"/>
        <v>0</v>
      </c>
      <c r="C4330" s="289">
        <f t="shared" si="205"/>
        <v>0</v>
      </c>
      <c r="E4330"/>
    </row>
    <row r="4331" spans="1:5" x14ac:dyDescent="0.3">
      <c r="A4331" s="290">
        <f t="shared" si="203"/>
        <v>0</v>
      </c>
      <c r="B4331" s="289">
        <f t="shared" si="204"/>
        <v>0</v>
      </c>
      <c r="C4331" s="289">
        <f t="shared" si="205"/>
        <v>0</v>
      </c>
      <c r="E4331"/>
    </row>
    <row r="4332" spans="1:5" x14ac:dyDescent="0.3">
      <c r="A4332" s="290">
        <f t="shared" si="203"/>
        <v>0</v>
      </c>
      <c r="B4332" s="289">
        <f t="shared" si="204"/>
        <v>0</v>
      </c>
      <c r="C4332" s="289">
        <f t="shared" si="205"/>
        <v>0</v>
      </c>
      <c r="E4332"/>
    </row>
    <row r="4333" spans="1:5" x14ac:dyDescent="0.3">
      <c r="A4333" s="290">
        <f t="shared" si="203"/>
        <v>0</v>
      </c>
      <c r="B4333" s="289">
        <f t="shared" si="204"/>
        <v>0</v>
      </c>
      <c r="C4333" s="289">
        <f t="shared" si="205"/>
        <v>0</v>
      </c>
      <c r="E4333"/>
    </row>
    <row r="4334" spans="1:5" x14ac:dyDescent="0.3">
      <c r="A4334" s="290">
        <f t="shared" si="203"/>
        <v>0</v>
      </c>
      <c r="B4334" s="289">
        <f t="shared" si="204"/>
        <v>0</v>
      </c>
      <c r="C4334" s="289">
        <f t="shared" si="205"/>
        <v>0</v>
      </c>
      <c r="E4334"/>
    </row>
    <row r="4335" spans="1:5" x14ac:dyDescent="0.3">
      <c r="A4335" s="290">
        <f t="shared" si="203"/>
        <v>0</v>
      </c>
      <c r="B4335" s="289">
        <f t="shared" si="204"/>
        <v>0</v>
      </c>
      <c r="C4335" s="289">
        <f t="shared" si="205"/>
        <v>0</v>
      </c>
      <c r="E4335"/>
    </row>
    <row r="4336" spans="1:5" x14ac:dyDescent="0.3">
      <c r="A4336" s="290">
        <f t="shared" si="203"/>
        <v>0</v>
      </c>
      <c r="B4336" s="289">
        <f t="shared" si="204"/>
        <v>0</v>
      </c>
      <c r="C4336" s="289">
        <f t="shared" si="205"/>
        <v>0</v>
      </c>
      <c r="E4336"/>
    </row>
    <row r="4337" spans="1:5" x14ac:dyDescent="0.3">
      <c r="A4337" s="290">
        <f t="shared" si="203"/>
        <v>0</v>
      </c>
      <c r="B4337" s="289">
        <f t="shared" si="204"/>
        <v>0</v>
      </c>
      <c r="C4337" s="289">
        <f t="shared" si="205"/>
        <v>0</v>
      </c>
      <c r="E4337"/>
    </row>
    <row r="4338" spans="1:5" x14ac:dyDescent="0.3">
      <c r="A4338" s="290">
        <f t="shared" si="203"/>
        <v>0</v>
      </c>
      <c r="B4338" s="289">
        <f t="shared" si="204"/>
        <v>0</v>
      </c>
      <c r="C4338" s="289">
        <f t="shared" si="205"/>
        <v>0</v>
      </c>
      <c r="E4338"/>
    </row>
    <row r="4339" spans="1:5" x14ac:dyDescent="0.3">
      <c r="A4339" s="290">
        <f t="shared" si="203"/>
        <v>0</v>
      </c>
      <c r="B4339" s="289">
        <f t="shared" si="204"/>
        <v>0</v>
      </c>
      <c r="C4339" s="289">
        <f t="shared" si="205"/>
        <v>0</v>
      </c>
      <c r="E4339"/>
    </row>
    <row r="4340" spans="1:5" x14ac:dyDescent="0.3">
      <c r="A4340" s="290">
        <f t="shared" si="203"/>
        <v>0</v>
      </c>
      <c r="B4340" s="289">
        <f t="shared" si="204"/>
        <v>0</v>
      </c>
      <c r="C4340" s="289">
        <f t="shared" si="205"/>
        <v>0</v>
      </c>
      <c r="E4340"/>
    </row>
    <row r="4341" spans="1:5" x14ac:dyDescent="0.3">
      <c r="A4341" s="290">
        <f t="shared" si="203"/>
        <v>0</v>
      </c>
      <c r="B4341" s="289">
        <f t="shared" si="204"/>
        <v>0</v>
      </c>
      <c r="C4341" s="289">
        <f t="shared" si="205"/>
        <v>0</v>
      </c>
      <c r="E4341"/>
    </row>
    <row r="4342" spans="1:5" x14ac:dyDescent="0.3">
      <c r="A4342" s="290">
        <f t="shared" si="203"/>
        <v>0</v>
      </c>
      <c r="B4342" s="289">
        <f t="shared" si="204"/>
        <v>0</v>
      </c>
      <c r="C4342" s="289">
        <f t="shared" si="205"/>
        <v>0</v>
      </c>
      <c r="E4342"/>
    </row>
    <row r="4343" spans="1:5" x14ac:dyDescent="0.3">
      <c r="A4343" s="290">
        <f t="shared" si="203"/>
        <v>0</v>
      </c>
      <c r="B4343" s="289">
        <f t="shared" si="204"/>
        <v>0</v>
      </c>
      <c r="C4343" s="289">
        <f t="shared" si="205"/>
        <v>0</v>
      </c>
      <c r="E4343"/>
    </row>
    <row r="4344" spans="1:5" x14ac:dyDescent="0.3">
      <c r="A4344" s="290">
        <f t="shared" si="203"/>
        <v>0</v>
      </c>
      <c r="B4344" s="289">
        <f t="shared" si="204"/>
        <v>0</v>
      </c>
      <c r="C4344" s="289">
        <f t="shared" si="205"/>
        <v>0</v>
      </c>
      <c r="E4344"/>
    </row>
    <row r="4345" spans="1:5" x14ac:dyDescent="0.3">
      <c r="A4345" s="290">
        <f t="shared" si="203"/>
        <v>0</v>
      </c>
      <c r="B4345" s="289">
        <f t="shared" si="204"/>
        <v>0</v>
      </c>
      <c r="C4345" s="289">
        <f t="shared" si="205"/>
        <v>0</v>
      </c>
      <c r="E4345"/>
    </row>
    <row r="4346" spans="1:5" x14ac:dyDescent="0.3">
      <c r="A4346" s="290">
        <f t="shared" si="203"/>
        <v>0</v>
      </c>
      <c r="B4346" s="289">
        <f t="shared" si="204"/>
        <v>0</v>
      </c>
      <c r="C4346" s="289">
        <f t="shared" si="205"/>
        <v>0</v>
      </c>
      <c r="E4346"/>
    </row>
    <row r="4347" spans="1:5" x14ac:dyDescent="0.3">
      <c r="A4347" s="290">
        <f t="shared" si="203"/>
        <v>0</v>
      </c>
      <c r="B4347" s="289">
        <f t="shared" si="204"/>
        <v>0</v>
      </c>
      <c r="C4347" s="289">
        <f t="shared" si="205"/>
        <v>0</v>
      </c>
      <c r="E4347"/>
    </row>
    <row r="4348" spans="1:5" x14ac:dyDescent="0.3">
      <c r="A4348" s="290">
        <f t="shared" si="203"/>
        <v>0</v>
      </c>
      <c r="B4348" s="289">
        <f t="shared" si="204"/>
        <v>0</v>
      </c>
      <c r="C4348" s="289">
        <f t="shared" si="205"/>
        <v>0</v>
      </c>
      <c r="E4348"/>
    </row>
    <row r="4349" spans="1:5" x14ac:dyDescent="0.3">
      <c r="A4349" s="290">
        <f t="shared" si="203"/>
        <v>0</v>
      </c>
      <c r="B4349" s="289">
        <f t="shared" si="204"/>
        <v>0</v>
      </c>
      <c r="C4349" s="289">
        <f t="shared" si="205"/>
        <v>0</v>
      </c>
      <c r="E4349"/>
    </row>
    <row r="4350" spans="1:5" x14ac:dyDescent="0.3">
      <c r="A4350" s="290">
        <f t="shared" si="203"/>
        <v>0</v>
      </c>
      <c r="B4350" s="289">
        <f t="shared" si="204"/>
        <v>0</v>
      </c>
      <c r="C4350" s="289">
        <f t="shared" si="205"/>
        <v>0</v>
      </c>
      <c r="E4350"/>
    </row>
    <row r="4351" spans="1:5" x14ac:dyDescent="0.3">
      <c r="A4351" s="290">
        <f t="shared" si="203"/>
        <v>0</v>
      </c>
      <c r="B4351" s="289">
        <f t="shared" si="204"/>
        <v>0</v>
      </c>
      <c r="C4351" s="289">
        <f t="shared" si="205"/>
        <v>0</v>
      </c>
      <c r="E4351"/>
    </row>
    <row r="4352" spans="1:5" x14ac:dyDescent="0.3">
      <c r="A4352" s="290">
        <f t="shared" si="203"/>
        <v>0</v>
      </c>
      <c r="B4352" s="289">
        <f t="shared" si="204"/>
        <v>0</v>
      </c>
      <c r="C4352" s="289">
        <f t="shared" si="205"/>
        <v>0</v>
      </c>
      <c r="E4352"/>
    </row>
    <row r="4353" spans="1:5" x14ac:dyDescent="0.3">
      <c r="A4353" s="290">
        <f t="shared" si="203"/>
        <v>0</v>
      </c>
      <c r="B4353" s="289">
        <f t="shared" si="204"/>
        <v>0</v>
      </c>
      <c r="C4353" s="289">
        <f t="shared" si="205"/>
        <v>0</v>
      </c>
      <c r="E4353"/>
    </row>
    <row r="4354" spans="1:5" x14ac:dyDescent="0.3">
      <c r="A4354" s="290">
        <f t="shared" si="203"/>
        <v>0</v>
      </c>
      <c r="B4354" s="289">
        <f t="shared" si="204"/>
        <v>0</v>
      </c>
      <c r="C4354" s="289">
        <f t="shared" si="205"/>
        <v>0</v>
      </c>
      <c r="E4354"/>
    </row>
    <row r="4355" spans="1:5" x14ac:dyDescent="0.3">
      <c r="A4355" s="290">
        <f t="shared" si="203"/>
        <v>0</v>
      </c>
      <c r="B4355" s="289">
        <f t="shared" si="204"/>
        <v>0</v>
      </c>
      <c r="C4355" s="289">
        <f t="shared" si="205"/>
        <v>0</v>
      </c>
      <c r="E4355"/>
    </row>
    <row r="4356" spans="1:5" x14ac:dyDescent="0.3">
      <c r="A4356" s="290">
        <f t="shared" si="203"/>
        <v>0</v>
      </c>
      <c r="B4356" s="289">
        <f t="shared" si="204"/>
        <v>0</v>
      </c>
      <c r="C4356" s="289">
        <f t="shared" si="205"/>
        <v>0</v>
      </c>
      <c r="E4356"/>
    </row>
    <row r="4357" spans="1:5" x14ac:dyDescent="0.3">
      <c r="A4357" s="290">
        <f t="shared" si="203"/>
        <v>0</v>
      </c>
      <c r="B4357" s="289">
        <f t="shared" si="204"/>
        <v>0</v>
      </c>
      <c r="C4357" s="289">
        <f t="shared" si="205"/>
        <v>0</v>
      </c>
      <c r="E4357"/>
    </row>
    <row r="4358" spans="1:5" x14ac:dyDescent="0.3">
      <c r="A4358" s="290">
        <f t="shared" si="203"/>
        <v>0</v>
      </c>
      <c r="B4358" s="289">
        <f t="shared" si="204"/>
        <v>0</v>
      </c>
      <c r="C4358" s="289">
        <f t="shared" si="205"/>
        <v>0</v>
      </c>
      <c r="E4358"/>
    </row>
    <row r="4359" spans="1:5" x14ac:dyDescent="0.3">
      <c r="A4359" s="290">
        <f t="shared" si="203"/>
        <v>0</v>
      </c>
      <c r="B4359" s="289">
        <f t="shared" si="204"/>
        <v>0</v>
      </c>
      <c r="C4359" s="289">
        <f t="shared" si="205"/>
        <v>0</v>
      </c>
      <c r="E4359"/>
    </row>
    <row r="4360" spans="1:5" x14ac:dyDescent="0.3">
      <c r="A4360" s="290">
        <f t="shared" si="203"/>
        <v>0</v>
      </c>
      <c r="B4360" s="289">
        <f t="shared" si="204"/>
        <v>0</v>
      </c>
      <c r="C4360" s="289">
        <f t="shared" si="205"/>
        <v>0</v>
      </c>
      <c r="E4360"/>
    </row>
    <row r="4361" spans="1:5" x14ac:dyDescent="0.3">
      <c r="A4361" s="290">
        <f t="shared" si="203"/>
        <v>0</v>
      </c>
      <c r="B4361" s="289">
        <f t="shared" si="204"/>
        <v>0</v>
      </c>
      <c r="C4361" s="289">
        <f t="shared" si="205"/>
        <v>0</v>
      </c>
      <c r="E4361"/>
    </row>
    <row r="4362" spans="1:5" x14ac:dyDescent="0.3">
      <c r="A4362" s="290">
        <f t="shared" si="203"/>
        <v>0</v>
      </c>
      <c r="B4362" s="289">
        <f t="shared" si="204"/>
        <v>0</v>
      </c>
      <c r="C4362" s="289">
        <f t="shared" si="205"/>
        <v>0</v>
      </c>
      <c r="E4362"/>
    </row>
    <row r="4363" spans="1:5" x14ac:dyDescent="0.3">
      <c r="A4363" s="290">
        <f t="shared" si="203"/>
        <v>0</v>
      </c>
      <c r="B4363" s="289">
        <f t="shared" si="204"/>
        <v>0</v>
      </c>
      <c r="C4363" s="289">
        <f t="shared" si="205"/>
        <v>0</v>
      </c>
      <c r="E4363"/>
    </row>
    <row r="4364" spans="1:5" x14ac:dyDescent="0.3">
      <c r="A4364" s="290">
        <f t="shared" si="203"/>
        <v>0</v>
      </c>
      <c r="B4364" s="289">
        <f t="shared" si="204"/>
        <v>0</v>
      </c>
      <c r="C4364" s="289">
        <f t="shared" si="205"/>
        <v>0</v>
      </c>
      <c r="E4364"/>
    </row>
    <row r="4365" spans="1:5" x14ac:dyDescent="0.3">
      <c r="A4365" s="290">
        <f t="shared" si="203"/>
        <v>0</v>
      </c>
      <c r="B4365" s="289">
        <f t="shared" si="204"/>
        <v>0</v>
      </c>
      <c r="C4365" s="289">
        <f t="shared" si="205"/>
        <v>0</v>
      </c>
      <c r="E4365"/>
    </row>
    <row r="4366" spans="1:5" x14ac:dyDescent="0.3">
      <c r="A4366" s="290">
        <f t="shared" si="203"/>
        <v>0</v>
      </c>
      <c r="B4366" s="289">
        <f t="shared" si="204"/>
        <v>0</v>
      </c>
      <c r="C4366" s="289">
        <f t="shared" si="205"/>
        <v>0</v>
      </c>
      <c r="E4366"/>
    </row>
    <row r="4367" spans="1:5" x14ac:dyDescent="0.3">
      <c r="A4367" s="290">
        <f t="shared" si="203"/>
        <v>0</v>
      </c>
      <c r="B4367" s="289">
        <f t="shared" si="204"/>
        <v>0</v>
      </c>
      <c r="C4367" s="289">
        <f t="shared" si="205"/>
        <v>0</v>
      </c>
      <c r="E4367"/>
    </row>
    <row r="4368" spans="1:5" x14ac:dyDescent="0.3">
      <c r="A4368" s="290">
        <f t="shared" si="203"/>
        <v>0</v>
      </c>
      <c r="B4368" s="289">
        <f t="shared" si="204"/>
        <v>0</v>
      </c>
      <c r="C4368" s="289">
        <f t="shared" si="205"/>
        <v>0</v>
      </c>
      <c r="E4368"/>
    </row>
    <row r="4369" spans="1:5" x14ac:dyDescent="0.3">
      <c r="A4369" s="290">
        <f t="shared" si="203"/>
        <v>0</v>
      </c>
      <c r="B4369" s="289">
        <f t="shared" si="204"/>
        <v>0</v>
      </c>
      <c r="C4369" s="289">
        <f t="shared" si="205"/>
        <v>0</v>
      </c>
      <c r="E4369"/>
    </row>
    <row r="4370" spans="1:5" x14ac:dyDescent="0.3">
      <c r="A4370" s="290">
        <f t="shared" si="203"/>
        <v>0</v>
      </c>
      <c r="B4370" s="289">
        <f t="shared" si="204"/>
        <v>0</v>
      </c>
      <c r="C4370" s="289">
        <f t="shared" si="205"/>
        <v>0</v>
      </c>
      <c r="E4370"/>
    </row>
    <row r="4371" spans="1:5" x14ac:dyDescent="0.3">
      <c r="A4371" s="290">
        <f t="shared" si="203"/>
        <v>0</v>
      </c>
      <c r="B4371" s="289">
        <f t="shared" si="204"/>
        <v>0</v>
      </c>
      <c r="C4371" s="289">
        <f t="shared" si="205"/>
        <v>0</v>
      </c>
      <c r="E4371"/>
    </row>
    <row r="4372" spans="1:5" x14ac:dyDescent="0.3">
      <c r="A4372" s="290">
        <f t="shared" si="203"/>
        <v>0</v>
      </c>
      <c r="B4372" s="289">
        <f t="shared" si="204"/>
        <v>0</v>
      </c>
      <c r="C4372" s="289">
        <f t="shared" si="205"/>
        <v>0</v>
      </c>
      <c r="E4372"/>
    </row>
    <row r="4373" spans="1:5" x14ac:dyDescent="0.3">
      <c r="A4373" s="290">
        <f t="shared" si="203"/>
        <v>0</v>
      </c>
      <c r="B4373" s="289">
        <f t="shared" si="204"/>
        <v>0</v>
      </c>
      <c r="C4373" s="289">
        <f t="shared" si="205"/>
        <v>0</v>
      </c>
      <c r="E4373"/>
    </row>
    <row r="4374" spans="1:5" x14ac:dyDescent="0.3">
      <c r="A4374" s="290">
        <f t="shared" si="203"/>
        <v>0</v>
      </c>
      <c r="B4374" s="289">
        <f t="shared" si="204"/>
        <v>0</v>
      </c>
      <c r="C4374" s="289">
        <f t="shared" si="205"/>
        <v>0</v>
      </c>
      <c r="E4374"/>
    </row>
    <row r="4375" spans="1:5" x14ac:dyDescent="0.3">
      <c r="A4375" s="290">
        <f t="shared" si="203"/>
        <v>0</v>
      </c>
      <c r="B4375" s="289">
        <f t="shared" si="204"/>
        <v>0</v>
      </c>
      <c r="C4375" s="289">
        <f t="shared" si="205"/>
        <v>0</v>
      </c>
      <c r="E4375"/>
    </row>
    <row r="4376" spans="1:5" x14ac:dyDescent="0.3">
      <c r="A4376" s="290">
        <f t="shared" si="203"/>
        <v>0</v>
      </c>
      <c r="B4376" s="289">
        <f t="shared" si="204"/>
        <v>0</v>
      </c>
      <c r="C4376" s="289">
        <f t="shared" si="205"/>
        <v>0</v>
      </c>
      <c r="E4376"/>
    </row>
    <row r="4377" spans="1:5" x14ac:dyDescent="0.3">
      <c r="A4377" s="290">
        <f t="shared" si="203"/>
        <v>0</v>
      </c>
      <c r="B4377" s="289">
        <f t="shared" si="204"/>
        <v>0</v>
      </c>
      <c r="C4377" s="289">
        <f t="shared" si="205"/>
        <v>0</v>
      </c>
      <c r="E4377"/>
    </row>
    <row r="4378" spans="1:5" x14ac:dyDescent="0.3">
      <c r="A4378" s="290">
        <f t="shared" si="203"/>
        <v>0</v>
      </c>
      <c r="B4378" s="289">
        <f t="shared" si="204"/>
        <v>0</v>
      </c>
      <c r="C4378" s="289">
        <f t="shared" si="205"/>
        <v>0</v>
      </c>
      <c r="E4378"/>
    </row>
    <row r="4379" spans="1:5" x14ac:dyDescent="0.3">
      <c r="A4379" s="290">
        <f t="shared" si="203"/>
        <v>0</v>
      </c>
      <c r="B4379" s="289">
        <f t="shared" si="204"/>
        <v>0</v>
      </c>
      <c r="C4379" s="289">
        <f t="shared" si="205"/>
        <v>0</v>
      </c>
      <c r="E4379"/>
    </row>
    <row r="4380" spans="1:5" x14ac:dyDescent="0.3">
      <c r="A4380" s="290">
        <f t="shared" si="203"/>
        <v>0</v>
      </c>
      <c r="B4380" s="289">
        <f t="shared" si="204"/>
        <v>0</v>
      </c>
      <c r="C4380" s="289">
        <f t="shared" si="205"/>
        <v>0</v>
      </c>
      <c r="E4380"/>
    </row>
    <row r="4381" spans="1:5" x14ac:dyDescent="0.3">
      <c r="A4381" s="290">
        <f t="shared" ref="A4381:A4444" si="206">+E4381</f>
        <v>0</v>
      </c>
      <c r="B4381" s="289">
        <f t="shared" si="204"/>
        <v>0</v>
      </c>
      <c r="C4381" s="289">
        <f t="shared" si="205"/>
        <v>0</v>
      </c>
      <c r="E4381"/>
    </row>
    <row r="4382" spans="1:5" x14ac:dyDescent="0.3">
      <c r="A4382" s="290">
        <f t="shared" si="206"/>
        <v>0</v>
      </c>
      <c r="B4382" s="289">
        <f t="shared" si="204"/>
        <v>0</v>
      </c>
      <c r="C4382" s="289">
        <f t="shared" si="205"/>
        <v>0</v>
      </c>
      <c r="E4382"/>
    </row>
    <row r="4383" spans="1:5" x14ac:dyDescent="0.3">
      <c r="A4383" s="290">
        <f t="shared" si="206"/>
        <v>0</v>
      </c>
      <c r="B4383" s="289">
        <f t="shared" si="204"/>
        <v>0</v>
      </c>
      <c r="C4383" s="289">
        <f t="shared" si="205"/>
        <v>0</v>
      </c>
      <c r="E4383"/>
    </row>
    <row r="4384" spans="1:5" x14ac:dyDescent="0.3">
      <c r="A4384" s="290">
        <f t="shared" si="206"/>
        <v>0</v>
      </c>
      <c r="B4384" s="289">
        <f t="shared" si="204"/>
        <v>0</v>
      </c>
      <c r="C4384" s="289">
        <f t="shared" si="205"/>
        <v>0</v>
      </c>
      <c r="E4384"/>
    </row>
    <row r="4385" spans="1:5" x14ac:dyDescent="0.3">
      <c r="A4385" s="290">
        <f t="shared" si="206"/>
        <v>0</v>
      </c>
      <c r="B4385" s="289">
        <f t="shared" si="204"/>
        <v>0</v>
      </c>
      <c r="C4385" s="289">
        <f t="shared" si="205"/>
        <v>0</v>
      </c>
      <c r="E4385"/>
    </row>
    <row r="4386" spans="1:5" x14ac:dyDescent="0.3">
      <c r="A4386" s="290">
        <f t="shared" si="206"/>
        <v>0</v>
      </c>
      <c r="B4386" s="289">
        <f t="shared" si="204"/>
        <v>0</v>
      </c>
      <c r="C4386" s="289">
        <f t="shared" si="205"/>
        <v>0</v>
      </c>
      <c r="E4386"/>
    </row>
    <row r="4387" spans="1:5" x14ac:dyDescent="0.3">
      <c r="A4387" s="290">
        <f t="shared" si="206"/>
        <v>0</v>
      </c>
      <c r="B4387" s="289">
        <f t="shared" si="204"/>
        <v>0</v>
      </c>
      <c r="C4387" s="289">
        <f t="shared" si="205"/>
        <v>0</v>
      </c>
      <c r="E4387"/>
    </row>
    <row r="4388" spans="1:5" x14ac:dyDescent="0.3">
      <c r="A4388" s="290">
        <f t="shared" si="206"/>
        <v>0</v>
      </c>
      <c r="B4388" s="289">
        <f t="shared" ref="B4388:B4451" si="207">+SUM(F4388:G4388)</f>
        <v>0</v>
      </c>
      <c r="C4388" s="289">
        <f t="shared" ref="C4388:C4451" si="208">+SUM(F4388:AZ4388)-B4388</f>
        <v>0</v>
      </c>
      <c r="E4388"/>
    </row>
    <row r="4389" spans="1:5" x14ac:dyDescent="0.3">
      <c r="A4389" s="290">
        <f t="shared" si="206"/>
        <v>0</v>
      </c>
      <c r="B4389" s="289">
        <f t="shared" si="207"/>
        <v>0</v>
      </c>
      <c r="C4389" s="289">
        <f t="shared" si="208"/>
        <v>0</v>
      </c>
      <c r="E4389"/>
    </row>
    <row r="4390" spans="1:5" x14ac:dyDescent="0.3">
      <c r="A4390" s="290">
        <f t="shared" si="206"/>
        <v>0</v>
      </c>
      <c r="B4390" s="289">
        <f t="shared" si="207"/>
        <v>0</v>
      </c>
      <c r="C4390" s="289">
        <f t="shared" si="208"/>
        <v>0</v>
      </c>
      <c r="E4390"/>
    </row>
    <row r="4391" spans="1:5" x14ac:dyDescent="0.3">
      <c r="A4391" s="290">
        <f t="shared" si="206"/>
        <v>0</v>
      </c>
      <c r="B4391" s="289">
        <f t="shared" si="207"/>
        <v>0</v>
      </c>
      <c r="C4391" s="289">
        <f t="shared" si="208"/>
        <v>0</v>
      </c>
      <c r="E4391"/>
    </row>
    <row r="4392" spans="1:5" x14ac:dyDescent="0.3">
      <c r="A4392" s="290">
        <f t="shared" si="206"/>
        <v>0</v>
      </c>
      <c r="B4392" s="289">
        <f t="shared" si="207"/>
        <v>0</v>
      </c>
      <c r="C4392" s="289">
        <f t="shared" si="208"/>
        <v>0</v>
      </c>
      <c r="E4392"/>
    </row>
    <row r="4393" spans="1:5" x14ac:dyDescent="0.3">
      <c r="A4393" s="290">
        <f t="shared" si="206"/>
        <v>0</v>
      </c>
      <c r="B4393" s="289">
        <f t="shared" si="207"/>
        <v>0</v>
      </c>
      <c r="C4393" s="289">
        <f t="shared" si="208"/>
        <v>0</v>
      </c>
      <c r="E4393"/>
    </row>
    <row r="4394" spans="1:5" x14ac:dyDescent="0.3">
      <c r="A4394" s="290">
        <f t="shared" si="206"/>
        <v>0</v>
      </c>
      <c r="B4394" s="289">
        <f t="shared" si="207"/>
        <v>0</v>
      </c>
      <c r="C4394" s="289">
        <f t="shared" si="208"/>
        <v>0</v>
      </c>
      <c r="E4394"/>
    </row>
    <row r="4395" spans="1:5" x14ac:dyDescent="0.3">
      <c r="A4395" s="290">
        <f t="shared" si="206"/>
        <v>0</v>
      </c>
      <c r="B4395" s="289">
        <f t="shared" si="207"/>
        <v>0</v>
      </c>
      <c r="C4395" s="289">
        <f t="shared" si="208"/>
        <v>0</v>
      </c>
      <c r="E4395"/>
    </row>
    <row r="4396" spans="1:5" x14ac:dyDescent="0.3">
      <c r="A4396" s="290">
        <f t="shared" si="206"/>
        <v>0</v>
      </c>
      <c r="B4396" s="289">
        <f t="shared" si="207"/>
        <v>0</v>
      </c>
      <c r="C4396" s="289">
        <f t="shared" si="208"/>
        <v>0</v>
      </c>
      <c r="E4396"/>
    </row>
    <row r="4397" spans="1:5" x14ac:dyDescent="0.3">
      <c r="A4397" s="290">
        <f t="shared" si="206"/>
        <v>0</v>
      </c>
      <c r="B4397" s="289">
        <f t="shared" si="207"/>
        <v>0</v>
      </c>
      <c r="C4397" s="289">
        <f t="shared" si="208"/>
        <v>0</v>
      </c>
      <c r="E4397"/>
    </row>
    <row r="4398" spans="1:5" x14ac:dyDescent="0.3">
      <c r="A4398" s="290">
        <f t="shared" si="206"/>
        <v>0</v>
      </c>
      <c r="B4398" s="289">
        <f t="shared" si="207"/>
        <v>0</v>
      </c>
      <c r="C4398" s="289">
        <f t="shared" si="208"/>
        <v>0</v>
      </c>
      <c r="E4398"/>
    </row>
    <row r="4399" spans="1:5" x14ac:dyDescent="0.3">
      <c r="A4399" s="290">
        <f t="shared" si="206"/>
        <v>0</v>
      </c>
      <c r="B4399" s="289">
        <f t="shared" si="207"/>
        <v>0</v>
      </c>
      <c r="C4399" s="289">
        <f t="shared" si="208"/>
        <v>0</v>
      </c>
      <c r="E4399"/>
    </row>
    <row r="4400" spans="1:5" x14ac:dyDescent="0.3">
      <c r="A4400" s="290">
        <f t="shared" si="206"/>
        <v>0</v>
      </c>
      <c r="B4400" s="289">
        <f t="shared" si="207"/>
        <v>0</v>
      </c>
      <c r="C4400" s="289">
        <f t="shared" si="208"/>
        <v>0</v>
      </c>
      <c r="E4400"/>
    </row>
    <row r="4401" spans="1:5" x14ac:dyDescent="0.3">
      <c r="A4401" s="290">
        <f t="shared" si="206"/>
        <v>0</v>
      </c>
      <c r="B4401" s="289">
        <f t="shared" si="207"/>
        <v>0</v>
      </c>
      <c r="C4401" s="289">
        <f t="shared" si="208"/>
        <v>0</v>
      </c>
      <c r="E4401"/>
    </row>
    <row r="4402" spans="1:5" x14ac:dyDescent="0.3">
      <c r="A4402" s="290">
        <f t="shared" si="206"/>
        <v>0</v>
      </c>
      <c r="B4402" s="289">
        <f t="shared" si="207"/>
        <v>0</v>
      </c>
      <c r="C4402" s="289">
        <f t="shared" si="208"/>
        <v>0</v>
      </c>
      <c r="E4402"/>
    </row>
    <row r="4403" spans="1:5" x14ac:dyDescent="0.3">
      <c r="A4403" s="290">
        <f t="shared" si="206"/>
        <v>0</v>
      </c>
      <c r="B4403" s="289">
        <f t="shared" si="207"/>
        <v>0</v>
      </c>
      <c r="C4403" s="289">
        <f t="shared" si="208"/>
        <v>0</v>
      </c>
      <c r="E4403"/>
    </row>
    <row r="4404" spans="1:5" x14ac:dyDescent="0.3">
      <c r="A4404" s="290">
        <f t="shared" si="206"/>
        <v>0</v>
      </c>
      <c r="B4404" s="289">
        <f t="shared" si="207"/>
        <v>0</v>
      </c>
      <c r="C4404" s="289">
        <f t="shared" si="208"/>
        <v>0</v>
      </c>
      <c r="E4404"/>
    </row>
    <row r="4405" spans="1:5" x14ac:dyDescent="0.3">
      <c r="A4405" s="290">
        <f t="shared" si="206"/>
        <v>0</v>
      </c>
      <c r="B4405" s="289">
        <f t="shared" si="207"/>
        <v>0</v>
      </c>
      <c r="C4405" s="289">
        <f t="shared" si="208"/>
        <v>0</v>
      </c>
      <c r="E4405"/>
    </row>
    <row r="4406" spans="1:5" x14ac:dyDescent="0.3">
      <c r="A4406" s="290">
        <f t="shared" si="206"/>
        <v>0</v>
      </c>
      <c r="B4406" s="289">
        <f t="shared" si="207"/>
        <v>0</v>
      </c>
      <c r="C4406" s="289">
        <f t="shared" si="208"/>
        <v>0</v>
      </c>
      <c r="E4406"/>
    </row>
    <row r="4407" spans="1:5" x14ac:dyDescent="0.3">
      <c r="A4407" s="290">
        <f t="shared" si="206"/>
        <v>0</v>
      </c>
      <c r="B4407" s="289">
        <f t="shared" si="207"/>
        <v>0</v>
      </c>
      <c r="C4407" s="289">
        <f t="shared" si="208"/>
        <v>0</v>
      </c>
      <c r="E4407"/>
    </row>
    <row r="4408" spans="1:5" x14ac:dyDescent="0.3">
      <c r="A4408" s="290">
        <f t="shared" si="206"/>
        <v>0</v>
      </c>
      <c r="B4408" s="289">
        <f t="shared" si="207"/>
        <v>0</v>
      </c>
      <c r="C4408" s="289">
        <f t="shared" si="208"/>
        <v>0</v>
      </c>
      <c r="E4408"/>
    </row>
    <row r="4409" spans="1:5" x14ac:dyDescent="0.3">
      <c r="A4409" s="290">
        <f t="shared" si="206"/>
        <v>0</v>
      </c>
      <c r="B4409" s="289">
        <f t="shared" si="207"/>
        <v>0</v>
      </c>
      <c r="C4409" s="289">
        <f t="shared" si="208"/>
        <v>0</v>
      </c>
      <c r="E4409"/>
    </row>
    <row r="4410" spans="1:5" x14ac:dyDescent="0.3">
      <c r="A4410" s="290">
        <f t="shared" si="206"/>
        <v>0</v>
      </c>
      <c r="B4410" s="289">
        <f t="shared" si="207"/>
        <v>0</v>
      </c>
      <c r="C4410" s="289">
        <f t="shared" si="208"/>
        <v>0</v>
      </c>
      <c r="E4410"/>
    </row>
    <row r="4411" spans="1:5" x14ac:dyDescent="0.3">
      <c r="A4411" s="290">
        <f t="shared" si="206"/>
        <v>0</v>
      </c>
      <c r="B4411" s="289">
        <f t="shared" si="207"/>
        <v>0</v>
      </c>
      <c r="C4411" s="289">
        <f t="shared" si="208"/>
        <v>0</v>
      </c>
      <c r="E4411"/>
    </row>
    <row r="4412" spans="1:5" x14ac:dyDescent="0.3">
      <c r="A4412" s="290">
        <f t="shared" si="206"/>
        <v>0</v>
      </c>
      <c r="B4412" s="289">
        <f t="shared" si="207"/>
        <v>0</v>
      </c>
      <c r="C4412" s="289">
        <f t="shared" si="208"/>
        <v>0</v>
      </c>
      <c r="E4412"/>
    </row>
    <row r="4413" spans="1:5" x14ac:dyDescent="0.3">
      <c r="A4413" s="290">
        <f t="shared" si="206"/>
        <v>0</v>
      </c>
      <c r="B4413" s="289">
        <f t="shared" si="207"/>
        <v>0</v>
      </c>
      <c r="C4413" s="289">
        <f t="shared" si="208"/>
        <v>0</v>
      </c>
      <c r="E4413"/>
    </row>
    <row r="4414" spans="1:5" x14ac:dyDescent="0.3">
      <c r="A4414" s="290">
        <f t="shared" si="206"/>
        <v>0</v>
      </c>
      <c r="B4414" s="289">
        <f t="shared" si="207"/>
        <v>0</v>
      </c>
      <c r="C4414" s="289">
        <f t="shared" si="208"/>
        <v>0</v>
      </c>
      <c r="E4414"/>
    </row>
    <row r="4415" spans="1:5" x14ac:dyDescent="0.3">
      <c r="A4415" s="290">
        <f t="shared" si="206"/>
        <v>0</v>
      </c>
      <c r="B4415" s="289">
        <f t="shared" si="207"/>
        <v>0</v>
      </c>
      <c r="C4415" s="289">
        <f t="shared" si="208"/>
        <v>0</v>
      </c>
      <c r="E4415"/>
    </row>
    <row r="4416" spans="1:5" x14ac:dyDescent="0.3">
      <c r="A4416" s="290">
        <f t="shared" si="206"/>
        <v>0</v>
      </c>
      <c r="B4416" s="289">
        <f t="shared" si="207"/>
        <v>0</v>
      </c>
      <c r="C4416" s="289">
        <f t="shared" si="208"/>
        <v>0</v>
      </c>
      <c r="E4416"/>
    </row>
    <row r="4417" spans="1:5" x14ac:dyDescent="0.3">
      <c r="A4417" s="290">
        <f t="shared" si="206"/>
        <v>0</v>
      </c>
      <c r="B4417" s="289">
        <f t="shared" si="207"/>
        <v>0</v>
      </c>
      <c r="C4417" s="289">
        <f t="shared" si="208"/>
        <v>0</v>
      </c>
      <c r="E4417"/>
    </row>
    <row r="4418" spans="1:5" x14ac:dyDescent="0.3">
      <c r="A4418" s="290">
        <f t="shared" si="206"/>
        <v>0</v>
      </c>
      <c r="B4418" s="289">
        <f t="shared" si="207"/>
        <v>0</v>
      </c>
      <c r="C4418" s="289">
        <f t="shared" si="208"/>
        <v>0</v>
      </c>
      <c r="E4418"/>
    </row>
    <row r="4419" spans="1:5" x14ac:dyDescent="0.3">
      <c r="A4419" s="290">
        <f t="shared" si="206"/>
        <v>0</v>
      </c>
      <c r="B4419" s="289">
        <f t="shared" si="207"/>
        <v>0</v>
      </c>
      <c r="C4419" s="289">
        <f t="shared" si="208"/>
        <v>0</v>
      </c>
      <c r="E4419"/>
    </row>
    <row r="4420" spans="1:5" x14ac:dyDescent="0.3">
      <c r="A4420" s="290">
        <f t="shared" si="206"/>
        <v>0</v>
      </c>
      <c r="B4420" s="289">
        <f t="shared" si="207"/>
        <v>0</v>
      </c>
      <c r="C4420" s="289">
        <f t="shared" si="208"/>
        <v>0</v>
      </c>
      <c r="E4420"/>
    </row>
    <row r="4421" spans="1:5" x14ac:dyDescent="0.3">
      <c r="A4421" s="290">
        <f t="shared" si="206"/>
        <v>0</v>
      </c>
      <c r="B4421" s="289">
        <f t="shared" si="207"/>
        <v>0</v>
      </c>
      <c r="C4421" s="289">
        <f t="shared" si="208"/>
        <v>0</v>
      </c>
      <c r="E4421"/>
    </row>
    <row r="4422" spans="1:5" x14ac:dyDescent="0.3">
      <c r="A4422" s="290">
        <f t="shared" si="206"/>
        <v>0</v>
      </c>
      <c r="B4422" s="289">
        <f t="shared" si="207"/>
        <v>0</v>
      </c>
      <c r="C4422" s="289">
        <f t="shared" si="208"/>
        <v>0</v>
      </c>
      <c r="E4422"/>
    </row>
    <row r="4423" spans="1:5" x14ac:dyDescent="0.3">
      <c r="A4423" s="290">
        <f t="shared" si="206"/>
        <v>0</v>
      </c>
      <c r="B4423" s="289">
        <f t="shared" si="207"/>
        <v>0</v>
      </c>
      <c r="C4423" s="289">
        <f t="shared" si="208"/>
        <v>0</v>
      </c>
      <c r="E4423"/>
    </row>
    <row r="4424" spans="1:5" x14ac:dyDescent="0.3">
      <c r="A4424" s="290">
        <f t="shared" si="206"/>
        <v>0</v>
      </c>
      <c r="B4424" s="289">
        <f t="shared" si="207"/>
        <v>0</v>
      </c>
      <c r="C4424" s="289">
        <f t="shared" si="208"/>
        <v>0</v>
      </c>
      <c r="E4424"/>
    </row>
    <row r="4425" spans="1:5" x14ac:dyDescent="0.3">
      <c r="A4425" s="290">
        <f t="shared" si="206"/>
        <v>0</v>
      </c>
      <c r="B4425" s="289">
        <f t="shared" si="207"/>
        <v>0</v>
      </c>
      <c r="C4425" s="289">
        <f t="shared" si="208"/>
        <v>0</v>
      </c>
      <c r="E4425"/>
    </row>
    <row r="4426" spans="1:5" x14ac:dyDescent="0.3">
      <c r="A4426" s="290">
        <f t="shared" si="206"/>
        <v>0</v>
      </c>
      <c r="B4426" s="289">
        <f t="shared" si="207"/>
        <v>0</v>
      </c>
      <c r="C4426" s="289">
        <f t="shared" si="208"/>
        <v>0</v>
      </c>
      <c r="E4426"/>
    </row>
    <row r="4427" spans="1:5" x14ac:dyDescent="0.3">
      <c r="A4427" s="290">
        <f t="shared" si="206"/>
        <v>0</v>
      </c>
      <c r="B4427" s="289">
        <f t="shared" si="207"/>
        <v>0</v>
      </c>
      <c r="C4427" s="289">
        <f t="shared" si="208"/>
        <v>0</v>
      </c>
      <c r="E4427"/>
    </row>
    <row r="4428" spans="1:5" x14ac:dyDescent="0.3">
      <c r="A4428" s="290">
        <f t="shared" si="206"/>
        <v>0</v>
      </c>
      <c r="B4428" s="289">
        <f t="shared" si="207"/>
        <v>0</v>
      </c>
      <c r="C4428" s="289">
        <f t="shared" si="208"/>
        <v>0</v>
      </c>
      <c r="E4428"/>
    </row>
    <row r="4429" spans="1:5" x14ac:dyDescent="0.3">
      <c r="A4429" s="290">
        <f t="shared" si="206"/>
        <v>0</v>
      </c>
      <c r="B4429" s="289">
        <f t="shared" si="207"/>
        <v>0</v>
      </c>
      <c r="C4429" s="289">
        <f t="shared" si="208"/>
        <v>0</v>
      </c>
      <c r="E4429"/>
    </row>
    <row r="4430" spans="1:5" x14ac:dyDescent="0.3">
      <c r="A4430" s="290">
        <f t="shared" si="206"/>
        <v>0</v>
      </c>
      <c r="B4430" s="289">
        <f t="shared" si="207"/>
        <v>0</v>
      </c>
      <c r="C4430" s="289">
        <f t="shared" si="208"/>
        <v>0</v>
      </c>
      <c r="E4430"/>
    </row>
    <row r="4431" spans="1:5" x14ac:dyDescent="0.3">
      <c r="A4431" s="290">
        <f t="shared" si="206"/>
        <v>0</v>
      </c>
      <c r="B4431" s="289">
        <f t="shared" si="207"/>
        <v>0</v>
      </c>
      <c r="C4431" s="289">
        <f t="shared" si="208"/>
        <v>0</v>
      </c>
      <c r="E4431"/>
    </row>
    <row r="4432" spans="1:5" x14ac:dyDescent="0.3">
      <c r="A4432" s="290">
        <f t="shared" si="206"/>
        <v>0</v>
      </c>
      <c r="B4432" s="289">
        <f t="shared" si="207"/>
        <v>0</v>
      </c>
      <c r="C4432" s="289">
        <f t="shared" si="208"/>
        <v>0</v>
      </c>
      <c r="E4432"/>
    </row>
    <row r="4433" spans="1:5" x14ac:dyDescent="0.3">
      <c r="A4433" s="290">
        <f t="shared" si="206"/>
        <v>0</v>
      </c>
      <c r="B4433" s="289">
        <f t="shared" si="207"/>
        <v>0</v>
      </c>
      <c r="C4433" s="289">
        <f t="shared" si="208"/>
        <v>0</v>
      </c>
      <c r="E4433"/>
    </row>
    <row r="4434" spans="1:5" x14ac:dyDescent="0.3">
      <c r="A4434" s="290">
        <f t="shared" si="206"/>
        <v>0</v>
      </c>
      <c r="B4434" s="289">
        <f t="shared" si="207"/>
        <v>0</v>
      </c>
      <c r="C4434" s="289">
        <f t="shared" si="208"/>
        <v>0</v>
      </c>
      <c r="E4434"/>
    </row>
    <row r="4435" spans="1:5" x14ac:dyDescent="0.3">
      <c r="A4435" s="290">
        <f t="shared" si="206"/>
        <v>0</v>
      </c>
      <c r="B4435" s="289">
        <f t="shared" si="207"/>
        <v>0</v>
      </c>
      <c r="C4435" s="289">
        <f t="shared" si="208"/>
        <v>0</v>
      </c>
      <c r="E4435"/>
    </row>
    <row r="4436" spans="1:5" x14ac:dyDescent="0.3">
      <c r="A4436" s="290">
        <f t="shared" si="206"/>
        <v>0</v>
      </c>
      <c r="B4436" s="289">
        <f t="shared" si="207"/>
        <v>0</v>
      </c>
      <c r="C4436" s="289">
        <f t="shared" si="208"/>
        <v>0</v>
      </c>
      <c r="E4436"/>
    </row>
    <row r="4437" spans="1:5" x14ac:dyDescent="0.3">
      <c r="A4437" s="290">
        <f t="shared" si="206"/>
        <v>0</v>
      </c>
      <c r="B4437" s="289">
        <f t="shared" si="207"/>
        <v>0</v>
      </c>
      <c r="C4437" s="289">
        <f t="shared" si="208"/>
        <v>0</v>
      </c>
      <c r="E4437"/>
    </row>
    <row r="4438" spans="1:5" x14ac:dyDescent="0.3">
      <c r="A4438" s="290">
        <f t="shared" si="206"/>
        <v>0</v>
      </c>
      <c r="B4438" s="289">
        <f t="shared" si="207"/>
        <v>0</v>
      </c>
      <c r="C4438" s="289">
        <f t="shared" si="208"/>
        <v>0</v>
      </c>
      <c r="E4438"/>
    </row>
    <row r="4439" spans="1:5" x14ac:dyDescent="0.3">
      <c r="A4439" s="290">
        <f t="shared" si="206"/>
        <v>0</v>
      </c>
      <c r="B4439" s="289">
        <f t="shared" si="207"/>
        <v>0</v>
      </c>
      <c r="C4439" s="289">
        <f t="shared" si="208"/>
        <v>0</v>
      </c>
      <c r="E4439"/>
    </row>
    <row r="4440" spans="1:5" x14ac:dyDescent="0.3">
      <c r="A4440" s="290">
        <f t="shared" si="206"/>
        <v>0</v>
      </c>
      <c r="B4440" s="289">
        <f t="shared" si="207"/>
        <v>0</v>
      </c>
      <c r="C4440" s="289">
        <f t="shared" si="208"/>
        <v>0</v>
      </c>
      <c r="E4440"/>
    </row>
    <row r="4441" spans="1:5" x14ac:dyDescent="0.3">
      <c r="A4441" s="290">
        <f t="shared" si="206"/>
        <v>0</v>
      </c>
      <c r="B4441" s="289">
        <f t="shared" si="207"/>
        <v>0</v>
      </c>
      <c r="C4441" s="289">
        <f t="shared" si="208"/>
        <v>0</v>
      </c>
      <c r="E4441"/>
    </row>
    <row r="4442" spans="1:5" x14ac:dyDescent="0.3">
      <c r="A4442" s="290">
        <f t="shared" si="206"/>
        <v>0</v>
      </c>
      <c r="B4442" s="289">
        <f t="shared" si="207"/>
        <v>0</v>
      </c>
      <c r="C4442" s="289">
        <f t="shared" si="208"/>
        <v>0</v>
      </c>
      <c r="E4442"/>
    </row>
    <row r="4443" spans="1:5" x14ac:dyDescent="0.3">
      <c r="A4443" s="290">
        <f t="shared" si="206"/>
        <v>0</v>
      </c>
      <c r="B4443" s="289">
        <f t="shared" si="207"/>
        <v>0</v>
      </c>
      <c r="C4443" s="289">
        <f t="shared" si="208"/>
        <v>0</v>
      </c>
      <c r="E4443"/>
    </row>
    <row r="4444" spans="1:5" x14ac:dyDescent="0.3">
      <c r="A4444" s="290">
        <f t="shared" si="206"/>
        <v>0</v>
      </c>
      <c r="B4444" s="289">
        <f t="shared" si="207"/>
        <v>0</v>
      </c>
      <c r="C4444" s="289">
        <f t="shared" si="208"/>
        <v>0</v>
      </c>
      <c r="E4444"/>
    </row>
    <row r="4445" spans="1:5" x14ac:dyDescent="0.3">
      <c r="A4445" s="290">
        <f t="shared" ref="A4445:A4508" si="209">+E4445</f>
        <v>0</v>
      </c>
      <c r="B4445" s="289">
        <f t="shared" si="207"/>
        <v>0</v>
      </c>
      <c r="C4445" s="289">
        <f t="shared" si="208"/>
        <v>0</v>
      </c>
      <c r="E4445"/>
    </row>
    <row r="4446" spans="1:5" x14ac:dyDescent="0.3">
      <c r="A4446" s="290">
        <f t="shared" si="209"/>
        <v>0</v>
      </c>
      <c r="B4446" s="289">
        <f t="shared" si="207"/>
        <v>0</v>
      </c>
      <c r="C4446" s="289">
        <f t="shared" si="208"/>
        <v>0</v>
      </c>
      <c r="E4446"/>
    </row>
    <row r="4447" spans="1:5" x14ac:dyDescent="0.3">
      <c r="A4447" s="290">
        <f t="shared" si="209"/>
        <v>0</v>
      </c>
      <c r="B4447" s="289">
        <f t="shared" si="207"/>
        <v>0</v>
      </c>
      <c r="C4447" s="289">
        <f t="shared" si="208"/>
        <v>0</v>
      </c>
      <c r="E4447"/>
    </row>
    <row r="4448" spans="1:5" x14ac:dyDescent="0.3">
      <c r="A4448" s="290">
        <f t="shared" si="209"/>
        <v>0</v>
      </c>
      <c r="B4448" s="289">
        <f t="shared" si="207"/>
        <v>0</v>
      </c>
      <c r="C4448" s="289">
        <f t="shared" si="208"/>
        <v>0</v>
      </c>
      <c r="E4448"/>
    </row>
    <row r="4449" spans="1:5" x14ac:dyDescent="0.3">
      <c r="A4449" s="290">
        <f t="shared" si="209"/>
        <v>0</v>
      </c>
      <c r="B4449" s="289">
        <f t="shared" si="207"/>
        <v>0</v>
      </c>
      <c r="C4449" s="289">
        <f t="shared" si="208"/>
        <v>0</v>
      </c>
      <c r="E4449"/>
    </row>
    <row r="4450" spans="1:5" x14ac:dyDescent="0.3">
      <c r="A4450" s="290">
        <f t="shared" si="209"/>
        <v>0</v>
      </c>
      <c r="B4450" s="289">
        <f t="shared" si="207"/>
        <v>0</v>
      </c>
      <c r="C4450" s="289">
        <f t="shared" si="208"/>
        <v>0</v>
      </c>
      <c r="E4450"/>
    </row>
    <row r="4451" spans="1:5" x14ac:dyDescent="0.3">
      <c r="A4451" s="290">
        <f t="shared" si="209"/>
        <v>0</v>
      </c>
      <c r="B4451" s="289">
        <f t="shared" si="207"/>
        <v>0</v>
      </c>
      <c r="C4451" s="289">
        <f t="shared" si="208"/>
        <v>0</v>
      </c>
      <c r="E4451"/>
    </row>
    <row r="4452" spans="1:5" x14ac:dyDescent="0.3">
      <c r="A4452" s="290">
        <f t="shared" si="209"/>
        <v>0</v>
      </c>
      <c r="B4452" s="289">
        <f t="shared" ref="B4452:B4515" si="210">+SUM(F4452:G4452)</f>
        <v>0</v>
      </c>
      <c r="C4452" s="289">
        <f t="shared" ref="C4452:C4515" si="211">+SUM(F4452:AZ4452)-B4452</f>
        <v>0</v>
      </c>
      <c r="E4452"/>
    </row>
    <row r="4453" spans="1:5" x14ac:dyDescent="0.3">
      <c r="A4453" s="290">
        <f t="shared" si="209"/>
        <v>0</v>
      </c>
      <c r="B4453" s="289">
        <f t="shared" si="210"/>
        <v>0</v>
      </c>
      <c r="C4453" s="289">
        <f t="shared" si="211"/>
        <v>0</v>
      </c>
      <c r="E4453"/>
    </row>
    <row r="4454" spans="1:5" x14ac:dyDescent="0.3">
      <c r="A4454" s="290">
        <f t="shared" si="209"/>
        <v>0</v>
      </c>
      <c r="B4454" s="289">
        <f t="shared" si="210"/>
        <v>0</v>
      </c>
      <c r="C4454" s="289">
        <f t="shared" si="211"/>
        <v>0</v>
      </c>
      <c r="E4454"/>
    </row>
    <row r="4455" spans="1:5" x14ac:dyDescent="0.3">
      <c r="A4455" s="290">
        <f t="shared" si="209"/>
        <v>0</v>
      </c>
      <c r="B4455" s="289">
        <f t="shared" si="210"/>
        <v>0</v>
      </c>
      <c r="C4455" s="289">
        <f t="shared" si="211"/>
        <v>0</v>
      </c>
      <c r="E4455"/>
    </row>
    <row r="4456" spans="1:5" x14ac:dyDescent="0.3">
      <c r="A4456" s="290">
        <f t="shared" si="209"/>
        <v>0</v>
      </c>
      <c r="B4456" s="289">
        <f t="shared" si="210"/>
        <v>0</v>
      </c>
      <c r="C4456" s="289">
        <f t="shared" si="211"/>
        <v>0</v>
      </c>
      <c r="E4456"/>
    </row>
    <row r="4457" spans="1:5" x14ac:dyDescent="0.3">
      <c r="A4457" s="290">
        <f t="shared" si="209"/>
        <v>0</v>
      </c>
      <c r="B4457" s="289">
        <f t="shared" si="210"/>
        <v>0</v>
      </c>
      <c r="C4457" s="289">
        <f t="shared" si="211"/>
        <v>0</v>
      </c>
      <c r="E4457"/>
    </row>
    <row r="4458" spans="1:5" x14ac:dyDescent="0.3">
      <c r="A4458" s="290">
        <f t="shared" si="209"/>
        <v>0</v>
      </c>
      <c r="B4458" s="289">
        <f t="shared" si="210"/>
        <v>0</v>
      </c>
      <c r="C4458" s="289">
        <f t="shared" si="211"/>
        <v>0</v>
      </c>
      <c r="E4458"/>
    </row>
    <row r="4459" spans="1:5" x14ac:dyDescent="0.3">
      <c r="A4459" s="290">
        <f t="shared" si="209"/>
        <v>0</v>
      </c>
      <c r="B4459" s="289">
        <f t="shared" si="210"/>
        <v>0</v>
      </c>
      <c r="C4459" s="289">
        <f t="shared" si="211"/>
        <v>0</v>
      </c>
      <c r="E4459"/>
    </row>
    <row r="4460" spans="1:5" x14ac:dyDescent="0.3">
      <c r="A4460" s="290">
        <f t="shared" si="209"/>
        <v>0</v>
      </c>
      <c r="B4460" s="289">
        <f t="shared" si="210"/>
        <v>0</v>
      </c>
      <c r="C4460" s="289">
        <f t="shared" si="211"/>
        <v>0</v>
      </c>
      <c r="E4460"/>
    </row>
    <row r="4461" spans="1:5" x14ac:dyDescent="0.3">
      <c r="A4461" s="290">
        <f t="shared" si="209"/>
        <v>0</v>
      </c>
      <c r="B4461" s="289">
        <f t="shared" si="210"/>
        <v>0</v>
      </c>
      <c r="C4461" s="289">
        <f t="shared" si="211"/>
        <v>0</v>
      </c>
      <c r="E4461"/>
    </row>
    <row r="4462" spans="1:5" x14ac:dyDescent="0.3">
      <c r="A4462" s="290">
        <f t="shared" si="209"/>
        <v>0</v>
      </c>
      <c r="B4462" s="289">
        <f t="shared" si="210"/>
        <v>0</v>
      </c>
      <c r="C4462" s="289">
        <f t="shared" si="211"/>
        <v>0</v>
      </c>
      <c r="E4462"/>
    </row>
    <row r="4463" spans="1:5" x14ac:dyDescent="0.3">
      <c r="A4463" s="290">
        <f t="shared" si="209"/>
        <v>0</v>
      </c>
      <c r="B4463" s="289">
        <f t="shared" si="210"/>
        <v>0</v>
      </c>
      <c r="C4463" s="289">
        <f t="shared" si="211"/>
        <v>0</v>
      </c>
      <c r="E4463"/>
    </row>
    <row r="4464" spans="1:5" x14ac:dyDescent="0.3">
      <c r="A4464" s="290">
        <f t="shared" si="209"/>
        <v>0</v>
      </c>
      <c r="B4464" s="289">
        <f t="shared" si="210"/>
        <v>0</v>
      </c>
      <c r="C4464" s="289">
        <f t="shared" si="211"/>
        <v>0</v>
      </c>
      <c r="E4464"/>
    </row>
    <row r="4465" spans="1:5" x14ac:dyDescent="0.3">
      <c r="A4465" s="290">
        <f t="shared" si="209"/>
        <v>0</v>
      </c>
      <c r="B4465" s="289">
        <f t="shared" si="210"/>
        <v>0</v>
      </c>
      <c r="C4465" s="289">
        <f t="shared" si="211"/>
        <v>0</v>
      </c>
      <c r="E4465"/>
    </row>
    <row r="4466" spans="1:5" x14ac:dyDescent="0.3">
      <c r="A4466" s="290">
        <f t="shared" si="209"/>
        <v>0</v>
      </c>
      <c r="B4466" s="289">
        <f t="shared" si="210"/>
        <v>0</v>
      </c>
      <c r="C4466" s="289">
        <f t="shared" si="211"/>
        <v>0</v>
      </c>
      <c r="E4466"/>
    </row>
    <row r="4467" spans="1:5" x14ac:dyDescent="0.3">
      <c r="A4467" s="290">
        <f t="shared" si="209"/>
        <v>0</v>
      </c>
      <c r="B4467" s="289">
        <f t="shared" si="210"/>
        <v>0</v>
      </c>
      <c r="C4467" s="289">
        <f t="shared" si="211"/>
        <v>0</v>
      </c>
      <c r="E4467"/>
    </row>
    <row r="4468" spans="1:5" x14ac:dyDescent="0.3">
      <c r="A4468" s="290">
        <f t="shared" si="209"/>
        <v>0</v>
      </c>
      <c r="B4468" s="289">
        <f t="shared" si="210"/>
        <v>0</v>
      </c>
      <c r="C4468" s="289">
        <f t="shared" si="211"/>
        <v>0</v>
      </c>
      <c r="E4468"/>
    </row>
    <row r="4469" spans="1:5" x14ac:dyDescent="0.3">
      <c r="A4469" s="290">
        <f t="shared" si="209"/>
        <v>0</v>
      </c>
      <c r="B4469" s="289">
        <f t="shared" si="210"/>
        <v>0</v>
      </c>
      <c r="C4469" s="289">
        <f t="shared" si="211"/>
        <v>0</v>
      </c>
      <c r="E4469"/>
    </row>
    <row r="4470" spans="1:5" x14ac:dyDescent="0.3">
      <c r="A4470" s="290">
        <f t="shared" si="209"/>
        <v>0</v>
      </c>
      <c r="B4470" s="289">
        <f t="shared" si="210"/>
        <v>0</v>
      </c>
      <c r="C4470" s="289">
        <f t="shared" si="211"/>
        <v>0</v>
      </c>
      <c r="E4470"/>
    </row>
    <row r="4471" spans="1:5" x14ac:dyDescent="0.3">
      <c r="A4471" s="290">
        <f t="shared" si="209"/>
        <v>0</v>
      </c>
      <c r="B4471" s="289">
        <f t="shared" si="210"/>
        <v>0</v>
      </c>
      <c r="C4471" s="289">
        <f t="shared" si="211"/>
        <v>0</v>
      </c>
      <c r="E4471"/>
    </row>
    <row r="4472" spans="1:5" x14ac:dyDescent="0.3">
      <c r="A4472" s="290">
        <f t="shared" si="209"/>
        <v>0</v>
      </c>
      <c r="B4472" s="289">
        <f t="shared" si="210"/>
        <v>0</v>
      </c>
      <c r="C4472" s="289">
        <f t="shared" si="211"/>
        <v>0</v>
      </c>
      <c r="E4472"/>
    </row>
    <row r="4473" spans="1:5" x14ac:dyDescent="0.3">
      <c r="A4473" s="290">
        <f t="shared" si="209"/>
        <v>0</v>
      </c>
      <c r="B4473" s="289">
        <f t="shared" si="210"/>
        <v>0</v>
      </c>
      <c r="C4473" s="289">
        <f t="shared" si="211"/>
        <v>0</v>
      </c>
      <c r="E4473"/>
    </row>
    <row r="4474" spans="1:5" x14ac:dyDescent="0.3">
      <c r="A4474" s="290">
        <f t="shared" si="209"/>
        <v>0</v>
      </c>
      <c r="B4474" s="289">
        <f t="shared" si="210"/>
        <v>0</v>
      </c>
      <c r="C4474" s="289">
        <f t="shared" si="211"/>
        <v>0</v>
      </c>
      <c r="E4474"/>
    </row>
    <row r="4475" spans="1:5" x14ac:dyDescent="0.3">
      <c r="A4475" s="290">
        <f t="shared" si="209"/>
        <v>0</v>
      </c>
      <c r="B4475" s="289">
        <f t="shared" si="210"/>
        <v>0</v>
      </c>
      <c r="C4475" s="289">
        <f t="shared" si="211"/>
        <v>0</v>
      </c>
      <c r="E4475"/>
    </row>
    <row r="4476" spans="1:5" x14ac:dyDescent="0.3">
      <c r="A4476" s="290">
        <f t="shared" si="209"/>
        <v>0</v>
      </c>
      <c r="B4476" s="289">
        <f t="shared" si="210"/>
        <v>0</v>
      </c>
      <c r="C4476" s="289">
        <f t="shared" si="211"/>
        <v>0</v>
      </c>
      <c r="E4476"/>
    </row>
    <row r="4477" spans="1:5" x14ac:dyDescent="0.3">
      <c r="A4477" s="290">
        <f t="shared" si="209"/>
        <v>0</v>
      </c>
      <c r="B4477" s="289">
        <f t="shared" si="210"/>
        <v>0</v>
      </c>
      <c r="C4477" s="289">
        <f t="shared" si="211"/>
        <v>0</v>
      </c>
      <c r="E4477"/>
    </row>
    <row r="4478" spans="1:5" x14ac:dyDescent="0.3">
      <c r="A4478" s="290">
        <f t="shared" si="209"/>
        <v>0</v>
      </c>
      <c r="B4478" s="289">
        <f t="shared" si="210"/>
        <v>0</v>
      </c>
      <c r="C4478" s="289">
        <f t="shared" si="211"/>
        <v>0</v>
      </c>
      <c r="E4478"/>
    </row>
    <row r="4479" spans="1:5" x14ac:dyDescent="0.3">
      <c r="A4479" s="290">
        <f t="shared" si="209"/>
        <v>0</v>
      </c>
      <c r="B4479" s="289">
        <f t="shared" si="210"/>
        <v>0</v>
      </c>
      <c r="C4479" s="289">
        <f t="shared" si="211"/>
        <v>0</v>
      </c>
      <c r="E4479"/>
    </row>
    <row r="4480" spans="1:5" x14ac:dyDescent="0.3">
      <c r="A4480" s="290">
        <f t="shared" si="209"/>
        <v>0</v>
      </c>
      <c r="B4480" s="289">
        <f t="shared" si="210"/>
        <v>0</v>
      </c>
      <c r="C4480" s="289">
        <f t="shared" si="211"/>
        <v>0</v>
      </c>
      <c r="E4480"/>
    </row>
    <row r="4481" spans="1:5" x14ac:dyDescent="0.3">
      <c r="A4481" s="290">
        <f t="shared" si="209"/>
        <v>0</v>
      </c>
      <c r="B4481" s="289">
        <f t="shared" si="210"/>
        <v>0</v>
      </c>
      <c r="C4481" s="289">
        <f t="shared" si="211"/>
        <v>0</v>
      </c>
      <c r="E4481"/>
    </row>
    <row r="4482" spans="1:5" x14ac:dyDescent="0.3">
      <c r="A4482" s="290">
        <f t="shared" si="209"/>
        <v>0</v>
      </c>
      <c r="B4482" s="289">
        <f t="shared" si="210"/>
        <v>0</v>
      </c>
      <c r="C4482" s="289">
        <f t="shared" si="211"/>
        <v>0</v>
      </c>
      <c r="E4482"/>
    </row>
    <row r="4483" spans="1:5" x14ac:dyDescent="0.3">
      <c r="A4483" s="290">
        <f t="shared" si="209"/>
        <v>0</v>
      </c>
      <c r="B4483" s="289">
        <f t="shared" si="210"/>
        <v>0</v>
      </c>
      <c r="C4483" s="289">
        <f t="shared" si="211"/>
        <v>0</v>
      </c>
      <c r="E4483"/>
    </row>
    <row r="4484" spans="1:5" x14ac:dyDescent="0.3">
      <c r="A4484" s="290">
        <f t="shared" si="209"/>
        <v>0</v>
      </c>
      <c r="B4484" s="289">
        <f t="shared" si="210"/>
        <v>0</v>
      </c>
      <c r="C4484" s="289">
        <f t="shared" si="211"/>
        <v>0</v>
      </c>
      <c r="E4484"/>
    </row>
    <row r="4485" spans="1:5" x14ac:dyDescent="0.3">
      <c r="A4485" s="290">
        <f t="shared" si="209"/>
        <v>0</v>
      </c>
      <c r="B4485" s="289">
        <f t="shared" si="210"/>
        <v>0</v>
      </c>
      <c r="C4485" s="289">
        <f t="shared" si="211"/>
        <v>0</v>
      </c>
      <c r="E4485"/>
    </row>
    <row r="4486" spans="1:5" x14ac:dyDescent="0.3">
      <c r="A4486" s="290">
        <f t="shared" si="209"/>
        <v>0</v>
      </c>
      <c r="B4486" s="289">
        <f t="shared" si="210"/>
        <v>0</v>
      </c>
      <c r="C4486" s="289">
        <f t="shared" si="211"/>
        <v>0</v>
      </c>
      <c r="E4486"/>
    </row>
    <row r="4487" spans="1:5" x14ac:dyDescent="0.3">
      <c r="A4487" s="290">
        <f t="shared" si="209"/>
        <v>0</v>
      </c>
      <c r="B4487" s="289">
        <f t="shared" si="210"/>
        <v>0</v>
      </c>
      <c r="C4487" s="289">
        <f t="shared" si="211"/>
        <v>0</v>
      </c>
      <c r="E4487"/>
    </row>
    <row r="4488" spans="1:5" x14ac:dyDescent="0.3">
      <c r="A4488" s="290">
        <f t="shared" si="209"/>
        <v>0</v>
      </c>
      <c r="B4488" s="289">
        <f t="shared" si="210"/>
        <v>0</v>
      </c>
      <c r="C4488" s="289">
        <f t="shared" si="211"/>
        <v>0</v>
      </c>
      <c r="E4488"/>
    </row>
    <row r="4489" spans="1:5" x14ac:dyDescent="0.3">
      <c r="A4489" s="290">
        <f t="shared" si="209"/>
        <v>0</v>
      </c>
      <c r="B4489" s="289">
        <f t="shared" si="210"/>
        <v>0</v>
      </c>
      <c r="C4489" s="289">
        <f t="shared" si="211"/>
        <v>0</v>
      </c>
      <c r="E4489"/>
    </row>
    <row r="4490" spans="1:5" x14ac:dyDescent="0.3">
      <c r="A4490" s="290">
        <f t="shared" si="209"/>
        <v>0</v>
      </c>
      <c r="B4490" s="289">
        <f t="shared" si="210"/>
        <v>0</v>
      </c>
      <c r="C4490" s="289">
        <f t="shared" si="211"/>
        <v>0</v>
      </c>
      <c r="E4490"/>
    </row>
    <row r="4491" spans="1:5" x14ac:dyDescent="0.3">
      <c r="A4491" s="290">
        <f t="shared" si="209"/>
        <v>0</v>
      </c>
      <c r="B4491" s="289">
        <f t="shared" si="210"/>
        <v>0</v>
      </c>
      <c r="C4491" s="289">
        <f t="shared" si="211"/>
        <v>0</v>
      </c>
      <c r="E4491"/>
    </row>
    <row r="4492" spans="1:5" x14ac:dyDescent="0.3">
      <c r="A4492" s="290">
        <f t="shared" si="209"/>
        <v>0</v>
      </c>
      <c r="B4492" s="289">
        <f t="shared" si="210"/>
        <v>0</v>
      </c>
      <c r="C4492" s="289">
        <f t="shared" si="211"/>
        <v>0</v>
      </c>
      <c r="E4492"/>
    </row>
    <row r="4493" spans="1:5" x14ac:dyDescent="0.3">
      <c r="A4493" s="290">
        <f t="shared" si="209"/>
        <v>0</v>
      </c>
      <c r="B4493" s="289">
        <f t="shared" si="210"/>
        <v>0</v>
      </c>
      <c r="C4493" s="289">
        <f t="shared" si="211"/>
        <v>0</v>
      </c>
      <c r="E4493"/>
    </row>
    <row r="4494" spans="1:5" x14ac:dyDescent="0.3">
      <c r="A4494" s="290">
        <f t="shared" si="209"/>
        <v>0</v>
      </c>
      <c r="B4494" s="289">
        <f t="shared" si="210"/>
        <v>0</v>
      </c>
      <c r="C4494" s="289">
        <f t="shared" si="211"/>
        <v>0</v>
      </c>
      <c r="E4494"/>
    </row>
    <row r="4495" spans="1:5" x14ac:dyDescent="0.3">
      <c r="A4495" s="290">
        <f t="shared" si="209"/>
        <v>0</v>
      </c>
      <c r="B4495" s="289">
        <f t="shared" si="210"/>
        <v>0</v>
      </c>
      <c r="C4495" s="289">
        <f t="shared" si="211"/>
        <v>0</v>
      </c>
      <c r="E4495"/>
    </row>
    <row r="4496" spans="1:5" x14ac:dyDescent="0.3">
      <c r="A4496" s="290">
        <f t="shared" si="209"/>
        <v>0</v>
      </c>
      <c r="B4496" s="289">
        <f t="shared" si="210"/>
        <v>0</v>
      </c>
      <c r="C4496" s="289">
        <f t="shared" si="211"/>
        <v>0</v>
      </c>
      <c r="E4496"/>
    </row>
    <row r="4497" spans="1:5" x14ac:dyDescent="0.3">
      <c r="A4497" s="290">
        <f t="shared" si="209"/>
        <v>0</v>
      </c>
      <c r="B4497" s="289">
        <f t="shared" si="210"/>
        <v>0</v>
      </c>
      <c r="C4497" s="289">
        <f t="shared" si="211"/>
        <v>0</v>
      </c>
      <c r="E4497"/>
    </row>
    <row r="4498" spans="1:5" x14ac:dyDescent="0.3">
      <c r="A4498" s="290">
        <f t="shared" si="209"/>
        <v>0</v>
      </c>
      <c r="B4498" s="289">
        <f t="shared" si="210"/>
        <v>0</v>
      </c>
      <c r="C4498" s="289">
        <f t="shared" si="211"/>
        <v>0</v>
      </c>
      <c r="E4498"/>
    </row>
    <row r="4499" spans="1:5" x14ac:dyDescent="0.3">
      <c r="A4499" s="290">
        <f t="shared" si="209"/>
        <v>0</v>
      </c>
      <c r="B4499" s="289">
        <f t="shared" si="210"/>
        <v>0</v>
      </c>
      <c r="C4499" s="289">
        <f t="shared" si="211"/>
        <v>0</v>
      </c>
      <c r="E4499"/>
    </row>
    <row r="4500" spans="1:5" x14ac:dyDescent="0.3">
      <c r="A4500" s="290">
        <f t="shared" si="209"/>
        <v>0</v>
      </c>
      <c r="B4500" s="289">
        <f t="shared" si="210"/>
        <v>0</v>
      </c>
      <c r="C4500" s="289">
        <f t="shared" si="211"/>
        <v>0</v>
      </c>
      <c r="E4500"/>
    </row>
    <row r="4501" spans="1:5" x14ac:dyDescent="0.3">
      <c r="A4501" s="290">
        <f t="shared" si="209"/>
        <v>0</v>
      </c>
      <c r="B4501" s="289">
        <f t="shared" si="210"/>
        <v>0</v>
      </c>
      <c r="C4501" s="289">
        <f t="shared" si="211"/>
        <v>0</v>
      </c>
      <c r="E4501"/>
    </row>
    <row r="4502" spans="1:5" x14ac:dyDescent="0.3">
      <c r="A4502" s="290">
        <f t="shared" si="209"/>
        <v>0</v>
      </c>
      <c r="B4502" s="289">
        <f t="shared" si="210"/>
        <v>0</v>
      </c>
      <c r="C4502" s="289">
        <f t="shared" si="211"/>
        <v>0</v>
      </c>
      <c r="E4502"/>
    </row>
    <row r="4503" spans="1:5" x14ac:dyDescent="0.3">
      <c r="A4503" s="290">
        <f t="shared" si="209"/>
        <v>0</v>
      </c>
      <c r="B4503" s="289">
        <f t="shared" si="210"/>
        <v>0</v>
      </c>
      <c r="C4503" s="289">
        <f t="shared" si="211"/>
        <v>0</v>
      </c>
      <c r="E4503"/>
    </row>
    <row r="4504" spans="1:5" x14ac:dyDescent="0.3">
      <c r="A4504" s="290">
        <f t="shared" si="209"/>
        <v>0</v>
      </c>
      <c r="B4504" s="289">
        <f t="shared" si="210"/>
        <v>0</v>
      </c>
      <c r="C4504" s="289">
        <f t="shared" si="211"/>
        <v>0</v>
      </c>
      <c r="E4504"/>
    </row>
    <row r="4505" spans="1:5" x14ac:dyDescent="0.3">
      <c r="A4505" s="290">
        <f t="shared" si="209"/>
        <v>0</v>
      </c>
      <c r="B4505" s="289">
        <f t="shared" si="210"/>
        <v>0</v>
      </c>
      <c r="C4505" s="289">
        <f t="shared" si="211"/>
        <v>0</v>
      </c>
      <c r="E4505"/>
    </row>
    <row r="4506" spans="1:5" x14ac:dyDescent="0.3">
      <c r="A4506" s="290">
        <f t="shared" si="209"/>
        <v>0</v>
      </c>
      <c r="B4506" s="289">
        <f t="shared" si="210"/>
        <v>0</v>
      </c>
      <c r="C4506" s="289">
        <f t="shared" si="211"/>
        <v>0</v>
      </c>
      <c r="E4506"/>
    </row>
    <row r="4507" spans="1:5" x14ac:dyDescent="0.3">
      <c r="A4507" s="290">
        <f t="shared" si="209"/>
        <v>0</v>
      </c>
      <c r="B4507" s="289">
        <f t="shared" si="210"/>
        <v>0</v>
      </c>
      <c r="C4507" s="289">
        <f t="shared" si="211"/>
        <v>0</v>
      </c>
      <c r="E4507"/>
    </row>
    <row r="4508" spans="1:5" x14ac:dyDescent="0.3">
      <c r="A4508" s="290">
        <f t="shared" si="209"/>
        <v>0</v>
      </c>
      <c r="B4508" s="289">
        <f t="shared" si="210"/>
        <v>0</v>
      </c>
      <c r="C4508" s="289">
        <f t="shared" si="211"/>
        <v>0</v>
      </c>
      <c r="E4508"/>
    </row>
    <row r="4509" spans="1:5" x14ac:dyDescent="0.3">
      <c r="A4509" s="290">
        <f t="shared" ref="A4509:A4572" si="212">+E4509</f>
        <v>0</v>
      </c>
      <c r="B4509" s="289">
        <f t="shared" si="210"/>
        <v>0</v>
      </c>
      <c r="C4509" s="289">
        <f t="shared" si="211"/>
        <v>0</v>
      </c>
      <c r="E4509"/>
    </row>
    <row r="4510" spans="1:5" x14ac:dyDescent="0.3">
      <c r="A4510" s="290">
        <f t="shared" si="212"/>
        <v>0</v>
      </c>
      <c r="B4510" s="289">
        <f t="shared" si="210"/>
        <v>0</v>
      </c>
      <c r="C4510" s="289">
        <f t="shared" si="211"/>
        <v>0</v>
      </c>
      <c r="E4510"/>
    </row>
    <row r="4511" spans="1:5" x14ac:dyDescent="0.3">
      <c r="A4511" s="290">
        <f t="shared" si="212"/>
        <v>0</v>
      </c>
      <c r="B4511" s="289">
        <f t="shared" si="210"/>
        <v>0</v>
      </c>
      <c r="C4511" s="289">
        <f t="shared" si="211"/>
        <v>0</v>
      </c>
      <c r="E4511"/>
    </row>
    <row r="4512" spans="1:5" x14ac:dyDescent="0.3">
      <c r="A4512" s="290">
        <f t="shared" si="212"/>
        <v>0</v>
      </c>
      <c r="B4512" s="289">
        <f t="shared" si="210"/>
        <v>0</v>
      </c>
      <c r="C4512" s="289">
        <f t="shared" si="211"/>
        <v>0</v>
      </c>
      <c r="E4512"/>
    </row>
    <row r="4513" spans="1:5" x14ac:dyDescent="0.3">
      <c r="A4513" s="290">
        <f t="shared" si="212"/>
        <v>0</v>
      </c>
      <c r="B4513" s="289">
        <f t="shared" si="210"/>
        <v>0</v>
      </c>
      <c r="C4513" s="289">
        <f t="shared" si="211"/>
        <v>0</v>
      </c>
      <c r="E4513"/>
    </row>
    <row r="4514" spans="1:5" x14ac:dyDescent="0.3">
      <c r="A4514" s="290">
        <f t="shared" si="212"/>
        <v>0</v>
      </c>
      <c r="B4514" s="289">
        <f t="shared" si="210"/>
        <v>0</v>
      </c>
      <c r="C4514" s="289">
        <f t="shared" si="211"/>
        <v>0</v>
      </c>
      <c r="E4514"/>
    </row>
    <row r="4515" spans="1:5" x14ac:dyDescent="0.3">
      <c r="A4515" s="290">
        <f t="shared" si="212"/>
        <v>0</v>
      </c>
      <c r="B4515" s="289">
        <f t="shared" si="210"/>
        <v>0</v>
      </c>
      <c r="C4515" s="289">
        <f t="shared" si="211"/>
        <v>0</v>
      </c>
      <c r="E4515"/>
    </row>
    <row r="4516" spans="1:5" x14ac:dyDescent="0.3">
      <c r="A4516" s="290">
        <f t="shared" si="212"/>
        <v>0</v>
      </c>
      <c r="B4516" s="289">
        <f t="shared" ref="B4516:B4579" si="213">+SUM(F4516:G4516)</f>
        <v>0</v>
      </c>
      <c r="C4516" s="289">
        <f t="shared" ref="C4516:C4579" si="214">+SUM(F4516:AZ4516)-B4516</f>
        <v>0</v>
      </c>
      <c r="E4516"/>
    </row>
    <row r="4517" spans="1:5" x14ac:dyDescent="0.3">
      <c r="A4517" s="290">
        <f t="shared" si="212"/>
        <v>0</v>
      </c>
      <c r="B4517" s="289">
        <f t="shared" si="213"/>
        <v>0</v>
      </c>
      <c r="C4517" s="289">
        <f t="shared" si="214"/>
        <v>0</v>
      </c>
      <c r="E4517"/>
    </row>
    <row r="4518" spans="1:5" x14ac:dyDescent="0.3">
      <c r="A4518" s="290">
        <f t="shared" si="212"/>
        <v>0</v>
      </c>
      <c r="B4518" s="289">
        <f t="shared" si="213"/>
        <v>0</v>
      </c>
      <c r="C4518" s="289">
        <f t="shared" si="214"/>
        <v>0</v>
      </c>
      <c r="E4518"/>
    </row>
    <row r="4519" spans="1:5" x14ac:dyDescent="0.3">
      <c r="A4519" s="290">
        <f t="shared" si="212"/>
        <v>0</v>
      </c>
      <c r="B4519" s="289">
        <f t="shared" si="213"/>
        <v>0</v>
      </c>
      <c r="C4519" s="289">
        <f t="shared" si="214"/>
        <v>0</v>
      </c>
      <c r="E4519"/>
    </row>
    <row r="4520" spans="1:5" x14ac:dyDescent="0.3">
      <c r="A4520" s="290">
        <f t="shared" si="212"/>
        <v>0</v>
      </c>
      <c r="B4520" s="289">
        <f t="shared" si="213"/>
        <v>0</v>
      </c>
      <c r="C4520" s="289">
        <f t="shared" si="214"/>
        <v>0</v>
      </c>
      <c r="E4520"/>
    </row>
    <row r="4521" spans="1:5" x14ac:dyDescent="0.3">
      <c r="A4521" s="290">
        <f t="shared" si="212"/>
        <v>0</v>
      </c>
      <c r="B4521" s="289">
        <f t="shared" si="213"/>
        <v>0</v>
      </c>
      <c r="C4521" s="289">
        <f t="shared" si="214"/>
        <v>0</v>
      </c>
      <c r="E4521"/>
    </row>
    <row r="4522" spans="1:5" x14ac:dyDescent="0.3">
      <c r="A4522" s="290">
        <f t="shared" si="212"/>
        <v>0</v>
      </c>
      <c r="B4522" s="289">
        <f t="shared" si="213"/>
        <v>0</v>
      </c>
      <c r="C4522" s="289">
        <f t="shared" si="214"/>
        <v>0</v>
      </c>
      <c r="E4522"/>
    </row>
    <row r="4523" spans="1:5" x14ac:dyDescent="0.3">
      <c r="A4523" s="290">
        <f t="shared" si="212"/>
        <v>0</v>
      </c>
      <c r="B4523" s="289">
        <f t="shared" si="213"/>
        <v>0</v>
      </c>
      <c r="C4523" s="289">
        <f t="shared" si="214"/>
        <v>0</v>
      </c>
      <c r="E4523"/>
    </row>
    <row r="4524" spans="1:5" x14ac:dyDescent="0.3">
      <c r="A4524" s="290">
        <f t="shared" si="212"/>
        <v>0</v>
      </c>
      <c r="B4524" s="289">
        <f t="shared" si="213"/>
        <v>0</v>
      </c>
      <c r="C4524" s="289">
        <f t="shared" si="214"/>
        <v>0</v>
      </c>
      <c r="E4524"/>
    </row>
    <row r="4525" spans="1:5" x14ac:dyDescent="0.3">
      <c r="A4525" s="290">
        <f t="shared" si="212"/>
        <v>0</v>
      </c>
      <c r="B4525" s="289">
        <f t="shared" si="213"/>
        <v>0</v>
      </c>
      <c r="C4525" s="289">
        <f t="shared" si="214"/>
        <v>0</v>
      </c>
      <c r="E4525"/>
    </row>
    <row r="4526" spans="1:5" x14ac:dyDescent="0.3">
      <c r="A4526" s="290">
        <f t="shared" si="212"/>
        <v>0</v>
      </c>
      <c r="B4526" s="289">
        <f t="shared" si="213"/>
        <v>0</v>
      </c>
      <c r="C4526" s="289">
        <f t="shared" si="214"/>
        <v>0</v>
      </c>
      <c r="E4526"/>
    </row>
    <row r="4527" spans="1:5" x14ac:dyDescent="0.3">
      <c r="A4527" s="290">
        <f t="shared" si="212"/>
        <v>0</v>
      </c>
      <c r="B4527" s="289">
        <f t="shared" si="213"/>
        <v>0</v>
      </c>
      <c r="C4527" s="289">
        <f t="shared" si="214"/>
        <v>0</v>
      </c>
      <c r="E4527"/>
    </row>
    <row r="4528" spans="1:5" x14ac:dyDescent="0.3">
      <c r="A4528" s="290">
        <f t="shared" si="212"/>
        <v>0</v>
      </c>
      <c r="B4528" s="289">
        <f t="shared" si="213"/>
        <v>0</v>
      </c>
      <c r="C4528" s="289">
        <f t="shared" si="214"/>
        <v>0</v>
      </c>
      <c r="E4528"/>
    </row>
    <row r="4529" spans="1:5" x14ac:dyDescent="0.3">
      <c r="A4529" s="290">
        <f t="shared" si="212"/>
        <v>0</v>
      </c>
      <c r="B4529" s="289">
        <f t="shared" si="213"/>
        <v>0</v>
      </c>
      <c r="C4529" s="289">
        <f t="shared" si="214"/>
        <v>0</v>
      </c>
      <c r="E4529"/>
    </row>
    <row r="4530" spans="1:5" x14ac:dyDescent="0.3">
      <c r="A4530" s="290">
        <f t="shared" si="212"/>
        <v>0</v>
      </c>
      <c r="B4530" s="289">
        <f t="shared" si="213"/>
        <v>0</v>
      </c>
      <c r="C4530" s="289">
        <f t="shared" si="214"/>
        <v>0</v>
      </c>
      <c r="E4530"/>
    </row>
    <row r="4531" spans="1:5" x14ac:dyDescent="0.3">
      <c r="A4531" s="290">
        <f t="shared" si="212"/>
        <v>0</v>
      </c>
      <c r="B4531" s="289">
        <f t="shared" si="213"/>
        <v>0</v>
      </c>
      <c r="C4531" s="289">
        <f t="shared" si="214"/>
        <v>0</v>
      </c>
      <c r="E4531"/>
    </row>
    <row r="4532" spans="1:5" x14ac:dyDescent="0.3">
      <c r="A4532" s="290">
        <f t="shared" si="212"/>
        <v>0</v>
      </c>
      <c r="B4532" s="289">
        <f t="shared" si="213"/>
        <v>0</v>
      </c>
      <c r="C4532" s="289">
        <f t="shared" si="214"/>
        <v>0</v>
      </c>
      <c r="E4532"/>
    </row>
    <row r="4533" spans="1:5" x14ac:dyDescent="0.3">
      <c r="A4533" s="290">
        <f t="shared" si="212"/>
        <v>0</v>
      </c>
      <c r="B4533" s="289">
        <f t="shared" si="213"/>
        <v>0</v>
      </c>
      <c r="C4533" s="289">
        <f t="shared" si="214"/>
        <v>0</v>
      </c>
      <c r="E4533"/>
    </row>
    <row r="4534" spans="1:5" x14ac:dyDescent="0.3">
      <c r="A4534" s="290">
        <f t="shared" si="212"/>
        <v>0</v>
      </c>
      <c r="B4534" s="289">
        <f t="shared" si="213"/>
        <v>0</v>
      </c>
      <c r="C4534" s="289">
        <f t="shared" si="214"/>
        <v>0</v>
      </c>
      <c r="E4534"/>
    </row>
    <row r="4535" spans="1:5" x14ac:dyDescent="0.3">
      <c r="A4535" s="290">
        <f t="shared" si="212"/>
        <v>0</v>
      </c>
      <c r="B4535" s="289">
        <f t="shared" si="213"/>
        <v>0</v>
      </c>
      <c r="C4535" s="289">
        <f t="shared" si="214"/>
        <v>0</v>
      </c>
      <c r="E4535"/>
    </row>
    <row r="4536" spans="1:5" x14ac:dyDescent="0.3">
      <c r="A4536" s="290">
        <f t="shared" si="212"/>
        <v>0</v>
      </c>
      <c r="B4536" s="289">
        <f t="shared" si="213"/>
        <v>0</v>
      </c>
      <c r="C4536" s="289">
        <f t="shared" si="214"/>
        <v>0</v>
      </c>
      <c r="E4536"/>
    </row>
    <row r="4537" spans="1:5" x14ac:dyDescent="0.3">
      <c r="A4537" s="290">
        <f t="shared" si="212"/>
        <v>0</v>
      </c>
      <c r="B4537" s="289">
        <f t="shared" si="213"/>
        <v>0</v>
      </c>
      <c r="C4537" s="289">
        <f t="shared" si="214"/>
        <v>0</v>
      </c>
      <c r="E4537"/>
    </row>
    <row r="4538" spans="1:5" x14ac:dyDescent="0.3">
      <c r="A4538" s="290">
        <f t="shared" si="212"/>
        <v>0</v>
      </c>
      <c r="B4538" s="289">
        <f t="shared" si="213"/>
        <v>0</v>
      </c>
      <c r="C4538" s="289">
        <f t="shared" si="214"/>
        <v>0</v>
      </c>
      <c r="E4538"/>
    </row>
    <row r="4539" spans="1:5" x14ac:dyDescent="0.3">
      <c r="A4539" s="290">
        <f t="shared" si="212"/>
        <v>0</v>
      </c>
      <c r="B4539" s="289">
        <f t="shared" si="213"/>
        <v>0</v>
      </c>
      <c r="C4539" s="289">
        <f t="shared" si="214"/>
        <v>0</v>
      </c>
      <c r="E4539"/>
    </row>
    <row r="4540" spans="1:5" x14ac:dyDescent="0.3">
      <c r="A4540" s="290">
        <f t="shared" si="212"/>
        <v>0</v>
      </c>
      <c r="B4540" s="289">
        <f t="shared" si="213"/>
        <v>0</v>
      </c>
      <c r="C4540" s="289">
        <f t="shared" si="214"/>
        <v>0</v>
      </c>
      <c r="E4540"/>
    </row>
    <row r="4541" spans="1:5" x14ac:dyDescent="0.3">
      <c r="A4541" s="290">
        <f t="shared" si="212"/>
        <v>0</v>
      </c>
      <c r="B4541" s="289">
        <f t="shared" si="213"/>
        <v>0</v>
      </c>
      <c r="C4541" s="289">
        <f t="shared" si="214"/>
        <v>0</v>
      </c>
      <c r="E4541"/>
    </row>
    <row r="4542" spans="1:5" x14ac:dyDescent="0.3">
      <c r="A4542" s="290">
        <f t="shared" si="212"/>
        <v>0</v>
      </c>
      <c r="B4542" s="289">
        <f t="shared" si="213"/>
        <v>0</v>
      </c>
      <c r="C4542" s="289">
        <f t="shared" si="214"/>
        <v>0</v>
      </c>
      <c r="E4542"/>
    </row>
    <row r="4543" spans="1:5" x14ac:dyDescent="0.3">
      <c r="A4543" s="290">
        <f t="shared" si="212"/>
        <v>0</v>
      </c>
      <c r="B4543" s="289">
        <f t="shared" si="213"/>
        <v>0</v>
      </c>
      <c r="C4543" s="289">
        <f t="shared" si="214"/>
        <v>0</v>
      </c>
      <c r="E4543"/>
    </row>
    <row r="4544" spans="1:5" x14ac:dyDescent="0.3">
      <c r="A4544" s="290">
        <f t="shared" si="212"/>
        <v>0</v>
      </c>
      <c r="B4544" s="289">
        <f t="shared" si="213"/>
        <v>0</v>
      </c>
      <c r="C4544" s="289">
        <f t="shared" si="214"/>
        <v>0</v>
      </c>
      <c r="E4544"/>
    </row>
    <row r="4545" spans="1:5" x14ac:dyDescent="0.3">
      <c r="A4545" s="290">
        <f t="shared" si="212"/>
        <v>0</v>
      </c>
      <c r="B4545" s="289">
        <f t="shared" si="213"/>
        <v>0</v>
      </c>
      <c r="C4545" s="289">
        <f t="shared" si="214"/>
        <v>0</v>
      </c>
      <c r="E4545"/>
    </row>
    <row r="4546" spans="1:5" x14ac:dyDescent="0.3">
      <c r="A4546" s="290">
        <f t="shared" si="212"/>
        <v>0</v>
      </c>
      <c r="B4546" s="289">
        <f t="shared" si="213"/>
        <v>0</v>
      </c>
      <c r="C4546" s="289">
        <f t="shared" si="214"/>
        <v>0</v>
      </c>
      <c r="E4546"/>
    </row>
    <row r="4547" spans="1:5" x14ac:dyDescent="0.3">
      <c r="A4547" s="290">
        <f t="shared" si="212"/>
        <v>0</v>
      </c>
      <c r="B4547" s="289">
        <f t="shared" si="213"/>
        <v>0</v>
      </c>
      <c r="C4547" s="289">
        <f t="shared" si="214"/>
        <v>0</v>
      </c>
      <c r="E4547"/>
    </row>
    <row r="4548" spans="1:5" x14ac:dyDescent="0.3">
      <c r="A4548" s="290">
        <f t="shared" si="212"/>
        <v>0</v>
      </c>
      <c r="B4548" s="289">
        <f t="shared" si="213"/>
        <v>0</v>
      </c>
      <c r="C4548" s="289">
        <f t="shared" si="214"/>
        <v>0</v>
      </c>
      <c r="E4548"/>
    </row>
    <row r="4549" spans="1:5" x14ac:dyDescent="0.3">
      <c r="A4549" s="290">
        <f t="shared" si="212"/>
        <v>0</v>
      </c>
      <c r="B4549" s="289">
        <f t="shared" si="213"/>
        <v>0</v>
      </c>
      <c r="C4549" s="289">
        <f t="shared" si="214"/>
        <v>0</v>
      </c>
      <c r="E4549"/>
    </row>
    <row r="4550" spans="1:5" x14ac:dyDescent="0.3">
      <c r="A4550" s="290">
        <f t="shared" si="212"/>
        <v>0</v>
      </c>
      <c r="B4550" s="289">
        <f t="shared" si="213"/>
        <v>0</v>
      </c>
      <c r="C4550" s="289">
        <f t="shared" si="214"/>
        <v>0</v>
      </c>
      <c r="E4550"/>
    </row>
    <row r="4551" spans="1:5" x14ac:dyDescent="0.3">
      <c r="A4551" s="290">
        <f t="shared" si="212"/>
        <v>0</v>
      </c>
      <c r="B4551" s="289">
        <f t="shared" si="213"/>
        <v>0</v>
      </c>
      <c r="C4551" s="289">
        <f t="shared" si="214"/>
        <v>0</v>
      </c>
      <c r="E4551"/>
    </row>
    <row r="4552" spans="1:5" x14ac:dyDescent="0.3">
      <c r="A4552" s="290">
        <f t="shared" si="212"/>
        <v>0</v>
      </c>
      <c r="B4552" s="289">
        <f t="shared" si="213"/>
        <v>0</v>
      </c>
      <c r="C4552" s="289">
        <f t="shared" si="214"/>
        <v>0</v>
      </c>
      <c r="E4552"/>
    </row>
    <row r="4553" spans="1:5" x14ac:dyDescent="0.3">
      <c r="A4553" s="290">
        <f t="shared" si="212"/>
        <v>0</v>
      </c>
      <c r="B4553" s="289">
        <f t="shared" si="213"/>
        <v>0</v>
      </c>
      <c r="C4553" s="289">
        <f t="shared" si="214"/>
        <v>0</v>
      </c>
      <c r="E4553"/>
    </row>
    <row r="4554" spans="1:5" x14ac:dyDescent="0.3">
      <c r="A4554" s="290">
        <f t="shared" si="212"/>
        <v>0</v>
      </c>
      <c r="B4554" s="289">
        <f t="shared" si="213"/>
        <v>0</v>
      </c>
      <c r="C4554" s="289">
        <f t="shared" si="214"/>
        <v>0</v>
      </c>
      <c r="E4554"/>
    </row>
    <row r="4555" spans="1:5" x14ac:dyDescent="0.3">
      <c r="A4555" s="290">
        <f t="shared" si="212"/>
        <v>0</v>
      </c>
      <c r="B4555" s="289">
        <f t="shared" si="213"/>
        <v>0</v>
      </c>
      <c r="C4555" s="289">
        <f t="shared" si="214"/>
        <v>0</v>
      </c>
      <c r="E4555"/>
    </row>
    <row r="4556" spans="1:5" x14ac:dyDescent="0.3">
      <c r="A4556" s="290">
        <f t="shared" si="212"/>
        <v>0</v>
      </c>
      <c r="B4556" s="289">
        <f t="shared" si="213"/>
        <v>0</v>
      </c>
      <c r="C4556" s="289">
        <f t="shared" si="214"/>
        <v>0</v>
      </c>
      <c r="E4556"/>
    </row>
    <row r="4557" spans="1:5" x14ac:dyDescent="0.3">
      <c r="A4557" s="290">
        <f t="shared" si="212"/>
        <v>0</v>
      </c>
      <c r="B4557" s="289">
        <f t="shared" si="213"/>
        <v>0</v>
      </c>
      <c r="C4557" s="289">
        <f t="shared" si="214"/>
        <v>0</v>
      </c>
      <c r="E4557"/>
    </row>
    <row r="4558" spans="1:5" x14ac:dyDescent="0.3">
      <c r="A4558" s="290">
        <f t="shared" si="212"/>
        <v>0</v>
      </c>
      <c r="B4558" s="289">
        <f t="shared" si="213"/>
        <v>0</v>
      </c>
      <c r="C4558" s="289">
        <f t="shared" si="214"/>
        <v>0</v>
      </c>
      <c r="E4558"/>
    </row>
    <row r="4559" spans="1:5" x14ac:dyDescent="0.3">
      <c r="A4559" s="290">
        <f t="shared" si="212"/>
        <v>0</v>
      </c>
      <c r="B4559" s="289">
        <f t="shared" si="213"/>
        <v>0</v>
      </c>
      <c r="C4559" s="289">
        <f t="shared" si="214"/>
        <v>0</v>
      </c>
      <c r="E4559"/>
    </row>
    <row r="4560" spans="1:5" x14ac:dyDescent="0.3">
      <c r="A4560" s="290">
        <f t="shared" si="212"/>
        <v>0</v>
      </c>
      <c r="B4560" s="289">
        <f t="shared" si="213"/>
        <v>0</v>
      </c>
      <c r="C4560" s="289">
        <f t="shared" si="214"/>
        <v>0</v>
      </c>
      <c r="E4560"/>
    </row>
    <row r="4561" spans="1:5" x14ac:dyDescent="0.3">
      <c r="A4561" s="290">
        <f t="shared" si="212"/>
        <v>0</v>
      </c>
      <c r="B4561" s="289">
        <f t="shared" si="213"/>
        <v>0</v>
      </c>
      <c r="C4561" s="289">
        <f t="shared" si="214"/>
        <v>0</v>
      </c>
      <c r="E4561"/>
    </row>
    <row r="4562" spans="1:5" x14ac:dyDescent="0.3">
      <c r="A4562" s="290">
        <f t="shared" si="212"/>
        <v>0</v>
      </c>
      <c r="B4562" s="289">
        <f t="shared" si="213"/>
        <v>0</v>
      </c>
      <c r="C4562" s="289">
        <f t="shared" si="214"/>
        <v>0</v>
      </c>
      <c r="E4562"/>
    </row>
    <row r="4563" spans="1:5" x14ac:dyDescent="0.3">
      <c r="A4563" s="290">
        <f t="shared" si="212"/>
        <v>0</v>
      </c>
      <c r="B4563" s="289">
        <f t="shared" si="213"/>
        <v>0</v>
      </c>
      <c r="C4563" s="289">
        <f t="shared" si="214"/>
        <v>0</v>
      </c>
      <c r="E4563"/>
    </row>
    <row r="4564" spans="1:5" x14ac:dyDescent="0.3">
      <c r="A4564" s="290">
        <f t="shared" si="212"/>
        <v>0</v>
      </c>
      <c r="B4564" s="289">
        <f t="shared" si="213"/>
        <v>0</v>
      </c>
      <c r="C4564" s="289">
        <f t="shared" si="214"/>
        <v>0</v>
      </c>
      <c r="E4564"/>
    </row>
    <row r="4565" spans="1:5" x14ac:dyDescent="0.3">
      <c r="A4565" s="290">
        <f t="shared" si="212"/>
        <v>0</v>
      </c>
      <c r="B4565" s="289">
        <f t="shared" si="213"/>
        <v>0</v>
      </c>
      <c r="C4565" s="289">
        <f t="shared" si="214"/>
        <v>0</v>
      </c>
      <c r="E4565"/>
    </row>
    <row r="4566" spans="1:5" x14ac:dyDescent="0.3">
      <c r="A4566" s="290">
        <f t="shared" si="212"/>
        <v>0</v>
      </c>
      <c r="B4566" s="289">
        <f t="shared" si="213"/>
        <v>0</v>
      </c>
      <c r="C4566" s="289">
        <f t="shared" si="214"/>
        <v>0</v>
      </c>
      <c r="E4566"/>
    </row>
    <row r="4567" spans="1:5" x14ac:dyDescent="0.3">
      <c r="A4567" s="290">
        <f t="shared" si="212"/>
        <v>0</v>
      </c>
      <c r="B4567" s="289">
        <f t="shared" si="213"/>
        <v>0</v>
      </c>
      <c r="C4567" s="289">
        <f t="shared" si="214"/>
        <v>0</v>
      </c>
      <c r="E4567"/>
    </row>
    <row r="4568" spans="1:5" x14ac:dyDescent="0.3">
      <c r="A4568" s="290">
        <f t="shared" si="212"/>
        <v>0</v>
      </c>
      <c r="B4568" s="289">
        <f t="shared" si="213"/>
        <v>0</v>
      </c>
      <c r="C4568" s="289">
        <f t="shared" si="214"/>
        <v>0</v>
      </c>
      <c r="E4568"/>
    </row>
    <row r="4569" spans="1:5" x14ac:dyDescent="0.3">
      <c r="A4569" s="290">
        <f t="shared" si="212"/>
        <v>0</v>
      </c>
      <c r="B4569" s="289">
        <f t="shared" si="213"/>
        <v>0</v>
      </c>
      <c r="C4569" s="289">
        <f t="shared" si="214"/>
        <v>0</v>
      </c>
      <c r="E4569"/>
    </row>
    <row r="4570" spans="1:5" x14ac:dyDescent="0.3">
      <c r="A4570" s="290">
        <f t="shared" si="212"/>
        <v>0</v>
      </c>
      <c r="B4570" s="289">
        <f t="shared" si="213"/>
        <v>0</v>
      </c>
      <c r="C4570" s="289">
        <f t="shared" si="214"/>
        <v>0</v>
      </c>
      <c r="E4570"/>
    </row>
    <row r="4571" spans="1:5" x14ac:dyDescent="0.3">
      <c r="A4571" s="290">
        <f t="shared" si="212"/>
        <v>0</v>
      </c>
      <c r="B4571" s="289">
        <f t="shared" si="213"/>
        <v>0</v>
      </c>
      <c r="C4571" s="289">
        <f t="shared" si="214"/>
        <v>0</v>
      </c>
      <c r="E4571"/>
    </row>
    <row r="4572" spans="1:5" x14ac:dyDescent="0.3">
      <c r="A4572" s="290">
        <f t="shared" si="212"/>
        <v>0</v>
      </c>
      <c r="B4572" s="289">
        <f t="shared" si="213"/>
        <v>0</v>
      </c>
      <c r="C4572" s="289">
        <f t="shared" si="214"/>
        <v>0</v>
      </c>
      <c r="E4572"/>
    </row>
    <row r="4573" spans="1:5" x14ac:dyDescent="0.3">
      <c r="A4573" s="290">
        <f t="shared" ref="A4573:A4636" si="215">+E4573</f>
        <v>0</v>
      </c>
      <c r="B4573" s="289">
        <f t="shared" si="213"/>
        <v>0</v>
      </c>
      <c r="C4573" s="289">
        <f t="shared" si="214"/>
        <v>0</v>
      </c>
      <c r="E4573"/>
    </row>
    <row r="4574" spans="1:5" x14ac:dyDescent="0.3">
      <c r="A4574" s="290">
        <f t="shared" si="215"/>
        <v>0</v>
      </c>
      <c r="B4574" s="289">
        <f t="shared" si="213"/>
        <v>0</v>
      </c>
      <c r="C4574" s="289">
        <f t="shared" si="214"/>
        <v>0</v>
      </c>
      <c r="E4574"/>
    </row>
    <row r="4575" spans="1:5" x14ac:dyDescent="0.3">
      <c r="A4575" s="290">
        <f t="shared" si="215"/>
        <v>0</v>
      </c>
      <c r="B4575" s="289">
        <f t="shared" si="213"/>
        <v>0</v>
      </c>
      <c r="C4575" s="289">
        <f t="shared" si="214"/>
        <v>0</v>
      </c>
      <c r="E4575"/>
    </row>
    <row r="4576" spans="1:5" x14ac:dyDescent="0.3">
      <c r="A4576" s="290">
        <f t="shared" si="215"/>
        <v>0</v>
      </c>
      <c r="B4576" s="289">
        <f t="shared" si="213"/>
        <v>0</v>
      </c>
      <c r="C4576" s="289">
        <f t="shared" si="214"/>
        <v>0</v>
      </c>
      <c r="E4576"/>
    </row>
    <row r="4577" spans="1:5" x14ac:dyDescent="0.3">
      <c r="A4577" s="290">
        <f t="shared" si="215"/>
        <v>0</v>
      </c>
      <c r="B4577" s="289">
        <f t="shared" si="213"/>
        <v>0</v>
      </c>
      <c r="C4577" s="289">
        <f t="shared" si="214"/>
        <v>0</v>
      </c>
      <c r="E4577"/>
    </row>
    <row r="4578" spans="1:5" x14ac:dyDescent="0.3">
      <c r="A4578" s="290">
        <f t="shared" si="215"/>
        <v>0</v>
      </c>
      <c r="B4578" s="289">
        <f t="shared" si="213"/>
        <v>0</v>
      </c>
      <c r="C4578" s="289">
        <f t="shared" si="214"/>
        <v>0</v>
      </c>
      <c r="E4578"/>
    </row>
    <row r="4579" spans="1:5" x14ac:dyDescent="0.3">
      <c r="A4579" s="290">
        <f t="shared" si="215"/>
        <v>0</v>
      </c>
      <c r="B4579" s="289">
        <f t="shared" si="213"/>
        <v>0</v>
      </c>
      <c r="C4579" s="289">
        <f t="shared" si="214"/>
        <v>0</v>
      </c>
      <c r="E4579"/>
    </row>
    <row r="4580" spans="1:5" x14ac:dyDescent="0.3">
      <c r="A4580" s="290">
        <f t="shared" si="215"/>
        <v>0</v>
      </c>
      <c r="B4580" s="289">
        <f t="shared" ref="B4580:B4643" si="216">+SUM(F4580:G4580)</f>
        <v>0</v>
      </c>
      <c r="C4580" s="289">
        <f t="shared" ref="C4580:C4643" si="217">+SUM(F4580:AZ4580)-B4580</f>
        <v>0</v>
      </c>
      <c r="E4580"/>
    </row>
    <row r="4581" spans="1:5" x14ac:dyDescent="0.3">
      <c r="A4581" s="290">
        <f t="shared" si="215"/>
        <v>0</v>
      </c>
      <c r="B4581" s="289">
        <f t="shared" si="216"/>
        <v>0</v>
      </c>
      <c r="C4581" s="289">
        <f t="shared" si="217"/>
        <v>0</v>
      </c>
      <c r="E4581"/>
    </row>
    <row r="4582" spans="1:5" x14ac:dyDescent="0.3">
      <c r="A4582" s="290">
        <f t="shared" si="215"/>
        <v>0</v>
      </c>
      <c r="B4582" s="289">
        <f t="shared" si="216"/>
        <v>0</v>
      </c>
      <c r="C4582" s="289">
        <f t="shared" si="217"/>
        <v>0</v>
      </c>
      <c r="E4582"/>
    </row>
    <row r="4583" spans="1:5" x14ac:dyDescent="0.3">
      <c r="A4583" s="290">
        <f t="shared" si="215"/>
        <v>0</v>
      </c>
      <c r="B4583" s="289">
        <f t="shared" si="216"/>
        <v>0</v>
      </c>
      <c r="C4583" s="289">
        <f t="shared" si="217"/>
        <v>0</v>
      </c>
      <c r="E4583"/>
    </row>
    <row r="4584" spans="1:5" x14ac:dyDescent="0.3">
      <c r="A4584" s="290">
        <f t="shared" si="215"/>
        <v>0</v>
      </c>
      <c r="B4584" s="289">
        <f t="shared" si="216"/>
        <v>0</v>
      </c>
      <c r="C4584" s="289">
        <f t="shared" si="217"/>
        <v>0</v>
      </c>
      <c r="E4584"/>
    </row>
    <row r="4585" spans="1:5" x14ac:dyDescent="0.3">
      <c r="A4585" s="290">
        <f t="shared" si="215"/>
        <v>0</v>
      </c>
      <c r="B4585" s="289">
        <f t="shared" si="216"/>
        <v>0</v>
      </c>
      <c r="C4585" s="289">
        <f t="shared" si="217"/>
        <v>0</v>
      </c>
      <c r="E4585"/>
    </row>
    <row r="4586" spans="1:5" x14ac:dyDescent="0.3">
      <c r="A4586" s="290">
        <f t="shared" si="215"/>
        <v>0</v>
      </c>
      <c r="B4586" s="289">
        <f t="shared" si="216"/>
        <v>0</v>
      </c>
      <c r="C4586" s="289">
        <f t="shared" si="217"/>
        <v>0</v>
      </c>
      <c r="E4586"/>
    </row>
    <row r="4587" spans="1:5" x14ac:dyDescent="0.3">
      <c r="A4587" s="290">
        <f t="shared" si="215"/>
        <v>0</v>
      </c>
      <c r="B4587" s="289">
        <f t="shared" si="216"/>
        <v>0</v>
      </c>
      <c r="C4587" s="289">
        <f t="shared" si="217"/>
        <v>0</v>
      </c>
      <c r="E4587"/>
    </row>
    <row r="4588" spans="1:5" x14ac:dyDescent="0.3">
      <c r="A4588" s="290">
        <f t="shared" si="215"/>
        <v>0</v>
      </c>
      <c r="B4588" s="289">
        <f t="shared" si="216"/>
        <v>0</v>
      </c>
      <c r="C4588" s="289">
        <f t="shared" si="217"/>
        <v>0</v>
      </c>
      <c r="E4588"/>
    </row>
    <row r="4589" spans="1:5" x14ac:dyDescent="0.3">
      <c r="A4589" s="290">
        <f t="shared" si="215"/>
        <v>0</v>
      </c>
      <c r="B4589" s="289">
        <f t="shared" si="216"/>
        <v>0</v>
      </c>
      <c r="C4589" s="289">
        <f t="shared" si="217"/>
        <v>0</v>
      </c>
      <c r="E4589"/>
    </row>
    <row r="4590" spans="1:5" x14ac:dyDescent="0.3">
      <c r="A4590" s="290">
        <f t="shared" si="215"/>
        <v>0</v>
      </c>
      <c r="B4590" s="289">
        <f t="shared" si="216"/>
        <v>0</v>
      </c>
      <c r="C4590" s="289">
        <f t="shared" si="217"/>
        <v>0</v>
      </c>
      <c r="E4590"/>
    </row>
    <row r="4591" spans="1:5" x14ac:dyDescent="0.3">
      <c r="A4591" s="290">
        <f t="shared" si="215"/>
        <v>0</v>
      </c>
      <c r="B4591" s="289">
        <f t="shared" si="216"/>
        <v>0</v>
      </c>
      <c r="C4591" s="289">
        <f t="shared" si="217"/>
        <v>0</v>
      </c>
      <c r="E4591"/>
    </row>
    <row r="4592" spans="1:5" x14ac:dyDescent="0.3">
      <c r="A4592" s="290">
        <f t="shared" si="215"/>
        <v>0</v>
      </c>
      <c r="B4592" s="289">
        <f t="shared" si="216"/>
        <v>0</v>
      </c>
      <c r="C4592" s="289">
        <f t="shared" si="217"/>
        <v>0</v>
      </c>
      <c r="E4592"/>
    </row>
    <row r="4593" spans="1:5" x14ac:dyDescent="0.3">
      <c r="A4593" s="290">
        <f t="shared" si="215"/>
        <v>0</v>
      </c>
      <c r="B4593" s="289">
        <f t="shared" si="216"/>
        <v>0</v>
      </c>
      <c r="C4593" s="289">
        <f t="shared" si="217"/>
        <v>0</v>
      </c>
      <c r="E4593"/>
    </row>
    <row r="4594" spans="1:5" x14ac:dyDescent="0.3">
      <c r="A4594" s="290">
        <f t="shared" si="215"/>
        <v>0</v>
      </c>
      <c r="B4594" s="289">
        <f t="shared" si="216"/>
        <v>0</v>
      </c>
      <c r="C4594" s="289">
        <f t="shared" si="217"/>
        <v>0</v>
      </c>
      <c r="E4594"/>
    </row>
    <row r="4595" spans="1:5" x14ac:dyDescent="0.3">
      <c r="A4595" s="290">
        <f t="shared" si="215"/>
        <v>0</v>
      </c>
      <c r="B4595" s="289">
        <f t="shared" si="216"/>
        <v>0</v>
      </c>
      <c r="C4595" s="289">
        <f t="shared" si="217"/>
        <v>0</v>
      </c>
      <c r="E4595"/>
    </row>
    <row r="4596" spans="1:5" x14ac:dyDescent="0.3">
      <c r="A4596" s="290">
        <f t="shared" si="215"/>
        <v>0</v>
      </c>
      <c r="B4596" s="289">
        <f t="shared" si="216"/>
        <v>0</v>
      </c>
      <c r="C4596" s="289">
        <f t="shared" si="217"/>
        <v>0</v>
      </c>
      <c r="E4596"/>
    </row>
    <row r="4597" spans="1:5" x14ac:dyDescent="0.3">
      <c r="A4597" s="290">
        <f t="shared" si="215"/>
        <v>0</v>
      </c>
      <c r="B4597" s="289">
        <f t="shared" si="216"/>
        <v>0</v>
      </c>
      <c r="C4597" s="289">
        <f t="shared" si="217"/>
        <v>0</v>
      </c>
      <c r="E4597"/>
    </row>
    <row r="4598" spans="1:5" x14ac:dyDescent="0.3">
      <c r="A4598" s="290">
        <f t="shared" si="215"/>
        <v>0</v>
      </c>
      <c r="B4598" s="289">
        <f t="shared" si="216"/>
        <v>0</v>
      </c>
      <c r="C4598" s="289">
        <f t="shared" si="217"/>
        <v>0</v>
      </c>
      <c r="E4598"/>
    </row>
    <row r="4599" spans="1:5" x14ac:dyDescent="0.3">
      <c r="A4599" s="290">
        <f t="shared" si="215"/>
        <v>0</v>
      </c>
      <c r="B4599" s="289">
        <f t="shared" si="216"/>
        <v>0</v>
      </c>
      <c r="C4599" s="289">
        <f t="shared" si="217"/>
        <v>0</v>
      </c>
      <c r="E4599"/>
    </row>
    <row r="4600" spans="1:5" x14ac:dyDescent="0.3">
      <c r="A4600" s="290">
        <f t="shared" si="215"/>
        <v>0</v>
      </c>
      <c r="B4600" s="289">
        <f t="shared" si="216"/>
        <v>0</v>
      </c>
      <c r="C4600" s="289">
        <f t="shared" si="217"/>
        <v>0</v>
      </c>
      <c r="E4600"/>
    </row>
    <row r="4601" spans="1:5" x14ac:dyDescent="0.3">
      <c r="A4601" s="290">
        <f t="shared" si="215"/>
        <v>0</v>
      </c>
      <c r="B4601" s="289">
        <f t="shared" si="216"/>
        <v>0</v>
      </c>
      <c r="C4601" s="289">
        <f t="shared" si="217"/>
        <v>0</v>
      </c>
      <c r="E4601"/>
    </row>
    <row r="4602" spans="1:5" x14ac:dyDescent="0.3">
      <c r="A4602" s="290">
        <f t="shared" si="215"/>
        <v>0</v>
      </c>
      <c r="B4602" s="289">
        <f t="shared" si="216"/>
        <v>0</v>
      </c>
      <c r="C4602" s="289">
        <f t="shared" si="217"/>
        <v>0</v>
      </c>
      <c r="E4602"/>
    </row>
    <row r="4603" spans="1:5" x14ac:dyDescent="0.3">
      <c r="A4603" s="290">
        <f t="shared" si="215"/>
        <v>0</v>
      </c>
      <c r="B4603" s="289">
        <f t="shared" si="216"/>
        <v>0</v>
      </c>
      <c r="C4603" s="289">
        <f t="shared" si="217"/>
        <v>0</v>
      </c>
      <c r="E4603"/>
    </row>
    <row r="4604" spans="1:5" x14ac:dyDescent="0.3">
      <c r="A4604" s="290">
        <f t="shared" si="215"/>
        <v>0</v>
      </c>
      <c r="B4604" s="289">
        <f t="shared" si="216"/>
        <v>0</v>
      </c>
      <c r="C4604" s="289">
        <f t="shared" si="217"/>
        <v>0</v>
      </c>
      <c r="E4604"/>
    </row>
    <row r="4605" spans="1:5" x14ac:dyDescent="0.3">
      <c r="A4605" s="290">
        <f t="shared" si="215"/>
        <v>0</v>
      </c>
      <c r="B4605" s="289">
        <f t="shared" si="216"/>
        <v>0</v>
      </c>
      <c r="C4605" s="289">
        <f t="shared" si="217"/>
        <v>0</v>
      </c>
      <c r="E4605"/>
    </row>
    <row r="4606" spans="1:5" x14ac:dyDescent="0.3">
      <c r="A4606" s="290">
        <f t="shared" si="215"/>
        <v>0</v>
      </c>
      <c r="B4606" s="289">
        <f t="shared" si="216"/>
        <v>0</v>
      </c>
      <c r="C4606" s="289">
        <f t="shared" si="217"/>
        <v>0</v>
      </c>
      <c r="E4606"/>
    </row>
    <row r="4607" spans="1:5" x14ac:dyDescent="0.3">
      <c r="A4607" s="290">
        <f t="shared" si="215"/>
        <v>0</v>
      </c>
      <c r="B4607" s="289">
        <f t="shared" si="216"/>
        <v>0</v>
      </c>
      <c r="C4607" s="289">
        <f t="shared" si="217"/>
        <v>0</v>
      </c>
      <c r="E4607"/>
    </row>
    <row r="4608" spans="1:5" x14ac:dyDescent="0.3">
      <c r="A4608" s="290">
        <f t="shared" si="215"/>
        <v>0</v>
      </c>
      <c r="B4608" s="289">
        <f t="shared" si="216"/>
        <v>0</v>
      </c>
      <c r="C4608" s="289">
        <f t="shared" si="217"/>
        <v>0</v>
      </c>
      <c r="E4608"/>
    </row>
    <row r="4609" spans="1:5" x14ac:dyDescent="0.3">
      <c r="A4609" s="290">
        <f t="shared" si="215"/>
        <v>0</v>
      </c>
      <c r="B4609" s="289">
        <f t="shared" si="216"/>
        <v>0</v>
      </c>
      <c r="C4609" s="289">
        <f t="shared" si="217"/>
        <v>0</v>
      </c>
      <c r="E4609"/>
    </row>
    <row r="4610" spans="1:5" x14ac:dyDescent="0.3">
      <c r="A4610" s="290">
        <f t="shared" si="215"/>
        <v>0</v>
      </c>
      <c r="B4610" s="289">
        <f t="shared" si="216"/>
        <v>0</v>
      </c>
      <c r="C4610" s="289">
        <f t="shared" si="217"/>
        <v>0</v>
      </c>
      <c r="E4610"/>
    </row>
    <row r="4611" spans="1:5" x14ac:dyDescent="0.3">
      <c r="A4611" s="290">
        <f t="shared" si="215"/>
        <v>0</v>
      </c>
      <c r="B4611" s="289">
        <f t="shared" si="216"/>
        <v>0</v>
      </c>
      <c r="C4611" s="289">
        <f t="shared" si="217"/>
        <v>0</v>
      </c>
      <c r="E4611"/>
    </row>
    <row r="4612" spans="1:5" x14ac:dyDescent="0.3">
      <c r="A4612" s="290">
        <f t="shared" si="215"/>
        <v>0</v>
      </c>
      <c r="B4612" s="289">
        <f t="shared" si="216"/>
        <v>0</v>
      </c>
      <c r="C4612" s="289">
        <f t="shared" si="217"/>
        <v>0</v>
      </c>
      <c r="E4612"/>
    </row>
    <row r="4613" spans="1:5" x14ac:dyDescent="0.3">
      <c r="A4613" s="290">
        <f t="shared" si="215"/>
        <v>0</v>
      </c>
      <c r="B4613" s="289">
        <f t="shared" si="216"/>
        <v>0</v>
      </c>
      <c r="C4613" s="289">
        <f t="shared" si="217"/>
        <v>0</v>
      </c>
      <c r="E4613"/>
    </row>
    <row r="4614" spans="1:5" x14ac:dyDescent="0.3">
      <c r="A4614" s="290">
        <f t="shared" si="215"/>
        <v>0</v>
      </c>
      <c r="B4614" s="289">
        <f t="shared" si="216"/>
        <v>0</v>
      </c>
      <c r="C4614" s="289">
        <f t="shared" si="217"/>
        <v>0</v>
      </c>
      <c r="E4614"/>
    </row>
    <row r="4615" spans="1:5" x14ac:dyDescent="0.3">
      <c r="A4615" s="290">
        <f t="shared" si="215"/>
        <v>0</v>
      </c>
      <c r="B4615" s="289">
        <f t="shared" si="216"/>
        <v>0</v>
      </c>
      <c r="C4615" s="289">
        <f t="shared" si="217"/>
        <v>0</v>
      </c>
      <c r="E4615"/>
    </row>
    <row r="4616" spans="1:5" x14ac:dyDescent="0.3">
      <c r="A4616" s="290">
        <f t="shared" si="215"/>
        <v>0</v>
      </c>
      <c r="B4616" s="289">
        <f t="shared" si="216"/>
        <v>0</v>
      </c>
      <c r="C4616" s="289">
        <f t="shared" si="217"/>
        <v>0</v>
      </c>
      <c r="E4616"/>
    </row>
    <row r="4617" spans="1:5" x14ac:dyDescent="0.3">
      <c r="A4617" s="290">
        <f t="shared" si="215"/>
        <v>0</v>
      </c>
      <c r="B4617" s="289">
        <f t="shared" si="216"/>
        <v>0</v>
      </c>
      <c r="C4617" s="289">
        <f t="shared" si="217"/>
        <v>0</v>
      </c>
      <c r="E4617"/>
    </row>
    <row r="4618" spans="1:5" x14ac:dyDescent="0.3">
      <c r="A4618" s="290">
        <f t="shared" si="215"/>
        <v>0</v>
      </c>
      <c r="B4618" s="289">
        <f t="shared" si="216"/>
        <v>0</v>
      </c>
      <c r="C4618" s="289">
        <f t="shared" si="217"/>
        <v>0</v>
      </c>
      <c r="E4618"/>
    </row>
    <row r="4619" spans="1:5" x14ac:dyDescent="0.3">
      <c r="A4619" s="290">
        <f t="shared" si="215"/>
        <v>0</v>
      </c>
      <c r="B4619" s="289">
        <f t="shared" si="216"/>
        <v>0</v>
      </c>
      <c r="C4619" s="289">
        <f t="shared" si="217"/>
        <v>0</v>
      </c>
      <c r="E4619"/>
    </row>
    <row r="4620" spans="1:5" x14ac:dyDescent="0.3">
      <c r="A4620" s="290">
        <f t="shared" si="215"/>
        <v>0</v>
      </c>
      <c r="B4620" s="289">
        <f t="shared" si="216"/>
        <v>0</v>
      </c>
      <c r="C4620" s="289">
        <f t="shared" si="217"/>
        <v>0</v>
      </c>
      <c r="E4620"/>
    </row>
    <row r="4621" spans="1:5" x14ac:dyDescent="0.3">
      <c r="A4621" s="290">
        <f t="shared" si="215"/>
        <v>0</v>
      </c>
      <c r="B4621" s="289">
        <f t="shared" si="216"/>
        <v>0</v>
      </c>
      <c r="C4621" s="289">
        <f t="shared" si="217"/>
        <v>0</v>
      </c>
      <c r="E4621"/>
    </row>
    <row r="4622" spans="1:5" x14ac:dyDescent="0.3">
      <c r="A4622" s="290">
        <f t="shared" si="215"/>
        <v>0</v>
      </c>
      <c r="B4622" s="289">
        <f t="shared" si="216"/>
        <v>0</v>
      </c>
      <c r="C4622" s="289">
        <f t="shared" si="217"/>
        <v>0</v>
      </c>
      <c r="E4622"/>
    </row>
    <row r="4623" spans="1:5" x14ac:dyDescent="0.3">
      <c r="A4623" s="290">
        <f t="shared" si="215"/>
        <v>0</v>
      </c>
      <c r="B4623" s="289">
        <f t="shared" si="216"/>
        <v>0</v>
      </c>
      <c r="C4623" s="289">
        <f t="shared" si="217"/>
        <v>0</v>
      </c>
      <c r="E4623"/>
    </row>
    <row r="4624" spans="1:5" x14ac:dyDescent="0.3">
      <c r="A4624" s="290">
        <f t="shared" si="215"/>
        <v>0</v>
      </c>
      <c r="B4624" s="289">
        <f t="shared" si="216"/>
        <v>0</v>
      </c>
      <c r="C4624" s="289">
        <f t="shared" si="217"/>
        <v>0</v>
      </c>
      <c r="E4624"/>
    </row>
    <row r="4625" spans="1:5" x14ac:dyDescent="0.3">
      <c r="A4625" s="290">
        <f t="shared" si="215"/>
        <v>0</v>
      </c>
      <c r="B4625" s="289">
        <f t="shared" si="216"/>
        <v>0</v>
      </c>
      <c r="C4625" s="289">
        <f t="shared" si="217"/>
        <v>0</v>
      </c>
      <c r="E4625"/>
    </row>
    <row r="4626" spans="1:5" x14ac:dyDescent="0.3">
      <c r="A4626" s="290">
        <f t="shared" si="215"/>
        <v>0</v>
      </c>
      <c r="B4626" s="289">
        <f t="shared" si="216"/>
        <v>0</v>
      </c>
      <c r="C4626" s="289">
        <f t="shared" si="217"/>
        <v>0</v>
      </c>
      <c r="E4626"/>
    </row>
    <row r="4627" spans="1:5" x14ac:dyDescent="0.3">
      <c r="A4627" s="290">
        <f t="shared" si="215"/>
        <v>0</v>
      </c>
      <c r="B4627" s="289">
        <f t="shared" si="216"/>
        <v>0</v>
      </c>
      <c r="C4627" s="289">
        <f t="shared" si="217"/>
        <v>0</v>
      </c>
      <c r="E4627"/>
    </row>
    <row r="4628" spans="1:5" x14ac:dyDescent="0.3">
      <c r="A4628" s="290">
        <f t="shared" si="215"/>
        <v>0</v>
      </c>
      <c r="B4628" s="289">
        <f t="shared" si="216"/>
        <v>0</v>
      </c>
      <c r="C4628" s="289">
        <f t="shared" si="217"/>
        <v>0</v>
      </c>
      <c r="E4628"/>
    </row>
    <row r="4629" spans="1:5" x14ac:dyDescent="0.3">
      <c r="A4629" s="290">
        <f t="shared" si="215"/>
        <v>0</v>
      </c>
      <c r="B4629" s="289">
        <f t="shared" si="216"/>
        <v>0</v>
      </c>
      <c r="C4629" s="289">
        <f t="shared" si="217"/>
        <v>0</v>
      </c>
      <c r="E4629"/>
    </row>
    <row r="4630" spans="1:5" x14ac:dyDescent="0.3">
      <c r="A4630" s="290">
        <f t="shared" si="215"/>
        <v>0</v>
      </c>
      <c r="B4630" s="289">
        <f t="shared" si="216"/>
        <v>0</v>
      </c>
      <c r="C4630" s="289">
        <f t="shared" si="217"/>
        <v>0</v>
      </c>
      <c r="E4630"/>
    </row>
    <row r="4631" spans="1:5" x14ac:dyDescent="0.3">
      <c r="A4631" s="290">
        <f t="shared" si="215"/>
        <v>0</v>
      </c>
      <c r="B4631" s="289">
        <f t="shared" si="216"/>
        <v>0</v>
      </c>
      <c r="C4631" s="289">
        <f t="shared" si="217"/>
        <v>0</v>
      </c>
      <c r="E4631"/>
    </row>
    <row r="4632" spans="1:5" x14ac:dyDescent="0.3">
      <c r="A4632" s="290">
        <f t="shared" si="215"/>
        <v>0</v>
      </c>
      <c r="B4632" s="289">
        <f t="shared" si="216"/>
        <v>0</v>
      </c>
      <c r="C4632" s="289">
        <f t="shared" si="217"/>
        <v>0</v>
      </c>
      <c r="E4632"/>
    </row>
    <row r="4633" spans="1:5" x14ac:dyDescent="0.3">
      <c r="A4633" s="290">
        <f t="shared" si="215"/>
        <v>0</v>
      </c>
      <c r="B4633" s="289">
        <f t="shared" si="216"/>
        <v>0</v>
      </c>
      <c r="C4633" s="289">
        <f t="shared" si="217"/>
        <v>0</v>
      </c>
      <c r="E4633"/>
    </row>
    <row r="4634" spans="1:5" x14ac:dyDescent="0.3">
      <c r="A4634" s="290">
        <f t="shared" si="215"/>
        <v>0</v>
      </c>
      <c r="B4634" s="289">
        <f t="shared" si="216"/>
        <v>0</v>
      </c>
      <c r="C4634" s="289">
        <f t="shared" si="217"/>
        <v>0</v>
      </c>
      <c r="E4634"/>
    </row>
    <row r="4635" spans="1:5" x14ac:dyDescent="0.3">
      <c r="A4635" s="290">
        <f t="shared" si="215"/>
        <v>0</v>
      </c>
      <c r="B4635" s="289">
        <f t="shared" si="216"/>
        <v>0</v>
      </c>
      <c r="C4635" s="289">
        <f t="shared" si="217"/>
        <v>0</v>
      </c>
      <c r="E4635"/>
    </row>
    <row r="4636" spans="1:5" x14ac:dyDescent="0.3">
      <c r="A4636" s="290">
        <f t="shared" si="215"/>
        <v>0</v>
      </c>
      <c r="B4636" s="289">
        <f t="shared" si="216"/>
        <v>0</v>
      </c>
      <c r="C4636" s="289">
        <f t="shared" si="217"/>
        <v>0</v>
      </c>
      <c r="E4636"/>
    </row>
    <row r="4637" spans="1:5" x14ac:dyDescent="0.3">
      <c r="A4637" s="290">
        <f t="shared" ref="A4637:A4700" si="218">+E4637</f>
        <v>0</v>
      </c>
      <c r="B4637" s="289">
        <f t="shared" si="216"/>
        <v>0</v>
      </c>
      <c r="C4637" s="289">
        <f t="shared" si="217"/>
        <v>0</v>
      </c>
      <c r="E4637"/>
    </row>
    <row r="4638" spans="1:5" x14ac:dyDescent="0.3">
      <c r="A4638" s="290">
        <f t="shared" si="218"/>
        <v>0</v>
      </c>
      <c r="B4638" s="289">
        <f t="shared" si="216"/>
        <v>0</v>
      </c>
      <c r="C4638" s="289">
        <f t="shared" si="217"/>
        <v>0</v>
      </c>
      <c r="E4638"/>
    </row>
    <row r="4639" spans="1:5" x14ac:dyDescent="0.3">
      <c r="A4639" s="290">
        <f t="shared" si="218"/>
        <v>0</v>
      </c>
      <c r="B4639" s="289">
        <f t="shared" si="216"/>
        <v>0</v>
      </c>
      <c r="C4639" s="289">
        <f t="shared" si="217"/>
        <v>0</v>
      </c>
      <c r="E4639"/>
    </row>
    <row r="4640" spans="1:5" x14ac:dyDescent="0.3">
      <c r="A4640" s="290">
        <f t="shared" si="218"/>
        <v>0</v>
      </c>
      <c r="B4640" s="289">
        <f t="shared" si="216"/>
        <v>0</v>
      </c>
      <c r="C4640" s="289">
        <f t="shared" si="217"/>
        <v>0</v>
      </c>
      <c r="E4640"/>
    </row>
    <row r="4641" spans="1:5" x14ac:dyDescent="0.3">
      <c r="A4641" s="290">
        <f t="shared" si="218"/>
        <v>0</v>
      </c>
      <c r="B4641" s="289">
        <f t="shared" si="216"/>
        <v>0</v>
      </c>
      <c r="C4641" s="289">
        <f t="shared" si="217"/>
        <v>0</v>
      </c>
      <c r="E4641"/>
    </row>
    <row r="4642" spans="1:5" x14ac:dyDescent="0.3">
      <c r="A4642" s="290">
        <f t="shared" si="218"/>
        <v>0</v>
      </c>
      <c r="B4642" s="289">
        <f t="shared" si="216"/>
        <v>0</v>
      </c>
      <c r="C4642" s="289">
        <f t="shared" si="217"/>
        <v>0</v>
      </c>
      <c r="E4642"/>
    </row>
    <row r="4643" spans="1:5" x14ac:dyDescent="0.3">
      <c r="A4643" s="290">
        <f t="shared" si="218"/>
        <v>0</v>
      </c>
      <c r="B4643" s="289">
        <f t="shared" si="216"/>
        <v>0</v>
      </c>
      <c r="C4643" s="289">
        <f t="shared" si="217"/>
        <v>0</v>
      </c>
      <c r="E4643"/>
    </row>
    <row r="4644" spans="1:5" x14ac:dyDescent="0.3">
      <c r="A4644" s="290">
        <f t="shared" si="218"/>
        <v>0</v>
      </c>
      <c r="B4644" s="289">
        <f t="shared" ref="B4644:B4707" si="219">+SUM(F4644:G4644)</f>
        <v>0</v>
      </c>
      <c r="C4644" s="289">
        <f t="shared" ref="C4644:C4707" si="220">+SUM(F4644:AZ4644)-B4644</f>
        <v>0</v>
      </c>
      <c r="E4644"/>
    </row>
    <row r="4645" spans="1:5" x14ac:dyDescent="0.3">
      <c r="A4645" s="290">
        <f t="shared" si="218"/>
        <v>0</v>
      </c>
      <c r="B4645" s="289">
        <f t="shared" si="219"/>
        <v>0</v>
      </c>
      <c r="C4645" s="289">
        <f t="shared" si="220"/>
        <v>0</v>
      </c>
      <c r="E4645"/>
    </row>
    <row r="4646" spans="1:5" x14ac:dyDescent="0.3">
      <c r="A4646" s="290">
        <f t="shared" si="218"/>
        <v>0</v>
      </c>
      <c r="B4646" s="289">
        <f t="shared" si="219"/>
        <v>0</v>
      </c>
      <c r="C4646" s="289">
        <f t="shared" si="220"/>
        <v>0</v>
      </c>
      <c r="E4646"/>
    </row>
    <row r="4647" spans="1:5" x14ac:dyDescent="0.3">
      <c r="A4647" s="290">
        <f t="shared" si="218"/>
        <v>0</v>
      </c>
      <c r="B4647" s="289">
        <f t="shared" si="219"/>
        <v>0</v>
      </c>
      <c r="C4647" s="289">
        <f t="shared" si="220"/>
        <v>0</v>
      </c>
      <c r="E4647"/>
    </row>
    <row r="4648" spans="1:5" x14ac:dyDescent="0.3">
      <c r="A4648" s="290">
        <f t="shared" si="218"/>
        <v>0</v>
      </c>
      <c r="B4648" s="289">
        <f t="shared" si="219"/>
        <v>0</v>
      </c>
      <c r="C4648" s="289">
        <f t="shared" si="220"/>
        <v>0</v>
      </c>
      <c r="E4648"/>
    </row>
    <row r="4649" spans="1:5" x14ac:dyDescent="0.3">
      <c r="A4649" s="290">
        <f t="shared" si="218"/>
        <v>0</v>
      </c>
      <c r="B4649" s="289">
        <f t="shared" si="219"/>
        <v>0</v>
      </c>
      <c r="C4649" s="289">
        <f t="shared" si="220"/>
        <v>0</v>
      </c>
      <c r="E4649"/>
    </row>
    <row r="4650" spans="1:5" x14ac:dyDescent="0.3">
      <c r="A4650" s="290">
        <f t="shared" si="218"/>
        <v>0</v>
      </c>
      <c r="B4650" s="289">
        <f t="shared" si="219"/>
        <v>0</v>
      </c>
      <c r="C4650" s="289">
        <f t="shared" si="220"/>
        <v>0</v>
      </c>
      <c r="E4650"/>
    </row>
    <row r="4651" spans="1:5" x14ac:dyDescent="0.3">
      <c r="A4651" s="290">
        <f t="shared" si="218"/>
        <v>0</v>
      </c>
      <c r="B4651" s="289">
        <f t="shared" si="219"/>
        <v>0</v>
      </c>
      <c r="C4651" s="289">
        <f t="shared" si="220"/>
        <v>0</v>
      </c>
      <c r="E4651"/>
    </row>
    <row r="4652" spans="1:5" x14ac:dyDescent="0.3">
      <c r="A4652" s="290">
        <f t="shared" si="218"/>
        <v>0</v>
      </c>
      <c r="B4652" s="289">
        <f t="shared" si="219"/>
        <v>0</v>
      </c>
      <c r="C4652" s="289">
        <f t="shared" si="220"/>
        <v>0</v>
      </c>
      <c r="E4652"/>
    </row>
    <row r="4653" spans="1:5" x14ac:dyDescent="0.3">
      <c r="A4653" s="290">
        <f t="shared" si="218"/>
        <v>0</v>
      </c>
      <c r="B4653" s="289">
        <f t="shared" si="219"/>
        <v>0</v>
      </c>
      <c r="C4653" s="289">
        <f t="shared" si="220"/>
        <v>0</v>
      </c>
      <c r="E4653"/>
    </row>
    <row r="4654" spans="1:5" x14ac:dyDescent="0.3">
      <c r="A4654" s="290">
        <f t="shared" si="218"/>
        <v>0</v>
      </c>
      <c r="B4654" s="289">
        <f t="shared" si="219"/>
        <v>0</v>
      </c>
      <c r="C4654" s="289">
        <f t="shared" si="220"/>
        <v>0</v>
      </c>
      <c r="E4654"/>
    </row>
    <row r="4655" spans="1:5" x14ac:dyDescent="0.3">
      <c r="A4655" s="290">
        <f t="shared" si="218"/>
        <v>0</v>
      </c>
      <c r="B4655" s="289">
        <f t="shared" si="219"/>
        <v>0</v>
      </c>
      <c r="C4655" s="289">
        <f t="shared" si="220"/>
        <v>0</v>
      </c>
      <c r="E4655"/>
    </row>
    <row r="4656" spans="1:5" x14ac:dyDescent="0.3">
      <c r="A4656" s="290">
        <f t="shared" si="218"/>
        <v>0</v>
      </c>
      <c r="B4656" s="289">
        <f t="shared" si="219"/>
        <v>0</v>
      </c>
      <c r="C4656" s="289">
        <f t="shared" si="220"/>
        <v>0</v>
      </c>
      <c r="E4656"/>
    </row>
    <row r="4657" spans="1:5" x14ac:dyDescent="0.3">
      <c r="A4657" s="290">
        <f t="shared" si="218"/>
        <v>0</v>
      </c>
      <c r="B4657" s="289">
        <f t="shared" si="219"/>
        <v>0</v>
      </c>
      <c r="C4657" s="289">
        <f t="shared" si="220"/>
        <v>0</v>
      </c>
      <c r="E4657"/>
    </row>
    <row r="4658" spans="1:5" x14ac:dyDescent="0.3">
      <c r="A4658" s="290">
        <f t="shared" si="218"/>
        <v>0</v>
      </c>
      <c r="B4658" s="289">
        <f t="shared" si="219"/>
        <v>0</v>
      </c>
      <c r="C4658" s="289">
        <f t="shared" si="220"/>
        <v>0</v>
      </c>
      <c r="E4658"/>
    </row>
    <row r="4659" spans="1:5" x14ac:dyDescent="0.3">
      <c r="A4659" s="290">
        <f t="shared" si="218"/>
        <v>0</v>
      </c>
      <c r="B4659" s="289">
        <f t="shared" si="219"/>
        <v>0</v>
      </c>
      <c r="C4659" s="289">
        <f t="shared" si="220"/>
        <v>0</v>
      </c>
      <c r="E4659"/>
    </row>
    <row r="4660" spans="1:5" x14ac:dyDescent="0.3">
      <c r="A4660" s="290">
        <f t="shared" si="218"/>
        <v>0</v>
      </c>
      <c r="B4660" s="289">
        <f t="shared" si="219"/>
        <v>0</v>
      </c>
      <c r="C4660" s="289">
        <f t="shared" si="220"/>
        <v>0</v>
      </c>
      <c r="E4660"/>
    </row>
    <row r="4661" spans="1:5" x14ac:dyDescent="0.3">
      <c r="A4661" s="290">
        <f t="shared" si="218"/>
        <v>0</v>
      </c>
      <c r="B4661" s="289">
        <f t="shared" si="219"/>
        <v>0</v>
      </c>
      <c r="C4661" s="289">
        <f t="shared" si="220"/>
        <v>0</v>
      </c>
      <c r="E4661"/>
    </row>
    <row r="4662" spans="1:5" x14ac:dyDescent="0.3">
      <c r="A4662" s="290">
        <f t="shared" si="218"/>
        <v>0</v>
      </c>
      <c r="B4662" s="289">
        <f t="shared" si="219"/>
        <v>0</v>
      </c>
      <c r="C4662" s="289">
        <f t="shared" si="220"/>
        <v>0</v>
      </c>
      <c r="E4662"/>
    </row>
    <row r="4663" spans="1:5" x14ac:dyDescent="0.3">
      <c r="A4663" s="290">
        <f t="shared" si="218"/>
        <v>0</v>
      </c>
      <c r="B4663" s="289">
        <f t="shared" si="219"/>
        <v>0</v>
      </c>
      <c r="C4663" s="289">
        <f t="shared" si="220"/>
        <v>0</v>
      </c>
      <c r="E4663"/>
    </row>
    <row r="4664" spans="1:5" x14ac:dyDescent="0.3">
      <c r="A4664" s="290">
        <f t="shared" si="218"/>
        <v>0</v>
      </c>
      <c r="B4664" s="289">
        <f t="shared" si="219"/>
        <v>0</v>
      </c>
      <c r="C4664" s="289">
        <f t="shared" si="220"/>
        <v>0</v>
      </c>
      <c r="E4664"/>
    </row>
    <row r="4665" spans="1:5" x14ac:dyDescent="0.3">
      <c r="A4665" s="290">
        <f t="shared" si="218"/>
        <v>0</v>
      </c>
      <c r="B4665" s="289">
        <f t="shared" si="219"/>
        <v>0</v>
      </c>
      <c r="C4665" s="289">
        <f t="shared" si="220"/>
        <v>0</v>
      </c>
      <c r="E4665"/>
    </row>
    <row r="4666" spans="1:5" x14ac:dyDescent="0.3">
      <c r="A4666" s="290">
        <f t="shared" si="218"/>
        <v>0</v>
      </c>
      <c r="B4666" s="289">
        <f t="shared" si="219"/>
        <v>0</v>
      </c>
      <c r="C4666" s="289">
        <f t="shared" si="220"/>
        <v>0</v>
      </c>
      <c r="E4666"/>
    </row>
    <row r="4667" spans="1:5" x14ac:dyDescent="0.3">
      <c r="A4667" s="290">
        <f t="shared" si="218"/>
        <v>0</v>
      </c>
      <c r="B4667" s="289">
        <f t="shared" si="219"/>
        <v>0</v>
      </c>
      <c r="C4667" s="289">
        <f t="shared" si="220"/>
        <v>0</v>
      </c>
      <c r="E4667"/>
    </row>
    <row r="4668" spans="1:5" x14ac:dyDescent="0.3">
      <c r="A4668" s="290">
        <f t="shared" si="218"/>
        <v>0</v>
      </c>
      <c r="B4668" s="289">
        <f t="shared" si="219"/>
        <v>0</v>
      </c>
      <c r="C4668" s="289">
        <f t="shared" si="220"/>
        <v>0</v>
      </c>
      <c r="E4668"/>
    </row>
    <row r="4669" spans="1:5" x14ac:dyDescent="0.3">
      <c r="A4669" s="290">
        <f t="shared" si="218"/>
        <v>0</v>
      </c>
      <c r="B4669" s="289">
        <f t="shared" si="219"/>
        <v>0</v>
      </c>
      <c r="C4669" s="289">
        <f t="shared" si="220"/>
        <v>0</v>
      </c>
      <c r="E4669"/>
    </row>
    <row r="4670" spans="1:5" x14ac:dyDescent="0.3">
      <c r="A4670" s="290">
        <f t="shared" si="218"/>
        <v>0</v>
      </c>
      <c r="B4670" s="289">
        <f t="shared" si="219"/>
        <v>0</v>
      </c>
      <c r="C4670" s="289">
        <f t="shared" si="220"/>
        <v>0</v>
      </c>
      <c r="E4670"/>
    </row>
    <row r="4671" spans="1:5" x14ac:dyDescent="0.3">
      <c r="A4671" s="290">
        <f t="shared" si="218"/>
        <v>0</v>
      </c>
      <c r="B4671" s="289">
        <f t="shared" si="219"/>
        <v>0</v>
      </c>
      <c r="C4671" s="289">
        <f t="shared" si="220"/>
        <v>0</v>
      </c>
      <c r="E4671"/>
    </row>
    <row r="4672" spans="1:5" x14ac:dyDescent="0.3">
      <c r="A4672" s="290">
        <f t="shared" si="218"/>
        <v>0</v>
      </c>
      <c r="B4672" s="289">
        <f t="shared" si="219"/>
        <v>0</v>
      </c>
      <c r="C4672" s="289">
        <f t="shared" si="220"/>
        <v>0</v>
      </c>
      <c r="E4672"/>
    </row>
    <row r="4673" spans="1:5" x14ac:dyDescent="0.3">
      <c r="A4673" s="290">
        <f t="shared" si="218"/>
        <v>0</v>
      </c>
      <c r="B4673" s="289">
        <f t="shared" si="219"/>
        <v>0</v>
      </c>
      <c r="C4673" s="289">
        <f t="shared" si="220"/>
        <v>0</v>
      </c>
      <c r="E4673"/>
    </row>
    <row r="4674" spans="1:5" x14ac:dyDescent="0.3">
      <c r="A4674" s="290">
        <f t="shared" si="218"/>
        <v>0</v>
      </c>
      <c r="B4674" s="289">
        <f t="shared" si="219"/>
        <v>0</v>
      </c>
      <c r="C4674" s="289">
        <f t="shared" si="220"/>
        <v>0</v>
      </c>
      <c r="E4674"/>
    </row>
    <row r="4675" spans="1:5" x14ac:dyDescent="0.3">
      <c r="A4675" s="290">
        <f t="shared" si="218"/>
        <v>0</v>
      </c>
      <c r="B4675" s="289">
        <f t="shared" si="219"/>
        <v>0</v>
      </c>
      <c r="C4675" s="289">
        <f t="shared" si="220"/>
        <v>0</v>
      </c>
      <c r="E4675"/>
    </row>
    <row r="4676" spans="1:5" x14ac:dyDescent="0.3">
      <c r="A4676" s="290">
        <f t="shared" si="218"/>
        <v>0</v>
      </c>
      <c r="B4676" s="289">
        <f t="shared" si="219"/>
        <v>0</v>
      </c>
      <c r="C4676" s="289">
        <f t="shared" si="220"/>
        <v>0</v>
      </c>
      <c r="E4676"/>
    </row>
    <row r="4677" spans="1:5" x14ac:dyDescent="0.3">
      <c r="A4677" s="290">
        <f t="shared" si="218"/>
        <v>0</v>
      </c>
      <c r="B4677" s="289">
        <f t="shared" si="219"/>
        <v>0</v>
      </c>
      <c r="C4677" s="289">
        <f t="shared" si="220"/>
        <v>0</v>
      </c>
      <c r="E4677"/>
    </row>
    <row r="4678" spans="1:5" x14ac:dyDescent="0.3">
      <c r="A4678" s="290">
        <f t="shared" si="218"/>
        <v>0</v>
      </c>
      <c r="B4678" s="289">
        <f t="shared" si="219"/>
        <v>0</v>
      </c>
      <c r="C4678" s="289">
        <f t="shared" si="220"/>
        <v>0</v>
      </c>
      <c r="E4678"/>
    </row>
    <row r="4679" spans="1:5" x14ac:dyDescent="0.3">
      <c r="A4679" s="290">
        <f t="shared" si="218"/>
        <v>0</v>
      </c>
      <c r="B4679" s="289">
        <f t="shared" si="219"/>
        <v>0</v>
      </c>
      <c r="C4679" s="289">
        <f t="shared" si="220"/>
        <v>0</v>
      </c>
      <c r="E4679"/>
    </row>
    <row r="4680" spans="1:5" x14ac:dyDescent="0.3">
      <c r="A4680" s="290">
        <f t="shared" si="218"/>
        <v>0</v>
      </c>
      <c r="B4680" s="289">
        <f t="shared" si="219"/>
        <v>0</v>
      </c>
      <c r="C4680" s="289">
        <f t="shared" si="220"/>
        <v>0</v>
      </c>
      <c r="E4680"/>
    </row>
    <row r="4681" spans="1:5" x14ac:dyDescent="0.3">
      <c r="A4681" s="290">
        <f t="shared" si="218"/>
        <v>0</v>
      </c>
      <c r="B4681" s="289">
        <f t="shared" si="219"/>
        <v>0</v>
      </c>
      <c r="C4681" s="289">
        <f t="shared" si="220"/>
        <v>0</v>
      </c>
      <c r="E4681"/>
    </row>
    <row r="4682" spans="1:5" x14ac:dyDescent="0.3">
      <c r="A4682" s="290">
        <f t="shared" si="218"/>
        <v>0</v>
      </c>
      <c r="B4682" s="289">
        <f t="shared" si="219"/>
        <v>0</v>
      </c>
      <c r="C4682" s="289">
        <f t="shared" si="220"/>
        <v>0</v>
      </c>
      <c r="E4682"/>
    </row>
    <row r="4683" spans="1:5" x14ac:dyDescent="0.3">
      <c r="A4683" s="290">
        <f t="shared" si="218"/>
        <v>0</v>
      </c>
      <c r="B4683" s="289">
        <f t="shared" si="219"/>
        <v>0</v>
      </c>
      <c r="C4683" s="289">
        <f t="shared" si="220"/>
        <v>0</v>
      </c>
      <c r="E4683"/>
    </row>
    <row r="4684" spans="1:5" x14ac:dyDescent="0.3">
      <c r="A4684" s="290">
        <f t="shared" si="218"/>
        <v>0</v>
      </c>
      <c r="B4684" s="289">
        <f t="shared" si="219"/>
        <v>0</v>
      </c>
      <c r="C4684" s="289">
        <f t="shared" si="220"/>
        <v>0</v>
      </c>
      <c r="E4684"/>
    </row>
    <row r="4685" spans="1:5" x14ac:dyDescent="0.3">
      <c r="A4685" s="290">
        <f t="shared" si="218"/>
        <v>0</v>
      </c>
      <c r="B4685" s="289">
        <f t="shared" si="219"/>
        <v>0</v>
      </c>
      <c r="C4685" s="289">
        <f t="shared" si="220"/>
        <v>0</v>
      </c>
      <c r="E4685"/>
    </row>
    <row r="4686" spans="1:5" x14ac:dyDescent="0.3">
      <c r="A4686" s="290">
        <f t="shared" si="218"/>
        <v>0</v>
      </c>
      <c r="B4686" s="289">
        <f t="shared" si="219"/>
        <v>0</v>
      </c>
      <c r="C4686" s="289">
        <f t="shared" si="220"/>
        <v>0</v>
      </c>
      <c r="E4686"/>
    </row>
    <row r="4687" spans="1:5" x14ac:dyDescent="0.3">
      <c r="A4687" s="290">
        <f t="shared" si="218"/>
        <v>0</v>
      </c>
      <c r="B4687" s="289">
        <f t="shared" si="219"/>
        <v>0</v>
      </c>
      <c r="C4687" s="289">
        <f t="shared" si="220"/>
        <v>0</v>
      </c>
      <c r="E4687"/>
    </row>
    <row r="4688" spans="1:5" x14ac:dyDescent="0.3">
      <c r="A4688" s="290">
        <f t="shared" si="218"/>
        <v>0</v>
      </c>
      <c r="B4688" s="289">
        <f t="shared" si="219"/>
        <v>0</v>
      </c>
      <c r="C4688" s="289">
        <f t="shared" si="220"/>
        <v>0</v>
      </c>
      <c r="E4688"/>
    </row>
    <row r="4689" spans="1:5" x14ac:dyDescent="0.3">
      <c r="A4689" s="290">
        <f t="shared" si="218"/>
        <v>0</v>
      </c>
      <c r="B4689" s="289">
        <f t="shared" si="219"/>
        <v>0</v>
      </c>
      <c r="C4689" s="289">
        <f t="shared" si="220"/>
        <v>0</v>
      </c>
      <c r="E4689"/>
    </row>
    <row r="4690" spans="1:5" x14ac:dyDescent="0.3">
      <c r="A4690" s="290">
        <f t="shared" si="218"/>
        <v>0</v>
      </c>
      <c r="B4690" s="289">
        <f t="shared" si="219"/>
        <v>0</v>
      </c>
      <c r="C4690" s="289">
        <f t="shared" si="220"/>
        <v>0</v>
      </c>
      <c r="E4690"/>
    </row>
    <row r="4691" spans="1:5" x14ac:dyDescent="0.3">
      <c r="A4691" s="290">
        <f t="shared" si="218"/>
        <v>0</v>
      </c>
      <c r="B4691" s="289">
        <f t="shared" si="219"/>
        <v>0</v>
      </c>
      <c r="C4691" s="289">
        <f t="shared" si="220"/>
        <v>0</v>
      </c>
      <c r="E4691"/>
    </row>
    <row r="4692" spans="1:5" x14ac:dyDescent="0.3">
      <c r="A4692" s="290">
        <f t="shared" si="218"/>
        <v>0</v>
      </c>
      <c r="B4692" s="289">
        <f t="shared" si="219"/>
        <v>0</v>
      </c>
      <c r="C4692" s="289">
        <f t="shared" si="220"/>
        <v>0</v>
      </c>
      <c r="E4692"/>
    </row>
    <row r="4693" spans="1:5" x14ac:dyDescent="0.3">
      <c r="A4693" s="290">
        <f t="shared" si="218"/>
        <v>0</v>
      </c>
      <c r="B4693" s="289">
        <f t="shared" si="219"/>
        <v>0</v>
      </c>
      <c r="C4693" s="289">
        <f t="shared" si="220"/>
        <v>0</v>
      </c>
      <c r="E4693"/>
    </row>
    <row r="4694" spans="1:5" x14ac:dyDescent="0.3">
      <c r="A4694" s="290">
        <f t="shared" si="218"/>
        <v>0</v>
      </c>
      <c r="B4694" s="289">
        <f t="shared" si="219"/>
        <v>0</v>
      </c>
      <c r="C4694" s="289">
        <f t="shared" si="220"/>
        <v>0</v>
      </c>
      <c r="E4694"/>
    </row>
    <row r="4695" spans="1:5" x14ac:dyDescent="0.3">
      <c r="A4695" s="290">
        <f t="shared" si="218"/>
        <v>0</v>
      </c>
      <c r="B4695" s="289">
        <f t="shared" si="219"/>
        <v>0</v>
      </c>
      <c r="C4695" s="289">
        <f t="shared" si="220"/>
        <v>0</v>
      </c>
      <c r="E4695"/>
    </row>
    <row r="4696" spans="1:5" x14ac:dyDescent="0.3">
      <c r="A4696" s="290">
        <f t="shared" si="218"/>
        <v>0</v>
      </c>
      <c r="B4696" s="289">
        <f t="shared" si="219"/>
        <v>0</v>
      </c>
      <c r="C4696" s="289">
        <f t="shared" si="220"/>
        <v>0</v>
      </c>
      <c r="E4696"/>
    </row>
    <row r="4697" spans="1:5" x14ac:dyDescent="0.3">
      <c r="A4697" s="290">
        <f t="shared" si="218"/>
        <v>0</v>
      </c>
      <c r="B4697" s="289">
        <f t="shared" si="219"/>
        <v>0</v>
      </c>
      <c r="C4697" s="289">
        <f t="shared" si="220"/>
        <v>0</v>
      </c>
      <c r="E4697"/>
    </row>
    <row r="4698" spans="1:5" x14ac:dyDescent="0.3">
      <c r="A4698" s="290">
        <f t="shared" si="218"/>
        <v>0</v>
      </c>
      <c r="B4698" s="289">
        <f t="shared" si="219"/>
        <v>0</v>
      </c>
      <c r="C4698" s="289">
        <f t="shared" si="220"/>
        <v>0</v>
      </c>
      <c r="E4698"/>
    </row>
    <row r="4699" spans="1:5" x14ac:dyDescent="0.3">
      <c r="A4699" s="290">
        <f t="shared" si="218"/>
        <v>0</v>
      </c>
      <c r="B4699" s="289">
        <f t="shared" si="219"/>
        <v>0</v>
      </c>
      <c r="C4699" s="289">
        <f t="shared" si="220"/>
        <v>0</v>
      </c>
      <c r="E4699"/>
    </row>
    <row r="4700" spans="1:5" x14ac:dyDescent="0.3">
      <c r="A4700" s="290">
        <f t="shared" si="218"/>
        <v>0</v>
      </c>
      <c r="B4700" s="289">
        <f t="shared" si="219"/>
        <v>0</v>
      </c>
      <c r="C4700" s="289">
        <f t="shared" si="220"/>
        <v>0</v>
      </c>
      <c r="E4700"/>
    </row>
    <row r="4701" spans="1:5" x14ac:dyDescent="0.3">
      <c r="A4701" s="290">
        <f t="shared" ref="A4701:A4764" si="221">+E4701</f>
        <v>0</v>
      </c>
      <c r="B4701" s="289">
        <f t="shared" si="219"/>
        <v>0</v>
      </c>
      <c r="C4701" s="289">
        <f t="shared" si="220"/>
        <v>0</v>
      </c>
      <c r="E4701"/>
    </row>
    <row r="4702" spans="1:5" x14ac:dyDescent="0.3">
      <c r="A4702" s="290">
        <f t="shared" si="221"/>
        <v>0</v>
      </c>
      <c r="B4702" s="289">
        <f t="shared" si="219"/>
        <v>0</v>
      </c>
      <c r="C4702" s="289">
        <f t="shared" si="220"/>
        <v>0</v>
      </c>
      <c r="E4702"/>
    </row>
    <row r="4703" spans="1:5" x14ac:dyDescent="0.3">
      <c r="A4703" s="290">
        <f t="shared" si="221"/>
        <v>0</v>
      </c>
      <c r="B4703" s="289">
        <f t="shared" si="219"/>
        <v>0</v>
      </c>
      <c r="C4703" s="289">
        <f t="shared" si="220"/>
        <v>0</v>
      </c>
      <c r="E4703"/>
    </row>
    <row r="4704" spans="1:5" x14ac:dyDescent="0.3">
      <c r="A4704" s="290">
        <f t="shared" si="221"/>
        <v>0</v>
      </c>
      <c r="B4704" s="289">
        <f t="shared" si="219"/>
        <v>0</v>
      </c>
      <c r="C4704" s="289">
        <f t="shared" si="220"/>
        <v>0</v>
      </c>
      <c r="E4704"/>
    </row>
    <row r="4705" spans="1:5" x14ac:dyDescent="0.3">
      <c r="A4705" s="290">
        <f t="shared" si="221"/>
        <v>0</v>
      </c>
      <c r="B4705" s="289">
        <f t="shared" si="219"/>
        <v>0</v>
      </c>
      <c r="C4705" s="289">
        <f t="shared" si="220"/>
        <v>0</v>
      </c>
      <c r="E4705"/>
    </row>
    <row r="4706" spans="1:5" x14ac:dyDescent="0.3">
      <c r="A4706" s="290">
        <f t="shared" si="221"/>
        <v>0</v>
      </c>
      <c r="B4706" s="289">
        <f t="shared" si="219"/>
        <v>0</v>
      </c>
      <c r="C4706" s="289">
        <f t="shared" si="220"/>
        <v>0</v>
      </c>
      <c r="E4706"/>
    </row>
    <row r="4707" spans="1:5" x14ac:dyDescent="0.3">
      <c r="A4707" s="290">
        <f t="shared" si="221"/>
        <v>0</v>
      </c>
      <c r="B4707" s="289">
        <f t="shared" si="219"/>
        <v>0</v>
      </c>
      <c r="C4707" s="289">
        <f t="shared" si="220"/>
        <v>0</v>
      </c>
      <c r="E4707"/>
    </row>
    <row r="4708" spans="1:5" x14ac:dyDescent="0.3">
      <c r="A4708" s="290">
        <f t="shared" si="221"/>
        <v>0</v>
      </c>
      <c r="B4708" s="289">
        <f t="shared" ref="B4708:B4771" si="222">+SUM(F4708:G4708)</f>
        <v>0</v>
      </c>
      <c r="C4708" s="289">
        <f t="shared" ref="C4708:C4771" si="223">+SUM(F4708:AZ4708)-B4708</f>
        <v>0</v>
      </c>
      <c r="E4708"/>
    </row>
    <row r="4709" spans="1:5" x14ac:dyDescent="0.3">
      <c r="A4709" s="290">
        <f t="shared" si="221"/>
        <v>0</v>
      </c>
      <c r="B4709" s="289">
        <f t="shared" si="222"/>
        <v>0</v>
      </c>
      <c r="C4709" s="289">
        <f t="shared" si="223"/>
        <v>0</v>
      </c>
      <c r="E4709"/>
    </row>
    <row r="4710" spans="1:5" x14ac:dyDescent="0.3">
      <c r="A4710" s="290">
        <f t="shared" si="221"/>
        <v>0</v>
      </c>
      <c r="B4710" s="289">
        <f t="shared" si="222"/>
        <v>0</v>
      </c>
      <c r="C4710" s="289">
        <f t="shared" si="223"/>
        <v>0</v>
      </c>
      <c r="E4710"/>
    </row>
    <row r="4711" spans="1:5" x14ac:dyDescent="0.3">
      <c r="A4711" s="290">
        <f t="shared" si="221"/>
        <v>0</v>
      </c>
      <c r="B4711" s="289">
        <f t="shared" si="222"/>
        <v>0</v>
      </c>
      <c r="C4711" s="289">
        <f t="shared" si="223"/>
        <v>0</v>
      </c>
      <c r="E4711"/>
    </row>
    <row r="4712" spans="1:5" x14ac:dyDescent="0.3">
      <c r="A4712" s="290">
        <f t="shared" si="221"/>
        <v>0</v>
      </c>
      <c r="B4712" s="289">
        <f t="shared" si="222"/>
        <v>0</v>
      </c>
      <c r="C4712" s="289">
        <f t="shared" si="223"/>
        <v>0</v>
      </c>
      <c r="E4712"/>
    </row>
    <row r="4713" spans="1:5" x14ac:dyDescent="0.3">
      <c r="A4713" s="290">
        <f t="shared" si="221"/>
        <v>0</v>
      </c>
      <c r="B4713" s="289">
        <f t="shared" si="222"/>
        <v>0</v>
      </c>
      <c r="C4713" s="289">
        <f t="shared" si="223"/>
        <v>0</v>
      </c>
      <c r="E4713"/>
    </row>
    <row r="4714" spans="1:5" x14ac:dyDescent="0.3">
      <c r="A4714" s="290">
        <f t="shared" si="221"/>
        <v>0</v>
      </c>
      <c r="B4714" s="289">
        <f t="shared" si="222"/>
        <v>0</v>
      </c>
      <c r="C4714" s="289">
        <f t="shared" si="223"/>
        <v>0</v>
      </c>
      <c r="E4714"/>
    </row>
    <row r="4715" spans="1:5" x14ac:dyDescent="0.3">
      <c r="A4715" s="290">
        <f t="shared" si="221"/>
        <v>0</v>
      </c>
      <c r="B4715" s="289">
        <f t="shared" si="222"/>
        <v>0</v>
      </c>
      <c r="C4715" s="289">
        <f t="shared" si="223"/>
        <v>0</v>
      </c>
      <c r="E4715"/>
    </row>
    <row r="4716" spans="1:5" x14ac:dyDescent="0.3">
      <c r="A4716" s="290">
        <f t="shared" si="221"/>
        <v>0</v>
      </c>
      <c r="B4716" s="289">
        <f t="shared" si="222"/>
        <v>0</v>
      </c>
      <c r="C4716" s="289">
        <f t="shared" si="223"/>
        <v>0</v>
      </c>
      <c r="E4716"/>
    </row>
    <row r="4717" spans="1:5" x14ac:dyDescent="0.3">
      <c r="A4717" s="290">
        <f t="shared" si="221"/>
        <v>0</v>
      </c>
      <c r="B4717" s="289">
        <f t="shared" si="222"/>
        <v>0</v>
      </c>
      <c r="C4717" s="289">
        <f t="shared" si="223"/>
        <v>0</v>
      </c>
      <c r="E4717"/>
    </row>
    <row r="4718" spans="1:5" x14ac:dyDescent="0.3">
      <c r="A4718" s="290">
        <f t="shared" si="221"/>
        <v>0</v>
      </c>
      <c r="B4718" s="289">
        <f t="shared" si="222"/>
        <v>0</v>
      </c>
      <c r="C4718" s="289">
        <f t="shared" si="223"/>
        <v>0</v>
      </c>
      <c r="E4718"/>
    </row>
    <row r="4719" spans="1:5" x14ac:dyDescent="0.3">
      <c r="A4719" s="290">
        <f t="shared" si="221"/>
        <v>0</v>
      </c>
      <c r="B4719" s="289">
        <f t="shared" si="222"/>
        <v>0</v>
      </c>
      <c r="C4719" s="289">
        <f t="shared" si="223"/>
        <v>0</v>
      </c>
      <c r="E4719"/>
    </row>
    <row r="4720" spans="1:5" x14ac:dyDescent="0.3">
      <c r="A4720" s="290">
        <f t="shared" si="221"/>
        <v>0</v>
      </c>
      <c r="B4720" s="289">
        <f t="shared" si="222"/>
        <v>0</v>
      </c>
      <c r="C4720" s="289">
        <f t="shared" si="223"/>
        <v>0</v>
      </c>
      <c r="E4720"/>
    </row>
    <row r="4721" spans="1:5" x14ac:dyDescent="0.3">
      <c r="A4721" s="290">
        <f t="shared" si="221"/>
        <v>0</v>
      </c>
      <c r="B4721" s="289">
        <f t="shared" si="222"/>
        <v>0</v>
      </c>
      <c r="C4721" s="289">
        <f t="shared" si="223"/>
        <v>0</v>
      </c>
      <c r="E4721"/>
    </row>
    <row r="4722" spans="1:5" x14ac:dyDescent="0.3">
      <c r="A4722" s="290">
        <f t="shared" si="221"/>
        <v>0</v>
      </c>
      <c r="B4722" s="289">
        <f t="shared" si="222"/>
        <v>0</v>
      </c>
      <c r="C4722" s="289">
        <f t="shared" si="223"/>
        <v>0</v>
      </c>
      <c r="E4722"/>
    </row>
    <row r="4723" spans="1:5" x14ac:dyDescent="0.3">
      <c r="A4723" s="290">
        <f t="shared" si="221"/>
        <v>0</v>
      </c>
      <c r="B4723" s="289">
        <f t="shared" si="222"/>
        <v>0</v>
      </c>
      <c r="C4723" s="289">
        <f t="shared" si="223"/>
        <v>0</v>
      </c>
      <c r="E4723"/>
    </row>
    <row r="4724" spans="1:5" x14ac:dyDescent="0.3">
      <c r="A4724" s="290">
        <f t="shared" si="221"/>
        <v>0</v>
      </c>
      <c r="B4724" s="289">
        <f t="shared" si="222"/>
        <v>0</v>
      </c>
      <c r="C4724" s="289">
        <f t="shared" si="223"/>
        <v>0</v>
      </c>
      <c r="E4724"/>
    </row>
    <row r="4725" spans="1:5" x14ac:dyDescent="0.3">
      <c r="A4725" s="290">
        <f t="shared" si="221"/>
        <v>0</v>
      </c>
      <c r="B4725" s="289">
        <f t="shared" si="222"/>
        <v>0</v>
      </c>
      <c r="C4725" s="289">
        <f t="shared" si="223"/>
        <v>0</v>
      </c>
      <c r="E4725"/>
    </row>
    <row r="4726" spans="1:5" x14ac:dyDescent="0.3">
      <c r="A4726" s="290">
        <f t="shared" si="221"/>
        <v>0</v>
      </c>
      <c r="B4726" s="289">
        <f t="shared" si="222"/>
        <v>0</v>
      </c>
      <c r="C4726" s="289">
        <f t="shared" si="223"/>
        <v>0</v>
      </c>
      <c r="E4726"/>
    </row>
    <row r="4727" spans="1:5" x14ac:dyDescent="0.3">
      <c r="A4727" s="290">
        <f t="shared" si="221"/>
        <v>0</v>
      </c>
      <c r="B4727" s="289">
        <f t="shared" si="222"/>
        <v>0</v>
      </c>
      <c r="C4727" s="289">
        <f t="shared" si="223"/>
        <v>0</v>
      </c>
      <c r="E4727"/>
    </row>
    <row r="4728" spans="1:5" x14ac:dyDescent="0.3">
      <c r="A4728" s="290">
        <f t="shared" si="221"/>
        <v>0</v>
      </c>
      <c r="B4728" s="289">
        <f t="shared" si="222"/>
        <v>0</v>
      </c>
      <c r="C4728" s="289">
        <f t="shared" si="223"/>
        <v>0</v>
      </c>
      <c r="E4728"/>
    </row>
    <row r="4729" spans="1:5" x14ac:dyDescent="0.3">
      <c r="A4729" s="290">
        <f t="shared" si="221"/>
        <v>0</v>
      </c>
      <c r="B4729" s="289">
        <f t="shared" si="222"/>
        <v>0</v>
      </c>
      <c r="C4729" s="289">
        <f t="shared" si="223"/>
        <v>0</v>
      </c>
      <c r="E4729"/>
    </row>
    <row r="4730" spans="1:5" x14ac:dyDescent="0.3">
      <c r="A4730" s="290">
        <f t="shared" si="221"/>
        <v>0</v>
      </c>
      <c r="B4730" s="289">
        <f t="shared" si="222"/>
        <v>0</v>
      </c>
      <c r="C4730" s="289">
        <f t="shared" si="223"/>
        <v>0</v>
      </c>
      <c r="E4730"/>
    </row>
    <row r="4731" spans="1:5" x14ac:dyDescent="0.3">
      <c r="A4731" s="290">
        <f t="shared" si="221"/>
        <v>0</v>
      </c>
      <c r="B4731" s="289">
        <f t="shared" si="222"/>
        <v>0</v>
      </c>
      <c r="C4731" s="289">
        <f t="shared" si="223"/>
        <v>0</v>
      </c>
      <c r="E4731"/>
    </row>
    <row r="4732" spans="1:5" x14ac:dyDescent="0.3">
      <c r="A4732" s="290">
        <f t="shared" si="221"/>
        <v>0</v>
      </c>
      <c r="B4732" s="289">
        <f t="shared" si="222"/>
        <v>0</v>
      </c>
      <c r="C4732" s="289">
        <f t="shared" si="223"/>
        <v>0</v>
      </c>
      <c r="E4732"/>
    </row>
    <row r="4733" spans="1:5" x14ac:dyDescent="0.3">
      <c r="A4733" s="290">
        <f t="shared" si="221"/>
        <v>0</v>
      </c>
      <c r="B4733" s="289">
        <f t="shared" si="222"/>
        <v>0</v>
      </c>
      <c r="C4733" s="289">
        <f t="shared" si="223"/>
        <v>0</v>
      </c>
      <c r="E4733"/>
    </row>
    <row r="4734" spans="1:5" x14ac:dyDescent="0.3">
      <c r="A4734" s="290">
        <f t="shared" si="221"/>
        <v>0</v>
      </c>
      <c r="B4734" s="289">
        <f t="shared" si="222"/>
        <v>0</v>
      </c>
      <c r="C4734" s="289">
        <f t="shared" si="223"/>
        <v>0</v>
      </c>
      <c r="E4734"/>
    </row>
    <row r="4735" spans="1:5" x14ac:dyDescent="0.3">
      <c r="A4735" s="290">
        <f t="shared" si="221"/>
        <v>0</v>
      </c>
      <c r="B4735" s="289">
        <f t="shared" si="222"/>
        <v>0</v>
      </c>
      <c r="C4735" s="289">
        <f t="shared" si="223"/>
        <v>0</v>
      </c>
      <c r="E4735"/>
    </row>
    <row r="4736" spans="1:5" x14ac:dyDescent="0.3">
      <c r="A4736" s="290">
        <f t="shared" si="221"/>
        <v>0</v>
      </c>
      <c r="B4736" s="289">
        <f t="shared" si="222"/>
        <v>0</v>
      </c>
      <c r="C4736" s="289">
        <f t="shared" si="223"/>
        <v>0</v>
      </c>
      <c r="E4736"/>
    </row>
    <row r="4737" spans="1:5" x14ac:dyDescent="0.3">
      <c r="A4737" s="290">
        <f t="shared" si="221"/>
        <v>0</v>
      </c>
      <c r="B4737" s="289">
        <f t="shared" si="222"/>
        <v>0</v>
      </c>
      <c r="C4737" s="289">
        <f t="shared" si="223"/>
        <v>0</v>
      </c>
      <c r="E4737"/>
    </row>
    <row r="4738" spans="1:5" x14ac:dyDescent="0.3">
      <c r="A4738" s="290">
        <f t="shared" si="221"/>
        <v>0</v>
      </c>
      <c r="B4738" s="289">
        <f t="shared" si="222"/>
        <v>0</v>
      </c>
      <c r="C4738" s="289">
        <f t="shared" si="223"/>
        <v>0</v>
      </c>
      <c r="E4738"/>
    </row>
    <row r="4739" spans="1:5" x14ac:dyDescent="0.3">
      <c r="A4739" s="290">
        <f t="shared" si="221"/>
        <v>0</v>
      </c>
      <c r="B4739" s="289">
        <f t="shared" si="222"/>
        <v>0</v>
      </c>
      <c r="C4739" s="289">
        <f t="shared" si="223"/>
        <v>0</v>
      </c>
      <c r="E4739"/>
    </row>
    <row r="4740" spans="1:5" x14ac:dyDescent="0.3">
      <c r="A4740" s="290">
        <f t="shared" si="221"/>
        <v>0</v>
      </c>
      <c r="B4740" s="289">
        <f t="shared" si="222"/>
        <v>0</v>
      </c>
      <c r="C4740" s="289">
        <f t="shared" si="223"/>
        <v>0</v>
      </c>
      <c r="E4740"/>
    </row>
    <row r="4741" spans="1:5" x14ac:dyDescent="0.3">
      <c r="A4741" s="290">
        <f t="shared" si="221"/>
        <v>0</v>
      </c>
      <c r="B4741" s="289">
        <f t="shared" si="222"/>
        <v>0</v>
      </c>
      <c r="C4741" s="289">
        <f t="shared" si="223"/>
        <v>0</v>
      </c>
      <c r="E4741"/>
    </row>
    <row r="4742" spans="1:5" x14ac:dyDescent="0.3">
      <c r="A4742" s="290">
        <f t="shared" si="221"/>
        <v>0</v>
      </c>
      <c r="B4742" s="289">
        <f t="shared" si="222"/>
        <v>0</v>
      </c>
      <c r="C4742" s="289">
        <f t="shared" si="223"/>
        <v>0</v>
      </c>
      <c r="E4742"/>
    </row>
    <row r="4743" spans="1:5" x14ac:dyDescent="0.3">
      <c r="A4743" s="290">
        <f t="shared" si="221"/>
        <v>0</v>
      </c>
      <c r="B4743" s="289">
        <f t="shared" si="222"/>
        <v>0</v>
      </c>
      <c r="C4743" s="289">
        <f t="shared" si="223"/>
        <v>0</v>
      </c>
      <c r="E4743"/>
    </row>
    <row r="4744" spans="1:5" x14ac:dyDescent="0.3">
      <c r="A4744" s="290">
        <f t="shared" si="221"/>
        <v>0</v>
      </c>
      <c r="B4744" s="289">
        <f t="shared" si="222"/>
        <v>0</v>
      </c>
      <c r="C4744" s="289">
        <f t="shared" si="223"/>
        <v>0</v>
      </c>
      <c r="E4744"/>
    </row>
    <row r="4745" spans="1:5" x14ac:dyDescent="0.3">
      <c r="A4745" s="290">
        <f t="shared" si="221"/>
        <v>0</v>
      </c>
      <c r="B4745" s="289">
        <f t="shared" si="222"/>
        <v>0</v>
      </c>
      <c r="C4745" s="289">
        <f t="shared" si="223"/>
        <v>0</v>
      </c>
      <c r="E4745"/>
    </row>
    <row r="4746" spans="1:5" x14ac:dyDescent="0.3">
      <c r="A4746" s="290">
        <f t="shared" si="221"/>
        <v>0</v>
      </c>
      <c r="B4746" s="289">
        <f t="shared" si="222"/>
        <v>0</v>
      </c>
      <c r="C4746" s="289">
        <f t="shared" si="223"/>
        <v>0</v>
      </c>
      <c r="E4746"/>
    </row>
    <row r="4747" spans="1:5" x14ac:dyDescent="0.3">
      <c r="A4747" s="290">
        <f t="shared" si="221"/>
        <v>0</v>
      </c>
      <c r="B4747" s="289">
        <f t="shared" si="222"/>
        <v>0</v>
      </c>
      <c r="C4747" s="289">
        <f t="shared" si="223"/>
        <v>0</v>
      </c>
      <c r="E4747"/>
    </row>
    <row r="4748" spans="1:5" x14ac:dyDescent="0.3">
      <c r="A4748" s="290">
        <f t="shared" si="221"/>
        <v>0</v>
      </c>
      <c r="B4748" s="289">
        <f t="shared" si="222"/>
        <v>0</v>
      </c>
      <c r="C4748" s="289">
        <f t="shared" si="223"/>
        <v>0</v>
      </c>
      <c r="E4748"/>
    </row>
    <row r="4749" spans="1:5" x14ac:dyDescent="0.3">
      <c r="A4749" s="290">
        <f t="shared" si="221"/>
        <v>0</v>
      </c>
      <c r="B4749" s="289">
        <f t="shared" si="222"/>
        <v>0</v>
      </c>
      <c r="C4749" s="289">
        <f t="shared" si="223"/>
        <v>0</v>
      </c>
      <c r="E4749"/>
    </row>
    <row r="4750" spans="1:5" x14ac:dyDescent="0.3">
      <c r="A4750" s="290">
        <f t="shared" si="221"/>
        <v>0</v>
      </c>
      <c r="B4750" s="289">
        <f t="shared" si="222"/>
        <v>0</v>
      </c>
      <c r="C4750" s="289">
        <f t="shared" si="223"/>
        <v>0</v>
      </c>
      <c r="E4750"/>
    </row>
    <row r="4751" spans="1:5" x14ac:dyDescent="0.3">
      <c r="A4751" s="290">
        <f t="shared" si="221"/>
        <v>0</v>
      </c>
      <c r="B4751" s="289">
        <f t="shared" si="222"/>
        <v>0</v>
      </c>
      <c r="C4751" s="289">
        <f t="shared" si="223"/>
        <v>0</v>
      </c>
      <c r="E4751"/>
    </row>
    <row r="4752" spans="1:5" x14ac:dyDescent="0.3">
      <c r="A4752" s="290">
        <f t="shared" si="221"/>
        <v>0</v>
      </c>
      <c r="B4752" s="289">
        <f t="shared" si="222"/>
        <v>0</v>
      </c>
      <c r="C4752" s="289">
        <f t="shared" si="223"/>
        <v>0</v>
      </c>
      <c r="E4752"/>
    </row>
    <row r="4753" spans="1:5" x14ac:dyDescent="0.3">
      <c r="A4753" s="290">
        <f t="shared" si="221"/>
        <v>0</v>
      </c>
      <c r="B4753" s="289">
        <f t="shared" si="222"/>
        <v>0</v>
      </c>
      <c r="C4753" s="289">
        <f t="shared" si="223"/>
        <v>0</v>
      </c>
      <c r="E4753"/>
    </row>
    <row r="4754" spans="1:5" x14ac:dyDescent="0.3">
      <c r="A4754" s="290">
        <f t="shared" si="221"/>
        <v>0</v>
      </c>
      <c r="B4754" s="289">
        <f t="shared" si="222"/>
        <v>0</v>
      </c>
      <c r="C4754" s="289">
        <f t="shared" si="223"/>
        <v>0</v>
      </c>
      <c r="E4754"/>
    </row>
    <row r="4755" spans="1:5" x14ac:dyDescent="0.3">
      <c r="A4755" s="290">
        <f t="shared" si="221"/>
        <v>0</v>
      </c>
      <c r="B4755" s="289">
        <f t="shared" si="222"/>
        <v>0</v>
      </c>
      <c r="C4755" s="289">
        <f t="shared" si="223"/>
        <v>0</v>
      </c>
      <c r="E4755"/>
    </row>
    <row r="4756" spans="1:5" x14ac:dyDescent="0.3">
      <c r="A4756" s="290">
        <f t="shared" si="221"/>
        <v>0</v>
      </c>
      <c r="B4756" s="289">
        <f t="shared" si="222"/>
        <v>0</v>
      </c>
      <c r="C4756" s="289">
        <f t="shared" si="223"/>
        <v>0</v>
      </c>
      <c r="E4756"/>
    </row>
    <row r="4757" spans="1:5" x14ac:dyDescent="0.3">
      <c r="A4757" s="290">
        <f t="shared" si="221"/>
        <v>0</v>
      </c>
      <c r="B4757" s="289">
        <f t="shared" si="222"/>
        <v>0</v>
      </c>
      <c r="C4757" s="289">
        <f t="shared" si="223"/>
        <v>0</v>
      </c>
      <c r="E4757"/>
    </row>
    <row r="4758" spans="1:5" x14ac:dyDescent="0.3">
      <c r="A4758" s="290">
        <f t="shared" si="221"/>
        <v>0</v>
      </c>
      <c r="B4758" s="289">
        <f t="shared" si="222"/>
        <v>0</v>
      </c>
      <c r="C4758" s="289">
        <f t="shared" si="223"/>
        <v>0</v>
      </c>
      <c r="E4758"/>
    </row>
    <row r="4759" spans="1:5" x14ac:dyDescent="0.3">
      <c r="A4759" s="290">
        <f t="shared" si="221"/>
        <v>0</v>
      </c>
      <c r="B4759" s="289">
        <f t="shared" si="222"/>
        <v>0</v>
      </c>
      <c r="C4759" s="289">
        <f t="shared" si="223"/>
        <v>0</v>
      </c>
      <c r="E4759"/>
    </row>
    <row r="4760" spans="1:5" x14ac:dyDescent="0.3">
      <c r="A4760" s="290">
        <f t="shared" si="221"/>
        <v>0</v>
      </c>
      <c r="B4760" s="289">
        <f t="shared" si="222"/>
        <v>0</v>
      </c>
      <c r="C4760" s="289">
        <f t="shared" si="223"/>
        <v>0</v>
      </c>
      <c r="E4760"/>
    </row>
    <row r="4761" spans="1:5" x14ac:dyDescent="0.3">
      <c r="A4761" s="290">
        <f t="shared" si="221"/>
        <v>0</v>
      </c>
      <c r="B4761" s="289">
        <f t="shared" si="222"/>
        <v>0</v>
      </c>
      <c r="C4761" s="289">
        <f t="shared" si="223"/>
        <v>0</v>
      </c>
      <c r="E4761"/>
    </row>
    <row r="4762" spans="1:5" x14ac:dyDescent="0.3">
      <c r="A4762" s="290">
        <f t="shared" si="221"/>
        <v>0</v>
      </c>
      <c r="B4762" s="289">
        <f t="shared" si="222"/>
        <v>0</v>
      </c>
      <c r="C4762" s="289">
        <f t="shared" si="223"/>
        <v>0</v>
      </c>
      <c r="E4762"/>
    </row>
    <row r="4763" spans="1:5" x14ac:dyDescent="0.3">
      <c r="A4763" s="290">
        <f t="shared" si="221"/>
        <v>0</v>
      </c>
      <c r="B4763" s="289">
        <f t="shared" si="222"/>
        <v>0</v>
      </c>
      <c r="C4763" s="289">
        <f t="shared" si="223"/>
        <v>0</v>
      </c>
      <c r="E4763"/>
    </row>
    <row r="4764" spans="1:5" x14ac:dyDescent="0.3">
      <c r="A4764" s="290">
        <f t="shared" si="221"/>
        <v>0</v>
      </c>
      <c r="B4764" s="289">
        <f t="shared" si="222"/>
        <v>0</v>
      </c>
      <c r="C4764" s="289">
        <f t="shared" si="223"/>
        <v>0</v>
      </c>
      <c r="E4764"/>
    </row>
    <row r="4765" spans="1:5" x14ac:dyDescent="0.3">
      <c r="A4765" s="290">
        <f t="shared" ref="A4765:A4828" si="224">+E4765</f>
        <v>0</v>
      </c>
      <c r="B4765" s="289">
        <f t="shared" si="222"/>
        <v>0</v>
      </c>
      <c r="C4765" s="289">
        <f t="shared" si="223"/>
        <v>0</v>
      </c>
      <c r="E4765"/>
    </row>
    <row r="4766" spans="1:5" x14ac:dyDescent="0.3">
      <c r="A4766" s="290">
        <f t="shared" si="224"/>
        <v>0</v>
      </c>
      <c r="B4766" s="289">
        <f t="shared" si="222"/>
        <v>0</v>
      </c>
      <c r="C4766" s="289">
        <f t="shared" si="223"/>
        <v>0</v>
      </c>
      <c r="E4766"/>
    </row>
    <row r="4767" spans="1:5" x14ac:dyDescent="0.3">
      <c r="A4767" s="290">
        <f t="shared" si="224"/>
        <v>0</v>
      </c>
      <c r="B4767" s="289">
        <f t="shared" si="222"/>
        <v>0</v>
      </c>
      <c r="C4767" s="289">
        <f t="shared" si="223"/>
        <v>0</v>
      </c>
      <c r="E4767"/>
    </row>
    <row r="4768" spans="1:5" x14ac:dyDescent="0.3">
      <c r="A4768" s="290">
        <f t="shared" si="224"/>
        <v>0</v>
      </c>
      <c r="B4768" s="289">
        <f t="shared" si="222"/>
        <v>0</v>
      </c>
      <c r="C4768" s="289">
        <f t="shared" si="223"/>
        <v>0</v>
      </c>
      <c r="E4768"/>
    </row>
    <row r="4769" spans="1:5" x14ac:dyDescent="0.3">
      <c r="A4769" s="290">
        <f t="shared" si="224"/>
        <v>0</v>
      </c>
      <c r="B4769" s="289">
        <f t="shared" si="222"/>
        <v>0</v>
      </c>
      <c r="C4769" s="289">
        <f t="shared" si="223"/>
        <v>0</v>
      </c>
      <c r="E4769"/>
    </row>
    <row r="4770" spans="1:5" x14ac:dyDescent="0.3">
      <c r="A4770" s="290">
        <f t="shared" si="224"/>
        <v>0</v>
      </c>
      <c r="B4770" s="289">
        <f t="shared" si="222"/>
        <v>0</v>
      </c>
      <c r="C4770" s="289">
        <f t="shared" si="223"/>
        <v>0</v>
      </c>
      <c r="E4770"/>
    </row>
    <row r="4771" spans="1:5" x14ac:dyDescent="0.3">
      <c r="A4771" s="290">
        <f t="shared" si="224"/>
        <v>0</v>
      </c>
      <c r="B4771" s="289">
        <f t="shared" si="222"/>
        <v>0</v>
      </c>
      <c r="C4771" s="289">
        <f t="shared" si="223"/>
        <v>0</v>
      </c>
      <c r="E4771"/>
    </row>
    <row r="4772" spans="1:5" x14ac:dyDescent="0.3">
      <c r="A4772" s="290">
        <f t="shared" si="224"/>
        <v>0</v>
      </c>
      <c r="B4772" s="289">
        <f t="shared" ref="B4772:B4835" si="225">+SUM(F4772:G4772)</f>
        <v>0</v>
      </c>
      <c r="C4772" s="289">
        <f t="shared" ref="C4772:C4835" si="226">+SUM(F4772:AZ4772)-B4772</f>
        <v>0</v>
      </c>
      <c r="E4772"/>
    </row>
    <row r="4773" spans="1:5" x14ac:dyDescent="0.3">
      <c r="A4773" s="290">
        <f t="shared" si="224"/>
        <v>0</v>
      </c>
      <c r="B4773" s="289">
        <f t="shared" si="225"/>
        <v>0</v>
      </c>
      <c r="C4773" s="289">
        <f t="shared" si="226"/>
        <v>0</v>
      </c>
      <c r="E4773"/>
    </row>
    <row r="4774" spans="1:5" x14ac:dyDescent="0.3">
      <c r="A4774" s="290">
        <f t="shared" si="224"/>
        <v>0</v>
      </c>
      <c r="B4774" s="289">
        <f t="shared" si="225"/>
        <v>0</v>
      </c>
      <c r="C4774" s="289">
        <f t="shared" si="226"/>
        <v>0</v>
      </c>
      <c r="E4774"/>
    </row>
    <row r="4775" spans="1:5" x14ac:dyDescent="0.3">
      <c r="A4775" s="290">
        <f t="shared" si="224"/>
        <v>0</v>
      </c>
      <c r="B4775" s="289">
        <f t="shared" si="225"/>
        <v>0</v>
      </c>
      <c r="C4775" s="289">
        <f t="shared" si="226"/>
        <v>0</v>
      </c>
      <c r="E4775"/>
    </row>
    <row r="4776" spans="1:5" x14ac:dyDescent="0.3">
      <c r="A4776" s="290">
        <f t="shared" si="224"/>
        <v>0</v>
      </c>
      <c r="B4776" s="289">
        <f t="shared" si="225"/>
        <v>0</v>
      </c>
      <c r="C4776" s="289">
        <f t="shared" si="226"/>
        <v>0</v>
      </c>
      <c r="E4776"/>
    </row>
    <row r="4777" spans="1:5" x14ac:dyDescent="0.3">
      <c r="A4777" s="290">
        <f t="shared" si="224"/>
        <v>0</v>
      </c>
      <c r="B4777" s="289">
        <f t="shared" si="225"/>
        <v>0</v>
      </c>
      <c r="C4777" s="289">
        <f t="shared" si="226"/>
        <v>0</v>
      </c>
      <c r="E4777"/>
    </row>
    <row r="4778" spans="1:5" x14ac:dyDescent="0.3">
      <c r="A4778" s="290">
        <f t="shared" si="224"/>
        <v>0</v>
      </c>
      <c r="B4778" s="289">
        <f t="shared" si="225"/>
        <v>0</v>
      </c>
      <c r="C4778" s="289">
        <f t="shared" si="226"/>
        <v>0</v>
      </c>
      <c r="E4778"/>
    </row>
    <row r="4779" spans="1:5" x14ac:dyDescent="0.3">
      <c r="A4779" s="290">
        <f t="shared" si="224"/>
        <v>0</v>
      </c>
      <c r="B4779" s="289">
        <f t="shared" si="225"/>
        <v>0</v>
      </c>
      <c r="C4779" s="289">
        <f t="shared" si="226"/>
        <v>0</v>
      </c>
      <c r="E4779"/>
    </row>
    <row r="4780" spans="1:5" x14ac:dyDescent="0.3">
      <c r="A4780" s="290">
        <f t="shared" si="224"/>
        <v>0</v>
      </c>
      <c r="B4780" s="289">
        <f t="shared" si="225"/>
        <v>0</v>
      </c>
      <c r="C4780" s="289">
        <f t="shared" si="226"/>
        <v>0</v>
      </c>
      <c r="E4780"/>
    </row>
    <row r="4781" spans="1:5" x14ac:dyDescent="0.3">
      <c r="A4781" s="290">
        <f t="shared" si="224"/>
        <v>0</v>
      </c>
      <c r="B4781" s="289">
        <f t="shared" si="225"/>
        <v>0</v>
      </c>
      <c r="C4781" s="289">
        <f t="shared" si="226"/>
        <v>0</v>
      </c>
      <c r="E4781"/>
    </row>
    <row r="4782" spans="1:5" x14ac:dyDescent="0.3">
      <c r="A4782" s="290">
        <f t="shared" si="224"/>
        <v>0</v>
      </c>
      <c r="B4782" s="289">
        <f t="shared" si="225"/>
        <v>0</v>
      </c>
      <c r="C4782" s="289">
        <f t="shared" si="226"/>
        <v>0</v>
      </c>
      <c r="E4782"/>
    </row>
    <row r="4783" spans="1:5" x14ac:dyDescent="0.3">
      <c r="A4783" s="290">
        <f t="shared" si="224"/>
        <v>0</v>
      </c>
      <c r="B4783" s="289">
        <f t="shared" si="225"/>
        <v>0</v>
      </c>
      <c r="C4783" s="289">
        <f t="shared" si="226"/>
        <v>0</v>
      </c>
      <c r="E4783"/>
    </row>
    <row r="4784" spans="1:5" x14ac:dyDescent="0.3">
      <c r="A4784" s="290">
        <f t="shared" si="224"/>
        <v>0</v>
      </c>
      <c r="B4784" s="289">
        <f t="shared" si="225"/>
        <v>0</v>
      </c>
      <c r="C4784" s="289">
        <f t="shared" si="226"/>
        <v>0</v>
      </c>
      <c r="E4784"/>
    </row>
    <row r="4785" spans="1:5" x14ac:dyDescent="0.3">
      <c r="A4785" s="290">
        <f t="shared" si="224"/>
        <v>0</v>
      </c>
      <c r="B4785" s="289">
        <f t="shared" si="225"/>
        <v>0</v>
      </c>
      <c r="C4785" s="289">
        <f t="shared" si="226"/>
        <v>0</v>
      </c>
      <c r="E4785"/>
    </row>
    <row r="4786" spans="1:5" x14ac:dyDescent="0.3">
      <c r="A4786" s="290">
        <f t="shared" si="224"/>
        <v>0</v>
      </c>
      <c r="B4786" s="289">
        <f t="shared" si="225"/>
        <v>0</v>
      </c>
      <c r="C4786" s="289">
        <f t="shared" si="226"/>
        <v>0</v>
      </c>
      <c r="E4786"/>
    </row>
    <row r="4787" spans="1:5" x14ac:dyDescent="0.3">
      <c r="A4787" s="290">
        <f t="shared" si="224"/>
        <v>0</v>
      </c>
      <c r="B4787" s="289">
        <f t="shared" si="225"/>
        <v>0</v>
      </c>
      <c r="C4787" s="289">
        <f t="shared" si="226"/>
        <v>0</v>
      </c>
      <c r="E4787"/>
    </row>
    <row r="4788" spans="1:5" x14ac:dyDescent="0.3">
      <c r="A4788" s="290">
        <f t="shared" si="224"/>
        <v>0</v>
      </c>
      <c r="B4788" s="289">
        <f t="shared" si="225"/>
        <v>0</v>
      </c>
      <c r="C4788" s="289">
        <f t="shared" si="226"/>
        <v>0</v>
      </c>
      <c r="E4788"/>
    </row>
    <row r="4789" spans="1:5" x14ac:dyDescent="0.3">
      <c r="A4789" s="290">
        <f t="shared" si="224"/>
        <v>0</v>
      </c>
      <c r="B4789" s="289">
        <f t="shared" si="225"/>
        <v>0</v>
      </c>
      <c r="C4789" s="289">
        <f t="shared" si="226"/>
        <v>0</v>
      </c>
      <c r="E4789"/>
    </row>
    <row r="4790" spans="1:5" x14ac:dyDescent="0.3">
      <c r="A4790" s="290">
        <f t="shared" si="224"/>
        <v>0</v>
      </c>
      <c r="B4790" s="289">
        <f t="shared" si="225"/>
        <v>0</v>
      </c>
      <c r="C4790" s="289">
        <f t="shared" si="226"/>
        <v>0</v>
      </c>
      <c r="E4790"/>
    </row>
    <row r="4791" spans="1:5" x14ac:dyDescent="0.3">
      <c r="A4791" s="290">
        <f t="shared" si="224"/>
        <v>0</v>
      </c>
      <c r="B4791" s="289">
        <f t="shared" si="225"/>
        <v>0</v>
      </c>
      <c r="C4791" s="289">
        <f t="shared" si="226"/>
        <v>0</v>
      </c>
      <c r="E4791"/>
    </row>
    <row r="4792" spans="1:5" x14ac:dyDescent="0.3">
      <c r="A4792" s="290">
        <f t="shared" si="224"/>
        <v>0</v>
      </c>
      <c r="B4792" s="289">
        <f t="shared" si="225"/>
        <v>0</v>
      </c>
      <c r="C4792" s="289">
        <f t="shared" si="226"/>
        <v>0</v>
      </c>
      <c r="E4792"/>
    </row>
    <row r="4793" spans="1:5" x14ac:dyDescent="0.3">
      <c r="A4793" s="290">
        <f t="shared" si="224"/>
        <v>0</v>
      </c>
      <c r="B4793" s="289">
        <f t="shared" si="225"/>
        <v>0</v>
      </c>
      <c r="C4793" s="289">
        <f t="shared" si="226"/>
        <v>0</v>
      </c>
      <c r="E4793"/>
    </row>
    <row r="4794" spans="1:5" x14ac:dyDescent="0.3">
      <c r="A4794" s="290">
        <f t="shared" si="224"/>
        <v>0</v>
      </c>
      <c r="B4794" s="289">
        <f t="shared" si="225"/>
        <v>0</v>
      </c>
      <c r="C4794" s="289">
        <f t="shared" si="226"/>
        <v>0</v>
      </c>
      <c r="E4794"/>
    </row>
    <row r="4795" spans="1:5" x14ac:dyDescent="0.3">
      <c r="A4795" s="290">
        <f t="shared" si="224"/>
        <v>0</v>
      </c>
      <c r="B4795" s="289">
        <f t="shared" si="225"/>
        <v>0</v>
      </c>
      <c r="C4795" s="289">
        <f t="shared" si="226"/>
        <v>0</v>
      </c>
      <c r="E4795"/>
    </row>
    <row r="4796" spans="1:5" x14ac:dyDescent="0.3">
      <c r="A4796" s="290">
        <f t="shared" si="224"/>
        <v>0</v>
      </c>
      <c r="B4796" s="289">
        <f t="shared" si="225"/>
        <v>0</v>
      </c>
      <c r="C4796" s="289">
        <f t="shared" si="226"/>
        <v>0</v>
      </c>
      <c r="E4796"/>
    </row>
    <row r="4797" spans="1:5" x14ac:dyDescent="0.3">
      <c r="A4797" s="290">
        <f t="shared" si="224"/>
        <v>0</v>
      </c>
      <c r="B4797" s="289">
        <f t="shared" si="225"/>
        <v>0</v>
      </c>
      <c r="C4797" s="289">
        <f t="shared" si="226"/>
        <v>0</v>
      </c>
      <c r="E4797"/>
    </row>
    <row r="4798" spans="1:5" x14ac:dyDescent="0.3">
      <c r="A4798" s="290">
        <f t="shared" si="224"/>
        <v>0</v>
      </c>
      <c r="B4798" s="289">
        <f t="shared" si="225"/>
        <v>0</v>
      </c>
      <c r="C4798" s="289">
        <f t="shared" si="226"/>
        <v>0</v>
      </c>
      <c r="E4798"/>
    </row>
    <row r="4799" spans="1:5" x14ac:dyDescent="0.3">
      <c r="A4799" s="290">
        <f t="shared" si="224"/>
        <v>0</v>
      </c>
      <c r="B4799" s="289">
        <f t="shared" si="225"/>
        <v>0</v>
      </c>
      <c r="C4799" s="289">
        <f t="shared" si="226"/>
        <v>0</v>
      </c>
      <c r="E4799"/>
    </row>
    <row r="4800" spans="1:5" x14ac:dyDescent="0.3">
      <c r="A4800" s="290">
        <f t="shared" si="224"/>
        <v>0</v>
      </c>
      <c r="B4800" s="289">
        <f t="shared" si="225"/>
        <v>0</v>
      </c>
      <c r="C4800" s="289">
        <f t="shared" si="226"/>
        <v>0</v>
      </c>
      <c r="E4800"/>
    </row>
    <row r="4801" spans="1:5" x14ac:dyDescent="0.3">
      <c r="A4801" s="290">
        <f t="shared" si="224"/>
        <v>0</v>
      </c>
      <c r="B4801" s="289">
        <f t="shared" si="225"/>
        <v>0</v>
      </c>
      <c r="C4801" s="289">
        <f t="shared" si="226"/>
        <v>0</v>
      </c>
      <c r="E4801"/>
    </row>
    <row r="4802" spans="1:5" x14ac:dyDescent="0.3">
      <c r="A4802" s="290">
        <f t="shared" si="224"/>
        <v>0</v>
      </c>
      <c r="B4802" s="289">
        <f t="shared" si="225"/>
        <v>0</v>
      </c>
      <c r="C4802" s="289">
        <f t="shared" si="226"/>
        <v>0</v>
      </c>
      <c r="E4802"/>
    </row>
    <row r="4803" spans="1:5" x14ac:dyDescent="0.3">
      <c r="A4803" s="290">
        <f t="shared" si="224"/>
        <v>0</v>
      </c>
      <c r="B4803" s="289">
        <f t="shared" si="225"/>
        <v>0</v>
      </c>
      <c r="C4803" s="289">
        <f t="shared" si="226"/>
        <v>0</v>
      </c>
      <c r="E4803"/>
    </row>
    <row r="4804" spans="1:5" x14ac:dyDescent="0.3">
      <c r="A4804" s="290">
        <f t="shared" si="224"/>
        <v>0</v>
      </c>
      <c r="B4804" s="289">
        <f t="shared" si="225"/>
        <v>0</v>
      </c>
      <c r="C4804" s="289">
        <f t="shared" si="226"/>
        <v>0</v>
      </c>
      <c r="E4804"/>
    </row>
    <row r="4805" spans="1:5" x14ac:dyDescent="0.3">
      <c r="A4805" s="290">
        <f t="shared" si="224"/>
        <v>0</v>
      </c>
      <c r="B4805" s="289">
        <f t="shared" si="225"/>
        <v>0</v>
      </c>
      <c r="C4805" s="289">
        <f t="shared" si="226"/>
        <v>0</v>
      </c>
      <c r="E4805"/>
    </row>
    <row r="4806" spans="1:5" x14ac:dyDescent="0.3">
      <c r="A4806" s="290">
        <f t="shared" si="224"/>
        <v>0</v>
      </c>
      <c r="B4806" s="289">
        <f t="shared" si="225"/>
        <v>0</v>
      </c>
      <c r="C4806" s="289">
        <f t="shared" si="226"/>
        <v>0</v>
      </c>
      <c r="E4806"/>
    </row>
    <row r="4807" spans="1:5" x14ac:dyDescent="0.3">
      <c r="A4807" s="290">
        <f t="shared" si="224"/>
        <v>0</v>
      </c>
      <c r="B4807" s="289">
        <f t="shared" si="225"/>
        <v>0</v>
      </c>
      <c r="C4807" s="289">
        <f t="shared" si="226"/>
        <v>0</v>
      </c>
      <c r="E4807"/>
    </row>
    <row r="4808" spans="1:5" x14ac:dyDescent="0.3">
      <c r="A4808" s="290">
        <f t="shared" si="224"/>
        <v>0</v>
      </c>
      <c r="B4808" s="289">
        <f t="shared" si="225"/>
        <v>0</v>
      </c>
      <c r="C4808" s="289">
        <f t="shared" si="226"/>
        <v>0</v>
      </c>
      <c r="E4808"/>
    </row>
    <row r="4809" spans="1:5" x14ac:dyDescent="0.3">
      <c r="A4809" s="290">
        <f t="shared" si="224"/>
        <v>0</v>
      </c>
      <c r="B4809" s="289">
        <f t="shared" si="225"/>
        <v>0</v>
      </c>
      <c r="C4809" s="289">
        <f t="shared" si="226"/>
        <v>0</v>
      </c>
      <c r="E4809"/>
    </row>
    <row r="4810" spans="1:5" x14ac:dyDescent="0.3">
      <c r="A4810" s="290">
        <f t="shared" si="224"/>
        <v>0</v>
      </c>
      <c r="B4810" s="289">
        <f t="shared" si="225"/>
        <v>0</v>
      </c>
      <c r="C4810" s="289">
        <f t="shared" si="226"/>
        <v>0</v>
      </c>
      <c r="E4810"/>
    </row>
    <row r="4811" spans="1:5" x14ac:dyDescent="0.3">
      <c r="A4811" s="290">
        <f t="shared" si="224"/>
        <v>0</v>
      </c>
      <c r="B4811" s="289">
        <f t="shared" si="225"/>
        <v>0</v>
      </c>
      <c r="C4811" s="289">
        <f t="shared" si="226"/>
        <v>0</v>
      </c>
      <c r="E4811"/>
    </row>
    <row r="4812" spans="1:5" x14ac:dyDescent="0.3">
      <c r="A4812" s="290">
        <f t="shared" si="224"/>
        <v>0</v>
      </c>
      <c r="B4812" s="289">
        <f t="shared" si="225"/>
        <v>0</v>
      </c>
      <c r="C4812" s="289">
        <f t="shared" si="226"/>
        <v>0</v>
      </c>
      <c r="E4812"/>
    </row>
    <row r="4813" spans="1:5" x14ac:dyDescent="0.3">
      <c r="A4813" s="290">
        <f t="shared" si="224"/>
        <v>0</v>
      </c>
      <c r="B4813" s="289">
        <f t="shared" si="225"/>
        <v>0</v>
      </c>
      <c r="C4813" s="289">
        <f t="shared" si="226"/>
        <v>0</v>
      </c>
      <c r="E4813"/>
    </row>
    <row r="4814" spans="1:5" x14ac:dyDescent="0.3">
      <c r="A4814" s="290">
        <f t="shared" si="224"/>
        <v>0</v>
      </c>
      <c r="B4814" s="289">
        <f t="shared" si="225"/>
        <v>0</v>
      </c>
      <c r="C4814" s="289">
        <f t="shared" si="226"/>
        <v>0</v>
      </c>
      <c r="E4814"/>
    </row>
    <row r="4815" spans="1:5" x14ac:dyDescent="0.3">
      <c r="A4815" s="290">
        <f t="shared" si="224"/>
        <v>0</v>
      </c>
      <c r="B4815" s="289">
        <f t="shared" si="225"/>
        <v>0</v>
      </c>
      <c r="C4815" s="289">
        <f t="shared" si="226"/>
        <v>0</v>
      </c>
      <c r="E4815"/>
    </row>
    <row r="4816" spans="1:5" x14ac:dyDescent="0.3">
      <c r="A4816" s="290">
        <f t="shared" si="224"/>
        <v>0</v>
      </c>
      <c r="B4816" s="289">
        <f t="shared" si="225"/>
        <v>0</v>
      </c>
      <c r="C4816" s="289">
        <f t="shared" si="226"/>
        <v>0</v>
      </c>
      <c r="E4816"/>
    </row>
    <row r="4817" spans="1:5" x14ac:dyDescent="0.3">
      <c r="A4817" s="290">
        <f t="shared" si="224"/>
        <v>0</v>
      </c>
      <c r="B4817" s="289">
        <f t="shared" si="225"/>
        <v>0</v>
      </c>
      <c r="C4817" s="289">
        <f t="shared" si="226"/>
        <v>0</v>
      </c>
      <c r="E4817"/>
    </row>
    <row r="4818" spans="1:5" x14ac:dyDescent="0.3">
      <c r="A4818" s="290">
        <f t="shared" si="224"/>
        <v>0</v>
      </c>
      <c r="B4818" s="289">
        <f t="shared" si="225"/>
        <v>0</v>
      </c>
      <c r="C4818" s="289">
        <f t="shared" si="226"/>
        <v>0</v>
      </c>
      <c r="E4818"/>
    </row>
    <row r="4819" spans="1:5" x14ac:dyDescent="0.3">
      <c r="A4819" s="290">
        <f t="shared" si="224"/>
        <v>0</v>
      </c>
      <c r="B4819" s="289">
        <f t="shared" si="225"/>
        <v>0</v>
      </c>
      <c r="C4819" s="289">
        <f t="shared" si="226"/>
        <v>0</v>
      </c>
      <c r="E4819"/>
    </row>
    <row r="4820" spans="1:5" x14ac:dyDescent="0.3">
      <c r="A4820" s="290">
        <f t="shared" si="224"/>
        <v>0</v>
      </c>
      <c r="B4820" s="289">
        <f t="shared" si="225"/>
        <v>0</v>
      </c>
      <c r="C4820" s="289">
        <f t="shared" si="226"/>
        <v>0</v>
      </c>
      <c r="E4820"/>
    </row>
    <row r="4821" spans="1:5" x14ac:dyDescent="0.3">
      <c r="A4821" s="290">
        <f t="shared" si="224"/>
        <v>0</v>
      </c>
      <c r="B4821" s="289">
        <f t="shared" si="225"/>
        <v>0</v>
      </c>
      <c r="C4821" s="289">
        <f t="shared" si="226"/>
        <v>0</v>
      </c>
      <c r="E4821"/>
    </row>
    <row r="4822" spans="1:5" x14ac:dyDescent="0.3">
      <c r="A4822" s="290">
        <f t="shared" si="224"/>
        <v>0</v>
      </c>
      <c r="B4822" s="289">
        <f t="shared" si="225"/>
        <v>0</v>
      </c>
      <c r="C4822" s="289">
        <f t="shared" si="226"/>
        <v>0</v>
      </c>
      <c r="E4822"/>
    </row>
    <row r="4823" spans="1:5" x14ac:dyDescent="0.3">
      <c r="A4823" s="290">
        <f t="shared" si="224"/>
        <v>0</v>
      </c>
      <c r="B4823" s="289">
        <f t="shared" si="225"/>
        <v>0</v>
      </c>
      <c r="C4823" s="289">
        <f t="shared" si="226"/>
        <v>0</v>
      </c>
      <c r="E4823"/>
    </row>
    <row r="4824" spans="1:5" x14ac:dyDescent="0.3">
      <c r="A4824" s="290">
        <f t="shared" si="224"/>
        <v>0</v>
      </c>
      <c r="B4824" s="289">
        <f t="shared" si="225"/>
        <v>0</v>
      </c>
      <c r="C4824" s="289">
        <f t="shared" si="226"/>
        <v>0</v>
      </c>
      <c r="E4824"/>
    </row>
    <row r="4825" spans="1:5" x14ac:dyDescent="0.3">
      <c r="A4825" s="290">
        <f t="shared" si="224"/>
        <v>0</v>
      </c>
      <c r="B4825" s="289">
        <f t="shared" si="225"/>
        <v>0</v>
      </c>
      <c r="C4825" s="289">
        <f t="shared" si="226"/>
        <v>0</v>
      </c>
      <c r="E4825"/>
    </row>
    <row r="4826" spans="1:5" x14ac:dyDescent="0.3">
      <c r="A4826" s="290">
        <f t="shared" si="224"/>
        <v>0</v>
      </c>
      <c r="B4826" s="289">
        <f t="shared" si="225"/>
        <v>0</v>
      </c>
      <c r="C4826" s="289">
        <f t="shared" si="226"/>
        <v>0</v>
      </c>
      <c r="E4826"/>
    </row>
    <row r="4827" spans="1:5" x14ac:dyDescent="0.3">
      <c r="A4827" s="290">
        <f t="shared" si="224"/>
        <v>0</v>
      </c>
      <c r="B4827" s="289">
        <f t="shared" si="225"/>
        <v>0</v>
      </c>
      <c r="C4827" s="289">
        <f t="shared" si="226"/>
        <v>0</v>
      </c>
      <c r="E4827"/>
    </row>
    <row r="4828" spans="1:5" x14ac:dyDescent="0.3">
      <c r="A4828" s="290">
        <f t="shared" si="224"/>
        <v>0</v>
      </c>
      <c r="B4828" s="289">
        <f t="shared" si="225"/>
        <v>0</v>
      </c>
      <c r="C4828" s="289">
        <f t="shared" si="226"/>
        <v>0</v>
      </c>
      <c r="E4828"/>
    </row>
    <row r="4829" spans="1:5" x14ac:dyDescent="0.3">
      <c r="A4829" s="290">
        <f t="shared" ref="A4829:A4836" si="227">+E4829</f>
        <v>0</v>
      </c>
      <c r="B4829" s="289">
        <f t="shared" si="225"/>
        <v>0</v>
      </c>
      <c r="C4829" s="289">
        <f t="shared" si="226"/>
        <v>0</v>
      </c>
      <c r="E4829"/>
    </row>
    <row r="4830" spans="1:5" x14ac:dyDescent="0.3">
      <c r="A4830" s="290">
        <f t="shared" si="227"/>
        <v>0</v>
      </c>
      <c r="B4830" s="289">
        <f t="shared" si="225"/>
        <v>0</v>
      </c>
      <c r="C4830" s="289">
        <f t="shared" si="226"/>
        <v>0</v>
      </c>
      <c r="E4830"/>
    </row>
    <row r="4831" spans="1:5" x14ac:dyDescent="0.3">
      <c r="A4831" s="290">
        <f t="shared" si="227"/>
        <v>0</v>
      </c>
      <c r="B4831" s="289">
        <f t="shared" si="225"/>
        <v>0</v>
      </c>
      <c r="C4831" s="289">
        <f t="shared" si="226"/>
        <v>0</v>
      </c>
      <c r="E4831"/>
    </row>
    <row r="4832" spans="1:5" x14ac:dyDescent="0.3">
      <c r="A4832" s="290">
        <f t="shared" si="227"/>
        <v>0</v>
      </c>
      <c r="B4832" s="289">
        <f t="shared" si="225"/>
        <v>0</v>
      </c>
      <c r="C4832" s="289">
        <f t="shared" si="226"/>
        <v>0</v>
      </c>
      <c r="E4832"/>
    </row>
    <row r="4833" spans="1:5" x14ac:dyDescent="0.3">
      <c r="A4833" s="290">
        <f t="shared" si="227"/>
        <v>0</v>
      </c>
      <c r="B4833" s="289">
        <f t="shared" si="225"/>
        <v>0</v>
      </c>
      <c r="C4833" s="289">
        <f t="shared" si="226"/>
        <v>0</v>
      </c>
      <c r="E4833"/>
    </row>
    <row r="4834" spans="1:5" x14ac:dyDescent="0.3">
      <c r="A4834" s="290">
        <f t="shared" si="227"/>
        <v>0</v>
      </c>
      <c r="B4834" s="289">
        <f t="shared" si="225"/>
        <v>0</v>
      </c>
      <c r="C4834" s="289">
        <f t="shared" si="226"/>
        <v>0</v>
      </c>
      <c r="E4834"/>
    </row>
    <row r="4835" spans="1:5" x14ac:dyDescent="0.3">
      <c r="A4835" s="290">
        <f t="shared" si="227"/>
        <v>0</v>
      </c>
      <c r="B4835" s="289">
        <f t="shared" si="225"/>
        <v>0</v>
      </c>
      <c r="C4835" s="289">
        <f t="shared" si="226"/>
        <v>0</v>
      </c>
      <c r="E4835"/>
    </row>
    <row r="4836" spans="1:5" x14ac:dyDescent="0.3">
      <c r="A4836" s="290">
        <f t="shared" si="227"/>
        <v>0</v>
      </c>
      <c r="B4836" s="289">
        <f t="shared" ref="B4836" si="228">+SUM(F4836:G4836)</f>
        <v>0</v>
      </c>
      <c r="C4836" s="289">
        <f t="shared" ref="C4836" si="229">+SUM(F4836:AZ4836)-B4836</f>
        <v>0</v>
      </c>
      <c r="E4836"/>
    </row>
    <row r="4837" spans="1:5" x14ac:dyDescent="0.3">
      <c r="A4837" s="290"/>
      <c r="B4837" s="289"/>
      <c r="C4837" s="289"/>
      <c r="E4837"/>
    </row>
    <row r="4838" spans="1:5" x14ac:dyDescent="0.3">
      <c r="A4838" s="290"/>
      <c r="B4838" s="289"/>
      <c r="C4838" s="289"/>
    </row>
    <row r="4839" spans="1:5" x14ac:dyDescent="0.3">
      <c r="A4839" s="290"/>
      <c r="B4839" s="289"/>
      <c r="C4839" s="289"/>
    </row>
    <row r="4840" spans="1:5" x14ac:dyDescent="0.3">
      <c r="A4840" s="290"/>
      <c r="B4840" s="289"/>
      <c r="C4840" s="289"/>
    </row>
    <row r="4841" spans="1:5" x14ac:dyDescent="0.3">
      <c r="A4841" s="290"/>
      <c r="B4841" s="289"/>
      <c r="C4841" s="289"/>
    </row>
    <row r="4842" spans="1:5" x14ac:dyDescent="0.3">
      <c r="A4842" s="290"/>
      <c r="B4842" s="289"/>
      <c r="C4842" s="289"/>
    </row>
    <row r="4843" spans="1:5" x14ac:dyDescent="0.3">
      <c r="A4843" s="290"/>
      <c r="B4843" s="289"/>
      <c r="C4843" s="289"/>
    </row>
    <row r="4844" spans="1:5" x14ac:dyDescent="0.3">
      <c r="A4844" s="290"/>
      <c r="B4844" s="289"/>
      <c r="C4844" s="289"/>
    </row>
    <row r="4845" spans="1:5" x14ac:dyDescent="0.3">
      <c r="A4845" s="290"/>
      <c r="B4845" s="289"/>
      <c r="C4845" s="289"/>
    </row>
    <row r="4846" spans="1:5" x14ac:dyDescent="0.3">
      <c r="A4846" s="290"/>
      <c r="B4846" s="289"/>
      <c r="C4846" s="289"/>
    </row>
    <row r="4847" spans="1:5" x14ac:dyDescent="0.3">
      <c r="A4847" s="290"/>
      <c r="B4847" s="289"/>
      <c r="C4847" s="289"/>
    </row>
    <row r="4848" spans="1:5" x14ac:dyDescent="0.3">
      <c r="A4848" s="290"/>
      <c r="B4848" s="289"/>
      <c r="C4848" s="289"/>
    </row>
    <row r="4849" spans="1:3" x14ac:dyDescent="0.3">
      <c r="A4849" s="290"/>
      <c r="B4849" s="289"/>
      <c r="C4849" s="289"/>
    </row>
    <row r="4850" spans="1:3" x14ac:dyDescent="0.3">
      <c r="A4850" s="290"/>
      <c r="B4850" s="289"/>
      <c r="C4850" s="289"/>
    </row>
    <row r="4851" spans="1:3" x14ac:dyDescent="0.3">
      <c r="A4851" s="290"/>
      <c r="B4851" s="289"/>
      <c r="C4851" s="289"/>
    </row>
    <row r="4852" spans="1:3" x14ac:dyDescent="0.3">
      <c r="A4852" s="290"/>
      <c r="B4852" s="289"/>
      <c r="C4852" s="289"/>
    </row>
    <row r="4853" spans="1:3" x14ac:dyDescent="0.3">
      <c r="A4853" s="290"/>
      <c r="B4853" s="289"/>
      <c r="C4853" s="289"/>
    </row>
    <row r="4854" spans="1:3" x14ac:dyDescent="0.3">
      <c r="A4854" s="290"/>
      <c r="B4854" s="289"/>
      <c r="C4854" s="289"/>
    </row>
    <row r="4855" spans="1:3" x14ac:dyDescent="0.3">
      <c r="A4855" s="290"/>
      <c r="B4855" s="289"/>
      <c r="C4855" s="289"/>
    </row>
    <row r="4856" spans="1:3" x14ac:dyDescent="0.3">
      <c r="A4856" s="290"/>
      <c r="B4856" s="289"/>
      <c r="C4856" s="289"/>
    </row>
    <row r="4857" spans="1:3" x14ac:dyDescent="0.3">
      <c r="A4857" s="290"/>
      <c r="B4857" s="289"/>
      <c r="C4857" s="289"/>
    </row>
    <row r="4858" spans="1:3" x14ac:dyDescent="0.3">
      <c r="A4858" s="290"/>
      <c r="B4858" s="289"/>
      <c r="C4858" s="289"/>
    </row>
    <row r="4859" spans="1:3" x14ac:dyDescent="0.3">
      <c r="A4859" s="290"/>
      <c r="B4859" s="289"/>
      <c r="C4859" s="289"/>
    </row>
    <row r="4860" spans="1:3" x14ac:dyDescent="0.3">
      <c r="A4860" s="290"/>
      <c r="B4860" s="289"/>
      <c r="C4860" s="289"/>
    </row>
    <row r="4861" spans="1:3" x14ac:dyDescent="0.3">
      <c r="A4861" s="290"/>
      <c r="B4861" s="289"/>
      <c r="C4861" s="289"/>
    </row>
    <row r="4862" spans="1:3" x14ac:dyDescent="0.3">
      <c r="A4862" s="290"/>
      <c r="B4862" s="289"/>
      <c r="C4862" s="289"/>
    </row>
    <row r="4863" spans="1:3" x14ac:dyDescent="0.3">
      <c r="A4863" s="290"/>
      <c r="B4863" s="289"/>
      <c r="C4863" s="289"/>
    </row>
    <row r="4864" spans="1:3" x14ac:dyDescent="0.3">
      <c r="A4864" s="290"/>
      <c r="B4864" s="289"/>
      <c r="C4864" s="289"/>
    </row>
    <row r="4865" spans="1:3" x14ac:dyDescent="0.3">
      <c r="A4865" s="290"/>
      <c r="B4865" s="289"/>
      <c r="C4865" s="289"/>
    </row>
    <row r="4866" spans="1:3" x14ac:dyDescent="0.3">
      <c r="A4866" s="290"/>
      <c r="B4866" s="289"/>
      <c r="C4866" s="289"/>
    </row>
    <row r="4867" spans="1:3" x14ac:dyDescent="0.3">
      <c r="A4867" s="290"/>
      <c r="B4867" s="289"/>
      <c r="C4867" s="289"/>
    </row>
    <row r="4868" spans="1:3" x14ac:dyDescent="0.3">
      <c r="A4868" s="290"/>
      <c r="B4868" s="289"/>
      <c r="C4868" s="289"/>
    </row>
    <row r="4869" spans="1:3" x14ac:dyDescent="0.3">
      <c r="A4869" s="290"/>
      <c r="B4869" s="289"/>
      <c r="C4869" s="289"/>
    </row>
    <row r="4870" spans="1:3" x14ac:dyDescent="0.3">
      <c r="A4870" s="290"/>
      <c r="B4870" s="289"/>
      <c r="C4870" s="289"/>
    </row>
    <row r="4871" spans="1:3" x14ac:dyDescent="0.3">
      <c r="A4871" s="290"/>
      <c r="B4871" s="289"/>
      <c r="C4871" s="289"/>
    </row>
    <row r="4872" spans="1:3" x14ac:dyDescent="0.3">
      <c r="A4872" s="290"/>
      <c r="B4872" s="289"/>
      <c r="C4872" s="289"/>
    </row>
    <row r="4873" spans="1:3" x14ac:dyDescent="0.3">
      <c r="A4873" s="290"/>
      <c r="B4873" s="289"/>
      <c r="C4873" s="289"/>
    </row>
    <row r="4874" spans="1:3" x14ac:dyDescent="0.3">
      <c r="A4874" s="290"/>
      <c r="B4874" s="289"/>
      <c r="C4874" s="289"/>
    </row>
    <row r="4875" spans="1:3" x14ac:dyDescent="0.3">
      <c r="A4875" s="290"/>
      <c r="B4875" s="289"/>
      <c r="C4875" s="289"/>
    </row>
    <row r="4876" spans="1:3" x14ac:dyDescent="0.3">
      <c r="A4876" s="290"/>
      <c r="B4876" s="289"/>
      <c r="C4876" s="289"/>
    </row>
    <row r="4877" spans="1:3" x14ac:dyDescent="0.3">
      <c r="A4877" s="290"/>
      <c r="B4877" s="289"/>
      <c r="C4877" s="289"/>
    </row>
    <row r="4878" spans="1:3" x14ac:dyDescent="0.3">
      <c r="A4878" s="290"/>
      <c r="B4878" s="289"/>
      <c r="C4878" s="289"/>
    </row>
    <row r="4879" spans="1:3" x14ac:dyDescent="0.3">
      <c r="A4879" s="290"/>
      <c r="B4879" s="289"/>
      <c r="C4879" s="289"/>
    </row>
    <row r="4880" spans="1:3" x14ac:dyDescent="0.3">
      <c r="A4880" s="290"/>
      <c r="B4880" s="289"/>
      <c r="C4880" s="289"/>
    </row>
    <row r="4881" spans="1:3" x14ac:dyDescent="0.3">
      <c r="A4881" s="290"/>
      <c r="B4881" s="289"/>
      <c r="C4881" s="289"/>
    </row>
    <row r="4882" spans="1:3" x14ac:dyDescent="0.3">
      <c r="A4882" s="290"/>
      <c r="B4882" s="289"/>
      <c r="C4882" s="289"/>
    </row>
    <row r="4883" spans="1:3" x14ac:dyDescent="0.3">
      <c r="A4883" s="290"/>
      <c r="B4883" s="289"/>
      <c r="C4883" s="289"/>
    </row>
    <row r="4884" spans="1:3" x14ac:dyDescent="0.3">
      <c r="A4884" s="290"/>
      <c r="B4884" s="289"/>
      <c r="C4884" s="289"/>
    </row>
    <row r="4885" spans="1:3" x14ac:dyDescent="0.3">
      <c r="A4885" s="290"/>
      <c r="B4885" s="289"/>
      <c r="C4885" s="289"/>
    </row>
    <row r="4886" spans="1:3" x14ac:dyDescent="0.3">
      <c r="A4886" s="290"/>
      <c r="B4886" s="289"/>
      <c r="C4886" s="289"/>
    </row>
    <row r="4887" spans="1:3" x14ac:dyDescent="0.3">
      <c r="A4887" s="290"/>
      <c r="B4887" s="289"/>
      <c r="C4887" s="289"/>
    </row>
    <row r="4888" spans="1:3" x14ac:dyDescent="0.3">
      <c r="A4888" s="290"/>
      <c r="B4888" s="289"/>
      <c r="C4888" s="289"/>
    </row>
    <row r="4889" spans="1:3" x14ac:dyDescent="0.3">
      <c r="A4889" s="290"/>
      <c r="B4889" s="289"/>
      <c r="C4889" s="289"/>
    </row>
    <row r="4890" spans="1:3" x14ac:dyDescent="0.3">
      <c r="A4890" s="290"/>
      <c r="B4890" s="289"/>
      <c r="C4890" s="289"/>
    </row>
    <row r="4891" spans="1:3" x14ac:dyDescent="0.3">
      <c r="A4891" s="290"/>
      <c r="B4891" s="289"/>
      <c r="C4891" s="289"/>
    </row>
    <row r="4892" spans="1:3" x14ac:dyDescent="0.3">
      <c r="A4892" s="290"/>
      <c r="B4892" s="289"/>
      <c r="C4892" s="289"/>
    </row>
    <row r="4893" spans="1:3" x14ac:dyDescent="0.3">
      <c r="A4893" s="290"/>
      <c r="B4893" s="289"/>
      <c r="C4893" s="289"/>
    </row>
    <row r="4894" spans="1:3" x14ac:dyDescent="0.3">
      <c r="A4894" s="290"/>
      <c r="B4894" s="289"/>
      <c r="C4894" s="289"/>
    </row>
    <row r="4895" spans="1:3" x14ac:dyDescent="0.3">
      <c r="A4895" s="290"/>
      <c r="B4895" s="289"/>
      <c r="C4895" s="289"/>
    </row>
    <row r="4896" spans="1:3" x14ac:dyDescent="0.3">
      <c r="A4896" s="290"/>
      <c r="B4896" s="289"/>
      <c r="C4896" s="289"/>
    </row>
    <row r="4897" spans="1:3" x14ac:dyDescent="0.3">
      <c r="A4897" s="290"/>
      <c r="B4897" s="289"/>
      <c r="C4897" s="289"/>
    </row>
    <row r="4898" spans="1:3" x14ac:dyDescent="0.3">
      <c r="A4898" s="290"/>
      <c r="B4898" s="289"/>
      <c r="C4898" s="289"/>
    </row>
    <row r="4899" spans="1:3" x14ac:dyDescent="0.3">
      <c r="A4899" s="290"/>
      <c r="B4899" s="289"/>
      <c r="C4899" s="289"/>
    </row>
    <row r="4900" spans="1:3" x14ac:dyDescent="0.3">
      <c r="A4900" s="290"/>
      <c r="B4900" s="289"/>
      <c r="C4900" s="289"/>
    </row>
    <row r="4901" spans="1:3" x14ac:dyDescent="0.3">
      <c r="A4901" s="290"/>
      <c r="B4901" s="289"/>
      <c r="C4901" s="289"/>
    </row>
    <row r="4902" spans="1:3" x14ac:dyDescent="0.3">
      <c r="A4902" s="290"/>
      <c r="B4902" s="289"/>
      <c r="C4902" s="289"/>
    </row>
    <row r="4903" spans="1:3" x14ac:dyDescent="0.3">
      <c r="A4903" s="290"/>
      <c r="B4903" s="289"/>
      <c r="C4903" s="289"/>
    </row>
    <row r="4904" spans="1:3" x14ac:dyDescent="0.3">
      <c r="A4904" s="290"/>
      <c r="B4904" s="289"/>
      <c r="C4904" s="289"/>
    </row>
    <row r="4905" spans="1:3" x14ac:dyDescent="0.3">
      <c r="A4905" s="290"/>
      <c r="B4905" s="289"/>
      <c r="C4905" s="289"/>
    </row>
    <row r="4906" spans="1:3" x14ac:dyDescent="0.3">
      <c r="A4906" s="290"/>
      <c r="B4906" s="289"/>
      <c r="C4906" s="289"/>
    </row>
    <row r="4907" spans="1:3" x14ac:dyDescent="0.3">
      <c r="A4907" s="290"/>
      <c r="B4907" s="289"/>
      <c r="C4907" s="289"/>
    </row>
    <row r="4908" spans="1:3" x14ac:dyDescent="0.3">
      <c r="A4908" s="290"/>
      <c r="B4908" s="289"/>
      <c r="C4908" s="289"/>
    </row>
    <row r="4909" spans="1:3" x14ac:dyDescent="0.3">
      <c r="A4909" s="290"/>
      <c r="B4909" s="289"/>
      <c r="C4909" s="289"/>
    </row>
    <row r="4910" spans="1:3" x14ac:dyDescent="0.3">
      <c r="A4910" s="290"/>
      <c r="B4910" s="289"/>
      <c r="C4910" s="289"/>
    </row>
    <row r="4911" spans="1:3" x14ac:dyDescent="0.3">
      <c r="A4911" s="290"/>
      <c r="B4911" s="289"/>
      <c r="C4911" s="289"/>
    </row>
    <row r="4912" spans="1:3" x14ac:dyDescent="0.3">
      <c r="A4912" s="290"/>
      <c r="B4912" s="289"/>
      <c r="C4912" s="289"/>
    </row>
    <row r="4913" spans="1:3" x14ac:dyDescent="0.3">
      <c r="A4913" s="290"/>
      <c r="B4913" s="289"/>
      <c r="C4913" s="289"/>
    </row>
    <row r="4914" spans="1:3" x14ac:dyDescent="0.3">
      <c r="A4914" s="290"/>
      <c r="B4914" s="289"/>
      <c r="C4914" s="289"/>
    </row>
    <row r="4915" spans="1:3" x14ac:dyDescent="0.3">
      <c r="A4915" s="290"/>
      <c r="B4915" s="289"/>
      <c r="C4915" s="289"/>
    </row>
    <row r="4916" spans="1:3" x14ac:dyDescent="0.3">
      <c r="A4916" s="290"/>
      <c r="B4916" s="289"/>
      <c r="C4916" s="289"/>
    </row>
    <row r="4917" spans="1:3" x14ac:dyDescent="0.3">
      <c r="A4917" s="290"/>
      <c r="B4917" s="289"/>
      <c r="C4917" s="289"/>
    </row>
    <row r="4918" spans="1:3" x14ac:dyDescent="0.3">
      <c r="A4918" s="290"/>
      <c r="B4918" s="289"/>
      <c r="C4918" s="289"/>
    </row>
    <row r="4919" spans="1:3" x14ac:dyDescent="0.3">
      <c r="A4919" s="290"/>
      <c r="B4919" s="289"/>
      <c r="C4919" s="289"/>
    </row>
    <row r="4920" spans="1:3" x14ac:dyDescent="0.3">
      <c r="A4920" s="290"/>
      <c r="B4920" s="289"/>
      <c r="C4920" s="289"/>
    </row>
    <row r="4921" spans="1:3" x14ac:dyDescent="0.3">
      <c r="A4921" s="290"/>
      <c r="B4921" s="289"/>
      <c r="C4921" s="289"/>
    </row>
    <row r="4922" spans="1:3" x14ac:dyDescent="0.3">
      <c r="A4922" s="290"/>
      <c r="B4922" s="289"/>
      <c r="C4922" s="289"/>
    </row>
    <row r="4923" spans="1:3" x14ac:dyDescent="0.3">
      <c r="A4923" s="290"/>
      <c r="B4923" s="289"/>
      <c r="C4923" s="289"/>
    </row>
    <row r="4924" spans="1:3" x14ac:dyDescent="0.3">
      <c r="A4924" s="290"/>
      <c r="B4924" s="289"/>
      <c r="C4924" s="289"/>
    </row>
    <row r="4925" spans="1:3" x14ac:dyDescent="0.3">
      <c r="A4925" s="290"/>
      <c r="B4925" s="289"/>
      <c r="C4925" s="289"/>
    </row>
    <row r="4926" spans="1:3" x14ac:dyDescent="0.3">
      <c r="A4926" s="290"/>
      <c r="B4926" s="289"/>
      <c r="C4926" s="289"/>
    </row>
    <row r="4927" spans="1:3" x14ac:dyDescent="0.3">
      <c r="A4927" s="290"/>
      <c r="B4927" s="289"/>
      <c r="C4927" s="289"/>
    </row>
    <row r="4928" spans="1:3" x14ac:dyDescent="0.3">
      <c r="A4928" s="290"/>
      <c r="B4928" s="289"/>
      <c r="C4928" s="289"/>
    </row>
    <row r="4929" spans="1:3" x14ac:dyDescent="0.3">
      <c r="A4929" s="290"/>
      <c r="B4929" s="289"/>
      <c r="C4929" s="289"/>
    </row>
    <row r="4930" spans="1:3" x14ac:dyDescent="0.3">
      <c r="A4930" s="290"/>
      <c r="B4930" s="289"/>
      <c r="C4930" s="289"/>
    </row>
    <row r="4931" spans="1:3" x14ac:dyDescent="0.3">
      <c r="A4931" s="290"/>
      <c r="B4931" s="289"/>
      <c r="C4931" s="289"/>
    </row>
    <row r="4932" spans="1:3" x14ac:dyDescent="0.3">
      <c r="A4932" s="290"/>
      <c r="B4932" s="289"/>
      <c r="C4932" s="289"/>
    </row>
    <row r="4933" spans="1:3" x14ac:dyDescent="0.3">
      <c r="A4933" s="290"/>
      <c r="B4933" s="289"/>
      <c r="C4933" s="289"/>
    </row>
    <row r="4934" spans="1:3" x14ac:dyDescent="0.3">
      <c r="A4934" s="290"/>
      <c r="B4934" s="289"/>
      <c r="C4934" s="289"/>
    </row>
    <row r="4935" spans="1:3" x14ac:dyDescent="0.3">
      <c r="A4935" s="290"/>
      <c r="B4935" s="289"/>
      <c r="C4935" s="289"/>
    </row>
    <row r="4936" spans="1:3" x14ac:dyDescent="0.3">
      <c r="A4936" s="290"/>
      <c r="B4936" s="289"/>
      <c r="C4936" s="289"/>
    </row>
    <row r="4937" spans="1:3" x14ac:dyDescent="0.3">
      <c r="A4937" s="290"/>
      <c r="B4937" s="289"/>
      <c r="C4937" s="289"/>
    </row>
    <row r="4938" spans="1:3" x14ac:dyDescent="0.3">
      <c r="A4938" s="290"/>
      <c r="B4938" s="289"/>
      <c r="C4938" s="289"/>
    </row>
    <row r="4939" spans="1:3" x14ac:dyDescent="0.3">
      <c r="A4939" s="290"/>
      <c r="B4939" s="289"/>
      <c r="C4939" s="289"/>
    </row>
    <row r="4940" spans="1:3" x14ac:dyDescent="0.3">
      <c r="A4940" s="290"/>
      <c r="B4940" s="289"/>
      <c r="C4940" s="289"/>
    </row>
    <row r="4941" spans="1:3" x14ac:dyDescent="0.3">
      <c r="A4941" s="290"/>
      <c r="B4941" s="289"/>
      <c r="C4941" s="289"/>
    </row>
    <row r="4942" spans="1:3" x14ac:dyDescent="0.3">
      <c r="A4942" s="290"/>
      <c r="B4942" s="289"/>
      <c r="C4942" s="289"/>
    </row>
    <row r="4943" spans="1:3" x14ac:dyDescent="0.3">
      <c r="A4943" s="290"/>
      <c r="B4943" s="289"/>
      <c r="C4943" s="289"/>
    </row>
    <row r="4944" spans="1:3" x14ac:dyDescent="0.3">
      <c r="A4944" s="290"/>
      <c r="B4944" s="289"/>
      <c r="C4944" s="289"/>
    </row>
    <row r="4945" spans="1:3" x14ac:dyDescent="0.3">
      <c r="A4945" s="290"/>
      <c r="B4945" s="289"/>
      <c r="C4945" s="289"/>
    </row>
    <row r="4946" spans="1:3" x14ac:dyDescent="0.3">
      <c r="A4946" s="290"/>
      <c r="B4946" s="289"/>
      <c r="C4946" s="289"/>
    </row>
    <row r="4947" spans="1:3" x14ac:dyDescent="0.3">
      <c r="A4947" s="290"/>
      <c r="B4947" s="289"/>
      <c r="C4947" s="289"/>
    </row>
    <row r="4948" spans="1:3" x14ac:dyDescent="0.3">
      <c r="A4948" s="290"/>
      <c r="B4948" s="289"/>
      <c r="C4948" s="289"/>
    </row>
    <row r="4949" spans="1:3" x14ac:dyDescent="0.3">
      <c r="A4949" s="290"/>
      <c r="B4949" s="289"/>
      <c r="C4949" s="289"/>
    </row>
    <row r="4950" spans="1:3" x14ac:dyDescent="0.3">
      <c r="A4950" s="290"/>
      <c r="B4950" s="289"/>
      <c r="C4950" s="289"/>
    </row>
    <row r="4951" spans="1:3" x14ac:dyDescent="0.3">
      <c r="A4951" s="290"/>
      <c r="B4951" s="289"/>
      <c r="C4951" s="289"/>
    </row>
    <row r="4952" spans="1:3" x14ac:dyDescent="0.3">
      <c r="A4952" s="290"/>
      <c r="B4952" s="289"/>
      <c r="C4952" s="289"/>
    </row>
    <row r="4953" spans="1:3" x14ac:dyDescent="0.3">
      <c r="A4953" s="290"/>
      <c r="B4953" s="289"/>
      <c r="C4953" s="289"/>
    </row>
    <row r="4954" spans="1:3" x14ac:dyDescent="0.3">
      <c r="A4954" s="290"/>
      <c r="B4954" s="289"/>
      <c r="C4954" s="289"/>
    </row>
    <row r="4955" spans="1:3" x14ac:dyDescent="0.3">
      <c r="A4955" s="290"/>
      <c r="B4955" s="289"/>
      <c r="C4955" s="289"/>
    </row>
    <row r="4956" spans="1:3" x14ac:dyDescent="0.3">
      <c r="A4956" s="290"/>
      <c r="B4956" s="289"/>
      <c r="C4956" s="289"/>
    </row>
    <row r="4957" spans="1:3" x14ac:dyDescent="0.3">
      <c r="A4957" s="290"/>
      <c r="B4957" s="289"/>
      <c r="C4957" s="289"/>
    </row>
    <row r="4958" spans="1:3" x14ac:dyDescent="0.3">
      <c r="A4958" s="290"/>
      <c r="B4958" s="289"/>
      <c r="C4958" s="289"/>
    </row>
    <row r="4959" spans="1:3" x14ac:dyDescent="0.3">
      <c r="A4959" s="290"/>
      <c r="B4959" s="289"/>
      <c r="C4959" s="289"/>
    </row>
    <row r="4960" spans="1:3" x14ac:dyDescent="0.3">
      <c r="A4960" s="290"/>
      <c r="B4960" s="289"/>
      <c r="C4960" s="289"/>
    </row>
    <row r="4961" spans="1:3" x14ac:dyDescent="0.3">
      <c r="A4961" s="290"/>
      <c r="B4961" s="289"/>
      <c r="C4961" s="289"/>
    </row>
    <row r="4962" spans="1:3" x14ac:dyDescent="0.3">
      <c r="A4962" s="290"/>
      <c r="B4962" s="289"/>
      <c r="C4962" s="289"/>
    </row>
    <row r="4963" spans="1:3" x14ac:dyDescent="0.3">
      <c r="A4963" s="290"/>
      <c r="B4963" s="289"/>
      <c r="C4963" s="289"/>
    </row>
    <row r="4964" spans="1:3" x14ac:dyDescent="0.3">
      <c r="A4964" s="290"/>
      <c r="B4964" s="289"/>
      <c r="C4964" s="289"/>
    </row>
    <row r="4965" spans="1:3" x14ac:dyDescent="0.3">
      <c r="A4965" s="290"/>
      <c r="B4965" s="289"/>
      <c r="C4965" s="289"/>
    </row>
    <row r="4966" spans="1:3" x14ac:dyDescent="0.3">
      <c r="A4966" s="290"/>
      <c r="B4966" s="289"/>
      <c r="C4966" s="289"/>
    </row>
    <row r="4967" spans="1:3" x14ac:dyDescent="0.3">
      <c r="A4967" s="290"/>
      <c r="B4967" s="289"/>
      <c r="C4967" s="289"/>
    </row>
    <row r="4968" spans="1:3" x14ac:dyDescent="0.3">
      <c r="A4968" s="290"/>
      <c r="B4968" s="289"/>
      <c r="C4968" s="289"/>
    </row>
    <row r="4969" spans="1:3" x14ac:dyDescent="0.3">
      <c r="A4969" s="290"/>
      <c r="B4969" s="289"/>
      <c r="C4969" s="289"/>
    </row>
    <row r="4970" spans="1:3" x14ac:dyDescent="0.3">
      <c r="A4970" s="290"/>
      <c r="B4970" s="289"/>
      <c r="C4970" s="289"/>
    </row>
    <row r="4971" spans="1:3" x14ac:dyDescent="0.3">
      <c r="A4971" s="290"/>
      <c r="B4971" s="289"/>
      <c r="C4971" s="289"/>
    </row>
    <row r="4972" spans="1:3" x14ac:dyDescent="0.3">
      <c r="A4972" s="290"/>
      <c r="B4972" s="289"/>
      <c r="C4972" s="289"/>
    </row>
    <row r="4973" spans="1:3" x14ac:dyDescent="0.3">
      <c r="A4973" s="290"/>
      <c r="B4973" s="289"/>
      <c r="C4973" s="289"/>
    </row>
    <row r="4974" spans="1:3" x14ac:dyDescent="0.3">
      <c r="A4974" s="290"/>
      <c r="B4974" s="289"/>
      <c r="C4974" s="289"/>
    </row>
    <row r="4975" spans="1:3" x14ac:dyDescent="0.3">
      <c r="A4975" s="290"/>
      <c r="B4975" s="289"/>
      <c r="C4975" s="289"/>
    </row>
    <row r="4976" spans="1:3" x14ac:dyDescent="0.3">
      <c r="A4976" s="290"/>
      <c r="B4976" s="289"/>
      <c r="C4976" s="289"/>
    </row>
    <row r="4977" spans="1:3" x14ac:dyDescent="0.3">
      <c r="A4977" s="290"/>
      <c r="B4977" s="289"/>
      <c r="C4977" s="289"/>
    </row>
    <row r="4978" spans="1:3" x14ac:dyDescent="0.3">
      <c r="A4978" s="290"/>
      <c r="B4978" s="289"/>
      <c r="C4978" s="289"/>
    </row>
    <row r="4979" spans="1:3" x14ac:dyDescent="0.3">
      <c r="A4979" s="290"/>
      <c r="B4979" s="289"/>
      <c r="C4979" s="289"/>
    </row>
    <row r="4980" spans="1:3" x14ac:dyDescent="0.3">
      <c r="A4980" s="290"/>
      <c r="B4980" s="289"/>
      <c r="C4980" s="289"/>
    </row>
    <row r="4981" spans="1:3" x14ac:dyDescent="0.3">
      <c r="A4981" s="290"/>
      <c r="B4981" s="289"/>
      <c r="C4981" s="289"/>
    </row>
    <row r="4982" spans="1:3" x14ac:dyDescent="0.3">
      <c r="A4982" s="290"/>
      <c r="B4982" s="289"/>
      <c r="C4982" s="289"/>
    </row>
    <row r="4983" spans="1:3" x14ac:dyDescent="0.3">
      <c r="A4983" s="290"/>
      <c r="B4983" s="289"/>
      <c r="C4983" s="289"/>
    </row>
    <row r="4984" spans="1:3" x14ac:dyDescent="0.3">
      <c r="A4984" s="290"/>
      <c r="B4984" s="289"/>
      <c r="C4984" s="289"/>
    </row>
    <row r="4985" spans="1:3" x14ac:dyDescent="0.3">
      <c r="A4985" s="290"/>
      <c r="B4985" s="289"/>
      <c r="C4985" s="289"/>
    </row>
    <row r="4986" spans="1:3" x14ac:dyDescent="0.3">
      <c r="A4986" s="290"/>
      <c r="B4986" s="289"/>
      <c r="C4986" s="289"/>
    </row>
    <row r="4987" spans="1:3" x14ac:dyDescent="0.3">
      <c r="A4987" s="290"/>
      <c r="B4987" s="289"/>
      <c r="C4987" s="289"/>
    </row>
    <row r="4988" spans="1:3" x14ac:dyDescent="0.3">
      <c r="A4988" s="290"/>
      <c r="B4988" s="289"/>
      <c r="C4988" s="289"/>
    </row>
    <row r="4989" spans="1:3" x14ac:dyDescent="0.3">
      <c r="A4989" s="290"/>
      <c r="B4989" s="289"/>
      <c r="C4989" s="289"/>
    </row>
    <row r="4990" spans="1:3" x14ac:dyDescent="0.3">
      <c r="A4990" s="290"/>
      <c r="B4990" s="289"/>
      <c r="C4990" s="289"/>
    </row>
    <row r="4991" spans="1:3" x14ac:dyDescent="0.3">
      <c r="A4991" s="290"/>
      <c r="B4991" s="289"/>
      <c r="C4991" s="289"/>
    </row>
    <row r="4992" spans="1:3" x14ac:dyDescent="0.3">
      <c r="A4992" s="290"/>
      <c r="B4992" s="289"/>
      <c r="C4992" s="289"/>
    </row>
    <row r="4993" spans="1:3" x14ac:dyDescent="0.3">
      <c r="A4993" s="290"/>
      <c r="B4993" s="289"/>
      <c r="C4993" s="289"/>
    </row>
    <row r="4994" spans="1:3" x14ac:dyDescent="0.3">
      <c r="A4994" s="290"/>
      <c r="B4994" s="289"/>
      <c r="C4994" s="289"/>
    </row>
    <row r="4995" spans="1:3" x14ac:dyDescent="0.3">
      <c r="A4995" s="290"/>
      <c r="B4995" s="289"/>
      <c r="C4995" s="289"/>
    </row>
    <row r="4996" spans="1:3" x14ac:dyDescent="0.3">
      <c r="A4996" s="290"/>
      <c r="B4996" s="289"/>
      <c r="C4996" s="289"/>
    </row>
    <row r="4997" spans="1:3" x14ac:dyDescent="0.3">
      <c r="A4997" s="290"/>
      <c r="B4997" s="289"/>
      <c r="C4997" s="289"/>
    </row>
    <row r="4998" spans="1:3" x14ac:dyDescent="0.3">
      <c r="A4998" s="290"/>
      <c r="B4998" s="289"/>
      <c r="C4998" s="289"/>
    </row>
    <row r="4999" spans="1:3" x14ac:dyDescent="0.3">
      <c r="A4999" s="290"/>
      <c r="B4999" s="289"/>
      <c r="C4999" s="289"/>
    </row>
    <row r="5000" spans="1:3" x14ac:dyDescent="0.3">
      <c r="A5000" s="290"/>
      <c r="B5000" s="289"/>
      <c r="C5000" s="289"/>
    </row>
    <row r="5001" spans="1:3" x14ac:dyDescent="0.3">
      <c r="A5001" s="290"/>
      <c r="B5001" s="289"/>
      <c r="C5001" s="289"/>
    </row>
    <row r="5002" spans="1:3" x14ac:dyDescent="0.3">
      <c r="A5002" s="290"/>
      <c r="B5002" s="289"/>
      <c r="C5002" s="289"/>
    </row>
    <row r="5003" spans="1:3" x14ac:dyDescent="0.3">
      <c r="A5003" s="290"/>
      <c r="B5003" s="289"/>
      <c r="C5003" s="289"/>
    </row>
    <row r="5004" spans="1:3" x14ac:dyDescent="0.3">
      <c r="A5004" s="290"/>
      <c r="B5004" s="289"/>
      <c r="C5004" s="289"/>
    </row>
    <row r="5005" spans="1:3" x14ac:dyDescent="0.3">
      <c r="A5005" s="290"/>
      <c r="B5005" s="289"/>
      <c r="C5005" s="289"/>
    </row>
    <row r="5006" spans="1:3" x14ac:dyDescent="0.3">
      <c r="A5006" s="290"/>
      <c r="B5006" s="289"/>
      <c r="C5006" s="289"/>
    </row>
    <row r="5007" spans="1:3" x14ac:dyDescent="0.3">
      <c r="A5007" s="290"/>
      <c r="B5007" s="289"/>
      <c r="C5007" s="289"/>
    </row>
    <row r="5008" spans="1:3" x14ac:dyDescent="0.3">
      <c r="A5008" s="290"/>
      <c r="B5008" s="289"/>
      <c r="C5008" s="289"/>
    </row>
    <row r="5009" spans="1:3" x14ac:dyDescent="0.3">
      <c r="A5009" s="290"/>
      <c r="B5009" s="289"/>
      <c r="C5009" s="289"/>
    </row>
    <row r="5010" spans="1:3" x14ac:dyDescent="0.3">
      <c r="A5010" s="290"/>
      <c r="B5010" s="289"/>
      <c r="C5010" s="289"/>
    </row>
    <row r="5011" spans="1:3" x14ac:dyDescent="0.3">
      <c r="A5011" s="290"/>
      <c r="B5011" s="289"/>
      <c r="C5011" s="289"/>
    </row>
    <row r="5012" spans="1:3" x14ac:dyDescent="0.3">
      <c r="A5012" s="290"/>
      <c r="B5012" s="289"/>
      <c r="C5012" s="289"/>
    </row>
    <row r="5013" spans="1:3" x14ac:dyDescent="0.3">
      <c r="A5013" s="290"/>
      <c r="B5013" s="289"/>
      <c r="C5013" s="289"/>
    </row>
    <row r="5014" spans="1:3" x14ac:dyDescent="0.3">
      <c r="A5014" s="290"/>
      <c r="B5014" s="289"/>
      <c r="C5014" s="289"/>
    </row>
  </sheetData>
  <sortState xmlns:xlrd2="http://schemas.microsoft.com/office/spreadsheetml/2017/richdata2" ref="A2:B29">
    <sortCondition ref="A3:A29"/>
  </sortState>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AF15D-9423-4855-9494-152FE9E80935}">
  <dimension ref="A1:BE7616"/>
  <sheetViews>
    <sheetView workbookViewId="0">
      <pane xSplit="2" ySplit="1" topLeftCell="AQ7588" activePane="bottomRight" state="frozen"/>
      <selection activeCell="C22" sqref="C22:H22"/>
      <selection pane="topRight" activeCell="C22" sqref="C22:H22"/>
      <selection pane="bottomLeft" activeCell="C22" sqref="C22:H22"/>
      <selection pane="bottomRight" activeCell="A7" sqref="A7:A536"/>
    </sheetView>
  </sheetViews>
  <sheetFormatPr baseColWidth="10" defaultRowHeight="13.8" x14ac:dyDescent="0.25"/>
  <cols>
    <col min="1" max="1" width="13.88671875" style="1" bestFit="1" customWidth="1"/>
    <col min="2" max="15" width="11.5546875" style="1"/>
    <col min="16" max="16" width="13.44140625" style="2" bestFit="1" customWidth="1"/>
    <col min="17" max="17" width="12.44140625" style="2" bestFit="1" customWidth="1"/>
    <col min="18" max="18" width="13.88671875" style="2" bestFit="1" customWidth="1"/>
    <col min="19" max="43" width="11.5546875" style="1"/>
    <col min="44" max="44" width="14.6640625" style="2" bestFit="1" customWidth="1"/>
    <col min="45" max="16384" width="11.5546875" style="1"/>
  </cols>
  <sheetData>
    <row r="1" spans="1:57" s="35" customFormat="1" ht="27.6" x14ac:dyDescent="0.3">
      <c r="A1" s="307" t="s">
        <v>2696</v>
      </c>
      <c r="B1" s="307" t="s">
        <v>2695</v>
      </c>
      <c r="C1" s="307" t="s">
        <v>2694</v>
      </c>
      <c r="D1" s="307" t="s">
        <v>2693</v>
      </c>
      <c r="E1" s="307" t="s">
        <v>2692</v>
      </c>
      <c r="F1" s="307" t="s">
        <v>2691</v>
      </c>
      <c r="G1" s="307" t="s">
        <v>2690</v>
      </c>
      <c r="H1" s="307" t="s">
        <v>2689</v>
      </c>
      <c r="I1" s="307" t="s">
        <v>2688</v>
      </c>
      <c r="J1" s="307" t="s">
        <v>2687</v>
      </c>
      <c r="K1" s="307" t="s">
        <v>2686</v>
      </c>
      <c r="L1" s="307" t="s">
        <v>2685</v>
      </c>
      <c r="M1" s="307" t="s">
        <v>2684</v>
      </c>
      <c r="N1" s="307" t="s">
        <v>2683</v>
      </c>
      <c r="O1" s="307" t="s">
        <v>2682</v>
      </c>
      <c r="P1" s="308" t="s">
        <v>2681</v>
      </c>
      <c r="Q1" s="308" t="s">
        <v>2680</v>
      </c>
      <c r="R1" s="308" t="s">
        <v>2679</v>
      </c>
      <c r="S1" s="307" t="s">
        <v>2678</v>
      </c>
      <c r="T1" s="307" t="s">
        <v>2677</v>
      </c>
      <c r="U1" s="307" t="s">
        <v>2676</v>
      </c>
      <c r="V1" s="307" t="s">
        <v>2675</v>
      </c>
      <c r="W1" s="307" t="s">
        <v>2674</v>
      </c>
      <c r="X1" s="307" t="s">
        <v>2673</v>
      </c>
      <c r="Y1" s="307" t="s">
        <v>2672</v>
      </c>
      <c r="Z1" s="307" t="s">
        <v>2671</v>
      </c>
      <c r="AA1" s="307" t="s">
        <v>2670</v>
      </c>
      <c r="AB1" s="307" t="s">
        <v>2669</v>
      </c>
      <c r="AC1" s="307" t="s">
        <v>2668</v>
      </c>
      <c r="AD1" s="307" t="s">
        <v>2667</v>
      </c>
      <c r="AE1" s="307" t="s">
        <v>2666</v>
      </c>
      <c r="AF1" s="307" t="s">
        <v>2665</v>
      </c>
      <c r="AG1" s="307" t="s">
        <v>2664</v>
      </c>
      <c r="AH1" s="307" t="s">
        <v>2663</v>
      </c>
      <c r="AI1" s="307" t="s">
        <v>2662</v>
      </c>
      <c r="AJ1" s="307" t="s">
        <v>2661</v>
      </c>
      <c r="AK1" s="307" t="s">
        <v>2660</v>
      </c>
      <c r="AL1" s="307" t="s">
        <v>2659</v>
      </c>
      <c r="AM1" s="307" t="s">
        <v>2658</v>
      </c>
      <c r="AN1" s="307" t="s">
        <v>2657</v>
      </c>
      <c r="AO1" s="307" t="s">
        <v>2656</v>
      </c>
      <c r="AP1" s="307" t="s">
        <v>2655</v>
      </c>
      <c r="AQ1" s="307" t="s">
        <v>2654</v>
      </c>
      <c r="AR1" s="308" t="s">
        <v>2653</v>
      </c>
      <c r="AS1" s="307" t="s">
        <v>2652</v>
      </c>
      <c r="AT1" s="307" t="s">
        <v>2651</v>
      </c>
      <c r="AU1" s="307" t="s">
        <v>2650</v>
      </c>
      <c r="AV1" s="307" t="s">
        <v>2649</v>
      </c>
      <c r="AW1" s="307" t="s">
        <v>2648</v>
      </c>
      <c r="AX1" s="307" t="s">
        <v>2647</v>
      </c>
      <c r="AY1" s="307" t="s">
        <v>2646</v>
      </c>
      <c r="AZ1" s="307" t="s">
        <v>2645</v>
      </c>
      <c r="BA1" s="307" t="s">
        <v>2644</v>
      </c>
      <c r="BB1" s="307" t="s">
        <v>2643</v>
      </c>
      <c r="BC1" s="307" t="s">
        <v>2642</v>
      </c>
      <c r="BD1" s="307" t="s">
        <v>2641</v>
      </c>
      <c r="BE1" s="307" t="s">
        <v>2640</v>
      </c>
    </row>
    <row r="2" spans="1:57" x14ac:dyDescent="0.25">
      <c r="A2" s="309">
        <f t="shared" ref="A2:A65" si="0">IF(+R2&gt;AR2,R2-AR2,0)</f>
        <v>3809900</v>
      </c>
      <c r="B2" s="1" t="s">
        <v>2639</v>
      </c>
      <c r="C2" s="1">
        <v>16287306</v>
      </c>
      <c r="D2" s="1">
        <v>144105</v>
      </c>
      <c r="E2" s="1">
        <v>4</v>
      </c>
      <c r="F2" s="1">
        <v>1.62873062677878E+16</v>
      </c>
      <c r="G2" s="304">
        <v>43922</v>
      </c>
      <c r="H2" s="304">
        <v>46476</v>
      </c>
      <c r="I2" s="1">
        <v>0</v>
      </c>
      <c r="J2" s="1">
        <v>1</v>
      </c>
      <c r="K2" s="1">
        <v>16</v>
      </c>
      <c r="L2" s="1">
        <v>30</v>
      </c>
      <c r="M2" s="1">
        <v>2</v>
      </c>
      <c r="N2" s="305">
        <v>18</v>
      </c>
      <c r="O2" s="305">
        <v>19562</v>
      </c>
      <c r="P2" s="2">
        <v>11200000</v>
      </c>
      <c r="Q2" s="2">
        <v>253370</v>
      </c>
      <c r="R2" s="2">
        <v>10100155</v>
      </c>
      <c r="S2" s="1">
        <v>0</v>
      </c>
      <c r="T2" s="1">
        <v>0</v>
      </c>
      <c r="U2" s="1">
        <v>0</v>
      </c>
      <c r="W2" s="1">
        <v>0</v>
      </c>
      <c r="X2" s="1">
        <v>0</v>
      </c>
      <c r="Y2" s="1">
        <v>0</v>
      </c>
      <c r="AB2" s="304">
        <v>44498</v>
      </c>
      <c r="AC2" s="1">
        <v>1</v>
      </c>
      <c r="AD2" s="1" t="s">
        <v>3016</v>
      </c>
      <c r="AE2" s="1">
        <v>1</v>
      </c>
      <c r="AF2" s="1">
        <v>30</v>
      </c>
      <c r="AG2" s="1">
        <v>0</v>
      </c>
      <c r="AH2" s="1" t="s">
        <v>1454</v>
      </c>
      <c r="AI2" s="1" t="s">
        <v>1454</v>
      </c>
      <c r="AJ2" s="1" t="s">
        <v>1454</v>
      </c>
      <c r="AK2" s="1" t="s">
        <v>1454</v>
      </c>
      <c r="AL2" s="1" t="s">
        <v>1454</v>
      </c>
      <c r="AM2" s="1" t="s">
        <v>1454</v>
      </c>
      <c r="AN2" s="1">
        <v>1</v>
      </c>
      <c r="AO2" s="1">
        <v>1</v>
      </c>
      <c r="AP2" s="1" t="s">
        <v>3086</v>
      </c>
      <c r="AQ2" s="1" t="s">
        <v>1454</v>
      </c>
      <c r="AR2" s="2">
        <v>6290255</v>
      </c>
      <c r="AS2" s="1" t="s">
        <v>3022</v>
      </c>
      <c r="AT2" s="1">
        <v>43922</v>
      </c>
      <c r="AU2" s="1">
        <v>0</v>
      </c>
      <c r="AV2" s="1">
        <v>0</v>
      </c>
      <c r="AW2" s="1">
        <v>0</v>
      </c>
      <c r="AX2" s="1" t="s">
        <v>1454</v>
      </c>
      <c r="AY2" s="1">
        <v>890303093000</v>
      </c>
      <c r="AZ2" s="1">
        <v>0</v>
      </c>
      <c r="BA2" s="1">
        <v>0</v>
      </c>
    </row>
    <row r="3" spans="1:57" x14ac:dyDescent="0.25">
      <c r="A3" s="309">
        <f t="shared" si="0"/>
        <v>0</v>
      </c>
      <c r="B3" s="1" t="s">
        <v>2639</v>
      </c>
      <c r="C3" s="1">
        <v>31967935</v>
      </c>
      <c r="D3" s="1">
        <v>144205</v>
      </c>
      <c r="E3" s="1">
        <v>4</v>
      </c>
      <c r="F3" s="1">
        <v>3.19679351154892E+16</v>
      </c>
      <c r="G3" s="304">
        <v>44391</v>
      </c>
      <c r="H3" s="304">
        <v>45838</v>
      </c>
      <c r="I3" s="1">
        <v>0</v>
      </c>
      <c r="J3" s="1">
        <v>1</v>
      </c>
      <c r="K3" s="1">
        <v>4</v>
      </c>
      <c r="L3" s="1">
        <v>30</v>
      </c>
      <c r="M3" s="1">
        <v>2</v>
      </c>
      <c r="N3" s="305">
        <v>9</v>
      </c>
      <c r="O3" s="305">
        <v>9381</v>
      </c>
      <c r="P3" s="2">
        <v>8000000</v>
      </c>
      <c r="Q3" s="2">
        <v>200176</v>
      </c>
      <c r="R3" s="2">
        <v>7404304</v>
      </c>
      <c r="S3" s="1">
        <v>0</v>
      </c>
      <c r="T3" s="1">
        <v>0</v>
      </c>
      <c r="U3" s="1">
        <v>0</v>
      </c>
      <c r="W3" s="1">
        <v>0</v>
      </c>
      <c r="X3" s="1">
        <v>0</v>
      </c>
      <c r="Y3" s="1">
        <v>0</v>
      </c>
      <c r="AB3" s="304">
        <v>44500</v>
      </c>
      <c r="AC3" s="1">
        <v>1</v>
      </c>
      <c r="AD3" s="1" t="s">
        <v>3016</v>
      </c>
      <c r="AE3" s="1">
        <v>1</v>
      </c>
      <c r="AF3" s="1">
        <v>30</v>
      </c>
      <c r="AG3" s="1">
        <v>0</v>
      </c>
      <c r="AH3" s="1" t="s">
        <v>1454</v>
      </c>
      <c r="AI3" s="1" t="s">
        <v>1454</v>
      </c>
      <c r="AJ3" s="1" t="s">
        <v>1454</v>
      </c>
      <c r="AK3" s="1" t="s">
        <v>1454</v>
      </c>
      <c r="AL3" s="1" t="s">
        <v>1454</v>
      </c>
      <c r="AM3" s="1" t="s">
        <v>1454</v>
      </c>
      <c r="AN3" s="1">
        <v>1</v>
      </c>
      <c r="AO3" s="1">
        <v>1</v>
      </c>
      <c r="AP3" s="1" t="s">
        <v>3086</v>
      </c>
      <c r="AQ3" s="1" t="s">
        <v>1454</v>
      </c>
      <c r="AR3" s="2">
        <v>8030139</v>
      </c>
      <c r="AS3" s="1" t="s">
        <v>3020</v>
      </c>
      <c r="AT3" s="1">
        <v>44391</v>
      </c>
      <c r="AU3" s="1">
        <v>0</v>
      </c>
      <c r="AV3" s="1">
        <v>0</v>
      </c>
      <c r="AW3" s="1">
        <v>0</v>
      </c>
      <c r="AX3" s="1" t="s">
        <v>1454</v>
      </c>
      <c r="AY3" s="1">
        <v>890303093000</v>
      </c>
      <c r="AZ3" s="1">
        <v>0</v>
      </c>
      <c r="BA3" s="1">
        <v>0</v>
      </c>
    </row>
    <row r="4" spans="1:57" x14ac:dyDescent="0.25">
      <c r="A4" s="309">
        <f t="shared" si="0"/>
        <v>762421</v>
      </c>
      <c r="B4" s="1" t="s">
        <v>2639</v>
      </c>
      <c r="C4" s="1">
        <v>31793237</v>
      </c>
      <c r="D4" s="1">
        <v>144105</v>
      </c>
      <c r="E4" s="1">
        <v>4</v>
      </c>
      <c r="F4" s="1">
        <v>3.17932371246892E+16</v>
      </c>
      <c r="G4" s="304">
        <v>44378</v>
      </c>
      <c r="H4" s="304">
        <v>44560</v>
      </c>
      <c r="I4" s="1">
        <v>0</v>
      </c>
      <c r="J4" s="1">
        <v>1</v>
      </c>
      <c r="K4" s="1">
        <v>1</v>
      </c>
      <c r="L4" s="1">
        <v>30</v>
      </c>
      <c r="M4" s="1">
        <v>2</v>
      </c>
      <c r="N4" s="1">
        <v>19.2</v>
      </c>
      <c r="O4" s="1">
        <v>20983</v>
      </c>
      <c r="P4" s="2">
        <v>1600000</v>
      </c>
      <c r="Q4" s="2">
        <v>154338</v>
      </c>
      <c r="R4" s="2">
        <v>1075442</v>
      </c>
      <c r="S4" s="1">
        <v>0</v>
      </c>
      <c r="T4" s="1">
        <v>0</v>
      </c>
      <c r="U4" s="1">
        <v>0</v>
      </c>
      <c r="W4" s="1">
        <v>0</v>
      </c>
      <c r="X4" s="1">
        <v>0</v>
      </c>
      <c r="Y4" s="1">
        <v>0</v>
      </c>
      <c r="Z4" s="1">
        <v>800000</v>
      </c>
      <c r="AA4" s="1">
        <v>12</v>
      </c>
      <c r="AB4" s="304">
        <v>44500</v>
      </c>
      <c r="AC4" s="1">
        <v>1</v>
      </c>
      <c r="AD4" s="1" t="s">
        <v>3016</v>
      </c>
      <c r="AE4" s="1">
        <v>1</v>
      </c>
      <c r="AF4" s="1">
        <v>30</v>
      </c>
      <c r="AG4" s="1">
        <v>0</v>
      </c>
      <c r="AH4" s="1" t="s">
        <v>1454</v>
      </c>
      <c r="AI4" s="1" t="s">
        <v>1454</v>
      </c>
      <c r="AJ4" s="1" t="s">
        <v>1454</v>
      </c>
      <c r="AK4" s="1" t="s">
        <v>1454</v>
      </c>
      <c r="AL4" s="1" t="s">
        <v>1454</v>
      </c>
      <c r="AM4" s="1" t="s">
        <v>1454</v>
      </c>
      <c r="AN4" s="1">
        <v>1</v>
      </c>
      <c r="AO4" s="1">
        <v>1</v>
      </c>
      <c r="AP4" s="1" t="s">
        <v>3086</v>
      </c>
      <c r="AQ4" s="1" t="s">
        <v>1454</v>
      </c>
      <c r="AR4" s="2">
        <v>313021</v>
      </c>
      <c r="AS4" s="1" t="s">
        <v>3018</v>
      </c>
      <c r="AT4" s="1">
        <v>44378</v>
      </c>
      <c r="AU4" s="1">
        <v>0</v>
      </c>
      <c r="AV4" s="1">
        <v>0</v>
      </c>
      <c r="AW4" s="1">
        <v>0</v>
      </c>
      <c r="AX4" s="1" t="s">
        <v>1454</v>
      </c>
      <c r="AY4" s="1">
        <v>890303093000</v>
      </c>
      <c r="AZ4" s="1">
        <v>0</v>
      </c>
      <c r="BA4" s="1">
        <v>0</v>
      </c>
    </row>
    <row r="5" spans="1:57" x14ac:dyDescent="0.25">
      <c r="A5" s="309">
        <f t="shared" si="0"/>
        <v>15565222</v>
      </c>
      <c r="B5" s="1" t="s">
        <v>2639</v>
      </c>
      <c r="C5" s="1">
        <v>31793237</v>
      </c>
      <c r="D5" s="1">
        <v>144105</v>
      </c>
      <c r="E5" s="1">
        <v>4</v>
      </c>
      <c r="F5" s="1">
        <v>3.17932371176872E+16</v>
      </c>
      <c r="G5" s="304">
        <v>43783</v>
      </c>
      <c r="H5" s="304">
        <v>45991</v>
      </c>
      <c r="I5" s="1">
        <v>0</v>
      </c>
      <c r="J5" s="1">
        <v>1</v>
      </c>
      <c r="K5" s="1">
        <v>20</v>
      </c>
      <c r="L5" s="1">
        <v>30</v>
      </c>
      <c r="M5" s="1">
        <v>2</v>
      </c>
      <c r="N5" s="305">
        <v>18</v>
      </c>
      <c r="O5" s="305">
        <v>19562</v>
      </c>
      <c r="P5" s="2">
        <v>26790000</v>
      </c>
      <c r="Q5" s="2">
        <v>615390</v>
      </c>
      <c r="R5" s="2">
        <v>21955713</v>
      </c>
      <c r="S5" s="1">
        <v>0</v>
      </c>
      <c r="T5" s="1">
        <v>0</v>
      </c>
      <c r="U5" s="1">
        <v>0</v>
      </c>
      <c r="W5" s="1">
        <v>0</v>
      </c>
      <c r="X5" s="1">
        <v>0</v>
      </c>
      <c r="Y5" s="1">
        <v>0</v>
      </c>
      <c r="AB5" s="304">
        <v>44500</v>
      </c>
      <c r="AC5" s="1">
        <v>1</v>
      </c>
      <c r="AD5" s="1" t="s">
        <v>3016</v>
      </c>
      <c r="AE5" s="1">
        <v>1</v>
      </c>
      <c r="AF5" s="1">
        <v>30</v>
      </c>
      <c r="AG5" s="1">
        <v>0</v>
      </c>
      <c r="AH5" s="1" t="s">
        <v>1454</v>
      </c>
      <c r="AI5" s="1" t="s">
        <v>1454</v>
      </c>
      <c r="AJ5" s="1" t="s">
        <v>1454</v>
      </c>
      <c r="AK5" s="1" t="s">
        <v>1454</v>
      </c>
      <c r="AL5" s="1" t="s">
        <v>1454</v>
      </c>
      <c r="AM5" s="1" t="s">
        <v>1454</v>
      </c>
      <c r="AN5" s="1">
        <v>1</v>
      </c>
      <c r="AO5" s="1">
        <v>1</v>
      </c>
      <c r="AP5" s="1" t="s">
        <v>3086</v>
      </c>
      <c r="AQ5" s="1" t="s">
        <v>1454</v>
      </c>
      <c r="AR5" s="2">
        <v>6390491</v>
      </c>
      <c r="AS5" s="1" t="s">
        <v>3037</v>
      </c>
      <c r="AT5" s="1">
        <v>43783</v>
      </c>
      <c r="AU5" s="1">
        <v>0</v>
      </c>
      <c r="AV5" s="1">
        <v>0</v>
      </c>
      <c r="AW5" s="1">
        <v>0</v>
      </c>
      <c r="AX5" s="1" t="s">
        <v>1454</v>
      </c>
      <c r="AY5" s="1">
        <v>890303093000</v>
      </c>
      <c r="AZ5" s="1">
        <v>0</v>
      </c>
      <c r="BA5" s="1">
        <v>0</v>
      </c>
    </row>
    <row r="6" spans="1:57" x14ac:dyDescent="0.25">
      <c r="A6" s="309">
        <f t="shared" si="0"/>
        <v>0</v>
      </c>
      <c r="B6" s="1" t="s">
        <v>2639</v>
      </c>
      <c r="C6" s="1">
        <v>31281818</v>
      </c>
      <c r="D6" s="1">
        <v>144205</v>
      </c>
      <c r="E6" s="1">
        <v>4</v>
      </c>
      <c r="F6" s="1">
        <v>3.12818181154895E+16</v>
      </c>
      <c r="G6" s="304">
        <v>44484</v>
      </c>
      <c r="H6" s="304">
        <v>46325</v>
      </c>
      <c r="I6" s="1">
        <v>0</v>
      </c>
      <c r="J6" s="1">
        <v>1</v>
      </c>
      <c r="K6" s="1">
        <v>0</v>
      </c>
      <c r="L6" s="1">
        <v>30</v>
      </c>
      <c r="M6" s="1">
        <v>2</v>
      </c>
      <c r="N6" s="305">
        <v>9</v>
      </c>
      <c r="O6" s="305">
        <v>9381</v>
      </c>
      <c r="P6" s="2">
        <v>1500000</v>
      </c>
      <c r="Q6" s="2">
        <v>31348</v>
      </c>
      <c r="R6" s="2">
        <v>1500000</v>
      </c>
      <c r="S6" s="1">
        <v>0</v>
      </c>
      <c r="T6" s="1">
        <v>0</v>
      </c>
      <c r="U6" s="1">
        <v>0</v>
      </c>
      <c r="W6" s="1">
        <v>0</v>
      </c>
      <c r="X6" s="1">
        <v>0</v>
      </c>
      <c r="Y6" s="1">
        <v>0</v>
      </c>
      <c r="AB6" s="304">
        <v>44500</v>
      </c>
      <c r="AC6" s="1">
        <v>1</v>
      </c>
      <c r="AD6" s="1" t="s">
        <v>3016</v>
      </c>
      <c r="AE6" s="1">
        <v>1</v>
      </c>
      <c r="AF6" s="1">
        <v>30</v>
      </c>
      <c r="AG6" s="1">
        <v>0</v>
      </c>
      <c r="AH6" s="1" t="s">
        <v>1454</v>
      </c>
      <c r="AI6" s="1" t="s">
        <v>1454</v>
      </c>
      <c r="AJ6" s="1" t="s">
        <v>1454</v>
      </c>
      <c r="AK6" s="1" t="s">
        <v>1454</v>
      </c>
      <c r="AL6" s="1" t="s">
        <v>1454</v>
      </c>
      <c r="AM6" s="1" t="s">
        <v>1454</v>
      </c>
      <c r="AN6" s="1">
        <v>1</v>
      </c>
      <c r="AO6" s="1">
        <v>1</v>
      </c>
      <c r="AP6" s="1" t="s">
        <v>3086</v>
      </c>
      <c r="AQ6" s="1" t="s">
        <v>1454</v>
      </c>
      <c r="AR6" s="2">
        <v>5849532</v>
      </c>
      <c r="AS6" s="1" t="s">
        <v>3020</v>
      </c>
      <c r="AT6" s="1">
        <v>44484</v>
      </c>
      <c r="AU6" s="1">
        <v>0</v>
      </c>
      <c r="AV6" s="1">
        <v>0</v>
      </c>
      <c r="AW6" s="1">
        <v>0</v>
      </c>
      <c r="AX6" s="1" t="s">
        <v>1454</v>
      </c>
      <c r="AY6" s="1" t="s">
        <v>1454</v>
      </c>
      <c r="AZ6" s="1">
        <v>0</v>
      </c>
      <c r="BA6" s="1">
        <v>0</v>
      </c>
    </row>
    <row r="7" spans="1:57" x14ac:dyDescent="0.25">
      <c r="A7" s="309">
        <f t="shared" si="0"/>
        <v>12135471</v>
      </c>
      <c r="B7" s="1" t="s">
        <v>2639</v>
      </c>
      <c r="C7" s="1">
        <v>94489621</v>
      </c>
      <c r="D7" s="1">
        <v>141205</v>
      </c>
      <c r="E7" s="1">
        <v>4</v>
      </c>
      <c r="F7" s="1">
        <v>944896211206593</v>
      </c>
      <c r="G7" s="304">
        <v>44476</v>
      </c>
      <c r="H7" s="304">
        <v>44620</v>
      </c>
      <c r="I7" s="1">
        <v>0</v>
      </c>
      <c r="J7" s="1">
        <v>1</v>
      </c>
      <c r="K7" s="1">
        <v>2</v>
      </c>
      <c r="L7" s="1">
        <v>30</v>
      </c>
      <c r="M7" s="1">
        <v>2</v>
      </c>
      <c r="N7" s="305">
        <v>7.8</v>
      </c>
      <c r="O7" s="305">
        <v>8085</v>
      </c>
      <c r="P7" s="2">
        <v>22000000</v>
      </c>
      <c r="Q7" s="2">
        <v>51692</v>
      </c>
      <c r="R7" s="2">
        <v>22000000</v>
      </c>
      <c r="S7" s="1">
        <v>0</v>
      </c>
      <c r="T7" s="1">
        <v>0</v>
      </c>
      <c r="U7" s="1">
        <v>0</v>
      </c>
      <c r="W7" s="1">
        <v>0</v>
      </c>
      <c r="X7" s="1">
        <v>0</v>
      </c>
      <c r="Y7" s="1">
        <v>0</v>
      </c>
      <c r="Z7" s="1">
        <v>22000000</v>
      </c>
      <c r="AA7" s="1">
        <v>12</v>
      </c>
      <c r="AB7" s="304">
        <v>44476</v>
      </c>
      <c r="AC7" s="1">
        <v>7</v>
      </c>
      <c r="AD7" s="1" t="s">
        <v>3016</v>
      </c>
      <c r="AE7" s="1">
        <v>1</v>
      </c>
      <c r="AF7" s="1">
        <v>30</v>
      </c>
      <c r="AG7" s="1">
        <v>0</v>
      </c>
      <c r="AH7" s="1" t="s">
        <v>1454</v>
      </c>
      <c r="AI7" s="1" t="s">
        <v>1454</v>
      </c>
      <c r="AJ7" s="1" t="s">
        <v>1454</v>
      </c>
      <c r="AK7" s="1" t="s">
        <v>1454</v>
      </c>
      <c r="AL7" s="1" t="s">
        <v>1454</v>
      </c>
      <c r="AM7" s="1" t="s">
        <v>1454</v>
      </c>
      <c r="AN7" s="1">
        <v>1</v>
      </c>
      <c r="AO7" s="1">
        <v>1</v>
      </c>
      <c r="AP7" s="1" t="s">
        <v>3086</v>
      </c>
      <c r="AQ7" s="1" t="s">
        <v>1454</v>
      </c>
      <c r="AR7" s="2">
        <v>9864529</v>
      </c>
      <c r="AS7" s="1" t="s">
        <v>3028</v>
      </c>
      <c r="AT7" s="1">
        <v>44476</v>
      </c>
      <c r="AU7" s="1">
        <v>0</v>
      </c>
      <c r="AV7" s="1">
        <v>0</v>
      </c>
      <c r="AW7" s="1">
        <v>0</v>
      </c>
      <c r="AX7" s="1" t="s">
        <v>1454</v>
      </c>
      <c r="AY7" s="1">
        <v>890303093000</v>
      </c>
      <c r="AZ7" s="1">
        <v>0</v>
      </c>
      <c r="BA7" s="1">
        <v>0</v>
      </c>
    </row>
    <row r="8" spans="1:57" x14ac:dyDescent="0.25">
      <c r="A8" s="309">
        <f t="shared" si="0"/>
        <v>0</v>
      </c>
      <c r="B8" s="1" t="s">
        <v>2639</v>
      </c>
      <c r="C8" s="1">
        <v>29503997</v>
      </c>
      <c r="D8" s="1">
        <v>144105</v>
      </c>
      <c r="E8" s="1">
        <v>4</v>
      </c>
      <c r="F8" s="1">
        <v>2.95039971154882E+16</v>
      </c>
      <c r="G8" s="304">
        <v>44034</v>
      </c>
      <c r="H8" s="304">
        <v>45107</v>
      </c>
      <c r="I8" s="1">
        <v>0</v>
      </c>
      <c r="J8" s="1">
        <v>1</v>
      </c>
      <c r="K8" s="1">
        <v>16</v>
      </c>
      <c r="L8" s="1">
        <v>30</v>
      </c>
      <c r="M8" s="1">
        <v>2</v>
      </c>
      <c r="N8" s="305">
        <v>11.4</v>
      </c>
      <c r="O8" s="305">
        <v>12015</v>
      </c>
      <c r="P8" s="2">
        <v>6000000</v>
      </c>
      <c r="Q8" s="2">
        <v>198393</v>
      </c>
      <c r="R8" s="2">
        <v>3589498</v>
      </c>
      <c r="S8" s="1">
        <v>0</v>
      </c>
      <c r="T8" s="1">
        <v>0</v>
      </c>
      <c r="U8" s="1">
        <v>0</v>
      </c>
      <c r="W8" s="1">
        <v>0</v>
      </c>
      <c r="X8" s="1">
        <v>0</v>
      </c>
      <c r="Y8" s="1">
        <v>0</v>
      </c>
      <c r="AB8" s="304">
        <v>44499</v>
      </c>
      <c r="AC8" s="1">
        <v>1</v>
      </c>
      <c r="AD8" s="1" t="s">
        <v>3016</v>
      </c>
      <c r="AE8" s="1">
        <v>1</v>
      </c>
      <c r="AF8" s="1">
        <v>30</v>
      </c>
      <c r="AG8" s="1">
        <v>0</v>
      </c>
      <c r="AH8" s="1" t="s">
        <v>1454</v>
      </c>
      <c r="AI8" s="1" t="s">
        <v>1454</v>
      </c>
      <c r="AJ8" s="1" t="s">
        <v>1454</v>
      </c>
      <c r="AK8" s="1" t="s">
        <v>1454</v>
      </c>
      <c r="AL8" s="1" t="s">
        <v>1454</v>
      </c>
      <c r="AM8" s="1" t="s">
        <v>1454</v>
      </c>
      <c r="AN8" s="1">
        <v>1</v>
      </c>
      <c r="AO8" s="1">
        <v>1</v>
      </c>
      <c r="AP8" s="1" t="s">
        <v>3086</v>
      </c>
      <c r="AQ8" s="1" t="s">
        <v>1454</v>
      </c>
      <c r="AR8" s="2">
        <v>5046854</v>
      </c>
      <c r="AS8" s="1" t="s">
        <v>3020</v>
      </c>
      <c r="AT8" s="1">
        <v>44034</v>
      </c>
      <c r="AU8" s="1">
        <v>0</v>
      </c>
      <c r="AV8" s="1">
        <v>0</v>
      </c>
      <c r="AW8" s="1">
        <v>0</v>
      </c>
      <c r="AX8" s="1" t="s">
        <v>1454</v>
      </c>
      <c r="AY8" s="1" t="s">
        <v>1454</v>
      </c>
      <c r="AZ8" s="1">
        <v>0</v>
      </c>
      <c r="BA8" s="1">
        <v>0</v>
      </c>
    </row>
    <row r="9" spans="1:57" x14ac:dyDescent="0.25">
      <c r="A9" s="309">
        <f t="shared" si="0"/>
        <v>0</v>
      </c>
      <c r="B9" s="1" t="s">
        <v>2639</v>
      </c>
      <c r="C9" s="1">
        <v>29503997</v>
      </c>
      <c r="D9" s="1">
        <v>144105</v>
      </c>
      <c r="E9" s="1">
        <v>4</v>
      </c>
      <c r="F9" s="1">
        <v>2.95039972103883E+16</v>
      </c>
      <c r="G9" s="304">
        <v>44049</v>
      </c>
      <c r="H9" s="304">
        <v>45868</v>
      </c>
      <c r="I9" s="1">
        <v>0</v>
      </c>
      <c r="J9" s="1">
        <v>1</v>
      </c>
      <c r="K9" s="1">
        <v>15</v>
      </c>
      <c r="L9" s="1">
        <v>30</v>
      </c>
      <c r="M9" s="1">
        <v>2</v>
      </c>
      <c r="N9" s="305">
        <v>15.6</v>
      </c>
      <c r="O9" s="305">
        <v>16765</v>
      </c>
      <c r="P9" s="2">
        <v>4100000</v>
      </c>
      <c r="Q9" s="2">
        <v>104756</v>
      </c>
      <c r="R9" s="2">
        <v>3393598</v>
      </c>
      <c r="S9" s="1">
        <v>0</v>
      </c>
      <c r="T9" s="1">
        <v>0</v>
      </c>
      <c r="U9" s="1">
        <v>0</v>
      </c>
      <c r="W9" s="1">
        <v>0</v>
      </c>
      <c r="X9" s="1">
        <v>0</v>
      </c>
      <c r="Y9" s="1">
        <v>0</v>
      </c>
      <c r="AB9" s="304">
        <v>44499</v>
      </c>
      <c r="AC9" s="1">
        <v>1</v>
      </c>
      <c r="AD9" s="1" t="s">
        <v>3016</v>
      </c>
      <c r="AE9" s="1">
        <v>1</v>
      </c>
      <c r="AF9" s="1">
        <v>30</v>
      </c>
      <c r="AG9" s="1">
        <v>0</v>
      </c>
      <c r="AH9" s="1" t="s">
        <v>1454</v>
      </c>
      <c r="AI9" s="1" t="s">
        <v>1454</v>
      </c>
      <c r="AJ9" s="1" t="s">
        <v>1454</v>
      </c>
      <c r="AK9" s="1" t="s">
        <v>1454</v>
      </c>
      <c r="AL9" s="1" t="s">
        <v>1454</v>
      </c>
      <c r="AM9" s="1" t="s">
        <v>1454</v>
      </c>
      <c r="AN9" s="1">
        <v>1</v>
      </c>
      <c r="AO9" s="1">
        <v>1</v>
      </c>
      <c r="AP9" s="1" t="s">
        <v>3086</v>
      </c>
      <c r="AQ9" s="1" t="s">
        <v>1454</v>
      </c>
      <c r="AR9" s="2">
        <v>4771417</v>
      </c>
      <c r="AS9" s="1" t="s">
        <v>3023</v>
      </c>
      <c r="AT9" s="1">
        <v>44049</v>
      </c>
      <c r="AU9" s="1">
        <v>0</v>
      </c>
      <c r="AV9" s="1">
        <v>0</v>
      </c>
      <c r="AW9" s="1">
        <v>0</v>
      </c>
      <c r="AX9" s="1" t="s">
        <v>1454</v>
      </c>
      <c r="AY9" s="1" t="s">
        <v>1454</v>
      </c>
      <c r="AZ9" s="1">
        <v>0</v>
      </c>
      <c r="BA9" s="1">
        <v>0</v>
      </c>
    </row>
    <row r="10" spans="1:57" x14ac:dyDescent="0.25">
      <c r="A10" s="309">
        <f t="shared" si="0"/>
        <v>5479719</v>
      </c>
      <c r="B10" s="1" t="s">
        <v>2639</v>
      </c>
      <c r="C10" s="1">
        <v>29143566</v>
      </c>
      <c r="D10" s="1">
        <v>144105</v>
      </c>
      <c r="E10" s="1">
        <v>4</v>
      </c>
      <c r="F10" s="1">
        <v>2.91435661175861E+16</v>
      </c>
      <c r="G10" s="304">
        <v>43579</v>
      </c>
      <c r="H10" s="304">
        <v>45777</v>
      </c>
      <c r="I10" s="1">
        <v>0</v>
      </c>
      <c r="J10" s="1">
        <v>1</v>
      </c>
      <c r="K10" s="1">
        <v>27</v>
      </c>
      <c r="L10" s="1">
        <v>30</v>
      </c>
      <c r="M10" s="1">
        <v>2</v>
      </c>
      <c r="N10" s="305">
        <v>18</v>
      </c>
      <c r="O10" s="305">
        <v>19562</v>
      </c>
      <c r="P10" s="2">
        <v>20000000</v>
      </c>
      <c r="Q10" s="2">
        <v>459418</v>
      </c>
      <c r="R10" s="2">
        <v>14882865</v>
      </c>
      <c r="S10" s="1">
        <v>0</v>
      </c>
      <c r="T10" s="1">
        <v>0</v>
      </c>
      <c r="U10" s="1">
        <v>0</v>
      </c>
      <c r="W10" s="1">
        <v>0</v>
      </c>
      <c r="X10" s="1">
        <v>0</v>
      </c>
      <c r="Y10" s="1">
        <v>0</v>
      </c>
      <c r="AB10" s="304">
        <v>44498</v>
      </c>
      <c r="AC10" s="1">
        <v>1</v>
      </c>
      <c r="AD10" s="1" t="s">
        <v>3016</v>
      </c>
      <c r="AE10" s="1">
        <v>1</v>
      </c>
      <c r="AF10" s="1">
        <v>30</v>
      </c>
      <c r="AG10" s="1">
        <v>0</v>
      </c>
      <c r="AH10" s="1" t="s">
        <v>1454</v>
      </c>
      <c r="AI10" s="1" t="s">
        <v>1454</v>
      </c>
      <c r="AJ10" s="1" t="s">
        <v>1454</v>
      </c>
      <c r="AK10" s="1" t="s">
        <v>1454</v>
      </c>
      <c r="AL10" s="1" t="s">
        <v>1454</v>
      </c>
      <c r="AM10" s="1" t="s">
        <v>1454</v>
      </c>
      <c r="AN10" s="1">
        <v>1</v>
      </c>
      <c r="AO10" s="1">
        <v>1</v>
      </c>
      <c r="AP10" s="1" t="s">
        <v>3086</v>
      </c>
      <c r="AQ10" s="1" t="s">
        <v>1454</v>
      </c>
      <c r="AR10" s="2">
        <v>9403146</v>
      </c>
      <c r="AS10" s="1" t="s">
        <v>3027</v>
      </c>
      <c r="AT10" s="1">
        <v>43579</v>
      </c>
      <c r="AU10" s="1">
        <v>0</v>
      </c>
      <c r="AV10" s="1">
        <v>0</v>
      </c>
      <c r="AW10" s="1">
        <v>0</v>
      </c>
      <c r="AX10" s="1" t="s">
        <v>1454</v>
      </c>
      <c r="AY10" s="1">
        <v>890303093000</v>
      </c>
      <c r="AZ10" s="1">
        <v>0</v>
      </c>
      <c r="BA10" s="1">
        <v>0</v>
      </c>
    </row>
    <row r="11" spans="1:57" x14ac:dyDescent="0.25">
      <c r="A11" s="309">
        <f t="shared" si="0"/>
        <v>5266755</v>
      </c>
      <c r="B11" s="1" t="s">
        <v>2639</v>
      </c>
      <c r="C11" s="1">
        <v>29143566</v>
      </c>
      <c r="D11" s="1">
        <v>144105</v>
      </c>
      <c r="E11" s="1">
        <v>4</v>
      </c>
      <c r="F11" s="1">
        <v>2.91435661163795E+16</v>
      </c>
      <c r="G11" s="304">
        <v>42219</v>
      </c>
      <c r="H11" s="304">
        <v>45868</v>
      </c>
      <c r="I11" s="1">
        <v>0</v>
      </c>
      <c r="J11" s="1">
        <v>1</v>
      </c>
      <c r="K11" s="1">
        <v>75</v>
      </c>
      <c r="L11" s="1">
        <v>30</v>
      </c>
      <c r="M11" s="1">
        <v>2</v>
      </c>
      <c r="N11" s="305">
        <v>10.8</v>
      </c>
      <c r="O11" s="305">
        <v>11351</v>
      </c>
      <c r="P11" s="2">
        <v>17900000</v>
      </c>
      <c r="Q11" s="2">
        <v>389975</v>
      </c>
      <c r="R11" s="2">
        <v>14304455</v>
      </c>
      <c r="S11" s="1">
        <v>0</v>
      </c>
      <c r="T11" s="1">
        <v>0</v>
      </c>
      <c r="U11" s="1">
        <v>0</v>
      </c>
      <c r="W11" s="1">
        <v>0</v>
      </c>
      <c r="X11" s="1">
        <v>0</v>
      </c>
      <c r="Y11" s="1">
        <v>0</v>
      </c>
      <c r="AB11" s="304">
        <v>44498</v>
      </c>
      <c r="AC11" s="1">
        <v>1</v>
      </c>
      <c r="AD11" s="1" t="s">
        <v>3016</v>
      </c>
      <c r="AE11" s="1">
        <v>1</v>
      </c>
      <c r="AF11" s="1">
        <v>30</v>
      </c>
      <c r="AG11" s="1">
        <v>0</v>
      </c>
      <c r="AH11" s="1" t="s">
        <v>1454</v>
      </c>
      <c r="AI11" s="1" t="s">
        <v>1454</v>
      </c>
      <c r="AJ11" s="1" t="s">
        <v>1454</v>
      </c>
      <c r="AK11" s="1" t="s">
        <v>1454</v>
      </c>
      <c r="AL11" s="1" t="s">
        <v>1454</v>
      </c>
      <c r="AM11" s="1" t="s">
        <v>1454</v>
      </c>
      <c r="AN11" s="1">
        <v>1</v>
      </c>
      <c r="AO11" s="1">
        <v>1</v>
      </c>
      <c r="AP11" s="1" t="s">
        <v>3086</v>
      </c>
      <c r="AQ11" s="1" t="s">
        <v>1454</v>
      </c>
      <c r="AR11" s="2">
        <v>9037700</v>
      </c>
      <c r="AS11" s="1" t="s">
        <v>3042</v>
      </c>
      <c r="AT11" s="1">
        <v>42219</v>
      </c>
      <c r="AU11" s="1">
        <v>0</v>
      </c>
      <c r="AV11" s="1">
        <v>0</v>
      </c>
      <c r="AW11" s="1">
        <v>0</v>
      </c>
      <c r="AX11" s="1" t="s">
        <v>1454</v>
      </c>
      <c r="AY11" s="1">
        <v>890303093000</v>
      </c>
      <c r="AZ11" s="1">
        <v>0</v>
      </c>
      <c r="BA11" s="1">
        <v>0</v>
      </c>
    </row>
    <row r="12" spans="1:57" x14ac:dyDescent="0.25">
      <c r="A12" s="309">
        <f t="shared" si="0"/>
        <v>503176</v>
      </c>
      <c r="B12" s="1" t="s">
        <v>2639</v>
      </c>
      <c r="C12" s="1">
        <v>29143566</v>
      </c>
      <c r="D12" s="1">
        <v>144105</v>
      </c>
      <c r="E12" s="1">
        <v>4</v>
      </c>
      <c r="F12" s="1">
        <v>2.91435661246885E+16</v>
      </c>
      <c r="G12" s="304">
        <v>44120</v>
      </c>
      <c r="H12" s="304">
        <v>44499</v>
      </c>
      <c r="I12" s="1">
        <v>0</v>
      </c>
      <c r="J12" s="1">
        <v>1</v>
      </c>
      <c r="K12" s="1">
        <v>4</v>
      </c>
      <c r="L12" s="1">
        <v>30</v>
      </c>
      <c r="M12" s="1">
        <v>2</v>
      </c>
      <c r="N12" s="305">
        <v>21.6</v>
      </c>
      <c r="O12" s="305">
        <v>23872</v>
      </c>
      <c r="P12" s="2">
        <v>2000000</v>
      </c>
      <c r="Q12" s="2">
        <v>97063</v>
      </c>
      <c r="R12" s="2">
        <v>1366622</v>
      </c>
      <c r="S12" s="1">
        <v>0</v>
      </c>
      <c r="T12" s="1">
        <v>0</v>
      </c>
      <c r="U12" s="1">
        <v>0</v>
      </c>
      <c r="W12" s="1">
        <v>0</v>
      </c>
      <c r="X12" s="1">
        <v>0</v>
      </c>
      <c r="Y12" s="1">
        <v>0</v>
      </c>
      <c r="AB12" s="304">
        <v>44498</v>
      </c>
      <c r="AC12" s="1">
        <v>1</v>
      </c>
      <c r="AD12" s="1" t="s">
        <v>3016</v>
      </c>
      <c r="AE12" s="1">
        <v>1</v>
      </c>
      <c r="AF12" s="1">
        <v>30</v>
      </c>
      <c r="AG12" s="1">
        <v>0</v>
      </c>
      <c r="AH12" s="1" t="s">
        <v>1454</v>
      </c>
      <c r="AI12" s="1" t="s">
        <v>1454</v>
      </c>
      <c r="AJ12" s="1" t="s">
        <v>1454</v>
      </c>
      <c r="AK12" s="1" t="s">
        <v>1454</v>
      </c>
      <c r="AL12" s="1" t="s">
        <v>1454</v>
      </c>
      <c r="AM12" s="1" t="s">
        <v>1454</v>
      </c>
      <c r="AN12" s="1">
        <v>1</v>
      </c>
      <c r="AO12" s="1">
        <v>1</v>
      </c>
      <c r="AP12" s="1" t="s">
        <v>3086</v>
      </c>
      <c r="AQ12" s="1" t="s">
        <v>1454</v>
      </c>
      <c r="AR12" s="2">
        <v>863446</v>
      </c>
      <c r="AS12" s="1" t="s">
        <v>3018</v>
      </c>
      <c r="AT12" s="1">
        <v>44120</v>
      </c>
      <c r="AU12" s="1">
        <v>0</v>
      </c>
      <c r="AV12" s="1">
        <v>0</v>
      </c>
      <c r="AW12" s="1">
        <v>0</v>
      </c>
      <c r="AX12" s="1" t="s">
        <v>1454</v>
      </c>
      <c r="AY12" s="1">
        <v>890303093000</v>
      </c>
      <c r="AZ12" s="1">
        <v>0</v>
      </c>
      <c r="BA12" s="1">
        <v>0</v>
      </c>
    </row>
    <row r="13" spans="1:57" x14ac:dyDescent="0.25">
      <c r="A13" s="309">
        <f t="shared" si="0"/>
        <v>1343075</v>
      </c>
      <c r="B13" s="1" t="s">
        <v>2639</v>
      </c>
      <c r="C13" s="1">
        <v>29143566</v>
      </c>
      <c r="D13" s="1">
        <v>144105</v>
      </c>
      <c r="E13" s="1">
        <v>4</v>
      </c>
      <c r="F13" s="1">
        <v>2.91435661165809E+16</v>
      </c>
      <c r="G13" s="304">
        <v>42488</v>
      </c>
      <c r="H13" s="304">
        <v>44681</v>
      </c>
      <c r="I13" s="1">
        <v>0</v>
      </c>
      <c r="J13" s="1">
        <v>1</v>
      </c>
      <c r="K13" s="1">
        <v>63</v>
      </c>
      <c r="L13" s="1">
        <v>30</v>
      </c>
      <c r="M13" s="1">
        <v>2</v>
      </c>
      <c r="N13" s="305">
        <v>15.6</v>
      </c>
      <c r="O13" s="305">
        <v>16765</v>
      </c>
      <c r="P13" s="2">
        <v>20000000</v>
      </c>
      <c r="Q13" s="2">
        <v>432604</v>
      </c>
      <c r="R13" s="2">
        <v>3647778</v>
      </c>
      <c r="S13" s="1">
        <v>0</v>
      </c>
      <c r="T13" s="1">
        <v>0</v>
      </c>
      <c r="U13" s="1">
        <v>0</v>
      </c>
      <c r="W13" s="1">
        <v>0</v>
      </c>
      <c r="X13" s="1">
        <v>0</v>
      </c>
      <c r="Y13" s="1">
        <v>0</v>
      </c>
      <c r="AB13" s="304">
        <v>44498</v>
      </c>
      <c r="AC13" s="1">
        <v>1</v>
      </c>
      <c r="AD13" s="1" t="s">
        <v>3016</v>
      </c>
      <c r="AE13" s="1">
        <v>1</v>
      </c>
      <c r="AF13" s="1">
        <v>30</v>
      </c>
      <c r="AG13" s="1">
        <v>0</v>
      </c>
      <c r="AH13" s="1" t="s">
        <v>1454</v>
      </c>
      <c r="AI13" s="1" t="s">
        <v>1454</v>
      </c>
      <c r="AJ13" s="1" t="s">
        <v>1454</v>
      </c>
      <c r="AK13" s="1" t="s">
        <v>1454</v>
      </c>
      <c r="AL13" s="1" t="s">
        <v>1454</v>
      </c>
      <c r="AM13" s="1" t="s">
        <v>1454</v>
      </c>
      <c r="AN13" s="1">
        <v>1</v>
      </c>
      <c r="AO13" s="1">
        <v>1</v>
      </c>
      <c r="AP13" s="1" t="s">
        <v>3086</v>
      </c>
      <c r="AQ13" s="1" t="s">
        <v>1454</v>
      </c>
      <c r="AR13" s="2">
        <v>2304703</v>
      </c>
      <c r="AS13" s="1" t="s">
        <v>3052</v>
      </c>
      <c r="AT13" s="1">
        <v>42488</v>
      </c>
      <c r="AU13" s="1">
        <v>0</v>
      </c>
      <c r="AV13" s="1">
        <v>0</v>
      </c>
      <c r="AW13" s="1">
        <v>0</v>
      </c>
      <c r="AX13" s="1" t="s">
        <v>1454</v>
      </c>
      <c r="AY13" s="1">
        <v>890303093000</v>
      </c>
      <c r="AZ13" s="1">
        <v>0</v>
      </c>
      <c r="BA13" s="1">
        <v>0</v>
      </c>
    </row>
    <row r="14" spans="1:57" x14ac:dyDescent="0.25">
      <c r="A14" s="309">
        <f t="shared" si="0"/>
        <v>962319</v>
      </c>
      <c r="B14" s="1" t="s">
        <v>2639</v>
      </c>
      <c r="C14" s="1">
        <v>29143566</v>
      </c>
      <c r="D14" s="1">
        <v>144105</v>
      </c>
      <c r="E14" s="1">
        <v>4</v>
      </c>
      <c r="F14" s="1">
        <v>2.91435661169826E+16</v>
      </c>
      <c r="G14" s="304">
        <v>42871</v>
      </c>
      <c r="H14" s="304">
        <v>44711</v>
      </c>
      <c r="I14" s="1">
        <v>0</v>
      </c>
      <c r="J14" s="1">
        <v>1</v>
      </c>
      <c r="K14" s="1">
        <v>50</v>
      </c>
      <c r="L14" s="1">
        <v>30</v>
      </c>
      <c r="M14" s="1">
        <v>2</v>
      </c>
      <c r="N14" s="305">
        <v>16.8</v>
      </c>
      <c r="O14" s="305">
        <v>18156</v>
      </c>
      <c r="P14" s="2">
        <v>11336000</v>
      </c>
      <c r="Q14" s="2">
        <v>282265</v>
      </c>
      <c r="R14" s="2">
        <v>2613649</v>
      </c>
      <c r="S14" s="1">
        <v>0</v>
      </c>
      <c r="T14" s="1">
        <v>0</v>
      </c>
      <c r="U14" s="1">
        <v>0</v>
      </c>
      <c r="W14" s="1">
        <v>0</v>
      </c>
      <c r="X14" s="1">
        <v>0</v>
      </c>
      <c r="Y14" s="1">
        <v>0</v>
      </c>
      <c r="AB14" s="304">
        <v>44498</v>
      </c>
      <c r="AC14" s="1">
        <v>1</v>
      </c>
      <c r="AD14" s="1" t="s">
        <v>3016</v>
      </c>
      <c r="AE14" s="1">
        <v>1</v>
      </c>
      <c r="AF14" s="1">
        <v>30</v>
      </c>
      <c r="AG14" s="1">
        <v>0</v>
      </c>
      <c r="AH14" s="1" t="s">
        <v>1454</v>
      </c>
      <c r="AI14" s="1" t="s">
        <v>1454</v>
      </c>
      <c r="AJ14" s="1" t="s">
        <v>1454</v>
      </c>
      <c r="AK14" s="1" t="s">
        <v>1454</v>
      </c>
      <c r="AL14" s="1" t="s">
        <v>1454</v>
      </c>
      <c r="AM14" s="1" t="s">
        <v>1454</v>
      </c>
      <c r="AN14" s="1">
        <v>1</v>
      </c>
      <c r="AO14" s="1">
        <v>1</v>
      </c>
      <c r="AP14" s="1" t="s">
        <v>3086</v>
      </c>
      <c r="AQ14" s="1" t="s">
        <v>1454</v>
      </c>
      <c r="AR14" s="2">
        <v>1651330</v>
      </c>
      <c r="AS14" s="1" t="s">
        <v>3051</v>
      </c>
      <c r="AT14" s="1">
        <v>42871</v>
      </c>
      <c r="AU14" s="1">
        <v>0</v>
      </c>
      <c r="AV14" s="1">
        <v>0</v>
      </c>
      <c r="AW14" s="1">
        <v>0</v>
      </c>
      <c r="AX14" s="1" t="s">
        <v>1454</v>
      </c>
      <c r="AY14" s="1">
        <v>890303093000</v>
      </c>
      <c r="AZ14" s="304">
        <v>0</v>
      </c>
      <c r="BA14" s="1">
        <v>0</v>
      </c>
    </row>
    <row r="15" spans="1:57" x14ac:dyDescent="0.25">
      <c r="A15" s="309">
        <f t="shared" si="0"/>
        <v>631223</v>
      </c>
      <c r="B15" s="1" t="s">
        <v>2639</v>
      </c>
      <c r="C15" s="1">
        <v>29143566</v>
      </c>
      <c r="D15" s="1">
        <v>144105</v>
      </c>
      <c r="E15" s="1">
        <v>4</v>
      </c>
      <c r="F15" s="1">
        <v>2.91435661003853E+16</v>
      </c>
      <c r="G15" s="304">
        <v>43418</v>
      </c>
      <c r="H15" s="304">
        <v>45229</v>
      </c>
      <c r="I15" s="1">
        <v>0</v>
      </c>
      <c r="J15" s="1">
        <v>1</v>
      </c>
      <c r="K15" s="1">
        <v>33</v>
      </c>
      <c r="L15" s="1">
        <v>30</v>
      </c>
      <c r="M15" s="1">
        <v>2</v>
      </c>
      <c r="N15" s="305">
        <v>18.600000000000001</v>
      </c>
      <c r="O15" s="305">
        <v>20271</v>
      </c>
      <c r="P15" s="2">
        <v>4000000</v>
      </c>
      <c r="Q15" s="2">
        <v>78433</v>
      </c>
      <c r="R15" s="2">
        <v>1714396</v>
      </c>
      <c r="S15" s="1">
        <v>0</v>
      </c>
      <c r="T15" s="1">
        <v>0</v>
      </c>
      <c r="U15" s="1">
        <v>0</v>
      </c>
      <c r="W15" s="1">
        <v>0</v>
      </c>
      <c r="X15" s="1">
        <v>0</v>
      </c>
      <c r="Y15" s="1">
        <v>0</v>
      </c>
      <c r="AB15" s="304">
        <v>44498</v>
      </c>
      <c r="AC15" s="1">
        <v>1</v>
      </c>
      <c r="AD15" s="1" t="s">
        <v>3016</v>
      </c>
      <c r="AE15" s="1">
        <v>1</v>
      </c>
      <c r="AF15" s="1">
        <v>30</v>
      </c>
      <c r="AG15" s="1">
        <v>0</v>
      </c>
      <c r="AH15" s="1" t="s">
        <v>1454</v>
      </c>
      <c r="AI15" s="1" t="s">
        <v>1454</v>
      </c>
      <c r="AJ15" s="1" t="s">
        <v>1454</v>
      </c>
      <c r="AK15" s="1" t="s">
        <v>1454</v>
      </c>
      <c r="AL15" s="1" t="s">
        <v>1454</v>
      </c>
      <c r="AM15" s="1" t="s">
        <v>1454</v>
      </c>
      <c r="AN15" s="1">
        <v>1</v>
      </c>
      <c r="AO15" s="1">
        <v>1</v>
      </c>
      <c r="AP15" s="1" t="s">
        <v>3086</v>
      </c>
      <c r="AQ15" s="1" t="s">
        <v>1454</v>
      </c>
      <c r="AR15" s="2">
        <v>1083173</v>
      </c>
      <c r="AS15" s="1" t="s">
        <v>3043</v>
      </c>
      <c r="AT15" s="1">
        <v>43418</v>
      </c>
      <c r="AU15" s="1">
        <v>0</v>
      </c>
      <c r="AV15" s="1">
        <v>0</v>
      </c>
      <c r="AW15" s="1">
        <v>0</v>
      </c>
      <c r="AX15" s="1" t="s">
        <v>1454</v>
      </c>
      <c r="AY15" s="1">
        <v>890303093000</v>
      </c>
      <c r="AZ15" s="1">
        <v>0</v>
      </c>
      <c r="BA15" s="1">
        <v>0</v>
      </c>
    </row>
    <row r="16" spans="1:57" x14ac:dyDescent="0.25">
      <c r="A16" s="309">
        <f t="shared" si="0"/>
        <v>16229863</v>
      </c>
      <c r="B16" s="1" t="s">
        <v>2639</v>
      </c>
      <c r="C16" s="1">
        <v>16780425</v>
      </c>
      <c r="D16" s="1">
        <v>144105</v>
      </c>
      <c r="E16" s="1">
        <v>4</v>
      </c>
      <c r="F16" s="1">
        <v>1.67804251177885E+16</v>
      </c>
      <c r="G16" s="304">
        <v>44130</v>
      </c>
      <c r="H16" s="304">
        <v>46690</v>
      </c>
      <c r="I16" s="1">
        <v>0</v>
      </c>
      <c r="J16" s="1">
        <v>1</v>
      </c>
      <c r="K16" s="1">
        <v>12</v>
      </c>
      <c r="L16" s="1">
        <v>30</v>
      </c>
      <c r="M16" s="1">
        <v>2</v>
      </c>
      <c r="N16" s="305">
        <v>18</v>
      </c>
      <c r="O16" s="305">
        <v>19562</v>
      </c>
      <c r="P16" s="2">
        <v>26000000</v>
      </c>
      <c r="Q16" s="2">
        <v>555645</v>
      </c>
      <c r="R16" s="2">
        <v>24003744</v>
      </c>
      <c r="S16" s="1">
        <v>0</v>
      </c>
      <c r="T16" s="1">
        <v>0</v>
      </c>
      <c r="U16" s="1">
        <v>0</v>
      </c>
      <c r="W16" s="1">
        <v>0</v>
      </c>
      <c r="X16" s="1">
        <v>0</v>
      </c>
      <c r="Y16" s="1">
        <v>0</v>
      </c>
      <c r="AB16" s="304">
        <v>44498</v>
      </c>
      <c r="AC16" s="1">
        <v>1</v>
      </c>
      <c r="AD16" s="1" t="s">
        <v>3016</v>
      </c>
      <c r="AE16" s="1">
        <v>1</v>
      </c>
      <c r="AF16" s="1">
        <v>30</v>
      </c>
      <c r="AG16" s="1">
        <v>0</v>
      </c>
      <c r="AH16" s="1" t="s">
        <v>1454</v>
      </c>
      <c r="AI16" s="1" t="s">
        <v>1454</v>
      </c>
      <c r="AJ16" s="1" t="s">
        <v>1454</v>
      </c>
      <c r="AK16" s="1" t="s">
        <v>1454</v>
      </c>
      <c r="AL16" s="1" t="s">
        <v>1454</v>
      </c>
      <c r="AM16" s="1" t="s">
        <v>1454</v>
      </c>
      <c r="AN16" s="1">
        <v>1</v>
      </c>
      <c r="AO16" s="1">
        <v>1</v>
      </c>
      <c r="AP16" s="1" t="s">
        <v>3086</v>
      </c>
      <c r="AQ16" s="1" t="s">
        <v>1454</v>
      </c>
      <c r="AR16" s="2">
        <v>7773881</v>
      </c>
      <c r="AS16" s="1" t="s">
        <v>3026</v>
      </c>
      <c r="AT16" s="1">
        <v>44130</v>
      </c>
      <c r="AU16" s="1">
        <v>0</v>
      </c>
      <c r="AV16" s="1">
        <v>0</v>
      </c>
      <c r="AW16" s="1">
        <v>0</v>
      </c>
      <c r="AX16" s="1" t="s">
        <v>1454</v>
      </c>
      <c r="AY16" s="1">
        <v>890303093000</v>
      </c>
      <c r="AZ16" s="1">
        <v>0</v>
      </c>
      <c r="BA16" s="1">
        <v>0</v>
      </c>
    </row>
    <row r="17" spans="1:53" x14ac:dyDescent="0.25">
      <c r="A17" s="309">
        <f t="shared" si="0"/>
        <v>2819728</v>
      </c>
      <c r="B17" s="1" t="s">
        <v>2639</v>
      </c>
      <c r="C17" s="1">
        <v>79346358</v>
      </c>
      <c r="D17" s="1">
        <v>141105</v>
      </c>
      <c r="E17" s="1">
        <v>4</v>
      </c>
      <c r="F17" s="1">
        <v>7.9346358100383296E+16</v>
      </c>
      <c r="G17" s="304">
        <v>43021</v>
      </c>
      <c r="H17" s="304">
        <v>44864</v>
      </c>
      <c r="I17" s="1">
        <v>0</v>
      </c>
      <c r="J17" s="1">
        <v>1</v>
      </c>
      <c r="K17" s="1">
        <v>45</v>
      </c>
      <c r="L17" s="1">
        <v>30</v>
      </c>
      <c r="M17" s="1">
        <v>2</v>
      </c>
      <c r="N17" s="305">
        <v>17.399999999999999</v>
      </c>
      <c r="O17" s="305">
        <v>18857</v>
      </c>
      <c r="P17" s="2">
        <v>15000000</v>
      </c>
      <c r="Q17" s="2">
        <v>378360</v>
      </c>
      <c r="R17" s="2">
        <v>5051827</v>
      </c>
      <c r="S17" s="1">
        <v>0</v>
      </c>
      <c r="T17" s="1">
        <v>0</v>
      </c>
      <c r="U17" s="1">
        <v>0</v>
      </c>
      <c r="W17" s="1">
        <v>0</v>
      </c>
      <c r="X17" s="1">
        <v>0</v>
      </c>
      <c r="Y17" s="1">
        <v>0</v>
      </c>
      <c r="AB17" s="304">
        <v>44498</v>
      </c>
      <c r="AC17" s="1">
        <v>3</v>
      </c>
      <c r="AD17" s="1" t="s">
        <v>3016</v>
      </c>
      <c r="AE17" s="1">
        <v>1</v>
      </c>
      <c r="AF17" s="1">
        <v>30</v>
      </c>
      <c r="AG17" s="1">
        <v>0</v>
      </c>
      <c r="AH17" s="1" t="s">
        <v>1454</v>
      </c>
      <c r="AI17" s="1" t="s">
        <v>1454</v>
      </c>
      <c r="AJ17" s="1" t="s">
        <v>1454</v>
      </c>
      <c r="AK17" s="1" t="s">
        <v>1454</v>
      </c>
      <c r="AL17" s="1" t="s">
        <v>1454</v>
      </c>
      <c r="AM17" s="1" t="s">
        <v>1454</v>
      </c>
      <c r="AN17" s="1">
        <v>1</v>
      </c>
      <c r="AO17" s="1">
        <v>1</v>
      </c>
      <c r="AP17" s="1" t="s">
        <v>3086</v>
      </c>
      <c r="AQ17" s="1" t="s">
        <v>1454</v>
      </c>
      <c r="AR17" s="2">
        <v>2232099</v>
      </c>
      <c r="AS17" s="1" t="s">
        <v>3043</v>
      </c>
      <c r="AT17" s="1">
        <v>43021</v>
      </c>
      <c r="AU17" s="1">
        <v>0</v>
      </c>
      <c r="AV17" s="1">
        <v>0</v>
      </c>
      <c r="AW17" s="1">
        <v>0</v>
      </c>
      <c r="AX17" s="1" t="s">
        <v>1454</v>
      </c>
      <c r="AY17" s="1">
        <v>890303093000</v>
      </c>
      <c r="AZ17" s="1">
        <v>0</v>
      </c>
      <c r="BA17" s="1">
        <v>0</v>
      </c>
    </row>
    <row r="18" spans="1:53" x14ac:dyDescent="0.25">
      <c r="A18" s="309">
        <f t="shared" si="0"/>
        <v>9184589</v>
      </c>
      <c r="B18" s="1" t="s">
        <v>2639</v>
      </c>
      <c r="C18" s="1">
        <v>79346358</v>
      </c>
      <c r="D18" s="1">
        <v>144105</v>
      </c>
      <c r="E18" s="1">
        <v>4</v>
      </c>
      <c r="F18" s="1">
        <v>7.9346358124689104E+16</v>
      </c>
      <c r="G18" s="304">
        <v>44336</v>
      </c>
      <c r="H18" s="304">
        <v>45076</v>
      </c>
      <c r="I18" s="1">
        <v>0</v>
      </c>
      <c r="J18" s="1">
        <v>1</v>
      </c>
      <c r="K18" s="1">
        <v>5</v>
      </c>
      <c r="L18" s="1">
        <v>30</v>
      </c>
      <c r="M18" s="1">
        <v>2</v>
      </c>
      <c r="N18" s="305">
        <v>19.2</v>
      </c>
      <c r="O18" s="305">
        <v>20983</v>
      </c>
      <c r="P18" s="2">
        <v>20000000</v>
      </c>
      <c r="Q18" s="2">
        <v>1015963</v>
      </c>
      <c r="R18" s="2">
        <v>16455119</v>
      </c>
      <c r="S18" s="1">
        <v>0</v>
      </c>
      <c r="T18" s="1">
        <v>0</v>
      </c>
      <c r="U18" s="1">
        <v>0</v>
      </c>
      <c r="W18" s="1">
        <v>0</v>
      </c>
      <c r="X18" s="1">
        <v>0</v>
      </c>
      <c r="Y18" s="1">
        <v>0</v>
      </c>
      <c r="AB18" s="304">
        <v>44500</v>
      </c>
      <c r="AC18" s="1">
        <v>1</v>
      </c>
      <c r="AD18" s="1" t="s">
        <v>3016</v>
      </c>
      <c r="AE18" s="1">
        <v>1</v>
      </c>
      <c r="AF18" s="1">
        <v>30</v>
      </c>
      <c r="AG18" s="1">
        <v>0</v>
      </c>
      <c r="AH18" s="1" t="s">
        <v>1454</v>
      </c>
      <c r="AI18" s="1" t="s">
        <v>1454</v>
      </c>
      <c r="AJ18" s="1" t="s">
        <v>1454</v>
      </c>
      <c r="AK18" s="1" t="s">
        <v>1454</v>
      </c>
      <c r="AL18" s="1" t="s">
        <v>1454</v>
      </c>
      <c r="AM18" s="1" t="s">
        <v>1454</v>
      </c>
      <c r="AN18" s="1">
        <v>1</v>
      </c>
      <c r="AO18" s="1">
        <v>1</v>
      </c>
      <c r="AP18" s="1" t="s">
        <v>3086</v>
      </c>
      <c r="AQ18" s="1" t="s">
        <v>1454</v>
      </c>
      <c r="AR18" s="2">
        <v>7270530</v>
      </c>
      <c r="AS18" s="1" t="s">
        <v>3018</v>
      </c>
      <c r="AT18" s="1">
        <v>44336</v>
      </c>
      <c r="AU18" s="1">
        <v>0</v>
      </c>
      <c r="AV18" s="1">
        <v>0</v>
      </c>
      <c r="AW18" s="1">
        <v>0</v>
      </c>
      <c r="AX18" s="1" t="s">
        <v>1454</v>
      </c>
      <c r="AY18" s="1">
        <v>890303093000</v>
      </c>
      <c r="AZ18" s="1">
        <v>0</v>
      </c>
      <c r="BA18" s="1">
        <v>0</v>
      </c>
    </row>
    <row r="19" spans="1:53" x14ac:dyDescent="0.25">
      <c r="A19" s="309">
        <f t="shared" si="0"/>
        <v>87908013</v>
      </c>
      <c r="B19" s="1" t="s">
        <v>2639</v>
      </c>
      <c r="C19" s="1">
        <v>79346358</v>
      </c>
      <c r="D19" s="1">
        <v>144105</v>
      </c>
      <c r="E19" s="1">
        <v>4</v>
      </c>
      <c r="F19" s="1">
        <v>7.9346358120388608E+16</v>
      </c>
      <c r="G19" s="304">
        <v>44144</v>
      </c>
      <c r="H19" s="304">
        <v>46325</v>
      </c>
      <c r="I19" s="1">
        <v>0</v>
      </c>
      <c r="J19" s="1">
        <v>1</v>
      </c>
      <c r="K19" s="1">
        <v>12</v>
      </c>
      <c r="L19" s="1">
        <v>30</v>
      </c>
      <c r="M19" s="1">
        <v>2</v>
      </c>
      <c r="N19" s="305">
        <v>18</v>
      </c>
      <c r="O19" s="305">
        <v>19562</v>
      </c>
      <c r="P19" s="2">
        <v>175000000</v>
      </c>
      <c r="Q19" s="2">
        <v>4050950</v>
      </c>
      <c r="R19" s="2">
        <v>157496092</v>
      </c>
      <c r="S19" s="1">
        <v>0</v>
      </c>
      <c r="T19" s="1">
        <v>0</v>
      </c>
      <c r="U19" s="1">
        <v>0</v>
      </c>
      <c r="W19" s="1">
        <v>0</v>
      </c>
      <c r="X19" s="1">
        <v>0</v>
      </c>
      <c r="Y19" s="1">
        <v>0</v>
      </c>
      <c r="AB19" s="304">
        <v>44498</v>
      </c>
      <c r="AC19" s="1">
        <v>1</v>
      </c>
      <c r="AD19" s="1" t="s">
        <v>3016</v>
      </c>
      <c r="AE19" s="1">
        <v>1</v>
      </c>
      <c r="AF19" s="1">
        <v>30</v>
      </c>
      <c r="AG19" s="1">
        <v>0</v>
      </c>
      <c r="AH19" s="1" t="s">
        <v>1454</v>
      </c>
      <c r="AI19" s="1" t="s">
        <v>1454</v>
      </c>
      <c r="AJ19" s="1" t="s">
        <v>1454</v>
      </c>
      <c r="AK19" s="1" t="s">
        <v>1454</v>
      </c>
      <c r="AL19" s="1" t="s">
        <v>1454</v>
      </c>
      <c r="AM19" s="1" t="s">
        <v>1454</v>
      </c>
      <c r="AN19" s="1">
        <v>1</v>
      </c>
      <c r="AO19" s="1">
        <v>1</v>
      </c>
      <c r="AP19" s="1" t="s">
        <v>3086</v>
      </c>
      <c r="AQ19" s="1" t="s">
        <v>1454</v>
      </c>
      <c r="AR19" s="2">
        <v>69588079</v>
      </c>
      <c r="AS19" s="1" t="s">
        <v>3021</v>
      </c>
      <c r="AT19" s="1">
        <v>44144</v>
      </c>
      <c r="AU19" s="1">
        <v>0</v>
      </c>
      <c r="AV19" s="1">
        <v>0</v>
      </c>
      <c r="AW19" s="1">
        <v>0</v>
      </c>
      <c r="AX19" s="1" t="s">
        <v>1454</v>
      </c>
      <c r="AY19" s="1">
        <v>890303093000</v>
      </c>
      <c r="AZ19" s="1">
        <v>0</v>
      </c>
      <c r="BA19" s="1">
        <v>0</v>
      </c>
    </row>
    <row r="20" spans="1:53" x14ac:dyDescent="0.25">
      <c r="A20" s="309">
        <f t="shared" si="0"/>
        <v>4316952</v>
      </c>
      <c r="B20" s="1" t="s">
        <v>2639</v>
      </c>
      <c r="C20" s="1">
        <v>79346358</v>
      </c>
      <c r="D20" s="1">
        <v>144105</v>
      </c>
      <c r="E20" s="1">
        <v>4</v>
      </c>
      <c r="F20" s="1">
        <v>7.9346358210389296E+16</v>
      </c>
      <c r="G20" s="304">
        <v>44418</v>
      </c>
      <c r="H20" s="304">
        <v>46233</v>
      </c>
      <c r="I20" s="1">
        <v>0</v>
      </c>
      <c r="J20" s="1">
        <v>1</v>
      </c>
      <c r="K20" s="1">
        <v>3</v>
      </c>
      <c r="L20" s="1">
        <v>30</v>
      </c>
      <c r="M20" s="1">
        <v>2</v>
      </c>
      <c r="N20" s="1">
        <v>13.2</v>
      </c>
      <c r="O20" s="1">
        <v>14029</v>
      </c>
      <c r="P20" s="2">
        <v>8000000</v>
      </c>
      <c r="Q20" s="2">
        <v>195396</v>
      </c>
      <c r="R20" s="2">
        <v>7734256</v>
      </c>
      <c r="S20" s="1">
        <v>0</v>
      </c>
      <c r="T20" s="1">
        <v>0</v>
      </c>
      <c r="U20" s="1">
        <v>0</v>
      </c>
      <c r="W20" s="1">
        <v>0</v>
      </c>
      <c r="X20" s="1">
        <v>0</v>
      </c>
      <c r="Y20" s="1">
        <v>0</v>
      </c>
      <c r="AB20" s="304">
        <v>44498</v>
      </c>
      <c r="AC20" s="1">
        <v>1</v>
      </c>
      <c r="AD20" s="1" t="s">
        <v>3016</v>
      </c>
      <c r="AE20" s="1">
        <v>1</v>
      </c>
      <c r="AF20" s="1">
        <v>30</v>
      </c>
      <c r="AG20" s="1">
        <v>0</v>
      </c>
      <c r="AH20" s="1" t="s">
        <v>1454</v>
      </c>
      <c r="AI20" s="1" t="s">
        <v>1454</v>
      </c>
      <c r="AJ20" s="1" t="s">
        <v>1454</v>
      </c>
      <c r="AK20" s="1" t="s">
        <v>1454</v>
      </c>
      <c r="AL20" s="1" t="s">
        <v>1454</v>
      </c>
      <c r="AM20" s="1" t="s">
        <v>1454</v>
      </c>
      <c r="AN20" s="1">
        <v>1</v>
      </c>
      <c r="AO20" s="1">
        <v>1</v>
      </c>
      <c r="AP20" s="1" t="s">
        <v>3086</v>
      </c>
      <c r="AQ20" s="1" t="s">
        <v>1454</v>
      </c>
      <c r="AR20" s="2">
        <v>3417304</v>
      </c>
      <c r="AS20" s="1" t="s">
        <v>3023</v>
      </c>
      <c r="AT20" s="1">
        <v>44418</v>
      </c>
      <c r="AU20" s="1">
        <v>0</v>
      </c>
      <c r="AV20" s="1">
        <v>0</v>
      </c>
      <c r="AW20" s="1">
        <v>0</v>
      </c>
      <c r="AX20" s="1" t="s">
        <v>1454</v>
      </c>
      <c r="AY20" s="1">
        <v>890303093000</v>
      </c>
      <c r="AZ20" s="1">
        <v>0</v>
      </c>
      <c r="BA20" s="1">
        <v>0</v>
      </c>
    </row>
    <row r="21" spans="1:53" x14ac:dyDescent="0.25">
      <c r="A21" s="309">
        <f t="shared" si="0"/>
        <v>0</v>
      </c>
      <c r="B21" s="1" t="s">
        <v>2639</v>
      </c>
      <c r="C21" s="1">
        <v>94372592</v>
      </c>
      <c r="D21" s="1">
        <v>144105</v>
      </c>
      <c r="E21" s="1">
        <v>4</v>
      </c>
      <c r="F21" s="1">
        <v>943725921120293</v>
      </c>
      <c r="G21" s="304">
        <v>43384</v>
      </c>
      <c r="H21" s="304">
        <v>45229</v>
      </c>
      <c r="I21" s="1">
        <v>0</v>
      </c>
      <c r="J21" s="1">
        <v>1</v>
      </c>
      <c r="K21" s="1">
        <v>33</v>
      </c>
      <c r="L21" s="1">
        <v>30</v>
      </c>
      <c r="M21" s="1">
        <v>2</v>
      </c>
      <c r="N21" s="305">
        <v>13.2</v>
      </c>
      <c r="O21" s="305">
        <v>14029</v>
      </c>
      <c r="P21" s="2">
        <v>27500000</v>
      </c>
      <c r="Q21" s="2">
        <v>632601</v>
      </c>
      <c r="R21" s="2">
        <v>14628963</v>
      </c>
      <c r="S21" s="1">
        <v>0</v>
      </c>
      <c r="T21" s="1">
        <v>0</v>
      </c>
      <c r="U21" s="1">
        <v>0</v>
      </c>
      <c r="W21" s="1">
        <v>0</v>
      </c>
      <c r="X21" s="1">
        <v>0</v>
      </c>
      <c r="Y21" s="1">
        <v>0</v>
      </c>
      <c r="AB21" s="304">
        <v>44500</v>
      </c>
      <c r="AC21" s="1">
        <v>1</v>
      </c>
      <c r="AD21" s="1" t="s">
        <v>3016</v>
      </c>
      <c r="AE21" s="1">
        <v>1</v>
      </c>
      <c r="AF21" s="1">
        <v>30</v>
      </c>
      <c r="AG21" s="1">
        <v>0</v>
      </c>
      <c r="AH21" s="1" t="s">
        <v>1454</v>
      </c>
      <c r="AI21" s="1" t="s">
        <v>1454</v>
      </c>
      <c r="AJ21" s="1" t="s">
        <v>1454</v>
      </c>
      <c r="AK21" s="1" t="s">
        <v>1454</v>
      </c>
      <c r="AL21" s="1" t="s">
        <v>1454</v>
      </c>
      <c r="AM21" s="1" t="s">
        <v>1454</v>
      </c>
      <c r="AN21" s="1">
        <v>1</v>
      </c>
      <c r="AO21" s="1">
        <v>1</v>
      </c>
      <c r="AP21" s="1" t="s">
        <v>3086</v>
      </c>
      <c r="AQ21" s="1" t="s">
        <v>1454</v>
      </c>
      <c r="AR21" s="2">
        <v>24805194</v>
      </c>
      <c r="AS21" s="1" t="s">
        <v>3047</v>
      </c>
      <c r="AT21" s="1">
        <v>43384</v>
      </c>
      <c r="AU21" s="1">
        <v>0</v>
      </c>
      <c r="AV21" s="1">
        <v>0</v>
      </c>
      <c r="AW21" s="1">
        <v>0</v>
      </c>
      <c r="AX21" s="1" t="s">
        <v>1454</v>
      </c>
      <c r="AY21" s="1">
        <v>890303093000</v>
      </c>
      <c r="AZ21" s="1">
        <v>0</v>
      </c>
      <c r="BA21" s="1">
        <v>0</v>
      </c>
    </row>
    <row r="22" spans="1:53" x14ac:dyDescent="0.25">
      <c r="A22" s="309">
        <f t="shared" si="0"/>
        <v>10944751</v>
      </c>
      <c r="B22" s="1" t="s">
        <v>2639</v>
      </c>
      <c r="C22" s="1">
        <v>31642721</v>
      </c>
      <c r="D22" s="1">
        <v>144105</v>
      </c>
      <c r="E22" s="1">
        <v>4</v>
      </c>
      <c r="F22" s="1">
        <v>3.16427212103895E+16</v>
      </c>
      <c r="G22" s="304">
        <v>44475</v>
      </c>
      <c r="H22" s="304">
        <v>46295</v>
      </c>
      <c r="I22" s="1">
        <v>0</v>
      </c>
      <c r="J22" s="1">
        <v>1</v>
      </c>
      <c r="K22" s="1">
        <v>1</v>
      </c>
      <c r="L22" s="1">
        <v>30</v>
      </c>
      <c r="M22" s="1">
        <v>2</v>
      </c>
      <c r="N22" s="305">
        <v>13.2</v>
      </c>
      <c r="O22" s="305">
        <v>14029</v>
      </c>
      <c r="P22" s="2">
        <v>17000000</v>
      </c>
      <c r="Q22" s="2">
        <v>415216</v>
      </c>
      <c r="R22" s="2">
        <v>16814284</v>
      </c>
      <c r="S22" s="1">
        <v>0</v>
      </c>
      <c r="T22" s="1">
        <v>0</v>
      </c>
      <c r="U22" s="1">
        <v>0</v>
      </c>
      <c r="W22" s="1">
        <v>0</v>
      </c>
      <c r="X22" s="1">
        <v>0</v>
      </c>
      <c r="Y22" s="1">
        <v>0</v>
      </c>
      <c r="AB22" s="304">
        <v>44498</v>
      </c>
      <c r="AC22" s="1">
        <v>1</v>
      </c>
      <c r="AD22" s="1" t="s">
        <v>3016</v>
      </c>
      <c r="AE22" s="1">
        <v>1</v>
      </c>
      <c r="AF22" s="1">
        <v>30</v>
      </c>
      <c r="AG22" s="1">
        <v>0</v>
      </c>
      <c r="AH22" s="1" t="s">
        <v>1454</v>
      </c>
      <c r="AI22" s="1" t="s">
        <v>1454</v>
      </c>
      <c r="AJ22" s="1" t="s">
        <v>1454</v>
      </c>
      <c r="AK22" s="1" t="s">
        <v>1454</v>
      </c>
      <c r="AL22" s="1" t="s">
        <v>1454</v>
      </c>
      <c r="AM22" s="1" t="s">
        <v>1454</v>
      </c>
      <c r="AN22" s="1">
        <v>1</v>
      </c>
      <c r="AO22" s="1">
        <v>1</v>
      </c>
      <c r="AP22" s="1" t="s">
        <v>3086</v>
      </c>
      <c r="AQ22" s="1" t="s">
        <v>1454</v>
      </c>
      <c r="AR22" s="2">
        <v>5869533</v>
      </c>
      <c r="AS22" s="1" t="s">
        <v>3023</v>
      </c>
      <c r="AT22" s="1">
        <v>44475</v>
      </c>
      <c r="AU22" s="1">
        <v>0</v>
      </c>
      <c r="AV22" s="1">
        <v>0</v>
      </c>
      <c r="AW22" s="1">
        <v>0</v>
      </c>
      <c r="AX22" s="1" t="s">
        <v>1454</v>
      </c>
      <c r="AY22" s="1">
        <v>890303093000</v>
      </c>
      <c r="AZ22" s="1">
        <v>0</v>
      </c>
      <c r="BA22" s="1">
        <v>0</v>
      </c>
    </row>
    <row r="23" spans="1:53" x14ac:dyDescent="0.25">
      <c r="A23" s="309">
        <f t="shared" si="0"/>
        <v>2532722</v>
      </c>
      <c r="B23" s="1" t="s">
        <v>2639</v>
      </c>
      <c r="C23" s="1">
        <v>31642721</v>
      </c>
      <c r="D23" s="1">
        <v>144105</v>
      </c>
      <c r="E23" s="1">
        <v>4</v>
      </c>
      <c r="F23" s="1">
        <v>316427212555545</v>
      </c>
      <c r="G23" s="304">
        <v>44252</v>
      </c>
      <c r="H23" s="304">
        <v>45716</v>
      </c>
      <c r="I23" s="1">
        <v>0</v>
      </c>
      <c r="J23" s="1">
        <v>1</v>
      </c>
      <c r="K23" s="1">
        <v>8</v>
      </c>
      <c r="L23" s="1">
        <v>30</v>
      </c>
      <c r="M23" s="1">
        <v>2</v>
      </c>
      <c r="N23" s="305">
        <v>9</v>
      </c>
      <c r="O23" s="305">
        <v>9381</v>
      </c>
      <c r="P23" s="2">
        <v>4500000</v>
      </c>
      <c r="Q23" s="2">
        <v>118502</v>
      </c>
      <c r="R23" s="2">
        <v>3890990</v>
      </c>
      <c r="S23" s="1">
        <v>0</v>
      </c>
      <c r="T23" s="1">
        <v>0</v>
      </c>
      <c r="U23" s="1">
        <v>0</v>
      </c>
      <c r="W23" s="1">
        <v>0</v>
      </c>
      <c r="X23" s="1">
        <v>0</v>
      </c>
      <c r="Y23" s="1">
        <v>0</v>
      </c>
      <c r="AB23" s="304">
        <v>44498</v>
      </c>
      <c r="AC23" s="1">
        <v>1</v>
      </c>
      <c r="AD23" s="1" t="s">
        <v>3016</v>
      </c>
      <c r="AE23" s="1">
        <v>1</v>
      </c>
      <c r="AF23" s="1">
        <v>30</v>
      </c>
      <c r="AG23" s="1">
        <v>0</v>
      </c>
      <c r="AH23" s="1" t="s">
        <v>1454</v>
      </c>
      <c r="AI23" s="1" t="s">
        <v>1454</v>
      </c>
      <c r="AJ23" s="1" t="s">
        <v>1454</v>
      </c>
      <c r="AK23" s="1" t="s">
        <v>1454</v>
      </c>
      <c r="AL23" s="1" t="s">
        <v>1454</v>
      </c>
      <c r="AM23" s="1" t="s">
        <v>1454</v>
      </c>
      <c r="AN23" s="1">
        <v>1</v>
      </c>
      <c r="AO23" s="1">
        <v>1</v>
      </c>
      <c r="AP23" s="1" t="s">
        <v>3086</v>
      </c>
      <c r="AQ23" s="1" t="s">
        <v>1454</v>
      </c>
      <c r="AR23" s="2">
        <v>1358268</v>
      </c>
      <c r="AS23" s="1" t="s">
        <v>3033</v>
      </c>
      <c r="AT23" s="1">
        <v>44252</v>
      </c>
      <c r="AU23" s="1">
        <v>0</v>
      </c>
      <c r="AV23" s="1">
        <v>0</v>
      </c>
      <c r="AW23" s="1">
        <v>0</v>
      </c>
      <c r="AX23" s="1" t="s">
        <v>1454</v>
      </c>
      <c r="AY23" s="1">
        <v>890303093000</v>
      </c>
      <c r="AZ23" s="1">
        <v>0</v>
      </c>
      <c r="BA23" s="1">
        <v>0</v>
      </c>
    </row>
    <row r="24" spans="1:53" x14ac:dyDescent="0.25">
      <c r="A24" s="309">
        <f t="shared" si="0"/>
        <v>3304900</v>
      </c>
      <c r="B24" s="1" t="s">
        <v>2639</v>
      </c>
      <c r="C24" s="1">
        <v>31979562</v>
      </c>
      <c r="D24" s="1">
        <v>144105</v>
      </c>
      <c r="E24" s="1">
        <v>4</v>
      </c>
      <c r="F24" s="1">
        <v>3.19795622676873E+16</v>
      </c>
      <c r="G24" s="304">
        <v>43798</v>
      </c>
      <c r="H24" s="304">
        <v>45991</v>
      </c>
      <c r="I24" s="1">
        <v>0</v>
      </c>
      <c r="J24" s="1">
        <v>1</v>
      </c>
      <c r="K24" s="1">
        <v>20</v>
      </c>
      <c r="L24" s="1">
        <v>30</v>
      </c>
      <c r="M24" s="1">
        <v>2</v>
      </c>
      <c r="N24" s="305">
        <v>18</v>
      </c>
      <c r="O24" s="305">
        <v>19562</v>
      </c>
      <c r="P24" s="2">
        <v>11800000</v>
      </c>
      <c r="Q24" s="2">
        <v>287369</v>
      </c>
      <c r="R24" s="2">
        <v>9815668</v>
      </c>
      <c r="S24" s="1">
        <v>0</v>
      </c>
      <c r="T24" s="1">
        <v>0</v>
      </c>
      <c r="U24" s="1">
        <v>0</v>
      </c>
      <c r="W24" s="1">
        <v>0</v>
      </c>
      <c r="X24" s="1">
        <v>0</v>
      </c>
      <c r="Y24" s="1">
        <v>0</v>
      </c>
      <c r="AB24" s="304">
        <v>44499</v>
      </c>
      <c r="AC24" s="1">
        <v>1</v>
      </c>
      <c r="AD24" s="1" t="s">
        <v>3016</v>
      </c>
      <c r="AE24" s="1">
        <v>1</v>
      </c>
      <c r="AF24" s="1">
        <v>30</v>
      </c>
      <c r="AG24" s="1">
        <v>0</v>
      </c>
      <c r="AH24" s="1" t="s">
        <v>1454</v>
      </c>
      <c r="AI24" s="1" t="s">
        <v>1454</v>
      </c>
      <c r="AJ24" s="1" t="s">
        <v>1454</v>
      </c>
      <c r="AK24" s="1" t="s">
        <v>1454</v>
      </c>
      <c r="AL24" s="1" t="s">
        <v>1454</v>
      </c>
      <c r="AM24" s="1" t="s">
        <v>1454</v>
      </c>
      <c r="AN24" s="1">
        <v>1</v>
      </c>
      <c r="AO24" s="1">
        <v>1</v>
      </c>
      <c r="AP24" s="1" t="s">
        <v>3086</v>
      </c>
      <c r="AQ24" s="1" t="s">
        <v>1454</v>
      </c>
      <c r="AR24" s="2">
        <v>6510768</v>
      </c>
      <c r="AS24" s="1" t="s">
        <v>3059</v>
      </c>
      <c r="AT24" s="1">
        <v>43798</v>
      </c>
      <c r="AU24" s="1">
        <v>0</v>
      </c>
      <c r="AV24" s="1">
        <v>0</v>
      </c>
      <c r="AW24" s="1">
        <v>0</v>
      </c>
      <c r="AX24" s="1" t="s">
        <v>1454</v>
      </c>
      <c r="AY24" s="1">
        <v>0</v>
      </c>
      <c r="AZ24" s="1">
        <v>0</v>
      </c>
      <c r="BA24" s="1">
        <v>0</v>
      </c>
    </row>
    <row r="25" spans="1:53" x14ac:dyDescent="0.25">
      <c r="A25" s="309">
        <f t="shared" si="0"/>
        <v>305516</v>
      </c>
      <c r="B25" s="1" t="s">
        <v>2639</v>
      </c>
      <c r="C25" s="1">
        <v>67001052</v>
      </c>
      <c r="D25" s="1">
        <v>144105</v>
      </c>
      <c r="E25" s="1">
        <v>4</v>
      </c>
      <c r="F25" s="1">
        <v>6.70010521083894E+16</v>
      </c>
      <c r="G25" s="304">
        <v>44428</v>
      </c>
      <c r="H25" s="304">
        <v>44560</v>
      </c>
      <c r="I25" s="1">
        <v>0</v>
      </c>
      <c r="J25" s="1">
        <v>2</v>
      </c>
      <c r="K25" s="1">
        <v>0</v>
      </c>
      <c r="L25" s="1">
        <v>30</v>
      </c>
      <c r="M25" s="1">
        <v>2</v>
      </c>
      <c r="N25" s="305">
        <v>19.2</v>
      </c>
      <c r="O25" s="305">
        <v>20983</v>
      </c>
      <c r="P25" s="2">
        <v>600000</v>
      </c>
      <c r="Q25" s="2">
        <v>0</v>
      </c>
      <c r="R25" s="2">
        <v>600000</v>
      </c>
      <c r="S25" s="1">
        <v>0</v>
      </c>
      <c r="T25" s="1">
        <v>0</v>
      </c>
      <c r="U25" s="1">
        <v>0</v>
      </c>
      <c r="W25" s="1">
        <v>0</v>
      </c>
      <c r="X25" s="1">
        <v>0</v>
      </c>
      <c r="Y25" s="1">
        <v>0</v>
      </c>
      <c r="Z25" s="1">
        <v>600000</v>
      </c>
      <c r="AA25" s="1">
        <v>12</v>
      </c>
      <c r="AB25" s="304">
        <v>44428</v>
      </c>
      <c r="AC25" s="1">
        <v>1</v>
      </c>
      <c r="AD25" s="1" t="s">
        <v>3016</v>
      </c>
      <c r="AE25" s="1">
        <v>1</v>
      </c>
      <c r="AF25" s="1">
        <v>30</v>
      </c>
      <c r="AG25" s="1">
        <v>0</v>
      </c>
      <c r="AH25" s="1" t="s">
        <v>1454</v>
      </c>
      <c r="AI25" s="1" t="s">
        <v>1454</v>
      </c>
      <c r="AJ25" s="1" t="s">
        <v>1454</v>
      </c>
      <c r="AK25" s="1" t="s">
        <v>1454</v>
      </c>
      <c r="AL25" s="1" t="s">
        <v>1454</v>
      </c>
      <c r="AM25" s="1" t="s">
        <v>1454</v>
      </c>
      <c r="AN25" s="1">
        <v>1</v>
      </c>
      <c r="AO25" s="1">
        <v>1</v>
      </c>
      <c r="AP25" s="1" t="s">
        <v>3086</v>
      </c>
      <c r="AQ25" s="1" t="s">
        <v>1454</v>
      </c>
      <c r="AR25" s="2">
        <v>294484</v>
      </c>
      <c r="AS25" s="1" t="s">
        <v>3044</v>
      </c>
      <c r="AT25" s="1">
        <v>44428</v>
      </c>
      <c r="AU25" s="1">
        <v>0</v>
      </c>
      <c r="AV25" s="1">
        <v>0</v>
      </c>
      <c r="AW25" s="1">
        <v>0</v>
      </c>
      <c r="AX25" s="1" t="s">
        <v>1454</v>
      </c>
      <c r="AY25" s="1">
        <v>0</v>
      </c>
      <c r="AZ25" s="1">
        <v>0</v>
      </c>
      <c r="BA25" s="1">
        <v>0</v>
      </c>
    </row>
    <row r="26" spans="1:53" x14ac:dyDescent="0.25">
      <c r="A26" s="309">
        <f t="shared" si="0"/>
        <v>7299173</v>
      </c>
      <c r="B26" s="1" t="s">
        <v>2639</v>
      </c>
      <c r="C26" s="1">
        <v>67001052</v>
      </c>
      <c r="D26" s="1">
        <v>144105</v>
      </c>
      <c r="E26" s="1">
        <v>4</v>
      </c>
      <c r="F26" s="1">
        <v>6.7001052117788304E+16</v>
      </c>
      <c r="G26" s="304">
        <v>44076</v>
      </c>
      <c r="H26" s="304">
        <v>46629</v>
      </c>
      <c r="I26" s="1">
        <v>0</v>
      </c>
      <c r="J26" s="1">
        <v>1</v>
      </c>
      <c r="K26" s="1">
        <v>14</v>
      </c>
      <c r="L26" s="1">
        <v>30</v>
      </c>
      <c r="M26" s="1">
        <v>2</v>
      </c>
      <c r="N26" s="305">
        <v>18</v>
      </c>
      <c r="O26" s="305">
        <v>19562</v>
      </c>
      <c r="P26" s="2">
        <v>15770000</v>
      </c>
      <c r="Q26" s="2">
        <v>337020</v>
      </c>
      <c r="R26" s="2">
        <v>14334766</v>
      </c>
      <c r="S26" s="1">
        <v>0</v>
      </c>
      <c r="T26" s="1">
        <v>0</v>
      </c>
      <c r="U26" s="1">
        <v>0</v>
      </c>
      <c r="W26" s="1">
        <v>0</v>
      </c>
      <c r="X26" s="1">
        <v>0</v>
      </c>
      <c r="Y26" s="1">
        <v>0</v>
      </c>
      <c r="AB26" s="304">
        <v>44499</v>
      </c>
      <c r="AC26" s="1">
        <v>1</v>
      </c>
      <c r="AD26" s="1" t="s">
        <v>3016</v>
      </c>
      <c r="AE26" s="1">
        <v>1</v>
      </c>
      <c r="AF26" s="1">
        <v>30</v>
      </c>
      <c r="AG26" s="1">
        <v>0</v>
      </c>
      <c r="AH26" s="1" t="s">
        <v>1454</v>
      </c>
      <c r="AI26" s="1" t="s">
        <v>1454</v>
      </c>
      <c r="AJ26" s="1" t="s">
        <v>1454</v>
      </c>
      <c r="AK26" s="1" t="s">
        <v>1454</v>
      </c>
      <c r="AL26" s="1" t="s">
        <v>1454</v>
      </c>
      <c r="AM26" s="1" t="s">
        <v>1454</v>
      </c>
      <c r="AN26" s="1">
        <v>1</v>
      </c>
      <c r="AO26" s="1">
        <v>1</v>
      </c>
      <c r="AP26" s="1" t="s">
        <v>3086</v>
      </c>
      <c r="AQ26" s="1" t="s">
        <v>1454</v>
      </c>
      <c r="AR26" s="2">
        <v>7035593</v>
      </c>
      <c r="AS26" s="1" t="s">
        <v>3026</v>
      </c>
      <c r="AT26" s="1">
        <v>44076</v>
      </c>
      <c r="AU26" s="1">
        <v>0</v>
      </c>
      <c r="AV26" s="1">
        <v>0</v>
      </c>
      <c r="AW26" s="1">
        <v>0</v>
      </c>
      <c r="AX26" s="1" t="s">
        <v>1454</v>
      </c>
      <c r="AY26" s="1">
        <v>0</v>
      </c>
      <c r="AZ26" s="1">
        <v>0</v>
      </c>
      <c r="BA26" s="1">
        <v>0</v>
      </c>
    </row>
    <row r="27" spans="1:53" x14ac:dyDescent="0.25">
      <c r="A27" s="309">
        <f t="shared" si="0"/>
        <v>298024</v>
      </c>
      <c r="B27" s="1" t="s">
        <v>2639</v>
      </c>
      <c r="C27" s="1">
        <v>66822664</v>
      </c>
      <c r="D27" s="1">
        <v>144105</v>
      </c>
      <c r="E27" s="1">
        <v>4</v>
      </c>
      <c r="F27" s="1">
        <v>6.6822664113014096E+16</v>
      </c>
      <c r="G27" s="304">
        <v>44481</v>
      </c>
      <c r="H27" s="304">
        <v>44803</v>
      </c>
      <c r="I27" s="1">
        <v>0</v>
      </c>
      <c r="J27" s="1">
        <v>1</v>
      </c>
      <c r="K27" s="1">
        <v>0</v>
      </c>
      <c r="L27" s="1">
        <v>30</v>
      </c>
      <c r="M27" s="1">
        <v>2</v>
      </c>
      <c r="N27" s="305">
        <v>19.8</v>
      </c>
      <c r="O27" s="305">
        <v>21699</v>
      </c>
      <c r="P27" s="2">
        <v>690000</v>
      </c>
      <c r="Q27" s="2">
        <v>75511</v>
      </c>
      <c r="R27" s="2">
        <v>690000</v>
      </c>
      <c r="S27" s="1">
        <v>0</v>
      </c>
      <c r="T27" s="1">
        <v>0</v>
      </c>
      <c r="U27" s="1">
        <v>0</v>
      </c>
      <c r="W27" s="1">
        <v>0</v>
      </c>
      <c r="X27" s="1">
        <v>0</v>
      </c>
      <c r="Y27" s="1">
        <v>0</v>
      </c>
      <c r="AB27" s="304">
        <v>44481</v>
      </c>
      <c r="AC27" s="1">
        <v>1</v>
      </c>
      <c r="AD27" s="1" t="s">
        <v>3016</v>
      </c>
      <c r="AE27" s="1">
        <v>1</v>
      </c>
      <c r="AF27" s="1">
        <v>30</v>
      </c>
      <c r="AG27" s="1">
        <v>0</v>
      </c>
      <c r="AH27" s="1" t="s">
        <v>1454</v>
      </c>
      <c r="AI27" s="1" t="s">
        <v>1454</v>
      </c>
      <c r="AJ27" s="1" t="s">
        <v>1454</v>
      </c>
      <c r="AK27" s="1" t="s">
        <v>1454</v>
      </c>
      <c r="AL27" s="1" t="s">
        <v>1454</v>
      </c>
      <c r="AM27" s="1" t="s">
        <v>1454</v>
      </c>
      <c r="AN27" s="1">
        <v>1</v>
      </c>
      <c r="AO27" s="1">
        <v>1</v>
      </c>
      <c r="AP27" s="1" t="s">
        <v>3086</v>
      </c>
      <c r="AQ27" s="1" t="s">
        <v>1454</v>
      </c>
      <c r="AR27" s="2">
        <v>391976</v>
      </c>
      <c r="AS27" s="1" t="s">
        <v>3078</v>
      </c>
      <c r="AT27" s="1">
        <v>44481</v>
      </c>
      <c r="AU27" s="1">
        <v>0</v>
      </c>
      <c r="AV27" s="1">
        <v>0</v>
      </c>
      <c r="AW27" s="1">
        <v>0</v>
      </c>
      <c r="AX27" s="1" t="s">
        <v>1454</v>
      </c>
      <c r="AY27" s="1">
        <v>890303093000</v>
      </c>
      <c r="AZ27" s="1">
        <v>0</v>
      </c>
      <c r="BA27" s="1">
        <v>0</v>
      </c>
    </row>
    <row r="28" spans="1:53" x14ac:dyDescent="0.25">
      <c r="A28" s="309">
        <f t="shared" si="0"/>
        <v>5063555</v>
      </c>
      <c r="B28" s="1" t="s">
        <v>2639</v>
      </c>
      <c r="C28" s="1">
        <v>66822664</v>
      </c>
      <c r="D28" s="1">
        <v>144105</v>
      </c>
      <c r="E28" s="1">
        <v>4</v>
      </c>
      <c r="F28" s="1">
        <v>6.6822664267788E+16</v>
      </c>
      <c r="G28" s="304">
        <v>43986</v>
      </c>
      <c r="H28" s="304">
        <v>46537</v>
      </c>
      <c r="I28" s="1">
        <v>0</v>
      </c>
      <c r="J28" s="1">
        <v>1</v>
      </c>
      <c r="K28" s="1">
        <v>16</v>
      </c>
      <c r="L28" s="1">
        <v>30</v>
      </c>
      <c r="M28" s="1">
        <v>2</v>
      </c>
      <c r="N28" s="305">
        <v>18</v>
      </c>
      <c r="O28" s="305">
        <v>19562</v>
      </c>
      <c r="P28" s="2">
        <v>13000000</v>
      </c>
      <c r="Q28" s="2">
        <v>294090</v>
      </c>
      <c r="R28" s="2">
        <v>11723400</v>
      </c>
      <c r="S28" s="1">
        <v>0</v>
      </c>
      <c r="T28" s="1">
        <v>0</v>
      </c>
      <c r="U28" s="1">
        <v>0</v>
      </c>
      <c r="W28" s="1">
        <v>0</v>
      </c>
      <c r="X28" s="1">
        <v>0</v>
      </c>
      <c r="Y28" s="1">
        <v>0</v>
      </c>
      <c r="AA28" s="304"/>
      <c r="AB28" s="304">
        <v>44498</v>
      </c>
      <c r="AC28" s="1">
        <v>1</v>
      </c>
      <c r="AD28" s="1" t="s">
        <v>3016</v>
      </c>
      <c r="AE28" s="1">
        <v>1</v>
      </c>
      <c r="AF28" s="1">
        <v>30</v>
      </c>
      <c r="AG28" s="1">
        <v>0</v>
      </c>
      <c r="AH28" s="1" t="s">
        <v>1454</v>
      </c>
      <c r="AI28" s="1" t="s">
        <v>1454</v>
      </c>
      <c r="AJ28" s="1" t="s">
        <v>1454</v>
      </c>
      <c r="AK28" s="1" t="s">
        <v>1454</v>
      </c>
      <c r="AL28" s="1" t="s">
        <v>1454</v>
      </c>
      <c r="AM28" s="1" t="s">
        <v>1454</v>
      </c>
      <c r="AN28" s="1">
        <v>1</v>
      </c>
      <c r="AO28" s="1">
        <v>1</v>
      </c>
      <c r="AP28" s="1" t="s">
        <v>3086</v>
      </c>
      <c r="AQ28" s="1" t="s">
        <v>1454</v>
      </c>
      <c r="AR28" s="2">
        <v>6659845</v>
      </c>
      <c r="AS28" s="1" t="s">
        <v>3022</v>
      </c>
      <c r="AT28" s="1">
        <v>43986</v>
      </c>
      <c r="AU28" s="1">
        <v>0</v>
      </c>
      <c r="AV28" s="1">
        <v>0</v>
      </c>
      <c r="AW28" s="1">
        <v>0</v>
      </c>
      <c r="AX28" s="1" t="s">
        <v>1454</v>
      </c>
      <c r="AY28" s="1">
        <v>890303093000</v>
      </c>
      <c r="AZ28" s="1">
        <v>0</v>
      </c>
      <c r="BA28" s="1">
        <v>0</v>
      </c>
    </row>
    <row r="29" spans="1:53" x14ac:dyDescent="0.25">
      <c r="A29" s="309">
        <f t="shared" si="0"/>
        <v>12261928</v>
      </c>
      <c r="B29" s="1" t="s">
        <v>2639</v>
      </c>
      <c r="C29" s="1">
        <v>66924531</v>
      </c>
      <c r="D29" s="1">
        <v>144105</v>
      </c>
      <c r="E29" s="1">
        <v>4</v>
      </c>
      <c r="F29" s="1">
        <v>6.69245311173842E+16</v>
      </c>
      <c r="G29" s="304">
        <v>43215</v>
      </c>
      <c r="H29" s="304">
        <v>45412</v>
      </c>
      <c r="I29" s="1">
        <v>0</v>
      </c>
      <c r="J29" s="1">
        <v>1</v>
      </c>
      <c r="K29" s="1">
        <v>39</v>
      </c>
      <c r="L29" s="1">
        <v>30</v>
      </c>
      <c r="M29" s="1">
        <v>2</v>
      </c>
      <c r="N29" s="305">
        <v>18</v>
      </c>
      <c r="O29" s="305">
        <v>19562</v>
      </c>
      <c r="P29" s="2">
        <v>24500000</v>
      </c>
      <c r="Q29" s="2">
        <v>562787</v>
      </c>
      <c r="R29" s="2">
        <v>14510577</v>
      </c>
      <c r="S29" s="1">
        <v>0</v>
      </c>
      <c r="T29" s="1">
        <v>0</v>
      </c>
      <c r="U29" s="1">
        <v>0</v>
      </c>
      <c r="W29" s="1">
        <v>0</v>
      </c>
      <c r="X29" s="1">
        <v>0</v>
      </c>
      <c r="Y29" s="1">
        <v>0</v>
      </c>
      <c r="AB29" s="304">
        <v>44499</v>
      </c>
      <c r="AC29" s="1">
        <v>1</v>
      </c>
      <c r="AD29" s="1" t="s">
        <v>3016</v>
      </c>
      <c r="AE29" s="1">
        <v>1</v>
      </c>
      <c r="AF29" s="1">
        <v>30</v>
      </c>
      <c r="AG29" s="1">
        <v>0</v>
      </c>
      <c r="AH29" s="1" t="s">
        <v>1454</v>
      </c>
      <c r="AI29" s="1" t="s">
        <v>1454</v>
      </c>
      <c r="AJ29" s="1" t="s">
        <v>1454</v>
      </c>
      <c r="AK29" s="1" t="s">
        <v>1454</v>
      </c>
      <c r="AL29" s="1" t="s">
        <v>1454</v>
      </c>
      <c r="AM29" s="1" t="s">
        <v>1454</v>
      </c>
      <c r="AN29" s="1">
        <v>1</v>
      </c>
      <c r="AO29" s="1">
        <v>1</v>
      </c>
      <c r="AP29" s="1" t="s">
        <v>3086</v>
      </c>
      <c r="AQ29" s="1" t="s">
        <v>1454</v>
      </c>
      <c r="AR29" s="2">
        <v>2248649</v>
      </c>
      <c r="AS29" s="1" t="s">
        <v>3038</v>
      </c>
      <c r="AT29" s="1">
        <v>43215</v>
      </c>
      <c r="AU29" s="1">
        <v>0</v>
      </c>
      <c r="AV29" s="1">
        <v>0</v>
      </c>
      <c r="AW29" s="1">
        <v>0</v>
      </c>
      <c r="AX29" s="1" t="s">
        <v>1454</v>
      </c>
      <c r="AY29" s="1">
        <v>0</v>
      </c>
      <c r="AZ29" s="1">
        <v>0</v>
      </c>
      <c r="BA29" s="1">
        <v>0</v>
      </c>
    </row>
    <row r="30" spans="1:53" x14ac:dyDescent="0.25">
      <c r="A30" s="309">
        <f t="shared" si="0"/>
        <v>7408885</v>
      </c>
      <c r="B30" s="1" t="s">
        <v>2639</v>
      </c>
      <c r="C30" s="1">
        <v>66924531</v>
      </c>
      <c r="D30" s="1">
        <v>144105</v>
      </c>
      <c r="E30" s="1">
        <v>4</v>
      </c>
      <c r="F30" s="1">
        <v>6.6924531117187296E+16</v>
      </c>
      <c r="G30" s="304">
        <v>43801</v>
      </c>
      <c r="H30" s="304">
        <v>45626</v>
      </c>
      <c r="I30" s="1">
        <v>0</v>
      </c>
      <c r="J30" s="1">
        <v>1</v>
      </c>
      <c r="K30" s="1">
        <v>20</v>
      </c>
      <c r="L30" s="1">
        <v>30</v>
      </c>
      <c r="M30" s="1">
        <v>2</v>
      </c>
      <c r="N30" s="305">
        <v>11.76</v>
      </c>
      <c r="O30" s="305">
        <v>12415</v>
      </c>
      <c r="P30" s="2">
        <v>12000000</v>
      </c>
      <c r="Q30" s="2">
        <v>267225</v>
      </c>
      <c r="R30" s="2">
        <v>8767561</v>
      </c>
      <c r="S30" s="1">
        <v>0</v>
      </c>
      <c r="T30" s="1">
        <v>0</v>
      </c>
      <c r="U30" s="1">
        <v>0</v>
      </c>
      <c r="W30" s="1">
        <v>0</v>
      </c>
      <c r="X30" s="1">
        <v>0</v>
      </c>
      <c r="Y30" s="1">
        <v>0</v>
      </c>
      <c r="AB30" s="304">
        <v>44499</v>
      </c>
      <c r="AC30" s="1">
        <v>1</v>
      </c>
      <c r="AD30" s="1" t="s">
        <v>3016</v>
      </c>
      <c r="AE30" s="1">
        <v>1</v>
      </c>
      <c r="AF30" s="1">
        <v>30</v>
      </c>
      <c r="AG30" s="1">
        <v>0</v>
      </c>
      <c r="AH30" s="1" t="s">
        <v>1454</v>
      </c>
      <c r="AI30" s="1" t="s">
        <v>1454</v>
      </c>
      <c r="AJ30" s="1" t="s">
        <v>1454</v>
      </c>
      <c r="AK30" s="1" t="s">
        <v>1454</v>
      </c>
      <c r="AL30" s="1" t="s">
        <v>1454</v>
      </c>
      <c r="AM30" s="1" t="s">
        <v>1454</v>
      </c>
      <c r="AN30" s="1">
        <v>1</v>
      </c>
      <c r="AO30" s="1">
        <v>1</v>
      </c>
      <c r="AP30" s="1" t="s">
        <v>3086</v>
      </c>
      <c r="AQ30" s="1" t="s">
        <v>1454</v>
      </c>
      <c r="AR30" s="2">
        <v>1358676</v>
      </c>
      <c r="AS30" s="1" t="s">
        <v>3025</v>
      </c>
      <c r="AT30" s="1">
        <v>43801</v>
      </c>
      <c r="AU30" s="1">
        <v>0</v>
      </c>
      <c r="AV30" s="1">
        <v>0</v>
      </c>
      <c r="AW30" s="1">
        <v>0</v>
      </c>
      <c r="AX30" s="1" t="s">
        <v>1454</v>
      </c>
      <c r="AY30" s="1">
        <v>0</v>
      </c>
      <c r="AZ30" s="1">
        <v>0</v>
      </c>
      <c r="BA30" s="1">
        <v>0</v>
      </c>
    </row>
    <row r="31" spans="1:53" x14ac:dyDescent="0.25">
      <c r="A31" s="309">
        <f t="shared" si="0"/>
        <v>7780729</v>
      </c>
      <c r="B31" s="1" t="s">
        <v>2639</v>
      </c>
      <c r="C31" s="1">
        <v>66924531</v>
      </c>
      <c r="D31" s="1">
        <v>144105</v>
      </c>
      <c r="E31" s="1">
        <v>4</v>
      </c>
      <c r="F31" s="1">
        <v>6.69245311163794E+16</v>
      </c>
      <c r="G31" s="304">
        <v>42216</v>
      </c>
      <c r="H31" s="304">
        <v>45868</v>
      </c>
      <c r="I31" s="1">
        <v>0</v>
      </c>
      <c r="J31" s="1">
        <v>1</v>
      </c>
      <c r="K31" s="1">
        <v>75</v>
      </c>
      <c r="L31" s="1">
        <v>30</v>
      </c>
      <c r="M31" s="1">
        <v>2</v>
      </c>
      <c r="N31" s="305">
        <v>10.8</v>
      </c>
      <c r="O31" s="305">
        <v>11351</v>
      </c>
      <c r="P31" s="2">
        <v>11522000</v>
      </c>
      <c r="Q31" s="2">
        <v>251022</v>
      </c>
      <c r="R31" s="2">
        <v>9207595</v>
      </c>
      <c r="S31" s="1">
        <v>0</v>
      </c>
      <c r="T31" s="1">
        <v>0</v>
      </c>
      <c r="U31" s="1">
        <v>0</v>
      </c>
      <c r="W31" s="1">
        <v>0</v>
      </c>
      <c r="X31" s="1">
        <v>0</v>
      </c>
      <c r="Y31" s="1">
        <v>0</v>
      </c>
      <c r="AA31" s="306"/>
      <c r="AB31" s="304">
        <v>44499</v>
      </c>
      <c r="AC31" s="1">
        <v>1</v>
      </c>
      <c r="AD31" s="1" t="s">
        <v>3016</v>
      </c>
      <c r="AE31" s="1">
        <v>1</v>
      </c>
      <c r="AF31" s="1">
        <v>30</v>
      </c>
      <c r="AG31" s="1">
        <v>0</v>
      </c>
      <c r="AH31" s="1" t="s">
        <v>1454</v>
      </c>
      <c r="AI31" s="1" t="s">
        <v>1454</v>
      </c>
      <c r="AJ31" s="1" t="s">
        <v>1454</v>
      </c>
      <c r="AK31" s="1" t="s">
        <v>1454</v>
      </c>
      <c r="AL31" s="1" t="s">
        <v>1454</v>
      </c>
      <c r="AM31" s="1" t="s">
        <v>1454</v>
      </c>
      <c r="AN31" s="1">
        <v>1</v>
      </c>
      <c r="AO31" s="1">
        <v>1</v>
      </c>
      <c r="AP31" s="1" t="s">
        <v>3086</v>
      </c>
      <c r="AQ31" s="1" t="s">
        <v>1454</v>
      </c>
      <c r="AR31" s="2">
        <v>1426866</v>
      </c>
      <c r="AS31" s="1" t="s">
        <v>3042</v>
      </c>
      <c r="AT31" s="1">
        <v>42216</v>
      </c>
      <c r="AU31" s="1">
        <v>0</v>
      </c>
      <c r="AV31" s="1">
        <v>0</v>
      </c>
      <c r="AW31" s="1">
        <v>0</v>
      </c>
      <c r="AX31" s="1" t="s">
        <v>1454</v>
      </c>
      <c r="AY31" s="1">
        <v>0</v>
      </c>
      <c r="AZ31" s="1">
        <v>0</v>
      </c>
      <c r="BA31" s="1">
        <v>0</v>
      </c>
    </row>
    <row r="32" spans="1:53" x14ac:dyDescent="0.25">
      <c r="A32" s="309">
        <f t="shared" si="0"/>
        <v>9146637</v>
      </c>
      <c r="B32" s="1" t="s">
        <v>2639</v>
      </c>
      <c r="C32" s="1">
        <v>66924531</v>
      </c>
      <c r="D32" s="1">
        <v>144105</v>
      </c>
      <c r="E32" s="1">
        <v>4</v>
      </c>
      <c r="F32" s="1">
        <v>6.69245311171854E+16</v>
      </c>
      <c r="G32" s="304">
        <v>43433</v>
      </c>
      <c r="H32" s="304">
        <v>45260</v>
      </c>
      <c r="I32" s="1">
        <v>0</v>
      </c>
      <c r="J32" s="1">
        <v>1</v>
      </c>
      <c r="K32" s="1">
        <v>32</v>
      </c>
      <c r="L32" s="1">
        <v>30</v>
      </c>
      <c r="M32" s="1">
        <v>2</v>
      </c>
      <c r="N32" s="305">
        <v>11.76</v>
      </c>
      <c r="O32" s="305">
        <v>12415</v>
      </c>
      <c r="P32" s="2">
        <v>20000000</v>
      </c>
      <c r="Q32" s="2">
        <v>445374</v>
      </c>
      <c r="R32" s="2">
        <v>10823989</v>
      </c>
      <c r="S32" s="1">
        <v>0</v>
      </c>
      <c r="T32" s="1">
        <v>0</v>
      </c>
      <c r="U32" s="1">
        <v>0</v>
      </c>
      <c r="W32" s="1">
        <v>0</v>
      </c>
      <c r="X32" s="1">
        <v>0</v>
      </c>
      <c r="Y32" s="1">
        <v>0</v>
      </c>
      <c r="AB32" s="304">
        <v>44499</v>
      </c>
      <c r="AC32" s="1">
        <v>1</v>
      </c>
      <c r="AD32" s="1" t="s">
        <v>3016</v>
      </c>
      <c r="AE32" s="1">
        <v>1</v>
      </c>
      <c r="AF32" s="1">
        <v>30</v>
      </c>
      <c r="AG32" s="1">
        <v>0</v>
      </c>
      <c r="AH32" s="1" t="s">
        <v>1454</v>
      </c>
      <c r="AI32" s="1" t="s">
        <v>1454</v>
      </c>
      <c r="AJ32" s="1" t="s">
        <v>1454</v>
      </c>
      <c r="AK32" s="1" t="s">
        <v>1454</v>
      </c>
      <c r="AL32" s="1" t="s">
        <v>1454</v>
      </c>
      <c r="AM32" s="1" t="s">
        <v>1454</v>
      </c>
      <c r="AN32" s="1">
        <v>1</v>
      </c>
      <c r="AO32" s="1">
        <v>1</v>
      </c>
      <c r="AP32" s="1" t="s">
        <v>3086</v>
      </c>
      <c r="AQ32" s="1" t="s">
        <v>1454</v>
      </c>
      <c r="AR32" s="2">
        <v>1677352</v>
      </c>
      <c r="AS32" s="1" t="s">
        <v>3025</v>
      </c>
      <c r="AT32" s="1">
        <v>43433</v>
      </c>
      <c r="AU32" s="1">
        <v>0</v>
      </c>
      <c r="AV32" s="1">
        <v>0</v>
      </c>
      <c r="AW32" s="1">
        <v>0</v>
      </c>
      <c r="AX32" s="1" t="s">
        <v>1454</v>
      </c>
      <c r="AY32" s="1">
        <v>0</v>
      </c>
      <c r="AZ32" s="1">
        <v>0</v>
      </c>
      <c r="BA32" s="1">
        <v>0</v>
      </c>
    </row>
    <row r="33" spans="1:53" x14ac:dyDescent="0.25">
      <c r="A33" s="309">
        <f t="shared" si="0"/>
        <v>58343113</v>
      </c>
      <c r="B33" s="1" t="s">
        <v>2639</v>
      </c>
      <c r="C33" s="1">
        <v>66924531</v>
      </c>
      <c r="D33" s="1">
        <v>144105</v>
      </c>
      <c r="E33" s="1">
        <v>4</v>
      </c>
      <c r="F33" s="1">
        <v>6.6924531120589504E+16</v>
      </c>
      <c r="G33" s="304">
        <v>44474</v>
      </c>
      <c r="H33" s="304">
        <v>46295</v>
      </c>
      <c r="I33" s="1">
        <v>0</v>
      </c>
      <c r="J33" s="1">
        <v>1</v>
      </c>
      <c r="K33" s="1">
        <v>1</v>
      </c>
      <c r="L33" s="1">
        <v>30</v>
      </c>
      <c r="M33" s="1">
        <v>2</v>
      </c>
      <c r="N33" s="1">
        <v>7.2</v>
      </c>
      <c r="O33" s="1">
        <v>7442</v>
      </c>
      <c r="P33" s="2">
        <v>70000000</v>
      </c>
      <c r="Q33" s="2">
        <v>1412657</v>
      </c>
      <c r="R33" s="2">
        <v>69042343</v>
      </c>
      <c r="S33" s="1">
        <v>0</v>
      </c>
      <c r="T33" s="1">
        <v>0</v>
      </c>
      <c r="U33" s="1">
        <v>0</v>
      </c>
      <c r="W33" s="1">
        <v>0</v>
      </c>
      <c r="X33" s="1">
        <v>0</v>
      </c>
      <c r="Y33" s="1">
        <v>0</v>
      </c>
      <c r="AB33" s="304">
        <v>44499</v>
      </c>
      <c r="AC33" s="1">
        <v>1</v>
      </c>
      <c r="AD33" s="1" t="s">
        <v>3016</v>
      </c>
      <c r="AE33" s="1">
        <v>1</v>
      </c>
      <c r="AF33" s="1">
        <v>30</v>
      </c>
      <c r="AG33" s="1">
        <v>0</v>
      </c>
      <c r="AH33" s="1" t="s">
        <v>1454</v>
      </c>
      <c r="AI33" s="1" t="s">
        <v>1454</v>
      </c>
      <c r="AJ33" s="1" t="s">
        <v>1454</v>
      </c>
      <c r="AK33" s="1" t="s">
        <v>1454</v>
      </c>
      <c r="AL33" s="1" t="s">
        <v>1454</v>
      </c>
      <c r="AM33" s="1" t="s">
        <v>1454</v>
      </c>
      <c r="AN33" s="1">
        <v>1</v>
      </c>
      <c r="AO33" s="1">
        <v>1</v>
      </c>
      <c r="AP33" s="1" t="s">
        <v>3086</v>
      </c>
      <c r="AQ33" s="1" t="s">
        <v>1454</v>
      </c>
      <c r="AR33" s="2">
        <v>10699230</v>
      </c>
      <c r="AS33" s="1" t="s">
        <v>3048</v>
      </c>
      <c r="AT33" s="1">
        <v>44474</v>
      </c>
      <c r="AU33" s="1">
        <v>0</v>
      </c>
      <c r="AV33" s="1">
        <v>0</v>
      </c>
      <c r="AW33" s="1">
        <v>0</v>
      </c>
      <c r="AX33" s="1" t="s">
        <v>1454</v>
      </c>
      <c r="AY33" s="1">
        <v>0</v>
      </c>
      <c r="AZ33" s="1">
        <v>0</v>
      </c>
      <c r="BA33" s="1">
        <v>0</v>
      </c>
    </row>
    <row r="34" spans="1:53" x14ac:dyDescent="0.25">
      <c r="A34" s="309">
        <f t="shared" si="0"/>
        <v>1450322</v>
      </c>
      <c r="B34" s="1" t="s">
        <v>2639</v>
      </c>
      <c r="C34" s="1">
        <v>34549744</v>
      </c>
      <c r="D34" s="1">
        <v>144105</v>
      </c>
      <c r="E34" s="1">
        <v>4</v>
      </c>
      <c r="F34" s="1">
        <v>3.45497441003844E+16</v>
      </c>
      <c r="G34" s="304">
        <v>43230</v>
      </c>
      <c r="H34" s="304">
        <v>45046</v>
      </c>
      <c r="I34" s="1">
        <v>0</v>
      </c>
      <c r="J34" s="1">
        <v>1</v>
      </c>
      <c r="K34" s="1">
        <v>39</v>
      </c>
      <c r="L34" s="1">
        <v>30</v>
      </c>
      <c r="M34" s="1">
        <v>2</v>
      </c>
      <c r="N34" s="305">
        <v>17.399999999999999</v>
      </c>
      <c r="O34" s="305">
        <v>18857</v>
      </c>
      <c r="P34" s="2">
        <v>12500000</v>
      </c>
      <c r="Q34" s="2">
        <v>315300</v>
      </c>
      <c r="R34" s="2">
        <v>5659060</v>
      </c>
      <c r="S34" s="1">
        <v>0</v>
      </c>
      <c r="T34" s="1">
        <v>0</v>
      </c>
      <c r="U34" s="1">
        <v>0</v>
      </c>
      <c r="W34" s="1">
        <v>0</v>
      </c>
      <c r="X34" s="1">
        <v>0</v>
      </c>
      <c r="Y34" s="1">
        <v>0</v>
      </c>
      <c r="AB34" s="304">
        <v>44499</v>
      </c>
      <c r="AC34" s="1">
        <v>1</v>
      </c>
      <c r="AD34" s="1" t="s">
        <v>3016</v>
      </c>
      <c r="AE34" s="1">
        <v>1</v>
      </c>
      <c r="AF34" s="1">
        <v>30</v>
      </c>
      <c r="AG34" s="1">
        <v>0</v>
      </c>
      <c r="AH34" s="1" t="s">
        <v>1454</v>
      </c>
      <c r="AI34" s="1" t="s">
        <v>1454</v>
      </c>
      <c r="AJ34" s="1" t="s">
        <v>1454</v>
      </c>
      <c r="AK34" s="1" t="s">
        <v>1454</v>
      </c>
      <c r="AL34" s="1" t="s">
        <v>1454</v>
      </c>
      <c r="AM34" s="1" t="s">
        <v>1454</v>
      </c>
      <c r="AN34" s="1">
        <v>1</v>
      </c>
      <c r="AO34" s="1">
        <v>1</v>
      </c>
      <c r="AP34" s="1" t="s">
        <v>3086</v>
      </c>
      <c r="AQ34" s="1" t="s">
        <v>1454</v>
      </c>
      <c r="AR34" s="2">
        <v>4208738</v>
      </c>
      <c r="AS34" s="1" t="s">
        <v>3043</v>
      </c>
      <c r="AT34" s="1">
        <v>43230</v>
      </c>
      <c r="AU34" s="1">
        <v>0</v>
      </c>
      <c r="AV34" s="1">
        <v>0</v>
      </c>
      <c r="AW34" s="1">
        <v>0</v>
      </c>
      <c r="AX34" s="1" t="s">
        <v>1454</v>
      </c>
      <c r="AY34" s="1">
        <v>0</v>
      </c>
      <c r="AZ34" s="1" t="s">
        <v>3087</v>
      </c>
      <c r="BA34" s="1">
        <v>0</v>
      </c>
    </row>
    <row r="35" spans="1:53" x14ac:dyDescent="0.25">
      <c r="A35" s="309">
        <f t="shared" si="0"/>
        <v>474547</v>
      </c>
      <c r="B35" s="1" t="s">
        <v>2639</v>
      </c>
      <c r="C35" s="1">
        <v>34549744</v>
      </c>
      <c r="D35" s="1">
        <v>144105</v>
      </c>
      <c r="E35" s="1">
        <v>4</v>
      </c>
      <c r="F35" s="1">
        <v>3.45497441203881E+16</v>
      </c>
      <c r="G35" s="304">
        <v>44015</v>
      </c>
      <c r="H35" s="304">
        <v>45838</v>
      </c>
      <c r="I35" s="1">
        <v>0</v>
      </c>
      <c r="J35" s="1">
        <v>1</v>
      </c>
      <c r="K35" s="1">
        <v>16</v>
      </c>
      <c r="L35" s="1">
        <v>30</v>
      </c>
      <c r="M35" s="1">
        <v>2</v>
      </c>
      <c r="N35" s="305">
        <v>15.6</v>
      </c>
      <c r="O35" s="305">
        <v>16765</v>
      </c>
      <c r="P35" s="2">
        <v>2300000</v>
      </c>
      <c r="Q35" s="2">
        <v>55795</v>
      </c>
      <c r="R35" s="2">
        <v>1851650</v>
      </c>
      <c r="S35" s="1">
        <v>0</v>
      </c>
      <c r="T35" s="1">
        <v>0</v>
      </c>
      <c r="U35" s="1">
        <v>0</v>
      </c>
      <c r="W35" s="1">
        <v>0</v>
      </c>
      <c r="X35" s="1">
        <v>0</v>
      </c>
      <c r="Y35" s="1">
        <v>0</v>
      </c>
      <c r="AA35" s="306"/>
      <c r="AB35" s="304">
        <v>44499</v>
      </c>
      <c r="AC35" s="1">
        <v>1</v>
      </c>
      <c r="AD35" s="1" t="s">
        <v>3016</v>
      </c>
      <c r="AE35" s="1">
        <v>1</v>
      </c>
      <c r="AF35" s="1">
        <v>30</v>
      </c>
      <c r="AG35" s="1">
        <v>0</v>
      </c>
      <c r="AH35" s="1" t="s">
        <v>1454</v>
      </c>
      <c r="AI35" s="1" t="s">
        <v>1454</v>
      </c>
      <c r="AJ35" s="1" t="s">
        <v>1454</v>
      </c>
      <c r="AK35" s="1" t="s">
        <v>1454</v>
      </c>
      <c r="AL35" s="1" t="s">
        <v>1454</v>
      </c>
      <c r="AM35" s="1" t="s">
        <v>1454</v>
      </c>
      <c r="AN35" s="1">
        <v>1</v>
      </c>
      <c r="AO35" s="1">
        <v>1</v>
      </c>
      <c r="AP35" s="1" t="s">
        <v>3086</v>
      </c>
      <c r="AQ35" s="1" t="s">
        <v>1454</v>
      </c>
      <c r="AR35" s="2">
        <v>1377103</v>
      </c>
      <c r="AS35" s="1" t="s">
        <v>3021</v>
      </c>
      <c r="AT35" s="1">
        <v>44015</v>
      </c>
      <c r="AU35" s="1">
        <v>0</v>
      </c>
      <c r="AV35" s="1">
        <v>0</v>
      </c>
      <c r="AW35" s="1">
        <v>0</v>
      </c>
      <c r="AX35" s="1" t="s">
        <v>1454</v>
      </c>
      <c r="AY35" s="1">
        <v>0</v>
      </c>
      <c r="AZ35" s="1" t="s">
        <v>3087</v>
      </c>
      <c r="BA35" s="1">
        <v>0</v>
      </c>
    </row>
    <row r="36" spans="1:53" x14ac:dyDescent="0.25">
      <c r="A36" s="309">
        <f t="shared" si="0"/>
        <v>1136074</v>
      </c>
      <c r="B36" s="1" t="s">
        <v>2639</v>
      </c>
      <c r="C36" s="1">
        <v>34549744</v>
      </c>
      <c r="D36" s="1">
        <v>144105</v>
      </c>
      <c r="E36" s="1">
        <v>4</v>
      </c>
      <c r="F36" s="1">
        <v>3.45497441163793E+16</v>
      </c>
      <c r="G36" s="304">
        <v>42213</v>
      </c>
      <c r="H36" s="304">
        <v>45868</v>
      </c>
      <c r="I36" s="1">
        <v>0</v>
      </c>
      <c r="J36" s="1">
        <v>1</v>
      </c>
      <c r="K36" s="1">
        <v>75</v>
      </c>
      <c r="L36" s="1">
        <v>30</v>
      </c>
      <c r="M36" s="1">
        <v>2</v>
      </c>
      <c r="N36" s="305">
        <v>10.8</v>
      </c>
      <c r="O36" s="305">
        <v>11351</v>
      </c>
      <c r="P36" s="2">
        <v>5547119</v>
      </c>
      <c r="Q36" s="2">
        <v>120851</v>
      </c>
      <c r="R36" s="2">
        <v>4432885</v>
      </c>
      <c r="S36" s="1">
        <v>0</v>
      </c>
      <c r="T36" s="1">
        <v>0</v>
      </c>
      <c r="U36" s="1">
        <v>0</v>
      </c>
      <c r="W36" s="1">
        <v>0</v>
      </c>
      <c r="X36" s="1">
        <v>0</v>
      </c>
      <c r="Y36" s="1">
        <v>0</v>
      </c>
      <c r="AB36" s="304">
        <v>44499</v>
      </c>
      <c r="AC36" s="1">
        <v>1</v>
      </c>
      <c r="AD36" s="1" t="s">
        <v>3016</v>
      </c>
      <c r="AE36" s="1">
        <v>1</v>
      </c>
      <c r="AF36" s="1">
        <v>30</v>
      </c>
      <c r="AG36" s="1">
        <v>0</v>
      </c>
      <c r="AH36" s="1" t="s">
        <v>1454</v>
      </c>
      <c r="AI36" s="1" t="s">
        <v>1454</v>
      </c>
      <c r="AJ36" s="1" t="s">
        <v>1454</v>
      </c>
      <c r="AK36" s="1" t="s">
        <v>1454</v>
      </c>
      <c r="AL36" s="1" t="s">
        <v>1454</v>
      </c>
      <c r="AM36" s="1" t="s">
        <v>1454</v>
      </c>
      <c r="AN36" s="1">
        <v>1</v>
      </c>
      <c r="AO36" s="1">
        <v>1</v>
      </c>
      <c r="AP36" s="1" t="s">
        <v>3086</v>
      </c>
      <c r="AQ36" s="1" t="s">
        <v>1454</v>
      </c>
      <c r="AR36" s="2">
        <v>3296811</v>
      </c>
      <c r="AS36" s="1" t="s">
        <v>3042</v>
      </c>
      <c r="AT36" s="1">
        <v>42213</v>
      </c>
      <c r="AU36" s="1">
        <v>0</v>
      </c>
      <c r="AV36" s="1">
        <v>0</v>
      </c>
      <c r="AW36" s="1">
        <v>0</v>
      </c>
      <c r="AX36" s="1" t="s">
        <v>1454</v>
      </c>
      <c r="AY36" s="1">
        <v>0</v>
      </c>
      <c r="AZ36" s="1" t="s">
        <v>3087</v>
      </c>
      <c r="BA36" s="1">
        <v>0</v>
      </c>
    </row>
    <row r="37" spans="1:53" x14ac:dyDescent="0.25">
      <c r="A37" s="309">
        <f t="shared" si="0"/>
        <v>164983</v>
      </c>
      <c r="B37" s="1" t="s">
        <v>2639</v>
      </c>
      <c r="C37" s="1">
        <v>31939042</v>
      </c>
      <c r="D37" s="1">
        <v>144105</v>
      </c>
      <c r="E37" s="1">
        <v>4</v>
      </c>
      <c r="F37" s="1">
        <v>3.1939042124689E+16</v>
      </c>
      <c r="G37" s="304">
        <v>44281</v>
      </c>
      <c r="H37" s="304">
        <v>45015</v>
      </c>
      <c r="I37" s="1">
        <v>0</v>
      </c>
      <c r="J37" s="1">
        <v>1</v>
      </c>
      <c r="K37" s="1">
        <v>7</v>
      </c>
      <c r="L37" s="1">
        <v>30</v>
      </c>
      <c r="M37" s="1">
        <v>2</v>
      </c>
      <c r="N37" s="305">
        <v>19.2</v>
      </c>
      <c r="O37" s="305">
        <v>20983</v>
      </c>
      <c r="P37" s="2">
        <v>1500000</v>
      </c>
      <c r="Q37" s="2">
        <v>76197</v>
      </c>
      <c r="R37" s="2">
        <v>1115169</v>
      </c>
      <c r="S37" s="1">
        <v>0</v>
      </c>
      <c r="T37" s="1">
        <v>0</v>
      </c>
      <c r="U37" s="1">
        <v>0</v>
      </c>
      <c r="W37" s="1">
        <v>0</v>
      </c>
      <c r="X37" s="1">
        <v>0</v>
      </c>
      <c r="Y37" s="1">
        <v>0</v>
      </c>
      <c r="AB37" s="304">
        <v>44500</v>
      </c>
      <c r="AC37" s="1">
        <v>1</v>
      </c>
      <c r="AD37" s="1" t="s">
        <v>3016</v>
      </c>
      <c r="AE37" s="1">
        <v>1</v>
      </c>
      <c r="AF37" s="1">
        <v>30</v>
      </c>
      <c r="AG37" s="1">
        <v>0</v>
      </c>
      <c r="AH37" s="1" t="s">
        <v>1454</v>
      </c>
      <c r="AI37" s="1" t="s">
        <v>1454</v>
      </c>
      <c r="AJ37" s="1" t="s">
        <v>1454</v>
      </c>
      <c r="AK37" s="1" t="s">
        <v>1454</v>
      </c>
      <c r="AL37" s="1" t="s">
        <v>1454</v>
      </c>
      <c r="AM37" s="1" t="s">
        <v>1454</v>
      </c>
      <c r="AN37" s="1">
        <v>1</v>
      </c>
      <c r="AO37" s="1">
        <v>1</v>
      </c>
      <c r="AP37" s="1" t="s">
        <v>3086</v>
      </c>
      <c r="AQ37" s="1" t="s">
        <v>1454</v>
      </c>
      <c r="AR37" s="2">
        <v>950186</v>
      </c>
      <c r="AS37" s="1" t="s">
        <v>3018</v>
      </c>
      <c r="AT37" s="1">
        <v>44281</v>
      </c>
      <c r="AU37" s="1">
        <v>0</v>
      </c>
      <c r="AV37" s="1">
        <v>0</v>
      </c>
      <c r="AW37" s="1">
        <v>0</v>
      </c>
      <c r="AX37" s="1" t="s">
        <v>1454</v>
      </c>
      <c r="AY37" s="1" t="s">
        <v>1454</v>
      </c>
      <c r="AZ37" s="1">
        <v>0</v>
      </c>
      <c r="BA37" s="1">
        <v>0</v>
      </c>
    </row>
    <row r="38" spans="1:53" x14ac:dyDescent="0.25">
      <c r="A38" s="309">
        <f t="shared" si="0"/>
        <v>953533</v>
      </c>
      <c r="B38" s="1" t="s">
        <v>2639</v>
      </c>
      <c r="C38" s="1">
        <v>31939042</v>
      </c>
      <c r="D38" s="1">
        <v>144105</v>
      </c>
      <c r="E38" s="1">
        <v>4</v>
      </c>
      <c r="F38" s="1">
        <v>3.19390421154888E+16</v>
      </c>
      <c r="G38" s="304">
        <v>44195</v>
      </c>
      <c r="H38" s="304">
        <v>46021</v>
      </c>
      <c r="I38" s="1">
        <v>0</v>
      </c>
      <c r="J38" s="1">
        <v>1</v>
      </c>
      <c r="K38" s="1">
        <v>10</v>
      </c>
      <c r="L38" s="1">
        <v>30</v>
      </c>
      <c r="M38" s="1">
        <v>2</v>
      </c>
      <c r="N38" s="305">
        <v>11.4</v>
      </c>
      <c r="O38" s="305">
        <v>12015</v>
      </c>
      <c r="P38" s="2">
        <v>7400000</v>
      </c>
      <c r="Q38" s="2">
        <v>163445</v>
      </c>
      <c r="R38" s="2">
        <v>6445208</v>
      </c>
      <c r="S38" s="1">
        <v>0</v>
      </c>
      <c r="T38" s="1">
        <v>0</v>
      </c>
      <c r="U38" s="1">
        <v>0</v>
      </c>
      <c r="W38" s="1">
        <v>0</v>
      </c>
      <c r="X38" s="1">
        <v>0</v>
      </c>
      <c r="Y38" s="1">
        <v>0</v>
      </c>
      <c r="AB38" s="304">
        <v>44500</v>
      </c>
      <c r="AC38" s="1">
        <v>1</v>
      </c>
      <c r="AD38" s="1" t="s">
        <v>3016</v>
      </c>
      <c r="AE38" s="1">
        <v>1</v>
      </c>
      <c r="AF38" s="1">
        <v>30</v>
      </c>
      <c r="AG38" s="1">
        <v>0</v>
      </c>
      <c r="AH38" s="1" t="s">
        <v>1454</v>
      </c>
      <c r="AI38" s="1" t="s">
        <v>1454</v>
      </c>
      <c r="AJ38" s="1" t="s">
        <v>1454</v>
      </c>
      <c r="AK38" s="1" t="s">
        <v>1454</v>
      </c>
      <c r="AL38" s="1" t="s">
        <v>1454</v>
      </c>
      <c r="AM38" s="1" t="s">
        <v>1454</v>
      </c>
      <c r="AN38" s="1">
        <v>1</v>
      </c>
      <c r="AO38" s="1">
        <v>1</v>
      </c>
      <c r="AP38" s="1" t="s">
        <v>3086</v>
      </c>
      <c r="AQ38" s="1" t="s">
        <v>1454</v>
      </c>
      <c r="AR38" s="2">
        <v>5491675</v>
      </c>
      <c r="AS38" s="1" t="s">
        <v>3020</v>
      </c>
      <c r="AT38" s="1">
        <v>44195</v>
      </c>
      <c r="AU38" s="1">
        <v>0</v>
      </c>
      <c r="AV38" s="1">
        <v>0</v>
      </c>
      <c r="AW38" s="1">
        <v>0</v>
      </c>
      <c r="AX38" s="1" t="s">
        <v>1454</v>
      </c>
      <c r="AY38" s="1" t="s">
        <v>1454</v>
      </c>
      <c r="AZ38" s="1">
        <v>0</v>
      </c>
      <c r="BA38" s="1">
        <v>0</v>
      </c>
    </row>
    <row r="39" spans="1:53" x14ac:dyDescent="0.25">
      <c r="A39" s="309">
        <f t="shared" si="0"/>
        <v>710295</v>
      </c>
      <c r="B39" s="1" t="s">
        <v>2639</v>
      </c>
      <c r="C39" s="1">
        <v>31939042</v>
      </c>
      <c r="D39" s="1">
        <v>144105</v>
      </c>
      <c r="E39" s="1">
        <v>4</v>
      </c>
      <c r="F39" s="1">
        <v>3.19390421154893E+16</v>
      </c>
      <c r="G39" s="304">
        <v>44393</v>
      </c>
      <c r="H39" s="304">
        <v>46233</v>
      </c>
      <c r="I39" s="1">
        <v>0</v>
      </c>
      <c r="J39" s="1">
        <v>1</v>
      </c>
      <c r="K39" s="1">
        <v>3</v>
      </c>
      <c r="L39" s="1">
        <v>30</v>
      </c>
      <c r="M39" s="1">
        <v>2</v>
      </c>
      <c r="N39" s="305">
        <v>9</v>
      </c>
      <c r="O39" s="305">
        <v>9381</v>
      </c>
      <c r="P39" s="2">
        <v>5000000</v>
      </c>
      <c r="Q39" s="2">
        <v>104492</v>
      </c>
      <c r="R39" s="2">
        <v>4801092</v>
      </c>
      <c r="S39" s="1">
        <v>0</v>
      </c>
      <c r="T39" s="1">
        <v>0</v>
      </c>
      <c r="U39" s="1">
        <v>0</v>
      </c>
      <c r="W39" s="1">
        <v>0</v>
      </c>
      <c r="X39" s="1">
        <v>0</v>
      </c>
      <c r="Y39" s="1">
        <v>0</v>
      </c>
      <c r="AB39" s="304">
        <v>44500</v>
      </c>
      <c r="AC39" s="1">
        <v>1</v>
      </c>
      <c r="AD39" s="1" t="s">
        <v>3016</v>
      </c>
      <c r="AE39" s="1">
        <v>1</v>
      </c>
      <c r="AF39" s="1">
        <v>30</v>
      </c>
      <c r="AG39" s="1">
        <v>0</v>
      </c>
      <c r="AH39" s="1" t="s">
        <v>1454</v>
      </c>
      <c r="AI39" s="1" t="s">
        <v>1454</v>
      </c>
      <c r="AJ39" s="1" t="s">
        <v>1454</v>
      </c>
      <c r="AK39" s="1" t="s">
        <v>1454</v>
      </c>
      <c r="AL39" s="1" t="s">
        <v>1454</v>
      </c>
      <c r="AM39" s="1" t="s">
        <v>1454</v>
      </c>
      <c r="AN39" s="1">
        <v>1</v>
      </c>
      <c r="AO39" s="1">
        <v>1</v>
      </c>
      <c r="AP39" s="1" t="s">
        <v>3086</v>
      </c>
      <c r="AQ39" s="1" t="s">
        <v>1454</v>
      </c>
      <c r="AR39" s="2">
        <v>4090797</v>
      </c>
      <c r="AS39" s="1" t="s">
        <v>3020</v>
      </c>
      <c r="AT39" s="1">
        <v>44393</v>
      </c>
      <c r="AU39" s="1">
        <v>0</v>
      </c>
      <c r="AV39" s="1">
        <v>0</v>
      </c>
      <c r="AW39" s="1">
        <v>0</v>
      </c>
      <c r="AX39" s="1" t="s">
        <v>1454</v>
      </c>
      <c r="AY39" s="1" t="s">
        <v>1454</v>
      </c>
      <c r="AZ39" s="1">
        <v>0</v>
      </c>
      <c r="BA39" s="1">
        <v>0</v>
      </c>
    </row>
    <row r="40" spans="1:53" x14ac:dyDescent="0.25">
      <c r="A40" s="309">
        <f t="shared" si="0"/>
        <v>6343530</v>
      </c>
      <c r="B40" s="1" t="s">
        <v>2639</v>
      </c>
      <c r="C40" s="1">
        <v>34512743</v>
      </c>
      <c r="D40" s="1">
        <v>144105</v>
      </c>
      <c r="E40" s="1">
        <v>4</v>
      </c>
      <c r="F40" s="1">
        <v>3.45127431203887E+16</v>
      </c>
      <c r="G40" s="304">
        <v>44175</v>
      </c>
      <c r="H40" s="304">
        <v>46356</v>
      </c>
      <c r="I40" s="1">
        <v>0</v>
      </c>
      <c r="J40" s="1">
        <v>1</v>
      </c>
      <c r="K40" s="1">
        <v>11</v>
      </c>
      <c r="L40" s="1">
        <v>30</v>
      </c>
      <c r="M40" s="1">
        <v>2</v>
      </c>
      <c r="N40" s="305">
        <v>15.6</v>
      </c>
      <c r="O40" s="305">
        <v>16765</v>
      </c>
      <c r="P40" s="2">
        <v>12700000</v>
      </c>
      <c r="Q40" s="2">
        <v>276887</v>
      </c>
      <c r="R40" s="2">
        <v>11458648</v>
      </c>
      <c r="S40" s="1">
        <v>0</v>
      </c>
      <c r="T40" s="1">
        <v>0</v>
      </c>
      <c r="U40" s="1">
        <v>0</v>
      </c>
      <c r="W40" s="1">
        <v>0</v>
      </c>
      <c r="X40" s="1">
        <v>0</v>
      </c>
      <c r="Y40" s="1">
        <v>0</v>
      </c>
      <c r="AB40" s="304">
        <v>44499</v>
      </c>
      <c r="AC40" s="1">
        <v>1</v>
      </c>
      <c r="AD40" s="1" t="s">
        <v>3016</v>
      </c>
      <c r="AE40" s="1">
        <v>1</v>
      </c>
      <c r="AF40" s="1">
        <v>30</v>
      </c>
      <c r="AG40" s="1">
        <v>0</v>
      </c>
      <c r="AH40" s="1" t="s">
        <v>1454</v>
      </c>
      <c r="AI40" s="1" t="s">
        <v>1454</v>
      </c>
      <c r="AJ40" s="1" t="s">
        <v>1454</v>
      </c>
      <c r="AK40" s="1" t="s">
        <v>1454</v>
      </c>
      <c r="AL40" s="1" t="s">
        <v>1454</v>
      </c>
      <c r="AM40" s="1" t="s">
        <v>1454</v>
      </c>
      <c r="AN40" s="1">
        <v>1</v>
      </c>
      <c r="AO40" s="1">
        <v>1</v>
      </c>
      <c r="AP40" s="1" t="s">
        <v>3086</v>
      </c>
      <c r="AQ40" s="1" t="s">
        <v>1454</v>
      </c>
      <c r="AR40" s="2">
        <v>5115118</v>
      </c>
      <c r="AS40" s="1" t="s">
        <v>3021</v>
      </c>
      <c r="AT40" s="1">
        <v>44175</v>
      </c>
      <c r="AU40" s="1">
        <v>0</v>
      </c>
      <c r="AV40" s="1">
        <v>0</v>
      </c>
      <c r="AW40" s="1">
        <v>0</v>
      </c>
      <c r="AX40" s="1" t="s">
        <v>1454</v>
      </c>
      <c r="AY40" s="1">
        <v>0</v>
      </c>
      <c r="AZ40" s="1" t="s">
        <v>3087</v>
      </c>
      <c r="BA40" s="1">
        <v>0</v>
      </c>
    </row>
    <row r="41" spans="1:53" x14ac:dyDescent="0.25">
      <c r="A41" s="309">
        <f t="shared" si="0"/>
        <v>896293</v>
      </c>
      <c r="B41" s="1" t="s">
        <v>2639</v>
      </c>
      <c r="C41" s="1">
        <v>34512743</v>
      </c>
      <c r="D41" s="1">
        <v>144105</v>
      </c>
      <c r="E41" s="1">
        <v>4</v>
      </c>
      <c r="F41" s="1">
        <v>3.45127431175867E+16</v>
      </c>
      <c r="G41" s="304">
        <v>43675</v>
      </c>
      <c r="H41" s="304">
        <v>45503</v>
      </c>
      <c r="I41" s="1">
        <v>0</v>
      </c>
      <c r="J41" s="1">
        <v>1</v>
      </c>
      <c r="K41" s="1">
        <v>24</v>
      </c>
      <c r="L41" s="1">
        <v>30</v>
      </c>
      <c r="M41" s="1">
        <v>2</v>
      </c>
      <c r="N41" s="305">
        <v>18</v>
      </c>
      <c r="O41" s="305">
        <v>19562</v>
      </c>
      <c r="P41" s="2">
        <v>2300000</v>
      </c>
      <c r="Q41" s="2">
        <v>58766</v>
      </c>
      <c r="R41" s="2">
        <v>1619021</v>
      </c>
      <c r="S41" s="1">
        <v>0</v>
      </c>
      <c r="T41" s="1">
        <v>0</v>
      </c>
      <c r="U41" s="1">
        <v>0</v>
      </c>
      <c r="W41" s="1">
        <v>0</v>
      </c>
      <c r="X41" s="1">
        <v>0</v>
      </c>
      <c r="Y41" s="1">
        <v>0</v>
      </c>
      <c r="AB41" s="304">
        <v>44499</v>
      </c>
      <c r="AC41" s="1">
        <v>1</v>
      </c>
      <c r="AD41" s="1" t="s">
        <v>3016</v>
      </c>
      <c r="AE41" s="1">
        <v>1</v>
      </c>
      <c r="AF41" s="1">
        <v>30</v>
      </c>
      <c r="AG41" s="1">
        <v>0</v>
      </c>
      <c r="AH41" s="1" t="s">
        <v>1454</v>
      </c>
      <c r="AI41" s="1" t="s">
        <v>1454</v>
      </c>
      <c r="AJ41" s="1" t="s">
        <v>1454</v>
      </c>
      <c r="AK41" s="1" t="s">
        <v>1454</v>
      </c>
      <c r="AL41" s="1" t="s">
        <v>1454</v>
      </c>
      <c r="AM41" s="1" t="s">
        <v>1454</v>
      </c>
      <c r="AN41" s="1">
        <v>1</v>
      </c>
      <c r="AO41" s="1">
        <v>1</v>
      </c>
      <c r="AP41" s="1" t="s">
        <v>3086</v>
      </c>
      <c r="AQ41" s="1" t="s">
        <v>1454</v>
      </c>
      <c r="AR41" s="2">
        <v>722728</v>
      </c>
      <c r="AS41" s="1" t="s">
        <v>3027</v>
      </c>
      <c r="AT41" s="1">
        <v>43675</v>
      </c>
      <c r="AU41" s="1">
        <v>0</v>
      </c>
      <c r="AV41" s="1">
        <v>0</v>
      </c>
      <c r="AW41" s="1">
        <v>0</v>
      </c>
      <c r="AX41" s="1" t="s">
        <v>1454</v>
      </c>
      <c r="AY41" s="1">
        <v>0</v>
      </c>
      <c r="AZ41" s="1" t="s">
        <v>3087</v>
      </c>
      <c r="BA41" s="1">
        <v>0</v>
      </c>
    </row>
    <row r="42" spans="1:53" x14ac:dyDescent="0.25">
      <c r="A42" s="309">
        <f t="shared" si="0"/>
        <v>1555273</v>
      </c>
      <c r="B42" s="1" t="s">
        <v>2639</v>
      </c>
      <c r="C42" s="1">
        <v>34512743</v>
      </c>
      <c r="D42" s="1">
        <v>144105</v>
      </c>
      <c r="E42" s="1">
        <v>4</v>
      </c>
      <c r="F42" s="1">
        <v>3.45127431163796E+16</v>
      </c>
      <c r="G42" s="304">
        <v>42227</v>
      </c>
      <c r="H42" s="304">
        <v>45868</v>
      </c>
      <c r="I42" s="1">
        <v>0</v>
      </c>
      <c r="J42" s="1">
        <v>1</v>
      </c>
      <c r="K42" s="1">
        <v>75</v>
      </c>
      <c r="L42" s="1">
        <v>30</v>
      </c>
      <c r="M42" s="1">
        <v>2</v>
      </c>
      <c r="N42" s="305">
        <v>10.8</v>
      </c>
      <c r="O42" s="305">
        <v>11351</v>
      </c>
      <c r="P42" s="2">
        <v>3515522</v>
      </c>
      <c r="Q42" s="2">
        <v>76590</v>
      </c>
      <c r="R42" s="2">
        <v>2809371</v>
      </c>
      <c r="S42" s="1">
        <v>0</v>
      </c>
      <c r="T42" s="1">
        <v>0</v>
      </c>
      <c r="U42" s="1">
        <v>0</v>
      </c>
      <c r="W42" s="1">
        <v>0</v>
      </c>
      <c r="X42" s="1">
        <v>0</v>
      </c>
      <c r="Y42" s="1">
        <v>0</v>
      </c>
      <c r="AB42" s="304">
        <v>44499</v>
      </c>
      <c r="AC42" s="1">
        <v>1</v>
      </c>
      <c r="AD42" s="1" t="s">
        <v>3016</v>
      </c>
      <c r="AE42" s="1">
        <v>1</v>
      </c>
      <c r="AF42" s="1">
        <v>30</v>
      </c>
      <c r="AG42" s="1">
        <v>0</v>
      </c>
      <c r="AH42" s="1" t="s">
        <v>1454</v>
      </c>
      <c r="AI42" s="1" t="s">
        <v>1454</v>
      </c>
      <c r="AJ42" s="1" t="s">
        <v>1454</v>
      </c>
      <c r="AK42" s="1" t="s">
        <v>1454</v>
      </c>
      <c r="AL42" s="1" t="s">
        <v>1454</v>
      </c>
      <c r="AM42" s="1" t="s">
        <v>1454</v>
      </c>
      <c r="AN42" s="1">
        <v>1</v>
      </c>
      <c r="AO42" s="1">
        <v>1</v>
      </c>
      <c r="AP42" s="1" t="s">
        <v>3086</v>
      </c>
      <c r="AQ42" s="1" t="s">
        <v>1454</v>
      </c>
      <c r="AR42" s="2">
        <v>1254098</v>
      </c>
      <c r="AS42" s="1" t="s">
        <v>3042</v>
      </c>
      <c r="AT42" s="1">
        <v>42227</v>
      </c>
      <c r="AU42" s="1">
        <v>0</v>
      </c>
      <c r="AV42" s="1">
        <v>0</v>
      </c>
      <c r="AW42" s="1">
        <v>0</v>
      </c>
      <c r="AX42" s="1" t="s">
        <v>1454</v>
      </c>
      <c r="AY42" s="1">
        <v>0</v>
      </c>
      <c r="AZ42" s="1" t="s">
        <v>3087</v>
      </c>
      <c r="BA42" s="1">
        <v>0</v>
      </c>
    </row>
    <row r="43" spans="1:53" x14ac:dyDescent="0.25">
      <c r="A43" s="309">
        <f t="shared" si="0"/>
        <v>208812</v>
      </c>
      <c r="B43" s="1" t="s">
        <v>2639</v>
      </c>
      <c r="C43" s="1">
        <v>34598553</v>
      </c>
      <c r="D43" s="1">
        <v>144105</v>
      </c>
      <c r="E43" s="1">
        <v>4</v>
      </c>
      <c r="F43" s="1">
        <v>3.45985531083892E+16</v>
      </c>
      <c r="G43" s="304">
        <v>44376</v>
      </c>
      <c r="H43" s="304">
        <v>44560</v>
      </c>
      <c r="I43" s="1">
        <v>0</v>
      </c>
      <c r="J43" s="1">
        <v>2</v>
      </c>
      <c r="K43" s="1">
        <v>0</v>
      </c>
      <c r="L43" s="1">
        <v>30</v>
      </c>
      <c r="M43" s="1">
        <v>2</v>
      </c>
      <c r="N43" s="305">
        <v>19.2</v>
      </c>
      <c r="O43" s="305">
        <v>20983</v>
      </c>
      <c r="P43" s="2">
        <v>460000</v>
      </c>
      <c r="Q43" s="2">
        <v>0</v>
      </c>
      <c r="R43" s="2">
        <v>460000</v>
      </c>
      <c r="S43" s="1">
        <v>0</v>
      </c>
      <c r="T43" s="1">
        <v>0</v>
      </c>
      <c r="U43" s="1">
        <v>0</v>
      </c>
      <c r="W43" s="1">
        <v>0</v>
      </c>
      <c r="X43" s="1">
        <v>0</v>
      </c>
      <c r="Y43" s="1">
        <v>0</v>
      </c>
      <c r="Z43" s="1">
        <v>460000</v>
      </c>
      <c r="AA43" s="1">
        <v>12</v>
      </c>
      <c r="AB43" s="304">
        <v>44376</v>
      </c>
      <c r="AC43" s="1">
        <v>1</v>
      </c>
      <c r="AD43" s="1" t="s">
        <v>3016</v>
      </c>
      <c r="AE43" s="1">
        <v>1</v>
      </c>
      <c r="AF43" s="1">
        <v>30</v>
      </c>
      <c r="AG43" s="1">
        <v>0</v>
      </c>
      <c r="AH43" s="1" t="s">
        <v>1454</v>
      </c>
      <c r="AI43" s="1" t="s">
        <v>1454</v>
      </c>
      <c r="AJ43" s="1" t="s">
        <v>1454</v>
      </c>
      <c r="AK43" s="1" t="s">
        <v>1454</v>
      </c>
      <c r="AL43" s="1" t="s">
        <v>1454</v>
      </c>
      <c r="AM43" s="1" t="s">
        <v>1454</v>
      </c>
      <c r="AN43" s="1">
        <v>1</v>
      </c>
      <c r="AO43" s="1">
        <v>1</v>
      </c>
      <c r="AP43" s="1" t="s">
        <v>3086</v>
      </c>
      <c r="AQ43" s="1" t="s">
        <v>1454</v>
      </c>
      <c r="AR43" s="2">
        <v>251188</v>
      </c>
      <c r="AS43" s="1" t="s">
        <v>3044</v>
      </c>
      <c r="AT43" s="1">
        <v>44376</v>
      </c>
      <c r="AU43" s="1">
        <v>0</v>
      </c>
      <c r="AV43" s="1">
        <v>0</v>
      </c>
      <c r="AW43" s="1">
        <v>0</v>
      </c>
      <c r="AX43" s="1" t="s">
        <v>1454</v>
      </c>
      <c r="AY43" s="1">
        <v>890303093000</v>
      </c>
      <c r="AZ43" s="1">
        <v>0</v>
      </c>
      <c r="BA43" s="1">
        <v>0</v>
      </c>
    </row>
    <row r="44" spans="1:53" x14ac:dyDescent="0.25">
      <c r="A44" s="309">
        <f t="shared" si="0"/>
        <v>1886340</v>
      </c>
      <c r="B44" s="1" t="s">
        <v>2639</v>
      </c>
      <c r="C44" s="1">
        <v>34598553</v>
      </c>
      <c r="D44" s="1">
        <v>144105</v>
      </c>
      <c r="E44" s="1">
        <v>4</v>
      </c>
      <c r="F44" s="1">
        <v>3.45985531163792E+16</v>
      </c>
      <c r="G44" s="304">
        <v>42209</v>
      </c>
      <c r="H44" s="304">
        <v>45868</v>
      </c>
      <c r="I44" s="1">
        <v>0</v>
      </c>
      <c r="J44" s="1">
        <v>1</v>
      </c>
      <c r="K44" s="1">
        <v>75</v>
      </c>
      <c r="L44" s="1">
        <v>30</v>
      </c>
      <c r="M44" s="1">
        <v>2</v>
      </c>
      <c r="N44" s="305">
        <v>10.8</v>
      </c>
      <c r="O44" s="305">
        <v>11351</v>
      </c>
      <c r="P44" s="2">
        <v>5200000</v>
      </c>
      <c r="Q44" s="2">
        <v>113289</v>
      </c>
      <c r="R44" s="2">
        <v>4155483</v>
      </c>
      <c r="S44" s="1">
        <v>0</v>
      </c>
      <c r="T44" s="1">
        <v>0</v>
      </c>
      <c r="U44" s="1">
        <v>0</v>
      </c>
      <c r="W44" s="1">
        <v>0</v>
      </c>
      <c r="X44" s="1">
        <v>0</v>
      </c>
      <c r="Y44" s="1">
        <v>0</v>
      </c>
      <c r="AB44" s="304">
        <v>44498</v>
      </c>
      <c r="AC44" s="1">
        <v>1</v>
      </c>
      <c r="AD44" s="1" t="s">
        <v>3016</v>
      </c>
      <c r="AE44" s="1">
        <v>1</v>
      </c>
      <c r="AF44" s="1">
        <v>30</v>
      </c>
      <c r="AG44" s="1">
        <v>0</v>
      </c>
      <c r="AH44" s="1" t="s">
        <v>1454</v>
      </c>
      <c r="AI44" s="1" t="s">
        <v>1454</v>
      </c>
      <c r="AJ44" s="1" t="s">
        <v>1454</v>
      </c>
      <c r="AK44" s="1" t="s">
        <v>1454</v>
      </c>
      <c r="AL44" s="1" t="s">
        <v>1454</v>
      </c>
      <c r="AM44" s="1" t="s">
        <v>1454</v>
      </c>
      <c r="AN44" s="1">
        <v>1</v>
      </c>
      <c r="AO44" s="1">
        <v>1</v>
      </c>
      <c r="AP44" s="1" t="s">
        <v>3086</v>
      </c>
      <c r="AQ44" s="1" t="s">
        <v>1454</v>
      </c>
      <c r="AR44" s="2">
        <v>2269143</v>
      </c>
      <c r="AS44" s="1" t="s">
        <v>3042</v>
      </c>
      <c r="AT44" s="1">
        <v>42209</v>
      </c>
      <c r="AU44" s="1">
        <v>0</v>
      </c>
      <c r="AV44" s="1">
        <v>0</v>
      </c>
      <c r="AW44" s="1">
        <v>0</v>
      </c>
      <c r="AX44" s="1" t="s">
        <v>1454</v>
      </c>
      <c r="AY44" s="1">
        <v>890303093000</v>
      </c>
      <c r="AZ44" s="1">
        <v>0</v>
      </c>
      <c r="BA44" s="1">
        <v>0</v>
      </c>
    </row>
    <row r="45" spans="1:53" x14ac:dyDescent="0.25">
      <c r="A45" s="309">
        <f t="shared" si="0"/>
        <v>4215042</v>
      </c>
      <c r="B45" s="1" t="s">
        <v>2639</v>
      </c>
      <c r="C45" s="1">
        <v>34598553</v>
      </c>
      <c r="D45" s="1">
        <v>144105</v>
      </c>
      <c r="E45" s="1">
        <v>4</v>
      </c>
      <c r="F45" s="1">
        <v>345985531003190</v>
      </c>
      <c r="G45" s="304">
        <v>43039</v>
      </c>
      <c r="H45" s="304">
        <v>45687</v>
      </c>
      <c r="I45" s="1">
        <v>0</v>
      </c>
      <c r="J45" s="1">
        <v>1</v>
      </c>
      <c r="K45" s="1">
        <v>46</v>
      </c>
      <c r="L45" s="1">
        <v>30</v>
      </c>
      <c r="M45" s="1">
        <v>2</v>
      </c>
      <c r="N45" s="305">
        <v>17.399999999999999</v>
      </c>
      <c r="O45" s="305">
        <v>18857</v>
      </c>
      <c r="P45" s="2">
        <v>15675134</v>
      </c>
      <c r="Q45" s="2">
        <v>303376</v>
      </c>
      <c r="R45" s="2">
        <v>9285460</v>
      </c>
      <c r="S45" s="1">
        <v>0</v>
      </c>
      <c r="T45" s="1">
        <v>0</v>
      </c>
      <c r="U45" s="1">
        <v>0</v>
      </c>
      <c r="W45" s="1">
        <v>0</v>
      </c>
      <c r="X45" s="1">
        <v>0</v>
      </c>
      <c r="Y45" s="1">
        <v>0</v>
      </c>
      <c r="AB45" s="304">
        <v>44498</v>
      </c>
      <c r="AC45" s="1">
        <v>1</v>
      </c>
      <c r="AD45" s="1" t="s">
        <v>3016</v>
      </c>
      <c r="AE45" s="1">
        <v>1</v>
      </c>
      <c r="AF45" s="1">
        <v>30</v>
      </c>
      <c r="AG45" s="1">
        <v>0</v>
      </c>
      <c r="AH45" s="1" t="s">
        <v>1454</v>
      </c>
      <c r="AI45" s="1" t="s">
        <v>1454</v>
      </c>
      <c r="AJ45" s="1" t="s">
        <v>1454</v>
      </c>
      <c r="AK45" s="1" t="s">
        <v>1454</v>
      </c>
      <c r="AL45" s="1" t="s">
        <v>1454</v>
      </c>
      <c r="AM45" s="1" t="s">
        <v>1454</v>
      </c>
      <c r="AN45" s="1">
        <v>1</v>
      </c>
      <c r="AO45" s="1">
        <v>1</v>
      </c>
      <c r="AP45" s="1" t="s">
        <v>3086</v>
      </c>
      <c r="AQ45" s="1" t="s">
        <v>1454</v>
      </c>
      <c r="AR45" s="2">
        <v>5070418</v>
      </c>
      <c r="AS45" s="1" t="s">
        <v>3043</v>
      </c>
      <c r="AT45" s="1">
        <v>43047</v>
      </c>
      <c r="AU45" s="1">
        <v>0</v>
      </c>
      <c r="AV45" s="1">
        <v>0</v>
      </c>
      <c r="AW45" s="1">
        <v>0</v>
      </c>
      <c r="AX45" s="1" t="s">
        <v>1454</v>
      </c>
      <c r="AY45" s="1">
        <v>890303093000</v>
      </c>
      <c r="AZ45" s="1">
        <v>0</v>
      </c>
      <c r="BA45" s="1">
        <v>0</v>
      </c>
    </row>
    <row r="46" spans="1:53" x14ac:dyDescent="0.25">
      <c r="A46" s="309">
        <f t="shared" si="0"/>
        <v>919823</v>
      </c>
      <c r="B46" s="1" t="s">
        <v>2639</v>
      </c>
      <c r="C46" s="1">
        <v>34598553</v>
      </c>
      <c r="D46" s="1">
        <v>144105</v>
      </c>
      <c r="E46" s="1">
        <v>4</v>
      </c>
      <c r="F46" s="1">
        <v>345985531152181</v>
      </c>
      <c r="G46" s="304">
        <v>43003</v>
      </c>
      <c r="H46" s="304">
        <v>45656</v>
      </c>
      <c r="I46" s="1">
        <v>0</v>
      </c>
      <c r="J46" s="1">
        <v>1</v>
      </c>
      <c r="K46" s="1">
        <v>47</v>
      </c>
      <c r="L46" s="1">
        <v>30</v>
      </c>
      <c r="M46" s="1">
        <v>2</v>
      </c>
      <c r="N46" s="305">
        <v>17.399999999999999</v>
      </c>
      <c r="O46" s="305">
        <v>18857</v>
      </c>
      <c r="P46" s="2">
        <v>3293000</v>
      </c>
      <c r="Q46" s="2">
        <v>67414</v>
      </c>
      <c r="R46" s="2">
        <v>2026309</v>
      </c>
      <c r="S46" s="1">
        <v>0</v>
      </c>
      <c r="T46" s="1">
        <v>0</v>
      </c>
      <c r="U46" s="1">
        <v>0</v>
      </c>
      <c r="W46" s="1">
        <v>0</v>
      </c>
      <c r="X46" s="1">
        <v>0</v>
      </c>
      <c r="Y46" s="1">
        <v>0</v>
      </c>
      <c r="AB46" s="304">
        <v>44498</v>
      </c>
      <c r="AC46" s="1">
        <v>1</v>
      </c>
      <c r="AD46" s="1" t="s">
        <v>3016</v>
      </c>
      <c r="AE46" s="1">
        <v>1</v>
      </c>
      <c r="AF46" s="1">
        <v>30</v>
      </c>
      <c r="AG46" s="1">
        <v>0</v>
      </c>
      <c r="AH46" s="1" t="s">
        <v>1454</v>
      </c>
      <c r="AI46" s="1" t="s">
        <v>1454</v>
      </c>
      <c r="AJ46" s="1" t="s">
        <v>1454</v>
      </c>
      <c r="AK46" s="1" t="s">
        <v>1454</v>
      </c>
      <c r="AL46" s="1" t="s">
        <v>1454</v>
      </c>
      <c r="AM46" s="1" t="s">
        <v>1454</v>
      </c>
      <c r="AN46" s="1">
        <v>1</v>
      </c>
      <c r="AO46" s="1">
        <v>1</v>
      </c>
      <c r="AP46" s="1" t="s">
        <v>3086</v>
      </c>
      <c r="AQ46" s="1" t="s">
        <v>1454</v>
      </c>
      <c r="AR46" s="2">
        <v>1106486</v>
      </c>
      <c r="AS46" s="1" t="s">
        <v>3035</v>
      </c>
      <c r="AT46" s="1">
        <v>43003</v>
      </c>
      <c r="AU46" s="1">
        <v>0</v>
      </c>
      <c r="AV46" s="1">
        <v>0</v>
      </c>
      <c r="AW46" s="1">
        <v>0</v>
      </c>
      <c r="AX46" s="1" t="s">
        <v>1454</v>
      </c>
      <c r="AY46" s="1">
        <v>890303093000</v>
      </c>
      <c r="AZ46" s="1">
        <v>0</v>
      </c>
      <c r="BA46" s="1">
        <v>0</v>
      </c>
    </row>
    <row r="47" spans="1:53" x14ac:dyDescent="0.25">
      <c r="A47" s="309">
        <f t="shared" si="0"/>
        <v>4444853</v>
      </c>
      <c r="B47" s="1" t="s">
        <v>2639</v>
      </c>
      <c r="C47" s="1">
        <v>10100207</v>
      </c>
      <c r="D47" s="1">
        <v>144105</v>
      </c>
      <c r="E47" s="1">
        <v>4</v>
      </c>
      <c r="F47" s="1">
        <v>1.01002071203895E+16</v>
      </c>
      <c r="G47" s="304">
        <v>44488</v>
      </c>
      <c r="H47" s="304">
        <v>46690</v>
      </c>
      <c r="I47" s="1">
        <v>0</v>
      </c>
      <c r="J47" s="1">
        <v>1</v>
      </c>
      <c r="K47" s="1">
        <v>0</v>
      </c>
      <c r="L47" s="1">
        <v>30</v>
      </c>
      <c r="M47" s="1">
        <v>2</v>
      </c>
      <c r="N47" s="305">
        <v>13.2</v>
      </c>
      <c r="O47" s="305">
        <v>14029</v>
      </c>
      <c r="P47" s="2">
        <v>22600000</v>
      </c>
      <c r="Q47" s="2">
        <v>463273</v>
      </c>
      <c r="R47" s="2">
        <v>22600000</v>
      </c>
      <c r="S47" s="1">
        <v>0</v>
      </c>
      <c r="T47" s="1">
        <v>0</v>
      </c>
      <c r="U47" s="1">
        <v>0</v>
      </c>
      <c r="W47" s="1">
        <v>0</v>
      </c>
      <c r="X47" s="1">
        <v>0</v>
      </c>
      <c r="Y47" s="1">
        <v>0</v>
      </c>
      <c r="AB47" s="304">
        <v>44488</v>
      </c>
      <c r="AC47" s="1">
        <v>1</v>
      </c>
      <c r="AD47" s="1" t="s">
        <v>3016</v>
      </c>
      <c r="AE47" s="1">
        <v>1</v>
      </c>
      <c r="AF47" s="1">
        <v>30</v>
      </c>
      <c r="AG47" s="1">
        <v>0</v>
      </c>
      <c r="AH47" s="1" t="s">
        <v>1454</v>
      </c>
      <c r="AI47" s="1" t="s">
        <v>1454</v>
      </c>
      <c r="AJ47" s="1" t="s">
        <v>1454</v>
      </c>
      <c r="AK47" s="1" t="s">
        <v>1454</v>
      </c>
      <c r="AL47" s="1" t="s">
        <v>1454</v>
      </c>
      <c r="AM47" s="1" t="s">
        <v>1454</v>
      </c>
      <c r="AN47" s="1">
        <v>1</v>
      </c>
      <c r="AO47" s="1">
        <v>1</v>
      </c>
      <c r="AP47" s="1" t="s">
        <v>3086</v>
      </c>
      <c r="AQ47" s="1" t="s">
        <v>1454</v>
      </c>
      <c r="AR47" s="2">
        <v>18155147</v>
      </c>
      <c r="AS47" s="1" t="s">
        <v>3021</v>
      </c>
      <c r="AT47" s="1">
        <v>44488</v>
      </c>
      <c r="AU47" s="1">
        <v>0</v>
      </c>
      <c r="AV47" s="1">
        <v>0</v>
      </c>
      <c r="AW47" s="1">
        <v>0</v>
      </c>
      <c r="AX47" s="1" t="s">
        <v>1454</v>
      </c>
      <c r="AY47" s="1">
        <v>0</v>
      </c>
      <c r="AZ47" s="1" t="s">
        <v>3087</v>
      </c>
      <c r="BA47" s="1">
        <v>0</v>
      </c>
    </row>
    <row r="48" spans="1:53" x14ac:dyDescent="0.25">
      <c r="A48" s="309">
        <f t="shared" si="0"/>
        <v>20548924</v>
      </c>
      <c r="B48" s="1" t="s">
        <v>2639</v>
      </c>
      <c r="C48" s="1">
        <v>6245634</v>
      </c>
      <c r="D48" s="1">
        <v>141205</v>
      </c>
      <c r="E48" s="1">
        <v>4</v>
      </c>
      <c r="F48" s="1">
        <v>6245634111083230</v>
      </c>
      <c r="G48" s="304">
        <v>43000</v>
      </c>
      <c r="H48" s="304">
        <v>45199</v>
      </c>
      <c r="I48" s="1">
        <v>0</v>
      </c>
      <c r="J48" s="1">
        <v>1</v>
      </c>
      <c r="K48" s="1">
        <v>50</v>
      </c>
      <c r="L48" s="1">
        <v>30</v>
      </c>
      <c r="M48" s="1">
        <v>2</v>
      </c>
      <c r="N48" s="305">
        <v>12</v>
      </c>
      <c r="O48" s="305">
        <v>12683</v>
      </c>
      <c r="P48" s="2">
        <v>80000000</v>
      </c>
      <c r="Q48" s="2">
        <v>1576023</v>
      </c>
      <c r="R48" s="2">
        <v>30652671</v>
      </c>
      <c r="S48" s="1">
        <v>281488</v>
      </c>
      <c r="T48" s="1">
        <v>0</v>
      </c>
      <c r="U48" s="1">
        <v>0</v>
      </c>
      <c r="W48" s="1">
        <v>0</v>
      </c>
      <c r="X48" s="1">
        <v>0</v>
      </c>
      <c r="Y48" s="1">
        <v>0</v>
      </c>
      <c r="AB48" s="304">
        <v>44500</v>
      </c>
      <c r="AC48" s="1">
        <v>2</v>
      </c>
      <c r="AD48" s="1" t="s">
        <v>3016</v>
      </c>
      <c r="AE48" s="1">
        <v>1</v>
      </c>
      <c r="AF48" s="1">
        <v>30</v>
      </c>
      <c r="AG48" s="1">
        <v>0</v>
      </c>
      <c r="AH48" s="1" t="s">
        <v>1454</v>
      </c>
      <c r="AI48" s="1" t="s">
        <v>1454</v>
      </c>
      <c r="AJ48" s="1" t="s">
        <v>1454</v>
      </c>
      <c r="AK48" s="1" t="s">
        <v>1454</v>
      </c>
      <c r="AL48" s="1" t="s">
        <v>1454</v>
      </c>
      <c r="AM48" s="1" t="s">
        <v>1454</v>
      </c>
      <c r="AN48" s="1">
        <v>1</v>
      </c>
      <c r="AO48" s="1">
        <v>1</v>
      </c>
      <c r="AP48" s="1" t="s">
        <v>3086</v>
      </c>
      <c r="AQ48" s="1" t="s">
        <v>1454</v>
      </c>
      <c r="AR48" s="2">
        <v>10103747</v>
      </c>
      <c r="AS48" s="1" t="s">
        <v>3029</v>
      </c>
      <c r="AT48" s="1">
        <v>43000</v>
      </c>
      <c r="AU48" s="1">
        <v>0</v>
      </c>
      <c r="AV48" s="1">
        <v>0</v>
      </c>
      <c r="AW48" s="1">
        <v>0</v>
      </c>
      <c r="AX48" s="1" t="s">
        <v>1454</v>
      </c>
      <c r="AY48" s="1" t="s">
        <v>1454</v>
      </c>
      <c r="AZ48" s="1">
        <v>0</v>
      </c>
      <c r="BA48" s="1">
        <v>0</v>
      </c>
    </row>
    <row r="49" spans="1:53" x14ac:dyDescent="0.25">
      <c r="A49" s="309">
        <f t="shared" si="0"/>
        <v>1537955</v>
      </c>
      <c r="B49" s="1" t="s">
        <v>2639</v>
      </c>
      <c r="C49" s="1">
        <v>16266387</v>
      </c>
      <c r="D49" s="1">
        <v>144105</v>
      </c>
      <c r="E49" s="1">
        <v>4</v>
      </c>
      <c r="F49" s="1">
        <v>1.62663871163792E+16</v>
      </c>
      <c r="G49" s="304">
        <v>42212</v>
      </c>
      <c r="H49" s="304">
        <v>45868</v>
      </c>
      <c r="I49" s="1">
        <v>0</v>
      </c>
      <c r="J49" s="1">
        <v>1</v>
      </c>
      <c r="K49" s="1">
        <v>75</v>
      </c>
      <c r="L49" s="1">
        <v>30</v>
      </c>
      <c r="M49" s="1">
        <v>2</v>
      </c>
      <c r="N49" s="305">
        <v>10.8</v>
      </c>
      <c r="O49" s="305">
        <v>11351</v>
      </c>
      <c r="P49" s="2">
        <v>4180930</v>
      </c>
      <c r="Q49" s="2">
        <v>91087</v>
      </c>
      <c r="R49" s="2">
        <v>3341112</v>
      </c>
      <c r="S49" s="1">
        <v>0</v>
      </c>
      <c r="T49" s="1">
        <v>0</v>
      </c>
      <c r="U49" s="1">
        <v>0</v>
      </c>
      <c r="W49" s="1">
        <v>0</v>
      </c>
      <c r="X49" s="1">
        <v>0</v>
      </c>
      <c r="Y49" s="1">
        <v>0</v>
      </c>
      <c r="AB49" s="304">
        <v>44498</v>
      </c>
      <c r="AC49" s="1">
        <v>1</v>
      </c>
      <c r="AD49" s="1" t="s">
        <v>3016</v>
      </c>
      <c r="AE49" s="1">
        <v>1</v>
      </c>
      <c r="AF49" s="1">
        <v>30</v>
      </c>
      <c r="AG49" s="1">
        <v>0</v>
      </c>
      <c r="AH49" s="1" t="s">
        <v>1454</v>
      </c>
      <c r="AI49" s="1" t="s">
        <v>1454</v>
      </c>
      <c r="AJ49" s="1" t="s">
        <v>1454</v>
      </c>
      <c r="AK49" s="1" t="s">
        <v>1454</v>
      </c>
      <c r="AL49" s="1" t="s">
        <v>1454</v>
      </c>
      <c r="AM49" s="1" t="s">
        <v>1454</v>
      </c>
      <c r="AN49" s="1">
        <v>1</v>
      </c>
      <c r="AO49" s="1">
        <v>1</v>
      </c>
      <c r="AP49" s="1" t="s">
        <v>3086</v>
      </c>
      <c r="AQ49" s="1" t="s">
        <v>1454</v>
      </c>
      <c r="AR49" s="2">
        <v>1803157</v>
      </c>
      <c r="AS49" s="1" t="s">
        <v>3042</v>
      </c>
      <c r="AT49" s="1">
        <v>42212</v>
      </c>
      <c r="AU49" s="1">
        <v>0</v>
      </c>
      <c r="AV49" s="1">
        <v>0</v>
      </c>
      <c r="AW49" s="1">
        <v>0</v>
      </c>
      <c r="AX49" s="1" t="s">
        <v>1454</v>
      </c>
      <c r="AY49" s="1">
        <v>890303093000</v>
      </c>
      <c r="AZ49" s="1">
        <v>0</v>
      </c>
      <c r="BA49" s="1">
        <v>0</v>
      </c>
    </row>
    <row r="50" spans="1:53" x14ac:dyDescent="0.25">
      <c r="A50" s="309">
        <f t="shared" si="0"/>
        <v>405236</v>
      </c>
      <c r="B50" s="1" t="s">
        <v>2639</v>
      </c>
      <c r="C50" s="1">
        <v>16266387</v>
      </c>
      <c r="D50" s="1">
        <v>144105</v>
      </c>
      <c r="E50" s="1">
        <v>4</v>
      </c>
      <c r="F50" s="1">
        <v>1.62663871246892E+16</v>
      </c>
      <c r="G50" s="304">
        <v>44375</v>
      </c>
      <c r="H50" s="304">
        <v>44711</v>
      </c>
      <c r="I50" s="1">
        <v>0</v>
      </c>
      <c r="J50" s="1">
        <v>1</v>
      </c>
      <c r="K50" s="1">
        <v>6</v>
      </c>
      <c r="L50" s="1">
        <v>30</v>
      </c>
      <c r="M50" s="1">
        <v>2</v>
      </c>
      <c r="N50" s="305">
        <v>19.2</v>
      </c>
      <c r="O50" s="305">
        <v>20983</v>
      </c>
      <c r="P50" s="2">
        <v>1000000</v>
      </c>
      <c r="Q50" s="2">
        <v>45682</v>
      </c>
      <c r="R50" s="2">
        <v>880351</v>
      </c>
      <c r="S50" s="1">
        <v>0</v>
      </c>
      <c r="T50" s="1">
        <v>0</v>
      </c>
      <c r="U50" s="1">
        <v>0</v>
      </c>
      <c r="W50" s="1">
        <v>0</v>
      </c>
      <c r="X50" s="1">
        <v>0</v>
      </c>
      <c r="Y50" s="1">
        <v>0</v>
      </c>
      <c r="Z50" s="1">
        <v>600000</v>
      </c>
      <c r="AA50" s="1">
        <v>12</v>
      </c>
      <c r="AB50" s="304">
        <v>44498</v>
      </c>
      <c r="AC50" s="1">
        <v>1</v>
      </c>
      <c r="AD50" s="1" t="s">
        <v>3016</v>
      </c>
      <c r="AE50" s="1">
        <v>1</v>
      </c>
      <c r="AF50" s="1">
        <v>30</v>
      </c>
      <c r="AG50" s="1">
        <v>0</v>
      </c>
      <c r="AH50" s="1" t="s">
        <v>1454</v>
      </c>
      <c r="AI50" s="1" t="s">
        <v>1454</v>
      </c>
      <c r="AJ50" s="1" t="s">
        <v>1454</v>
      </c>
      <c r="AK50" s="1" t="s">
        <v>1454</v>
      </c>
      <c r="AL50" s="1" t="s">
        <v>1454</v>
      </c>
      <c r="AM50" s="1" t="s">
        <v>1454</v>
      </c>
      <c r="AN50" s="1">
        <v>1</v>
      </c>
      <c r="AO50" s="1">
        <v>1</v>
      </c>
      <c r="AP50" s="1" t="s">
        <v>3086</v>
      </c>
      <c r="AQ50" s="1" t="s">
        <v>1454</v>
      </c>
      <c r="AR50" s="2">
        <v>475115</v>
      </c>
      <c r="AS50" s="1" t="s">
        <v>3018</v>
      </c>
      <c r="AT50" s="1">
        <v>44375</v>
      </c>
      <c r="AU50" s="1">
        <v>0</v>
      </c>
      <c r="AV50" s="1">
        <v>0</v>
      </c>
      <c r="AW50" s="1">
        <v>0</v>
      </c>
      <c r="AX50" s="1" t="s">
        <v>1454</v>
      </c>
      <c r="AY50" s="1">
        <v>890303093000</v>
      </c>
      <c r="AZ50" s="1">
        <v>0</v>
      </c>
      <c r="BA50" s="1">
        <v>0</v>
      </c>
    </row>
    <row r="51" spans="1:53" x14ac:dyDescent="0.25">
      <c r="A51" s="309">
        <f t="shared" si="0"/>
        <v>5624985</v>
      </c>
      <c r="B51" s="1" t="s">
        <v>2639</v>
      </c>
      <c r="C51" s="1">
        <v>16266387</v>
      </c>
      <c r="D51" s="1">
        <v>144105</v>
      </c>
      <c r="E51" s="1">
        <v>4</v>
      </c>
      <c r="F51" s="1">
        <v>1.62663871003862E+16</v>
      </c>
      <c r="G51" s="304">
        <v>43593</v>
      </c>
      <c r="H51" s="304">
        <v>45777</v>
      </c>
      <c r="I51" s="1">
        <v>0</v>
      </c>
      <c r="J51" s="1">
        <v>1</v>
      </c>
      <c r="K51" s="1">
        <v>27</v>
      </c>
      <c r="L51" s="1">
        <v>30</v>
      </c>
      <c r="M51" s="1">
        <v>2</v>
      </c>
      <c r="N51" s="305">
        <v>17.399999999999999</v>
      </c>
      <c r="O51" s="305">
        <v>18857</v>
      </c>
      <c r="P51" s="2">
        <v>16500000</v>
      </c>
      <c r="Q51" s="2">
        <v>373424</v>
      </c>
      <c r="R51" s="2">
        <v>12219935</v>
      </c>
      <c r="S51" s="1">
        <v>0</v>
      </c>
      <c r="T51" s="1">
        <v>0</v>
      </c>
      <c r="U51" s="1">
        <v>0</v>
      </c>
      <c r="W51" s="1">
        <v>0</v>
      </c>
      <c r="X51" s="1">
        <v>0</v>
      </c>
      <c r="Y51" s="1">
        <v>0</v>
      </c>
      <c r="AB51" s="304">
        <v>44498</v>
      </c>
      <c r="AC51" s="1">
        <v>1</v>
      </c>
      <c r="AD51" s="1" t="s">
        <v>3016</v>
      </c>
      <c r="AE51" s="1">
        <v>1</v>
      </c>
      <c r="AF51" s="1">
        <v>30</v>
      </c>
      <c r="AG51" s="1">
        <v>0</v>
      </c>
      <c r="AH51" s="1" t="s">
        <v>1454</v>
      </c>
      <c r="AI51" s="1" t="s">
        <v>1454</v>
      </c>
      <c r="AJ51" s="1" t="s">
        <v>1454</v>
      </c>
      <c r="AK51" s="1" t="s">
        <v>1454</v>
      </c>
      <c r="AL51" s="1" t="s">
        <v>1454</v>
      </c>
      <c r="AM51" s="1" t="s">
        <v>1454</v>
      </c>
      <c r="AN51" s="1">
        <v>1</v>
      </c>
      <c r="AO51" s="1">
        <v>1</v>
      </c>
      <c r="AP51" s="1" t="s">
        <v>3086</v>
      </c>
      <c r="AQ51" s="1" t="s">
        <v>1454</v>
      </c>
      <c r="AR51" s="2">
        <v>6594950</v>
      </c>
      <c r="AS51" s="1" t="s">
        <v>3043</v>
      </c>
      <c r="AT51" s="1">
        <v>43593</v>
      </c>
      <c r="AU51" s="1">
        <v>0</v>
      </c>
      <c r="AV51" s="1">
        <v>0</v>
      </c>
      <c r="AW51" s="1">
        <v>0</v>
      </c>
      <c r="AX51" s="1" t="s">
        <v>1454</v>
      </c>
      <c r="AY51" s="1">
        <v>890303093000</v>
      </c>
      <c r="AZ51" s="1">
        <v>0</v>
      </c>
      <c r="BA51" s="1">
        <v>0</v>
      </c>
    </row>
    <row r="52" spans="1:53" x14ac:dyDescent="0.25">
      <c r="A52" s="309">
        <f t="shared" si="0"/>
        <v>289310</v>
      </c>
      <c r="B52" s="1" t="s">
        <v>2639</v>
      </c>
      <c r="C52" s="1">
        <v>16730040</v>
      </c>
      <c r="D52" s="1">
        <v>144105</v>
      </c>
      <c r="E52" s="1">
        <v>4</v>
      </c>
      <c r="F52" s="1">
        <v>1.67300401083893E+16</v>
      </c>
      <c r="G52" s="304">
        <v>44393</v>
      </c>
      <c r="H52" s="304">
        <v>44560</v>
      </c>
      <c r="I52" s="1">
        <v>0</v>
      </c>
      <c r="J52" s="1">
        <v>2</v>
      </c>
      <c r="K52" s="1">
        <v>0</v>
      </c>
      <c r="L52" s="1">
        <v>30</v>
      </c>
      <c r="M52" s="1">
        <v>2</v>
      </c>
      <c r="N52" s="305">
        <v>19.2</v>
      </c>
      <c r="O52" s="305">
        <v>20983</v>
      </c>
      <c r="P52" s="2">
        <v>500000</v>
      </c>
      <c r="Q52" s="2">
        <v>0</v>
      </c>
      <c r="R52" s="2">
        <v>500000</v>
      </c>
      <c r="S52" s="1">
        <v>0</v>
      </c>
      <c r="T52" s="1">
        <v>0</v>
      </c>
      <c r="U52" s="1">
        <v>0</v>
      </c>
      <c r="W52" s="1">
        <v>0</v>
      </c>
      <c r="X52" s="1">
        <v>0</v>
      </c>
      <c r="Y52" s="1">
        <v>0</v>
      </c>
      <c r="Z52" s="1">
        <v>500000</v>
      </c>
      <c r="AA52" s="1">
        <v>12</v>
      </c>
      <c r="AB52" s="304">
        <v>44393</v>
      </c>
      <c r="AC52" s="1">
        <v>1</v>
      </c>
      <c r="AD52" s="1" t="s">
        <v>3016</v>
      </c>
      <c r="AE52" s="1">
        <v>1</v>
      </c>
      <c r="AF52" s="1">
        <v>30</v>
      </c>
      <c r="AG52" s="1">
        <v>0</v>
      </c>
      <c r="AH52" s="1" t="s">
        <v>1454</v>
      </c>
      <c r="AI52" s="1" t="s">
        <v>1454</v>
      </c>
      <c r="AJ52" s="1" t="s">
        <v>1454</v>
      </c>
      <c r="AK52" s="1" t="s">
        <v>1454</v>
      </c>
      <c r="AL52" s="1" t="s">
        <v>1454</v>
      </c>
      <c r="AM52" s="1" t="s">
        <v>1454</v>
      </c>
      <c r="AN52" s="1">
        <v>1</v>
      </c>
      <c r="AO52" s="1">
        <v>1</v>
      </c>
      <c r="AP52" s="1" t="s">
        <v>3086</v>
      </c>
      <c r="AQ52" s="1" t="s">
        <v>1454</v>
      </c>
      <c r="AR52" s="2">
        <v>210690</v>
      </c>
      <c r="AS52" s="1" t="s">
        <v>3044</v>
      </c>
      <c r="AT52" s="1">
        <v>44393</v>
      </c>
      <c r="AU52" s="1">
        <v>0</v>
      </c>
      <c r="AV52" s="1">
        <v>0</v>
      </c>
      <c r="AW52" s="1">
        <v>0</v>
      </c>
      <c r="AX52" s="1" t="s">
        <v>1454</v>
      </c>
      <c r="AY52" s="1">
        <v>890303093000</v>
      </c>
      <c r="AZ52" s="1">
        <v>0</v>
      </c>
      <c r="BA52" s="1">
        <v>0</v>
      </c>
    </row>
    <row r="53" spans="1:53" x14ac:dyDescent="0.25">
      <c r="A53" s="309">
        <f t="shared" si="0"/>
        <v>11390875</v>
      </c>
      <c r="B53" s="1" t="s">
        <v>2639</v>
      </c>
      <c r="C53" s="1">
        <v>16730040</v>
      </c>
      <c r="D53" s="1">
        <v>144105</v>
      </c>
      <c r="E53" s="1">
        <v>4</v>
      </c>
      <c r="F53" s="1">
        <v>1.67300401181886E+16</v>
      </c>
      <c r="G53" s="304">
        <v>44148</v>
      </c>
      <c r="H53" s="304">
        <v>45991</v>
      </c>
      <c r="I53" s="1">
        <v>0</v>
      </c>
      <c r="J53" s="1">
        <v>1</v>
      </c>
      <c r="K53" s="1">
        <v>11</v>
      </c>
      <c r="L53" s="1">
        <v>30</v>
      </c>
      <c r="M53" s="1">
        <v>2</v>
      </c>
      <c r="N53" s="305">
        <v>16.8</v>
      </c>
      <c r="O53" s="305">
        <v>18156</v>
      </c>
      <c r="P53" s="2">
        <v>22500000</v>
      </c>
      <c r="Q53" s="2">
        <v>564034</v>
      </c>
      <c r="R53" s="2">
        <v>19686250</v>
      </c>
      <c r="S53" s="1">
        <v>0</v>
      </c>
      <c r="T53" s="1">
        <v>0</v>
      </c>
      <c r="U53" s="1">
        <v>0</v>
      </c>
      <c r="W53" s="1">
        <v>0</v>
      </c>
      <c r="X53" s="1">
        <v>0</v>
      </c>
      <c r="Y53" s="1">
        <v>0</v>
      </c>
      <c r="AB53" s="304">
        <v>44498</v>
      </c>
      <c r="AC53" s="1">
        <v>1</v>
      </c>
      <c r="AD53" s="1" t="s">
        <v>3016</v>
      </c>
      <c r="AE53" s="1">
        <v>1</v>
      </c>
      <c r="AF53" s="1">
        <v>30</v>
      </c>
      <c r="AG53" s="1">
        <v>0</v>
      </c>
      <c r="AH53" s="1" t="s">
        <v>1454</v>
      </c>
      <c r="AI53" s="1" t="s">
        <v>1454</v>
      </c>
      <c r="AJ53" s="1" t="s">
        <v>1454</v>
      </c>
      <c r="AK53" s="1" t="s">
        <v>1454</v>
      </c>
      <c r="AL53" s="1" t="s">
        <v>1454</v>
      </c>
      <c r="AM53" s="1" t="s">
        <v>1454</v>
      </c>
      <c r="AN53" s="1">
        <v>1</v>
      </c>
      <c r="AO53" s="1">
        <v>1</v>
      </c>
      <c r="AP53" s="1" t="s">
        <v>3086</v>
      </c>
      <c r="AQ53" s="1" t="s">
        <v>1454</v>
      </c>
      <c r="AR53" s="2">
        <v>8295375</v>
      </c>
      <c r="AS53" s="1" t="s">
        <v>3045</v>
      </c>
      <c r="AT53" s="1">
        <v>44148</v>
      </c>
      <c r="AU53" s="1">
        <v>0</v>
      </c>
      <c r="AV53" s="1">
        <v>0</v>
      </c>
      <c r="AW53" s="1">
        <v>0</v>
      </c>
      <c r="AX53" s="1" t="s">
        <v>1454</v>
      </c>
      <c r="AY53" s="1">
        <v>890303093000</v>
      </c>
      <c r="AZ53" s="1">
        <v>0</v>
      </c>
      <c r="BA53" s="1">
        <v>0</v>
      </c>
    </row>
    <row r="54" spans="1:53" x14ac:dyDescent="0.25">
      <c r="A54" s="309">
        <f t="shared" si="0"/>
        <v>0</v>
      </c>
      <c r="B54" s="1" t="s">
        <v>2639</v>
      </c>
      <c r="C54" s="1">
        <v>16585489</v>
      </c>
      <c r="D54" s="1">
        <v>144105</v>
      </c>
      <c r="E54" s="1">
        <v>4</v>
      </c>
      <c r="F54" s="1">
        <v>1.65854891154895E+16</v>
      </c>
      <c r="G54" s="304">
        <v>44490</v>
      </c>
      <c r="H54" s="304">
        <v>44560</v>
      </c>
      <c r="I54" s="1">
        <v>0</v>
      </c>
      <c r="J54" s="1">
        <v>1</v>
      </c>
      <c r="K54" s="1">
        <v>0</v>
      </c>
      <c r="L54" s="1">
        <v>30</v>
      </c>
      <c r="M54" s="1">
        <v>2</v>
      </c>
      <c r="N54" s="305">
        <v>9</v>
      </c>
      <c r="O54" s="305">
        <v>9381</v>
      </c>
      <c r="P54" s="2">
        <v>190000</v>
      </c>
      <c r="Q54" s="2">
        <v>191471</v>
      </c>
      <c r="R54" s="2">
        <v>190000</v>
      </c>
      <c r="S54" s="1">
        <v>0</v>
      </c>
      <c r="T54" s="1">
        <v>0</v>
      </c>
      <c r="U54" s="1">
        <v>0</v>
      </c>
      <c r="W54" s="1">
        <v>0</v>
      </c>
      <c r="X54" s="1">
        <v>0</v>
      </c>
      <c r="Y54" s="1">
        <v>0</v>
      </c>
      <c r="AB54" s="304">
        <v>44490</v>
      </c>
      <c r="AC54" s="1">
        <v>1</v>
      </c>
      <c r="AD54" s="1" t="s">
        <v>3016</v>
      </c>
      <c r="AE54" s="1">
        <v>1</v>
      </c>
      <c r="AF54" s="1">
        <v>30</v>
      </c>
      <c r="AG54" s="1">
        <v>0</v>
      </c>
      <c r="AH54" s="1" t="s">
        <v>1454</v>
      </c>
      <c r="AI54" s="1" t="s">
        <v>1454</v>
      </c>
      <c r="AJ54" s="1" t="s">
        <v>1454</v>
      </c>
      <c r="AK54" s="1" t="s">
        <v>1454</v>
      </c>
      <c r="AL54" s="1" t="s">
        <v>1454</v>
      </c>
      <c r="AM54" s="1" t="s">
        <v>1454</v>
      </c>
      <c r="AN54" s="1">
        <v>1</v>
      </c>
      <c r="AO54" s="1">
        <v>1</v>
      </c>
      <c r="AP54" s="1" t="s">
        <v>3086</v>
      </c>
      <c r="AQ54" s="1" t="s">
        <v>1454</v>
      </c>
      <c r="AR54" s="2">
        <v>554114</v>
      </c>
      <c r="AS54" s="1" t="s">
        <v>3020</v>
      </c>
      <c r="AT54" s="1">
        <v>44490</v>
      </c>
      <c r="AU54" s="1">
        <v>0</v>
      </c>
      <c r="AV54" s="1">
        <v>0</v>
      </c>
      <c r="AW54" s="1">
        <v>0</v>
      </c>
      <c r="AX54" s="1" t="s">
        <v>1454</v>
      </c>
      <c r="AY54" s="1">
        <v>890303093000</v>
      </c>
      <c r="AZ54" s="1">
        <v>0</v>
      </c>
      <c r="BA54" s="1">
        <v>0</v>
      </c>
    </row>
    <row r="55" spans="1:53" x14ac:dyDescent="0.25">
      <c r="A55" s="309">
        <f t="shared" si="0"/>
        <v>0</v>
      </c>
      <c r="B55" s="1" t="s">
        <v>2639</v>
      </c>
      <c r="C55" s="1">
        <v>16585489</v>
      </c>
      <c r="D55" s="1">
        <v>144105</v>
      </c>
      <c r="E55" s="1">
        <v>4</v>
      </c>
      <c r="F55" s="1">
        <v>1.65854891083892E+16</v>
      </c>
      <c r="G55" s="304">
        <v>44376</v>
      </c>
      <c r="H55" s="304">
        <v>44560</v>
      </c>
      <c r="I55" s="1">
        <v>0</v>
      </c>
      <c r="J55" s="1">
        <v>2</v>
      </c>
      <c r="K55" s="1">
        <v>0</v>
      </c>
      <c r="L55" s="1">
        <v>30</v>
      </c>
      <c r="M55" s="1">
        <v>2</v>
      </c>
      <c r="N55" s="305">
        <v>19.2</v>
      </c>
      <c r="O55" s="305">
        <v>20983</v>
      </c>
      <c r="P55" s="2">
        <v>1100000</v>
      </c>
      <c r="Q55" s="2">
        <v>0</v>
      </c>
      <c r="R55" s="2">
        <v>1100000</v>
      </c>
      <c r="S55" s="1">
        <v>0</v>
      </c>
      <c r="T55" s="1">
        <v>0</v>
      </c>
      <c r="U55" s="1">
        <v>0</v>
      </c>
      <c r="W55" s="1">
        <v>0</v>
      </c>
      <c r="X55" s="1">
        <v>0</v>
      </c>
      <c r="Y55" s="1">
        <v>0</v>
      </c>
      <c r="Z55" s="1">
        <v>1100000</v>
      </c>
      <c r="AA55" s="1">
        <v>12</v>
      </c>
      <c r="AB55" s="304">
        <v>44376</v>
      </c>
      <c r="AC55" s="1">
        <v>1</v>
      </c>
      <c r="AD55" s="1" t="s">
        <v>3016</v>
      </c>
      <c r="AE55" s="1">
        <v>1</v>
      </c>
      <c r="AF55" s="1">
        <v>30</v>
      </c>
      <c r="AG55" s="1">
        <v>0</v>
      </c>
      <c r="AH55" s="1" t="s">
        <v>1454</v>
      </c>
      <c r="AI55" s="1" t="s">
        <v>1454</v>
      </c>
      <c r="AJ55" s="1" t="s">
        <v>1454</v>
      </c>
      <c r="AK55" s="1" t="s">
        <v>1454</v>
      </c>
      <c r="AL55" s="1" t="s">
        <v>1454</v>
      </c>
      <c r="AM55" s="1" t="s">
        <v>1454</v>
      </c>
      <c r="AN55" s="1">
        <v>1</v>
      </c>
      <c r="AO55" s="1">
        <v>1</v>
      </c>
      <c r="AP55" s="1" t="s">
        <v>3086</v>
      </c>
      <c r="AQ55" s="1" t="s">
        <v>1454</v>
      </c>
      <c r="AR55" s="2">
        <v>3208026</v>
      </c>
      <c r="AS55" s="1" t="s">
        <v>3044</v>
      </c>
      <c r="AT55" s="1">
        <v>44376</v>
      </c>
      <c r="AU55" s="1">
        <v>0</v>
      </c>
      <c r="AV55" s="1">
        <v>0</v>
      </c>
      <c r="AW55" s="1">
        <v>0</v>
      </c>
      <c r="AX55" s="1" t="s">
        <v>1454</v>
      </c>
      <c r="AY55" s="1">
        <v>890303093000</v>
      </c>
      <c r="AZ55" s="1">
        <v>0</v>
      </c>
      <c r="BA55" s="1">
        <v>0</v>
      </c>
    </row>
    <row r="56" spans="1:53" x14ac:dyDescent="0.25">
      <c r="A56" s="309">
        <f t="shared" si="0"/>
        <v>0</v>
      </c>
      <c r="B56" s="1" t="s">
        <v>2639</v>
      </c>
      <c r="C56" s="1">
        <v>16585489</v>
      </c>
      <c r="D56" s="1">
        <v>144105</v>
      </c>
      <c r="E56" s="1">
        <v>4</v>
      </c>
      <c r="F56" s="1">
        <v>1658548911635</v>
      </c>
      <c r="G56" s="304">
        <v>42297</v>
      </c>
      <c r="H56" s="304">
        <v>45960</v>
      </c>
      <c r="I56" s="1">
        <v>0</v>
      </c>
      <c r="J56" s="1">
        <v>1</v>
      </c>
      <c r="K56" s="1">
        <v>94</v>
      </c>
      <c r="L56" s="1">
        <v>30</v>
      </c>
      <c r="M56" s="1">
        <v>2</v>
      </c>
      <c r="N56" s="305">
        <v>10.8</v>
      </c>
      <c r="O56" s="305">
        <v>11351</v>
      </c>
      <c r="P56" s="2">
        <v>3941000</v>
      </c>
      <c r="Q56" s="2">
        <v>85860</v>
      </c>
      <c r="R56" s="2">
        <v>2001442</v>
      </c>
      <c r="S56" s="1">
        <v>0</v>
      </c>
      <c r="T56" s="1">
        <v>0</v>
      </c>
      <c r="U56" s="1">
        <v>0</v>
      </c>
      <c r="W56" s="1">
        <v>0</v>
      </c>
      <c r="X56" s="1">
        <v>0</v>
      </c>
      <c r="Y56" s="1">
        <v>0</v>
      </c>
      <c r="AB56" s="304">
        <v>44498</v>
      </c>
      <c r="AC56" s="1">
        <v>1</v>
      </c>
      <c r="AD56" s="1" t="s">
        <v>3016</v>
      </c>
      <c r="AE56" s="1">
        <v>1</v>
      </c>
      <c r="AF56" s="1">
        <v>30</v>
      </c>
      <c r="AG56" s="1">
        <v>0</v>
      </c>
      <c r="AH56" s="1" t="s">
        <v>1454</v>
      </c>
      <c r="AI56" s="1" t="s">
        <v>1454</v>
      </c>
      <c r="AJ56" s="1" t="s">
        <v>1454</v>
      </c>
      <c r="AK56" s="1" t="s">
        <v>1454</v>
      </c>
      <c r="AL56" s="1" t="s">
        <v>1454</v>
      </c>
      <c r="AM56" s="1" t="s">
        <v>1454</v>
      </c>
      <c r="AN56" s="1">
        <v>1</v>
      </c>
      <c r="AO56" s="1">
        <v>1</v>
      </c>
      <c r="AP56" s="1" t="s">
        <v>3086</v>
      </c>
      <c r="AQ56" s="1" t="s">
        <v>1454</v>
      </c>
      <c r="AR56" s="2">
        <v>5836980</v>
      </c>
      <c r="AS56" s="1" t="s">
        <v>3042</v>
      </c>
      <c r="AT56" s="1">
        <v>42297</v>
      </c>
      <c r="AU56" s="1">
        <v>0</v>
      </c>
      <c r="AV56" s="1">
        <v>0</v>
      </c>
      <c r="AW56" s="1">
        <v>0</v>
      </c>
      <c r="AX56" s="1" t="s">
        <v>1454</v>
      </c>
      <c r="AY56" s="1">
        <v>890303093000</v>
      </c>
      <c r="AZ56" s="1">
        <v>0</v>
      </c>
      <c r="BA56" s="1">
        <v>0</v>
      </c>
    </row>
    <row r="57" spans="1:53" x14ac:dyDescent="0.25">
      <c r="A57" s="309">
        <f t="shared" si="0"/>
        <v>0</v>
      </c>
      <c r="B57" s="1" t="s">
        <v>2639</v>
      </c>
      <c r="C57" s="1">
        <v>16737419</v>
      </c>
      <c r="D57" s="1">
        <v>144105</v>
      </c>
      <c r="E57" s="1">
        <v>4</v>
      </c>
      <c r="F57" s="1">
        <v>1.67374191003854E+16</v>
      </c>
      <c r="G57" s="304">
        <v>43446</v>
      </c>
      <c r="H57" s="304">
        <v>45322</v>
      </c>
      <c r="I57" s="1">
        <v>0</v>
      </c>
      <c r="J57" s="1">
        <v>1</v>
      </c>
      <c r="K57" s="1">
        <v>30</v>
      </c>
      <c r="L57" s="1">
        <v>30</v>
      </c>
      <c r="M57" s="1">
        <v>2</v>
      </c>
      <c r="N57" s="305">
        <v>17.399999999999999</v>
      </c>
      <c r="O57" s="305">
        <v>18857</v>
      </c>
      <c r="P57" s="2">
        <v>26900000</v>
      </c>
      <c r="Q57" s="2">
        <v>678526</v>
      </c>
      <c r="R57" s="2">
        <v>16355574</v>
      </c>
      <c r="S57" s="1">
        <v>0</v>
      </c>
      <c r="T57" s="1">
        <v>0</v>
      </c>
      <c r="U57" s="1">
        <v>0</v>
      </c>
      <c r="W57" s="1">
        <v>0</v>
      </c>
      <c r="X57" s="1">
        <v>0</v>
      </c>
      <c r="Y57" s="1">
        <v>0</v>
      </c>
      <c r="AB57" s="304">
        <v>44498</v>
      </c>
      <c r="AC57" s="1">
        <v>1</v>
      </c>
      <c r="AD57" s="1" t="s">
        <v>3016</v>
      </c>
      <c r="AE57" s="1">
        <v>1</v>
      </c>
      <c r="AF57" s="1">
        <v>30</v>
      </c>
      <c r="AG57" s="1">
        <v>0</v>
      </c>
      <c r="AH57" s="1" t="s">
        <v>1454</v>
      </c>
      <c r="AI57" s="1" t="s">
        <v>1454</v>
      </c>
      <c r="AJ57" s="1" t="s">
        <v>1454</v>
      </c>
      <c r="AK57" s="1" t="s">
        <v>1454</v>
      </c>
      <c r="AL57" s="1" t="s">
        <v>1454</v>
      </c>
      <c r="AM57" s="1" t="s">
        <v>1454</v>
      </c>
      <c r="AN57" s="1">
        <v>1</v>
      </c>
      <c r="AO57" s="1">
        <v>1</v>
      </c>
      <c r="AP57" s="1" t="s">
        <v>3086</v>
      </c>
      <c r="AQ57" s="1" t="s">
        <v>1454</v>
      </c>
      <c r="AR57" s="2">
        <v>17179985</v>
      </c>
      <c r="AS57" s="1" t="s">
        <v>3043</v>
      </c>
      <c r="AT57" s="1">
        <v>43446</v>
      </c>
      <c r="AU57" s="1">
        <v>0</v>
      </c>
      <c r="AV57" s="1">
        <v>0</v>
      </c>
      <c r="AW57" s="1">
        <v>0</v>
      </c>
      <c r="AX57" s="1" t="s">
        <v>1454</v>
      </c>
      <c r="AY57" s="1">
        <v>890303093000</v>
      </c>
      <c r="AZ57" s="1">
        <v>0</v>
      </c>
      <c r="BA57" s="1">
        <v>0</v>
      </c>
    </row>
    <row r="58" spans="1:53" x14ac:dyDescent="0.25">
      <c r="A58" s="309">
        <f t="shared" si="0"/>
        <v>816647</v>
      </c>
      <c r="B58" s="1" t="s">
        <v>2639</v>
      </c>
      <c r="C58" s="1">
        <v>6253298</v>
      </c>
      <c r="D58" s="1">
        <v>144105</v>
      </c>
      <c r="E58" s="1">
        <v>4</v>
      </c>
      <c r="F58" s="1">
        <v>6253298267586780</v>
      </c>
      <c r="G58" s="304">
        <v>43686</v>
      </c>
      <c r="H58" s="304">
        <v>45868</v>
      </c>
      <c r="I58" s="1">
        <v>0</v>
      </c>
      <c r="J58" s="1">
        <v>1</v>
      </c>
      <c r="K58" s="1">
        <v>24</v>
      </c>
      <c r="L58" s="1">
        <v>30</v>
      </c>
      <c r="M58" s="1">
        <v>2</v>
      </c>
      <c r="N58" s="305">
        <v>18</v>
      </c>
      <c r="O58" s="305">
        <v>19562</v>
      </c>
      <c r="P58" s="2">
        <v>9000000</v>
      </c>
      <c r="Q58" s="2">
        <v>219180</v>
      </c>
      <c r="R58" s="2">
        <v>7116645</v>
      </c>
      <c r="S58" s="1">
        <v>0</v>
      </c>
      <c r="T58" s="1">
        <v>0</v>
      </c>
      <c r="U58" s="1">
        <v>0</v>
      </c>
      <c r="W58" s="1">
        <v>0</v>
      </c>
      <c r="X58" s="1">
        <v>0</v>
      </c>
      <c r="Y58" s="1">
        <v>0</v>
      </c>
      <c r="AB58" s="304">
        <v>44499</v>
      </c>
      <c r="AC58" s="1">
        <v>1</v>
      </c>
      <c r="AD58" s="1" t="s">
        <v>3016</v>
      </c>
      <c r="AE58" s="1">
        <v>1</v>
      </c>
      <c r="AF58" s="1">
        <v>30</v>
      </c>
      <c r="AG58" s="1">
        <v>0</v>
      </c>
      <c r="AH58" s="1" t="s">
        <v>1454</v>
      </c>
      <c r="AI58" s="1" t="s">
        <v>1454</v>
      </c>
      <c r="AJ58" s="1" t="s">
        <v>1454</v>
      </c>
      <c r="AK58" s="1" t="s">
        <v>1454</v>
      </c>
      <c r="AL58" s="1" t="s">
        <v>1454</v>
      </c>
      <c r="AM58" s="1" t="s">
        <v>1454</v>
      </c>
      <c r="AN58" s="1">
        <v>1</v>
      </c>
      <c r="AO58" s="1">
        <v>1</v>
      </c>
      <c r="AP58" s="1" t="s">
        <v>3086</v>
      </c>
      <c r="AQ58" s="1" t="s">
        <v>1454</v>
      </c>
      <c r="AR58" s="2">
        <v>6299998</v>
      </c>
      <c r="AS58" s="1" t="s">
        <v>3030</v>
      </c>
      <c r="AT58" s="1">
        <v>43686</v>
      </c>
      <c r="AU58" s="1">
        <v>0</v>
      </c>
      <c r="AV58" s="1">
        <v>0</v>
      </c>
      <c r="AW58" s="1">
        <v>0</v>
      </c>
      <c r="AX58" s="1" t="s">
        <v>1454</v>
      </c>
      <c r="AY58" s="1">
        <v>0</v>
      </c>
      <c r="AZ58" s="1" t="s">
        <v>3087</v>
      </c>
      <c r="BA58" s="1">
        <v>0</v>
      </c>
    </row>
    <row r="59" spans="1:53" x14ac:dyDescent="0.25">
      <c r="A59" s="309">
        <f t="shared" si="0"/>
        <v>0</v>
      </c>
      <c r="B59" s="1" t="s">
        <v>2639</v>
      </c>
      <c r="C59" s="1">
        <v>66945134</v>
      </c>
      <c r="D59" s="1">
        <v>144105</v>
      </c>
      <c r="E59" s="1">
        <v>4</v>
      </c>
      <c r="F59" s="1">
        <v>6.69451341171872E+16</v>
      </c>
      <c r="G59" s="304">
        <v>43787</v>
      </c>
      <c r="H59" s="304">
        <v>44530</v>
      </c>
      <c r="I59" s="1">
        <v>0</v>
      </c>
      <c r="J59" s="1">
        <v>1</v>
      </c>
      <c r="K59" s="1">
        <v>20</v>
      </c>
      <c r="L59" s="1">
        <v>30</v>
      </c>
      <c r="M59" s="1">
        <v>2</v>
      </c>
      <c r="N59" s="305">
        <v>11.76</v>
      </c>
      <c r="O59" s="305">
        <v>12415</v>
      </c>
      <c r="P59" s="2">
        <v>2000000</v>
      </c>
      <c r="Q59" s="2">
        <v>94192</v>
      </c>
      <c r="R59" s="2">
        <v>367494</v>
      </c>
      <c r="S59" s="1">
        <v>0</v>
      </c>
      <c r="T59" s="1">
        <v>0</v>
      </c>
      <c r="U59" s="1">
        <v>0</v>
      </c>
      <c r="W59" s="1">
        <v>0</v>
      </c>
      <c r="X59" s="1">
        <v>0</v>
      </c>
      <c r="Y59" s="1">
        <v>0</v>
      </c>
      <c r="AB59" s="304">
        <v>44498</v>
      </c>
      <c r="AC59" s="1">
        <v>1</v>
      </c>
      <c r="AD59" s="1" t="s">
        <v>3016</v>
      </c>
      <c r="AE59" s="1">
        <v>1</v>
      </c>
      <c r="AF59" s="1">
        <v>30</v>
      </c>
      <c r="AG59" s="1">
        <v>0</v>
      </c>
      <c r="AH59" s="1" t="s">
        <v>1454</v>
      </c>
      <c r="AI59" s="1" t="s">
        <v>1454</v>
      </c>
      <c r="AJ59" s="1" t="s">
        <v>1454</v>
      </c>
      <c r="AK59" s="1" t="s">
        <v>1454</v>
      </c>
      <c r="AL59" s="1" t="s">
        <v>1454</v>
      </c>
      <c r="AM59" s="1" t="s">
        <v>1454</v>
      </c>
      <c r="AN59" s="1">
        <v>1</v>
      </c>
      <c r="AO59" s="1">
        <v>1</v>
      </c>
      <c r="AP59" s="1" t="s">
        <v>3086</v>
      </c>
      <c r="AQ59" s="1" t="s">
        <v>1454</v>
      </c>
      <c r="AR59" s="2">
        <v>7207456</v>
      </c>
      <c r="AS59" s="1" t="s">
        <v>3025</v>
      </c>
      <c r="AT59" s="1">
        <v>43787</v>
      </c>
      <c r="AU59" s="1">
        <v>0</v>
      </c>
      <c r="AV59" s="1">
        <v>0</v>
      </c>
      <c r="AW59" s="1">
        <v>0</v>
      </c>
      <c r="AX59" s="1" t="s">
        <v>1454</v>
      </c>
      <c r="AY59" s="1">
        <v>890303093000</v>
      </c>
      <c r="AZ59" s="1">
        <v>0</v>
      </c>
      <c r="BA59" s="1">
        <v>0</v>
      </c>
    </row>
    <row r="60" spans="1:53" x14ac:dyDescent="0.25">
      <c r="A60" s="309">
        <f t="shared" si="0"/>
        <v>10889786</v>
      </c>
      <c r="B60" s="1" t="s">
        <v>2639</v>
      </c>
      <c r="C60" s="1">
        <v>16722181</v>
      </c>
      <c r="D60" s="1">
        <v>144105</v>
      </c>
      <c r="E60" s="1">
        <v>4</v>
      </c>
      <c r="F60" s="1">
        <v>1.67221811203894E+16</v>
      </c>
      <c r="G60" s="304">
        <v>44432</v>
      </c>
      <c r="H60" s="304">
        <v>46629</v>
      </c>
      <c r="I60" s="1">
        <v>0</v>
      </c>
      <c r="J60" s="1">
        <v>1</v>
      </c>
      <c r="K60" s="1">
        <v>2</v>
      </c>
      <c r="L60" s="1">
        <v>30</v>
      </c>
      <c r="M60" s="1">
        <v>2</v>
      </c>
      <c r="N60" s="305">
        <v>13.2</v>
      </c>
      <c r="O60" s="305">
        <v>14029</v>
      </c>
      <c r="P60" s="2">
        <v>17000000</v>
      </c>
      <c r="Q60" s="2">
        <v>348480</v>
      </c>
      <c r="R60" s="2">
        <v>16692281</v>
      </c>
      <c r="S60" s="1">
        <v>0</v>
      </c>
      <c r="T60" s="1">
        <v>0</v>
      </c>
      <c r="U60" s="1">
        <v>0</v>
      </c>
      <c r="W60" s="1">
        <v>0</v>
      </c>
      <c r="X60" s="1">
        <v>0</v>
      </c>
      <c r="Y60" s="1">
        <v>0</v>
      </c>
      <c r="AB60" s="304">
        <v>44499</v>
      </c>
      <c r="AC60" s="1">
        <v>1</v>
      </c>
      <c r="AD60" s="1" t="s">
        <v>3016</v>
      </c>
      <c r="AE60" s="1">
        <v>1</v>
      </c>
      <c r="AF60" s="1">
        <v>30</v>
      </c>
      <c r="AG60" s="1">
        <v>0</v>
      </c>
      <c r="AH60" s="1" t="s">
        <v>1454</v>
      </c>
      <c r="AI60" s="1" t="s">
        <v>1454</v>
      </c>
      <c r="AJ60" s="1" t="s">
        <v>1454</v>
      </c>
      <c r="AK60" s="1" t="s">
        <v>1454</v>
      </c>
      <c r="AL60" s="1" t="s">
        <v>1454</v>
      </c>
      <c r="AM60" s="1" t="s">
        <v>1454</v>
      </c>
      <c r="AN60" s="1">
        <v>1</v>
      </c>
      <c r="AO60" s="1">
        <v>1</v>
      </c>
      <c r="AP60" s="1" t="s">
        <v>3086</v>
      </c>
      <c r="AQ60" s="1" t="s">
        <v>1454</v>
      </c>
      <c r="AR60" s="2">
        <v>5802495</v>
      </c>
      <c r="AS60" s="1" t="s">
        <v>3021</v>
      </c>
      <c r="AT60" s="1">
        <v>44432</v>
      </c>
      <c r="AU60" s="1">
        <v>0</v>
      </c>
      <c r="AV60" s="1">
        <v>0</v>
      </c>
      <c r="AW60" s="1">
        <v>0</v>
      </c>
      <c r="AX60" s="1" t="s">
        <v>1454</v>
      </c>
      <c r="AY60" s="1" t="s">
        <v>1454</v>
      </c>
      <c r="AZ60" s="1">
        <v>0</v>
      </c>
      <c r="BA60" s="1">
        <v>0</v>
      </c>
    </row>
    <row r="61" spans="1:53" x14ac:dyDescent="0.25">
      <c r="A61" s="309">
        <f t="shared" si="0"/>
        <v>120494</v>
      </c>
      <c r="B61" s="1" t="s">
        <v>2639</v>
      </c>
      <c r="C61" s="1">
        <v>24824453</v>
      </c>
      <c r="D61" s="1">
        <v>144105</v>
      </c>
      <c r="E61" s="1">
        <v>4</v>
      </c>
      <c r="F61" s="1">
        <v>2.48244531246894E+16</v>
      </c>
      <c r="G61" s="304">
        <v>44439</v>
      </c>
      <c r="H61" s="304">
        <v>44620</v>
      </c>
      <c r="I61" s="1">
        <v>0</v>
      </c>
      <c r="J61" s="1">
        <v>1</v>
      </c>
      <c r="K61" s="1">
        <v>2</v>
      </c>
      <c r="L61" s="1">
        <v>30</v>
      </c>
      <c r="M61" s="1">
        <v>2</v>
      </c>
      <c r="N61" s="305">
        <v>19.2</v>
      </c>
      <c r="O61" s="305">
        <v>20983</v>
      </c>
      <c r="P61" s="2">
        <v>1000000</v>
      </c>
      <c r="Q61" s="2">
        <v>176423</v>
      </c>
      <c r="R61" s="2">
        <v>677515</v>
      </c>
      <c r="S61" s="1">
        <v>0</v>
      </c>
      <c r="T61" s="1">
        <v>0</v>
      </c>
      <c r="U61" s="1">
        <v>0</v>
      </c>
      <c r="W61" s="1">
        <v>0</v>
      </c>
      <c r="X61" s="1">
        <v>0</v>
      </c>
      <c r="Y61" s="1">
        <v>0</v>
      </c>
      <c r="AB61" s="304">
        <v>44499</v>
      </c>
      <c r="AC61" s="1">
        <v>1</v>
      </c>
      <c r="AD61" s="1" t="s">
        <v>3016</v>
      </c>
      <c r="AE61" s="1">
        <v>1</v>
      </c>
      <c r="AF61" s="1">
        <v>30</v>
      </c>
      <c r="AG61" s="1">
        <v>0</v>
      </c>
      <c r="AH61" s="1" t="s">
        <v>1454</v>
      </c>
      <c r="AI61" s="1" t="s">
        <v>1454</v>
      </c>
      <c r="AJ61" s="1" t="s">
        <v>1454</v>
      </c>
      <c r="AK61" s="1" t="s">
        <v>1454</v>
      </c>
      <c r="AL61" s="1" t="s">
        <v>1454</v>
      </c>
      <c r="AM61" s="1" t="s">
        <v>1454</v>
      </c>
      <c r="AN61" s="1">
        <v>1</v>
      </c>
      <c r="AO61" s="1">
        <v>1</v>
      </c>
      <c r="AP61" s="1" t="s">
        <v>3086</v>
      </c>
      <c r="AQ61" s="1" t="s">
        <v>1454</v>
      </c>
      <c r="AR61" s="2">
        <v>557021</v>
      </c>
      <c r="AS61" s="1" t="s">
        <v>3018</v>
      </c>
      <c r="AT61" s="1">
        <v>44439</v>
      </c>
      <c r="AU61" s="1">
        <v>0</v>
      </c>
      <c r="AV61" s="1">
        <v>0</v>
      </c>
      <c r="AW61" s="1">
        <v>0</v>
      </c>
      <c r="AX61" s="1" t="s">
        <v>1454</v>
      </c>
      <c r="AY61" s="1">
        <v>0</v>
      </c>
      <c r="AZ61" s="1">
        <v>0</v>
      </c>
      <c r="BA61" s="1">
        <v>0</v>
      </c>
    </row>
    <row r="62" spans="1:53" x14ac:dyDescent="0.25">
      <c r="A62" s="309">
        <f t="shared" si="0"/>
        <v>1120412</v>
      </c>
      <c r="B62" s="1" t="s">
        <v>2639</v>
      </c>
      <c r="C62" s="1">
        <v>24824453</v>
      </c>
      <c r="D62" s="1">
        <v>144105</v>
      </c>
      <c r="E62" s="1">
        <v>4</v>
      </c>
      <c r="F62" s="1">
        <v>2.48244532103885E+16</v>
      </c>
      <c r="G62" s="304">
        <v>44123</v>
      </c>
      <c r="H62" s="304">
        <v>46325</v>
      </c>
      <c r="I62" s="1">
        <v>0</v>
      </c>
      <c r="J62" s="1">
        <v>1</v>
      </c>
      <c r="K62" s="1">
        <v>12</v>
      </c>
      <c r="L62" s="1">
        <v>30</v>
      </c>
      <c r="M62" s="1">
        <v>2</v>
      </c>
      <c r="N62" s="305">
        <v>15.6</v>
      </c>
      <c r="O62" s="305">
        <v>16765</v>
      </c>
      <c r="P62" s="2">
        <v>7000000</v>
      </c>
      <c r="Q62" s="2">
        <v>162038</v>
      </c>
      <c r="R62" s="2">
        <v>6299842</v>
      </c>
      <c r="S62" s="1">
        <v>0</v>
      </c>
      <c r="T62" s="1">
        <v>0</v>
      </c>
      <c r="U62" s="1">
        <v>0</v>
      </c>
      <c r="W62" s="1">
        <v>0</v>
      </c>
      <c r="X62" s="1">
        <v>0</v>
      </c>
      <c r="Y62" s="1">
        <v>0</v>
      </c>
      <c r="AB62" s="304">
        <v>44499</v>
      </c>
      <c r="AC62" s="1">
        <v>1</v>
      </c>
      <c r="AD62" s="1" t="s">
        <v>3016</v>
      </c>
      <c r="AE62" s="1">
        <v>1</v>
      </c>
      <c r="AF62" s="1">
        <v>30</v>
      </c>
      <c r="AG62" s="1">
        <v>0</v>
      </c>
      <c r="AH62" s="1" t="s">
        <v>1454</v>
      </c>
      <c r="AI62" s="1" t="s">
        <v>1454</v>
      </c>
      <c r="AJ62" s="1" t="s">
        <v>1454</v>
      </c>
      <c r="AK62" s="1" t="s">
        <v>1454</v>
      </c>
      <c r="AL62" s="1" t="s">
        <v>1454</v>
      </c>
      <c r="AM62" s="1" t="s">
        <v>1454</v>
      </c>
      <c r="AN62" s="1">
        <v>1</v>
      </c>
      <c r="AO62" s="1">
        <v>1</v>
      </c>
      <c r="AP62" s="1" t="s">
        <v>3086</v>
      </c>
      <c r="AQ62" s="1" t="s">
        <v>1454</v>
      </c>
      <c r="AR62" s="2">
        <v>5179430</v>
      </c>
      <c r="AS62" s="1" t="s">
        <v>3023</v>
      </c>
      <c r="AT62" s="1">
        <v>44123</v>
      </c>
      <c r="AU62" s="1">
        <v>0</v>
      </c>
      <c r="AV62" s="1">
        <v>0</v>
      </c>
      <c r="AW62" s="1">
        <v>0</v>
      </c>
      <c r="AX62" s="1" t="s">
        <v>1454</v>
      </c>
      <c r="AY62" s="1">
        <v>0</v>
      </c>
      <c r="AZ62" s="1">
        <v>0</v>
      </c>
      <c r="BA62" s="1">
        <v>0</v>
      </c>
    </row>
    <row r="63" spans="1:53" x14ac:dyDescent="0.25">
      <c r="A63" s="309">
        <f t="shared" si="0"/>
        <v>4754718</v>
      </c>
      <c r="B63" s="1" t="s">
        <v>2639</v>
      </c>
      <c r="C63" s="1">
        <v>94452284</v>
      </c>
      <c r="D63" s="1">
        <v>144105</v>
      </c>
      <c r="E63" s="1">
        <v>4</v>
      </c>
      <c r="F63" s="1">
        <v>9.4452284117687104E+16</v>
      </c>
      <c r="G63" s="304">
        <v>43761</v>
      </c>
      <c r="H63" s="304">
        <v>45960</v>
      </c>
      <c r="I63" s="1">
        <v>0</v>
      </c>
      <c r="J63" s="1">
        <v>1</v>
      </c>
      <c r="K63" s="1">
        <v>21</v>
      </c>
      <c r="L63" s="1">
        <v>30</v>
      </c>
      <c r="M63" s="1">
        <v>2</v>
      </c>
      <c r="N63" s="305">
        <v>18</v>
      </c>
      <c r="O63" s="305">
        <v>19562</v>
      </c>
      <c r="P63" s="2">
        <v>14490000</v>
      </c>
      <c r="Q63" s="2">
        <v>332848</v>
      </c>
      <c r="R63" s="2">
        <v>11741959</v>
      </c>
      <c r="S63" s="1">
        <v>0</v>
      </c>
      <c r="T63" s="1">
        <v>0</v>
      </c>
      <c r="U63" s="1">
        <v>0</v>
      </c>
      <c r="W63" s="1">
        <v>0</v>
      </c>
      <c r="X63" s="1">
        <v>0</v>
      </c>
      <c r="Y63" s="1">
        <v>0</v>
      </c>
      <c r="AB63" s="304">
        <v>44499</v>
      </c>
      <c r="AC63" s="1">
        <v>1</v>
      </c>
      <c r="AD63" s="1" t="s">
        <v>3016</v>
      </c>
      <c r="AE63" s="1">
        <v>1</v>
      </c>
      <c r="AF63" s="1">
        <v>30</v>
      </c>
      <c r="AG63" s="1">
        <v>0</v>
      </c>
      <c r="AH63" s="1" t="s">
        <v>1454</v>
      </c>
      <c r="AI63" s="1" t="s">
        <v>1454</v>
      </c>
      <c r="AJ63" s="1" t="s">
        <v>1454</v>
      </c>
      <c r="AK63" s="1" t="s">
        <v>1454</v>
      </c>
      <c r="AL63" s="1" t="s">
        <v>1454</v>
      </c>
      <c r="AM63" s="1" t="s">
        <v>1454</v>
      </c>
      <c r="AN63" s="1">
        <v>1</v>
      </c>
      <c r="AO63" s="1">
        <v>1</v>
      </c>
      <c r="AP63" s="1" t="s">
        <v>3086</v>
      </c>
      <c r="AQ63" s="1" t="s">
        <v>1454</v>
      </c>
      <c r="AR63" s="2">
        <v>6987241</v>
      </c>
      <c r="AS63" s="1" t="s">
        <v>3037</v>
      </c>
      <c r="AT63" s="1">
        <v>43761</v>
      </c>
      <c r="AU63" s="1">
        <v>0</v>
      </c>
      <c r="AV63" s="1">
        <v>0</v>
      </c>
      <c r="AW63" s="1">
        <v>0</v>
      </c>
      <c r="AX63" s="1" t="s">
        <v>1454</v>
      </c>
      <c r="AY63" s="1">
        <v>0</v>
      </c>
      <c r="AZ63" s="1">
        <v>0</v>
      </c>
      <c r="BA63" s="1">
        <v>0</v>
      </c>
    </row>
    <row r="64" spans="1:53" x14ac:dyDescent="0.25">
      <c r="A64" s="309">
        <f t="shared" si="0"/>
        <v>0</v>
      </c>
      <c r="B64" s="1" t="s">
        <v>2639</v>
      </c>
      <c r="C64" s="1">
        <v>7549354</v>
      </c>
      <c r="D64" s="1">
        <v>144105</v>
      </c>
      <c r="E64" s="1">
        <v>4</v>
      </c>
      <c r="F64" s="1">
        <v>7549354115486530</v>
      </c>
      <c r="G64" s="304">
        <v>43643</v>
      </c>
      <c r="H64" s="304">
        <v>45107</v>
      </c>
      <c r="I64" s="1">
        <v>0</v>
      </c>
      <c r="J64" s="1">
        <v>1</v>
      </c>
      <c r="K64" s="1">
        <v>25</v>
      </c>
      <c r="L64" s="1">
        <v>30</v>
      </c>
      <c r="M64" s="1">
        <v>2</v>
      </c>
      <c r="N64" s="305">
        <v>12.6</v>
      </c>
      <c r="O64" s="305">
        <v>13354</v>
      </c>
      <c r="P64" s="2">
        <v>4400000</v>
      </c>
      <c r="Q64" s="2">
        <v>117797</v>
      </c>
      <c r="R64" s="2">
        <v>2389321</v>
      </c>
      <c r="S64" s="1">
        <v>0</v>
      </c>
      <c r="T64" s="1">
        <v>0</v>
      </c>
      <c r="U64" s="1">
        <v>0</v>
      </c>
      <c r="W64" s="1">
        <v>0</v>
      </c>
      <c r="X64" s="1">
        <v>0</v>
      </c>
      <c r="Y64" s="1">
        <v>0</v>
      </c>
      <c r="AB64" s="304">
        <v>44498</v>
      </c>
      <c r="AC64" s="1">
        <v>1</v>
      </c>
      <c r="AD64" s="1" t="s">
        <v>3016</v>
      </c>
      <c r="AE64" s="1">
        <v>1</v>
      </c>
      <c r="AF64" s="1">
        <v>30</v>
      </c>
      <c r="AG64" s="1">
        <v>0</v>
      </c>
      <c r="AH64" s="1" t="s">
        <v>1454</v>
      </c>
      <c r="AI64" s="1" t="s">
        <v>1454</v>
      </c>
      <c r="AJ64" s="1" t="s">
        <v>1454</v>
      </c>
      <c r="AK64" s="1" t="s">
        <v>1454</v>
      </c>
      <c r="AL64" s="1" t="s">
        <v>1454</v>
      </c>
      <c r="AM64" s="1" t="s">
        <v>1454</v>
      </c>
      <c r="AN64" s="1">
        <v>1</v>
      </c>
      <c r="AO64" s="1">
        <v>1</v>
      </c>
      <c r="AP64" s="1" t="s">
        <v>3086</v>
      </c>
      <c r="AQ64" s="1" t="s">
        <v>1454</v>
      </c>
      <c r="AR64" s="2">
        <v>7736077</v>
      </c>
      <c r="AS64" s="1" t="s">
        <v>3020</v>
      </c>
      <c r="AT64" s="1">
        <v>43643</v>
      </c>
      <c r="AU64" s="1">
        <v>0</v>
      </c>
      <c r="AV64" s="1">
        <v>0</v>
      </c>
      <c r="AW64" s="1">
        <v>0</v>
      </c>
      <c r="AX64" s="1" t="s">
        <v>1454</v>
      </c>
      <c r="AY64" s="1">
        <v>890303093000</v>
      </c>
      <c r="AZ64" s="1">
        <v>0</v>
      </c>
      <c r="BA64" s="1">
        <v>0</v>
      </c>
    </row>
    <row r="65" spans="1:53" x14ac:dyDescent="0.25">
      <c r="A65" s="309">
        <f t="shared" si="0"/>
        <v>9312031</v>
      </c>
      <c r="B65" s="1" t="s">
        <v>2639</v>
      </c>
      <c r="C65" s="1">
        <v>31979685</v>
      </c>
      <c r="D65" s="1">
        <v>144105</v>
      </c>
      <c r="E65" s="1">
        <v>4</v>
      </c>
      <c r="F65" s="1">
        <v>3.19796852675863E+16</v>
      </c>
      <c r="G65" s="304">
        <v>43621</v>
      </c>
      <c r="H65" s="304">
        <v>45442</v>
      </c>
      <c r="I65" s="1">
        <v>0</v>
      </c>
      <c r="J65" s="1">
        <v>1</v>
      </c>
      <c r="K65" s="1">
        <v>26</v>
      </c>
      <c r="L65" s="1">
        <v>30</v>
      </c>
      <c r="M65" s="1">
        <v>2</v>
      </c>
      <c r="N65" s="305">
        <v>18</v>
      </c>
      <c r="O65" s="305">
        <v>19562</v>
      </c>
      <c r="P65" s="2">
        <v>20000000</v>
      </c>
      <c r="Q65" s="2">
        <v>537563</v>
      </c>
      <c r="R65" s="2">
        <v>13743191</v>
      </c>
      <c r="S65" s="1">
        <v>0</v>
      </c>
      <c r="T65" s="1">
        <v>0</v>
      </c>
      <c r="U65" s="1">
        <v>0</v>
      </c>
      <c r="W65" s="1">
        <v>0</v>
      </c>
      <c r="X65" s="1">
        <v>0</v>
      </c>
      <c r="Y65" s="1">
        <v>0</v>
      </c>
      <c r="AB65" s="304">
        <v>44498</v>
      </c>
      <c r="AC65" s="1">
        <v>1</v>
      </c>
      <c r="AD65" s="1" t="s">
        <v>3016</v>
      </c>
      <c r="AE65" s="1">
        <v>1</v>
      </c>
      <c r="AF65" s="1">
        <v>30</v>
      </c>
      <c r="AG65" s="1">
        <v>0</v>
      </c>
      <c r="AH65" s="1" t="s">
        <v>1454</v>
      </c>
      <c r="AI65" s="1" t="s">
        <v>1454</v>
      </c>
      <c r="AJ65" s="1" t="s">
        <v>1454</v>
      </c>
      <c r="AK65" s="1" t="s">
        <v>1454</v>
      </c>
      <c r="AL65" s="1" t="s">
        <v>1454</v>
      </c>
      <c r="AM65" s="1" t="s">
        <v>1454</v>
      </c>
      <c r="AN65" s="1">
        <v>1</v>
      </c>
      <c r="AO65" s="1">
        <v>1</v>
      </c>
      <c r="AP65" s="1" t="s">
        <v>3086</v>
      </c>
      <c r="AQ65" s="1" t="s">
        <v>1454</v>
      </c>
      <c r="AR65" s="2">
        <v>4431160</v>
      </c>
      <c r="AS65" s="1" t="s">
        <v>3030</v>
      </c>
      <c r="AT65" s="1">
        <v>43621</v>
      </c>
      <c r="AU65" s="1">
        <v>0</v>
      </c>
      <c r="AV65" s="1">
        <v>0</v>
      </c>
      <c r="AW65" s="1">
        <v>0</v>
      </c>
      <c r="AX65" s="1" t="s">
        <v>1454</v>
      </c>
      <c r="AY65" s="1">
        <v>890303093000</v>
      </c>
      <c r="AZ65" s="1">
        <v>0</v>
      </c>
      <c r="BA65" s="1">
        <v>0</v>
      </c>
    </row>
    <row r="66" spans="1:53" x14ac:dyDescent="0.25">
      <c r="A66" s="309">
        <f t="shared" ref="A66:A129" si="1">IF(+R66&gt;AR66,R66-AR66,0)</f>
        <v>5241488</v>
      </c>
      <c r="B66" s="1" t="s">
        <v>2639</v>
      </c>
      <c r="C66" s="1">
        <v>31979685</v>
      </c>
      <c r="D66" s="1">
        <v>144105</v>
      </c>
      <c r="E66" s="1">
        <v>4</v>
      </c>
      <c r="F66" s="1">
        <v>319796851171524</v>
      </c>
      <c r="G66" s="304">
        <v>44165</v>
      </c>
      <c r="H66" s="304">
        <v>45991</v>
      </c>
      <c r="I66" s="1">
        <v>0</v>
      </c>
      <c r="J66" s="1">
        <v>1</v>
      </c>
      <c r="K66" s="1">
        <v>11</v>
      </c>
      <c r="L66" s="1">
        <v>30</v>
      </c>
      <c r="M66" s="1">
        <v>2</v>
      </c>
      <c r="N66" s="305">
        <v>11.76</v>
      </c>
      <c r="O66" s="305">
        <v>12415</v>
      </c>
      <c r="P66" s="2">
        <v>9000000</v>
      </c>
      <c r="Q66" s="2">
        <v>201841</v>
      </c>
      <c r="R66" s="2">
        <v>7735668</v>
      </c>
      <c r="S66" s="1">
        <v>0</v>
      </c>
      <c r="T66" s="1">
        <v>0</v>
      </c>
      <c r="U66" s="1">
        <v>0</v>
      </c>
      <c r="W66" s="1">
        <v>0</v>
      </c>
      <c r="X66" s="1">
        <v>0</v>
      </c>
      <c r="Y66" s="1">
        <v>0</v>
      </c>
      <c r="AB66" s="304">
        <v>44498</v>
      </c>
      <c r="AC66" s="1">
        <v>1</v>
      </c>
      <c r="AD66" s="1" t="s">
        <v>3016</v>
      </c>
      <c r="AE66" s="1">
        <v>1</v>
      </c>
      <c r="AF66" s="1">
        <v>30</v>
      </c>
      <c r="AG66" s="1">
        <v>0</v>
      </c>
      <c r="AH66" s="1" t="s">
        <v>1454</v>
      </c>
      <c r="AI66" s="1" t="s">
        <v>1454</v>
      </c>
      <c r="AJ66" s="1" t="s">
        <v>1454</v>
      </c>
      <c r="AK66" s="1" t="s">
        <v>1454</v>
      </c>
      <c r="AL66" s="1" t="s">
        <v>1454</v>
      </c>
      <c r="AM66" s="1" t="s">
        <v>1454</v>
      </c>
      <c r="AN66" s="1">
        <v>1</v>
      </c>
      <c r="AO66" s="1">
        <v>1</v>
      </c>
      <c r="AP66" s="1" t="s">
        <v>3086</v>
      </c>
      <c r="AQ66" s="1" t="s">
        <v>1454</v>
      </c>
      <c r="AR66" s="2">
        <v>2494180</v>
      </c>
      <c r="AS66" s="1" t="s">
        <v>3025</v>
      </c>
      <c r="AT66" s="1">
        <v>44165</v>
      </c>
      <c r="AU66" s="1">
        <v>0</v>
      </c>
      <c r="AV66" s="1">
        <v>0</v>
      </c>
      <c r="AW66" s="1">
        <v>0</v>
      </c>
      <c r="AX66" s="1" t="s">
        <v>1454</v>
      </c>
      <c r="AY66" s="1">
        <v>890303093000</v>
      </c>
      <c r="AZ66" s="1">
        <v>0</v>
      </c>
      <c r="BA66" s="1">
        <v>0</v>
      </c>
    </row>
    <row r="67" spans="1:53" x14ac:dyDescent="0.25">
      <c r="A67" s="309">
        <f t="shared" si="1"/>
        <v>0</v>
      </c>
      <c r="B67" s="1" t="s">
        <v>2639</v>
      </c>
      <c r="C67" s="1">
        <v>45765640</v>
      </c>
      <c r="D67" s="1">
        <v>144105</v>
      </c>
      <c r="E67" s="1">
        <v>4</v>
      </c>
      <c r="F67" s="1">
        <v>4.5765640100383296E+16</v>
      </c>
      <c r="G67" s="304">
        <v>43026</v>
      </c>
      <c r="H67" s="304">
        <v>44864</v>
      </c>
      <c r="I67" s="1">
        <v>0</v>
      </c>
      <c r="J67" s="1">
        <v>1</v>
      </c>
      <c r="K67" s="1">
        <v>45</v>
      </c>
      <c r="L67" s="1">
        <v>30</v>
      </c>
      <c r="M67" s="1">
        <v>2</v>
      </c>
      <c r="N67" s="305">
        <v>17.399999999999999</v>
      </c>
      <c r="O67" s="305">
        <v>18857</v>
      </c>
      <c r="P67" s="2">
        <v>12000000</v>
      </c>
      <c r="Q67" s="2">
        <v>302688</v>
      </c>
      <c r="R67" s="2">
        <v>4046841</v>
      </c>
      <c r="S67" s="1">
        <v>0</v>
      </c>
      <c r="T67" s="1">
        <v>0</v>
      </c>
      <c r="U67" s="1">
        <v>0</v>
      </c>
      <c r="W67" s="1">
        <v>0</v>
      </c>
      <c r="X67" s="1">
        <v>0</v>
      </c>
      <c r="Y67" s="1">
        <v>0</v>
      </c>
      <c r="AB67" s="304">
        <v>44499</v>
      </c>
      <c r="AC67" s="1">
        <v>1</v>
      </c>
      <c r="AD67" s="1" t="s">
        <v>3016</v>
      </c>
      <c r="AE67" s="1">
        <v>1</v>
      </c>
      <c r="AF67" s="1">
        <v>30</v>
      </c>
      <c r="AG67" s="1">
        <v>0</v>
      </c>
      <c r="AH67" s="1" t="s">
        <v>1454</v>
      </c>
      <c r="AI67" s="1" t="s">
        <v>1454</v>
      </c>
      <c r="AJ67" s="1" t="s">
        <v>1454</v>
      </c>
      <c r="AK67" s="1" t="s">
        <v>1454</v>
      </c>
      <c r="AL67" s="1" t="s">
        <v>1454</v>
      </c>
      <c r="AM67" s="1" t="s">
        <v>1454</v>
      </c>
      <c r="AN67" s="1">
        <v>1</v>
      </c>
      <c r="AO67" s="1">
        <v>1</v>
      </c>
      <c r="AP67" s="1" t="s">
        <v>3086</v>
      </c>
      <c r="AQ67" s="1" t="s">
        <v>1454</v>
      </c>
      <c r="AR67" s="2">
        <v>6139064</v>
      </c>
      <c r="AS67" s="1" t="s">
        <v>3043</v>
      </c>
      <c r="AT67" s="1">
        <v>43026</v>
      </c>
      <c r="AU67" s="1">
        <v>0</v>
      </c>
      <c r="AV67" s="1">
        <v>0</v>
      </c>
      <c r="AW67" s="1">
        <v>0</v>
      </c>
      <c r="AX67" s="1" t="s">
        <v>1454</v>
      </c>
      <c r="AY67" s="1">
        <v>800087565</v>
      </c>
      <c r="AZ67" s="1" t="s">
        <v>3088</v>
      </c>
      <c r="BA67" s="1">
        <v>0</v>
      </c>
    </row>
    <row r="68" spans="1:53" x14ac:dyDescent="0.25">
      <c r="A68" s="309">
        <f t="shared" si="1"/>
        <v>1938415</v>
      </c>
      <c r="B68" s="1" t="s">
        <v>2639</v>
      </c>
      <c r="C68" s="1">
        <v>66819548</v>
      </c>
      <c r="D68" s="1">
        <v>144105</v>
      </c>
      <c r="E68" s="1">
        <v>4</v>
      </c>
      <c r="F68" s="1">
        <v>6.68195481169834E+16</v>
      </c>
      <c r="G68" s="304">
        <v>43041</v>
      </c>
      <c r="H68" s="304">
        <v>44864</v>
      </c>
      <c r="I68" s="1">
        <v>0</v>
      </c>
      <c r="J68" s="1">
        <v>1</v>
      </c>
      <c r="K68" s="1">
        <v>45</v>
      </c>
      <c r="L68" s="1">
        <v>30</v>
      </c>
      <c r="M68" s="1">
        <v>2</v>
      </c>
      <c r="N68" s="305">
        <v>16.8</v>
      </c>
      <c r="O68" s="305">
        <v>18156</v>
      </c>
      <c r="P68" s="2">
        <v>8000000</v>
      </c>
      <c r="Q68" s="2">
        <v>199199</v>
      </c>
      <c r="R68" s="2">
        <v>2662398</v>
      </c>
      <c r="S68" s="1">
        <v>0</v>
      </c>
      <c r="T68" s="1">
        <v>0</v>
      </c>
      <c r="U68" s="1">
        <v>0</v>
      </c>
      <c r="W68" s="1">
        <v>0</v>
      </c>
      <c r="X68" s="1">
        <v>0</v>
      </c>
      <c r="Y68" s="1">
        <v>0</v>
      </c>
      <c r="AB68" s="304">
        <v>44499</v>
      </c>
      <c r="AC68" s="1">
        <v>1</v>
      </c>
      <c r="AD68" s="1" t="s">
        <v>3016</v>
      </c>
      <c r="AE68" s="1">
        <v>1</v>
      </c>
      <c r="AF68" s="1">
        <v>30</v>
      </c>
      <c r="AG68" s="1">
        <v>0</v>
      </c>
      <c r="AH68" s="1" t="s">
        <v>1454</v>
      </c>
      <c r="AI68" s="1" t="s">
        <v>1454</v>
      </c>
      <c r="AJ68" s="1" t="s">
        <v>1454</v>
      </c>
      <c r="AK68" s="1" t="s">
        <v>1454</v>
      </c>
      <c r="AL68" s="1" t="s">
        <v>1454</v>
      </c>
      <c r="AM68" s="1" t="s">
        <v>1454</v>
      </c>
      <c r="AN68" s="1">
        <v>1</v>
      </c>
      <c r="AO68" s="1">
        <v>1</v>
      </c>
      <c r="AP68" s="1" t="s">
        <v>3086</v>
      </c>
      <c r="AQ68" s="1" t="s">
        <v>1454</v>
      </c>
      <c r="AR68" s="2">
        <v>723983</v>
      </c>
      <c r="AS68" s="1" t="s">
        <v>3051</v>
      </c>
      <c r="AT68" s="1">
        <v>43041</v>
      </c>
      <c r="AU68" s="1">
        <v>0</v>
      </c>
      <c r="AV68" s="1">
        <v>0</v>
      </c>
      <c r="AW68" s="1">
        <v>0</v>
      </c>
      <c r="AX68" s="1" t="s">
        <v>1454</v>
      </c>
      <c r="AY68" s="1">
        <v>0</v>
      </c>
      <c r="AZ68" s="1">
        <v>0</v>
      </c>
      <c r="BA68" s="1">
        <v>0</v>
      </c>
    </row>
    <row r="69" spans="1:53" x14ac:dyDescent="0.25">
      <c r="A69" s="309">
        <f t="shared" si="1"/>
        <v>11544307</v>
      </c>
      <c r="B69" s="1" t="s">
        <v>2639</v>
      </c>
      <c r="C69" s="1">
        <v>66819548</v>
      </c>
      <c r="D69" s="1">
        <v>144105</v>
      </c>
      <c r="E69" s="1">
        <v>4</v>
      </c>
      <c r="F69" s="1">
        <v>6.6819548120389504E+16</v>
      </c>
      <c r="G69" s="304">
        <v>44460</v>
      </c>
      <c r="H69" s="304">
        <v>46660</v>
      </c>
      <c r="I69" s="1">
        <v>0</v>
      </c>
      <c r="J69" s="1">
        <v>1</v>
      </c>
      <c r="K69" s="1">
        <v>1</v>
      </c>
      <c r="L69" s="1">
        <v>30</v>
      </c>
      <c r="M69" s="1">
        <v>2</v>
      </c>
      <c r="N69" s="305">
        <v>13.2</v>
      </c>
      <c r="O69" s="305">
        <v>14029</v>
      </c>
      <c r="P69" s="2">
        <v>16000000</v>
      </c>
      <c r="Q69" s="2">
        <v>327981</v>
      </c>
      <c r="R69" s="2">
        <v>15856019</v>
      </c>
      <c r="S69" s="1">
        <v>0</v>
      </c>
      <c r="T69" s="1">
        <v>0</v>
      </c>
      <c r="U69" s="1">
        <v>0</v>
      </c>
      <c r="W69" s="1">
        <v>0</v>
      </c>
      <c r="X69" s="1">
        <v>0</v>
      </c>
      <c r="Y69" s="1">
        <v>0</v>
      </c>
      <c r="AB69" s="304">
        <v>44499</v>
      </c>
      <c r="AC69" s="1">
        <v>1</v>
      </c>
      <c r="AD69" s="1" t="s">
        <v>3016</v>
      </c>
      <c r="AE69" s="1">
        <v>1</v>
      </c>
      <c r="AF69" s="1">
        <v>30</v>
      </c>
      <c r="AG69" s="1">
        <v>0</v>
      </c>
      <c r="AH69" s="1" t="s">
        <v>1454</v>
      </c>
      <c r="AI69" s="1" t="s">
        <v>1454</v>
      </c>
      <c r="AJ69" s="1" t="s">
        <v>1454</v>
      </c>
      <c r="AK69" s="1" t="s">
        <v>1454</v>
      </c>
      <c r="AL69" s="1" t="s">
        <v>1454</v>
      </c>
      <c r="AM69" s="1" t="s">
        <v>1454</v>
      </c>
      <c r="AN69" s="1">
        <v>1</v>
      </c>
      <c r="AO69" s="1">
        <v>1</v>
      </c>
      <c r="AP69" s="1" t="s">
        <v>3086</v>
      </c>
      <c r="AQ69" s="1" t="s">
        <v>1454</v>
      </c>
      <c r="AR69" s="2">
        <v>4311712</v>
      </c>
      <c r="AS69" s="1" t="s">
        <v>3021</v>
      </c>
      <c r="AT69" s="1">
        <v>44460</v>
      </c>
      <c r="AU69" s="1">
        <v>0</v>
      </c>
      <c r="AV69" s="1">
        <v>0</v>
      </c>
      <c r="AW69" s="1">
        <v>0</v>
      </c>
      <c r="AX69" s="1" t="s">
        <v>1454</v>
      </c>
      <c r="AY69" s="1">
        <v>0</v>
      </c>
      <c r="AZ69" s="1">
        <v>0</v>
      </c>
      <c r="BA69" s="1">
        <v>0</v>
      </c>
    </row>
    <row r="70" spans="1:53" x14ac:dyDescent="0.25">
      <c r="A70" s="309">
        <f t="shared" si="1"/>
        <v>0</v>
      </c>
      <c r="B70" s="1" t="s">
        <v>2639</v>
      </c>
      <c r="C70" s="1">
        <v>38602824</v>
      </c>
      <c r="D70" s="1">
        <v>144105</v>
      </c>
      <c r="E70" s="1">
        <v>4</v>
      </c>
      <c r="F70" s="1">
        <v>3.8602824115486896E+16</v>
      </c>
      <c r="G70" s="304">
        <v>43717</v>
      </c>
      <c r="H70" s="304">
        <v>44499</v>
      </c>
      <c r="I70" s="1">
        <v>0</v>
      </c>
      <c r="J70" s="1">
        <v>1</v>
      </c>
      <c r="K70" s="1">
        <v>21</v>
      </c>
      <c r="L70" s="1">
        <v>30</v>
      </c>
      <c r="M70" s="1">
        <v>2</v>
      </c>
      <c r="N70" s="305">
        <v>12.6</v>
      </c>
      <c r="O70" s="305">
        <v>13354</v>
      </c>
      <c r="P70" s="2">
        <v>2000000</v>
      </c>
      <c r="Q70" s="2">
        <v>94978</v>
      </c>
      <c r="R70" s="2">
        <v>278933</v>
      </c>
      <c r="S70" s="1">
        <v>0</v>
      </c>
      <c r="T70" s="1">
        <v>0</v>
      </c>
      <c r="U70" s="1">
        <v>0</v>
      </c>
      <c r="W70" s="1">
        <v>0</v>
      </c>
      <c r="X70" s="1">
        <v>0</v>
      </c>
      <c r="Y70" s="1">
        <v>0</v>
      </c>
      <c r="AB70" s="304">
        <v>44498</v>
      </c>
      <c r="AC70" s="1">
        <v>1</v>
      </c>
      <c r="AD70" s="1" t="s">
        <v>3016</v>
      </c>
      <c r="AE70" s="1">
        <v>1</v>
      </c>
      <c r="AF70" s="1">
        <v>30</v>
      </c>
      <c r="AG70" s="1">
        <v>0</v>
      </c>
      <c r="AH70" s="1" t="s">
        <v>1454</v>
      </c>
      <c r="AI70" s="1" t="s">
        <v>1454</v>
      </c>
      <c r="AJ70" s="1" t="s">
        <v>1454</v>
      </c>
      <c r="AK70" s="1" t="s">
        <v>1454</v>
      </c>
      <c r="AL70" s="1" t="s">
        <v>1454</v>
      </c>
      <c r="AM70" s="1" t="s">
        <v>1454</v>
      </c>
      <c r="AN70" s="1">
        <v>1</v>
      </c>
      <c r="AO70" s="1">
        <v>1</v>
      </c>
      <c r="AP70" s="1" t="s">
        <v>3086</v>
      </c>
      <c r="AQ70" s="1" t="s">
        <v>1454</v>
      </c>
      <c r="AR70" s="2">
        <v>5281280</v>
      </c>
      <c r="AS70" s="1" t="s">
        <v>3020</v>
      </c>
      <c r="AT70" s="1">
        <v>43717</v>
      </c>
      <c r="AU70" s="1">
        <v>0</v>
      </c>
      <c r="AV70" s="1">
        <v>0</v>
      </c>
      <c r="AW70" s="1">
        <v>0</v>
      </c>
      <c r="AX70" s="1" t="s">
        <v>1454</v>
      </c>
      <c r="AY70" s="1">
        <v>890303093000</v>
      </c>
      <c r="AZ70" s="1">
        <v>0</v>
      </c>
      <c r="BA70" s="1">
        <v>0</v>
      </c>
    </row>
    <row r="71" spans="1:53" x14ac:dyDescent="0.25">
      <c r="A71" s="309">
        <f t="shared" si="1"/>
        <v>373756</v>
      </c>
      <c r="B71" s="1" t="s">
        <v>2639</v>
      </c>
      <c r="C71" s="1">
        <v>66823271</v>
      </c>
      <c r="D71" s="1">
        <v>144105</v>
      </c>
      <c r="E71" s="1">
        <v>4</v>
      </c>
      <c r="F71" s="1">
        <v>6.6823271108389296E+16</v>
      </c>
      <c r="G71" s="304">
        <v>44406</v>
      </c>
      <c r="H71" s="304">
        <v>44560</v>
      </c>
      <c r="I71" s="1">
        <v>0</v>
      </c>
      <c r="J71" s="1">
        <v>2</v>
      </c>
      <c r="K71" s="1">
        <v>0</v>
      </c>
      <c r="L71" s="1">
        <v>30</v>
      </c>
      <c r="M71" s="1">
        <v>2</v>
      </c>
      <c r="N71" s="305">
        <v>19.2</v>
      </c>
      <c r="O71" s="305">
        <v>20983</v>
      </c>
      <c r="P71" s="2">
        <v>550000</v>
      </c>
      <c r="Q71" s="2">
        <v>0</v>
      </c>
      <c r="R71" s="2">
        <v>550000</v>
      </c>
      <c r="S71" s="1">
        <v>0</v>
      </c>
      <c r="T71" s="1">
        <v>0</v>
      </c>
      <c r="U71" s="1">
        <v>0</v>
      </c>
      <c r="W71" s="1">
        <v>0</v>
      </c>
      <c r="X71" s="1">
        <v>0</v>
      </c>
      <c r="Y71" s="1">
        <v>0</v>
      </c>
      <c r="Z71" s="1">
        <v>550000</v>
      </c>
      <c r="AA71" s="1">
        <v>12</v>
      </c>
      <c r="AB71" s="304">
        <v>44406</v>
      </c>
      <c r="AC71" s="1">
        <v>1</v>
      </c>
      <c r="AD71" s="1" t="s">
        <v>3016</v>
      </c>
      <c r="AE71" s="1">
        <v>1</v>
      </c>
      <c r="AF71" s="1">
        <v>30</v>
      </c>
      <c r="AG71" s="1">
        <v>0</v>
      </c>
      <c r="AH71" s="1" t="s">
        <v>1454</v>
      </c>
      <c r="AI71" s="1" t="s">
        <v>1454</v>
      </c>
      <c r="AJ71" s="1" t="s">
        <v>1454</v>
      </c>
      <c r="AK71" s="1" t="s">
        <v>1454</v>
      </c>
      <c r="AL71" s="1" t="s">
        <v>1454</v>
      </c>
      <c r="AM71" s="1" t="s">
        <v>1454</v>
      </c>
      <c r="AN71" s="1">
        <v>1</v>
      </c>
      <c r="AO71" s="1">
        <v>1</v>
      </c>
      <c r="AP71" s="1" t="s">
        <v>3086</v>
      </c>
      <c r="AQ71" s="1" t="s">
        <v>1454</v>
      </c>
      <c r="AR71" s="2">
        <v>176244</v>
      </c>
      <c r="AS71" s="1" t="s">
        <v>3044</v>
      </c>
      <c r="AT71" s="1">
        <v>44406</v>
      </c>
      <c r="AU71" s="1">
        <v>0</v>
      </c>
      <c r="AV71" s="1">
        <v>0</v>
      </c>
      <c r="AW71" s="1">
        <v>0</v>
      </c>
      <c r="AX71" s="1" t="s">
        <v>1454</v>
      </c>
      <c r="AY71" s="1">
        <v>890303093000</v>
      </c>
      <c r="AZ71" s="1">
        <v>0</v>
      </c>
      <c r="BA71" s="1">
        <v>0</v>
      </c>
    </row>
    <row r="72" spans="1:53" x14ac:dyDescent="0.25">
      <c r="A72" s="309">
        <f t="shared" si="1"/>
        <v>10985839</v>
      </c>
      <c r="B72" s="1" t="s">
        <v>2639</v>
      </c>
      <c r="C72" s="1">
        <v>66823271</v>
      </c>
      <c r="D72" s="1">
        <v>144105</v>
      </c>
      <c r="E72" s="1">
        <v>4</v>
      </c>
      <c r="F72" s="1">
        <v>6.6823271117788096E+16</v>
      </c>
      <c r="G72" s="304">
        <v>43993</v>
      </c>
      <c r="H72" s="304">
        <v>46568</v>
      </c>
      <c r="I72" s="1">
        <v>0</v>
      </c>
      <c r="J72" s="1">
        <v>1</v>
      </c>
      <c r="K72" s="1">
        <v>16</v>
      </c>
      <c r="L72" s="1">
        <v>30</v>
      </c>
      <c r="M72" s="1">
        <v>2</v>
      </c>
      <c r="N72" s="305">
        <v>18</v>
      </c>
      <c r="O72" s="305">
        <v>19562</v>
      </c>
      <c r="P72" s="2">
        <v>18100000</v>
      </c>
      <c r="Q72" s="2">
        <v>383484</v>
      </c>
      <c r="R72" s="2">
        <v>16166187</v>
      </c>
      <c r="S72" s="1">
        <v>0</v>
      </c>
      <c r="T72" s="1">
        <v>0</v>
      </c>
      <c r="U72" s="1">
        <v>0</v>
      </c>
      <c r="W72" s="1">
        <v>0</v>
      </c>
      <c r="X72" s="1">
        <v>0</v>
      </c>
      <c r="Y72" s="1">
        <v>0</v>
      </c>
      <c r="AB72" s="304">
        <v>44498</v>
      </c>
      <c r="AC72" s="1">
        <v>1</v>
      </c>
      <c r="AD72" s="1" t="s">
        <v>3016</v>
      </c>
      <c r="AE72" s="1">
        <v>1</v>
      </c>
      <c r="AF72" s="1">
        <v>30</v>
      </c>
      <c r="AG72" s="1">
        <v>0</v>
      </c>
      <c r="AH72" s="1" t="s">
        <v>1454</v>
      </c>
      <c r="AI72" s="1" t="s">
        <v>1454</v>
      </c>
      <c r="AJ72" s="1" t="s">
        <v>1454</v>
      </c>
      <c r="AK72" s="1" t="s">
        <v>1454</v>
      </c>
      <c r="AL72" s="1" t="s">
        <v>1454</v>
      </c>
      <c r="AM72" s="1" t="s">
        <v>1454</v>
      </c>
      <c r="AN72" s="1">
        <v>1</v>
      </c>
      <c r="AO72" s="1">
        <v>1</v>
      </c>
      <c r="AP72" s="1" t="s">
        <v>3086</v>
      </c>
      <c r="AQ72" s="1" t="s">
        <v>1454</v>
      </c>
      <c r="AR72" s="2">
        <v>5180348</v>
      </c>
      <c r="AS72" s="1" t="s">
        <v>3026</v>
      </c>
      <c r="AT72" s="1">
        <v>43993</v>
      </c>
      <c r="AU72" s="1">
        <v>0</v>
      </c>
      <c r="AV72" s="1">
        <v>0</v>
      </c>
      <c r="AW72" s="1">
        <v>0</v>
      </c>
      <c r="AX72" s="1" t="s">
        <v>1454</v>
      </c>
      <c r="AY72" s="1">
        <v>890303093000</v>
      </c>
      <c r="AZ72" s="1">
        <v>0</v>
      </c>
      <c r="BA72" s="1">
        <v>0</v>
      </c>
    </row>
    <row r="73" spans="1:53" x14ac:dyDescent="0.25">
      <c r="A73" s="309">
        <f t="shared" si="1"/>
        <v>0</v>
      </c>
      <c r="B73" s="1" t="s">
        <v>2639</v>
      </c>
      <c r="C73" s="1">
        <v>31953299</v>
      </c>
      <c r="D73" s="1">
        <v>144105</v>
      </c>
      <c r="E73" s="1">
        <v>4</v>
      </c>
      <c r="F73" s="1">
        <v>3.19532991163793E+16</v>
      </c>
      <c r="G73" s="304">
        <v>42214</v>
      </c>
      <c r="H73" s="304">
        <v>45868</v>
      </c>
      <c r="I73" s="1">
        <v>0</v>
      </c>
      <c r="J73" s="1">
        <v>1</v>
      </c>
      <c r="K73" s="1">
        <v>75</v>
      </c>
      <c r="L73" s="1">
        <v>30</v>
      </c>
      <c r="M73" s="1">
        <v>2</v>
      </c>
      <c r="N73" s="305">
        <v>10.8</v>
      </c>
      <c r="O73" s="305">
        <v>11351</v>
      </c>
      <c r="P73" s="2">
        <v>11983000</v>
      </c>
      <c r="Q73" s="2">
        <v>261066</v>
      </c>
      <c r="R73" s="2">
        <v>9575985</v>
      </c>
      <c r="S73" s="1">
        <v>0</v>
      </c>
      <c r="T73" s="1">
        <v>0</v>
      </c>
      <c r="U73" s="1">
        <v>0</v>
      </c>
      <c r="W73" s="1">
        <v>0</v>
      </c>
      <c r="X73" s="1">
        <v>0</v>
      </c>
      <c r="Y73" s="1">
        <v>0</v>
      </c>
      <c r="AB73" s="304">
        <v>44499</v>
      </c>
      <c r="AC73" s="1">
        <v>1</v>
      </c>
      <c r="AD73" s="1" t="s">
        <v>3016</v>
      </c>
      <c r="AE73" s="1">
        <v>1</v>
      </c>
      <c r="AF73" s="1">
        <v>30</v>
      </c>
      <c r="AG73" s="1">
        <v>0</v>
      </c>
      <c r="AH73" s="1" t="s">
        <v>1454</v>
      </c>
      <c r="AI73" s="1" t="s">
        <v>1454</v>
      </c>
      <c r="AJ73" s="1" t="s">
        <v>1454</v>
      </c>
      <c r="AK73" s="1" t="s">
        <v>1454</v>
      </c>
      <c r="AL73" s="1" t="s">
        <v>1454</v>
      </c>
      <c r="AM73" s="1" t="s">
        <v>1454</v>
      </c>
      <c r="AN73" s="1">
        <v>1</v>
      </c>
      <c r="AO73" s="1">
        <v>1</v>
      </c>
      <c r="AP73" s="1" t="s">
        <v>3086</v>
      </c>
      <c r="AQ73" s="1" t="s">
        <v>1454</v>
      </c>
      <c r="AR73" s="2">
        <v>21958007</v>
      </c>
      <c r="AS73" s="1" t="s">
        <v>3042</v>
      </c>
      <c r="AT73" s="1">
        <v>42214</v>
      </c>
      <c r="AU73" s="1">
        <v>0</v>
      </c>
      <c r="AV73" s="1">
        <v>0</v>
      </c>
      <c r="AW73" s="1">
        <v>0</v>
      </c>
      <c r="AX73" s="1" t="s">
        <v>1454</v>
      </c>
      <c r="AY73" s="1">
        <v>0</v>
      </c>
      <c r="AZ73" s="1">
        <v>0</v>
      </c>
      <c r="BA73" s="1">
        <v>0</v>
      </c>
    </row>
    <row r="74" spans="1:53" x14ac:dyDescent="0.25">
      <c r="A74" s="309">
        <f t="shared" si="1"/>
        <v>0</v>
      </c>
      <c r="B74" s="1" t="s">
        <v>2639</v>
      </c>
      <c r="C74" s="1">
        <v>76333032</v>
      </c>
      <c r="D74" s="1">
        <v>144105</v>
      </c>
      <c r="E74" s="1">
        <v>4</v>
      </c>
      <c r="F74" s="1">
        <v>7.6333032113014096E+16</v>
      </c>
      <c r="G74" s="304">
        <v>44484</v>
      </c>
      <c r="H74" s="304">
        <v>44803</v>
      </c>
      <c r="I74" s="1">
        <v>0</v>
      </c>
      <c r="J74" s="1">
        <v>1</v>
      </c>
      <c r="K74" s="1">
        <v>0</v>
      </c>
      <c r="L74" s="1">
        <v>30</v>
      </c>
      <c r="M74" s="1">
        <v>2</v>
      </c>
      <c r="N74" s="305">
        <v>19.8</v>
      </c>
      <c r="O74" s="305">
        <v>21699</v>
      </c>
      <c r="P74" s="2">
        <v>410000</v>
      </c>
      <c r="Q74" s="2">
        <v>44869</v>
      </c>
      <c r="R74" s="2">
        <v>410000</v>
      </c>
      <c r="S74" s="1">
        <v>0</v>
      </c>
      <c r="T74" s="1">
        <v>0</v>
      </c>
      <c r="U74" s="1">
        <v>0</v>
      </c>
      <c r="W74" s="1">
        <v>0</v>
      </c>
      <c r="X74" s="1">
        <v>0</v>
      </c>
      <c r="Y74" s="1">
        <v>0</v>
      </c>
      <c r="AB74" s="304">
        <v>44484</v>
      </c>
      <c r="AC74" s="1">
        <v>1</v>
      </c>
      <c r="AD74" s="1" t="s">
        <v>3016</v>
      </c>
      <c r="AE74" s="1">
        <v>1</v>
      </c>
      <c r="AF74" s="1">
        <v>30</v>
      </c>
      <c r="AG74" s="1">
        <v>0</v>
      </c>
      <c r="AH74" s="1" t="s">
        <v>1454</v>
      </c>
      <c r="AI74" s="1" t="s">
        <v>1454</v>
      </c>
      <c r="AJ74" s="1" t="s">
        <v>1454</v>
      </c>
      <c r="AK74" s="1" t="s">
        <v>1454</v>
      </c>
      <c r="AL74" s="1" t="s">
        <v>1454</v>
      </c>
      <c r="AM74" s="1" t="s">
        <v>1454</v>
      </c>
      <c r="AN74" s="1">
        <v>1</v>
      </c>
      <c r="AO74" s="1">
        <v>1</v>
      </c>
      <c r="AP74" s="1" t="s">
        <v>3086</v>
      </c>
      <c r="AQ74" s="1" t="s">
        <v>1454</v>
      </c>
      <c r="AR74" s="2">
        <v>437903</v>
      </c>
      <c r="AS74" s="1" t="s">
        <v>3078</v>
      </c>
      <c r="AT74" s="1">
        <v>44484</v>
      </c>
      <c r="AU74" s="1">
        <v>0</v>
      </c>
      <c r="AV74" s="1">
        <v>0</v>
      </c>
      <c r="AW74" s="1">
        <v>0</v>
      </c>
      <c r="AX74" s="1" t="s">
        <v>1454</v>
      </c>
      <c r="AY74" s="1">
        <v>890303093000</v>
      </c>
      <c r="AZ74" s="1">
        <v>0</v>
      </c>
      <c r="BA74" s="1">
        <v>0</v>
      </c>
    </row>
    <row r="75" spans="1:53" x14ac:dyDescent="0.25">
      <c r="A75" s="309">
        <f t="shared" si="1"/>
        <v>0</v>
      </c>
      <c r="B75" s="1" t="s">
        <v>2639</v>
      </c>
      <c r="C75" s="1">
        <v>76333032</v>
      </c>
      <c r="D75" s="1">
        <v>144105</v>
      </c>
      <c r="E75" s="1">
        <v>4</v>
      </c>
      <c r="F75" s="1">
        <v>7.6333032115489296E+16</v>
      </c>
      <c r="G75" s="304">
        <v>44407</v>
      </c>
      <c r="H75" s="304">
        <v>45503</v>
      </c>
      <c r="I75" s="1">
        <v>0</v>
      </c>
      <c r="J75" s="1">
        <v>1</v>
      </c>
      <c r="K75" s="1">
        <v>3</v>
      </c>
      <c r="L75" s="1">
        <v>30</v>
      </c>
      <c r="M75" s="1">
        <v>2</v>
      </c>
      <c r="N75" s="305">
        <v>9</v>
      </c>
      <c r="O75" s="305">
        <v>9381</v>
      </c>
      <c r="P75" s="2">
        <v>6000000</v>
      </c>
      <c r="Q75" s="2">
        <v>191604</v>
      </c>
      <c r="R75" s="2">
        <v>5561128</v>
      </c>
      <c r="S75" s="1">
        <v>0</v>
      </c>
      <c r="T75" s="1">
        <v>0</v>
      </c>
      <c r="U75" s="1">
        <v>0</v>
      </c>
      <c r="W75" s="1">
        <v>0</v>
      </c>
      <c r="X75" s="1">
        <v>0</v>
      </c>
      <c r="Y75" s="1">
        <v>0</v>
      </c>
      <c r="AB75" s="304">
        <v>44498</v>
      </c>
      <c r="AC75" s="1">
        <v>1</v>
      </c>
      <c r="AD75" s="1" t="s">
        <v>3016</v>
      </c>
      <c r="AE75" s="1">
        <v>1</v>
      </c>
      <c r="AF75" s="1">
        <v>30</v>
      </c>
      <c r="AG75" s="1">
        <v>0</v>
      </c>
      <c r="AH75" s="1" t="s">
        <v>1454</v>
      </c>
      <c r="AI75" s="1" t="s">
        <v>1454</v>
      </c>
      <c r="AJ75" s="1" t="s">
        <v>1454</v>
      </c>
      <c r="AK75" s="1" t="s">
        <v>1454</v>
      </c>
      <c r="AL75" s="1" t="s">
        <v>1454</v>
      </c>
      <c r="AM75" s="1" t="s">
        <v>1454</v>
      </c>
      <c r="AN75" s="1">
        <v>1</v>
      </c>
      <c r="AO75" s="1">
        <v>1</v>
      </c>
      <c r="AP75" s="1" t="s">
        <v>3086</v>
      </c>
      <c r="AQ75" s="1" t="s">
        <v>1454</v>
      </c>
      <c r="AR75" s="2">
        <v>5939600</v>
      </c>
      <c r="AS75" s="1" t="s">
        <v>3020</v>
      </c>
      <c r="AT75" s="1">
        <v>44407</v>
      </c>
      <c r="AU75" s="1">
        <v>0</v>
      </c>
      <c r="AV75" s="1">
        <v>0</v>
      </c>
      <c r="AW75" s="1">
        <v>0</v>
      </c>
      <c r="AX75" s="1" t="s">
        <v>1454</v>
      </c>
      <c r="AY75" s="1">
        <v>890303093000</v>
      </c>
      <c r="AZ75" s="1">
        <v>0</v>
      </c>
      <c r="BA75" s="1">
        <v>0</v>
      </c>
    </row>
    <row r="76" spans="1:53" x14ac:dyDescent="0.25">
      <c r="A76" s="309">
        <f t="shared" si="1"/>
        <v>3516962</v>
      </c>
      <c r="B76" s="1" t="s">
        <v>2639</v>
      </c>
      <c r="C76" s="1">
        <v>29819537</v>
      </c>
      <c r="D76" s="1">
        <v>144105</v>
      </c>
      <c r="E76" s="1">
        <v>4</v>
      </c>
      <c r="F76" s="1">
        <v>2.9819537117788E+16</v>
      </c>
      <c r="G76" s="304">
        <v>43971</v>
      </c>
      <c r="H76" s="304">
        <v>46537</v>
      </c>
      <c r="I76" s="1">
        <v>0</v>
      </c>
      <c r="J76" s="1">
        <v>1</v>
      </c>
      <c r="K76" s="1">
        <v>16</v>
      </c>
      <c r="L76" s="1">
        <v>30</v>
      </c>
      <c r="M76" s="1">
        <v>2</v>
      </c>
      <c r="N76" s="305">
        <v>18</v>
      </c>
      <c r="O76" s="305">
        <v>19562</v>
      </c>
      <c r="P76" s="2">
        <v>10022000</v>
      </c>
      <c r="Q76" s="2">
        <v>212336</v>
      </c>
      <c r="R76" s="2">
        <v>8951237</v>
      </c>
      <c r="S76" s="1">
        <v>0</v>
      </c>
      <c r="T76" s="1">
        <v>0</v>
      </c>
      <c r="U76" s="1">
        <v>0</v>
      </c>
      <c r="W76" s="1">
        <v>0</v>
      </c>
      <c r="X76" s="1">
        <v>0</v>
      </c>
      <c r="Y76" s="1">
        <v>0</v>
      </c>
      <c r="AB76" s="304">
        <v>44498</v>
      </c>
      <c r="AC76" s="1">
        <v>1</v>
      </c>
      <c r="AD76" s="1" t="s">
        <v>3016</v>
      </c>
      <c r="AE76" s="1">
        <v>1</v>
      </c>
      <c r="AF76" s="1">
        <v>30</v>
      </c>
      <c r="AG76" s="1">
        <v>0</v>
      </c>
      <c r="AH76" s="1" t="s">
        <v>1454</v>
      </c>
      <c r="AI76" s="1" t="s">
        <v>1454</v>
      </c>
      <c r="AJ76" s="1" t="s">
        <v>1454</v>
      </c>
      <c r="AK76" s="1" t="s">
        <v>1454</v>
      </c>
      <c r="AL76" s="1" t="s">
        <v>1454</v>
      </c>
      <c r="AM76" s="1" t="s">
        <v>1454</v>
      </c>
      <c r="AN76" s="1">
        <v>1</v>
      </c>
      <c r="AO76" s="1">
        <v>1</v>
      </c>
      <c r="AP76" s="1" t="s">
        <v>3086</v>
      </c>
      <c r="AQ76" s="1" t="s">
        <v>1454</v>
      </c>
      <c r="AR76" s="2">
        <v>5434275</v>
      </c>
      <c r="AS76" s="1" t="s">
        <v>3026</v>
      </c>
      <c r="AT76" s="1">
        <v>43971</v>
      </c>
      <c r="AU76" s="1">
        <v>0</v>
      </c>
      <c r="AV76" s="1">
        <v>0</v>
      </c>
      <c r="AW76" s="1">
        <v>0</v>
      </c>
      <c r="AX76" s="1" t="s">
        <v>1454</v>
      </c>
      <c r="AY76" s="1">
        <v>890303093000</v>
      </c>
      <c r="AZ76" s="1">
        <v>0</v>
      </c>
      <c r="BA76" s="1">
        <v>0</v>
      </c>
    </row>
    <row r="77" spans="1:53" x14ac:dyDescent="0.25">
      <c r="A77" s="309">
        <f t="shared" si="1"/>
        <v>0</v>
      </c>
      <c r="B77" s="1" t="s">
        <v>2639</v>
      </c>
      <c r="C77" s="1">
        <v>1128270170</v>
      </c>
      <c r="D77" s="1">
        <v>144105</v>
      </c>
      <c r="E77" s="1">
        <v>4</v>
      </c>
      <c r="F77" s="1">
        <v>1.1282701701154801E+18</v>
      </c>
      <c r="G77" s="304">
        <v>44315</v>
      </c>
      <c r="H77" s="304">
        <v>45046</v>
      </c>
      <c r="I77" s="1">
        <v>0</v>
      </c>
      <c r="J77" s="1">
        <v>1</v>
      </c>
      <c r="K77" s="1">
        <v>6</v>
      </c>
      <c r="L77" s="1">
        <v>30</v>
      </c>
      <c r="M77" s="1">
        <v>2</v>
      </c>
      <c r="N77" s="305">
        <v>9</v>
      </c>
      <c r="O77" s="305">
        <v>9381</v>
      </c>
      <c r="P77" s="2">
        <v>2000000</v>
      </c>
      <c r="Q77" s="2">
        <v>91634</v>
      </c>
      <c r="R77" s="2">
        <v>1534143</v>
      </c>
      <c r="S77" s="1">
        <v>0</v>
      </c>
      <c r="T77" s="1">
        <v>0</v>
      </c>
      <c r="U77" s="1">
        <v>0</v>
      </c>
      <c r="W77" s="1">
        <v>0</v>
      </c>
      <c r="X77" s="1">
        <v>0</v>
      </c>
      <c r="Y77" s="1">
        <v>0</v>
      </c>
      <c r="AB77" s="304">
        <v>44498</v>
      </c>
      <c r="AC77" s="1">
        <v>1</v>
      </c>
      <c r="AD77" s="1" t="s">
        <v>3016</v>
      </c>
      <c r="AE77" s="1">
        <v>1</v>
      </c>
      <c r="AF77" s="1">
        <v>30</v>
      </c>
      <c r="AG77" s="1">
        <v>0</v>
      </c>
      <c r="AH77" s="1" t="s">
        <v>1454</v>
      </c>
      <c r="AI77" s="1" t="s">
        <v>1454</v>
      </c>
      <c r="AJ77" s="1" t="s">
        <v>1454</v>
      </c>
      <c r="AK77" s="1" t="s">
        <v>1454</v>
      </c>
      <c r="AL77" s="1" t="s">
        <v>1454</v>
      </c>
      <c r="AM77" s="1" t="s">
        <v>1454</v>
      </c>
      <c r="AN77" s="1">
        <v>1</v>
      </c>
      <c r="AO77" s="1">
        <v>1</v>
      </c>
      <c r="AP77" s="1" t="s">
        <v>3086</v>
      </c>
      <c r="AQ77" s="1" t="s">
        <v>1454</v>
      </c>
      <c r="AR77" s="2">
        <v>5172637</v>
      </c>
      <c r="AS77" s="1" t="s">
        <v>3020</v>
      </c>
      <c r="AT77" s="1">
        <v>44315</v>
      </c>
      <c r="AU77" s="1">
        <v>0</v>
      </c>
      <c r="AV77" s="1">
        <v>0</v>
      </c>
      <c r="AW77" s="1">
        <v>0</v>
      </c>
      <c r="AX77" s="1" t="s">
        <v>1454</v>
      </c>
      <c r="AY77" s="1">
        <v>890303093000</v>
      </c>
      <c r="AZ77" s="1">
        <v>0</v>
      </c>
      <c r="BA77" s="1">
        <v>0</v>
      </c>
    </row>
    <row r="78" spans="1:53" x14ac:dyDescent="0.25">
      <c r="A78" s="309">
        <f t="shared" si="1"/>
        <v>2640254</v>
      </c>
      <c r="B78" s="1" t="s">
        <v>2639</v>
      </c>
      <c r="C78" s="1">
        <v>1130620105</v>
      </c>
      <c r="D78" s="1">
        <v>144105</v>
      </c>
      <c r="E78" s="1">
        <v>4</v>
      </c>
      <c r="F78" s="1">
        <v>1.13062010511808E+18</v>
      </c>
      <c r="G78" s="304">
        <v>44084</v>
      </c>
      <c r="H78" s="304">
        <v>45899</v>
      </c>
      <c r="I78" s="1">
        <v>0</v>
      </c>
      <c r="J78" s="1">
        <v>1</v>
      </c>
      <c r="K78" s="1">
        <v>12</v>
      </c>
      <c r="L78" s="1">
        <v>30</v>
      </c>
      <c r="M78" s="1">
        <v>2</v>
      </c>
      <c r="N78" s="305">
        <v>8.4</v>
      </c>
      <c r="O78" s="305">
        <v>8731</v>
      </c>
      <c r="P78" s="2">
        <v>5000000</v>
      </c>
      <c r="Q78" s="2">
        <v>103604</v>
      </c>
      <c r="R78" s="2">
        <v>4173196</v>
      </c>
      <c r="S78" s="1">
        <v>0</v>
      </c>
      <c r="T78" s="1">
        <v>0</v>
      </c>
      <c r="U78" s="1">
        <v>0</v>
      </c>
      <c r="W78" s="1">
        <v>0</v>
      </c>
      <c r="X78" s="1">
        <v>0</v>
      </c>
      <c r="Y78" s="1">
        <v>0</v>
      </c>
      <c r="AB78" s="304">
        <v>44498</v>
      </c>
      <c r="AC78" s="1">
        <v>1</v>
      </c>
      <c r="AD78" s="1" t="s">
        <v>3016</v>
      </c>
      <c r="AE78" s="1">
        <v>1</v>
      </c>
      <c r="AF78" s="1">
        <v>30</v>
      </c>
      <c r="AG78" s="1">
        <v>0</v>
      </c>
      <c r="AH78" s="1" t="s">
        <v>1454</v>
      </c>
      <c r="AI78" s="1" t="s">
        <v>1454</v>
      </c>
      <c r="AJ78" s="1" t="s">
        <v>1454</v>
      </c>
      <c r="AK78" s="1" t="s">
        <v>1454</v>
      </c>
      <c r="AL78" s="1" t="s">
        <v>1454</v>
      </c>
      <c r="AM78" s="1" t="s">
        <v>1454</v>
      </c>
      <c r="AN78" s="1">
        <v>1</v>
      </c>
      <c r="AO78" s="1">
        <v>1</v>
      </c>
      <c r="AP78" s="1" t="s">
        <v>3086</v>
      </c>
      <c r="AQ78" s="1" t="s">
        <v>1454</v>
      </c>
      <c r="AR78" s="2">
        <v>1532942</v>
      </c>
      <c r="AS78" s="1" t="s">
        <v>3065</v>
      </c>
      <c r="AT78" s="1">
        <v>44084</v>
      </c>
      <c r="AU78" s="1">
        <v>0</v>
      </c>
      <c r="AV78" s="1">
        <v>0</v>
      </c>
      <c r="AW78" s="1">
        <v>0</v>
      </c>
      <c r="AX78" s="1" t="s">
        <v>1454</v>
      </c>
      <c r="AY78" s="1">
        <v>890303093000</v>
      </c>
      <c r="AZ78" s="1">
        <v>0</v>
      </c>
      <c r="BA78" s="1">
        <v>0</v>
      </c>
    </row>
    <row r="79" spans="1:53" x14ac:dyDescent="0.25">
      <c r="A79" s="309">
        <f t="shared" si="1"/>
        <v>8031150</v>
      </c>
      <c r="B79" s="1" t="s">
        <v>2639</v>
      </c>
      <c r="C79" s="1">
        <v>1130620105</v>
      </c>
      <c r="D79" s="1">
        <v>144105</v>
      </c>
      <c r="E79" s="1">
        <v>4</v>
      </c>
      <c r="F79" s="1">
        <v>1.13062010511758E+18</v>
      </c>
      <c r="G79" s="304">
        <v>43620</v>
      </c>
      <c r="H79" s="304">
        <v>45807</v>
      </c>
      <c r="I79" s="1">
        <v>0</v>
      </c>
      <c r="J79" s="1">
        <v>1</v>
      </c>
      <c r="K79" s="1">
        <v>26</v>
      </c>
      <c r="L79" s="1">
        <v>30</v>
      </c>
      <c r="M79" s="1">
        <v>2</v>
      </c>
      <c r="N79" s="305">
        <v>18</v>
      </c>
      <c r="O79" s="305">
        <v>19562</v>
      </c>
      <c r="P79" s="2">
        <v>16800000</v>
      </c>
      <c r="Q79" s="2">
        <v>385911</v>
      </c>
      <c r="R79" s="2">
        <v>12694066</v>
      </c>
      <c r="S79" s="1">
        <v>0</v>
      </c>
      <c r="T79" s="1">
        <v>0</v>
      </c>
      <c r="U79" s="1">
        <v>0</v>
      </c>
      <c r="W79" s="1">
        <v>0</v>
      </c>
      <c r="X79" s="1">
        <v>0</v>
      </c>
      <c r="Y79" s="1">
        <v>0</v>
      </c>
      <c r="AB79" s="304">
        <v>44498</v>
      </c>
      <c r="AC79" s="1">
        <v>1</v>
      </c>
      <c r="AD79" s="1" t="s">
        <v>3016</v>
      </c>
      <c r="AE79" s="1">
        <v>1</v>
      </c>
      <c r="AF79" s="1">
        <v>30</v>
      </c>
      <c r="AG79" s="1">
        <v>0</v>
      </c>
      <c r="AH79" s="1" t="s">
        <v>1454</v>
      </c>
      <c r="AI79" s="1" t="s">
        <v>1454</v>
      </c>
      <c r="AJ79" s="1" t="s">
        <v>1454</v>
      </c>
      <c r="AK79" s="1" t="s">
        <v>1454</v>
      </c>
      <c r="AL79" s="1" t="s">
        <v>1454</v>
      </c>
      <c r="AM79" s="1" t="s">
        <v>1454</v>
      </c>
      <c r="AN79" s="1">
        <v>1</v>
      </c>
      <c r="AO79" s="1">
        <v>1</v>
      </c>
      <c r="AP79" s="1" t="s">
        <v>3086</v>
      </c>
      <c r="AQ79" s="1" t="s">
        <v>1454</v>
      </c>
      <c r="AR79" s="2">
        <v>4662916</v>
      </c>
      <c r="AS79" s="1" t="s">
        <v>3027</v>
      </c>
      <c r="AT79" s="1">
        <v>43620</v>
      </c>
      <c r="AU79" s="1">
        <v>0</v>
      </c>
      <c r="AV79" s="1">
        <v>0</v>
      </c>
      <c r="AW79" s="1">
        <v>0</v>
      </c>
      <c r="AX79" s="1" t="s">
        <v>1454</v>
      </c>
      <c r="AY79" s="1">
        <v>890303093000</v>
      </c>
      <c r="AZ79" s="1">
        <v>0</v>
      </c>
      <c r="BA79" s="1">
        <v>0</v>
      </c>
    </row>
    <row r="80" spans="1:53" x14ac:dyDescent="0.25">
      <c r="A80" s="309">
        <f t="shared" si="1"/>
        <v>167015</v>
      </c>
      <c r="B80" s="1" t="s">
        <v>2639</v>
      </c>
      <c r="C80" s="1">
        <v>66831764</v>
      </c>
      <c r="D80" s="1">
        <v>144105</v>
      </c>
      <c r="E80" s="1">
        <v>4</v>
      </c>
      <c r="F80" s="1">
        <v>6.68317641083894E+16</v>
      </c>
      <c r="G80" s="304">
        <v>44425</v>
      </c>
      <c r="H80" s="304">
        <v>44560</v>
      </c>
      <c r="I80" s="1">
        <v>0</v>
      </c>
      <c r="J80" s="1">
        <v>2</v>
      </c>
      <c r="K80" s="1">
        <v>0</v>
      </c>
      <c r="L80" s="1">
        <v>30</v>
      </c>
      <c r="M80" s="1">
        <v>2</v>
      </c>
      <c r="N80" s="305">
        <v>19.2</v>
      </c>
      <c r="O80" s="305">
        <v>20983</v>
      </c>
      <c r="P80" s="2">
        <v>500000</v>
      </c>
      <c r="Q80" s="2">
        <v>0</v>
      </c>
      <c r="R80" s="2">
        <v>500000</v>
      </c>
      <c r="S80" s="1">
        <v>0</v>
      </c>
      <c r="T80" s="1">
        <v>0</v>
      </c>
      <c r="U80" s="1">
        <v>0</v>
      </c>
      <c r="W80" s="1">
        <v>0</v>
      </c>
      <c r="X80" s="1">
        <v>0</v>
      </c>
      <c r="Y80" s="1">
        <v>0</v>
      </c>
      <c r="Z80" s="1">
        <v>500000</v>
      </c>
      <c r="AA80" s="1">
        <v>12</v>
      </c>
      <c r="AB80" s="304">
        <v>44425</v>
      </c>
      <c r="AC80" s="1">
        <v>1</v>
      </c>
      <c r="AD80" s="1" t="s">
        <v>3016</v>
      </c>
      <c r="AE80" s="1">
        <v>1</v>
      </c>
      <c r="AF80" s="1">
        <v>30</v>
      </c>
      <c r="AG80" s="1">
        <v>0</v>
      </c>
      <c r="AH80" s="1" t="s">
        <v>1454</v>
      </c>
      <c r="AI80" s="1" t="s">
        <v>1454</v>
      </c>
      <c r="AJ80" s="1" t="s">
        <v>1454</v>
      </c>
      <c r="AK80" s="1" t="s">
        <v>1454</v>
      </c>
      <c r="AL80" s="1" t="s">
        <v>1454</v>
      </c>
      <c r="AM80" s="1" t="s">
        <v>1454</v>
      </c>
      <c r="AN80" s="1">
        <v>1</v>
      </c>
      <c r="AO80" s="1">
        <v>1</v>
      </c>
      <c r="AP80" s="1" t="s">
        <v>3086</v>
      </c>
      <c r="AQ80" s="1" t="s">
        <v>1454</v>
      </c>
      <c r="AR80" s="2">
        <v>332985</v>
      </c>
      <c r="AS80" s="1" t="s">
        <v>3044</v>
      </c>
      <c r="AT80" s="1">
        <v>44425</v>
      </c>
      <c r="AU80" s="1">
        <v>0</v>
      </c>
      <c r="AV80" s="1">
        <v>0</v>
      </c>
      <c r="AW80" s="1">
        <v>0</v>
      </c>
      <c r="AX80" s="1" t="s">
        <v>1454</v>
      </c>
      <c r="AY80" s="1">
        <v>890303093000</v>
      </c>
      <c r="AZ80" s="1">
        <v>0</v>
      </c>
      <c r="BA80" s="1">
        <v>0</v>
      </c>
    </row>
    <row r="81" spans="1:53" x14ac:dyDescent="0.25">
      <c r="A81" s="309">
        <f t="shared" si="1"/>
        <v>2760950</v>
      </c>
      <c r="B81" s="1" t="s">
        <v>2639</v>
      </c>
      <c r="C81" s="1">
        <v>66831764</v>
      </c>
      <c r="D81" s="1">
        <v>144105</v>
      </c>
      <c r="E81" s="1">
        <v>4</v>
      </c>
      <c r="F81" s="1">
        <v>6.68317641176872E+16</v>
      </c>
      <c r="G81" s="304">
        <v>43770</v>
      </c>
      <c r="H81" s="304">
        <v>45960</v>
      </c>
      <c r="I81" s="1">
        <v>0</v>
      </c>
      <c r="J81" s="1">
        <v>1</v>
      </c>
      <c r="K81" s="1">
        <v>21</v>
      </c>
      <c r="L81" s="1">
        <v>30</v>
      </c>
      <c r="M81" s="1">
        <v>2</v>
      </c>
      <c r="N81" s="305">
        <v>18</v>
      </c>
      <c r="O81" s="305">
        <v>19562</v>
      </c>
      <c r="P81" s="2">
        <v>10200000</v>
      </c>
      <c r="Q81" s="2">
        <v>234303</v>
      </c>
      <c r="R81" s="2">
        <v>8265558</v>
      </c>
      <c r="S81" s="1">
        <v>0</v>
      </c>
      <c r="T81" s="1">
        <v>0</v>
      </c>
      <c r="U81" s="1">
        <v>0</v>
      </c>
      <c r="W81" s="1">
        <v>0</v>
      </c>
      <c r="X81" s="1">
        <v>0</v>
      </c>
      <c r="Y81" s="1">
        <v>0</v>
      </c>
      <c r="AB81" s="304">
        <v>44498</v>
      </c>
      <c r="AC81" s="1">
        <v>1</v>
      </c>
      <c r="AD81" s="1" t="s">
        <v>3016</v>
      </c>
      <c r="AE81" s="1">
        <v>1</v>
      </c>
      <c r="AF81" s="1">
        <v>30</v>
      </c>
      <c r="AG81" s="1">
        <v>0</v>
      </c>
      <c r="AH81" s="1" t="s">
        <v>1454</v>
      </c>
      <c r="AI81" s="1" t="s">
        <v>1454</v>
      </c>
      <c r="AJ81" s="1" t="s">
        <v>1454</v>
      </c>
      <c r="AK81" s="1" t="s">
        <v>1454</v>
      </c>
      <c r="AL81" s="1" t="s">
        <v>1454</v>
      </c>
      <c r="AM81" s="1" t="s">
        <v>1454</v>
      </c>
      <c r="AN81" s="1">
        <v>1</v>
      </c>
      <c r="AO81" s="1">
        <v>1</v>
      </c>
      <c r="AP81" s="1" t="s">
        <v>3086</v>
      </c>
      <c r="AQ81" s="1" t="s">
        <v>1454</v>
      </c>
      <c r="AR81" s="2">
        <v>5504608</v>
      </c>
      <c r="AS81" s="1" t="s">
        <v>3037</v>
      </c>
      <c r="AT81" s="1">
        <v>43770</v>
      </c>
      <c r="AU81" s="1">
        <v>0</v>
      </c>
      <c r="AV81" s="1">
        <v>0</v>
      </c>
      <c r="AW81" s="1">
        <v>0</v>
      </c>
      <c r="AX81" s="1" t="s">
        <v>1454</v>
      </c>
      <c r="AY81" s="1">
        <v>890303093000</v>
      </c>
      <c r="AZ81" s="1">
        <v>0</v>
      </c>
      <c r="BA81" s="1">
        <v>0</v>
      </c>
    </row>
    <row r="82" spans="1:53" x14ac:dyDescent="0.25">
      <c r="A82" s="309">
        <f t="shared" si="1"/>
        <v>7475324</v>
      </c>
      <c r="B82" s="1" t="s">
        <v>2639</v>
      </c>
      <c r="C82" s="1">
        <v>31973658</v>
      </c>
      <c r="D82" s="1">
        <v>144105</v>
      </c>
      <c r="E82" s="1">
        <v>4</v>
      </c>
      <c r="F82" s="1">
        <v>3.19736581203877E+16</v>
      </c>
      <c r="G82" s="304">
        <v>43874</v>
      </c>
      <c r="H82" s="304">
        <v>46053</v>
      </c>
      <c r="I82" s="1">
        <v>0</v>
      </c>
      <c r="J82" s="1">
        <v>1</v>
      </c>
      <c r="K82" s="1">
        <v>18</v>
      </c>
      <c r="L82" s="1">
        <v>30</v>
      </c>
      <c r="M82" s="1">
        <v>2</v>
      </c>
      <c r="N82" s="305">
        <v>15.6</v>
      </c>
      <c r="O82" s="305">
        <v>16765</v>
      </c>
      <c r="P82" s="2">
        <v>17700000</v>
      </c>
      <c r="Q82" s="2">
        <v>382855</v>
      </c>
      <c r="R82" s="2">
        <v>14703699</v>
      </c>
      <c r="S82" s="1">
        <v>0</v>
      </c>
      <c r="T82" s="1">
        <v>0</v>
      </c>
      <c r="U82" s="1">
        <v>0</v>
      </c>
      <c r="W82" s="1">
        <v>0</v>
      </c>
      <c r="X82" s="1">
        <v>0</v>
      </c>
      <c r="Y82" s="1">
        <v>0</v>
      </c>
      <c r="AB82" s="304">
        <v>44499</v>
      </c>
      <c r="AC82" s="1">
        <v>1</v>
      </c>
      <c r="AD82" s="1" t="s">
        <v>3016</v>
      </c>
      <c r="AE82" s="1">
        <v>1</v>
      </c>
      <c r="AF82" s="1">
        <v>30</v>
      </c>
      <c r="AG82" s="1">
        <v>0</v>
      </c>
      <c r="AH82" s="1" t="s">
        <v>1454</v>
      </c>
      <c r="AI82" s="1" t="s">
        <v>1454</v>
      </c>
      <c r="AJ82" s="1" t="s">
        <v>1454</v>
      </c>
      <c r="AK82" s="1" t="s">
        <v>1454</v>
      </c>
      <c r="AL82" s="1" t="s">
        <v>1454</v>
      </c>
      <c r="AM82" s="1" t="s">
        <v>1454</v>
      </c>
      <c r="AN82" s="1">
        <v>1</v>
      </c>
      <c r="AO82" s="1">
        <v>1</v>
      </c>
      <c r="AP82" s="1" t="s">
        <v>3086</v>
      </c>
      <c r="AQ82" s="1" t="s">
        <v>1454</v>
      </c>
      <c r="AR82" s="2">
        <v>7228375</v>
      </c>
      <c r="AS82" s="1" t="s">
        <v>3021</v>
      </c>
      <c r="AT82" s="1">
        <v>43874</v>
      </c>
      <c r="AU82" s="1">
        <v>0</v>
      </c>
      <c r="AV82" s="1">
        <v>0</v>
      </c>
      <c r="AW82" s="1">
        <v>0</v>
      </c>
      <c r="AX82" s="1" t="s">
        <v>1454</v>
      </c>
      <c r="AY82" s="1" t="s">
        <v>1454</v>
      </c>
      <c r="AZ82" s="1">
        <v>0</v>
      </c>
      <c r="BA82" s="1">
        <v>0</v>
      </c>
    </row>
    <row r="83" spans="1:53" x14ac:dyDescent="0.25">
      <c r="A83" s="309">
        <f t="shared" si="1"/>
        <v>1787902</v>
      </c>
      <c r="B83" s="1" t="s">
        <v>2639</v>
      </c>
      <c r="C83" s="1">
        <v>31954592</v>
      </c>
      <c r="D83" s="1">
        <v>144105</v>
      </c>
      <c r="E83" s="1">
        <v>4</v>
      </c>
      <c r="F83" s="1">
        <v>3.19545921154877E+16</v>
      </c>
      <c r="G83" s="304">
        <v>43888</v>
      </c>
      <c r="H83" s="304">
        <v>45351</v>
      </c>
      <c r="I83" s="1">
        <v>0</v>
      </c>
      <c r="J83" s="1">
        <v>1</v>
      </c>
      <c r="K83" s="1">
        <v>18</v>
      </c>
      <c r="L83" s="1">
        <v>30</v>
      </c>
      <c r="M83" s="1">
        <v>2</v>
      </c>
      <c r="N83" s="305">
        <v>11.4</v>
      </c>
      <c r="O83" s="305">
        <v>12015</v>
      </c>
      <c r="P83" s="2">
        <v>3750000</v>
      </c>
      <c r="Q83" s="2">
        <v>98178</v>
      </c>
      <c r="R83" s="2">
        <v>2539150</v>
      </c>
      <c r="S83" s="1">
        <v>0</v>
      </c>
      <c r="T83" s="1">
        <v>0</v>
      </c>
      <c r="U83" s="1">
        <v>0</v>
      </c>
      <c r="W83" s="1">
        <v>0</v>
      </c>
      <c r="X83" s="1">
        <v>0</v>
      </c>
      <c r="Y83" s="1">
        <v>0</v>
      </c>
      <c r="AB83" s="304">
        <v>44499</v>
      </c>
      <c r="AC83" s="1">
        <v>1</v>
      </c>
      <c r="AD83" s="1" t="s">
        <v>3016</v>
      </c>
      <c r="AE83" s="1">
        <v>1</v>
      </c>
      <c r="AF83" s="1">
        <v>30</v>
      </c>
      <c r="AG83" s="1">
        <v>0</v>
      </c>
      <c r="AH83" s="1" t="s">
        <v>1454</v>
      </c>
      <c r="AI83" s="1" t="s">
        <v>1454</v>
      </c>
      <c r="AJ83" s="1" t="s">
        <v>1454</v>
      </c>
      <c r="AK83" s="1" t="s">
        <v>1454</v>
      </c>
      <c r="AL83" s="1" t="s">
        <v>1454</v>
      </c>
      <c r="AM83" s="1" t="s">
        <v>1454</v>
      </c>
      <c r="AN83" s="1">
        <v>1</v>
      </c>
      <c r="AO83" s="1">
        <v>1</v>
      </c>
      <c r="AP83" s="1" t="s">
        <v>3086</v>
      </c>
      <c r="AQ83" s="1" t="s">
        <v>1454</v>
      </c>
      <c r="AR83" s="2">
        <v>751248</v>
      </c>
      <c r="AS83" s="1" t="s">
        <v>3020</v>
      </c>
      <c r="AT83" s="1">
        <v>43888</v>
      </c>
      <c r="AU83" s="1">
        <v>0</v>
      </c>
      <c r="AV83" s="1">
        <v>0</v>
      </c>
      <c r="AW83" s="1">
        <v>0</v>
      </c>
      <c r="AX83" s="1" t="s">
        <v>1454</v>
      </c>
      <c r="AY83" s="1">
        <v>0</v>
      </c>
      <c r="AZ83" s="1">
        <v>0</v>
      </c>
      <c r="BA83" s="1">
        <v>0</v>
      </c>
    </row>
    <row r="84" spans="1:53" x14ac:dyDescent="0.25">
      <c r="A84" s="309">
        <f t="shared" si="1"/>
        <v>10671665</v>
      </c>
      <c r="B84" s="1" t="s">
        <v>2639</v>
      </c>
      <c r="C84" s="1">
        <v>31954592</v>
      </c>
      <c r="D84" s="1">
        <v>144105</v>
      </c>
      <c r="E84" s="1">
        <v>4</v>
      </c>
      <c r="F84" s="1">
        <v>319545921255561</v>
      </c>
      <c r="G84" s="304">
        <v>44267</v>
      </c>
      <c r="H84" s="304">
        <v>45746</v>
      </c>
      <c r="I84" s="1">
        <v>0</v>
      </c>
      <c r="J84" s="1">
        <v>1</v>
      </c>
      <c r="K84" s="1">
        <v>7</v>
      </c>
      <c r="L84" s="1">
        <v>30</v>
      </c>
      <c r="M84" s="1">
        <v>2</v>
      </c>
      <c r="N84" s="305">
        <v>9</v>
      </c>
      <c r="O84" s="305">
        <v>9381</v>
      </c>
      <c r="P84" s="2">
        <v>17283702</v>
      </c>
      <c r="Q84" s="2">
        <v>435047</v>
      </c>
      <c r="R84" s="2">
        <v>15155732</v>
      </c>
      <c r="S84" s="1">
        <v>0</v>
      </c>
      <c r="T84" s="1">
        <v>0</v>
      </c>
      <c r="U84" s="1">
        <v>0</v>
      </c>
      <c r="W84" s="1">
        <v>0</v>
      </c>
      <c r="X84" s="1">
        <v>0</v>
      </c>
      <c r="Y84" s="1">
        <v>0</v>
      </c>
      <c r="AB84" s="304">
        <v>44499</v>
      </c>
      <c r="AC84" s="1">
        <v>1</v>
      </c>
      <c r="AD84" s="1" t="s">
        <v>3016</v>
      </c>
      <c r="AE84" s="1">
        <v>1</v>
      </c>
      <c r="AF84" s="1">
        <v>30</v>
      </c>
      <c r="AG84" s="1">
        <v>0</v>
      </c>
      <c r="AH84" s="1" t="s">
        <v>1454</v>
      </c>
      <c r="AI84" s="1" t="s">
        <v>1454</v>
      </c>
      <c r="AJ84" s="1" t="s">
        <v>1454</v>
      </c>
      <c r="AK84" s="1" t="s">
        <v>1454</v>
      </c>
      <c r="AL84" s="1" t="s">
        <v>1454</v>
      </c>
      <c r="AM84" s="1" t="s">
        <v>1454</v>
      </c>
      <c r="AN84" s="1">
        <v>1</v>
      </c>
      <c r="AO84" s="1">
        <v>1</v>
      </c>
      <c r="AP84" s="1" t="s">
        <v>3086</v>
      </c>
      <c r="AQ84" s="1" t="s">
        <v>1454</v>
      </c>
      <c r="AR84" s="2">
        <v>4484067</v>
      </c>
      <c r="AS84" s="1" t="s">
        <v>3031</v>
      </c>
      <c r="AT84" s="1">
        <v>44267</v>
      </c>
      <c r="AU84" s="1">
        <v>0</v>
      </c>
      <c r="AV84" s="1">
        <v>0</v>
      </c>
      <c r="AW84" s="1">
        <v>0</v>
      </c>
      <c r="AX84" s="1" t="s">
        <v>1454</v>
      </c>
      <c r="AY84" s="1">
        <v>0</v>
      </c>
      <c r="AZ84" s="1">
        <v>0</v>
      </c>
      <c r="BA84" s="1">
        <v>0</v>
      </c>
    </row>
    <row r="85" spans="1:53" x14ac:dyDescent="0.25">
      <c r="A85" s="309">
        <f t="shared" si="1"/>
        <v>34522023</v>
      </c>
      <c r="B85" s="1" t="s">
        <v>2639</v>
      </c>
      <c r="C85" s="1">
        <v>66919210</v>
      </c>
      <c r="D85" s="1">
        <v>144205</v>
      </c>
      <c r="E85" s="1">
        <v>4</v>
      </c>
      <c r="F85" s="1">
        <v>669192101255579</v>
      </c>
      <c r="G85" s="304">
        <v>44428</v>
      </c>
      <c r="H85" s="304">
        <v>46995</v>
      </c>
      <c r="I85" s="1">
        <v>0</v>
      </c>
      <c r="J85" s="1">
        <v>1</v>
      </c>
      <c r="K85" s="1">
        <v>2</v>
      </c>
      <c r="L85" s="1">
        <v>30</v>
      </c>
      <c r="M85" s="1">
        <v>2</v>
      </c>
      <c r="N85" s="305">
        <v>9</v>
      </c>
      <c r="O85" s="305">
        <v>9381</v>
      </c>
      <c r="P85" s="2">
        <v>44085310</v>
      </c>
      <c r="Q85" s="2">
        <v>722789</v>
      </c>
      <c r="R85" s="2">
        <v>43342137</v>
      </c>
      <c r="S85" s="1">
        <v>0</v>
      </c>
      <c r="T85" s="1">
        <v>0</v>
      </c>
      <c r="U85" s="1">
        <v>0</v>
      </c>
      <c r="W85" s="1">
        <v>0</v>
      </c>
      <c r="X85" s="1">
        <v>0</v>
      </c>
      <c r="Y85" s="1">
        <v>0</v>
      </c>
      <c r="AB85" s="304">
        <v>44492</v>
      </c>
      <c r="AC85" s="1">
        <v>1</v>
      </c>
      <c r="AD85" s="1" t="s">
        <v>3016</v>
      </c>
      <c r="AE85" s="1">
        <v>1</v>
      </c>
      <c r="AF85" s="1">
        <v>30</v>
      </c>
      <c r="AG85" s="1">
        <v>0</v>
      </c>
      <c r="AH85" s="1" t="s">
        <v>1454</v>
      </c>
      <c r="AI85" s="1" t="s">
        <v>1454</v>
      </c>
      <c r="AJ85" s="1" t="s">
        <v>1454</v>
      </c>
      <c r="AK85" s="1" t="s">
        <v>1454</v>
      </c>
      <c r="AL85" s="1" t="s">
        <v>1454</v>
      </c>
      <c r="AM85" s="1" t="s">
        <v>1454</v>
      </c>
      <c r="AN85" s="1">
        <v>1</v>
      </c>
      <c r="AO85" s="1">
        <v>1</v>
      </c>
      <c r="AP85" s="1" t="s">
        <v>3086</v>
      </c>
      <c r="AQ85" s="1" t="s">
        <v>1454</v>
      </c>
      <c r="AR85" s="2">
        <v>8820114</v>
      </c>
      <c r="AS85" s="1" t="s">
        <v>3031</v>
      </c>
      <c r="AT85" s="1">
        <v>44428</v>
      </c>
      <c r="AU85" s="1">
        <v>0</v>
      </c>
      <c r="AV85" s="1">
        <v>0</v>
      </c>
      <c r="AW85" s="1">
        <v>0</v>
      </c>
      <c r="AX85" s="1" t="s">
        <v>1454</v>
      </c>
      <c r="AY85" s="1" t="s">
        <v>1454</v>
      </c>
      <c r="AZ85" s="1">
        <v>0</v>
      </c>
      <c r="BA85" s="1">
        <v>0</v>
      </c>
    </row>
    <row r="86" spans="1:53" x14ac:dyDescent="0.25">
      <c r="A86" s="309">
        <f t="shared" si="1"/>
        <v>8375661</v>
      </c>
      <c r="B86" s="1" t="s">
        <v>2639</v>
      </c>
      <c r="C86" s="1">
        <v>66919210</v>
      </c>
      <c r="D86" s="1">
        <v>144105</v>
      </c>
      <c r="E86" s="1">
        <v>4</v>
      </c>
      <c r="F86" s="1">
        <v>6.6919210100385296E+16</v>
      </c>
      <c r="G86" s="304">
        <v>43423</v>
      </c>
      <c r="H86" s="304">
        <v>45229</v>
      </c>
      <c r="I86" s="1">
        <v>0</v>
      </c>
      <c r="J86" s="1">
        <v>1</v>
      </c>
      <c r="K86" s="1">
        <v>32</v>
      </c>
      <c r="L86" s="1">
        <v>30</v>
      </c>
      <c r="M86" s="1">
        <v>2</v>
      </c>
      <c r="N86" s="305">
        <v>17.399999999999999</v>
      </c>
      <c r="O86" s="305">
        <v>18857</v>
      </c>
      <c r="P86" s="2">
        <v>18280000</v>
      </c>
      <c r="Q86" s="2">
        <v>461095</v>
      </c>
      <c r="R86" s="2">
        <v>10515578</v>
      </c>
      <c r="S86" s="1">
        <v>0</v>
      </c>
      <c r="T86" s="1">
        <v>0</v>
      </c>
      <c r="U86" s="1">
        <v>0</v>
      </c>
      <c r="W86" s="1">
        <v>0</v>
      </c>
      <c r="X86" s="1">
        <v>0</v>
      </c>
      <c r="Y86" s="1">
        <v>0</v>
      </c>
      <c r="AB86" s="304">
        <v>44499</v>
      </c>
      <c r="AC86" s="1">
        <v>1</v>
      </c>
      <c r="AD86" s="1" t="s">
        <v>3016</v>
      </c>
      <c r="AE86" s="1">
        <v>1</v>
      </c>
      <c r="AF86" s="1">
        <v>30</v>
      </c>
      <c r="AG86" s="1">
        <v>0</v>
      </c>
      <c r="AH86" s="1" t="s">
        <v>1454</v>
      </c>
      <c r="AI86" s="1" t="s">
        <v>1454</v>
      </c>
      <c r="AJ86" s="1" t="s">
        <v>1454</v>
      </c>
      <c r="AK86" s="1" t="s">
        <v>1454</v>
      </c>
      <c r="AL86" s="1" t="s">
        <v>1454</v>
      </c>
      <c r="AM86" s="1" t="s">
        <v>1454</v>
      </c>
      <c r="AN86" s="1">
        <v>1</v>
      </c>
      <c r="AO86" s="1">
        <v>1</v>
      </c>
      <c r="AP86" s="1" t="s">
        <v>3086</v>
      </c>
      <c r="AQ86" s="1" t="s">
        <v>1454</v>
      </c>
      <c r="AR86" s="2">
        <v>2139917</v>
      </c>
      <c r="AS86" s="1" t="s">
        <v>3043</v>
      </c>
      <c r="AT86" s="1">
        <v>43423</v>
      </c>
      <c r="AU86" s="1">
        <v>0</v>
      </c>
      <c r="AV86" s="1">
        <v>0</v>
      </c>
      <c r="AW86" s="1">
        <v>0</v>
      </c>
      <c r="AX86" s="1" t="s">
        <v>1454</v>
      </c>
      <c r="AY86" s="1" t="s">
        <v>1454</v>
      </c>
      <c r="AZ86" s="1">
        <v>0</v>
      </c>
      <c r="BA86" s="1">
        <v>0</v>
      </c>
    </row>
    <row r="87" spans="1:53" x14ac:dyDescent="0.25">
      <c r="A87" s="309">
        <f t="shared" si="1"/>
        <v>4048437</v>
      </c>
      <c r="B87" s="1" t="s">
        <v>2639</v>
      </c>
      <c r="C87" s="1">
        <v>66957004</v>
      </c>
      <c r="D87" s="1">
        <v>144105</v>
      </c>
      <c r="E87" s="1">
        <v>4</v>
      </c>
      <c r="F87" s="1">
        <v>6.6957004117384304E+16</v>
      </c>
      <c r="G87" s="304">
        <v>43223</v>
      </c>
      <c r="H87" s="304">
        <v>45412</v>
      </c>
      <c r="I87" s="1">
        <v>0</v>
      </c>
      <c r="J87" s="1">
        <v>1</v>
      </c>
      <c r="K87" s="1">
        <v>38</v>
      </c>
      <c r="L87" s="1">
        <v>30</v>
      </c>
      <c r="M87" s="1">
        <v>2</v>
      </c>
      <c r="N87" s="305">
        <v>18</v>
      </c>
      <c r="O87" s="305">
        <v>19562</v>
      </c>
      <c r="P87" s="2">
        <v>15000000</v>
      </c>
      <c r="Q87" s="2">
        <v>344564</v>
      </c>
      <c r="R87" s="2">
        <v>9090032</v>
      </c>
      <c r="S87" s="1">
        <v>110635</v>
      </c>
      <c r="T87" s="1">
        <v>0</v>
      </c>
      <c r="U87" s="1">
        <v>0</v>
      </c>
      <c r="W87" s="1">
        <v>0</v>
      </c>
      <c r="X87" s="1">
        <v>0</v>
      </c>
      <c r="Y87" s="1">
        <v>0</v>
      </c>
      <c r="AB87" s="304">
        <v>44499</v>
      </c>
      <c r="AC87" s="1">
        <v>1</v>
      </c>
      <c r="AD87" s="1" t="s">
        <v>3016</v>
      </c>
      <c r="AE87" s="1">
        <v>1</v>
      </c>
      <c r="AF87" s="1">
        <v>30</v>
      </c>
      <c r="AG87" s="1">
        <v>0</v>
      </c>
      <c r="AH87" s="1" t="s">
        <v>1454</v>
      </c>
      <c r="AI87" s="1" t="s">
        <v>1454</v>
      </c>
      <c r="AJ87" s="1" t="s">
        <v>1454</v>
      </c>
      <c r="AK87" s="1" t="s">
        <v>1454</v>
      </c>
      <c r="AL87" s="1" t="s">
        <v>1454</v>
      </c>
      <c r="AM87" s="1" t="s">
        <v>1454</v>
      </c>
      <c r="AN87" s="1">
        <v>1</v>
      </c>
      <c r="AO87" s="1">
        <v>1</v>
      </c>
      <c r="AP87" s="1" t="s">
        <v>3086</v>
      </c>
      <c r="AQ87" s="1" t="s">
        <v>1454</v>
      </c>
      <c r="AR87" s="2">
        <v>5041595</v>
      </c>
      <c r="AS87" s="1" t="s">
        <v>3038</v>
      </c>
      <c r="AT87" s="1">
        <v>43223</v>
      </c>
      <c r="AU87" s="1">
        <v>0</v>
      </c>
      <c r="AV87" s="1">
        <v>0</v>
      </c>
      <c r="AW87" s="1">
        <v>0</v>
      </c>
      <c r="AX87" s="1" t="s">
        <v>1454</v>
      </c>
      <c r="AY87" s="1">
        <v>0</v>
      </c>
      <c r="AZ87" s="1" t="s">
        <v>3087</v>
      </c>
      <c r="BA87" s="1">
        <v>0</v>
      </c>
    </row>
    <row r="88" spans="1:53" x14ac:dyDescent="0.25">
      <c r="A88" s="309">
        <f t="shared" si="1"/>
        <v>0</v>
      </c>
      <c r="B88" s="1" t="s">
        <v>2639</v>
      </c>
      <c r="C88" s="1">
        <v>38614618</v>
      </c>
      <c r="D88" s="1">
        <v>144105</v>
      </c>
      <c r="E88" s="1">
        <v>4</v>
      </c>
      <c r="F88" s="1">
        <v>3.8614618115485E+16</v>
      </c>
      <c r="G88" s="304">
        <v>43353</v>
      </c>
      <c r="H88" s="304">
        <v>44438</v>
      </c>
      <c r="I88" s="1">
        <v>0</v>
      </c>
      <c r="J88" s="1">
        <v>1</v>
      </c>
      <c r="K88" s="1">
        <v>35</v>
      </c>
      <c r="L88" s="1">
        <v>30</v>
      </c>
      <c r="M88" s="1">
        <v>2</v>
      </c>
      <c r="N88" s="305">
        <v>12.6</v>
      </c>
      <c r="O88" s="305">
        <v>13354</v>
      </c>
      <c r="P88" s="2">
        <v>3000000</v>
      </c>
      <c r="Q88" s="2">
        <v>100920</v>
      </c>
      <c r="R88" s="2">
        <v>99855</v>
      </c>
      <c r="S88" s="1">
        <v>0</v>
      </c>
      <c r="T88" s="1">
        <v>0</v>
      </c>
      <c r="U88" s="1">
        <v>0</v>
      </c>
      <c r="W88" s="1">
        <v>0</v>
      </c>
      <c r="X88" s="1">
        <v>0</v>
      </c>
      <c r="Y88" s="1">
        <v>0</v>
      </c>
      <c r="AB88" s="304">
        <v>44499</v>
      </c>
      <c r="AC88" s="1">
        <v>1</v>
      </c>
      <c r="AD88" s="1" t="s">
        <v>3016</v>
      </c>
      <c r="AE88" s="1">
        <v>1</v>
      </c>
      <c r="AF88" s="1">
        <v>30</v>
      </c>
      <c r="AG88" s="1">
        <v>0</v>
      </c>
      <c r="AH88" s="1" t="s">
        <v>1454</v>
      </c>
      <c r="AI88" s="1" t="s">
        <v>1454</v>
      </c>
      <c r="AJ88" s="1" t="s">
        <v>1454</v>
      </c>
      <c r="AK88" s="1" t="s">
        <v>1454</v>
      </c>
      <c r="AL88" s="1" t="s">
        <v>1454</v>
      </c>
      <c r="AM88" s="1" t="s">
        <v>1454</v>
      </c>
      <c r="AN88" s="1">
        <v>1</v>
      </c>
      <c r="AO88" s="1">
        <v>1</v>
      </c>
      <c r="AP88" s="1" t="s">
        <v>3086</v>
      </c>
      <c r="AQ88" s="1" t="s">
        <v>1454</v>
      </c>
      <c r="AR88" s="2">
        <v>5031802</v>
      </c>
      <c r="AS88" s="1" t="s">
        <v>3020</v>
      </c>
      <c r="AT88" s="1">
        <v>43353</v>
      </c>
      <c r="AU88" s="1">
        <v>0</v>
      </c>
      <c r="AV88" s="1">
        <v>0</v>
      </c>
      <c r="AW88" s="1">
        <v>0</v>
      </c>
      <c r="AX88" s="1" t="s">
        <v>1454</v>
      </c>
      <c r="AY88" s="1">
        <v>0</v>
      </c>
      <c r="AZ88" s="1" t="s">
        <v>3087</v>
      </c>
      <c r="BA88" s="1">
        <v>0</v>
      </c>
    </row>
    <row r="89" spans="1:53" x14ac:dyDescent="0.25">
      <c r="A89" s="309">
        <f t="shared" si="1"/>
        <v>1341971</v>
      </c>
      <c r="B89" s="1" t="s">
        <v>2639</v>
      </c>
      <c r="C89" s="1">
        <v>29135242</v>
      </c>
      <c r="D89" s="1">
        <v>144105</v>
      </c>
      <c r="E89" s="1">
        <v>4</v>
      </c>
      <c r="F89" s="1">
        <v>2.91352421083892E+16</v>
      </c>
      <c r="G89" s="304">
        <v>44379</v>
      </c>
      <c r="H89" s="304">
        <v>44560</v>
      </c>
      <c r="I89" s="1">
        <v>0</v>
      </c>
      <c r="J89" s="1">
        <v>2</v>
      </c>
      <c r="K89" s="1">
        <v>0</v>
      </c>
      <c r="L89" s="1">
        <v>30</v>
      </c>
      <c r="M89" s="1">
        <v>2</v>
      </c>
      <c r="N89" s="305">
        <v>19.2</v>
      </c>
      <c r="O89" s="305">
        <v>20983</v>
      </c>
      <c r="P89" s="2">
        <v>1800000</v>
      </c>
      <c r="Q89" s="2">
        <v>0</v>
      </c>
      <c r="R89" s="2">
        <v>1800000</v>
      </c>
      <c r="S89" s="1">
        <v>0</v>
      </c>
      <c r="T89" s="1">
        <v>0</v>
      </c>
      <c r="U89" s="1">
        <v>0</v>
      </c>
      <c r="W89" s="1">
        <v>0</v>
      </c>
      <c r="X89" s="1">
        <v>0</v>
      </c>
      <c r="Y89" s="1">
        <v>0</v>
      </c>
      <c r="Z89" s="1">
        <v>1800000</v>
      </c>
      <c r="AA89" s="1">
        <v>12</v>
      </c>
      <c r="AB89" s="304">
        <v>44379</v>
      </c>
      <c r="AC89" s="1">
        <v>1</v>
      </c>
      <c r="AD89" s="1" t="s">
        <v>3016</v>
      </c>
      <c r="AE89" s="1">
        <v>1</v>
      </c>
      <c r="AF89" s="1">
        <v>30</v>
      </c>
      <c r="AG89" s="1">
        <v>0</v>
      </c>
      <c r="AH89" s="1" t="s">
        <v>1454</v>
      </c>
      <c r="AI89" s="1" t="s">
        <v>1454</v>
      </c>
      <c r="AJ89" s="1" t="s">
        <v>1454</v>
      </c>
      <c r="AK89" s="1" t="s">
        <v>1454</v>
      </c>
      <c r="AL89" s="1" t="s">
        <v>1454</v>
      </c>
      <c r="AM89" s="1" t="s">
        <v>1454</v>
      </c>
      <c r="AN89" s="1">
        <v>1</v>
      </c>
      <c r="AO89" s="1">
        <v>1</v>
      </c>
      <c r="AP89" s="1" t="s">
        <v>3086</v>
      </c>
      <c r="AQ89" s="1" t="s">
        <v>1454</v>
      </c>
      <c r="AR89" s="2">
        <v>458029</v>
      </c>
      <c r="AS89" s="1" t="s">
        <v>3044</v>
      </c>
      <c r="AT89" s="1">
        <v>44379</v>
      </c>
      <c r="AU89" s="1">
        <v>0</v>
      </c>
      <c r="AV89" s="1">
        <v>0</v>
      </c>
      <c r="AW89" s="1">
        <v>0</v>
      </c>
      <c r="AX89" s="1" t="s">
        <v>1454</v>
      </c>
      <c r="AY89" s="1">
        <v>890303093000</v>
      </c>
      <c r="AZ89" s="1">
        <v>0</v>
      </c>
      <c r="BA89" s="1">
        <v>0</v>
      </c>
    </row>
    <row r="90" spans="1:53" x14ac:dyDescent="0.25">
      <c r="A90" s="309">
        <f t="shared" si="1"/>
        <v>1436776</v>
      </c>
      <c r="B90" s="1" t="s">
        <v>2639</v>
      </c>
      <c r="C90" s="1">
        <v>29135242</v>
      </c>
      <c r="D90" s="1">
        <v>144105</v>
      </c>
      <c r="E90" s="1">
        <v>4</v>
      </c>
      <c r="F90" s="1">
        <v>2.91352421203895E+16</v>
      </c>
      <c r="G90" s="304">
        <v>44467</v>
      </c>
      <c r="H90" s="304">
        <v>45199</v>
      </c>
      <c r="I90" s="1">
        <v>0</v>
      </c>
      <c r="J90" s="1">
        <v>1</v>
      </c>
      <c r="K90" s="1">
        <v>1</v>
      </c>
      <c r="L90" s="1">
        <v>30</v>
      </c>
      <c r="M90" s="1">
        <v>2</v>
      </c>
      <c r="N90" s="305">
        <v>13.2</v>
      </c>
      <c r="O90" s="305">
        <v>14029</v>
      </c>
      <c r="P90" s="2">
        <v>2000000</v>
      </c>
      <c r="Q90" s="2">
        <v>95837</v>
      </c>
      <c r="R90" s="2">
        <v>1927163</v>
      </c>
      <c r="S90" s="1">
        <v>0</v>
      </c>
      <c r="T90" s="1">
        <v>0</v>
      </c>
      <c r="U90" s="1">
        <v>0</v>
      </c>
      <c r="W90" s="1">
        <v>0</v>
      </c>
      <c r="X90" s="1">
        <v>0</v>
      </c>
      <c r="Y90" s="1">
        <v>0</v>
      </c>
      <c r="AB90" s="304">
        <v>44498</v>
      </c>
      <c r="AC90" s="1">
        <v>1</v>
      </c>
      <c r="AD90" s="1" t="s">
        <v>3016</v>
      </c>
      <c r="AE90" s="1">
        <v>1</v>
      </c>
      <c r="AF90" s="1">
        <v>30</v>
      </c>
      <c r="AG90" s="1">
        <v>0</v>
      </c>
      <c r="AH90" s="1" t="s">
        <v>1454</v>
      </c>
      <c r="AI90" s="1" t="s">
        <v>1454</v>
      </c>
      <c r="AJ90" s="1" t="s">
        <v>1454</v>
      </c>
      <c r="AK90" s="1" t="s">
        <v>1454</v>
      </c>
      <c r="AL90" s="1" t="s">
        <v>1454</v>
      </c>
      <c r="AM90" s="1" t="s">
        <v>1454</v>
      </c>
      <c r="AN90" s="1">
        <v>1</v>
      </c>
      <c r="AO90" s="1">
        <v>1</v>
      </c>
      <c r="AP90" s="1" t="s">
        <v>3086</v>
      </c>
      <c r="AQ90" s="1" t="s">
        <v>1454</v>
      </c>
      <c r="AR90" s="2">
        <v>490387</v>
      </c>
      <c r="AS90" s="1" t="s">
        <v>3021</v>
      </c>
      <c r="AT90" s="1">
        <v>44467</v>
      </c>
      <c r="AU90" s="1">
        <v>0</v>
      </c>
      <c r="AV90" s="1">
        <v>0</v>
      </c>
      <c r="AW90" s="1">
        <v>0</v>
      </c>
      <c r="AX90" s="1" t="s">
        <v>1454</v>
      </c>
      <c r="AY90" s="1">
        <v>890303093000</v>
      </c>
      <c r="AZ90" s="1">
        <v>0</v>
      </c>
      <c r="BA90" s="1">
        <v>0</v>
      </c>
    </row>
    <row r="91" spans="1:53" x14ac:dyDescent="0.25">
      <c r="A91" s="309">
        <f t="shared" si="1"/>
        <v>34543095</v>
      </c>
      <c r="B91" s="1" t="s">
        <v>2639</v>
      </c>
      <c r="C91" s="1">
        <v>29135242</v>
      </c>
      <c r="D91" s="1">
        <v>144105</v>
      </c>
      <c r="E91" s="1">
        <v>4</v>
      </c>
      <c r="F91" s="1">
        <v>2.91352421203888E+16</v>
      </c>
      <c r="G91" s="304">
        <v>44200</v>
      </c>
      <c r="H91" s="304">
        <v>45688</v>
      </c>
      <c r="I91" s="1">
        <v>0</v>
      </c>
      <c r="J91" s="1">
        <v>1</v>
      </c>
      <c r="K91" s="1">
        <v>9</v>
      </c>
      <c r="L91" s="1">
        <v>30</v>
      </c>
      <c r="M91" s="1">
        <v>2</v>
      </c>
      <c r="N91" s="305">
        <v>15.6</v>
      </c>
      <c r="O91" s="305">
        <v>16765</v>
      </c>
      <c r="P91" s="2">
        <v>54000000</v>
      </c>
      <c r="Q91" s="2">
        <v>1535912</v>
      </c>
      <c r="R91" s="2">
        <v>46333027</v>
      </c>
      <c r="S91" s="1">
        <v>0</v>
      </c>
      <c r="T91" s="1">
        <v>0</v>
      </c>
      <c r="U91" s="1">
        <v>0</v>
      </c>
      <c r="W91" s="1">
        <v>0</v>
      </c>
      <c r="X91" s="1">
        <v>0</v>
      </c>
      <c r="Y91" s="1">
        <v>0</v>
      </c>
      <c r="AB91" s="304">
        <v>44498</v>
      </c>
      <c r="AC91" s="1">
        <v>1</v>
      </c>
      <c r="AD91" s="1" t="s">
        <v>3016</v>
      </c>
      <c r="AE91" s="1">
        <v>1</v>
      </c>
      <c r="AF91" s="1">
        <v>30</v>
      </c>
      <c r="AG91" s="1">
        <v>0</v>
      </c>
      <c r="AH91" s="1" t="s">
        <v>1454</v>
      </c>
      <c r="AI91" s="1" t="s">
        <v>1454</v>
      </c>
      <c r="AJ91" s="1" t="s">
        <v>1454</v>
      </c>
      <c r="AK91" s="1" t="s">
        <v>1454</v>
      </c>
      <c r="AL91" s="1" t="s">
        <v>1454</v>
      </c>
      <c r="AM91" s="1" t="s">
        <v>1454</v>
      </c>
      <c r="AN91" s="1">
        <v>1</v>
      </c>
      <c r="AO91" s="1">
        <v>1</v>
      </c>
      <c r="AP91" s="1" t="s">
        <v>3086</v>
      </c>
      <c r="AQ91" s="1" t="s">
        <v>1454</v>
      </c>
      <c r="AR91" s="2">
        <v>11789932</v>
      </c>
      <c r="AS91" s="1" t="s">
        <v>3021</v>
      </c>
      <c r="AT91" s="1">
        <v>44200</v>
      </c>
      <c r="AU91" s="1">
        <v>0</v>
      </c>
      <c r="AV91" s="1">
        <v>0</v>
      </c>
      <c r="AW91" s="1">
        <v>0</v>
      </c>
      <c r="AX91" s="1" t="s">
        <v>1454</v>
      </c>
      <c r="AY91" s="1">
        <v>890303093000</v>
      </c>
      <c r="AZ91" s="1">
        <v>0</v>
      </c>
      <c r="BA91" s="1">
        <v>0</v>
      </c>
    </row>
    <row r="92" spans="1:53" x14ac:dyDescent="0.25">
      <c r="A92" s="309">
        <f t="shared" si="1"/>
        <v>8899334</v>
      </c>
      <c r="B92" s="1" t="s">
        <v>2639</v>
      </c>
      <c r="C92" s="1">
        <v>66974518</v>
      </c>
      <c r="D92" s="1">
        <v>144105</v>
      </c>
      <c r="E92" s="1">
        <v>4</v>
      </c>
      <c r="F92" s="1">
        <v>6.69745181177882E+16</v>
      </c>
      <c r="G92" s="304">
        <v>44026</v>
      </c>
      <c r="H92" s="304">
        <v>46568</v>
      </c>
      <c r="I92" s="1">
        <v>0</v>
      </c>
      <c r="J92" s="1">
        <v>1</v>
      </c>
      <c r="K92" s="1">
        <v>16</v>
      </c>
      <c r="L92" s="1">
        <v>30</v>
      </c>
      <c r="M92" s="1">
        <v>2</v>
      </c>
      <c r="N92" s="305">
        <v>18</v>
      </c>
      <c r="O92" s="305">
        <v>19562</v>
      </c>
      <c r="P92" s="2">
        <v>16600000</v>
      </c>
      <c r="Q92" s="2">
        <v>351704</v>
      </c>
      <c r="R92" s="2">
        <v>14826441</v>
      </c>
      <c r="S92" s="1">
        <v>0</v>
      </c>
      <c r="T92" s="1">
        <v>0</v>
      </c>
      <c r="U92" s="1">
        <v>0</v>
      </c>
      <c r="W92" s="1">
        <v>0</v>
      </c>
      <c r="X92" s="1">
        <v>0</v>
      </c>
      <c r="Y92" s="1">
        <v>0</v>
      </c>
      <c r="AB92" s="304">
        <v>44499</v>
      </c>
      <c r="AC92" s="1">
        <v>1</v>
      </c>
      <c r="AD92" s="1" t="s">
        <v>3016</v>
      </c>
      <c r="AE92" s="1">
        <v>0</v>
      </c>
      <c r="AF92" s="1">
        <v>30</v>
      </c>
      <c r="AG92" s="1">
        <v>0</v>
      </c>
      <c r="AH92" s="1" t="s">
        <v>1454</v>
      </c>
      <c r="AI92" s="1" t="s">
        <v>1454</v>
      </c>
      <c r="AJ92" s="1" t="s">
        <v>1454</v>
      </c>
      <c r="AK92" s="1" t="s">
        <v>1454</v>
      </c>
      <c r="AL92" s="1" t="s">
        <v>1454</v>
      </c>
      <c r="AM92" s="1" t="s">
        <v>1454</v>
      </c>
      <c r="AN92" s="1">
        <v>1</v>
      </c>
      <c r="AO92" s="1">
        <v>1</v>
      </c>
      <c r="AP92" s="1" t="s">
        <v>3086</v>
      </c>
      <c r="AQ92" s="1" t="s">
        <v>1454</v>
      </c>
      <c r="AR92" s="2">
        <v>5927107</v>
      </c>
      <c r="AS92" s="1" t="s">
        <v>3026</v>
      </c>
      <c r="AT92" s="1">
        <v>44026</v>
      </c>
      <c r="AU92" s="1">
        <v>0</v>
      </c>
      <c r="AV92" s="1">
        <v>0</v>
      </c>
      <c r="AW92" s="1">
        <v>0</v>
      </c>
      <c r="AX92" s="1" t="s">
        <v>1454</v>
      </c>
      <c r="AY92" s="1">
        <v>0</v>
      </c>
      <c r="AZ92" s="1" t="s">
        <v>3087</v>
      </c>
      <c r="BA92" s="1">
        <v>0</v>
      </c>
    </row>
    <row r="93" spans="1:53" x14ac:dyDescent="0.25">
      <c r="A93" s="309">
        <f t="shared" si="1"/>
        <v>270498</v>
      </c>
      <c r="B93" s="1" t="s">
        <v>2639</v>
      </c>
      <c r="C93" s="1">
        <v>66974518</v>
      </c>
      <c r="D93" s="1">
        <v>144105</v>
      </c>
      <c r="E93" s="1">
        <v>4</v>
      </c>
      <c r="F93" s="1">
        <v>6.6974518124689104E+16</v>
      </c>
      <c r="G93" s="304">
        <v>44336</v>
      </c>
      <c r="H93" s="304">
        <v>44895</v>
      </c>
      <c r="I93" s="1">
        <v>0</v>
      </c>
      <c r="J93" s="1">
        <v>1</v>
      </c>
      <c r="K93" s="1">
        <v>5</v>
      </c>
      <c r="L93" s="1">
        <v>30</v>
      </c>
      <c r="M93" s="1">
        <v>2</v>
      </c>
      <c r="N93" s="305">
        <v>19.2</v>
      </c>
      <c r="O93" s="305">
        <v>20983</v>
      </c>
      <c r="P93" s="2">
        <v>600000</v>
      </c>
      <c r="Q93" s="2">
        <v>38800</v>
      </c>
      <c r="R93" s="2">
        <v>450654</v>
      </c>
      <c r="S93" s="1">
        <v>0</v>
      </c>
      <c r="T93" s="1">
        <v>0</v>
      </c>
      <c r="U93" s="1">
        <v>0</v>
      </c>
      <c r="W93" s="1">
        <v>0</v>
      </c>
      <c r="X93" s="1">
        <v>0</v>
      </c>
      <c r="Y93" s="1">
        <v>0</v>
      </c>
      <c r="AB93" s="304">
        <v>44499</v>
      </c>
      <c r="AC93" s="1">
        <v>1</v>
      </c>
      <c r="AD93" s="1" t="s">
        <v>3016</v>
      </c>
      <c r="AE93" s="1">
        <v>0</v>
      </c>
      <c r="AF93" s="1">
        <v>30</v>
      </c>
      <c r="AG93" s="1">
        <v>0</v>
      </c>
      <c r="AH93" s="1" t="s">
        <v>1454</v>
      </c>
      <c r="AI93" s="1" t="s">
        <v>1454</v>
      </c>
      <c r="AJ93" s="1" t="s">
        <v>1454</v>
      </c>
      <c r="AK93" s="1" t="s">
        <v>1454</v>
      </c>
      <c r="AL93" s="1" t="s">
        <v>1454</v>
      </c>
      <c r="AM93" s="1" t="s">
        <v>1454</v>
      </c>
      <c r="AN93" s="1">
        <v>1</v>
      </c>
      <c r="AO93" s="1">
        <v>1</v>
      </c>
      <c r="AP93" s="1" t="s">
        <v>3086</v>
      </c>
      <c r="AQ93" s="1" t="s">
        <v>1454</v>
      </c>
      <c r="AR93" s="2">
        <v>180156</v>
      </c>
      <c r="AS93" s="1" t="s">
        <v>3018</v>
      </c>
      <c r="AT93" s="1">
        <v>44336</v>
      </c>
      <c r="AU93" s="1">
        <v>0</v>
      </c>
      <c r="AV93" s="1">
        <v>0</v>
      </c>
      <c r="AW93" s="1">
        <v>0</v>
      </c>
      <c r="AX93" s="1" t="s">
        <v>1454</v>
      </c>
      <c r="AY93" s="1">
        <v>0</v>
      </c>
      <c r="AZ93" s="1" t="s">
        <v>3087</v>
      </c>
      <c r="BA93" s="1">
        <v>0</v>
      </c>
    </row>
    <row r="94" spans="1:53" x14ac:dyDescent="0.25">
      <c r="A94" s="309">
        <f t="shared" si="1"/>
        <v>298305</v>
      </c>
      <c r="B94" s="1" t="s">
        <v>2639</v>
      </c>
      <c r="C94" s="1">
        <v>31481135</v>
      </c>
      <c r="D94" s="1">
        <v>144105</v>
      </c>
      <c r="E94" s="1">
        <v>4</v>
      </c>
      <c r="F94" s="1">
        <v>3.14811351083892E+16</v>
      </c>
      <c r="G94" s="304">
        <v>44371</v>
      </c>
      <c r="H94" s="304">
        <v>44560</v>
      </c>
      <c r="I94" s="1">
        <v>0</v>
      </c>
      <c r="J94" s="1">
        <v>2</v>
      </c>
      <c r="K94" s="1">
        <v>0</v>
      </c>
      <c r="L94" s="1">
        <v>30</v>
      </c>
      <c r="M94" s="1">
        <v>2</v>
      </c>
      <c r="N94" s="305">
        <v>19.2</v>
      </c>
      <c r="O94" s="305">
        <v>20983</v>
      </c>
      <c r="P94" s="2">
        <v>640000</v>
      </c>
      <c r="Q94" s="2">
        <v>0</v>
      </c>
      <c r="R94" s="2">
        <v>640000</v>
      </c>
      <c r="S94" s="1">
        <v>0</v>
      </c>
      <c r="T94" s="1">
        <v>0</v>
      </c>
      <c r="U94" s="1">
        <v>0</v>
      </c>
      <c r="W94" s="1">
        <v>0</v>
      </c>
      <c r="X94" s="1">
        <v>0</v>
      </c>
      <c r="Y94" s="1">
        <v>0</v>
      </c>
      <c r="Z94" s="1">
        <v>640000</v>
      </c>
      <c r="AA94" s="1">
        <v>12</v>
      </c>
      <c r="AB94" s="304">
        <v>44371</v>
      </c>
      <c r="AC94" s="1">
        <v>1</v>
      </c>
      <c r="AD94" s="1" t="s">
        <v>3016</v>
      </c>
      <c r="AE94" s="1">
        <v>1</v>
      </c>
      <c r="AF94" s="1">
        <v>30</v>
      </c>
      <c r="AG94" s="1">
        <v>0</v>
      </c>
      <c r="AH94" s="1" t="s">
        <v>1454</v>
      </c>
      <c r="AI94" s="1" t="s">
        <v>1454</v>
      </c>
      <c r="AJ94" s="1" t="s">
        <v>1454</v>
      </c>
      <c r="AK94" s="1" t="s">
        <v>1454</v>
      </c>
      <c r="AL94" s="1" t="s">
        <v>1454</v>
      </c>
      <c r="AM94" s="1" t="s">
        <v>1454</v>
      </c>
      <c r="AN94" s="1">
        <v>1</v>
      </c>
      <c r="AO94" s="1">
        <v>1</v>
      </c>
      <c r="AP94" s="1" t="s">
        <v>3086</v>
      </c>
      <c r="AQ94" s="1" t="s">
        <v>1454</v>
      </c>
      <c r="AR94" s="2">
        <v>341695</v>
      </c>
      <c r="AS94" s="1" t="s">
        <v>3044</v>
      </c>
      <c r="AT94" s="1">
        <v>44371</v>
      </c>
      <c r="AU94" s="1">
        <v>0</v>
      </c>
      <c r="AV94" s="1">
        <v>0</v>
      </c>
      <c r="AW94" s="1">
        <v>0</v>
      </c>
      <c r="AX94" s="1" t="s">
        <v>1454</v>
      </c>
      <c r="AY94" s="1">
        <v>0</v>
      </c>
      <c r="AZ94" s="1">
        <v>0</v>
      </c>
      <c r="BA94" s="1">
        <v>0</v>
      </c>
    </row>
    <row r="95" spans="1:53" x14ac:dyDescent="0.25">
      <c r="A95" s="309">
        <f t="shared" si="1"/>
        <v>7920201</v>
      </c>
      <c r="B95" s="1" t="s">
        <v>2639</v>
      </c>
      <c r="C95" s="1">
        <v>31481135</v>
      </c>
      <c r="D95" s="1">
        <v>144105</v>
      </c>
      <c r="E95" s="1">
        <v>4</v>
      </c>
      <c r="F95" s="1">
        <v>3.14811351203879E+16</v>
      </c>
      <c r="G95" s="304">
        <v>43949</v>
      </c>
      <c r="H95" s="304">
        <v>46142</v>
      </c>
      <c r="I95" s="1">
        <v>0</v>
      </c>
      <c r="J95" s="1">
        <v>1</v>
      </c>
      <c r="K95" s="1">
        <v>17</v>
      </c>
      <c r="L95" s="1">
        <v>30</v>
      </c>
      <c r="M95" s="1">
        <v>2</v>
      </c>
      <c r="N95" s="305">
        <v>15.6</v>
      </c>
      <c r="O95" s="305">
        <v>16765</v>
      </c>
      <c r="P95" s="2">
        <v>20200000</v>
      </c>
      <c r="Q95" s="2">
        <v>436931</v>
      </c>
      <c r="R95" s="2">
        <v>16992439</v>
      </c>
      <c r="S95" s="1">
        <v>0</v>
      </c>
      <c r="T95" s="1">
        <v>0</v>
      </c>
      <c r="U95" s="1">
        <v>0</v>
      </c>
      <c r="W95" s="1">
        <v>0</v>
      </c>
      <c r="X95" s="1">
        <v>0</v>
      </c>
      <c r="Y95" s="1">
        <v>0</v>
      </c>
      <c r="AB95" s="304">
        <v>44499</v>
      </c>
      <c r="AC95" s="1">
        <v>1</v>
      </c>
      <c r="AD95" s="1" t="s">
        <v>3016</v>
      </c>
      <c r="AE95" s="1">
        <v>1</v>
      </c>
      <c r="AF95" s="1">
        <v>30</v>
      </c>
      <c r="AG95" s="1">
        <v>0</v>
      </c>
      <c r="AH95" s="1" t="s">
        <v>1454</v>
      </c>
      <c r="AI95" s="1" t="s">
        <v>1454</v>
      </c>
      <c r="AJ95" s="1" t="s">
        <v>1454</v>
      </c>
      <c r="AK95" s="1" t="s">
        <v>1454</v>
      </c>
      <c r="AL95" s="1" t="s">
        <v>1454</v>
      </c>
      <c r="AM95" s="1" t="s">
        <v>1454</v>
      </c>
      <c r="AN95" s="1">
        <v>1</v>
      </c>
      <c r="AO95" s="1">
        <v>1</v>
      </c>
      <c r="AP95" s="1" t="s">
        <v>3086</v>
      </c>
      <c r="AQ95" s="1" t="s">
        <v>1454</v>
      </c>
      <c r="AR95" s="2">
        <v>9072238</v>
      </c>
      <c r="AS95" s="1" t="s">
        <v>3021</v>
      </c>
      <c r="AT95" s="1">
        <v>43949</v>
      </c>
      <c r="AU95" s="1">
        <v>0</v>
      </c>
      <c r="AV95" s="1">
        <v>0</v>
      </c>
      <c r="AW95" s="1">
        <v>0</v>
      </c>
      <c r="AX95" s="1" t="s">
        <v>1454</v>
      </c>
      <c r="AY95" s="1">
        <v>0</v>
      </c>
      <c r="AZ95" s="1">
        <v>0</v>
      </c>
      <c r="BA95" s="1">
        <v>0</v>
      </c>
    </row>
    <row r="96" spans="1:53" x14ac:dyDescent="0.25">
      <c r="A96" s="309">
        <f t="shared" si="1"/>
        <v>681519</v>
      </c>
      <c r="B96" s="1" t="s">
        <v>2639</v>
      </c>
      <c r="C96" s="1">
        <v>1144130961</v>
      </c>
      <c r="D96" s="1">
        <v>144105</v>
      </c>
      <c r="E96" s="1">
        <v>4</v>
      </c>
      <c r="F96" s="1">
        <v>1.14413096125555E+16</v>
      </c>
      <c r="G96" s="304">
        <v>44264</v>
      </c>
      <c r="H96" s="304">
        <v>44985</v>
      </c>
      <c r="I96" s="1">
        <v>0</v>
      </c>
      <c r="J96" s="1">
        <v>1</v>
      </c>
      <c r="K96" s="1">
        <v>8</v>
      </c>
      <c r="L96" s="1">
        <v>30</v>
      </c>
      <c r="M96" s="1">
        <v>2</v>
      </c>
      <c r="N96" s="305">
        <v>9</v>
      </c>
      <c r="O96" s="305">
        <v>9381</v>
      </c>
      <c r="P96" s="2">
        <v>2420091</v>
      </c>
      <c r="Q96" s="2">
        <v>113922</v>
      </c>
      <c r="R96" s="2">
        <v>1676692</v>
      </c>
      <c r="S96" s="1">
        <v>0</v>
      </c>
      <c r="T96" s="1">
        <v>0</v>
      </c>
      <c r="U96" s="1">
        <v>0</v>
      </c>
      <c r="W96" s="1">
        <v>0</v>
      </c>
      <c r="X96" s="1">
        <v>0</v>
      </c>
      <c r="Y96" s="1">
        <v>0</v>
      </c>
      <c r="AB96" s="304">
        <v>44499</v>
      </c>
      <c r="AC96" s="1">
        <v>1</v>
      </c>
      <c r="AD96" s="1" t="s">
        <v>3016</v>
      </c>
      <c r="AE96" s="1">
        <v>1</v>
      </c>
      <c r="AF96" s="1">
        <v>30</v>
      </c>
      <c r="AG96" s="1">
        <v>0</v>
      </c>
      <c r="AH96" s="1" t="s">
        <v>1454</v>
      </c>
      <c r="AI96" s="1" t="s">
        <v>1454</v>
      </c>
      <c r="AJ96" s="1" t="s">
        <v>1454</v>
      </c>
      <c r="AK96" s="1" t="s">
        <v>1454</v>
      </c>
      <c r="AL96" s="1" t="s">
        <v>1454</v>
      </c>
      <c r="AM96" s="1" t="s">
        <v>1454</v>
      </c>
      <c r="AN96" s="1">
        <v>1</v>
      </c>
      <c r="AO96" s="1">
        <v>1</v>
      </c>
      <c r="AP96" s="1" t="s">
        <v>3086</v>
      </c>
      <c r="AQ96" s="1" t="s">
        <v>1454</v>
      </c>
      <c r="AR96" s="2">
        <v>995173</v>
      </c>
      <c r="AS96" s="1" t="s">
        <v>3033</v>
      </c>
      <c r="AT96" s="1">
        <v>44264</v>
      </c>
      <c r="AU96" s="1">
        <v>0</v>
      </c>
      <c r="AV96" s="1">
        <v>0</v>
      </c>
      <c r="AW96" s="1">
        <v>0</v>
      </c>
      <c r="AX96" s="1" t="s">
        <v>1454</v>
      </c>
      <c r="AY96" s="1">
        <v>800090782</v>
      </c>
      <c r="AZ96" s="1">
        <v>0</v>
      </c>
      <c r="BA96" s="1">
        <v>0</v>
      </c>
    </row>
    <row r="97" spans="1:53" x14ac:dyDescent="0.25">
      <c r="A97" s="309">
        <f t="shared" si="1"/>
        <v>1170685</v>
      </c>
      <c r="B97" s="1" t="s">
        <v>2639</v>
      </c>
      <c r="C97" s="1">
        <v>1144130961</v>
      </c>
      <c r="D97" s="1">
        <v>144105</v>
      </c>
      <c r="E97" s="1">
        <v>4</v>
      </c>
      <c r="F97" s="1">
        <v>1.1441309611154801E+18</v>
      </c>
      <c r="G97" s="304">
        <v>43760</v>
      </c>
      <c r="H97" s="304">
        <v>45595</v>
      </c>
      <c r="I97" s="1">
        <v>0</v>
      </c>
      <c r="J97" s="1">
        <v>1</v>
      </c>
      <c r="K97" s="1">
        <v>21</v>
      </c>
      <c r="L97" s="1">
        <v>30</v>
      </c>
      <c r="M97" s="1">
        <v>2</v>
      </c>
      <c r="N97" s="305">
        <v>12.6</v>
      </c>
      <c r="O97" s="305">
        <v>13354</v>
      </c>
      <c r="P97" s="2">
        <v>4000000</v>
      </c>
      <c r="Q97" s="2">
        <v>90783</v>
      </c>
      <c r="R97" s="2">
        <v>2880152</v>
      </c>
      <c r="S97" s="1">
        <v>0</v>
      </c>
      <c r="T97" s="1">
        <v>0</v>
      </c>
      <c r="U97" s="1">
        <v>0</v>
      </c>
      <c r="W97" s="1">
        <v>0</v>
      </c>
      <c r="X97" s="1">
        <v>0</v>
      </c>
      <c r="Y97" s="1">
        <v>0</v>
      </c>
      <c r="AB97" s="304">
        <v>44499</v>
      </c>
      <c r="AC97" s="1">
        <v>1</v>
      </c>
      <c r="AD97" s="1" t="s">
        <v>3016</v>
      </c>
      <c r="AE97" s="1">
        <v>1</v>
      </c>
      <c r="AF97" s="1">
        <v>30</v>
      </c>
      <c r="AG97" s="1">
        <v>0</v>
      </c>
      <c r="AH97" s="1" t="s">
        <v>1454</v>
      </c>
      <c r="AI97" s="1" t="s">
        <v>1454</v>
      </c>
      <c r="AJ97" s="1" t="s">
        <v>1454</v>
      </c>
      <c r="AK97" s="1" t="s">
        <v>1454</v>
      </c>
      <c r="AL97" s="1" t="s">
        <v>1454</v>
      </c>
      <c r="AM97" s="1" t="s">
        <v>1454</v>
      </c>
      <c r="AN97" s="1">
        <v>1</v>
      </c>
      <c r="AO97" s="1">
        <v>1</v>
      </c>
      <c r="AP97" s="1" t="s">
        <v>3086</v>
      </c>
      <c r="AQ97" s="1" t="s">
        <v>1454</v>
      </c>
      <c r="AR97" s="2">
        <v>1709467</v>
      </c>
      <c r="AS97" s="1" t="s">
        <v>3020</v>
      </c>
      <c r="AT97" s="1">
        <v>43760</v>
      </c>
      <c r="AU97" s="1">
        <v>0</v>
      </c>
      <c r="AV97" s="1">
        <v>0</v>
      </c>
      <c r="AW97" s="1">
        <v>0</v>
      </c>
      <c r="AX97" s="1" t="s">
        <v>1454</v>
      </c>
      <c r="AY97" s="1">
        <v>800090782</v>
      </c>
      <c r="AZ97" s="1">
        <v>0</v>
      </c>
      <c r="BA97" s="1">
        <v>0</v>
      </c>
    </row>
    <row r="98" spans="1:53" x14ac:dyDescent="0.25">
      <c r="A98" s="309">
        <f t="shared" si="1"/>
        <v>1633374</v>
      </c>
      <c r="B98" s="1" t="s">
        <v>2639</v>
      </c>
      <c r="C98" s="1">
        <v>1144130961</v>
      </c>
      <c r="D98" s="1">
        <v>144105</v>
      </c>
      <c r="E98" s="1">
        <v>4</v>
      </c>
      <c r="F98" s="1">
        <v>1.14413096111718E+18</v>
      </c>
      <c r="G98" s="304">
        <v>43788</v>
      </c>
      <c r="H98" s="304">
        <v>45626</v>
      </c>
      <c r="I98" s="1">
        <v>0</v>
      </c>
      <c r="J98" s="1">
        <v>1</v>
      </c>
      <c r="K98" s="1">
        <v>20</v>
      </c>
      <c r="L98" s="1">
        <v>30</v>
      </c>
      <c r="M98" s="1">
        <v>2</v>
      </c>
      <c r="N98" s="305">
        <v>11.76</v>
      </c>
      <c r="O98" s="305">
        <v>12415</v>
      </c>
      <c r="P98" s="2">
        <v>5500000</v>
      </c>
      <c r="Q98" s="2">
        <v>122478</v>
      </c>
      <c r="R98" s="2">
        <v>4018471</v>
      </c>
      <c r="S98" s="1">
        <v>0</v>
      </c>
      <c r="T98" s="1">
        <v>0</v>
      </c>
      <c r="U98" s="1">
        <v>0</v>
      </c>
      <c r="W98" s="1">
        <v>0</v>
      </c>
      <c r="X98" s="1">
        <v>0</v>
      </c>
      <c r="Y98" s="1">
        <v>0</v>
      </c>
      <c r="AB98" s="304">
        <v>44499</v>
      </c>
      <c r="AC98" s="1">
        <v>1</v>
      </c>
      <c r="AD98" s="1" t="s">
        <v>3016</v>
      </c>
      <c r="AE98" s="1">
        <v>1</v>
      </c>
      <c r="AF98" s="1">
        <v>30</v>
      </c>
      <c r="AG98" s="1">
        <v>0</v>
      </c>
      <c r="AH98" s="1" t="s">
        <v>1454</v>
      </c>
      <c r="AI98" s="1" t="s">
        <v>1454</v>
      </c>
      <c r="AJ98" s="1" t="s">
        <v>1454</v>
      </c>
      <c r="AK98" s="1" t="s">
        <v>1454</v>
      </c>
      <c r="AL98" s="1" t="s">
        <v>1454</v>
      </c>
      <c r="AM98" s="1" t="s">
        <v>1454</v>
      </c>
      <c r="AN98" s="1">
        <v>1</v>
      </c>
      <c r="AO98" s="1">
        <v>1</v>
      </c>
      <c r="AP98" s="1" t="s">
        <v>3086</v>
      </c>
      <c r="AQ98" s="1" t="s">
        <v>1454</v>
      </c>
      <c r="AR98" s="2">
        <v>2385097</v>
      </c>
      <c r="AS98" s="1" t="s">
        <v>3025</v>
      </c>
      <c r="AT98" s="1">
        <v>43788</v>
      </c>
      <c r="AU98" s="1">
        <v>0</v>
      </c>
      <c r="AV98" s="1">
        <v>0</v>
      </c>
      <c r="AW98" s="1">
        <v>0</v>
      </c>
      <c r="AX98" s="1" t="s">
        <v>1454</v>
      </c>
      <c r="AY98" s="1">
        <v>800090782</v>
      </c>
      <c r="AZ98" s="1">
        <v>0</v>
      </c>
      <c r="BA98" s="1">
        <v>0</v>
      </c>
    </row>
    <row r="99" spans="1:53" x14ac:dyDescent="0.25">
      <c r="A99" s="309">
        <f t="shared" si="1"/>
        <v>4025980</v>
      </c>
      <c r="B99" s="1" t="s">
        <v>2639</v>
      </c>
      <c r="C99" s="1">
        <v>14880559</v>
      </c>
      <c r="D99" s="1">
        <v>144105</v>
      </c>
      <c r="E99" s="1">
        <v>4</v>
      </c>
      <c r="F99" s="1">
        <v>1.48805591175866E+16</v>
      </c>
      <c r="G99" s="304">
        <v>43656</v>
      </c>
      <c r="H99" s="304">
        <v>45107</v>
      </c>
      <c r="I99" s="1">
        <v>0</v>
      </c>
      <c r="J99" s="1">
        <v>1</v>
      </c>
      <c r="K99" s="1">
        <v>26</v>
      </c>
      <c r="L99" s="1">
        <v>30</v>
      </c>
      <c r="M99" s="1">
        <v>2</v>
      </c>
      <c r="N99" s="305">
        <v>18</v>
      </c>
      <c r="O99" s="305">
        <v>19562</v>
      </c>
      <c r="P99" s="2">
        <v>23000000</v>
      </c>
      <c r="Q99" s="2">
        <v>679091</v>
      </c>
      <c r="R99" s="2">
        <v>12612709</v>
      </c>
      <c r="S99" s="1">
        <v>0</v>
      </c>
      <c r="T99" s="1">
        <v>0</v>
      </c>
      <c r="U99" s="1">
        <v>0</v>
      </c>
      <c r="W99" s="1">
        <v>0</v>
      </c>
      <c r="X99" s="1">
        <v>0</v>
      </c>
      <c r="Y99" s="1">
        <v>0</v>
      </c>
      <c r="AB99" s="304">
        <v>44499</v>
      </c>
      <c r="AC99" s="1">
        <v>1</v>
      </c>
      <c r="AD99" s="1" t="s">
        <v>3016</v>
      </c>
      <c r="AE99" s="1">
        <v>1</v>
      </c>
      <c r="AF99" s="1">
        <v>30</v>
      </c>
      <c r="AG99" s="1">
        <v>0</v>
      </c>
      <c r="AH99" s="1" t="s">
        <v>1454</v>
      </c>
      <c r="AI99" s="1" t="s">
        <v>1454</v>
      </c>
      <c r="AJ99" s="1" t="s">
        <v>1454</v>
      </c>
      <c r="AK99" s="1" t="s">
        <v>1454</v>
      </c>
      <c r="AL99" s="1" t="s">
        <v>1454</v>
      </c>
      <c r="AM99" s="1" t="s">
        <v>1454</v>
      </c>
      <c r="AN99" s="1">
        <v>1</v>
      </c>
      <c r="AO99" s="1">
        <v>1</v>
      </c>
      <c r="AP99" s="1" t="s">
        <v>3086</v>
      </c>
      <c r="AQ99" s="1" t="s">
        <v>1454</v>
      </c>
      <c r="AR99" s="2">
        <v>8586729</v>
      </c>
      <c r="AS99" s="1" t="s">
        <v>3027</v>
      </c>
      <c r="AT99" s="1">
        <v>43656</v>
      </c>
      <c r="AU99" s="1">
        <v>0</v>
      </c>
      <c r="AV99" s="1">
        <v>0</v>
      </c>
      <c r="AW99" s="1">
        <v>0</v>
      </c>
      <c r="AX99" s="1" t="s">
        <v>1454</v>
      </c>
      <c r="AY99" s="1">
        <v>0</v>
      </c>
      <c r="AZ99" s="1">
        <v>0</v>
      </c>
      <c r="BA99" s="1">
        <v>0</v>
      </c>
    </row>
    <row r="100" spans="1:53" x14ac:dyDescent="0.25">
      <c r="A100" s="309">
        <f t="shared" si="1"/>
        <v>6871636</v>
      </c>
      <c r="B100" s="1" t="s">
        <v>2639</v>
      </c>
      <c r="C100" s="1">
        <v>29226268</v>
      </c>
      <c r="D100" s="1">
        <v>144105</v>
      </c>
      <c r="E100" s="1">
        <v>4</v>
      </c>
      <c r="F100" s="1">
        <v>2.92262681175863E+16</v>
      </c>
      <c r="G100" s="304">
        <v>43622</v>
      </c>
      <c r="H100" s="304">
        <v>45807</v>
      </c>
      <c r="I100" s="1">
        <v>0</v>
      </c>
      <c r="J100" s="1">
        <v>1</v>
      </c>
      <c r="K100" s="1">
        <v>26</v>
      </c>
      <c r="L100" s="1">
        <v>30</v>
      </c>
      <c r="M100" s="1">
        <v>2</v>
      </c>
      <c r="N100" s="305">
        <v>18</v>
      </c>
      <c r="O100" s="305">
        <v>19562</v>
      </c>
      <c r="P100" s="2">
        <v>18000000</v>
      </c>
      <c r="Q100" s="2">
        <v>413476</v>
      </c>
      <c r="R100" s="2">
        <v>13600785</v>
      </c>
      <c r="S100" s="1">
        <v>0</v>
      </c>
      <c r="T100" s="1">
        <v>0</v>
      </c>
      <c r="U100" s="1">
        <v>0</v>
      </c>
      <c r="W100" s="1">
        <v>0</v>
      </c>
      <c r="X100" s="1">
        <v>0</v>
      </c>
      <c r="Y100" s="1">
        <v>0</v>
      </c>
      <c r="AB100" s="304">
        <v>44498</v>
      </c>
      <c r="AC100" s="1">
        <v>1</v>
      </c>
      <c r="AD100" s="1" t="s">
        <v>3016</v>
      </c>
      <c r="AE100" s="1">
        <v>1</v>
      </c>
      <c r="AF100" s="1">
        <v>30</v>
      </c>
      <c r="AG100" s="1">
        <v>0</v>
      </c>
      <c r="AH100" s="1" t="s">
        <v>1454</v>
      </c>
      <c r="AI100" s="1" t="s">
        <v>1454</v>
      </c>
      <c r="AJ100" s="1" t="s">
        <v>1454</v>
      </c>
      <c r="AK100" s="1" t="s">
        <v>1454</v>
      </c>
      <c r="AL100" s="1" t="s">
        <v>1454</v>
      </c>
      <c r="AM100" s="1" t="s">
        <v>1454</v>
      </c>
      <c r="AN100" s="1">
        <v>1</v>
      </c>
      <c r="AO100" s="1">
        <v>1</v>
      </c>
      <c r="AP100" s="1" t="s">
        <v>3086</v>
      </c>
      <c r="AQ100" s="1" t="s">
        <v>1454</v>
      </c>
      <c r="AR100" s="2">
        <v>6729149</v>
      </c>
      <c r="AS100" s="1" t="s">
        <v>3027</v>
      </c>
      <c r="AT100" s="1">
        <v>43622</v>
      </c>
      <c r="AU100" s="1">
        <v>0</v>
      </c>
      <c r="AV100" s="1">
        <v>0</v>
      </c>
      <c r="AW100" s="1">
        <v>0</v>
      </c>
      <c r="AX100" s="1" t="s">
        <v>1454</v>
      </c>
      <c r="AY100" s="1">
        <v>890303093000</v>
      </c>
      <c r="AZ100" s="1">
        <v>0</v>
      </c>
      <c r="BA100" s="1">
        <v>0</v>
      </c>
    </row>
    <row r="101" spans="1:53" x14ac:dyDescent="0.25">
      <c r="A101" s="309">
        <f t="shared" si="1"/>
        <v>4599307</v>
      </c>
      <c r="B101" s="1" t="s">
        <v>2639</v>
      </c>
      <c r="C101" s="1">
        <v>66832283</v>
      </c>
      <c r="D101" s="1">
        <v>144105</v>
      </c>
      <c r="E101" s="1">
        <v>4</v>
      </c>
      <c r="F101" s="1">
        <v>6.6832283117183504E+16</v>
      </c>
      <c r="G101" s="304">
        <v>43080</v>
      </c>
      <c r="H101" s="304">
        <v>44925</v>
      </c>
      <c r="I101" s="1">
        <v>0</v>
      </c>
      <c r="J101" s="1">
        <v>1</v>
      </c>
      <c r="K101" s="1">
        <v>43</v>
      </c>
      <c r="L101" s="1">
        <v>30</v>
      </c>
      <c r="M101" s="1">
        <v>2</v>
      </c>
      <c r="N101" s="305">
        <v>11.76</v>
      </c>
      <c r="O101" s="305">
        <v>12415</v>
      </c>
      <c r="P101" s="2">
        <v>19000000</v>
      </c>
      <c r="Q101" s="2">
        <v>423106</v>
      </c>
      <c r="R101" s="2">
        <v>6582165</v>
      </c>
      <c r="S101" s="1">
        <v>0</v>
      </c>
      <c r="T101" s="1">
        <v>0</v>
      </c>
      <c r="U101" s="1">
        <v>0</v>
      </c>
      <c r="W101" s="1">
        <v>0</v>
      </c>
      <c r="X101" s="1">
        <v>0</v>
      </c>
      <c r="Y101" s="1">
        <v>0</v>
      </c>
      <c r="AB101" s="304">
        <v>44498</v>
      </c>
      <c r="AC101" s="1">
        <v>1</v>
      </c>
      <c r="AD101" s="1" t="s">
        <v>3016</v>
      </c>
      <c r="AE101" s="1">
        <v>1</v>
      </c>
      <c r="AF101" s="1">
        <v>30</v>
      </c>
      <c r="AG101" s="1">
        <v>0</v>
      </c>
      <c r="AH101" s="1" t="s">
        <v>1454</v>
      </c>
      <c r="AI101" s="1" t="s">
        <v>1454</v>
      </c>
      <c r="AJ101" s="1" t="s">
        <v>1454</v>
      </c>
      <c r="AK101" s="1" t="s">
        <v>1454</v>
      </c>
      <c r="AL101" s="1" t="s">
        <v>1454</v>
      </c>
      <c r="AM101" s="1" t="s">
        <v>1454</v>
      </c>
      <c r="AN101" s="1">
        <v>1</v>
      </c>
      <c r="AO101" s="1">
        <v>1</v>
      </c>
      <c r="AP101" s="1" t="s">
        <v>3086</v>
      </c>
      <c r="AQ101" s="1" t="s">
        <v>1454</v>
      </c>
      <c r="AR101" s="2">
        <v>1982858</v>
      </c>
      <c r="AS101" s="1" t="s">
        <v>3025</v>
      </c>
      <c r="AT101" s="1">
        <v>43080</v>
      </c>
      <c r="AU101" s="1">
        <v>0</v>
      </c>
      <c r="AV101" s="1">
        <v>0</v>
      </c>
      <c r="AW101" s="1">
        <v>0</v>
      </c>
      <c r="AX101" s="1" t="s">
        <v>1454</v>
      </c>
      <c r="AY101" s="1">
        <v>890303093000</v>
      </c>
      <c r="AZ101" s="1">
        <v>0</v>
      </c>
      <c r="BA101" s="1">
        <v>0</v>
      </c>
    </row>
    <row r="102" spans="1:53" x14ac:dyDescent="0.25">
      <c r="A102" s="309">
        <f t="shared" si="1"/>
        <v>225992</v>
      </c>
      <c r="B102" s="1" t="s">
        <v>2639</v>
      </c>
      <c r="C102" s="1">
        <v>66832283</v>
      </c>
      <c r="D102" s="1">
        <v>144105</v>
      </c>
      <c r="E102" s="1">
        <v>4</v>
      </c>
      <c r="F102" s="1">
        <v>6.6832283113014096E+16</v>
      </c>
      <c r="G102" s="304">
        <v>44463</v>
      </c>
      <c r="H102" s="304">
        <v>44834</v>
      </c>
      <c r="I102" s="1">
        <v>0</v>
      </c>
      <c r="J102" s="1">
        <v>1</v>
      </c>
      <c r="K102" s="1">
        <v>1</v>
      </c>
      <c r="L102" s="1">
        <v>30</v>
      </c>
      <c r="M102" s="1">
        <v>2</v>
      </c>
      <c r="N102" s="305">
        <v>19.8</v>
      </c>
      <c r="O102" s="305">
        <v>21699</v>
      </c>
      <c r="P102" s="2">
        <v>350000</v>
      </c>
      <c r="Q102" s="2">
        <v>32437</v>
      </c>
      <c r="R102" s="2">
        <v>323422</v>
      </c>
      <c r="S102" s="1">
        <v>0</v>
      </c>
      <c r="T102" s="1">
        <v>0</v>
      </c>
      <c r="U102" s="1">
        <v>0</v>
      </c>
      <c r="W102" s="1">
        <v>0</v>
      </c>
      <c r="X102" s="1">
        <v>0</v>
      </c>
      <c r="Y102" s="1">
        <v>0</v>
      </c>
      <c r="AB102" s="304">
        <v>44498</v>
      </c>
      <c r="AC102" s="1">
        <v>1</v>
      </c>
      <c r="AD102" s="1" t="s">
        <v>3016</v>
      </c>
      <c r="AE102" s="1">
        <v>1</v>
      </c>
      <c r="AF102" s="1">
        <v>30</v>
      </c>
      <c r="AG102" s="1">
        <v>0</v>
      </c>
      <c r="AH102" s="1" t="s">
        <v>1454</v>
      </c>
      <c r="AI102" s="1" t="s">
        <v>1454</v>
      </c>
      <c r="AJ102" s="1" t="s">
        <v>1454</v>
      </c>
      <c r="AK102" s="1" t="s">
        <v>1454</v>
      </c>
      <c r="AL102" s="1" t="s">
        <v>1454</v>
      </c>
      <c r="AM102" s="1" t="s">
        <v>1454</v>
      </c>
      <c r="AN102" s="1">
        <v>1</v>
      </c>
      <c r="AO102" s="1">
        <v>1</v>
      </c>
      <c r="AP102" s="1" t="s">
        <v>3086</v>
      </c>
      <c r="AQ102" s="1" t="s">
        <v>1454</v>
      </c>
      <c r="AR102" s="2">
        <v>97430</v>
      </c>
      <c r="AS102" s="1" t="s">
        <v>3078</v>
      </c>
      <c r="AT102" s="1">
        <v>44463</v>
      </c>
      <c r="AU102" s="1">
        <v>0</v>
      </c>
      <c r="AV102" s="1">
        <v>0</v>
      </c>
      <c r="AW102" s="1">
        <v>0</v>
      </c>
      <c r="AX102" s="1" t="s">
        <v>1454</v>
      </c>
      <c r="AY102" s="1">
        <v>890303093000</v>
      </c>
      <c r="AZ102" s="1">
        <v>0</v>
      </c>
      <c r="BA102" s="1">
        <v>0</v>
      </c>
    </row>
    <row r="103" spans="1:53" x14ac:dyDescent="0.25">
      <c r="A103" s="309">
        <f t="shared" si="1"/>
        <v>20205776</v>
      </c>
      <c r="B103" s="1" t="s">
        <v>2639</v>
      </c>
      <c r="C103" s="1">
        <v>66832283</v>
      </c>
      <c r="D103" s="1">
        <v>144105</v>
      </c>
      <c r="E103" s="1">
        <v>4</v>
      </c>
      <c r="F103" s="1">
        <v>668322832106555</v>
      </c>
      <c r="G103" s="304">
        <v>44260</v>
      </c>
      <c r="H103" s="304">
        <v>46446</v>
      </c>
      <c r="I103" s="1">
        <v>0</v>
      </c>
      <c r="J103" s="1">
        <v>1</v>
      </c>
      <c r="K103" s="1">
        <v>8</v>
      </c>
      <c r="L103" s="1">
        <v>30</v>
      </c>
      <c r="M103" s="1">
        <v>2</v>
      </c>
      <c r="N103" s="305">
        <v>7.8</v>
      </c>
      <c r="O103" s="305">
        <v>8085</v>
      </c>
      <c r="P103" s="2">
        <v>31500000</v>
      </c>
      <c r="Q103" s="2">
        <v>596352</v>
      </c>
      <c r="R103" s="2">
        <v>28916910</v>
      </c>
      <c r="S103" s="1">
        <v>0</v>
      </c>
      <c r="T103" s="1">
        <v>0</v>
      </c>
      <c r="U103" s="1">
        <v>0</v>
      </c>
      <c r="W103" s="1">
        <v>0</v>
      </c>
      <c r="X103" s="1">
        <v>0</v>
      </c>
      <c r="Y103" s="1">
        <v>0</v>
      </c>
      <c r="AB103" s="304">
        <v>44498</v>
      </c>
      <c r="AC103" s="1">
        <v>1</v>
      </c>
      <c r="AD103" s="1" t="s">
        <v>3016</v>
      </c>
      <c r="AE103" s="1">
        <v>1</v>
      </c>
      <c r="AF103" s="1">
        <v>30</v>
      </c>
      <c r="AG103" s="1">
        <v>0</v>
      </c>
      <c r="AH103" s="1" t="s">
        <v>1454</v>
      </c>
      <c r="AI103" s="1" t="s">
        <v>1454</v>
      </c>
      <c r="AJ103" s="1" t="s">
        <v>1454</v>
      </c>
      <c r="AK103" s="1" t="s">
        <v>1454</v>
      </c>
      <c r="AL103" s="1" t="s">
        <v>1454</v>
      </c>
      <c r="AM103" s="1" t="s">
        <v>1454</v>
      </c>
      <c r="AN103" s="1">
        <v>1</v>
      </c>
      <c r="AO103" s="1">
        <v>1</v>
      </c>
      <c r="AP103" s="1" t="s">
        <v>3086</v>
      </c>
      <c r="AQ103" s="1" t="s">
        <v>1454</v>
      </c>
      <c r="AR103" s="2">
        <v>8711134</v>
      </c>
      <c r="AS103" s="1" t="s">
        <v>3061</v>
      </c>
      <c r="AT103" s="1">
        <v>44260</v>
      </c>
      <c r="AU103" s="1">
        <v>0</v>
      </c>
      <c r="AV103" s="1">
        <v>0</v>
      </c>
      <c r="AW103" s="1">
        <v>0</v>
      </c>
      <c r="AX103" s="1" t="s">
        <v>1454</v>
      </c>
      <c r="AY103" s="1">
        <v>890303093000</v>
      </c>
      <c r="AZ103" s="1">
        <v>0</v>
      </c>
      <c r="BA103" s="1">
        <v>0</v>
      </c>
    </row>
    <row r="104" spans="1:53" x14ac:dyDescent="0.25">
      <c r="A104" s="309">
        <f t="shared" si="1"/>
        <v>10685605</v>
      </c>
      <c r="B104" s="1" t="s">
        <v>2639</v>
      </c>
      <c r="C104" s="1">
        <v>1130587591</v>
      </c>
      <c r="D104" s="1">
        <v>144105</v>
      </c>
      <c r="E104" s="1">
        <v>4</v>
      </c>
      <c r="F104" s="1">
        <v>1.13058759112038E+18</v>
      </c>
      <c r="G104" s="304">
        <v>43992</v>
      </c>
      <c r="H104" s="304">
        <v>46203</v>
      </c>
      <c r="I104" s="1">
        <v>0</v>
      </c>
      <c r="J104" s="1">
        <v>1</v>
      </c>
      <c r="K104" s="1">
        <v>16</v>
      </c>
      <c r="L104" s="1">
        <v>30</v>
      </c>
      <c r="M104" s="1">
        <v>2</v>
      </c>
      <c r="N104" s="305">
        <v>15.6</v>
      </c>
      <c r="O104" s="305">
        <v>16765</v>
      </c>
      <c r="P104" s="2">
        <v>17300000</v>
      </c>
      <c r="Q104" s="2">
        <v>374203</v>
      </c>
      <c r="R104" s="2">
        <v>14732085</v>
      </c>
      <c r="S104" s="1">
        <v>0</v>
      </c>
      <c r="T104" s="1">
        <v>0</v>
      </c>
      <c r="U104" s="1">
        <v>0</v>
      </c>
      <c r="W104" s="1">
        <v>0</v>
      </c>
      <c r="X104" s="1">
        <v>0</v>
      </c>
      <c r="Y104" s="1">
        <v>0</v>
      </c>
      <c r="AB104" s="304">
        <v>44498</v>
      </c>
      <c r="AC104" s="1">
        <v>1</v>
      </c>
      <c r="AD104" s="1" t="s">
        <v>3016</v>
      </c>
      <c r="AE104" s="1">
        <v>1</v>
      </c>
      <c r="AF104" s="1">
        <v>30</v>
      </c>
      <c r="AG104" s="1">
        <v>0</v>
      </c>
      <c r="AH104" s="1" t="s">
        <v>1454</v>
      </c>
      <c r="AI104" s="1" t="s">
        <v>1454</v>
      </c>
      <c r="AJ104" s="1" t="s">
        <v>1454</v>
      </c>
      <c r="AK104" s="1" t="s">
        <v>1454</v>
      </c>
      <c r="AL104" s="1" t="s">
        <v>1454</v>
      </c>
      <c r="AM104" s="1" t="s">
        <v>1454</v>
      </c>
      <c r="AN104" s="1">
        <v>1</v>
      </c>
      <c r="AO104" s="1">
        <v>1</v>
      </c>
      <c r="AP104" s="1" t="s">
        <v>3086</v>
      </c>
      <c r="AQ104" s="1" t="s">
        <v>1454</v>
      </c>
      <c r="AR104" s="2">
        <v>4046480</v>
      </c>
      <c r="AS104" s="1" t="s">
        <v>3021</v>
      </c>
      <c r="AT104" s="1">
        <v>43992</v>
      </c>
      <c r="AU104" s="1">
        <v>0</v>
      </c>
      <c r="AV104" s="1">
        <v>0</v>
      </c>
      <c r="AW104" s="1">
        <v>0</v>
      </c>
      <c r="AX104" s="1" t="s">
        <v>1454</v>
      </c>
      <c r="AY104" s="1">
        <v>890303093000</v>
      </c>
      <c r="AZ104" s="1">
        <v>0</v>
      </c>
      <c r="BA104" s="1">
        <v>0</v>
      </c>
    </row>
    <row r="105" spans="1:53" x14ac:dyDescent="0.25">
      <c r="A105" s="309">
        <f t="shared" si="1"/>
        <v>1869988</v>
      </c>
      <c r="B105" s="1" t="s">
        <v>2639</v>
      </c>
      <c r="C105" s="1">
        <v>1130587591</v>
      </c>
      <c r="D105" s="1">
        <v>144105</v>
      </c>
      <c r="E105" s="1">
        <v>4</v>
      </c>
      <c r="F105" s="1">
        <v>1.1305875911246799E+18</v>
      </c>
      <c r="G105" s="304">
        <v>44357</v>
      </c>
      <c r="H105" s="304">
        <v>45107</v>
      </c>
      <c r="I105" s="1">
        <v>0</v>
      </c>
      <c r="J105" s="1">
        <v>1</v>
      </c>
      <c r="K105" s="1">
        <v>4</v>
      </c>
      <c r="L105" s="1">
        <v>30</v>
      </c>
      <c r="M105" s="1">
        <v>2</v>
      </c>
      <c r="N105" s="305">
        <v>19.2</v>
      </c>
      <c r="O105" s="305">
        <v>20983</v>
      </c>
      <c r="P105" s="2">
        <v>3000000</v>
      </c>
      <c r="Q105" s="2">
        <v>152394</v>
      </c>
      <c r="R105" s="2">
        <v>2578125</v>
      </c>
      <c r="S105" s="1">
        <v>0</v>
      </c>
      <c r="T105" s="1">
        <v>0</v>
      </c>
      <c r="U105" s="1">
        <v>0</v>
      </c>
      <c r="W105" s="1">
        <v>0</v>
      </c>
      <c r="X105" s="1">
        <v>0</v>
      </c>
      <c r="Y105" s="1">
        <v>0</v>
      </c>
      <c r="AB105" s="304">
        <v>44498</v>
      </c>
      <c r="AC105" s="1">
        <v>1</v>
      </c>
      <c r="AD105" s="1" t="s">
        <v>3016</v>
      </c>
      <c r="AE105" s="1">
        <v>1</v>
      </c>
      <c r="AF105" s="1">
        <v>30</v>
      </c>
      <c r="AG105" s="1">
        <v>0</v>
      </c>
      <c r="AH105" s="1" t="s">
        <v>1454</v>
      </c>
      <c r="AI105" s="1" t="s">
        <v>1454</v>
      </c>
      <c r="AJ105" s="1" t="s">
        <v>1454</v>
      </c>
      <c r="AK105" s="1" t="s">
        <v>1454</v>
      </c>
      <c r="AL105" s="1" t="s">
        <v>1454</v>
      </c>
      <c r="AM105" s="1" t="s">
        <v>1454</v>
      </c>
      <c r="AN105" s="1">
        <v>1</v>
      </c>
      <c r="AO105" s="1">
        <v>1</v>
      </c>
      <c r="AP105" s="1" t="s">
        <v>3086</v>
      </c>
      <c r="AQ105" s="1" t="s">
        <v>1454</v>
      </c>
      <c r="AR105" s="2">
        <v>708137</v>
      </c>
      <c r="AS105" s="1" t="s">
        <v>3018</v>
      </c>
      <c r="AT105" s="1">
        <v>44357</v>
      </c>
      <c r="AU105" s="1">
        <v>0</v>
      </c>
      <c r="AV105" s="1">
        <v>0</v>
      </c>
      <c r="AW105" s="1">
        <v>0</v>
      </c>
      <c r="AX105" s="1" t="s">
        <v>1454</v>
      </c>
      <c r="AY105" s="1">
        <v>890303093000</v>
      </c>
      <c r="AZ105" s="1">
        <v>0</v>
      </c>
      <c r="BA105" s="1">
        <v>0</v>
      </c>
    </row>
    <row r="106" spans="1:53" x14ac:dyDescent="0.25">
      <c r="A106" s="309">
        <f t="shared" si="1"/>
        <v>551563</v>
      </c>
      <c r="B106" s="1" t="s">
        <v>2639</v>
      </c>
      <c r="C106" s="1">
        <v>94469016</v>
      </c>
      <c r="D106" s="1">
        <v>144105</v>
      </c>
      <c r="E106" s="1">
        <v>4</v>
      </c>
      <c r="F106" s="1">
        <v>9.4469016108389408E+16</v>
      </c>
      <c r="G106" s="304">
        <v>44438</v>
      </c>
      <c r="H106" s="304">
        <v>44560</v>
      </c>
      <c r="I106" s="1">
        <v>0</v>
      </c>
      <c r="J106" s="1">
        <v>2</v>
      </c>
      <c r="K106" s="1">
        <v>0</v>
      </c>
      <c r="L106" s="1">
        <v>30</v>
      </c>
      <c r="M106" s="1">
        <v>2</v>
      </c>
      <c r="N106" s="305">
        <v>19.2</v>
      </c>
      <c r="O106" s="305">
        <v>20983</v>
      </c>
      <c r="P106" s="2">
        <v>880000</v>
      </c>
      <c r="Q106" s="2">
        <v>0</v>
      </c>
      <c r="R106" s="2">
        <v>880000</v>
      </c>
      <c r="S106" s="1">
        <v>0</v>
      </c>
      <c r="T106" s="1">
        <v>0</v>
      </c>
      <c r="U106" s="1">
        <v>0</v>
      </c>
      <c r="W106" s="1">
        <v>0</v>
      </c>
      <c r="X106" s="1">
        <v>0</v>
      </c>
      <c r="Y106" s="1">
        <v>0</v>
      </c>
      <c r="Z106" s="1">
        <v>880000</v>
      </c>
      <c r="AA106" s="1">
        <v>12</v>
      </c>
      <c r="AB106" s="304">
        <v>44438</v>
      </c>
      <c r="AC106" s="1">
        <v>1</v>
      </c>
      <c r="AD106" s="1" t="s">
        <v>3016</v>
      </c>
      <c r="AE106" s="1">
        <v>1</v>
      </c>
      <c r="AF106" s="1">
        <v>30</v>
      </c>
      <c r="AG106" s="1">
        <v>0</v>
      </c>
      <c r="AH106" s="1" t="s">
        <v>1454</v>
      </c>
      <c r="AI106" s="1" t="s">
        <v>1454</v>
      </c>
      <c r="AJ106" s="1" t="s">
        <v>1454</v>
      </c>
      <c r="AK106" s="1" t="s">
        <v>1454</v>
      </c>
      <c r="AL106" s="1" t="s">
        <v>1454</v>
      </c>
      <c r="AM106" s="1" t="s">
        <v>1454</v>
      </c>
      <c r="AN106" s="1">
        <v>1</v>
      </c>
      <c r="AO106" s="1">
        <v>1</v>
      </c>
      <c r="AP106" s="1" t="s">
        <v>3086</v>
      </c>
      <c r="AQ106" s="1" t="s">
        <v>1454</v>
      </c>
      <c r="AR106" s="2">
        <v>328437</v>
      </c>
      <c r="AS106" s="1" t="s">
        <v>3044</v>
      </c>
      <c r="AT106" s="1">
        <v>44438</v>
      </c>
      <c r="AU106" s="1">
        <v>0</v>
      </c>
      <c r="AV106" s="1">
        <v>0</v>
      </c>
      <c r="AW106" s="1">
        <v>0</v>
      </c>
      <c r="AX106" s="1" t="s">
        <v>1454</v>
      </c>
      <c r="AY106" s="1">
        <v>890303093000</v>
      </c>
      <c r="AZ106" s="1">
        <v>0</v>
      </c>
      <c r="BA106" s="1">
        <v>0</v>
      </c>
    </row>
    <row r="107" spans="1:53" x14ac:dyDescent="0.25">
      <c r="A107" s="309">
        <f t="shared" si="1"/>
        <v>344727</v>
      </c>
      <c r="B107" s="1" t="s">
        <v>2639</v>
      </c>
      <c r="C107" s="1">
        <v>94469016</v>
      </c>
      <c r="D107" s="1">
        <v>144105</v>
      </c>
      <c r="E107" s="1">
        <v>4</v>
      </c>
      <c r="F107" s="1">
        <v>9.4469016113014096E+16</v>
      </c>
      <c r="G107" s="304">
        <v>44481</v>
      </c>
      <c r="H107" s="304">
        <v>44834</v>
      </c>
      <c r="I107" s="1">
        <v>0</v>
      </c>
      <c r="J107" s="1">
        <v>1</v>
      </c>
      <c r="K107" s="1">
        <v>0</v>
      </c>
      <c r="L107" s="1">
        <v>30</v>
      </c>
      <c r="M107" s="1">
        <v>2</v>
      </c>
      <c r="N107" s="305">
        <v>19.8</v>
      </c>
      <c r="O107" s="305">
        <v>21699</v>
      </c>
      <c r="P107" s="2">
        <v>550000</v>
      </c>
      <c r="Q107" s="2">
        <v>55161</v>
      </c>
      <c r="R107" s="2">
        <v>550000</v>
      </c>
      <c r="S107" s="1">
        <v>0</v>
      </c>
      <c r="T107" s="1">
        <v>0</v>
      </c>
      <c r="U107" s="1">
        <v>0</v>
      </c>
      <c r="W107" s="1">
        <v>0</v>
      </c>
      <c r="X107" s="1">
        <v>0</v>
      </c>
      <c r="Y107" s="1">
        <v>0</v>
      </c>
      <c r="AB107" s="304">
        <v>44481</v>
      </c>
      <c r="AC107" s="1">
        <v>1</v>
      </c>
      <c r="AD107" s="1" t="s">
        <v>3016</v>
      </c>
      <c r="AE107" s="1">
        <v>1</v>
      </c>
      <c r="AF107" s="1">
        <v>30</v>
      </c>
      <c r="AG107" s="1">
        <v>0</v>
      </c>
      <c r="AH107" s="1" t="s">
        <v>1454</v>
      </c>
      <c r="AI107" s="1" t="s">
        <v>1454</v>
      </c>
      <c r="AJ107" s="1" t="s">
        <v>1454</v>
      </c>
      <c r="AK107" s="1" t="s">
        <v>1454</v>
      </c>
      <c r="AL107" s="1" t="s">
        <v>1454</v>
      </c>
      <c r="AM107" s="1" t="s">
        <v>1454</v>
      </c>
      <c r="AN107" s="1">
        <v>1</v>
      </c>
      <c r="AO107" s="1">
        <v>1</v>
      </c>
      <c r="AP107" s="1" t="s">
        <v>3086</v>
      </c>
      <c r="AQ107" s="1" t="s">
        <v>1454</v>
      </c>
      <c r="AR107" s="2">
        <v>205273</v>
      </c>
      <c r="AS107" s="1" t="s">
        <v>3078</v>
      </c>
      <c r="AT107" s="1">
        <v>44481</v>
      </c>
      <c r="AU107" s="1">
        <v>0</v>
      </c>
      <c r="AV107" s="1">
        <v>0</v>
      </c>
      <c r="AW107" s="1">
        <v>0</v>
      </c>
      <c r="AX107" s="1" t="s">
        <v>1454</v>
      </c>
      <c r="AY107" s="1">
        <v>890303093000</v>
      </c>
      <c r="AZ107" s="1">
        <v>0</v>
      </c>
      <c r="BA107" s="1">
        <v>0</v>
      </c>
    </row>
    <row r="108" spans="1:53" x14ac:dyDescent="0.25">
      <c r="A108" s="309">
        <f t="shared" si="1"/>
        <v>2332057</v>
      </c>
      <c r="B108" s="1" t="s">
        <v>2639</v>
      </c>
      <c r="C108" s="1">
        <v>94469016</v>
      </c>
      <c r="D108" s="1">
        <v>144105</v>
      </c>
      <c r="E108" s="1">
        <v>4</v>
      </c>
      <c r="F108" s="1">
        <v>9.4469016100387104E+16</v>
      </c>
      <c r="G108" s="304">
        <v>43760</v>
      </c>
      <c r="H108" s="304">
        <v>45595</v>
      </c>
      <c r="I108" s="1">
        <v>0</v>
      </c>
      <c r="J108" s="1">
        <v>1</v>
      </c>
      <c r="K108" s="1">
        <v>21</v>
      </c>
      <c r="L108" s="1">
        <v>30</v>
      </c>
      <c r="M108" s="1">
        <v>2</v>
      </c>
      <c r="N108" s="305">
        <v>17.399999999999999</v>
      </c>
      <c r="O108" s="305">
        <v>18857</v>
      </c>
      <c r="P108" s="2">
        <v>5000000</v>
      </c>
      <c r="Q108" s="2">
        <v>126120</v>
      </c>
      <c r="R108" s="2">
        <v>3720720</v>
      </c>
      <c r="S108" s="1">
        <v>0</v>
      </c>
      <c r="T108" s="1">
        <v>0</v>
      </c>
      <c r="U108" s="1">
        <v>0</v>
      </c>
      <c r="W108" s="1">
        <v>0</v>
      </c>
      <c r="X108" s="1">
        <v>0</v>
      </c>
      <c r="Y108" s="1">
        <v>0</v>
      </c>
      <c r="AB108" s="304">
        <v>44498</v>
      </c>
      <c r="AC108" s="1">
        <v>1</v>
      </c>
      <c r="AD108" s="1" t="s">
        <v>3016</v>
      </c>
      <c r="AE108" s="1">
        <v>1</v>
      </c>
      <c r="AF108" s="1">
        <v>30</v>
      </c>
      <c r="AG108" s="1">
        <v>0</v>
      </c>
      <c r="AH108" s="1" t="s">
        <v>1454</v>
      </c>
      <c r="AI108" s="1" t="s">
        <v>1454</v>
      </c>
      <c r="AJ108" s="1" t="s">
        <v>1454</v>
      </c>
      <c r="AK108" s="1" t="s">
        <v>1454</v>
      </c>
      <c r="AL108" s="1" t="s">
        <v>1454</v>
      </c>
      <c r="AM108" s="1" t="s">
        <v>1454</v>
      </c>
      <c r="AN108" s="1">
        <v>1</v>
      </c>
      <c r="AO108" s="1">
        <v>1</v>
      </c>
      <c r="AP108" s="1" t="s">
        <v>3086</v>
      </c>
      <c r="AQ108" s="1" t="s">
        <v>1454</v>
      </c>
      <c r="AR108" s="2">
        <v>1388663</v>
      </c>
      <c r="AS108" s="1" t="s">
        <v>3043</v>
      </c>
      <c r="AT108" s="1">
        <v>43760</v>
      </c>
      <c r="AU108" s="1">
        <v>0</v>
      </c>
      <c r="AV108" s="1">
        <v>0</v>
      </c>
      <c r="AW108" s="1">
        <v>0</v>
      </c>
      <c r="AX108" s="1" t="s">
        <v>1454</v>
      </c>
      <c r="AY108" s="1">
        <v>890303093000</v>
      </c>
      <c r="AZ108" s="1">
        <v>0</v>
      </c>
      <c r="BA108" s="1">
        <v>0</v>
      </c>
    </row>
    <row r="109" spans="1:53" x14ac:dyDescent="0.25">
      <c r="A109" s="309">
        <f t="shared" si="1"/>
        <v>10392003</v>
      </c>
      <c r="B109" s="1" t="s">
        <v>2639</v>
      </c>
      <c r="C109" s="1">
        <v>94469016</v>
      </c>
      <c r="D109" s="1">
        <v>144105</v>
      </c>
      <c r="E109" s="1">
        <v>4</v>
      </c>
      <c r="F109" s="1">
        <v>9.44690161203888E+16</v>
      </c>
      <c r="G109" s="304">
        <v>44231</v>
      </c>
      <c r="H109" s="304">
        <v>46418</v>
      </c>
      <c r="I109" s="1">
        <v>0</v>
      </c>
      <c r="J109" s="1">
        <v>1</v>
      </c>
      <c r="K109" s="1">
        <v>9</v>
      </c>
      <c r="L109" s="1">
        <v>30</v>
      </c>
      <c r="M109" s="1">
        <v>2</v>
      </c>
      <c r="N109" s="305">
        <v>15.6</v>
      </c>
      <c r="O109" s="305">
        <v>16765</v>
      </c>
      <c r="P109" s="2">
        <v>18000000</v>
      </c>
      <c r="Q109" s="2">
        <v>392438</v>
      </c>
      <c r="R109" s="2">
        <v>16580095</v>
      </c>
      <c r="S109" s="1">
        <v>0</v>
      </c>
      <c r="T109" s="1">
        <v>0</v>
      </c>
      <c r="U109" s="1">
        <v>0</v>
      </c>
      <c r="W109" s="1">
        <v>0</v>
      </c>
      <c r="X109" s="1">
        <v>0</v>
      </c>
      <c r="Y109" s="1">
        <v>0</v>
      </c>
      <c r="AB109" s="304">
        <v>44498</v>
      </c>
      <c r="AC109" s="1">
        <v>1</v>
      </c>
      <c r="AD109" s="1" t="s">
        <v>3016</v>
      </c>
      <c r="AE109" s="1">
        <v>1</v>
      </c>
      <c r="AF109" s="1">
        <v>30</v>
      </c>
      <c r="AG109" s="1">
        <v>0</v>
      </c>
      <c r="AH109" s="1" t="s">
        <v>1454</v>
      </c>
      <c r="AI109" s="1" t="s">
        <v>1454</v>
      </c>
      <c r="AJ109" s="1" t="s">
        <v>1454</v>
      </c>
      <c r="AK109" s="1" t="s">
        <v>1454</v>
      </c>
      <c r="AL109" s="1" t="s">
        <v>1454</v>
      </c>
      <c r="AM109" s="1" t="s">
        <v>1454</v>
      </c>
      <c r="AN109" s="1">
        <v>1</v>
      </c>
      <c r="AO109" s="1">
        <v>1</v>
      </c>
      <c r="AP109" s="1" t="s">
        <v>3086</v>
      </c>
      <c r="AQ109" s="1" t="s">
        <v>1454</v>
      </c>
      <c r="AR109" s="2">
        <v>6188092</v>
      </c>
      <c r="AS109" s="1" t="s">
        <v>3021</v>
      </c>
      <c r="AT109" s="1">
        <v>44231</v>
      </c>
      <c r="AU109" s="1">
        <v>0</v>
      </c>
      <c r="AV109" s="1">
        <v>0</v>
      </c>
      <c r="AW109" s="1">
        <v>0</v>
      </c>
      <c r="AX109" s="1" t="s">
        <v>1454</v>
      </c>
      <c r="AY109" s="1">
        <v>890303093000</v>
      </c>
      <c r="AZ109" s="1">
        <v>0</v>
      </c>
      <c r="BA109" s="1">
        <v>0</v>
      </c>
    </row>
    <row r="110" spans="1:53" x14ac:dyDescent="0.25">
      <c r="A110" s="309">
        <f t="shared" si="1"/>
        <v>2410319</v>
      </c>
      <c r="B110" s="1" t="s">
        <v>2639</v>
      </c>
      <c r="C110" s="1">
        <v>94469016</v>
      </c>
      <c r="D110" s="1">
        <v>144105</v>
      </c>
      <c r="E110" s="1">
        <v>4</v>
      </c>
      <c r="F110" s="1">
        <v>9.4469016267586304E+16</v>
      </c>
      <c r="G110" s="304">
        <v>43614</v>
      </c>
      <c r="H110" s="304">
        <v>45807</v>
      </c>
      <c r="I110" s="1">
        <v>0</v>
      </c>
      <c r="J110" s="1">
        <v>1</v>
      </c>
      <c r="K110" s="1">
        <v>26</v>
      </c>
      <c r="L110" s="1">
        <v>30</v>
      </c>
      <c r="M110" s="1">
        <v>2</v>
      </c>
      <c r="N110" s="305">
        <v>18</v>
      </c>
      <c r="O110" s="305">
        <v>19562</v>
      </c>
      <c r="P110" s="2">
        <v>5000000</v>
      </c>
      <c r="Q110" s="2">
        <v>121766</v>
      </c>
      <c r="R110" s="2">
        <v>3845583</v>
      </c>
      <c r="S110" s="1">
        <v>0</v>
      </c>
      <c r="T110" s="1">
        <v>0</v>
      </c>
      <c r="U110" s="1">
        <v>0</v>
      </c>
      <c r="W110" s="1">
        <v>0</v>
      </c>
      <c r="X110" s="1">
        <v>0</v>
      </c>
      <c r="Y110" s="1">
        <v>0</v>
      </c>
      <c r="AB110" s="304">
        <v>44498</v>
      </c>
      <c r="AC110" s="1">
        <v>1</v>
      </c>
      <c r="AD110" s="1" t="s">
        <v>3016</v>
      </c>
      <c r="AE110" s="1">
        <v>1</v>
      </c>
      <c r="AF110" s="1">
        <v>30</v>
      </c>
      <c r="AG110" s="1">
        <v>0</v>
      </c>
      <c r="AH110" s="1" t="s">
        <v>1454</v>
      </c>
      <c r="AI110" s="1" t="s">
        <v>1454</v>
      </c>
      <c r="AJ110" s="1" t="s">
        <v>1454</v>
      </c>
      <c r="AK110" s="1" t="s">
        <v>1454</v>
      </c>
      <c r="AL110" s="1" t="s">
        <v>1454</v>
      </c>
      <c r="AM110" s="1" t="s">
        <v>1454</v>
      </c>
      <c r="AN110" s="1">
        <v>1</v>
      </c>
      <c r="AO110" s="1">
        <v>1</v>
      </c>
      <c r="AP110" s="1" t="s">
        <v>3086</v>
      </c>
      <c r="AQ110" s="1" t="s">
        <v>1454</v>
      </c>
      <c r="AR110" s="2">
        <v>1435264</v>
      </c>
      <c r="AS110" s="1" t="s">
        <v>3030</v>
      </c>
      <c r="AT110" s="1">
        <v>43614</v>
      </c>
      <c r="AU110" s="1">
        <v>0</v>
      </c>
      <c r="AV110" s="1">
        <v>0</v>
      </c>
      <c r="AW110" s="1">
        <v>0</v>
      </c>
      <c r="AX110" s="1" t="s">
        <v>1454</v>
      </c>
      <c r="AY110" s="1">
        <v>890303093000</v>
      </c>
      <c r="AZ110" s="1">
        <v>0</v>
      </c>
      <c r="BA110" s="1">
        <v>0</v>
      </c>
    </row>
    <row r="111" spans="1:53" x14ac:dyDescent="0.25">
      <c r="A111" s="309">
        <f t="shared" si="1"/>
        <v>6978368</v>
      </c>
      <c r="B111" s="1" t="s">
        <v>2639</v>
      </c>
      <c r="C111" s="1">
        <v>29702893</v>
      </c>
      <c r="D111" s="1">
        <v>144105</v>
      </c>
      <c r="E111" s="1">
        <v>4</v>
      </c>
      <c r="F111" s="1">
        <v>2.97028931176871E+16</v>
      </c>
      <c r="G111" s="304">
        <v>43761</v>
      </c>
      <c r="H111" s="304">
        <v>45960</v>
      </c>
      <c r="I111" s="1">
        <v>0</v>
      </c>
      <c r="J111" s="1">
        <v>1</v>
      </c>
      <c r="K111" s="1">
        <v>21</v>
      </c>
      <c r="L111" s="1">
        <v>30</v>
      </c>
      <c r="M111" s="1">
        <v>2</v>
      </c>
      <c r="N111" s="305">
        <v>18</v>
      </c>
      <c r="O111" s="305">
        <v>19562</v>
      </c>
      <c r="P111" s="2">
        <v>16547071</v>
      </c>
      <c r="Q111" s="2">
        <v>380101</v>
      </c>
      <c r="R111" s="2">
        <v>13368271</v>
      </c>
      <c r="S111" s="1">
        <v>0</v>
      </c>
      <c r="T111" s="1">
        <v>0</v>
      </c>
      <c r="U111" s="1">
        <v>0</v>
      </c>
      <c r="W111" s="1">
        <v>0</v>
      </c>
      <c r="X111" s="1">
        <v>0</v>
      </c>
      <c r="Y111" s="1">
        <v>0</v>
      </c>
      <c r="AB111" s="304">
        <v>44498</v>
      </c>
      <c r="AC111" s="1">
        <v>1</v>
      </c>
      <c r="AD111" s="1" t="s">
        <v>3016</v>
      </c>
      <c r="AE111" s="1">
        <v>1</v>
      </c>
      <c r="AF111" s="1">
        <v>30</v>
      </c>
      <c r="AG111" s="1">
        <v>0</v>
      </c>
      <c r="AH111" s="1" t="s">
        <v>1454</v>
      </c>
      <c r="AI111" s="1" t="s">
        <v>1454</v>
      </c>
      <c r="AJ111" s="1" t="s">
        <v>1454</v>
      </c>
      <c r="AK111" s="1" t="s">
        <v>1454</v>
      </c>
      <c r="AL111" s="1" t="s">
        <v>1454</v>
      </c>
      <c r="AM111" s="1" t="s">
        <v>1454</v>
      </c>
      <c r="AN111" s="1">
        <v>1</v>
      </c>
      <c r="AO111" s="1">
        <v>1</v>
      </c>
      <c r="AP111" s="1" t="s">
        <v>3086</v>
      </c>
      <c r="AQ111" s="1" t="s">
        <v>1454</v>
      </c>
      <c r="AR111" s="2">
        <v>6389903</v>
      </c>
      <c r="AS111" s="1" t="s">
        <v>3037</v>
      </c>
      <c r="AT111" s="1">
        <v>43761</v>
      </c>
      <c r="AU111" s="1">
        <v>0</v>
      </c>
      <c r="AV111" s="1">
        <v>0</v>
      </c>
      <c r="AW111" s="1">
        <v>0</v>
      </c>
      <c r="AX111" s="1" t="s">
        <v>1454</v>
      </c>
      <c r="AY111" s="1">
        <v>890303093000</v>
      </c>
      <c r="AZ111" s="1">
        <v>0</v>
      </c>
      <c r="BA111" s="1">
        <v>0</v>
      </c>
    </row>
    <row r="112" spans="1:53" x14ac:dyDescent="0.25">
      <c r="A112" s="309">
        <f t="shared" si="1"/>
        <v>350870</v>
      </c>
      <c r="B112" s="1" t="s">
        <v>2639</v>
      </c>
      <c r="C112" s="1">
        <v>29702893</v>
      </c>
      <c r="D112" s="1">
        <v>144105</v>
      </c>
      <c r="E112" s="1">
        <v>4</v>
      </c>
      <c r="F112" s="1">
        <v>2.97028931246892E+16</v>
      </c>
      <c r="G112" s="304">
        <v>44372</v>
      </c>
      <c r="H112" s="304">
        <v>44560</v>
      </c>
      <c r="I112" s="1">
        <v>0</v>
      </c>
      <c r="J112" s="1">
        <v>1</v>
      </c>
      <c r="K112" s="1">
        <v>1</v>
      </c>
      <c r="L112" s="1">
        <v>30</v>
      </c>
      <c r="M112" s="1">
        <v>2</v>
      </c>
      <c r="N112" s="305">
        <v>19.2</v>
      </c>
      <c r="O112" s="305">
        <v>20983</v>
      </c>
      <c r="P112" s="2">
        <v>1000000</v>
      </c>
      <c r="Q112" s="2">
        <v>96461</v>
      </c>
      <c r="R112" s="2">
        <v>672152</v>
      </c>
      <c r="S112" s="1">
        <v>0</v>
      </c>
      <c r="T112" s="1">
        <v>0</v>
      </c>
      <c r="U112" s="1">
        <v>0</v>
      </c>
      <c r="W112" s="1">
        <v>0</v>
      </c>
      <c r="X112" s="1">
        <v>0</v>
      </c>
      <c r="Y112" s="1">
        <v>0</v>
      </c>
      <c r="Z112" s="1">
        <v>500000</v>
      </c>
      <c r="AA112" s="1">
        <v>12</v>
      </c>
      <c r="AB112" s="304">
        <v>44498</v>
      </c>
      <c r="AC112" s="1">
        <v>1</v>
      </c>
      <c r="AD112" s="1" t="s">
        <v>3016</v>
      </c>
      <c r="AE112" s="1">
        <v>1</v>
      </c>
      <c r="AF112" s="1">
        <v>30</v>
      </c>
      <c r="AG112" s="1">
        <v>0</v>
      </c>
      <c r="AH112" s="1" t="s">
        <v>1454</v>
      </c>
      <c r="AI112" s="1" t="s">
        <v>1454</v>
      </c>
      <c r="AJ112" s="1" t="s">
        <v>1454</v>
      </c>
      <c r="AK112" s="1" t="s">
        <v>1454</v>
      </c>
      <c r="AL112" s="1" t="s">
        <v>1454</v>
      </c>
      <c r="AM112" s="1" t="s">
        <v>1454</v>
      </c>
      <c r="AN112" s="1">
        <v>1</v>
      </c>
      <c r="AO112" s="1">
        <v>1</v>
      </c>
      <c r="AP112" s="1" t="s">
        <v>3086</v>
      </c>
      <c r="AQ112" s="1" t="s">
        <v>1454</v>
      </c>
      <c r="AR112" s="2">
        <v>321282</v>
      </c>
      <c r="AS112" s="1" t="s">
        <v>3018</v>
      </c>
      <c r="AT112" s="1">
        <v>44372</v>
      </c>
      <c r="AU112" s="1">
        <v>0</v>
      </c>
      <c r="AV112" s="1">
        <v>0</v>
      </c>
      <c r="AW112" s="1">
        <v>0</v>
      </c>
      <c r="AX112" s="1" t="s">
        <v>1454</v>
      </c>
      <c r="AY112" s="1">
        <v>890303093000</v>
      </c>
      <c r="AZ112" s="1">
        <v>0</v>
      </c>
      <c r="BA112" s="1">
        <v>0</v>
      </c>
    </row>
    <row r="113" spans="1:53" x14ac:dyDescent="0.25">
      <c r="A113" s="309">
        <f t="shared" si="1"/>
        <v>0</v>
      </c>
      <c r="B113" s="1" t="s">
        <v>2639</v>
      </c>
      <c r="C113" s="1">
        <v>34603706</v>
      </c>
      <c r="D113" s="1">
        <v>144105</v>
      </c>
      <c r="E113" s="1">
        <v>4</v>
      </c>
      <c r="F113" s="1">
        <v>3.46037061154836E+16</v>
      </c>
      <c r="G113" s="304">
        <v>43083</v>
      </c>
      <c r="H113" s="304">
        <v>44925</v>
      </c>
      <c r="I113" s="1">
        <v>0</v>
      </c>
      <c r="J113" s="1">
        <v>1</v>
      </c>
      <c r="K113" s="1">
        <v>43</v>
      </c>
      <c r="L113" s="1">
        <v>30</v>
      </c>
      <c r="M113" s="1">
        <v>2</v>
      </c>
      <c r="N113" s="305">
        <v>12.6</v>
      </c>
      <c r="O113" s="305">
        <v>13354</v>
      </c>
      <c r="P113" s="2">
        <v>3500000</v>
      </c>
      <c r="Q113" s="2">
        <v>79435</v>
      </c>
      <c r="R113" s="2">
        <v>1228306</v>
      </c>
      <c r="S113" s="1">
        <v>0</v>
      </c>
      <c r="T113" s="1">
        <v>0</v>
      </c>
      <c r="U113" s="1">
        <v>0</v>
      </c>
      <c r="W113" s="1">
        <v>0</v>
      </c>
      <c r="X113" s="1">
        <v>0</v>
      </c>
      <c r="Y113" s="1">
        <v>0</v>
      </c>
      <c r="AB113" s="304">
        <v>44499</v>
      </c>
      <c r="AC113" s="1">
        <v>1</v>
      </c>
      <c r="AD113" s="1" t="s">
        <v>3016</v>
      </c>
      <c r="AE113" s="1">
        <v>1</v>
      </c>
      <c r="AF113" s="1">
        <v>30</v>
      </c>
      <c r="AG113" s="1">
        <v>0</v>
      </c>
      <c r="AH113" s="1" t="s">
        <v>1454</v>
      </c>
      <c r="AI113" s="1" t="s">
        <v>1454</v>
      </c>
      <c r="AJ113" s="1" t="s">
        <v>1454</v>
      </c>
      <c r="AK113" s="1" t="s">
        <v>1454</v>
      </c>
      <c r="AL113" s="1" t="s">
        <v>1454</v>
      </c>
      <c r="AM113" s="1" t="s">
        <v>1454</v>
      </c>
      <c r="AN113" s="1">
        <v>1</v>
      </c>
      <c r="AO113" s="1">
        <v>1</v>
      </c>
      <c r="AP113" s="1" t="s">
        <v>3086</v>
      </c>
      <c r="AQ113" s="1" t="s">
        <v>1454</v>
      </c>
      <c r="AR113" s="2">
        <v>6554086</v>
      </c>
      <c r="AS113" s="1" t="s">
        <v>3020</v>
      </c>
      <c r="AT113" s="1">
        <v>43083</v>
      </c>
      <c r="AU113" s="1">
        <v>0</v>
      </c>
      <c r="AV113" s="1">
        <v>0</v>
      </c>
      <c r="AW113" s="1">
        <v>0</v>
      </c>
      <c r="AX113" s="1" t="s">
        <v>1454</v>
      </c>
      <c r="AY113" s="1" t="s">
        <v>1454</v>
      </c>
      <c r="AZ113" s="1">
        <v>0</v>
      </c>
      <c r="BA113" s="1">
        <v>0</v>
      </c>
    </row>
    <row r="114" spans="1:53" x14ac:dyDescent="0.25">
      <c r="A114" s="309">
        <f t="shared" si="1"/>
        <v>0</v>
      </c>
      <c r="B114" s="1" t="s">
        <v>2639</v>
      </c>
      <c r="C114" s="1">
        <v>34613917</v>
      </c>
      <c r="D114" s="1">
        <v>144105</v>
      </c>
      <c r="E114" s="1">
        <v>4</v>
      </c>
      <c r="F114" s="1">
        <v>3.46139171130141E+16</v>
      </c>
      <c r="G114" s="304">
        <v>44484</v>
      </c>
      <c r="H114" s="304">
        <v>44711</v>
      </c>
      <c r="I114" s="1">
        <v>0</v>
      </c>
      <c r="J114" s="1">
        <v>1</v>
      </c>
      <c r="K114" s="1">
        <v>0</v>
      </c>
      <c r="L114" s="1">
        <v>30</v>
      </c>
      <c r="M114" s="1">
        <v>2</v>
      </c>
      <c r="N114" s="305">
        <v>19.8</v>
      </c>
      <c r="O114" s="305">
        <v>21699</v>
      </c>
      <c r="P114" s="2">
        <v>350000</v>
      </c>
      <c r="Q114" s="2">
        <v>61798</v>
      </c>
      <c r="R114" s="2">
        <v>350000</v>
      </c>
      <c r="S114" s="1">
        <v>0</v>
      </c>
      <c r="T114" s="1">
        <v>0</v>
      </c>
      <c r="U114" s="1">
        <v>0</v>
      </c>
      <c r="W114" s="1">
        <v>0</v>
      </c>
      <c r="X114" s="1">
        <v>0</v>
      </c>
      <c r="Y114" s="1">
        <v>0</v>
      </c>
      <c r="AB114" s="304">
        <v>44484</v>
      </c>
      <c r="AC114" s="1">
        <v>1</v>
      </c>
      <c r="AD114" s="1" t="s">
        <v>3016</v>
      </c>
      <c r="AE114" s="1">
        <v>1</v>
      </c>
      <c r="AF114" s="1">
        <v>30</v>
      </c>
      <c r="AG114" s="1">
        <v>0</v>
      </c>
      <c r="AH114" s="1" t="s">
        <v>1454</v>
      </c>
      <c r="AI114" s="1" t="s">
        <v>1454</v>
      </c>
      <c r="AJ114" s="1" t="s">
        <v>1454</v>
      </c>
      <c r="AK114" s="1" t="s">
        <v>1454</v>
      </c>
      <c r="AL114" s="1" t="s">
        <v>1454</v>
      </c>
      <c r="AM114" s="1" t="s">
        <v>1454</v>
      </c>
      <c r="AN114" s="1">
        <v>1</v>
      </c>
      <c r="AO114" s="1">
        <v>1</v>
      </c>
      <c r="AP114" s="1" t="s">
        <v>3086</v>
      </c>
      <c r="AQ114" s="1" t="s">
        <v>1454</v>
      </c>
      <c r="AR114" s="2">
        <v>483443</v>
      </c>
      <c r="AS114" s="1" t="s">
        <v>3078</v>
      </c>
      <c r="AT114" s="1">
        <v>44484</v>
      </c>
      <c r="AU114" s="1">
        <v>0</v>
      </c>
      <c r="AV114" s="1">
        <v>0</v>
      </c>
      <c r="AW114" s="1">
        <v>0</v>
      </c>
      <c r="AX114" s="1" t="s">
        <v>1454</v>
      </c>
      <c r="AY114" s="1">
        <v>890303093000</v>
      </c>
      <c r="AZ114" s="1">
        <v>0</v>
      </c>
      <c r="BA114" s="1">
        <v>0</v>
      </c>
    </row>
    <row r="115" spans="1:53" x14ac:dyDescent="0.25">
      <c r="A115" s="309">
        <f t="shared" si="1"/>
        <v>0</v>
      </c>
      <c r="B115" s="1" t="s">
        <v>2639</v>
      </c>
      <c r="C115" s="1">
        <v>34613917</v>
      </c>
      <c r="D115" s="1">
        <v>144105</v>
      </c>
      <c r="E115" s="1">
        <v>4</v>
      </c>
      <c r="F115" s="1">
        <v>3.46139171154845E+16</v>
      </c>
      <c r="G115" s="304">
        <v>43264</v>
      </c>
      <c r="H115" s="304">
        <v>45076</v>
      </c>
      <c r="I115" s="1">
        <v>0</v>
      </c>
      <c r="J115" s="1">
        <v>1</v>
      </c>
      <c r="K115" s="1">
        <v>39</v>
      </c>
      <c r="L115" s="1">
        <v>30</v>
      </c>
      <c r="M115" s="1">
        <v>2</v>
      </c>
      <c r="N115" s="305">
        <v>12.6</v>
      </c>
      <c r="O115" s="305">
        <v>13354</v>
      </c>
      <c r="P115" s="2">
        <v>5400000</v>
      </c>
      <c r="Q115" s="2">
        <v>122557</v>
      </c>
      <c r="R115" s="2">
        <v>2291980</v>
      </c>
      <c r="S115" s="1">
        <v>0</v>
      </c>
      <c r="T115" s="1">
        <v>0</v>
      </c>
      <c r="U115" s="1">
        <v>0</v>
      </c>
      <c r="W115" s="1">
        <v>0</v>
      </c>
      <c r="X115" s="1">
        <v>0</v>
      </c>
      <c r="Y115" s="1">
        <v>0</v>
      </c>
      <c r="AB115" s="304">
        <v>44498</v>
      </c>
      <c r="AC115" s="1">
        <v>1</v>
      </c>
      <c r="AD115" s="1" t="s">
        <v>3016</v>
      </c>
      <c r="AE115" s="1">
        <v>1</v>
      </c>
      <c r="AF115" s="1">
        <v>30</v>
      </c>
      <c r="AG115" s="1">
        <v>0</v>
      </c>
      <c r="AH115" s="1" t="s">
        <v>1454</v>
      </c>
      <c r="AI115" s="1" t="s">
        <v>1454</v>
      </c>
      <c r="AJ115" s="1" t="s">
        <v>1454</v>
      </c>
      <c r="AK115" s="1" t="s">
        <v>1454</v>
      </c>
      <c r="AL115" s="1" t="s">
        <v>1454</v>
      </c>
      <c r="AM115" s="1" t="s">
        <v>1454</v>
      </c>
      <c r="AN115" s="1">
        <v>1</v>
      </c>
      <c r="AO115" s="1">
        <v>1</v>
      </c>
      <c r="AP115" s="1" t="s">
        <v>3086</v>
      </c>
      <c r="AQ115" s="1" t="s">
        <v>1454</v>
      </c>
      <c r="AR115" s="2">
        <v>3165836</v>
      </c>
      <c r="AS115" s="1" t="s">
        <v>3020</v>
      </c>
      <c r="AT115" s="1">
        <v>43264</v>
      </c>
      <c r="AU115" s="1">
        <v>0</v>
      </c>
      <c r="AV115" s="1">
        <v>0</v>
      </c>
      <c r="AW115" s="1">
        <v>0</v>
      </c>
      <c r="AX115" s="1" t="s">
        <v>1454</v>
      </c>
      <c r="AY115" s="1">
        <v>890303093000</v>
      </c>
      <c r="AZ115" s="1">
        <v>0</v>
      </c>
      <c r="BA115" s="1">
        <v>0</v>
      </c>
    </row>
    <row r="116" spans="1:53" x14ac:dyDescent="0.25">
      <c r="A116" s="309">
        <f t="shared" si="1"/>
        <v>0</v>
      </c>
      <c r="B116" s="1" t="s">
        <v>2639</v>
      </c>
      <c r="C116" s="1">
        <v>34613917</v>
      </c>
      <c r="D116" s="1">
        <v>144105</v>
      </c>
      <c r="E116" s="1">
        <v>4</v>
      </c>
      <c r="F116" s="1">
        <v>3.46139172103877E+16</v>
      </c>
      <c r="G116" s="304">
        <v>43885</v>
      </c>
      <c r="H116" s="304">
        <v>44985</v>
      </c>
      <c r="I116" s="1">
        <v>0</v>
      </c>
      <c r="J116" s="1">
        <v>1</v>
      </c>
      <c r="K116" s="1">
        <v>18</v>
      </c>
      <c r="L116" s="1">
        <v>30</v>
      </c>
      <c r="M116" s="1">
        <v>2</v>
      </c>
      <c r="N116" s="305">
        <v>15.6</v>
      </c>
      <c r="O116" s="305">
        <v>16765</v>
      </c>
      <c r="P116" s="2">
        <v>5000000</v>
      </c>
      <c r="Q116" s="2">
        <v>181485</v>
      </c>
      <c r="R116" s="2">
        <v>2838230</v>
      </c>
      <c r="S116" s="1">
        <v>0</v>
      </c>
      <c r="T116" s="1">
        <v>0</v>
      </c>
      <c r="U116" s="1">
        <v>0</v>
      </c>
      <c r="W116" s="1">
        <v>0</v>
      </c>
      <c r="X116" s="1">
        <v>0</v>
      </c>
      <c r="Y116" s="1">
        <v>0</v>
      </c>
      <c r="AB116" s="304">
        <v>44498</v>
      </c>
      <c r="AC116" s="1">
        <v>1</v>
      </c>
      <c r="AD116" s="1" t="s">
        <v>3016</v>
      </c>
      <c r="AE116" s="1">
        <v>1</v>
      </c>
      <c r="AF116" s="1">
        <v>30</v>
      </c>
      <c r="AG116" s="1">
        <v>0</v>
      </c>
      <c r="AH116" s="1" t="s">
        <v>1454</v>
      </c>
      <c r="AI116" s="1" t="s">
        <v>1454</v>
      </c>
      <c r="AJ116" s="1" t="s">
        <v>1454</v>
      </c>
      <c r="AK116" s="1" t="s">
        <v>1454</v>
      </c>
      <c r="AL116" s="1" t="s">
        <v>1454</v>
      </c>
      <c r="AM116" s="1" t="s">
        <v>1454</v>
      </c>
      <c r="AN116" s="1">
        <v>1</v>
      </c>
      <c r="AO116" s="1">
        <v>1</v>
      </c>
      <c r="AP116" s="1" t="s">
        <v>3086</v>
      </c>
      <c r="AQ116" s="1" t="s">
        <v>1454</v>
      </c>
      <c r="AR116" s="2">
        <v>3920353</v>
      </c>
      <c r="AS116" s="1" t="s">
        <v>3023</v>
      </c>
      <c r="AT116" s="1">
        <v>43885</v>
      </c>
      <c r="AU116" s="1">
        <v>0</v>
      </c>
      <c r="AV116" s="1">
        <v>0</v>
      </c>
      <c r="AW116" s="1">
        <v>0</v>
      </c>
      <c r="AX116" s="1" t="s">
        <v>1454</v>
      </c>
      <c r="AY116" s="1">
        <v>890303093000</v>
      </c>
      <c r="AZ116" s="1">
        <v>0</v>
      </c>
      <c r="BA116" s="1">
        <v>0</v>
      </c>
    </row>
    <row r="117" spans="1:53" x14ac:dyDescent="0.25">
      <c r="A117" s="309">
        <f t="shared" si="1"/>
        <v>7951164</v>
      </c>
      <c r="B117" s="1" t="s">
        <v>2639</v>
      </c>
      <c r="C117" s="1">
        <v>94424859</v>
      </c>
      <c r="D117" s="1">
        <v>144105</v>
      </c>
      <c r="E117" s="1">
        <v>4</v>
      </c>
      <c r="F117" s="1">
        <v>9.4424859117585904E+16</v>
      </c>
      <c r="G117" s="304">
        <v>43546</v>
      </c>
      <c r="H117" s="304">
        <v>45746</v>
      </c>
      <c r="I117" s="1">
        <v>0</v>
      </c>
      <c r="J117" s="1">
        <v>1</v>
      </c>
      <c r="K117" s="1">
        <v>28</v>
      </c>
      <c r="L117" s="1">
        <v>30</v>
      </c>
      <c r="M117" s="1">
        <v>2</v>
      </c>
      <c r="N117" s="305">
        <v>18</v>
      </c>
      <c r="O117" s="305">
        <v>19562</v>
      </c>
      <c r="P117" s="2">
        <v>16900000</v>
      </c>
      <c r="Q117" s="2">
        <v>388208</v>
      </c>
      <c r="R117" s="2">
        <v>12369973</v>
      </c>
      <c r="S117" s="1">
        <v>0</v>
      </c>
      <c r="T117" s="1">
        <v>0</v>
      </c>
      <c r="U117" s="1">
        <v>0</v>
      </c>
      <c r="W117" s="1">
        <v>0</v>
      </c>
      <c r="X117" s="1">
        <v>0</v>
      </c>
      <c r="Y117" s="1">
        <v>0</v>
      </c>
      <c r="AB117" s="304">
        <v>44498</v>
      </c>
      <c r="AC117" s="1">
        <v>1</v>
      </c>
      <c r="AD117" s="1" t="s">
        <v>3016</v>
      </c>
      <c r="AE117" s="1">
        <v>1</v>
      </c>
      <c r="AF117" s="1">
        <v>30</v>
      </c>
      <c r="AG117" s="1">
        <v>0</v>
      </c>
      <c r="AH117" s="1" t="s">
        <v>1454</v>
      </c>
      <c r="AI117" s="1" t="s">
        <v>1454</v>
      </c>
      <c r="AJ117" s="1" t="s">
        <v>1454</v>
      </c>
      <c r="AK117" s="1" t="s">
        <v>1454</v>
      </c>
      <c r="AL117" s="1" t="s">
        <v>1454</v>
      </c>
      <c r="AM117" s="1" t="s">
        <v>1454</v>
      </c>
      <c r="AN117" s="1">
        <v>1</v>
      </c>
      <c r="AO117" s="1">
        <v>1</v>
      </c>
      <c r="AP117" s="1" t="s">
        <v>3086</v>
      </c>
      <c r="AQ117" s="1" t="s">
        <v>1454</v>
      </c>
      <c r="AR117" s="2">
        <v>4418809</v>
      </c>
      <c r="AS117" s="1" t="s">
        <v>3027</v>
      </c>
      <c r="AT117" s="1">
        <v>43546</v>
      </c>
      <c r="AU117" s="1">
        <v>0</v>
      </c>
      <c r="AV117" s="1">
        <v>0</v>
      </c>
      <c r="AW117" s="1">
        <v>0</v>
      </c>
      <c r="AX117" s="1" t="s">
        <v>1454</v>
      </c>
      <c r="AY117" s="1">
        <v>890303093000</v>
      </c>
      <c r="AZ117" s="1">
        <v>0</v>
      </c>
      <c r="BA117" s="1">
        <v>0</v>
      </c>
    </row>
    <row r="118" spans="1:53" x14ac:dyDescent="0.25">
      <c r="A118" s="309">
        <f t="shared" si="1"/>
        <v>0</v>
      </c>
      <c r="B118" s="1" t="s">
        <v>2639</v>
      </c>
      <c r="C118" s="1">
        <v>31163324</v>
      </c>
      <c r="D118" s="1">
        <v>144105</v>
      </c>
      <c r="E118" s="1">
        <v>4</v>
      </c>
      <c r="F118" s="1">
        <v>3.11633241171873E+16</v>
      </c>
      <c r="G118" s="304">
        <v>43795</v>
      </c>
      <c r="H118" s="304">
        <v>44895</v>
      </c>
      <c r="I118" s="1">
        <v>0</v>
      </c>
      <c r="J118" s="1">
        <v>1</v>
      </c>
      <c r="K118" s="1">
        <v>20</v>
      </c>
      <c r="L118" s="1">
        <v>30</v>
      </c>
      <c r="M118" s="1">
        <v>2</v>
      </c>
      <c r="N118" s="305">
        <v>11.76</v>
      </c>
      <c r="O118" s="305">
        <v>12415</v>
      </c>
      <c r="P118" s="2">
        <v>5000000</v>
      </c>
      <c r="Q118" s="2">
        <v>166186</v>
      </c>
      <c r="R118" s="2">
        <v>2445110</v>
      </c>
      <c r="S118" s="1">
        <v>0</v>
      </c>
      <c r="T118" s="1">
        <v>0</v>
      </c>
      <c r="U118" s="1">
        <v>0</v>
      </c>
      <c r="W118" s="1">
        <v>0</v>
      </c>
      <c r="X118" s="1">
        <v>0</v>
      </c>
      <c r="Y118" s="1">
        <v>0</v>
      </c>
      <c r="AB118" s="304">
        <v>44498</v>
      </c>
      <c r="AC118" s="1">
        <v>1</v>
      </c>
      <c r="AD118" s="1" t="s">
        <v>3016</v>
      </c>
      <c r="AE118" s="1">
        <v>1</v>
      </c>
      <c r="AF118" s="1">
        <v>30</v>
      </c>
      <c r="AG118" s="1">
        <v>0</v>
      </c>
      <c r="AH118" s="1" t="s">
        <v>1454</v>
      </c>
      <c r="AI118" s="1" t="s">
        <v>1454</v>
      </c>
      <c r="AJ118" s="1" t="s">
        <v>1454</v>
      </c>
      <c r="AK118" s="1" t="s">
        <v>1454</v>
      </c>
      <c r="AL118" s="1" t="s">
        <v>1454</v>
      </c>
      <c r="AM118" s="1" t="s">
        <v>1454</v>
      </c>
      <c r="AN118" s="1">
        <v>1</v>
      </c>
      <c r="AO118" s="1">
        <v>1</v>
      </c>
      <c r="AP118" s="1" t="s">
        <v>3086</v>
      </c>
      <c r="AQ118" s="1" t="s">
        <v>1454</v>
      </c>
      <c r="AR118" s="2">
        <v>9169260</v>
      </c>
      <c r="AS118" s="1" t="s">
        <v>3025</v>
      </c>
      <c r="AT118" s="1">
        <v>43795</v>
      </c>
      <c r="AU118" s="1">
        <v>0</v>
      </c>
      <c r="AV118" s="1">
        <v>0</v>
      </c>
      <c r="AW118" s="1">
        <v>0</v>
      </c>
      <c r="AX118" s="1" t="s">
        <v>1454</v>
      </c>
      <c r="AY118" s="1">
        <v>890303093000</v>
      </c>
      <c r="AZ118" s="1">
        <v>0</v>
      </c>
      <c r="BA118" s="1">
        <v>0</v>
      </c>
    </row>
    <row r="119" spans="1:53" x14ac:dyDescent="0.25">
      <c r="A119" s="309">
        <f t="shared" si="1"/>
        <v>0</v>
      </c>
      <c r="B119" s="1" t="s">
        <v>2639</v>
      </c>
      <c r="C119" s="1">
        <v>31163324</v>
      </c>
      <c r="D119" s="1">
        <v>144105</v>
      </c>
      <c r="E119" s="1">
        <v>4</v>
      </c>
      <c r="F119" s="1">
        <v>3.11633241171854E+16</v>
      </c>
      <c r="G119" s="304">
        <v>43434</v>
      </c>
      <c r="H119" s="304">
        <v>44895</v>
      </c>
      <c r="I119" s="1">
        <v>0</v>
      </c>
      <c r="J119" s="1">
        <v>1</v>
      </c>
      <c r="K119" s="1">
        <v>35</v>
      </c>
      <c r="L119" s="1">
        <v>30</v>
      </c>
      <c r="M119" s="1">
        <v>2</v>
      </c>
      <c r="N119" s="305">
        <v>11.76</v>
      </c>
      <c r="O119" s="305">
        <v>12415</v>
      </c>
      <c r="P119" s="2">
        <v>1500000</v>
      </c>
      <c r="Q119" s="2">
        <v>39536</v>
      </c>
      <c r="R119" s="2">
        <v>481067</v>
      </c>
      <c r="S119" s="1">
        <v>0</v>
      </c>
      <c r="T119" s="1">
        <v>0</v>
      </c>
      <c r="U119" s="1">
        <v>0</v>
      </c>
      <c r="W119" s="1">
        <v>0</v>
      </c>
      <c r="X119" s="1">
        <v>0</v>
      </c>
      <c r="Y119" s="1">
        <v>0</v>
      </c>
      <c r="AB119" s="304">
        <v>44498</v>
      </c>
      <c r="AC119" s="1">
        <v>1</v>
      </c>
      <c r="AD119" s="1" t="s">
        <v>3016</v>
      </c>
      <c r="AE119" s="1">
        <v>1</v>
      </c>
      <c r="AF119" s="1">
        <v>30</v>
      </c>
      <c r="AG119" s="1">
        <v>0</v>
      </c>
      <c r="AH119" s="1" t="s">
        <v>1454</v>
      </c>
      <c r="AI119" s="1" t="s">
        <v>1454</v>
      </c>
      <c r="AJ119" s="1" t="s">
        <v>1454</v>
      </c>
      <c r="AK119" s="1" t="s">
        <v>1454</v>
      </c>
      <c r="AL119" s="1" t="s">
        <v>1454</v>
      </c>
      <c r="AM119" s="1" t="s">
        <v>1454</v>
      </c>
      <c r="AN119" s="1">
        <v>1</v>
      </c>
      <c r="AO119" s="1">
        <v>1</v>
      </c>
      <c r="AP119" s="1" t="s">
        <v>3086</v>
      </c>
      <c r="AQ119" s="1" t="s">
        <v>1454</v>
      </c>
      <c r="AR119" s="2">
        <v>1804020</v>
      </c>
      <c r="AS119" s="1" t="s">
        <v>3025</v>
      </c>
      <c r="AT119" s="1">
        <v>43434</v>
      </c>
      <c r="AU119" s="1">
        <v>0</v>
      </c>
      <c r="AV119" s="1">
        <v>0</v>
      </c>
      <c r="AW119" s="1">
        <v>0</v>
      </c>
      <c r="AX119" s="1" t="s">
        <v>1454</v>
      </c>
      <c r="AY119" s="1">
        <v>890303093000</v>
      </c>
      <c r="AZ119" s="1">
        <v>0</v>
      </c>
      <c r="BA119" s="1">
        <v>0</v>
      </c>
    </row>
    <row r="120" spans="1:53" x14ac:dyDescent="0.25">
      <c r="A120" s="309">
        <f t="shared" si="1"/>
        <v>17725124</v>
      </c>
      <c r="B120" s="1" t="s">
        <v>2639</v>
      </c>
      <c r="C120" s="1">
        <v>31177028</v>
      </c>
      <c r="D120" s="1">
        <v>144105</v>
      </c>
      <c r="E120" s="1">
        <v>4</v>
      </c>
      <c r="F120" s="1">
        <v>3.11770281177881E+16</v>
      </c>
      <c r="G120" s="304">
        <v>44007</v>
      </c>
      <c r="H120" s="304">
        <v>46568</v>
      </c>
      <c r="I120" s="1">
        <v>0</v>
      </c>
      <c r="J120" s="1">
        <v>1</v>
      </c>
      <c r="K120" s="1">
        <v>16</v>
      </c>
      <c r="L120" s="1">
        <v>30</v>
      </c>
      <c r="M120" s="1">
        <v>2</v>
      </c>
      <c r="N120" s="305">
        <v>18</v>
      </c>
      <c r="O120" s="305">
        <v>19562</v>
      </c>
      <c r="P120" s="2">
        <v>31183000</v>
      </c>
      <c r="Q120" s="2">
        <v>660674</v>
      </c>
      <c r="R120" s="2">
        <v>27851374</v>
      </c>
      <c r="S120" s="1">
        <v>0</v>
      </c>
      <c r="T120" s="1">
        <v>0</v>
      </c>
      <c r="U120" s="1">
        <v>0</v>
      </c>
      <c r="W120" s="1">
        <v>0</v>
      </c>
      <c r="X120" s="1">
        <v>0</v>
      </c>
      <c r="Y120" s="1">
        <v>0</v>
      </c>
      <c r="AB120" s="304">
        <v>44498</v>
      </c>
      <c r="AC120" s="1">
        <v>1</v>
      </c>
      <c r="AD120" s="1" t="s">
        <v>3016</v>
      </c>
      <c r="AE120" s="1">
        <v>1</v>
      </c>
      <c r="AF120" s="1">
        <v>30</v>
      </c>
      <c r="AG120" s="1">
        <v>0</v>
      </c>
      <c r="AH120" s="1" t="s">
        <v>1454</v>
      </c>
      <c r="AI120" s="1" t="s">
        <v>1454</v>
      </c>
      <c r="AJ120" s="1" t="s">
        <v>1454</v>
      </c>
      <c r="AK120" s="1" t="s">
        <v>1454</v>
      </c>
      <c r="AL120" s="1" t="s">
        <v>1454</v>
      </c>
      <c r="AM120" s="1" t="s">
        <v>1454</v>
      </c>
      <c r="AN120" s="1">
        <v>1</v>
      </c>
      <c r="AO120" s="1">
        <v>1</v>
      </c>
      <c r="AP120" s="1" t="s">
        <v>3086</v>
      </c>
      <c r="AQ120" s="1" t="s">
        <v>1454</v>
      </c>
      <c r="AR120" s="2">
        <v>10126250</v>
      </c>
      <c r="AS120" s="1" t="s">
        <v>3026</v>
      </c>
      <c r="AT120" s="1">
        <v>44007</v>
      </c>
      <c r="AU120" s="1">
        <v>0</v>
      </c>
      <c r="AV120" s="1">
        <v>0</v>
      </c>
      <c r="AW120" s="1">
        <v>0</v>
      </c>
      <c r="AX120" s="1" t="s">
        <v>1454</v>
      </c>
      <c r="AY120" s="1">
        <v>890303093000</v>
      </c>
      <c r="AZ120" s="1">
        <v>0</v>
      </c>
      <c r="BA120" s="1">
        <v>0</v>
      </c>
    </row>
    <row r="121" spans="1:53" x14ac:dyDescent="0.25">
      <c r="A121" s="309">
        <f t="shared" si="1"/>
        <v>0</v>
      </c>
      <c r="B121" s="1" t="s">
        <v>2639</v>
      </c>
      <c r="C121" s="1">
        <v>31968769</v>
      </c>
      <c r="D121" s="1">
        <v>144105</v>
      </c>
      <c r="E121" s="1">
        <v>4</v>
      </c>
      <c r="F121" s="1">
        <v>3.19687691163795E+16</v>
      </c>
      <c r="G121" s="304">
        <v>42219</v>
      </c>
      <c r="H121" s="304">
        <v>45868</v>
      </c>
      <c r="I121" s="1">
        <v>0</v>
      </c>
      <c r="J121" s="1">
        <v>1</v>
      </c>
      <c r="K121" s="1">
        <v>117</v>
      </c>
      <c r="L121" s="1">
        <v>30</v>
      </c>
      <c r="M121" s="1">
        <v>2</v>
      </c>
      <c r="N121" s="305">
        <v>10.8</v>
      </c>
      <c r="O121" s="305">
        <v>11351</v>
      </c>
      <c r="P121" s="2">
        <v>17947565</v>
      </c>
      <c r="Q121" s="2">
        <v>391012</v>
      </c>
      <c r="R121" s="2">
        <v>1090535</v>
      </c>
      <c r="S121" s="1">
        <v>0</v>
      </c>
      <c r="T121" s="1">
        <v>0</v>
      </c>
      <c r="U121" s="1">
        <v>0</v>
      </c>
      <c r="W121" s="1">
        <v>0</v>
      </c>
      <c r="X121" s="1">
        <v>0</v>
      </c>
      <c r="Y121" s="1">
        <v>0</v>
      </c>
      <c r="AB121" s="304">
        <v>44498</v>
      </c>
      <c r="AC121" s="1">
        <v>1</v>
      </c>
      <c r="AD121" s="1" t="s">
        <v>3016</v>
      </c>
      <c r="AE121" s="1">
        <v>1</v>
      </c>
      <c r="AF121" s="1">
        <v>30</v>
      </c>
      <c r="AG121" s="1">
        <v>0</v>
      </c>
      <c r="AH121" s="1" t="s">
        <v>1454</v>
      </c>
      <c r="AI121" s="1" t="s">
        <v>1454</v>
      </c>
      <c r="AJ121" s="1" t="s">
        <v>1454</v>
      </c>
      <c r="AK121" s="1" t="s">
        <v>1454</v>
      </c>
      <c r="AL121" s="1" t="s">
        <v>1454</v>
      </c>
      <c r="AM121" s="1" t="s">
        <v>1454</v>
      </c>
      <c r="AN121" s="1">
        <v>1</v>
      </c>
      <c r="AO121" s="1">
        <v>1</v>
      </c>
      <c r="AP121" s="1" t="s">
        <v>3086</v>
      </c>
      <c r="AQ121" s="1" t="s">
        <v>1454</v>
      </c>
      <c r="AR121" s="2">
        <v>21422489</v>
      </c>
      <c r="AS121" s="1" t="s">
        <v>3042</v>
      </c>
      <c r="AT121" s="1">
        <v>42219</v>
      </c>
      <c r="AU121" s="1">
        <v>0</v>
      </c>
      <c r="AV121" s="1">
        <v>0</v>
      </c>
      <c r="AW121" s="1">
        <v>0</v>
      </c>
      <c r="AX121" s="1" t="s">
        <v>1454</v>
      </c>
      <c r="AY121" s="1">
        <v>890303093000</v>
      </c>
      <c r="AZ121" s="1">
        <v>0</v>
      </c>
      <c r="BA121" s="1">
        <v>0</v>
      </c>
    </row>
    <row r="122" spans="1:53" x14ac:dyDescent="0.25">
      <c r="A122" s="309">
        <f t="shared" si="1"/>
        <v>0</v>
      </c>
      <c r="B122" s="1" t="s">
        <v>2639</v>
      </c>
      <c r="C122" s="1">
        <v>38879260</v>
      </c>
      <c r="D122" s="1">
        <v>144105</v>
      </c>
      <c r="E122" s="1">
        <v>4</v>
      </c>
      <c r="F122" s="1">
        <v>3.8879260113014096E+16</v>
      </c>
      <c r="G122" s="304">
        <v>44481</v>
      </c>
      <c r="H122" s="304">
        <v>44681</v>
      </c>
      <c r="I122" s="1">
        <v>0</v>
      </c>
      <c r="J122" s="1">
        <v>1</v>
      </c>
      <c r="K122" s="1">
        <v>0</v>
      </c>
      <c r="L122" s="1">
        <v>30</v>
      </c>
      <c r="M122" s="1">
        <v>2</v>
      </c>
      <c r="N122" s="305">
        <v>19.8</v>
      </c>
      <c r="O122" s="305">
        <v>21699</v>
      </c>
      <c r="P122" s="2">
        <v>350000</v>
      </c>
      <c r="Q122" s="2">
        <v>61798</v>
      </c>
      <c r="R122" s="2">
        <v>350000</v>
      </c>
      <c r="S122" s="1">
        <v>0</v>
      </c>
      <c r="T122" s="1">
        <v>0</v>
      </c>
      <c r="U122" s="1">
        <v>0</v>
      </c>
      <c r="W122" s="1">
        <v>0</v>
      </c>
      <c r="X122" s="1">
        <v>0</v>
      </c>
      <c r="Y122" s="1">
        <v>0</v>
      </c>
      <c r="AB122" s="304">
        <v>44481</v>
      </c>
      <c r="AC122" s="1">
        <v>1</v>
      </c>
      <c r="AD122" s="1" t="s">
        <v>3016</v>
      </c>
      <c r="AE122" s="1">
        <v>1</v>
      </c>
      <c r="AF122" s="1">
        <v>30</v>
      </c>
      <c r="AG122" s="1">
        <v>0</v>
      </c>
      <c r="AH122" s="1" t="s">
        <v>1454</v>
      </c>
      <c r="AI122" s="1" t="s">
        <v>1454</v>
      </c>
      <c r="AJ122" s="1" t="s">
        <v>1454</v>
      </c>
      <c r="AK122" s="1" t="s">
        <v>1454</v>
      </c>
      <c r="AL122" s="1" t="s">
        <v>1454</v>
      </c>
      <c r="AM122" s="1" t="s">
        <v>1454</v>
      </c>
      <c r="AN122" s="1">
        <v>1</v>
      </c>
      <c r="AO122" s="1">
        <v>1</v>
      </c>
      <c r="AP122" s="1" t="s">
        <v>3086</v>
      </c>
      <c r="AQ122" s="1" t="s">
        <v>1454</v>
      </c>
      <c r="AR122" s="2">
        <v>1836606</v>
      </c>
      <c r="AS122" s="1" t="s">
        <v>3078</v>
      </c>
      <c r="AT122" s="1">
        <v>44481</v>
      </c>
      <c r="AU122" s="1">
        <v>0</v>
      </c>
      <c r="AV122" s="1">
        <v>0</v>
      </c>
      <c r="AW122" s="1">
        <v>0</v>
      </c>
      <c r="AX122" s="1" t="s">
        <v>1454</v>
      </c>
      <c r="AY122" s="1">
        <v>890303093000</v>
      </c>
      <c r="AZ122" s="1">
        <v>0</v>
      </c>
      <c r="BA122" s="1">
        <v>0</v>
      </c>
    </row>
    <row r="123" spans="1:53" x14ac:dyDescent="0.25">
      <c r="A123" s="309">
        <f t="shared" si="1"/>
        <v>0</v>
      </c>
      <c r="B123" s="1" t="s">
        <v>2639</v>
      </c>
      <c r="C123" s="1">
        <v>38879260</v>
      </c>
      <c r="D123" s="1">
        <v>144105</v>
      </c>
      <c r="E123" s="1">
        <v>4</v>
      </c>
      <c r="F123" s="1">
        <v>3.8879260117187296E+16</v>
      </c>
      <c r="G123" s="304">
        <v>43795</v>
      </c>
      <c r="H123" s="304">
        <v>44895</v>
      </c>
      <c r="I123" s="1">
        <v>0</v>
      </c>
      <c r="J123" s="1">
        <v>1</v>
      </c>
      <c r="K123" s="1">
        <v>25</v>
      </c>
      <c r="L123" s="1">
        <v>30</v>
      </c>
      <c r="M123" s="1">
        <v>2</v>
      </c>
      <c r="N123" s="305">
        <v>11.76</v>
      </c>
      <c r="O123" s="305">
        <v>12415</v>
      </c>
      <c r="P123" s="2">
        <v>5000000</v>
      </c>
      <c r="Q123" s="2">
        <v>166186</v>
      </c>
      <c r="R123" s="2">
        <v>1679028</v>
      </c>
      <c r="S123" s="1">
        <v>0</v>
      </c>
      <c r="T123" s="1">
        <v>0</v>
      </c>
      <c r="U123" s="1">
        <v>0</v>
      </c>
      <c r="W123" s="1">
        <v>0</v>
      </c>
      <c r="X123" s="1">
        <v>0</v>
      </c>
      <c r="Y123" s="1">
        <v>0</v>
      </c>
      <c r="AB123" s="304">
        <v>44498</v>
      </c>
      <c r="AC123" s="1">
        <v>1</v>
      </c>
      <c r="AD123" s="1" t="s">
        <v>3016</v>
      </c>
      <c r="AE123" s="1">
        <v>1</v>
      </c>
      <c r="AF123" s="1">
        <v>30</v>
      </c>
      <c r="AG123" s="1">
        <v>0</v>
      </c>
      <c r="AH123" s="1" t="s">
        <v>1454</v>
      </c>
      <c r="AI123" s="1" t="s">
        <v>1454</v>
      </c>
      <c r="AJ123" s="1" t="s">
        <v>1454</v>
      </c>
      <c r="AK123" s="1" t="s">
        <v>1454</v>
      </c>
      <c r="AL123" s="1" t="s">
        <v>1454</v>
      </c>
      <c r="AM123" s="1" t="s">
        <v>1454</v>
      </c>
      <c r="AN123" s="1">
        <v>1</v>
      </c>
      <c r="AO123" s="1">
        <v>1</v>
      </c>
      <c r="AP123" s="1" t="s">
        <v>3086</v>
      </c>
      <c r="AQ123" s="1" t="s">
        <v>1454</v>
      </c>
      <c r="AR123" s="2">
        <v>8810609</v>
      </c>
      <c r="AS123" s="1" t="s">
        <v>3025</v>
      </c>
      <c r="AT123" s="1">
        <v>43795</v>
      </c>
      <c r="AU123" s="1">
        <v>0</v>
      </c>
      <c r="AV123" s="1">
        <v>0</v>
      </c>
      <c r="AW123" s="1">
        <v>0</v>
      </c>
      <c r="AX123" s="1" t="s">
        <v>1454</v>
      </c>
      <c r="AY123" s="1">
        <v>890303093000</v>
      </c>
      <c r="AZ123" s="1">
        <v>0</v>
      </c>
      <c r="BA123" s="1">
        <v>0</v>
      </c>
    </row>
    <row r="124" spans="1:53" x14ac:dyDescent="0.25">
      <c r="A124" s="309">
        <f t="shared" si="1"/>
        <v>0</v>
      </c>
      <c r="B124" s="1" t="s">
        <v>2639</v>
      </c>
      <c r="C124" s="1">
        <v>31582308</v>
      </c>
      <c r="D124" s="1">
        <v>144105</v>
      </c>
      <c r="E124" s="1">
        <v>4</v>
      </c>
      <c r="F124" s="1">
        <v>3.1582308115489E+16</v>
      </c>
      <c r="G124" s="304">
        <v>44314</v>
      </c>
      <c r="H124" s="304">
        <v>44681</v>
      </c>
      <c r="I124" s="1">
        <v>0</v>
      </c>
      <c r="J124" s="1">
        <v>1</v>
      </c>
      <c r="K124" s="1">
        <v>6</v>
      </c>
      <c r="L124" s="1">
        <v>30</v>
      </c>
      <c r="M124" s="1">
        <v>2</v>
      </c>
      <c r="N124" s="305">
        <v>9</v>
      </c>
      <c r="O124" s="305">
        <v>9381</v>
      </c>
      <c r="P124" s="2">
        <v>800000</v>
      </c>
      <c r="Q124" s="2">
        <v>70068</v>
      </c>
      <c r="R124" s="2">
        <v>409251</v>
      </c>
      <c r="S124" s="1">
        <v>0</v>
      </c>
      <c r="T124" s="1">
        <v>0</v>
      </c>
      <c r="U124" s="1">
        <v>0</v>
      </c>
      <c r="W124" s="1">
        <v>0</v>
      </c>
      <c r="X124" s="1">
        <v>0</v>
      </c>
      <c r="Y124" s="1">
        <v>0</v>
      </c>
      <c r="AB124" s="304">
        <v>44499</v>
      </c>
      <c r="AC124" s="1">
        <v>1</v>
      </c>
      <c r="AD124" s="1" t="s">
        <v>3016</v>
      </c>
      <c r="AE124" s="1">
        <v>1</v>
      </c>
      <c r="AF124" s="1">
        <v>30</v>
      </c>
      <c r="AG124" s="1">
        <v>0</v>
      </c>
      <c r="AH124" s="1" t="s">
        <v>1454</v>
      </c>
      <c r="AI124" s="1" t="s">
        <v>1454</v>
      </c>
      <c r="AJ124" s="1" t="s">
        <v>1454</v>
      </c>
      <c r="AK124" s="1" t="s">
        <v>1454</v>
      </c>
      <c r="AL124" s="1" t="s">
        <v>1454</v>
      </c>
      <c r="AM124" s="1" t="s">
        <v>1454</v>
      </c>
      <c r="AN124" s="1">
        <v>1</v>
      </c>
      <c r="AO124" s="1">
        <v>1</v>
      </c>
      <c r="AP124" s="1" t="s">
        <v>3086</v>
      </c>
      <c r="AQ124" s="1" t="s">
        <v>1454</v>
      </c>
      <c r="AR124" s="2">
        <v>1010147</v>
      </c>
      <c r="AS124" s="1" t="s">
        <v>3020</v>
      </c>
      <c r="AT124" s="1">
        <v>44314</v>
      </c>
      <c r="AU124" s="1">
        <v>0</v>
      </c>
      <c r="AV124" s="1">
        <v>0</v>
      </c>
      <c r="AW124" s="1">
        <v>0</v>
      </c>
      <c r="AX124" s="1" t="s">
        <v>1454</v>
      </c>
      <c r="AY124" s="1">
        <v>0</v>
      </c>
      <c r="AZ124" s="1">
        <v>0</v>
      </c>
      <c r="BA124" s="1">
        <v>0</v>
      </c>
    </row>
    <row r="125" spans="1:53" x14ac:dyDescent="0.25">
      <c r="A125" s="309">
        <f t="shared" si="1"/>
        <v>0</v>
      </c>
      <c r="B125" s="1" t="s">
        <v>2639</v>
      </c>
      <c r="C125" s="1">
        <v>31582308</v>
      </c>
      <c r="D125" s="1">
        <v>144105</v>
      </c>
      <c r="E125" s="1">
        <v>4</v>
      </c>
      <c r="F125" s="1">
        <v>3.15823081154893E+16</v>
      </c>
      <c r="G125" s="304">
        <v>44392</v>
      </c>
      <c r="H125" s="304">
        <v>44742</v>
      </c>
      <c r="I125" s="1">
        <v>0</v>
      </c>
      <c r="J125" s="1">
        <v>1</v>
      </c>
      <c r="K125" s="1">
        <v>3</v>
      </c>
      <c r="L125" s="1">
        <v>30</v>
      </c>
      <c r="M125" s="1">
        <v>2</v>
      </c>
      <c r="N125" s="305">
        <v>9</v>
      </c>
      <c r="O125" s="305">
        <v>9381</v>
      </c>
      <c r="P125" s="2">
        <v>765000</v>
      </c>
      <c r="Q125" s="2">
        <v>72817</v>
      </c>
      <c r="R125" s="2">
        <v>562756</v>
      </c>
      <c r="S125" s="1">
        <v>0</v>
      </c>
      <c r="T125" s="1">
        <v>0</v>
      </c>
      <c r="U125" s="1">
        <v>0</v>
      </c>
      <c r="W125" s="1">
        <v>0</v>
      </c>
      <c r="X125" s="1">
        <v>0</v>
      </c>
      <c r="Y125" s="1">
        <v>0</v>
      </c>
      <c r="AB125" s="304">
        <v>44499</v>
      </c>
      <c r="AC125" s="1">
        <v>1</v>
      </c>
      <c r="AD125" s="1" t="s">
        <v>3016</v>
      </c>
      <c r="AE125" s="1">
        <v>1</v>
      </c>
      <c r="AF125" s="1">
        <v>30</v>
      </c>
      <c r="AG125" s="1">
        <v>0</v>
      </c>
      <c r="AH125" s="1" t="s">
        <v>1454</v>
      </c>
      <c r="AI125" s="1" t="s">
        <v>1454</v>
      </c>
      <c r="AJ125" s="1" t="s">
        <v>1454</v>
      </c>
      <c r="AK125" s="1" t="s">
        <v>1454</v>
      </c>
      <c r="AL125" s="1" t="s">
        <v>1454</v>
      </c>
      <c r="AM125" s="1" t="s">
        <v>1454</v>
      </c>
      <c r="AN125" s="1">
        <v>1</v>
      </c>
      <c r="AO125" s="1">
        <v>1</v>
      </c>
      <c r="AP125" s="1" t="s">
        <v>3086</v>
      </c>
      <c r="AQ125" s="1" t="s">
        <v>1454</v>
      </c>
      <c r="AR125" s="2">
        <v>1389041</v>
      </c>
      <c r="AS125" s="1" t="s">
        <v>3020</v>
      </c>
      <c r="AT125" s="1">
        <v>44392</v>
      </c>
      <c r="AU125" s="1">
        <v>0</v>
      </c>
      <c r="AV125" s="1">
        <v>0</v>
      </c>
      <c r="AW125" s="1">
        <v>0</v>
      </c>
      <c r="AX125" s="1" t="s">
        <v>1454</v>
      </c>
      <c r="AY125" s="1">
        <v>0</v>
      </c>
      <c r="AZ125" s="1">
        <v>0</v>
      </c>
      <c r="BA125" s="1">
        <v>0</v>
      </c>
    </row>
    <row r="126" spans="1:53" x14ac:dyDescent="0.25">
      <c r="A126" s="309">
        <f t="shared" si="1"/>
        <v>0</v>
      </c>
      <c r="B126" s="1" t="s">
        <v>2639</v>
      </c>
      <c r="C126" s="1">
        <v>31582308</v>
      </c>
      <c r="D126" s="1">
        <v>144105</v>
      </c>
      <c r="E126" s="1">
        <v>4</v>
      </c>
      <c r="F126" s="1">
        <v>3.1582308124689E+16</v>
      </c>
      <c r="G126" s="304">
        <v>44273</v>
      </c>
      <c r="H126" s="304">
        <v>45015</v>
      </c>
      <c r="I126" s="1">
        <v>0</v>
      </c>
      <c r="J126" s="1">
        <v>1</v>
      </c>
      <c r="K126" s="1">
        <v>7</v>
      </c>
      <c r="L126" s="1">
        <v>30</v>
      </c>
      <c r="M126" s="1">
        <v>2</v>
      </c>
      <c r="N126" s="305">
        <v>19.2</v>
      </c>
      <c r="O126" s="305">
        <v>20983</v>
      </c>
      <c r="P126" s="2">
        <v>1200000</v>
      </c>
      <c r="Q126" s="2">
        <v>60958</v>
      </c>
      <c r="R126" s="2">
        <v>897234</v>
      </c>
      <c r="S126" s="1">
        <v>0</v>
      </c>
      <c r="T126" s="1">
        <v>0</v>
      </c>
      <c r="U126" s="1">
        <v>0</v>
      </c>
      <c r="W126" s="1">
        <v>0</v>
      </c>
      <c r="X126" s="1">
        <v>0</v>
      </c>
      <c r="Y126" s="1">
        <v>0</v>
      </c>
      <c r="AB126" s="304">
        <v>44499</v>
      </c>
      <c r="AC126" s="1">
        <v>1</v>
      </c>
      <c r="AD126" s="1" t="s">
        <v>3016</v>
      </c>
      <c r="AE126" s="1">
        <v>1</v>
      </c>
      <c r="AF126" s="1">
        <v>30</v>
      </c>
      <c r="AG126" s="1">
        <v>0</v>
      </c>
      <c r="AH126" s="1" t="s">
        <v>1454</v>
      </c>
      <c r="AI126" s="1" t="s">
        <v>1454</v>
      </c>
      <c r="AJ126" s="1" t="s">
        <v>1454</v>
      </c>
      <c r="AK126" s="1" t="s">
        <v>1454</v>
      </c>
      <c r="AL126" s="1" t="s">
        <v>1454</v>
      </c>
      <c r="AM126" s="1" t="s">
        <v>1454</v>
      </c>
      <c r="AN126" s="1">
        <v>1</v>
      </c>
      <c r="AO126" s="1">
        <v>1</v>
      </c>
      <c r="AP126" s="1" t="s">
        <v>3086</v>
      </c>
      <c r="AQ126" s="1" t="s">
        <v>1454</v>
      </c>
      <c r="AR126" s="2">
        <v>2214627</v>
      </c>
      <c r="AS126" s="1" t="s">
        <v>3018</v>
      </c>
      <c r="AT126" s="1">
        <v>44273</v>
      </c>
      <c r="AU126" s="1">
        <v>0</v>
      </c>
      <c r="AV126" s="1">
        <v>0</v>
      </c>
      <c r="AW126" s="1">
        <v>0</v>
      </c>
      <c r="AX126" s="1" t="s">
        <v>1454</v>
      </c>
      <c r="AY126" s="1">
        <v>0</v>
      </c>
      <c r="AZ126" s="1">
        <v>0</v>
      </c>
      <c r="BA126" s="1">
        <v>0</v>
      </c>
    </row>
    <row r="127" spans="1:53" x14ac:dyDescent="0.25">
      <c r="A127" s="309">
        <f t="shared" si="1"/>
        <v>0</v>
      </c>
      <c r="B127" s="1" t="s">
        <v>2639</v>
      </c>
      <c r="C127" s="1">
        <v>16696200</v>
      </c>
      <c r="D127" s="1">
        <v>144105</v>
      </c>
      <c r="E127" s="1">
        <v>4</v>
      </c>
      <c r="F127" s="1">
        <v>1.66962001154892E+16</v>
      </c>
      <c r="G127" s="304">
        <v>44386</v>
      </c>
      <c r="H127" s="304">
        <v>44560</v>
      </c>
      <c r="I127" s="1">
        <v>0</v>
      </c>
      <c r="J127" s="1">
        <v>1</v>
      </c>
      <c r="K127" s="1">
        <v>1</v>
      </c>
      <c r="L127" s="1">
        <v>30</v>
      </c>
      <c r="M127" s="1">
        <v>2</v>
      </c>
      <c r="N127" s="305">
        <v>9</v>
      </c>
      <c r="O127" s="305">
        <v>9381</v>
      </c>
      <c r="P127" s="2">
        <v>5000000</v>
      </c>
      <c r="Q127" s="2">
        <v>727948</v>
      </c>
      <c r="R127" s="2">
        <v>2916211</v>
      </c>
      <c r="S127" s="1">
        <v>0</v>
      </c>
      <c r="T127" s="1">
        <v>0</v>
      </c>
      <c r="U127" s="1">
        <v>0</v>
      </c>
      <c r="W127" s="1">
        <v>0</v>
      </c>
      <c r="X127" s="1">
        <v>0</v>
      </c>
      <c r="Y127" s="1">
        <v>0</v>
      </c>
      <c r="Z127" s="1">
        <v>1500000</v>
      </c>
      <c r="AA127" s="1">
        <v>12</v>
      </c>
      <c r="AB127" s="304">
        <v>44498</v>
      </c>
      <c r="AC127" s="1">
        <v>1</v>
      </c>
      <c r="AD127" s="1" t="s">
        <v>3016</v>
      </c>
      <c r="AE127" s="1">
        <v>1</v>
      </c>
      <c r="AF127" s="1">
        <v>30</v>
      </c>
      <c r="AG127" s="1">
        <v>0</v>
      </c>
      <c r="AH127" s="1" t="s">
        <v>1454</v>
      </c>
      <c r="AI127" s="1" t="s">
        <v>1454</v>
      </c>
      <c r="AJ127" s="1" t="s">
        <v>1454</v>
      </c>
      <c r="AK127" s="1" t="s">
        <v>1454</v>
      </c>
      <c r="AL127" s="1" t="s">
        <v>1454</v>
      </c>
      <c r="AM127" s="1" t="s">
        <v>1454</v>
      </c>
      <c r="AN127" s="1">
        <v>1</v>
      </c>
      <c r="AO127" s="1">
        <v>1</v>
      </c>
      <c r="AP127" s="1" t="s">
        <v>3086</v>
      </c>
      <c r="AQ127" s="1" t="s">
        <v>1454</v>
      </c>
      <c r="AR127" s="2">
        <v>18464898</v>
      </c>
      <c r="AS127" s="1" t="s">
        <v>3020</v>
      </c>
      <c r="AT127" s="1">
        <v>44386</v>
      </c>
      <c r="AU127" s="1">
        <v>0</v>
      </c>
      <c r="AV127" s="1">
        <v>0</v>
      </c>
      <c r="AW127" s="1">
        <v>0</v>
      </c>
      <c r="AX127" s="1" t="s">
        <v>1454</v>
      </c>
      <c r="AY127" s="1">
        <v>890303093000</v>
      </c>
      <c r="AZ127" s="1">
        <v>0</v>
      </c>
      <c r="BA127" s="1">
        <v>0</v>
      </c>
    </row>
    <row r="128" spans="1:53" x14ac:dyDescent="0.25">
      <c r="A128" s="309">
        <f t="shared" si="1"/>
        <v>0</v>
      </c>
      <c r="B128" s="1" t="s">
        <v>2639</v>
      </c>
      <c r="C128" s="1">
        <v>31841166</v>
      </c>
      <c r="D128" s="1">
        <v>144105</v>
      </c>
      <c r="E128" s="1">
        <v>4</v>
      </c>
      <c r="F128" s="1">
        <v>3.18411661130141E+16</v>
      </c>
      <c r="G128" s="304">
        <v>44463</v>
      </c>
      <c r="H128" s="304">
        <v>44834</v>
      </c>
      <c r="I128" s="1">
        <v>0</v>
      </c>
      <c r="J128" s="1">
        <v>1</v>
      </c>
      <c r="K128" s="1">
        <v>1</v>
      </c>
      <c r="L128" s="1">
        <v>30</v>
      </c>
      <c r="M128" s="1">
        <v>2</v>
      </c>
      <c r="N128" s="305">
        <v>19.8</v>
      </c>
      <c r="O128" s="305">
        <v>21699</v>
      </c>
      <c r="P128" s="2">
        <v>550000</v>
      </c>
      <c r="Q128" s="2">
        <v>50972</v>
      </c>
      <c r="R128" s="2">
        <v>508235</v>
      </c>
      <c r="S128" s="1">
        <v>0</v>
      </c>
      <c r="T128" s="1">
        <v>0</v>
      </c>
      <c r="U128" s="1">
        <v>0</v>
      </c>
      <c r="W128" s="1">
        <v>0</v>
      </c>
      <c r="X128" s="1">
        <v>0</v>
      </c>
      <c r="Y128" s="1">
        <v>0</v>
      </c>
      <c r="AB128" s="304">
        <v>44498</v>
      </c>
      <c r="AC128" s="1">
        <v>1</v>
      </c>
      <c r="AD128" s="1" t="s">
        <v>3016</v>
      </c>
      <c r="AE128" s="1">
        <v>1</v>
      </c>
      <c r="AF128" s="1">
        <v>30</v>
      </c>
      <c r="AG128" s="1">
        <v>0</v>
      </c>
      <c r="AH128" s="1" t="s">
        <v>1454</v>
      </c>
      <c r="AI128" s="1" t="s">
        <v>1454</v>
      </c>
      <c r="AJ128" s="1" t="s">
        <v>1454</v>
      </c>
      <c r="AK128" s="1" t="s">
        <v>1454</v>
      </c>
      <c r="AL128" s="1" t="s">
        <v>1454</v>
      </c>
      <c r="AM128" s="1" t="s">
        <v>1454</v>
      </c>
      <c r="AN128" s="1">
        <v>1</v>
      </c>
      <c r="AO128" s="1">
        <v>1</v>
      </c>
      <c r="AP128" s="1" t="s">
        <v>3086</v>
      </c>
      <c r="AQ128" s="1" t="s">
        <v>1454</v>
      </c>
      <c r="AR128" s="2">
        <v>736220</v>
      </c>
      <c r="AS128" s="1" t="s">
        <v>3078</v>
      </c>
      <c r="AT128" s="1">
        <v>44463</v>
      </c>
      <c r="AU128" s="1">
        <v>0</v>
      </c>
      <c r="AV128" s="1">
        <v>0</v>
      </c>
      <c r="AW128" s="1">
        <v>0</v>
      </c>
      <c r="AX128" s="1" t="s">
        <v>1454</v>
      </c>
      <c r="AY128" s="1">
        <v>890303093000</v>
      </c>
      <c r="AZ128" s="1">
        <v>0</v>
      </c>
      <c r="BA128" s="1">
        <v>0</v>
      </c>
    </row>
    <row r="129" spans="1:53" x14ac:dyDescent="0.25">
      <c r="A129" s="309">
        <f t="shared" si="1"/>
        <v>0</v>
      </c>
      <c r="B129" s="1" t="s">
        <v>2639</v>
      </c>
      <c r="C129" s="1">
        <v>31841166</v>
      </c>
      <c r="D129" s="1">
        <v>144105</v>
      </c>
      <c r="E129" s="1">
        <v>4</v>
      </c>
      <c r="F129" s="1">
        <v>3.18411661163794E+16</v>
      </c>
      <c r="G129" s="304">
        <v>42214</v>
      </c>
      <c r="H129" s="304">
        <v>45868</v>
      </c>
      <c r="I129" s="1">
        <v>0</v>
      </c>
      <c r="J129" s="1">
        <v>1</v>
      </c>
      <c r="K129" s="1">
        <v>75</v>
      </c>
      <c r="L129" s="1">
        <v>30</v>
      </c>
      <c r="M129" s="1">
        <v>2</v>
      </c>
      <c r="N129" s="305">
        <v>10.8</v>
      </c>
      <c r="O129" s="305">
        <v>11351</v>
      </c>
      <c r="P129" s="2">
        <v>21000000</v>
      </c>
      <c r="Q129" s="2">
        <v>457513</v>
      </c>
      <c r="R129" s="2">
        <v>16783568</v>
      </c>
      <c r="S129" s="1">
        <v>0</v>
      </c>
      <c r="T129" s="1">
        <v>0</v>
      </c>
      <c r="U129" s="1">
        <v>0</v>
      </c>
      <c r="W129" s="1">
        <v>0</v>
      </c>
      <c r="X129" s="1">
        <v>0</v>
      </c>
      <c r="Y129" s="1">
        <v>0</v>
      </c>
      <c r="AB129" s="304">
        <v>44498</v>
      </c>
      <c r="AC129" s="1">
        <v>1</v>
      </c>
      <c r="AD129" s="1" t="s">
        <v>3016</v>
      </c>
      <c r="AE129" s="1">
        <v>1</v>
      </c>
      <c r="AF129" s="1">
        <v>30</v>
      </c>
      <c r="AG129" s="1">
        <v>0</v>
      </c>
      <c r="AH129" s="1" t="s">
        <v>1454</v>
      </c>
      <c r="AI129" s="1" t="s">
        <v>1454</v>
      </c>
      <c r="AJ129" s="1" t="s">
        <v>1454</v>
      </c>
      <c r="AK129" s="1" t="s">
        <v>1454</v>
      </c>
      <c r="AL129" s="1" t="s">
        <v>1454</v>
      </c>
      <c r="AM129" s="1" t="s">
        <v>1454</v>
      </c>
      <c r="AN129" s="1">
        <v>1</v>
      </c>
      <c r="AO129" s="1">
        <v>1</v>
      </c>
      <c r="AP129" s="1" t="s">
        <v>3086</v>
      </c>
      <c r="AQ129" s="1" t="s">
        <v>1454</v>
      </c>
      <c r="AR129" s="2">
        <v>24312385</v>
      </c>
      <c r="AS129" s="1" t="s">
        <v>3042</v>
      </c>
      <c r="AT129" s="1">
        <v>42214</v>
      </c>
      <c r="AU129" s="1">
        <v>0</v>
      </c>
      <c r="AV129" s="1">
        <v>0</v>
      </c>
      <c r="AW129" s="1">
        <v>0</v>
      </c>
      <c r="AX129" s="1" t="s">
        <v>1454</v>
      </c>
      <c r="AY129" s="1">
        <v>890303093000</v>
      </c>
      <c r="AZ129" s="1">
        <v>0</v>
      </c>
      <c r="BA129" s="1">
        <v>0</v>
      </c>
    </row>
    <row r="130" spans="1:53" x14ac:dyDescent="0.25">
      <c r="A130" s="309">
        <f t="shared" ref="A130:A193" si="2">IF(+R130&gt;AR130,R130-AR130,0)</f>
        <v>7776685</v>
      </c>
      <c r="B130" s="1" t="s">
        <v>2639</v>
      </c>
      <c r="C130" s="1">
        <v>31307964</v>
      </c>
      <c r="D130" s="1">
        <v>144105</v>
      </c>
      <c r="E130" s="1">
        <v>4</v>
      </c>
      <c r="F130" s="1">
        <v>3.13079641177881E+16</v>
      </c>
      <c r="G130" s="304">
        <v>44022</v>
      </c>
      <c r="H130" s="304">
        <v>46568</v>
      </c>
      <c r="I130" s="1">
        <v>0</v>
      </c>
      <c r="J130" s="1">
        <v>1</v>
      </c>
      <c r="K130" s="1">
        <v>16</v>
      </c>
      <c r="L130" s="1">
        <v>30</v>
      </c>
      <c r="M130" s="1">
        <v>2</v>
      </c>
      <c r="N130" s="305">
        <v>18</v>
      </c>
      <c r="O130" s="305">
        <v>19562</v>
      </c>
      <c r="P130" s="2">
        <v>13665000</v>
      </c>
      <c r="Q130" s="2">
        <v>289520</v>
      </c>
      <c r="R130" s="2">
        <v>12205023</v>
      </c>
      <c r="S130" s="1">
        <v>0</v>
      </c>
      <c r="T130" s="1">
        <v>0</v>
      </c>
      <c r="U130" s="1">
        <v>0</v>
      </c>
      <c r="W130" s="1">
        <v>0</v>
      </c>
      <c r="X130" s="1">
        <v>0</v>
      </c>
      <c r="Y130" s="1">
        <v>0</v>
      </c>
      <c r="AB130" s="304">
        <v>44499</v>
      </c>
      <c r="AC130" s="1">
        <v>1</v>
      </c>
      <c r="AD130" s="1" t="s">
        <v>3016</v>
      </c>
      <c r="AE130" s="1">
        <v>1</v>
      </c>
      <c r="AF130" s="1">
        <v>30</v>
      </c>
      <c r="AG130" s="1">
        <v>0</v>
      </c>
      <c r="AH130" s="1" t="s">
        <v>1454</v>
      </c>
      <c r="AI130" s="1" t="s">
        <v>1454</v>
      </c>
      <c r="AJ130" s="1" t="s">
        <v>1454</v>
      </c>
      <c r="AK130" s="1" t="s">
        <v>1454</v>
      </c>
      <c r="AL130" s="1" t="s">
        <v>1454</v>
      </c>
      <c r="AM130" s="1" t="s">
        <v>1454</v>
      </c>
      <c r="AN130" s="1">
        <v>1</v>
      </c>
      <c r="AO130" s="1">
        <v>1</v>
      </c>
      <c r="AP130" s="1" t="s">
        <v>3086</v>
      </c>
      <c r="AQ130" s="1" t="s">
        <v>1454</v>
      </c>
      <c r="AR130" s="2">
        <v>4428338</v>
      </c>
      <c r="AS130" s="1" t="s">
        <v>3026</v>
      </c>
      <c r="AT130" s="1">
        <v>44022</v>
      </c>
      <c r="AU130" s="1">
        <v>0</v>
      </c>
      <c r="AV130" s="1">
        <v>0</v>
      </c>
      <c r="AW130" s="1">
        <v>0</v>
      </c>
      <c r="AX130" s="1" t="s">
        <v>1454</v>
      </c>
      <c r="AY130" s="1">
        <v>0</v>
      </c>
      <c r="AZ130" s="1" t="s">
        <v>3087</v>
      </c>
      <c r="BA130" s="1">
        <v>0</v>
      </c>
    </row>
    <row r="131" spans="1:53" x14ac:dyDescent="0.25">
      <c r="A131" s="309">
        <f t="shared" si="2"/>
        <v>267159</v>
      </c>
      <c r="B131" s="1" t="s">
        <v>2639</v>
      </c>
      <c r="C131" s="1">
        <v>31307964</v>
      </c>
      <c r="D131" s="1">
        <v>144105</v>
      </c>
      <c r="E131" s="1">
        <v>4</v>
      </c>
      <c r="F131" s="1">
        <v>3.13079641246891E+16</v>
      </c>
      <c r="G131" s="304">
        <v>44328</v>
      </c>
      <c r="H131" s="304">
        <v>44864</v>
      </c>
      <c r="I131" s="1">
        <v>0</v>
      </c>
      <c r="J131" s="1">
        <v>1</v>
      </c>
      <c r="K131" s="1">
        <v>6</v>
      </c>
      <c r="L131" s="1">
        <v>30</v>
      </c>
      <c r="M131" s="1">
        <v>2</v>
      </c>
      <c r="N131" s="305">
        <v>19.2</v>
      </c>
      <c r="O131" s="305">
        <v>20983</v>
      </c>
      <c r="P131" s="2">
        <v>600000</v>
      </c>
      <c r="Q131" s="2">
        <v>38800</v>
      </c>
      <c r="R131" s="2">
        <v>419289</v>
      </c>
      <c r="S131" s="1">
        <v>0</v>
      </c>
      <c r="T131" s="1">
        <v>0</v>
      </c>
      <c r="U131" s="1">
        <v>0</v>
      </c>
      <c r="W131" s="1">
        <v>0</v>
      </c>
      <c r="X131" s="1">
        <v>0</v>
      </c>
      <c r="Y131" s="1">
        <v>0</v>
      </c>
      <c r="AB131" s="304">
        <v>44500</v>
      </c>
      <c r="AC131" s="1">
        <v>1</v>
      </c>
      <c r="AD131" s="1" t="s">
        <v>3016</v>
      </c>
      <c r="AE131" s="1">
        <v>1</v>
      </c>
      <c r="AF131" s="1">
        <v>30</v>
      </c>
      <c r="AG131" s="1">
        <v>0</v>
      </c>
      <c r="AH131" s="1" t="s">
        <v>1454</v>
      </c>
      <c r="AI131" s="1" t="s">
        <v>1454</v>
      </c>
      <c r="AJ131" s="1" t="s">
        <v>1454</v>
      </c>
      <c r="AK131" s="1" t="s">
        <v>1454</v>
      </c>
      <c r="AL131" s="1" t="s">
        <v>1454</v>
      </c>
      <c r="AM131" s="1" t="s">
        <v>1454</v>
      </c>
      <c r="AN131" s="1">
        <v>1</v>
      </c>
      <c r="AO131" s="1">
        <v>1</v>
      </c>
      <c r="AP131" s="1" t="s">
        <v>3086</v>
      </c>
      <c r="AQ131" s="1" t="s">
        <v>1454</v>
      </c>
      <c r="AR131" s="2">
        <v>152130</v>
      </c>
      <c r="AS131" s="1" t="s">
        <v>3018</v>
      </c>
      <c r="AT131" s="1">
        <v>44328</v>
      </c>
      <c r="AU131" s="1">
        <v>0</v>
      </c>
      <c r="AV131" s="1">
        <v>0</v>
      </c>
      <c r="AW131" s="1">
        <v>0</v>
      </c>
      <c r="AX131" s="1" t="s">
        <v>1454</v>
      </c>
      <c r="AY131" s="1">
        <v>0</v>
      </c>
      <c r="AZ131" s="1" t="s">
        <v>3087</v>
      </c>
      <c r="BA131" s="1">
        <v>0</v>
      </c>
    </row>
    <row r="132" spans="1:53" x14ac:dyDescent="0.25">
      <c r="A132" s="309">
        <f t="shared" si="2"/>
        <v>0</v>
      </c>
      <c r="B132" s="1" t="s">
        <v>2639</v>
      </c>
      <c r="C132" s="1">
        <v>31389687</v>
      </c>
      <c r="D132" s="1">
        <v>144105</v>
      </c>
      <c r="E132" s="1">
        <v>4</v>
      </c>
      <c r="F132" s="1">
        <v>3.13896871154863E+16</v>
      </c>
      <c r="G132" s="304">
        <v>43621</v>
      </c>
      <c r="H132" s="304">
        <v>45442</v>
      </c>
      <c r="I132" s="1">
        <v>0</v>
      </c>
      <c r="J132" s="1">
        <v>1</v>
      </c>
      <c r="K132" s="1">
        <v>26</v>
      </c>
      <c r="L132" s="1">
        <v>30</v>
      </c>
      <c r="M132" s="1">
        <v>2</v>
      </c>
      <c r="N132" s="305">
        <v>12.6</v>
      </c>
      <c r="O132" s="305">
        <v>13354</v>
      </c>
      <c r="P132" s="2">
        <v>3000000</v>
      </c>
      <c r="Q132" s="2">
        <v>68087</v>
      </c>
      <c r="R132" s="2">
        <v>1930812</v>
      </c>
      <c r="S132" s="1">
        <v>0</v>
      </c>
      <c r="T132" s="1">
        <v>0</v>
      </c>
      <c r="U132" s="1">
        <v>0</v>
      </c>
      <c r="W132" s="1">
        <v>0</v>
      </c>
      <c r="X132" s="1">
        <v>0</v>
      </c>
      <c r="Y132" s="1">
        <v>0</v>
      </c>
      <c r="AB132" s="304">
        <v>44499</v>
      </c>
      <c r="AC132" s="1">
        <v>1</v>
      </c>
      <c r="AD132" s="1" t="s">
        <v>3016</v>
      </c>
      <c r="AE132" s="1">
        <v>1</v>
      </c>
      <c r="AF132" s="1">
        <v>30</v>
      </c>
      <c r="AG132" s="1">
        <v>0</v>
      </c>
      <c r="AH132" s="1" t="s">
        <v>1454</v>
      </c>
      <c r="AI132" s="1" t="s">
        <v>1454</v>
      </c>
      <c r="AJ132" s="1" t="s">
        <v>1454</v>
      </c>
      <c r="AK132" s="1" t="s">
        <v>1454</v>
      </c>
      <c r="AL132" s="1" t="s">
        <v>1454</v>
      </c>
      <c r="AM132" s="1" t="s">
        <v>1454</v>
      </c>
      <c r="AN132" s="1">
        <v>1</v>
      </c>
      <c r="AO132" s="1">
        <v>1</v>
      </c>
      <c r="AP132" s="1" t="s">
        <v>3086</v>
      </c>
      <c r="AQ132" s="1" t="s">
        <v>1454</v>
      </c>
      <c r="AR132" s="2">
        <v>4580588</v>
      </c>
      <c r="AS132" s="1" t="s">
        <v>3020</v>
      </c>
      <c r="AT132" s="1">
        <v>43621</v>
      </c>
      <c r="AU132" s="1">
        <v>0</v>
      </c>
      <c r="AV132" s="1">
        <v>0</v>
      </c>
      <c r="AW132" s="1">
        <v>0</v>
      </c>
      <c r="AX132" s="1" t="s">
        <v>1454</v>
      </c>
      <c r="AY132" s="1">
        <v>0</v>
      </c>
      <c r="AZ132" s="1">
        <v>0</v>
      </c>
      <c r="BA132" s="1">
        <v>0</v>
      </c>
    </row>
    <row r="133" spans="1:53" x14ac:dyDescent="0.25">
      <c r="A133" s="309">
        <f t="shared" si="2"/>
        <v>16079631</v>
      </c>
      <c r="B133" s="1" t="s">
        <v>2639</v>
      </c>
      <c r="C133" s="1">
        <v>14837838</v>
      </c>
      <c r="D133" s="1">
        <v>144105</v>
      </c>
      <c r="E133" s="1">
        <v>4</v>
      </c>
      <c r="F133" s="1">
        <v>1.48378381176872E+16</v>
      </c>
      <c r="G133" s="304">
        <v>43768</v>
      </c>
      <c r="H133" s="304">
        <v>45960</v>
      </c>
      <c r="I133" s="1">
        <v>0</v>
      </c>
      <c r="J133" s="1">
        <v>1</v>
      </c>
      <c r="K133" s="1">
        <v>21</v>
      </c>
      <c r="L133" s="1">
        <v>30</v>
      </c>
      <c r="M133" s="1">
        <v>2</v>
      </c>
      <c r="N133" s="1">
        <v>18</v>
      </c>
      <c r="O133" s="1">
        <v>19562</v>
      </c>
      <c r="P133" s="2">
        <v>31408653</v>
      </c>
      <c r="Q133" s="2">
        <v>721485</v>
      </c>
      <c r="R133" s="2">
        <v>25451956</v>
      </c>
      <c r="S133" s="1">
        <v>0</v>
      </c>
      <c r="T133" s="1">
        <v>0</v>
      </c>
      <c r="U133" s="1">
        <v>0</v>
      </c>
      <c r="W133" s="1">
        <v>0</v>
      </c>
      <c r="X133" s="1">
        <v>0</v>
      </c>
      <c r="Y133" s="1">
        <v>0</v>
      </c>
      <c r="AB133" s="304">
        <v>44498</v>
      </c>
      <c r="AC133" s="1">
        <v>1</v>
      </c>
      <c r="AD133" s="1" t="s">
        <v>3016</v>
      </c>
      <c r="AE133" s="1">
        <v>1</v>
      </c>
      <c r="AF133" s="1">
        <v>30</v>
      </c>
      <c r="AG133" s="1">
        <v>0</v>
      </c>
      <c r="AH133" s="1" t="s">
        <v>1454</v>
      </c>
      <c r="AI133" s="1" t="s">
        <v>1454</v>
      </c>
      <c r="AJ133" s="1" t="s">
        <v>1454</v>
      </c>
      <c r="AK133" s="1" t="s">
        <v>1454</v>
      </c>
      <c r="AL133" s="1" t="s">
        <v>1454</v>
      </c>
      <c r="AM133" s="1" t="s">
        <v>1454</v>
      </c>
      <c r="AN133" s="1">
        <v>1</v>
      </c>
      <c r="AO133" s="1">
        <v>1</v>
      </c>
      <c r="AP133" s="1" t="s">
        <v>3086</v>
      </c>
      <c r="AQ133" s="1" t="s">
        <v>1454</v>
      </c>
      <c r="AR133" s="2">
        <v>9372325</v>
      </c>
      <c r="AS133" s="1" t="s">
        <v>3037</v>
      </c>
      <c r="AT133" s="1">
        <v>43768</v>
      </c>
      <c r="AU133" s="1">
        <v>0</v>
      </c>
      <c r="AV133" s="1">
        <v>0</v>
      </c>
      <c r="AW133" s="1">
        <v>0</v>
      </c>
      <c r="AX133" s="1" t="s">
        <v>1454</v>
      </c>
      <c r="AY133" s="1">
        <v>890303093000</v>
      </c>
      <c r="AZ133" s="1">
        <v>0</v>
      </c>
      <c r="BA133" s="1">
        <v>0</v>
      </c>
    </row>
    <row r="134" spans="1:53" x14ac:dyDescent="0.25">
      <c r="A134" s="309">
        <f t="shared" si="2"/>
        <v>541350</v>
      </c>
      <c r="B134" s="1" t="s">
        <v>2639</v>
      </c>
      <c r="C134" s="1">
        <v>14890652</v>
      </c>
      <c r="D134" s="1">
        <v>144105</v>
      </c>
      <c r="E134" s="1">
        <v>4</v>
      </c>
      <c r="F134" s="1">
        <v>1.48906521083895E+16</v>
      </c>
      <c r="G134" s="304">
        <v>44453</v>
      </c>
      <c r="H134" s="304">
        <v>44560</v>
      </c>
      <c r="I134" s="1">
        <v>0</v>
      </c>
      <c r="J134" s="1">
        <v>2</v>
      </c>
      <c r="K134" s="1">
        <v>0</v>
      </c>
      <c r="L134" s="1">
        <v>30</v>
      </c>
      <c r="M134" s="1">
        <v>2</v>
      </c>
      <c r="N134" s="1">
        <v>19.2</v>
      </c>
      <c r="O134" s="1">
        <v>20983</v>
      </c>
      <c r="P134" s="2">
        <v>900000</v>
      </c>
      <c r="Q134" s="2">
        <v>0</v>
      </c>
      <c r="R134" s="2">
        <v>900000</v>
      </c>
      <c r="S134" s="1">
        <v>0</v>
      </c>
      <c r="T134" s="1">
        <v>0</v>
      </c>
      <c r="U134" s="1">
        <v>0</v>
      </c>
      <c r="W134" s="1">
        <v>0</v>
      </c>
      <c r="X134" s="1">
        <v>0</v>
      </c>
      <c r="Y134" s="1">
        <v>0</v>
      </c>
      <c r="Z134" s="1">
        <v>900000</v>
      </c>
      <c r="AA134" s="1">
        <v>12</v>
      </c>
      <c r="AB134" s="304">
        <v>44453</v>
      </c>
      <c r="AC134" s="1">
        <v>1</v>
      </c>
      <c r="AD134" s="1" t="s">
        <v>3016</v>
      </c>
      <c r="AE134" s="1">
        <v>1</v>
      </c>
      <c r="AF134" s="1">
        <v>30</v>
      </c>
      <c r="AG134" s="1">
        <v>0</v>
      </c>
      <c r="AH134" s="1" t="s">
        <v>1454</v>
      </c>
      <c r="AI134" s="1" t="s">
        <v>1454</v>
      </c>
      <c r="AJ134" s="1" t="s">
        <v>1454</v>
      </c>
      <c r="AK134" s="1" t="s">
        <v>1454</v>
      </c>
      <c r="AL134" s="1" t="s">
        <v>1454</v>
      </c>
      <c r="AM134" s="1" t="s">
        <v>1454</v>
      </c>
      <c r="AN134" s="1">
        <v>1</v>
      </c>
      <c r="AO134" s="1">
        <v>1</v>
      </c>
      <c r="AP134" s="1" t="s">
        <v>3086</v>
      </c>
      <c r="AQ134" s="1" t="s">
        <v>1454</v>
      </c>
      <c r="AR134" s="2">
        <v>358650</v>
      </c>
      <c r="AS134" s="1" t="s">
        <v>3044</v>
      </c>
      <c r="AT134" s="1">
        <v>44453</v>
      </c>
      <c r="AU134" s="1">
        <v>0</v>
      </c>
      <c r="AV134" s="1">
        <v>0</v>
      </c>
      <c r="AW134" s="1">
        <v>0</v>
      </c>
      <c r="AX134" s="1" t="s">
        <v>1454</v>
      </c>
      <c r="AY134" s="1">
        <v>890303093000</v>
      </c>
      <c r="AZ134" s="1">
        <v>0</v>
      </c>
      <c r="BA134" s="1">
        <v>0</v>
      </c>
    </row>
    <row r="135" spans="1:53" x14ac:dyDescent="0.25">
      <c r="A135" s="309">
        <f t="shared" si="2"/>
        <v>16654291</v>
      </c>
      <c r="B135" s="1" t="s">
        <v>2639</v>
      </c>
      <c r="C135" s="1">
        <v>14890652</v>
      </c>
      <c r="D135" s="1">
        <v>144105</v>
      </c>
      <c r="E135" s="1">
        <v>4</v>
      </c>
      <c r="F135" s="1">
        <v>1.4890652117788E+16</v>
      </c>
      <c r="G135" s="304">
        <v>43991</v>
      </c>
      <c r="H135" s="304">
        <v>46537</v>
      </c>
      <c r="I135" s="1">
        <v>0</v>
      </c>
      <c r="J135" s="1">
        <v>1</v>
      </c>
      <c r="K135" s="1">
        <v>16</v>
      </c>
      <c r="L135" s="1">
        <v>30</v>
      </c>
      <c r="M135" s="1">
        <v>2</v>
      </c>
      <c r="N135" s="1">
        <v>18</v>
      </c>
      <c r="O135" s="1">
        <v>19562</v>
      </c>
      <c r="P135" s="2">
        <v>31000000</v>
      </c>
      <c r="Q135" s="2">
        <v>656796</v>
      </c>
      <c r="R135" s="2">
        <v>27687944</v>
      </c>
      <c r="S135" s="1">
        <v>0</v>
      </c>
      <c r="T135" s="1">
        <v>0</v>
      </c>
      <c r="U135" s="1">
        <v>0</v>
      </c>
      <c r="W135" s="1">
        <v>0</v>
      </c>
      <c r="X135" s="1">
        <v>0</v>
      </c>
      <c r="Y135" s="1">
        <v>0</v>
      </c>
      <c r="AB135" s="304">
        <v>44498</v>
      </c>
      <c r="AC135" s="1">
        <v>1</v>
      </c>
      <c r="AD135" s="1" t="s">
        <v>3016</v>
      </c>
      <c r="AE135" s="1">
        <v>1</v>
      </c>
      <c r="AF135" s="1">
        <v>30</v>
      </c>
      <c r="AG135" s="1">
        <v>0</v>
      </c>
      <c r="AH135" s="1" t="s">
        <v>1454</v>
      </c>
      <c r="AI135" s="1" t="s">
        <v>1454</v>
      </c>
      <c r="AJ135" s="1" t="s">
        <v>1454</v>
      </c>
      <c r="AK135" s="1" t="s">
        <v>1454</v>
      </c>
      <c r="AL135" s="1" t="s">
        <v>1454</v>
      </c>
      <c r="AM135" s="1" t="s">
        <v>1454</v>
      </c>
      <c r="AN135" s="1">
        <v>1</v>
      </c>
      <c r="AO135" s="1">
        <v>1</v>
      </c>
      <c r="AP135" s="1" t="s">
        <v>3086</v>
      </c>
      <c r="AQ135" s="1" t="s">
        <v>1454</v>
      </c>
      <c r="AR135" s="2">
        <v>11033653</v>
      </c>
      <c r="AS135" s="1" t="s">
        <v>3026</v>
      </c>
      <c r="AT135" s="1">
        <v>43991</v>
      </c>
      <c r="AU135" s="1">
        <v>0</v>
      </c>
      <c r="AV135" s="1">
        <v>0</v>
      </c>
      <c r="AW135" s="1">
        <v>0</v>
      </c>
      <c r="AX135" s="1" t="s">
        <v>1454</v>
      </c>
      <c r="AY135" s="1">
        <v>890303093000</v>
      </c>
      <c r="AZ135" s="1">
        <v>0</v>
      </c>
      <c r="BA135" s="1">
        <v>0</v>
      </c>
    </row>
    <row r="136" spans="1:53" x14ac:dyDescent="0.25">
      <c r="A136" s="309">
        <f t="shared" si="2"/>
        <v>2086302</v>
      </c>
      <c r="B136" s="1" t="s">
        <v>2639</v>
      </c>
      <c r="C136" s="1">
        <v>66729791</v>
      </c>
      <c r="D136" s="1">
        <v>144105</v>
      </c>
      <c r="E136" s="1">
        <v>4</v>
      </c>
      <c r="F136" s="1">
        <v>667297911110179</v>
      </c>
      <c r="G136" s="304">
        <v>42963</v>
      </c>
      <c r="H136" s="304">
        <v>44803</v>
      </c>
      <c r="I136" s="1">
        <v>0</v>
      </c>
      <c r="J136" s="1">
        <v>1</v>
      </c>
      <c r="K136" s="1">
        <v>47</v>
      </c>
      <c r="L136" s="1">
        <v>30</v>
      </c>
      <c r="M136" s="1">
        <v>2</v>
      </c>
      <c r="N136" s="1">
        <v>12</v>
      </c>
      <c r="O136" s="1">
        <v>12683</v>
      </c>
      <c r="P136" s="2">
        <v>12000000</v>
      </c>
      <c r="Q136" s="2">
        <v>268683</v>
      </c>
      <c r="R136" s="2">
        <v>3254828</v>
      </c>
      <c r="S136" s="1">
        <v>0</v>
      </c>
      <c r="T136" s="1">
        <v>0</v>
      </c>
      <c r="U136" s="1">
        <v>0</v>
      </c>
      <c r="W136" s="1">
        <v>0</v>
      </c>
      <c r="X136" s="1">
        <v>0</v>
      </c>
      <c r="Y136" s="1">
        <v>0</v>
      </c>
      <c r="AB136" s="304">
        <v>44498</v>
      </c>
      <c r="AC136" s="1">
        <v>1</v>
      </c>
      <c r="AD136" s="1" t="s">
        <v>3016</v>
      </c>
      <c r="AE136" s="1">
        <v>1</v>
      </c>
      <c r="AF136" s="1">
        <v>30</v>
      </c>
      <c r="AG136" s="1">
        <v>0</v>
      </c>
      <c r="AH136" s="1" t="s">
        <v>1454</v>
      </c>
      <c r="AI136" s="1" t="s">
        <v>1454</v>
      </c>
      <c r="AJ136" s="1" t="s">
        <v>1454</v>
      </c>
      <c r="AK136" s="1" t="s">
        <v>1454</v>
      </c>
      <c r="AL136" s="1" t="s">
        <v>1454</v>
      </c>
      <c r="AM136" s="1" t="s">
        <v>1454</v>
      </c>
      <c r="AN136" s="1">
        <v>1</v>
      </c>
      <c r="AO136" s="1">
        <v>1</v>
      </c>
      <c r="AP136" s="1" t="s">
        <v>3086</v>
      </c>
      <c r="AQ136" s="1" t="s">
        <v>1454</v>
      </c>
      <c r="AR136" s="2">
        <v>1168526</v>
      </c>
      <c r="AS136" s="1" t="s">
        <v>3029</v>
      </c>
      <c r="AT136" s="1">
        <v>42963</v>
      </c>
      <c r="AU136" s="1">
        <v>0</v>
      </c>
      <c r="AV136" s="1">
        <v>0</v>
      </c>
      <c r="AW136" s="1">
        <v>0</v>
      </c>
      <c r="AX136" s="1" t="s">
        <v>1454</v>
      </c>
      <c r="AY136" s="1">
        <v>890303093000</v>
      </c>
      <c r="AZ136" s="1">
        <v>0</v>
      </c>
      <c r="BA136" s="1">
        <v>0</v>
      </c>
    </row>
    <row r="137" spans="1:53" x14ac:dyDescent="0.25">
      <c r="A137" s="309">
        <f t="shared" si="2"/>
        <v>2156020</v>
      </c>
      <c r="B137" s="1" t="s">
        <v>2639</v>
      </c>
      <c r="C137" s="1">
        <v>66729791</v>
      </c>
      <c r="D137" s="1">
        <v>144105</v>
      </c>
      <c r="E137" s="1">
        <v>4</v>
      </c>
      <c r="F137" s="1">
        <v>6.6729791124687504E+16</v>
      </c>
      <c r="G137" s="304">
        <v>43843</v>
      </c>
      <c r="H137" s="304">
        <v>44560</v>
      </c>
      <c r="I137" s="1">
        <v>0</v>
      </c>
      <c r="J137" s="1">
        <v>1</v>
      </c>
      <c r="K137" s="1">
        <v>19</v>
      </c>
      <c r="L137" s="1">
        <v>30</v>
      </c>
      <c r="M137" s="1">
        <v>2</v>
      </c>
      <c r="N137" s="1">
        <v>21.6</v>
      </c>
      <c r="O137" s="1">
        <v>23872</v>
      </c>
      <c r="P137" s="2">
        <v>13700000</v>
      </c>
      <c r="Q137" s="2">
        <v>709973</v>
      </c>
      <c r="R137" s="2">
        <v>3363595</v>
      </c>
      <c r="S137" s="1">
        <v>0</v>
      </c>
      <c r="T137" s="1">
        <v>0</v>
      </c>
      <c r="U137" s="1">
        <v>0</v>
      </c>
      <c r="W137" s="1">
        <v>0</v>
      </c>
      <c r="X137" s="1">
        <v>0</v>
      </c>
      <c r="Y137" s="1">
        <v>0</v>
      </c>
      <c r="AB137" s="304">
        <v>44498</v>
      </c>
      <c r="AC137" s="1">
        <v>1</v>
      </c>
      <c r="AD137" s="1" t="s">
        <v>3016</v>
      </c>
      <c r="AE137" s="1">
        <v>1</v>
      </c>
      <c r="AF137" s="1">
        <v>30</v>
      </c>
      <c r="AG137" s="1">
        <v>0</v>
      </c>
      <c r="AH137" s="1" t="s">
        <v>1454</v>
      </c>
      <c r="AI137" s="1" t="s">
        <v>1454</v>
      </c>
      <c r="AJ137" s="1" t="s">
        <v>1454</v>
      </c>
      <c r="AK137" s="1" t="s">
        <v>1454</v>
      </c>
      <c r="AL137" s="1" t="s">
        <v>1454</v>
      </c>
      <c r="AM137" s="1" t="s">
        <v>1454</v>
      </c>
      <c r="AN137" s="1">
        <v>1</v>
      </c>
      <c r="AO137" s="1">
        <v>1</v>
      </c>
      <c r="AP137" s="1" t="s">
        <v>3086</v>
      </c>
      <c r="AQ137" s="1" t="s">
        <v>1454</v>
      </c>
      <c r="AR137" s="2">
        <v>1207575</v>
      </c>
      <c r="AS137" s="1" t="s">
        <v>3018</v>
      </c>
      <c r="AT137" s="1">
        <v>43843</v>
      </c>
      <c r="AU137" s="1">
        <v>0</v>
      </c>
      <c r="AV137" s="1">
        <v>0</v>
      </c>
      <c r="AW137" s="1">
        <v>0</v>
      </c>
      <c r="AX137" s="1" t="s">
        <v>1454</v>
      </c>
      <c r="AY137" s="1">
        <v>890303093000</v>
      </c>
      <c r="AZ137" s="1">
        <v>0</v>
      </c>
      <c r="BA137" s="1">
        <v>0</v>
      </c>
    </row>
    <row r="138" spans="1:53" x14ac:dyDescent="0.25">
      <c r="A138" s="309">
        <f t="shared" si="2"/>
        <v>6556581</v>
      </c>
      <c r="B138" s="1" t="s">
        <v>2639</v>
      </c>
      <c r="C138" s="1">
        <v>66729791</v>
      </c>
      <c r="D138" s="1">
        <v>144105</v>
      </c>
      <c r="E138" s="1">
        <v>4</v>
      </c>
      <c r="F138" s="1">
        <v>6.67297911163794E+16</v>
      </c>
      <c r="G138" s="304">
        <v>42215</v>
      </c>
      <c r="H138" s="304">
        <v>45868</v>
      </c>
      <c r="I138" s="1">
        <v>0</v>
      </c>
      <c r="J138" s="1">
        <v>1</v>
      </c>
      <c r="K138" s="1">
        <v>75</v>
      </c>
      <c r="L138" s="1">
        <v>30</v>
      </c>
      <c r="M138" s="1">
        <v>2</v>
      </c>
      <c r="N138" s="305">
        <v>10.8</v>
      </c>
      <c r="O138" s="305">
        <v>11351</v>
      </c>
      <c r="P138" s="2">
        <v>12800000</v>
      </c>
      <c r="Q138" s="2">
        <v>278865</v>
      </c>
      <c r="R138" s="2">
        <v>10228885</v>
      </c>
      <c r="S138" s="1">
        <v>0</v>
      </c>
      <c r="T138" s="1">
        <v>0</v>
      </c>
      <c r="U138" s="1">
        <v>0</v>
      </c>
      <c r="W138" s="1">
        <v>0</v>
      </c>
      <c r="X138" s="1">
        <v>0</v>
      </c>
      <c r="Y138" s="1">
        <v>0</v>
      </c>
      <c r="AB138" s="304">
        <v>44498</v>
      </c>
      <c r="AC138" s="1">
        <v>1</v>
      </c>
      <c r="AD138" s="1" t="s">
        <v>3016</v>
      </c>
      <c r="AE138" s="1">
        <v>1</v>
      </c>
      <c r="AF138" s="1">
        <v>30</v>
      </c>
      <c r="AG138" s="1">
        <v>0</v>
      </c>
      <c r="AH138" s="1" t="s">
        <v>1454</v>
      </c>
      <c r="AI138" s="1" t="s">
        <v>1454</v>
      </c>
      <c r="AJ138" s="1" t="s">
        <v>1454</v>
      </c>
      <c r="AK138" s="1" t="s">
        <v>1454</v>
      </c>
      <c r="AL138" s="1" t="s">
        <v>1454</v>
      </c>
      <c r="AM138" s="1" t="s">
        <v>1454</v>
      </c>
      <c r="AN138" s="1">
        <v>1</v>
      </c>
      <c r="AO138" s="1">
        <v>1</v>
      </c>
      <c r="AP138" s="1" t="s">
        <v>3086</v>
      </c>
      <c r="AQ138" s="1" t="s">
        <v>1454</v>
      </c>
      <c r="AR138" s="2">
        <v>3672304</v>
      </c>
      <c r="AS138" s="1" t="s">
        <v>3042</v>
      </c>
      <c r="AT138" s="1">
        <v>42215</v>
      </c>
      <c r="AU138" s="1">
        <v>0</v>
      </c>
      <c r="AV138" s="1">
        <v>0</v>
      </c>
      <c r="AW138" s="1">
        <v>0</v>
      </c>
      <c r="AX138" s="1" t="s">
        <v>1454</v>
      </c>
      <c r="AY138" s="1">
        <v>890303093000</v>
      </c>
      <c r="AZ138" s="1">
        <v>0</v>
      </c>
      <c r="BA138" s="1">
        <v>0</v>
      </c>
    </row>
    <row r="139" spans="1:53" x14ac:dyDescent="0.25">
      <c r="A139" s="309">
        <f t="shared" si="2"/>
        <v>1080631</v>
      </c>
      <c r="B139" s="1" t="s">
        <v>2639</v>
      </c>
      <c r="C139" s="1">
        <v>66729791</v>
      </c>
      <c r="D139" s="1">
        <v>144105</v>
      </c>
      <c r="E139" s="1">
        <v>4</v>
      </c>
      <c r="F139" s="1">
        <v>6.6729791260385696E+16</v>
      </c>
      <c r="G139" s="304">
        <v>43504</v>
      </c>
      <c r="H139" s="304">
        <v>44592</v>
      </c>
      <c r="I139" s="1">
        <v>0</v>
      </c>
      <c r="J139" s="1">
        <v>1</v>
      </c>
      <c r="K139" s="1">
        <v>30</v>
      </c>
      <c r="L139" s="1">
        <v>30</v>
      </c>
      <c r="M139" s="1">
        <v>2</v>
      </c>
      <c r="N139" s="1">
        <v>17.399999999999999</v>
      </c>
      <c r="O139" s="1">
        <v>18857</v>
      </c>
      <c r="P139" s="2">
        <v>8000000</v>
      </c>
      <c r="Q139" s="2">
        <v>297667</v>
      </c>
      <c r="R139" s="2">
        <v>1685886</v>
      </c>
      <c r="S139" s="1">
        <v>0</v>
      </c>
      <c r="T139" s="1">
        <v>0</v>
      </c>
      <c r="U139" s="1">
        <v>0</v>
      </c>
      <c r="W139" s="1">
        <v>0</v>
      </c>
      <c r="X139" s="1">
        <v>0</v>
      </c>
      <c r="Y139" s="1">
        <v>0</v>
      </c>
      <c r="AB139" s="304">
        <v>44498</v>
      </c>
      <c r="AC139" s="1">
        <v>1</v>
      </c>
      <c r="AD139" s="1" t="s">
        <v>3016</v>
      </c>
      <c r="AE139" s="1">
        <v>1</v>
      </c>
      <c r="AF139" s="1">
        <v>30</v>
      </c>
      <c r="AG139" s="1">
        <v>0</v>
      </c>
      <c r="AH139" s="1" t="s">
        <v>1454</v>
      </c>
      <c r="AI139" s="1" t="s">
        <v>1454</v>
      </c>
      <c r="AJ139" s="1" t="s">
        <v>1454</v>
      </c>
      <c r="AK139" s="1" t="s">
        <v>1454</v>
      </c>
      <c r="AL139" s="1" t="s">
        <v>1454</v>
      </c>
      <c r="AM139" s="1" t="s">
        <v>1454</v>
      </c>
      <c r="AN139" s="1">
        <v>1</v>
      </c>
      <c r="AO139" s="1">
        <v>1</v>
      </c>
      <c r="AP139" s="1" t="s">
        <v>3086</v>
      </c>
      <c r="AQ139" s="1" t="s">
        <v>1454</v>
      </c>
      <c r="AR139" s="2">
        <v>605255</v>
      </c>
      <c r="AS139" s="1" t="s">
        <v>3040</v>
      </c>
      <c r="AT139" s="1">
        <v>43504</v>
      </c>
      <c r="AU139" s="1">
        <v>0</v>
      </c>
      <c r="AV139" s="1">
        <v>0</v>
      </c>
      <c r="AW139" s="1">
        <v>0</v>
      </c>
      <c r="AX139" s="1" t="s">
        <v>1454</v>
      </c>
      <c r="AY139" s="1">
        <v>890303093000</v>
      </c>
      <c r="AZ139" s="1">
        <v>0</v>
      </c>
      <c r="BA139" s="1">
        <v>0</v>
      </c>
    </row>
    <row r="140" spans="1:53" x14ac:dyDescent="0.25">
      <c r="A140" s="309">
        <f t="shared" si="2"/>
        <v>7578428</v>
      </c>
      <c r="B140" s="1" t="s">
        <v>2639</v>
      </c>
      <c r="C140" s="1">
        <v>66729791</v>
      </c>
      <c r="D140" s="1">
        <v>144105</v>
      </c>
      <c r="E140" s="1">
        <v>4</v>
      </c>
      <c r="F140" s="1">
        <v>6.6729791267585904E+16</v>
      </c>
      <c r="G140" s="304">
        <v>43553</v>
      </c>
      <c r="H140" s="304">
        <v>45381</v>
      </c>
      <c r="I140" s="1">
        <v>0</v>
      </c>
      <c r="J140" s="1">
        <v>1</v>
      </c>
      <c r="K140" s="1">
        <v>28</v>
      </c>
      <c r="L140" s="1">
        <v>30</v>
      </c>
      <c r="M140" s="1">
        <v>2</v>
      </c>
      <c r="N140" s="1">
        <v>18</v>
      </c>
      <c r="O140" s="1">
        <v>19562</v>
      </c>
      <c r="P140" s="2">
        <v>18000000</v>
      </c>
      <c r="Q140" s="2">
        <v>483807</v>
      </c>
      <c r="R140" s="2">
        <v>11823063</v>
      </c>
      <c r="S140" s="1">
        <v>0</v>
      </c>
      <c r="T140" s="1">
        <v>0</v>
      </c>
      <c r="U140" s="1">
        <v>0</v>
      </c>
      <c r="W140" s="1">
        <v>0</v>
      </c>
      <c r="X140" s="1">
        <v>0</v>
      </c>
      <c r="Y140" s="1">
        <v>0</v>
      </c>
      <c r="AB140" s="304">
        <v>44498</v>
      </c>
      <c r="AC140" s="1">
        <v>1</v>
      </c>
      <c r="AD140" s="1" t="s">
        <v>3016</v>
      </c>
      <c r="AE140" s="1">
        <v>1</v>
      </c>
      <c r="AF140" s="1">
        <v>30</v>
      </c>
      <c r="AG140" s="1">
        <v>0</v>
      </c>
      <c r="AH140" s="1" t="s">
        <v>1454</v>
      </c>
      <c r="AI140" s="1" t="s">
        <v>1454</v>
      </c>
      <c r="AJ140" s="1" t="s">
        <v>1454</v>
      </c>
      <c r="AK140" s="1" t="s">
        <v>1454</v>
      </c>
      <c r="AL140" s="1" t="s">
        <v>1454</v>
      </c>
      <c r="AM140" s="1" t="s">
        <v>1454</v>
      </c>
      <c r="AN140" s="1">
        <v>1</v>
      </c>
      <c r="AO140" s="1">
        <v>1</v>
      </c>
      <c r="AP140" s="1" t="s">
        <v>3086</v>
      </c>
      <c r="AQ140" s="1" t="s">
        <v>1454</v>
      </c>
      <c r="AR140" s="2">
        <v>4244635</v>
      </c>
      <c r="AS140" s="1" t="s">
        <v>3030</v>
      </c>
      <c r="AT140" s="1">
        <v>43553</v>
      </c>
      <c r="AU140" s="1">
        <v>0</v>
      </c>
      <c r="AV140" s="1">
        <v>0</v>
      </c>
      <c r="AW140" s="1">
        <v>0</v>
      </c>
      <c r="AX140" s="1" t="s">
        <v>1454</v>
      </c>
      <c r="AY140" s="1">
        <v>890303093000</v>
      </c>
      <c r="AZ140" s="1">
        <v>0</v>
      </c>
      <c r="BA140" s="1">
        <v>0</v>
      </c>
    </row>
    <row r="141" spans="1:53" x14ac:dyDescent="0.25">
      <c r="A141" s="309">
        <f t="shared" si="2"/>
        <v>15498526</v>
      </c>
      <c r="B141" s="1" t="s">
        <v>2639</v>
      </c>
      <c r="C141" s="1">
        <v>66729791</v>
      </c>
      <c r="D141" s="1">
        <v>144105</v>
      </c>
      <c r="E141" s="1">
        <v>4</v>
      </c>
      <c r="F141" s="1">
        <v>6.6729791117586304E+16</v>
      </c>
      <c r="G141" s="304">
        <v>43616</v>
      </c>
      <c r="H141" s="304">
        <v>45807</v>
      </c>
      <c r="I141" s="1">
        <v>0</v>
      </c>
      <c r="J141" s="1">
        <v>1</v>
      </c>
      <c r="K141" s="1">
        <v>26</v>
      </c>
      <c r="L141" s="1">
        <v>30</v>
      </c>
      <c r="M141" s="1">
        <v>2</v>
      </c>
      <c r="N141" s="305">
        <v>18</v>
      </c>
      <c r="O141" s="305">
        <v>19562</v>
      </c>
      <c r="P141" s="2">
        <v>32000000</v>
      </c>
      <c r="Q141" s="2">
        <v>735069</v>
      </c>
      <c r="R141" s="2">
        <v>24179163</v>
      </c>
      <c r="S141" s="1">
        <v>0</v>
      </c>
      <c r="T141" s="1">
        <v>0</v>
      </c>
      <c r="U141" s="1">
        <v>0</v>
      </c>
      <c r="W141" s="1">
        <v>0</v>
      </c>
      <c r="X141" s="1">
        <v>0</v>
      </c>
      <c r="Y141" s="1">
        <v>0</v>
      </c>
      <c r="AB141" s="304">
        <v>44498</v>
      </c>
      <c r="AC141" s="1">
        <v>1</v>
      </c>
      <c r="AD141" s="1" t="s">
        <v>3016</v>
      </c>
      <c r="AE141" s="1">
        <v>1</v>
      </c>
      <c r="AF141" s="1">
        <v>30</v>
      </c>
      <c r="AG141" s="1">
        <v>0</v>
      </c>
      <c r="AH141" s="1" t="s">
        <v>1454</v>
      </c>
      <c r="AI141" s="1" t="s">
        <v>1454</v>
      </c>
      <c r="AJ141" s="1" t="s">
        <v>1454</v>
      </c>
      <c r="AK141" s="1" t="s">
        <v>1454</v>
      </c>
      <c r="AL141" s="1" t="s">
        <v>1454</v>
      </c>
      <c r="AM141" s="1" t="s">
        <v>1454</v>
      </c>
      <c r="AN141" s="1">
        <v>1</v>
      </c>
      <c r="AO141" s="1">
        <v>1</v>
      </c>
      <c r="AP141" s="1" t="s">
        <v>3086</v>
      </c>
      <c r="AQ141" s="1" t="s">
        <v>1454</v>
      </c>
      <c r="AR141" s="2">
        <v>8680637</v>
      </c>
      <c r="AS141" s="1" t="s">
        <v>3027</v>
      </c>
      <c r="AT141" s="1">
        <v>43616</v>
      </c>
      <c r="AU141" s="1">
        <v>0</v>
      </c>
      <c r="AV141" s="1">
        <v>0</v>
      </c>
      <c r="AW141" s="1">
        <v>0</v>
      </c>
      <c r="AX141" s="1" t="s">
        <v>1454</v>
      </c>
      <c r="AY141" s="1">
        <v>890303093000</v>
      </c>
      <c r="AZ141" s="1">
        <v>0</v>
      </c>
      <c r="BA141" s="1">
        <v>0</v>
      </c>
    </row>
    <row r="142" spans="1:53" x14ac:dyDescent="0.25">
      <c r="A142" s="309">
        <f t="shared" si="2"/>
        <v>5587517</v>
      </c>
      <c r="B142" s="1" t="s">
        <v>2639</v>
      </c>
      <c r="C142" s="1">
        <v>66729791</v>
      </c>
      <c r="D142" s="1">
        <v>141105</v>
      </c>
      <c r="E142" s="1">
        <v>4</v>
      </c>
      <c r="F142" s="1">
        <v>667297911003180</v>
      </c>
      <c r="G142" s="304">
        <v>42996</v>
      </c>
      <c r="H142" s="304">
        <v>44834</v>
      </c>
      <c r="I142" s="1">
        <v>0</v>
      </c>
      <c r="J142" s="1">
        <v>1</v>
      </c>
      <c r="K142" s="1">
        <v>46</v>
      </c>
      <c r="L142" s="1">
        <v>30</v>
      </c>
      <c r="M142" s="1">
        <v>2</v>
      </c>
      <c r="N142" s="305">
        <v>17.399999999999999</v>
      </c>
      <c r="O142" s="305">
        <v>18857</v>
      </c>
      <c r="P142" s="2">
        <v>27500000</v>
      </c>
      <c r="Q142" s="2">
        <v>693660</v>
      </c>
      <c r="R142" s="2">
        <v>8717053</v>
      </c>
      <c r="S142" s="1">
        <v>0</v>
      </c>
      <c r="T142" s="1">
        <v>0</v>
      </c>
      <c r="U142" s="1">
        <v>0</v>
      </c>
      <c r="W142" s="1">
        <v>0</v>
      </c>
      <c r="X142" s="1">
        <v>0</v>
      </c>
      <c r="Y142" s="1">
        <v>0</v>
      </c>
      <c r="AB142" s="304">
        <v>44498</v>
      </c>
      <c r="AC142" s="1">
        <v>3</v>
      </c>
      <c r="AD142" s="1" t="s">
        <v>3016</v>
      </c>
      <c r="AE142" s="1">
        <v>1</v>
      </c>
      <c r="AF142" s="1">
        <v>30</v>
      </c>
      <c r="AG142" s="1">
        <v>0</v>
      </c>
      <c r="AH142" s="1" t="s">
        <v>1454</v>
      </c>
      <c r="AI142" s="1" t="s">
        <v>1454</v>
      </c>
      <c r="AJ142" s="1" t="s">
        <v>1454</v>
      </c>
      <c r="AK142" s="1" t="s">
        <v>1454</v>
      </c>
      <c r="AL142" s="1" t="s">
        <v>1454</v>
      </c>
      <c r="AM142" s="1" t="s">
        <v>1454</v>
      </c>
      <c r="AN142" s="1">
        <v>1</v>
      </c>
      <c r="AO142" s="1">
        <v>1</v>
      </c>
      <c r="AP142" s="1" t="s">
        <v>3086</v>
      </c>
      <c r="AQ142" s="1" t="s">
        <v>1454</v>
      </c>
      <c r="AR142" s="2">
        <v>3129536</v>
      </c>
      <c r="AS142" s="1" t="s">
        <v>3043</v>
      </c>
      <c r="AT142" s="1">
        <v>42996</v>
      </c>
      <c r="AU142" s="1">
        <v>0</v>
      </c>
      <c r="AV142" s="1">
        <v>0</v>
      </c>
      <c r="AW142" s="1">
        <v>0</v>
      </c>
      <c r="AX142" s="1" t="s">
        <v>1454</v>
      </c>
      <c r="AY142" s="1">
        <v>890303093000</v>
      </c>
      <c r="AZ142" s="1">
        <v>0</v>
      </c>
      <c r="BA142" s="1">
        <v>0</v>
      </c>
    </row>
    <row r="143" spans="1:53" x14ac:dyDescent="0.25">
      <c r="A143" s="309">
        <f t="shared" si="2"/>
        <v>246515</v>
      </c>
      <c r="B143" s="1" t="s">
        <v>2639</v>
      </c>
      <c r="C143" s="1">
        <v>66729791</v>
      </c>
      <c r="D143" s="1">
        <v>144105</v>
      </c>
      <c r="E143" s="1">
        <v>4</v>
      </c>
      <c r="F143" s="1">
        <v>6.67297911003818E+16</v>
      </c>
      <c r="G143" s="304">
        <v>42691</v>
      </c>
      <c r="H143" s="304">
        <v>44530</v>
      </c>
      <c r="I143" s="1">
        <v>0</v>
      </c>
      <c r="J143" s="1">
        <v>1</v>
      </c>
      <c r="K143" s="1">
        <v>56</v>
      </c>
      <c r="L143" s="1">
        <v>30</v>
      </c>
      <c r="M143" s="1">
        <v>2</v>
      </c>
      <c r="N143" s="305">
        <v>16.8</v>
      </c>
      <c r="O143" s="305">
        <v>18156</v>
      </c>
      <c r="P143" s="2">
        <v>4000000</v>
      </c>
      <c r="Q143" s="2">
        <v>99600</v>
      </c>
      <c r="R143" s="2">
        <v>384587</v>
      </c>
      <c r="S143" s="1">
        <v>0</v>
      </c>
      <c r="T143" s="1">
        <v>0</v>
      </c>
      <c r="U143" s="1">
        <v>0</v>
      </c>
      <c r="W143" s="1">
        <v>0</v>
      </c>
      <c r="X143" s="1">
        <v>0</v>
      </c>
      <c r="Y143" s="1">
        <v>0</v>
      </c>
      <c r="AB143" s="304">
        <v>44498</v>
      </c>
      <c r="AC143" s="1">
        <v>1</v>
      </c>
      <c r="AD143" s="1" t="s">
        <v>3016</v>
      </c>
      <c r="AE143" s="1">
        <v>1</v>
      </c>
      <c r="AF143" s="1">
        <v>30</v>
      </c>
      <c r="AG143" s="1">
        <v>0</v>
      </c>
      <c r="AH143" s="1" t="s">
        <v>1454</v>
      </c>
      <c r="AI143" s="1" t="s">
        <v>1454</v>
      </c>
      <c r="AJ143" s="1" t="s">
        <v>1454</v>
      </c>
      <c r="AK143" s="1" t="s">
        <v>1454</v>
      </c>
      <c r="AL143" s="1" t="s">
        <v>1454</v>
      </c>
      <c r="AM143" s="1" t="s">
        <v>1454</v>
      </c>
      <c r="AN143" s="1">
        <v>1</v>
      </c>
      <c r="AO143" s="1">
        <v>1</v>
      </c>
      <c r="AP143" s="1" t="s">
        <v>3086</v>
      </c>
      <c r="AQ143" s="1" t="s">
        <v>1454</v>
      </c>
      <c r="AR143" s="2">
        <v>138072</v>
      </c>
      <c r="AS143" s="1" t="s">
        <v>3043</v>
      </c>
      <c r="AT143" s="1">
        <v>42691</v>
      </c>
      <c r="AU143" s="1">
        <v>0</v>
      </c>
      <c r="AV143" s="1">
        <v>0</v>
      </c>
      <c r="AW143" s="1">
        <v>0</v>
      </c>
      <c r="AX143" s="1" t="s">
        <v>1454</v>
      </c>
      <c r="AY143" s="1">
        <v>890303093000</v>
      </c>
      <c r="AZ143" s="1">
        <v>0</v>
      </c>
      <c r="BA143" s="1">
        <v>0</v>
      </c>
    </row>
    <row r="144" spans="1:53" x14ac:dyDescent="0.25">
      <c r="A144" s="309">
        <f t="shared" si="2"/>
        <v>0</v>
      </c>
      <c r="B144" s="1" t="s">
        <v>2639</v>
      </c>
      <c r="C144" s="1">
        <v>31387467</v>
      </c>
      <c r="D144" s="1">
        <v>144105</v>
      </c>
      <c r="E144" s="1">
        <v>4</v>
      </c>
      <c r="F144" s="1">
        <v>3.13874671163798E+16</v>
      </c>
      <c r="G144" s="304">
        <v>42244</v>
      </c>
      <c r="H144" s="304">
        <v>45899</v>
      </c>
      <c r="I144" s="1">
        <v>0</v>
      </c>
      <c r="J144" s="1">
        <v>1</v>
      </c>
      <c r="K144" s="1">
        <v>81</v>
      </c>
      <c r="L144" s="1">
        <v>30</v>
      </c>
      <c r="M144" s="1">
        <v>2</v>
      </c>
      <c r="N144" s="305">
        <v>10.8</v>
      </c>
      <c r="O144" s="305">
        <v>11351</v>
      </c>
      <c r="P144" s="2">
        <v>3610496</v>
      </c>
      <c r="Q144" s="2">
        <v>78659</v>
      </c>
      <c r="R144" s="2">
        <v>2546419</v>
      </c>
      <c r="S144" s="1">
        <v>0</v>
      </c>
      <c r="T144" s="1">
        <v>0</v>
      </c>
      <c r="U144" s="1">
        <v>0</v>
      </c>
      <c r="W144" s="1">
        <v>0</v>
      </c>
      <c r="X144" s="1">
        <v>0</v>
      </c>
      <c r="Y144" s="1">
        <v>0</v>
      </c>
      <c r="AB144" s="304">
        <v>44498</v>
      </c>
      <c r="AC144" s="1">
        <v>1</v>
      </c>
      <c r="AD144" s="1" t="s">
        <v>3016</v>
      </c>
      <c r="AE144" s="1">
        <v>1</v>
      </c>
      <c r="AF144" s="1">
        <v>30</v>
      </c>
      <c r="AG144" s="1">
        <v>0</v>
      </c>
      <c r="AH144" s="1" t="s">
        <v>1454</v>
      </c>
      <c r="AI144" s="1" t="s">
        <v>1454</v>
      </c>
      <c r="AJ144" s="1" t="s">
        <v>1454</v>
      </c>
      <c r="AK144" s="1" t="s">
        <v>1454</v>
      </c>
      <c r="AL144" s="1" t="s">
        <v>1454</v>
      </c>
      <c r="AM144" s="1" t="s">
        <v>1454</v>
      </c>
      <c r="AN144" s="1">
        <v>1</v>
      </c>
      <c r="AO144" s="1">
        <v>1</v>
      </c>
      <c r="AP144" s="1" t="s">
        <v>3086</v>
      </c>
      <c r="AQ144" s="1" t="s">
        <v>1454</v>
      </c>
      <c r="AR144" s="2">
        <v>2566897</v>
      </c>
      <c r="AS144" s="1" t="s">
        <v>3042</v>
      </c>
      <c r="AT144" s="1">
        <v>42244</v>
      </c>
      <c r="AU144" s="1">
        <v>0</v>
      </c>
      <c r="AV144" s="1">
        <v>0</v>
      </c>
      <c r="AW144" s="1">
        <v>0</v>
      </c>
      <c r="AX144" s="1" t="s">
        <v>1454</v>
      </c>
      <c r="AY144" s="1">
        <v>890303093000</v>
      </c>
      <c r="AZ144" s="1">
        <v>0</v>
      </c>
      <c r="BA144" s="1">
        <v>0</v>
      </c>
    </row>
    <row r="145" spans="1:53" x14ac:dyDescent="0.25">
      <c r="A145" s="309">
        <f t="shared" si="2"/>
        <v>0</v>
      </c>
      <c r="B145" s="1" t="s">
        <v>2639</v>
      </c>
      <c r="C145" s="1">
        <v>31387467</v>
      </c>
      <c r="D145" s="1">
        <v>144105</v>
      </c>
      <c r="E145" s="1">
        <v>4</v>
      </c>
      <c r="F145" s="1">
        <v>3.13874671246874E+16</v>
      </c>
      <c r="G145" s="304">
        <v>43837</v>
      </c>
      <c r="H145" s="304">
        <v>44408</v>
      </c>
      <c r="I145" s="1">
        <v>0</v>
      </c>
      <c r="J145" s="1">
        <v>1</v>
      </c>
      <c r="K145" s="1">
        <v>1</v>
      </c>
      <c r="L145" s="1">
        <v>30</v>
      </c>
      <c r="M145" s="1">
        <v>2</v>
      </c>
      <c r="N145" s="305">
        <v>21.6</v>
      </c>
      <c r="O145" s="305">
        <v>23872</v>
      </c>
      <c r="P145" s="2">
        <v>1700000</v>
      </c>
      <c r="Q145" s="2">
        <v>111646</v>
      </c>
      <c r="R145" s="2">
        <v>1602529</v>
      </c>
      <c r="S145" s="1">
        <v>0</v>
      </c>
      <c r="T145" s="1">
        <v>0</v>
      </c>
      <c r="U145" s="1">
        <v>0</v>
      </c>
      <c r="W145" s="1">
        <v>0</v>
      </c>
      <c r="X145" s="1">
        <v>0</v>
      </c>
      <c r="Y145" s="1">
        <v>0</v>
      </c>
      <c r="AB145" s="304">
        <v>44498</v>
      </c>
      <c r="AC145" s="1">
        <v>1</v>
      </c>
      <c r="AD145" s="1" t="s">
        <v>3016</v>
      </c>
      <c r="AE145" s="1">
        <v>1</v>
      </c>
      <c r="AF145" s="1">
        <v>30</v>
      </c>
      <c r="AG145" s="1">
        <v>0</v>
      </c>
      <c r="AH145" s="1" t="s">
        <v>1454</v>
      </c>
      <c r="AI145" s="1" t="s">
        <v>1454</v>
      </c>
      <c r="AJ145" s="1" t="s">
        <v>1454</v>
      </c>
      <c r="AK145" s="1" t="s">
        <v>1454</v>
      </c>
      <c r="AL145" s="1" t="s">
        <v>1454</v>
      </c>
      <c r="AM145" s="1" t="s">
        <v>1454</v>
      </c>
      <c r="AN145" s="1">
        <v>1</v>
      </c>
      <c r="AO145" s="1">
        <v>1</v>
      </c>
      <c r="AP145" s="1" t="s">
        <v>3086</v>
      </c>
      <c r="AQ145" s="1" t="s">
        <v>1454</v>
      </c>
      <c r="AR145" s="2">
        <v>1615416</v>
      </c>
      <c r="AS145" s="1" t="s">
        <v>3018</v>
      </c>
      <c r="AT145" s="1">
        <v>43837</v>
      </c>
      <c r="AU145" s="1">
        <v>0</v>
      </c>
      <c r="AV145" s="1">
        <v>0</v>
      </c>
      <c r="AW145" s="1">
        <v>0</v>
      </c>
      <c r="AX145" s="1" t="s">
        <v>1454</v>
      </c>
      <c r="AY145" s="1">
        <v>890303093000</v>
      </c>
      <c r="AZ145" s="1">
        <v>0</v>
      </c>
      <c r="BA145" s="1">
        <v>0</v>
      </c>
    </row>
    <row r="146" spans="1:53" x14ac:dyDescent="0.25">
      <c r="A146" s="309">
        <f t="shared" si="2"/>
        <v>0</v>
      </c>
      <c r="B146" s="1" t="s">
        <v>2639</v>
      </c>
      <c r="C146" s="1">
        <v>31387467</v>
      </c>
      <c r="D146" s="1">
        <v>144105</v>
      </c>
      <c r="E146" s="1">
        <v>4</v>
      </c>
      <c r="F146" s="1">
        <v>3.1387467116581E+16</v>
      </c>
      <c r="G146" s="304">
        <v>42506</v>
      </c>
      <c r="H146" s="304">
        <v>44711</v>
      </c>
      <c r="I146" s="1">
        <v>0</v>
      </c>
      <c r="J146" s="1">
        <v>1</v>
      </c>
      <c r="K146" s="1">
        <v>62</v>
      </c>
      <c r="L146" s="1">
        <v>30</v>
      </c>
      <c r="M146" s="1">
        <v>2</v>
      </c>
      <c r="N146" s="305">
        <v>15.6</v>
      </c>
      <c r="O146" s="305">
        <v>16765</v>
      </c>
      <c r="P146" s="2">
        <v>20000000</v>
      </c>
      <c r="Q146" s="2">
        <v>432604</v>
      </c>
      <c r="R146" s="2">
        <v>4027064</v>
      </c>
      <c r="S146" s="1">
        <v>0</v>
      </c>
      <c r="T146" s="1">
        <v>0</v>
      </c>
      <c r="U146" s="1">
        <v>0</v>
      </c>
      <c r="W146" s="1">
        <v>0</v>
      </c>
      <c r="X146" s="1">
        <v>0</v>
      </c>
      <c r="Y146" s="1">
        <v>0</v>
      </c>
      <c r="AB146" s="304">
        <v>44498</v>
      </c>
      <c r="AC146" s="1">
        <v>1</v>
      </c>
      <c r="AD146" s="1" t="s">
        <v>3016</v>
      </c>
      <c r="AE146" s="1">
        <v>1</v>
      </c>
      <c r="AF146" s="1">
        <v>30</v>
      </c>
      <c r="AG146" s="1">
        <v>0</v>
      </c>
      <c r="AH146" s="1" t="s">
        <v>1454</v>
      </c>
      <c r="AI146" s="1" t="s">
        <v>1454</v>
      </c>
      <c r="AJ146" s="1" t="s">
        <v>1454</v>
      </c>
      <c r="AK146" s="1" t="s">
        <v>1454</v>
      </c>
      <c r="AL146" s="1" t="s">
        <v>1454</v>
      </c>
      <c r="AM146" s="1" t="s">
        <v>1454</v>
      </c>
      <c r="AN146" s="1">
        <v>1</v>
      </c>
      <c r="AO146" s="1">
        <v>1</v>
      </c>
      <c r="AP146" s="1" t="s">
        <v>3086</v>
      </c>
      <c r="AQ146" s="1" t="s">
        <v>1454</v>
      </c>
      <c r="AR146" s="2">
        <v>4059449</v>
      </c>
      <c r="AS146" s="1" t="s">
        <v>3052</v>
      </c>
      <c r="AT146" s="1">
        <v>42506</v>
      </c>
      <c r="AU146" s="1">
        <v>0</v>
      </c>
      <c r="AV146" s="1">
        <v>0</v>
      </c>
      <c r="AW146" s="1">
        <v>0</v>
      </c>
      <c r="AX146" s="1" t="s">
        <v>1454</v>
      </c>
      <c r="AY146" s="1">
        <v>890303093000</v>
      </c>
      <c r="AZ146" s="1">
        <v>0</v>
      </c>
      <c r="BA146" s="1">
        <v>0</v>
      </c>
    </row>
    <row r="147" spans="1:53" x14ac:dyDescent="0.25">
      <c r="A147" s="309">
        <f t="shared" si="2"/>
        <v>0</v>
      </c>
      <c r="B147" s="1" t="s">
        <v>2639</v>
      </c>
      <c r="C147" s="1">
        <v>16771634</v>
      </c>
      <c r="D147" s="1">
        <v>144105</v>
      </c>
      <c r="E147" s="1">
        <v>4</v>
      </c>
      <c r="F147" s="1">
        <v>1.67716341172842E+16</v>
      </c>
      <c r="G147" s="304">
        <v>43207</v>
      </c>
      <c r="H147" s="304">
        <v>45046</v>
      </c>
      <c r="I147" s="1">
        <v>0</v>
      </c>
      <c r="J147" s="1">
        <v>1</v>
      </c>
      <c r="K147" s="1">
        <v>39</v>
      </c>
      <c r="L147" s="1">
        <v>30</v>
      </c>
      <c r="M147" s="1">
        <v>2</v>
      </c>
      <c r="N147" s="305">
        <v>11.4</v>
      </c>
      <c r="O147" s="305">
        <v>12015</v>
      </c>
      <c r="P147" s="2">
        <v>16200000</v>
      </c>
      <c r="Q147" s="2">
        <v>357811</v>
      </c>
      <c r="R147" s="2">
        <v>6760618</v>
      </c>
      <c r="S147" s="1">
        <v>0</v>
      </c>
      <c r="T147" s="1">
        <v>0</v>
      </c>
      <c r="U147" s="1">
        <v>0</v>
      </c>
      <c r="W147" s="1">
        <v>0</v>
      </c>
      <c r="X147" s="1">
        <v>0</v>
      </c>
      <c r="Y147" s="1">
        <v>0</v>
      </c>
      <c r="AB147" s="304">
        <v>44498</v>
      </c>
      <c r="AC147" s="1">
        <v>1</v>
      </c>
      <c r="AD147" s="1" t="s">
        <v>3016</v>
      </c>
      <c r="AE147" s="1">
        <v>1</v>
      </c>
      <c r="AF147" s="1">
        <v>30</v>
      </c>
      <c r="AG147" s="1">
        <v>0</v>
      </c>
      <c r="AH147" s="1" t="s">
        <v>1454</v>
      </c>
      <c r="AI147" s="1" t="s">
        <v>1454</v>
      </c>
      <c r="AJ147" s="1" t="s">
        <v>1454</v>
      </c>
      <c r="AK147" s="1" t="s">
        <v>1454</v>
      </c>
      <c r="AL147" s="1" t="s">
        <v>1454</v>
      </c>
      <c r="AM147" s="1" t="s">
        <v>1454</v>
      </c>
      <c r="AN147" s="1">
        <v>1</v>
      </c>
      <c r="AO147" s="1">
        <v>1</v>
      </c>
      <c r="AP147" s="1" t="s">
        <v>3086</v>
      </c>
      <c r="AQ147" s="1" t="s">
        <v>1454</v>
      </c>
      <c r="AR147" s="2">
        <v>10847095</v>
      </c>
      <c r="AS147" s="1" t="s">
        <v>3049</v>
      </c>
      <c r="AT147" s="1">
        <v>43207</v>
      </c>
      <c r="AU147" s="1">
        <v>0</v>
      </c>
      <c r="AV147" s="1">
        <v>0</v>
      </c>
      <c r="AW147" s="1">
        <v>0</v>
      </c>
      <c r="AX147" s="1" t="s">
        <v>1454</v>
      </c>
      <c r="AY147" s="1">
        <v>890303093000</v>
      </c>
      <c r="AZ147" s="1">
        <v>0</v>
      </c>
      <c r="BA147" s="1">
        <v>0</v>
      </c>
    </row>
    <row r="148" spans="1:53" x14ac:dyDescent="0.25">
      <c r="A148" s="309">
        <f t="shared" si="2"/>
        <v>7269484</v>
      </c>
      <c r="B148" s="1" t="s">
        <v>2639</v>
      </c>
      <c r="C148" s="1">
        <v>31585730</v>
      </c>
      <c r="D148" s="1">
        <v>144105</v>
      </c>
      <c r="E148" s="1">
        <v>4</v>
      </c>
      <c r="F148" s="1">
        <v>3.15857301176874E+16</v>
      </c>
      <c r="G148" s="304">
        <v>43809</v>
      </c>
      <c r="H148" s="304">
        <v>46053</v>
      </c>
      <c r="I148" s="1">
        <v>0</v>
      </c>
      <c r="J148" s="1">
        <v>1</v>
      </c>
      <c r="K148" s="1">
        <v>18</v>
      </c>
      <c r="L148" s="1">
        <v>30</v>
      </c>
      <c r="M148" s="1">
        <v>2</v>
      </c>
      <c r="N148" s="305">
        <v>18</v>
      </c>
      <c r="O148" s="305">
        <v>19562</v>
      </c>
      <c r="P148" s="2">
        <v>16000000</v>
      </c>
      <c r="Q148" s="2">
        <v>367534</v>
      </c>
      <c r="R148" s="2">
        <v>13460247</v>
      </c>
      <c r="S148" s="1">
        <v>0</v>
      </c>
      <c r="T148" s="1">
        <v>0</v>
      </c>
      <c r="U148" s="1">
        <v>0</v>
      </c>
      <c r="W148" s="1">
        <v>0</v>
      </c>
      <c r="X148" s="1">
        <v>0</v>
      </c>
      <c r="Y148" s="1">
        <v>0</v>
      </c>
      <c r="AB148" s="304">
        <v>44498</v>
      </c>
      <c r="AC148" s="1">
        <v>1</v>
      </c>
      <c r="AD148" s="1" t="s">
        <v>3016</v>
      </c>
      <c r="AE148" s="1">
        <v>1</v>
      </c>
      <c r="AF148" s="1">
        <v>30</v>
      </c>
      <c r="AG148" s="1">
        <v>0</v>
      </c>
      <c r="AH148" s="1" t="s">
        <v>1454</v>
      </c>
      <c r="AI148" s="1" t="s">
        <v>1454</v>
      </c>
      <c r="AJ148" s="1" t="s">
        <v>1454</v>
      </c>
      <c r="AK148" s="1" t="s">
        <v>1454</v>
      </c>
      <c r="AL148" s="1" t="s">
        <v>1454</v>
      </c>
      <c r="AM148" s="1" t="s">
        <v>1454</v>
      </c>
      <c r="AN148" s="1">
        <v>1</v>
      </c>
      <c r="AO148" s="1">
        <v>1</v>
      </c>
      <c r="AP148" s="1" t="s">
        <v>3086</v>
      </c>
      <c r="AQ148" s="1" t="s">
        <v>1454</v>
      </c>
      <c r="AR148" s="2">
        <v>6190763</v>
      </c>
      <c r="AS148" s="1" t="s">
        <v>3037</v>
      </c>
      <c r="AT148" s="1">
        <v>43809</v>
      </c>
      <c r="AU148" s="1">
        <v>0</v>
      </c>
      <c r="AV148" s="1">
        <v>0</v>
      </c>
      <c r="AW148" s="1">
        <v>0</v>
      </c>
      <c r="AX148" s="1" t="s">
        <v>1454</v>
      </c>
      <c r="AY148" s="1">
        <v>890303093000</v>
      </c>
      <c r="AZ148" s="1">
        <v>0</v>
      </c>
      <c r="BA148" s="1">
        <v>0</v>
      </c>
    </row>
    <row r="149" spans="1:53" x14ac:dyDescent="0.25">
      <c r="A149" s="309">
        <f t="shared" si="2"/>
        <v>533215</v>
      </c>
      <c r="B149" s="1" t="s">
        <v>2639</v>
      </c>
      <c r="C149" s="1">
        <v>31585730</v>
      </c>
      <c r="D149" s="1">
        <v>144105</v>
      </c>
      <c r="E149" s="1">
        <v>4</v>
      </c>
      <c r="F149" s="1">
        <v>3.15857301246891E+16</v>
      </c>
      <c r="G149" s="304">
        <v>44350</v>
      </c>
      <c r="H149" s="304">
        <v>45076</v>
      </c>
      <c r="I149" s="1">
        <v>0</v>
      </c>
      <c r="J149" s="1">
        <v>1</v>
      </c>
      <c r="K149" s="1">
        <v>5</v>
      </c>
      <c r="L149" s="1">
        <v>30</v>
      </c>
      <c r="M149" s="1">
        <v>2</v>
      </c>
      <c r="N149" s="305">
        <v>19.2</v>
      </c>
      <c r="O149" s="305">
        <v>20983</v>
      </c>
      <c r="P149" s="2">
        <v>1200000</v>
      </c>
      <c r="Q149" s="2">
        <v>60958</v>
      </c>
      <c r="R149" s="2">
        <v>987306</v>
      </c>
      <c r="S149" s="1">
        <v>0</v>
      </c>
      <c r="T149" s="1">
        <v>0</v>
      </c>
      <c r="U149" s="1">
        <v>0</v>
      </c>
      <c r="W149" s="1">
        <v>0</v>
      </c>
      <c r="X149" s="1">
        <v>0</v>
      </c>
      <c r="Y149" s="1">
        <v>0</v>
      </c>
      <c r="AB149" s="304">
        <v>44498</v>
      </c>
      <c r="AC149" s="1">
        <v>1</v>
      </c>
      <c r="AD149" s="1" t="s">
        <v>3016</v>
      </c>
      <c r="AE149" s="1">
        <v>1</v>
      </c>
      <c r="AF149" s="1">
        <v>30</v>
      </c>
      <c r="AG149" s="1">
        <v>0</v>
      </c>
      <c r="AH149" s="1" t="s">
        <v>1454</v>
      </c>
      <c r="AI149" s="1" t="s">
        <v>1454</v>
      </c>
      <c r="AJ149" s="1" t="s">
        <v>1454</v>
      </c>
      <c r="AK149" s="1" t="s">
        <v>1454</v>
      </c>
      <c r="AL149" s="1" t="s">
        <v>1454</v>
      </c>
      <c r="AM149" s="1" t="s">
        <v>1454</v>
      </c>
      <c r="AN149" s="1">
        <v>1</v>
      </c>
      <c r="AO149" s="1">
        <v>1</v>
      </c>
      <c r="AP149" s="1" t="s">
        <v>3086</v>
      </c>
      <c r="AQ149" s="1" t="s">
        <v>1454</v>
      </c>
      <c r="AR149" s="2">
        <v>454091</v>
      </c>
      <c r="AS149" s="1" t="s">
        <v>3018</v>
      </c>
      <c r="AT149" s="1">
        <v>44350</v>
      </c>
      <c r="AU149" s="1">
        <v>0</v>
      </c>
      <c r="AV149" s="1">
        <v>0</v>
      </c>
      <c r="AW149" s="1">
        <v>0</v>
      </c>
      <c r="AX149" s="1" t="s">
        <v>1454</v>
      </c>
      <c r="AY149" s="1">
        <v>890303093000</v>
      </c>
      <c r="AZ149" s="1">
        <v>0</v>
      </c>
      <c r="BA149" s="1">
        <v>0</v>
      </c>
    </row>
    <row r="150" spans="1:53" x14ac:dyDescent="0.25">
      <c r="A150" s="309">
        <f t="shared" si="2"/>
        <v>480351</v>
      </c>
      <c r="B150" s="1" t="s">
        <v>2639</v>
      </c>
      <c r="C150" s="1">
        <v>66749745</v>
      </c>
      <c r="D150" s="1">
        <v>144105</v>
      </c>
      <c r="E150" s="1">
        <v>4</v>
      </c>
      <c r="F150" s="1">
        <v>6.6749745115489296E+16</v>
      </c>
      <c r="G150" s="304">
        <v>44403</v>
      </c>
      <c r="H150" s="304">
        <v>46233</v>
      </c>
      <c r="I150" s="1">
        <v>0</v>
      </c>
      <c r="J150" s="1">
        <v>1</v>
      </c>
      <c r="K150" s="1">
        <v>3</v>
      </c>
      <c r="L150" s="1">
        <v>30</v>
      </c>
      <c r="M150" s="1">
        <v>2</v>
      </c>
      <c r="N150" s="305">
        <v>9</v>
      </c>
      <c r="O150" s="305">
        <v>9381</v>
      </c>
      <c r="P150" s="2">
        <v>8800000</v>
      </c>
      <c r="Q150" s="2">
        <v>183906</v>
      </c>
      <c r="R150" s="2">
        <v>8449922</v>
      </c>
      <c r="S150" s="1">
        <v>0</v>
      </c>
      <c r="T150" s="1">
        <v>0</v>
      </c>
      <c r="U150" s="1">
        <v>0</v>
      </c>
      <c r="W150" s="1">
        <v>0</v>
      </c>
      <c r="X150" s="1">
        <v>0</v>
      </c>
      <c r="Y150" s="1">
        <v>0</v>
      </c>
      <c r="AB150" s="304">
        <v>44498</v>
      </c>
      <c r="AC150" s="1">
        <v>1</v>
      </c>
      <c r="AD150" s="1" t="s">
        <v>3016</v>
      </c>
      <c r="AE150" s="1">
        <v>1</v>
      </c>
      <c r="AF150" s="1">
        <v>30</v>
      </c>
      <c r="AG150" s="1">
        <v>0</v>
      </c>
      <c r="AH150" s="1" t="s">
        <v>1454</v>
      </c>
      <c r="AI150" s="1" t="s">
        <v>1454</v>
      </c>
      <c r="AJ150" s="1" t="s">
        <v>1454</v>
      </c>
      <c r="AK150" s="1" t="s">
        <v>1454</v>
      </c>
      <c r="AL150" s="1" t="s">
        <v>1454</v>
      </c>
      <c r="AM150" s="1" t="s">
        <v>1454</v>
      </c>
      <c r="AN150" s="1">
        <v>1</v>
      </c>
      <c r="AO150" s="1">
        <v>1</v>
      </c>
      <c r="AP150" s="1" t="s">
        <v>3086</v>
      </c>
      <c r="AQ150" s="1" t="s">
        <v>1454</v>
      </c>
      <c r="AR150" s="2">
        <v>7969571</v>
      </c>
      <c r="AS150" s="1" t="s">
        <v>3020</v>
      </c>
      <c r="AT150" s="1">
        <v>44403</v>
      </c>
      <c r="AU150" s="1">
        <v>0</v>
      </c>
      <c r="AV150" s="1">
        <v>0</v>
      </c>
      <c r="AW150" s="1">
        <v>0</v>
      </c>
      <c r="AX150" s="1" t="s">
        <v>1454</v>
      </c>
      <c r="AY150" s="1">
        <v>890303093000</v>
      </c>
      <c r="AZ150" s="1">
        <v>0</v>
      </c>
      <c r="BA150" s="1">
        <v>0</v>
      </c>
    </row>
    <row r="151" spans="1:53" x14ac:dyDescent="0.25">
      <c r="A151" s="309">
        <f t="shared" si="2"/>
        <v>18386</v>
      </c>
      <c r="B151" s="1" t="s">
        <v>2639</v>
      </c>
      <c r="C151" s="1">
        <v>66749745</v>
      </c>
      <c r="D151" s="1">
        <v>144105</v>
      </c>
      <c r="E151" s="1">
        <v>4</v>
      </c>
      <c r="F151" s="1">
        <v>6.6749745113014096E+16</v>
      </c>
      <c r="G151" s="304">
        <v>44463</v>
      </c>
      <c r="H151" s="304">
        <v>44834</v>
      </c>
      <c r="I151" s="1">
        <v>0</v>
      </c>
      <c r="J151" s="1">
        <v>1</v>
      </c>
      <c r="K151" s="1">
        <v>1</v>
      </c>
      <c r="L151" s="1">
        <v>30</v>
      </c>
      <c r="M151" s="1">
        <v>2</v>
      </c>
      <c r="N151" s="305">
        <v>19.8</v>
      </c>
      <c r="O151" s="305">
        <v>21699</v>
      </c>
      <c r="P151" s="2">
        <v>350000</v>
      </c>
      <c r="Q151" s="2">
        <v>32437</v>
      </c>
      <c r="R151" s="2">
        <v>323422</v>
      </c>
      <c r="S151" s="1">
        <v>0</v>
      </c>
      <c r="T151" s="1">
        <v>0</v>
      </c>
      <c r="U151" s="1">
        <v>0</v>
      </c>
      <c r="W151" s="1">
        <v>0</v>
      </c>
      <c r="X151" s="1">
        <v>0</v>
      </c>
      <c r="Y151" s="1">
        <v>0</v>
      </c>
      <c r="AB151" s="304">
        <v>44498</v>
      </c>
      <c r="AC151" s="1">
        <v>1</v>
      </c>
      <c r="AD151" s="1" t="s">
        <v>3016</v>
      </c>
      <c r="AE151" s="1">
        <v>1</v>
      </c>
      <c r="AF151" s="1">
        <v>30</v>
      </c>
      <c r="AG151" s="1">
        <v>0</v>
      </c>
      <c r="AH151" s="1" t="s">
        <v>1454</v>
      </c>
      <c r="AI151" s="1" t="s">
        <v>1454</v>
      </c>
      <c r="AJ151" s="1" t="s">
        <v>1454</v>
      </c>
      <c r="AK151" s="1" t="s">
        <v>1454</v>
      </c>
      <c r="AL151" s="1" t="s">
        <v>1454</v>
      </c>
      <c r="AM151" s="1" t="s">
        <v>1454</v>
      </c>
      <c r="AN151" s="1">
        <v>1</v>
      </c>
      <c r="AO151" s="1">
        <v>1</v>
      </c>
      <c r="AP151" s="1" t="s">
        <v>3086</v>
      </c>
      <c r="AQ151" s="1" t="s">
        <v>1454</v>
      </c>
      <c r="AR151" s="2">
        <v>305036</v>
      </c>
      <c r="AS151" s="1" t="s">
        <v>3078</v>
      </c>
      <c r="AT151" s="1">
        <v>44463</v>
      </c>
      <c r="AU151" s="1">
        <v>0</v>
      </c>
      <c r="AV151" s="1">
        <v>0</v>
      </c>
      <c r="AW151" s="1">
        <v>0</v>
      </c>
      <c r="AX151" s="1" t="s">
        <v>1454</v>
      </c>
      <c r="AY151" s="1">
        <v>890303093000</v>
      </c>
      <c r="AZ151" s="304">
        <v>0</v>
      </c>
      <c r="BA151" s="1">
        <v>0</v>
      </c>
    </row>
    <row r="152" spans="1:53" x14ac:dyDescent="0.25">
      <c r="A152" s="309">
        <f t="shared" si="2"/>
        <v>6653365</v>
      </c>
      <c r="B152" s="1" t="s">
        <v>2639</v>
      </c>
      <c r="C152" s="1">
        <v>16513586</v>
      </c>
      <c r="D152" s="1">
        <v>144105</v>
      </c>
      <c r="E152" s="1">
        <v>4</v>
      </c>
      <c r="F152" s="1">
        <v>165135861152414</v>
      </c>
      <c r="G152" s="304">
        <v>43531</v>
      </c>
      <c r="H152" s="304">
        <v>45351</v>
      </c>
      <c r="I152" s="1">
        <v>0</v>
      </c>
      <c r="J152" s="1">
        <v>1</v>
      </c>
      <c r="K152" s="1">
        <v>29</v>
      </c>
      <c r="L152" s="1">
        <v>30</v>
      </c>
      <c r="M152" s="1">
        <v>2</v>
      </c>
      <c r="N152" s="305">
        <v>19.2</v>
      </c>
      <c r="O152" s="305">
        <v>20983</v>
      </c>
      <c r="P152" s="2">
        <v>18000000</v>
      </c>
      <c r="Q152" s="2">
        <v>471777</v>
      </c>
      <c r="R152" s="2">
        <v>11419724</v>
      </c>
      <c r="S152" s="1">
        <v>0</v>
      </c>
      <c r="T152" s="1">
        <v>0</v>
      </c>
      <c r="U152" s="1">
        <v>0</v>
      </c>
      <c r="W152" s="1">
        <v>0</v>
      </c>
      <c r="X152" s="1">
        <v>0</v>
      </c>
      <c r="Y152" s="1">
        <v>0</v>
      </c>
      <c r="AB152" s="304">
        <v>44498</v>
      </c>
      <c r="AC152" s="1">
        <v>1</v>
      </c>
      <c r="AD152" s="1" t="s">
        <v>3016</v>
      </c>
      <c r="AE152" s="1">
        <v>1</v>
      </c>
      <c r="AF152" s="1">
        <v>30</v>
      </c>
      <c r="AG152" s="1">
        <v>0</v>
      </c>
      <c r="AH152" s="1" t="s">
        <v>1454</v>
      </c>
      <c r="AI152" s="1" t="s">
        <v>1454</v>
      </c>
      <c r="AJ152" s="1" t="s">
        <v>1454</v>
      </c>
      <c r="AK152" s="1" t="s">
        <v>1454</v>
      </c>
      <c r="AL152" s="1" t="s">
        <v>1454</v>
      </c>
      <c r="AM152" s="1" t="s">
        <v>1454</v>
      </c>
      <c r="AN152" s="1">
        <v>1</v>
      </c>
      <c r="AO152" s="1">
        <v>1</v>
      </c>
      <c r="AP152" s="1" t="s">
        <v>3086</v>
      </c>
      <c r="AQ152" s="1" t="s">
        <v>1454</v>
      </c>
      <c r="AR152" s="2">
        <v>4766359</v>
      </c>
      <c r="AS152" s="1" t="s">
        <v>3035</v>
      </c>
      <c r="AT152" s="1">
        <v>43531</v>
      </c>
      <c r="AU152" s="1">
        <v>0</v>
      </c>
      <c r="AV152" s="1">
        <v>0</v>
      </c>
      <c r="AW152" s="1">
        <v>0</v>
      </c>
      <c r="AX152" s="1" t="s">
        <v>1454</v>
      </c>
      <c r="AY152" s="1">
        <v>890303093000</v>
      </c>
      <c r="AZ152" s="304">
        <v>0</v>
      </c>
      <c r="BA152" s="1">
        <v>0</v>
      </c>
    </row>
    <row r="153" spans="1:53" x14ac:dyDescent="0.25">
      <c r="A153" s="309">
        <f t="shared" si="2"/>
        <v>226401</v>
      </c>
      <c r="B153" s="1" t="s">
        <v>2639</v>
      </c>
      <c r="C153" s="1">
        <v>94442670</v>
      </c>
      <c r="D153" s="1">
        <v>144105</v>
      </c>
      <c r="E153" s="1">
        <v>4</v>
      </c>
      <c r="F153" s="1">
        <v>9.44426701246876E+16</v>
      </c>
      <c r="G153" s="304">
        <v>43857</v>
      </c>
      <c r="H153" s="304">
        <v>44227</v>
      </c>
      <c r="I153" s="1">
        <v>0</v>
      </c>
      <c r="J153" s="1">
        <v>1</v>
      </c>
      <c r="K153" s="1">
        <v>9</v>
      </c>
      <c r="L153" s="1">
        <v>30</v>
      </c>
      <c r="M153" s="1">
        <v>2</v>
      </c>
      <c r="N153" s="305">
        <v>21.6</v>
      </c>
      <c r="O153" s="305">
        <v>23872</v>
      </c>
      <c r="P153" s="2">
        <v>2000000</v>
      </c>
      <c r="Q153" s="2">
        <v>187081</v>
      </c>
      <c r="R153" s="2">
        <v>472391</v>
      </c>
      <c r="S153" s="1">
        <v>0</v>
      </c>
      <c r="T153" s="1">
        <v>0</v>
      </c>
      <c r="U153" s="1">
        <v>0</v>
      </c>
      <c r="W153" s="1">
        <v>0</v>
      </c>
      <c r="X153" s="1">
        <v>0</v>
      </c>
      <c r="Y153" s="1">
        <v>0</v>
      </c>
      <c r="AB153" s="304">
        <v>44498</v>
      </c>
      <c r="AC153" s="1">
        <v>1</v>
      </c>
      <c r="AD153" s="1" t="s">
        <v>3016</v>
      </c>
      <c r="AE153" s="1">
        <v>1</v>
      </c>
      <c r="AF153" s="1">
        <v>30</v>
      </c>
      <c r="AG153" s="1">
        <v>0</v>
      </c>
      <c r="AH153" s="1" t="s">
        <v>1454</v>
      </c>
      <c r="AI153" s="1" t="s">
        <v>1454</v>
      </c>
      <c r="AJ153" s="1" t="s">
        <v>1454</v>
      </c>
      <c r="AK153" s="1" t="s">
        <v>1454</v>
      </c>
      <c r="AL153" s="1" t="s">
        <v>1454</v>
      </c>
      <c r="AM153" s="1" t="s">
        <v>1454</v>
      </c>
      <c r="AN153" s="1">
        <v>1</v>
      </c>
      <c r="AO153" s="1">
        <v>1</v>
      </c>
      <c r="AP153" s="1" t="s">
        <v>3086</v>
      </c>
      <c r="AQ153" s="1" t="s">
        <v>1454</v>
      </c>
      <c r="AR153" s="2">
        <v>245990</v>
      </c>
      <c r="AS153" s="1" t="s">
        <v>3018</v>
      </c>
      <c r="AT153" s="1">
        <v>43857</v>
      </c>
      <c r="AU153" s="1">
        <v>0</v>
      </c>
      <c r="AV153" s="1">
        <v>0</v>
      </c>
      <c r="AW153" s="1">
        <v>0</v>
      </c>
      <c r="AX153" s="1" t="s">
        <v>1454</v>
      </c>
      <c r="AY153" s="1">
        <v>890303093000</v>
      </c>
      <c r="AZ153" s="304">
        <v>0</v>
      </c>
      <c r="BA153" s="1">
        <v>0</v>
      </c>
    </row>
    <row r="154" spans="1:53" x14ac:dyDescent="0.25">
      <c r="A154" s="309">
        <f t="shared" si="2"/>
        <v>1063469</v>
      </c>
      <c r="B154" s="1" t="s">
        <v>2639</v>
      </c>
      <c r="C154" s="1">
        <v>94442670</v>
      </c>
      <c r="D154" s="1">
        <v>144105</v>
      </c>
      <c r="E154" s="1">
        <v>4</v>
      </c>
      <c r="F154" s="1">
        <v>9.4442670267188608E+16</v>
      </c>
      <c r="G154" s="304">
        <v>44162</v>
      </c>
      <c r="H154" s="304">
        <v>45260</v>
      </c>
      <c r="I154" s="1">
        <v>0</v>
      </c>
      <c r="J154" s="1">
        <v>1</v>
      </c>
      <c r="K154" s="1">
        <v>11</v>
      </c>
      <c r="L154" s="1">
        <v>30</v>
      </c>
      <c r="M154" s="1">
        <v>2</v>
      </c>
      <c r="N154" s="305">
        <v>11.76</v>
      </c>
      <c r="O154" s="305">
        <v>12415</v>
      </c>
      <c r="P154" s="2">
        <v>3000000</v>
      </c>
      <c r="Q154" s="2">
        <v>103644</v>
      </c>
      <c r="R154" s="2">
        <v>2218958</v>
      </c>
      <c r="S154" s="1">
        <v>0</v>
      </c>
      <c r="T154" s="1">
        <v>0</v>
      </c>
      <c r="U154" s="1">
        <v>0</v>
      </c>
      <c r="W154" s="1">
        <v>0</v>
      </c>
      <c r="X154" s="1">
        <v>0</v>
      </c>
      <c r="Y154" s="1">
        <v>0</v>
      </c>
      <c r="AB154" s="304">
        <v>44498</v>
      </c>
      <c r="AC154" s="1">
        <v>1</v>
      </c>
      <c r="AD154" s="1" t="s">
        <v>3016</v>
      </c>
      <c r="AE154" s="1">
        <v>1</v>
      </c>
      <c r="AF154" s="1">
        <v>30</v>
      </c>
      <c r="AG154" s="1">
        <v>0</v>
      </c>
      <c r="AH154" s="1" t="s">
        <v>1454</v>
      </c>
      <c r="AI154" s="1" t="s">
        <v>1454</v>
      </c>
      <c r="AJ154" s="1" t="s">
        <v>1454</v>
      </c>
      <c r="AK154" s="1" t="s">
        <v>1454</v>
      </c>
      <c r="AL154" s="1" t="s">
        <v>1454</v>
      </c>
      <c r="AM154" s="1" t="s">
        <v>1454</v>
      </c>
      <c r="AN154" s="1">
        <v>1</v>
      </c>
      <c r="AO154" s="1">
        <v>1</v>
      </c>
      <c r="AP154" s="1" t="s">
        <v>3086</v>
      </c>
      <c r="AQ154" s="1" t="s">
        <v>1454</v>
      </c>
      <c r="AR154" s="2">
        <v>1155489</v>
      </c>
      <c r="AS154" s="1" t="s">
        <v>3039</v>
      </c>
      <c r="AT154" s="1">
        <v>44161</v>
      </c>
      <c r="AU154" s="1">
        <v>0</v>
      </c>
      <c r="AV154" s="1">
        <v>0</v>
      </c>
      <c r="AW154" s="1">
        <v>0</v>
      </c>
      <c r="AX154" s="1" t="s">
        <v>1454</v>
      </c>
      <c r="AY154" s="1">
        <v>890303093000</v>
      </c>
      <c r="AZ154" s="304">
        <v>0</v>
      </c>
      <c r="BA154" s="1">
        <v>0</v>
      </c>
    </row>
    <row r="155" spans="1:53" x14ac:dyDescent="0.25">
      <c r="A155" s="309">
        <f t="shared" si="2"/>
        <v>2613929</v>
      </c>
      <c r="B155" s="1" t="s">
        <v>2639</v>
      </c>
      <c r="C155" s="1">
        <v>94442670</v>
      </c>
      <c r="D155" s="1">
        <v>144105</v>
      </c>
      <c r="E155" s="1">
        <v>4</v>
      </c>
      <c r="F155" s="1">
        <v>9.4442670117384496E+16</v>
      </c>
      <c r="G155" s="304">
        <v>43257</v>
      </c>
      <c r="H155" s="304">
        <v>45442</v>
      </c>
      <c r="I155" s="1">
        <v>0</v>
      </c>
      <c r="J155" s="1">
        <v>1</v>
      </c>
      <c r="K155" s="1">
        <v>38</v>
      </c>
      <c r="L155" s="1">
        <v>30</v>
      </c>
      <c r="M155" s="1">
        <v>2</v>
      </c>
      <c r="N155" s="305">
        <v>18</v>
      </c>
      <c r="O155" s="305">
        <v>19562</v>
      </c>
      <c r="P155" s="2">
        <v>9000000</v>
      </c>
      <c r="Q155" s="2">
        <v>206738</v>
      </c>
      <c r="R155" s="2">
        <v>5454036</v>
      </c>
      <c r="S155" s="1">
        <v>0</v>
      </c>
      <c r="T155" s="1">
        <v>0</v>
      </c>
      <c r="U155" s="1">
        <v>0</v>
      </c>
      <c r="W155" s="1">
        <v>0</v>
      </c>
      <c r="X155" s="1">
        <v>0</v>
      </c>
      <c r="Y155" s="1">
        <v>0</v>
      </c>
      <c r="AB155" s="304">
        <v>44498</v>
      </c>
      <c r="AC155" s="1">
        <v>1</v>
      </c>
      <c r="AD155" s="1" t="s">
        <v>3016</v>
      </c>
      <c r="AE155" s="1">
        <v>1</v>
      </c>
      <c r="AF155" s="1">
        <v>30</v>
      </c>
      <c r="AG155" s="1">
        <v>0</v>
      </c>
      <c r="AH155" s="1" t="s">
        <v>1454</v>
      </c>
      <c r="AI155" s="1" t="s">
        <v>1454</v>
      </c>
      <c r="AJ155" s="1" t="s">
        <v>1454</v>
      </c>
      <c r="AK155" s="1" t="s">
        <v>1454</v>
      </c>
      <c r="AL155" s="1" t="s">
        <v>1454</v>
      </c>
      <c r="AM155" s="1" t="s">
        <v>1454</v>
      </c>
      <c r="AN155" s="1">
        <v>1</v>
      </c>
      <c r="AO155" s="1">
        <v>1</v>
      </c>
      <c r="AP155" s="1" t="s">
        <v>3086</v>
      </c>
      <c r="AQ155" s="1" t="s">
        <v>1454</v>
      </c>
      <c r="AR155" s="2">
        <v>2840107</v>
      </c>
      <c r="AS155" s="1" t="s">
        <v>3038</v>
      </c>
      <c r="AT155" s="1">
        <v>43257</v>
      </c>
      <c r="AU155" s="1">
        <v>0</v>
      </c>
      <c r="AV155" s="1">
        <v>0</v>
      </c>
      <c r="AW155" s="1">
        <v>0</v>
      </c>
      <c r="AX155" s="1" t="s">
        <v>1454</v>
      </c>
      <c r="AY155" s="1">
        <v>890303093000</v>
      </c>
      <c r="AZ155" s="304">
        <v>0</v>
      </c>
      <c r="BA155" s="1">
        <v>0</v>
      </c>
    </row>
    <row r="156" spans="1:53" x14ac:dyDescent="0.25">
      <c r="A156" s="309">
        <f t="shared" si="2"/>
        <v>63996</v>
      </c>
      <c r="B156" s="1" t="s">
        <v>2639</v>
      </c>
      <c r="C156" s="1">
        <v>94442670</v>
      </c>
      <c r="D156" s="1">
        <v>144105</v>
      </c>
      <c r="E156" s="1">
        <v>4</v>
      </c>
      <c r="F156" s="1">
        <v>9.4442670267185408E+16</v>
      </c>
      <c r="G156" s="304">
        <v>43444</v>
      </c>
      <c r="H156" s="304">
        <v>44530</v>
      </c>
      <c r="I156" s="1">
        <v>0</v>
      </c>
      <c r="J156" s="1">
        <v>1</v>
      </c>
      <c r="K156" s="1">
        <v>32</v>
      </c>
      <c r="L156" s="1">
        <v>30</v>
      </c>
      <c r="M156" s="1">
        <v>2</v>
      </c>
      <c r="N156" s="305">
        <v>11.76</v>
      </c>
      <c r="O156" s="305">
        <v>12415</v>
      </c>
      <c r="P156" s="2">
        <v>1000000</v>
      </c>
      <c r="Q156" s="2">
        <v>34396</v>
      </c>
      <c r="R156" s="2">
        <v>133529</v>
      </c>
      <c r="S156" s="1">
        <v>0</v>
      </c>
      <c r="T156" s="1">
        <v>0</v>
      </c>
      <c r="U156" s="1">
        <v>0</v>
      </c>
      <c r="W156" s="1">
        <v>0</v>
      </c>
      <c r="X156" s="1">
        <v>0</v>
      </c>
      <c r="Y156" s="1">
        <v>0</v>
      </c>
      <c r="AB156" s="304">
        <v>44498</v>
      </c>
      <c r="AC156" s="1">
        <v>1</v>
      </c>
      <c r="AD156" s="1" t="s">
        <v>3016</v>
      </c>
      <c r="AE156" s="1">
        <v>1</v>
      </c>
      <c r="AF156" s="1">
        <v>30</v>
      </c>
      <c r="AG156" s="1">
        <v>0</v>
      </c>
      <c r="AH156" s="1" t="s">
        <v>1454</v>
      </c>
      <c r="AI156" s="1" t="s">
        <v>1454</v>
      </c>
      <c r="AJ156" s="1" t="s">
        <v>1454</v>
      </c>
      <c r="AK156" s="1" t="s">
        <v>1454</v>
      </c>
      <c r="AL156" s="1" t="s">
        <v>1454</v>
      </c>
      <c r="AM156" s="1" t="s">
        <v>1454</v>
      </c>
      <c r="AN156" s="1">
        <v>1</v>
      </c>
      <c r="AO156" s="1">
        <v>1</v>
      </c>
      <c r="AP156" s="1" t="s">
        <v>3086</v>
      </c>
      <c r="AQ156" s="1" t="s">
        <v>1454</v>
      </c>
      <c r="AR156" s="2">
        <v>69533</v>
      </c>
      <c r="AS156" s="1" t="s">
        <v>3039</v>
      </c>
      <c r="AT156" s="1">
        <v>43444</v>
      </c>
      <c r="AU156" s="1">
        <v>0</v>
      </c>
      <c r="AV156" s="1">
        <v>0</v>
      </c>
      <c r="AW156" s="1">
        <v>0</v>
      </c>
      <c r="AX156" s="1" t="s">
        <v>1454</v>
      </c>
      <c r="AY156" s="1">
        <v>890303093000</v>
      </c>
      <c r="AZ156" s="304">
        <v>0</v>
      </c>
      <c r="BA156" s="1">
        <v>0</v>
      </c>
    </row>
    <row r="157" spans="1:53" x14ac:dyDescent="0.25">
      <c r="A157" s="309">
        <f t="shared" si="2"/>
        <v>87301335</v>
      </c>
      <c r="B157" s="1" t="s">
        <v>2639</v>
      </c>
      <c r="C157" s="1">
        <v>16622672</v>
      </c>
      <c r="D157" s="1">
        <v>144105</v>
      </c>
      <c r="E157" s="1">
        <v>4</v>
      </c>
      <c r="F157" s="1">
        <v>1.66226721181884E+16</v>
      </c>
      <c r="G157" s="304">
        <v>44078</v>
      </c>
      <c r="H157" s="304">
        <v>45899</v>
      </c>
      <c r="I157" s="1">
        <v>0</v>
      </c>
      <c r="J157" s="1">
        <v>1</v>
      </c>
      <c r="K157" s="1">
        <v>14</v>
      </c>
      <c r="L157" s="1">
        <v>30</v>
      </c>
      <c r="M157" s="1">
        <v>2</v>
      </c>
      <c r="N157" s="305">
        <v>16.8</v>
      </c>
      <c r="O157" s="305">
        <v>18156</v>
      </c>
      <c r="P157" s="2">
        <v>150000000</v>
      </c>
      <c r="Q157" s="2">
        <v>3760224</v>
      </c>
      <c r="R157" s="2">
        <v>125588861</v>
      </c>
      <c r="S157" s="1">
        <v>0</v>
      </c>
      <c r="T157" s="1">
        <v>0</v>
      </c>
      <c r="U157" s="1">
        <v>0</v>
      </c>
      <c r="W157" s="1">
        <v>0</v>
      </c>
      <c r="X157" s="1">
        <v>0</v>
      </c>
      <c r="Y157" s="1">
        <v>0</v>
      </c>
      <c r="AB157" s="304">
        <v>44498</v>
      </c>
      <c r="AC157" s="1">
        <v>1</v>
      </c>
      <c r="AD157" s="1" t="s">
        <v>3016</v>
      </c>
      <c r="AE157" s="1">
        <v>1</v>
      </c>
      <c r="AF157" s="1">
        <v>30</v>
      </c>
      <c r="AG157" s="1">
        <v>0</v>
      </c>
      <c r="AH157" s="1" t="s">
        <v>1454</v>
      </c>
      <c r="AI157" s="1" t="s">
        <v>1454</v>
      </c>
      <c r="AJ157" s="1" t="s">
        <v>1454</v>
      </c>
      <c r="AK157" s="1" t="s">
        <v>1454</v>
      </c>
      <c r="AL157" s="1" t="s">
        <v>1454</v>
      </c>
      <c r="AM157" s="1" t="s">
        <v>1454</v>
      </c>
      <c r="AN157" s="1">
        <v>1</v>
      </c>
      <c r="AO157" s="1">
        <v>1</v>
      </c>
      <c r="AP157" s="1" t="s">
        <v>3086</v>
      </c>
      <c r="AQ157" s="1" t="s">
        <v>1454</v>
      </c>
      <c r="AR157" s="2">
        <v>38287526</v>
      </c>
      <c r="AS157" s="1" t="s">
        <v>3045</v>
      </c>
      <c r="AT157" s="1">
        <v>44078</v>
      </c>
      <c r="AU157" s="1">
        <v>0</v>
      </c>
      <c r="AV157" s="1">
        <v>0</v>
      </c>
      <c r="AW157" s="1">
        <v>0</v>
      </c>
      <c r="AX157" s="1" t="s">
        <v>1454</v>
      </c>
      <c r="AY157" s="1">
        <v>890303093000</v>
      </c>
      <c r="AZ157" s="304">
        <v>0</v>
      </c>
      <c r="BA157" s="1">
        <v>0</v>
      </c>
    </row>
    <row r="158" spans="1:53" x14ac:dyDescent="0.25">
      <c r="A158" s="309">
        <f t="shared" si="2"/>
        <v>1694592</v>
      </c>
      <c r="B158" s="1" t="s">
        <v>2639</v>
      </c>
      <c r="C158" s="1">
        <v>16622672</v>
      </c>
      <c r="D158" s="1">
        <v>144105</v>
      </c>
      <c r="E158" s="1">
        <v>4</v>
      </c>
      <c r="F158" s="1">
        <v>1.66226721003816E+16</v>
      </c>
      <c r="G158" s="304">
        <v>42642</v>
      </c>
      <c r="H158" s="304">
        <v>44469</v>
      </c>
      <c r="I158" s="1">
        <v>0</v>
      </c>
      <c r="J158" s="1">
        <v>1</v>
      </c>
      <c r="K158" s="1">
        <v>58</v>
      </c>
      <c r="L158" s="1">
        <v>30</v>
      </c>
      <c r="M158" s="1">
        <v>2</v>
      </c>
      <c r="N158" s="305">
        <v>16.8</v>
      </c>
      <c r="O158" s="305">
        <v>18156</v>
      </c>
      <c r="P158" s="2">
        <v>50000000</v>
      </c>
      <c r="Q158" s="2">
        <v>1244996</v>
      </c>
      <c r="R158" s="2">
        <v>2437785</v>
      </c>
      <c r="S158" s="1">
        <v>0</v>
      </c>
      <c r="T158" s="1">
        <v>0</v>
      </c>
      <c r="U158" s="1">
        <v>0</v>
      </c>
      <c r="W158" s="1">
        <v>0</v>
      </c>
      <c r="X158" s="1">
        <v>0</v>
      </c>
      <c r="Y158" s="1">
        <v>0</v>
      </c>
      <c r="AB158" s="304">
        <v>44498</v>
      </c>
      <c r="AC158" s="1">
        <v>1</v>
      </c>
      <c r="AD158" s="1" t="s">
        <v>3016</v>
      </c>
      <c r="AE158" s="1">
        <v>1</v>
      </c>
      <c r="AF158" s="1">
        <v>30</v>
      </c>
      <c r="AG158" s="1">
        <v>0</v>
      </c>
      <c r="AH158" s="1" t="s">
        <v>1454</v>
      </c>
      <c r="AI158" s="1" t="s">
        <v>1454</v>
      </c>
      <c r="AJ158" s="1" t="s">
        <v>1454</v>
      </c>
      <c r="AK158" s="1" t="s">
        <v>1454</v>
      </c>
      <c r="AL158" s="1" t="s">
        <v>1454</v>
      </c>
      <c r="AM158" s="1" t="s">
        <v>1454</v>
      </c>
      <c r="AN158" s="1">
        <v>1</v>
      </c>
      <c r="AO158" s="1">
        <v>1</v>
      </c>
      <c r="AP158" s="1" t="s">
        <v>3086</v>
      </c>
      <c r="AQ158" s="1" t="s">
        <v>1454</v>
      </c>
      <c r="AR158" s="2">
        <v>743193</v>
      </c>
      <c r="AS158" s="1" t="s">
        <v>3043</v>
      </c>
      <c r="AT158" s="1">
        <v>42642</v>
      </c>
      <c r="AU158" s="1">
        <v>0</v>
      </c>
      <c r="AV158" s="1">
        <v>0</v>
      </c>
      <c r="AW158" s="1">
        <v>0</v>
      </c>
      <c r="AX158" s="1" t="s">
        <v>1454</v>
      </c>
      <c r="AY158" s="1">
        <v>890303093000</v>
      </c>
      <c r="AZ158" s="304">
        <v>0</v>
      </c>
      <c r="BA158" s="1">
        <v>0</v>
      </c>
    </row>
    <row r="159" spans="1:53" x14ac:dyDescent="0.25">
      <c r="A159" s="309">
        <f t="shared" si="2"/>
        <v>0</v>
      </c>
      <c r="B159" s="1" t="s">
        <v>2639</v>
      </c>
      <c r="C159" s="1">
        <v>29562149</v>
      </c>
      <c r="D159" s="1">
        <v>144105</v>
      </c>
      <c r="E159" s="1">
        <v>4</v>
      </c>
      <c r="F159" s="1">
        <v>2.95621491154891E+16</v>
      </c>
      <c r="G159" s="304">
        <v>44328</v>
      </c>
      <c r="H159" s="304">
        <v>45046</v>
      </c>
      <c r="I159" s="1">
        <v>0</v>
      </c>
      <c r="J159" s="1">
        <v>1</v>
      </c>
      <c r="K159" s="1">
        <v>5</v>
      </c>
      <c r="L159" s="1">
        <v>30</v>
      </c>
      <c r="M159" s="1">
        <v>2</v>
      </c>
      <c r="N159" s="305">
        <v>9</v>
      </c>
      <c r="O159" s="305">
        <v>9381</v>
      </c>
      <c r="P159" s="2">
        <v>1500000</v>
      </c>
      <c r="Q159" s="2">
        <v>68725</v>
      </c>
      <c r="R159" s="2">
        <v>1209971</v>
      </c>
      <c r="S159" s="1">
        <v>0</v>
      </c>
      <c r="T159" s="1">
        <v>0</v>
      </c>
      <c r="U159" s="1">
        <v>0</v>
      </c>
      <c r="W159" s="1">
        <v>0</v>
      </c>
      <c r="X159" s="1">
        <v>0</v>
      </c>
      <c r="Y159" s="1">
        <v>0</v>
      </c>
      <c r="AB159" s="304">
        <v>44498</v>
      </c>
      <c r="AC159" s="1">
        <v>1</v>
      </c>
      <c r="AD159" s="1" t="s">
        <v>3016</v>
      </c>
      <c r="AE159" s="1">
        <v>1</v>
      </c>
      <c r="AF159" s="1">
        <v>30</v>
      </c>
      <c r="AG159" s="1">
        <v>0</v>
      </c>
      <c r="AH159" s="1" t="s">
        <v>1454</v>
      </c>
      <c r="AI159" s="1" t="s">
        <v>1454</v>
      </c>
      <c r="AJ159" s="1" t="s">
        <v>1454</v>
      </c>
      <c r="AK159" s="1" t="s">
        <v>1454</v>
      </c>
      <c r="AL159" s="1" t="s">
        <v>1454</v>
      </c>
      <c r="AM159" s="1" t="s">
        <v>1454</v>
      </c>
      <c r="AN159" s="1">
        <v>1</v>
      </c>
      <c r="AO159" s="1">
        <v>1</v>
      </c>
      <c r="AP159" s="1" t="s">
        <v>3086</v>
      </c>
      <c r="AQ159" s="1" t="s">
        <v>1454</v>
      </c>
      <c r="AR159" s="2">
        <v>3436130</v>
      </c>
      <c r="AS159" s="1" t="s">
        <v>3020</v>
      </c>
      <c r="AT159" s="1">
        <v>44328</v>
      </c>
      <c r="AU159" s="1">
        <v>0</v>
      </c>
      <c r="AV159" s="1">
        <v>0</v>
      </c>
      <c r="AW159" s="1">
        <v>0</v>
      </c>
      <c r="AX159" s="1" t="s">
        <v>1454</v>
      </c>
      <c r="AY159" s="1">
        <v>890303093000</v>
      </c>
      <c r="AZ159" s="304">
        <v>0</v>
      </c>
      <c r="BA159" s="1">
        <v>0</v>
      </c>
    </row>
    <row r="160" spans="1:53" x14ac:dyDescent="0.25">
      <c r="A160" s="309">
        <f t="shared" si="2"/>
        <v>0</v>
      </c>
      <c r="B160" s="1" t="s">
        <v>2639</v>
      </c>
      <c r="C160" s="1">
        <v>29562149</v>
      </c>
      <c r="D160" s="1">
        <v>144105</v>
      </c>
      <c r="E160" s="1">
        <v>4</v>
      </c>
      <c r="F160" s="1">
        <v>2.95621491130141E+16</v>
      </c>
      <c r="G160" s="304">
        <v>44463</v>
      </c>
      <c r="H160" s="304">
        <v>44803</v>
      </c>
      <c r="I160" s="1">
        <v>0</v>
      </c>
      <c r="J160" s="1">
        <v>1</v>
      </c>
      <c r="K160" s="1">
        <v>1</v>
      </c>
      <c r="L160" s="1">
        <v>30</v>
      </c>
      <c r="M160" s="1">
        <v>2</v>
      </c>
      <c r="N160" s="305">
        <v>19.8</v>
      </c>
      <c r="O160" s="305">
        <v>21699</v>
      </c>
      <c r="P160" s="2">
        <v>380000</v>
      </c>
      <c r="Q160" s="2">
        <v>38111</v>
      </c>
      <c r="R160" s="2">
        <v>348250</v>
      </c>
      <c r="S160" s="1">
        <v>0</v>
      </c>
      <c r="T160" s="1">
        <v>0</v>
      </c>
      <c r="U160" s="1">
        <v>0</v>
      </c>
      <c r="W160" s="1">
        <v>0</v>
      </c>
      <c r="X160" s="1">
        <v>0</v>
      </c>
      <c r="Y160" s="1">
        <v>0</v>
      </c>
      <c r="AB160" s="304">
        <v>44498</v>
      </c>
      <c r="AC160" s="1">
        <v>1</v>
      </c>
      <c r="AD160" s="1" t="s">
        <v>3016</v>
      </c>
      <c r="AE160" s="1">
        <v>1</v>
      </c>
      <c r="AF160" s="1">
        <v>30</v>
      </c>
      <c r="AG160" s="1">
        <v>0</v>
      </c>
      <c r="AH160" s="1" t="s">
        <v>1454</v>
      </c>
      <c r="AI160" s="1" t="s">
        <v>1454</v>
      </c>
      <c r="AJ160" s="1" t="s">
        <v>1454</v>
      </c>
      <c r="AK160" s="1" t="s">
        <v>1454</v>
      </c>
      <c r="AL160" s="1" t="s">
        <v>1454</v>
      </c>
      <c r="AM160" s="1" t="s">
        <v>1454</v>
      </c>
      <c r="AN160" s="1">
        <v>1</v>
      </c>
      <c r="AO160" s="1">
        <v>1</v>
      </c>
      <c r="AP160" s="1" t="s">
        <v>3086</v>
      </c>
      <c r="AQ160" s="1" t="s">
        <v>1454</v>
      </c>
      <c r="AR160" s="2">
        <v>988976</v>
      </c>
      <c r="AS160" s="1" t="s">
        <v>3078</v>
      </c>
      <c r="AT160" s="1">
        <v>44463</v>
      </c>
      <c r="AU160" s="1">
        <v>0</v>
      </c>
      <c r="AV160" s="1">
        <v>0</v>
      </c>
      <c r="AW160" s="1">
        <v>0</v>
      </c>
      <c r="AX160" s="1" t="s">
        <v>1454</v>
      </c>
      <c r="AY160" s="1">
        <v>890303093000</v>
      </c>
      <c r="AZ160" s="304">
        <v>0</v>
      </c>
      <c r="BA160" s="1">
        <v>0</v>
      </c>
    </row>
    <row r="161" spans="1:53" x14ac:dyDescent="0.25">
      <c r="A161" s="309">
        <f t="shared" si="2"/>
        <v>0</v>
      </c>
      <c r="B161" s="1" t="s">
        <v>2639</v>
      </c>
      <c r="C161" s="1">
        <v>29562149</v>
      </c>
      <c r="D161" s="1">
        <v>144105</v>
      </c>
      <c r="E161" s="1">
        <v>4</v>
      </c>
      <c r="F161" s="1">
        <v>2.95621491154893E+16</v>
      </c>
      <c r="G161" s="304">
        <v>44412</v>
      </c>
      <c r="H161" s="304">
        <v>46233</v>
      </c>
      <c r="I161" s="1">
        <v>0</v>
      </c>
      <c r="J161" s="1">
        <v>1</v>
      </c>
      <c r="K161" s="1">
        <v>3</v>
      </c>
      <c r="L161" s="1">
        <v>30</v>
      </c>
      <c r="M161" s="1">
        <v>2</v>
      </c>
      <c r="N161" s="305">
        <v>9</v>
      </c>
      <c r="O161" s="305">
        <v>9381</v>
      </c>
      <c r="P161" s="2">
        <v>2500000</v>
      </c>
      <c r="Q161" s="2">
        <v>52246</v>
      </c>
      <c r="R161" s="2">
        <v>2400546</v>
      </c>
      <c r="S161" s="1">
        <v>0</v>
      </c>
      <c r="T161" s="1">
        <v>0</v>
      </c>
      <c r="U161" s="1">
        <v>0</v>
      </c>
      <c r="W161" s="1">
        <v>0</v>
      </c>
      <c r="X161" s="1">
        <v>0</v>
      </c>
      <c r="Y161" s="1">
        <v>0</v>
      </c>
      <c r="AB161" s="304">
        <v>44498</v>
      </c>
      <c r="AC161" s="1">
        <v>1</v>
      </c>
      <c r="AD161" s="1" t="s">
        <v>3016</v>
      </c>
      <c r="AE161" s="1">
        <v>1</v>
      </c>
      <c r="AF161" s="1">
        <v>30</v>
      </c>
      <c r="AG161" s="1">
        <v>0</v>
      </c>
      <c r="AH161" s="1" t="s">
        <v>1454</v>
      </c>
      <c r="AI161" s="1" t="s">
        <v>1454</v>
      </c>
      <c r="AJ161" s="1" t="s">
        <v>1454</v>
      </c>
      <c r="AK161" s="1" t="s">
        <v>1454</v>
      </c>
      <c r="AL161" s="1" t="s">
        <v>1454</v>
      </c>
      <c r="AM161" s="1" t="s">
        <v>1454</v>
      </c>
      <c r="AN161" s="1">
        <v>1</v>
      </c>
      <c r="AO161" s="1">
        <v>1</v>
      </c>
      <c r="AP161" s="1" t="s">
        <v>3086</v>
      </c>
      <c r="AQ161" s="1" t="s">
        <v>1454</v>
      </c>
      <c r="AR161" s="2">
        <v>6817178</v>
      </c>
      <c r="AS161" s="1" t="s">
        <v>3020</v>
      </c>
      <c r="AT161" s="1">
        <v>44412</v>
      </c>
      <c r="AU161" s="1">
        <v>0</v>
      </c>
      <c r="AV161" s="1">
        <v>0</v>
      </c>
      <c r="AW161" s="1">
        <v>0</v>
      </c>
      <c r="AX161" s="1" t="s">
        <v>1454</v>
      </c>
      <c r="AY161" s="1">
        <v>890303093000</v>
      </c>
      <c r="AZ161" s="304">
        <v>0</v>
      </c>
      <c r="BA161" s="1">
        <v>0</v>
      </c>
    </row>
    <row r="162" spans="1:53" x14ac:dyDescent="0.25">
      <c r="A162" s="309">
        <f t="shared" si="2"/>
        <v>0</v>
      </c>
      <c r="B162" s="1" t="s">
        <v>2639</v>
      </c>
      <c r="C162" s="1">
        <v>29119782</v>
      </c>
      <c r="D162" s="1">
        <v>144105</v>
      </c>
      <c r="E162" s="1">
        <v>4</v>
      </c>
      <c r="F162" s="1">
        <v>291197822555546</v>
      </c>
      <c r="G162" s="304">
        <v>44252</v>
      </c>
      <c r="H162" s="304">
        <v>46081</v>
      </c>
      <c r="I162" s="1">
        <v>0</v>
      </c>
      <c r="J162" s="1">
        <v>1</v>
      </c>
      <c r="K162" s="1">
        <v>50</v>
      </c>
      <c r="L162" s="1">
        <v>30</v>
      </c>
      <c r="M162" s="1">
        <v>2</v>
      </c>
      <c r="N162" s="305">
        <v>9</v>
      </c>
      <c r="O162" s="305">
        <v>9381</v>
      </c>
      <c r="P162" s="2">
        <v>5520417</v>
      </c>
      <c r="Q162" s="2">
        <v>122799</v>
      </c>
      <c r="R162" s="2">
        <v>1142905</v>
      </c>
      <c r="S162" s="1">
        <v>0</v>
      </c>
      <c r="T162" s="1">
        <v>0</v>
      </c>
      <c r="U162" s="1">
        <v>0</v>
      </c>
      <c r="W162" s="1">
        <v>0</v>
      </c>
      <c r="X162" s="1">
        <v>0</v>
      </c>
      <c r="Y162" s="1">
        <v>0</v>
      </c>
      <c r="AB162" s="304">
        <v>44499</v>
      </c>
      <c r="AC162" s="1">
        <v>1</v>
      </c>
      <c r="AD162" s="1" t="s">
        <v>3016</v>
      </c>
      <c r="AE162" s="1">
        <v>1</v>
      </c>
      <c r="AF162" s="1">
        <v>30</v>
      </c>
      <c r="AG162" s="1">
        <v>0</v>
      </c>
      <c r="AH162" s="1" t="s">
        <v>1454</v>
      </c>
      <c r="AI162" s="1" t="s">
        <v>1454</v>
      </c>
      <c r="AJ162" s="1" t="s">
        <v>1454</v>
      </c>
      <c r="AK162" s="1" t="s">
        <v>1454</v>
      </c>
      <c r="AL162" s="1" t="s">
        <v>1454</v>
      </c>
      <c r="AM162" s="1" t="s">
        <v>1454</v>
      </c>
      <c r="AN162" s="1">
        <v>1</v>
      </c>
      <c r="AO162" s="1">
        <v>1</v>
      </c>
      <c r="AP162" s="1" t="s">
        <v>3086</v>
      </c>
      <c r="AQ162" s="1" t="s">
        <v>1454</v>
      </c>
      <c r="AR162" s="2">
        <v>13471700</v>
      </c>
      <c r="AS162" s="1" t="s">
        <v>3033</v>
      </c>
      <c r="AT162" s="1">
        <v>44252</v>
      </c>
      <c r="AU162" s="1">
        <v>0</v>
      </c>
      <c r="AV162" s="1">
        <v>0</v>
      </c>
      <c r="AW162" s="1">
        <v>0</v>
      </c>
      <c r="AX162" s="1" t="s">
        <v>1454</v>
      </c>
      <c r="AY162" s="1">
        <v>800090782</v>
      </c>
      <c r="AZ162" s="304">
        <v>0</v>
      </c>
      <c r="BA162" s="1">
        <v>0</v>
      </c>
    </row>
    <row r="163" spans="1:53" x14ac:dyDescent="0.25">
      <c r="A163" s="309">
        <f t="shared" si="2"/>
        <v>0</v>
      </c>
      <c r="B163" s="1" t="s">
        <v>2639</v>
      </c>
      <c r="C163" s="1">
        <v>31952751</v>
      </c>
      <c r="D163" s="1">
        <v>144105</v>
      </c>
      <c r="E163" s="1">
        <v>4</v>
      </c>
      <c r="F163" s="1">
        <v>3.19527511246886E+16</v>
      </c>
      <c r="G163" s="304">
        <v>44153</v>
      </c>
      <c r="H163" s="304">
        <v>44895</v>
      </c>
      <c r="I163" s="1">
        <v>0</v>
      </c>
      <c r="J163" s="1">
        <v>1</v>
      </c>
      <c r="K163" s="1">
        <v>16</v>
      </c>
      <c r="L163" s="1">
        <v>30</v>
      </c>
      <c r="M163" s="1">
        <v>2</v>
      </c>
      <c r="N163" s="305">
        <v>21.6</v>
      </c>
      <c r="O163" s="305">
        <v>23872</v>
      </c>
      <c r="P163" s="2">
        <v>1000000</v>
      </c>
      <c r="Q163" s="2">
        <v>51977</v>
      </c>
      <c r="R163" s="2">
        <v>385940</v>
      </c>
      <c r="S163" s="1">
        <v>6947</v>
      </c>
      <c r="T163" s="1">
        <v>0</v>
      </c>
      <c r="U163" s="1">
        <v>0</v>
      </c>
      <c r="W163" s="1">
        <v>0</v>
      </c>
      <c r="X163" s="1">
        <v>0</v>
      </c>
      <c r="Y163" s="1">
        <v>0</v>
      </c>
      <c r="AB163" s="304">
        <v>44480</v>
      </c>
      <c r="AC163" s="1">
        <v>1</v>
      </c>
      <c r="AD163" s="1" t="s">
        <v>3016</v>
      </c>
      <c r="AE163" s="1">
        <v>1</v>
      </c>
      <c r="AF163" s="1">
        <v>30</v>
      </c>
      <c r="AG163" s="1">
        <v>0</v>
      </c>
      <c r="AH163" s="1" t="s">
        <v>1454</v>
      </c>
      <c r="AI163" s="1" t="s">
        <v>1454</v>
      </c>
      <c r="AJ163" s="1" t="s">
        <v>1454</v>
      </c>
      <c r="AK163" s="1" t="s">
        <v>1454</v>
      </c>
      <c r="AL163" s="1" t="s">
        <v>1454</v>
      </c>
      <c r="AM163" s="1" t="s">
        <v>1454</v>
      </c>
      <c r="AN163" s="1">
        <v>1</v>
      </c>
      <c r="AO163" s="1">
        <v>1</v>
      </c>
      <c r="AP163" s="1" t="s">
        <v>3086</v>
      </c>
      <c r="AQ163" s="1" t="s">
        <v>1454</v>
      </c>
      <c r="AR163" s="2">
        <v>1209066</v>
      </c>
      <c r="AS163" s="1" t="s">
        <v>3018</v>
      </c>
      <c r="AT163" s="1">
        <v>44153</v>
      </c>
      <c r="AU163" s="1">
        <v>0</v>
      </c>
      <c r="AV163" s="1">
        <v>0</v>
      </c>
      <c r="AW163" s="1">
        <v>0</v>
      </c>
      <c r="AX163" s="1" t="s">
        <v>1454</v>
      </c>
      <c r="AY163" s="1" t="s">
        <v>1454</v>
      </c>
      <c r="AZ163" s="304">
        <v>0</v>
      </c>
      <c r="BA163" s="1">
        <v>0</v>
      </c>
    </row>
    <row r="164" spans="1:53" x14ac:dyDescent="0.25">
      <c r="A164" s="309">
        <f t="shared" si="2"/>
        <v>0</v>
      </c>
      <c r="B164" s="1" t="s">
        <v>2639</v>
      </c>
      <c r="C164" s="1">
        <v>31952751</v>
      </c>
      <c r="D164" s="1">
        <v>144105</v>
      </c>
      <c r="E164" s="1">
        <v>4</v>
      </c>
      <c r="F164" s="1">
        <v>3.19527511154847E+16</v>
      </c>
      <c r="G164" s="304">
        <v>43297</v>
      </c>
      <c r="H164" s="304">
        <v>44772</v>
      </c>
      <c r="I164" s="1">
        <v>0</v>
      </c>
      <c r="J164" s="1">
        <v>1</v>
      </c>
      <c r="K164" s="1">
        <v>35</v>
      </c>
      <c r="L164" s="1">
        <v>30</v>
      </c>
      <c r="M164" s="1">
        <v>2</v>
      </c>
      <c r="N164" s="305">
        <v>12.6</v>
      </c>
      <c r="O164" s="305">
        <v>13354</v>
      </c>
      <c r="P164" s="2">
        <v>13500000</v>
      </c>
      <c r="Q164" s="2">
        <v>361421</v>
      </c>
      <c r="R164" s="2">
        <v>4363437</v>
      </c>
      <c r="S164" s="1">
        <v>45816</v>
      </c>
      <c r="T164" s="1">
        <v>0</v>
      </c>
      <c r="U164" s="1">
        <v>0</v>
      </c>
      <c r="W164" s="1">
        <v>0</v>
      </c>
      <c r="X164" s="1">
        <v>0</v>
      </c>
      <c r="Y164" s="1">
        <v>0</v>
      </c>
      <c r="AB164" s="304">
        <v>44469</v>
      </c>
      <c r="AC164" s="1">
        <v>1</v>
      </c>
      <c r="AD164" s="1" t="s">
        <v>3016</v>
      </c>
      <c r="AE164" s="1">
        <v>1</v>
      </c>
      <c r="AF164" s="1">
        <v>30</v>
      </c>
      <c r="AG164" s="1">
        <v>0</v>
      </c>
      <c r="AH164" s="1" t="s">
        <v>1454</v>
      </c>
      <c r="AI164" s="1" t="s">
        <v>1454</v>
      </c>
      <c r="AJ164" s="1" t="s">
        <v>1454</v>
      </c>
      <c r="AK164" s="1" t="s">
        <v>1454</v>
      </c>
      <c r="AL164" s="1" t="s">
        <v>1454</v>
      </c>
      <c r="AM164" s="1" t="s">
        <v>1454</v>
      </c>
      <c r="AN164" s="1">
        <v>1</v>
      </c>
      <c r="AO164" s="1">
        <v>1</v>
      </c>
      <c r="AP164" s="1" t="s">
        <v>3086</v>
      </c>
      <c r="AQ164" s="1" t="s">
        <v>1454</v>
      </c>
      <c r="AR164" s="2">
        <v>13669702</v>
      </c>
      <c r="AS164" s="1" t="s">
        <v>3020</v>
      </c>
      <c r="AT164" s="1">
        <v>43297</v>
      </c>
      <c r="AU164" s="1">
        <v>0</v>
      </c>
      <c r="AV164" s="1">
        <v>0</v>
      </c>
      <c r="AW164" s="1">
        <v>0</v>
      </c>
      <c r="AX164" s="1" t="s">
        <v>1454</v>
      </c>
      <c r="AY164" s="1" t="s">
        <v>1454</v>
      </c>
      <c r="AZ164" s="304">
        <v>0</v>
      </c>
      <c r="BA164" s="1">
        <v>0</v>
      </c>
    </row>
    <row r="165" spans="1:53" x14ac:dyDescent="0.25">
      <c r="A165" s="309">
        <f t="shared" si="2"/>
        <v>19236292</v>
      </c>
      <c r="B165" s="1" t="s">
        <v>2639</v>
      </c>
      <c r="C165" s="1">
        <v>31978538</v>
      </c>
      <c r="D165" s="1">
        <v>144105</v>
      </c>
      <c r="E165" s="1">
        <v>4</v>
      </c>
      <c r="F165" s="1">
        <v>3.19785382681885E+16</v>
      </c>
      <c r="G165" s="304">
        <v>44111</v>
      </c>
      <c r="H165" s="304">
        <v>45930</v>
      </c>
      <c r="I165" s="1">
        <v>0</v>
      </c>
      <c r="J165" s="1">
        <v>1</v>
      </c>
      <c r="K165" s="1">
        <v>13</v>
      </c>
      <c r="L165" s="1">
        <v>30</v>
      </c>
      <c r="M165" s="1">
        <v>2</v>
      </c>
      <c r="N165" s="305">
        <v>16.8</v>
      </c>
      <c r="O165" s="305">
        <v>18156</v>
      </c>
      <c r="P165" s="2">
        <v>45181000</v>
      </c>
      <c r="Q165" s="2">
        <v>1191998</v>
      </c>
      <c r="R165" s="2">
        <v>38765445</v>
      </c>
      <c r="S165" s="1">
        <v>0</v>
      </c>
      <c r="T165" s="1">
        <v>0</v>
      </c>
      <c r="U165" s="1">
        <v>0</v>
      </c>
      <c r="W165" s="1">
        <v>0</v>
      </c>
      <c r="X165" s="1">
        <v>0</v>
      </c>
      <c r="Y165" s="1">
        <v>0</v>
      </c>
      <c r="AB165" s="304">
        <v>44498</v>
      </c>
      <c r="AC165" s="1">
        <v>1</v>
      </c>
      <c r="AD165" s="1" t="s">
        <v>3016</v>
      </c>
      <c r="AE165" s="1">
        <v>1</v>
      </c>
      <c r="AF165" s="1">
        <v>30</v>
      </c>
      <c r="AG165" s="1">
        <v>0</v>
      </c>
      <c r="AH165" s="1" t="s">
        <v>1454</v>
      </c>
      <c r="AI165" s="1" t="s">
        <v>1454</v>
      </c>
      <c r="AJ165" s="1" t="s">
        <v>1454</v>
      </c>
      <c r="AK165" s="1" t="s">
        <v>1454</v>
      </c>
      <c r="AL165" s="1" t="s">
        <v>1454</v>
      </c>
      <c r="AM165" s="1" t="s">
        <v>1454</v>
      </c>
      <c r="AN165" s="1">
        <v>1</v>
      </c>
      <c r="AO165" s="1">
        <v>1</v>
      </c>
      <c r="AP165" s="1" t="s">
        <v>3086</v>
      </c>
      <c r="AQ165" s="1" t="s">
        <v>1454</v>
      </c>
      <c r="AR165" s="2">
        <v>19529153</v>
      </c>
      <c r="AS165" s="1" t="s">
        <v>3036</v>
      </c>
      <c r="AT165" s="1">
        <v>44111</v>
      </c>
      <c r="AU165" s="1">
        <v>0</v>
      </c>
      <c r="AV165" s="1">
        <v>0</v>
      </c>
      <c r="AW165" s="1">
        <v>0</v>
      </c>
      <c r="AX165" s="1" t="s">
        <v>1454</v>
      </c>
      <c r="AY165" s="1">
        <v>890303093000</v>
      </c>
      <c r="AZ165" s="304">
        <v>0</v>
      </c>
      <c r="BA165" s="1">
        <v>0</v>
      </c>
    </row>
    <row r="166" spans="1:53" x14ac:dyDescent="0.25">
      <c r="A166" s="309">
        <f t="shared" si="2"/>
        <v>453638</v>
      </c>
      <c r="B166" s="1" t="s">
        <v>2639</v>
      </c>
      <c r="C166" s="1">
        <v>31978538</v>
      </c>
      <c r="D166" s="1">
        <v>144105</v>
      </c>
      <c r="E166" s="1">
        <v>4</v>
      </c>
      <c r="F166" s="1">
        <v>3.1978538124689E+16</v>
      </c>
      <c r="G166" s="304">
        <v>44308</v>
      </c>
      <c r="H166" s="304">
        <v>44560</v>
      </c>
      <c r="I166" s="1">
        <v>0</v>
      </c>
      <c r="J166" s="1">
        <v>1</v>
      </c>
      <c r="K166" s="1">
        <v>2</v>
      </c>
      <c r="L166" s="1">
        <v>30</v>
      </c>
      <c r="M166" s="1">
        <v>2</v>
      </c>
      <c r="N166" s="305">
        <v>19.2</v>
      </c>
      <c r="O166" s="305">
        <v>20983</v>
      </c>
      <c r="P166" s="2">
        <v>1200000</v>
      </c>
      <c r="Q166" s="2">
        <v>161350</v>
      </c>
      <c r="R166" s="2">
        <v>914183</v>
      </c>
      <c r="S166" s="1">
        <v>0</v>
      </c>
      <c r="T166" s="1">
        <v>0</v>
      </c>
      <c r="U166" s="1">
        <v>0</v>
      </c>
      <c r="W166" s="1">
        <v>0</v>
      </c>
      <c r="X166" s="1">
        <v>0</v>
      </c>
      <c r="Y166" s="1">
        <v>0</v>
      </c>
      <c r="AB166" s="304">
        <v>44498</v>
      </c>
      <c r="AC166" s="1">
        <v>1</v>
      </c>
      <c r="AD166" s="1" t="s">
        <v>3016</v>
      </c>
      <c r="AE166" s="1">
        <v>1</v>
      </c>
      <c r="AF166" s="1">
        <v>30</v>
      </c>
      <c r="AG166" s="1">
        <v>0</v>
      </c>
      <c r="AH166" s="1" t="s">
        <v>1454</v>
      </c>
      <c r="AI166" s="1" t="s">
        <v>1454</v>
      </c>
      <c r="AJ166" s="1" t="s">
        <v>1454</v>
      </c>
      <c r="AK166" s="1" t="s">
        <v>1454</v>
      </c>
      <c r="AL166" s="1" t="s">
        <v>1454</v>
      </c>
      <c r="AM166" s="1" t="s">
        <v>1454</v>
      </c>
      <c r="AN166" s="1">
        <v>1</v>
      </c>
      <c r="AO166" s="1">
        <v>1</v>
      </c>
      <c r="AP166" s="1" t="s">
        <v>3086</v>
      </c>
      <c r="AQ166" s="1" t="s">
        <v>1454</v>
      </c>
      <c r="AR166" s="2">
        <v>460545</v>
      </c>
      <c r="AS166" s="1" t="s">
        <v>3018</v>
      </c>
      <c r="AT166" s="1">
        <v>44308</v>
      </c>
      <c r="AU166" s="1">
        <v>0</v>
      </c>
      <c r="AV166" s="1">
        <v>0</v>
      </c>
      <c r="AW166" s="1">
        <v>0</v>
      </c>
      <c r="AX166" s="1" t="s">
        <v>1454</v>
      </c>
      <c r="AY166" s="1">
        <v>890303093000</v>
      </c>
      <c r="AZ166" s="304">
        <v>0</v>
      </c>
      <c r="BA166" s="1">
        <v>0</v>
      </c>
    </row>
    <row r="167" spans="1:53" x14ac:dyDescent="0.25">
      <c r="A167" s="309">
        <f t="shared" si="2"/>
        <v>79075742</v>
      </c>
      <c r="B167" s="1" t="s">
        <v>2639</v>
      </c>
      <c r="C167" s="1">
        <v>66853372</v>
      </c>
      <c r="D167" s="1">
        <v>144105</v>
      </c>
      <c r="E167" s="1">
        <v>4</v>
      </c>
      <c r="F167" s="1">
        <v>668533722555543</v>
      </c>
      <c r="G167" s="304">
        <v>44249</v>
      </c>
      <c r="H167" s="304">
        <v>46812</v>
      </c>
      <c r="I167" s="1">
        <v>0</v>
      </c>
      <c r="J167" s="1">
        <v>1</v>
      </c>
      <c r="K167" s="1">
        <v>8</v>
      </c>
      <c r="L167" s="1">
        <v>30</v>
      </c>
      <c r="M167" s="1">
        <v>2</v>
      </c>
      <c r="N167" s="305">
        <v>9</v>
      </c>
      <c r="O167" s="305">
        <v>9381</v>
      </c>
      <c r="P167" s="2">
        <v>102211912</v>
      </c>
      <c r="Q167" s="2">
        <v>1804320</v>
      </c>
      <c r="R167" s="2">
        <v>95730855</v>
      </c>
      <c r="S167" s="1">
        <v>0</v>
      </c>
      <c r="T167" s="1">
        <v>0</v>
      </c>
      <c r="U167" s="1">
        <v>0</v>
      </c>
      <c r="W167" s="1">
        <v>0</v>
      </c>
      <c r="X167" s="1">
        <v>0</v>
      </c>
      <c r="Y167" s="1">
        <v>0</v>
      </c>
      <c r="AB167" s="304">
        <v>44498</v>
      </c>
      <c r="AC167" s="1">
        <v>1</v>
      </c>
      <c r="AD167" s="1" t="s">
        <v>3016</v>
      </c>
      <c r="AE167" s="1">
        <v>1</v>
      </c>
      <c r="AF167" s="1">
        <v>30</v>
      </c>
      <c r="AG167" s="1">
        <v>0</v>
      </c>
      <c r="AH167" s="1" t="s">
        <v>1454</v>
      </c>
      <c r="AI167" s="1" t="s">
        <v>1454</v>
      </c>
      <c r="AJ167" s="1" t="s">
        <v>1454</v>
      </c>
      <c r="AK167" s="1" t="s">
        <v>1454</v>
      </c>
      <c r="AL167" s="1" t="s">
        <v>1454</v>
      </c>
      <c r="AM167" s="1" t="s">
        <v>1454</v>
      </c>
      <c r="AN167" s="1">
        <v>1</v>
      </c>
      <c r="AO167" s="1">
        <v>1</v>
      </c>
      <c r="AP167" s="1" t="s">
        <v>3086</v>
      </c>
      <c r="AQ167" s="1" t="s">
        <v>1454</v>
      </c>
      <c r="AR167" s="2">
        <v>16655113</v>
      </c>
      <c r="AS167" s="1" t="s">
        <v>3033</v>
      </c>
      <c r="AT167" s="1">
        <v>44249</v>
      </c>
      <c r="AU167" s="1">
        <v>0</v>
      </c>
      <c r="AV167" s="1">
        <v>0</v>
      </c>
      <c r="AW167" s="1">
        <v>0</v>
      </c>
      <c r="AX167" s="1" t="s">
        <v>1454</v>
      </c>
      <c r="AY167" s="1">
        <v>890303093000</v>
      </c>
      <c r="AZ167" s="304">
        <v>0</v>
      </c>
      <c r="BA167" s="1">
        <v>0</v>
      </c>
    </row>
    <row r="168" spans="1:53" x14ac:dyDescent="0.25">
      <c r="A168" s="309">
        <f t="shared" si="2"/>
        <v>2407286</v>
      </c>
      <c r="B168" s="1" t="s">
        <v>2639</v>
      </c>
      <c r="C168" s="1">
        <v>94443574</v>
      </c>
      <c r="D168" s="1">
        <v>144105</v>
      </c>
      <c r="E168" s="1">
        <v>4</v>
      </c>
      <c r="F168" s="1">
        <v>9.4443574115486E+16</v>
      </c>
      <c r="G168" s="304">
        <v>43560</v>
      </c>
      <c r="H168" s="304">
        <v>45412</v>
      </c>
      <c r="I168" s="1">
        <v>0</v>
      </c>
      <c r="J168" s="1">
        <v>1</v>
      </c>
      <c r="K168" s="1">
        <v>27</v>
      </c>
      <c r="L168" s="1">
        <v>30</v>
      </c>
      <c r="M168" s="1">
        <v>2</v>
      </c>
      <c r="N168" s="305">
        <v>12.6</v>
      </c>
      <c r="O168" s="305">
        <v>13354</v>
      </c>
      <c r="P168" s="2">
        <v>12700000</v>
      </c>
      <c r="Q168" s="2">
        <v>288236</v>
      </c>
      <c r="R168" s="2">
        <v>7973287</v>
      </c>
      <c r="S168" s="1">
        <v>0</v>
      </c>
      <c r="T168" s="1">
        <v>0</v>
      </c>
      <c r="U168" s="1">
        <v>0</v>
      </c>
      <c r="W168" s="1">
        <v>0</v>
      </c>
      <c r="X168" s="1">
        <v>0</v>
      </c>
      <c r="Y168" s="1">
        <v>0</v>
      </c>
      <c r="AB168" s="304">
        <v>44498</v>
      </c>
      <c r="AC168" s="1">
        <v>1</v>
      </c>
      <c r="AD168" s="1" t="s">
        <v>3016</v>
      </c>
      <c r="AE168" s="1">
        <v>1</v>
      </c>
      <c r="AF168" s="1">
        <v>30</v>
      </c>
      <c r="AG168" s="1">
        <v>0</v>
      </c>
      <c r="AH168" s="1" t="s">
        <v>1454</v>
      </c>
      <c r="AI168" s="1" t="s">
        <v>1454</v>
      </c>
      <c r="AJ168" s="1" t="s">
        <v>1454</v>
      </c>
      <c r="AK168" s="1" t="s">
        <v>1454</v>
      </c>
      <c r="AL168" s="1" t="s">
        <v>1454</v>
      </c>
      <c r="AM168" s="1" t="s">
        <v>1454</v>
      </c>
      <c r="AN168" s="1">
        <v>1</v>
      </c>
      <c r="AO168" s="1">
        <v>1</v>
      </c>
      <c r="AP168" s="1" t="s">
        <v>3086</v>
      </c>
      <c r="AQ168" s="1" t="s">
        <v>1454</v>
      </c>
      <c r="AR168" s="2">
        <v>5566001</v>
      </c>
      <c r="AS168" s="1" t="s">
        <v>3020</v>
      </c>
      <c r="AT168" s="1">
        <v>43560</v>
      </c>
      <c r="AU168" s="1">
        <v>0</v>
      </c>
      <c r="AV168" s="1">
        <v>0</v>
      </c>
      <c r="AW168" s="1">
        <v>0</v>
      </c>
      <c r="AX168" s="1" t="s">
        <v>1454</v>
      </c>
      <c r="AY168" s="1">
        <v>890303093000</v>
      </c>
      <c r="AZ168" s="304">
        <v>0</v>
      </c>
      <c r="BA168" s="1">
        <v>0</v>
      </c>
    </row>
    <row r="169" spans="1:53" x14ac:dyDescent="0.25">
      <c r="A169" s="309">
        <f t="shared" si="2"/>
        <v>4763942</v>
      </c>
      <c r="B169" s="1" t="s">
        <v>2639</v>
      </c>
      <c r="C169" s="1">
        <v>94443574</v>
      </c>
      <c r="D169" s="1">
        <v>144105</v>
      </c>
      <c r="E169" s="1">
        <v>4</v>
      </c>
      <c r="F169" s="1">
        <v>9.44435741175868E+16</v>
      </c>
      <c r="G169" s="304">
        <v>43691</v>
      </c>
      <c r="H169" s="304">
        <v>45899</v>
      </c>
      <c r="I169" s="1">
        <v>0</v>
      </c>
      <c r="J169" s="1">
        <v>1</v>
      </c>
      <c r="K169" s="1">
        <v>23</v>
      </c>
      <c r="L169" s="1">
        <v>30</v>
      </c>
      <c r="M169" s="1">
        <v>2</v>
      </c>
      <c r="N169" s="305">
        <v>18</v>
      </c>
      <c r="O169" s="305">
        <v>19562</v>
      </c>
      <c r="P169" s="2">
        <v>20000000</v>
      </c>
      <c r="Q169" s="2">
        <v>459418</v>
      </c>
      <c r="R169" s="2">
        <v>15778881</v>
      </c>
      <c r="S169" s="1">
        <v>0</v>
      </c>
      <c r="T169" s="1">
        <v>0</v>
      </c>
      <c r="U169" s="1">
        <v>0</v>
      </c>
      <c r="W169" s="1">
        <v>0</v>
      </c>
      <c r="X169" s="1">
        <v>0</v>
      </c>
      <c r="Y169" s="1">
        <v>0</v>
      </c>
      <c r="AB169" s="304">
        <v>44498</v>
      </c>
      <c r="AC169" s="1">
        <v>1</v>
      </c>
      <c r="AD169" s="1" t="s">
        <v>3016</v>
      </c>
      <c r="AE169" s="1">
        <v>1</v>
      </c>
      <c r="AF169" s="1">
        <v>30</v>
      </c>
      <c r="AG169" s="1">
        <v>0</v>
      </c>
      <c r="AH169" s="1" t="s">
        <v>1454</v>
      </c>
      <c r="AI169" s="1" t="s">
        <v>1454</v>
      </c>
      <c r="AJ169" s="1" t="s">
        <v>1454</v>
      </c>
      <c r="AK169" s="1" t="s">
        <v>1454</v>
      </c>
      <c r="AL169" s="1" t="s">
        <v>1454</v>
      </c>
      <c r="AM169" s="1" t="s">
        <v>1454</v>
      </c>
      <c r="AN169" s="1">
        <v>1</v>
      </c>
      <c r="AO169" s="1">
        <v>1</v>
      </c>
      <c r="AP169" s="1" t="s">
        <v>3086</v>
      </c>
      <c r="AQ169" s="1" t="s">
        <v>1454</v>
      </c>
      <c r="AR169" s="2">
        <v>11014939</v>
      </c>
      <c r="AS169" s="1" t="s">
        <v>3027</v>
      </c>
      <c r="AT169" s="1">
        <v>43691</v>
      </c>
      <c r="AU169" s="1">
        <v>0</v>
      </c>
      <c r="AV169" s="1">
        <v>0</v>
      </c>
      <c r="AW169" s="1">
        <v>0</v>
      </c>
      <c r="AX169" s="1" t="s">
        <v>1454</v>
      </c>
      <c r="AY169" s="1">
        <v>890303093000</v>
      </c>
      <c r="AZ169" s="304">
        <v>0</v>
      </c>
      <c r="BA169" s="1">
        <v>0</v>
      </c>
    </row>
    <row r="170" spans="1:53" x14ac:dyDescent="0.25">
      <c r="A170" s="309">
        <f t="shared" si="2"/>
        <v>14805922</v>
      </c>
      <c r="B170" s="1" t="s">
        <v>2639</v>
      </c>
      <c r="C170" s="1">
        <v>38870782</v>
      </c>
      <c r="D170" s="1">
        <v>144105</v>
      </c>
      <c r="E170" s="1">
        <v>4</v>
      </c>
      <c r="F170" s="1">
        <v>3.8870782120389E+16</v>
      </c>
      <c r="G170" s="304">
        <v>44278</v>
      </c>
      <c r="H170" s="304">
        <v>45746</v>
      </c>
      <c r="I170" s="1">
        <v>0</v>
      </c>
      <c r="J170" s="1">
        <v>1</v>
      </c>
      <c r="K170" s="1">
        <v>7</v>
      </c>
      <c r="L170" s="1">
        <v>30</v>
      </c>
      <c r="M170" s="1">
        <v>2</v>
      </c>
      <c r="N170" s="305">
        <v>13.2</v>
      </c>
      <c r="O170" s="305">
        <v>14029</v>
      </c>
      <c r="P170" s="2">
        <v>20000000</v>
      </c>
      <c r="Q170" s="2">
        <v>544525</v>
      </c>
      <c r="R170" s="2">
        <v>17720895</v>
      </c>
      <c r="S170" s="1">
        <v>0</v>
      </c>
      <c r="T170" s="1">
        <v>0</v>
      </c>
      <c r="U170" s="1">
        <v>0</v>
      </c>
      <c r="W170" s="1">
        <v>0</v>
      </c>
      <c r="X170" s="1">
        <v>0</v>
      </c>
      <c r="Y170" s="1">
        <v>0</v>
      </c>
      <c r="AB170" s="304">
        <v>44498</v>
      </c>
      <c r="AC170" s="1">
        <v>1</v>
      </c>
      <c r="AD170" s="1" t="s">
        <v>3016</v>
      </c>
      <c r="AE170" s="1">
        <v>1</v>
      </c>
      <c r="AF170" s="1">
        <v>30</v>
      </c>
      <c r="AG170" s="1">
        <v>0</v>
      </c>
      <c r="AH170" s="1" t="s">
        <v>1454</v>
      </c>
      <c r="AI170" s="1" t="s">
        <v>1454</v>
      </c>
      <c r="AJ170" s="1" t="s">
        <v>1454</v>
      </c>
      <c r="AK170" s="1" t="s">
        <v>1454</v>
      </c>
      <c r="AL170" s="1" t="s">
        <v>1454</v>
      </c>
      <c r="AM170" s="1" t="s">
        <v>1454</v>
      </c>
      <c r="AN170" s="1">
        <v>1</v>
      </c>
      <c r="AO170" s="1">
        <v>1</v>
      </c>
      <c r="AP170" s="1" t="s">
        <v>3086</v>
      </c>
      <c r="AQ170" s="1" t="s">
        <v>1454</v>
      </c>
      <c r="AR170" s="2">
        <v>2914973</v>
      </c>
      <c r="AS170" s="1" t="s">
        <v>3021</v>
      </c>
      <c r="AT170" s="1">
        <v>44278</v>
      </c>
      <c r="AU170" s="1">
        <v>0</v>
      </c>
      <c r="AV170" s="1">
        <v>0</v>
      </c>
      <c r="AW170" s="1">
        <v>0</v>
      </c>
      <c r="AX170" s="1" t="s">
        <v>1454</v>
      </c>
      <c r="AY170" s="1">
        <v>890303093000</v>
      </c>
      <c r="AZ170" s="304">
        <v>0</v>
      </c>
      <c r="BA170" s="1">
        <v>0</v>
      </c>
    </row>
    <row r="171" spans="1:53" x14ac:dyDescent="0.25">
      <c r="A171" s="309">
        <f t="shared" si="2"/>
        <v>15255255</v>
      </c>
      <c r="B171" s="1" t="s">
        <v>2639</v>
      </c>
      <c r="C171" s="1">
        <v>38870782</v>
      </c>
      <c r="D171" s="1">
        <v>144105</v>
      </c>
      <c r="E171" s="1">
        <v>4</v>
      </c>
      <c r="F171" s="1">
        <v>3.88707821171886E+16</v>
      </c>
      <c r="G171" s="304">
        <v>44162</v>
      </c>
      <c r="H171" s="304">
        <v>46356</v>
      </c>
      <c r="I171" s="1">
        <v>0</v>
      </c>
      <c r="J171" s="1">
        <v>1</v>
      </c>
      <c r="K171" s="1">
        <v>11</v>
      </c>
      <c r="L171" s="1">
        <v>30</v>
      </c>
      <c r="M171" s="1">
        <v>2</v>
      </c>
      <c r="N171" s="305">
        <v>11.76</v>
      </c>
      <c r="O171" s="305">
        <v>12415</v>
      </c>
      <c r="P171" s="2">
        <v>20500000</v>
      </c>
      <c r="Q171" s="2">
        <v>404627</v>
      </c>
      <c r="R171" s="2">
        <v>18258692</v>
      </c>
      <c r="S171" s="1">
        <v>0</v>
      </c>
      <c r="T171" s="1">
        <v>0</v>
      </c>
      <c r="U171" s="1">
        <v>0</v>
      </c>
      <c r="W171" s="1">
        <v>0</v>
      </c>
      <c r="X171" s="1">
        <v>0</v>
      </c>
      <c r="Y171" s="1">
        <v>0</v>
      </c>
      <c r="AB171" s="304">
        <v>44498</v>
      </c>
      <c r="AC171" s="1">
        <v>1</v>
      </c>
      <c r="AD171" s="1" t="s">
        <v>3016</v>
      </c>
      <c r="AE171" s="1">
        <v>1</v>
      </c>
      <c r="AF171" s="1">
        <v>30</v>
      </c>
      <c r="AG171" s="1">
        <v>0</v>
      </c>
      <c r="AH171" s="1" t="s">
        <v>1454</v>
      </c>
      <c r="AI171" s="1" t="s">
        <v>1454</v>
      </c>
      <c r="AJ171" s="1" t="s">
        <v>1454</v>
      </c>
      <c r="AK171" s="1" t="s">
        <v>1454</v>
      </c>
      <c r="AL171" s="1" t="s">
        <v>1454</v>
      </c>
      <c r="AM171" s="1" t="s">
        <v>1454</v>
      </c>
      <c r="AN171" s="1">
        <v>1</v>
      </c>
      <c r="AO171" s="1">
        <v>1</v>
      </c>
      <c r="AP171" s="1" t="s">
        <v>3086</v>
      </c>
      <c r="AQ171" s="1" t="s">
        <v>1454</v>
      </c>
      <c r="AR171" s="2">
        <v>3003437</v>
      </c>
      <c r="AS171" s="1" t="s">
        <v>3025</v>
      </c>
      <c r="AT171" s="1">
        <v>44161</v>
      </c>
      <c r="AU171" s="1">
        <v>0</v>
      </c>
      <c r="AV171" s="1">
        <v>0</v>
      </c>
      <c r="AW171" s="1">
        <v>0</v>
      </c>
      <c r="AX171" s="1" t="s">
        <v>1454</v>
      </c>
      <c r="AY171" s="1">
        <v>890303093000</v>
      </c>
      <c r="AZ171" s="304">
        <v>0</v>
      </c>
      <c r="BA171" s="1">
        <v>0</v>
      </c>
    </row>
    <row r="172" spans="1:53" x14ac:dyDescent="0.25">
      <c r="A172" s="309">
        <f t="shared" si="2"/>
        <v>3110883</v>
      </c>
      <c r="B172" s="1" t="s">
        <v>2639</v>
      </c>
      <c r="C172" s="1">
        <v>38870782</v>
      </c>
      <c r="D172" s="1">
        <v>144105</v>
      </c>
      <c r="E172" s="1">
        <v>4</v>
      </c>
      <c r="F172" s="1">
        <v>3.88707821246894E+16</v>
      </c>
      <c r="G172" s="304">
        <v>44445</v>
      </c>
      <c r="H172" s="304">
        <v>45168</v>
      </c>
      <c r="I172" s="1">
        <v>0</v>
      </c>
      <c r="J172" s="1">
        <v>1</v>
      </c>
      <c r="K172" s="1">
        <v>2</v>
      </c>
      <c r="L172" s="1">
        <v>30</v>
      </c>
      <c r="M172" s="1">
        <v>2</v>
      </c>
      <c r="N172" s="305">
        <v>19.2</v>
      </c>
      <c r="O172" s="305">
        <v>20983</v>
      </c>
      <c r="P172" s="2">
        <v>4000000</v>
      </c>
      <c r="Q172" s="2">
        <v>203193</v>
      </c>
      <c r="R172" s="2">
        <v>3723350</v>
      </c>
      <c r="S172" s="1">
        <v>0</v>
      </c>
      <c r="T172" s="1">
        <v>0</v>
      </c>
      <c r="U172" s="1">
        <v>0</v>
      </c>
      <c r="W172" s="1">
        <v>0</v>
      </c>
      <c r="X172" s="1">
        <v>0</v>
      </c>
      <c r="Y172" s="1">
        <v>0</v>
      </c>
      <c r="AB172" s="304">
        <v>44498</v>
      </c>
      <c r="AC172" s="1">
        <v>1</v>
      </c>
      <c r="AD172" s="1" t="s">
        <v>3016</v>
      </c>
      <c r="AE172" s="1">
        <v>1</v>
      </c>
      <c r="AF172" s="1">
        <v>30</v>
      </c>
      <c r="AG172" s="1">
        <v>0</v>
      </c>
      <c r="AH172" s="1" t="s">
        <v>1454</v>
      </c>
      <c r="AI172" s="1" t="s">
        <v>1454</v>
      </c>
      <c r="AJ172" s="1" t="s">
        <v>1454</v>
      </c>
      <c r="AK172" s="1" t="s">
        <v>1454</v>
      </c>
      <c r="AL172" s="1" t="s">
        <v>1454</v>
      </c>
      <c r="AM172" s="1" t="s">
        <v>1454</v>
      </c>
      <c r="AN172" s="1">
        <v>1</v>
      </c>
      <c r="AO172" s="1">
        <v>1</v>
      </c>
      <c r="AP172" s="1" t="s">
        <v>3086</v>
      </c>
      <c r="AQ172" s="1" t="s">
        <v>1454</v>
      </c>
      <c r="AR172" s="2">
        <v>612467</v>
      </c>
      <c r="AS172" s="1" t="s">
        <v>3018</v>
      </c>
      <c r="AT172" s="1">
        <v>44445</v>
      </c>
      <c r="AU172" s="1">
        <v>0</v>
      </c>
      <c r="AV172" s="1">
        <v>0</v>
      </c>
      <c r="AW172" s="1">
        <v>0</v>
      </c>
      <c r="AX172" s="1" t="s">
        <v>1454</v>
      </c>
      <c r="AY172" s="1">
        <v>890303093000</v>
      </c>
      <c r="AZ172" s="304">
        <v>0</v>
      </c>
      <c r="BA172" s="1">
        <v>0</v>
      </c>
    </row>
    <row r="173" spans="1:53" x14ac:dyDescent="0.25">
      <c r="A173" s="309">
        <f t="shared" si="2"/>
        <v>81156615</v>
      </c>
      <c r="B173" s="1" t="s">
        <v>2639</v>
      </c>
      <c r="C173" s="1">
        <v>38870782</v>
      </c>
      <c r="D173" s="1">
        <v>144105</v>
      </c>
      <c r="E173" s="1">
        <v>4</v>
      </c>
      <c r="F173" s="1">
        <v>3.8870782117788E+16</v>
      </c>
      <c r="G173" s="304">
        <v>43978</v>
      </c>
      <c r="H173" s="304">
        <v>46537</v>
      </c>
      <c r="I173" s="1">
        <v>0</v>
      </c>
      <c r="J173" s="1">
        <v>1</v>
      </c>
      <c r="K173" s="1">
        <v>16</v>
      </c>
      <c r="L173" s="1">
        <v>30</v>
      </c>
      <c r="M173" s="1">
        <v>2</v>
      </c>
      <c r="N173" s="305">
        <v>18</v>
      </c>
      <c r="O173" s="305">
        <v>19562</v>
      </c>
      <c r="P173" s="2">
        <v>108754000</v>
      </c>
      <c r="Q173" s="2">
        <v>2304169</v>
      </c>
      <c r="R173" s="2">
        <v>97134635</v>
      </c>
      <c r="S173" s="1">
        <v>0</v>
      </c>
      <c r="T173" s="1">
        <v>0</v>
      </c>
      <c r="U173" s="1">
        <v>0</v>
      </c>
      <c r="W173" s="1">
        <v>0</v>
      </c>
      <c r="X173" s="1">
        <v>0</v>
      </c>
      <c r="Y173" s="1">
        <v>0</v>
      </c>
      <c r="AB173" s="304">
        <v>44498</v>
      </c>
      <c r="AC173" s="1">
        <v>1</v>
      </c>
      <c r="AD173" s="1" t="s">
        <v>3016</v>
      </c>
      <c r="AE173" s="1">
        <v>1</v>
      </c>
      <c r="AF173" s="1">
        <v>30</v>
      </c>
      <c r="AG173" s="1">
        <v>0</v>
      </c>
      <c r="AH173" s="1" t="s">
        <v>1454</v>
      </c>
      <c r="AI173" s="1" t="s">
        <v>1454</v>
      </c>
      <c r="AJ173" s="1" t="s">
        <v>1454</v>
      </c>
      <c r="AK173" s="1" t="s">
        <v>1454</v>
      </c>
      <c r="AL173" s="1" t="s">
        <v>1454</v>
      </c>
      <c r="AM173" s="1" t="s">
        <v>1454</v>
      </c>
      <c r="AN173" s="1">
        <v>1</v>
      </c>
      <c r="AO173" s="1">
        <v>1</v>
      </c>
      <c r="AP173" s="1" t="s">
        <v>3086</v>
      </c>
      <c r="AQ173" s="1" t="s">
        <v>1454</v>
      </c>
      <c r="AR173" s="2">
        <v>15978020</v>
      </c>
      <c r="AS173" s="1" t="s">
        <v>3026</v>
      </c>
      <c r="AT173" s="1">
        <v>43978</v>
      </c>
      <c r="AU173" s="1">
        <v>0</v>
      </c>
      <c r="AV173" s="1">
        <v>0</v>
      </c>
      <c r="AW173" s="1">
        <v>0</v>
      </c>
      <c r="AX173" s="1" t="s">
        <v>1454</v>
      </c>
      <c r="AY173" s="1">
        <v>890303093000</v>
      </c>
      <c r="AZ173" s="1">
        <v>0</v>
      </c>
      <c r="BA173" s="1">
        <v>0</v>
      </c>
    </row>
    <row r="174" spans="1:53" x14ac:dyDescent="0.25">
      <c r="A174" s="309">
        <f t="shared" si="2"/>
        <v>20718886</v>
      </c>
      <c r="B174" s="1" t="s">
        <v>2639</v>
      </c>
      <c r="C174" s="1">
        <v>31473999</v>
      </c>
      <c r="D174" s="1">
        <v>144205</v>
      </c>
      <c r="E174" s="1">
        <v>4</v>
      </c>
      <c r="F174" s="1">
        <v>314739991205505</v>
      </c>
      <c r="G174" s="304">
        <v>44068</v>
      </c>
      <c r="H174" s="304">
        <v>45534</v>
      </c>
      <c r="I174" s="1">
        <v>0</v>
      </c>
      <c r="J174" s="1">
        <v>1</v>
      </c>
      <c r="K174" s="1">
        <v>15</v>
      </c>
      <c r="L174" s="1">
        <v>30</v>
      </c>
      <c r="M174" s="1">
        <v>2</v>
      </c>
      <c r="N174" s="305">
        <v>9.6</v>
      </c>
      <c r="O174" s="305">
        <v>10034</v>
      </c>
      <c r="P174" s="2">
        <v>50000000</v>
      </c>
      <c r="Q174" s="2">
        <v>1265441</v>
      </c>
      <c r="R174" s="2">
        <v>36733572</v>
      </c>
      <c r="S174" s="1">
        <v>0</v>
      </c>
      <c r="T174" s="1">
        <v>0</v>
      </c>
      <c r="U174" s="1">
        <v>0</v>
      </c>
      <c r="W174" s="1">
        <v>0</v>
      </c>
      <c r="X174" s="1">
        <v>0</v>
      </c>
      <c r="Y174" s="1">
        <v>0</v>
      </c>
      <c r="AB174" s="304">
        <v>44498</v>
      </c>
      <c r="AC174" s="1">
        <v>1</v>
      </c>
      <c r="AD174" s="1" t="s">
        <v>3016</v>
      </c>
      <c r="AE174" s="1">
        <v>1</v>
      </c>
      <c r="AF174" s="1">
        <v>30</v>
      </c>
      <c r="AG174" s="1">
        <v>0</v>
      </c>
      <c r="AH174" s="1" t="s">
        <v>1454</v>
      </c>
      <c r="AI174" s="1" t="s">
        <v>1454</v>
      </c>
      <c r="AJ174" s="1" t="s">
        <v>1454</v>
      </c>
      <c r="AK174" s="1" t="s">
        <v>1454</v>
      </c>
      <c r="AL174" s="1" t="s">
        <v>1454</v>
      </c>
      <c r="AM174" s="1" t="s">
        <v>1454</v>
      </c>
      <c r="AN174" s="1">
        <v>1</v>
      </c>
      <c r="AO174" s="1">
        <v>1</v>
      </c>
      <c r="AP174" s="1" t="s">
        <v>3086</v>
      </c>
      <c r="AQ174" s="1" t="s">
        <v>1454</v>
      </c>
      <c r="AR174" s="2">
        <v>16014686</v>
      </c>
      <c r="AS174" s="1" t="s">
        <v>3048</v>
      </c>
      <c r="AT174" s="1">
        <v>44068</v>
      </c>
      <c r="AU174" s="1">
        <v>0</v>
      </c>
      <c r="AV174" s="1">
        <v>0</v>
      </c>
      <c r="AW174" s="1">
        <v>0</v>
      </c>
      <c r="AX174" s="1" t="s">
        <v>1454</v>
      </c>
      <c r="AY174" s="1">
        <v>800090782</v>
      </c>
      <c r="AZ174" s="1">
        <v>0</v>
      </c>
      <c r="BA174" s="1">
        <v>0</v>
      </c>
    </row>
    <row r="175" spans="1:53" x14ac:dyDescent="0.25">
      <c r="A175" s="309">
        <f t="shared" si="2"/>
        <v>1632827</v>
      </c>
      <c r="B175" s="1" t="s">
        <v>2639</v>
      </c>
      <c r="C175" s="1">
        <v>31473999</v>
      </c>
      <c r="D175" s="1">
        <v>144105</v>
      </c>
      <c r="E175" s="1">
        <v>4</v>
      </c>
      <c r="F175" s="1">
        <v>3.14739991171836E+16</v>
      </c>
      <c r="G175" s="304">
        <v>43083</v>
      </c>
      <c r="H175" s="304">
        <v>44925</v>
      </c>
      <c r="I175" s="1">
        <v>0</v>
      </c>
      <c r="J175" s="1">
        <v>1</v>
      </c>
      <c r="K175" s="1">
        <v>46</v>
      </c>
      <c r="L175" s="1">
        <v>30</v>
      </c>
      <c r="M175" s="1">
        <v>2</v>
      </c>
      <c r="N175" s="305">
        <v>11.76</v>
      </c>
      <c r="O175" s="305">
        <v>12415</v>
      </c>
      <c r="P175" s="2">
        <v>10000000</v>
      </c>
      <c r="Q175" s="2">
        <v>222687</v>
      </c>
      <c r="R175" s="2">
        <v>2894923</v>
      </c>
      <c r="S175" s="1">
        <v>0</v>
      </c>
      <c r="T175" s="1">
        <v>0</v>
      </c>
      <c r="U175" s="1">
        <v>0</v>
      </c>
      <c r="W175" s="1">
        <v>0</v>
      </c>
      <c r="X175" s="1">
        <v>0</v>
      </c>
      <c r="Y175" s="1">
        <v>0</v>
      </c>
      <c r="AB175" s="304">
        <v>44499</v>
      </c>
      <c r="AC175" s="1">
        <v>1</v>
      </c>
      <c r="AD175" s="1" t="s">
        <v>3016</v>
      </c>
      <c r="AE175" s="1">
        <v>1</v>
      </c>
      <c r="AF175" s="1">
        <v>30</v>
      </c>
      <c r="AG175" s="1">
        <v>0</v>
      </c>
      <c r="AH175" s="1" t="s">
        <v>1454</v>
      </c>
      <c r="AI175" s="1" t="s">
        <v>1454</v>
      </c>
      <c r="AJ175" s="1" t="s">
        <v>1454</v>
      </c>
      <c r="AK175" s="1" t="s">
        <v>1454</v>
      </c>
      <c r="AL175" s="1" t="s">
        <v>1454</v>
      </c>
      <c r="AM175" s="1" t="s">
        <v>1454</v>
      </c>
      <c r="AN175" s="1">
        <v>1</v>
      </c>
      <c r="AO175" s="1">
        <v>1</v>
      </c>
      <c r="AP175" s="1" t="s">
        <v>3086</v>
      </c>
      <c r="AQ175" s="1" t="s">
        <v>1454</v>
      </c>
      <c r="AR175" s="2">
        <v>1262096</v>
      </c>
      <c r="AS175" s="1" t="s">
        <v>3025</v>
      </c>
      <c r="AT175" s="1">
        <v>43083</v>
      </c>
      <c r="AU175" s="1">
        <v>0</v>
      </c>
      <c r="AV175" s="1">
        <v>0</v>
      </c>
      <c r="AW175" s="1">
        <v>0</v>
      </c>
      <c r="AX175" s="1" t="s">
        <v>1454</v>
      </c>
      <c r="AY175" s="1">
        <v>800090782</v>
      </c>
      <c r="AZ175" s="1">
        <v>0</v>
      </c>
      <c r="BA175" s="1">
        <v>0</v>
      </c>
    </row>
    <row r="176" spans="1:53" x14ac:dyDescent="0.25">
      <c r="A176" s="309">
        <f t="shared" si="2"/>
        <v>7563333</v>
      </c>
      <c r="B176" s="1" t="s">
        <v>2639</v>
      </c>
      <c r="C176" s="1">
        <v>31473999</v>
      </c>
      <c r="D176" s="1">
        <v>144105</v>
      </c>
      <c r="E176" s="1">
        <v>4</v>
      </c>
      <c r="F176" s="1">
        <v>3.14739991163795E+16</v>
      </c>
      <c r="G176" s="304">
        <v>42219</v>
      </c>
      <c r="H176" s="304">
        <v>45868</v>
      </c>
      <c r="I176" s="1">
        <v>0</v>
      </c>
      <c r="J176" s="1">
        <v>1</v>
      </c>
      <c r="K176" s="1">
        <v>75</v>
      </c>
      <c r="L176" s="1">
        <v>30</v>
      </c>
      <c r="M176" s="1">
        <v>2</v>
      </c>
      <c r="N176" s="305">
        <v>10.8</v>
      </c>
      <c r="O176" s="305">
        <v>11351</v>
      </c>
      <c r="P176" s="2">
        <v>16780000</v>
      </c>
      <c r="Q176" s="2">
        <v>365575</v>
      </c>
      <c r="R176" s="2">
        <v>13409420</v>
      </c>
      <c r="S176" s="1">
        <v>0</v>
      </c>
      <c r="T176" s="1">
        <v>0</v>
      </c>
      <c r="U176" s="1">
        <v>0</v>
      </c>
      <c r="W176" s="1">
        <v>0</v>
      </c>
      <c r="X176" s="1">
        <v>0</v>
      </c>
      <c r="Y176" s="1">
        <v>0</v>
      </c>
      <c r="AB176" s="304">
        <v>44499</v>
      </c>
      <c r="AC176" s="1">
        <v>1</v>
      </c>
      <c r="AD176" s="1" t="s">
        <v>3016</v>
      </c>
      <c r="AE176" s="1">
        <v>1</v>
      </c>
      <c r="AF176" s="1">
        <v>30</v>
      </c>
      <c r="AG176" s="1">
        <v>0</v>
      </c>
      <c r="AH176" s="1" t="s">
        <v>1454</v>
      </c>
      <c r="AI176" s="1" t="s">
        <v>1454</v>
      </c>
      <c r="AJ176" s="1" t="s">
        <v>1454</v>
      </c>
      <c r="AK176" s="1" t="s">
        <v>1454</v>
      </c>
      <c r="AL176" s="1" t="s">
        <v>1454</v>
      </c>
      <c r="AM176" s="1" t="s">
        <v>1454</v>
      </c>
      <c r="AN176" s="1">
        <v>1</v>
      </c>
      <c r="AO176" s="1">
        <v>1</v>
      </c>
      <c r="AP176" s="1" t="s">
        <v>3086</v>
      </c>
      <c r="AQ176" s="1" t="s">
        <v>1454</v>
      </c>
      <c r="AR176" s="2">
        <v>5846087</v>
      </c>
      <c r="AS176" s="1" t="s">
        <v>3042</v>
      </c>
      <c r="AT176" s="1">
        <v>42219</v>
      </c>
      <c r="AU176" s="1">
        <v>0</v>
      </c>
      <c r="AV176" s="1">
        <v>0</v>
      </c>
      <c r="AW176" s="1">
        <v>0</v>
      </c>
      <c r="AX176" s="1" t="s">
        <v>1454</v>
      </c>
      <c r="AY176" s="1">
        <v>800090782</v>
      </c>
      <c r="AZ176" s="1">
        <v>0</v>
      </c>
      <c r="BA176" s="1">
        <v>0</v>
      </c>
    </row>
    <row r="177" spans="1:53" x14ac:dyDescent="0.25">
      <c r="A177" s="309">
        <f t="shared" si="2"/>
        <v>0</v>
      </c>
      <c r="B177" s="1" t="s">
        <v>2639</v>
      </c>
      <c r="C177" s="1">
        <v>31538354</v>
      </c>
      <c r="D177" s="1">
        <v>144105</v>
      </c>
      <c r="E177" s="1">
        <v>4</v>
      </c>
      <c r="F177" s="1">
        <v>3.15383541154842E+16</v>
      </c>
      <c r="G177" s="304">
        <v>43210</v>
      </c>
      <c r="H177" s="304">
        <v>45046</v>
      </c>
      <c r="I177" s="1">
        <v>0</v>
      </c>
      <c r="J177" s="1">
        <v>1</v>
      </c>
      <c r="K177" s="1">
        <v>39</v>
      </c>
      <c r="L177" s="1">
        <v>30</v>
      </c>
      <c r="M177" s="1">
        <v>2</v>
      </c>
      <c r="N177" s="305">
        <v>12.6</v>
      </c>
      <c r="O177" s="305">
        <v>13354</v>
      </c>
      <c r="P177" s="2">
        <v>23400000</v>
      </c>
      <c r="Q177" s="2">
        <v>531081</v>
      </c>
      <c r="R177" s="2">
        <v>9936994</v>
      </c>
      <c r="S177" s="1">
        <v>0</v>
      </c>
      <c r="T177" s="1">
        <v>0</v>
      </c>
      <c r="U177" s="1">
        <v>0</v>
      </c>
      <c r="W177" s="1">
        <v>0</v>
      </c>
      <c r="X177" s="1">
        <v>0</v>
      </c>
      <c r="Y177" s="1">
        <v>0</v>
      </c>
      <c r="AB177" s="304">
        <v>44498</v>
      </c>
      <c r="AC177" s="1">
        <v>1</v>
      </c>
      <c r="AD177" s="1" t="s">
        <v>3016</v>
      </c>
      <c r="AE177" s="1">
        <v>1</v>
      </c>
      <c r="AF177" s="1">
        <v>30</v>
      </c>
      <c r="AG177" s="1">
        <v>0</v>
      </c>
      <c r="AH177" s="1" t="s">
        <v>1454</v>
      </c>
      <c r="AI177" s="1" t="s">
        <v>1454</v>
      </c>
      <c r="AJ177" s="1" t="s">
        <v>1454</v>
      </c>
      <c r="AK177" s="1" t="s">
        <v>1454</v>
      </c>
      <c r="AL177" s="1" t="s">
        <v>1454</v>
      </c>
      <c r="AM177" s="1" t="s">
        <v>1454</v>
      </c>
      <c r="AN177" s="1">
        <v>1</v>
      </c>
      <c r="AO177" s="1">
        <v>1</v>
      </c>
      <c r="AP177" s="1" t="s">
        <v>3086</v>
      </c>
      <c r="AQ177" s="1" t="s">
        <v>1454</v>
      </c>
      <c r="AR177" s="2">
        <v>16147882</v>
      </c>
      <c r="AS177" s="1" t="s">
        <v>3020</v>
      </c>
      <c r="AT177" s="1">
        <v>43210</v>
      </c>
      <c r="AU177" s="1">
        <v>0</v>
      </c>
      <c r="AV177" s="1">
        <v>0</v>
      </c>
      <c r="AW177" s="1">
        <v>0</v>
      </c>
      <c r="AX177" s="1" t="s">
        <v>1454</v>
      </c>
      <c r="AY177" s="1">
        <v>890303093000</v>
      </c>
      <c r="AZ177" s="1">
        <v>0</v>
      </c>
      <c r="BA177" s="1">
        <v>0</v>
      </c>
    </row>
    <row r="178" spans="1:53" x14ac:dyDescent="0.25">
      <c r="A178" s="309">
        <f t="shared" si="2"/>
        <v>0</v>
      </c>
      <c r="B178" s="1" t="s">
        <v>2639</v>
      </c>
      <c r="C178" s="1">
        <v>31538354</v>
      </c>
      <c r="D178" s="1">
        <v>144105</v>
      </c>
      <c r="E178" s="1">
        <v>4</v>
      </c>
      <c r="F178" s="1">
        <v>315383542620237</v>
      </c>
      <c r="G178" s="304">
        <v>43224</v>
      </c>
      <c r="H178" s="304">
        <v>45076</v>
      </c>
      <c r="I178" s="1">
        <v>0</v>
      </c>
      <c r="J178" s="1">
        <v>1</v>
      </c>
      <c r="K178" s="1">
        <v>38</v>
      </c>
      <c r="L178" s="1">
        <v>30</v>
      </c>
      <c r="M178" s="1">
        <v>2</v>
      </c>
      <c r="N178" s="305">
        <v>15.6</v>
      </c>
      <c r="O178" s="305">
        <v>16765</v>
      </c>
      <c r="P178" s="2">
        <v>15000000</v>
      </c>
      <c r="Q178" s="2">
        <v>383255</v>
      </c>
      <c r="R178" s="2">
        <v>7118187</v>
      </c>
      <c r="S178" s="1">
        <v>0</v>
      </c>
      <c r="T178" s="1">
        <v>0</v>
      </c>
      <c r="U178" s="1">
        <v>0</v>
      </c>
      <c r="W178" s="1">
        <v>0</v>
      </c>
      <c r="X178" s="1">
        <v>0</v>
      </c>
      <c r="Y178" s="1">
        <v>0</v>
      </c>
      <c r="AB178" s="304">
        <v>44498</v>
      </c>
      <c r="AC178" s="1">
        <v>1</v>
      </c>
      <c r="AD178" s="1" t="s">
        <v>3016</v>
      </c>
      <c r="AE178" s="1">
        <v>1</v>
      </c>
      <c r="AF178" s="1">
        <v>30</v>
      </c>
      <c r="AG178" s="1">
        <v>0</v>
      </c>
      <c r="AH178" s="1" t="s">
        <v>1454</v>
      </c>
      <c r="AI178" s="1" t="s">
        <v>1454</v>
      </c>
      <c r="AJ178" s="1" t="s">
        <v>1454</v>
      </c>
      <c r="AK178" s="1" t="s">
        <v>1454</v>
      </c>
      <c r="AL178" s="1" t="s">
        <v>1454</v>
      </c>
      <c r="AM178" s="1" t="s">
        <v>1454</v>
      </c>
      <c r="AN178" s="1">
        <v>1</v>
      </c>
      <c r="AO178" s="1">
        <v>1</v>
      </c>
      <c r="AP178" s="1" t="s">
        <v>3086</v>
      </c>
      <c r="AQ178" s="1" t="s">
        <v>1454</v>
      </c>
      <c r="AR178" s="2">
        <v>11567245</v>
      </c>
      <c r="AS178" s="1" t="s">
        <v>3056</v>
      </c>
      <c r="AT178" s="1">
        <v>43224</v>
      </c>
      <c r="AU178" s="1">
        <v>0</v>
      </c>
      <c r="AV178" s="1">
        <v>0</v>
      </c>
      <c r="AW178" s="1">
        <v>0</v>
      </c>
      <c r="AX178" s="1" t="s">
        <v>1454</v>
      </c>
      <c r="AY178" s="1">
        <v>890303093000</v>
      </c>
      <c r="AZ178" s="1">
        <v>0</v>
      </c>
      <c r="BA178" s="1">
        <v>0</v>
      </c>
    </row>
    <row r="179" spans="1:53" x14ac:dyDescent="0.25">
      <c r="A179" s="309">
        <f t="shared" si="2"/>
        <v>2245242</v>
      </c>
      <c r="B179" s="1" t="s">
        <v>2639</v>
      </c>
      <c r="C179" s="1">
        <v>31471640</v>
      </c>
      <c r="D179" s="1">
        <v>144105</v>
      </c>
      <c r="E179" s="1">
        <v>4</v>
      </c>
      <c r="F179" s="1">
        <v>3.14716401203879E+16</v>
      </c>
      <c r="G179" s="304">
        <v>43950</v>
      </c>
      <c r="H179" s="304">
        <v>45777</v>
      </c>
      <c r="I179" s="1">
        <v>0</v>
      </c>
      <c r="J179" s="1">
        <v>1</v>
      </c>
      <c r="K179" s="1">
        <v>16</v>
      </c>
      <c r="L179" s="1">
        <v>30</v>
      </c>
      <c r="M179" s="1">
        <v>2</v>
      </c>
      <c r="N179" s="305">
        <v>15.6</v>
      </c>
      <c r="O179" s="305">
        <v>16765</v>
      </c>
      <c r="P179" s="2">
        <v>10000000</v>
      </c>
      <c r="Q179" s="2">
        <v>242586</v>
      </c>
      <c r="R179" s="2">
        <v>8050665</v>
      </c>
      <c r="S179" s="1">
        <v>0</v>
      </c>
      <c r="T179" s="1">
        <v>0</v>
      </c>
      <c r="U179" s="1">
        <v>0</v>
      </c>
      <c r="W179" s="1">
        <v>0</v>
      </c>
      <c r="X179" s="1">
        <v>0</v>
      </c>
      <c r="Y179" s="1">
        <v>0</v>
      </c>
      <c r="AB179" s="304">
        <v>44499</v>
      </c>
      <c r="AC179" s="1">
        <v>1</v>
      </c>
      <c r="AD179" s="1" t="s">
        <v>3016</v>
      </c>
      <c r="AE179" s="1">
        <v>1</v>
      </c>
      <c r="AF179" s="1">
        <v>30</v>
      </c>
      <c r="AG179" s="1">
        <v>0</v>
      </c>
      <c r="AH179" s="1" t="s">
        <v>1454</v>
      </c>
      <c r="AI179" s="1" t="s">
        <v>1454</v>
      </c>
      <c r="AJ179" s="1" t="s">
        <v>1454</v>
      </c>
      <c r="AK179" s="1" t="s">
        <v>1454</v>
      </c>
      <c r="AL179" s="1" t="s">
        <v>1454</v>
      </c>
      <c r="AM179" s="1" t="s">
        <v>1454</v>
      </c>
      <c r="AN179" s="1">
        <v>1</v>
      </c>
      <c r="AO179" s="1">
        <v>1</v>
      </c>
      <c r="AP179" s="1" t="s">
        <v>3086</v>
      </c>
      <c r="AQ179" s="1" t="s">
        <v>1454</v>
      </c>
      <c r="AR179" s="2">
        <v>5805423</v>
      </c>
      <c r="AS179" s="1" t="s">
        <v>3021</v>
      </c>
      <c r="AT179" s="1">
        <v>43950</v>
      </c>
      <c r="AU179" s="1">
        <v>0</v>
      </c>
      <c r="AV179" s="1">
        <v>0</v>
      </c>
      <c r="AW179" s="1">
        <v>0</v>
      </c>
      <c r="AX179" s="1" t="s">
        <v>1454</v>
      </c>
      <c r="AY179" s="1" t="s">
        <v>1454</v>
      </c>
      <c r="AZ179" s="1">
        <v>0</v>
      </c>
      <c r="BA179" s="1">
        <v>0</v>
      </c>
    </row>
    <row r="180" spans="1:53" x14ac:dyDescent="0.25">
      <c r="A180" s="309">
        <f t="shared" si="2"/>
        <v>747654</v>
      </c>
      <c r="B180" s="1" t="s">
        <v>2639</v>
      </c>
      <c r="C180" s="1">
        <v>31471640</v>
      </c>
      <c r="D180" s="1">
        <v>144105</v>
      </c>
      <c r="E180" s="1">
        <v>4</v>
      </c>
      <c r="F180" s="1">
        <v>3.14716401154857E+16</v>
      </c>
      <c r="G180" s="304">
        <v>43522</v>
      </c>
      <c r="H180" s="304">
        <v>45351</v>
      </c>
      <c r="I180" s="1">
        <v>0</v>
      </c>
      <c r="J180" s="1">
        <v>1</v>
      </c>
      <c r="K180" s="1">
        <v>29</v>
      </c>
      <c r="L180" s="1">
        <v>30</v>
      </c>
      <c r="M180" s="1">
        <v>2</v>
      </c>
      <c r="N180" s="305">
        <v>12.6</v>
      </c>
      <c r="O180" s="305">
        <v>13354</v>
      </c>
      <c r="P180" s="2">
        <v>4500000</v>
      </c>
      <c r="Q180" s="2">
        <v>102131</v>
      </c>
      <c r="R180" s="2">
        <v>2680829</v>
      </c>
      <c r="S180" s="1">
        <v>0</v>
      </c>
      <c r="T180" s="1">
        <v>0</v>
      </c>
      <c r="U180" s="1">
        <v>0</v>
      </c>
      <c r="W180" s="1">
        <v>0</v>
      </c>
      <c r="X180" s="1">
        <v>0</v>
      </c>
      <c r="Y180" s="1">
        <v>0</v>
      </c>
      <c r="AB180" s="304">
        <v>44499</v>
      </c>
      <c r="AC180" s="1">
        <v>1</v>
      </c>
      <c r="AD180" s="1" t="s">
        <v>3016</v>
      </c>
      <c r="AE180" s="1">
        <v>1</v>
      </c>
      <c r="AF180" s="1">
        <v>30</v>
      </c>
      <c r="AG180" s="1">
        <v>0</v>
      </c>
      <c r="AH180" s="1" t="s">
        <v>1454</v>
      </c>
      <c r="AI180" s="1" t="s">
        <v>1454</v>
      </c>
      <c r="AJ180" s="1" t="s">
        <v>1454</v>
      </c>
      <c r="AK180" s="1" t="s">
        <v>1454</v>
      </c>
      <c r="AL180" s="1" t="s">
        <v>1454</v>
      </c>
      <c r="AM180" s="1" t="s">
        <v>1454</v>
      </c>
      <c r="AN180" s="1">
        <v>1</v>
      </c>
      <c r="AO180" s="1">
        <v>1</v>
      </c>
      <c r="AP180" s="1" t="s">
        <v>3086</v>
      </c>
      <c r="AQ180" s="1" t="s">
        <v>1454</v>
      </c>
      <c r="AR180" s="2">
        <v>1933175</v>
      </c>
      <c r="AS180" s="1" t="s">
        <v>3020</v>
      </c>
      <c r="AT180" s="1">
        <v>43522</v>
      </c>
      <c r="AU180" s="1">
        <v>0</v>
      </c>
      <c r="AV180" s="1">
        <v>0</v>
      </c>
      <c r="AW180" s="1">
        <v>0</v>
      </c>
      <c r="AX180" s="1" t="s">
        <v>1454</v>
      </c>
      <c r="AY180" s="1" t="s">
        <v>1454</v>
      </c>
      <c r="AZ180" s="1">
        <v>0</v>
      </c>
      <c r="BA180" s="1">
        <v>0</v>
      </c>
    </row>
    <row r="181" spans="1:53" x14ac:dyDescent="0.25">
      <c r="A181" s="309">
        <f t="shared" si="2"/>
        <v>14093162</v>
      </c>
      <c r="B181" s="1" t="s">
        <v>2639</v>
      </c>
      <c r="C181" s="1">
        <v>94414891</v>
      </c>
      <c r="D181" s="1">
        <v>144105</v>
      </c>
      <c r="E181" s="1">
        <v>4</v>
      </c>
      <c r="F181" s="1">
        <v>9.4414891117586304E+16</v>
      </c>
      <c r="G181" s="304">
        <v>43614</v>
      </c>
      <c r="H181" s="304">
        <v>45807</v>
      </c>
      <c r="I181" s="1">
        <v>0</v>
      </c>
      <c r="J181" s="1">
        <v>1</v>
      </c>
      <c r="K181" s="1">
        <v>26</v>
      </c>
      <c r="L181" s="1">
        <v>30</v>
      </c>
      <c r="M181" s="1">
        <v>2</v>
      </c>
      <c r="N181" s="305">
        <v>18</v>
      </c>
      <c r="O181" s="305">
        <v>19562</v>
      </c>
      <c r="P181" s="2">
        <v>25920000</v>
      </c>
      <c r="Q181" s="2">
        <v>595406</v>
      </c>
      <c r="R181" s="2">
        <v>19585118</v>
      </c>
      <c r="S181" s="1">
        <v>0</v>
      </c>
      <c r="T181" s="1">
        <v>0</v>
      </c>
      <c r="U181" s="1">
        <v>0</v>
      </c>
      <c r="W181" s="1">
        <v>0</v>
      </c>
      <c r="X181" s="1">
        <v>0</v>
      </c>
      <c r="Y181" s="1">
        <v>0</v>
      </c>
      <c r="AB181" s="304">
        <v>44498</v>
      </c>
      <c r="AC181" s="1">
        <v>1</v>
      </c>
      <c r="AD181" s="1" t="s">
        <v>3016</v>
      </c>
      <c r="AE181" s="1">
        <v>1</v>
      </c>
      <c r="AF181" s="1">
        <v>30</v>
      </c>
      <c r="AG181" s="1">
        <v>0</v>
      </c>
      <c r="AH181" s="1" t="s">
        <v>1454</v>
      </c>
      <c r="AI181" s="1" t="s">
        <v>1454</v>
      </c>
      <c r="AJ181" s="1" t="s">
        <v>1454</v>
      </c>
      <c r="AK181" s="1" t="s">
        <v>1454</v>
      </c>
      <c r="AL181" s="1" t="s">
        <v>1454</v>
      </c>
      <c r="AM181" s="1" t="s">
        <v>1454</v>
      </c>
      <c r="AN181" s="1">
        <v>1</v>
      </c>
      <c r="AO181" s="1">
        <v>1</v>
      </c>
      <c r="AP181" s="1" t="s">
        <v>3086</v>
      </c>
      <c r="AQ181" s="1" t="s">
        <v>1454</v>
      </c>
      <c r="AR181" s="2">
        <v>5491956</v>
      </c>
      <c r="AS181" s="1" t="s">
        <v>3027</v>
      </c>
      <c r="AT181" s="1">
        <v>43614</v>
      </c>
      <c r="AU181" s="1">
        <v>0</v>
      </c>
      <c r="AV181" s="1">
        <v>0</v>
      </c>
      <c r="AW181" s="1">
        <v>0</v>
      </c>
      <c r="AX181" s="1" t="s">
        <v>1454</v>
      </c>
      <c r="AY181" s="1">
        <v>890303093000</v>
      </c>
      <c r="AZ181" s="1">
        <v>0</v>
      </c>
      <c r="BA181" s="1">
        <v>0</v>
      </c>
    </row>
    <row r="182" spans="1:53" x14ac:dyDescent="0.25">
      <c r="A182" s="309">
        <f t="shared" si="2"/>
        <v>9196034</v>
      </c>
      <c r="B182" s="1" t="s">
        <v>2639</v>
      </c>
      <c r="C182" s="1">
        <v>94414891</v>
      </c>
      <c r="D182" s="1">
        <v>144105</v>
      </c>
      <c r="E182" s="1">
        <v>4</v>
      </c>
      <c r="F182" s="1">
        <v>9.4414891120687696E+16</v>
      </c>
      <c r="G182" s="304">
        <v>43875</v>
      </c>
      <c r="H182" s="304">
        <v>46446</v>
      </c>
      <c r="I182" s="1">
        <v>0</v>
      </c>
      <c r="J182" s="1">
        <v>1</v>
      </c>
      <c r="K182" s="1">
        <v>17</v>
      </c>
      <c r="L182" s="1">
        <v>30</v>
      </c>
      <c r="M182" s="1">
        <v>2</v>
      </c>
      <c r="N182" s="305">
        <v>10.199999999999999</v>
      </c>
      <c r="O182" s="305">
        <v>10691</v>
      </c>
      <c r="P182" s="2">
        <v>15000000</v>
      </c>
      <c r="Q182" s="2">
        <v>252816</v>
      </c>
      <c r="R182" s="2">
        <v>12779631</v>
      </c>
      <c r="S182" s="1">
        <v>0</v>
      </c>
      <c r="T182" s="1">
        <v>0</v>
      </c>
      <c r="U182" s="1">
        <v>0</v>
      </c>
      <c r="W182" s="1">
        <v>0</v>
      </c>
      <c r="X182" s="1">
        <v>0</v>
      </c>
      <c r="Y182" s="1">
        <v>0</v>
      </c>
      <c r="AB182" s="304">
        <v>44498</v>
      </c>
      <c r="AC182" s="1">
        <v>1</v>
      </c>
      <c r="AD182" s="1" t="s">
        <v>3016</v>
      </c>
      <c r="AE182" s="1">
        <v>1</v>
      </c>
      <c r="AF182" s="1">
        <v>30</v>
      </c>
      <c r="AG182" s="1">
        <v>0</v>
      </c>
      <c r="AH182" s="1" t="s">
        <v>1454</v>
      </c>
      <c r="AI182" s="1" t="s">
        <v>1454</v>
      </c>
      <c r="AJ182" s="1" t="s">
        <v>1454</v>
      </c>
      <c r="AK182" s="1" t="s">
        <v>1454</v>
      </c>
      <c r="AL182" s="1" t="s">
        <v>1454</v>
      </c>
      <c r="AM182" s="1" t="s">
        <v>1454</v>
      </c>
      <c r="AN182" s="1">
        <v>1</v>
      </c>
      <c r="AO182" s="1">
        <v>1</v>
      </c>
      <c r="AP182" s="1" t="s">
        <v>3086</v>
      </c>
      <c r="AQ182" s="1" t="s">
        <v>1454</v>
      </c>
      <c r="AR182" s="2">
        <v>3583597</v>
      </c>
      <c r="AS182" s="1" t="s">
        <v>3028</v>
      </c>
      <c r="AT182" s="1">
        <v>43875</v>
      </c>
      <c r="AU182" s="1">
        <v>0</v>
      </c>
      <c r="AV182" s="1">
        <v>0</v>
      </c>
      <c r="AW182" s="1">
        <v>0</v>
      </c>
      <c r="AX182" s="1" t="s">
        <v>1454</v>
      </c>
      <c r="AY182" s="1">
        <v>890303093000</v>
      </c>
      <c r="AZ182" s="1">
        <v>0</v>
      </c>
      <c r="BA182" s="1">
        <v>0</v>
      </c>
    </row>
    <row r="183" spans="1:53" x14ac:dyDescent="0.25">
      <c r="A183" s="309">
        <f t="shared" si="2"/>
        <v>1076064</v>
      </c>
      <c r="B183" s="1" t="s">
        <v>2639</v>
      </c>
      <c r="C183" s="1">
        <v>94414891</v>
      </c>
      <c r="D183" s="1">
        <v>144105</v>
      </c>
      <c r="E183" s="1">
        <v>4</v>
      </c>
      <c r="F183" s="1">
        <v>9.4414891124688896E+16</v>
      </c>
      <c r="G183" s="304">
        <v>44273</v>
      </c>
      <c r="H183" s="304">
        <v>45015</v>
      </c>
      <c r="I183" s="1">
        <v>0</v>
      </c>
      <c r="J183" s="1">
        <v>1</v>
      </c>
      <c r="K183" s="1">
        <v>7</v>
      </c>
      <c r="L183" s="1">
        <v>30</v>
      </c>
      <c r="M183" s="1">
        <v>2</v>
      </c>
      <c r="N183" s="305">
        <v>19.2</v>
      </c>
      <c r="O183" s="305">
        <v>20983</v>
      </c>
      <c r="P183" s="2">
        <v>2000000</v>
      </c>
      <c r="Q183" s="2">
        <v>101596</v>
      </c>
      <c r="R183" s="2">
        <v>1495395</v>
      </c>
      <c r="S183" s="1">
        <v>0</v>
      </c>
      <c r="T183" s="1">
        <v>0</v>
      </c>
      <c r="U183" s="1">
        <v>0</v>
      </c>
      <c r="W183" s="1">
        <v>0</v>
      </c>
      <c r="X183" s="1">
        <v>0</v>
      </c>
      <c r="Y183" s="1">
        <v>0</v>
      </c>
      <c r="AB183" s="304">
        <v>44498</v>
      </c>
      <c r="AC183" s="1">
        <v>1</v>
      </c>
      <c r="AD183" s="1" t="s">
        <v>3016</v>
      </c>
      <c r="AE183" s="1">
        <v>1</v>
      </c>
      <c r="AF183" s="1">
        <v>30</v>
      </c>
      <c r="AG183" s="1">
        <v>0</v>
      </c>
      <c r="AH183" s="1" t="s">
        <v>1454</v>
      </c>
      <c r="AI183" s="1" t="s">
        <v>1454</v>
      </c>
      <c r="AJ183" s="1" t="s">
        <v>1454</v>
      </c>
      <c r="AK183" s="1" t="s">
        <v>1454</v>
      </c>
      <c r="AL183" s="1" t="s">
        <v>1454</v>
      </c>
      <c r="AM183" s="1" t="s">
        <v>1454</v>
      </c>
      <c r="AN183" s="1">
        <v>1</v>
      </c>
      <c r="AO183" s="1">
        <v>1</v>
      </c>
      <c r="AP183" s="1" t="s">
        <v>3086</v>
      </c>
      <c r="AQ183" s="1" t="s">
        <v>1454</v>
      </c>
      <c r="AR183" s="2">
        <v>419331</v>
      </c>
      <c r="AS183" s="1" t="s">
        <v>3018</v>
      </c>
      <c r="AT183" s="1">
        <v>44273</v>
      </c>
      <c r="AU183" s="1">
        <v>0</v>
      </c>
      <c r="AV183" s="1">
        <v>0</v>
      </c>
      <c r="AW183" s="1">
        <v>0</v>
      </c>
      <c r="AX183" s="1" t="s">
        <v>1454</v>
      </c>
      <c r="AY183" s="1">
        <v>890303093000</v>
      </c>
      <c r="AZ183" s="1">
        <v>0</v>
      </c>
      <c r="BA183" s="1">
        <v>0</v>
      </c>
    </row>
    <row r="184" spans="1:53" x14ac:dyDescent="0.25">
      <c r="A184" s="309">
        <f t="shared" si="2"/>
        <v>0</v>
      </c>
      <c r="B184" s="1" t="s">
        <v>2639</v>
      </c>
      <c r="C184" s="1">
        <v>27499291</v>
      </c>
      <c r="D184" s="1">
        <v>144105</v>
      </c>
      <c r="E184" s="1">
        <v>4</v>
      </c>
      <c r="F184" s="1">
        <v>2.74992911173843E+16</v>
      </c>
      <c r="G184" s="304">
        <v>43222</v>
      </c>
      <c r="H184" s="304">
        <v>45442</v>
      </c>
      <c r="I184" s="1">
        <v>0</v>
      </c>
      <c r="J184" s="1">
        <v>1</v>
      </c>
      <c r="K184" s="1">
        <v>55</v>
      </c>
      <c r="L184" s="1">
        <v>30</v>
      </c>
      <c r="M184" s="1">
        <v>2</v>
      </c>
      <c r="N184" s="305">
        <v>18</v>
      </c>
      <c r="O184" s="305">
        <v>19562</v>
      </c>
      <c r="P184" s="2">
        <v>8290000</v>
      </c>
      <c r="Q184" s="2">
        <v>190429</v>
      </c>
      <c r="R184" s="2">
        <v>2815017</v>
      </c>
      <c r="S184" s="1">
        <v>0</v>
      </c>
      <c r="T184" s="1">
        <v>0</v>
      </c>
      <c r="U184" s="1">
        <v>0</v>
      </c>
      <c r="W184" s="1">
        <v>0</v>
      </c>
      <c r="X184" s="1">
        <v>0</v>
      </c>
      <c r="Y184" s="1">
        <v>0</v>
      </c>
      <c r="AB184" s="304">
        <v>44500</v>
      </c>
      <c r="AC184" s="1">
        <v>1</v>
      </c>
      <c r="AD184" s="1" t="s">
        <v>3016</v>
      </c>
      <c r="AE184" s="1">
        <v>1</v>
      </c>
      <c r="AF184" s="1">
        <v>30</v>
      </c>
      <c r="AG184" s="1">
        <v>0</v>
      </c>
      <c r="AH184" s="1" t="s">
        <v>1454</v>
      </c>
      <c r="AI184" s="1" t="s">
        <v>1454</v>
      </c>
      <c r="AJ184" s="1" t="s">
        <v>1454</v>
      </c>
      <c r="AK184" s="1" t="s">
        <v>1454</v>
      </c>
      <c r="AL184" s="1" t="s">
        <v>1454</v>
      </c>
      <c r="AM184" s="1" t="s">
        <v>1454</v>
      </c>
      <c r="AN184" s="1">
        <v>1</v>
      </c>
      <c r="AO184" s="1">
        <v>1</v>
      </c>
      <c r="AP184" s="1" t="s">
        <v>3086</v>
      </c>
      <c r="AQ184" s="1" t="s">
        <v>1454</v>
      </c>
      <c r="AR184" s="2">
        <v>6330858</v>
      </c>
      <c r="AS184" s="1" t="s">
        <v>3038</v>
      </c>
      <c r="AT184" s="1">
        <v>43222</v>
      </c>
      <c r="AU184" s="1">
        <v>0</v>
      </c>
      <c r="AV184" s="1">
        <v>0</v>
      </c>
      <c r="AW184" s="1">
        <v>0</v>
      </c>
      <c r="AX184" s="1" t="s">
        <v>1454</v>
      </c>
      <c r="AY184" s="1" t="s">
        <v>1454</v>
      </c>
      <c r="AZ184" s="1">
        <v>0</v>
      </c>
      <c r="BA184" s="1">
        <v>0</v>
      </c>
    </row>
    <row r="185" spans="1:53" x14ac:dyDescent="0.25">
      <c r="A185" s="309">
        <f t="shared" si="2"/>
        <v>0</v>
      </c>
      <c r="B185" s="1" t="s">
        <v>2639</v>
      </c>
      <c r="C185" s="1">
        <v>31388513</v>
      </c>
      <c r="D185" s="1">
        <v>144105</v>
      </c>
      <c r="E185" s="1">
        <v>4</v>
      </c>
      <c r="F185" s="1">
        <v>3.13885131130142E+16</v>
      </c>
      <c r="G185" s="304">
        <v>44489</v>
      </c>
      <c r="H185" s="304">
        <v>44681</v>
      </c>
      <c r="I185" s="1">
        <v>0</v>
      </c>
      <c r="J185" s="1">
        <v>1</v>
      </c>
      <c r="K185" s="1">
        <v>0</v>
      </c>
      <c r="L185" s="1">
        <v>30</v>
      </c>
      <c r="M185" s="1">
        <v>2</v>
      </c>
      <c r="N185" s="305">
        <v>19.8</v>
      </c>
      <c r="O185" s="305">
        <v>21699</v>
      </c>
      <c r="P185" s="2">
        <v>620000</v>
      </c>
      <c r="Q185" s="2">
        <v>109471</v>
      </c>
      <c r="R185" s="2">
        <v>620000</v>
      </c>
      <c r="S185" s="1">
        <v>0</v>
      </c>
      <c r="T185" s="1">
        <v>0</v>
      </c>
      <c r="U185" s="1">
        <v>0</v>
      </c>
      <c r="W185" s="1">
        <v>0</v>
      </c>
      <c r="X185" s="1">
        <v>0</v>
      </c>
      <c r="Y185" s="1">
        <v>0</v>
      </c>
      <c r="AB185" s="304">
        <v>44489</v>
      </c>
      <c r="AC185" s="1">
        <v>1</v>
      </c>
      <c r="AD185" s="1" t="s">
        <v>3016</v>
      </c>
      <c r="AE185" s="1">
        <v>1</v>
      </c>
      <c r="AF185" s="1">
        <v>30</v>
      </c>
      <c r="AG185" s="1">
        <v>0</v>
      </c>
      <c r="AH185" s="1" t="s">
        <v>1454</v>
      </c>
      <c r="AI185" s="1" t="s">
        <v>1454</v>
      </c>
      <c r="AJ185" s="1" t="s">
        <v>1454</v>
      </c>
      <c r="AK185" s="1" t="s">
        <v>1454</v>
      </c>
      <c r="AL185" s="1" t="s">
        <v>1454</v>
      </c>
      <c r="AM185" s="1" t="s">
        <v>1454</v>
      </c>
      <c r="AN185" s="1">
        <v>1</v>
      </c>
      <c r="AO185" s="1">
        <v>1</v>
      </c>
      <c r="AP185" s="1" t="s">
        <v>3086</v>
      </c>
      <c r="AQ185" s="1" t="s">
        <v>1454</v>
      </c>
      <c r="AR185" s="2">
        <v>2162781</v>
      </c>
      <c r="AS185" s="1" t="s">
        <v>3078</v>
      </c>
      <c r="AT185" s="1">
        <v>44489</v>
      </c>
      <c r="AU185" s="1">
        <v>0</v>
      </c>
      <c r="AV185" s="1">
        <v>0</v>
      </c>
      <c r="AW185" s="1">
        <v>0</v>
      </c>
      <c r="AX185" s="1" t="s">
        <v>1454</v>
      </c>
      <c r="AY185" s="1">
        <v>890303093000</v>
      </c>
      <c r="AZ185" s="1">
        <v>0</v>
      </c>
      <c r="BA185" s="1">
        <v>0</v>
      </c>
    </row>
    <row r="186" spans="1:53" x14ac:dyDescent="0.25">
      <c r="A186" s="309">
        <f t="shared" si="2"/>
        <v>0</v>
      </c>
      <c r="B186" s="1" t="s">
        <v>2639</v>
      </c>
      <c r="C186" s="1">
        <v>31388513</v>
      </c>
      <c r="D186" s="1">
        <v>144105</v>
      </c>
      <c r="E186" s="1">
        <v>4</v>
      </c>
      <c r="F186" s="1">
        <v>3.13885131169828E+16</v>
      </c>
      <c r="G186" s="304">
        <v>42921</v>
      </c>
      <c r="H186" s="304">
        <v>44742</v>
      </c>
      <c r="I186" s="1">
        <v>0</v>
      </c>
      <c r="J186" s="1">
        <v>1</v>
      </c>
      <c r="K186" s="1">
        <v>49</v>
      </c>
      <c r="L186" s="1">
        <v>30</v>
      </c>
      <c r="M186" s="1">
        <v>2</v>
      </c>
      <c r="N186" s="305">
        <v>16.8</v>
      </c>
      <c r="O186" s="305">
        <v>18156</v>
      </c>
      <c r="P186" s="2">
        <v>18000000</v>
      </c>
      <c r="Q186" s="2">
        <v>448199</v>
      </c>
      <c r="R186" s="2">
        <v>4533664</v>
      </c>
      <c r="S186" s="1">
        <v>0</v>
      </c>
      <c r="T186" s="1">
        <v>0</v>
      </c>
      <c r="U186" s="1">
        <v>0</v>
      </c>
      <c r="W186" s="1">
        <v>0</v>
      </c>
      <c r="X186" s="1">
        <v>0</v>
      </c>
      <c r="Y186" s="1">
        <v>0</v>
      </c>
      <c r="AB186" s="304">
        <v>44498</v>
      </c>
      <c r="AC186" s="1">
        <v>1</v>
      </c>
      <c r="AD186" s="1" t="s">
        <v>3016</v>
      </c>
      <c r="AE186" s="1">
        <v>1</v>
      </c>
      <c r="AF186" s="1">
        <v>30</v>
      </c>
      <c r="AG186" s="1">
        <v>0</v>
      </c>
      <c r="AH186" s="1" t="s">
        <v>1454</v>
      </c>
      <c r="AI186" s="1" t="s">
        <v>1454</v>
      </c>
      <c r="AJ186" s="1" t="s">
        <v>1454</v>
      </c>
      <c r="AK186" s="1" t="s">
        <v>1454</v>
      </c>
      <c r="AL186" s="1" t="s">
        <v>1454</v>
      </c>
      <c r="AM186" s="1" t="s">
        <v>1454</v>
      </c>
      <c r="AN186" s="1">
        <v>1</v>
      </c>
      <c r="AO186" s="1">
        <v>1</v>
      </c>
      <c r="AP186" s="1" t="s">
        <v>3086</v>
      </c>
      <c r="AQ186" s="1" t="s">
        <v>1454</v>
      </c>
      <c r="AR186" s="2">
        <v>15815037</v>
      </c>
      <c r="AS186" s="1" t="s">
        <v>3051</v>
      </c>
      <c r="AT186" s="1">
        <v>42921</v>
      </c>
      <c r="AU186" s="1">
        <v>0</v>
      </c>
      <c r="AV186" s="1">
        <v>0</v>
      </c>
      <c r="AW186" s="1">
        <v>0</v>
      </c>
      <c r="AX186" s="1" t="s">
        <v>1454</v>
      </c>
      <c r="AY186" s="1">
        <v>890303093000</v>
      </c>
      <c r="AZ186" s="1">
        <v>0</v>
      </c>
      <c r="BA186" s="1">
        <v>0</v>
      </c>
    </row>
    <row r="187" spans="1:53" x14ac:dyDescent="0.25">
      <c r="A187" s="309">
        <f t="shared" si="2"/>
        <v>0</v>
      </c>
      <c r="B187" s="1" t="s">
        <v>2639</v>
      </c>
      <c r="C187" s="1">
        <v>66733139</v>
      </c>
      <c r="D187" s="1">
        <v>144105</v>
      </c>
      <c r="E187" s="1">
        <v>4</v>
      </c>
      <c r="F187" s="1">
        <v>6.6733139115489504E+16</v>
      </c>
      <c r="G187" s="304">
        <v>44496</v>
      </c>
      <c r="H187" s="304">
        <v>45412</v>
      </c>
      <c r="I187" s="1">
        <v>0</v>
      </c>
      <c r="J187" s="1">
        <v>1</v>
      </c>
      <c r="K187" s="1">
        <v>0</v>
      </c>
      <c r="L187" s="1">
        <v>30</v>
      </c>
      <c r="M187" s="1">
        <v>2</v>
      </c>
      <c r="N187" s="305">
        <v>9</v>
      </c>
      <c r="O187" s="305">
        <v>9381</v>
      </c>
      <c r="P187" s="2">
        <v>15000000</v>
      </c>
      <c r="Q187" s="2">
        <v>562218</v>
      </c>
      <c r="R187" s="2">
        <v>15000000</v>
      </c>
      <c r="S187" s="1">
        <v>0</v>
      </c>
      <c r="T187" s="1">
        <v>0</v>
      </c>
      <c r="U187" s="1">
        <v>0</v>
      </c>
      <c r="W187" s="1">
        <v>0</v>
      </c>
      <c r="X187" s="1">
        <v>0</v>
      </c>
      <c r="Y187" s="1">
        <v>0</v>
      </c>
      <c r="AB187" s="304">
        <v>44496</v>
      </c>
      <c r="AC187" s="1">
        <v>1</v>
      </c>
      <c r="AD187" s="1" t="s">
        <v>3016</v>
      </c>
      <c r="AE187" s="1">
        <v>1</v>
      </c>
      <c r="AF187" s="1">
        <v>30</v>
      </c>
      <c r="AG187" s="1">
        <v>0</v>
      </c>
      <c r="AH187" s="1" t="s">
        <v>1454</v>
      </c>
      <c r="AI187" s="1" t="s">
        <v>1454</v>
      </c>
      <c r="AJ187" s="1" t="s">
        <v>1454</v>
      </c>
      <c r="AK187" s="1" t="s">
        <v>1454</v>
      </c>
      <c r="AL187" s="1" t="s">
        <v>1454</v>
      </c>
      <c r="AM187" s="1" t="s">
        <v>1454</v>
      </c>
      <c r="AN187" s="1">
        <v>1</v>
      </c>
      <c r="AO187" s="1">
        <v>1</v>
      </c>
      <c r="AP187" s="1" t="s">
        <v>3086</v>
      </c>
      <c r="AQ187" s="1" t="s">
        <v>1454</v>
      </c>
      <c r="AR187" s="2">
        <v>17515960</v>
      </c>
      <c r="AS187" s="1" t="s">
        <v>3020</v>
      </c>
      <c r="AT187" s="1">
        <v>44496</v>
      </c>
      <c r="AU187" s="1">
        <v>0</v>
      </c>
      <c r="AV187" s="1">
        <v>0</v>
      </c>
      <c r="AW187" s="1">
        <v>0</v>
      </c>
      <c r="AX187" s="1" t="s">
        <v>1454</v>
      </c>
      <c r="AY187" s="1">
        <v>890303093000</v>
      </c>
      <c r="AZ187" s="1">
        <v>0</v>
      </c>
      <c r="BA187" s="1">
        <v>0</v>
      </c>
    </row>
    <row r="188" spans="1:53" x14ac:dyDescent="0.25">
      <c r="A188" s="309">
        <f t="shared" si="2"/>
        <v>0</v>
      </c>
      <c r="B188" s="1" t="s">
        <v>2639</v>
      </c>
      <c r="C188" s="1">
        <v>66733139</v>
      </c>
      <c r="D188" s="1">
        <v>144105</v>
      </c>
      <c r="E188" s="1">
        <v>4</v>
      </c>
      <c r="F188" s="1">
        <v>6.67331391154886E+16</v>
      </c>
      <c r="G188" s="304">
        <v>44169</v>
      </c>
      <c r="H188" s="304">
        <v>44530</v>
      </c>
      <c r="I188" s="1">
        <v>0</v>
      </c>
      <c r="J188" s="1">
        <v>1</v>
      </c>
      <c r="K188" s="1">
        <v>11</v>
      </c>
      <c r="L188" s="1">
        <v>30</v>
      </c>
      <c r="M188" s="1">
        <v>2</v>
      </c>
      <c r="N188" s="305">
        <v>11.4</v>
      </c>
      <c r="O188" s="305">
        <v>12015</v>
      </c>
      <c r="P188" s="2">
        <v>5000000</v>
      </c>
      <c r="Q188" s="2">
        <v>443514</v>
      </c>
      <c r="R188" s="2">
        <v>439240</v>
      </c>
      <c r="S188" s="1">
        <v>0</v>
      </c>
      <c r="T188" s="1">
        <v>0</v>
      </c>
      <c r="U188" s="1">
        <v>0</v>
      </c>
      <c r="W188" s="1">
        <v>0</v>
      </c>
      <c r="X188" s="1">
        <v>0</v>
      </c>
      <c r="Y188" s="1">
        <v>0</v>
      </c>
      <c r="AB188" s="304">
        <v>44498</v>
      </c>
      <c r="AC188" s="1">
        <v>1</v>
      </c>
      <c r="AD188" s="1" t="s">
        <v>3016</v>
      </c>
      <c r="AE188" s="1">
        <v>1</v>
      </c>
      <c r="AF188" s="1">
        <v>30</v>
      </c>
      <c r="AG188" s="1">
        <v>0</v>
      </c>
      <c r="AH188" s="1" t="s">
        <v>1454</v>
      </c>
      <c r="AI188" s="1" t="s">
        <v>1454</v>
      </c>
      <c r="AJ188" s="1" t="s">
        <v>1454</v>
      </c>
      <c r="AK188" s="1" t="s">
        <v>1454</v>
      </c>
      <c r="AL188" s="1" t="s">
        <v>1454</v>
      </c>
      <c r="AM188" s="1" t="s">
        <v>1454</v>
      </c>
      <c r="AN188" s="1">
        <v>1</v>
      </c>
      <c r="AO188" s="1">
        <v>1</v>
      </c>
      <c r="AP188" s="1" t="s">
        <v>3086</v>
      </c>
      <c r="AQ188" s="1" t="s">
        <v>1454</v>
      </c>
      <c r="AR188" s="2">
        <v>512914</v>
      </c>
      <c r="AS188" s="1" t="s">
        <v>3020</v>
      </c>
      <c r="AT188" s="1">
        <v>44169</v>
      </c>
      <c r="AU188" s="1">
        <v>0</v>
      </c>
      <c r="AV188" s="1">
        <v>0</v>
      </c>
      <c r="AW188" s="1">
        <v>0</v>
      </c>
      <c r="AX188" s="1" t="s">
        <v>1454</v>
      </c>
      <c r="AY188" s="1">
        <v>890303093000</v>
      </c>
      <c r="AZ188" s="1">
        <v>0</v>
      </c>
      <c r="BA188" s="1">
        <v>0</v>
      </c>
    </row>
    <row r="189" spans="1:53" x14ac:dyDescent="0.25">
      <c r="A189" s="309">
        <f t="shared" si="2"/>
        <v>0</v>
      </c>
      <c r="B189" s="1" t="s">
        <v>2639</v>
      </c>
      <c r="C189" s="1">
        <v>31385965</v>
      </c>
      <c r="D189" s="1">
        <v>144105</v>
      </c>
      <c r="E189" s="1">
        <v>4</v>
      </c>
      <c r="F189" s="1">
        <v>3.13859651173843E+16</v>
      </c>
      <c r="G189" s="304">
        <v>43227</v>
      </c>
      <c r="H189" s="304">
        <v>45412</v>
      </c>
      <c r="I189" s="1">
        <v>0</v>
      </c>
      <c r="J189" s="1">
        <v>1</v>
      </c>
      <c r="K189" s="1">
        <v>41</v>
      </c>
      <c r="L189" s="1">
        <v>30</v>
      </c>
      <c r="M189" s="1">
        <v>2</v>
      </c>
      <c r="N189" s="305">
        <v>18</v>
      </c>
      <c r="O189" s="305">
        <v>19562</v>
      </c>
      <c r="P189" s="2">
        <v>22000000</v>
      </c>
      <c r="Q189" s="2">
        <v>268903</v>
      </c>
      <c r="R189" s="2">
        <v>6653476</v>
      </c>
      <c r="S189" s="1">
        <v>0</v>
      </c>
      <c r="T189" s="1">
        <v>0</v>
      </c>
      <c r="U189" s="1">
        <v>0</v>
      </c>
      <c r="W189" s="1">
        <v>0</v>
      </c>
      <c r="X189" s="1">
        <v>0</v>
      </c>
      <c r="Y189" s="1">
        <v>0</v>
      </c>
      <c r="AB189" s="304">
        <v>44498</v>
      </c>
      <c r="AC189" s="1">
        <v>1</v>
      </c>
      <c r="AD189" s="1" t="s">
        <v>3016</v>
      </c>
      <c r="AE189" s="1">
        <v>1</v>
      </c>
      <c r="AF189" s="1">
        <v>30</v>
      </c>
      <c r="AG189" s="1">
        <v>0</v>
      </c>
      <c r="AH189" s="1" t="s">
        <v>1454</v>
      </c>
      <c r="AI189" s="1" t="s">
        <v>1454</v>
      </c>
      <c r="AJ189" s="1" t="s">
        <v>1454</v>
      </c>
      <c r="AK189" s="1" t="s">
        <v>1454</v>
      </c>
      <c r="AL189" s="1" t="s">
        <v>1454</v>
      </c>
      <c r="AM189" s="1" t="s">
        <v>1454</v>
      </c>
      <c r="AN189" s="1">
        <v>1</v>
      </c>
      <c r="AO189" s="1">
        <v>1</v>
      </c>
      <c r="AP189" s="1" t="s">
        <v>3086</v>
      </c>
      <c r="AQ189" s="1" t="s">
        <v>1454</v>
      </c>
      <c r="AR189" s="2">
        <v>8145678</v>
      </c>
      <c r="AS189" s="1" t="s">
        <v>3038</v>
      </c>
      <c r="AT189" s="1">
        <v>43227</v>
      </c>
      <c r="AU189" s="1">
        <v>0</v>
      </c>
      <c r="AV189" s="1">
        <v>0</v>
      </c>
      <c r="AW189" s="1">
        <v>0</v>
      </c>
      <c r="AX189" s="1" t="s">
        <v>1454</v>
      </c>
      <c r="AY189" s="1" t="s">
        <v>1454</v>
      </c>
      <c r="AZ189" s="1">
        <v>0</v>
      </c>
      <c r="BA189" s="1">
        <v>0</v>
      </c>
    </row>
    <row r="190" spans="1:53" x14ac:dyDescent="0.25">
      <c r="A190" s="309">
        <f t="shared" si="2"/>
        <v>17405320</v>
      </c>
      <c r="B190" s="1" t="s">
        <v>2639</v>
      </c>
      <c r="C190" s="1">
        <v>16721524</v>
      </c>
      <c r="D190" s="1">
        <v>144105</v>
      </c>
      <c r="E190" s="1">
        <v>4</v>
      </c>
      <c r="F190" s="1">
        <v>1.67215241203891E+16</v>
      </c>
      <c r="G190" s="304">
        <v>44344</v>
      </c>
      <c r="H190" s="304">
        <v>46537</v>
      </c>
      <c r="I190" s="1">
        <v>0</v>
      </c>
      <c r="J190" s="1">
        <v>1</v>
      </c>
      <c r="K190" s="1">
        <v>5</v>
      </c>
      <c r="L190" s="1">
        <v>30</v>
      </c>
      <c r="M190" s="1">
        <v>2</v>
      </c>
      <c r="N190" s="305">
        <v>13.2</v>
      </c>
      <c r="O190" s="305">
        <v>14029</v>
      </c>
      <c r="P190" s="2">
        <v>22800000</v>
      </c>
      <c r="Q190" s="2">
        <v>467373</v>
      </c>
      <c r="R190" s="2">
        <v>21750267</v>
      </c>
      <c r="S190" s="1">
        <v>0</v>
      </c>
      <c r="T190" s="1">
        <v>0</v>
      </c>
      <c r="U190" s="1">
        <v>0</v>
      </c>
      <c r="W190" s="1">
        <v>0</v>
      </c>
      <c r="X190" s="1">
        <v>0</v>
      </c>
      <c r="Y190" s="1">
        <v>0</v>
      </c>
      <c r="AB190" s="304">
        <v>44498</v>
      </c>
      <c r="AC190" s="1">
        <v>1</v>
      </c>
      <c r="AD190" s="1" t="s">
        <v>3016</v>
      </c>
      <c r="AE190" s="1">
        <v>1</v>
      </c>
      <c r="AF190" s="1">
        <v>30</v>
      </c>
      <c r="AG190" s="1">
        <v>0</v>
      </c>
      <c r="AH190" s="1" t="s">
        <v>1454</v>
      </c>
      <c r="AI190" s="1" t="s">
        <v>1454</v>
      </c>
      <c r="AJ190" s="1" t="s">
        <v>1454</v>
      </c>
      <c r="AK190" s="1" t="s">
        <v>1454</v>
      </c>
      <c r="AL190" s="1" t="s">
        <v>1454</v>
      </c>
      <c r="AM190" s="1" t="s">
        <v>1454</v>
      </c>
      <c r="AN190" s="1">
        <v>1</v>
      </c>
      <c r="AO190" s="1">
        <v>1</v>
      </c>
      <c r="AP190" s="1" t="s">
        <v>3086</v>
      </c>
      <c r="AQ190" s="1" t="s">
        <v>1454</v>
      </c>
      <c r="AR190" s="2">
        <v>4344947</v>
      </c>
      <c r="AS190" s="1" t="s">
        <v>3021</v>
      </c>
      <c r="AT190" s="1">
        <v>44344</v>
      </c>
      <c r="AU190" s="1">
        <v>0</v>
      </c>
      <c r="AV190" s="1">
        <v>0</v>
      </c>
      <c r="AW190" s="1">
        <v>0</v>
      </c>
      <c r="AX190" s="1" t="s">
        <v>1454</v>
      </c>
      <c r="AY190" s="1">
        <v>890303093000</v>
      </c>
      <c r="AZ190" s="1">
        <v>0</v>
      </c>
      <c r="BA190" s="1">
        <v>0</v>
      </c>
    </row>
    <row r="191" spans="1:53" x14ac:dyDescent="0.25">
      <c r="A191" s="309">
        <f t="shared" si="2"/>
        <v>5560614</v>
      </c>
      <c r="B191" s="1" t="s">
        <v>2639</v>
      </c>
      <c r="C191" s="1">
        <v>1151951813</v>
      </c>
      <c r="D191" s="1">
        <v>144105</v>
      </c>
      <c r="E191" s="1">
        <v>4</v>
      </c>
      <c r="F191" s="1">
        <v>1.15195181311778E+18</v>
      </c>
      <c r="G191" s="304">
        <v>43993</v>
      </c>
      <c r="H191" s="304">
        <v>46568</v>
      </c>
      <c r="I191" s="1">
        <v>0</v>
      </c>
      <c r="J191" s="1">
        <v>1</v>
      </c>
      <c r="K191" s="1">
        <v>41</v>
      </c>
      <c r="L191" s="1">
        <v>30</v>
      </c>
      <c r="M191" s="1">
        <v>2</v>
      </c>
      <c r="N191" s="305">
        <v>18</v>
      </c>
      <c r="O191" s="305">
        <v>19562</v>
      </c>
      <c r="P191" s="2">
        <v>13340000</v>
      </c>
      <c r="Q191" s="2">
        <v>282634</v>
      </c>
      <c r="R191" s="2">
        <v>8863938</v>
      </c>
      <c r="S191" s="1">
        <v>0</v>
      </c>
      <c r="T191" s="1">
        <v>0</v>
      </c>
      <c r="U191" s="1">
        <v>0</v>
      </c>
      <c r="W191" s="1">
        <v>0</v>
      </c>
      <c r="X191" s="1">
        <v>0</v>
      </c>
      <c r="Y191" s="1">
        <v>0</v>
      </c>
      <c r="AB191" s="304">
        <v>44498</v>
      </c>
      <c r="AC191" s="1">
        <v>1</v>
      </c>
      <c r="AD191" s="1" t="s">
        <v>3016</v>
      </c>
      <c r="AE191" s="1">
        <v>1</v>
      </c>
      <c r="AF191" s="1">
        <v>30</v>
      </c>
      <c r="AG191" s="1">
        <v>0</v>
      </c>
      <c r="AH191" s="1" t="s">
        <v>1454</v>
      </c>
      <c r="AI191" s="1" t="s">
        <v>1454</v>
      </c>
      <c r="AJ191" s="1" t="s">
        <v>1454</v>
      </c>
      <c r="AK191" s="1" t="s">
        <v>1454</v>
      </c>
      <c r="AL191" s="1" t="s">
        <v>1454</v>
      </c>
      <c r="AM191" s="1" t="s">
        <v>1454</v>
      </c>
      <c r="AN191" s="1">
        <v>1</v>
      </c>
      <c r="AO191" s="1">
        <v>1</v>
      </c>
      <c r="AP191" s="1" t="s">
        <v>3086</v>
      </c>
      <c r="AQ191" s="1" t="s">
        <v>1454</v>
      </c>
      <c r="AR191" s="2">
        <v>3303324</v>
      </c>
      <c r="AS191" s="1" t="s">
        <v>3026</v>
      </c>
      <c r="AT191" s="1">
        <v>43993</v>
      </c>
      <c r="AU191" s="1">
        <v>0</v>
      </c>
      <c r="AV191" s="1">
        <v>0</v>
      </c>
      <c r="AW191" s="1">
        <v>0</v>
      </c>
      <c r="AX191" s="1" t="s">
        <v>1454</v>
      </c>
      <c r="AY191" s="1">
        <v>890303093000</v>
      </c>
      <c r="AZ191" s="1">
        <v>0</v>
      </c>
      <c r="BA191" s="1">
        <v>0</v>
      </c>
    </row>
    <row r="192" spans="1:53" x14ac:dyDescent="0.25">
      <c r="A192" s="309">
        <f t="shared" si="2"/>
        <v>1714864</v>
      </c>
      <c r="B192" s="1" t="s">
        <v>2639</v>
      </c>
      <c r="C192" s="1">
        <v>1151951813</v>
      </c>
      <c r="D192" s="1">
        <v>144105</v>
      </c>
      <c r="E192" s="1">
        <v>4</v>
      </c>
      <c r="F192" s="1">
        <v>1.15195181321038E+18</v>
      </c>
      <c r="G192" s="304">
        <v>44357</v>
      </c>
      <c r="H192" s="304">
        <v>45473</v>
      </c>
      <c r="I192" s="1">
        <v>0</v>
      </c>
      <c r="J192" s="1">
        <v>1</v>
      </c>
      <c r="K192" s="1">
        <v>4</v>
      </c>
      <c r="L192" s="1">
        <v>30</v>
      </c>
      <c r="M192" s="1">
        <v>2</v>
      </c>
      <c r="N192" s="305">
        <v>13.2</v>
      </c>
      <c r="O192" s="305">
        <v>14029</v>
      </c>
      <c r="P192" s="2">
        <v>3000000</v>
      </c>
      <c r="Q192" s="2">
        <v>105768</v>
      </c>
      <c r="R192" s="2">
        <v>2733592</v>
      </c>
      <c r="S192" s="1">
        <v>0</v>
      </c>
      <c r="T192" s="1">
        <v>0</v>
      </c>
      <c r="U192" s="1">
        <v>0</v>
      </c>
      <c r="W192" s="1">
        <v>0</v>
      </c>
      <c r="X192" s="1">
        <v>0</v>
      </c>
      <c r="Y192" s="1">
        <v>0</v>
      </c>
      <c r="AB192" s="304">
        <v>44498</v>
      </c>
      <c r="AC192" s="1">
        <v>1</v>
      </c>
      <c r="AD192" s="1" t="s">
        <v>3016</v>
      </c>
      <c r="AE192" s="1">
        <v>1</v>
      </c>
      <c r="AF192" s="1">
        <v>30</v>
      </c>
      <c r="AG192" s="1">
        <v>0</v>
      </c>
      <c r="AH192" s="1" t="s">
        <v>1454</v>
      </c>
      <c r="AI192" s="1" t="s">
        <v>1454</v>
      </c>
      <c r="AJ192" s="1" t="s">
        <v>1454</v>
      </c>
      <c r="AK192" s="1" t="s">
        <v>1454</v>
      </c>
      <c r="AL192" s="1" t="s">
        <v>1454</v>
      </c>
      <c r="AM192" s="1" t="s">
        <v>1454</v>
      </c>
      <c r="AN192" s="1">
        <v>1</v>
      </c>
      <c r="AO192" s="1">
        <v>1</v>
      </c>
      <c r="AP192" s="1" t="s">
        <v>3086</v>
      </c>
      <c r="AQ192" s="1" t="s">
        <v>1454</v>
      </c>
      <c r="AR192" s="2">
        <v>1018728</v>
      </c>
      <c r="AS192" s="1" t="s">
        <v>3023</v>
      </c>
      <c r="AT192" s="1">
        <v>44357</v>
      </c>
      <c r="AU192" s="1">
        <v>0</v>
      </c>
      <c r="AV192" s="1">
        <v>0</v>
      </c>
      <c r="AW192" s="1">
        <v>0</v>
      </c>
      <c r="AX192" s="1" t="s">
        <v>1454</v>
      </c>
      <c r="AY192" s="1">
        <v>890303093000</v>
      </c>
      <c r="AZ192" s="1">
        <v>0</v>
      </c>
      <c r="BA192" s="1">
        <v>0</v>
      </c>
    </row>
    <row r="193" spans="1:53" x14ac:dyDescent="0.25">
      <c r="A193" s="309">
        <f t="shared" si="2"/>
        <v>598420</v>
      </c>
      <c r="B193" s="1" t="s">
        <v>2639</v>
      </c>
      <c r="C193" s="1">
        <v>1151951813</v>
      </c>
      <c r="D193" s="1">
        <v>144105</v>
      </c>
      <c r="E193" s="1">
        <v>4</v>
      </c>
      <c r="F193" s="1">
        <v>1.1519518131246799E+18</v>
      </c>
      <c r="G193" s="304">
        <v>44179</v>
      </c>
      <c r="H193" s="304">
        <v>44925</v>
      </c>
      <c r="I193" s="1">
        <v>0</v>
      </c>
      <c r="J193" s="1">
        <v>1</v>
      </c>
      <c r="K193" s="1">
        <v>10</v>
      </c>
      <c r="L193" s="1">
        <v>30</v>
      </c>
      <c r="M193" s="1">
        <v>2</v>
      </c>
      <c r="N193" s="305">
        <v>21.6</v>
      </c>
      <c r="O193" s="305">
        <v>23872</v>
      </c>
      <c r="P193" s="2">
        <v>1500000</v>
      </c>
      <c r="Q193" s="2">
        <v>77965</v>
      </c>
      <c r="R193" s="2">
        <v>953916</v>
      </c>
      <c r="S193" s="1">
        <v>0</v>
      </c>
      <c r="T193" s="1">
        <v>0</v>
      </c>
      <c r="U193" s="1">
        <v>0</v>
      </c>
      <c r="W193" s="1">
        <v>0</v>
      </c>
      <c r="X193" s="1">
        <v>0</v>
      </c>
      <c r="Y193" s="1">
        <v>0</v>
      </c>
      <c r="AB193" s="304">
        <v>44498</v>
      </c>
      <c r="AC193" s="1">
        <v>1</v>
      </c>
      <c r="AD193" s="1" t="s">
        <v>3016</v>
      </c>
      <c r="AE193" s="1">
        <v>1</v>
      </c>
      <c r="AF193" s="1">
        <v>30</v>
      </c>
      <c r="AG193" s="1">
        <v>0</v>
      </c>
      <c r="AH193" s="1" t="s">
        <v>1454</v>
      </c>
      <c r="AI193" s="1" t="s">
        <v>1454</v>
      </c>
      <c r="AJ193" s="1" t="s">
        <v>1454</v>
      </c>
      <c r="AK193" s="1" t="s">
        <v>1454</v>
      </c>
      <c r="AL193" s="1" t="s">
        <v>1454</v>
      </c>
      <c r="AM193" s="1" t="s">
        <v>1454</v>
      </c>
      <c r="AN193" s="1">
        <v>1</v>
      </c>
      <c r="AO193" s="1">
        <v>1</v>
      </c>
      <c r="AP193" s="1" t="s">
        <v>3086</v>
      </c>
      <c r="AQ193" s="1" t="s">
        <v>1454</v>
      </c>
      <c r="AR193" s="2">
        <v>355496</v>
      </c>
      <c r="AS193" s="1" t="s">
        <v>3018</v>
      </c>
      <c r="AT193" s="1">
        <v>44179</v>
      </c>
      <c r="AU193" s="1">
        <v>0</v>
      </c>
      <c r="AV193" s="1">
        <v>0</v>
      </c>
      <c r="AW193" s="1">
        <v>0</v>
      </c>
      <c r="AX193" s="1" t="s">
        <v>1454</v>
      </c>
      <c r="AY193" s="1">
        <v>890303093000</v>
      </c>
      <c r="AZ193" s="1">
        <v>0</v>
      </c>
      <c r="BA193" s="1">
        <v>0</v>
      </c>
    </row>
    <row r="194" spans="1:53" x14ac:dyDescent="0.25">
      <c r="A194" s="309">
        <f t="shared" ref="A194:A257" si="3">IF(+R194&gt;AR194,R194-AR194,0)</f>
        <v>1411117</v>
      </c>
      <c r="B194" s="1" t="s">
        <v>2639</v>
      </c>
      <c r="C194" s="1">
        <v>38464346</v>
      </c>
      <c r="D194" s="1">
        <v>144105</v>
      </c>
      <c r="E194" s="1">
        <v>4</v>
      </c>
      <c r="F194" s="1">
        <v>3.8464346210387696E+16</v>
      </c>
      <c r="G194" s="304">
        <v>43894</v>
      </c>
      <c r="H194" s="304">
        <v>45716</v>
      </c>
      <c r="I194" s="1">
        <v>0</v>
      </c>
      <c r="J194" s="1">
        <v>1</v>
      </c>
      <c r="K194" s="1">
        <v>17</v>
      </c>
      <c r="L194" s="1">
        <v>30</v>
      </c>
      <c r="M194" s="1">
        <v>2</v>
      </c>
      <c r="N194" s="305">
        <v>15.6</v>
      </c>
      <c r="O194" s="305">
        <v>16765</v>
      </c>
      <c r="P194" s="2">
        <v>6600000</v>
      </c>
      <c r="Q194" s="2">
        <v>168632</v>
      </c>
      <c r="R194" s="2">
        <v>5290800</v>
      </c>
      <c r="S194" s="1">
        <v>0</v>
      </c>
      <c r="T194" s="1">
        <v>0</v>
      </c>
      <c r="U194" s="1">
        <v>0</v>
      </c>
      <c r="W194" s="1">
        <v>0</v>
      </c>
      <c r="X194" s="1">
        <v>0</v>
      </c>
      <c r="Y194" s="1">
        <v>0</v>
      </c>
      <c r="AB194" s="304">
        <v>44498</v>
      </c>
      <c r="AC194" s="1">
        <v>1</v>
      </c>
      <c r="AD194" s="1" t="s">
        <v>3016</v>
      </c>
      <c r="AE194" s="1">
        <v>1</v>
      </c>
      <c r="AF194" s="1">
        <v>30</v>
      </c>
      <c r="AG194" s="1">
        <v>0</v>
      </c>
      <c r="AH194" s="1" t="s">
        <v>1454</v>
      </c>
      <c r="AI194" s="1" t="s">
        <v>1454</v>
      </c>
      <c r="AJ194" s="1" t="s">
        <v>1454</v>
      </c>
      <c r="AK194" s="1" t="s">
        <v>1454</v>
      </c>
      <c r="AL194" s="1" t="s">
        <v>1454</v>
      </c>
      <c r="AM194" s="1" t="s">
        <v>1454</v>
      </c>
      <c r="AN194" s="1">
        <v>1</v>
      </c>
      <c r="AO194" s="1">
        <v>1</v>
      </c>
      <c r="AP194" s="1" t="s">
        <v>3086</v>
      </c>
      <c r="AQ194" s="1" t="s">
        <v>1454</v>
      </c>
      <c r="AR194" s="2">
        <v>3879683</v>
      </c>
      <c r="AS194" s="1" t="s">
        <v>3023</v>
      </c>
      <c r="AT194" s="1">
        <v>43894</v>
      </c>
      <c r="AU194" s="1">
        <v>0</v>
      </c>
      <c r="AV194" s="1">
        <v>0</v>
      </c>
      <c r="AW194" s="1">
        <v>0</v>
      </c>
      <c r="AX194" s="1" t="s">
        <v>1454</v>
      </c>
      <c r="AY194" s="1">
        <v>890303093000</v>
      </c>
      <c r="AZ194" s="1">
        <v>0</v>
      </c>
      <c r="BA194" s="1">
        <v>0</v>
      </c>
    </row>
    <row r="195" spans="1:53" x14ac:dyDescent="0.25">
      <c r="A195" s="309">
        <f t="shared" si="3"/>
        <v>168514</v>
      </c>
      <c r="B195" s="1" t="s">
        <v>2639</v>
      </c>
      <c r="C195" s="1">
        <v>38464346</v>
      </c>
      <c r="D195" s="1">
        <v>144105</v>
      </c>
      <c r="E195" s="1">
        <v>4</v>
      </c>
      <c r="F195" s="1">
        <v>3.84643461154858E+16</v>
      </c>
      <c r="G195" s="304">
        <v>43525</v>
      </c>
      <c r="H195" s="304">
        <v>44620</v>
      </c>
      <c r="I195" s="1">
        <v>0</v>
      </c>
      <c r="J195" s="1">
        <v>1</v>
      </c>
      <c r="K195" s="1">
        <v>29</v>
      </c>
      <c r="L195" s="1">
        <v>30</v>
      </c>
      <c r="M195" s="1">
        <v>2</v>
      </c>
      <c r="N195" s="305">
        <v>12.6</v>
      </c>
      <c r="O195" s="305">
        <v>13354</v>
      </c>
      <c r="P195" s="2">
        <v>2800000</v>
      </c>
      <c r="Q195" s="2">
        <v>94192</v>
      </c>
      <c r="R195" s="2">
        <v>631823</v>
      </c>
      <c r="S195" s="1">
        <v>0</v>
      </c>
      <c r="T195" s="1">
        <v>0</v>
      </c>
      <c r="U195" s="1">
        <v>0</v>
      </c>
      <c r="W195" s="1">
        <v>0</v>
      </c>
      <c r="X195" s="1">
        <v>0</v>
      </c>
      <c r="Y195" s="1">
        <v>0</v>
      </c>
      <c r="AB195" s="304">
        <v>44498</v>
      </c>
      <c r="AC195" s="1">
        <v>1</v>
      </c>
      <c r="AD195" s="1" t="s">
        <v>3016</v>
      </c>
      <c r="AE195" s="1">
        <v>1</v>
      </c>
      <c r="AF195" s="1">
        <v>30</v>
      </c>
      <c r="AG195" s="1">
        <v>0</v>
      </c>
      <c r="AH195" s="1" t="s">
        <v>1454</v>
      </c>
      <c r="AI195" s="1" t="s">
        <v>1454</v>
      </c>
      <c r="AJ195" s="1" t="s">
        <v>1454</v>
      </c>
      <c r="AK195" s="1" t="s">
        <v>1454</v>
      </c>
      <c r="AL195" s="1" t="s">
        <v>1454</v>
      </c>
      <c r="AM195" s="1" t="s">
        <v>1454</v>
      </c>
      <c r="AN195" s="1">
        <v>1</v>
      </c>
      <c r="AO195" s="1">
        <v>1</v>
      </c>
      <c r="AP195" s="1" t="s">
        <v>3086</v>
      </c>
      <c r="AQ195" s="1" t="s">
        <v>1454</v>
      </c>
      <c r="AR195" s="2">
        <v>463309</v>
      </c>
      <c r="AS195" s="1" t="s">
        <v>3020</v>
      </c>
      <c r="AT195" s="1">
        <v>43525</v>
      </c>
      <c r="AU195" s="1">
        <v>0</v>
      </c>
      <c r="AV195" s="1">
        <v>0</v>
      </c>
      <c r="AW195" s="1">
        <v>0</v>
      </c>
      <c r="AX195" s="1" t="s">
        <v>1454</v>
      </c>
      <c r="AY195" s="1">
        <v>890303093000</v>
      </c>
      <c r="AZ195" s="1">
        <v>0</v>
      </c>
      <c r="BA195" s="1">
        <v>0</v>
      </c>
    </row>
    <row r="196" spans="1:53" x14ac:dyDescent="0.25">
      <c r="A196" s="309">
        <f t="shared" si="3"/>
        <v>9264968</v>
      </c>
      <c r="B196" s="1" t="s">
        <v>2639</v>
      </c>
      <c r="C196" s="1">
        <v>74860592</v>
      </c>
      <c r="D196" s="1">
        <v>144105</v>
      </c>
      <c r="E196" s="1">
        <v>4</v>
      </c>
      <c r="F196" s="1">
        <v>7.4860592267788304E+16</v>
      </c>
      <c r="G196" s="304">
        <v>44067</v>
      </c>
      <c r="H196" s="304">
        <v>46264</v>
      </c>
      <c r="I196" s="1">
        <v>0</v>
      </c>
      <c r="J196" s="1">
        <v>1</v>
      </c>
      <c r="K196" s="1">
        <v>14</v>
      </c>
      <c r="L196" s="1">
        <v>30</v>
      </c>
      <c r="M196" s="1">
        <v>2</v>
      </c>
      <c r="N196" s="305">
        <v>18</v>
      </c>
      <c r="O196" s="305">
        <v>19562</v>
      </c>
      <c r="P196" s="2">
        <v>15600000</v>
      </c>
      <c r="Q196" s="2">
        <v>382762</v>
      </c>
      <c r="R196" s="2">
        <v>13875689</v>
      </c>
      <c r="S196" s="1">
        <v>0</v>
      </c>
      <c r="T196" s="1">
        <v>0</v>
      </c>
      <c r="U196" s="1">
        <v>0</v>
      </c>
      <c r="W196" s="1">
        <v>0</v>
      </c>
      <c r="X196" s="1">
        <v>0</v>
      </c>
      <c r="Y196" s="1">
        <v>0</v>
      </c>
      <c r="AB196" s="304">
        <v>44498</v>
      </c>
      <c r="AC196" s="1">
        <v>1</v>
      </c>
      <c r="AD196" s="1" t="s">
        <v>3016</v>
      </c>
      <c r="AE196" s="1">
        <v>1</v>
      </c>
      <c r="AF196" s="1">
        <v>30</v>
      </c>
      <c r="AG196" s="1">
        <v>0</v>
      </c>
      <c r="AH196" s="1" t="s">
        <v>1454</v>
      </c>
      <c r="AI196" s="1" t="s">
        <v>1454</v>
      </c>
      <c r="AJ196" s="1" t="s">
        <v>1454</v>
      </c>
      <c r="AK196" s="1" t="s">
        <v>1454</v>
      </c>
      <c r="AL196" s="1" t="s">
        <v>1454</v>
      </c>
      <c r="AM196" s="1" t="s">
        <v>1454</v>
      </c>
      <c r="AN196" s="1">
        <v>1</v>
      </c>
      <c r="AO196" s="1">
        <v>1</v>
      </c>
      <c r="AP196" s="1" t="s">
        <v>3086</v>
      </c>
      <c r="AQ196" s="1" t="s">
        <v>1454</v>
      </c>
      <c r="AR196" s="2">
        <v>4610721</v>
      </c>
      <c r="AS196" s="1" t="s">
        <v>3022</v>
      </c>
      <c r="AT196" s="1">
        <v>44067</v>
      </c>
      <c r="AU196" s="1">
        <v>0</v>
      </c>
      <c r="AV196" s="1">
        <v>0</v>
      </c>
      <c r="AW196" s="1">
        <v>0</v>
      </c>
      <c r="AX196" s="1" t="s">
        <v>1454</v>
      </c>
      <c r="AY196" s="1">
        <v>890303093000</v>
      </c>
      <c r="AZ196" s="1">
        <v>0</v>
      </c>
      <c r="BA196" s="1">
        <v>0</v>
      </c>
    </row>
    <row r="197" spans="1:53" x14ac:dyDescent="0.25">
      <c r="A197" s="309">
        <f t="shared" si="3"/>
        <v>0</v>
      </c>
      <c r="B197" s="1" t="s">
        <v>2639</v>
      </c>
      <c r="C197" s="1">
        <v>31996297</v>
      </c>
      <c r="D197" s="1">
        <v>144105</v>
      </c>
      <c r="E197" s="1">
        <v>4</v>
      </c>
      <c r="F197" s="1">
        <v>3.19962971110821E+16</v>
      </c>
      <c r="G197" s="304">
        <v>42748</v>
      </c>
      <c r="H197" s="304">
        <v>44925</v>
      </c>
      <c r="I197" s="1">
        <v>0</v>
      </c>
      <c r="J197" s="1">
        <v>1</v>
      </c>
      <c r="K197" s="1">
        <v>55</v>
      </c>
      <c r="L197" s="1">
        <v>30</v>
      </c>
      <c r="M197" s="1">
        <v>2</v>
      </c>
      <c r="N197" s="305">
        <v>12</v>
      </c>
      <c r="O197" s="305">
        <v>12683</v>
      </c>
      <c r="P197" s="2">
        <v>20000000</v>
      </c>
      <c r="Q197" s="2">
        <v>394006</v>
      </c>
      <c r="R197" s="2">
        <v>6118843</v>
      </c>
      <c r="S197" s="1">
        <v>0</v>
      </c>
      <c r="T197" s="1">
        <v>0</v>
      </c>
      <c r="U197" s="1">
        <v>0</v>
      </c>
      <c r="W197" s="1">
        <v>0</v>
      </c>
      <c r="X197" s="1">
        <v>0</v>
      </c>
      <c r="Y197" s="1">
        <v>0</v>
      </c>
      <c r="AB197" s="304">
        <v>44499</v>
      </c>
      <c r="AC197" s="1">
        <v>1</v>
      </c>
      <c r="AD197" s="1" t="s">
        <v>3016</v>
      </c>
      <c r="AE197" s="1">
        <v>1</v>
      </c>
      <c r="AF197" s="1">
        <v>30</v>
      </c>
      <c r="AG197" s="1">
        <v>0</v>
      </c>
      <c r="AH197" s="1" t="s">
        <v>1454</v>
      </c>
      <c r="AI197" s="1" t="s">
        <v>1454</v>
      </c>
      <c r="AJ197" s="1" t="s">
        <v>1454</v>
      </c>
      <c r="AK197" s="1" t="s">
        <v>1454</v>
      </c>
      <c r="AL197" s="1" t="s">
        <v>1454</v>
      </c>
      <c r="AM197" s="1" t="s">
        <v>1454</v>
      </c>
      <c r="AN197" s="1">
        <v>1</v>
      </c>
      <c r="AO197" s="1">
        <v>1</v>
      </c>
      <c r="AP197" s="1" t="s">
        <v>3086</v>
      </c>
      <c r="AQ197" s="1" t="s">
        <v>1454</v>
      </c>
      <c r="AR197" s="2">
        <v>8790293</v>
      </c>
      <c r="AS197" s="1" t="s">
        <v>3029</v>
      </c>
      <c r="AT197" s="1">
        <v>42748</v>
      </c>
      <c r="AU197" s="1">
        <v>0</v>
      </c>
      <c r="AV197" s="1">
        <v>0</v>
      </c>
      <c r="AW197" s="1">
        <v>0</v>
      </c>
      <c r="AX197" s="1" t="s">
        <v>1454</v>
      </c>
      <c r="AY197" s="1" t="s">
        <v>1454</v>
      </c>
      <c r="AZ197" s="1">
        <v>0</v>
      </c>
      <c r="BA197" s="1">
        <v>0</v>
      </c>
    </row>
    <row r="198" spans="1:53" x14ac:dyDescent="0.25">
      <c r="A198" s="309">
        <f t="shared" si="3"/>
        <v>0</v>
      </c>
      <c r="B198" s="1" t="s">
        <v>2639</v>
      </c>
      <c r="C198" s="1">
        <v>31987634</v>
      </c>
      <c r="D198" s="1">
        <v>144105</v>
      </c>
      <c r="E198" s="1">
        <v>4</v>
      </c>
      <c r="F198" s="1">
        <v>3.19876341171886E+16</v>
      </c>
      <c r="G198" s="304">
        <v>44161</v>
      </c>
      <c r="H198" s="304">
        <v>44895</v>
      </c>
      <c r="I198" s="1">
        <v>0</v>
      </c>
      <c r="J198" s="1">
        <v>1</v>
      </c>
      <c r="K198" s="1">
        <v>11</v>
      </c>
      <c r="L198" s="1">
        <v>30</v>
      </c>
      <c r="M198" s="1">
        <v>2</v>
      </c>
      <c r="N198" s="305">
        <v>11.76</v>
      </c>
      <c r="O198" s="305">
        <v>12415</v>
      </c>
      <c r="P198" s="2">
        <v>8000000</v>
      </c>
      <c r="Q198" s="2">
        <v>377934</v>
      </c>
      <c r="R198" s="2">
        <v>4576425</v>
      </c>
      <c r="S198" s="1">
        <v>0</v>
      </c>
      <c r="T198" s="1">
        <v>0</v>
      </c>
      <c r="U198" s="1">
        <v>0</v>
      </c>
      <c r="W198" s="1">
        <v>0</v>
      </c>
      <c r="X198" s="1">
        <v>0</v>
      </c>
      <c r="Y198" s="1">
        <v>0</v>
      </c>
      <c r="AB198" s="304">
        <v>44499</v>
      </c>
      <c r="AC198" s="1">
        <v>1</v>
      </c>
      <c r="AD198" s="1" t="s">
        <v>3016</v>
      </c>
      <c r="AE198" s="1">
        <v>1</v>
      </c>
      <c r="AF198" s="1">
        <v>30</v>
      </c>
      <c r="AG198" s="1">
        <v>0</v>
      </c>
      <c r="AH198" s="1" t="s">
        <v>1454</v>
      </c>
      <c r="AI198" s="1" t="s">
        <v>1454</v>
      </c>
      <c r="AJ198" s="1" t="s">
        <v>1454</v>
      </c>
      <c r="AK198" s="1" t="s">
        <v>1454</v>
      </c>
      <c r="AL198" s="1" t="s">
        <v>1454</v>
      </c>
      <c r="AM198" s="1" t="s">
        <v>1454</v>
      </c>
      <c r="AN198" s="1">
        <v>1</v>
      </c>
      <c r="AO198" s="1">
        <v>1</v>
      </c>
      <c r="AP198" s="1" t="s">
        <v>3086</v>
      </c>
      <c r="AQ198" s="1" t="s">
        <v>1454</v>
      </c>
      <c r="AR198" s="2">
        <v>6897326</v>
      </c>
      <c r="AS198" s="1" t="s">
        <v>3025</v>
      </c>
      <c r="AT198" s="1">
        <v>44161</v>
      </c>
      <c r="AU198" s="1">
        <v>0</v>
      </c>
      <c r="AV198" s="1">
        <v>0</v>
      </c>
      <c r="AW198" s="1">
        <v>0</v>
      </c>
      <c r="AX198" s="1" t="s">
        <v>1454</v>
      </c>
      <c r="AY198" s="1">
        <v>800090782</v>
      </c>
      <c r="AZ198" s="1">
        <v>0</v>
      </c>
      <c r="BA198" s="1">
        <v>0</v>
      </c>
    </row>
    <row r="199" spans="1:53" x14ac:dyDescent="0.25">
      <c r="A199" s="309">
        <f t="shared" si="3"/>
        <v>0</v>
      </c>
      <c r="B199" s="1" t="s">
        <v>2639</v>
      </c>
      <c r="C199" s="1">
        <v>41917897</v>
      </c>
      <c r="D199" s="1">
        <v>144105</v>
      </c>
      <c r="E199" s="1">
        <v>4</v>
      </c>
      <c r="F199" s="1">
        <v>4.1917897115487104E+16</v>
      </c>
      <c r="G199" s="304">
        <v>43763</v>
      </c>
      <c r="H199" s="304">
        <v>45595</v>
      </c>
      <c r="I199" s="1">
        <v>0</v>
      </c>
      <c r="J199" s="1">
        <v>1</v>
      </c>
      <c r="K199" s="1">
        <v>21</v>
      </c>
      <c r="L199" s="1">
        <v>30</v>
      </c>
      <c r="M199" s="1">
        <v>2</v>
      </c>
      <c r="N199" s="305">
        <v>12.6</v>
      </c>
      <c r="O199" s="305">
        <v>13354</v>
      </c>
      <c r="P199" s="2">
        <v>9290000</v>
      </c>
      <c r="Q199" s="2">
        <v>210844</v>
      </c>
      <c r="R199" s="2">
        <v>6689143</v>
      </c>
      <c r="S199" s="1">
        <v>0</v>
      </c>
      <c r="T199" s="1">
        <v>0</v>
      </c>
      <c r="U199" s="1">
        <v>0</v>
      </c>
      <c r="W199" s="1">
        <v>0</v>
      </c>
      <c r="X199" s="1">
        <v>0</v>
      </c>
      <c r="Y199" s="1">
        <v>0</v>
      </c>
      <c r="AB199" s="304">
        <v>44498</v>
      </c>
      <c r="AC199" s="1">
        <v>1</v>
      </c>
      <c r="AD199" s="1" t="s">
        <v>3016</v>
      </c>
      <c r="AE199" s="1">
        <v>1</v>
      </c>
      <c r="AF199" s="1">
        <v>30</v>
      </c>
      <c r="AG199" s="1">
        <v>0</v>
      </c>
      <c r="AH199" s="1" t="s">
        <v>1454</v>
      </c>
      <c r="AI199" s="1" t="s">
        <v>1454</v>
      </c>
      <c r="AJ199" s="1" t="s">
        <v>1454</v>
      </c>
      <c r="AK199" s="1" t="s">
        <v>1454</v>
      </c>
      <c r="AL199" s="1" t="s">
        <v>1454</v>
      </c>
      <c r="AM199" s="1" t="s">
        <v>1454</v>
      </c>
      <c r="AN199" s="1">
        <v>1</v>
      </c>
      <c r="AO199" s="1">
        <v>1</v>
      </c>
      <c r="AP199" s="1" t="s">
        <v>3086</v>
      </c>
      <c r="AQ199" s="1" t="s">
        <v>1454</v>
      </c>
      <c r="AR199" s="2">
        <v>11308429</v>
      </c>
      <c r="AS199" s="1" t="s">
        <v>3020</v>
      </c>
      <c r="AT199" s="1">
        <v>43763</v>
      </c>
      <c r="AU199" s="1">
        <v>0</v>
      </c>
      <c r="AV199" s="1">
        <v>0</v>
      </c>
      <c r="AW199" s="1">
        <v>0</v>
      </c>
      <c r="AX199" s="1" t="s">
        <v>1454</v>
      </c>
      <c r="AY199" s="1">
        <v>890303093000</v>
      </c>
      <c r="AZ199" s="1">
        <v>0</v>
      </c>
      <c r="BA199" s="1">
        <v>0</v>
      </c>
    </row>
    <row r="200" spans="1:53" x14ac:dyDescent="0.25">
      <c r="A200" s="309">
        <f t="shared" si="3"/>
        <v>0</v>
      </c>
      <c r="B200" s="1" t="s">
        <v>2639</v>
      </c>
      <c r="C200" s="1">
        <v>66817691</v>
      </c>
      <c r="D200" s="1">
        <v>144105</v>
      </c>
      <c r="E200" s="1">
        <v>4</v>
      </c>
      <c r="F200" s="1">
        <v>6.68176911154882E+16</v>
      </c>
      <c r="G200" s="304">
        <v>44029</v>
      </c>
      <c r="H200" s="304">
        <v>45868</v>
      </c>
      <c r="I200" s="1">
        <v>0</v>
      </c>
      <c r="J200" s="1">
        <v>1</v>
      </c>
      <c r="K200" s="1">
        <v>15</v>
      </c>
      <c r="L200" s="1">
        <v>30</v>
      </c>
      <c r="M200" s="1">
        <v>2</v>
      </c>
      <c r="N200" s="305">
        <v>11.4</v>
      </c>
      <c r="O200" s="305">
        <v>12015</v>
      </c>
      <c r="P200" s="2">
        <v>10065000</v>
      </c>
      <c r="Q200" s="2">
        <v>222307</v>
      </c>
      <c r="R200" s="2">
        <v>8068275</v>
      </c>
      <c r="S200" s="1">
        <v>0</v>
      </c>
      <c r="T200" s="1">
        <v>0</v>
      </c>
      <c r="U200" s="1">
        <v>0</v>
      </c>
      <c r="W200" s="1">
        <v>0</v>
      </c>
      <c r="X200" s="1">
        <v>0</v>
      </c>
      <c r="Y200" s="1">
        <v>0</v>
      </c>
      <c r="AB200" s="304">
        <v>44498</v>
      </c>
      <c r="AC200" s="1">
        <v>1</v>
      </c>
      <c r="AD200" s="1" t="s">
        <v>3016</v>
      </c>
      <c r="AE200" s="1">
        <v>1</v>
      </c>
      <c r="AF200" s="1">
        <v>30</v>
      </c>
      <c r="AG200" s="1">
        <v>0</v>
      </c>
      <c r="AH200" s="1" t="s">
        <v>1454</v>
      </c>
      <c r="AI200" s="1" t="s">
        <v>1454</v>
      </c>
      <c r="AJ200" s="1" t="s">
        <v>1454</v>
      </c>
      <c r="AK200" s="1" t="s">
        <v>1454</v>
      </c>
      <c r="AL200" s="1" t="s">
        <v>1454</v>
      </c>
      <c r="AM200" s="1" t="s">
        <v>1454</v>
      </c>
      <c r="AN200" s="1">
        <v>1</v>
      </c>
      <c r="AO200" s="1">
        <v>1</v>
      </c>
      <c r="AP200" s="1" t="s">
        <v>3086</v>
      </c>
      <c r="AQ200" s="1" t="s">
        <v>1454</v>
      </c>
      <c r="AR200" s="2">
        <v>8607624</v>
      </c>
      <c r="AS200" s="1" t="s">
        <v>3020</v>
      </c>
      <c r="AT200" s="1">
        <v>44029</v>
      </c>
      <c r="AU200" s="1">
        <v>0</v>
      </c>
      <c r="AV200" s="1">
        <v>0</v>
      </c>
      <c r="AW200" s="1">
        <v>0</v>
      </c>
      <c r="AX200" s="1" t="s">
        <v>1454</v>
      </c>
      <c r="AY200" s="1">
        <v>890303093000</v>
      </c>
      <c r="AZ200" s="1">
        <v>0</v>
      </c>
      <c r="BA200" s="1">
        <v>0</v>
      </c>
    </row>
    <row r="201" spans="1:53" x14ac:dyDescent="0.25">
      <c r="A201" s="309">
        <f t="shared" si="3"/>
        <v>8082894</v>
      </c>
      <c r="B201" s="1" t="s">
        <v>2639</v>
      </c>
      <c r="C201" s="1">
        <v>66958392</v>
      </c>
      <c r="D201" s="1">
        <v>144105</v>
      </c>
      <c r="E201" s="1">
        <v>4</v>
      </c>
      <c r="F201" s="1">
        <v>6.6958392117586096E+16</v>
      </c>
      <c r="G201" s="304">
        <v>43579</v>
      </c>
      <c r="H201" s="304">
        <v>45777</v>
      </c>
      <c r="I201" s="1">
        <v>0</v>
      </c>
      <c r="J201" s="1">
        <v>1</v>
      </c>
      <c r="K201" s="1">
        <v>24</v>
      </c>
      <c r="L201" s="1">
        <v>30</v>
      </c>
      <c r="M201" s="1">
        <v>2</v>
      </c>
      <c r="N201" s="305">
        <v>18</v>
      </c>
      <c r="O201" s="305">
        <v>19562</v>
      </c>
      <c r="P201" s="2">
        <v>16000000</v>
      </c>
      <c r="Q201" s="2">
        <v>367534</v>
      </c>
      <c r="R201" s="2">
        <v>12389598</v>
      </c>
      <c r="S201" s="1">
        <v>121284</v>
      </c>
      <c r="T201" s="1">
        <v>0</v>
      </c>
      <c r="U201" s="1">
        <v>0</v>
      </c>
      <c r="W201" s="1">
        <v>0</v>
      </c>
      <c r="X201" s="1">
        <v>0</v>
      </c>
      <c r="Y201" s="1">
        <v>0</v>
      </c>
      <c r="AB201" s="304">
        <v>44499</v>
      </c>
      <c r="AC201" s="1">
        <v>1</v>
      </c>
      <c r="AD201" s="1" t="s">
        <v>3016</v>
      </c>
      <c r="AE201" s="1">
        <v>1</v>
      </c>
      <c r="AF201" s="1">
        <v>30</v>
      </c>
      <c r="AG201" s="1">
        <v>0</v>
      </c>
      <c r="AH201" s="1" t="s">
        <v>1454</v>
      </c>
      <c r="AI201" s="1" t="s">
        <v>1454</v>
      </c>
      <c r="AJ201" s="1" t="s">
        <v>1454</v>
      </c>
      <c r="AK201" s="1" t="s">
        <v>1454</v>
      </c>
      <c r="AL201" s="1" t="s">
        <v>1454</v>
      </c>
      <c r="AM201" s="1" t="s">
        <v>1454</v>
      </c>
      <c r="AN201" s="1">
        <v>1</v>
      </c>
      <c r="AO201" s="1">
        <v>1</v>
      </c>
      <c r="AP201" s="1" t="s">
        <v>3086</v>
      </c>
      <c r="AQ201" s="1" t="s">
        <v>1454</v>
      </c>
      <c r="AR201" s="2">
        <v>4306704</v>
      </c>
      <c r="AS201" s="1" t="s">
        <v>3027</v>
      </c>
      <c r="AT201" s="1">
        <v>43579</v>
      </c>
      <c r="AU201" s="1">
        <v>0</v>
      </c>
      <c r="AV201" s="1">
        <v>0</v>
      </c>
      <c r="AW201" s="1">
        <v>0</v>
      </c>
      <c r="AX201" s="1" t="s">
        <v>1454</v>
      </c>
      <c r="AY201" s="1" t="s">
        <v>1454</v>
      </c>
      <c r="AZ201" s="1">
        <v>0</v>
      </c>
      <c r="BA201" s="1">
        <v>0</v>
      </c>
    </row>
    <row r="202" spans="1:53" x14ac:dyDescent="0.25">
      <c r="A202" s="309">
        <f t="shared" si="3"/>
        <v>2828822</v>
      </c>
      <c r="B202" s="1" t="s">
        <v>2639</v>
      </c>
      <c r="C202" s="1">
        <v>66958392</v>
      </c>
      <c r="D202" s="1">
        <v>144105</v>
      </c>
      <c r="E202" s="1">
        <v>4</v>
      </c>
      <c r="F202" s="1">
        <v>669583921003225</v>
      </c>
      <c r="G202" s="304">
        <v>43202</v>
      </c>
      <c r="H202" s="304">
        <v>45015</v>
      </c>
      <c r="I202" s="1">
        <v>0</v>
      </c>
      <c r="J202" s="1">
        <v>1</v>
      </c>
      <c r="K202" s="1">
        <v>40</v>
      </c>
      <c r="L202" s="1">
        <v>30</v>
      </c>
      <c r="M202" s="1">
        <v>2</v>
      </c>
      <c r="N202" s="305">
        <v>17.399999999999999</v>
      </c>
      <c r="O202" s="305">
        <v>18857</v>
      </c>
      <c r="P202" s="2">
        <v>10000000</v>
      </c>
      <c r="Q202" s="2">
        <v>252240</v>
      </c>
      <c r="R202" s="2">
        <v>4336066</v>
      </c>
      <c r="S202" s="1">
        <v>0</v>
      </c>
      <c r="T202" s="1">
        <v>0</v>
      </c>
      <c r="U202" s="1">
        <v>0</v>
      </c>
      <c r="W202" s="1">
        <v>0</v>
      </c>
      <c r="X202" s="1">
        <v>0</v>
      </c>
      <c r="Y202" s="1">
        <v>0</v>
      </c>
      <c r="AB202" s="304">
        <v>44499</v>
      </c>
      <c r="AC202" s="1">
        <v>1</v>
      </c>
      <c r="AD202" s="1" t="s">
        <v>3016</v>
      </c>
      <c r="AE202" s="1">
        <v>1</v>
      </c>
      <c r="AF202" s="1">
        <v>30</v>
      </c>
      <c r="AG202" s="1">
        <v>0</v>
      </c>
      <c r="AH202" s="1" t="s">
        <v>1454</v>
      </c>
      <c r="AI202" s="1" t="s">
        <v>1454</v>
      </c>
      <c r="AJ202" s="1" t="s">
        <v>1454</v>
      </c>
      <c r="AK202" s="1" t="s">
        <v>1454</v>
      </c>
      <c r="AL202" s="1" t="s">
        <v>1454</v>
      </c>
      <c r="AM202" s="1" t="s">
        <v>1454</v>
      </c>
      <c r="AN202" s="1">
        <v>1</v>
      </c>
      <c r="AO202" s="1">
        <v>1</v>
      </c>
      <c r="AP202" s="1" t="s">
        <v>3086</v>
      </c>
      <c r="AQ202" s="1" t="s">
        <v>1454</v>
      </c>
      <c r="AR202" s="2">
        <v>1507244</v>
      </c>
      <c r="AS202" s="1" t="s">
        <v>3043</v>
      </c>
      <c r="AT202" s="1">
        <v>43202</v>
      </c>
      <c r="AU202" s="1">
        <v>0</v>
      </c>
      <c r="AV202" s="1">
        <v>0</v>
      </c>
      <c r="AW202" s="1">
        <v>0</v>
      </c>
      <c r="AX202" s="1" t="s">
        <v>1454</v>
      </c>
      <c r="AY202" s="1" t="s">
        <v>1454</v>
      </c>
      <c r="AZ202" s="1">
        <v>0</v>
      </c>
      <c r="BA202" s="1">
        <v>0</v>
      </c>
    </row>
    <row r="203" spans="1:53" x14ac:dyDescent="0.25">
      <c r="A203" s="309">
        <f t="shared" si="3"/>
        <v>1459104</v>
      </c>
      <c r="B203" s="1" t="s">
        <v>2639</v>
      </c>
      <c r="C203" s="1">
        <v>66958392</v>
      </c>
      <c r="D203" s="1">
        <v>144105</v>
      </c>
      <c r="E203" s="1">
        <v>4</v>
      </c>
      <c r="F203" s="1">
        <v>6.6958392124687696E+16</v>
      </c>
      <c r="G203" s="304">
        <v>43879</v>
      </c>
      <c r="H203" s="304">
        <v>44620</v>
      </c>
      <c r="I203" s="1">
        <v>0</v>
      </c>
      <c r="J203" s="1">
        <v>1</v>
      </c>
      <c r="K203" s="1">
        <v>3</v>
      </c>
      <c r="L203" s="1">
        <v>30</v>
      </c>
      <c r="M203" s="1">
        <v>2</v>
      </c>
      <c r="N203" s="305">
        <v>21.6</v>
      </c>
      <c r="O203" s="305">
        <v>23872</v>
      </c>
      <c r="P203" s="2">
        <v>2500000</v>
      </c>
      <c r="Q203" s="2">
        <v>129557</v>
      </c>
      <c r="R203" s="2">
        <v>2236540</v>
      </c>
      <c r="S203" s="1">
        <v>0</v>
      </c>
      <c r="T203" s="1">
        <v>0</v>
      </c>
      <c r="U203" s="1">
        <v>0</v>
      </c>
      <c r="W203" s="1">
        <v>0</v>
      </c>
      <c r="X203" s="1">
        <v>0</v>
      </c>
      <c r="Y203" s="1">
        <v>0</v>
      </c>
      <c r="AB203" s="304">
        <v>44499</v>
      </c>
      <c r="AC203" s="1">
        <v>1</v>
      </c>
      <c r="AD203" s="1" t="s">
        <v>3016</v>
      </c>
      <c r="AE203" s="1">
        <v>1</v>
      </c>
      <c r="AF203" s="1">
        <v>30</v>
      </c>
      <c r="AG203" s="1">
        <v>0</v>
      </c>
      <c r="AH203" s="1" t="s">
        <v>1454</v>
      </c>
      <c r="AI203" s="1" t="s">
        <v>1454</v>
      </c>
      <c r="AJ203" s="1" t="s">
        <v>1454</v>
      </c>
      <c r="AK203" s="1" t="s">
        <v>1454</v>
      </c>
      <c r="AL203" s="1" t="s">
        <v>1454</v>
      </c>
      <c r="AM203" s="1" t="s">
        <v>1454</v>
      </c>
      <c r="AN203" s="1">
        <v>1</v>
      </c>
      <c r="AO203" s="1">
        <v>1</v>
      </c>
      <c r="AP203" s="1" t="s">
        <v>3086</v>
      </c>
      <c r="AQ203" s="1" t="s">
        <v>1454</v>
      </c>
      <c r="AR203" s="2">
        <v>777436</v>
      </c>
      <c r="AS203" s="1" t="s">
        <v>3018</v>
      </c>
      <c r="AT203" s="1">
        <v>43879</v>
      </c>
      <c r="AU203" s="1">
        <v>0</v>
      </c>
      <c r="AV203" s="1">
        <v>0</v>
      </c>
      <c r="AW203" s="1">
        <v>0</v>
      </c>
      <c r="AX203" s="1" t="s">
        <v>1454</v>
      </c>
      <c r="AY203" s="1" t="s">
        <v>1454</v>
      </c>
      <c r="AZ203" s="1">
        <v>0</v>
      </c>
      <c r="BA203" s="1">
        <v>0</v>
      </c>
    </row>
    <row r="204" spans="1:53" x14ac:dyDescent="0.25">
      <c r="A204" s="309">
        <f t="shared" si="3"/>
        <v>1777330</v>
      </c>
      <c r="B204" s="1" t="s">
        <v>2639</v>
      </c>
      <c r="C204" s="1">
        <v>66958392</v>
      </c>
      <c r="D204" s="1">
        <v>144105</v>
      </c>
      <c r="E204" s="1">
        <v>4</v>
      </c>
      <c r="F204" s="1">
        <v>6.6958392120389296E+16</v>
      </c>
      <c r="G204" s="304">
        <v>44393</v>
      </c>
      <c r="H204" s="304">
        <v>45473</v>
      </c>
      <c r="I204" s="1">
        <v>0</v>
      </c>
      <c r="J204" s="1">
        <v>1</v>
      </c>
      <c r="K204" s="1">
        <v>4</v>
      </c>
      <c r="L204" s="1">
        <v>30</v>
      </c>
      <c r="M204" s="1">
        <v>2</v>
      </c>
      <c r="N204" s="305">
        <v>13.2</v>
      </c>
      <c r="O204" s="305">
        <v>14029</v>
      </c>
      <c r="P204" s="2">
        <v>3000000</v>
      </c>
      <c r="Q204" s="2">
        <v>102242</v>
      </c>
      <c r="R204" s="2">
        <v>2724322</v>
      </c>
      <c r="S204" s="1">
        <v>0</v>
      </c>
      <c r="T204" s="1">
        <v>0</v>
      </c>
      <c r="U204" s="1">
        <v>0</v>
      </c>
      <c r="W204" s="1">
        <v>0</v>
      </c>
      <c r="X204" s="1">
        <v>0</v>
      </c>
      <c r="Y204" s="1">
        <v>0</v>
      </c>
      <c r="AB204" s="304">
        <v>44499</v>
      </c>
      <c r="AC204" s="1">
        <v>1</v>
      </c>
      <c r="AD204" s="1" t="s">
        <v>3016</v>
      </c>
      <c r="AE204" s="1">
        <v>1</v>
      </c>
      <c r="AF204" s="1">
        <v>30</v>
      </c>
      <c r="AG204" s="1">
        <v>0</v>
      </c>
      <c r="AH204" s="1" t="s">
        <v>1454</v>
      </c>
      <c r="AI204" s="1" t="s">
        <v>1454</v>
      </c>
      <c r="AJ204" s="1" t="s">
        <v>1454</v>
      </c>
      <c r="AK204" s="1" t="s">
        <v>1454</v>
      </c>
      <c r="AL204" s="1" t="s">
        <v>1454</v>
      </c>
      <c r="AM204" s="1" t="s">
        <v>1454</v>
      </c>
      <c r="AN204" s="1">
        <v>1</v>
      </c>
      <c r="AO204" s="1">
        <v>1</v>
      </c>
      <c r="AP204" s="1" t="s">
        <v>3086</v>
      </c>
      <c r="AQ204" s="1" t="s">
        <v>1454</v>
      </c>
      <c r="AR204" s="2">
        <v>946992</v>
      </c>
      <c r="AS204" s="1" t="s">
        <v>3021</v>
      </c>
      <c r="AT204" s="1">
        <v>44393</v>
      </c>
      <c r="AU204" s="1">
        <v>0</v>
      </c>
      <c r="AV204" s="1">
        <v>0</v>
      </c>
      <c r="AW204" s="1">
        <v>0</v>
      </c>
      <c r="AX204" s="1" t="s">
        <v>1454</v>
      </c>
      <c r="AY204" s="1" t="s">
        <v>1454</v>
      </c>
      <c r="AZ204" s="1">
        <v>0</v>
      </c>
      <c r="BA204" s="1">
        <v>0</v>
      </c>
    </row>
    <row r="205" spans="1:53" x14ac:dyDescent="0.25">
      <c r="A205" s="309">
        <f t="shared" si="3"/>
        <v>2181927</v>
      </c>
      <c r="B205" s="1" t="s">
        <v>2639</v>
      </c>
      <c r="C205" s="1">
        <v>16751997</v>
      </c>
      <c r="D205" s="1">
        <v>144105</v>
      </c>
      <c r="E205" s="1">
        <v>4</v>
      </c>
      <c r="F205" s="1">
        <v>167519971152257</v>
      </c>
      <c r="G205" s="304">
        <v>43265</v>
      </c>
      <c r="H205" s="304">
        <v>44742</v>
      </c>
      <c r="I205" s="1">
        <v>0</v>
      </c>
      <c r="J205" s="1">
        <v>1</v>
      </c>
      <c r="K205" s="1">
        <v>37</v>
      </c>
      <c r="L205" s="1">
        <v>30</v>
      </c>
      <c r="M205" s="1">
        <v>2</v>
      </c>
      <c r="N205" s="305">
        <v>19.8</v>
      </c>
      <c r="O205" s="305">
        <v>21699</v>
      </c>
      <c r="P205" s="2">
        <v>15000000</v>
      </c>
      <c r="Q205" s="2">
        <v>457159</v>
      </c>
      <c r="R205" s="2">
        <v>4558258</v>
      </c>
      <c r="S205" s="1">
        <v>0</v>
      </c>
      <c r="T205" s="1">
        <v>0</v>
      </c>
      <c r="U205" s="1">
        <v>0</v>
      </c>
      <c r="W205" s="1">
        <v>0</v>
      </c>
      <c r="X205" s="1">
        <v>0</v>
      </c>
      <c r="Y205" s="1">
        <v>0</v>
      </c>
      <c r="AB205" s="304">
        <v>44498</v>
      </c>
      <c r="AC205" s="1">
        <v>1</v>
      </c>
      <c r="AD205" s="1" t="s">
        <v>3016</v>
      </c>
      <c r="AE205" s="1">
        <v>1</v>
      </c>
      <c r="AF205" s="1">
        <v>30</v>
      </c>
      <c r="AG205" s="1">
        <v>0</v>
      </c>
      <c r="AH205" s="1" t="s">
        <v>1454</v>
      </c>
      <c r="AI205" s="1" t="s">
        <v>1454</v>
      </c>
      <c r="AJ205" s="1" t="s">
        <v>1454</v>
      </c>
      <c r="AK205" s="1" t="s">
        <v>1454</v>
      </c>
      <c r="AL205" s="1" t="s">
        <v>1454</v>
      </c>
      <c r="AM205" s="1" t="s">
        <v>1454</v>
      </c>
      <c r="AN205" s="1">
        <v>1</v>
      </c>
      <c r="AO205" s="1">
        <v>1</v>
      </c>
      <c r="AP205" s="1" t="s">
        <v>3086</v>
      </c>
      <c r="AQ205" s="1" t="s">
        <v>1454</v>
      </c>
      <c r="AR205" s="2">
        <v>2376331</v>
      </c>
      <c r="AS205" s="1" t="s">
        <v>3035</v>
      </c>
      <c r="AT205" s="1">
        <v>43265</v>
      </c>
      <c r="AU205" s="1">
        <v>0</v>
      </c>
      <c r="AV205" s="1">
        <v>0</v>
      </c>
      <c r="AW205" s="1">
        <v>0</v>
      </c>
      <c r="AX205" s="1" t="s">
        <v>1454</v>
      </c>
      <c r="AY205" s="1">
        <v>890303093000</v>
      </c>
      <c r="AZ205" s="1">
        <v>0</v>
      </c>
      <c r="BA205" s="1">
        <v>0</v>
      </c>
    </row>
    <row r="206" spans="1:53" x14ac:dyDescent="0.25">
      <c r="A206" s="309">
        <f t="shared" si="3"/>
        <v>2121137</v>
      </c>
      <c r="B206" s="1" t="s">
        <v>2639</v>
      </c>
      <c r="C206" s="1">
        <v>16751997</v>
      </c>
      <c r="D206" s="1">
        <v>144105</v>
      </c>
      <c r="E206" s="1">
        <v>4</v>
      </c>
      <c r="F206" s="1">
        <v>1.67519971171886E+16</v>
      </c>
      <c r="G206" s="304">
        <v>44165</v>
      </c>
      <c r="H206" s="304">
        <v>46053</v>
      </c>
      <c r="I206" s="1">
        <v>0</v>
      </c>
      <c r="J206" s="1">
        <v>1</v>
      </c>
      <c r="K206" s="1">
        <v>9</v>
      </c>
      <c r="L206" s="1">
        <v>30</v>
      </c>
      <c r="M206" s="1">
        <v>2</v>
      </c>
      <c r="N206" s="305">
        <v>11.76</v>
      </c>
      <c r="O206" s="305">
        <v>12415</v>
      </c>
      <c r="P206" s="2">
        <v>5000000</v>
      </c>
      <c r="Q206" s="2">
        <v>112134</v>
      </c>
      <c r="R206" s="2">
        <v>4431262</v>
      </c>
      <c r="S206" s="1">
        <v>0</v>
      </c>
      <c r="T206" s="1">
        <v>0</v>
      </c>
      <c r="U206" s="1">
        <v>0</v>
      </c>
      <c r="W206" s="1">
        <v>0</v>
      </c>
      <c r="X206" s="1">
        <v>0</v>
      </c>
      <c r="Y206" s="1">
        <v>0</v>
      </c>
      <c r="AB206" s="304">
        <v>44498</v>
      </c>
      <c r="AC206" s="1">
        <v>1</v>
      </c>
      <c r="AD206" s="1" t="s">
        <v>3016</v>
      </c>
      <c r="AE206" s="1">
        <v>1</v>
      </c>
      <c r="AF206" s="1">
        <v>30</v>
      </c>
      <c r="AG206" s="1">
        <v>0</v>
      </c>
      <c r="AH206" s="1" t="s">
        <v>1454</v>
      </c>
      <c r="AI206" s="1" t="s">
        <v>1454</v>
      </c>
      <c r="AJ206" s="1" t="s">
        <v>1454</v>
      </c>
      <c r="AK206" s="1" t="s">
        <v>1454</v>
      </c>
      <c r="AL206" s="1" t="s">
        <v>1454</v>
      </c>
      <c r="AM206" s="1" t="s">
        <v>1454</v>
      </c>
      <c r="AN206" s="1">
        <v>1</v>
      </c>
      <c r="AO206" s="1">
        <v>1</v>
      </c>
      <c r="AP206" s="1" t="s">
        <v>3086</v>
      </c>
      <c r="AQ206" s="1" t="s">
        <v>1454</v>
      </c>
      <c r="AR206" s="2">
        <v>2310125</v>
      </c>
      <c r="AS206" s="1" t="s">
        <v>3025</v>
      </c>
      <c r="AT206" s="1">
        <v>44165</v>
      </c>
      <c r="AU206" s="1">
        <v>0</v>
      </c>
      <c r="AV206" s="1">
        <v>0</v>
      </c>
      <c r="AW206" s="1">
        <v>0</v>
      </c>
      <c r="AX206" s="1" t="s">
        <v>1454</v>
      </c>
      <c r="AY206" s="1">
        <v>890303093000</v>
      </c>
      <c r="AZ206" s="1">
        <v>0</v>
      </c>
      <c r="BA206" s="1">
        <v>0</v>
      </c>
    </row>
    <row r="207" spans="1:53" x14ac:dyDescent="0.25">
      <c r="A207" s="309">
        <f t="shared" si="3"/>
        <v>67942</v>
      </c>
      <c r="B207" s="1" t="s">
        <v>2639</v>
      </c>
      <c r="C207" s="1">
        <v>38474348</v>
      </c>
      <c r="D207" s="1">
        <v>144105</v>
      </c>
      <c r="E207" s="1">
        <v>4</v>
      </c>
      <c r="F207" s="1">
        <v>3.8474348113014096E+16</v>
      </c>
      <c r="G207" s="304">
        <v>44484</v>
      </c>
      <c r="H207" s="304">
        <v>44650</v>
      </c>
      <c r="I207" s="1">
        <v>0</v>
      </c>
      <c r="J207" s="1">
        <v>1</v>
      </c>
      <c r="K207" s="1">
        <v>0</v>
      </c>
      <c r="L207" s="1">
        <v>30</v>
      </c>
      <c r="M207" s="1">
        <v>2</v>
      </c>
      <c r="N207" s="305">
        <v>19.8</v>
      </c>
      <c r="O207" s="305">
        <v>21699</v>
      </c>
      <c r="P207" s="2">
        <v>120000</v>
      </c>
      <c r="Q207" s="2">
        <v>25219</v>
      </c>
      <c r="R207" s="2">
        <v>120000</v>
      </c>
      <c r="S207" s="1">
        <v>0</v>
      </c>
      <c r="T207" s="1">
        <v>0</v>
      </c>
      <c r="U207" s="1">
        <v>0</v>
      </c>
      <c r="W207" s="1">
        <v>0</v>
      </c>
      <c r="X207" s="1">
        <v>0</v>
      </c>
      <c r="Y207" s="1">
        <v>0</v>
      </c>
      <c r="AB207" s="304">
        <v>44484</v>
      </c>
      <c r="AC207" s="1">
        <v>1</v>
      </c>
      <c r="AD207" s="1" t="s">
        <v>3016</v>
      </c>
      <c r="AE207" s="1">
        <v>1</v>
      </c>
      <c r="AF207" s="1">
        <v>30</v>
      </c>
      <c r="AG207" s="1">
        <v>0</v>
      </c>
      <c r="AH207" s="1" t="s">
        <v>1454</v>
      </c>
      <c r="AI207" s="1" t="s">
        <v>1454</v>
      </c>
      <c r="AJ207" s="1" t="s">
        <v>1454</v>
      </c>
      <c r="AK207" s="1" t="s">
        <v>1454</v>
      </c>
      <c r="AL207" s="1" t="s">
        <v>1454</v>
      </c>
      <c r="AM207" s="1" t="s">
        <v>1454</v>
      </c>
      <c r="AN207" s="1">
        <v>1</v>
      </c>
      <c r="AO207" s="1">
        <v>1</v>
      </c>
      <c r="AP207" s="1" t="s">
        <v>3086</v>
      </c>
      <c r="AQ207" s="1" t="s">
        <v>1454</v>
      </c>
      <c r="AR207" s="2">
        <v>52058</v>
      </c>
      <c r="AS207" s="1" t="s">
        <v>3078</v>
      </c>
      <c r="AT207" s="1">
        <v>44484</v>
      </c>
      <c r="AU207" s="1">
        <v>0</v>
      </c>
      <c r="AV207" s="1">
        <v>0</v>
      </c>
      <c r="AW207" s="1">
        <v>0</v>
      </c>
      <c r="AX207" s="1" t="s">
        <v>1454</v>
      </c>
      <c r="AY207" s="1">
        <v>890303093000</v>
      </c>
      <c r="AZ207" s="1">
        <v>0</v>
      </c>
      <c r="BA207" s="1">
        <v>0</v>
      </c>
    </row>
    <row r="208" spans="1:53" x14ac:dyDescent="0.25">
      <c r="A208" s="309">
        <f t="shared" si="3"/>
        <v>885891</v>
      </c>
      <c r="B208" s="1" t="s">
        <v>2639</v>
      </c>
      <c r="C208" s="1">
        <v>38474348</v>
      </c>
      <c r="D208" s="1">
        <v>144105</v>
      </c>
      <c r="E208" s="1">
        <v>4</v>
      </c>
      <c r="F208" s="1">
        <v>3.8474348124689296E+16</v>
      </c>
      <c r="G208" s="304">
        <v>44404</v>
      </c>
      <c r="H208" s="304">
        <v>45137</v>
      </c>
      <c r="I208" s="1">
        <v>0</v>
      </c>
      <c r="J208" s="1">
        <v>1</v>
      </c>
      <c r="K208" s="1">
        <v>5</v>
      </c>
      <c r="L208" s="1">
        <v>30</v>
      </c>
      <c r="M208" s="1">
        <v>2</v>
      </c>
      <c r="N208" s="305">
        <v>19.2</v>
      </c>
      <c r="O208" s="305">
        <v>20983</v>
      </c>
      <c r="P208" s="2">
        <v>1875000</v>
      </c>
      <c r="Q208" s="2">
        <v>95247</v>
      </c>
      <c r="R208" s="2">
        <v>1564671</v>
      </c>
      <c r="S208" s="1">
        <v>0</v>
      </c>
      <c r="T208" s="1">
        <v>0</v>
      </c>
      <c r="U208" s="1">
        <v>0</v>
      </c>
      <c r="W208" s="1">
        <v>0</v>
      </c>
      <c r="X208" s="1">
        <v>0</v>
      </c>
      <c r="Y208" s="1">
        <v>0</v>
      </c>
      <c r="AB208" s="304">
        <v>44498</v>
      </c>
      <c r="AC208" s="1">
        <v>1</v>
      </c>
      <c r="AD208" s="1" t="s">
        <v>3016</v>
      </c>
      <c r="AE208" s="1">
        <v>1</v>
      </c>
      <c r="AF208" s="1">
        <v>30</v>
      </c>
      <c r="AG208" s="1">
        <v>0</v>
      </c>
      <c r="AH208" s="1" t="s">
        <v>1454</v>
      </c>
      <c r="AI208" s="1" t="s">
        <v>1454</v>
      </c>
      <c r="AJ208" s="1" t="s">
        <v>1454</v>
      </c>
      <c r="AK208" s="1" t="s">
        <v>1454</v>
      </c>
      <c r="AL208" s="1" t="s">
        <v>1454</v>
      </c>
      <c r="AM208" s="1" t="s">
        <v>1454</v>
      </c>
      <c r="AN208" s="1">
        <v>1</v>
      </c>
      <c r="AO208" s="1">
        <v>1</v>
      </c>
      <c r="AP208" s="1" t="s">
        <v>3086</v>
      </c>
      <c r="AQ208" s="1" t="s">
        <v>1454</v>
      </c>
      <c r="AR208" s="2">
        <v>678780</v>
      </c>
      <c r="AS208" s="1" t="s">
        <v>3018</v>
      </c>
      <c r="AT208" s="1">
        <v>44404</v>
      </c>
      <c r="AU208" s="1">
        <v>0</v>
      </c>
      <c r="AV208" s="1">
        <v>0</v>
      </c>
      <c r="AW208" s="1">
        <v>0</v>
      </c>
      <c r="AX208" s="1" t="s">
        <v>1454</v>
      </c>
      <c r="AY208" s="1">
        <v>890303093000</v>
      </c>
      <c r="AZ208" s="1">
        <v>0</v>
      </c>
      <c r="BA208" s="1">
        <v>0</v>
      </c>
    </row>
    <row r="209" spans="1:53" x14ac:dyDescent="0.25">
      <c r="A209" s="309">
        <f t="shared" si="3"/>
        <v>5293065</v>
      </c>
      <c r="B209" s="1" t="s">
        <v>2639</v>
      </c>
      <c r="C209" s="1">
        <v>38474348</v>
      </c>
      <c r="D209" s="1">
        <v>144105</v>
      </c>
      <c r="E209" s="1">
        <v>4</v>
      </c>
      <c r="F209" s="1">
        <v>3.8474348117687104E+16</v>
      </c>
      <c r="G209" s="304">
        <v>43761</v>
      </c>
      <c r="H209" s="304">
        <v>45960</v>
      </c>
      <c r="I209" s="1">
        <v>0</v>
      </c>
      <c r="J209" s="1">
        <v>1</v>
      </c>
      <c r="K209" s="1">
        <v>21</v>
      </c>
      <c r="L209" s="1">
        <v>30</v>
      </c>
      <c r="M209" s="1">
        <v>2</v>
      </c>
      <c r="N209" s="305">
        <v>18</v>
      </c>
      <c r="O209" s="305">
        <v>19562</v>
      </c>
      <c r="P209" s="2">
        <v>11536623</v>
      </c>
      <c r="Q209" s="2">
        <v>265007</v>
      </c>
      <c r="R209" s="2">
        <v>9348671</v>
      </c>
      <c r="S209" s="1">
        <v>0</v>
      </c>
      <c r="T209" s="1">
        <v>0</v>
      </c>
      <c r="U209" s="1">
        <v>0</v>
      </c>
      <c r="W209" s="1">
        <v>0</v>
      </c>
      <c r="X209" s="1">
        <v>0</v>
      </c>
      <c r="Y209" s="1">
        <v>0</v>
      </c>
      <c r="AB209" s="304">
        <v>44498</v>
      </c>
      <c r="AC209" s="1">
        <v>1</v>
      </c>
      <c r="AD209" s="1" t="s">
        <v>3016</v>
      </c>
      <c r="AE209" s="1">
        <v>1</v>
      </c>
      <c r="AF209" s="1">
        <v>30</v>
      </c>
      <c r="AG209" s="1">
        <v>0</v>
      </c>
      <c r="AH209" s="1" t="s">
        <v>1454</v>
      </c>
      <c r="AI209" s="1" t="s">
        <v>1454</v>
      </c>
      <c r="AJ209" s="1" t="s">
        <v>1454</v>
      </c>
      <c r="AK209" s="1" t="s">
        <v>1454</v>
      </c>
      <c r="AL209" s="1" t="s">
        <v>1454</v>
      </c>
      <c r="AM209" s="1" t="s">
        <v>1454</v>
      </c>
      <c r="AN209" s="1">
        <v>1</v>
      </c>
      <c r="AO209" s="1">
        <v>1</v>
      </c>
      <c r="AP209" s="1" t="s">
        <v>3086</v>
      </c>
      <c r="AQ209" s="1" t="s">
        <v>1454</v>
      </c>
      <c r="AR209" s="2">
        <v>4055606</v>
      </c>
      <c r="AS209" s="1" t="s">
        <v>3037</v>
      </c>
      <c r="AT209" s="1">
        <v>43761</v>
      </c>
      <c r="AU209" s="1">
        <v>0</v>
      </c>
      <c r="AV209" s="1">
        <v>0</v>
      </c>
      <c r="AW209" s="1">
        <v>0</v>
      </c>
      <c r="AX209" s="1" t="s">
        <v>1454</v>
      </c>
      <c r="AY209" s="1">
        <v>890303093000</v>
      </c>
      <c r="AZ209" s="1">
        <v>0</v>
      </c>
      <c r="BA209" s="1">
        <v>0</v>
      </c>
    </row>
    <row r="210" spans="1:53" x14ac:dyDescent="0.25">
      <c r="A210" s="309">
        <f t="shared" si="3"/>
        <v>0</v>
      </c>
      <c r="B210" s="1" t="s">
        <v>2639</v>
      </c>
      <c r="C210" s="1">
        <v>14893722</v>
      </c>
      <c r="D210" s="1">
        <v>144105</v>
      </c>
      <c r="E210" s="1">
        <v>4</v>
      </c>
      <c r="F210" s="1">
        <v>1.48937221130141E+16</v>
      </c>
      <c r="G210" s="304">
        <v>44481</v>
      </c>
      <c r="H210" s="304">
        <v>44681</v>
      </c>
      <c r="I210" s="1">
        <v>0</v>
      </c>
      <c r="J210" s="1">
        <v>1</v>
      </c>
      <c r="K210" s="1">
        <v>0</v>
      </c>
      <c r="L210" s="1">
        <v>30</v>
      </c>
      <c r="M210" s="1">
        <v>2</v>
      </c>
      <c r="N210" s="305">
        <v>19.8</v>
      </c>
      <c r="O210" s="305">
        <v>21699</v>
      </c>
      <c r="P210" s="2">
        <v>330000</v>
      </c>
      <c r="Q210" s="2">
        <v>58267</v>
      </c>
      <c r="R210" s="2">
        <v>330000</v>
      </c>
      <c r="S210" s="1">
        <v>0</v>
      </c>
      <c r="T210" s="1">
        <v>0</v>
      </c>
      <c r="U210" s="1">
        <v>0</v>
      </c>
      <c r="W210" s="1">
        <v>0</v>
      </c>
      <c r="X210" s="1">
        <v>0</v>
      </c>
      <c r="Y210" s="1">
        <v>0</v>
      </c>
      <c r="AB210" s="304">
        <v>44481</v>
      </c>
      <c r="AC210" s="1">
        <v>1</v>
      </c>
      <c r="AD210" s="1" t="s">
        <v>3016</v>
      </c>
      <c r="AE210" s="1">
        <v>1</v>
      </c>
      <c r="AF210" s="1">
        <v>30</v>
      </c>
      <c r="AG210" s="1">
        <v>0</v>
      </c>
      <c r="AH210" s="1" t="s">
        <v>1454</v>
      </c>
      <c r="AI210" s="1" t="s">
        <v>1454</v>
      </c>
      <c r="AJ210" s="1" t="s">
        <v>1454</v>
      </c>
      <c r="AK210" s="1" t="s">
        <v>1454</v>
      </c>
      <c r="AL210" s="1" t="s">
        <v>1454</v>
      </c>
      <c r="AM210" s="1" t="s">
        <v>1454</v>
      </c>
      <c r="AN210" s="1">
        <v>1</v>
      </c>
      <c r="AO210" s="1">
        <v>1</v>
      </c>
      <c r="AP210" s="1" t="s">
        <v>3086</v>
      </c>
      <c r="AQ210" s="1" t="s">
        <v>1454</v>
      </c>
      <c r="AR210" s="2">
        <v>342383</v>
      </c>
      <c r="AS210" s="1" t="s">
        <v>3078</v>
      </c>
      <c r="AT210" s="1">
        <v>44481</v>
      </c>
      <c r="AU210" s="1">
        <v>0</v>
      </c>
      <c r="AV210" s="1">
        <v>0</v>
      </c>
      <c r="AW210" s="1">
        <v>0</v>
      </c>
      <c r="AX210" s="1" t="s">
        <v>1454</v>
      </c>
      <c r="AY210" s="1">
        <v>890303093000</v>
      </c>
      <c r="AZ210" s="1">
        <v>0</v>
      </c>
      <c r="BA210" s="1">
        <v>0</v>
      </c>
    </row>
    <row r="211" spans="1:53" x14ac:dyDescent="0.25">
      <c r="A211" s="309">
        <f t="shared" si="3"/>
        <v>0</v>
      </c>
      <c r="B211" s="1" t="s">
        <v>2639</v>
      </c>
      <c r="C211" s="1">
        <v>14893722</v>
      </c>
      <c r="D211" s="1">
        <v>144105</v>
      </c>
      <c r="E211" s="1">
        <v>4</v>
      </c>
      <c r="F211" s="1">
        <v>1.48937221154878E+16</v>
      </c>
      <c r="G211" s="304">
        <v>43910</v>
      </c>
      <c r="H211" s="304">
        <v>45746</v>
      </c>
      <c r="I211" s="1">
        <v>0</v>
      </c>
      <c r="J211" s="1">
        <v>1</v>
      </c>
      <c r="K211" s="1">
        <v>16</v>
      </c>
      <c r="L211" s="1">
        <v>30</v>
      </c>
      <c r="M211" s="1">
        <v>2</v>
      </c>
      <c r="N211" s="305">
        <v>11.4</v>
      </c>
      <c r="O211" s="305">
        <v>12015</v>
      </c>
      <c r="P211" s="2">
        <v>10685000</v>
      </c>
      <c r="Q211" s="2">
        <v>236001</v>
      </c>
      <c r="R211" s="2">
        <v>8412295</v>
      </c>
      <c r="S211" s="1">
        <v>0</v>
      </c>
      <c r="T211" s="1">
        <v>0</v>
      </c>
      <c r="U211" s="1">
        <v>0</v>
      </c>
      <c r="W211" s="1">
        <v>0</v>
      </c>
      <c r="X211" s="1">
        <v>0</v>
      </c>
      <c r="Y211" s="1">
        <v>0</v>
      </c>
      <c r="AB211" s="304">
        <v>44498</v>
      </c>
      <c r="AC211" s="1">
        <v>1</v>
      </c>
      <c r="AD211" s="1" t="s">
        <v>3016</v>
      </c>
      <c r="AE211" s="1">
        <v>1</v>
      </c>
      <c r="AF211" s="1">
        <v>30</v>
      </c>
      <c r="AG211" s="1">
        <v>0</v>
      </c>
      <c r="AH211" s="1" t="s">
        <v>1454</v>
      </c>
      <c r="AI211" s="1" t="s">
        <v>1454</v>
      </c>
      <c r="AJ211" s="1" t="s">
        <v>1454</v>
      </c>
      <c r="AK211" s="1" t="s">
        <v>1454</v>
      </c>
      <c r="AL211" s="1" t="s">
        <v>1454</v>
      </c>
      <c r="AM211" s="1" t="s">
        <v>1454</v>
      </c>
      <c r="AN211" s="1">
        <v>1</v>
      </c>
      <c r="AO211" s="1">
        <v>1</v>
      </c>
      <c r="AP211" s="1" t="s">
        <v>3086</v>
      </c>
      <c r="AQ211" s="1" t="s">
        <v>1454</v>
      </c>
      <c r="AR211" s="2">
        <v>8727972</v>
      </c>
      <c r="AS211" s="1" t="s">
        <v>3020</v>
      </c>
      <c r="AT211" s="1">
        <v>43910</v>
      </c>
      <c r="AU211" s="1">
        <v>0</v>
      </c>
      <c r="AV211" s="1">
        <v>0</v>
      </c>
      <c r="AW211" s="1">
        <v>0</v>
      </c>
      <c r="AX211" s="1" t="s">
        <v>1454</v>
      </c>
      <c r="AY211" s="1">
        <v>890303093000</v>
      </c>
      <c r="AZ211" s="1">
        <v>0</v>
      </c>
      <c r="BA211" s="1">
        <v>0</v>
      </c>
    </row>
    <row r="212" spans="1:53" x14ac:dyDescent="0.25">
      <c r="A212" s="309">
        <f t="shared" si="3"/>
        <v>0</v>
      </c>
      <c r="B212" s="1" t="s">
        <v>2639</v>
      </c>
      <c r="C212" s="1">
        <v>38568121</v>
      </c>
      <c r="D212" s="1">
        <v>144105</v>
      </c>
      <c r="E212" s="1">
        <v>4</v>
      </c>
      <c r="F212" s="1">
        <v>3.8568121117185296E+16</v>
      </c>
      <c r="G212" s="304">
        <v>43433</v>
      </c>
      <c r="H212" s="304">
        <v>44895</v>
      </c>
      <c r="I212" s="1">
        <v>0</v>
      </c>
      <c r="J212" s="1">
        <v>1</v>
      </c>
      <c r="K212" s="1">
        <v>32</v>
      </c>
      <c r="L212" s="1">
        <v>30</v>
      </c>
      <c r="M212" s="1">
        <v>2</v>
      </c>
      <c r="N212" s="305">
        <v>11.76</v>
      </c>
      <c r="O212" s="305">
        <v>12415</v>
      </c>
      <c r="P212" s="2">
        <v>4000000</v>
      </c>
      <c r="Q212" s="2">
        <v>105430</v>
      </c>
      <c r="R212" s="2">
        <v>1551175</v>
      </c>
      <c r="S212" s="1">
        <v>0</v>
      </c>
      <c r="T212" s="1">
        <v>0</v>
      </c>
      <c r="U212" s="1">
        <v>0</v>
      </c>
      <c r="W212" s="1">
        <v>0</v>
      </c>
      <c r="X212" s="1">
        <v>0</v>
      </c>
      <c r="Y212" s="1">
        <v>0</v>
      </c>
      <c r="AB212" s="304">
        <v>44498</v>
      </c>
      <c r="AC212" s="1">
        <v>1</v>
      </c>
      <c r="AD212" s="1" t="s">
        <v>3016</v>
      </c>
      <c r="AE212" s="1">
        <v>1</v>
      </c>
      <c r="AF212" s="1">
        <v>30</v>
      </c>
      <c r="AG212" s="1">
        <v>0</v>
      </c>
      <c r="AH212" s="1" t="s">
        <v>1454</v>
      </c>
      <c r="AI212" s="1" t="s">
        <v>1454</v>
      </c>
      <c r="AJ212" s="1" t="s">
        <v>1454</v>
      </c>
      <c r="AK212" s="1" t="s">
        <v>1454</v>
      </c>
      <c r="AL212" s="1" t="s">
        <v>1454</v>
      </c>
      <c r="AM212" s="1" t="s">
        <v>1454</v>
      </c>
      <c r="AN212" s="1">
        <v>1</v>
      </c>
      <c r="AO212" s="1">
        <v>1</v>
      </c>
      <c r="AP212" s="1" t="s">
        <v>3086</v>
      </c>
      <c r="AQ212" s="1" t="s">
        <v>1454</v>
      </c>
      <c r="AR212" s="2">
        <v>2547206</v>
      </c>
      <c r="AS212" s="1" t="s">
        <v>3025</v>
      </c>
      <c r="AT212" s="1">
        <v>43433</v>
      </c>
      <c r="AU212" s="1">
        <v>0</v>
      </c>
      <c r="AV212" s="1">
        <v>0</v>
      </c>
      <c r="AW212" s="1">
        <v>0</v>
      </c>
      <c r="AX212" s="1" t="s">
        <v>1454</v>
      </c>
      <c r="AY212" s="1">
        <v>890303093000</v>
      </c>
      <c r="AZ212" s="1">
        <v>0</v>
      </c>
      <c r="BA212" s="1">
        <v>0</v>
      </c>
    </row>
    <row r="213" spans="1:53" x14ac:dyDescent="0.25">
      <c r="A213" s="309">
        <f t="shared" si="3"/>
        <v>0</v>
      </c>
      <c r="B213" s="1" t="s">
        <v>2639</v>
      </c>
      <c r="C213" s="1">
        <v>38568121</v>
      </c>
      <c r="D213" s="1">
        <v>144105</v>
      </c>
      <c r="E213" s="1">
        <v>4</v>
      </c>
      <c r="F213" s="1">
        <v>3.8568121124689104E+16</v>
      </c>
      <c r="G213" s="304">
        <v>44340</v>
      </c>
      <c r="H213" s="304">
        <v>44711</v>
      </c>
      <c r="I213" s="1">
        <v>0</v>
      </c>
      <c r="J213" s="1">
        <v>1</v>
      </c>
      <c r="K213" s="1">
        <v>5</v>
      </c>
      <c r="L213" s="1">
        <v>30</v>
      </c>
      <c r="M213" s="1">
        <v>2</v>
      </c>
      <c r="N213" s="305">
        <v>19.2</v>
      </c>
      <c r="O213" s="305">
        <v>20983</v>
      </c>
      <c r="P213" s="2">
        <v>2200000</v>
      </c>
      <c r="Q213" s="2">
        <v>203585</v>
      </c>
      <c r="R213" s="2">
        <v>1335513</v>
      </c>
      <c r="S213" s="1">
        <v>0</v>
      </c>
      <c r="T213" s="1">
        <v>0</v>
      </c>
      <c r="U213" s="1">
        <v>0</v>
      </c>
      <c r="W213" s="1">
        <v>0</v>
      </c>
      <c r="X213" s="1">
        <v>0</v>
      </c>
      <c r="Y213" s="1">
        <v>0</v>
      </c>
      <c r="AB213" s="304">
        <v>44500</v>
      </c>
      <c r="AC213" s="1">
        <v>1</v>
      </c>
      <c r="AD213" s="1" t="s">
        <v>3016</v>
      </c>
      <c r="AE213" s="1">
        <v>1</v>
      </c>
      <c r="AF213" s="1">
        <v>30</v>
      </c>
      <c r="AG213" s="1">
        <v>0</v>
      </c>
      <c r="AH213" s="1" t="s">
        <v>1454</v>
      </c>
      <c r="AI213" s="1" t="s">
        <v>1454</v>
      </c>
      <c r="AJ213" s="1" t="s">
        <v>1454</v>
      </c>
      <c r="AK213" s="1" t="s">
        <v>1454</v>
      </c>
      <c r="AL213" s="1" t="s">
        <v>1454</v>
      </c>
      <c r="AM213" s="1" t="s">
        <v>1454</v>
      </c>
      <c r="AN213" s="1">
        <v>1</v>
      </c>
      <c r="AO213" s="1">
        <v>1</v>
      </c>
      <c r="AP213" s="1" t="s">
        <v>3086</v>
      </c>
      <c r="AQ213" s="1" t="s">
        <v>1454</v>
      </c>
      <c r="AR213" s="2">
        <v>2193065</v>
      </c>
      <c r="AS213" s="1" t="s">
        <v>3018</v>
      </c>
      <c r="AT213" s="1">
        <v>44340</v>
      </c>
      <c r="AU213" s="1">
        <v>0</v>
      </c>
      <c r="AV213" s="1">
        <v>0</v>
      </c>
      <c r="AW213" s="1">
        <v>0</v>
      </c>
      <c r="AX213" s="1" t="s">
        <v>1454</v>
      </c>
      <c r="AY213" s="1">
        <v>890303093000</v>
      </c>
      <c r="AZ213" s="1">
        <v>0</v>
      </c>
      <c r="BA213" s="1">
        <v>0</v>
      </c>
    </row>
    <row r="214" spans="1:53" x14ac:dyDescent="0.25">
      <c r="A214" s="309">
        <f t="shared" si="3"/>
        <v>0</v>
      </c>
      <c r="B214" s="1" t="s">
        <v>2639</v>
      </c>
      <c r="C214" s="1">
        <v>38568121</v>
      </c>
      <c r="D214" s="1">
        <v>144105</v>
      </c>
      <c r="E214" s="1">
        <v>4</v>
      </c>
      <c r="F214" s="1">
        <v>3.8568121117187296E+16</v>
      </c>
      <c r="G214" s="304">
        <v>43801</v>
      </c>
      <c r="H214" s="304">
        <v>44895</v>
      </c>
      <c r="I214" s="1">
        <v>0</v>
      </c>
      <c r="J214" s="1">
        <v>1</v>
      </c>
      <c r="K214" s="1">
        <v>20</v>
      </c>
      <c r="L214" s="1">
        <v>30</v>
      </c>
      <c r="M214" s="1">
        <v>2</v>
      </c>
      <c r="N214" s="305">
        <v>11.76</v>
      </c>
      <c r="O214" s="305">
        <v>12415</v>
      </c>
      <c r="P214" s="2">
        <v>4000000</v>
      </c>
      <c r="Q214" s="2">
        <v>132949</v>
      </c>
      <c r="R214" s="2">
        <v>1956083</v>
      </c>
      <c r="S214" s="1">
        <v>0</v>
      </c>
      <c r="T214" s="1">
        <v>0</v>
      </c>
      <c r="U214" s="1">
        <v>0</v>
      </c>
      <c r="W214" s="1">
        <v>0</v>
      </c>
      <c r="X214" s="1">
        <v>0</v>
      </c>
      <c r="Y214" s="1">
        <v>0</v>
      </c>
      <c r="AB214" s="304">
        <v>44498</v>
      </c>
      <c r="AC214" s="1">
        <v>1</v>
      </c>
      <c r="AD214" s="1" t="s">
        <v>3016</v>
      </c>
      <c r="AE214" s="1">
        <v>1</v>
      </c>
      <c r="AF214" s="1">
        <v>30</v>
      </c>
      <c r="AG214" s="1">
        <v>0</v>
      </c>
      <c r="AH214" s="1" t="s">
        <v>1454</v>
      </c>
      <c r="AI214" s="1" t="s">
        <v>1454</v>
      </c>
      <c r="AJ214" s="1" t="s">
        <v>1454</v>
      </c>
      <c r="AK214" s="1" t="s">
        <v>1454</v>
      </c>
      <c r="AL214" s="1" t="s">
        <v>1454</v>
      </c>
      <c r="AM214" s="1" t="s">
        <v>1454</v>
      </c>
      <c r="AN214" s="1">
        <v>1</v>
      </c>
      <c r="AO214" s="1">
        <v>1</v>
      </c>
      <c r="AP214" s="1" t="s">
        <v>3086</v>
      </c>
      <c r="AQ214" s="1" t="s">
        <v>1454</v>
      </c>
      <c r="AR214" s="2">
        <v>3212111</v>
      </c>
      <c r="AS214" s="1" t="s">
        <v>3025</v>
      </c>
      <c r="AT214" s="1">
        <v>43801</v>
      </c>
      <c r="AU214" s="1">
        <v>0</v>
      </c>
      <c r="AV214" s="1">
        <v>0</v>
      </c>
      <c r="AW214" s="1">
        <v>0</v>
      </c>
      <c r="AX214" s="1" t="s">
        <v>1454</v>
      </c>
      <c r="AY214" s="1">
        <v>890303093000</v>
      </c>
      <c r="AZ214" s="1">
        <v>0</v>
      </c>
      <c r="BA214" s="1">
        <v>0</v>
      </c>
    </row>
    <row r="215" spans="1:53" x14ac:dyDescent="0.25">
      <c r="A215" s="309">
        <f t="shared" si="3"/>
        <v>13743454</v>
      </c>
      <c r="B215" s="1" t="s">
        <v>2639</v>
      </c>
      <c r="C215" s="1">
        <v>38568518</v>
      </c>
      <c r="D215" s="1">
        <v>144105</v>
      </c>
      <c r="E215" s="1">
        <v>4</v>
      </c>
      <c r="F215" s="1">
        <v>385685181205503</v>
      </c>
      <c r="G215" s="304">
        <v>44061</v>
      </c>
      <c r="H215" s="304">
        <v>47725</v>
      </c>
      <c r="I215" s="1">
        <v>0</v>
      </c>
      <c r="J215" s="1">
        <v>1</v>
      </c>
      <c r="K215" s="1">
        <v>14</v>
      </c>
      <c r="L215" s="1">
        <v>30</v>
      </c>
      <c r="M215" s="1">
        <v>2</v>
      </c>
      <c r="N215" s="305">
        <v>9.6</v>
      </c>
      <c r="O215" s="305">
        <v>10034</v>
      </c>
      <c r="P215" s="2">
        <v>20000000</v>
      </c>
      <c r="Q215" s="2">
        <v>263063</v>
      </c>
      <c r="R215" s="2">
        <v>18548153</v>
      </c>
      <c r="S215" s="1">
        <v>0</v>
      </c>
      <c r="T215" s="1">
        <v>0</v>
      </c>
      <c r="U215" s="1">
        <v>0</v>
      </c>
      <c r="W215" s="1">
        <v>0</v>
      </c>
      <c r="X215" s="1">
        <v>0</v>
      </c>
      <c r="Y215" s="1">
        <v>0</v>
      </c>
      <c r="AB215" s="304">
        <v>44498</v>
      </c>
      <c r="AC215" s="1">
        <v>1</v>
      </c>
      <c r="AD215" s="1" t="s">
        <v>3016</v>
      </c>
      <c r="AE215" s="1">
        <v>1</v>
      </c>
      <c r="AF215" s="1">
        <v>30</v>
      </c>
      <c r="AG215" s="1">
        <v>0</v>
      </c>
      <c r="AH215" s="1" t="s">
        <v>1454</v>
      </c>
      <c r="AI215" s="1" t="s">
        <v>1454</v>
      </c>
      <c r="AJ215" s="1" t="s">
        <v>1454</v>
      </c>
      <c r="AK215" s="1" t="s">
        <v>1454</v>
      </c>
      <c r="AL215" s="1" t="s">
        <v>1454</v>
      </c>
      <c r="AM215" s="1" t="s">
        <v>1454</v>
      </c>
      <c r="AN215" s="1">
        <v>1</v>
      </c>
      <c r="AO215" s="1">
        <v>1</v>
      </c>
      <c r="AP215" s="1" t="s">
        <v>3086</v>
      </c>
      <c r="AQ215" s="1" t="s">
        <v>1454</v>
      </c>
      <c r="AR215" s="2">
        <v>4804699</v>
      </c>
      <c r="AS215" s="1" t="s">
        <v>3048</v>
      </c>
      <c r="AT215" s="1">
        <v>44061</v>
      </c>
      <c r="AU215" s="1">
        <v>0</v>
      </c>
      <c r="AV215" s="1">
        <v>0</v>
      </c>
      <c r="AW215" s="1">
        <v>0</v>
      </c>
      <c r="AX215" s="1" t="s">
        <v>1454</v>
      </c>
      <c r="AY215" s="1">
        <v>890303093000</v>
      </c>
      <c r="AZ215" s="1">
        <v>0</v>
      </c>
      <c r="BA215" s="1">
        <v>0</v>
      </c>
    </row>
    <row r="216" spans="1:53" x14ac:dyDescent="0.25">
      <c r="A216" s="309">
        <f t="shared" si="3"/>
        <v>3813070</v>
      </c>
      <c r="B216" s="1" t="s">
        <v>2639</v>
      </c>
      <c r="C216" s="1">
        <v>38568518</v>
      </c>
      <c r="D216" s="1">
        <v>144105</v>
      </c>
      <c r="E216" s="1">
        <v>4</v>
      </c>
      <c r="F216" s="1">
        <v>3.8568518117586096E+16</v>
      </c>
      <c r="G216" s="304">
        <v>43585</v>
      </c>
      <c r="H216" s="304">
        <v>45412</v>
      </c>
      <c r="I216" s="1">
        <v>0</v>
      </c>
      <c r="J216" s="1">
        <v>1</v>
      </c>
      <c r="K216" s="1">
        <v>28</v>
      </c>
      <c r="L216" s="1">
        <v>30</v>
      </c>
      <c r="M216" s="1">
        <v>2</v>
      </c>
      <c r="N216" s="305">
        <v>18</v>
      </c>
      <c r="O216" s="305">
        <v>19562</v>
      </c>
      <c r="P216" s="2">
        <v>8000000</v>
      </c>
      <c r="Q216" s="2">
        <v>204403</v>
      </c>
      <c r="R216" s="2">
        <v>5146116</v>
      </c>
      <c r="S216" s="1">
        <v>0</v>
      </c>
      <c r="T216" s="1">
        <v>0</v>
      </c>
      <c r="U216" s="1">
        <v>0</v>
      </c>
      <c r="W216" s="1">
        <v>0</v>
      </c>
      <c r="X216" s="1">
        <v>0</v>
      </c>
      <c r="Y216" s="1">
        <v>0</v>
      </c>
      <c r="AB216" s="304">
        <v>44498</v>
      </c>
      <c r="AC216" s="1">
        <v>1</v>
      </c>
      <c r="AD216" s="1" t="s">
        <v>3016</v>
      </c>
      <c r="AE216" s="1">
        <v>1</v>
      </c>
      <c r="AF216" s="1">
        <v>30</v>
      </c>
      <c r="AG216" s="1">
        <v>0</v>
      </c>
      <c r="AH216" s="1" t="s">
        <v>1454</v>
      </c>
      <c r="AI216" s="1" t="s">
        <v>1454</v>
      </c>
      <c r="AJ216" s="1" t="s">
        <v>1454</v>
      </c>
      <c r="AK216" s="1" t="s">
        <v>1454</v>
      </c>
      <c r="AL216" s="1" t="s">
        <v>1454</v>
      </c>
      <c r="AM216" s="1" t="s">
        <v>1454</v>
      </c>
      <c r="AN216" s="1">
        <v>1</v>
      </c>
      <c r="AO216" s="1">
        <v>1</v>
      </c>
      <c r="AP216" s="1" t="s">
        <v>3086</v>
      </c>
      <c r="AQ216" s="1" t="s">
        <v>1454</v>
      </c>
      <c r="AR216" s="2">
        <v>1333046</v>
      </c>
      <c r="AS216" s="1" t="s">
        <v>3027</v>
      </c>
      <c r="AT216" s="1">
        <v>43585</v>
      </c>
      <c r="AU216" s="1">
        <v>0</v>
      </c>
      <c r="AV216" s="1">
        <v>0</v>
      </c>
      <c r="AW216" s="1">
        <v>0</v>
      </c>
      <c r="AX216" s="1" t="s">
        <v>1454</v>
      </c>
      <c r="AY216" s="1">
        <v>890303093000</v>
      </c>
      <c r="AZ216" s="1">
        <v>0</v>
      </c>
      <c r="BA216" s="1">
        <v>0</v>
      </c>
    </row>
    <row r="217" spans="1:53" x14ac:dyDescent="0.25">
      <c r="A217" s="309">
        <f t="shared" si="3"/>
        <v>6962337</v>
      </c>
      <c r="B217" s="1" t="s">
        <v>2639</v>
      </c>
      <c r="C217" s="1">
        <v>38568518</v>
      </c>
      <c r="D217" s="1">
        <v>144105</v>
      </c>
      <c r="E217" s="1">
        <v>4</v>
      </c>
      <c r="F217" s="1">
        <v>3.8568518125589E+16</v>
      </c>
      <c r="G217" s="304">
        <v>44307</v>
      </c>
      <c r="H217" s="304">
        <v>45777</v>
      </c>
      <c r="I217" s="1">
        <v>0</v>
      </c>
      <c r="J217" s="1">
        <v>1</v>
      </c>
      <c r="K217" s="1">
        <v>6</v>
      </c>
      <c r="L217" s="1">
        <v>30</v>
      </c>
      <c r="M217" s="1">
        <v>2</v>
      </c>
      <c r="N217" s="305">
        <v>9</v>
      </c>
      <c r="O217" s="305">
        <v>9381</v>
      </c>
      <c r="P217" s="2">
        <v>10500000</v>
      </c>
      <c r="Q217" s="2">
        <v>264295</v>
      </c>
      <c r="R217" s="2">
        <v>9396363</v>
      </c>
      <c r="S217" s="1">
        <v>0</v>
      </c>
      <c r="T217" s="1">
        <v>0</v>
      </c>
      <c r="U217" s="1">
        <v>0</v>
      </c>
      <c r="W217" s="1">
        <v>0</v>
      </c>
      <c r="X217" s="1">
        <v>0</v>
      </c>
      <c r="Y217" s="1">
        <v>0</v>
      </c>
      <c r="AB217" s="304">
        <v>44498</v>
      </c>
      <c r="AC217" s="1">
        <v>1</v>
      </c>
      <c r="AD217" s="1" t="s">
        <v>3016</v>
      </c>
      <c r="AE217" s="1">
        <v>1</v>
      </c>
      <c r="AF217" s="1">
        <v>30</v>
      </c>
      <c r="AG217" s="1">
        <v>0</v>
      </c>
      <c r="AH217" s="1" t="s">
        <v>1454</v>
      </c>
      <c r="AI217" s="1" t="s">
        <v>1454</v>
      </c>
      <c r="AJ217" s="1" t="s">
        <v>1454</v>
      </c>
      <c r="AK217" s="1" t="s">
        <v>1454</v>
      </c>
      <c r="AL217" s="1" t="s">
        <v>1454</v>
      </c>
      <c r="AM217" s="1" t="s">
        <v>1454</v>
      </c>
      <c r="AN217" s="1">
        <v>1</v>
      </c>
      <c r="AO217" s="1">
        <v>1</v>
      </c>
      <c r="AP217" s="1" t="s">
        <v>3086</v>
      </c>
      <c r="AQ217" s="1" t="s">
        <v>1454</v>
      </c>
      <c r="AR217" s="2">
        <v>2434026</v>
      </c>
      <c r="AS217" s="1" t="s">
        <v>3031</v>
      </c>
      <c r="AT217" s="1">
        <v>44307</v>
      </c>
      <c r="AU217" s="1">
        <v>0</v>
      </c>
      <c r="AV217" s="1">
        <v>0</v>
      </c>
      <c r="AW217" s="1">
        <v>0</v>
      </c>
      <c r="AX217" s="1" t="s">
        <v>1454</v>
      </c>
      <c r="AY217" s="1">
        <v>890303093000</v>
      </c>
      <c r="AZ217" s="1">
        <v>0</v>
      </c>
      <c r="BA217" s="1">
        <v>0</v>
      </c>
    </row>
    <row r="218" spans="1:53" x14ac:dyDescent="0.25">
      <c r="A218" s="309">
        <f t="shared" si="3"/>
        <v>1730592</v>
      </c>
      <c r="B218" s="1" t="s">
        <v>2639</v>
      </c>
      <c r="C218" s="1">
        <v>38568518</v>
      </c>
      <c r="D218" s="1">
        <v>144105</v>
      </c>
      <c r="E218" s="1">
        <v>4</v>
      </c>
      <c r="F218" s="1">
        <v>3.8568518115484496E+16</v>
      </c>
      <c r="G218" s="304">
        <v>43259</v>
      </c>
      <c r="H218" s="304">
        <v>45076</v>
      </c>
      <c r="I218" s="1">
        <v>0</v>
      </c>
      <c r="J218" s="1">
        <v>1</v>
      </c>
      <c r="K218" s="1">
        <v>39</v>
      </c>
      <c r="L218" s="1">
        <v>30</v>
      </c>
      <c r="M218" s="1">
        <v>2</v>
      </c>
      <c r="N218" s="305">
        <v>12.6</v>
      </c>
      <c r="O218" s="305">
        <v>13354</v>
      </c>
      <c r="P218" s="2">
        <v>5500000</v>
      </c>
      <c r="Q218" s="2">
        <v>124827</v>
      </c>
      <c r="R218" s="2">
        <v>2335605</v>
      </c>
      <c r="S218" s="1">
        <v>0</v>
      </c>
      <c r="T218" s="1">
        <v>0</v>
      </c>
      <c r="U218" s="1">
        <v>0</v>
      </c>
      <c r="W218" s="1">
        <v>0</v>
      </c>
      <c r="X218" s="1">
        <v>0</v>
      </c>
      <c r="Y218" s="1">
        <v>0</v>
      </c>
      <c r="AB218" s="304">
        <v>44498</v>
      </c>
      <c r="AC218" s="1">
        <v>1</v>
      </c>
      <c r="AD218" s="1" t="s">
        <v>3016</v>
      </c>
      <c r="AE218" s="1">
        <v>1</v>
      </c>
      <c r="AF218" s="1">
        <v>30</v>
      </c>
      <c r="AG218" s="1">
        <v>0</v>
      </c>
      <c r="AH218" s="1" t="s">
        <v>1454</v>
      </c>
      <c r="AI218" s="1" t="s">
        <v>1454</v>
      </c>
      <c r="AJ218" s="1" t="s">
        <v>1454</v>
      </c>
      <c r="AK218" s="1" t="s">
        <v>1454</v>
      </c>
      <c r="AL218" s="1" t="s">
        <v>1454</v>
      </c>
      <c r="AM218" s="1" t="s">
        <v>1454</v>
      </c>
      <c r="AN218" s="1">
        <v>1</v>
      </c>
      <c r="AO218" s="1">
        <v>1</v>
      </c>
      <c r="AP218" s="1" t="s">
        <v>3086</v>
      </c>
      <c r="AQ218" s="1" t="s">
        <v>1454</v>
      </c>
      <c r="AR218" s="2">
        <v>605013</v>
      </c>
      <c r="AS218" s="1" t="s">
        <v>3020</v>
      </c>
      <c r="AT218" s="1">
        <v>43259</v>
      </c>
      <c r="AU218" s="1">
        <v>0</v>
      </c>
      <c r="AV218" s="1">
        <v>0</v>
      </c>
      <c r="AW218" s="1">
        <v>0</v>
      </c>
      <c r="AX218" s="1" t="s">
        <v>1454</v>
      </c>
      <c r="AY218" s="1">
        <v>890303093000</v>
      </c>
      <c r="AZ218" s="1">
        <v>0</v>
      </c>
      <c r="BA218" s="1">
        <v>0</v>
      </c>
    </row>
    <row r="219" spans="1:53" x14ac:dyDescent="0.25">
      <c r="A219" s="309">
        <f t="shared" si="3"/>
        <v>0</v>
      </c>
      <c r="B219" s="1" t="s">
        <v>2639</v>
      </c>
      <c r="C219" s="1">
        <v>34512471</v>
      </c>
      <c r="D219" s="1">
        <v>141105</v>
      </c>
      <c r="E219" s="1">
        <v>4</v>
      </c>
      <c r="F219" s="1">
        <v>3.45124711110818E+16</v>
      </c>
      <c r="G219" s="304">
        <v>42670</v>
      </c>
      <c r="H219" s="304">
        <v>44864</v>
      </c>
      <c r="I219" s="1">
        <v>0</v>
      </c>
      <c r="J219" s="1">
        <v>1</v>
      </c>
      <c r="K219" s="1">
        <v>58</v>
      </c>
      <c r="L219" s="1">
        <v>30</v>
      </c>
      <c r="M219" s="1">
        <v>2</v>
      </c>
      <c r="N219" s="305">
        <v>12</v>
      </c>
      <c r="O219" s="305">
        <v>12683</v>
      </c>
      <c r="P219" s="2">
        <v>32000000</v>
      </c>
      <c r="Q219" s="2">
        <v>607932</v>
      </c>
      <c r="R219" s="2">
        <v>7886470</v>
      </c>
      <c r="S219" s="1">
        <v>0</v>
      </c>
      <c r="T219" s="1">
        <v>0</v>
      </c>
      <c r="U219" s="1">
        <v>0</v>
      </c>
      <c r="W219" s="1">
        <v>0</v>
      </c>
      <c r="X219" s="1">
        <v>0</v>
      </c>
      <c r="Y219" s="1">
        <v>0</v>
      </c>
      <c r="AB219" s="304">
        <v>44499</v>
      </c>
      <c r="AC219" s="1">
        <v>2</v>
      </c>
      <c r="AD219" s="1" t="s">
        <v>3016</v>
      </c>
      <c r="AE219" s="1">
        <v>1</v>
      </c>
      <c r="AF219" s="1">
        <v>30</v>
      </c>
      <c r="AG219" s="1">
        <v>0</v>
      </c>
      <c r="AH219" s="1" t="s">
        <v>1454</v>
      </c>
      <c r="AI219" s="1" t="s">
        <v>1454</v>
      </c>
      <c r="AJ219" s="1" t="s">
        <v>1454</v>
      </c>
      <c r="AK219" s="1" t="s">
        <v>1454</v>
      </c>
      <c r="AL219" s="1" t="s">
        <v>1454</v>
      </c>
      <c r="AM219" s="1" t="s">
        <v>1454</v>
      </c>
      <c r="AN219" s="1">
        <v>1</v>
      </c>
      <c r="AO219" s="1">
        <v>1</v>
      </c>
      <c r="AP219" s="1" t="s">
        <v>3086</v>
      </c>
      <c r="AQ219" s="1" t="s">
        <v>1454</v>
      </c>
      <c r="AR219" s="2">
        <v>11194347</v>
      </c>
      <c r="AS219" s="1" t="s">
        <v>3029</v>
      </c>
      <c r="AT219" s="1">
        <v>42670</v>
      </c>
      <c r="AU219" s="1">
        <v>0</v>
      </c>
      <c r="AV219" s="1">
        <v>0</v>
      </c>
      <c r="AW219" s="1">
        <v>0</v>
      </c>
      <c r="AX219" s="1" t="s">
        <v>1454</v>
      </c>
      <c r="AY219" s="1">
        <v>0</v>
      </c>
      <c r="AZ219" s="1">
        <v>0</v>
      </c>
      <c r="BA219" s="1">
        <v>0</v>
      </c>
    </row>
    <row r="220" spans="1:53" x14ac:dyDescent="0.25">
      <c r="A220" s="309">
        <f t="shared" si="3"/>
        <v>0</v>
      </c>
      <c r="B220" s="1" t="s">
        <v>2639</v>
      </c>
      <c r="C220" s="1">
        <v>31833502</v>
      </c>
      <c r="D220" s="1">
        <v>144105</v>
      </c>
      <c r="E220" s="1">
        <v>4</v>
      </c>
      <c r="F220" s="1">
        <v>3.18335021154847E+16</v>
      </c>
      <c r="G220" s="304">
        <v>43290</v>
      </c>
      <c r="H220" s="304">
        <v>45107</v>
      </c>
      <c r="I220" s="1">
        <v>0</v>
      </c>
      <c r="J220" s="1">
        <v>1</v>
      </c>
      <c r="K220" s="1">
        <v>40</v>
      </c>
      <c r="L220" s="1">
        <v>30</v>
      </c>
      <c r="M220" s="1">
        <v>2</v>
      </c>
      <c r="N220" s="305">
        <v>12.6</v>
      </c>
      <c r="O220" s="305">
        <v>13354</v>
      </c>
      <c r="P220" s="2">
        <v>5000000</v>
      </c>
      <c r="Q220" s="2">
        <v>113479</v>
      </c>
      <c r="R220" s="2">
        <v>2003339</v>
      </c>
      <c r="S220" s="1">
        <v>0</v>
      </c>
      <c r="T220" s="1">
        <v>0</v>
      </c>
      <c r="U220" s="1">
        <v>0</v>
      </c>
      <c r="W220" s="1">
        <v>0</v>
      </c>
      <c r="X220" s="1">
        <v>0</v>
      </c>
      <c r="Y220" s="1">
        <v>0</v>
      </c>
      <c r="AB220" s="304">
        <v>44500</v>
      </c>
      <c r="AC220" s="1">
        <v>1</v>
      </c>
      <c r="AD220" s="1" t="s">
        <v>3016</v>
      </c>
      <c r="AE220" s="1">
        <v>1</v>
      </c>
      <c r="AF220" s="1">
        <v>30</v>
      </c>
      <c r="AG220" s="1">
        <v>0</v>
      </c>
      <c r="AH220" s="1" t="s">
        <v>1454</v>
      </c>
      <c r="AI220" s="1" t="s">
        <v>1454</v>
      </c>
      <c r="AJ220" s="1" t="s">
        <v>1454</v>
      </c>
      <c r="AK220" s="1" t="s">
        <v>1454</v>
      </c>
      <c r="AL220" s="1" t="s">
        <v>1454</v>
      </c>
      <c r="AM220" s="1" t="s">
        <v>1454</v>
      </c>
      <c r="AN220" s="1">
        <v>1</v>
      </c>
      <c r="AO220" s="1">
        <v>1</v>
      </c>
      <c r="AP220" s="1" t="s">
        <v>3086</v>
      </c>
      <c r="AQ220" s="1" t="s">
        <v>1454</v>
      </c>
      <c r="AR220" s="2">
        <v>3392051</v>
      </c>
      <c r="AS220" s="1" t="s">
        <v>3020</v>
      </c>
      <c r="AT220" s="1">
        <v>43290</v>
      </c>
      <c r="AU220" s="1">
        <v>0</v>
      </c>
      <c r="AV220" s="1">
        <v>0</v>
      </c>
      <c r="AW220" s="1">
        <v>0</v>
      </c>
      <c r="AX220" s="1" t="s">
        <v>1454</v>
      </c>
      <c r="AY220" s="1" t="s">
        <v>1454</v>
      </c>
      <c r="AZ220" s="1">
        <v>0</v>
      </c>
      <c r="BA220" s="1">
        <v>0</v>
      </c>
    </row>
    <row r="221" spans="1:53" x14ac:dyDescent="0.25">
      <c r="A221" s="309">
        <f t="shared" si="3"/>
        <v>0</v>
      </c>
      <c r="B221" s="1" t="s">
        <v>2639</v>
      </c>
      <c r="C221" s="1">
        <v>31833502</v>
      </c>
      <c r="D221" s="1">
        <v>144205</v>
      </c>
      <c r="E221" s="1">
        <v>4</v>
      </c>
      <c r="F221" s="1">
        <v>3.18335021154895E+16</v>
      </c>
      <c r="G221" s="304">
        <v>44461</v>
      </c>
      <c r="H221" s="304">
        <v>45991</v>
      </c>
      <c r="I221" s="1">
        <v>0</v>
      </c>
      <c r="J221" s="1">
        <v>1</v>
      </c>
      <c r="K221" s="1">
        <v>1</v>
      </c>
      <c r="L221" s="1">
        <v>30</v>
      </c>
      <c r="M221" s="1">
        <v>2</v>
      </c>
      <c r="N221" s="305">
        <v>9</v>
      </c>
      <c r="O221" s="305">
        <v>9381</v>
      </c>
      <c r="P221" s="2">
        <v>1500000</v>
      </c>
      <c r="Q221" s="2">
        <v>36293</v>
      </c>
      <c r="R221" s="2">
        <v>1485154</v>
      </c>
      <c r="S221" s="1">
        <v>0</v>
      </c>
      <c r="T221" s="1">
        <v>0</v>
      </c>
      <c r="U221" s="1">
        <v>0</v>
      </c>
      <c r="W221" s="1">
        <v>0</v>
      </c>
      <c r="X221" s="1">
        <v>0</v>
      </c>
      <c r="Y221" s="1">
        <v>0</v>
      </c>
      <c r="AB221" s="304">
        <v>44500</v>
      </c>
      <c r="AC221" s="1">
        <v>1</v>
      </c>
      <c r="AD221" s="1" t="s">
        <v>3016</v>
      </c>
      <c r="AE221" s="1">
        <v>1</v>
      </c>
      <c r="AF221" s="1">
        <v>30</v>
      </c>
      <c r="AG221" s="1">
        <v>0</v>
      </c>
      <c r="AH221" s="1" t="s">
        <v>1454</v>
      </c>
      <c r="AI221" s="1" t="s">
        <v>1454</v>
      </c>
      <c r="AJ221" s="1" t="s">
        <v>1454</v>
      </c>
      <c r="AK221" s="1" t="s">
        <v>1454</v>
      </c>
      <c r="AL221" s="1" t="s">
        <v>1454</v>
      </c>
      <c r="AM221" s="1" t="s">
        <v>1454</v>
      </c>
      <c r="AN221" s="1">
        <v>1</v>
      </c>
      <c r="AO221" s="1">
        <v>1</v>
      </c>
      <c r="AP221" s="1" t="s">
        <v>3086</v>
      </c>
      <c r="AQ221" s="1" t="s">
        <v>1454</v>
      </c>
      <c r="AR221" s="2">
        <v>2514661</v>
      </c>
      <c r="AS221" s="1" t="s">
        <v>3020</v>
      </c>
      <c r="AT221" s="1">
        <v>44461</v>
      </c>
      <c r="AU221" s="1">
        <v>0</v>
      </c>
      <c r="AV221" s="1">
        <v>0</v>
      </c>
      <c r="AW221" s="1">
        <v>0</v>
      </c>
      <c r="AX221" s="1" t="s">
        <v>1454</v>
      </c>
      <c r="AY221" s="1" t="s">
        <v>1454</v>
      </c>
      <c r="AZ221" s="1">
        <v>0</v>
      </c>
      <c r="BA221" s="1">
        <v>0</v>
      </c>
    </row>
    <row r="222" spans="1:53" x14ac:dyDescent="0.25">
      <c r="A222" s="309">
        <f t="shared" si="3"/>
        <v>0</v>
      </c>
      <c r="B222" s="1" t="s">
        <v>2639</v>
      </c>
      <c r="C222" s="1">
        <v>31833502</v>
      </c>
      <c r="D222" s="1">
        <v>144105</v>
      </c>
      <c r="E222" s="1">
        <v>4</v>
      </c>
      <c r="F222" s="1">
        <v>3.18335021154887E+16</v>
      </c>
      <c r="G222" s="304">
        <v>44174</v>
      </c>
      <c r="H222" s="304">
        <v>45626</v>
      </c>
      <c r="I222" s="1">
        <v>0</v>
      </c>
      <c r="J222" s="1">
        <v>1</v>
      </c>
      <c r="K222" s="1">
        <v>11</v>
      </c>
      <c r="L222" s="1">
        <v>30</v>
      </c>
      <c r="M222" s="1">
        <v>2</v>
      </c>
      <c r="N222" s="305">
        <v>11.4</v>
      </c>
      <c r="O222" s="305">
        <v>12015</v>
      </c>
      <c r="P222" s="2">
        <v>2000000</v>
      </c>
      <c r="Q222" s="2">
        <v>52362</v>
      </c>
      <c r="R222" s="2">
        <v>1620057</v>
      </c>
      <c r="S222" s="1">
        <v>0</v>
      </c>
      <c r="T222" s="1">
        <v>0</v>
      </c>
      <c r="U222" s="1">
        <v>0</v>
      </c>
      <c r="W222" s="1">
        <v>0</v>
      </c>
      <c r="X222" s="1">
        <v>0</v>
      </c>
      <c r="Y222" s="1">
        <v>0</v>
      </c>
      <c r="AB222" s="304">
        <v>44500</v>
      </c>
      <c r="AC222" s="1">
        <v>1</v>
      </c>
      <c r="AD222" s="1" t="s">
        <v>3016</v>
      </c>
      <c r="AE222" s="1">
        <v>1</v>
      </c>
      <c r="AF222" s="1">
        <v>30</v>
      </c>
      <c r="AG222" s="1">
        <v>0</v>
      </c>
      <c r="AH222" s="1" t="s">
        <v>1454</v>
      </c>
      <c r="AI222" s="1" t="s">
        <v>1454</v>
      </c>
      <c r="AJ222" s="1" t="s">
        <v>1454</v>
      </c>
      <c r="AK222" s="1" t="s">
        <v>1454</v>
      </c>
      <c r="AL222" s="1" t="s">
        <v>1454</v>
      </c>
      <c r="AM222" s="1" t="s">
        <v>1454</v>
      </c>
      <c r="AN222" s="1">
        <v>1</v>
      </c>
      <c r="AO222" s="1">
        <v>1</v>
      </c>
      <c r="AP222" s="1" t="s">
        <v>3086</v>
      </c>
      <c r="AQ222" s="1" t="s">
        <v>1454</v>
      </c>
      <c r="AR222" s="2">
        <v>2743079</v>
      </c>
      <c r="AS222" s="1" t="s">
        <v>3020</v>
      </c>
      <c r="AT222" s="1">
        <v>44174</v>
      </c>
      <c r="AU222" s="1">
        <v>0</v>
      </c>
      <c r="AV222" s="1">
        <v>0</v>
      </c>
      <c r="AW222" s="1">
        <v>0</v>
      </c>
      <c r="AX222" s="1" t="s">
        <v>1454</v>
      </c>
      <c r="AY222" s="1" t="s">
        <v>1454</v>
      </c>
      <c r="AZ222" s="1">
        <v>0</v>
      </c>
      <c r="BA222" s="1">
        <v>0</v>
      </c>
    </row>
    <row r="223" spans="1:53" x14ac:dyDescent="0.25">
      <c r="A223" s="309">
        <f t="shared" si="3"/>
        <v>31677090</v>
      </c>
      <c r="B223" s="1" t="s">
        <v>2639</v>
      </c>
      <c r="C223" s="1">
        <v>66706007</v>
      </c>
      <c r="D223" s="1">
        <v>144105</v>
      </c>
      <c r="E223" s="1">
        <v>4</v>
      </c>
      <c r="F223" s="1">
        <v>667060072555568</v>
      </c>
      <c r="G223" s="304">
        <v>44348</v>
      </c>
      <c r="H223" s="304">
        <v>46934</v>
      </c>
      <c r="I223" s="1">
        <v>0</v>
      </c>
      <c r="J223" s="1">
        <v>1</v>
      </c>
      <c r="K223" s="1">
        <v>4</v>
      </c>
      <c r="L223" s="1">
        <v>30</v>
      </c>
      <c r="M223" s="1">
        <v>2</v>
      </c>
      <c r="N223" s="305">
        <v>9</v>
      </c>
      <c r="O223" s="305">
        <v>9381</v>
      </c>
      <c r="P223" s="2">
        <v>40492579</v>
      </c>
      <c r="Q223" s="2">
        <v>714805</v>
      </c>
      <c r="R223" s="2">
        <v>39234343</v>
      </c>
      <c r="S223" s="1">
        <v>0</v>
      </c>
      <c r="T223" s="1">
        <v>0</v>
      </c>
      <c r="U223" s="1">
        <v>0</v>
      </c>
      <c r="W223" s="1">
        <v>0</v>
      </c>
      <c r="X223" s="1">
        <v>0</v>
      </c>
      <c r="Y223" s="1">
        <v>0</v>
      </c>
      <c r="AB223" s="304">
        <v>44498</v>
      </c>
      <c r="AC223" s="1">
        <v>1</v>
      </c>
      <c r="AD223" s="1" t="s">
        <v>3016</v>
      </c>
      <c r="AE223" s="1">
        <v>1</v>
      </c>
      <c r="AF223" s="1">
        <v>30</v>
      </c>
      <c r="AG223" s="1">
        <v>0</v>
      </c>
      <c r="AH223" s="1" t="s">
        <v>1454</v>
      </c>
      <c r="AI223" s="1" t="s">
        <v>1454</v>
      </c>
      <c r="AJ223" s="1" t="s">
        <v>1454</v>
      </c>
      <c r="AK223" s="1" t="s">
        <v>1454</v>
      </c>
      <c r="AL223" s="1" t="s">
        <v>1454</v>
      </c>
      <c r="AM223" s="1" t="s">
        <v>1454</v>
      </c>
      <c r="AN223" s="1">
        <v>1</v>
      </c>
      <c r="AO223" s="1">
        <v>1</v>
      </c>
      <c r="AP223" s="1" t="s">
        <v>3086</v>
      </c>
      <c r="AQ223" s="1" t="s">
        <v>1454</v>
      </c>
      <c r="AR223" s="2">
        <v>7557253</v>
      </c>
      <c r="AS223" s="1" t="s">
        <v>3033</v>
      </c>
      <c r="AT223" s="1">
        <v>44348</v>
      </c>
      <c r="AU223" s="1">
        <v>0</v>
      </c>
      <c r="AV223" s="1">
        <v>0</v>
      </c>
      <c r="AW223" s="1">
        <v>0</v>
      </c>
      <c r="AX223" s="1" t="s">
        <v>1454</v>
      </c>
      <c r="AY223" s="1">
        <v>890303093000</v>
      </c>
      <c r="AZ223" s="1">
        <v>0</v>
      </c>
      <c r="BA223" s="1">
        <v>0</v>
      </c>
    </row>
    <row r="224" spans="1:53" x14ac:dyDescent="0.25">
      <c r="A224" s="309">
        <f t="shared" si="3"/>
        <v>42046753</v>
      </c>
      <c r="B224" s="1" t="s">
        <v>2639</v>
      </c>
      <c r="C224" s="1">
        <v>66706007</v>
      </c>
      <c r="D224" s="1">
        <v>144105</v>
      </c>
      <c r="E224" s="1">
        <v>4</v>
      </c>
      <c r="F224" s="1">
        <v>667060072555552</v>
      </c>
      <c r="G224" s="304">
        <v>44257</v>
      </c>
      <c r="H224" s="304">
        <v>46812</v>
      </c>
      <c r="I224" s="1">
        <v>0</v>
      </c>
      <c r="J224" s="1">
        <v>1</v>
      </c>
      <c r="K224" s="1">
        <v>8</v>
      </c>
      <c r="L224" s="1">
        <v>30</v>
      </c>
      <c r="M224" s="1">
        <v>2</v>
      </c>
      <c r="N224" s="305">
        <v>9</v>
      </c>
      <c r="O224" s="305">
        <v>9381</v>
      </c>
      <c r="P224" s="2">
        <v>55603628</v>
      </c>
      <c r="Q224" s="2">
        <v>981556</v>
      </c>
      <c r="R224" s="2">
        <v>52077913</v>
      </c>
      <c r="S224" s="1">
        <v>0</v>
      </c>
      <c r="T224" s="1">
        <v>0</v>
      </c>
      <c r="U224" s="1">
        <v>0</v>
      </c>
      <c r="W224" s="1">
        <v>0</v>
      </c>
      <c r="X224" s="1">
        <v>0</v>
      </c>
      <c r="Y224" s="1">
        <v>0</v>
      </c>
      <c r="AB224" s="304">
        <v>44498</v>
      </c>
      <c r="AC224" s="1">
        <v>1</v>
      </c>
      <c r="AD224" s="1" t="s">
        <v>3016</v>
      </c>
      <c r="AE224" s="1">
        <v>1</v>
      </c>
      <c r="AF224" s="1">
        <v>30</v>
      </c>
      <c r="AG224" s="1">
        <v>0</v>
      </c>
      <c r="AH224" s="1" t="s">
        <v>1454</v>
      </c>
      <c r="AI224" s="1" t="s">
        <v>1454</v>
      </c>
      <c r="AJ224" s="1" t="s">
        <v>1454</v>
      </c>
      <c r="AK224" s="1" t="s">
        <v>1454</v>
      </c>
      <c r="AL224" s="1" t="s">
        <v>1454</v>
      </c>
      <c r="AM224" s="1" t="s">
        <v>1454</v>
      </c>
      <c r="AN224" s="1">
        <v>1</v>
      </c>
      <c r="AO224" s="1">
        <v>1</v>
      </c>
      <c r="AP224" s="1" t="s">
        <v>3086</v>
      </c>
      <c r="AQ224" s="1" t="s">
        <v>1454</v>
      </c>
      <c r="AR224" s="2">
        <v>10031160</v>
      </c>
      <c r="AS224" s="1" t="s">
        <v>3033</v>
      </c>
      <c r="AT224" s="1">
        <v>44257</v>
      </c>
      <c r="AU224" s="1">
        <v>0</v>
      </c>
      <c r="AV224" s="1">
        <v>0</v>
      </c>
      <c r="AW224" s="1">
        <v>0</v>
      </c>
      <c r="AX224" s="1" t="s">
        <v>1454</v>
      </c>
      <c r="AY224" s="1">
        <v>890303093000</v>
      </c>
      <c r="AZ224" s="1">
        <v>0</v>
      </c>
      <c r="BA224" s="1">
        <v>0</v>
      </c>
    </row>
    <row r="225" spans="1:53" x14ac:dyDescent="0.25">
      <c r="A225" s="309">
        <f t="shared" si="3"/>
        <v>5656573</v>
      </c>
      <c r="B225" s="1" t="s">
        <v>2639</v>
      </c>
      <c r="C225" s="1">
        <v>66826123</v>
      </c>
      <c r="D225" s="1">
        <v>144105</v>
      </c>
      <c r="E225" s="1">
        <v>4</v>
      </c>
      <c r="F225" s="1">
        <v>6.6826123210389504E+16</v>
      </c>
      <c r="G225" s="304">
        <v>44489</v>
      </c>
      <c r="H225" s="304">
        <v>46690</v>
      </c>
      <c r="I225" s="1">
        <v>0</v>
      </c>
      <c r="J225" s="1">
        <v>1</v>
      </c>
      <c r="K225" s="1">
        <v>0</v>
      </c>
      <c r="L225" s="1">
        <v>30</v>
      </c>
      <c r="M225" s="1">
        <v>2</v>
      </c>
      <c r="N225" s="305">
        <v>13.2</v>
      </c>
      <c r="O225" s="305">
        <v>14029</v>
      </c>
      <c r="P225" s="2">
        <v>14200000</v>
      </c>
      <c r="Q225" s="2">
        <v>309590</v>
      </c>
      <c r="R225" s="2">
        <v>14200000</v>
      </c>
      <c r="S225" s="1">
        <v>0</v>
      </c>
      <c r="T225" s="1">
        <v>0</v>
      </c>
      <c r="U225" s="1">
        <v>0</v>
      </c>
      <c r="W225" s="1">
        <v>0</v>
      </c>
      <c r="X225" s="1">
        <v>0</v>
      </c>
      <c r="Y225" s="1">
        <v>0</v>
      </c>
      <c r="AB225" s="304">
        <v>44500</v>
      </c>
      <c r="AC225" s="1">
        <v>1</v>
      </c>
      <c r="AD225" s="1" t="s">
        <v>3016</v>
      </c>
      <c r="AE225" s="1">
        <v>1</v>
      </c>
      <c r="AF225" s="1">
        <v>30</v>
      </c>
      <c r="AG225" s="1">
        <v>0</v>
      </c>
      <c r="AH225" s="1" t="s">
        <v>1454</v>
      </c>
      <c r="AI225" s="1" t="s">
        <v>1454</v>
      </c>
      <c r="AJ225" s="1" t="s">
        <v>1454</v>
      </c>
      <c r="AK225" s="1" t="s">
        <v>1454</v>
      </c>
      <c r="AL225" s="1" t="s">
        <v>1454</v>
      </c>
      <c r="AM225" s="1" t="s">
        <v>1454</v>
      </c>
      <c r="AN225" s="1">
        <v>1</v>
      </c>
      <c r="AO225" s="1">
        <v>1</v>
      </c>
      <c r="AP225" s="1" t="s">
        <v>3086</v>
      </c>
      <c r="AQ225" s="1" t="s">
        <v>1454</v>
      </c>
      <c r="AR225" s="2">
        <v>8543427</v>
      </c>
      <c r="AS225" s="1" t="s">
        <v>3023</v>
      </c>
      <c r="AT225" s="1">
        <v>44489</v>
      </c>
      <c r="AU225" s="1">
        <v>0</v>
      </c>
      <c r="AV225" s="1">
        <v>0</v>
      </c>
      <c r="AW225" s="1">
        <v>0</v>
      </c>
      <c r="AX225" s="1" t="s">
        <v>1454</v>
      </c>
      <c r="AY225" s="1" t="s">
        <v>1454</v>
      </c>
      <c r="AZ225" s="1">
        <v>0</v>
      </c>
      <c r="BA225" s="1">
        <v>0</v>
      </c>
    </row>
    <row r="226" spans="1:53" x14ac:dyDescent="0.25">
      <c r="A226" s="309">
        <f t="shared" si="3"/>
        <v>209472</v>
      </c>
      <c r="B226" s="1" t="s">
        <v>2639</v>
      </c>
      <c r="C226" s="1">
        <v>31962987</v>
      </c>
      <c r="D226" s="1">
        <v>144105</v>
      </c>
      <c r="E226" s="1">
        <v>4</v>
      </c>
      <c r="F226" s="1">
        <v>3.19629871083892E+16</v>
      </c>
      <c r="G226" s="304">
        <v>44376</v>
      </c>
      <c r="H226" s="304">
        <v>44560</v>
      </c>
      <c r="I226" s="1">
        <v>0</v>
      </c>
      <c r="J226" s="1">
        <v>2</v>
      </c>
      <c r="K226" s="1">
        <v>0</v>
      </c>
      <c r="L226" s="1">
        <v>30</v>
      </c>
      <c r="M226" s="1">
        <v>2</v>
      </c>
      <c r="N226" s="305">
        <v>19.2</v>
      </c>
      <c r="O226" s="305">
        <v>20983</v>
      </c>
      <c r="P226" s="2">
        <v>690000</v>
      </c>
      <c r="Q226" s="2">
        <v>0</v>
      </c>
      <c r="R226" s="2">
        <v>690000</v>
      </c>
      <c r="S226" s="1">
        <v>0</v>
      </c>
      <c r="T226" s="1">
        <v>0</v>
      </c>
      <c r="U226" s="1">
        <v>0</v>
      </c>
      <c r="W226" s="1">
        <v>0</v>
      </c>
      <c r="X226" s="1">
        <v>0</v>
      </c>
      <c r="Y226" s="1">
        <v>0</v>
      </c>
      <c r="Z226" s="1">
        <v>690000</v>
      </c>
      <c r="AA226" s="1">
        <v>12</v>
      </c>
      <c r="AB226" s="304">
        <v>44376</v>
      </c>
      <c r="AC226" s="1">
        <v>1</v>
      </c>
      <c r="AD226" s="1" t="s">
        <v>3016</v>
      </c>
      <c r="AE226" s="1">
        <v>1</v>
      </c>
      <c r="AF226" s="1">
        <v>30</v>
      </c>
      <c r="AG226" s="1">
        <v>0</v>
      </c>
      <c r="AH226" s="1" t="s">
        <v>1454</v>
      </c>
      <c r="AI226" s="1" t="s">
        <v>1454</v>
      </c>
      <c r="AJ226" s="1" t="s">
        <v>1454</v>
      </c>
      <c r="AK226" s="1" t="s">
        <v>1454</v>
      </c>
      <c r="AL226" s="1" t="s">
        <v>1454</v>
      </c>
      <c r="AM226" s="1" t="s">
        <v>1454</v>
      </c>
      <c r="AN226" s="1">
        <v>1</v>
      </c>
      <c r="AO226" s="1">
        <v>1</v>
      </c>
      <c r="AP226" s="1" t="s">
        <v>3086</v>
      </c>
      <c r="AQ226" s="1" t="s">
        <v>1454</v>
      </c>
      <c r="AR226" s="2">
        <v>480528</v>
      </c>
      <c r="AS226" s="1" t="s">
        <v>3044</v>
      </c>
      <c r="AT226" s="1">
        <v>44376</v>
      </c>
      <c r="AU226" s="1">
        <v>0</v>
      </c>
      <c r="AV226" s="1">
        <v>0</v>
      </c>
      <c r="AW226" s="1">
        <v>0</v>
      </c>
      <c r="AX226" s="1" t="s">
        <v>1454</v>
      </c>
      <c r="AY226" s="1">
        <v>890303093000</v>
      </c>
      <c r="AZ226" s="1">
        <v>0</v>
      </c>
      <c r="BA226" s="1">
        <v>0</v>
      </c>
    </row>
    <row r="227" spans="1:53" x14ac:dyDescent="0.25">
      <c r="A227" s="309">
        <f t="shared" si="3"/>
        <v>59130</v>
      </c>
      <c r="B227" s="1" t="s">
        <v>2639</v>
      </c>
      <c r="C227" s="1">
        <v>31962987</v>
      </c>
      <c r="D227" s="1">
        <v>144105</v>
      </c>
      <c r="E227" s="1">
        <v>4</v>
      </c>
      <c r="F227" s="1">
        <v>3.1962987100387E+16</v>
      </c>
      <c r="G227" s="304">
        <v>43733</v>
      </c>
      <c r="H227" s="304">
        <v>44469</v>
      </c>
      <c r="I227" s="1">
        <v>0</v>
      </c>
      <c r="J227" s="1">
        <v>1</v>
      </c>
      <c r="K227" s="1">
        <v>22</v>
      </c>
      <c r="L227" s="1">
        <v>30</v>
      </c>
      <c r="M227" s="1">
        <v>2</v>
      </c>
      <c r="N227" s="305">
        <v>17.399999999999999</v>
      </c>
      <c r="O227" s="305">
        <v>18857</v>
      </c>
      <c r="P227" s="2">
        <v>2000000</v>
      </c>
      <c r="Q227" s="2">
        <v>99547</v>
      </c>
      <c r="R227" s="2">
        <v>194775</v>
      </c>
      <c r="S227" s="1">
        <v>0</v>
      </c>
      <c r="T227" s="1">
        <v>0</v>
      </c>
      <c r="U227" s="1">
        <v>0</v>
      </c>
      <c r="W227" s="1">
        <v>0</v>
      </c>
      <c r="X227" s="1">
        <v>0</v>
      </c>
      <c r="Y227" s="1">
        <v>0</v>
      </c>
      <c r="AB227" s="304">
        <v>44498</v>
      </c>
      <c r="AC227" s="1">
        <v>1</v>
      </c>
      <c r="AD227" s="1" t="s">
        <v>3016</v>
      </c>
      <c r="AE227" s="1">
        <v>1</v>
      </c>
      <c r="AF227" s="1">
        <v>30</v>
      </c>
      <c r="AG227" s="1">
        <v>0</v>
      </c>
      <c r="AH227" s="1" t="s">
        <v>1454</v>
      </c>
      <c r="AI227" s="1" t="s">
        <v>1454</v>
      </c>
      <c r="AJ227" s="1" t="s">
        <v>1454</v>
      </c>
      <c r="AK227" s="1" t="s">
        <v>1454</v>
      </c>
      <c r="AL227" s="1" t="s">
        <v>1454</v>
      </c>
      <c r="AM227" s="1" t="s">
        <v>1454</v>
      </c>
      <c r="AN227" s="1">
        <v>1</v>
      </c>
      <c r="AO227" s="1">
        <v>1</v>
      </c>
      <c r="AP227" s="1" t="s">
        <v>3086</v>
      </c>
      <c r="AQ227" s="1" t="s">
        <v>1454</v>
      </c>
      <c r="AR227" s="2">
        <v>135645</v>
      </c>
      <c r="AS227" s="1" t="s">
        <v>3043</v>
      </c>
      <c r="AT227" s="1">
        <v>43733</v>
      </c>
      <c r="AU227" s="1">
        <v>0</v>
      </c>
      <c r="AV227" s="1">
        <v>0</v>
      </c>
      <c r="AW227" s="1">
        <v>0</v>
      </c>
      <c r="AX227" s="1" t="s">
        <v>1454</v>
      </c>
      <c r="AY227" s="1">
        <v>890303093000</v>
      </c>
      <c r="AZ227" s="1">
        <v>0</v>
      </c>
      <c r="BA227" s="1">
        <v>0</v>
      </c>
    </row>
    <row r="228" spans="1:53" x14ac:dyDescent="0.25">
      <c r="A228" s="309">
        <f t="shared" si="3"/>
        <v>494315</v>
      </c>
      <c r="B228" s="1" t="s">
        <v>2639</v>
      </c>
      <c r="C228" s="1">
        <v>31962987</v>
      </c>
      <c r="D228" s="1">
        <v>144105</v>
      </c>
      <c r="E228" s="1">
        <v>4</v>
      </c>
      <c r="F228" s="1">
        <v>31962987116538</v>
      </c>
      <c r="G228" s="304">
        <v>42443</v>
      </c>
      <c r="H228" s="304">
        <v>44650</v>
      </c>
      <c r="I228" s="1">
        <v>0</v>
      </c>
      <c r="J228" s="1">
        <v>1</v>
      </c>
      <c r="K228" s="1">
        <v>63</v>
      </c>
      <c r="L228" s="1">
        <v>30</v>
      </c>
      <c r="M228" s="1">
        <v>2</v>
      </c>
      <c r="N228" s="305">
        <v>15.6</v>
      </c>
      <c r="O228" s="305">
        <v>16765</v>
      </c>
      <c r="P228" s="2">
        <v>9100000</v>
      </c>
      <c r="Q228" s="2">
        <v>195397</v>
      </c>
      <c r="R228" s="2">
        <v>1628273</v>
      </c>
      <c r="S228" s="1">
        <v>0</v>
      </c>
      <c r="T228" s="1">
        <v>0</v>
      </c>
      <c r="U228" s="1">
        <v>0</v>
      </c>
      <c r="W228" s="1">
        <v>0</v>
      </c>
      <c r="X228" s="1">
        <v>0</v>
      </c>
      <c r="Y228" s="1">
        <v>0</v>
      </c>
      <c r="AB228" s="304">
        <v>44498</v>
      </c>
      <c r="AC228" s="1">
        <v>1</v>
      </c>
      <c r="AD228" s="1" t="s">
        <v>3016</v>
      </c>
      <c r="AE228" s="1">
        <v>1</v>
      </c>
      <c r="AF228" s="1">
        <v>30</v>
      </c>
      <c r="AG228" s="1">
        <v>0</v>
      </c>
      <c r="AH228" s="1" t="s">
        <v>1454</v>
      </c>
      <c r="AI228" s="1" t="s">
        <v>1454</v>
      </c>
      <c r="AJ228" s="1" t="s">
        <v>1454</v>
      </c>
      <c r="AK228" s="1" t="s">
        <v>1454</v>
      </c>
      <c r="AL228" s="1" t="s">
        <v>1454</v>
      </c>
      <c r="AM228" s="1" t="s">
        <v>1454</v>
      </c>
      <c r="AN228" s="1">
        <v>1</v>
      </c>
      <c r="AO228" s="1">
        <v>1</v>
      </c>
      <c r="AP228" s="1" t="s">
        <v>3086</v>
      </c>
      <c r="AQ228" s="1" t="s">
        <v>1454</v>
      </c>
      <c r="AR228" s="2">
        <v>1133958</v>
      </c>
      <c r="AS228" s="1" t="s">
        <v>3052</v>
      </c>
      <c r="AT228" s="1">
        <v>42443</v>
      </c>
      <c r="AU228" s="1">
        <v>0</v>
      </c>
      <c r="AV228" s="1">
        <v>0</v>
      </c>
      <c r="AW228" s="1">
        <v>0</v>
      </c>
      <c r="AX228" s="1" t="s">
        <v>1454</v>
      </c>
      <c r="AY228" s="1">
        <v>890303093000</v>
      </c>
      <c r="AZ228" s="1">
        <v>0</v>
      </c>
      <c r="BA228" s="1">
        <v>0</v>
      </c>
    </row>
    <row r="229" spans="1:53" x14ac:dyDescent="0.25">
      <c r="A229" s="309">
        <f t="shared" si="3"/>
        <v>1306256</v>
      </c>
      <c r="B229" s="1" t="s">
        <v>2639</v>
      </c>
      <c r="C229" s="1">
        <v>31962987</v>
      </c>
      <c r="D229" s="1">
        <v>144105</v>
      </c>
      <c r="E229" s="1">
        <v>4</v>
      </c>
      <c r="F229" s="1">
        <v>3.1962987120389E+16</v>
      </c>
      <c r="G229" s="304">
        <v>44306</v>
      </c>
      <c r="H229" s="304">
        <v>45412</v>
      </c>
      <c r="I229" s="1">
        <v>0</v>
      </c>
      <c r="J229" s="1">
        <v>1</v>
      </c>
      <c r="K229" s="1">
        <v>6</v>
      </c>
      <c r="L229" s="1">
        <v>30</v>
      </c>
      <c r="M229" s="1">
        <v>2</v>
      </c>
      <c r="N229" s="305">
        <v>13.2</v>
      </c>
      <c r="O229" s="305">
        <v>14029</v>
      </c>
      <c r="P229" s="2">
        <v>5000000</v>
      </c>
      <c r="Q229" s="2">
        <v>170403</v>
      </c>
      <c r="R229" s="2">
        <v>4302805</v>
      </c>
      <c r="S229" s="1">
        <v>0</v>
      </c>
      <c r="T229" s="1">
        <v>0</v>
      </c>
      <c r="U229" s="1">
        <v>0</v>
      </c>
      <c r="W229" s="1">
        <v>0</v>
      </c>
      <c r="X229" s="1">
        <v>0</v>
      </c>
      <c r="Y229" s="1">
        <v>0</v>
      </c>
      <c r="AB229" s="304">
        <v>44498</v>
      </c>
      <c r="AC229" s="1">
        <v>1</v>
      </c>
      <c r="AD229" s="1" t="s">
        <v>3016</v>
      </c>
      <c r="AE229" s="1">
        <v>1</v>
      </c>
      <c r="AF229" s="1">
        <v>30</v>
      </c>
      <c r="AG229" s="1">
        <v>0</v>
      </c>
      <c r="AH229" s="1" t="s">
        <v>1454</v>
      </c>
      <c r="AI229" s="1" t="s">
        <v>1454</v>
      </c>
      <c r="AJ229" s="1" t="s">
        <v>1454</v>
      </c>
      <c r="AK229" s="1" t="s">
        <v>1454</v>
      </c>
      <c r="AL229" s="1" t="s">
        <v>1454</v>
      </c>
      <c r="AM229" s="1" t="s">
        <v>1454</v>
      </c>
      <c r="AN229" s="1">
        <v>1</v>
      </c>
      <c r="AO229" s="1">
        <v>1</v>
      </c>
      <c r="AP229" s="1" t="s">
        <v>3086</v>
      </c>
      <c r="AQ229" s="1" t="s">
        <v>1454</v>
      </c>
      <c r="AR229" s="2">
        <v>2996549</v>
      </c>
      <c r="AS229" s="1" t="s">
        <v>3021</v>
      </c>
      <c r="AT229" s="1">
        <v>44306</v>
      </c>
      <c r="AU229" s="1">
        <v>0</v>
      </c>
      <c r="AV229" s="1">
        <v>0</v>
      </c>
      <c r="AW229" s="1">
        <v>0</v>
      </c>
      <c r="AX229" s="1" t="s">
        <v>1454</v>
      </c>
      <c r="AY229" s="1">
        <v>890303093000</v>
      </c>
      <c r="AZ229" s="1">
        <v>0</v>
      </c>
      <c r="BA229" s="1">
        <v>0</v>
      </c>
    </row>
    <row r="230" spans="1:53" x14ac:dyDescent="0.25">
      <c r="A230" s="309">
        <f t="shared" si="3"/>
        <v>2065221</v>
      </c>
      <c r="B230" s="1" t="s">
        <v>2639</v>
      </c>
      <c r="C230" s="1">
        <v>31962987</v>
      </c>
      <c r="D230" s="1">
        <v>144105</v>
      </c>
      <c r="E230" s="1">
        <v>4</v>
      </c>
      <c r="F230" s="1">
        <v>3.19629871175859E+16</v>
      </c>
      <c r="G230" s="304">
        <v>43550</v>
      </c>
      <c r="H230" s="304">
        <v>45746</v>
      </c>
      <c r="I230" s="1">
        <v>0</v>
      </c>
      <c r="J230" s="1">
        <v>1</v>
      </c>
      <c r="K230" s="1">
        <v>28</v>
      </c>
      <c r="L230" s="1">
        <v>30</v>
      </c>
      <c r="M230" s="1">
        <v>2</v>
      </c>
      <c r="N230" s="305">
        <v>18</v>
      </c>
      <c r="O230" s="305">
        <v>19562</v>
      </c>
      <c r="P230" s="2">
        <v>9287000</v>
      </c>
      <c r="Q230" s="2">
        <v>213331</v>
      </c>
      <c r="R230" s="2">
        <v>6802838</v>
      </c>
      <c r="S230" s="1">
        <v>0</v>
      </c>
      <c r="T230" s="1">
        <v>0</v>
      </c>
      <c r="U230" s="1">
        <v>0</v>
      </c>
      <c r="W230" s="1">
        <v>0</v>
      </c>
      <c r="X230" s="1">
        <v>0</v>
      </c>
      <c r="Y230" s="1">
        <v>0</v>
      </c>
      <c r="AB230" s="304">
        <v>44498</v>
      </c>
      <c r="AC230" s="1">
        <v>1</v>
      </c>
      <c r="AD230" s="1" t="s">
        <v>3016</v>
      </c>
      <c r="AE230" s="1">
        <v>1</v>
      </c>
      <c r="AF230" s="1">
        <v>30</v>
      </c>
      <c r="AG230" s="1">
        <v>0</v>
      </c>
      <c r="AH230" s="1" t="s">
        <v>1454</v>
      </c>
      <c r="AI230" s="1" t="s">
        <v>1454</v>
      </c>
      <c r="AJ230" s="1" t="s">
        <v>1454</v>
      </c>
      <c r="AK230" s="1" t="s">
        <v>1454</v>
      </c>
      <c r="AL230" s="1" t="s">
        <v>1454</v>
      </c>
      <c r="AM230" s="1" t="s">
        <v>1454</v>
      </c>
      <c r="AN230" s="1">
        <v>1</v>
      </c>
      <c r="AO230" s="1">
        <v>1</v>
      </c>
      <c r="AP230" s="1" t="s">
        <v>3086</v>
      </c>
      <c r="AQ230" s="1" t="s">
        <v>1454</v>
      </c>
      <c r="AR230" s="2">
        <v>4737617</v>
      </c>
      <c r="AS230" s="1" t="s">
        <v>3027</v>
      </c>
      <c r="AT230" s="1">
        <v>43550</v>
      </c>
      <c r="AU230" s="1">
        <v>0</v>
      </c>
      <c r="AV230" s="1">
        <v>0</v>
      </c>
      <c r="AW230" s="1">
        <v>0</v>
      </c>
      <c r="AX230" s="1" t="s">
        <v>1454</v>
      </c>
      <c r="AY230" s="1">
        <v>890303093000</v>
      </c>
      <c r="AZ230" s="1">
        <v>0</v>
      </c>
      <c r="BA230" s="1">
        <v>0</v>
      </c>
    </row>
    <row r="231" spans="1:53" x14ac:dyDescent="0.25">
      <c r="A231" s="309">
        <f t="shared" si="3"/>
        <v>0</v>
      </c>
      <c r="B231" s="1" t="s">
        <v>2639</v>
      </c>
      <c r="C231" s="1">
        <v>31955811</v>
      </c>
      <c r="D231" s="1">
        <v>144105</v>
      </c>
      <c r="E231" s="1">
        <v>4</v>
      </c>
      <c r="F231" s="1">
        <v>3.19558111163795E+16</v>
      </c>
      <c r="G231" s="304">
        <v>42219</v>
      </c>
      <c r="H231" s="304">
        <v>45868</v>
      </c>
      <c r="I231" s="1">
        <v>0</v>
      </c>
      <c r="J231" s="1">
        <v>1</v>
      </c>
      <c r="K231" s="1">
        <v>75</v>
      </c>
      <c r="L231" s="1">
        <v>30</v>
      </c>
      <c r="M231" s="1">
        <v>2</v>
      </c>
      <c r="N231" s="305">
        <v>10.8</v>
      </c>
      <c r="O231" s="305">
        <v>11351</v>
      </c>
      <c r="P231" s="2">
        <v>9740000</v>
      </c>
      <c r="Q231" s="2">
        <v>212199</v>
      </c>
      <c r="R231" s="2">
        <v>7783538</v>
      </c>
      <c r="S231" s="1">
        <v>0</v>
      </c>
      <c r="T231" s="1">
        <v>0</v>
      </c>
      <c r="U231" s="1">
        <v>0</v>
      </c>
      <c r="W231" s="1">
        <v>0</v>
      </c>
      <c r="X231" s="1">
        <v>0</v>
      </c>
      <c r="Y231" s="1">
        <v>0</v>
      </c>
      <c r="AB231" s="304">
        <v>44498</v>
      </c>
      <c r="AC231" s="1">
        <v>1</v>
      </c>
      <c r="AD231" s="1" t="s">
        <v>3016</v>
      </c>
      <c r="AE231" s="1">
        <v>1</v>
      </c>
      <c r="AF231" s="1">
        <v>30</v>
      </c>
      <c r="AG231" s="1">
        <v>0</v>
      </c>
      <c r="AH231" s="1" t="s">
        <v>1454</v>
      </c>
      <c r="AI231" s="1" t="s">
        <v>1454</v>
      </c>
      <c r="AJ231" s="1" t="s">
        <v>1454</v>
      </c>
      <c r="AK231" s="1" t="s">
        <v>1454</v>
      </c>
      <c r="AL231" s="1" t="s">
        <v>1454</v>
      </c>
      <c r="AM231" s="1" t="s">
        <v>1454</v>
      </c>
      <c r="AN231" s="1">
        <v>1</v>
      </c>
      <c r="AO231" s="1">
        <v>1</v>
      </c>
      <c r="AP231" s="1" t="s">
        <v>3086</v>
      </c>
      <c r="AQ231" s="1" t="s">
        <v>1454</v>
      </c>
      <c r="AR231" s="2">
        <v>11572600</v>
      </c>
      <c r="AS231" s="1" t="s">
        <v>3042</v>
      </c>
      <c r="AT231" s="1">
        <v>42219</v>
      </c>
      <c r="AU231" s="1">
        <v>0</v>
      </c>
      <c r="AV231" s="1">
        <v>0</v>
      </c>
      <c r="AW231" s="1">
        <v>0</v>
      </c>
      <c r="AX231" s="1" t="s">
        <v>1454</v>
      </c>
      <c r="AY231" s="1">
        <v>890303093000</v>
      </c>
      <c r="AZ231" s="1">
        <v>0</v>
      </c>
      <c r="BA231" s="1">
        <v>0</v>
      </c>
    </row>
    <row r="232" spans="1:53" x14ac:dyDescent="0.25">
      <c r="A232" s="309">
        <f t="shared" si="3"/>
        <v>0</v>
      </c>
      <c r="B232" s="1" t="s">
        <v>2639</v>
      </c>
      <c r="C232" s="1">
        <v>16616030</v>
      </c>
      <c r="D232" s="1">
        <v>144105</v>
      </c>
      <c r="E232" s="1">
        <v>4</v>
      </c>
      <c r="F232" s="1">
        <v>166160301003101</v>
      </c>
      <c r="G232" s="304">
        <v>42633</v>
      </c>
      <c r="H232" s="304">
        <v>44469</v>
      </c>
      <c r="I232" s="1">
        <v>0</v>
      </c>
      <c r="J232" s="1">
        <v>1</v>
      </c>
      <c r="K232" s="1">
        <v>58</v>
      </c>
      <c r="L232" s="1">
        <v>30</v>
      </c>
      <c r="M232" s="1">
        <v>2</v>
      </c>
      <c r="N232" s="305">
        <v>16.8</v>
      </c>
      <c r="O232" s="305">
        <v>18156</v>
      </c>
      <c r="P232" s="2">
        <v>50000000</v>
      </c>
      <c r="Q232" s="2">
        <v>1244996</v>
      </c>
      <c r="R232" s="2">
        <v>2437785</v>
      </c>
      <c r="S232" s="1">
        <v>0</v>
      </c>
      <c r="T232" s="1">
        <v>0</v>
      </c>
      <c r="U232" s="1">
        <v>0</v>
      </c>
      <c r="W232" s="1">
        <v>0</v>
      </c>
      <c r="X232" s="1">
        <v>0</v>
      </c>
      <c r="Y232" s="1">
        <v>0</v>
      </c>
      <c r="AB232" s="304">
        <v>44498</v>
      </c>
      <c r="AC232" s="1">
        <v>1</v>
      </c>
      <c r="AD232" s="1" t="s">
        <v>3016</v>
      </c>
      <c r="AE232" s="1">
        <v>1</v>
      </c>
      <c r="AF232" s="1">
        <v>30</v>
      </c>
      <c r="AG232" s="1">
        <v>0</v>
      </c>
      <c r="AH232" s="1" t="s">
        <v>1454</v>
      </c>
      <c r="AI232" s="1" t="s">
        <v>1454</v>
      </c>
      <c r="AJ232" s="1" t="s">
        <v>1454</v>
      </c>
      <c r="AK232" s="1" t="s">
        <v>1454</v>
      </c>
      <c r="AL232" s="1" t="s">
        <v>1454</v>
      </c>
      <c r="AM232" s="1" t="s">
        <v>1454</v>
      </c>
      <c r="AN232" s="1">
        <v>1</v>
      </c>
      <c r="AO232" s="1">
        <v>1</v>
      </c>
      <c r="AP232" s="1" t="s">
        <v>3086</v>
      </c>
      <c r="AQ232" s="1" t="s">
        <v>1454</v>
      </c>
      <c r="AR232" s="2">
        <v>27085462</v>
      </c>
      <c r="AS232" s="1" t="s">
        <v>3043</v>
      </c>
      <c r="AT232" s="1">
        <v>42633</v>
      </c>
      <c r="AU232" s="1">
        <v>0</v>
      </c>
      <c r="AV232" s="1">
        <v>0</v>
      </c>
      <c r="AW232" s="1">
        <v>0</v>
      </c>
      <c r="AX232" s="1" t="s">
        <v>1454</v>
      </c>
      <c r="AY232" s="1">
        <v>890303093000</v>
      </c>
      <c r="AZ232" s="1">
        <v>0</v>
      </c>
      <c r="BA232" s="1">
        <v>0</v>
      </c>
    </row>
    <row r="233" spans="1:53" x14ac:dyDescent="0.25">
      <c r="A233" s="309">
        <f t="shared" si="3"/>
        <v>3332729</v>
      </c>
      <c r="B233" s="1" t="s">
        <v>2639</v>
      </c>
      <c r="C233" s="1">
        <v>14696160</v>
      </c>
      <c r="D233" s="1">
        <v>144105</v>
      </c>
      <c r="E233" s="1">
        <v>4</v>
      </c>
      <c r="F233" s="1">
        <v>1.46961601203891E+16</v>
      </c>
      <c r="G233" s="304">
        <v>44329</v>
      </c>
      <c r="H233" s="304">
        <v>46172</v>
      </c>
      <c r="I233" s="1">
        <v>0</v>
      </c>
      <c r="J233" s="1">
        <v>1</v>
      </c>
      <c r="K233" s="1">
        <v>5</v>
      </c>
      <c r="L233" s="1">
        <v>30</v>
      </c>
      <c r="M233" s="1">
        <v>2</v>
      </c>
      <c r="N233" s="305">
        <v>13.2</v>
      </c>
      <c r="O233" s="305">
        <v>14029</v>
      </c>
      <c r="P233" s="2">
        <v>5000000</v>
      </c>
      <c r="Q233" s="2">
        <v>115823</v>
      </c>
      <c r="R233" s="2">
        <v>4701600</v>
      </c>
      <c r="S233" s="1">
        <v>0</v>
      </c>
      <c r="T233" s="1">
        <v>0</v>
      </c>
      <c r="U233" s="1">
        <v>0</v>
      </c>
      <c r="W233" s="1">
        <v>0</v>
      </c>
      <c r="X233" s="1">
        <v>0</v>
      </c>
      <c r="Y233" s="1">
        <v>0</v>
      </c>
      <c r="AB233" s="304">
        <v>44498</v>
      </c>
      <c r="AC233" s="1">
        <v>1</v>
      </c>
      <c r="AD233" s="1" t="s">
        <v>3016</v>
      </c>
      <c r="AE233" s="1">
        <v>1</v>
      </c>
      <c r="AF233" s="1">
        <v>30</v>
      </c>
      <c r="AG233" s="1">
        <v>0</v>
      </c>
      <c r="AH233" s="1" t="s">
        <v>1454</v>
      </c>
      <c r="AI233" s="1" t="s">
        <v>1454</v>
      </c>
      <c r="AJ233" s="1" t="s">
        <v>1454</v>
      </c>
      <c r="AK233" s="1" t="s">
        <v>1454</v>
      </c>
      <c r="AL233" s="1" t="s">
        <v>1454</v>
      </c>
      <c r="AM233" s="1" t="s">
        <v>1454</v>
      </c>
      <c r="AN233" s="1">
        <v>1</v>
      </c>
      <c r="AO233" s="1">
        <v>1</v>
      </c>
      <c r="AP233" s="1" t="s">
        <v>3086</v>
      </c>
      <c r="AQ233" s="1" t="s">
        <v>1454</v>
      </c>
      <c r="AR233" s="2">
        <v>1368871</v>
      </c>
      <c r="AS233" s="1" t="s">
        <v>3021</v>
      </c>
      <c r="AT233" s="1">
        <v>44329</v>
      </c>
      <c r="AU233" s="1">
        <v>0</v>
      </c>
      <c r="AV233" s="1">
        <v>0</v>
      </c>
      <c r="AW233" s="1">
        <v>0</v>
      </c>
      <c r="AX233" s="1" t="s">
        <v>1454</v>
      </c>
      <c r="AY233" s="1">
        <v>890303093000</v>
      </c>
      <c r="AZ233" s="1">
        <v>0</v>
      </c>
      <c r="BA233" s="1">
        <v>0</v>
      </c>
    </row>
    <row r="234" spans="1:53" x14ac:dyDescent="0.25">
      <c r="A234" s="309">
        <f t="shared" si="3"/>
        <v>901571</v>
      </c>
      <c r="B234" s="1" t="s">
        <v>2639</v>
      </c>
      <c r="C234" s="1">
        <v>14696160</v>
      </c>
      <c r="D234" s="1">
        <v>144105</v>
      </c>
      <c r="E234" s="1">
        <v>4</v>
      </c>
      <c r="F234" s="1">
        <v>1.46961601246887E+16</v>
      </c>
      <c r="G234" s="304">
        <v>44175</v>
      </c>
      <c r="H234" s="304">
        <v>44925</v>
      </c>
      <c r="I234" s="1">
        <v>0</v>
      </c>
      <c r="J234" s="1">
        <v>1</v>
      </c>
      <c r="K234" s="1">
        <v>10</v>
      </c>
      <c r="L234" s="1">
        <v>30</v>
      </c>
      <c r="M234" s="1">
        <v>2</v>
      </c>
      <c r="N234" s="305">
        <v>21.6</v>
      </c>
      <c r="O234" s="305">
        <v>23872</v>
      </c>
      <c r="P234" s="2">
        <v>2000000</v>
      </c>
      <c r="Q234" s="2">
        <v>103954</v>
      </c>
      <c r="R234" s="2">
        <v>1271879</v>
      </c>
      <c r="S234" s="1">
        <v>0</v>
      </c>
      <c r="T234" s="1">
        <v>0</v>
      </c>
      <c r="U234" s="1">
        <v>0</v>
      </c>
      <c r="W234" s="1">
        <v>0</v>
      </c>
      <c r="X234" s="1">
        <v>0</v>
      </c>
      <c r="Y234" s="1">
        <v>0</v>
      </c>
      <c r="AB234" s="304">
        <v>44498</v>
      </c>
      <c r="AC234" s="1">
        <v>1</v>
      </c>
      <c r="AD234" s="1" t="s">
        <v>3016</v>
      </c>
      <c r="AE234" s="1">
        <v>1</v>
      </c>
      <c r="AF234" s="1">
        <v>30</v>
      </c>
      <c r="AG234" s="1">
        <v>0</v>
      </c>
      <c r="AH234" s="1" t="s">
        <v>1454</v>
      </c>
      <c r="AI234" s="1" t="s">
        <v>1454</v>
      </c>
      <c r="AJ234" s="1" t="s">
        <v>1454</v>
      </c>
      <c r="AK234" s="1" t="s">
        <v>1454</v>
      </c>
      <c r="AL234" s="1" t="s">
        <v>1454</v>
      </c>
      <c r="AM234" s="1" t="s">
        <v>1454</v>
      </c>
      <c r="AN234" s="1">
        <v>1</v>
      </c>
      <c r="AO234" s="1">
        <v>1</v>
      </c>
      <c r="AP234" s="1" t="s">
        <v>3086</v>
      </c>
      <c r="AQ234" s="1" t="s">
        <v>1454</v>
      </c>
      <c r="AR234" s="2">
        <v>370308</v>
      </c>
      <c r="AS234" s="1" t="s">
        <v>3018</v>
      </c>
      <c r="AT234" s="1">
        <v>44175</v>
      </c>
      <c r="AU234" s="1">
        <v>0</v>
      </c>
      <c r="AV234" s="1">
        <v>0</v>
      </c>
      <c r="AW234" s="1">
        <v>0</v>
      </c>
      <c r="AX234" s="1" t="s">
        <v>1454</v>
      </c>
      <c r="AY234" s="1">
        <v>890303093000</v>
      </c>
      <c r="AZ234" s="1">
        <v>0</v>
      </c>
      <c r="BA234" s="1">
        <v>0</v>
      </c>
    </row>
    <row r="235" spans="1:53" x14ac:dyDescent="0.25">
      <c r="A235" s="309">
        <f t="shared" si="3"/>
        <v>9190653</v>
      </c>
      <c r="B235" s="1" t="s">
        <v>2639</v>
      </c>
      <c r="C235" s="1">
        <v>14696160</v>
      </c>
      <c r="D235" s="1">
        <v>144105</v>
      </c>
      <c r="E235" s="1">
        <v>4</v>
      </c>
      <c r="F235" s="1">
        <v>1.46961601176871E+16</v>
      </c>
      <c r="G235" s="304">
        <v>43763</v>
      </c>
      <c r="H235" s="304">
        <v>45960</v>
      </c>
      <c r="I235" s="1">
        <v>0</v>
      </c>
      <c r="J235" s="1">
        <v>1</v>
      </c>
      <c r="K235" s="1">
        <v>21</v>
      </c>
      <c r="L235" s="1">
        <v>30</v>
      </c>
      <c r="M235" s="1">
        <v>2</v>
      </c>
      <c r="N235" s="305">
        <v>18</v>
      </c>
      <c r="O235" s="305">
        <v>19562</v>
      </c>
      <c r="P235" s="2">
        <v>16000000</v>
      </c>
      <c r="Q235" s="2">
        <v>367534</v>
      </c>
      <c r="R235" s="2">
        <v>12965585</v>
      </c>
      <c r="S235" s="1">
        <v>0</v>
      </c>
      <c r="T235" s="1">
        <v>0</v>
      </c>
      <c r="U235" s="1">
        <v>0</v>
      </c>
      <c r="W235" s="1">
        <v>0</v>
      </c>
      <c r="X235" s="1">
        <v>0</v>
      </c>
      <c r="Y235" s="1">
        <v>0</v>
      </c>
      <c r="AB235" s="304">
        <v>44498</v>
      </c>
      <c r="AC235" s="1">
        <v>1</v>
      </c>
      <c r="AD235" s="1" t="s">
        <v>3016</v>
      </c>
      <c r="AE235" s="1">
        <v>1</v>
      </c>
      <c r="AF235" s="1">
        <v>30</v>
      </c>
      <c r="AG235" s="1">
        <v>0</v>
      </c>
      <c r="AH235" s="1" t="s">
        <v>1454</v>
      </c>
      <c r="AI235" s="1" t="s">
        <v>1454</v>
      </c>
      <c r="AJ235" s="1" t="s">
        <v>1454</v>
      </c>
      <c r="AK235" s="1" t="s">
        <v>1454</v>
      </c>
      <c r="AL235" s="1" t="s">
        <v>1454</v>
      </c>
      <c r="AM235" s="1" t="s">
        <v>1454</v>
      </c>
      <c r="AN235" s="1">
        <v>1</v>
      </c>
      <c r="AO235" s="1">
        <v>1</v>
      </c>
      <c r="AP235" s="1" t="s">
        <v>3086</v>
      </c>
      <c r="AQ235" s="1" t="s">
        <v>1454</v>
      </c>
      <c r="AR235" s="2">
        <v>3774932</v>
      </c>
      <c r="AS235" s="1" t="s">
        <v>3037</v>
      </c>
      <c r="AT235" s="1">
        <v>43763</v>
      </c>
      <c r="AU235" s="1">
        <v>0</v>
      </c>
      <c r="AV235" s="1">
        <v>0</v>
      </c>
      <c r="AW235" s="1">
        <v>0</v>
      </c>
      <c r="AX235" s="1" t="s">
        <v>1454</v>
      </c>
      <c r="AY235" s="1">
        <v>890303093000</v>
      </c>
      <c r="AZ235" s="1">
        <v>0</v>
      </c>
      <c r="BA235" s="1">
        <v>0</v>
      </c>
    </row>
    <row r="236" spans="1:53" x14ac:dyDescent="0.25">
      <c r="A236" s="309">
        <f t="shared" si="3"/>
        <v>18998085</v>
      </c>
      <c r="B236" s="1" t="s">
        <v>2639</v>
      </c>
      <c r="C236" s="1">
        <v>31447428</v>
      </c>
      <c r="D236" s="1">
        <v>144105</v>
      </c>
      <c r="E236" s="1">
        <v>4</v>
      </c>
      <c r="F236" s="1">
        <v>3.14474281176871E+16</v>
      </c>
      <c r="G236" s="304">
        <v>43763</v>
      </c>
      <c r="H236" s="304">
        <v>45960</v>
      </c>
      <c r="I236" s="1">
        <v>0</v>
      </c>
      <c r="J236" s="1">
        <v>1</v>
      </c>
      <c r="K236" s="1">
        <v>21</v>
      </c>
      <c r="L236" s="1">
        <v>30</v>
      </c>
      <c r="M236" s="1">
        <v>2</v>
      </c>
      <c r="N236" s="305">
        <v>18</v>
      </c>
      <c r="O236" s="305">
        <v>19562</v>
      </c>
      <c r="P236" s="2">
        <v>34705913</v>
      </c>
      <c r="Q236" s="2">
        <v>797226</v>
      </c>
      <c r="R236" s="2">
        <v>28123884</v>
      </c>
      <c r="S236" s="1">
        <v>0</v>
      </c>
      <c r="T236" s="1">
        <v>0</v>
      </c>
      <c r="U236" s="1">
        <v>0</v>
      </c>
      <c r="W236" s="1">
        <v>0</v>
      </c>
      <c r="X236" s="1">
        <v>0</v>
      </c>
      <c r="Y236" s="1">
        <v>0</v>
      </c>
      <c r="AB236" s="304">
        <v>44498</v>
      </c>
      <c r="AC236" s="1">
        <v>1</v>
      </c>
      <c r="AD236" s="1" t="s">
        <v>3016</v>
      </c>
      <c r="AE236" s="1">
        <v>1</v>
      </c>
      <c r="AF236" s="1">
        <v>30</v>
      </c>
      <c r="AG236" s="1">
        <v>0</v>
      </c>
      <c r="AH236" s="1" t="s">
        <v>1454</v>
      </c>
      <c r="AI236" s="1" t="s">
        <v>1454</v>
      </c>
      <c r="AJ236" s="1" t="s">
        <v>1454</v>
      </c>
      <c r="AK236" s="1" t="s">
        <v>1454</v>
      </c>
      <c r="AL236" s="1" t="s">
        <v>1454</v>
      </c>
      <c r="AM236" s="1" t="s">
        <v>1454</v>
      </c>
      <c r="AN236" s="1">
        <v>1</v>
      </c>
      <c r="AO236" s="1">
        <v>1</v>
      </c>
      <c r="AP236" s="1" t="s">
        <v>3086</v>
      </c>
      <c r="AQ236" s="1" t="s">
        <v>1454</v>
      </c>
      <c r="AR236" s="2">
        <v>9125799</v>
      </c>
      <c r="AS236" s="1" t="s">
        <v>3037</v>
      </c>
      <c r="AT236" s="1">
        <v>43763</v>
      </c>
      <c r="AU236" s="1">
        <v>0</v>
      </c>
      <c r="AV236" s="1">
        <v>0</v>
      </c>
      <c r="AW236" s="1">
        <v>0</v>
      </c>
      <c r="AX236" s="1" t="s">
        <v>1454</v>
      </c>
      <c r="AY236" s="1">
        <v>890303093000</v>
      </c>
      <c r="AZ236" s="1">
        <v>0</v>
      </c>
      <c r="BA236" s="1">
        <v>0</v>
      </c>
    </row>
    <row r="237" spans="1:53" x14ac:dyDescent="0.25">
      <c r="A237" s="309">
        <f t="shared" si="3"/>
        <v>4739401</v>
      </c>
      <c r="B237" s="1" t="s">
        <v>2639</v>
      </c>
      <c r="C237" s="1">
        <v>31925043</v>
      </c>
      <c r="D237" s="1">
        <v>144105</v>
      </c>
      <c r="E237" s="1">
        <v>4</v>
      </c>
      <c r="F237" s="1">
        <v>319250431173234</v>
      </c>
      <c r="G237" s="304">
        <v>43217</v>
      </c>
      <c r="H237" s="304">
        <v>45412</v>
      </c>
      <c r="I237" s="1">
        <v>0</v>
      </c>
      <c r="J237" s="1">
        <v>1</v>
      </c>
      <c r="K237" s="1">
        <v>40</v>
      </c>
      <c r="L237" s="1">
        <v>30</v>
      </c>
      <c r="M237" s="1">
        <v>2</v>
      </c>
      <c r="N237" s="305">
        <v>18</v>
      </c>
      <c r="O237" s="305">
        <v>19562</v>
      </c>
      <c r="P237" s="2">
        <v>20000000</v>
      </c>
      <c r="Q237" s="2">
        <v>443339</v>
      </c>
      <c r="R237" s="2">
        <v>11161671</v>
      </c>
      <c r="S237" s="1">
        <v>0</v>
      </c>
      <c r="T237" s="1">
        <v>0</v>
      </c>
      <c r="U237" s="1">
        <v>0</v>
      </c>
      <c r="W237" s="1">
        <v>0</v>
      </c>
      <c r="X237" s="1">
        <v>0</v>
      </c>
      <c r="Y237" s="1">
        <v>0</v>
      </c>
      <c r="AB237" s="304">
        <v>44498</v>
      </c>
      <c r="AC237" s="1">
        <v>1</v>
      </c>
      <c r="AD237" s="1" t="s">
        <v>3016</v>
      </c>
      <c r="AE237" s="1">
        <v>1</v>
      </c>
      <c r="AF237" s="1">
        <v>30</v>
      </c>
      <c r="AG237" s="1">
        <v>0</v>
      </c>
      <c r="AH237" s="1" t="s">
        <v>1454</v>
      </c>
      <c r="AI237" s="1" t="s">
        <v>1454</v>
      </c>
      <c r="AJ237" s="1" t="s">
        <v>1454</v>
      </c>
      <c r="AK237" s="1" t="s">
        <v>1454</v>
      </c>
      <c r="AL237" s="1" t="s">
        <v>1454</v>
      </c>
      <c r="AM237" s="1" t="s">
        <v>1454</v>
      </c>
      <c r="AN237" s="1">
        <v>1</v>
      </c>
      <c r="AO237" s="1">
        <v>1</v>
      </c>
      <c r="AP237" s="1" t="s">
        <v>3086</v>
      </c>
      <c r="AQ237" s="1" t="s">
        <v>1454</v>
      </c>
      <c r="AR237" s="2">
        <v>6422270</v>
      </c>
      <c r="AS237" s="1" t="s">
        <v>3038</v>
      </c>
      <c r="AT237" s="1">
        <v>43217</v>
      </c>
      <c r="AU237" s="1">
        <v>0</v>
      </c>
      <c r="AV237" s="1">
        <v>0</v>
      </c>
      <c r="AW237" s="1">
        <v>0</v>
      </c>
      <c r="AX237" s="1" t="s">
        <v>1454</v>
      </c>
      <c r="AY237" s="1">
        <v>890303093000</v>
      </c>
      <c r="AZ237" s="1">
        <v>0</v>
      </c>
      <c r="BA237" s="1">
        <v>0</v>
      </c>
    </row>
    <row r="238" spans="1:53" x14ac:dyDescent="0.25">
      <c r="A238" s="309">
        <f t="shared" si="3"/>
        <v>424525</v>
      </c>
      <c r="B238" s="1" t="s">
        <v>2639</v>
      </c>
      <c r="C238" s="1">
        <v>31925043</v>
      </c>
      <c r="D238" s="1">
        <v>144105</v>
      </c>
      <c r="E238" s="1">
        <v>4</v>
      </c>
      <c r="F238" s="1">
        <v>3.19250431003861E+16</v>
      </c>
      <c r="G238" s="304">
        <v>43585</v>
      </c>
      <c r="H238" s="304">
        <v>45046</v>
      </c>
      <c r="I238" s="1">
        <v>0</v>
      </c>
      <c r="J238" s="1">
        <v>1</v>
      </c>
      <c r="K238" s="1">
        <v>28</v>
      </c>
      <c r="L238" s="1">
        <v>30</v>
      </c>
      <c r="M238" s="1">
        <v>2</v>
      </c>
      <c r="N238" s="305">
        <v>17.399999999999999</v>
      </c>
      <c r="O238" s="305">
        <v>18857</v>
      </c>
      <c r="P238" s="2">
        <v>2000000</v>
      </c>
      <c r="Q238" s="2">
        <v>58424</v>
      </c>
      <c r="R238" s="2">
        <v>999790</v>
      </c>
      <c r="S238" s="1">
        <v>0</v>
      </c>
      <c r="T238" s="1">
        <v>0</v>
      </c>
      <c r="U238" s="1">
        <v>0</v>
      </c>
      <c r="W238" s="1">
        <v>0</v>
      </c>
      <c r="X238" s="1">
        <v>0</v>
      </c>
      <c r="Y238" s="1">
        <v>0</v>
      </c>
      <c r="AB238" s="304">
        <v>44498</v>
      </c>
      <c r="AC238" s="1">
        <v>1</v>
      </c>
      <c r="AD238" s="1" t="s">
        <v>3016</v>
      </c>
      <c r="AE238" s="1">
        <v>1</v>
      </c>
      <c r="AF238" s="1">
        <v>30</v>
      </c>
      <c r="AG238" s="1">
        <v>0</v>
      </c>
      <c r="AH238" s="1" t="s">
        <v>1454</v>
      </c>
      <c r="AI238" s="1" t="s">
        <v>1454</v>
      </c>
      <c r="AJ238" s="1" t="s">
        <v>1454</v>
      </c>
      <c r="AK238" s="1" t="s">
        <v>1454</v>
      </c>
      <c r="AL238" s="1" t="s">
        <v>1454</v>
      </c>
      <c r="AM238" s="1" t="s">
        <v>1454</v>
      </c>
      <c r="AN238" s="1">
        <v>1</v>
      </c>
      <c r="AO238" s="1">
        <v>1</v>
      </c>
      <c r="AP238" s="1" t="s">
        <v>3086</v>
      </c>
      <c r="AQ238" s="1" t="s">
        <v>1454</v>
      </c>
      <c r="AR238" s="2">
        <v>575265</v>
      </c>
      <c r="AS238" s="1" t="s">
        <v>3043</v>
      </c>
      <c r="AT238" s="1">
        <v>43585</v>
      </c>
      <c r="AU238" s="1">
        <v>0</v>
      </c>
      <c r="AV238" s="1">
        <v>0</v>
      </c>
      <c r="AW238" s="1">
        <v>0</v>
      </c>
      <c r="AX238" s="1" t="s">
        <v>1454</v>
      </c>
      <c r="AY238" s="1">
        <v>890303093000</v>
      </c>
      <c r="AZ238" s="1">
        <v>0</v>
      </c>
      <c r="BA238" s="1">
        <v>0</v>
      </c>
    </row>
    <row r="239" spans="1:53" x14ac:dyDescent="0.25">
      <c r="A239" s="309">
        <f t="shared" si="3"/>
        <v>3413552</v>
      </c>
      <c r="B239" s="1" t="s">
        <v>2639</v>
      </c>
      <c r="C239" s="1">
        <v>31925043</v>
      </c>
      <c r="D239" s="1">
        <v>144105</v>
      </c>
      <c r="E239" s="1">
        <v>4</v>
      </c>
      <c r="F239" s="1">
        <v>3.19250431163795E+16</v>
      </c>
      <c r="G239" s="304">
        <v>42219</v>
      </c>
      <c r="H239" s="304">
        <v>45868</v>
      </c>
      <c r="I239" s="1">
        <v>0</v>
      </c>
      <c r="J239" s="1">
        <v>1</v>
      </c>
      <c r="K239" s="1">
        <v>75</v>
      </c>
      <c r="L239" s="1">
        <v>30</v>
      </c>
      <c r="M239" s="1">
        <v>2</v>
      </c>
      <c r="N239" s="305">
        <v>10.8</v>
      </c>
      <c r="O239" s="305">
        <v>11351</v>
      </c>
      <c r="P239" s="2">
        <v>10059902</v>
      </c>
      <c r="Q239" s="2">
        <v>219168</v>
      </c>
      <c r="R239" s="2">
        <v>8039190</v>
      </c>
      <c r="S239" s="1">
        <v>0</v>
      </c>
      <c r="T239" s="1">
        <v>0</v>
      </c>
      <c r="U239" s="1">
        <v>0</v>
      </c>
      <c r="W239" s="1">
        <v>0</v>
      </c>
      <c r="X239" s="1">
        <v>0</v>
      </c>
      <c r="Y239" s="1">
        <v>0</v>
      </c>
      <c r="AB239" s="304">
        <v>44498</v>
      </c>
      <c r="AC239" s="1">
        <v>1</v>
      </c>
      <c r="AD239" s="1" t="s">
        <v>3016</v>
      </c>
      <c r="AE239" s="1">
        <v>1</v>
      </c>
      <c r="AF239" s="1">
        <v>30</v>
      </c>
      <c r="AG239" s="1">
        <v>0</v>
      </c>
      <c r="AH239" s="1" t="s">
        <v>1454</v>
      </c>
      <c r="AI239" s="1" t="s">
        <v>1454</v>
      </c>
      <c r="AJ239" s="1" t="s">
        <v>1454</v>
      </c>
      <c r="AK239" s="1" t="s">
        <v>1454</v>
      </c>
      <c r="AL239" s="1" t="s">
        <v>1454</v>
      </c>
      <c r="AM239" s="1" t="s">
        <v>1454</v>
      </c>
      <c r="AN239" s="1">
        <v>1</v>
      </c>
      <c r="AO239" s="1">
        <v>1</v>
      </c>
      <c r="AP239" s="1" t="s">
        <v>3086</v>
      </c>
      <c r="AQ239" s="1" t="s">
        <v>1454</v>
      </c>
      <c r="AR239" s="2">
        <v>4625638</v>
      </c>
      <c r="AS239" s="1" t="s">
        <v>3042</v>
      </c>
      <c r="AT239" s="1">
        <v>42219</v>
      </c>
      <c r="AU239" s="1">
        <v>0</v>
      </c>
      <c r="AV239" s="1">
        <v>0</v>
      </c>
      <c r="AW239" s="1">
        <v>0</v>
      </c>
      <c r="AX239" s="1" t="s">
        <v>1454</v>
      </c>
      <c r="AY239" s="1">
        <v>890303093000</v>
      </c>
      <c r="AZ239" s="1">
        <v>0</v>
      </c>
      <c r="BA239" s="1">
        <v>0</v>
      </c>
    </row>
    <row r="240" spans="1:53" x14ac:dyDescent="0.25">
      <c r="A240" s="309">
        <f t="shared" si="3"/>
        <v>338478</v>
      </c>
      <c r="B240" s="1" t="s">
        <v>2639</v>
      </c>
      <c r="C240" s="1">
        <v>1114092446</v>
      </c>
      <c r="D240" s="1">
        <v>144105</v>
      </c>
      <c r="E240" s="1">
        <v>4</v>
      </c>
      <c r="F240" s="1">
        <v>1.11409244610838E+18</v>
      </c>
      <c r="G240" s="304">
        <v>44403</v>
      </c>
      <c r="H240" s="304">
        <v>44560</v>
      </c>
      <c r="I240" s="1">
        <v>0</v>
      </c>
      <c r="J240" s="1">
        <v>2</v>
      </c>
      <c r="K240" s="1">
        <v>0</v>
      </c>
      <c r="L240" s="1">
        <v>30</v>
      </c>
      <c r="M240" s="1">
        <v>2</v>
      </c>
      <c r="N240" s="305">
        <v>19.2</v>
      </c>
      <c r="O240" s="305">
        <v>20983</v>
      </c>
      <c r="P240" s="2">
        <v>800000</v>
      </c>
      <c r="Q240" s="2">
        <v>0</v>
      </c>
      <c r="R240" s="2">
        <v>800000</v>
      </c>
      <c r="S240" s="1">
        <v>0</v>
      </c>
      <c r="T240" s="1">
        <v>0</v>
      </c>
      <c r="U240" s="1">
        <v>0</v>
      </c>
      <c r="W240" s="1">
        <v>0</v>
      </c>
      <c r="X240" s="1">
        <v>0</v>
      </c>
      <c r="Y240" s="1">
        <v>0</v>
      </c>
      <c r="Z240" s="1">
        <v>800000</v>
      </c>
      <c r="AA240" s="1">
        <v>12</v>
      </c>
      <c r="AB240" s="304">
        <v>44403</v>
      </c>
      <c r="AC240" s="1">
        <v>1</v>
      </c>
      <c r="AD240" s="1" t="s">
        <v>3016</v>
      </c>
      <c r="AE240" s="1">
        <v>1</v>
      </c>
      <c r="AF240" s="1">
        <v>30</v>
      </c>
      <c r="AG240" s="1">
        <v>0</v>
      </c>
      <c r="AH240" s="1" t="s">
        <v>1454</v>
      </c>
      <c r="AI240" s="1" t="s">
        <v>1454</v>
      </c>
      <c r="AJ240" s="1" t="s">
        <v>1454</v>
      </c>
      <c r="AK240" s="1" t="s">
        <v>1454</v>
      </c>
      <c r="AL240" s="1" t="s">
        <v>1454</v>
      </c>
      <c r="AM240" s="1" t="s">
        <v>1454</v>
      </c>
      <c r="AN240" s="1">
        <v>1</v>
      </c>
      <c r="AO240" s="1">
        <v>1</v>
      </c>
      <c r="AP240" s="1" t="s">
        <v>3086</v>
      </c>
      <c r="AQ240" s="1" t="s">
        <v>1454</v>
      </c>
      <c r="AR240" s="2">
        <v>461522</v>
      </c>
      <c r="AS240" s="1" t="s">
        <v>3044</v>
      </c>
      <c r="AT240" s="1">
        <v>44403</v>
      </c>
      <c r="AU240" s="1">
        <v>0</v>
      </c>
      <c r="AV240" s="1">
        <v>0</v>
      </c>
      <c r="AW240" s="1">
        <v>0</v>
      </c>
      <c r="AX240" s="1" t="s">
        <v>1454</v>
      </c>
      <c r="AY240" s="1">
        <v>890303093000</v>
      </c>
      <c r="AZ240" s="1">
        <v>0</v>
      </c>
      <c r="BA240" s="1">
        <v>0</v>
      </c>
    </row>
    <row r="241" spans="1:53" x14ac:dyDescent="0.25">
      <c r="A241" s="309">
        <f t="shared" si="3"/>
        <v>124417</v>
      </c>
      <c r="B241" s="1" t="s">
        <v>2639</v>
      </c>
      <c r="C241" s="1">
        <v>1114092446</v>
      </c>
      <c r="D241" s="1">
        <v>144105</v>
      </c>
      <c r="E241" s="1">
        <v>4</v>
      </c>
      <c r="F241" s="1">
        <v>1.11409244611301E+18</v>
      </c>
      <c r="G241" s="304">
        <v>44463</v>
      </c>
      <c r="H241" s="304">
        <v>44650</v>
      </c>
      <c r="I241" s="1">
        <v>0</v>
      </c>
      <c r="J241" s="1">
        <v>1</v>
      </c>
      <c r="K241" s="1">
        <v>1</v>
      </c>
      <c r="L241" s="1">
        <v>30</v>
      </c>
      <c r="M241" s="1">
        <v>2</v>
      </c>
      <c r="N241" s="305">
        <v>19.8</v>
      </c>
      <c r="O241" s="305">
        <v>21699</v>
      </c>
      <c r="P241" s="2">
        <v>350000</v>
      </c>
      <c r="Q241" s="2">
        <v>61798</v>
      </c>
      <c r="R241" s="2">
        <v>294061</v>
      </c>
      <c r="S241" s="1">
        <v>0</v>
      </c>
      <c r="T241" s="1">
        <v>0</v>
      </c>
      <c r="U241" s="1">
        <v>0</v>
      </c>
      <c r="W241" s="1">
        <v>0</v>
      </c>
      <c r="X241" s="1">
        <v>0</v>
      </c>
      <c r="Y241" s="1">
        <v>0</v>
      </c>
      <c r="AB241" s="304">
        <v>44498</v>
      </c>
      <c r="AC241" s="1">
        <v>1</v>
      </c>
      <c r="AD241" s="1" t="s">
        <v>3016</v>
      </c>
      <c r="AE241" s="1">
        <v>1</v>
      </c>
      <c r="AF241" s="1">
        <v>30</v>
      </c>
      <c r="AG241" s="1">
        <v>0</v>
      </c>
      <c r="AH241" s="1" t="s">
        <v>1454</v>
      </c>
      <c r="AI241" s="1" t="s">
        <v>1454</v>
      </c>
      <c r="AJ241" s="1" t="s">
        <v>1454</v>
      </c>
      <c r="AK241" s="1" t="s">
        <v>1454</v>
      </c>
      <c r="AL241" s="1" t="s">
        <v>1454</v>
      </c>
      <c r="AM241" s="1" t="s">
        <v>1454</v>
      </c>
      <c r="AN241" s="1">
        <v>1</v>
      </c>
      <c r="AO241" s="1">
        <v>1</v>
      </c>
      <c r="AP241" s="1" t="s">
        <v>3086</v>
      </c>
      <c r="AQ241" s="1" t="s">
        <v>1454</v>
      </c>
      <c r="AR241" s="2">
        <v>169644</v>
      </c>
      <c r="AS241" s="1" t="s">
        <v>3078</v>
      </c>
      <c r="AT241" s="1">
        <v>44463</v>
      </c>
      <c r="AU241" s="1">
        <v>0</v>
      </c>
      <c r="AV241" s="1">
        <v>0</v>
      </c>
      <c r="AW241" s="1">
        <v>0</v>
      </c>
      <c r="AX241" s="1" t="s">
        <v>1454</v>
      </c>
      <c r="AY241" s="1">
        <v>890303093000</v>
      </c>
      <c r="AZ241" s="1">
        <v>0</v>
      </c>
      <c r="BA241" s="1">
        <v>0</v>
      </c>
    </row>
    <row r="242" spans="1:53" x14ac:dyDescent="0.25">
      <c r="A242" s="309">
        <f t="shared" si="3"/>
        <v>2680980</v>
      </c>
      <c r="B242" s="1" t="s">
        <v>2639</v>
      </c>
      <c r="C242" s="1">
        <v>1114092446</v>
      </c>
      <c r="D242" s="1">
        <v>144105</v>
      </c>
      <c r="E242" s="1">
        <v>4</v>
      </c>
      <c r="F242" s="1">
        <v>1.11409244611768E+18</v>
      </c>
      <c r="G242" s="304">
        <v>43756</v>
      </c>
      <c r="H242" s="304">
        <v>45960</v>
      </c>
      <c r="I242" s="1">
        <v>0</v>
      </c>
      <c r="J242" s="1">
        <v>1</v>
      </c>
      <c r="K242" s="1">
        <v>21</v>
      </c>
      <c r="L242" s="1">
        <v>30</v>
      </c>
      <c r="M242" s="1">
        <v>2</v>
      </c>
      <c r="N242" s="305">
        <v>18</v>
      </c>
      <c r="O242" s="305">
        <v>19562</v>
      </c>
      <c r="P242" s="2">
        <v>7819545</v>
      </c>
      <c r="Q242" s="2">
        <v>179622</v>
      </c>
      <c r="R242" s="2">
        <v>6336550</v>
      </c>
      <c r="S242" s="1">
        <v>0</v>
      </c>
      <c r="T242" s="1">
        <v>0</v>
      </c>
      <c r="U242" s="1">
        <v>0</v>
      </c>
      <c r="W242" s="1">
        <v>0</v>
      </c>
      <c r="X242" s="1">
        <v>0</v>
      </c>
      <c r="Y242" s="1">
        <v>0</v>
      </c>
      <c r="AB242" s="304">
        <v>44498</v>
      </c>
      <c r="AC242" s="1">
        <v>1</v>
      </c>
      <c r="AD242" s="1" t="s">
        <v>3016</v>
      </c>
      <c r="AE242" s="1">
        <v>1</v>
      </c>
      <c r="AF242" s="1">
        <v>30</v>
      </c>
      <c r="AG242" s="1">
        <v>0</v>
      </c>
      <c r="AH242" s="1" t="s">
        <v>1454</v>
      </c>
      <c r="AI242" s="1" t="s">
        <v>1454</v>
      </c>
      <c r="AJ242" s="1" t="s">
        <v>1454</v>
      </c>
      <c r="AK242" s="1" t="s">
        <v>1454</v>
      </c>
      <c r="AL242" s="1" t="s">
        <v>1454</v>
      </c>
      <c r="AM242" s="1" t="s">
        <v>1454</v>
      </c>
      <c r="AN242" s="1">
        <v>1</v>
      </c>
      <c r="AO242" s="1">
        <v>1</v>
      </c>
      <c r="AP242" s="1" t="s">
        <v>3086</v>
      </c>
      <c r="AQ242" s="1" t="s">
        <v>1454</v>
      </c>
      <c r="AR242" s="2">
        <v>3655570</v>
      </c>
      <c r="AS242" s="1" t="s">
        <v>3037</v>
      </c>
      <c r="AT242" s="1">
        <v>43756</v>
      </c>
      <c r="AU242" s="1">
        <v>0</v>
      </c>
      <c r="AV242" s="1">
        <v>0</v>
      </c>
      <c r="AW242" s="1">
        <v>0</v>
      </c>
      <c r="AX242" s="1" t="s">
        <v>1454</v>
      </c>
      <c r="AY242" s="1">
        <v>890303093000</v>
      </c>
      <c r="AZ242" s="1">
        <v>0</v>
      </c>
      <c r="BA242" s="1">
        <v>0</v>
      </c>
    </row>
    <row r="243" spans="1:53" x14ac:dyDescent="0.25">
      <c r="A243" s="309">
        <f t="shared" si="3"/>
        <v>9465411</v>
      </c>
      <c r="B243" s="1" t="s">
        <v>2639</v>
      </c>
      <c r="C243" s="1">
        <v>29659573</v>
      </c>
      <c r="D243" s="1">
        <v>144105</v>
      </c>
      <c r="E243" s="1">
        <v>4</v>
      </c>
      <c r="F243" s="1">
        <v>296595732555536</v>
      </c>
      <c r="G243" s="304">
        <v>44238</v>
      </c>
      <c r="H243" s="304">
        <v>46053</v>
      </c>
      <c r="I243" s="1">
        <v>0</v>
      </c>
      <c r="J243" s="1">
        <v>1</v>
      </c>
      <c r="K243" s="1">
        <v>9</v>
      </c>
      <c r="L243" s="1">
        <v>30</v>
      </c>
      <c r="M243" s="1">
        <v>2</v>
      </c>
      <c r="N243" s="305">
        <v>9</v>
      </c>
      <c r="O243" s="305">
        <v>9381</v>
      </c>
      <c r="P243" s="2">
        <v>19580813</v>
      </c>
      <c r="Q243" s="2">
        <v>435564</v>
      </c>
      <c r="R243" s="2">
        <v>17334657</v>
      </c>
      <c r="S243" s="1">
        <v>0</v>
      </c>
      <c r="T243" s="1">
        <v>0</v>
      </c>
      <c r="U243" s="1">
        <v>0</v>
      </c>
      <c r="W243" s="1">
        <v>0</v>
      </c>
      <c r="X243" s="1">
        <v>0</v>
      </c>
      <c r="Y243" s="1">
        <v>0</v>
      </c>
      <c r="AB243" s="304">
        <v>44498</v>
      </c>
      <c r="AC243" s="1">
        <v>1</v>
      </c>
      <c r="AD243" s="1" t="s">
        <v>3016</v>
      </c>
      <c r="AE243" s="1">
        <v>1</v>
      </c>
      <c r="AF243" s="1">
        <v>30</v>
      </c>
      <c r="AG243" s="1">
        <v>0</v>
      </c>
      <c r="AH243" s="1" t="s">
        <v>1454</v>
      </c>
      <c r="AI243" s="1" t="s">
        <v>1454</v>
      </c>
      <c r="AJ243" s="1" t="s">
        <v>1454</v>
      </c>
      <c r="AK243" s="1" t="s">
        <v>1454</v>
      </c>
      <c r="AL243" s="1" t="s">
        <v>1454</v>
      </c>
      <c r="AM243" s="1" t="s">
        <v>1454</v>
      </c>
      <c r="AN243" s="1">
        <v>1</v>
      </c>
      <c r="AO243" s="1">
        <v>1</v>
      </c>
      <c r="AP243" s="1" t="s">
        <v>3086</v>
      </c>
      <c r="AQ243" s="1" t="s">
        <v>1454</v>
      </c>
      <c r="AR243" s="2">
        <v>7869246</v>
      </c>
      <c r="AS243" s="1" t="s">
        <v>3033</v>
      </c>
      <c r="AT243" s="1">
        <v>44238</v>
      </c>
      <c r="AU243" s="1">
        <v>0</v>
      </c>
      <c r="AV243" s="1">
        <v>0</v>
      </c>
      <c r="AW243" s="1">
        <v>0</v>
      </c>
      <c r="AX243" s="1" t="s">
        <v>1454</v>
      </c>
      <c r="AY243" s="1">
        <v>890303093000</v>
      </c>
      <c r="AZ243" s="1">
        <v>0</v>
      </c>
      <c r="BA243" s="1">
        <v>0</v>
      </c>
    </row>
    <row r="244" spans="1:53" x14ac:dyDescent="0.25">
      <c r="A244" s="309">
        <f t="shared" si="3"/>
        <v>4639586</v>
      </c>
      <c r="B244" s="1" t="s">
        <v>2639</v>
      </c>
      <c r="C244" s="1">
        <v>16886680</v>
      </c>
      <c r="D244" s="1">
        <v>144105</v>
      </c>
      <c r="E244" s="1">
        <v>4</v>
      </c>
      <c r="F244" s="1">
        <v>168866802105502</v>
      </c>
      <c r="G244" s="304">
        <v>44049</v>
      </c>
      <c r="H244" s="304">
        <v>45137</v>
      </c>
      <c r="I244" s="1">
        <v>0</v>
      </c>
      <c r="J244" s="1">
        <v>1</v>
      </c>
      <c r="K244" s="1">
        <v>15</v>
      </c>
      <c r="L244" s="1">
        <v>30</v>
      </c>
      <c r="M244" s="1">
        <v>2</v>
      </c>
      <c r="N244" s="305">
        <v>9.6</v>
      </c>
      <c r="O244" s="305">
        <v>10034</v>
      </c>
      <c r="P244" s="2">
        <v>23000000</v>
      </c>
      <c r="Q244" s="2">
        <v>767097</v>
      </c>
      <c r="R244" s="2">
        <v>14428636</v>
      </c>
      <c r="S244" s="1">
        <v>0</v>
      </c>
      <c r="T244" s="1">
        <v>0</v>
      </c>
      <c r="U244" s="1">
        <v>0</v>
      </c>
      <c r="W244" s="1">
        <v>0</v>
      </c>
      <c r="X244" s="1">
        <v>0</v>
      </c>
      <c r="Y244" s="1">
        <v>0</v>
      </c>
      <c r="AB244" s="304">
        <v>44498</v>
      </c>
      <c r="AC244" s="1">
        <v>1</v>
      </c>
      <c r="AD244" s="1" t="s">
        <v>3016</v>
      </c>
      <c r="AE244" s="1">
        <v>1</v>
      </c>
      <c r="AF244" s="1">
        <v>30</v>
      </c>
      <c r="AG244" s="1">
        <v>0</v>
      </c>
      <c r="AH244" s="1" t="s">
        <v>1454</v>
      </c>
      <c r="AI244" s="1" t="s">
        <v>1454</v>
      </c>
      <c r="AJ244" s="1" t="s">
        <v>1454</v>
      </c>
      <c r="AK244" s="1" t="s">
        <v>1454</v>
      </c>
      <c r="AL244" s="1" t="s">
        <v>1454</v>
      </c>
      <c r="AM244" s="1" t="s">
        <v>1454</v>
      </c>
      <c r="AN244" s="1">
        <v>1</v>
      </c>
      <c r="AO244" s="1">
        <v>1</v>
      </c>
      <c r="AP244" s="1" t="s">
        <v>3086</v>
      </c>
      <c r="AQ244" s="1" t="s">
        <v>1454</v>
      </c>
      <c r="AR244" s="2">
        <v>9789050</v>
      </c>
      <c r="AS244" s="1" t="s">
        <v>3050</v>
      </c>
      <c r="AT244" s="1">
        <v>44049</v>
      </c>
      <c r="AU244" s="1">
        <v>0</v>
      </c>
      <c r="AV244" s="1">
        <v>0</v>
      </c>
      <c r="AW244" s="1">
        <v>0</v>
      </c>
      <c r="AX244" s="1" t="s">
        <v>1454</v>
      </c>
      <c r="AY244" s="1">
        <v>890303093000</v>
      </c>
      <c r="AZ244" s="1">
        <v>0</v>
      </c>
      <c r="BA244" s="1">
        <v>0</v>
      </c>
    </row>
    <row r="245" spans="1:53" x14ac:dyDescent="0.25">
      <c r="A245" s="309">
        <f t="shared" si="3"/>
        <v>0</v>
      </c>
      <c r="B245" s="1" t="s">
        <v>2639</v>
      </c>
      <c r="C245" s="1">
        <v>1130629541</v>
      </c>
      <c r="D245" s="1">
        <v>144105</v>
      </c>
      <c r="E245" s="1">
        <v>4</v>
      </c>
      <c r="F245" s="1">
        <v>1.1306295411154801E+18</v>
      </c>
      <c r="G245" s="304">
        <v>44364</v>
      </c>
      <c r="H245" s="304">
        <v>45290</v>
      </c>
      <c r="I245" s="1">
        <v>0</v>
      </c>
      <c r="J245" s="1">
        <v>1</v>
      </c>
      <c r="K245" s="1">
        <v>25</v>
      </c>
      <c r="L245" s="1">
        <v>30</v>
      </c>
      <c r="M245" s="1">
        <v>2</v>
      </c>
      <c r="N245" s="305">
        <v>9</v>
      </c>
      <c r="O245" s="305">
        <v>9381</v>
      </c>
      <c r="P245" s="2">
        <v>3000000</v>
      </c>
      <c r="Q245" s="2">
        <v>103497</v>
      </c>
      <c r="R245" s="2">
        <v>2675145</v>
      </c>
      <c r="S245" s="1">
        <v>0</v>
      </c>
      <c r="T245" s="1">
        <v>0</v>
      </c>
      <c r="U245" s="1">
        <v>0</v>
      </c>
      <c r="W245" s="1">
        <v>0</v>
      </c>
      <c r="X245" s="1">
        <v>0</v>
      </c>
      <c r="Y245" s="1">
        <v>0</v>
      </c>
      <c r="Z245" s="1">
        <v>250000</v>
      </c>
      <c r="AA245" s="1">
        <v>12</v>
      </c>
      <c r="AB245" s="304">
        <v>44499</v>
      </c>
      <c r="AC245" s="1">
        <v>1</v>
      </c>
      <c r="AD245" s="1" t="s">
        <v>3016</v>
      </c>
      <c r="AE245" s="1">
        <v>1</v>
      </c>
      <c r="AF245" s="1">
        <v>30</v>
      </c>
      <c r="AG245" s="1">
        <v>0</v>
      </c>
      <c r="AH245" s="1" t="s">
        <v>1454</v>
      </c>
      <c r="AI245" s="1" t="s">
        <v>1454</v>
      </c>
      <c r="AJ245" s="1" t="s">
        <v>1454</v>
      </c>
      <c r="AK245" s="1" t="s">
        <v>1454</v>
      </c>
      <c r="AL245" s="1" t="s">
        <v>1454</v>
      </c>
      <c r="AM245" s="1" t="s">
        <v>1454</v>
      </c>
      <c r="AN245" s="1">
        <v>1</v>
      </c>
      <c r="AO245" s="1">
        <v>1</v>
      </c>
      <c r="AP245" s="1" t="s">
        <v>3086</v>
      </c>
      <c r="AQ245" s="1" t="s">
        <v>1454</v>
      </c>
      <c r="AR245" s="2">
        <v>4611443</v>
      </c>
      <c r="AS245" s="1" t="s">
        <v>3020</v>
      </c>
      <c r="AT245" s="1">
        <v>44364</v>
      </c>
      <c r="AU245" s="1">
        <v>0</v>
      </c>
      <c r="AV245" s="1">
        <v>0</v>
      </c>
      <c r="AW245" s="1">
        <v>0</v>
      </c>
      <c r="AX245" s="1" t="s">
        <v>1454</v>
      </c>
      <c r="AY245" s="1">
        <v>0</v>
      </c>
      <c r="AZ245" s="1">
        <v>0</v>
      </c>
      <c r="BA245" s="1">
        <v>0</v>
      </c>
    </row>
    <row r="246" spans="1:53" x14ac:dyDescent="0.25">
      <c r="A246" s="309">
        <f t="shared" si="3"/>
        <v>9191115</v>
      </c>
      <c r="B246" s="1" t="s">
        <v>2639</v>
      </c>
      <c r="C246" s="1">
        <v>38642982</v>
      </c>
      <c r="D246" s="1">
        <v>144105</v>
      </c>
      <c r="E246" s="1">
        <v>4</v>
      </c>
      <c r="F246" s="1">
        <v>386429822555541</v>
      </c>
      <c r="G246" s="304">
        <v>44246</v>
      </c>
      <c r="H246" s="304">
        <v>46081</v>
      </c>
      <c r="I246" s="1">
        <v>0</v>
      </c>
      <c r="J246" s="1">
        <v>1</v>
      </c>
      <c r="K246" s="1">
        <v>8</v>
      </c>
      <c r="L246" s="1">
        <v>30</v>
      </c>
      <c r="M246" s="1">
        <v>2</v>
      </c>
      <c r="N246" s="305">
        <v>9</v>
      </c>
      <c r="O246" s="305">
        <v>9381</v>
      </c>
      <c r="P246" s="2">
        <v>16116167</v>
      </c>
      <c r="Q246" s="2">
        <v>358495</v>
      </c>
      <c r="R246" s="2">
        <v>14481125</v>
      </c>
      <c r="S246" s="1">
        <v>0</v>
      </c>
      <c r="T246" s="1">
        <v>0</v>
      </c>
      <c r="U246" s="1">
        <v>0</v>
      </c>
      <c r="W246" s="1">
        <v>0</v>
      </c>
      <c r="X246" s="1">
        <v>0</v>
      </c>
      <c r="Y246" s="1">
        <v>0</v>
      </c>
      <c r="AB246" s="304">
        <v>44498</v>
      </c>
      <c r="AC246" s="1">
        <v>1</v>
      </c>
      <c r="AD246" s="1" t="s">
        <v>3016</v>
      </c>
      <c r="AE246" s="1">
        <v>1</v>
      </c>
      <c r="AF246" s="1">
        <v>30</v>
      </c>
      <c r="AG246" s="1">
        <v>0</v>
      </c>
      <c r="AH246" s="1" t="s">
        <v>1454</v>
      </c>
      <c r="AI246" s="1" t="s">
        <v>1454</v>
      </c>
      <c r="AJ246" s="1" t="s">
        <v>1454</v>
      </c>
      <c r="AK246" s="1" t="s">
        <v>1454</v>
      </c>
      <c r="AL246" s="1" t="s">
        <v>1454</v>
      </c>
      <c r="AM246" s="1" t="s">
        <v>1454</v>
      </c>
      <c r="AN246" s="1">
        <v>1</v>
      </c>
      <c r="AO246" s="1">
        <v>1</v>
      </c>
      <c r="AP246" s="1" t="s">
        <v>3086</v>
      </c>
      <c r="AQ246" s="1" t="s">
        <v>1454</v>
      </c>
      <c r="AR246" s="2">
        <v>5290010</v>
      </c>
      <c r="AS246" s="1" t="s">
        <v>3033</v>
      </c>
      <c r="AT246" s="1">
        <v>44246</v>
      </c>
      <c r="AU246" s="1">
        <v>0</v>
      </c>
      <c r="AV246" s="1">
        <v>0</v>
      </c>
      <c r="AW246" s="1">
        <v>0</v>
      </c>
      <c r="AX246" s="1" t="s">
        <v>1454</v>
      </c>
      <c r="AY246" s="1">
        <v>890303093000</v>
      </c>
      <c r="AZ246" s="1">
        <v>0</v>
      </c>
      <c r="BA246" s="1">
        <v>0</v>
      </c>
    </row>
    <row r="247" spans="1:53" x14ac:dyDescent="0.25">
      <c r="A247" s="309">
        <f t="shared" si="3"/>
        <v>0</v>
      </c>
      <c r="B247" s="1" t="s">
        <v>2639</v>
      </c>
      <c r="C247" s="1">
        <v>14881905</v>
      </c>
      <c r="D247" s="1">
        <v>144105</v>
      </c>
      <c r="E247" s="1">
        <v>4</v>
      </c>
      <c r="F247" s="1">
        <v>1.4881905115485E+16</v>
      </c>
      <c r="G247" s="304">
        <v>43354</v>
      </c>
      <c r="H247" s="304">
        <v>44803</v>
      </c>
      <c r="I247" s="1">
        <v>0</v>
      </c>
      <c r="J247" s="1">
        <v>1</v>
      </c>
      <c r="K247" s="1">
        <v>35</v>
      </c>
      <c r="L247" s="1">
        <v>30</v>
      </c>
      <c r="M247" s="1">
        <v>2</v>
      </c>
      <c r="N247" s="305">
        <v>12.6</v>
      </c>
      <c r="O247" s="305">
        <v>13354</v>
      </c>
      <c r="P247" s="2">
        <v>4400000</v>
      </c>
      <c r="Q247" s="2">
        <v>117797</v>
      </c>
      <c r="R247" s="2">
        <v>1422134</v>
      </c>
      <c r="S247" s="1">
        <v>0</v>
      </c>
      <c r="T247" s="1">
        <v>0</v>
      </c>
      <c r="U247" s="1">
        <v>0</v>
      </c>
      <c r="W247" s="1">
        <v>0</v>
      </c>
      <c r="X247" s="1">
        <v>0</v>
      </c>
      <c r="Y247" s="1">
        <v>0</v>
      </c>
      <c r="AB247" s="304">
        <v>44498</v>
      </c>
      <c r="AC247" s="1">
        <v>1</v>
      </c>
      <c r="AD247" s="1" t="s">
        <v>3016</v>
      </c>
      <c r="AE247" s="1">
        <v>1</v>
      </c>
      <c r="AF247" s="1">
        <v>30</v>
      </c>
      <c r="AG247" s="1">
        <v>0</v>
      </c>
      <c r="AH247" s="1" t="s">
        <v>1454</v>
      </c>
      <c r="AI247" s="1" t="s">
        <v>1454</v>
      </c>
      <c r="AJ247" s="1" t="s">
        <v>1454</v>
      </c>
      <c r="AK247" s="1" t="s">
        <v>1454</v>
      </c>
      <c r="AL247" s="1" t="s">
        <v>1454</v>
      </c>
      <c r="AM247" s="1" t="s">
        <v>1454</v>
      </c>
      <c r="AN247" s="1">
        <v>1</v>
      </c>
      <c r="AO247" s="1">
        <v>1</v>
      </c>
      <c r="AP247" s="1" t="s">
        <v>3086</v>
      </c>
      <c r="AQ247" s="1" t="s">
        <v>1454</v>
      </c>
      <c r="AR247" s="2">
        <v>11174401</v>
      </c>
      <c r="AS247" s="1" t="s">
        <v>3020</v>
      </c>
      <c r="AT247" s="1">
        <v>43354</v>
      </c>
      <c r="AU247" s="1">
        <v>0</v>
      </c>
      <c r="AV247" s="1">
        <v>0</v>
      </c>
      <c r="AW247" s="1">
        <v>0</v>
      </c>
      <c r="AX247" s="1" t="s">
        <v>1454</v>
      </c>
      <c r="AY247" s="1">
        <v>890303093000</v>
      </c>
      <c r="AZ247" s="1">
        <v>0</v>
      </c>
      <c r="BA247" s="1">
        <v>0</v>
      </c>
    </row>
    <row r="248" spans="1:53" x14ac:dyDescent="0.25">
      <c r="A248" s="309">
        <f t="shared" si="3"/>
        <v>14841500</v>
      </c>
      <c r="B248" s="1" t="s">
        <v>2639</v>
      </c>
      <c r="C248" s="1">
        <v>16698965</v>
      </c>
      <c r="D248" s="1">
        <v>144105</v>
      </c>
      <c r="E248" s="1">
        <v>4</v>
      </c>
      <c r="F248" s="1">
        <v>1.66989651173842E+16</v>
      </c>
      <c r="G248" s="304">
        <v>43215</v>
      </c>
      <c r="H248" s="304">
        <v>45412</v>
      </c>
      <c r="I248" s="1">
        <v>0</v>
      </c>
      <c r="J248" s="1">
        <v>1</v>
      </c>
      <c r="K248" s="1">
        <v>39</v>
      </c>
      <c r="L248" s="1">
        <v>30</v>
      </c>
      <c r="M248" s="1">
        <v>2</v>
      </c>
      <c r="N248" s="1">
        <v>18</v>
      </c>
      <c r="O248" s="1">
        <v>19562</v>
      </c>
      <c r="P248" s="2">
        <v>41000000</v>
      </c>
      <c r="Q248" s="2">
        <v>941807</v>
      </c>
      <c r="R248" s="2">
        <v>24282993</v>
      </c>
      <c r="S248" s="1">
        <v>0</v>
      </c>
      <c r="T248" s="1">
        <v>0</v>
      </c>
      <c r="U248" s="1">
        <v>0</v>
      </c>
      <c r="W248" s="1">
        <v>0</v>
      </c>
      <c r="X248" s="1">
        <v>0</v>
      </c>
      <c r="Y248" s="1">
        <v>0</v>
      </c>
      <c r="AB248" s="304">
        <v>44498</v>
      </c>
      <c r="AC248" s="1">
        <v>1</v>
      </c>
      <c r="AD248" s="1" t="s">
        <v>3016</v>
      </c>
      <c r="AE248" s="1">
        <v>1</v>
      </c>
      <c r="AF248" s="1">
        <v>30</v>
      </c>
      <c r="AG248" s="1">
        <v>0</v>
      </c>
      <c r="AH248" s="1" t="s">
        <v>1454</v>
      </c>
      <c r="AI248" s="1" t="s">
        <v>1454</v>
      </c>
      <c r="AJ248" s="1" t="s">
        <v>1454</v>
      </c>
      <c r="AK248" s="1" t="s">
        <v>1454</v>
      </c>
      <c r="AL248" s="1" t="s">
        <v>1454</v>
      </c>
      <c r="AM248" s="1" t="s">
        <v>1454</v>
      </c>
      <c r="AN248" s="1">
        <v>1</v>
      </c>
      <c r="AO248" s="1">
        <v>1</v>
      </c>
      <c r="AP248" s="1" t="s">
        <v>3086</v>
      </c>
      <c r="AQ248" s="1" t="s">
        <v>1454</v>
      </c>
      <c r="AR248" s="2">
        <v>9441493</v>
      </c>
      <c r="AS248" s="1" t="s">
        <v>3038</v>
      </c>
      <c r="AT248" s="1">
        <v>43215</v>
      </c>
      <c r="AU248" s="1">
        <v>0</v>
      </c>
      <c r="AV248" s="1">
        <v>0</v>
      </c>
      <c r="AW248" s="1">
        <v>0</v>
      </c>
      <c r="AX248" s="1" t="s">
        <v>1454</v>
      </c>
      <c r="AY248" s="1">
        <v>890303093000</v>
      </c>
      <c r="AZ248" s="1">
        <v>0</v>
      </c>
      <c r="BA248" s="1">
        <v>0</v>
      </c>
    </row>
    <row r="249" spans="1:53" x14ac:dyDescent="0.25">
      <c r="A249" s="309">
        <f t="shared" si="3"/>
        <v>5193374</v>
      </c>
      <c r="B249" s="1" t="s">
        <v>2639</v>
      </c>
      <c r="C249" s="1">
        <v>16698965</v>
      </c>
      <c r="D249" s="1">
        <v>144105</v>
      </c>
      <c r="E249" s="1">
        <v>4</v>
      </c>
      <c r="F249" s="1">
        <v>1.66989651163794E+16</v>
      </c>
      <c r="G249" s="304">
        <v>42215</v>
      </c>
      <c r="H249" s="304">
        <v>45868</v>
      </c>
      <c r="I249" s="1">
        <v>0</v>
      </c>
      <c r="J249" s="1">
        <v>1</v>
      </c>
      <c r="K249" s="1">
        <v>75</v>
      </c>
      <c r="L249" s="1">
        <v>30</v>
      </c>
      <c r="M249" s="1">
        <v>2</v>
      </c>
      <c r="N249" s="1">
        <v>10.8</v>
      </c>
      <c r="O249" s="1">
        <v>11351</v>
      </c>
      <c r="P249" s="2">
        <v>10633000</v>
      </c>
      <c r="Q249" s="2">
        <v>231654</v>
      </c>
      <c r="R249" s="2">
        <v>8497165</v>
      </c>
      <c r="S249" s="1">
        <v>0</v>
      </c>
      <c r="T249" s="1">
        <v>0</v>
      </c>
      <c r="U249" s="1">
        <v>0</v>
      </c>
      <c r="W249" s="1">
        <v>0</v>
      </c>
      <c r="X249" s="1">
        <v>0</v>
      </c>
      <c r="Y249" s="1">
        <v>0</v>
      </c>
      <c r="AB249" s="304">
        <v>44498</v>
      </c>
      <c r="AC249" s="1">
        <v>1</v>
      </c>
      <c r="AD249" s="1" t="s">
        <v>3016</v>
      </c>
      <c r="AE249" s="1">
        <v>1</v>
      </c>
      <c r="AF249" s="1">
        <v>30</v>
      </c>
      <c r="AG249" s="1">
        <v>0</v>
      </c>
      <c r="AH249" s="1" t="s">
        <v>1454</v>
      </c>
      <c r="AI249" s="1" t="s">
        <v>1454</v>
      </c>
      <c r="AJ249" s="1" t="s">
        <v>1454</v>
      </c>
      <c r="AK249" s="1" t="s">
        <v>1454</v>
      </c>
      <c r="AL249" s="1" t="s">
        <v>1454</v>
      </c>
      <c r="AM249" s="1" t="s">
        <v>1454</v>
      </c>
      <c r="AN249" s="1">
        <v>1</v>
      </c>
      <c r="AO249" s="1">
        <v>1</v>
      </c>
      <c r="AP249" s="1" t="s">
        <v>3086</v>
      </c>
      <c r="AQ249" s="1" t="s">
        <v>1454</v>
      </c>
      <c r="AR249" s="2">
        <v>3303791</v>
      </c>
      <c r="AS249" s="1" t="s">
        <v>3042</v>
      </c>
      <c r="AT249" s="1">
        <v>42215</v>
      </c>
      <c r="AU249" s="1">
        <v>0</v>
      </c>
      <c r="AV249" s="1">
        <v>0</v>
      </c>
      <c r="AW249" s="1">
        <v>0</v>
      </c>
      <c r="AX249" s="1" t="s">
        <v>1454</v>
      </c>
      <c r="AY249" s="1">
        <v>890303093000</v>
      </c>
      <c r="AZ249" s="1">
        <v>0</v>
      </c>
      <c r="BA249" s="1">
        <v>0</v>
      </c>
    </row>
    <row r="250" spans="1:53" x14ac:dyDescent="0.25">
      <c r="A250" s="309">
        <f t="shared" si="3"/>
        <v>97313898</v>
      </c>
      <c r="B250" s="1" t="s">
        <v>2639</v>
      </c>
      <c r="C250" s="1">
        <v>16619652</v>
      </c>
      <c r="D250" s="1">
        <v>144205</v>
      </c>
      <c r="E250" s="1">
        <v>4</v>
      </c>
      <c r="F250" s="1">
        <v>166196522103566</v>
      </c>
      <c r="G250" s="304">
        <v>44317</v>
      </c>
      <c r="H250" s="304">
        <v>45412</v>
      </c>
      <c r="I250" s="1">
        <v>0</v>
      </c>
      <c r="J250" s="1">
        <v>1</v>
      </c>
      <c r="K250" s="1">
        <v>6</v>
      </c>
      <c r="L250" s="1">
        <v>30</v>
      </c>
      <c r="M250" s="1">
        <v>2</v>
      </c>
      <c r="N250" s="1">
        <v>13.2</v>
      </c>
      <c r="O250" s="1">
        <v>14029</v>
      </c>
      <c r="P250" s="2">
        <v>141178487</v>
      </c>
      <c r="Q250" s="2">
        <v>4977368</v>
      </c>
      <c r="R250" s="2">
        <v>122116378</v>
      </c>
      <c r="S250" s="1">
        <v>0</v>
      </c>
      <c r="T250" s="1">
        <v>0</v>
      </c>
      <c r="U250" s="1">
        <v>0</v>
      </c>
      <c r="W250" s="1">
        <v>0</v>
      </c>
      <c r="X250" s="1">
        <v>0</v>
      </c>
      <c r="Y250" s="1">
        <v>0</v>
      </c>
      <c r="AB250" s="304">
        <v>44500</v>
      </c>
      <c r="AC250" s="1">
        <v>1</v>
      </c>
      <c r="AD250" s="1" t="s">
        <v>3016</v>
      </c>
      <c r="AE250" s="1">
        <v>1</v>
      </c>
      <c r="AF250" s="1">
        <v>30</v>
      </c>
      <c r="AG250" s="1">
        <v>0</v>
      </c>
      <c r="AH250" s="1" t="s">
        <v>1454</v>
      </c>
      <c r="AI250" s="1" t="s">
        <v>1454</v>
      </c>
      <c r="AJ250" s="1" t="s">
        <v>1454</v>
      </c>
      <c r="AK250" s="1" t="s">
        <v>1454</v>
      </c>
      <c r="AL250" s="1" t="s">
        <v>1454</v>
      </c>
      <c r="AM250" s="1" t="s">
        <v>1454</v>
      </c>
      <c r="AN250" s="1">
        <v>1</v>
      </c>
      <c r="AO250" s="1">
        <v>1</v>
      </c>
      <c r="AP250" s="1" t="s">
        <v>3086</v>
      </c>
      <c r="AQ250" s="1" t="s">
        <v>1454</v>
      </c>
      <c r="AR250" s="2">
        <v>24802480</v>
      </c>
      <c r="AS250" s="1" t="s">
        <v>3023</v>
      </c>
      <c r="AT250" s="1">
        <v>44329</v>
      </c>
      <c r="AU250" s="1">
        <v>0</v>
      </c>
      <c r="AV250" s="1">
        <v>0</v>
      </c>
      <c r="AW250" s="1">
        <v>0</v>
      </c>
      <c r="AX250" s="1" t="s">
        <v>1454</v>
      </c>
      <c r="AY250" s="1">
        <v>890303093000</v>
      </c>
      <c r="AZ250" s="1">
        <v>0</v>
      </c>
      <c r="BA250" s="1">
        <v>0</v>
      </c>
    </row>
    <row r="251" spans="1:53" x14ac:dyDescent="0.25">
      <c r="A251" s="309">
        <f t="shared" si="3"/>
        <v>11332287</v>
      </c>
      <c r="B251" s="1" t="s">
        <v>2639</v>
      </c>
      <c r="C251" s="1">
        <v>1114830212</v>
      </c>
      <c r="D251" s="1">
        <v>144105</v>
      </c>
      <c r="E251" s="1">
        <v>4</v>
      </c>
      <c r="F251" s="1">
        <v>1.1148302122682801E+18</v>
      </c>
      <c r="G251" s="304">
        <v>44377</v>
      </c>
      <c r="H251" s="304">
        <v>46568</v>
      </c>
      <c r="I251" s="1">
        <v>0</v>
      </c>
      <c r="J251" s="1">
        <v>1</v>
      </c>
      <c r="K251" s="1">
        <v>4</v>
      </c>
      <c r="L251" s="1">
        <v>30</v>
      </c>
      <c r="M251" s="1">
        <v>2</v>
      </c>
      <c r="N251" s="305">
        <v>15.6</v>
      </c>
      <c r="O251" s="305">
        <v>16765</v>
      </c>
      <c r="P251" s="2">
        <v>16000000</v>
      </c>
      <c r="Q251" s="2">
        <v>370373</v>
      </c>
      <c r="R251" s="2">
        <v>15499010</v>
      </c>
      <c r="S251" s="1">
        <v>0</v>
      </c>
      <c r="T251" s="1">
        <v>0</v>
      </c>
      <c r="U251" s="1">
        <v>0</v>
      </c>
      <c r="W251" s="1">
        <v>0</v>
      </c>
      <c r="X251" s="1">
        <v>0</v>
      </c>
      <c r="Y251" s="1">
        <v>0</v>
      </c>
      <c r="AB251" s="304">
        <v>44498</v>
      </c>
      <c r="AC251" s="1">
        <v>1</v>
      </c>
      <c r="AD251" s="1" t="s">
        <v>3016</v>
      </c>
      <c r="AE251" s="1">
        <v>1</v>
      </c>
      <c r="AF251" s="1">
        <v>30</v>
      </c>
      <c r="AG251" s="1">
        <v>0</v>
      </c>
      <c r="AH251" s="1" t="s">
        <v>1454</v>
      </c>
      <c r="AI251" s="1" t="s">
        <v>1454</v>
      </c>
      <c r="AJ251" s="1" t="s">
        <v>1454</v>
      </c>
      <c r="AK251" s="1" t="s">
        <v>1454</v>
      </c>
      <c r="AL251" s="1" t="s">
        <v>1454</v>
      </c>
      <c r="AM251" s="1" t="s">
        <v>1454</v>
      </c>
      <c r="AN251" s="1">
        <v>1</v>
      </c>
      <c r="AO251" s="1">
        <v>1</v>
      </c>
      <c r="AP251" s="1" t="s">
        <v>3086</v>
      </c>
      <c r="AQ251" s="1" t="s">
        <v>1454</v>
      </c>
      <c r="AR251" s="2">
        <v>4166723</v>
      </c>
      <c r="AS251" s="1" t="s">
        <v>3034</v>
      </c>
      <c r="AT251" s="1">
        <v>44377</v>
      </c>
      <c r="AU251" s="1">
        <v>0</v>
      </c>
      <c r="AV251" s="1">
        <v>0</v>
      </c>
      <c r="AW251" s="1">
        <v>0</v>
      </c>
      <c r="AX251" s="1" t="s">
        <v>1454</v>
      </c>
      <c r="AY251" s="1">
        <v>890303093000</v>
      </c>
      <c r="AZ251" s="1">
        <v>0</v>
      </c>
      <c r="BA251" s="1">
        <v>0</v>
      </c>
    </row>
    <row r="252" spans="1:53" x14ac:dyDescent="0.25">
      <c r="A252" s="309">
        <f t="shared" si="3"/>
        <v>1539778</v>
      </c>
      <c r="B252" s="1" t="s">
        <v>2639</v>
      </c>
      <c r="C252" s="1">
        <v>1114830212</v>
      </c>
      <c r="D252" s="1">
        <v>144105</v>
      </c>
      <c r="E252" s="1">
        <v>4</v>
      </c>
      <c r="F252" s="1">
        <v>1.1148302121246799E+18</v>
      </c>
      <c r="G252" s="304">
        <v>44225</v>
      </c>
      <c r="H252" s="304">
        <v>44957</v>
      </c>
      <c r="I252" s="1">
        <v>0</v>
      </c>
      <c r="J252" s="1">
        <v>1</v>
      </c>
      <c r="K252" s="1">
        <v>1</v>
      </c>
      <c r="L252" s="1">
        <v>30</v>
      </c>
      <c r="M252" s="1">
        <v>2</v>
      </c>
      <c r="N252" s="305">
        <v>21.6</v>
      </c>
      <c r="O252" s="305">
        <v>23872</v>
      </c>
      <c r="P252" s="2">
        <v>2200000</v>
      </c>
      <c r="Q252" s="2">
        <v>114349</v>
      </c>
      <c r="R252" s="2">
        <v>2105932</v>
      </c>
      <c r="S252" s="1">
        <v>0</v>
      </c>
      <c r="T252" s="1">
        <v>0</v>
      </c>
      <c r="U252" s="1">
        <v>0</v>
      </c>
      <c r="W252" s="1">
        <v>0</v>
      </c>
      <c r="X252" s="1">
        <v>0</v>
      </c>
      <c r="Y252" s="1">
        <v>0</v>
      </c>
      <c r="AB252" s="304">
        <v>44498</v>
      </c>
      <c r="AC252" s="1">
        <v>1</v>
      </c>
      <c r="AD252" s="1" t="s">
        <v>3016</v>
      </c>
      <c r="AE252" s="1">
        <v>1</v>
      </c>
      <c r="AF252" s="1">
        <v>30</v>
      </c>
      <c r="AG252" s="1">
        <v>0</v>
      </c>
      <c r="AH252" s="1" t="s">
        <v>1454</v>
      </c>
      <c r="AI252" s="1" t="s">
        <v>1454</v>
      </c>
      <c r="AJ252" s="1" t="s">
        <v>1454</v>
      </c>
      <c r="AK252" s="1" t="s">
        <v>1454</v>
      </c>
      <c r="AL252" s="1" t="s">
        <v>1454</v>
      </c>
      <c r="AM252" s="1" t="s">
        <v>1454</v>
      </c>
      <c r="AN252" s="1">
        <v>1</v>
      </c>
      <c r="AO252" s="1">
        <v>1</v>
      </c>
      <c r="AP252" s="1" t="s">
        <v>3086</v>
      </c>
      <c r="AQ252" s="1" t="s">
        <v>1454</v>
      </c>
      <c r="AR252" s="2">
        <v>566154</v>
      </c>
      <c r="AS252" s="1" t="s">
        <v>3018</v>
      </c>
      <c r="AT252" s="1">
        <v>44225</v>
      </c>
      <c r="AU252" s="1">
        <v>0</v>
      </c>
      <c r="AV252" s="1">
        <v>0</v>
      </c>
      <c r="AW252" s="1">
        <v>0</v>
      </c>
      <c r="AX252" s="1" t="s">
        <v>1454</v>
      </c>
      <c r="AY252" s="1">
        <v>890303093000</v>
      </c>
      <c r="AZ252" s="304">
        <v>0</v>
      </c>
      <c r="BA252" s="1">
        <v>0</v>
      </c>
    </row>
    <row r="253" spans="1:53" x14ac:dyDescent="0.25">
      <c r="A253" s="309">
        <f t="shared" si="3"/>
        <v>0</v>
      </c>
      <c r="B253" s="1" t="s">
        <v>2639</v>
      </c>
      <c r="C253" s="1">
        <v>66953845</v>
      </c>
      <c r="D253" s="1">
        <v>144105</v>
      </c>
      <c r="E253" s="1">
        <v>4</v>
      </c>
      <c r="F253" s="1">
        <v>6.6953845267887904E+16</v>
      </c>
      <c r="G253" s="304">
        <v>43950</v>
      </c>
      <c r="H253" s="304">
        <v>45777</v>
      </c>
      <c r="I253" s="1">
        <v>0</v>
      </c>
      <c r="J253" s="1">
        <v>1</v>
      </c>
      <c r="K253" s="1">
        <v>16</v>
      </c>
      <c r="L253" s="1">
        <v>30</v>
      </c>
      <c r="M253" s="1">
        <v>2</v>
      </c>
      <c r="N253" s="305">
        <v>15.12</v>
      </c>
      <c r="O253" s="305">
        <v>16213</v>
      </c>
      <c r="P253" s="2">
        <v>5555826</v>
      </c>
      <c r="Q253" s="2">
        <v>140502</v>
      </c>
      <c r="R253" s="2">
        <v>4513105</v>
      </c>
      <c r="S253" s="1">
        <v>0</v>
      </c>
      <c r="T253" s="1">
        <v>0</v>
      </c>
      <c r="U253" s="1">
        <v>0</v>
      </c>
      <c r="W253" s="1">
        <v>0</v>
      </c>
      <c r="X253" s="1">
        <v>0</v>
      </c>
      <c r="Y253" s="1">
        <v>0</v>
      </c>
      <c r="AB253" s="304">
        <v>44498</v>
      </c>
      <c r="AC253" s="1">
        <v>1</v>
      </c>
      <c r="AD253" s="1" t="s">
        <v>3016</v>
      </c>
      <c r="AE253" s="1">
        <v>1</v>
      </c>
      <c r="AF253" s="1">
        <v>30</v>
      </c>
      <c r="AG253" s="1">
        <v>0</v>
      </c>
      <c r="AH253" s="1" t="s">
        <v>1454</v>
      </c>
      <c r="AI253" s="1" t="s">
        <v>1454</v>
      </c>
      <c r="AJ253" s="1" t="s">
        <v>1454</v>
      </c>
      <c r="AK253" s="1" t="s">
        <v>1454</v>
      </c>
      <c r="AL253" s="1" t="s">
        <v>1454</v>
      </c>
      <c r="AM253" s="1" t="s">
        <v>1454</v>
      </c>
      <c r="AN253" s="1">
        <v>1</v>
      </c>
      <c r="AO253" s="1">
        <v>1</v>
      </c>
      <c r="AP253" s="1" t="s">
        <v>3086</v>
      </c>
      <c r="AQ253" s="1" t="s">
        <v>1454</v>
      </c>
      <c r="AR253" s="2">
        <v>4726642</v>
      </c>
      <c r="AS253" s="1" t="s">
        <v>3062</v>
      </c>
      <c r="AT253" s="1">
        <v>43950</v>
      </c>
      <c r="AU253" s="1">
        <v>0</v>
      </c>
      <c r="AV253" s="1">
        <v>0</v>
      </c>
      <c r="AW253" s="1">
        <v>0</v>
      </c>
      <c r="AX253" s="1" t="s">
        <v>1454</v>
      </c>
      <c r="AY253" s="1">
        <v>890303093000</v>
      </c>
      <c r="AZ253" s="1">
        <v>0</v>
      </c>
      <c r="BA253" s="1">
        <v>0</v>
      </c>
    </row>
    <row r="254" spans="1:53" x14ac:dyDescent="0.25">
      <c r="A254" s="309">
        <f t="shared" si="3"/>
        <v>2765914</v>
      </c>
      <c r="B254" s="1" t="s">
        <v>2639</v>
      </c>
      <c r="C254" s="1">
        <v>31977500</v>
      </c>
      <c r="D254" s="1">
        <v>144205</v>
      </c>
      <c r="E254" s="1">
        <v>4</v>
      </c>
      <c r="F254" s="1">
        <v>3.19775001206894E+16</v>
      </c>
      <c r="G254" s="304">
        <v>44427</v>
      </c>
      <c r="H254" s="304">
        <v>45168</v>
      </c>
      <c r="I254" s="1">
        <v>0</v>
      </c>
      <c r="J254" s="1">
        <v>1</v>
      </c>
      <c r="K254" s="1">
        <v>2</v>
      </c>
      <c r="L254" s="1">
        <v>30</v>
      </c>
      <c r="M254" s="1">
        <v>2</v>
      </c>
      <c r="N254" s="305">
        <v>7.8</v>
      </c>
      <c r="O254" s="305">
        <v>8085</v>
      </c>
      <c r="P254" s="2">
        <v>4500000</v>
      </c>
      <c r="Q254" s="2">
        <v>204345</v>
      </c>
      <c r="R254" s="2">
        <v>4153101</v>
      </c>
      <c r="S254" s="1">
        <v>0</v>
      </c>
      <c r="T254" s="1">
        <v>0</v>
      </c>
      <c r="U254" s="1">
        <v>0</v>
      </c>
      <c r="W254" s="1">
        <v>0</v>
      </c>
      <c r="X254" s="1">
        <v>0</v>
      </c>
      <c r="Y254" s="1">
        <v>0</v>
      </c>
      <c r="AB254" s="304">
        <v>44490</v>
      </c>
      <c r="AC254" s="1">
        <v>1</v>
      </c>
      <c r="AD254" s="1" t="s">
        <v>3016</v>
      </c>
      <c r="AE254" s="1">
        <v>1</v>
      </c>
      <c r="AF254" s="1">
        <v>30</v>
      </c>
      <c r="AG254" s="1">
        <v>0</v>
      </c>
      <c r="AH254" s="1" t="s">
        <v>1454</v>
      </c>
      <c r="AI254" s="1" t="s">
        <v>1454</v>
      </c>
      <c r="AJ254" s="1" t="s">
        <v>1454</v>
      </c>
      <c r="AK254" s="1" t="s">
        <v>1454</v>
      </c>
      <c r="AL254" s="1" t="s">
        <v>1454</v>
      </c>
      <c r="AM254" s="1" t="s">
        <v>1454</v>
      </c>
      <c r="AN254" s="1">
        <v>1</v>
      </c>
      <c r="AO254" s="1">
        <v>1</v>
      </c>
      <c r="AP254" s="1" t="s">
        <v>3086</v>
      </c>
      <c r="AQ254" s="1" t="s">
        <v>1454</v>
      </c>
      <c r="AR254" s="2">
        <v>1387187</v>
      </c>
      <c r="AS254" s="1" t="s">
        <v>3028</v>
      </c>
      <c r="AT254" s="1">
        <v>44427</v>
      </c>
      <c r="AU254" s="1">
        <v>0</v>
      </c>
      <c r="AV254" s="1">
        <v>0</v>
      </c>
      <c r="AW254" s="1">
        <v>0</v>
      </c>
      <c r="AX254" s="1" t="s">
        <v>1454</v>
      </c>
      <c r="AY254" s="1">
        <v>890303093000</v>
      </c>
      <c r="AZ254" s="1">
        <v>0</v>
      </c>
      <c r="BA254" s="1">
        <v>0</v>
      </c>
    </row>
    <row r="255" spans="1:53" x14ac:dyDescent="0.25">
      <c r="A255" s="309">
        <f t="shared" si="3"/>
        <v>10944933</v>
      </c>
      <c r="B255" s="1" t="s">
        <v>2639</v>
      </c>
      <c r="C255" s="1">
        <v>31977500</v>
      </c>
      <c r="D255" s="1">
        <v>144105</v>
      </c>
      <c r="E255" s="1">
        <v>4</v>
      </c>
      <c r="F255" s="1">
        <v>3.19775001177879E+16</v>
      </c>
      <c r="G255" s="304">
        <v>43950</v>
      </c>
      <c r="H255" s="304">
        <v>46507</v>
      </c>
      <c r="I255" s="1">
        <v>0</v>
      </c>
      <c r="J255" s="1">
        <v>1</v>
      </c>
      <c r="K255" s="1">
        <v>16</v>
      </c>
      <c r="L255" s="1">
        <v>30</v>
      </c>
      <c r="M255" s="1">
        <v>2</v>
      </c>
      <c r="N255" s="305">
        <v>18</v>
      </c>
      <c r="O255" s="305">
        <v>19562</v>
      </c>
      <c r="P255" s="2">
        <v>18400000</v>
      </c>
      <c r="Q255" s="2">
        <v>389840</v>
      </c>
      <c r="R255" s="2">
        <v>16434139</v>
      </c>
      <c r="S255" s="1">
        <v>0</v>
      </c>
      <c r="T255" s="1">
        <v>0</v>
      </c>
      <c r="U255" s="1">
        <v>0</v>
      </c>
      <c r="W255" s="1">
        <v>0</v>
      </c>
      <c r="X255" s="1">
        <v>0</v>
      </c>
      <c r="Y255" s="1">
        <v>0</v>
      </c>
      <c r="AB255" s="304">
        <v>44498</v>
      </c>
      <c r="AC255" s="1">
        <v>1</v>
      </c>
      <c r="AD255" s="1" t="s">
        <v>3016</v>
      </c>
      <c r="AE255" s="1">
        <v>1</v>
      </c>
      <c r="AF255" s="1">
        <v>30</v>
      </c>
      <c r="AG255" s="1">
        <v>0</v>
      </c>
      <c r="AH255" s="1" t="s">
        <v>1454</v>
      </c>
      <c r="AI255" s="1" t="s">
        <v>1454</v>
      </c>
      <c r="AJ255" s="1" t="s">
        <v>1454</v>
      </c>
      <c r="AK255" s="1" t="s">
        <v>1454</v>
      </c>
      <c r="AL255" s="1" t="s">
        <v>1454</v>
      </c>
      <c r="AM255" s="1" t="s">
        <v>1454</v>
      </c>
      <c r="AN255" s="1">
        <v>1</v>
      </c>
      <c r="AO255" s="1">
        <v>1</v>
      </c>
      <c r="AP255" s="1" t="s">
        <v>3086</v>
      </c>
      <c r="AQ255" s="1" t="s">
        <v>1454</v>
      </c>
      <c r="AR255" s="2">
        <v>5489206</v>
      </c>
      <c r="AS255" s="1" t="s">
        <v>3026</v>
      </c>
      <c r="AT255" s="1">
        <v>43950</v>
      </c>
      <c r="AU255" s="1">
        <v>0</v>
      </c>
      <c r="AV255" s="1">
        <v>0</v>
      </c>
      <c r="AW255" s="1">
        <v>0</v>
      </c>
      <c r="AX255" s="1" t="s">
        <v>1454</v>
      </c>
      <c r="AY255" s="1">
        <v>890303093000</v>
      </c>
      <c r="AZ255" s="1">
        <v>0</v>
      </c>
      <c r="BA255" s="1">
        <v>0</v>
      </c>
    </row>
    <row r="256" spans="1:53" x14ac:dyDescent="0.25">
      <c r="A256" s="309">
        <f t="shared" si="3"/>
        <v>3406149</v>
      </c>
      <c r="B256" s="1" t="s">
        <v>2639</v>
      </c>
      <c r="C256" s="1">
        <v>31977500</v>
      </c>
      <c r="D256" s="1">
        <v>144105</v>
      </c>
      <c r="E256" s="1">
        <v>4</v>
      </c>
      <c r="F256" s="1">
        <v>3.19775001163793E+16</v>
      </c>
      <c r="G256" s="304">
        <v>42214</v>
      </c>
      <c r="H256" s="304">
        <v>45868</v>
      </c>
      <c r="I256" s="1">
        <v>0</v>
      </c>
      <c r="J256" s="1">
        <v>1</v>
      </c>
      <c r="K256" s="1">
        <v>75</v>
      </c>
      <c r="L256" s="1">
        <v>30</v>
      </c>
      <c r="M256" s="1">
        <v>2</v>
      </c>
      <c r="N256" s="305">
        <v>10.8</v>
      </c>
      <c r="O256" s="305">
        <v>11351</v>
      </c>
      <c r="P256" s="2">
        <v>6400000</v>
      </c>
      <c r="Q256" s="2">
        <v>139433</v>
      </c>
      <c r="R256" s="2">
        <v>5114433</v>
      </c>
      <c r="S256" s="1">
        <v>0</v>
      </c>
      <c r="T256" s="1">
        <v>0</v>
      </c>
      <c r="U256" s="1">
        <v>0</v>
      </c>
      <c r="W256" s="1">
        <v>0</v>
      </c>
      <c r="X256" s="1">
        <v>0</v>
      </c>
      <c r="Y256" s="1">
        <v>0</v>
      </c>
      <c r="AB256" s="304">
        <v>44498</v>
      </c>
      <c r="AC256" s="1">
        <v>1</v>
      </c>
      <c r="AD256" s="1" t="s">
        <v>3016</v>
      </c>
      <c r="AE256" s="1">
        <v>1</v>
      </c>
      <c r="AF256" s="1">
        <v>30</v>
      </c>
      <c r="AG256" s="1">
        <v>0</v>
      </c>
      <c r="AH256" s="1" t="s">
        <v>1454</v>
      </c>
      <c r="AI256" s="1" t="s">
        <v>1454</v>
      </c>
      <c r="AJ256" s="1" t="s">
        <v>1454</v>
      </c>
      <c r="AK256" s="1" t="s">
        <v>1454</v>
      </c>
      <c r="AL256" s="1" t="s">
        <v>1454</v>
      </c>
      <c r="AM256" s="1" t="s">
        <v>1454</v>
      </c>
      <c r="AN256" s="1">
        <v>1</v>
      </c>
      <c r="AO256" s="1">
        <v>1</v>
      </c>
      <c r="AP256" s="1" t="s">
        <v>3086</v>
      </c>
      <c r="AQ256" s="1" t="s">
        <v>1454</v>
      </c>
      <c r="AR256" s="2">
        <v>1708284</v>
      </c>
      <c r="AS256" s="1" t="s">
        <v>3042</v>
      </c>
      <c r="AT256" s="1">
        <v>42214</v>
      </c>
      <c r="AU256" s="1">
        <v>0</v>
      </c>
      <c r="AV256" s="1">
        <v>0</v>
      </c>
      <c r="AW256" s="1">
        <v>0</v>
      </c>
      <c r="AX256" s="1" t="s">
        <v>1454</v>
      </c>
      <c r="AY256" s="1">
        <v>890303093000</v>
      </c>
      <c r="AZ256" s="1">
        <v>0</v>
      </c>
      <c r="BA256" s="1">
        <v>0</v>
      </c>
    </row>
    <row r="257" spans="1:53" x14ac:dyDescent="0.25">
      <c r="A257" s="309">
        <f t="shared" si="3"/>
        <v>1875692</v>
      </c>
      <c r="B257" s="1" t="s">
        <v>2639</v>
      </c>
      <c r="C257" s="1">
        <v>38870333</v>
      </c>
      <c r="D257" s="1">
        <v>144105</v>
      </c>
      <c r="E257" s="1">
        <v>4</v>
      </c>
      <c r="F257" s="1">
        <v>388703331171388</v>
      </c>
      <c r="G257" s="304">
        <v>43434</v>
      </c>
      <c r="H257" s="304">
        <v>45260</v>
      </c>
      <c r="I257" s="1">
        <v>0</v>
      </c>
      <c r="J257" s="1">
        <v>1</v>
      </c>
      <c r="K257" s="1">
        <v>32</v>
      </c>
      <c r="L257" s="1">
        <v>30</v>
      </c>
      <c r="M257" s="1">
        <v>2</v>
      </c>
      <c r="N257" s="305">
        <v>11.76</v>
      </c>
      <c r="O257" s="305">
        <v>12415</v>
      </c>
      <c r="P257" s="2">
        <v>23000000</v>
      </c>
      <c r="Q257" s="2">
        <v>512180</v>
      </c>
      <c r="R257" s="2">
        <v>12447589</v>
      </c>
      <c r="S257" s="1">
        <v>0</v>
      </c>
      <c r="T257" s="1">
        <v>0</v>
      </c>
      <c r="U257" s="1">
        <v>0</v>
      </c>
      <c r="W257" s="1">
        <v>0</v>
      </c>
      <c r="X257" s="1">
        <v>0</v>
      </c>
      <c r="Y257" s="1">
        <v>0</v>
      </c>
      <c r="AB257" s="304">
        <v>44498</v>
      </c>
      <c r="AC257" s="1">
        <v>1</v>
      </c>
      <c r="AD257" s="1" t="s">
        <v>3016</v>
      </c>
      <c r="AE257" s="1">
        <v>1</v>
      </c>
      <c r="AF257" s="1">
        <v>30</v>
      </c>
      <c r="AG257" s="1">
        <v>0</v>
      </c>
      <c r="AH257" s="1" t="s">
        <v>1454</v>
      </c>
      <c r="AI257" s="1" t="s">
        <v>1454</v>
      </c>
      <c r="AJ257" s="1" t="s">
        <v>1454</v>
      </c>
      <c r="AK257" s="1" t="s">
        <v>1454</v>
      </c>
      <c r="AL257" s="1" t="s">
        <v>1454</v>
      </c>
      <c r="AM257" s="1" t="s">
        <v>1454</v>
      </c>
      <c r="AN257" s="1">
        <v>1</v>
      </c>
      <c r="AO257" s="1">
        <v>1</v>
      </c>
      <c r="AP257" s="1" t="s">
        <v>3086</v>
      </c>
      <c r="AQ257" s="1" t="s">
        <v>1454</v>
      </c>
      <c r="AR257" s="2">
        <v>10571897</v>
      </c>
      <c r="AS257" s="1" t="s">
        <v>3025</v>
      </c>
      <c r="AT257" s="1">
        <v>43434</v>
      </c>
      <c r="AU257" s="1">
        <v>0</v>
      </c>
      <c r="AV257" s="1">
        <v>0</v>
      </c>
      <c r="AW257" s="1">
        <v>0</v>
      </c>
      <c r="AX257" s="1" t="s">
        <v>1454</v>
      </c>
      <c r="AY257" s="1">
        <v>890303093000</v>
      </c>
      <c r="AZ257" s="1">
        <v>0</v>
      </c>
      <c r="BA257" s="1">
        <v>0</v>
      </c>
    </row>
    <row r="258" spans="1:53" x14ac:dyDescent="0.25">
      <c r="A258" s="309">
        <f t="shared" ref="A258:A321" si="4">IF(+R258&gt;AR258,R258-AR258,0)</f>
        <v>6386647</v>
      </c>
      <c r="B258" s="1" t="s">
        <v>2639</v>
      </c>
      <c r="C258" s="1">
        <v>31920896</v>
      </c>
      <c r="D258" s="1">
        <v>144105</v>
      </c>
      <c r="E258" s="1">
        <v>4</v>
      </c>
      <c r="F258" s="1">
        <v>3.19208961003864E+16</v>
      </c>
      <c r="G258" s="304">
        <v>43633</v>
      </c>
      <c r="H258" s="304">
        <v>45442</v>
      </c>
      <c r="I258" s="1">
        <v>0</v>
      </c>
      <c r="J258" s="1">
        <v>1</v>
      </c>
      <c r="K258" s="1">
        <v>29</v>
      </c>
      <c r="L258" s="1">
        <v>30</v>
      </c>
      <c r="M258" s="1">
        <v>2</v>
      </c>
      <c r="N258" s="305">
        <v>17.399999999999999</v>
      </c>
      <c r="O258" s="305">
        <v>18857</v>
      </c>
      <c r="P258" s="2">
        <v>13000000</v>
      </c>
      <c r="Q258" s="2">
        <v>327912</v>
      </c>
      <c r="R258" s="2">
        <v>8112516</v>
      </c>
      <c r="S258" s="1">
        <v>0</v>
      </c>
      <c r="T258" s="1">
        <v>0</v>
      </c>
      <c r="U258" s="1">
        <v>0</v>
      </c>
      <c r="W258" s="1">
        <v>0</v>
      </c>
      <c r="X258" s="1">
        <v>0</v>
      </c>
      <c r="Y258" s="1">
        <v>0</v>
      </c>
      <c r="AB258" s="304">
        <v>44499</v>
      </c>
      <c r="AC258" s="1">
        <v>1</v>
      </c>
      <c r="AD258" s="1" t="s">
        <v>3016</v>
      </c>
      <c r="AE258" s="1">
        <v>1</v>
      </c>
      <c r="AF258" s="1">
        <v>30</v>
      </c>
      <c r="AG258" s="1">
        <v>0</v>
      </c>
      <c r="AH258" s="1" t="s">
        <v>1454</v>
      </c>
      <c r="AI258" s="1" t="s">
        <v>1454</v>
      </c>
      <c r="AJ258" s="1" t="s">
        <v>1454</v>
      </c>
      <c r="AK258" s="1" t="s">
        <v>1454</v>
      </c>
      <c r="AL258" s="1" t="s">
        <v>1454</v>
      </c>
      <c r="AM258" s="1" t="s">
        <v>1454</v>
      </c>
      <c r="AN258" s="1">
        <v>1</v>
      </c>
      <c r="AO258" s="1">
        <v>1</v>
      </c>
      <c r="AP258" s="1" t="s">
        <v>3086</v>
      </c>
      <c r="AQ258" s="1" t="s">
        <v>1454</v>
      </c>
      <c r="AR258" s="2">
        <v>1725869</v>
      </c>
      <c r="AS258" s="1" t="s">
        <v>3043</v>
      </c>
      <c r="AT258" s="1">
        <v>43633</v>
      </c>
      <c r="AU258" s="1">
        <v>0</v>
      </c>
      <c r="AV258" s="1">
        <v>0</v>
      </c>
      <c r="AW258" s="1">
        <v>0</v>
      </c>
      <c r="AX258" s="1" t="s">
        <v>1454</v>
      </c>
      <c r="AY258" s="1">
        <v>800090782</v>
      </c>
      <c r="AZ258" s="1">
        <v>0</v>
      </c>
      <c r="BA258" s="1">
        <v>0</v>
      </c>
    </row>
    <row r="259" spans="1:53" x14ac:dyDescent="0.25">
      <c r="A259" s="309">
        <f t="shared" si="4"/>
        <v>5413310</v>
      </c>
      <c r="B259" s="1" t="s">
        <v>2639</v>
      </c>
      <c r="C259" s="1">
        <v>31920896</v>
      </c>
      <c r="D259" s="1">
        <v>144105</v>
      </c>
      <c r="E259" s="1">
        <v>4</v>
      </c>
      <c r="F259" s="1">
        <v>3.19208961171886E+16</v>
      </c>
      <c r="G259" s="304">
        <v>44161</v>
      </c>
      <c r="H259" s="304">
        <v>45991</v>
      </c>
      <c r="I259" s="1">
        <v>0</v>
      </c>
      <c r="J259" s="1">
        <v>1</v>
      </c>
      <c r="K259" s="1">
        <v>11</v>
      </c>
      <c r="L259" s="1">
        <v>30</v>
      </c>
      <c r="M259" s="1">
        <v>2</v>
      </c>
      <c r="N259" s="305">
        <v>11.76</v>
      </c>
      <c r="O259" s="305">
        <v>12415</v>
      </c>
      <c r="P259" s="2">
        <v>8000000</v>
      </c>
      <c r="Q259" s="2">
        <v>179414</v>
      </c>
      <c r="R259" s="2">
        <v>6876153</v>
      </c>
      <c r="S259" s="1">
        <v>0</v>
      </c>
      <c r="T259" s="1">
        <v>0</v>
      </c>
      <c r="U259" s="1">
        <v>0</v>
      </c>
      <c r="W259" s="1">
        <v>0</v>
      </c>
      <c r="X259" s="1">
        <v>0</v>
      </c>
      <c r="Y259" s="1">
        <v>0</v>
      </c>
      <c r="AB259" s="304">
        <v>44499</v>
      </c>
      <c r="AC259" s="1">
        <v>1</v>
      </c>
      <c r="AD259" s="1" t="s">
        <v>3016</v>
      </c>
      <c r="AE259" s="1">
        <v>1</v>
      </c>
      <c r="AF259" s="1">
        <v>30</v>
      </c>
      <c r="AG259" s="1">
        <v>0</v>
      </c>
      <c r="AH259" s="1" t="s">
        <v>1454</v>
      </c>
      <c r="AI259" s="1" t="s">
        <v>1454</v>
      </c>
      <c r="AJ259" s="1" t="s">
        <v>1454</v>
      </c>
      <c r="AK259" s="1" t="s">
        <v>1454</v>
      </c>
      <c r="AL259" s="1" t="s">
        <v>1454</v>
      </c>
      <c r="AM259" s="1" t="s">
        <v>1454</v>
      </c>
      <c r="AN259" s="1">
        <v>1</v>
      </c>
      <c r="AO259" s="1">
        <v>1</v>
      </c>
      <c r="AP259" s="1" t="s">
        <v>3086</v>
      </c>
      <c r="AQ259" s="1" t="s">
        <v>1454</v>
      </c>
      <c r="AR259" s="2">
        <v>1462843</v>
      </c>
      <c r="AS259" s="1" t="s">
        <v>3025</v>
      </c>
      <c r="AT259" s="1">
        <v>44161</v>
      </c>
      <c r="AU259" s="1">
        <v>0</v>
      </c>
      <c r="AV259" s="1">
        <v>0</v>
      </c>
      <c r="AW259" s="1">
        <v>0</v>
      </c>
      <c r="AX259" s="1" t="s">
        <v>1454</v>
      </c>
      <c r="AY259" s="1">
        <v>800090782</v>
      </c>
      <c r="AZ259" s="1">
        <v>0</v>
      </c>
      <c r="BA259" s="1">
        <v>0</v>
      </c>
    </row>
    <row r="260" spans="1:53" x14ac:dyDescent="0.25">
      <c r="A260" s="309">
        <f t="shared" si="4"/>
        <v>10967502</v>
      </c>
      <c r="B260" s="1" t="s">
        <v>2639</v>
      </c>
      <c r="C260" s="1">
        <v>31920896</v>
      </c>
      <c r="D260" s="1">
        <v>144105</v>
      </c>
      <c r="E260" s="1">
        <v>4</v>
      </c>
      <c r="F260" s="1">
        <v>3.19208961163794E+16</v>
      </c>
      <c r="G260" s="304">
        <v>42214</v>
      </c>
      <c r="H260" s="304">
        <v>45868</v>
      </c>
      <c r="I260" s="1">
        <v>0</v>
      </c>
      <c r="J260" s="1">
        <v>1</v>
      </c>
      <c r="K260" s="1">
        <v>75</v>
      </c>
      <c r="L260" s="1">
        <v>30</v>
      </c>
      <c r="M260" s="1">
        <v>2</v>
      </c>
      <c r="N260" s="305">
        <v>10.8</v>
      </c>
      <c r="O260" s="305">
        <v>11351</v>
      </c>
      <c r="P260" s="2">
        <v>17433000</v>
      </c>
      <c r="Q260" s="2">
        <v>379801</v>
      </c>
      <c r="R260" s="2">
        <v>13931260</v>
      </c>
      <c r="S260" s="1">
        <v>0</v>
      </c>
      <c r="T260" s="1">
        <v>0</v>
      </c>
      <c r="U260" s="1">
        <v>0</v>
      </c>
      <c r="W260" s="1">
        <v>0</v>
      </c>
      <c r="X260" s="1">
        <v>0</v>
      </c>
      <c r="Y260" s="1">
        <v>0</v>
      </c>
      <c r="AB260" s="304">
        <v>44499</v>
      </c>
      <c r="AC260" s="1">
        <v>1</v>
      </c>
      <c r="AD260" s="1" t="s">
        <v>3016</v>
      </c>
      <c r="AE260" s="1">
        <v>1</v>
      </c>
      <c r="AF260" s="1">
        <v>30</v>
      </c>
      <c r="AG260" s="1">
        <v>0</v>
      </c>
      <c r="AH260" s="1" t="s">
        <v>1454</v>
      </c>
      <c r="AI260" s="1" t="s">
        <v>1454</v>
      </c>
      <c r="AJ260" s="1" t="s">
        <v>1454</v>
      </c>
      <c r="AK260" s="1" t="s">
        <v>1454</v>
      </c>
      <c r="AL260" s="1" t="s">
        <v>1454</v>
      </c>
      <c r="AM260" s="1" t="s">
        <v>1454</v>
      </c>
      <c r="AN260" s="1">
        <v>1</v>
      </c>
      <c r="AO260" s="1">
        <v>1</v>
      </c>
      <c r="AP260" s="1" t="s">
        <v>3086</v>
      </c>
      <c r="AQ260" s="1" t="s">
        <v>1454</v>
      </c>
      <c r="AR260" s="2">
        <v>2963758</v>
      </c>
      <c r="AS260" s="1" t="s">
        <v>3042</v>
      </c>
      <c r="AT260" s="1">
        <v>42214</v>
      </c>
      <c r="AU260" s="1">
        <v>0</v>
      </c>
      <c r="AV260" s="1">
        <v>0</v>
      </c>
      <c r="AW260" s="1">
        <v>0</v>
      </c>
      <c r="AX260" s="1" t="s">
        <v>1454</v>
      </c>
      <c r="AY260" s="1">
        <v>800090782</v>
      </c>
      <c r="AZ260" s="1">
        <v>0</v>
      </c>
      <c r="BA260" s="1">
        <v>0</v>
      </c>
    </row>
    <row r="261" spans="1:53" x14ac:dyDescent="0.25">
      <c r="A261" s="309">
        <f t="shared" si="4"/>
        <v>2014239</v>
      </c>
      <c r="B261" s="1" t="s">
        <v>2639</v>
      </c>
      <c r="C261" s="1">
        <v>31920896</v>
      </c>
      <c r="D261" s="1">
        <v>144105</v>
      </c>
      <c r="E261" s="1">
        <v>4</v>
      </c>
      <c r="F261" s="1">
        <v>3.19208961246882E+16</v>
      </c>
      <c r="G261" s="304">
        <v>44040</v>
      </c>
      <c r="H261" s="304">
        <v>44772</v>
      </c>
      <c r="I261" s="1">
        <v>0</v>
      </c>
      <c r="J261" s="1">
        <v>1</v>
      </c>
      <c r="K261" s="1">
        <v>15</v>
      </c>
      <c r="L261" s="1">
        <v>30</v>
      </c>
      <c r="M261" s="1">
        <v>2</v>
      </c>
      <c r="N261" s="305">
        <v>21.6</v>
      </c>
      <c r="O261" s="305">
        <v>23872</v>
      </c>
      <c r="P261" s="2">
        <v>6000000</v>
      </c>
      <c r="Q261" s="2">
        <v>310937</v>
      </c>
      <c r="R261" s="2">
        <v>2558549</v>
      </c>
      <c r="S261" s="1">
        <v>0</v>
      </c>
      <c r="T261" s="1">
        <v>0</v>
      </c>
      <c r="U261" s="1">
        <v>0</v>
      </c>
      <c r="W261" s="1">
        <v>0</v>
      </c>
      <c r="X261" s="1">
        <v>0</v>
      </c>
      <c r="Y261" s="1">
        <v>0</v>
      </c>
      <c r="AB261" s="304">
        <v>44499</v>
      </c>
      <c r="AC261" s="1">
        <v>1</v>
      </c>
      <c r="AD261" s="1" t="s">
        <v>3016</v>
      </c>
      <c r="AE261" s="1">
        <v>1</v>
      </c>
      <c r="AF261" s="1">
        <v>30</v>
      </c>
      <c r="AG261" s="1">
        <v>0</v>
      </c>
      <c r="AH261" s="1" t="s">
        <v>1454</v>
      </c>
      <c r="AI261" s="1" t="s">
        <v>1454</v>
      </c>
      <c r="AJ261" s="1" t="s">
        <v>1454</v>
      </c>
      <c r="AK261" s="1" t="s">
        <v>1454</v>
      </c>
      <c r="AL261" s="1" t="s">
        <v>1454</v>
      </c>
      <c r="AM261" s="1" t="s">
        <v>1454</v>
      </c>
      <c r="AN261" s="1">
        <v>1</v>
      </c>
      <c r="AO261" s="1">
        <v>1</v>
      </c>
      <c r="AP261" s="1" t="s">
        <v>3086</v>
      </c>
      <c r="AQ261" s="1" t="s">
        <v>1454</v>
      </c>
      <c r="AR261" s="2">
        <v>544310</v>
      </c>
      <c r="AS261" s="1" t="s">
        <v>3018</v>
      </c>
      <c r="AT261" s="1">
        <v>44040</v>
      </c>
      <c r="AU261" s="1">
        <v>0</v>
      </c>
      <c r="AV261" s="1">
        <v>0</v>
      </c>
      <c r="AW261" s="1">
        <v>0</v>
      </c>
      <c r="AX261" s="1" t="s">
        <v>1454</v>
      </c>
      <c r="AY261" s="1">
        <v>800090782</v>
      </c>
      <c r="AZ261" s="1">
        <v>0</v>
      </c>
      <c r="BA261" s="1">
        <v>0</v>
      </c>
    </row>
    <row r="262" spans="1:53" x14ac:dyDescent="0.25">
      <c r="A262" s="309">
        <f t="shared" si="4"/>
        <v>7305511</v>
      </c>
      <c r="B262" s="1" t="s">
        <v>2639</v>
      </c>
      <c r="C262" s="1">
        <v>31920896</v>
      </c>
      <c r="D262" s="1">
        <v>144105</v>
      </c>
      <c r="E262" s="1">
        <v>4</v>
      </c>
      <c r="F262" s="1">
        <v>3.1920896120389E+16</v>
      </c>
      <c r="G262" s="304">
        <v>44308</v>
      </c>
      <c r="H262" s="304">
        <v>46142</v>
      </c>
      <c r="I262" s="1">
        <v>0</v>
      </c>
      <c r="J262" s="1">
        <v>1</v>
      </c>
      <c r="K262" s="1">
        <v>6</v>
      </c>
      <c r="L262" s="1">
        <v>30</v>
      </c>
      <c r="M262" s="1">
        <v>2</v>
      </c>
      <c r="N262" s="305">
        <v>13.2</v>
      </c>
      <c r="O262" s="305">
        <v>14029</v>
      </c>
      <c r="P262" s="2">
        <v>10000000</v>
      </c>
      <c r="Q262" s="2">
        <v>231647</v>
      </c>
      <c r="R262" s="2">
        <v>9279686</v>
      </c>
      <c r="S262" s="1">
        <v>0</v>
      </c>
      <c r="T262" s="1">
        <v>0</v>
      </c>
      <c r="U262" s="1">
        <v>0</v>
      </c>
      <c r="W262" s="1">
        <v>0</v>
      </c>
      <c r="X262" s="1">
        <v>0</v>
      </c>
      <c r="Y262" s="1">
        <v>0</v>
      </c>
      <c r="AB262" s="304">
        <v>44499</v>
      </c>
      <c r="AC262" s="1">
        <v>1</v>
      </c>
      <c r="AD262" s="1" t="s">
        <v>3016</v>
      </c>
      <c r="AE262" s="1">
        <v>1</v>
      </c>
      <c r="AF262" s="1">
        <v>30</v>
      </c>
      <c r="AG262" s="1">
        <v>0</v>
      </c>
      <c r="AH262" s="1" t="s">
        <v>1454</v>
      </c>
      <c r="AI262" s="1" t="s">
        <v>1454</v>
      </c>
      <c r="AJ262" s="1" t="s">
        <v>1454</v>
      </c>
      <c r="AK262" s="1" t="s">
        <v>1454</v>
      </c>
      <c r="AL262" s="1" t="s">
        <v>1454</v>
      </c>
      <c r="AM262" s="1" t="s">
        <v>1454</v>
      </c>
      <c r="AN262" s="1">
        <v>1</v>
      </c>
      <c r="AO262" s="1">
        <v>1</v>
      </c>
      <c r="AP262" s="1" t="s">
        <v>3086</v>
      </c>
      <c r="AQ262" s="1" t="s">
        <v>1454</v>
      </c>
      <c r="AR262" s="2">
        <v>1974175</v>
      </c>
      <c r="AS262" s="1" t="s">
        <v>3021</v>
      </c>
      <c r="AT262" s="1">
        <v>44308</v>
      </c>
      <c r="AU262" s="1">
        <v>0</v>
      </c>
      <c r="AV262" s="1">
        <v>0</v>
      </c>
      <c r="AW262" s="1">
        <v>0</v>
      </c>
      <c r="AX262" s="1" t="s">
        <v>1454</v>
      </c>
      <c r="AY262" s="1">
        <v>800090782</v>
      </c>
      <c r="AZ262" s="1">
        <v>0</v>
      </c>
      <c r="BA262" s="1">
        <v>0</v>
      </c>
    </row>
    <row r="263" spans="1:53" x14ac:dyDescent="0.25">
      <c r="A263" s="309">
        <f t="shared" si="4"/>
        <v>43052640</v>
      </c>
      <c r="B263" s="1" t="s">
        <v>2639</v>
      </c>
      <c r="C263" s="1">
        <v>31920896</v>
      </c>
      <c r="D263" s="1">
        <v>144105</v>
      </c>
      <c r="E263" s="1">
        <v>4</v>
      </c>
      <c r="F263" s="1">
        <v>3.19208961206894E+16</v>
      </c>
      <c r="G263" s="304">
        <v>44433</v>
      </c>
      <c r="H263" s="304">
        <v>46995</v>
      </c>
      <c r="I263" s="1">
        <v>0</v>
      </c>
      <c r="J263" s="1">
        <v>1</v>
      </c>
      <c r="K263" s="1">
        <v>2</v>
      </c>
      <c r="L263" s="1">
        <v>30</v>
      </c>
      <c r="M263" s="1">
        <v>2</v>
      </c>
      <c r="N263" s="305">
        <v>7.8</v>
      </c>
      <c r="O263" s="305">
        <v>8085</v>
      </c>
      <c r="P263" s="2">
        <v>55668450</v>
      </c>
      <c r="Q263" s="2">
        <v>878796</v>
      </c>
      <c r="R263" s="2">
        <v>54686793</v>
      </c>
      <c r="S263" s="1">
        <v>0</v>
      </c>
      <c r="T263" s="1">
        <v>0</v>
      </c>
      <c r="U263" s="1">
        <v>0</v>
      </c>
      <c r="W263" s="1">
        <v>0</v>
      </c>
      <c r="X263" s="1">
        <v>0</v>
      </c>
      <c r="Y263" s="1">
        <v>0</v>
      </c>
      <c r="AB263" s="304">
        <v>44499</v>
      </c>
      <c r="AC263" s="1">
        <v>1</v>
      </c>
      <c r="AD263" s="1" t="s">
        <v>3016</v>
      </c>
      <c r="AE263" s="1">
        <v>1</v>
      </c>
      <c r="AF263" s="1">
        <v>30</v>
      </c>
      <c r="AG263" s="1">
        <v>0</v>
      </c>
      <c r="AH263" s="1" t="s">
        <v>1454</v>
      </c>
      <c r="AI263" s="1" t="s">
        <v>1454</v>
      </c>
      <c r="AJ263" s="1" t="s">
        <v>1454</v>
      </c>
      <c r="AK263" s="1" t="s">
        <v>1454</v>
      </c>
      <c r="AL263" s="1" t="s">
        <v>1454</v>
      </c>
      <c r="AM263" s="1" t="s">
        <v>1454</v>
      </c>
      <c r="AN263" s="1">
        <v>1</v>
      </c>
      <c r="AO263" s="1">
        <v>1</v>
      </c>
      <c r="AP263" s="1" t="s">
        <v>3086</v>
      </c>
      <c r="AQ263" s="1" t="s">
        <v>1454</v>
      </c>
      <c r="AR263" s="2">
        <v>11634153</v>
      </c>
      <c r="AS263" s="1" t="s">
        <v>3028</v>
      </c>
      <c r="AT263" s="1">
        <v>44433</v>
      </c>
      <c r="AU263" s="1">
        <v>0</v>
      </c>
      <c r="AV263" s="1">
        <v>0</v>
      </c>
      <c r="AW263" s="1">
        <v>0</v>
      </c>
      <c r="AX263" s="1" t="s">
        <v>1454</v>
      </c>
      <c r="AY263" s="1">
        <v>800090782</v>
      </c>
      <c r="AZ263" s="1">
        <v>0</v>
      </c>
      <c r="BA263" s="1">
        <v>0</v>
      </c>
    </row>
    <row r="264" spans="1:53" x14ac:dyDescent="0.25">
      <c r="A264" s="309">
        <f t="shared" si="4"/>
        <v>10791434</v>
      </c>
      <c r="B264" s="1" t="s">
        <v>2639</v>
      </c>
      <c r="C264" s="1">
        <v>31920896</v>
      </c>
      <c r="D264" s="1">
        <v>144105</v>
      </c>
      <c r="E264" s="1">
        <v>4</v>
      </c>
      <c r="F264" s="1">
        <v>3.19208961171872E+16</v>
      </c>
      <c r="G264" s="304">
        <v>43791</v>
      </c>
      <c r="H264" s="304">
        <v>45626</v>
      </c>
      <c r="I264" s="1">
        <v>0</v>
      </c>
      <c r="J264" s="1">
        <v>1</v>
      </c>
      <c r="K264" s="1">
        <v>23</v>
      </c>
      <c r="L264" s="1">
        <v>30</v>
      </c>
      <c r="M264" s="1">
        <v>2</v>
      </c>
      <c r="N264" s="305">
        <v>11.76</v>
      </c>
      <c r="O264" s="305">
        <v>12415</v>
      </c>
      <c r="P264" s="2">
        <v>20000000</v>
      </c>
      <c r="Q264" s="2">
        <v>445374</v>
      </c>
      <c r="R264" s="2">
        <v>13707613</v>
      </c>
      <c r="S264" s="1">
        <v>0</v>
      </c>
      <c r="T264" s="1">
        <v>0</v>
      </c>
      <c r="U264" s="1">
        <v>0</v>
      </c>
      <c r="W264" s="1">
        <v>0</v>
      </c>
      <c r="X264" s="1">
        <v>0</v>
      </c>
      <c r="Y264" s="1">
        <v>0</v>
      </c>
      <c r="AB264" s="304">
        <v>44499</v>
      </c>
      <c r="AC264" s="1">
        <v>1</v>
      </c>
      <c r="AD264" s="1" t="s">
        <v>3016</v>
      </c>
      <c r="AE264" s="1">
        <v>1</v>
      </c>
      <c r="AF264" s="1">
        <v>30</v>
      </c>
      <c r="AG264" s="1">
        <v>0</v>
      </c>
      <c r="AH264" s="1" t="s">
        <v>1454</v>
      </c>
      <c r="AI264" s="1" t="s">
        <v>1454</v>
      </c>
      <c r="AJ264" s="1" t="s">
        <v>1454</v>
      </c>
      <c r="AK264" s="1" t="s">
        <v>1454</v>
      </c>
      <c r="AL264" s="1" t="s">
        <v>1454</v>
      </c>
      <c r="AM264" s="1" t="s">
        <v>1454</v>
      </c>
      <c r="AN264" s="1">
        <v>1</v>
      </c>
      <c r="AO264" s="1">
        <v>1</v>
      </c>
      <c r="AP264" s="1" t="s">
        <v>3086</v>
      </c>
      <c r="AQ264" s="1" t="s">
        <v>1454</v>
      </c>
      <c r="AR264" s="2">
        <v>2916179</v>
      </c>
      <c r="AS264" s="1" t="s">
        <v>3025</v>
      </c>
      <c r="AT264" s="1">
        <v>43791</v>
      </c>
      <c r="AU264" s="1">
        <v>0</v>
      </c>
      <c r="AV264" s="1">
        <v>0</v>
      </c>
      <c r="AW264" s="1">
        <v>0</v>
      </c>
      <c r="AX264" s="1" t="s">
        <v>1454</v>
      </c>
      <c r="AY264" s="1">
        <v>800090782</v>
      </c>
      <c r="AZ264" s="1">
        <v>0</v>
      </c>
      <c r="BA264" s="1">
        <v>0</v>
      </c>
    </row>
    <row r="265" spans="1:53" x14ac:dyDescent="0.25">
      <c r="A265" s="309">
        <f t="shared" si="4"/>
        <v>664624</v>
      </c>
      <c r="B265" s="1" t="s">
        <v>2639</v>
      </c>
      <c r="C265" s="1">
        <v>64551802</v>
      </c>
      <c r="D265" s="1">
        <v>144105</v>
      </c>
      <c r="E265" s="1">
        <v>4</v>
      </c>
      <c r="F265" s="1">
        <v>6.45518021163794E+16</v>
      </c>
      <c r="G265" s="304">
        <v>42214</v>
      </c>
      <c r="H265" s="304">
        <v>45868</v>
      </c>
      <c r="I265" s="1">
        <v>0</v>
      </c>
      <c r="J265" s="1">
        <v>1</v>
      </c>
      <c r="K265" s="1">
        <v>75</v>
      </c>
      <c r="L265" s="1">
        <v>30</v>
      </c>
      <c r="M265" s="1">
        <v>2</v>
      </c>
      <c r="N265" s="305">
        <v>10.8</v>
      </c>
      <c r="O265" s="305">
        <v>11351</v>
      </c>
      <c r="P265" s="2">
        <v>12800000</v>
      </c>
      <c r="Q265" s="2">
        <v>278865</v>
      </c>
      <c r="R265" s="2">
        <v>10228885</v>
      </c>
      <c r="S265" s="1">
        <v>0</v>
      </c>
      <c r="T265" s="1">
        <v>0</v>
      </c>
      <c r="U265" s="1">
        <v>0</v>
      </c>
      <c r="W265" s="1">
        <v>0</v>
      </c>
      <c r="X265" s="1">
        <v>0</v>
      </c>
      <c r="Y265" s="1">
        <v>0</v>
      </c>
      <c r="AB265" s="304">
        <v>44499</v>
      </c>
      <c r="AC265" s="1">
        <v>1</v>
      </c>
      <c r="AD265" s="1" t="s">
        <v>3016</v>
      </c>
      <c r="AE265" s="1">
        <v>1</v>
      </c>
      <c r="AF265" s="1">
        <v>30</v>
      </c>
      <c r="AG265" s="1">
        <v>0</v>
      </c>
      <c r="AH265" s="1" t="s">
        <v>1454</v>
      </c>
      <c r="AI265" s="1" t="s">
        <v>1454</v>
      </c>
      <c r="AJ265" s="1" t="s">
        <v>1454</v>
      </c>
      <c r="AK265" s="1" t="s">
        <v>1454</v>
      </c>
      <c r="AL265" s="1" t="s">
        <v>1454</v>
      </c>
      <c r="AM265" s="1" t="s">
        <v>1454</v>
      </c>
      <c r="AN265" s="1">
        <v>1</v>
      </c>
      <c r="AO265" s="1">
        <v>1</v>
      </c>
      <c r="AP265" s="1" t="s">
        <v>3086</v>
      </c>
      <c r="AQ265" s="1" t="s">
        <v>1454</v>
      </c>
      <c r="AR265" s="2">
        <v>9564261</v>
      </c>
      <c r="AS265" s="1" t="s">
        <v>3042</v>
      </c>
      <c r="AT265" s="1">
        <v>42214</v>
      </c>
      <c r="AU265" s="1">
        <v>0</v>
      </c>
      <c r="AV265" s="1">
        <v>0</v>
      </c>
      <c r="AW265" s="1">
        <v>0</v>
      </c>
      <c r="AX265" s="1" t="s">
        <v>1454</v>
      </c>
      <c r="AY265" s="1" t="s">
        <v>1454</v>
      </c>
      <c r="AZ265" s="1">
        <v>0</v>
      </c>
      <c r="BA265" s="1">
        <v>0</v>
      </c>
    </row>
    <row r="266" spans="1:53" x14ac:dyDescent="0.25">
      <c r="A266" s="309">
        <f t="shared" si="4"/>
        <v>443822</v>
      </c>
      <c r="B266" s="1" t="s">
        <v>2639</v>
      </c>
      <c r="C266" s="1">
        <v>64551802</v>
      </c>
      <c r="D266" s="1">
        <v>144105</v>
      </c>
      <c r="E266" s="1">
        <v>4</v>
      </c>
      <c r="F266" s="1">
        <v>6.4551802115489504E+16</v>
      </c>
      <c r="G266" s="304">
        <v>44466</v>
      </c>
      <c r="H266" s="304">
        <v>45565</v>
      </c>
      <c r="I266" s="1">
        <v>0</v>
      </c>
      <c r="J266" s="1">
        <v>1</v>
      </c>
      <c r="K266" s="1">
        <v>1</v>
      </c>
      <c r="L266" s="1">
        <v>30</v>
      </c>
      <c r="M266" s="1">
        <v>2</v>
      </c>
      <c r="N266" s="305">
        <v>9</v>
      </c>
      <c r="O266" s="305">
        <v>9381</v>
      </c>
      <c r="P266" s="2">
        <v>7000000</v>
      </c>
      <c r="Q266" s="2">
        <v>223538</v>
      </c>
      <c r="R266" s="2">
        <v>6830642</v>
      </c>
      <c r="S266" s="1">
        <v>0</v>
      </c>
      <c r="T266" s="1">
        <v>0</v>
      </c>
      <c r="U266" s="1">
        <v>0</v>
      </c>
      <c r="W266" s="1">
        <v>0</v>
      </c>
      <c r="X266" s="1">
        <v>0</v>
      </c>
      <c r="Y266" s="1">
        <v>0</v>
      </c>
      <c r="AB266" s="304">
        <v>44499</v>
      </c>
      <c r="AC266" s="1">
        <v>1</v>
      </c>
      <c r="AD266" s="1" t="s">
        <v>3016</v>
      </c>
      <c r="AE266" s="1">
        <v>1</v>
      </c>
      <c r="AF266" s="1">
        <v>30</v>
      </c>
      <c r="AG266" s="1">
        <v>0</v>
      </c>
      <c r="AH266" s="1" t="s">
        <v>1454</v>
      </c>
      <c r="AI266" s="1" t="s">
        <v>1454</v>
      </c>
      <c r="AJ266" s="1" t="s">
        <v>1454</v>
      </c>
      <c r="AK266" s="1" t="s">
        <v>1454</v>
      </c>
      <c r="AL266" s="1" t="s">
        <v>1454</v>
      </c>
      <c r="AM266" s="1" t="s">
        <v>1454</v>
      </c>
      <c r="AN266" s="1">
        <v>1</v>
      </c>
      <c r="AO266" s="1">
        <v>1</v>
      </c>
      <c r="AP266" s="1" t="s">
        <v>3086</v>
      </c>
      <c r="AQ266" s="1" t="s">
        <v>1454</v>
      </c>
      <c r="AR266" s="2">
        <v>6386820</v>
      </c>
      <c r="AS266" s="1" t="s">
        <v>3020</v>
      </c>
      <c r="AT266" s="1">
        <v>44466</v>
      </c>
      <c r="AU266" s="1">
        <v>0</v>
      </c>
      <c r="AV266" s="1">
        <v>0</v>
      </c>
      <c r="AW266" s="1">
        <v>0</v>
      </c>
      <c r="AX266" s="1" t="s">
        <v>1454</v>
      </c>
      <c r="AY266" s="1" t="s">
        <v>1454</v>
      </c>
      <c r="AZ266" s="1">
        <v>0</v>
      </c>
      <c r="BA266" s="1">
        <v>0</v>
      </c>
    </row>
    <row r="267" spans="1:53" x14ac:dyDescent="0.25">
      <c r="A267" s="309">
        <f t="shared" si="4"/>
        <v>29328</v>
      </c>
      <c r="B267" s="1" t="s">
        <v>2639</v>
      </c>
      <c r="C267" s="1">
        <v>64551802</v>
      </c>
      <c r="D267" s="1">
        <v>144105</v>
      </c>
      <c r="E267" s="1">
        <v>4</v>
      </c>
      <c r="F267" s="1">
        <v>6.45518021154858E+16</v>
      </c>
      <c r="G267" s="304">
        <v>43535</v>
      </c>
      <c r="H267" s="304">
        <v>44620</v>
      </c>
      <c r="I267" s="1">
        <v>0</v>
      </c>
      <c r="J267" s="1">
        <v>1</v>
      </c>
      <c r="K267" s="1">
        <v>29</v>
      </c>
      <c r="L267" s="1">
        <v>30</v>
      </c>
      <c r="M267" s="1">
        <v>2</v>
      </c>
      <c r="N267" s="305">
        <v>12.6</v>
      </c>
      <c r="O267" s="305">
        <v>13354</v>
      </c>
      <c r="P267" s="2">
        <v>2000000</v>
      </c>
      <c r="Q267" s="2">
        <v>67280</v>
      </c>
      <c r="R267" s="2">
        <v>451367</v>
      </c>
      <c r="S267" s="1">
        <v>0</v>
      </c>
      <c r="T267" s="1">
        <v>0</v>
      </c>
      <c r="U267" s="1">
        <v>0</v>
      </c>
      <c r="W267" s="1">
        <v>0</v>
      </c>
      <c r="X267" s="1">
        <v>0</v>
      </c>
      <c r="Y267" s="1">
        <v>0</v>
      </c>
      <c r="AB267" s="304">
        <v>44499</v>
      </c>
      <c r="AC267" s="1">
        <v>1</v>
      </c>
      <c r="AD267" s="1" t="s">
        <v>3016</v>
      </c>
      <c r="AE267" s="1">
        <v>1</v>
      </c>
      <c r="AF267" s="1">
        <v>30</v>
      </c>
      <c r="AG267" s="1">
        <v>0</v>
      </c>
      <c r="AH267" s="1" t="s">
        <v>1454</v>
      </c>
      <c r="AI267" s="1" t="s">
        <v>1454</v>
      </c>
      <c r="AJ267" s="1" t="s">
        <v>1454</v>
      </c>
      <c r="AK267" s="1" t="s">
        <v>1454</v>
      </c>
      <c r="AL267" s="1" t="s">
        <v>1454</v>
      </c>
      <c r="AM267" s="1" t="s">
        <v>1454</v>
      </c>
      <c r="AN267" s="1">
        <v>1</v>
      </c>
      <c r="AO267" s="1">
        <v>1</v>
      </c>
      <c r="AP267" s="1" t="s">
        <v>3086</v>
      </c>
      <c r="AQ267" s="1" t="s">
        <v>1454</v>
      </c>
      <c r="AR267" s="2">
        <v>422039</v>
      </c>
      <c r="AS267" s="1" t="s">
        <v>3020</v>
      </c>
      <c r="AT267" s="1">
        <v>43535</v>
      </c>
      <c r="AU267" s="1">
        <v>0</v>
      </c>
      <c r="AV267" s="1">
        <v>0</v>
      </c>
      <c r="AW267" s="1">
        <v>0</v>
      </c>
      <c r="AX267" s="1" t="s">
        <v>1454</v>
      </c>
      <c r="AY267" s="1" t="s">
        <v>1454</v>
      </c>
      <c r="AZ267" s="1">
        <v>0</v>
      </c>
      <c r="BA267" s="1">
        <v>0</v>
      </c>
    </row>
    <row r="268" spans="1:53" x14ac:dyDescent="0.25">
      <c r="A268" s="309">
        <f t="shared" si="4"/>
        <v>738025</v>
      </c>
      <c r="B268" s="1" t="s">
        <v>2639</v>
      </c>
      <c r="C268" s="1">
        <v>39664294</v>
      </c>
      <c r="D268" s="1">
        <v>144105</v>
      </c>
      <c r="E268" s="1">
        <v>4</v>
      </c>
      <c r="F268" s="1">
        <v>3.96642942103884E+16</v>
      </c>
      <c r="G268" s="304">
        <v>44095</v>
      </c>
      <c r="H268" s="304">
        <v>46295</v>
      </c>
      <c r="I268" s="1">
        <v>0</v>
      </c>
      <c r="J268" s="1">
        <v>1</v>
      </c>
      <c r="K268" s="1">
        <v>13</v>
      </c>
      <c r="L268" s="1">
        <v>30</v>
      </c>
      <c r="M268" s="1">
        <v>2</v>
      </c>
      <c r="N268" s="305">
        <v>15.6</v>
      </c>
      <c r="O268" s="305">
        <v>16765</v>
      </c>
      <c r="P268" s="2">
        <v>2000000</v>
      </c>
      <c r="Q268" s="2">
        <v>46297</v>
      </c>
      <c r="R268" s="2">
        <v>1781553</v>
      </c>
      <c r="S268" s="1">
        <v>0</v>
      </c>
      <c r="T268" s="1">
        <v>0</v>
      </c>
      <c r="U268" s="1">
        <v>0</v>
      </c>
      <c r="W268" s="1">
        <v>0</v>
      </c>
      <c r="X268" s="1">
        <v>0</v>
      </c>
      <c r="Y268" s="1">
        <v>0</v>
      </c>
      <c r="AB268" s="304">
        <v>44498</v>
      </c>
      <c r="AC268" s="1">
        <v>1</v>
      </c>
      <c r="AD268" s="1" t="s">
        <v>3016</v>
      </c>
      <c r="AE268" s="1">
        <v>1</v>
      </c>
      <c r="AF268" s="1">
        <v>30</v>
      </c>
      <c r="AG268" s="1">
        <v>0</v>
      </c>
      <c r="AH268" s="1" t="s">
        <v>1454</v>
      </c>
      <c r="AI268" s="1" t="s">
        <v>1454</v>
      </c>
      <c r="AJ268" s="1" t="s">
        <v>1454</v>
      </c>
      <c r="AK268" s="1" t="s">
        <v>1454</v>
      </c>
      <c r="AL268" s="1" t="s">
        <v>1454</v>
      </c>
      <c r="AM268" s="1" t="s">
        <v>1454</v>
      </c>
      <c r="AN268" s="1">
        <v>1</v>
      </c>
      <c r="AO268" s="1">
        <v>1</v>
      </c>
      <c r="AP268" s="1" t="s">
        <v>3086</v>
      </c>
      <c r="AQ268" s="1" t="s">
        <v>1454</v>
      </c>
      <c r="AR268" s="2">
        <v>1043528</v>
      </c>
      <c r="AS268" s="1" t="s">
        <v>3023</v>
      </c>
      <c r="AT268" s="1">
        <v>44095</v>
      </c>
      <c r="AU268" s="1">
        <v>0</v>
      </c>
      <c r="AV268" s="1">
        <v>0</v>
      </c>
      <c r="AW268" s="1">
        <v>0</v>
      </c>
      <c r="AX268" s="1" t="s">
        <v>1454</v>
      </c>
      <c r="AY268" s="1">
        <v>890303093000</v>
      </c>
      <c r="AZ268" s="1">
        <v>0</v>
      </c>
      <c r="BA268" s="1">
        <v>0</v>
      </c>
    </row>
    <row r="269" spans="1:53" x14ac:dyDescent="0.25">
      <c r="A269" s="309">
        <f t="shared" si="4"/>
        <v>2633179</v>
      </c>
      <c r="B269" s="1" t="s">
        <v>2639</v>
      </c>
      <c r="C269" s="1">
        <v>39664294</v>
      </c>
      <c r="D269" s="1">
        <v>144105</v>
      </c>
      <c r="E269" s="1">
        <v>4</v>
      </c>
      <c r="F269" s="1">
        <v>3.96642942603866E+16</v>
      </c>
      <c r="G269" s="304">
        <v>43668</v>
      </c>
      <c r="H269" s="304">
        <v>45137</v>
      </c>
      <c r="I269" s="1">
        <v>0</v>
      </c>
      <c r="J269" s="1">
        <v>1</v>
      </c>
      <c r="K269" s="1">
        <v>25</v>
      </c>
      <c r="L269" s="1">
        <v>30</v>
      </c>
      <c r="M269" s="1">
        <v>2</v>
      </c>
      <c r="N269" s="305">
        <v>17.399999999999999</v>
      </c>
      <c r="O269" s="305">
        <v>18857</v>
      </c>
      <c r="P269" s="2">
        <v>11000000</v>
      </c>
      <c r="Q269" s="2">
        <v>335250</v>
      </c>
      <c r="R269" s="2">
        <v>6356350</v>
      </c>
      <c r="S269" s="1">
        <v>0</v>
      </c>
      <c r="T269" s="1">
        <v>0</v>
      </c>
      <c r="U269" s="1">
        <v>0</v>
      </c>
      <c r="W269" s="1">
        <v>0</v>
      </c>
      <c r="X269" s="1">
        <v>0</v>
      </c>
      <c r="Y269" s="1">
        <v>0</v>
      </c>
      <c r="AB269" s="304">
        <v>44498</v>
      </c>
      <c r="AC269" s="1">
        <v>1</v>
      </c>
      <c r="AD269" s="1" t="s">
        <v>3016</v>
      </c>
      <c r="AE269" s="1">
        <v>1</v>
      </c>
      <c r="AF269" s="1">
        <v>30</v>
      </c>
      <c r="AG269" s="1">
        <v>0</v>
      </c>
      <c r="AH269" s="1" t="s">
        <v>1454</v>
      </c>
      <c r="AI269" s="1" t="s">
        <v>1454</v>
      </c>
      <c r="AJ269" s="1" t="s">
        <v>1454</v>
      </c>
      <c r="AK269" s="1" t="s">
        <v>1454</v>
      </c>
      <c r="AL269" s="1" t="s">
        <v>1454</v>
      </c>
      <c r="AM269" s="1" t="s">
        <v>1454</v>
      </c>
      <c r="AN269" s="1">
        <v>1</v>
      </c>
      <c r="AO269" s="1">
        <v>1</v>
      </c>
      <c r="AP269" s="1" t="s">
        <v>3086</v>
      </c>
      <c r="AQ269" s="1" t="s">
        <v>1454</v>
      </c>
      <c r="AR269" s="2">
        <v>3723171</v>
      </c>
      <c r="AS269" s="1" t="s">
        <v>3040</v>
      </c>
      <c r="AT269" s="1">
        <v>43668</v>
      </c>
      <c r="AU269" s="1">
        <v>0</v>
      </c>
      <c r="AV269" s="1">
        <v>0</v>
      </c>
      <c r="AW269" s="1">
        <v>0</v>
      </c>
      <c r="AX269" s="1" t="s">
        <v>1454</v>
      </c>
      <c r="AY269" s="1">
        <v>890303093000</v>
      </c>
      <c r="AZ269" s="1">
        <v>0</v>
      </c>
      <c r="BA269" s="1">
        <v>0</v>
      </c>
    </row>
    <row r="270" spans="1:53" x14ac:dyDescent="0.25">
      <c r="A270" s="309">
        <f t="shared" si="4"/>
        <v>0</v>
      </c>
      <c r="B270" s="1" t="s">
        <v>2639</v>
      </c>
      <c r="C270" s="1">
        <v>79528105</v>
      </c>
      <c r="D270" s="1">
        <v>144105</v>
      </c>
      <c r="E270" s="1">
        <v>4</v>
      </c>
      <c r="F270" s="1">
        <v>795281051154539</v>
      </c>
      <c r="G270" s="304">
        <v>44245</v>
      </c>
      <c r="H270" s="304">
        <v>46081</v>
      </c>
      <c r="I270" s="1">
        <v>0</v>
      </c>
      <c r="J270" s="1">
        <v>1</v>
      </c>
      <c r="K270" s="1">
        <v>8</v>
      </c>
      <c r="L270" s="1">
        <v>30</v>
      </c>
      <c r="M270" s="1">
        <v>2</v>
      </c>
      <c r="N270" s="305">
        <v>9</v>
      </c>
      <c r="O270" s="305">
        <v>9381</v>
      </c>
      <c r="P270" s="2">
        <v>17000000</v>
      </c>
      <c r="Q270" s="2">
        <v>355273</v>
      </c>
      <c r="R270" s="2">
        <v>15161220</v>
      </c>
      <c r="S270" s="1">
        <v>0</v>
      </c>
      <c r="T270" s="1">
        <v>0</v>
      </c>
      <c r="U270" s="1">
        <v>0</v>
      </c>
      <c r="W270" s="1">
        <v>0</v>
      </c>
      <c r="X270" s="1">
        <v>0</v>
      </c>
      <c r="Y270" s="1">
        <v>0</v>
      </c>
      <c r="AB270" s="304">
        <v>44499</v>
      </c>
      <c r="AC270" s="1">
        <v>1</v>
      </c>
      <c r="AD270" s="1" t="s">
        <v>3016</v>
      </c>
      <c r="AE270" s="1">
        <v>1</v>
      </c>
      <c r="AF270" s="1">
        <v>30</v>
      </c>
      <c r="AG270" s="1">
        <v>0</v>
      </c>
      <c r="AH270" s="1" t="s">
        <v>1454</v>
      </c>
      <c r="AI270" s="1" t="s">
        <v>1454</v>
      </c>
      <c r="AJ270" s="1" t="s">
        <v>1454</v>
      </c>
      <c r="AK270" s="1" t="s">
        <v>1454</v>
      </c>
      <c r="AL270" s="1" t="s">
        <v>1454</v>
      </c>
      <c r="AM270" s="1" t="s">
        <v>1454</v>
      </c>
      <c r="AN270" s="1">
        <v>1</v>
      </c>
      <c r="AO270" s="1">
        <v>1</v>
      </c>
      <c r="AP270" s="1" t="s">
        <v>3086</v>
      </c>
      <c r="AQ270" s="1" t="s">
        <v>1454</v>
      </c>
      <c r="AR270" s="2">
        <v>16957638</v>
      </c>
      <c r="AS270" s="1" t="s">
        <v>3020</v>
      </c>
      <c r="AT270" s="1">
        <v>44245</v>
      </c>
      <c r="AU270" s="1">
        <v>0</v>
      </c>
      <c r="AV270" s="1">
        <v>0</v>
      </c>
      <c r="AW270" s="1">
        <v>0</v>
      </c>
      <c r="AX270" s="1" t="s">
        <v>1454</v>
      </c>
      <c r="AY270" s="1">
        <v>0</v>
      </c>
      <c r="AZ270" s="1" t="s">
        <v>3087</v>
      </c>
      <c r="BA270" s="1">
        <v>0</v>
      </c>
    </row>
    <row r="271" spans="1:53" x14ac:dyDescent="0.25">
      <c r="A271" s="309">
        <f t="shared" si="4"/>
        <v>0</v>
      </c>
      <c r="B271" s="1" t="s">
        <v>2639</v>
      </c>
      <c r="C271" s="1">
        <v>79528105</v>
      </c>
      <c r="D271" s="1">
        <v>144105</v>
      </c>
      <c r="E271" s="1">
        <v>4</v>
      </c>
      <c r="F271" s="1">
        <v>7.95281051163796E+16</v>
      </c>
      <c r="G271" s="304">
        <v>42230</v>
      </c>
      <c r="H271" s="304">
        <v>45899</v>
      </c>
      <c r="I271" s="1">
        <v>0</v>
      </c>
      <c r="J271" s="1">
        <v>1</v>
      </c>
      <c r="K271" s="1">
        <v>75</v>
      </c>
      <c r="L271" s="1">
        <v>30</v>
      </c>
      <c r="M271" s="1">
        <v>2</v>
      </c>
      <c r="N271" s="305">
        <v>10.8</v>
      </c>
      <c r="O271" s="305">
        <v>11351</v>
      </c>
      <c r="P271" s="2">
        <v>12807000</v>
      </c>
      <c r="Q271" s="2">
        <v>279018</v>
      </c>
      <c r="R271" s="2">
        <v>10234467</v>
      </c>
      <c r="S271" s="1">
        <v>0</v>
      </c>
      <c r="T271" s="1">
        <v>0</v>
      </c>
      <c r="U271" s="1">
        <v>0</v>
      </c>
      <c r="W271" s="1">
        <v>0</v>
      </c>
      <c r="X271" s="1">
        <v>0</v>
      </c>
      <c r="Y271" s="1">
        <v>0</v>
      </c>
      <c r="AB271" s="304">
        <v>44499</v>
      </c>
      <c r="AC271" s="1">
        <v>1</v>
      </c>
      <c r="AD271" s="1" t="s">
        <v>3016</v>
      </c>
      <c r="AE271" s="1">
        <v>1</v>
      </c>
      <c r="AF271" s="1">
        <v>30</v>
      </c>
      <c r="AG271" s="1">
        <v>0</v>
      </c>
      <c r="AH271" s="1" t="s">
        <v>1454</v>
      </c>
      <c r="AI271" s="1" t="s">
        <v>1454</v>
      </c>
      <c r="AJ271" s="1" t="s">
        <v>1454</v>
      </c>
      <c r="AK271" s="1" t="s">
        <v>1454</v>
      </c>
      <c r="AL271" s="1" t="s">
        <v>1454</v>
      </c>
      <c r="AM271" s="1" t="s">
        <v>1454</v>
      </c>
      <c r="AN271" s="1">
        <v>1</v>
      </c>
      <c r="AO271" s="1">
        <v>1</v>
      </c>
      <c r="AP271" s="1" t="s">
        <v>3086</v>
      </c>
      <c r="AQ271" s="1" t="s">
        <v>1454</v>
      </c>
      <c r="AR271" s="2">
        <v>11447126</v>
      </c>
      <c r="AS271" s="1" t="s">
        <v>3042</v>
      </c>
      <c r="AT271" s="1">
        <v>42230</v>
      </c>
      <c r="AU271" s="1">
        <v>0</v>
      </c>
      <c r="AV271" s="1">
        <v>0</v>
      </c>
      <c r="AW271" s="1">
        <v>0</v>
      </c>
      <c r="AX271" s="1" t="s">
        <v>1454</v>
      </c>
      <c r="AY271" s="1">
        <v>0</v>
      </c>
      <c r="AZ271" s="1" t="s">
        <v>3087</v>
      </c>
      <c r="BA271" s="1">
        <v>0</v>
      </c>
    </row>
    <row r="272" spans="1:53" x14ac:dyDescent="0.25">
      <c r="A272" s="309">
        <f t="shared" si="4"/>
        <v>1328175</v>
      </c>
      <c r="B272" s="1" t="s">
        <v>2639</v>
      </c>
      <c r="C272" s="1">
        <v>94399444</v>
      </c>
      <c r="D272" s="1">
        <v>144105</v>
      </c>
      <c r="E272" s="1">
        <v>4</v>
      </c>
      <c r="F272" s="1">
        <v>9.43994441083892E+16</v>
      </c>
      <c r="G272" s="304">
        <v>44375</v>
      </c>
      <c r="H272" s="304">
        <v>44560</v>
      </c>
      <c r="I272" s="1">
        <v>0</v>
      </c>
      <c r="J272" s="1">
        <v>2</v>
      </c>
      <c r="K272" s="1">
        <v>0</v>
      </c>
      <c r="L272" s="1">
        <v>30</v>
      </c>
      <c r="M272" s="1">
        <v>2</v>
      </c>
      <c r="N272" s="305">
        <v>19.2</v>
      </c>
      <c r="O272" s="305">
        <v>20983</v>
      </c>
      <c r="P272" s="2">
        <v>1800000</v>
      </c>
      <c r="Q272" s="2">
        <v>0</v>
      </c>
      <c r="R272" s="2">
        <v>1800000</v>
      </c>
      <c r="S272" s="1">
        <v>0</v>
      </c>
      <c r="T272" s="1">
        <v>0</v>
      </c>
      <c r="U272" s="1">
        <v>0</v>
      </c>
      <c r="W272" s="1">
        <v>0</v>
      </c>
      <c r="X272" s="1">
        <v>0</v>
      </c>
      <c r="Y272" s="1">
        <v>0</v>
      </c>
      <c r="Z272" s="1">
        <v>1800000</v>
      </c>
      <c r="AA272" s="1">
        <v>12</v>
      </c>
      <c r="AB272" s="304">
        <v>44375</v>
      </c>
      <c r="AC272" s="1">
        <v>1</v>
      </c>
      <c r="AD272" s="1" t="s">
        <v>3016</v>
      </c>
      <c r="AE272" s="1">
        <v>1</v>
      </c>
      <c r="AF272" s="1">
        <v>30</v>
      </c>
      <c r="AG272" s="1">
        <v>0</v>
      </c>
      <c r="AH272" s="1" t="s">
        <v>1454</v>
      </c>
      <c r="AI272" s="1" t="s">
        <v>1454</v>
      </c>
      <c r="AJ272" s="1" t="s">
        <v>1454</v>
      </c>
      <c r="AK272" s="1" t="s">
        <v>1454</v>
      </c>
      <c r="AL272" s="1" t="s">
        <v>1454</v>
      </c>
      <c r="AM272" s="1" t="s">
        <v>1454</v>
      </c>
      <c r="AN272" s="1">
        <v>1</v>
      </c>
      <c r="AO272" s="1">
        <v>1</v>
      </c>
      <c r="AP272" s="1" t="s">
        <v>3086</v>
      </c>
      <c r="AQ272" s="1" t="s">
        <v>1454</v>
      </c>
      <c r="AR272" s="2">
        <v>471825</v>
      </c>
      <c r="AS272" s="1" t="s">
        <v>3044</v>
      </c>
      <c r="AT272" s="1">
        <v>44375</v>
      </c>
      <c r="AU272" s="1">
        <v>0</v>
      </c>
      <c r="AV272" s="1">
        <v>0</v>
      </c>
      <c r="AW272" s="1">
        <v>0</v>
      </c>
      <c r="AX272" s="1" t="s">
        <v>1454</v>
      </c>
      <c r="AY272" s="1">
        <v>890303093000</v>
      </c>
      <c r="AZ272" s="1">
        <v>0</v>
      </c>
      <c r="BA272" s="1">
        <v>0</v>
      </c>
    </row>
    <row r="273" spans="1:53" x14ac:dyDescent="0.25">
      <c r="A273" s="309">
        <f t="shared" si="4"/>
        <v>39420469</v>
      </c>
      <c r="B273" s="1" t="s">
        <v>2639</v>
      </c>
      <c r="C273" s="1">
        <v>94399444</v>
      </c>
      <c r="D273" s="1">
        <v>144105</v>
      </c>
      <c r="E273" s="1">
        <v>4</v>
      </c>
      <c r="F273" s="1">
        <v>9.4399444117787904E+16</v>
      </c>
      <c r="G273" s="304">
        <v>43938</v>
      </c>
      <c r="H273" s="304">
        <v>46507</v>
      </c>
      <c r="I273" s="1">
        <v>0</v>
      </c>
      <c r="J273" s="1">
        <v>1</v>
      </c>
      <c r="K273" s="1">
        <v>16</v>
      </c>
      <c r="L273" s="1">
        <v>30</v>
      </c>
      <c r="M273" s="1">
        <v>2</v>
      </c>
      <c r="N273" s="305">
        <v>18</v>
      </c>
      <c r="O273" s="305">
        <v>19562</v>
      </c>
      <c r="P273" s="2">
        <v>59815000</v>
      </c>
      <c r="Q273" s="2">
        <v>1267299</v>
      </c>
      <c r="R273" s="2">
        <v>53424325</v>
      </c>
      <c r="S273" s="1">
        <v>0</v>
      </c>
      <c r="T273" s="1">
        <v>0</v>
      </c>
      <c r="U273" s="1">
        <v>0</v>
      </c>
      <c r="W273" s="1">
        <v>0</v>
      </c>
      <c r="X273" s="1">
        <v>0</v>
      </c>
      <c r="Y273" s="1">
        <v>0</v>
      </c>
      <c r="AB273" s="304">
        <v>44498</v>
      </c>
      <c r="AC273" s="1">
        <v>1</v>
      </c>
      <c r="AD273" s="1" t="s">
        <v>3016</v>
      </c>
      <c r="AE273" s="1">
        <v>1</v>
      </c>
      <c r="AF273" s="1">
        <v>30</v>
      </c>
      <c r="AG273" s="1">
        <v>0</v>
      </c>
      <c r="AH273" s="1" t="s">
        <v>1454</v>
      </c>
      <c r="AI273" s="1" t="s">
        <v>1454</v>
      </c>
      <c r="AJ273" s="1" t="s">
        <v>1454</v>
      </c>
      <c r="AK273" s="1" t="s">
        <v>1454</v>
      </c>
      <c r="AL273" s="1" t="s">
        <v>1454</v>
      </c>
      <c r="AM273" s="1" t="s">
        <v>1454</v>
      </c>
      <c r="AN273" s="1">
        <v>1</v>
      </c>
      <c r="AO273" s="1">
        <v>1</v>
      </c>
      <c r="AP273" s="1" t="s">
        <v>3086</v>
      </c>
      <c r="AQ273" s="1" t="s">
        <v>1454</v>
      </c>
      <c r="AR273" s="2">
        <v>14003856</v>
      </c>
      <c r="AS273" s="1" t="s">
        <v>3026</v>
      </c>
      <c r="AT273" s="1">
        <v>43938</v>
      </c>
      <c r="AU273" s="1">
        <v>0</v>
      </c>
      <c r="AV273" s="1">
        <v>0</v>
      </c>
      <c r="AW273" s="1">
        <v>0</v>
      </c>
      <c r="AX273" s="1" t="s">
        <v>1454</v>
      </c>
      <c r="AY273" s="1">
        <v>890303093000</v>
      </c>
      <c r="AZ273" s="1">
        <v>0</v>
      </c>
      <c r="BA273" s="1">
        <v>0</v>
      </c>
    </row>
    <row r="274" spans="1:53" x14ac:dyDescent="0.25">
      <c r="A274" s="309">
        <f t="shared" si="4"/>
        <v>721910</v>
      </c>
      <c r="B274" s="1" t="s">
        <v>2639</v>
      </c>
      <c r="C274" s="1">
        <v>16860950</v>
      </c>
      <c r="D274" s="1">
        <v>144105</v>
      </c>
      <c r="E274" s="1">
        <v>4</v>
      </c>
      <c r="F274" s="1">
        <v>1.68609501154886E+16</v>
      </c>
      <c r="G274" s="304">
        <v>44161</v>
      </c>
      <c r="H274" s="304">
        <v>45991</v>
      </c>
      <c r="I274" s="1">
        <v>0</v>
      </c>
      <c r="J274" s="1">
        <v>1</v>
      </c>
      <c r="K274" s="1">
        <v>11</v>
      </c>
      <c r="L274" s="1">
        <v>30</v>
      </c>
      <c r="M274" s="1">
        <v>2</v>
      </c>
      <c r="N274" s="305">
        <v>11.4</v>
      </c>
      <c r="O274" s="305">
        <v>12015</v>
      </c>
      <c r="P274" s="2">
        <v>11500000</v>
      </c>
      <c r="Q274" s="2">
        <v>254002</v>
      </c>
      <c r="R274" s="2">
        <v>9859757</v>
      </c>
      <c r="S274" s="1">
        <v>0</v>
      </c>
      <c r="T274" s="1">
        <v>0</v>
      </c>
      <c r="U274" s="1">
        <v>0</v>
      </c>
      <c r="W274" s="1">
        <v>0</v>
      </c>
      <c r="X274" s="1">
        <v>0</v>
      </c>
      <c r="Y274" s="1">
        <v>0</v>
      </c>
      <c r="AB274" s="304">
        <v>44498</v>
      </c>
      <c r="AC274" s="1">
        <v>1</v>
      </c>
      <c r="AD274" s="1" t="s">
        <v>3016</v>
      </c>
      <c r="AE274" s="1">
        <v>1</v>
      </c>
      <c r="AF274" s="1">
        <v>30</v>
      </c>
      <c r="AG274" s="1">
        <v>0</v>
      </c>
      <c r="AH274" s="1" t="s">
        <v>1454</v>
      </c>
      <c r="AI274" s="1" t="s">
        <v>1454</v>
      </c>
      <c r="AJ274" s="1" t="s">
        <v>1454</v>
      </c>
      <c r="AK274" s="1" t="s">
        <v>1454</v>
      </c>
      <c r="AL274" s="1" t="s">
        <v>1454</v>
      </c>
      <c r="AM274" s="1" t="s">
        <v>1454</v>
      </c>
      <c r="AN274" s="1">
        <v>1</v>
      </c>
      <c r="AO274" s="1">
        <v>1</v>
      </c>
      <c r="AP274" s="1" t="s">
        <v>3086</v>
      </c>
      <c r="AQ274" s="1" t="s">
        <v>1454</v>
      </c>
      <c r="AR274" s="2">
        <v>9137847</v>
      </c>
      <c r="AS274" s="1" t="s">
        <v>3020</v>
      </c>
      <c r="AT274" s="1">
        <v>44161</v>
      </c>
      <c r="AU274" s="1">
        <v>0</v>
      </c>
      <c r="AV274" s="1">
        <v>0</v>
      </c>
      <c r="AW274" s="1">
        <v>0</v>
      </c>
      <c r="AX274" s="1" t="s">
        <v>1454</v>
      </c>
      <c r="AY274" s="1">
        <v>890303093000</v>
      </c>
      <c r="AZ274" s="1">
        <v>0</v>
      </c>
      <c r="BA274" s="1">
        <v>0</v>
      </c>
    </row>
    <row r="275" spans="1:53" x14ac:dyDescent="0.25">
      <c r="A275" s="309">
        <f t="shared" si="4"/>
        <v>579834</v>
      </c>
      <c r="B275" s="1" t="s">
        <v>2639</v>
      </c>
      <c r="C275" s="1">
        <v>66827939</v>
      </c>
      <c r="D275" s="1">
        <v>144105</v>
      </c>
      <c r="E275" s="1">
        <v>4</v>
      </c>
      <c r="F275" s="1">
        <v>6.68279391003838E+16</v>
      </c>
      <c r="G275" s="304">
        <v>43129</v>
      </c>
      <c r="H275" s="304">
        <v>44957</v>
      </c>
      <c r="I275" s="1">
        <v>0</v>
      </c>
      <c r="J275" s="1">
        <v>1</v>
      </c>
      <c r="K275" s="1">
        <v>43</v>
      </c>
      <c r="L275" s="1">
        <v>30</v>
      </c>
      <c r="M275" s="1">
        <v>2</v>
      </c>
      <c r="N275" s="305">
        <v>17.399999999999999</v>
      </c>
      <c r="O275" s="305">
        <v>18857</v>
      </c>
      <c r="P275" s="2">
        <v>13500000</v>
      </c>
      <c r="Q275" s="2">
        <v>340524</v>
      </c>
      <c r="R275" s="2">
        <v>5087683</v>
      </c>
      <c r="S275" s="1">
        <v>0</v>
      </c>
      <c r="T275" s="1">
        <v>0</v>
      </c>
      <c r="U275" s="1">
        <v>0</v>
      </c>
      <c r="W275" s="1">
        <v>0</v>
      </c>
      <c r="X275" s="1">
        <v>0</v>
      </c>
      <c r="Y275" s="1">
        <v>0</v>
      </c>
      <c r="AB275" s="304">
        <v>44498</v>
      </c>
      <c r="AC275" s="1">
        <v>1</v>
      </c>
      <c r="AD275" s="1" t="s">
        <v>3016</v>
      </c>
      <c r="AE275" s="1">
        <v>1</v>
      </c>
      <c r="AF275" s="1">
        <v>30</v>
      </c>
      <c r="AG275" s="1">
        <v>0</v>
      </c>
      <c r="AH275" s="1" t="s">
        <v>1454</v>
      </c>
      <c r="AI275" s="1" t="s">
        <v>1454</v>
      </c>
      <c r="AJ275" s="1" t="s">
        <v>1454</v>
      </c>
      <c r="AK275" s="1" t="s">
        <v>1454</v>
      </c>
      <c r="AL275" s="1" t="s">
        <v>1454</v>
      </c>
      <c r="AM275" s="1" t="s">
        <v>1454</v>
      </c>
      <c r="AN275" s="1">
        <v>1</v>
      </c>
      <c r="AO275" s="1">
        <v>1</v>
      </c>
      <c r="AP275" s="1" t="s">
        <v>3086</v>
      </c>
      <c r="AQ275" s="1" t="s">
        <v>1454</v>
      </c>
      <c r="AR275" s="2">
        <v>4507849</v>
      </c>
      <c r="AS275" s="1" t="s">
        <v>3043</v>
      </c>
      <c r="AT275" s="1">
        <v>43129</v>
      </c>
      <c r="AU275" s="1">
        <v>0</v>
      </c>
      <c r="AV275" s="1">
        <v>0</v>
      </c>
      <c r="AW275" s="1">
        <v>0</v>
      </c>
      <c r="AX275" s="1" t="s">
        <v>1454</v>
      </c>
      <c r="AY275" s="1">
        <v>890303093000</v>
      </c>
      <c r="AZ275" s="1">
        <v>0</v>
      </c>
      <c r="BA275" s="1">
        <v>0</v>
      </c>
    </row>
    <row r="276" spans="1:53" x14ac:dyDescent="0.25">
      <c r="A276" s="309">
        <f t="shared" si="4"/>
        <v>1336077</v>
      </c>
      <c r="B276" s="1" t="s">
        <v>2639</v>
      </c>
      <c r="C276" s="1">
        <v>66827939</v>
      </c>
      <c r="D276" s="1">
        <v>144105</v>
      </c>
      <c r="E276" s="1">
        <v>4</v>
      </c>
      <c r="F276" s="1">
        <v>6.6827939116379504E+16</v>
      </c>
      <c r="G276" s="304">
        <v>42219</v>
      </c>
      <c r="H276" s="304">
        <v>45868</v>
      </c>
      <c r="I276" s="1">
        <v>0</v>
      </c>
      <c r="J276" s="1">
        <v>1</v>
      </c>
      <c r="K276" s="1">
        <v>75</v>
      </c>
      <c r="L276" s="1">
        <v>30</v>
      </c>
      <c r="M276" s="1">
        <v>2</v>
      </c>
      <c r="N276" s="305">
        <v>10.8</v>
      </c>
      <c r="O276" s="305">
        <v>11351</v>
      </c>
      <c r="P276" s="2">
        <v>14670000</v>
      </c>
      <c r="Q276" s="2">
        <v>319606</v>
      </c>
      <c r="R276" s="2">
        <v>11723251</v>
      </c>
      <c r="S276" s="1">
        <v>0</v>
      </c>
      <c r="T276" s="1">
        <v>0</v>
      </c>
      <c r="U276" s="1">
        <v>0</v>
      </c>
      <c r="W276" s="1">
        <v>0</v>
      </c>
      <c r="X276" s="1">
        <v>0</v>
      </c>
      <c r="Y276" s="1">
        <v>0</v>
      </c>
      <c r="AB276" s="304">
        <v>44498</v>
      </c>
      <c r="AC276" s="1">
        <v>1</v>
      </c>
      <c r="AD276" s="1" t="s">
        <v>3016</v>
      </c>
      <c r="AE276" s="1">
        <v>1</v>
      </c>
      <c r="AF276" s="1">
        <v>30</v>
      </c>
      <c r="AG276" s="1">
        <v>0</v>
      </c>
      <c r="AH276" s="1" t="s">
        <v>1454</v>
      </c>
      <c r="AI276" s="1" t="s">
        <v>1454</v>
      </c>
      <c r="AJ276" s="1" t="s">
        <v>1454</v>
      </c>
      <c r="AK276" s="1" t="s">
        <v>1454</v>
      </c>
      <c r="AL276" s="1" t="s">
        <v>1454</v>
      </c>
      <c r="AM276" s="1" t="s">
        <v>1454</v>
      </c>
      <c r="AN276" s="1">
        <v>1</v>
      </c>
      <c r="AO276" s="1">
        <v>1</v>
      </c>
      <c r="AP276" s="1" t="s">
        <v>3086</v>
      </c>
      <c r="AQ276" s="1" t="s">
        <v>1454</v>
      </c>
      <c r="AR276" s="2">
        <v>10387174</v>
      </c>
      <c r="AS276" s="1" t="s">
        <v>3042</v>
      </c>
      <c r="AT276" s="1">
        <v>42219</v>
      </c>
      <c r="AU276" s="1">
        <v>0</v>
      </c>
      <c r="AV276" s="1">
        <v>0</v>
      </c>
      <c r="AW276" s="1">
        <v>0</v>
      </c>
      <c r="AX276" s="1" t="s">
        <v>1454</v>
      </c>
      <c r="AY276" s="1">
        <v>890303093000</v>
      </c>
      <c r="AZ276" s="1">
        <v>0</v>
      </c>
      <c r="BA276" s="1">
        <v>0</v>
      </c>
    </row>
    <row r="277" spans="1:53" x14ac:dyDescent="0.25">
      <c r="A277" s="309">
        <f t="shared" si="4"/>
        <v>481263</v>
      </c>
      <c r="B277" s="1" t="s">
        <v>2639</v>
      </c>
      <c r="C277" s="1">
        <v>66827939</v>
      </c>
      <c r="D277" s="1">
        <v>144105</v>
      </c>
      <c r="E277" s="1">
        <v>4</v>
      </c>
      <c r="F277" s="1">
        <v>6.6827939116580704E+16</v>
      </c>
      <c r="G277" s="304">
        <v>42445</v>
      </c>
      <c r="H277" s="304">
        <v>44650</v>
      </c>
      <c r="I277" s="1">
        <v>0</v>
      </c>
      <c r="J277" s="1">
        <v>1</v>
      </c>
      <c r="K277" s="1">
        <v>63</v>
      </c>
      <c r="L277" s="1">
        <v>30</v>
      </c>
      <c r="M277" s="1">
        <v>2</v>
      </c>
      <c r="N277" s="305">
        <v>15.6</v>
      </c>
      <c r="O277" s="305">
        <v>16765</v>
      </c>
      <c r="P277" s="2">
        <v>23600000</v>
      </c>
      <c r="Q277" s="2">
        <v>506744</v>
      </c>
      <c r="R277" s="2">
        <v>4222781</v>
      </c>
      <c r="S277" s="1">
        <v>0</v>
      </c>
      <c r="T277" s="1">
        <v>0</v>
      </c>
      <c r="U277" s="1">
        <v>0</v>
      </c>
      <c r="W277" s="1">
        <v>0</v>
      </c>
      <c r="X277" s="1">
        <v>0</v>
      </c>
      <c r="Y277" s="1">
        <v>0</v>
      </c>
      <c r="AB277" s="304">
        <v>44498</v>
      </c>
      <c r="AC277" s="1">
        <v>1</v>
      </c>
      <c r="AD277" s="1" t="s">
        <v>3016</v>
      </c>
      <c r="AE277" s="1">
        <v>1</v>
      </c>
      <c r="AF277" s="1">
        <v>30</v>
      </c>
      <c r="AG277" s="1">
        <v>0</v>
      </c>
      <c r="AH277" s="1" t="s">
        <v>1454</v>
      </c>
      <c r="AI277" s="1" t="s">
        <v>1454</v>
      </c>
      <c r="AJ277" s="1" t="s">
        <v>1454</v>
      </c>
      <c r="AK277" s="1" t="s">
        <v>1454</v>
      </c>
      <c r="AL277" s="1" t="s">
        <v>1454</v>
      </c>
      <c r="AM277" s="1" t="s">
        <v>1454</v>
      </c>
      <c r="AN277" s="1">
        <v>1</v>
      </c>
      <c r="AO277" s="1">
        <v>1</v>
      </c>
      <c r="AP277" s="1" t="s">
        <v>3086</v>
      </c>
      <c r="AQ277" s="1" t="s">
        <v>1454</v>
      </c>
      <c r="AR277" s="2">
        <v>3741518</v>
      </c>
      <c r="AS277" s="1" t="s">
        <v>3052</v>
      </c>
      <c r="AT277" s="1">
        <v>42445</v>
      </c>
      <c r="AU277" s="1">
        <v>0</v>
      </c>
      <c r="AV277" s="1">
        <v>0</v>
      </c>
      <c r="AW277" s="1">
        <v>0</v>
      </c>
      <c r="AX277" s="1" t="s">
        <v>1454</v>
      </c>
      <c r="AY277" s="1">
        <v>890303093000</v>
      </c>
      <c r="AZ277" s="1">
        <v>0</v>
      </c>
      <c r="BA277" s="1">
        <v>0</v>
      </c>
    </row>
    <row r="278" spans="1:53" x14ac:dyDescent="0.25">
      <c r="A278" s="309">
        <f t="shared" si="4"/>
        <v>6547841</v>
      </c>
      <c r="B278" s="1" t="s">
        <v>2639</v>
      </c>
      <c r="C278" s="1">
        <v>66848247</v>
      </c>
      <c r="D278" s="1">
        <v>144105</v>
      </c>
      <c r="E278" s="1">
        <v>4</v>
      </c>
      <c r="F278" s="1">
        <v>6.6848247267788304E+16</v>
      </c>
      <c r="G278" s="304">
        <v>44049</v>
      </c>
      <c r="H278" s="304">
        <v>46598</v>
      </c>
      <c r="I278" s="1">
        <v>0</v>
      </c>
      <c r="J278" s="1">
        <v>1</v>
      </c>
      <c r="K278" s="1">
        <v>15</v>
      </c>
      <c r="L278" s="1">
        <v>30</v>
      </c>
      <c r="M278" s="1">
        <v>2</v>
      </c>
      <c r="N278" s="305">
        <v>18</v>
      </c>
      <c r="O278" s="305">
        <v>19562</v>
      </c>
      <c r="P278" s="2">
        <v>14943000</v>
      </c>
      <c r="Q278" s="2">
        <v>338045</v>
      </c>
      <c r="R278" s="2">
        <v>13579533</v>
      </c>
      <c r="S278" s="1">
        <v>0</v>
      </c>
      <c r="T278" s="1">
        <v>0</v>
      </c>
      <c r="U278" s="1">
        <v>0</v>
      </c>
      <c r="W278" s="1">
        <v>0</v>
      </c>
      <c r="X278" s="1">
        <v>0</v>
      </c>
      <c r="Y278" s="1">
        <v>0</v>
      </c>
      <c r="AB278" s="304">
        <v>44499</v>
      </c>
      <c r="AC278" s="1">
        <v>1</v>
      </c>
      <c r="AD278" s="1" t="s">
        <v>3016</v>
      </c>
      <c r="AE278" s="1">
        <v>1</v>
      </c>
      <c r="AF278" s="1">
        <v>30</v>
      </c>
      <c r="AG278" s="1">
        <v>0</v>
      </c>
      <c r="AH278" s="1" t="s">
        <v>1454</v>
      </c>
      <c r="AI278" s="1" t="s">
        <v>1454</v>
      </c>
      <c r="AJ278" s="1" t="s">
        <v>1454</v>
      </c>
      <c r="AK278" s="1" t="s">
        <v>1454</v>
      </c>
      <c r="AL278" s="1" t="s">
        <v>1454</v>
      </c>
      <c r="AM278" s="1" t="s">
        <v>1454</v>
      </c>
      <c r="AN278" s="1">
        <v>1</v>
      </c>
      <c r="AO278" s="1">
        <v>1</v>
      </c>
      <c r="AP278" s="1" t="s">
        <v>3086</v>
      </c>
      <c r="AQ278" s="1" t="s">
        <v>1454</v>
      </c>
      <c r="AR278" s="2">
        <v>7031692</v>
      </c>
      <c r="AS278" s="1" t="s">
        <v>3022</v>
      </c>
      <c r="AT278" s="1">
        <v>44049</v>
      </c>
      <c r="AU278" s="1">
        <v>0</v>
      </c>
      <c r="AV278" s="1">
        <v>0</v>
      </c>
      <c r="AW278" s="1">
        <v>0</v>
      </c>
      <c r="AX278" s="1" t="s">
        <v>1454</v>
      </c>
      <c r="AY278" s="1">
        <v>0</v>
      </c>
      <c r="AZ278" s="1">
        <v>0</v>
      </c>
      <c r="BA278" s="1">
        <v>0</v>
      </c>
    </row>
    <row r="279" spans="1:53" x14ac:dyDescent="0.25">
      <c r="A279" s="309">
        <f t="shared" si="4"/>
        <v>0</v>
      </c>
      <c r="B279" s="1" t="s">
        <v>2639</v>
      </c>
      <c r="C279" s="1">
        <v>66811504</v>
      </c>
      <c r="D279" s="1">
        <v>141105</v>
      </c>
      <c r="E279" s="1">
        <v>4</v>
      </c>
      <c r="F279" s="1">
        <v>66811504116573</v>
      </c>
      <c r="G279" s="304">
        <v>42524</v>
      </c>
      <c r="H279" s="304">
        <v>44711</v>
      </c>
      <c r="I279" s="1">
        <v>0</v>
      </c>
      <c r="J279" s="1">
        <v>1</v>
      </c>
      <c r="K279" s="1">
        <v>62</v>
      </c>
      <c r="L279" s="1">
        <v>30</v>
      </c>
      <c r="M279" s="1">
        <v>2</v>
      </c>
      <c r="N279" s="305">
        <v>15.6</v>
      </c>
      <c r="O279" s="305">
        <v>16765</v>
      </c>
      <c r="P279" s="2">
        <v>43700000</v>
      </c>
      <c r="Q279" s="2">
        <v>945241</v>
      </c>
      <c r="R279" s="2">
        <v>8799005</v>
      </c>
      <c r="S279" s="1">
        <v>0</v>
      </c>
      <c r="T279" s="1">
        <v>0</v>
      </c>
      <c r="U279" s="1">
        <v>0</v>
      </c>
      <c r="W279" s="1">
        <v>0</v>
      </c>
      <c r="X279" s="1">
        <v>0</v>
      </c>
      <c r="Y279" s="1">
        <v>0</v>
      </c>
      <c r="AB279" s="304">
        <v>44498</v>
      </c>
      <c r="AC279" s="1">
        <v>3</v>
      </c>
      <c r="AD279" s="1" t="s">
        <v>3016</v>
      </c>
      <c r="AE279" s="1">
        <v>1</v>
      </c>
      <c r="AF279" s="1">
        <v>30</v>
      </c>
      <c r="AG279" s="1">
        <v>0</v>
      </c>
      <c r="AH279" s="1" t="s">
        <v>1454</v>
      </c>
      <c r="AI279" s="1" t="s">
        <v>1454</v>
      </c>
      <c r="AJ279" s="1" t="s">
        <v>1454</v>
      </c>
      <c r="AK279" s="1" t="s">
        <v>1454</v>
      </c>
      <c r="AL279" s="1" t="s">
        <v>1454</v>
      </c>
      <c r="AM279" s="1" t="s">
        <v>1454</v>
      </c>
      <c r="AN279" s="1">
        <v>1</v>
      </c>
      <c r="AO279" s="1">
        <v>1</v>
      </c>
      <c r="AP279" s="1" t="s">
        <v>3086</v>
      </c>
      <c r="AQ279" s="1" t="s">
        <v>1454</v>
      </c>
      <c r="AR279" s="2">
        <v>12169891</v>
      </c>
      <c r="AS279" s="1" t="s">
        <v>3052</v>
      </c>
      <c r="AT279" s="1">
        <v>42524</v>
      </c>
      <c r="AU279" s="1">
        <v>0</v>
      </c>
      <c r="AV279" s="1">
        <v>0</v>
      </c>
      <c r="AW279" s="1">
        <v>0</v>
      </c>
      <c r="AX279" s="1" t="s">
        <v>1454</v>
      </c>
      <c r="AY279" s="1">
        <v>890303093000</v>
      </c>
      <c r="AZ279" s="1">
        <v>0</v>
      </c>
      <c r="BA279" s="1">
        <v>0</v>
      </c>
    </row>
    <row r="280" spans="1:53" x14ac:dyDescent="0.25">
      <c r="A280" s="309">
        <f t="shared" si="4"/>
        <v>0</v>
      </c>
      <c r="B280" s="1" t="s">
        <v>2639</v>
      </c>
      <c r="C280" s="1">
        <v>66811504</v>
      </c>
      <c r="D280" s="1">
        <v>144105</v>
      </c>
      <c r="E280" s="1">
        <v>4</v>
      </c>
      <c r="F280" s="1">
        <v>6.6811504124688896E+16</v>
      </c>
      <c r="G280" s="304">
        <v>44267</v>
      </c>
      <c r="H280" s="304">
        <v>44985</v>
      </c>
      <c r="I280" s="1">
        <v>0</v>
      </c>
      <c r="J280" s="1">
        <v>1</v>
      </c>
      <c r="K280" s="1">
        <v>8</v>
      </c>
      <c r="L280" s="1">
        <v>30</v>
      </c>
      <c r="M280" s="1">
        <v>2</v>
      </c>
      <c r="N280" s="305">
        <v>19.2</v>
      </c>
      <c r="O280" s="305">
        <v>20983</v>
      </c>
      <c r="P280" s="2">
        <v>3500000</v>
      </c>
      <c r="Q280" s="2">
        <v>106425</v>
      </c>
      <c r="R280" s="2">
        <v>1485878</v>
      </c>
      <c r="S280" s="1">
        <v>0</v>
      </c>
      <c r="T280" s="1">
        <v>0</v>
      </c>
      <c r="U280" s="1">
        <v>0</v>
      </c>
      <c r="W280" s="1">
        <v>0</v>
      </c>
      <c r="X280" s="1">
        <v>0</v>
      </c>
      <c r="Y280" s="1">
        <v>0</v>
      </c>
      <c r="AB280" s="304">
        <v>44498</v>
      </c>
      <c r="AC280" s="1">
        <v>1</v>
      </c>
      <c r="AD280" s="1" t="s">
        <v>3016</v>
      </c>
      <c r="AE280" s="1">
        <v>1</v>
      </c>
      <c r="AF280" s="1">
        <v>30</v>
      </c>
      <c r="AG280" s="1">
        <v>0</v>
      </c>
      <c r="AH280" s="1" t="s">
        <v>1454</v>
      </c>
      <c r="AI280" s="1" t="s">
        <v>1454</v>
      </c>
      <c r="AJ280" s="1" t="s">
        <v>1454</v>
      </c>
      <c r="AK280" s="1" t="s">
        <v>1454</v>
      </c>
      <c r="AL280" s="1" t="s">
        <v>1454</v>
      </c>
      <c r="AM280" s="1" t="s">
        <v>1454</v>
      </c>
      <c r="AN280" s="1">
        <v>1</v>
      </c>
      <c r="AO280" s="1">
        <v>1</v>
      </c>
      <c r="AP280" s="1" t="s">
        <v>3086</v>
      </c>
      <c r="AQ280" s="1" t="s">
        <v>1454</v>
      </c>
      <c r="AR280" s="2">
        <v>2055116</v>
      </c>
      <c r="AS280" s="1" t="s">
        <v>3018</v>
      </c>
      <c r="AT280" s="1">
        <v>44267</v>
      </c>
      <c r="AU280" s="1">
        <v>0</v>
      </c>
      <c r="AV280" s="1">
        <v>0</v>
      </c>
      <c r="AW280" s="1">
        <v>0</v>
      </c>
      <c r="AX280" s="1" t="s">
        <v>1454</v>
      </c>
      <c r="AY280" s="1">
        <v>890303093000</v>
      </c>
      <c r="AZ280" s="1">
        <v>0</v>
      </c>
      <c r="BA280" s="1">
        <v>0</v>
      </c>
    </row>
    <row r="281" spans="1:53" x14ac:dyDescent="0.25">
      <c r="A281" s="309">
        <f t="shared" si="4"/>
        <v>0</v>
      </c>
      <c r="B281" s="1" t="s">
        <v>2639</v>
      </c>
      <c r="C281" s="1">
        <v>31586782</v>
      </c>
      <c r="D281" s="1">
        <v>144105</v>
      </c>
      <c r="E281" s="1">
        <v>4</v>
      </c>
      <c r="F281" s="1">
        <v>3.15867821181884E+16</v>
      </c>
      <c r="G281" s="304">
        <v>44096</v>
      </c>
      <c r="H281" s="304">
        <v>45930</v>
      </c>
      <c r="I281" s="1">
        <v>0</v>
      </c>
      <c r="J281" s="1">
        <v>1</v>
      </c>
      <c r="K281" s="1">
        <v>14</v>
      </c>
      <c r="L281" s="1">
        <v>30</v>
      </c>
      <c r="M281" s="1">
        <v>2</v>
      </c>
      <c r="N281" s="305">
        <v>16.8</v>
      </c>
      <c r="O281" s="305">
        <v>18156</v>
      </c>
      <c r="P281" s="2">
        <v>5652000</v>
      </c>
      <c r="Q281" s="2">
        <v>141685</v>
      </c>
      <c r="R281" s="2">
        <v>4732193</v>
      </c>
      <c r="S281" s="1">
        <v>0</v>
      </c>
      <c r="T281" s="1">
        <v>0</v>
      </c>
      <c r="U281" s="1">
        <v>0</v>
      </c>
      <c r="W281" s="1">
        <v>0</v>
      </c>
      <c r="X281" s="1">
        <v>0</v>
      </c>
      <c r="Y281" s="1">
        <v>0</v>
      </c>
      <c r="AB281" s="304">
        <v>44499</v>
      </c>
      <c r="AC281" s="1">
        <v>1</v>
      </c>
      <c r="AD281" s="1" t="s">
        <v>3016</v>
      </c>
      <c r="AE281" s="1">
        <v>1</v>
      </c>
      <c r="AF281" s="1">
        <v>30</v>
      </c>
      <c r="AG281" s="1">
        <v>0</v>
      </c>
      <c r="AH281" s="1" t="s">
        <v>1454</v>
      </c>
      <c r="AI281" s="1" t="s">
        <v>1454</v>
      </c>
      <c r="AJ281" s="1" t="s">
        <v>1454</v>
      </c>
      <c r="AK281" s="1" t="s">
        <v>1454</v>
      </c>
      <c r="AL281" s="1" t="s">
        <v>1454</v>
      </c>
      <c r="AM281" s="1" t="s">
        <v>1454</v>
      </c>
      <c r="AN281" s="1">
        <v>1</v>
      </c>
      <c r="AO281" s="1">
        <v>1</v>
      </c>
      <c r="AP281" s="1" t="s">
        <v>3086</v>
      </c>
      <c r="AQ281" s="1" t="s">
        <v>1454</v>
      </c>
      <c r="AR281" s="2">
        <v>5734326</v>
      </c>
      <c r="AS281" s="1" t="s">
        <v>3045</v>
      </c>
      <c r="AT281" s="1">
        <v>44096</v>
      </c>
      <c r="AU281" s="1">
        <v>0</v>
      </c>
      <c r="AV281" s="1">
        <v>0</v>
      </c>
      <c r="AW281" s="1">
        <v>0</v>
      </c>
      <c r="AX281" s="1" t="s">
        <v>1454</v>
      </c>
      <c r="AY281" s="1">
        <v>0</v>
      </c>
      <c r="AZ281" s="1">
        <v>0</v>
      </c>
      <c r="BA281" s="1">
        <v>0</v>
      </c>
    </row>
    <row r="282" spans="1:53" x14ac:dyDescent="0.25">
      <c r="A282" s="309">
        <f t="shared" si="4"/>
        <v>3717697</v>
      </c>
      <c r="B282" s="1" t="s">
        <v>2639</v>
      </c>
      <c r="C282" s="1">
        <v>14585433</v>
      </c>
      <c r="D282" s="1">
        <v>144105</v>
      </c>
      <c r="E282" s="1">
        <v>4</v>
      </c>
      <c r="F282" s="1">
        <v>145854331173242</v>
      </c>
      <c r="G282" s="304">
        <v>43238</v>
      </c>
      <c r="H282" s="304">
        <v>45442</v>
      </c>
      <c r="I282" s="1">
        <v>0</v>
      </c>
      <c r="J282" s="1">
        <v>1</v>
      </c>
      <c r="K282" s="1">
        <v>38</v>
      </c>
      <c r="L282" s="1">
        <v>30</v>
      </c>
      <c r="M282" s="1">
        <v>2</v>
      </c>
      <c r="N282" s="305">
        <v>18</v>
      </c>
      <c r="O282" s="305">
        <v>19562</v>
      </c>
      <c r="P282" s="2">
        <v>19700000</v>
      </c>
      <c r="Q282" s="2">
        <v>452527</v>
      </c>
      <c r="R282" s="2">
        <v>11938257</v>
      </c>
      <c r="S282" s="1">
        <v>0</v>
      </c>
      <c r="T282" s="1">
        <v>0</v>
      </c>
      <c r="U282" s="1">
        <v>0</v>
      </c>
      <c r="W282" s="1">
        <v>0</v>
      </c>
      <c r="X282" s="1">
        <v>0</v>
      </c>
      <c r="Y282" s="1">
        <v>0</v>
      </c>
      <c r="AB282" s="304">
        <v>44498</v>
      </c>
      <c r="AC282" s="1">
        <v>1</v>
      </c>
      <c r="AD282" s="1" t="s">
        <v>3016</v>
      </c>
      <c r="AE282" s="1">
        <v>1</v>
      </c>
      <c r="AF282" s="1">
        <v>30</v>
      </c>
      <c r="AG282" s="1">
        <v>0</v>
      </c>
      <c r="AH282" s="1" t="s">
        <v>1454</v>
      </c>
      <c r="AI282" s="1" t="s">
        <v>1454</v>
      </c>
      <c r="AJ282" s="1" t="s">
        <v>1454</v>
      </c>
      <c r="AK282" s="1" t="s">
        <v>1454</v>
      </c>
      <c r="AL282" s="1" t="s">
        <v>1454</v>
      </c>
      <c r="AM282" s="1" t="s">
        <v>1454</v>
      </c>
      <c r="AN282" s="1">
        <v>1</v>
      </c>
      <c r="AO282" s="1">
        <v>1</v>
      </c>
      <c r="AP282" s="1" t="s">
        <v>3086</v>
      </c>
      <c r="AQ282" s="1" t="s">
        <v>1454</v>
      </c>
      <c r="AR282" s="2">
        <v>8220560</v>
      </c>
      <c r="AS282" s="1" t="s">
        <v>3038</v>
      </c>
      <c r="AT282" s="1">
        <v>43238</v>
      </c>
      <c r="AU282" s="1">
        <v>0</v>
      </c>
      <c r="AV282" s="1">
        <v>0</v>
      </c>
      <c r="AW282" s="1">
        <v>0</v>
      </c>
      <c r="AX282" s="1" t="s">
        <v>1454</v>
      </c>
      <c r="AY282" s="1">
        <v>890303093000</v>
      </c>
      <c r="AZ282" s="1">
        <v>0</v>
      </c>
      <c r="BA282" s="1">
        <v>0</v>
      </c>
    </row>
    <row r="283" spans="1:53" x14ac:dyDescent="0.25">
      <c r="A283" s="309">
        <f t="shared" si="4"/>
        <v>6251290</v>
      </c>
      <c r="B283" s="1" t="s">
        <v>2639</v>
      </c>
      <c r="C283" s="1">
        <v>63547551</v>
      </c>
      <c r="D283" s="1">
        <v>144105</v>
      </c>
      <c r="E283" s="1">
        <v>4</v>
      </c>
      <c r="F283" s="1">
        <v>635475511203507</v>
      </c>
      <c r="G283" s="304">
        <v>44092</v>
      </c>
      <c r="H283" s="304">
        <v>46264</v>
      </c>
      <c r="I283" s="1">
        <v>0</v>
      </c>
      <c r="J283" s="1">
        <v>1</v>
      </c>
      <c r="K283" s="1">
        <v>14</v>
      </c>
      <c r="L283" s="1">
        <v>30</v>
      </c>
      <c r="M283" s="1">
        <v>2</v>
      </c>
      <c r="N283" s="1">
        <v>15.6</v>
      </c>
      <c r="O283" s="1">
        <v>16765</v>
      </c>
      <c r="P283" s="2">
        <v>14000000</v>
      </c>
      <c r="Q283" s="2">
        <v>305229</v>
      </c>
      <c r="R283" s="2">
        <v>12222002</v>
      </c>
      <c r="S283" s="1">
        <v>0</v>
      </c>
      <c r="T283" s="1">
        <v>0</v>
      </c>
      <c r="U283" s="1">
        <v>0</v>
      </c>
      <c r="W283" s="1">
        <v>0</v>
      </c>
      <c r="X283" s="1">
        <v>0</v>
      </c>
      <c r="Y283" s="1">
        <v>0</v>
      </c>
      <c r="AB283" s="304">
        <v>44499</v>
      </c>
      <c r="AC283" s="1">
        <v>1</v>
      </c>
      <c r="AD283" s="1" t="s">
        <v>3016</v>
      </c>
      <c r="AE283" s="1">
        <v>1</v>
      </c>
      <c r="AF283" s="1">
        <v>30</v>
      </c>
      <c r="AG283" s="1">
        <v>0</v>
      </c>
      <c r="AH283" s="1" t="s">
        <v>1454</v>
      </c>
      <c r="AI283" s="1" t="s">
        <v>1454</v>
      </c>
      <c r="AJ283" s="1" t="s">
        <v>1454</v>
      </c>
      <c r="AK283" s="1" t="s">
        <v>1454</v>
      </c>
      <c r="AL283" s="1" t="s">
        <v>1454</v>
      </c>
      <c r="AM283" s="1" t="s">
        <v>1454</v>
      </c>
      <c r="AN283" s="1">
        <v>1</v>
      </c>
      <c r="AO283" s="1">
        <v>1</v>
      </c>
      <c r="AP283" s="1" t="s">
        <v>3086</v>
      </c>
      <c r="AQ283" s="1" t="s">
        <v>1454</v>
      </c>
      <c r="AR283" s="2">
        <v>5970712</v>
      </c>
      <c r="AS283" s="1" t="s">
        <v>3021</v>
      </c>
      <c r="AT283" s="1">
        <v>44092</v>
      </c>
      <c r="AU283" s="1">
        <v>0</v>
      </c>
      <c r="AV283" s="1">
        <v>0</v>
      </c>
      <c r="AW283" s="1">
        <v>0</v>
      </c>
      <c r="AX283" s="1" t="s">
        <v>1454</v>
      </c>
      <c r="AY283" s="1" t="s">
        <v>1454</v>
      </c>
      <c r="AZ283" s="1">
        <v>0</v>
      </c>
      <c r="BA283" s="1">
        <v>0</v>
      </c>
    </row>
    <row r="284" spans="1:53" x14ac:dyDescent="0.25">
      <c r="A284" s="309">
        <f t="shared" si="4"/>
        <v>21268877</v>
      </c>
      <c r="B284" s="1" t="s">
        <v>2639</v>
      </c>
      <c r="C284" s="1">
        <v>29115905</v>
      </c>
      <c r="D284" s="1">
        <v>144105</v>
      </c>
      <c r="E284" s="1">
        <v>4</v>
      </c>
      <c r="F284" s="1">
        <v>2.91159051203891E+16</v>
      </c>
      <c r="G284" s="304">
        <v>44334</v>
      </c>
      <c r="H284" s="304">
        <v>46537</v>
      </c>
      <c r="I284" s="1">
        <v>0</v>
      </c>
      <c r="J284" s="1">
        <v>1</v>
      </c>
      <c r="K284" s="1">
        <v>5</v>
      </c>
      <c r="L284" s="1">
        <v>30</v>
      </c>
      <c r="M284" s="1">
        <v>2</v>
      </c>
      <c r="N284" s="1">
        <v>15.6</v>
      </c>
      <c r="O284" s="1">
        <v>16765</v>
      </c>
      <c r="P284" s="2">
        <v>31200000</v>
      </c>
      <c r="Q284" s="2">
        <v>680226</v>
      </c>
      <c r="R284" s="2">
        <v>29869425</v>
      </c>
      <c r="S284" s="1">
        <v>0</v>
      </c>
      <c r="T284" s="1">
        <v>0</v>
      </c>
      <c r="U284" s="1">
        <v>0</v>
      </c>
      <c r="W284" s="1">
        <v>0</v>
      </c>
      <c r="X284" s="1">
        <v>0</v>
      </c>
      <c r="Y284" s="1">
        <v>0</v>
      </c>
      <c r="AB284" s="304">
        <v>44498</v>
      </c>
      <c r="AC284" s="1">
        <v>1</v>
      </c>
      <c r="AD284" s="1" t="s">
        <v>3016</v>
      </c>
      <c r="AE284" s="1">
        <v>1</v>
      </c>
      <c r="AF284" s="1">
        <v>30</v>
      </c>
      <c r="AG284" s="1">
        <v>0</v>
      </c>
      <c r="AH284" s="1" t="s">
        <v>1454</v>
      </c>
      <c r="AI284" s="1" t="s">
        <v>1454</v>
      </c>
      <c r="AJ284" s="1" t="s">
        <v>1454</v>
      </c>
      <c r="AK284" s="1" t="s">
        <v>1454</v>
      </c>
      <c r="AL284" s="1" t="s">
        <v>1454</v>
      </c>
      <c r="AM284" s="1" t="s">
        <v>1454</v>
      </c>
      <c r="AN284" s="1">
        <v>1</v>
      </c>
      <c r="AO284" s="1">
        <v>1</v>
      </c>
      <c r="AP284" s="1" t="s">
        <v>3086</v>
      </c>
      <c r="AQ284" s="1" t="s">
        <v>1454</v>
      </c>
      <c r="AR284" s="2">
        <v>8600548</v>
      </c>
      <c r="AS284" s="1" t="s">
        <v>3021</v>
      </c>
      <c r="AT284" s="1">
        <v>44334</v>
      </c>
      <c r="AU284" s="1">
        <v>0</v>
      </c>
      <c r="AV284" s="1">
        <v>0</v>
      </c>
      <c r="AW284" s="1">
        <v>0</v>
      </c>
      <c r="AX284" s="1" t="s">
        <v>1454</v>
      </c>
      <c r="AY284" s="1">
        <v>890303093000</v>
      </c>
      <c r="AZ284" s="1">
        <v>0</v>
      </c>
      <c r="BA284" s="1">
        <v>0</v>
      </c>
    </row>
    <row r="285" spans="1:53" x14ac:dyDescent="0.25">
      <c r="A285" s="309">
        <f t="shared" si="4"/>
        <v>0</v>
      </c>
      <c r="B285" s="1" t="s">
        <v>2639</v>
      </c>
      <c r="C285" s="1">
        <v>25193685</v>
      </c>
      <c r="D285" s="1">
        <v>144105</v>
      </c>
      <c r="E285" s="1">
        <v>4</v>
      </c>
      <c r="F285" s="1">
        <v>2.51936851130141E+16</v>
      </c>
      <c r="G285" s="304">
        <v>44463</v>
      </c>
      <c r="H285" s="304">
        <v>44650</v>
      </c>
      <c r="I285" s="1">
        <v>0</v>
      </c>
      <c r="J285" s="1">
        <v>1</v>
      </c>
      <c r="K285" s="1">
        <v>1</v>
      </c>
      <c r="L285" s="1">
        <v>30</v>
      </c>
      <c r="M285" s="1">
        <v>2</v>
      </c>
      <c r="N285" s="1">
        <v>19.8</v>
      </c>
      <c r="O285" s="1">
        <v>21699</v>
      </c>
      <c r="P285" s="2">
        <v>280000</v>
      </c>
      <c r="Q285" s="2">
        <v>49439</v>
      </c>
      <c r="R285" s="2">
        <v>235248</v>
      </c>
      <c r="S285" s="1">
        <v>0</v>
      </c>
      <c r="T285" s="1">
        <v>0</v>
      </c>
      <c r="U285" s="1">
        <v>0</v>
      </c>
      <c r="W285" s="1">
        <v>0</v>
      </c>
      <c r="X285" s="1">
        <v>0</v>
      </c>
      <c r="Y285" s="1">
        <v>0</v>
      </c>
      <c r="AB285" s="304">
        <v>44498</v>
      </c>
      <c r="AC285" s="1">
        <v>1</v>
      </c>
      <c r="AD285" s="1" t="s">
        <v>3016</v>
      </c>
      <c r="AE285" s="1">
        <v>1</v>
      </c>
      <c r="AF285" s="1">
        <v>30</v>
      </c>
      <c r="AG285" s="1">
        <v>0</v>
      </c>
      <c r="AH285" s="1" t="s">
        <v>1454</v>
      </c>
      <c r="AI285" s="1" t="s">
        <v>1454</v>
      </c>
      <c r="AJ285" s="1" t="s">
        <v>1454</v>
      </c>
      <c r="AK285" s="1" t="s">
        <v>1454</v>
      </c>
      <c r="AL285" s="1" t="s">
        <v>1454</v>
      </c>
      <c r="AM285" s="1" t="s">
        <v>1454</v>
      </c>
      <c r="AN285" s="1">
        <v>1</v>
      </c>
      <c r="AO285" s="1">
        <v>1</v>
      </c>
      <c r="AP285" s="1" t="s">
        <v>3086</v>
      </c>
      <c r="AQ285" s="1" t="s">
        <v>1454</v>
      </c>
      <c r="AR285" s="2">
        <v>11599247</v>
      </c>
      <c r="AS285" s="1" t="s">
        <v>3078</v>
      </c>
      <c r="AT285" s="1">
        <v>44463</v>
      </c>
      <c r="AU285" s="1">
        <v>0</v>
      </c>
      <c r="AV285" s="1">
        <v>0</v>
      </c>
      <c r="AW285" s="1">
        <v>0</v>
      </c>
      <c r="AX285" s="1" t="s">
        <v>1454</v>
      </c>
      <c r="AY285" s="1">
        <v>890303093000</v>
      </c>
      <c r="AZ285" s="1">
        <v>0</v>
      </c>
      <c r="BA285" s="1">
        <v>0</v>
      </c>
    </row>
    <row r="286" spans="1:53" x14ac:dyDescent="0.25">
      <c r="A286" s="309">
        <f t="shared" si="4"/>
        <v>0</v>
      </c>
      <c r="B286" s="1" t="s">
        <v>2639</v>
      </c>
      <c r="C286" s="1">
        <v>16753482</v>
      </c>
      <c r="D286" s="1">
        <v>144205</v>
      </c>
      <c r="E286" s="1">
        <v>4</v>
      </c>
      <c r="F286" s="1">
        <v>1.67534821154881E+16</v>
      </c>
      <c r="G286" s="304">
        <v>43998</v>
      </c>
      <c r="H286" s="304">
        <v>44864</v>
      </c>
      <c r="I286" s="1">
        <v>0</v>
      </c>
      <c r="J286" s="1">
        <v>1</v>
      </c>
      <c r="K286" s="1">
        <v>15</v>
      </c>
      <c r="L286" s="1">
        <v>30</v>
      </c>
      <c r="M286" s="1">
        <v>2</v>
      </c>
      <c r="N286" s="305">
        <v>11.4</v>
      </c>
      <c r="O286" s="305">
        <v>12015</v>
      </c>
      <c r="P286" s="2">
        <v>11100000</v>
      </c>
      <c r="Q286" s="2">
        <v>454855</v>
      </c>
      <c r="R286" s="2">
        <v>5528405</v>
      </c>
      <c r="S286" s="1">
        <v>52520</v>
      </c>
      <c r="T286" s="1">
        <v>0</v>
      </c>
      <c r="U286" s="1">
        <v>0</v>
      </c>
      <c r="W286" s="1">
        <v>0</v>
      </c>
      <c r="X286" s="1">
        <v>0</v>
      </c>
      <c r="Y286" s="1">
        <v>0</v>
      </c>
      <c r="AB286" s="304">
        <v>44500</v>
      </c>
      <c r="AC286" s="1">
        <v>1</v>
      </c>
      <c r="AD286" s="1" t="s">
        <v>3016</v>
      </c>
      <c r="AE286" s="1">
        <v>1</v>
      </c>
      <c r="AF286" s="1">
        <v>30</v>
      </c>
      <c r="AG286" s="1">
        <v>0</v>
      </c>
      <c r="AH286" s="1" t="s">
        <v>1454</v>
      </c>
      <c r="AI286" s="1" t="s">
        <v>1454</v>
      </c>
      <c r="AJ286" s="1" t="s">
        <v>1454</v>
      </c>
      <c r="AK286" s="1" t="s">
        <v>1454</v>
      </c>
      <c r="AL286" s="1" t="s">
        <v>1454</v>
      </c>
      <c r="AM286" s="1" t="s">
        <v>1454</v>
      </c>
      <c r="AN286" s="1">
        <v>1</v>
      </c>
      <c r="AO286" s="1">
        <v>1</v>
      </c>
      <c r="AP286" s="1" t="s">
        <v>3086</v>
      </c>
      <c r="AQ286" s="1" t="s">
        <v>1454</v>
      </c>
      <c r="AR286" s="2">
        <v>8809162</v>
      </c>
      <c r="AS286" s="1" t="s">
        <v>3020</v>
      </c>
      <c r="AT286" s="1">
        <v>43998</v>
      </c>
      <c r="AU286" s="1">
        <v>0</v>
      </c>
      <c r="AV286" s="1">
        <v>0</v>
      </c>
      <c r="AW286" s="1">
        <v>0</v>
      </c>
      <c r="AX286" s="1" t="s">
        <v>1454</v>
      </c>
      <c r="AY286" s="1">
        <v>0</v>
      </c>
      <c r="AZ286" s="1" t="s">
        <v>3087</v>
      </c>
      <c r="BA286" s="1">
        <v>0</v>
      </c>
    </row>
    <row r="287" spans="1:53" x14ac:dyDescent="0.25">
      <c r="A287" s="309">
        <f t="shared" si="4"/>
        <v>17701166</v>
      </c>
      <c r="B287" s="1" t="s">
        <v>2639</v>
      </c>
      <c r="C287" s="1">
        <v>10105576</v>
      </c>
      <c r="D287" s="1">
        <v>144105</v>
      </c>
      <c r="E287" s="1">
        <v>4</v>
      </c>
      <c r="F287" s="1">
        <v>1.01055762681884E+16</v>
      </c>
      <c r="G287" s="304">
        <v>44091</v>
      </c>
      <c r="H287" s="304">
        <v>45930</v>
      </c>
      <c r="I287" s="1">
        <v>0</v>
      </c>
      <c r="J287" s="1">
        <v>1</v>
      </c>
      <c r="K287" s="1">
        <v>13</v>
      </c>
      <c r="L287" s="1">
        <v>30</v>
      </c>
      <c r="M287" s="1">
        <v>2</v>
      </c>
      <c r="N287" s="305">
        <v>16.8</v>
      </c>
      <c r="O287" s="305">
        <v>18156</v>
      </c>
      <c r="P287" s="2">
        <v>51304000</v>
      </c>
      <c r="Q287" s="2">
        <v>1353539</v>
      </c>
      <c r="R287" s="2">
        <v>44019006</v>
      </c>
      <c r="S287" s="1">
        <v>0</v>
      </c>
      <c r="T287" s="1">
        <v>0</v>
      </c>
      <c r="U287" s="1">
        <v>0</v>
      </c>
      <c r="W287" s="1">
        <v>0</v>
      </c>
      <c r="X287" s="1">
        <v>0</v>
      </c>
      <c r="Y287" s="1">
        <v>0</v>
      </c>
      <c r="AB287" s="304">
        <v>44498</v>
      </c>
      <c r="AC287" s="1">
        <v>1</v>
      </c>
      <c r="AD287" s="1" t="s">
        <v>3016</v>
      </c>
      <c r="AE287" s="1">
        <v>1</v>
      </c>
      <c r="AF287" s="1">
        <v>30</v>
      </c>
      <c r="AG287" s="1">
        <v>0</v>
      </c>
      <c r="AH287" s="1" t="s">
        <v>1454</v>
      </c>
      <c r="AI287" s="1" t="s">
        <v>1454</v>
      </c>
      <c r="AJ287" s="1" t="s">
        <v>1454</v>
      </c>
      <c r="AK287" s="1" t="s">
        <v>1454</v>
      </c>
      <c r="AL287" s="1" t="s">
        <v>1454</v>
      </c>
      <c r="AM287" s="1" t="s">
        <v>1454</v>
      </c>
      <c r="AN287" s="1">
        <v>1</v>
      </c>
      <c r="AO287" s="1">
        <v>1</v>
      </c>
      <c r="AP287" s="1" t="s">
        <v>3086</v>
      </c>
      <c r="AQ287" s="1" t="s">
        <v>1454</v>
      </c>
      <c r="AR287" s="2">
        <v>26317840</v>
      </c>
      <c r="AS287" s="1" t="s">
        <v>3036</v>
      </c>
      <c r="AT287" s="1">
        <v>44091</v>
      </c>
      <c r="AU287" s="1">
        <v>0</v>
      </c>
      <c r="AV287" s="1">
        <v>0</v>
      </c>
      <c r="AW287" s="1">
        <v>0</v>
      </c>
      <c r="AX287" s="1" t="s">
        <v>1454</v>
      </c>
      <c r="AY287" s="1">
        <v>890303093000</v>
      </c>
      <c r="AZ287" s="1">
        <v>0</v>
      </c>
      <c r="BA287" s="1">
        <v>0</v>
      </c>
    </row>
    <row r="288" spans="1:53" x14ac:dyDescent="0.25">
      <c r="A288" s="309">
        <f t="shared" si="4"/>
        <v>8478017</v>
      </c>
      <c r="B288" s="1" t="s">
        <v>2639</v>
      </c>
      <c r="C288" s="1">
        <v>1144175716</v>
      </c>
      <c r="D288" s="1">
        <v>144110</v>
      </c>
      <c r="E288" s="1">
        <v>4</v>
      </c>
      <c r="F288" s="1">
        <v>1.14417571611778E+18</v>
      </c>
      <c r="G288" s="304">
        <v>43952</v>
      </c>
      <c r="H288" s="304">
        <v>46507</v>
      </c>
      <c r="I288" s="1">
        <v>60</v>
      </c>
      <c r="J288" s="1">
        <v>1</v>
      </c>
      <c r="K288" s="1">
        <v>13</v>
      </c>
      <c r="L288" s="1">
        <v>30</v>
      </c>
      <c r="M288" s="1">
        <v>2</v>
      </c>
      <c r="N288" s="305">
        <v>18</v>
      </c>
      <c r="O288" s="305">
        <v>19562</v>
      </c>
      <c r="P288" s="2">
        <v>13908000</v>
      </c>
      <c r="Q288" s="2">
        <v>294669</v>
      </c>
      <c r="R288" s="2">
        <v>12728727</v>
      </c>
      <c r="S288" s="1">
        <v>568239</v>
      </c>
      <c r="T288" s="1">
        <v>0</v>
      </c>
      <c r="U288" s="1">
        <v>0</v>
      </c>
      <c r="W288" s="1">
        <v>127287</v>
      </c>
      <c r="X288" s="1">
        <v>0</v>
      </c>
      <c r="Y288" s="1">
        <v>0</v>
      </c>
      <c r="AB288" s="304">
        <v>44499</v>
      </c>
      <c r="AC288" s="1">
        <v>1</v>
      </c>
      <c r="AD288" s="1" t="s">
        <v>3016</v>
      </c>
      <c r="AE288" s="1">
        <v>1</v>
      </c>
      <c r="AF288" s="1">
        <v>30</v>
      </c>
      <c r="AG288" s="1">
        <v>202900</v>
      </c>
      <c r="AH288" s="1" t="s">
        <v>1454</v>
      </c>
      <c r="AI288" s="1" t="s">
        <v>1454</v>
      </c>
      <c r="AJ288" s="1" t="s">
        <v>1454</v>
      </c>
      <c r="AK288" s="1" t="s">
        <v>1454</v>
      </c>
      <c r="AL288" s="1" t="s">
        <v>1454</v>
      </c>
      <c r="AM288" s="1" t="s">
        <v>1454</v>
      </c>
      <c r="AN288" s="1">
        <v>1</v>
      </c>
      <c r="AO288" s="1">
        <v>1</v>
      </c>
      <c r="AP288" s="1" t="s">
        <v>3086</v>
      </c>
      <c r="AQ288" s="1" t="s">
        <v>1454</v>
      </c>
      <c r="AR288" s="2">
        <v>4250710</v>
      </c>
      <c r="AS288" s="1" t="s">
        <v>3026</v>
      </c>
      <c r="AT288" s="1">
        <v>43952</v>
      </c>
      <c r="AU288" s="1">
        <v>0</v>
      </c>
      <c r="AV288" s="1">
        <v>0</v>
      </c>
      <c r="AW288" s="1">
        <v>0</v>
      </c>
      <c r="AX288" s="1" t="s">
        <v>1454</v>
      </c>
      <c r="AY288" s="1">
        <v>0</v>
      </c>
      <c r="AZ288" s="1" t="s">
        <v>3087</v>
      </c>
      <c r="BA288" s="1">
        <v>0</v>
      </c>
    </row>
    <row r="289" spans="1:53" x14ac:dyDescent="0.25">
      <c r="A289" s="309">
        <f t="shared" si="4"/>
        <v>0</v>
      </c>
      <c r="B289" s="1" t="s">
        <v>2639</v>
      </c>
      <c r="C289" s="1">
        <v>29703578</v>
      </c>
      <c r="D289" s="1">
        <v>144105</v>
      </c>
      <c r="E289" s="1">
        <v>4</v>
      </c>
      <c r="F289" s="1">
        <v>2.97035781154891E+16</v>
      </c>
      <c r="G289" s="304">
        <v>44362</v>
      </c>
      <c r="H289" s="304">
        <v>45107</v>
      </c>
      <c r="I289" s="1">
        <v>0</v>
      </c>
      <c r="J289" s="1">
        <v>1</v>
      </c>
      <c r="K289" s="1">
        <v>23</v>
      </c>
      <c r="L289" s="1">
        <v>30</v>
      </c>
      <c r="M289" s="1">
        <v>2</v>
      </c>
      <c r="N289" s="305">
        <v>9</v>
      </c>
      <c r="O289" s="305">
        <v>9381</v>
      </c>
      <c r="P289" s="2">
        <v>5000000</v>
      </c>
      <c r="Q289" s="2">
        <v>229085</v>
      </c>
      <c r="R289" s="2">
        <v>229572</v>
      </c>
      <c r="S289" s="1">
        <v>0</v>
      </c>
      <c r="T289" s="1">
        <v>0</v>
      </c>
      <c r="U289" s="1">
        <v>0</v>
      </c>
      <c r="W289" s="1">
        <v>0</v>
      </c>
      <c r="X289" s="1">
        <v>0</v>
      </c>
      <c r="Y289" s="1">
        <v>0</v>
      </c>
      <c r="AB289" s="304">
        <v>44499</v>
      </c>
      <c r="AC289" s="1">
        <v>1</v>
      </c>
      <c r="AD289" s="1" t="s">
        <v>3016</v>
      </c>
      <c r="AE289" s="1">
        <v>1</v>
      </c>
      <c r="AF289" s="1">
        <v>30</v>
      </c>
      <c r="AG289" s="1">
        <v>0</v>
      </c>
      <c r="AH289" s="1" t="s">
        <v>1454</v>
      </c>
      <c r="AI289" s="1" t="s">
        <v>1454</v>
      </c>
      <c r="AJ289" s="1" t="s">
        <v>1454</v>
      </c>
      <c r="AK289" s="1" t="s">
        <v>1454</v>
      </c>
      <c r="AL289" s="1" t="s">
        <v>1454</v>
      </c>
      <c r="AM289" s="1" t="s">
        <v>1454</v>
      </c>
      <c r="AN289" s="1">
        <v>1</v>
      </c>
      <c r="AO289" s="1">
        <v>1</v>
      </c>
      <c r="AP289" s="1" t="s">
        <v>3086</v>
      </c>
      <c r="AQ289" s="1" t="s">
        <v>1454</v>
      </c>
      <c r="AR289" s="2">
        <v>12577331</v>
      </c>
      <c r="AS289" s="1" t="s">
        <v>3020</v>
      </c>
      <c r="AT289" s="1">
        <v>44362</v>
      </c>
      <c r="AU289" s="1">
        <v>0</v>
      </c>
      <c r="AV289" s="1">
        <v>0</v>
      </c>
      <c r="AW289" s="1">
        <v>0</v>
      </c>
      <c r="AX289" s="1" t="s">
        <v>1454</v>
      </c>
      <c r="AY289" s="1">
        <v>0</v>
      </c>
      <c r="AZ289" s="1">
        <v>0</v>
      </c>
      <c r="BA289" s="1">
        <v>0</v>
      </c>
    </row>
    <row r="290" spans="1:53" x14ac:dyDescent="0.25">
      <c r="A290" s="309">
        <f t="shared" si="4"/>
        <v>0</v>
      </c>
      <c r="B290" s="1" t="s">
        <v>2639</v>
      </c>
      <c r="C290" s="1">
        <v>16775453</v>
      </c>
      <c r="D290" s="1">
        <v>144105</v>
      </c>
      <c r="E290" s="1">
        <v>4</v>
      </c>
      <c r="F290" s="1">
        <v>1.67754531246875E+16</v>
      </c>
      <c r="G290" s="304">
        <v>43845</v>
      </c>
      <c r="H290" s="304">
        <v>44592</v>
      </c>
      <c r="I290" s="1">
        <v>0</v>
      </c>
      <c r="J290" s="1">
        <v>1</v>
      </c>
      <c r="K290" s="1">
        <v>6</v>
      </c>
      <c r="L290" s="1">
        <v>30</v>
      </c>
      <c r="M290" s="1">
        <v>2</v>
      </c>
      <c r="N290" s="305">
        <v>21.6</v>
      </c>
      <c r="O290" s="305">
        <v>23872</v>
      </c>
      <c r="P290" s="2">
        <v>1900000</v>
      </c>
      <c r="Q290" s="2">
        <v>98463</v>
      </c>
      <c r="R290" s="2">
        <v>1488559</v>
      </c>
      <c r="S290" s="1">
        <v>0</v>
      </c>
      <c r="T290" s="1">
        <v>0</v>
      </c>
      <c r="U290" s="1">
        <v>0</v>
      </c>
      <c r="W290" s="1">
        <v>0</v>
      </c>
      <c r="X290" s="1">
        <v>0</v>
      </c>
      <c r="Y290" s="1">
        <v>0</v>
      </c>
      <c r="AB290" s="304">
        <v>44499</v>
      </c>
      <c r="AC290" s="1">
        <v>1</v>
      </c>
      <c r="AD290" s="1" t="s">
        <v>3016</v>
      </c>
      <c r="AE290" s="1">
        <v>1</v>
      </c>
      <c r="AF290" s="1">
        <v>30</v>
      </c>
      <c r="AG290" s="1">
        <v>0</v>
      </c>
      <c r="AH290" s="1" t="s">
        <v>1454</v>
      </c>
      <c r="AI290" s="1" t="s">
        <v>1454</v>
      </c>
      <c r="AJ290" s="1" t="s">
        <v>1454</v>
      </c>
      <c r="AK290" s="1" t="s">
        <v>1454</v>
      </c>
      <c r="AL290" s="1" t="s">
        <v>1454</v>
      </c>
      <c r="AM290" s="1" t="s">
        <v>1454</v>
      </c>
      <c r="AN290" s="1">
        <v>1</v>
      </c>
      <c r="AO290" s="1">
        <v>1</v>
      </c>
      <c r="AP290" s="1" t="s">
        <v>3086</v>
      </c>
      <c r="AQ290" s="1" t="s">
        <v>1454</v>
      </c>
      <c r="AR290" s="2">
        <v>1594316</v>
      </c>
      <c r="AS290" s="1" t="s">
        <v>3018</v>
      </c>
      <c r="AT290" s="1">
        <v>43845</v>
      </c>
      <c r="AU290" s="1">
        <v>0</v>
      </c>
      <c r="AV290" s="1">
        <v>0</v>
      </c>
      <c r="AW290" s="1">
        <v>0</v>
      </c>
      <c r="AX290" s="1" t="s">
        <v>1454</v>
      </c>
      <c r="AY290" s="1">
        <v>0</v>
      </c>
      <c r="AZ290" s="1">
        <v>0</v>
      </c>
      <c r="BA290" s="1">
        <v>0</v>
      </c>
    </row>
    <row r="291" spans="1:53" x14ac:dyDescent="0.25">
      <c r="A291" s="309">
        <f t="shared" si="4"/>
        <v>0</v>
      </c>
      <c r="B291" s="1" t="s">
        <v>2639</v>
      </c>
      <c r="C291" s="1">
        <v>16775453</v>
      </c>
      <c r="D291" s="1">
        <v>144105</v>
      </c>
      <c r="E291" s="1">
        <v>4</v>
      </c>
      <c r="F291" s="1">
        <v>1.67754531154893E+16</v>
      </c>
      <c r="G291" s="304">
        <v>44398</v>
      </c>
      <c r="H291" s="304">
        <v>44591</v>
      </c>
      <c r="I291" s="1">
        <v>0</v>
      </c>
      <c r="J291" s="1">
        <v>1</v>
      </c>
      <c r="K291" s="1">
        <v>3</v>
      </c>
      <c r="L291" s="1">
        <v>30</v>
      </c>
      <c r="M291" s="1">
        <v>2</v>
      </c>
      <c r="N291" s="305">
        <v>9</v>
      </c>
      <c r="O291" s="305">
        <v>9381</v>
      </c>
      <c r="P291" s="2">
        <v>430000</v>
      </c>
      <c r="Q291" s="2">
        <v>73621</v>
      </c>
      <c r="R291" s="2">
        <v>217485</v>
      </c>
      <c r="S291" s="1">
        <v>0</v>
      </c>
      <c r="T291" s="1">
        <v>0</v>
      </c>
      <c r="U291" s="1">
        <v>0</v>
      </c>
      <c r="W291" s="1">
        <v>0</v>
      </c>
      <c r="X291" s="1">
        <v>0</v>
      </c>
      <c r="Y291" s="1">
        <v>0</v>
      </c>
      <c r="AB291" s="304">
        <v>44499</v>
      </c>
      <c r="AC291" s="1">
        <v>1</v>
      </c>
      <c r="AD291" s="1" t="s">
        <v>3016</v>
      </c>
      <c r="AE291" s="1">
        <v>1</v>
      </c>
      <c r="AF291" s="1">
        <v>30</v>
      </c>
      <c r="AG291" s="1">
        <v>0</v>
      </c>
      <c r="AH291" s="1" t="s">
        <v>1454</v>
      </c>
      <c r="AI291" s="1" t="s">
        <v>1454</v>
      </c>
      <c r="AJ291" s="1" t="s">
        <v>1454</v>
      </c>
      <c r="AK291" s="1" t="s">
        <v>1454</v>
      </c>
      <c r="AL291" s="1" t="s">
        <v>1454</v>
      </c>
      <c r="AM291" s="1" t="s">
        <v>1454</v>
      </c>
      <c r="AN291" s="1">
        <v>1</v>
      </c>
      <c r="AO291" s="1">
        <v>1</v>
      </c>
      <c r="AP291" s="1" t="s">
        <v>3086</v>
      </c>
      <c r="AQ291" s="1" t="s">
        <v>1454</v>
      </c>
      <c r="AR291" s="2">
        <v>232937</v>
      </c>
      <c r="AS291" s="1" t="s">
        <v>3020</v>
      </c>
      <c r="AT291" s="1">
        <v>44398</v>
      </c>
      <c r="AU291" s="1">
        <v>0</v>
      </c>
      <c r="AV291" s="1">
        <v>0</v>
      </c>
      <c r="AW291" s="1">
        <v>0</v>
      </c>
      <c r="AX291" s="1" t="s">
        <v>1454</v>
      </c>
      <c r="AY291" s="1">
        <v>0</v>
      </c>
      <c r="AZ291" s="1">
        <v>0</v>
      </c>
      <c r="BA291" s="1">
        <v>0</v>
      </c>
    </row>
    <row r="292" spans="1:53" x14ac:dyDescent="0.25">
      <c r="A292" s="309">
        <f t="shared" si="4"/>
        <v>0</v>
      </c>
      <c r="B292" s="1" t="s">
        <v>2639</v>
      </c>
      <c r="C292" s="1">
        <v>16775453</v>
      </c>
      <c r="D292" s="1">
        <v>144105</v>
      </c>
      <c r="E292" s="1">
        <v>4</v>
      </c>
      <c r="F292" s="1">
        <v>1.67754531181886E+16</v>
      </c>
      <c r="G292" s="304">
        <v>44139</v>
      </c>
      <c r="H292" s="304">
        <v>45960</v>
      </c>
      <c r="I292" s="1">
        <v>0</v>
      </c>
      <c r="J292" s="1">
        <v>1</v>
      </c>
      <c r="K292" s="1">
        <v>12</v>
      </c>
      <c r="L292" s="1">
        <v>30</v>
      </c>
      <c r="M292" s="1">
        <v>2</v>
      </c>
      <c r="N292" s="305">
        <v>16.8</v>
      </c>
      <c r="O292" s="305">
        <v>18156</v>
      </c>
      <c r="P292" s="2">
        <v>3300000</v>
      </c>
      <c r="Q292" s="2">
        <v>82725</v>
      </c>
      <c r="R292" s="2">
        <v>2846458</v>
      </c>
      <c r="S292" s="1">
        <v>0</v>
      </c>
      <c r="T292" s="1">
        <v>0</v>
      </c>
      <c r="U292" s="1">
        <v>0</v>
      </c>
      <c r="W292" s="1">
        <v>0</v>
      </c>
      <c r="X292" s="1">
        <v>0</v>
      </c>
      <c r="Y292" s="1">
        <v>0</v>
      </c>
      <c r="AB292" s="304">
        <v>44499</v>
      </c>
      <c r="AC292" s="1">
        <v>1</v>
      </c>
      <c r="AD292" s="1" t="s">
        <v>3016</v>
      </c>
      <c r="AE292" s="1">
        <v>1</v>
      </c>
      <c r="AF292" s="1">
        <v>30</v>
      </c>
      <c r="AG292" s="1">
        <v>0</v>
      </c>
      <c r="AH292" s="1" t="s">
        <v>1454</v>
      </c>
      <c r="AI292" s="1" t="s">
        <v>1454</v>
      </c>
      <c r="AJ292" s="1" t="s">
        <v>1454</v>
      </c>
      <c r="AK292" s="1" t="s">
        <v>1454</v>
      </c>
      <c r="AL292" s="1" t="s">
        <v>1454</v>
      </c>
      <c r="AM292" s="1" t="s">
        <v>1454</v>
      </c>
      <c r="AN292" s="1">
        <v>1</v>
      </c>
      <c r="AO292" s="1">
        <v>1</v>
      </c>
      <c r="AP292" s="1" t="s">
        <v>3086</v>
      </c>
      <c r="AQ292" s="1" t="s">
        <v>1454</v>
      </c>
      <c r="AR292" s="2">
        <v>3048689</v>
      </c>
      <c r="AS292" s="1" t="s">
        <v>3045</v>
      </c>
      <c r="AT292" s="1">
        <v>44139</v>
      </c>
      <c r="AU292" s="1">
        <v>0</v>
      </c>
      <c r="AV292" s="1">
        <v>0</v>
      </c>
      <c r="AW292" s="1">
        <v>0</v>
      </c>
      <c r="AX292" s="1" t="s">
        <v>1454</v>
      </c>
      <c r="AY292" s="1">
        <v>0</v>
      </c>
      <c r="AZ292" s="1">
        <v>0</v>
      </c>
      <c r="BA292" s="1">
        <v>0</v>
      </c>
    </row>
    <row r="293" spans="1:53" x14ac:dyDescent="0.25">
      <c r="A293" s="309">
        <f t="shared" si="4"/>
        <v>44900963</v>
      </c>
      <c r="B293" s="1" t="s">
        <v>2639</v>
      </c>
      <c r="C293" s="1">
        <v>31968582</v>
      </c>
      <c r="D293" s="1">
        <v>144105</v>
      </c>
      <c r="E293" s="1">
        <v>4</v>
      </c>
      <c r="F293" s="1">
        <v>319685821205597</v>
      </c>
      <c r="G293" s="304">
        <v>44497</v>
      </c>
      <c r="H293" s="304">
        <v>48151</v>
      </c>
      <c r="I293" s="1">
        <v>0</v>
      </c>
      <c r="J293" s="1">
        <v>1</v>
      </c>
      <c r="K293" s="1">
        <v>0</v>
      </c>
      <c r="L293" s="1">
        <v>30</v>
      </c>
      <c r="M293" s="1">
        <v>2</v>
      </c>
      <c r="N293" s="305">
        <v>7.2</v>
      </c>
      <c r="O293" s="305">
        <v>7442</v>
      </c>
      <c r="P293" s="2">
        <v>60000000</v>
      </c>
      <c r="Q293" s="2">
        <v>721640</v>
      </c>
      <c r="R293" s="2">
        <v>60000000</v>
      </c>
      <c r="S293" s="1">
        <v>0</v>
      </c>
      <c r="T293" s="1">
        <v>0</v>
      </c>
      <c r="U293" s="1">
        <v>0</v>
      </c>
      <c r="W293" s="1">
        <v>0</v>
      </c>
      <c r="X293" s="1">
        <v>0</v>
      </c>
      <c r="Y293" s="1">
        <v>0</v>
      </c>
      <c r="AB293" s="304">
        <v>44497</v>
      </c>
      <c r="AC293" s="1">
        <v>1</v>
      </c>
      <c r="AD293" s="1" t="s">
        <v>3016</v>
      </c>
      <c r="AE293" s="1">
        <v>1</v>
      </c>
      <c r="AF293" s="1">
        <v>30</v>
      </c>
      <c r="AG293" s="1">
        <v>0</v>
      </c>
      <c r="AH293" s="1" t="s">
        <v>1454</v>
      </c>
      <c r="AI293" s="1" t="s">
        <v>1454</v>
      </c>
      <c r="AJ293" s="1" t="s">
        <v>1454</v>
      </c>
      <c r="AK293" s="1" t="s">
        <v>1454</v>
      </c>
      <c r="AL293" s="1" t="s">
        <v>1454</v>
      </c>
      <c r="AM293" s="1" t="s">
        <v>1454</v>
      </c>
      <c r="AN293" s="1">
        <v>1</v>
      </c>
      <c r="AO293" s="1">
        <v>1</v>
      </c>
      <c r="AP293" s="1" t="s">
        <v>3086</v>
      </c>
      <c r="AQ293" s="1" t="s">
        <v>1454</v>
      </c>
      <c r="AR293" s="2">
        <v>15099037</v>
      </c>
      <c r="AS293" s="1" t="s">
        <v>3048</v>
      </c>
      <c r="AT293" s="1">
        <v>44497</v>
      </c>
      <c r="AU293" s="1">
        <v>0</v>
      </c>
      <c r="AV293" s="1">
        <v>0</v>
      </c>
      <c r="AW293" s="1">
        <v>0</v>
      </c>
      <c r="AX293" s="1" t="s">
        <v>1454</v>
      </c>
      <c r="AY293" s="1">
        <v>890303093000</v>
      </c>
      <c r="AZ293" s="1">
        <v>0</v>
      </c>
      <c r="BA293" s="1">
        <v>0</v>
      </c>
    </row>
    <row r="294" spans="1:53" x14ac:dyDescent="0.25">
      <c r="A294" s="309">
        <f t="shared" si="4"/>
        <v>1421413</v>
      </c>
      <c r="B294" s="1" t="s">
        <v>2639</v>
      </c>
      <c r="C294" s="1">
        <v>66743001</v>
      </c>
      <c r="D294" s="1">
        <v>144105</v>
      </c>
      <c r="E294" s="1">
        <v>4</v>
      </c>
      <c r="F294" s="1">
        <v>6.67430011246892E+16</v>
      </c>
      <c r="G294" s="304">
        <v>44372</v>
      </c>
      <c r="H294" s="304">
        <v>45107</v>
      </c>
      <c r="I294" s="1">
        <v>0</v>
      </c>
      <c r="J294" s="1">
        <v>1</v>
      </c>
      <c r="K294" s="1">
        <v>19</v>
      </c>
      <c r="L294" s="1">
        <v>30</v>
      </c>
      <c r="M294" s="1">
        <v>2</v>
      </c>
      <c r="N294" s="305">
        <v>19.2</v>
      </c>
      <c r="O294" s="305">
        <v>20983</v>
      </c>
      <c r="P294" s="2">
        <v>2400000</v>
      </c>
      <c r="Q294" s="2">
        <v>87380</v>
      </c>
      <c r="R294" s="2">
        <v>2204098</v>
      </c>
      <c r="S294" s="1">
        <v>0</v>
      </c>
      <c r="T294" s="1">
        <v>0</v>
      </c>
      <c r="U294" s="1">
        <v>0</v>
      </c>
      <c r="W294" s="1">
        <v>0</v>
      </c>
      <c r="X294" s="1">
        <v>0</v>
      </c>
      <c r="Y294" s="1">
        <v>0</v>
      </c>
      <c r="Z294" s="1">
        <v>750000</v>
      </c>
      <c r="AA294" s="1">
        <v>12</v>
      </c>
      <c r="AB294" s="304">
        <v>44498</v>
      </c>
      <c r="AC294" s="1">
        <v>1</v>
      </c>
      <c r="AD294" s="1" t="s">
        <v>3016</v>
      </c>
      <c r="AE294" s="1">
        <v>1</v>
      </c>
      <c r="AF294" s="1">
        <v>30</v>
      </c>
      <c r="AG294" s="1">
        <v>0</v>
      </c>
      <c r="AH294" s="1" t="s">
        <v>1454</v>
      </c>
      <c r="AI294" s="1" t="s">
        <v>1454</v>
      </c>
      <c r="AJ294" s="1" t="s">
        <v>1454</v>
      </c>
      <c r="AK294" s="1" t="s">
        <v>1454</v>
      </c>
      <c r="AL294" s="1" t="s">
        <v>1454</v>
      </c>
      <c r="AM294" s="1" t="s">
        <v>1454</v>
      </c>
      <c r="AN294" s="1">
        <v>1</v>
      </c>
      <c r="AO294" s="1">
        <v>1</v>
      </c>
      <c r="AP294" s="1" t="s">
        <v>3086</v>
      </c>
      <c r="AQ294" s="1" t="s">
        <v>1454</v>
      </c>
      <c r="AR294" s="2">
        <v>782685</v>
      </c>
      <c r="AS294" s="1" t="s">
        <v>3018</v>
      </c>
      <c r="AT294" s="1">
        <v>44372</v>
      </c>
      <c r="AU294" s="1">
        <v>0</v>
      </c>
      <c r="AV294" s="1">
        <v>0</v>
      </c>
      <c r="AW294" s="1">
        <v>0</v>
      </c>
      <c r="AX294" s="1" t="s">
        <v>1454</v>
      </c>
      <c r="AY294" s="1">
        <v>890303093000</v>
      </c>
      <c r="AZ294" s="1">
        <v>0</v>
      </c>
      <c r="BA294" s="1">
        <v>0</v>
      </c>
    </row>
    <row r="295" spans="1:53" x14ac:dyDescent="0.25">
      <c r="A295" s="309">
        <f t="shared" si="4"/>
        <v>13612669</v>
      </c>
      <c r="B295" s="1" t="s">
        <v>2639</v>
      </c>
      <c r="C295" s="1">
        <v>66743001</v>
      </c>
      <c r="D295" s="1">
        <v>144105</v>
      </c>
      <c r="E295" s="1">
        <v>4</v>
      </c>
      <c r="F295" s="1">
        <v>6.6743001120389504E+16</v>
      </c>
      <c r="G295" s="304">
        <v>44476</v>
      </c>
      <c r="H295" s="304">
        <v>46660</v>
      </c>
      <c r="I295" s="1">
        <v>0</v>
      </c>
      <c r="J295" s="1">
        <v>1</v>
      </c>
      <c r="K295" s="1">
        <v>1</v>
      </c>
      <c r="L295" s="1">
        <v>30</v>
      </c>
      <c r="M295" s="1">
        <v>2</v>
      </c>
      <c r="N295" s="305">
        <v>13.2</v>
      </c>
      <c r="O295" s="305">
        <v>14029</v>
      </c>
      <c r="P295" s="2">
        <v>21300000</v>
      </c>
      <c r="Q295" s="2">
        <v>436624</v>
      </c>
      <c r="R295" s="2">
        <v>21108326</v>
      </c>
      <c r="S295" s="1">
        <v>0</v>
      </c>
      <c r="T295" s="1">
        <v>0</v>
      </c>
      <c r="U295" s="1">
        <v>0</v>
      </c>
      <c r="W295" s="1">
        <v>0</v>
      </c>
      <c r="X295" s="1">
        <v>0</v>
      </c>
      <c r="Y295" s="1">
        <v>0</v>
      </c>
      <c r="AB295" s="304">
        <v>44498</v>
      </c>
      <c r="AC295" s="1">
        <v>1</v>
      </c>
      <c r="AD295" s="1" t="s">
        <v>3016</v>
      </c>
      <c r="AE295" s="1">
        <v>1</v>
      </c>
      <c r="AF295" s="1">
        <v>30</v>
      </c>
      <c r="AG295" s="1">
        <v>0</v>
      </c>
      <c r="AH295" s="1" t="s">
        <v>1454</v>
      </c>
      <c r="AI295" s="1" t="s">
        <v>1454</v>
      </c>
      <c r="AJ295" s="1" t="s">
        <v>1454</v>
      </c>
      <c r="AK295" s="1" t="s">
        <v>1454</v>
      </c>
      <c r="AL295" s="1" t="s">
        <v>1454</v>
      </c>
      <c r="AM295" s="1" t="s">
        <v>1454</v>
      </c>
      <c r="AN295" s="1">
        <v>1</v>
      </c>
      <c r="AO295" s="1">
        <v>1</v>
      </c>
      <c r="AP295" s="1" t="s">
        <v>3086</v>
      </c>
      <c r="AQ295" s="1" t="s">
        <v>1454</v>
      </c>
      <c r="AR295" s="2">
        <v>7495657</v>
      </c>
      <c r="AS295" s="1" t="s">
        <v>3021</v>
      </c>
      <c r="AT295" s="1">
        <v>44476</v>
      </c>
      <c r="AU295" s="1">
        <v>0</v>
      </c>
      <c r="AV295" s="1">
        <v>0</v>
      </c>
      <c r="AW295" s="1">
        <v>0</v>
      </c>
      <c r="AX295" s="1" t="s">
        <v>1454</v>
      </c>
      <c r="AY295" s="1">
        <v>890303093000</v>
      </c>
      <c r="AZ295" s="1">
        <v>0</v>
      </c>
      <c r="BA295" s="1">
        <v>0</v>
      </c>
    </row>
    <row r="296" spans="1:53" x14ac:dyDescent="0.25">
      <c r="A296" s="309">
        <f t="shared" si="4"/>
        <v>51199</v>
      </c>
      <c r="B296" s="1" t="s">
        <v>2639</v>
      </c>
      <c r="C296" s="1">
        <v>31586664</v>
      </c>
      <c r="D296" s="1">
        <v>144105</v>
      </c>
      <c r="E296" s="1">
        <v>4</v>
      </c>
      <c r="F296" s="1">
        <v>3.15866641130141E+16</v>
      </c>
      <c r="G296" s="304">
        <v>44484</v>
      </c>
      <c r="H296" s="304">
        <v>44681</v>
      </c>
      <c r="I296" s="1">
        <v>0</v>
      </c>
      <c r="J296" s="1">
        <v>1</v>
      </c>
      <c r="K296" s="1">
        <v>0</v>
      </c>
      <c r="L296" s="1">
        <v>30</v>
      </c>
      <c r="M296" s="1">
        <v>2</v>
      </c>
      <c r="N296" s="305">
        <v>19.8</v>
      </c>
      <c r="O296" s="305">
        <v>21699</v>
      </c>
      <c r="P296" s="2">
        <v>290000</v>
      </c>
      <c r="Q296" s="2">
        <v>51204</v>
      </c>
      <c r="R296" s="2">
        <v>290000</v>
      </c>
      <c r="S296" s="1">
        <v>0</v>
      </c>
      <c r="T296" s="1">
        <v>0</v>
      </c>
      <c r="U296" s="1">
        <v>0</v>
      </c>
      <c r="W296" s="1">
        <v>0</v>
      </c>
      <c r="X296" s="1">
        <v>0</v>
      </c>
      <c r="Y296" s="1">
        <v>0</v>
      </c>
      <c r="AB296" s="304">
        <v>44484</v>
      </c>
      <c r="AC296" s="1">
        <v>1</v>
      </c>
      <c r="AD296" s="1" t="s">
        <v>3016</v>
      </c>
      <c r="AE296" s="1">
        <v>1</v>
      </c>
      <c r="AF296" s="1">
        <v>30</v>
      </c>
      <c r="AG296" s="1">
        <v>0</v>
      </c>
      <c r="AH296" s="1" t="s">
        <v>1454</v>
      </c>
      <c r="AI296" s="1" t="s">
        <v>1454</v>
      </c>
      <c r="AJ296" s="1" t="s">
        <v>1454</v>
      </c>
      <c r="AK296" s="1" t="s">
        <v>1454</v>
      </c>
      <c r="AL296" s="1" t="s">
        <v>1454</v>
      </c>
      <c r="AM296" s="1" t="s">
        <v>1454</v>
      </c>
      <c r="AN296" s="1">
        <v>1</v>
      </c>
      <c r="AO296" s="1">
        <v>1</v>
      </c>
      <c r="AP296" s="1" t="s">
        <v>3086</v>
      </c>
      <c r="AQ296" s="1" t="s">
        <v>1454</v>
      </c>
      <c r="AR296" s="2">
        <v>238801</v>
      </c>
      <c r="AS296" s="1" t="s">
        <v>3078</v>
      </c>
      <c r="AT296" s="1">
        <v>44484</v>
      </c>
      <c r="AU296" s="1">
        <v>0</v>
      </c>
      <c r="AV296" s="1">
        <v>0</v>
      </c>
      <c r="AW296" s="1">
        <v>0</v>
      </c>
      <c r="AX296" s="1" t="s">
        <v>1454</v>
      </c>
      <c r="AY296" s="1">
        <v>890303093000</v>
      </c>
      <c r="AZ296" s="1">
        <v>0</v>
      </c>
      <c r="BA296" s="1">
        <v>0</v>
      </c>
    </row>
    <row r="297" spans="1:53" x14ac:dyDescent="0.25">
      <c r="A297" s="309">
        <f t="shared" si="4"/>
        <v>88522</v>
      </c>
      <c r="B297" s="1" t="s">
        <v>2639</v>
      </c>
      <c r="C297" s="1">
        <v>31586664</v>
      </c>
      <c r="D297" s="1">
        <v>144105</v>
      </c>
      <c r="E297" s="1">
        <v>4</v>
      </c>
      <c r="F297" s="1">
        <v>3.1586664124689E+16</v>
      </c>
      <c r="G297" s="304">
        <v>44299</v>
      </c>
      <c r="H297" s="304">
        <v>44530</v>
      </c>
      <c r="I297" s="1">
        <v>0</v>
      </c>
      <c r="J297" s="1">
        <v>1</v>
      </c>
      <c r="K297" s="1">
        <v>2</v>
      </c>
      <c r="L297" s="1">
        <v>30</v>
      </c>
      <c r="M297" s="1">
        <v>2</v>
      </c>
      <c r="N297" s="305">
        <v>19.2</v>
      </c>
      <c r="O297" s="305">
        <v>20983</v>
      </c>
      <c r="P297" s="2">
        <v>700000</v>
      </c>
      <c r="Q297" s="2">
        <v>106708</v>
      </c>
      <c r="R297" s="2">
        <v>501410</v>
      </c>
      <c r="S297" s="1">
        <v>0</v>
      </c>
      <c r="T297" s="1">
        <v>0</v>
      </c>
      <c r="U297" s="1">
        <v>0</v>
      </c>
      <c r="W297" s="1">
        <v>0</v>
      </c>
      <c r="X297" s="1">
        <v>0</v>
      </c>
      <c r="Y297" s="1">
        <v>0</v>
      </c>
      <c r="AB297" s="304">
        <v>44498</v>
      </c>
      <c r="AC297" s="1">
        <v>1</v>
      </c>
      <c r="AD297" s="1" t="s">
        <v>3016</v>
      </c>
      <c r="AE297" s="1">
        <v>1</v>
      </c>
      <c r="AF297" s="1">
        <v>30</v>
      </c>
      <c r="AG297" s="1">
        <v>0</v>
      </c>
      <c r="AH297" s="1" t="s">
        <v>1454</v>
      </c>
      <c r="AI297" s="1" t="s">
        <v>1454</v>
      </c>
      <c r="AJ297" s="1" t="s">
        <v>1454</v>
      </c>
      <c r="AK297" s="1" t="s">
        <v>1454</v>
      </c>
      <c r="AL297" s="1" t="s">
        <v>1454</v>
      </c>
      <c r="AM297" s="1" t="s">
        <v>1454</v>
      </c>
      <c r="AN297" s="1">
        <v>1</v>
      </c>
      <c r="AO297" s="1">
        <v>1</v>
      </c>
      <c r="AP297" s="1" t="s">
        <v>3086</v>
      </c>
      <c r="AQ297" s="1" t="s">
        <v>1454</v>
      </c>
      <c r="AR297" s="2">
        <v>412888</v>
      </c>
      <c r="AS297" s="1" t="s">
        <v>3018</v>
      </c>
      <c r="AT297" s="1">
        <v>44299</v>
      </c>
      <c r="AU297" s="1">
        <v>0</v>
      </c>
      <c r="AV297" s="1">
        <v>0</v>
      </c>
      <c r="AW297" s="1">
        <v>0</v>
      </c>
      <c r="AX297" s="1" t="s">
        <v>1454</v>
      </c>
      <c r="AY297" s="1">
        <v>890303093000</v>
      </c>
      <c r="AZ297" s="1">
        <v>0</v>
      </c>
      <c r="BA297" s="1">
        <v>0</v>
      </c>
    </row>
    <row r="298" spans="1:53" x14ac:dyDescent="0.25">
      <c r="A298" s="309">
        <f t="shared" si="4"/>
        <v>1114470</v>
      </c>
      <c r="B298" s="1" t="s">
        <v>2639</v>
      </c>
      <c r="C298" s="1">
        <v>31586664</v>
      </c>
      <c r="D298" s="1">
        <v>144105</v>
      </c>
      <c r="E298" s="1">
        <v>4</v>
      </c>
      <c r="F298" s="1">
        <v>3.1586664267788E+16</v>
      </c>
      <c r="G298" s="304">
        <v>43986</v>
      </c>
      <c r="H298" s="304">
        <v>46568</v>
      </c>
      <c r="I298" s="1">
        <v>0</v>
      </c>
      <c r="J298" s="1">
        <v>1</v>
      </c>
      <c r="K298" s="1">
        <v>16</v>
      </c>
      <c r="L298" s="1">
        <v>30</v>
      </c>
      <c r="M298" s="1">
        <v>2</v>
      </c>
      <c r="N298" s="305">
        <v>18</v>
      </c>
      <c r="O298" s="305">
        <v>19562</v>
      </c>
      <c r="P298" s="2">
        <v>7000000</v>
      </c>
      <c r="Q298" s="2">
        <v>158356</v>
      </c>
      <c r="R298" s="2">
        <v>6312600</v>
      </c>
      <c r="S298" s="1">
        <v>0</v>
      </c>
      <c r="T298" s="1">
        <v>0</v>
      </c>
      <c r="U298" s="1">
        <v>0</v>
      </c>
      <c r="W298" s="1">
        <v>0</v>
      </c>
      <c r="X298" s="1">
        <v>0</v>
      </c>
      <c r="Y298" s="1">
        <v>0</v>
      </c>
      <c r="AB298" s="304">
        <v>44498</v>
      </c>
      <c r="AC298" s="1">
        <v>1</v>
      </c>
      <c r="AD298" s="1" t="s">
        <v>3016</v>
      </c>
      <c r="AE298" s="1">
        <v>1</v>
      </c>
      <c r="AF298" s="1">
        <v>30</v>
      </c>
      <c r="AG298" s="1">
        <v>0</v>
      </c>
      <c r="AH298" s="1" t="s">
        <v>1454</v>
      </c>
      <c r="AI298" s="1" t="s">
        <v>1454</v>
      </c>
      <c r="AJ298" s="1" t="s">
        <v>1454</v>
      </c>
      <c r="AK298" s="1" t="s">
        <v>1454</v>
      </c>
      <c r="AL298" s="1" t="s">
        <v>1454</v>
      </c>
      <c r="AM298" s="1" t="s">
        <v>1454</v>
      </c>
      <c r="AN298" s="1">
        <v>1</v>
      </c>
      <c r="AO298" s="1">
        <v>1</v>
      </c>
      <c r="AP298" s="1" t="s">
        <v>3086</v>
      </c>
      <c r="AQ298" s="1" t="s">
        <v>1454</v>
      </c>
      <c r="AR298" s="2">
        <v>5198130</v>
      </c>
      <c r="AS298" s="1" t="s">
        <v>3022</v>
      </c>
      <c r="AT298" s="1">
        <v>43986</v>
      </c>
      <c r="AU298" s="1">
        <v>0</v>
      </c>
      <c r="AV298" s="1">
        <v>0</v>
      </c>
      <c r="AW298" s="1">
        <v>0</v>
      </c>
      <c r="AX298" s="1" t="s">
        <v>1454</v>
      </c>
      <c r="AY298" s="1">
        <v>890303093000</v>
      </c>
      <c r="AZ298" s="1">
        <v>0</v>
      </c>
      <c r="BA298" s="1">
        <v>0</v>
      </c>
    </row>
    <row r="299" spans="1:53" x14ac:dyDescent="0.25">
      <c r="A299" s="309">
        <f t="shared" si="4"/>
        <v>386581</v>
      </c>
      <c r="B299" s="1" t="s">
        <v>2639</v>
      </c>
      <c r="C299" s="1">
        <v>30336347</v>
      </c>
      <c r="D299" s="1">
        <v>144105</v>
      </c>
      <c r="E299" s="1">
        <v>4</v>
      </c>
      <c r="F299" s="1">
        <v>3.03363471163796E+16</v>
      </c>
      <c r="G299" s="304">
        <v>42234</v>
      </c>
      <c r="H299" s="304">
        <v>45899</v>
      </c>
      <c r="I299" s="1">
        <v>0</v>
      </c>
      <c r="J299" s="1">
        <v>1</v>
      </c>
      <c r="K299" s="1">
        <v>75</v>
      </c>
      <c r="L299" s="1">
        <v>30</v>
      </c>
      <c r="M299" s="1">
        <v>2</v>
      </c>
      <c r="N299" s="305">
        <v>10.8</v>
      </c>
      <c r="O299" s="305">
        <v>11351</v>
      </c>
      <c r="P299" s="2">
        <v>2888000</v>
      </c>
      <c r="Q299" s="2">
        <v>62919</v>
      </c>
      <c r="R299" s="2">
        <v>2307891</v>
      </c>
      <c r="S299" s="1">
        <v>0</v>
      </c>
      <c r="T299" s="1">
        <v>0</v>
      </c>
      <c r="U299" s="1">
        <v>0</v>
      </c>
      <c r="W299" s="1">
        <v>0</v>
      </c>
      <c r="X299" s="1">
        <v>0</v>
      </c>
      <c r="Y299" s="1">
        <v>0</v>
      </c>
      <c r="AB299" s="304">
        <v>44498</v>
      </c>
      <c r="AC299" s="1">
        <v>1</v>
      </c>
      <c r="AD299" s="1" t="s">
        <v>3016</v>
      </c>
      <c r="AE299" s="1">
        <v>1</v>
      </c>
      <c r="AF299" s="1">
        <v>30</v>
      </c>
      <c r="AG299" s="1">
        <v>0</v>
      </c>
      <c r="AH299" s="1" t="s">
        <v>1454</v>
      </c>
      <c r="AI299" s="1" t="s">
        <v>1454</v>
      </c>
      <c r="AJ299" s="1" t="s">
        <v>1454</v>
      </c>
      <c r="AK299" s="1" t="s">
        <v>1454</v>
      </c>
      <c r="AL299" s="1" t="s">
        <v>1454</v>
      </c>
      <c r="AM299" s="1" t="s">
        <v>1454</v>
      </c>
      <c r="AN299" s="1">
        <v>1</v>
      </c>
      <c r="AO299" s="1">
        <v>1</v>
      </c>
      <c r="AP299" s="1" t="s">
        <v>3086</v>
      </c>
      <c r="AQ299" s="1" t="s">
        <v>1454</v>
      </c>
      <c r="AR299" s="2">
        <v>1921310</v>
      </c>
      <c r="AS299" s="1" t="s">
        <v>3042</v>
      </c>
      <c r="AT299" s="1">
        <v>42234</v>
      </c>
      <c r="AU299" s="1">
        <v>0</v>
      </c>
      <c r="AV299" s="1">
        <v>0</v>
      </c>
      <c r="AW299" s="1">
        <v>0</v>
      </c>
      <c r="AX299" s="1" t="s">
        <v>1454</v>
      </c>
      <c r="AY299" s="1">
        <v>890303093000</v>
      </c>
      <c r="AZ299" s="1">
        <v>0</v>
      </c>
      <c r="BA299" s="1">
        <v>0</v>
      </c>
    </row>
    <row r="300" spans="1:53" x14ac:dyDescent="0.25">
      <c r="A300" s="309">
        <f t="shared" si="4"/>
        <v>700454</v>
      </c>
      <c r="B300" s="1" t="s">
        <v>2639</v>
      </c>
      <c r="C300" s="1">
        <v>30336347</v>
      </c>
      <c r="D300" s="1">
        <v>144105</v>
      </c>
      <c r="E300" s="1">
        <v>4</v>
      </c>
      <c r="F300" s="1">
        <v>303363471110217</v>
      </c>
      <c r="G300" s="304">
        <v>43175</v>
      </c>
      <c r="H300" s="304">
        <v>45015</v>
      </c>
      <c r="I300" s="1">
        <v>0</v>
      </c>
      <c r="J300" s="1">
        <v>1</v>
      </c>
      <c r="K300" s="1">
        <v>43</v>
      </c>
      <c r="L300" s="1">
        <v>30</v>
      </c>
      <c r="M300" s="1">
        <v>2</v>
      </c>
      <c r="N300" s="305">
        <v>12.6</v>
      </c>
      <c r="O300" s="305">
        <v>13354</v>
      </c>
      <c r="P300" s="2">
        <v>12400000</v>
      </c>
      <c r="Q300" s="2">
        <v>270438</v>
      </c>
      <c r="R300" s="2">
        <v>4181713</v>
      </c>
      <c r="S300" s="1">
        <v>0</v>
      </c>
      <c r="T300" s="1">
        <v>0</v>
      </c>
      <c r="U300" s="1">
        <v>0</v>
      </c>
      <c r="W300" s="1">
        <v>0</v>
      </c>
      <c r="X300" s="1">
        <v>0</v>
      </c>
      <c r="Y300" s="1">
        <v>0</v>
      </c>
      <c r="AB300" s="304">
        <v>44498</v>
      </c>
      <c r="AC300" s="1">
        <v>1</v>
      </c>
      <c r="AD300" s="1" t="s">
        <v>3016</v>
      </c>
      <c r="AE300" s="1">
        <v>1</v>
      </c>
      <c r="AF300" s="1">
        <v>30</v>
      </c>
      <c r="AG300" s="1">
        <v>0</v>
      </c>
      <c r="AH300" s="1" t="s">
        <v>1454</v>
      </c>
      <c r="AI300" s="1" t="s">
        <v>1454</v>
      </c>
      <c r="AJ300" s="1" t="s">
        <v>1454</v>
      </c>
      <c r="AK300" s="1" t="s">
        <v>1454</v>
      </c>
      <c r="AL300" s="1" t="s">
        <v>1454</v>
      </c>
      <c r="AM300" s="1" t="s">
        <v>1454</v>
      </c>
      <c r="AN300" s="1">
        <v>1</v>
      </c>
      <c r="AO300" s="1">
        <v>1</v>
      </c>
      <c r="AP300" s="1" t="s">
        <v>3086</v>
      </c>
      <c r="AQ300" s="1" t="s">
        <v>1454</v>
      </c>
      <c r="AR300" s="2">
        <v>3481259</v>
      </c>
      <c r="AS300" s="1" t="s">
        <v>3029</v>
      </c>
      <c r="AT300" s="1">
        <v>43175</v>
      </c>
      <c r="AU300" s="1">
        <v>0</v>
      </c>
      <c r="AV300" s="1">
        <v>0</v>
      </c>
      <c r="AW300" s="1">
        <v>0</v>
      </c>
      <c r="AX300" s="1" t="s">
        <v>1454</v>
      </c>
      <c r="AY300" s="1">
        <v>890303093000</v>
      </c>
      <c r="AZ300" s="1">
        <v>0</v>
      </c>
      <c r="BA300" s="1">
        <v>0</v>
      </c>
    </row>
    <row r="301" spans="1:53" x14ac:dyDescent="0.25">
      <c r="A301" s="309">
        <f t="shared" si="4"/>
        <v>403813</v>
      </c>
      <c r="B301" s="1" t="s">
        <v>2639</v>
      </c>
      <c r="C301" s="1">
        <v>30336347</v>
      </c>
      <c r="D301" s="1">
        <v>144105</v>
      </c>
      <c r="E301" s="1">
        <v>4</v>
      </c>
      <c r="F301" s="1">
        <v>3.03363472104885E+16</v>
      </c>
      <c r="G301" s="304">
        <v>44127</v>
      </c>
      <c r="H301" s="304">
        <v>44864</v>
      </c>
      <c r="I301" s="1">
        <v>0</v>
      </c>
      <c r="J301" s="1">
        <v>1</v>
      </c>
      <c r="K301" s="1">
        <v>12</v>
      </c>
      <c r="L301" s="1">
        <v>30</v>
      </c>
      <c r="M301" s="1">
        <v>2</v>
      </c>
      <c r="N301" s="305">
        <v>11.4</v>
      </c>
      <c r="O301" s="305">
        <v>12015</v>
      </c>
      <c r="P301" s="2">
        <v>4500000</v>
      </c>
      <c r="Q301" s="2">
        <v>216909</v>
      </c>
      <c r="R301" s="2">
        <v>2410764</v>
      </c>
      <c r="S301" s="1">
        <v>0</v>
      </c>
      <c r="T301" s="1">
        <v>0</v>
      </c>
      <c r="U301" s="1">
        <v>0</v>
      </c>
      <c r="W301" s="1">
        <v>0</v>
      </c>
      <c r="X301" s="1">
        <v>0</v>
      </c>
      <c r="Y301" s="1">
        <v>0</v>
      </c>
      <c r="AB301" s="304">
        <v>44498</v>
      </c>
      <c r="AC301" s="1">
        <v>1</v>
      </c>
      <c r="AD301" s="1" t="s">
        <v>3016</v>
      </c>
      <c r="AE301" s="1">
        <v>1</v>
      </c>
      <c r="AF301" s="1">
        <v>30</v>
      </c>
      <c r="AG301" s="1">
        <v>0</v>
      </c>
      <c r="AH301" s="1" t="s">
        <v>1454</v>
      </c>
      <c r="AI301" s="1" t="s">
        <v>1454</v>
      </c>
      <c r="AJ301" s="1" t="s">
        <v>1454</v>
      </c>
      <c r="AK301" s="1" t="s">
        <v>1454</v>
      </c>
      <c r="AL301" s="1" t="s">
        <v>1454</v>
      </c>
      <c r="AM301" s="1" t="s">
        <v>1454</v>
      </c>
      <c r="AN301" s="1">
        <v>1</v>
      </c>
      <c r="AO301" s="1">
        <v>1</v>
      </c>
      <c r="AP301" s="1" t="s">
        <v>3086</v>
      </c>
      <c r="AQ301" s="1" t="s">
        <v>1454</v>
      </c>
      <c r="AR301" s="2">
        <v>2006951</v>
      </c>
      <c r="AS301" s="1" t="s">
        <v>3094</v>
      </c>
      <c r="AT301" s="1">
        <v>44127</v>
      </c>
      <c r="AU301" s="1">
        <v>0</v>
      </c>
      <c r="AV301" s="1">
        <v>0</v>
      </c>
      <c r="AW301" s="1">
        <v>0</v>
      </c>
      <c r="AX301" s="1" t="s">
        <v>1454</v>
      </c>
      <c r="AY301" s="1">
        <v>890303093000</v>
      </c>
      <c r="AZ301" s="1">
        <v>0</v>
      </c>
      <c r="BA301" s="1">
        <v>0</v>
      </c>
    </row>
    <row r="302" spans="1:53" x14ac:dyDescent="0.25">
      <c r="A302" s="309">
        <f t="shared" si="4"/>
        <v>38963</v>
      </c>
      <c r="B302" s="1" t="s">
        <v>2639</v>
      </c>
      <c r="C302" s="1">
        <v>30336347</v>
      </c>
      <c r="D302" s="1">
        <v>144105</v>
      </c>
      <c r="E302" s="1">
        <v>4</v>
      </c>
      <c r="F302" s="1">
        <v>3.03363472103891E+16</v>
      </c>
      <c r="G302" s="304">
        <v>44342</v>
      </c>
      <c r="H302" s="304">
        <v>44530</v>
      </c>
      <c r="I302" s="1">
        <v>0</v>
      </c>
      <c r="J302" s="1">
        <v>1</v>
      </c>
      <c r="K302" s="1">
        <v>5</v>
      </c>
      <c r="L302" s="1">
        <v>30</v>
      </c>
      <c r="M302" s="1">
        <v>2</v>
      </c>
      <c r="N302" s="305">
        <v>13.2</v>
      </c>
      <c r="O302" s="305">
        <v>14029</v>
      </c>
      <c r="P302" s="2">
        <v>1350000</v>
      </c>
      <c r="Q302" s="2">
        <v>235750</v>
      </c>
      <c r="R302" s="2">
        <v>232608</v>
      </c>
      <c r="S302" s="1">
        <v>0</v>
      </c>
      <c r="T302" s="1">
        <v>0</v>
      </c>
      <c r="U302" s="1">
        <v>0</v>
      </c>
      <c r="W302" s="1">
        <v>0</v>
      </c>
      <c r="X302" s="1">
        <v>0</v>
      </c>
      <c r="Y302" s="1">
        <v>0</v>
      </c>
      <c r="AB302" s="304">
        <v>44498</v>
      </c>
      <c r="AC302" s="1">
        <v>1</v>
      </c>
      <c r="AD302" s="1" t="s">
        <v>3016</v>
      </c>
      <c r="AE302" s="1">
        <v>1</v>
      </c>
      <c r="AF302" s="1">
        <v>30</v>
      </c>
      <c r="AG302" s="1">
        <v>0</v>
      </c>
      <c r="AH302" s="1" t="s">
        <v>1454</v>
      </c>
      <c r="AI302" s="1" t="s">
        <v>1454</v>
      </c>
      <c r="AJ302" s="1" t="s">
        <v>1454</v>
      </c>
      <c r="AK302" s="1" t="s">
        <v>1454</v>
      </c>
      <c r="AL302" s="1" t="s">
        <v>1454</v>
      </c>
      <c r="AM302" s="1" t="s">
        <v>1454</v>
      </c>
      <c r="AN302" s="1">
        <v>1</v>
      </c>
      <c r="AO302" s="1">
        <v>1</v>
      </c>
      <c r="AP302" s="1" t="s">
        <v>3086</v>
      </c>
      <c r="AQ302" s="1" t="s">
        <v>1454</v>
      </c>
      <c r="AR302" s="2">
        <v>193645</v>
      </c>
      <c r="AS302" s="1" t="s">
        <v>3023</v>
      </c>
      <c r="AT302" s="1">
        <v>44342</v>
      </c>
      <c r="AU302" s="1">
        <v>0</v>
      </c>
      <c r="AV302" s="1">
        <v>0</v>
      </c>
      <c r="AW302" s="1">
        <v>0</v>
      </c>
      <c r="AX302" s="1" t="s">
        <v>1454</v>
      </c>
      <c r="AY302" s="1">
        <v>890303093000</v>
      </c>
      <c r="AZ302" s="1">
        <v>0</v>
      </c>
      <c r="BA302" s="1">
        <v>0</v>
      </c>
    </row>
    <row r="303" spans="1:53" x14ac:dyDescent="0.25">
      <c r="A303" s="309">
        <f t="shared" si="4"/>
        <v>19007171</v>
      </c>
      <c r="B303" s="1" t="s">
        <v>2639</v>
      </c>
      <c r="C303" s="1">
        <v>94529774</v>
      </c>
      <c r="D303" s="1">
        <v>144105</v>
      </c>
      <c r="E303" s="1">
        <v>4</v>
      </c>
      <c r="F303" s="1">
        <v>945297741255559</v>
      </c>
      <c r="G303" s="304">
        <v>44265</v>
      </c>
      <c r="H303" s="304">
        <v>45716</v>
      </c>
      <c r="I303" s="1">
        <v>0</v>
      </c>
      <c r="J303" s="1">
        <v>1</v>
      </c>
      <c r="K303" s="1">
        <v>8</v>
      </c>
      <c r="L303" s="1">
        <v>30</v>
      </c>
      <c r="M303" s="1">
        <v>2</v>
      </c>
      <c r="N303" s="305">
        <v>9</v>
      </c>
      <c r="O303" s="305">
        <v>9381</v>
      </c>
      <c r="P303" s="2">
        <v>29366504</v>
      </c>
      <c r="Q303" s="2">
        <v>739182</v>
      </c>
      <c r="R303" s="2">
        <v>25217727</v>
      </c>
      <c r="S303" s="1">
        <v>0</v>
      </c>
      <c r="T303" s="1">
        <v>0</v>
      </c>
      <c r="U303" s="1">
        <v>0</v>
      </c>
      <c r="W303" s="1">
        <v>0</v>
      </c>
      <c r="X303" s="1">
        <v>0</v>
      </c>
      <c r="Y303" s="1">
        <v>0</v>
      </c>
      <c r="AB303" s="304">
        <v>44499</v>
      </c>
      <c r="AC303" s="1">
        <v>1</v>
      </c>
      <c r="AD303" s="1" t="s">
        <v>3016</v>
      </c>
      <c r="AE303" s="1">
        <v>1</v>
      </c>
      <c r="AF303" s="1">
        <v>30</v>
      </c>
      <c r="AG303" s="1">
        <v>0</v>
      </c>
      <c r="AH303" s="1" t="s">
        <v>1454</v>
      </c>
      <c r="AI303" s="1" t="s">
        <v>1454</v>
      </c>
      <c r="AJ303" s="1" t="s">
        <v>1454</v>
      </c>
      <c r="AK303" s="1" t="s">
        <v>1454</v>
      </c>
      <c r="AL303" s="1" t="s">
        <v>1454</v>
      </c>
      <c r="AM303" s="1" t="s">
        <v>1454</v>
      </c>
      <c r="AN303" s="1">
        <v>1</v>
      </c>
      <c r="AO303" s="1">
        <v>1</v>
      </c>
      <c r="AP303" s="1" t="s">
        <v>3086</v>
      </c>
      <c r="AQ303" s="1" t="s">
        <v>1454</v>
      </c>
      <c r="AR303" s="2">
        <v>6210556</v>
      </c>
      <c r="AS303" s="1" t="s">
        <v>3031</v>
      </c>
      <c r="AT303" s="1">
        <v>44265</v>
      </c>
      <c r="AU303" s="1">
        <v>0</v>
      </c>
      <c r="AV303" s="1">
        <v>0</v>
      </c>
      <c r="AW303" s="1">
        <v>0</v>
      </c>
      <c r="AX303" s="1" t="s">
        <v>1454</v>
      </c>
      <c r="AY303" s="1" t="s">
        <v>1454</v>
      </c>
      <c r="AZ303" s="1">
        <v>0</v>
      </c>
      <c r="BA303" s="1">
        <v>0</v>
      </c>
    </row>
    <row r="304" spans="1:53" x14ac:dyDescent="0.25">
      <c r="A304" s="309">
        <f t="shared" si="4"/>
        <v>39164514</v>
      </c>
      <c r="B304" s="1" t="s">
        <v>2639</v>
      </c>
      <c r="C304" s="1">
        <v>16682448</v>
      </c>
      <c r="D304" s="1">
        <v>144105</v>
      </c>
      <c r="E304" s="1">
        <v>4</v>
      </c>
      <c r="F304" s="1">
        <v>1.66824481175864E+16</v>
      </c>
      <c r="G304" s="304">
        <v>43629</v>
      </c>
      <c r="H304" s="304">
        <v>45838</v>
      </c>
      <c r="I304" s="1">
        <v>0</v>
      </c>
      <c r="J304" s="1">
        <v>1</v>
      </c>
      <c r="K304" s="1">
        <v>25</v>
      </c>
      <c r="L304" s="1">
        <v>30</v>
      </c>
      <c r="M304" s="1">
        <v>2</v>
      </c>
      <c r="N304" s="305">
        <v>18</v>
      </c>
      <c r="O304" s="305">
        <v>19562</v>
      </c>
      <c r="P304" s="2">
        <v>71000000</v>
      </c>
      <c r="Q304" s="2">
        <v>1630934</v>
      </c>
      <c r="R304" s="2">
        <v>54448661</v>
      </c>
      <c r="S304" s="1">
        <v>0</v>
      </c>
      <c r="T304" s="1">
        <v>0</v>
      </c>
      <c r="U304" s="1">
        <v>0</v>
      </c>
      <c r="W304" s="1">
        <v>0</v>
      </c>
      <c r="X304" s="1">
        <v>0</v>
      </c>
      <c r="Y304" s="1">
        <v>0</v>
      </c>
      <c r="AB304" s="304">
        <v>44498</v>
      </c>
      <c r="AC304" s="1">
        <v>1</v>
      </c>
      <c r="AD304" s="1" t="s">
        <v>3016</v>
      </c>
      <c r="AE304" s="1">
        <v>1</v>
      </c>
      <c r="AF304" s="1">
        <v>30</v>
      </c>
      <c r="AG304" s="1">
        <v>0</v>
      </c>
      <c r="AH304" s="1" t="s">
        <v>1454</v>
      </c>
      <c r="AI304" s="1" t="s">
        <v>1454</v>
      </c>
      <c r="AJ304" s="1" t="s">
        <v>1454</v>
      </c>
      <c r="AK304" s="1" t="s">
        <v>1454</v>
      </c>
      <c r="AL304" s="1" t="s">
        <v>1454</v>
      </c>
      <c r="AM304" s="1" t="s">
        <v>1454</v>
      </c>
      <c r="AN304" s="1">
        <v>1</v>
      </c>
      <c r="AO304" s="1">
        <v>1</v>
      </c>
      <c r="AP304" s="1" t="s">
        <v>3086</v>
      </c>
      <c r="AQ304" s="1" t="s">
        <v>1454</v>
      </c>
      <c r="AR304" s="2">
        <v>15284147</v>
      </c>
      <c r="AS304" s="1" t="s">
        <v>3027</v>
      </c>
      <c r="AT304" s="1">
        <v>43629</v>
      </c>
      <c r="AU304" s="1">
        <v>0</v>
      </c>
      <c r="AV304" s="1">
        <v>0</v>
      </c>
      <c r="AW304" s="1">
        <v>0</v>
      </c>
      <c r="AX304" s="1" t="s">
        <v>1454</v>
      </c>
      <c r="AY304" s="1">
        <v>890303093000</v>
      </c>
      <c r="AZ304" s="1">
        <v>0</v>
      </c>
      <c r="BA304" s="1">
        <v>0</v>
      </c>
    </row>
    <row r="305" spans="1:53" x14ac:dyDescent="0.25">
      <c r="A305" s="309">
        <f t="shared" si="4"/>
        <v>11046497</v>
      </c>
      <c r="B305" s="1" t="s">
        <v>2639</v>
      </c>
      <c r="C305" s="1">
        <v>16682448</v>
      </c>
      <c r="D305" s="1">
        <v>144105</v>
      </c>
      <c r="E305" s="1">
        <v>4</v>
      </c>
      <c r="F305" s="1">
        <v>1.66824481110817E+16</v>
      </c>
      <c r="G305" s="304">
        <v>42664</v>
      </c>
      <c r="H305" s="304">
        <v>44864</v>
      </c>
      <c r="I305" s="1">
        <v>0</v>
      </c>
      <c r="J305" s="1">
        <v>1</v>
      </c>
      <c r="K305" s="1">
        <v>57</v>
      </c>
      <c r="L305" s="1">
        <v>30</v>
      </c>
      <c r="M305" s="1">
        <v>2</v>
      </c>
      <c r="N305" s="305">
        <v>13.2</v>
      </c>
      <c r="O305" s="305">
        <v>14029</v>
      </c>
      <c r="P305" s="2">
        <v>55000000</v>
      </c>
      <c r="Q305" s="2">
        <v>1118292</v>
      </c>
      <c r="R305" s="2">
        <v>15357447</v>
      </c>
      <c r="S305" s="1">
        <v>0</v>
      </c>
      <c r="T305" s="1">
        <v>0</v>
      </c>
      <c r="U305" s="1">
        <v>0</v>
      </c>
      <c r="W305" s="1">
        <v>0</v>
      </c>
      <c r="X305" s="1">
        <v>0</v>
      </c>
      <c r="Y305" s="1">
        <v>0</v>
      </c>
      <c r="AB305" s="304">
        <v>44498</v>
      </c>
      <c r="AC305" s="1">
        <v>1</v>
      </c>
      <c r="AD305" s="1" t="s">
        <v>3016</v>
      </c>
      <c r="AE305" s="1">
        <v>1</v>
      </c>
      <c r="AF305" s="1">
        <v>30</v>
      </c>
      <c r="AG305" s="1">
        <v>0</v>
      </c>
      <c r="AH305" s="1" t="s">
        <v>1454</v>
      </c>
      <c r="AI305" s="1" t="s">
        <v>1454</v>
      </c>
      <c r="AJ305" s="1" t="s">
        <v>1454</v>
      </c>
      <c r="AK305" s="1" t="s">
        <v>1454</v>
      </c>
      <c r="AL305" s="1" t="s">
        <v>1454</v>
      </c>
      <c r="AM305" s="1" t="s">
        <v>1454</v>
      </c>
      <c r="AN305" s="1">
        <v>1</v>
      </c>
      <c r="AO305" s="1">
        <v>1</v>
      </c>
      <c r="AP305" s="1" t="s">
        <v>3086</v>
      </c>
      <c r="AQ305" s="1" t="s">
        <v>1454</v>
      </c>
      <c r="AR305" s="2">
        <v>4310950</v>
      </c>
      <c r="AS305" s="1" t="s">
        <v>3029</v>
      </c>
      <c r="AT305" s="1">
        <v>42664</v>
      </c>
      <c r="AU305" s="1">
        <v>0</v>
      </c>
      <c r="AV305" s="1">
        <v>0</v>
      </c>
      <c r="AW305" s="1">
        <v>0</v>
      </c>
      <c r="AX305" s="1" t="s">
        <v>1454</v>
      </c>
      <c r="AY305" s="1">
        <v>890303093000</v>
      </c>
      <c r="AZ305" s="1">
        <v>0</v>
      </c>
      <c r="BA305" s="1">
        <v>0</v>
      </c>
    </row>
    <row r="306" spans="1:53" x14ac:dyDescent="0.25">
      <c r="A306" s="309">
        <f t="shared" si="4"/>
        <v>40553679</v>
      </c>
      <c r="B306" s="1" t="s">
        <v>2639</v>
      </c>
      <c r="C306" s="1">
        <v>16743237</v>
      </c>
      <c r="D306" s="1">
        <v>144105</v>
      </c>
      <c r="E306" s="1">
        <v>4</v>
      </c>
      <c r="F306" s="1">
        <v>167432371205587</v>
      </c>
      <c r="G306" s="304">
        <v>44462</v>
      </c>
      <c r="H306" s="304">
        <v>48121</v>
      </c>
      <c r="I306" s="1">
        <v>0</v>
      </c>
      <c r="J306" s="1">
        <v>1</v>
      </c>
      <c r="K306" s="1">
        <v>1</v>
      </c>
      <c r="L306" s="1">
        <v>30</v>
      </c>
      <c r="M306" s="1">
        <v>2</v>
      </c>
      <c r="N306" s="305">
        <v>7.2</v>
      </c>
      <c r="O306" s="305">
        <v>7442</v>
      </c>
      <c r="P306" s="2">
        <v>50000000</v>
      </c>
      <c r="Q306" s="2">
        <v>601367</v>
      </c>
      <c r="R306" s="2">
        <v>49723633</v>
      </c>
      <c r="S306" s="1">
        <v>0</v>
      </c>
      <c r="T306" s="1">
        <v>0</v>
      </c>
      <c r="U306" s="1">
        <v>0</v>
      </c>
      <c r="W306" s="1">
        <v>0</v>
      </c>
      <c r="X306" s="1">
        <v>0</v>
      </c>
      <c r="Y306" s="1">
        <v>0</v>
      </c>
      <c r="AB306" s="304">
        <v>44499</v>
      </c>
      <c r="AC306" s="1">
        <v>1</v>
      </c>
      <c r="AD306" s="1" t="s">
        <v>3016</v>
      </c>
      <c r="AE306" s="1">
        <v>1</v>
      </c>
      <c r="AF306" s="1">
        <v>30</v>
      </c>
      <c r="AG306" s="1">
        <v>0</v>
      </c>
      <c r="AH306" s="1" t="s">
        <v>1454</v>
      </c>
      <c r="AI306" s="1" t="s">
        <v>1454</v>
      </c>
      <c r="AJ306" s="1" t="s">
        <v>1454</v>
      </c>
      <c r="AK306" s="1" t="s">
        <v>1454</v>
      </c>
      <c r="AL306" s="1" t="s">
        <v>1454</v>
      </c>
      <c r="AM306" s="1" t="s">
        <v>1454</v>
      </c>
      <c r="AN306" s="1">
        <v>1</v>
      </c>
      <c r="AO306" s="1">
        <v>1</v>
      </c>
      <c r="AP306" s="1" t="s">
        <v>3086</v>
      </c>
      <c r="AQ306" s="1" t="s">
        <v>1454</v>
      </c>
      <c r="AR306" s="2">
        <v>9169954</v>
      </c>
      <c r="AS306" s="1" t="s">
        <v>3048</v>
      </c>
      <c r="AT306" s="1">
        <v>44462</v>
      </c>
      <c r="AU306" s="1">
        <v>0</v>
      </c>
      <c r="AV306" s="1">
        <v>0</v>
      </c>
      <c r="AW306" s="1">
        <v>0</v>
      </c>
      <c r="AX306" s="1" t="s">
        <v>1454</v>
      </c>
      <c r="AY306" s="1">
        <v>0</v>
      </c>
      <c r="AZ306" s="1">
        <v>0</v>
      </c>
      <c r="BA306" s="1">
        <v>0</v>
      </c>
    </row>
    <row r="307" spans="1:53" x14ac:dyDescent="0.25">
      <c r="A307" s="309">
        <f t="shared" si="4"/>
        <v>62294913</v>
      </c>
      <c r="B307" s="1" t="s">
        <v>2639</v>
      </c>
      <c r="C307" s="1">
        <v>16743237</v>
      </c>
      <c r="D307" s="1">
        <v>144105</v>
      </c>
      <c r="E307" s="1">
        <v>4</v>
      </c>
      <c r="F307" s="1">
        <v>167432371205556</v>
      </c>
      <c r="G307" s="304">
        <v>44263</v>
      </c>
      <c r="H307" s="304">
        <v>47907</v>
      </c>
      <c r="I307" s="1">
        <v>0</v>
      </c>
      <c r="J307" s="1">
        <v>1</v>
      </c>
      <c r="K307" s="1">
        <v>8</v>
      </c>
      <c r="L307" s="1">
        <v>30</v>
      </c>
      <c r="M307" s="1">
        <v>2</v>
      </c>
      <c r="N307" s="305">
        <v>7.2</v>
      </c>
      <c r="O307" s="305">
        <v>7442</v>
      </c>
      <c r="P307" s="2">
        <v>80000000</v>
      </c>
      <c r="Q307" s="2">
        <v>962187</v>
      </c>
      <c r="R307" s="2">
        <v>76380972</v>
      </c>
      <c r="S307" s="1">
        <v>0</v>
      </c>
      <c r="T307" s="1">
        <v>0</v>
      </c>
      <c r="U307" s="1">
        <v>0</v>
      </c>
      <c r="W307" s="1">
        <v>0</v>
      </c>
      <c r="X307" s="1">
        <v>0</v>
      </c>
      <c r="Y307" s="1">
        <v>0</v>
      </c>
      <c r="AB307" s="304">
        <v>44499</v>
      </c>
      <c r="AC307" s="1">
        <v>1</v>
      </c>
      <c r="AD307" s="1" t="s">
        <v>3016</v>
      </c>
      <c r="AE307" s="1">
        <v>1</v>
      </c>
      <c r="AF307" s="1">
        <v>30</v>
      </c>
      <c r="AG307" s="1">
        <v>0</v>
      </c>
      <c r="AH307" s="1" t="s">
        <v>1454</v>
      </c>
      <c r="AI307" s="1" t="s">
        <v>1454</v>
      </c>
      <c r="AJ307" s="1" t="s">
        <v>1454</v>
      </c>
      <c r="AK307" s="1" t="s">
        <v>1454</v>
      </c>
      <c r="AL307" s="1" t="s">
        <v>1454</v>
      </c>
      <c r="AM307" s="1" t="s">
        <v>1454</v>
      </c>
      <c r="AN307" s="1">
        <v>1</v>
      </c>
      <c r="AO307" s="1">
        <v>1</v>
      </c>
      <c r="AP307" s="1" t="s">
        <v>3086</v>
      </c>
      <c r="AQ307" s="1" t="s">
        <v>1454</v>
      </c>
      <c r="AR307" s="2">
        <v>14086059</v>
      </c>
      <c r="AS307" s="1" t="s">
        <v>3048</v>
      </c>
      <c r="AT307" s="1">
        <v>44263</v>
      </c>
      <c r="AU307" s="1">
        <v>0</v>
      </c>
      <c r="AV307" s="1">
        <v>0</v>
      </c>
      <c r="AW307" s="1">
        <v>0</v>
      </c>
      <c r="AX307" s="1" t="s">
        <v>1454</v>
      </c>
      <c r="AY307" s="1">
        <v>0</v>
      </c>
      <c r="AZ307" s="1">
        <v>0</v>
      </c>
      <c r="BA307" s="1">
        <v>0</v>
      </c>
    </row>
    <row r="308" spans="1:53" x14ac:dyDescent="0.25">
      <c r="A308" s="309">
        <f t="shared" si="4"/>
        <v>0</v>
      </c>
      <c r="B308" s="1" t="s">
        <v>2639</v>
      </c>
      <c r="C308" s="1">
        <v>6166766</v>
      </c>
      <c r="D308" s="1">
        <v>144105</v>
      </c>
      <c r="E308" s="1">
        <v>4</v>
      </c>
      <c r="F308" s="1">
        <v>6166766113014190</v>
      </c>
      <c r="G308" s="304">
        <v>44484</v>
      </c>
      <c r="H308" s="304">
        <v>44681</v>
      </c>
      <c r="I308" s="1">
        <v>0</v>
      </c>
      <c r="J308" s="1">
        <v>1</v>
      </c>
      <c r="K308" s="1">
        <v>0</v>
      </c>
      <c r="L308" s="1">
        <v>30</v>
      </c>
      <c r="M308" s="1">
        <v>2</v>
      </c>
      <c r="N308" s="305">
        <v>19.8</v>
      </c>
      <c r="O308" s="305">
        <v>21699</v>
      </c>
      <c r="P308" s="2">
        <v>180000</v>
      </c>
      <c r="Q308" s="2">
        <v>31782</v>
      </c>
      <c r="R308" s="2">
        <v>180000</v>
      </c>
      <c r="S308" s="1">
        <v>0</v>
      </c>
      <c r="T308" s="1">
        <v>0</v>
      </c>
      <c r="U308" s="1">
        <v>0</v>
      </c>
      <c r="W308" s="1">
        <v>0</v>
      </c>
      <c r="X308" s="1">
        <v>0</v>
      </c>
      <c r="Y308" s="1">
        <v>0</v>
      </c>
      <c r="AB308" s="304">
        <v>44484</v>
      </c>
      <c r="AC308" s="1">
        <v>1</v>
      </c>
      <c r="AD308" s="1" t="s">
        <v>3016</v>
      </c>
      <c r="AE308" s="1">
        <v>1</v>
      </c>
      <c r="AF308" s="1">
        <v>30</v>
      </c>
      <c r="AG308" s="1">
        <v>0</v>
      </c>
      <c r="AH308" s="1" t="s">
        <v>1454</v>
      </c>
      <c r="AI308" s="1" t="s">
        <v>1454</v>
      </c>
      <c r="AJ308" s="1" t="s">
        <v>1454</v>
      </c>
      <c r="AK308" s="1" t="s">
        <v>1454</v>
      </c>
      <c r="AL308" s="1" t="s">
        <v>1454</v>
      </c>
      <c r="AM308" s="1" t="s">
        <v>1454</v>
      </c>
      <c r="AN308" s="1">
        <v>1</v>
      </c>
      <c r="AO308" s="1">
        <v>1</v>
      </c>
      <c r="AP308" s="1" t="s">
        <v>3086</v>
      </c>
      <c r="AQ308" s="1" t="s">
        <v>1454</v>
      </c>
      <c r="AR308" s="2">
        <v>204972</v>
      </c>
      <c r="AS308" s="1" t="s">
        <v>3078</v>
      </c>
      <c r="AT308" s="1">
        <v>44484</v>
      </c>
      <c r="AU308" s="1">
        <v>0</v>
      </c>
      <c r="AV308" s="1">
        <v>0</v>
      </c>
      <c r="AW308" s="1">
        <v>0</v>
      </c>
      <c r="AX308" s="1" t="s">
        <v>1454</v>
      </c>
      <c r="AY308" s="1">
        <v>890303093000</v>
      </c>
      <c r="AZ308" s="1">
        <v>0</v>
      </c>
      <c r="BA308" s="1">
        <v>0</v>
      </c>
    </row>
    <row r="309" spans="1:53" x14ac:dyDescent="0.25">
      <c r="A309" s="309">
        <f t="shared" si="4"/>
        <v>0</v>
      </c>
      <c r="B309" s="1" t="s">
        <v>2639</v>
      </c>
      <c r="C309" s="1">
        <v>6166766</v>
      </c>
      <c r="D309" s="1">
        <v>144105</v>
      </c>
      <c r="E309" s="1">
        <v>4</v>
      </c>
      <c r="F309" s="1">
        <v>6166766115487790</v>
      </c>
      <c r="G309" s="304">
        <v>43894</v>
      </c>
      <c r="H309" s="304">
        <v>45716</v>
      </c>
      <c r="I309" s="1">
        <v>0</v>
      </c>
      <c r="J309" s="1">
        <v>1</v>
      </c>
      <c r="K309" s="1">
        <v>17</v>
      </c>
      <c r="L309" s="1">
        <v>30</v>
      </c>
      <c r="M309" s="1">
        <v>2</v>
      </c>
      <c r="N309" s="305">
        <v>11.4</v>
      </c>
      <c r="O309" s="305">
        <v>12015</v>
      </c>
      <c r="P309" s="2">
        <v>3500000</v>
      </c>
      <c r="Q309" s="2">
        <v>77305</v>
      </c>
      <c r="R309" s="2">
        <v>2705216</v>
      </c>
      <c r="S309" s="1">
        <v>0</v>
      </c>
      <c r="T309" s="1">
        <v>0</v>
      </c>
      <c r="U309" s="1">
        <v>0</v>
      </c>
      <c r="W309" s="1">
        <v>0</v>
      </c>
      <c r="X309" s="1">
        <v>0</v>
      </c>
      <c r="Y309" s="1">
        <v>0</v>
      </c>
      <c r="AB309" s="304">
        <v>44498</v>
      </c>
      <c r="AC309" s="1">
        <v>1</v>
      </c>
      <c r="AD309" s="1" t="s">
        <v>3016</v>
      </c>
      <c r="AE309" s="1">
        <v>1</v>
      </c>
      <c r="AF309" s="1">
        <v>30</v>
      </c>
      <c r="AG309" s="1">
        <v>0</v>
      </c>
      <c r="AH309" s="1" t="s">
        <v>1454</v>
      </c>
      <c r="AI309" s="1" t="s">
        <v>1454</v>
      </c>
      <c r="AJ309" s="1" t="s">
        <v>1454</v>
      </c>
      <c r="AK309" s="1" t="s">
        <v>1454</v>
      </c>
      <c r="AL309" s="1" t="s">
        <v>1454</v>
      </c>
      <c r="AM309" s="1" t="s">
        <v>1454</v>
      </c>
      <c r="AN309" s="1">
        <v>1</v>
      </c>
      <c r="AO309" s="1">
        <v>1</v>
      </c>
      <c r="AP309" s="1" t="s">
        <v>3086</v>
      </c>
      <c r="AQ309" s="1" t="s">
        <v>1454</v>
      </c>
      <c r="AR309" s="2">
        <v>3080518</v>
      </c>
      <c r="AS309" s="1" t="s">
        <v>3020</v>
      </c>
      <c r="AT309" s="1">
        <v>43894</v>
      </c>
      <c r="AU309" s="1">
        <v>0</v>
      </c>
      <c r="AV309" s="1">
        <v>0</v>
      </c>
      <c r="AW309" s="1">
        <v>0</v>
      </c>
      <c r="AX309" s="1" t="s">
        <v>1454</v>
      </c>
      <c r="AY309" s="1">
        <v>890303093000</v>
      </c>
      <c r="AZ309" s="1">
        <v>0</v>
      </c>
      <c r="BA309" s="1">
        <v>0</v>
      </c>
    </row>
    <row r="310" spans="1:53" x14ac:dyDescent="0.25">
      <c r="A310" s="309">
        <f t="shared" si="4"/>
        <v>0</v>
      </c>
      <c r="B310" s="1" t="s">
        <v>2639</v>
      </c>
      <c r="C310" s="1">
        <v>6166766</v>
      </c>
      <c r="D310" s="1">
        <v>144105</v>
      </c>
      <c r="E310" s="1">
        <v>4</v>
      </c>
      <c r="F310" s="1">
        <v>6166766124688840</v>
      </c>
      <c r="G310" s="304">
        <v>44216</v>
      </c>
      <c r="H310" s="304">
        <v>44957</v>
      </c>
      <c r="I310" s="1">
        <v>0</v>
      </c>
      <c r="J310" s="1">
        <v>1</v>
      </c>
      <c r="K310" s="1">
        <v>9</v>
      </c>
      <c r="L310" s="1">
        <v>30</v>
      </c>
      <c r="M310" s="1">
        <v>2</v>
      </c>
      <c r="N310" s="305">
        <v>21.6</v>
      </c>
      <c r="O310" s="305">
        <v>23872</v>
      </c>
      <c r="P310" s="2">
        <v>1400000</v>
      </c>
      <c r="Q310" s="2">
        <v>72768</v>
      </c>
      <c r="R310" s="2">
        <v>945589</v>
      </c>
      <c r="S310" s="1">
        <v>0</v>
      </c>
      <c r="T310" s="1">
        <v>0</v>
      </c>
      <c r="U310" s="1">
        <v>0</v>
      </c>
      <c r="W310" s="1">
        <v>0</v>
      </c>
      <c r="X310" s="1">
        <v>0</v>
      </c>
      <c r="Y310" s="1">
        <v>0</v>
      </c>
      <c r="AB310" s="304">
        <v>44498</v>
      </c>
      <c r="AC310" s="1">
        <v>1</v>
      </c>
      <c r="AD310" s="1" t="s">
        <v>3016</v>
      </c>
      <c r="AE310" s="1">
        <v>1</v>
      </c>
      <c r="AF310" s="1">
        <v>30</v>
      </c>
      <c r="AG310" s="1">
        <v>0</v>
      </c>
      <c r="AH310" s="1" t="s">
        <v>1454</v>
      </c>
      <c r="AI310" s="1" t="s">
        <v>1454</v>
      </c>
      <c r="AJ310" s="1" t="s">
        <v>1454</v>
      </c>
      <c r="AK310" s="1" t="s">
        <v>1454</v>
      </c>
      <c r="AL310" s="1" t="s">
        <v>1454</v>
      </c>
      <c r="AM310" s="1" t="s">
        <v>1454</v>
      </c>
      <c r="AN310" s="1">
        <v>1</v>
      </c>
      <c r="AO310" s="1">
        <v>1</v>
      </c>
      <c r="AP310" s="1" t="s">
        <v>3086</v>
      </c>
      <c r="AQ310" s="1" t="s">
        <v>1454</v>
      </c>
      <c r="AR310" s="2">
        <v>1076773</v>
      </c>
      <c r="AS310" s="1" t="s">
        <v>3018</v>
      </c>
      <c r="AT310" s="1">
        <v>44216</v>
      </c>
      <c r="AU310" s="1">
        <v>0</v>
      </c>
      <c r="AV310" s="1">
        <v>0</v>
      </c>
      <c r="AW310" s="1">
        <v>0</v>
      </c>
      <c r="AX310" s="1" t="s">
        <v>1454</v>
      </c>
      <c r="AY310" s="1">
        <v>890303093000</v>
      </c>
      <c r="AZ310" s="1">
        <v>0</v>
      </c>
      <c r="BA310" s="1">
        <v>0</v>
      </c>
    </row>
    <row r="311" spans="1:53" x14ac:dyDescent="0.25">
      <c r="A311" s="309">
        <f t="shared" si="4"/>
        <v>32038541</v>
      </c>
      <c r="B311" s="1" t="s">
        <v>2639</v>
      </c>
      <c r="C311" s="1">
        <v>31882168</v>
      </c>
      <c r="D311" s="1">
        <v>144105</v>
      </c>
      <c r="E311" s="1">
        <v>4</v>
      </c>
      <c r="F311" s="1">
        <v>318821681205522</v>
      </c>
      <c r="G311" s="304">
        <v>44161</v>
      </c>
      <c r="H311" s="304">
        <v>45991</v>
      </c>
      <c r="I311" s="1">
        <v>0</v>
      </c>
      <c r="J311" s="1">
        <v>1</v>
      </c>
      <c r="K311" s="1">
        <v>11</v>
      </c>
      <c r="L311" s="1">
        <v>30</v>
      </c>
      <c r="M311" s="1">
        <v>2</v>
      </c>
      <c r="N311" s="305">
        <v>9.6</v>
      </c>
      <c r="O311" s="305">
        <v>10034</v>
      </c>
      <c r="P311" s="2">
        <v>69000000</v>
      </c>
      <c r="Q311" s="2">
        <v>1472845</v>
      </c>
      <c r="R311" s="2">
        <v>58766948</v>
      </c>
      <c r="S311" s="1">
        <v>0</v>
      </c>
      <c r="T311" s="1">
        <v>0</v>
      </c>
      <c r="U311" s="1">
        <v>0</v>
      </c>
      <c r="W311" s="1">
        <v>0</v>
      </c>
      <c r="X311" s="1">
        <v>0</v>
      </c>
      <c r="Y311" s="1">
        <v>0</v>
      </c>
      <c r="AB311" s="304">
        <v>44498</v>
      </c>
      <c r="AC311" s="1">
        <v>1</v>
      </c>
      <c r="AD311" s="1" t="s">
        <v>3016</v>
      </c>
      <c r="AE311" s="1">
        <v>1</v>
      </c>
      <c r="AF311" s="1">
        <v>30</v>
      </c>
      <c r="AG311" s="1">
        <v>0</v>
      </c>
      <c r="AH311" s="1" t="s">
        <v>1454</v>
      </c>
      <c r="AI311" s="1" t="s">
        <v>1454</v>
      </c>
      <c r="AJ311" s="1" t="s">
        <v>1454</v>
      </c>
      <c r="AK311" s="1" t="s">
        <v>1454</v>
      </c>
      <c r="AL311" s="1" t="s">
        <v>1454</v>
      </c>
      <c r="AM311" s="1" t="s">
        <v>1454</v>
      </c>
      <c r="AN311" s="1">
        <v>1</v>
      </c>
      <c r="AO311" s="1">
        <v>1</v>
      </c>
      <c r="AP311" s="1" t="s">
        <v>3086</v>
      </c>
      <c r="AQ311" s="1" t="s">
        <v>1454</v>
      </c>
      <c r="AR311" s="2">
        <v>26728407</v>
      </c>
      <c r="AS311" s="1" t="s">
        <v>3048</v>
      </c>
      <c r="AT311" s="1">
        <v>44161</v>
      </c>
      <c r="AU311" s="1">
        <v>0</v>
      </c>
      <c r="AV311" s="1">
        <v>0</v>
      </c>
      <c r="AW311" s="1">
        <v>0</v>
      </c>
      <c r="AX311" s="1" t="s">
        <v>1454</v>
      </c>
      <c r="AY311" s="1">
        <v>890303093000</v>
      </c>
      <c r="AZ311" s="1">
        <v>0</v>
      </c>
      <c r="BA311" s="1">
        <v>0</v>
      </c>
    </row>
    <row r="312" spans="1:53" x14ac:dyDescent="0.25">
      <c r="A312" s="309">
        <f t="shared" si="4"/>
        <v>5866917</v>
      </c>
      <c r="B312" s="1" t="s">
        <v>2639</v>
      </c>
      <c r="C312" s="1">
        <v>31882168</v>
      </c>
      <c r="D312" s="1">
        <v>144105</v>
      </c>
      <c r="E312" s="1">
        <v>4</v>
      </c>
      <c r="F312" s="1">
        <v>318821681255592</v>
      </c>
      <c r="G312" s="304">
        <v>44459</v>
      </c>
      <c r="H312" s="304">
        <v>44834</v>
      </c>
      <c r="I312" s="1">
        <v>0</v>
      </c>
      <c r="J312" s="1">
        <v>1</v>
      </c>
      <c r="K312" s="1">
        <v>1</v>
      </c>
      <c r="L312" s="1">
        <v>30</v>
      </c>
      <c r="M312" s="1">
        <v>2</v>
      </c>
      <c r="N312" s="305">
        <v>9</v>
      </c>
      <c r="O312" s="305">
        <v>9381</v>
      </c>
      <c r="P312" s="2">
        <v>11693784</v>
      </c>
      <c r="Q312" s="2">
        <v>1025895</v>
      </c>
      <c r="R312" s="2">
        <v>10761439</v>
      </c>
      <c r="S312" s="1">
        <v>0</v>
      </c>
      <c r="T312" s="1">
        <v>0</v>
      </c>
      <c r="U312" s="1">
        <v>0</v>
      </c>
      <c r="W312" s="1">
        <v>0</v>
      </c>
      <c r="X312" s="1">
        <v>0</v>
      </c>
      <c r="Y312" s="1">
        <v>0</v>
      </c>
      <c r="AB312" s="304">
        <v>44498</v>
      </c>
      <c r="AC312" s="1">
        <v>1</v>
      </c>
      <c r="AD312" s="1" t="s">
        <v>3016</v>
      </c>
      <c r="AE312" s="1">
        <v>1</v>
      </c>
      <c r="AF312" s="1">
        <v>30</v>
      </c>
      <c r="AG312" s="1">
        <v>0</v>
      </c>
      <c r="AH312" s="1" t="s">
        <v>1454</v>
      </c>
      <c r="AI312" s="1" t="s">
        <v>1454</v>
      </c>
      <c r="AJ312" s="1" t="s">
        <v>1454</v>
      </c>
      <c r="AK312" s="1" t="s">
        <v>1454</v>
      </c>
      <c r="AL312" s="1" t="s">
        <v>1454</v>
      </c>
      <c r="AM312" s="1" t="s">
        <v>1454</v>
      </c>
      <c r="AN312" s="1">
        <v>1</v>
      </c>
      <c r="AO312" s="1">
        <v>1</v>
      </c>
      <c r="AP312" s="1" t="s">
        <v>3086</v>
      </c>
      <c r="AQ312" s="1" t="s">
        <v>1454</v>
      </c>
      <c r="AR312" s="2">
        <v>4894522</v>
      </c>
      <c r="AS312" s="1" t="s">
        <v>3031</v>
      </c>
      <c r="AT312" s="1">
        <v>44470</v>
      </c>
      <c r="AU312" s="1">
        <v>0</v>
      </c>
      <c r="AV312" s="1">
        <v>0</v>
      </c>
      <c r="AW312" s="1">
        <v>0</v>
      </c>
      <c r="AX312" s="1" t="s">
        <v>1454</v>
      </c>
      <c r="AY312" s="1">
        <v>890303093000</v>
      </c>
      <c r="AZ312" s="1">
        <v>0</v>
      </c>
      <c r="BA312" s="1">
        <v>0</v>
      </c>
    </row>
    <row r="313" spans="1:53" x14ac:dyDescent="0.25">
      <c r="A313" s="309">
        <f t="shared" si="4"/>
        <v>434493</v>
      </c>
      <c r="B313" s="1" t="s">
        <v>2639</v>
      </c>
      <c r="C313" s="1">
        <v>1151940940</v>
      </c>
      <c r="D313" s="1">
        <v>144105</v>
      </c>
      <c r="E313" s="1">
        <v>4</v>
      </c>
      <c r="F313" s="1">
        <v>1.15194094010838E+18</v>
      </c>
      <c r="G313" s="304">
        <v>44379</v>
      </c>
      <c r="H313" s="304">
        <v>44560</v>
      </c>
      <c r="I313" s="1">
        <v>0</v>
      </c>
      <c r="J313" s="1">
        <v>2</v>
      </c>
      <c r="K313" s="1">
        <v>0</v>
      </c>
      <c r="L313" s="1">
        <v>30</v>
      </c>
      <c r="M313" s="1">
        <v>2</v>
      </c>
      <c r="N313" s="305">
        <v>19.2</v>
      </c>
      <c r="O313" s="305">
        <v>20983</v>
      </c>
      <c r="P313" s="2">
        <v>670000</v>
      </c>
      <c r="Q313" s="2">
        <v>0</v>
      </c>
      <c r="R313" s="2">
        <v>670000</v>
      </c>
      <c r="S313" s="1">
        <v>0</v>
      </c>
      <c r="T313" s="1">
        <v>0</v>
      </c>
      <c r="U313" s="1">
        <v>0</v>
      </c>
      <c r="W313" s="1">
        <v>0</v>
      </c>
      <c r="X313" s="1">
        <v>0</v>
      </c>
      <c r="Y313" s="1">
        <v>0</v>
      </c>
      <c r="Z313" s="1">
        <v>670000</v>
      </c>
      <c r="AA313" s="1">
        <v>12</v>
      </c>
      <c r="AB313" s="304">
        <v>44379</v>
      </c>
      <c r="AC313" s="1">
        <v>1</v>
      </c>
      <c r="AD313" s="1" t="s">
        <v>3016</v>
      </c>
      <c r="AE313" s="1">
        <v>1</v>
      </c>
      <c r="AF313" s="1">
        <v>30</v>
      </c>
      <c r="AG313" s="1">
        <v>0</v>
      </c>
      <c r="AH313" s="1" t="s">
        <v>1454</v>
      </c>
      <c r="AI313" s="1" t="s">
        <v>1454</v>
      </c>
      <c r="AJ313" s="1" t="s">
        <v>1454</v>
      </c>
      <c r="AK313" s="1" t="s">
        <v>1454</v>
      </c>
      <c r="AL313" s="1" t="s">
        <v>1454</v>
      </c>
      <c r="AM313" s="1" t="s">
        <v>1454</v>
      </c>
      <c r="AN313" s="1">
        <v>1</v>
      </c>
      <c r="AO313" s="1">
        <v>1</v>
      </c>
      <c r="AP313" s="1" t="s">
        <v>3086</v>
      </c>
      <c r="AQ313" s="1" t="s">
        <v>1454</v>
      </c>
      <c r="AR313" s="2">
        <v>235507</v>
      </c>
      <c r="AS313" s="1" t="s">
        <v>3044</v>
      </c>
      <c r="AT313" s="1">
        <v>44379</v>
      </c>
      <c r="AU313" s="1">
        <v>0</v>
      </c>
      <c r="AV313" s="1">
        <v>0</v>
      </c>
      <c r="AW313" s="1">
        <v>0</v>
      </c>
      <c r="AX313" s="1" t="s">
        <v>1454</v>
      </c>
      <c r="AY313" s="1">
        <v>890303093000</v>
      </c>
      <c r="AZ313" s="1">
        <v>0</v>
      </c>
      <c r="BA313" s="1">
        <v>0</v>
      </c>
    </row>
    <row r="314" spans="1:53" x14ac:dyDescent="0.25">
      <c r="A314" s="309">
        <f t="shared" si="4"/>
        <v>8508476</v>
      </c>
      <c r="B314" s="1" t="s">
        <v>2639</v>
      </c>
      <c r="C314" s="1">
        <v>1151940940</v>
      </c>
      <c r="D314" s="1">
        <v>144105</v>
      </c>
      <c r="E314" s="1">
        <v>4</v>
      </c>
      <c r="F314" s="1">
        <v>1.15194094011778E+18</v>
      </c>
      <c r="G314" s="304">
        <v>43956</v>
      </c>
      <c r="H314" s="304">
        <v>46507</v>
      </c>
      <c r="I314" s="1">
        <v>0</v>
      </c>
      <c r="J314" s="1">
        <v>1</v>
      </c>
      <c r="K314" s="1">
        <v>16</v>
      </c>
      <c r="L314" s="1">
        <v>30</v>
      </c>
      <c r="M314" s="1">
        <v>2</v>
      </c>
      <c r="N314" s="305">
        <v>18</v>
      </c>
      <c r="O314" s="305">
        <v>19562</v>
      </c>
      <c r="P314" s="2">
        <v>14733000</v>
      </c>
      <c r="Q314" s="2">
        <v>312148</v>
      </c>
      <c r="R314" s="2">
        <v>13120300</v>
      </c>
      <c r="S314" s="1">
        <v>0</v>
      </c>
      <c r="T314" s="1">
        <v>0</v>
      </c>
      <c r="U314" s="1">
        <v>0</v>
      </c>
      <c r="W314" s="1">
        <v>0</v>
      </c>
      <c r="X314" s="1">
        <v>0</v>
      </c>
      <c r="Y314" s="1">
        <v>0</v>
      </c>
      <c r="AB314" s="304">
        <v>44498</v>
      </c>
      <c r="AC314" s="1">
        <v>1</v>
      </c>
      <c r="AD314" s="1" t="s">
        <v>3016</v>
      </c>
      <c r="AE314" s="1">
        <v>1</v>
      </c>
      <c r="AF314" s="1">
        <v>30</v>
      </c>
      <c r="AG314" s="1">
        <v>0</v>
      </c>
      <c r="AH314" s="1" t="s">
        <v>1454</v>
      </c>
      <c r="AI314" s="1" t="s">
        <v>1454</v>
      </c>
      <c r="AJ314" s="1" t="s">
        <v>1454</v>
      </c>
      <c r="AK314" s="1" t="s">
        <v>1454</v>
      </c>
      <c r="AL314" s="1" t="s">
        <v>1454</v>
      </c>
      <c r="AM314" s="1" t="s">
        <v>1454</v>
      </c>
      <c r="AN314" s="1">
        <v>1</v>
      </c>
      <c r="AO314" s="1">
        <v>1</v>
      </c>
      <c r="AP314" s="1" t="s">
        <v>3086</v>
      </c>
      <c r="AQ314" s="1" t="s">
        <v>1454</v>
      </c>
      <c r="AR314" s="2">
        <v>4611824</v>
      </c>
      <c r="AS314" s="1" t="s">
        <v>3026</v>
      </c>
      <c r="AT314" s="1">
        <v>43956</v>
      </c>
      <c r="AU314" s="1">
        <v>0</v>
      </c>
      <c r="AV314" s="1">
        <v>0</v>
      </c>
      <c r="AW314" s="1">
        <v>0</v>
      </c>
      <c r="AX314" s="1" t="s">
        <v>1454</v>
      </c>
      <c r="AY314" s="1">
        <v>890303093000</v>
      </c>
      <c r="AZ314" s="1">
        <v>0</v>
      </c>
      <c r="BA314" s="1">
        <v>0</v>
      </c>
    </row>
    <row r="315" spans="1:53" x14ac:dyDescent="0.25">
      <c r="A315" s="309">
        <f t="shared" si="4"/>
        <v>0</v>
      </c>
      <c r="B315" s="1" t="s">
        <v>2639</v>
      </c>
      <c r="C315" s="1">
        <v>38869562</v>
      </c>
      <c r="D315" s="1">
        <v>144105</v>
      </c>
      <c r="E315" s="1">
        <v>4</v>
      </c>
      <c r="F315" s="1">
        <v>3.88695621003872E+16</v>
      </c>
      <c r="G315" s="304">
        <v>43777</v>
      </c>
      <c r="H315" s="304">
        <v>45626</v>
      </c>
      <c r="I315" s="1">
        <v>0</v>
      </c>
      <c r="J315" s="1">
        <v>1</v>
      </c>
      <c r="K315" s="1">
        <v>20</v>
      </c>
      <c r="L315" s="1">
        <v>30</v>
      </c>
      <c r="M315" s="1">
        <v>2</v>
      </c>
      <c r="N315" s="305">
        <v>17.399999999999999</v>
      </c>
      <c r="O315" s="305">
        <v>18857</v>
      </c>
      <c r="P315" s="2">
        <v>5000000</v>
      </c>
      <c r="Q315" s="2">
        <v>126120</v>
      </c>
      <c r="R315" s="2">
        <v>3790961</v>
      </c>
      <c r="S315" s="1">
        <v>0</v>
      </c>
      <c r="T315" s="1">
        <v>0</v>
      </c>
      <c r="U315" s="1">
        <v>0</v>
      </c>
      <c r="W315" s="1">
        <v>0</v>
      </c>
      <c r="X315" s="1">
        <v>0</v>
      </c>
      <c r="Y315" s="1">
        <v>0</v>
      </c>
      <c r="AB315" s="304">
        <v>44498</v>
      </c>
      <c r="AC315" s="1">
        <v>1</v>
      </c>
      <c r="AD315" s="1" t="s">
        <v>3016</v>
      </c>
      <c r="AE315" s="1">
        <v>1</v>
      </c>
      <c r="AF315" s="1">
        <v>30</v>
      </c>
      <c r="AG315" s="1">
        <v>0</v>
      </c>
      <c r="AH315" s="1" t="s">
        <v>1454</v>
      </c>
      <c r="AI315" s="1" t="s">
        <v>1454</v>
      </c>
      <c r="AJ315" s="1" t="s">
        <v>1454</v>
      </c>
      <c r="AK315" s="1" t="s">
        <v>1454</v>
      </c>
      <c r="AL315" s="1" t="s">
        <v>1454</v>
      </c>
      <c r="AM315" s="1" t="s">
        <v>1454</v>
      </c>
      <c r="AN315" s="1">
        <v>1</v>
      </c>
      <c r="AO315" s="1">
        <v>1</v>
      </c>
      <c r="AP315" s="1" t="s">
        <v>3086</v>
      </c>
      <c r="AQ315" s="1" t="s">
        <v>1454</v>
      </c>
      <c r="AR315" s="2">
        <v>4362196</v>
      </c>
      <c r="AS315" s="1" t="s">
        <v>3043</v>
      </c>
      <c r="AT315" s="1">
        <v>43777</v>
      </c>
      <c r="AU315" s="1">
        <v>0</v>
      </c>
      <c r="AV315" s="1">
        <v>0</v>
      </c>
      <c r="AW315" s="1">
        <v>0</v>
      </c>
      <c r="AX315" s="1" t="s">
        <v>1454</v>
      </c>
      <c r="AY315" s="1">
        <v>890303093000</v>
      </c>
      <c r="AZ315" s="1">
        <v>0</v>
      </c>
      <c r="BA315" s="1">
        <v>0</v>
      </c>
    </row>
    <row r="316" spans="1:53" x14ac:dyDescent="0.25">
      <c r="A316" s="309">
        <f t="shared" si="4"/>
        <v>0</v>
      </c>
      <c r="B316" s="1" t="s">
        <v>2639</v>
      </c>
      <c r="C316" s="1">
        <v>94426371</v>
      </c>
      <c r="D316" s="1">
        <v>144105</v>
      </c>
      <c r="E316" s="1">
        <v>4</v>
      </c>
      <c r="F316" s="1">
        <v>944263711205486</v>
      </c>
      <c r="G316" s="304">
        <v>43894</v>
      </c>
      <c r="H316" s="304">
        <v>47542</v>
      </c>
      <c r="I316" s="1">
        <v>0</v>
      </c>
      <c r="J316" s="1">
        <v>1</v>
      </c>
      <c r="K316" s="1">
        <v>17</v>
      </c>
      <c r="L316" s="1">
        <v>30</v>
      </c>
      <c r="M316" s="1">
        <v>2</v>
      </c>
      <c r="N316" s="305">
        <v>9.6</v>
      </c>
      <c r="O316" s="305">
        <v>10034</v>
      </c>
      <c r="P316" s="2">
        <v>26300000</v>
      </c>
      <c r="Q316" s="2">
        <v>345927</v>
      </c>
      <c r="R316" s="2">
        <v>23952400</v>
      </c>
      <c r="S316" s="1">
        <v>0</v>
      </c>
      <c r="T316" s="1">
        <v>0</v>
      </c>
      <c r="U316" s="1">
        <v>0</v>
      </c>
      <c r="W316" s="1">
        <v>0</v>
      </c>
      <c r="X316" s="1">
        <v>0</v>
      </c>
      <c r="Y316" s="1">
        <v>0</v>
      </c>
      <c r="AB316" s="304">
        <v>44498</v>
      </c>
      <c r="AC316" s="1">
        <v>1</v>
      </c>
      <c r="AD316" s="1" t="s">
        <v>3016</v>
      </c>
      <c r="AE316" s="1">
        <v>1</v>
      </c>
      <c r="AF316" s="1">
        <v>30</v>
      </c>
      <c r="AG316" s="1">
        <v>0</v>
      </c>
      <c r="AH316" s="1" t="s">
        <v>1454</v>
      </c>
      <c r="AI316" s="1" t="s">
        <v>1454</v>
      </c>
      <c r="AJ316" s="1" t="s">
        <v>1454</v>
      </c>
      <c r="AK316" s="1" t="s">
        <v>1454</v>
      </c>
      <c r="AL316" s="1" t="s">
        <v>1454</v>
      </c>
      <c r="AM316" s="1" t="s">
        <v>1454</v>
      </c>
      <c r="AN316" s="1">
        <v>1</v>
      </c>
      <c r="AO316" s="1">
        <v>1</v>
      </c>
      <c r="AP316" s="1" t="s">
        <v>3086</v>
      </c>
      <c r="AQ316" s="1" t="s">
        <v>1454</v>
      </c>
      <c r="AR316" s="2">
        <v>39129530</v>
      </c>
      <c r="AS316" s="1" t="s">
        <v>3048</v>
      </c>
      <c r="AT316" s="1">
        <v>43894</v>
      </c>
      <c r="AU316" s="1">
        <v>0</v>
      </c>
      <c r="AV316" s="1">
        <v>0</v>
      </c>
      <c r="AW316" s="1">
        <v>0</v>
      </c>
      <c r="AX316" s="1" t="s">
        <v>1454</v>
      </c>
      <c r="AY316" s="1">
        <v>890303093000</v>
      </c>
      <c r="AZ316" s="1">
        <v>0</v>
      </c>
      <c r="BA316" s="1">
        <v>0</v>
      </c>
    </row>
    <row r="317" spans="1:53" x14ac:dyDescent="0.25">
      <c r="A317" s="309">
        <f t="shared" si="4"/>
        <v>0</v>
      </c>
      <c r="B317" s="1" t="s">
        <v>2639</v>
      </c>
      <c r="C317" s="1">
        <v>94426371</v>
      </c>
      <c r="D317" s="1">
        <v>144105</v>
      </c>
      <c r="E317" s="1">
        <v>4</v>
      </c>
      <c r="F317" s="1">
        <v>9.4426371115488496E+16</v>
      </c>
      <c r="G317" s="304">
        <v>44104</v>
      </c>
      <c r="H317" s="304">
        <v>45930</v>
      </c>
      <c r="I317" s="1">
        <v>0</v>
      </c>
      <c r="J317" s="1">
        <v>1</v>
      </c>
      <c r="K317" s="1">
        <v>13</v>
      </c>
      <c r="L317" s="1">
        <v>30</v>
      </c>
      <c r="M317" s="1">
        <v>2</v>
      </c>
      <c r="N317" s="305">
        <v>11.4</v>
      </c>
      <c r="O317" s="305">
        <v>12015</v>
      </c>
      <c r="P317" s="2">
        <v>8000000</v>
      </c>
      <c r="Q317" s="2">
        <v>176697</v>
      </c>
      <c r="R317" s="2">
        <v>6638108</v>
      </c>
      <c r="S317" s="1">
        <v>0</v>
      </c>
      <c r="T317" s="1">
        <v>0</v>
      </c>
      <c r="U317" s="1">
        <v>0</v>
      </c>
      <c r="W317" s="1">
        <v>0</v>
      </c>
      <c r="X317" s="1">
        <v>0</v>
      </c>
      <c r="Y317" s="1">
        <v>0</v>
      </c>
      <c r="AB317" s="304">
        <v>44498</v>
      </c>
      <c r="AC317" s="1">
        <v>1</v>
      </c>
      <c r="AD317" s="1" t="s">
        <v>3016</v>
      </c>
      <c r="AE317" s="1">
        <v>1</v>
      </c>
      <c r="AF317" s="1">
        <v>30</v>
      </c>
      <c r="AG317" s="1">
        <v>0</v>
      </c>
      <c r="AH317" s="1" t="s">
        <v>1454</v>
      </c>
      <c r="AI317" s="1" t="s">
        <v>1454</v>
      </c>
      <c r="AJ317" s="1" t="s">
        <v>1454</v>
      </c>
      <c r="AK317" s="1" t="s">
        <v>1454</v>
      </c>
      <c r="AL317" s="1" t="s">
        <v>1454</v>
      </c>
      <c r="AM317" s="1" t="s">
        <v>1454</v>
      </c>
      <c r="AN317" s="1">
        <v>1</v>
      </c>
      <c r="AO317" s="1">
        <v>1</v>
      </c>
      <c r="AP317" s="1" t="s">
        <v>3086</v>
      </c>
      <c r="AQ317" s="1" t="s">
        <v>1454</v>
      </c>
      <c r="AR317" s="2">
        <v>10844260</v>
      </c>
      <c r="AS317" s="1" t="s">
        <v>3020</v>
      </c>
      <c r="AT317" s="1">
        <v>44104</v>
      </c>
      <c r="AU317" s="1">
        <v>0</v>
      </c>
      <c r="AV317" s="1">
        <v>0</v>
      </c>
      <c r="AW317" s="1">
        <v>0</v>
      </c>
      <c r="AX317" s="1" t="s">
        <v>1454</v>
      </c>
      <c r="AY317" s="1">
        <v>890303093000</v>
      </c>
      <c r="AZ317" s="1">
        <v>0</v>
      </c>
      <c r="BA317" s="1">
        <v>0</v>
      </c>
    </row>
    <row r="318" spans="1:53" x14ac:dyDescent="0.25">
      <c r="A318" s="309">
        <f t="shared" si="4"/>
        <v>14852</v>
      </c>
      <c r="B318" s="1" t="s">
        <v>2639</v>
      </c>
      <c r="C318" s="1">
        <v>66733859</v>
      </c>
      <c r="D318" s="1">
        <v>144105</v>
      </c>
      <c r="E318" s="1">
        <v>4</v>
      </c>
      <c r="F318" s="1">
        <v>6.67338591130142E+16</v>
      </c>
      <c r="G318" s="304">
        <v>44484</v>
      </c>
      <c r="H318" s="304">
        <v>44560</v>
      </c>
      <c r="I318" s="1">
        <v>0</v>
      </c>
      <c r="J318" s="1">
        <v>1</v>
      </c>
      <c r="K318" s="1">
        <v>0</v>
      </c>
      <c r="L318" s="1">
        <v>30</v>
      </c>
      <c r="M318" s="1">
        <v>2</v>
      </c>
      <c r="N318" s="305">
        <v>19.8</v>
      </c>
      <c r="O318" s="305">
        <v>21699</v>
      </c>
      <c r="P318" s="2">
        <v>240000</v>
      </c>
      <c r="Q318" s="2">
        <v>244018</v>
      </c>
      <c r="R318" s="2">
        <v>240000</v>
      </c>
      <c r="S318" s="1">
        <v>0</v>
      </c>
      <c r="T318" s="1">
        <v>0</v>
      </c>
      <c r="U318" s="1">
        <v>0</v>
      </c>
      <c r="W318" s="1">
        <v>0</v>
      </c>
      <c r="X318" s="1">
        <v>0</v>
      </c>
      <c r="Y318" s="1">
        <v>0</v>
      </c>
      <c r="AB318" s="304">
        <v>44484</v>
      </c>
      <c r="AC318" s="1">
        <v>1</v>
      </c>
      <c r="AD318" s="1" t="s">
        <v>3016</v>
      </c>
      <c r="AE318" s="1">
        <v>1</v>
      </c>
      <c r="AF318" s="1">
        <v>30</v>
      </c>
      <c r="AG318" s="1">
        <v>0</v>
      </c>
      <c r="AH318" s="1" t="s">
        <v>1454</v>
      </c>
      <c r="AI318" s="1" t="s">
        <v>1454</v>
      </c>
      <c r="AJ318" s="1" t="s">
        <v>1454</v>
      </c>
      <c r="AK318" s="1" t="s">
        <v>1454</v>
      </c>
      <c r="AL318" s="1" t="s">
        <v>1454</v>
      </c>
      <c r="AM318" s="1" t="s">
        <v>1454</v>
      </c>
      <c r="AN318" s="1">
        <v>1</v>
      </c>
      <c r="AO318" s="1">
        <v>1</v>
      </c>
      <c r="AP318" s="1" t="s">
        <v>3086</v>
      </c>
      <c r="AQ318" s="1" t="s">
        <v>1454</v>
      </c>
      <c r="AR318" s="2">
        <v>225148</v>
      </c>
      <c r="AS318" s="1" t="s">
        <v>3078</v>
      </c>
      <c r="AT318" s="1">
        <v>44484</v>
      </c>
      <c r="AU318" s="1">
        <v>0</v>
      </c>
      <c r="AV318" s="1">
        <v>0</v>
      </c>
      <c r="AW318" s="1">
        <v>0</v>
      </c>
      <c r="AX318" s="1" t="s">
        <v>1454</v>
      </c>
      <c r="AY318" s="1">
        <v>890303093000</v>
      </c>
      <c r="AZ318" s="1">
        <v>0</v>
      </c>
      <c r="BA318" s="1">
        <v>0</v>
      </c>
    </row>
    <row r="319" spans="1:53" x14ac:dyDescent="0.25">
      <c r="A319" s="309">
        <f t="shared" si="4"/>
        <v>216083</v>
      </c>
      <c r="B319" s="1" t="s">
        <v>2639</v>
      </c>
      <c r="C319" s="1">
        <v>66733859</v>
      </c>
      <c r="D319" s="1">
        <v>144105</v>
      </c>
      <c r="E319" s="1">
        <v>4</v>
      </c>
      <c r="F319" s="1">
        <v>6.6733859117188704E+16</v>
      </c>
      <c r="G319" s="304">
        <v>44182</v>
      </c>
      <c r="H319" s="304">
        <v>46021</v>
      </c>
      <c r="I319" s="1">
        <v>0</v>
      </c>
      <c r="J319" s="1">
        <v>1</v>
      </c>
      <c r="K319" s="1">
        <v>10</v>
      </c>
      <c r="L319" s="1">
        <v>30</v>
      </c>
      <c r="M319" s="1">
        <v>2</v>
      </c>
      <c r="N319" s="305">
        <v>11.76</v>
      </c>
      <c r="O319" s="305">
        <v>12415</v>
      </c>
      <c r="P319" s="2">
        <v>4000000</v>
      </c>
      <c r="Q319" s="2">
        <v>89707</v>
      </c>
      <c r="R319" s="2">
        <v>3491818</v>
      </c>
      <c r="S319" s="1">
        <v>0</v>
      </c>
      <c r="T319" s="1">
        <v>0</v>
      </c>
      <c r="U319" s="1">
        <v>0</v>
      </c>
      <c r="W319" s="1">
        <v>0</v>
      </c>
      <c r="X319" s="1">
        <v>0</v>
      </c>
      <c r="Y319" s="1">
        <v>0</v>
      </c>
      <c r="AB319" s="304">
        <v>44498</v>
      </c>
      <c r="AC319" s="1">
        <v>1</v>
      </c>
      <c r="AD319" s="1" t="s">
        <v>3016</v>
      </c>
      <c r="AE319" s="1">
        <v>1</v>
      </c>
      <c r="AF319" s="1">
        <v>30</v>
      </c>
      <c r="AG319" s="1">
        <v>0</v>
      </c>
      <c r="AH319" s="1" t="s">
        <v>1454</v>
      </c>
      <c r="AI319" s="1" t="s">
        <v>1454</v>
      </c>
      <c r="AJ319" s="1" t="s">
        <v>1454</v>
      </c>
      <c r="AK319" s="1" t="s">
        <v>1454</v>
      </c>
      <c r="AL319" s="1" t="s">
        <v>1454</v>
      </c>
      <c r="AM319" s="1" t="s">
        <v>1454</v>
      </c>
      <c r="AN319" s="1">
        <v>1</v>
      </c>
      <c r="AO319" s="1">
        <v>1</v>
      </c>
      <c r="AP319" s="1" t="s">
        <v>3086</v>
      </c>
      <c r="AQ319" s="1" t="s">
        <v>1454</v>
      </c>
      <c r="AR319" s="2">
        <v>3275735</v>
      </c>
      <c r="AS319" s="1" t="s">
        <v>3025</v>
      </c>
      <c r="AT319" s="1">
        <v>44182</v>
      </c>
      <c r="AU319" s="1">
        <v>0</v>
      </c>
      <c r="AV319" s="1">
        <v>0</v>
      </c>
      <c r="AW319" s="1">
        <v>0</v>
      </c>
      <c r="AX319" s="1" t="s">
        <v>1454</v>
      </c>
      <c r="AY319" s="1">
        <v>890303093000</v>
      </c>
      <c r="AZ319" s="1">
        <v>0</v>
      </c>
      <c r="BA319" s="1">
        <v>0</v>
      </c>
    </row>
    <row r="320" spans="1:53" x14ac:dyDescent="0.25">
      <c r="A320" s="309">
        <f t="shared" si="4"/>
        <v>192944</v>
      </c>
      <c r="B320" s="1" t="s">
        <v>2639</v>
      </c>
      <c r="C320" s="1">
        <v>66733859</v>
      </c>
      <c r="D320" s="1">
        <v>144105</v>
      </c>
      <c r="E320" s="1">
        <v>4</v>
      </c>
      <c r="F320" s="1">
        <v>6.6733859117183696E+16</v>
      </c>
      <c r="G320" s="304">
        <v>43111</v>
      </c>
      <c r="H320" s="304">
        <v>44925</v>
      </c>
      <c r="I320" s="1">
        <v>0</v>
      </c>
      <c r="J320" s="1">
        <v>1</v>
      </c>
      <c r="K320" s="1">
        <v>43</v>
      </c>
      <c r="L320" s="1">
        <v>30</v>
      </c>
      <c r="M320" s="1">
        <v>2</v>
      </c>
      <c r="N320" s="305">
        <v>11.76</v>
      </c>
      <c r="O320" s="305">
        <v>12415</v>
      </c>
      <c r="P320" s="2">
        <v>9000000</v>
      </c>
      <c r="Q320" s="2">
        <v>200418</v>
      </c>
      <c r="R320" s="2">
        <v>3117900</v>
      </c>
      <c r="S320" s="1">
        <v>0</v>
      </c>
      <c r="T320" s="1">
        <v>0</v>
      </c>
      <c r="U320" s="1">
        <v>0</v>
      </c>
      <c r="W320" s="1">
        <v>0</v>
      </c>
      <c r="X320" s="1">
        <v>0</v>
      </c>
      <c r="Y320" s="1">
        <v>0</v>
      </c>
      <c r="AB320" s="304">
        <v>44498</v>
      </c>
      <c r="AC320" s="1">
        <v>1</v>
      </c>
      <c r="AD320" s="1" t="s">
        <v>3016</v>
      </c>
      <c r="AE320" s="1">
        <v>1</v>
      </c>
      <c r="AF320" s="1">
        <v>30</v>
      </c>
      <c r="AG320" s="1">
        <v>0</v>
      </c>
      <c r="AH320" s="1" t="s">
        <v>1454</v>
      </c>
      <c r="AI320" s="1" t="s">
        <v>1454</v>
      </c>
      <c r="AJ320" s="1" t="s">
        <v>1454</v>
      </c>
      <c r="AK320" s="1" t="s">
        <v>1454</v>
      </c>
      <c r="AL320" s="1" t="s">
        <v>1454</v>
      </c>
      <c r="AM320" s="1" t="s">
        <v>1454</v>
      </c>
      <c r="AN320" s="1">
        <v>1</v>
      </c>
      <c r="AO320" s="1">
        <v>1</v>
      </c>
      <c r="AP320" s="1" t="s">
        <v>3086</v>
      </c>
      <c r="AQ320" s="1" t="s">
        <v>1454</v>
      </c>
      <c r="AR320" s="2">
        <v>2924956</v>
      </c>
      <c r="AS320" s="1" t="s">
        <v>3025</v>
      </c>
      <c r="AT320" s="1">
        <v>43111</v>
      </c>
      <c r="AU320" s="1">
        <v>0</v>
      </c>
      <c r="AV320" s="1">
        <v>0</v>
      </c>
      <c r="AW320" s="1">
        <v>0</v>
      </c>
      <c r="AX320" s="1" t="s">
        <v>1454</v>
      </c>
      <c r="AY320" s="1">
        <v>890303093000</v>
      </c>
      <c r="AZ320" s="1">
        <v>0</v>
      </c>
      <c r="BA320" s="1">
        <v>0</v>
      </c>
    </row>
    <row r="321" spans="1:53" x14ac:dyDescent="0.25">
      <c r="A321" s="309">
        <f t="shared" si="4"/>
        <v>79979</v>
      </c>
      <c r="B321" s="1" t="s">
        <v>2639</v>
      </c>
      <c r="C321" s="1">
        <v>66733859</v>
      </c>
      <c r="D321" s="1">
        <v>144105</v>
      </c>
      <c r="E321" s="1">
        <v>4</v>
      </c>
      <c r="F321" s="1">
        <v>6.6733859210389104E+16</v>
      </c>
      <c r="G321" s="304">
        <v>44347</v>
      </c>
      <c r="H321" s="304">
        <v>46537</v>
      </c>
      <c r="I321" s="1">
        <v>0</v>
      </c>
      <c r="J321" s="1">
        <v>1</v>
      </c>
      <c r="K321" s="1">
        <v>5</v>
      </c>
      <c r="L321" s="1">
        <v>30</v>
      </c>
      <c r="M321" s="1">
        <v>2</v>
      </c>
      <c r="N321" s="305">
        <v>13.2</v>
      </c>
      <c r="O321" s="305">
        <v>14029</v>
      </c>
      <c r="P321" s="2">
        <v>1350000</v>
      </c>
      <c r="Q321" s="2">
        <v>29433</v>
      </c>
      <c r="R321" s="2">
        <v>1292428</v>
      </c>
      <c r="S321" s="1">
        <v>0</v>
      </c>
      <c r="T321" s="1">
        <v>0</v>
      </c>
      <c r="U321" s="1">
        <v>0</v>
      </c>
      <c r="W321" s="1">
        <v>0</v>
      </c>
      <c r="X321" s="1">
        <v>0</v>
      </c>
      <c r="Y321" s="1">
        <v>0</v>
      </c>
      <c r="AB321" s="304">
        <v>44498</v>
      </c>
      <c r="AC321" s="1">
        <v>1</v>
      </c>
      <c r="AD321" s="1" t="s">
        <v>3016</v>
      </c>
      <c r="AE321" s="1">
        <v>1</v>
      </c>
      <c r="AF321" s="1">
        <v>30</v>
      </c>
      <c r="AG321" s="1">
        <v>0</v>
      </c>
      <c r="AH321" s="1" t="s">
        <v>1454</v>
      </c>
      <c r="AI321" s="1" t="s">
        <v>1454</v>
      </c>
      <c r="AJ321" s="1" t="s">
        <v>1454</v>
      </c>
      <c r="AK321" s="1" t="s">
        <v>1454</v>
      </c>
      <c r="AL321" s="1" t="s">
        <v>1454</v>
      </c>
      <c r="AM321" s="1" t="s">
        <v>1454</v>
      </c>
      <c r="AN321" s="1">
        <v>1</v>
      </c>
      <c r="AO321" s="1">
        <v>1</v>
      </c>
      <c r="AP321" s="1" t="s">
        <v>3086</v>
      </c>
      <c r="AQ321" s="1" t="s">
        <v>1454</v>
      </c>
      <c r="AR321" s="2">
        <v>1212449</v>
      </c>
      <c r="AS321" s="1" t="s">
        <v>3023</v>
      </c>
      <c r="AT321" s="1">
        <v>44347</v>
      </c>
      <c r="AU321" s="1">
        <v>0</v>
      </c>
      <c r="AV321" s="1">
        <v>0</v>
      </c>
      <c r="AW321" s="1">
        <v>0</v>
      </c>
      <c r="AX321" s="1" t="s">
        <v>1454</v>
      </c>
      <c r="AY321" s="1">
        <v>890303093000</v>
      </c>
      <c r="AZ321" s="1">
        <v>0</v>
      </c>
      <c r="BA321" s="1">
        <v>0</v>
      </c>
    </row>
    <row r="322" spans="1:53" x14ac:dyDescent="0.25">
      <c r="A322" s="309">
        <f t="shared" ref="A322:A385" si="5">IF(+R322&gt;AR322,R322-AR322,0)</f>
        <v>0</v>
      </c>
      <c r="B322" s="1" t="s">
        <v>2639</v>
      </c>
      <c r="C322" s="1">
        <v>1113635434</v>
      </c>
      <c r="D322" s="1">
        <v>144105</v>
      </c>
      <c r="E322" s="1">
        <v>4</v>
      </c>
      <c r="F322" s="1">
        <v>1.1136354341154801E+18</v>
      </c>
      <c r="G322" s="304">
        <v>44475</v>
      </c>
      <c r="H322" s="304">
        <v>46295</v>
      </c>
      <c r="I322" s="1">
        <v>0</v>
      </c>
      <c r="J322" s="1">
        <v>1</v>
      </c>
      <c r="K322" s="1">
        <v>1</v>
      </c>
      <c r="L322" s="1">
        <v>30</v>
      </c>
      <c r="M322" s="1">
        <v>2</v>
      </c>
      <c r="N322" s="305">
        <v>9</v>
      </c>
      <c r="O322" s="305">
        <v>9381</v>
      </c>
      <c r="P322" s="2">
        <v>3300000</v>
      </c>
      <c r="Q322" s="2">
        <v>68965</v>
      </c>
      <c r="R322" s="2">
        <v>3256577</v>
      </c>
      <c r="S322" s="1">
        <v>0</v>
      </c>
      <c r="T322" s="1">
        <v>0</v>
      </c>
      <c r="U322" s="1">
        <v>0</v>
      </c>
      <c r="W322" s="1">
        <v>0</v>
      </c>
      <c r="X322" s="1">
        <v>0</v>
      </c>
      <c r="Y322" s="1">
        <v>0</v>
      </c>
      <c r="AB322" s="304">
        <v>44499</v>
      </c>
      <c r="AC322" s="1">
        <v>1</v>
      </c>
      <c r="AD322" s="1" t="s">
        <v>3016</v>
      </c>
      <c r="AE322" s="1">
        <v>1</v>
      </c>
      <c r="AF322" s="1">
        <v>30</v>
      </c>
      <c r="AG322" s="1">
        <v>0</v>
      </c>
      <c r="AH322" s="1" t="s">
        <v>1454</v>
      </c>
      <c r="AI322" s="1" t="s">
        <v>1454</v>
      </c>
      <c r="AJ322" s="1" t="s">
        <v>1454</v>
      </c>
      <c r="AK322" s="1" t="s">
        <v>1454</v>
      </c>
      <c r="AL322" s="1" t="s">
        <v>1454</v>
      </c>
      <c r="AM322" s="1" t="s">
        <v>1454</v>
      </c>
      <c r="AN322" s="1">
        <v>1</v>
      </c>
      <c r="AO322" s="1">
        <v>1</v>
      </c>
      <c r="AP322" s="1" t="s">
        <v>3086</v>
      </c>
      <c r="AQ322" s="1" t="s">
        <v>1454</v>
      </c>
      <c r="AR322" s="2">
        <v>3412836</v>
      </c>
      <c r="AS322" s="1" t="s">
        <v>3020</v>
      </c>
      <c r="AT322" s="1">
        <v>44475</v>
      </c>
      <c r="AU322" s="1">
        <v>0</v>
      </c>
      <c r="AV322" s="1">
        <v>0</v>
      </c>
      <c r="AW322" s="1">
        <v>0</v>
      </c>
      <c r="AX322" s="1" t="s">
        <v>1454</v>
      </c>
      <c r="AY322" s="1">
        <v>800090782</v>
      </c>
      <c r="AZ322" s="1">
        <v>0</v>
      </c>
      <c r="BA322" s="1">
        <v>0</v>
      </c>
    </row>
    <row r="323" spans="1:53" x14ac:dyDescent="0.25">
      <c r="A323" s="309">
        <f t="shared" si="5"/>
        <v>0</v>
      </c>
      <c r="B323" s="1" t="s">
        <v>2639</v>
      </c>
      <c r="C323" s="1">
        <v>1113635434</v>
      </c>
      <c r="D323" s="1">
        <v>144105</v>
      </c>
      <c r="E323" s="1">
        <v>4</v>
      </c>
      <c r="F323" s="1">
        <v>1.1136354341154801E+18</v>
      </c>
      <c r="G323" s="304">
        <v>44413</v>
      </c>
      <c r="H323" s="304">
        <v>45868</v>
      </c>
      <c r="I323" s="1">
        <v>0</v>
      </c>
      <c r="J323" s="1">
        <v>1</v>
      </c>
      <c r="K323" s="1">
        <v>3</v>
      </c>
      <c r="L323" s="1">
        <v>30</v>
      </c>
      <c r="M323" s="1">
        <v>2</v>
      </c>
      <c r="N323" s="305">
        <v>9</v>
      </c>
      <c r="O323" s="305">
        <v>9381</v>
      </c>
      <c r="P323" s="2">
        <v>3500000</v>
      </c>
      <c r="Q323" s="2">
        <v>87577</v>
      </c>
      <c r="R323" s="2">
        <v>3317130</v>
      </c>
      <c r="S323" s="1">
        <v>0</v>
      </c>
      <c r="T323" s="1">
        <v>0</v>
      </c>
      <c r="U323" s="1">
        <v>0</v>
      </c>
      <c r="W323" s="1">
        <v>0</v>
      </c>
      <c r="X323" s="1">
        <v>0</v>
      </c>
      <c r="Y323" s="1">
        <v>0</v>
      </c>
      <c r="AB323" s="304">
        <v>44499</v>
      </c>
      <c r="AC323" s="1">
        <v>1</v>
      </c>
      <c r="AD323" s="1" t="s">
        <v>3016</v>
      </c>
      <c r="AE323" s="1">
        <v>1</v>
      </c>
      <c r="AF323" s="1">
        <v>30</v>
      </c>
      <c r="AG323" s="1">
        <v>0</v>
      </c>
      <c r="AH323" s="1" t="s">
        <v>1454</v>
      </c>
      <c r="AI323" s="1" t="s">
        <v>1454</v>
      </c>
      <c r="AJ323" s="1" t="s">
        <v>1454</v>
      </c>
      <c r="AK323" s="1" t="s">
        <v>1454</v>
      </c>
      <c r="AL323" s="1" t="s">
        <v>1454</v>
      </c>
      <c r="AM323" s="1" t="s">
        <v>1454</v>
      </c>
      <c r="AN323" s="1">
        <v>1</v>
      </c>
      <c r="AO323" s="1">
        <v>1</v>
      </c>
      <c r="AP323" s="1" t="s">
        <v>3086</v>
      </c>
      <c r="AQ323" s="1" t="s">
        <v>1454</v>
      </c>
      <c r="AR323" s="2">
        <v>3476294</v>
      </c>
      <c r="AS323" s="1" t="s">
        <v>3020</v>
      </c>
      <c r="AT323" s="1">
        <v>44413</v>
      </c>
      <c r="AU323" s="1">
        <v>0</v>
      </c>
      <c r="AV323" s="1">
        <v>0</v>
      </c>
      <c r="AW323" s="1">
        <v>0</v>
      </c>
      <c r="AX323" s="1" t="s">
        <v>1454</v>
      </c>
      <c r="AY323" s="1">
        <v>800090782</v>
      </c>
      <c r="AZ323" s="1">
        <v>0</v>
      </c>
      <c r="BA323" s="1">
        <v>0</v>
      </c>
    </row>
    <row r="324" spans="1:53" x14ac:dyDescent="0.25">
      <c r="A324" s="309">
        <f t="shared" si="5"/>
        <v>1946978</v>
      </c>
      <c r="B324" s="1" t="s">
        <v>2639</v>
      </c>
      <c r="C324" s="1">
        <v>16482006</v>
      </c>
      <c r="D324" s="1">
        <v>144105</v>
      </c>
      <c r="E324" s="1">
        <v>4</v>
      </c>
      <c r="F324" s="1">
        <v>1.64820062103882E+16</v>
      </c>
      <c r="G324" s="304">
        <v>44033</v>
      </c>
      <c r="H324" s="304">
        <v>45868</v>
      </c>
      <c r="I324" s="1">
        <v>0</v>
      </c>
      <c r="J324" s="1">
        <v>1</v>
      </c>
      <c r="K324" s="1">
        <v>15</v>
      </c>
      <c r="L324" s="1">
        <v>30</v>
      </c>
      <c r="M324" s="1">
        <v>2</v>
      </c>
      <c r="N324" s="305">
        <v>15.6</v>
      </c>
      <c r="O324" s="305">
        <v>16765</v>
      </c>
      <c r="P324" s="2">
        <v>10000000</v>
      </c>
      <c r="Q324" s="2">
        <v>255504</v>
      </c>
      <c r="R324" s="2">
        <v>8277045</v>
      </c>
      <c r="S324" s="1">
        <v>0</v>
      </c>
      <c r="T324" s="1">
        <v>0</v>
      </c>
      <c r="U324" s="1">
        <v>0</v>
      </c>
      <c r="W324" s="1">
        <v>0</v>
      </c>
      <c r="X324" s="1">
        <v>0</v>
      </c>
      <c r="Y324" s="1">
        <v>0</v>
      </c>
      <c r="AB324" s="304">
        <v>44498</v>
      </c>
      <c r="AC324" s="1">
        <v>1</v>
      </c>
      <c r="AD324" s="1" t="s">
        <v>3016</v>
      </c>
      <c r="AE324" s="1">
        <v>1</v>
      </c>
      <c r="AF324" s="1">
        <v>30</v>
      </c>
      <c r="AG324" s="1">
        <v>0</v>
      </c>
      <c r="AH324" s="1" t="s">
        <v>1454</v>
      </c>
      <c r="AI324" s="1" t="s">
        <v>1454</v>
      </c>
      <c r="AJ324" s="1" t="s">
        <v>1454</v>
      </c>
      <c r="AK324" s="1" t="s">
        <v>1454</v>
      </c>
      <c r="AL324" s="1" t="s">
        <v>1454</v>
      </c>
      <c r="AM324" s="1" t="s">
        <v>1454</v>
      </c>
      <c r="AN324" s="1">
        <v>1</v>
      </c>
      <c r="AO324" s="1">
        <v>1</v>
      </c>
      <c r="AP324" s="1" t="s">
        <v>3086</v>
      </c>
      <c r="AQ324" s="1" t="s">
        <v>1454</v>
      </c>
      <c r="AR324" s="2">
        <v>6330067</v>
      </c>
      <c r="AS324" s="1" t="s">
        <v>3023</v>
      </c>
      <c r="AT324" s="1">
        <v>44033</v>
      </c>
      <c r="AU324" s="1">
        <v>0</v>
      </c>
      <c r="AV324" s="1">
        <v>0</v>
      </c>
      <c r="AW324" s="1">
        <v>0</v>
      </c>
      <c r="AX324" s="1" t="s">
        <v>1454</v>
      </c>
      <c r="AY324" s="1">
        <v>890303093000</v>
      </c>
      <c r="AZ324" s="1">
        <v>0</v>
      </c>
      <c r="BA324" s="1">
        <v>0</v>
      </c>
    </row>
    <row r="325" spans="1:53" x14ac:dyDescent="0.25">
      <c r="A325" s="309">
        <f t="shared" si="5"/>
        <v>11925057</v>
      </c>
      <c r="B325" s="1" t="s">
        <v>2639</v>
      </c>
      <c r="C325" s="1">
        <v>16710566</v>
      </c>
      <c r="D325" s="1">
        <v>144105</v>
      </c>
      <c r="E325" s="1">
        <v>4</v>
      </c>
      <c r="F325" s="1">
        <v>1.67105662103893E+16</v>
      </c>
      <c r="G325" s="304">
        <v>44393</v>
      </c>
      <c r="H325" s="304">
        <v>46233</v>
      </c>
      <c r="I325" s="1">
        <v>0</v>
      </c>
      <c r="J325" s="1">
        <v>1</v>
      </c>
      <c r="K325" s="1">
        <v>3</v>
      </c>
      <c r="L325" s="1">
        <v>30</v>
      </c>
      <c r="M325" s="1">
        <v>2</v>
      </c>
      <c r="N325" s="305">
        <v>13.2</v>
      </c>
      <c r="O325" s="305">
        <v>14029</v>
      </c>
      <c r="P325" s="2">
        <v>16000000</v>
      </c>
      <c r="Q325" s="2">
        <v>390791</v>
      </c>
      <c r="R325" s="2">
        <v>15468516</v>
      </c>
      <c r="S325" s="1">
        <v>0</v>
      </c>
      <c r="T325" s="1">
        <v>0</v>
      </c>
      <c r="U325" s="1">
        <v>0</v>
      </c>
      <c r="W325" s="1">
        <v>0</v>
      </c>
      <c r="X325" s="1">
        <v>0</v>
      </c>
      <c r="Y325" s="1">
        <v>0</v>
      </c>
      <c r="AB325" s="304">
        <v>44498</v>
      </c>
      <c r="AC325" s="1">
        <v>1</v>
      </c>
      <c r="AD325" s="1" t="s">
        <v>3016</v>
      </c>
      <c r="AE325" s="1">
        <v>1</v>
      </c>
      <c r="AF325" s="1">
        <v>30</v>
      </c>
      <c r="AG325" s="1">
        <v>0</v>
      </c>
      <c r="AH325" s="1" t="s">
        <v>1454</v>
      </c>
      <c r="AI325" s="1" t="s">
        <v>1454</v>
      </c>
      <c r="AJ325" s="1" t="s">
        <v>1454</v>
      </c>
      <c r="AK325" s="1" t="s">
        <v>1454</v>
      </c>
      <c r="AL325" s="1" t="s">
        <v>1454</v>
      </c>
      <c r="AM325" s="1" t="s">
        <v>1454</v>
      </c>
      <c r="AN325" s="1">
        <v>1</v>
      </c>
      <c r="AO325" s="1">
        <v>1</v>
      </c>
      <c r="AP325" s="1" t="s">
        <v>3086</v>
      </c>
      <c r="AQ325" s="1" t="s">
        <v>1454</v>
      </c>
      <c r="AR325" s="2">
        <v>3543459</v>
      </c>
      <c r="AS325" s="1" t="s">
        <v>3023</v>
      </c>
      <c r="AT325" s="1">
        <v>44393</v>
      </c>
      <c r="AU325" s="1">
        <v>0</v>
      </c>
      <c r="AV325" s="1">
        <v>0</v>
      </c>
      <c r="AW325" s="1">
        <v>0</v>
      </c>
      <c r="AX325" s="1" t="s">
        <v>1454</v>
      </c>
      <c r="AY325" s="1">
        <v>890303093000</v>
      </c>
      <c r="AZ325" s="1">
        <v>0</v>
      </c>
      <c r="BA325" s="1">
        <v>0</v>
      </c>
    </row>
    <row r="326" spans="1:53" x14ac:dyDescent="0.25">
      <c r="A326" s="309">
        <f t="shared" si="5"/>
        <v>77807087</v>
      </c>
      <c r="B326" s="1" t="s">
        <v>2639</v>
      </c>
      <c r="C326" s="1">
        <v>16710566</v>
      </c>
      <c r="D326" s="1">
        <v>144105</v>
      </c>
      <c r="E326" s="1">
        <v>4</v>
      </c>
      <c r="F326" s="1">
        <v>1.6710566117788E+16</v>
      </c>
      <c r="G326" s="304">
        <v>43978</v>
      </c>
      <c r="H326" s="304">
        <v>46537</v>
      </c>
      <c r="I326" s="1">
        <v>0</v>
      </c>
      <c r="J326" s="1">
        <v>1</v>
      </c>
      <c r="K326" s="1">
        <v>16</v>
      </c>
      <c r="L326" s="1">
        <v>30</v>
      </c>
      <c r="M326" s="1">
        <v>2</v>
      </c>
      <c r="N326" s="305">
        <v>18</v>
      </c>
      <c r="O326" s="305">
        <v>19562</v>
      </c>
      <c r="P326" s="2">
        <v>113000000</v>
      </c>
      <c r="Q326" s="2">
        <v>2394129</v>
      </c>
      <c r="R326" s="2">
        <v>100926991</v>
      </c>
      <c r="S326" s="1">
        <v>0</v>
      </c>
      <c r="T326" s="1">
        <v>0</v>
      </c>
      <c r="U326" s="1">
        <v>0</v>
      </c>
      <c r="W326" s="1">
        <v>0</v>
      </c>
      <c r="X326" s="1">
        <v>0</v>
      </c>
      <c r="Y326" s="1">
        <v>0</v>
      </c>
      <c r="AB326" s="304">
        <v>44498</v>
      </c>
      <c r="AC326" s="1">
        <v>1</v>
      </c>
      <c r="AD326" s="1" t="s">
        <v>3016</v>
      </c>
      <c r="AE326" s="1">
        <v>1</v>
      </c>
      <c r="AF326" s="1">
        <v>30</v>
      </c>
      <c r="AG326" s="1">
        <v>0</v>
      </c>
      <c r="AH326" s="1" t="s">
        <v>1454</v>
      </c>
      <c r="AI326" s="1" t="s">
        <v>1454</v>
      </c>
      <c r="AJ326" s="1" t="s">
        <v>1454</v>
      </c>
      <c r="AK326" s="1" t="s">
        <v>1454</v>
      </c>
      <c r="AL326" s="1" t="s">
        <v>1454</v>
      </c>
      <c r="AM326" s="1" t="s">
        <v>1454</v>
      </c>
      <c r="AN326" s="1">
        <v>1</v>
      </c>
      <c r="AO326" s="1">
        <v>1</v>
      </c>
      <c r="AP326" s="1" t="s">
        <v>3086</v>
      </c>
      <c r="AQ326" s="1" t="s">
        <v>1454</v>
      </c>
      <c r="AR326" s="2">
        <v>23119904</v>
      </c>
      <c r="AS326" s="1" t="s">
        <v>3026</v>
      </c>
      <c r="AT326" s="1">
        <v>43978</v>
      </c>
      <c r="AU326" s="1">
        <v>0</v>
      </c>
      <c r="AV326" s="1">
        <v>0</v>
      </c>
      <c r="AW326" s="1">
        <v>0</v>
      </c>
      <c r="AX326" s="1" t="s">
        <v>1454</v>
      </c>
      <c r="AY326" s="1">
        <v>890303093000</v>
      </c>
      <c r="AZ326" s="1">
        <v>0</v>
      </c>
      <c r="BA326" s="1">
        <v>0</v>
      </c>
    </row>
    <row r="327" spans="1:53" x14ac:dyDescent="0.25">
      <c r="A327" s="309">
        <f t="shared" si="5"/>
        <v>0</v>
      </c>
      <c r="B327" s="1" t="s">
        <v>2639</v>
      </c>
      <c r="C327" s="1">
        <v>66951304</v>
      </c>
      <c r="D327" s="1">
        <v>144105</v>
      </c>
      <c r="E327" s="1">
        <v>4</v>
      </c>
      <c r="F327" s="1">
        <v>6.6951304115489296E+16</v>
      </c>
      <c r="G327" s="304">
        <v>44396</v>
      </c>
      <c r="H327" s="304">
        <v>45321</v>
      </c>
      <c r="I327" s="1">
        <v>0</v>
      </c>
      <c r="J327" s="1">
        <v>1</v>
      </c>
      <c r="K327" s="1">
        <v>3</v>
      </c>
      <c r="L327" s="1">
        <v>30</v>
      </c>
      <c r="M327" s="1">
        <v>2</v>
      </c>
      <c r="N327" s="305">
        <v>9</v>
      </c>
      <c r="O327" s="305">
        <v>9381</v>
      </c>
      <c r="P327" s="2">
        <v>3000000</v>
      </c>
      <c r="Q327" s="2">
        <v>112444</v>
      </c>
      <c r="R327" s="2">
        <v>2730251</v>
      </c>
      <c r="S327" s="1">
        <v>0</v>
      </c>
      <c r="T327" s="1">
        <v>0</v>
      </c>
      <c r="U327" s="1">
        <v>0</v>
      </c>
      <c r="W327" s="1">
        <v>0</v>
      </c>
      <c r="X327" s="1">
        <v>0</v>
      </c>
      <c r="Y327" s="1">
        <v>0</v>
      </c>
      <c r="AB327" s="304">
        <v>44499</v>
      </c>
      <c r="AC327" s="1">
        <v>1</v>
      </c>
      <c r="AD327" s="1" t="s">
        <v>3016</v>
      </c>
      <c r="AE327" s="1">
        <v>1</v>
      </c>
      <c r="AF327" s="1">
        <v>30</v>
      </c>
      <c r="AG327" s="1">
        <v>0</v>
      </c>
      <c r="AH327" s="1" t="s">
        <v>1454</v>
      </c>
      <c r="AI327" s="1" t="s">
        <v>1454</v>
      </c>
      <c r="AJ327" s="1" t="s">
        <v>1454</v>
      </c>
      <c r="AK327" s="1" t="s">
        <v>1454</v>
      </c>
      <c r="AL327" s="1" t="s">
        <v>1454</v>
      </c>
      <c r="AM327" s="1" t="s">
        <v>1454</v>
      </c>
      <c r="AN327" s="1">
        <v>1</v>
      </c>
      <c r="AO327" s="1">
        <v>1</v>
      </c>
      <c r="AP327" s="1" t="s">
        <v>3086</v>
      </c>
      <c r="AQ327" s="1" t="s">
        <v>1454</v>
      </c>
      <c r="AR327" s="2">
        <v>6902480</v>
      </c>
      <c r="AS327" s="1" t="s">
        <v>3020</v>
      </c>
      <c r="AT327" s="1">
        <v>44396</v>
      </c>
      <c r="AU327" s="1">
        <v>0</v>
      </c>
      <c r="AV327" s="1">
        <v>0</v>
      </c>
      <c r="AW327" s="1">
        <v>0</v>
      </c>
      <c r="AX327" s="1" t="s">
        <v>1454</v>
      </c>
      <c r="AY327" s="1">
        <v>0</v>
      </c>
      <c r="AZ327" s="1" t="s">
        <v>3087</v>
      </c>
      <c r="BA327" s="1">
        <v>0</v>
      </c>
    </row>
    <row r="328" spans="1:53" x14ac:dyDescent="0.25">
      <c r="A328" s="309">
        <f t="shared" si="5"/>
        <v>44683</v>
      </c>
      <c r="B328" s="1" t="s">
        <v>2639</v>
      </c>
      <c r="C328" s="1">
        <v>66864600</v>
      </c>
      <c r="D328" s="1">
        <v>144105</v>
      </c>
      <c r="E328" s="1">
        <v>4</v>
      </c>
      <c r="F328" s="1">
        <v>6.6864600124688304E+16</v>
      </c>
      <c r="G328" s="304">
        <v>44076</v>
      </c>
      <c r="H328" s="304">
        <v>44803</v>
      </c>
      <c r="I328" s="1">
        <v>0</v>
      </c>
      <c r="J328" s="1">
        <v>1</v>
      </c>
      <c r="K328" s="1">
        <v>15</v>
      </c>
      <c r="L328" s="1">
        <v>30</v>
      </c>
      <c r="M328" s="1">
        <v>2</v>
      </c>
      <c r="N328" s="305">
        <v>21.6</v>
      </c>
      <c r="O328" s="305">
        <v>23872</v>
      </c>
      <c r="P328" s="2">
        <v>600000</v>
      </c>
      <c r="Q328" s="2">
        <v>31186</v>
      </c>
      <c r="R328" s="2">
        <v>256384</v>
      </c>
      <c r="S328" s="1">
        <v>0</v>
      </c>
      <c r="T328" s="1">
        <v>0</v>
      </c>
      <c r="U328" s="1">
        <v>0</v>
      </c>
      <c r="W328" s="1">
        <v>0</v>
      </c>
      <c r="X328" s="1">
        <v>0</v>
      </c>
      <c r="Y328" s="1">
        <v>0</v>
      </c>
      <c r="AB328" s="304">
        <v>44499</v>
      </c>
      <c r="AC328" s="1">
        <v>1</v>
      </c>
      <c r="AD328" s="1" t="s">
        <v>3016</v>
      </c>
      <c r="AE328" s="1">
        <v>1</v>
      </c>
      <c r="AF328" s="1">
        <v>30</v>
      </c>
      <c r="AG328" s="1">
        <v>0</v>
      </c>
      <c r="AH328" s="1" t="s">
        <v>1454</v>
      </c>
      <c r="AI328" s="1" t="s">
        <v>1454</v>
      </c>
      <c r="AJ328" s="1" t="s">
        <v>1454</v>
      </c>
      <c r="AK328" s="1" t="s">
        <v>1454</v>
      </c>
      <c r="AL328" s="1" t="s">
        <v>1454</v>
      </c>
      <c r="AM328" s="1" t="s">
        <v>1454</v>
      </c>
      <c r="AN328" s="1">
        <v>1</v>
      </c>
      <c r="AO328" s="1">
        <v>1</v>
      </c>
      <c r="AP328" s="1" t="s">
        <v>3086</v>
      </c>
      <c r="AQ328" s="1" t="s">
        <v>1454</v>
      </c>
      <c r="AR328" s="2">
        <v>211701</v>
      </c>
      <c r="AS328" s="1" t="s">
        <v>3018</v>
      </c>
      <c r="AT328" s="1">
        <v>44076</v>
      </c>
      <c r="AU328" s="1">
        <v>0</v>
      </c>
      <c r="AV328" s="1">
        <v>0</v>
      </c>
      <c r="AW328" s="1">
        <v>0</v>
      </c>
      <c r="AX328" s="1" t="s">
        <v>1454</v>
      </c>
      <c r="AY328" s="1">
        <v>0</v>
      </c>
      <c r="AZ328" s="1">
        <v>0</v>
      </c>
      <c r="BA328" s="1">
        <v>0</v>
      </c>
    </row>
    <row r="329" spans="1:53" x14ac:dyDescent="0.25">
      <c r="A329" s="309">
        <f t="shared" si="5"/>
        <v>948326</v>
      </c>
      <c r="B329" s="1" t="s">
        <v>2639</v>
      </c>
      <c r="C329" s="1">
        <v>66864600</v>
      </c>
      <c r="D329" s="1">
        <v>144105</v>
      </c>
      <c r="E329" s="1">
        <v>4</v>
      </c>
      <c r="F329" s="1">
        <v>6.6864600116379504E+16</v>
      </c>
      <c r="G329" s="304">
        <v>42222</v>
      </c>
      <c r="H329" s="304">
        <v>45868</v>
      </c>
      <c r="I329" s="1">
        <v>0</v>
      </c>
      <c r="J329" s="1">
        <v>1</v>
      </c>
      <c r="K329" s="1">
        <v>76</v>
      </c>
      <c r="L329" s="1">
        <v>30</v>
      </c>
      <c r="M329" s="1">
        <v>2</v>
      </c>
      <c r="N329" s="305">
        <v>10.8</v>
      </c>
      <c r="O329" s="305">
        <v>11351</v>
      </c>
      <c r="P329" s="2">
        <v>6934000</v>
      </c>
      <c r="Q329" s="2">
        <v>151066</v>
      </c>
      <c r="R329" s="2">
        <v>5441317</v>
      </c>
      <c r="S329" s="1">
        <v>0</v>
      </c>
      <c r="T329" s="1">
        <v>0</v>
      </c>
      <c r="U329" s="1">
        <v>0</v>
      </c>
      <c r="W329" s="1">
        <v>0</v>
      </c>
      <c r="X329" s="1">
        <v>0</v>
      </c>
      <c r="Y329" s="1">
        <v>0</v>
      </c>
      <c r="AB329" s="304">
        <v>44499</v>
      </c>
      <c r="AC329" s="1">
        <v>1</v>
      </c>
      <c r="AD329" s="1" t="s">
        <v>3016</v>
      </c>
      <c r="AE329" s="1">
        <v>1</v>
      </c>
      <c r="AF329" s="1">
        <v>30</v>
      </c>
      <c r="AG329" s="1">
        <v>0</v>
      </c>
      <c r="AH329" s="1" t="s">
        <v>1454</v>
      </c>
      <c r="AI329" s="1" t="s">
        <v>1454</v>
      </c>
      <c r="AJ329" s="1" t="s">
        <v>1454</v>
      </c>
      <c r="AK329" s="1" t="s">
        <v>1454</v>
      </c>
      <c r="AL329" s="1" t="s">
        <v>1454</v>
      </c>
      <c r="AM329" s="1" t="s">
        <v>1454</v>
      </c>
      <c r="AN329" s="1">
        <v>1</v>
      </c>
      <c r="AO329" s="1">
        <v>1</v>
      </c>
      <c r="AP329" s="1" t="s">
        <v>3086</v>
      </c>
      <c r="AQ329" s="1" t="s">
        <v>1454</v>
      </c>
      <c r="AR329" s="2">
        <v>4492991</v>
      </c>
      <c r="AS329" s="1" t="s">
        <v>3042</v>
      </c>
      <c r="AT329" s="1">
        <v>42222</v>
      </c>
      <c r="AU329" s="1">
        <v>0</v>
      </c>
      <c r="AV329" s="1">
        <v>0</v>
      </c>
      <c r="AW329" s="1">
        <v>0</v>
      </c>
      <c r="AX329" s="1" t="s">
        <v>1454</v>
      </c>
      <c r="AY329" s="1">
        <v>0</v>
      </c>
      <c r="AZ329" s="1">
        <v>0</v>
      </c>
      <c r="BA329" s="1">
        <v>0</v>
      </c>
    </row>
    <row r="330" spans="1:53" x14ac:dyDescent="0.25">
      <c r="A330" s="309">
        <f t="shared" si="5"/>
        <v>852178</v>
      </c>
      <c r="B330" s="1" t="s">
        <v>2639</v>
      </c>
      <c r="C330" s="1">
        <v>66864600</v>
      </c>
      <c r="D330" s="1">
        <v>144105</v>
      </c>
      <c r="E330" s="1">
        <v>4</v>
      </c>
      <c r="F330" s="1">
        <v>668646001003407</v>
      </c>
      <c r="G330" s="304">
        <v>43509</v>
      </c>
      <c r="H330" s="304">
        <v>45322</v>
      </c>
      <c r="I330" s="1">
        <v>0</v>
      </c>
      <c r="J330" s="1">
        <v>1</v>
      </c>
      <c r="K330" s="1">
        <v>32</v>
      </c>
      <c r="L330" s="1">
        <v>30</v>
      </c>
      <c r="M330" s="1">
        <v>2</v>
      </c>
      <c r="N330" s="305">
        <v>17.399999999999999</v>
      </c>
      <c r="O330" s="305">
        <v>18857</v>
      </c>
      <c r="P330" s="2">
        <v>8500000</v>
      </c>
      <c r="Q330" s="2">
        <v>214404</v>
      </c>
      <c r="R330" s="2">
        <v>4889637</v>
      </c>
      <c r="S330" s="1">
        <v>0</v>
      </c>
      <c r="T330" s="1">
        <v>0</v>
      </c>
      <c r="U330" s="1">
        <v>0</v>
      </c>
      <c r="W330" s="1">
        <v>0</v>
      </c>
      <c r="X330" s="1">
        <v>0</v>
      </c>
      <c r="Y330" s="1">
        <v>0</v>
      </c>
      <c r="AB330" s="304">
        <v>44499</v>
      </c>
      <c r="AC330" s="1">
        <v>1</v>
      </c>
      <c r="AD330" s="1" t="s">
        <v>3016</v>
      </c>
      <c r="AE330" s="1">
        <v>1</v>
      </c>
      <c r="AF330" s="1">
        <v>30</v>
      </c>
      <c r="AG330" s="1">
        <v>0</v>
      </c>
      <c r="AH330" s="1" t="s">
        <v>1454</v>
      </c>
      <c r="AI330" s="1" t="s">
        <v>1454</v>
      </c>
      <c r="AJ330" s="1" t="s">
        <v>1454</v>
      </c>
      <c r="AK330" s="1" t="s">
        <v>1454</v>
      </c>
      <c r="AL330" s="1" t="s">
        <v>1454</v>
      </c>
      <c r="AM330" s="1" t="s">
        <v>1454</v>
      </c>
      <c r="AN330" s="1">
        <v>1</v>
      </c>
      <c r="AO330" s="1">
        <v>1</v>
      </c>
      <c r="AP330" s="1" t="s">
        <v>3086</v>
      </c>
      <c r="AQ330" s="1" t="s">
        <v>1454</v>
      </c>
      <c r="AR330" s="2">
        <v>4037459</v>
      </c>
      <c r="AS330" s="1" t="s">
        <v>3043</v>
      </c>
      <c r="AT330" s="1">
        <v>43509</v>
      </c>
      <c r="AU330" s="1">
        <v>0</v>
      </c>
      <c r="AV330" s="1">
        <v>0</v>
      </c>
      <c r="AW330" s="1">
        <v>0</v>
      </c>
      <c r="AX330" s="1" t="s">
        <v>1454</v>
      </c>
      <c r="AY330" s="1">
        <v>0</v>
      </c>
      <c r="AZ330" s="1">
        <v>0</v>
      </c>
      <c r="BA330" s="1">
        <v>0</v>
      </c>
    </row>
    <row r="331" spans="1:53" x14ac:dyDescent="0.25">
      <c r="A331" s="309">
        <f t="shared" si="5"/>
        <v>246840</v>
      </c>
      <c r="B331" s="1" t="s">
        <v>2639</v>
      </c>
      <c r="C331" s="1">
        <v>66731438</v>
      </c>
      <c r="D331" s="1">
        <v>144105</v>
      </c>
      <c r="E331" s="1">
        <v>4</v>
      </c>
      <c r="F331" s="1">
        <v>6.67314381083892E+16</v>
      </c>
      <c r="G331" s="304">
        <v>44371</v>
      </c>
      <c r="H331" s="304">
        <v>44560</v>
      </c>
      <c r="I331" s="1">
        <v>0</v>
      </c>
      <c r="J331" s="1">
        <v>2</v>
      </c>
      <c r="K331" s="1">
        <v>0</v>
      </c>
      <c r="L331" s="1">
        <v>30</v>
      </c>
      <c r="M331" s="1">
        <v>2</v>
      </c>
      <c r="N331" s="305">
        <v>19.2</v>
      </c>
      <c r="O331" s="305">
        <v>20983</v>
      </c>
      <c r="P331" s="2">
        <v>600000</v>
      </c>
      <c r="Q331" s="2">
        <v>0</v>
      </c>
      <c r="R331" s="2">
        <v>600000</v>
      </c>
      <c r="S331" s="1">
        <v>0</v>
      </c>
      <c r="T331" s="1">
        <v>0</v>
      </c>
      <c r="U331" s="1">
        <v>0</v>
      </c>
      <c r="W331" s="1">
        <v>0</v>
      </c>
      <c r="X331" s="1">
        <v>0</v>
      </c>
      <c r="Y331" s="1">
        <v>0</v>
      </c>
      <c r="Z331" s="1">
        <v>600000</v>
      </c>
      <c r="AA331" s="1">
        <v>12</v>
      </c>
      <c r="AB331" s="304">
        <v>44371</v>
      </c>
      <c r="AC331" s="1">
        <v>1</v>
      </c>
      <c r="AD331" s="1" t="s">
        <v>3016</v>
      </c>
      <c r="AE331" s="1">
        <v>1</v>
      </c>
      <c r="AF331" s="1">
        <v>30</v>
      </c>
      <c r="AG331" s="1">
        <v>0</v>
      </c>
      <c r="AH331" s="1" t="s">
        <v>1454</v>
      </c>
      <c r="AI331" s="1" t="s">
        <v>1454</v>
      </c>
      <c r="AJ331" s="1" t="s">
        <v>1454</v>
      </c>
      <c r="AK331" s="1" t="s">
        <v>1454</v>
      </c>
      <c r="AL331" s="1" t="s">
        <v>1454</v>
      </c>
      <c r="AM331" s="1" t="s">
        <v>1454</v>
      </c>
      <c r="AN331" s="1">
        <v>1</v>
      </c>
      <c r="AO331" s="1">
        <v>1</v>
      </c>
      <c r="AP331" s="1" t="s">
        <v>3086</v>
      </c>
      <c r="AQ331" s="1" t="s">
        <v>1454</v>
      </c>
      <c r="AR331" s="2">
        <v>353160</v>
      </c>
      <c r="AS331" s="1" t="s">
        <v>3044</v>
      </c>
      <c r="AT331" s="1">
        <v>44371</v>
      </c>
      <c r="AU331" s="1">
        <v>0</v>
      </c>
      <c r="AV331" s="1">
        <v>0</v>
      </c>
      <c r="AW331" s="1">
        <v>0</v>
      </c>
      <c r="AX331" s="1" t="s">
        <v>1454</v>
      </c>
      <c r="AY331" s="1">
        <v>890303093000</v>
      </c>
      <c r="AZ331" s="1">
        <v>0</v>
      </c>
      <c r="BA331" s="1">
        <v>0</v>
      </c>
    </row>
    <row r="332" spans="1:53" x14ac:dyDescent="0.25">
      <c r="A332" s="309">
        <f t="shared" si="5"/>
        <v>411400</v>
      </c>
      <c r="B332" s="1" t="s">
        <v>2639</v>
      </c>
      <c r="C332" s="1">
        <v>66731438</v>
      </c>
      <c r="D332" s="1">
        <v>144105</v>
      </c>
      <c r="E332" s="1">
        <v>4</v>
      </c>
      <c r="F332" s="1">
        <v>6.6731438105989104E+16</v>
      </c>
      <c r="G332" s="304">
        <v>44348</v>
      </c>
      <c r="H332" s="304">
        <v>44591</v>
      </c>
      <c r="I332" s="1">
        <v>0</v>
      </c>
      <c r="J332" s="1">
        <v>2</v>
      </c>
      <c r="K332" s="1">
        <v>0</v>
      </c>
      <c r="L332" s="1">
        <v>30</v>
      </c>
      <c r="M332" s="1">
        <v>2</v>
      </c>
      <c r="N332" s="305">
        <v>18.600000000000001</v>
      </c>
      <c r="O332" s="305">
        <v>20271</v>
      </c>
      <c r="P332" s="2">
        <v>1000000</v>
      </c>
      <c r="Q332" s="2">
        <v>0</v>
      </c>
      <c r="R332" s="2">
        <v>1000000</v>
      </c>
      <c r="S332" s="1">
        <v>0</v>
      </c>
      <c r="T332" s="1">
        <v>0</v>
      </c>
      <c r="U332" s="1">
        <v>0</v>
      </c>
      <c r="W332" s="1">
        <v>0</v>
      </c>
      <c r="X332" s="1">
        <v>0</v>
      </c>
      <c r="Y332" s="1">
        <v>0</v>
      </c>
      <c r="Z332" s="1">
        <v>1000000</v>
      </c>
      <c r="AA332" s="1">
        <v>1</v>
      </c>
      <c r="AB332" s="304">
        <v>44348</v>
      </c>
      <c r="AC332" s="1">
        <v>1</v>
      </c>
      <c r="AD332" s="1" t="s">
        <v>3016</v>
      </c>
      <c r="AE332" s="1">
        <v>1</v>
      </c>
      <c r="AF332" s="1">
        <v>30</v>
      </c>
      <c r="AG332" s="1">
        <v>0</v>
      </c>
      <c r="AH332" s="1" t="s">
        <v>1454</v>
      </c>
      <c r="AI332" s="1" t="s">
        <v>1454</v>
      </c>
      <c r="AJ332" s="1" t="s">
        <v>1454</v>
      </c>
      <c r="AK332" s="1" t="s">
        <v>1454</v>
      </c>
      <c r="AL332" s="1" t="s">
        <v>1454</v>
      </c>
      <c r="AM332" s="1" t="s">
        <v>1454</v>
      </c>
      <c r="AN332" s="1">
        <v>1</v>
      </c>
      <c r="AO332" s="1">
        <v>1</v>
      </c>
      <c r="AP332" s="1" t="s">
        <v>3086</v>
      </c>
      <c r="AQ332" s="1" t="s">
        <v>1454</v>
      </c>
      <c r="AR332" s="2">
        <v>588600</v>
      </c>
      <c r="AS332" s="1" t="s">
        <v>3053</v>
      </c>
      <c r="AT332" s="1">
        <v>44348</v>
      </c>
      <c r="AU332" s="1">
        <v>0</v>
      </c>
      <c r="AV332" s="1">
        <v>0</v>
      </c>
      <c r="AW332" s="1">
        <v>0</v>
      </c>
      <c r="AX332" s="1" t="s">
        <v>1454</v>
      </c>
      <c r="AY332" s="1">
        <v>890303093000</v>
      </c>
      <c r="AZ332" s="1">
        <v>0</v>
      </c>
      <c r="BA332" s="1">
        <v>0</v>
      </c>
    </row>
    <row r="333" spans="1:53" x14ac:dyDescent="0.25">
      <c r="A333" s="309">
        <f t="shared" si="5"/>
        <v>6926772</v>
      </c>
      <c r="B333" s="1" t="s">
        <v>2639</v>
      </c>
      <c r="C333" s="1">
        <v>66731438</v>
      </c>
      <c r="D333" s="1">
        <v>144105</v>
      </c>
      <c r="E333" s="1">
        <v>4</v>
      </c>
      <c r="F333" s="1">
        <v>6.6731438267687E+16</v>
      </c>
      <c r="G333" s="304">
        <v>43754</v>
      </c>
      <c r="H333" s="304">
        <v>45960</v>
      </c>
      <c r="I333" s="1">
        <v>0</v>
      </c>
      <c r="J333" s="1">
        <v>1</v>
      </c>
      <c r="K333" s="1">
        <v>21</v>
      </c>
      <c r="L333" s="1">
        <v>30</v>
      </c>
      <c r="M333" s="1">
        <v>2</v>
      </c>
      <c r="N333" s="305">
        <v>18</v>
      </c>
      <c r="O333" s="305">
        <v>19562</v>
      </c>
      <c r="P333" s="2">
        <v>20487441</v>
      </c>
      <c r="Q333" s="2">
        <v>498937</v>
      </c>
      <c r="R333" s="2">
        <v>16837070</v>
      </c>
      <c r="S333" s="1">
        <v>0</v>
      </c>
      <c r="T333" s="1">
        <v>0</v>
      </c>
      <c r="U333" s="1">
        <v>0</v>
      </c>
      <c r="W333" s="1">
        <v>0</v>
      </c>
      <c r="X333" s="1">
        <v>0</v>
      </c>
      <c r="Y333" s="1">
        <v>0</v>
      </c>
      <c r="AB333" s="304">
        <v>44498</v>
      </c>
      <c r="AC333" s="1">
        <v>1</v>
      </c>
      <c r="AD333" s="1" t="s">
        <v>3016</v>
      </c>
      <c r="AE333" s="1">
        <v>1</v>
      </c>
      <c r="AF333" s="1">
        <v>30</v>
      </c>
      <c r="AG333" s="1">
        <v>0</v>
      </c>
      <c r="AH333" s="1" t="s">
        <v>1454</v>
      </c>
      <c r="AI333" s="1" t="s">
        <v>1454</v>
      </c>
      <c r="AJ333" s="1" t="s">
        <v>1454</v>
      </c>
      <c r="AK333" s="1" t="s">
        <v>1454</v>
      </c>
      <c r="AL333" s="1" t="s">
        <v>1454</v>
      </c>
      <c r="AM333" s="1" t="s">
        <v>1454</v>
      </c>
      <c r="AN333" s="1">
        <v>1</v>
      </c>
      <c r="AO333" s="1">
        <v>1</v>
      </c>
      <c r="AP333" s="1" t="s">
        <v>3086</v>
      </c>
      <c r="AQ333" s="1" t="s">
        <v>1454</v>
      </c>
      <c r="AR333" s="2">
        <v>9910298</v>
      </c>
      <c r="AS333" s="1" t="s">
        <v>3059</v>
      </c>
      <c r="AT333" s="1">
        <v>43754</v>
      </c>
      <c r="AU333" s="1">
        <v>0</v>
      </c>
      <c r="AV333" s="1">
        <v>0</v>
      </c>
      <c r="AW333" s="1">
        <v>0</v>
      </c>
      <c r="AX333" s="1" t="s">
        <v>1454</v>
      </c>
      <c r="AY333" s="1">
        <v>890303093000</v>
      </c>
      <c r="AZ333" s="1">
        <v>0</v>
      </c>
      <c r="BA333" s="1">
        <v>0</v>
      </c>
    </row>
    <row r="334" spans="1:53" x14ac:dyDescent="0.25">
      <c r="A334" s="309">
        <f t="shared" si="5"/>
        <v>1953969</v>
      </c>
      <c r="B334" s="1" t="s">
        <v>2639</v>
      </c>
      <c r="C334" s="1">
        <v>66776279</v>
      </c>
      <c r="D334" s="1">
        <v>144105</v>
      </c>
      <c r="E334" s="1">
        <v>4</v>
      </c>
      <c r="F334" s="1">
        <v>6.6776279210389504E+16</v>
      </c>
      <c r="G334" s="304">
        <v>44484</v>
      </c>
      <c r="H334" s="304">
        <v>45351</v>
      </c>
      <c r="I334" s="1">
        <v>0</v>
      </c>
      <c r="J334" s="1">
        <v>1</v>
      </c>
      <c r="K334" s="1">
        <v>0</v>
      </c>
      <c r="L334" s="1">
        <v>30</v>
      </c>
      <c r="M334" s="1">
        <v>2</v>
      </c>
      <c r="N334" s="305">
        <v>13.2</v>
      </c>
      <c r="O334" s="305">
        <v>14029</v>
      </c>
      <c r="P334" s="2">
        <v>10000000</v>
      </c>
      <c r="Q334" s="2">
        <v>431262</v>
      </c>
      <c r="R334" s="2">
        <v>10000000</v>
      </c>
      <c r="S334" s="1">
        <v>0</v>
      </c>
      <c r="T334" s="1">
        <v>0</v>
      </c>
      <c r="U334" s="1">
        <v>0</v>
      </c>
      <c r="W334" s="1">
        <v>0</v>
      </c>
      <c r="X334" s="1">
        <v>0</v>
      </c>
      <c r="Y334" s="1">
        <v>0</v>
      </c>
      <c r="AB334" s="304">
        <v>44484</v>
      </c>
      <c r="AC334" s="1">
        <v>1</v>
      </c>
      <c r="AD334" s="1" t="s">
        <v>3016</v>
      </c>
      <c r="AE334" s="1">
        <v>1</v>
      </c>
      <c r="AF334" s="1">
        <v>30</v>
      </c>
      <c r="AG334" s="1">
        <v>0</v>
      </c>
      <c r="AH334" s="1" t="s">
        <v>1454</v>
      </c>
      <c r="AI334" s="1" t="s">
        <v>1454</v>
      </c>
      <c r="AJ334" s="1" t="s">
        <v>1454</v>
      </c>
      <c r="AK334" s="1" t="s">
        <v>1454</v>
      </c>
      <c r="AL334" s="1" t="s">
        <v>1454</v>
      </c>
      <c r="AM334" s="1" t="s">
        <v>1454</v>
      </c>
      <c r="AN334" s="1">
        <v>1</v>
      </c>
      <c r="AO334" s="1">
        <v>1</v>
      </c>
      <c r="AP334" s="1" t="s">
        <v>3086</v>
      </c>
      <c r="AQ334" s="1" t="s">
        <v>1454</v>
      </c>
      <c r="AR334" s="2">
        <v>8046031</v>
      </c>
      <c r="AS334" s="1" t="s">
        <v>3023</v>
      </c>
      <c r="AT334" s="1">
        <v>44484</v>
      </c>
      <c r="AU334" s="1">
        <v>0</v>
      </c>
      <c r="AV334" s="1">
        <v>0</v>
      </c>
      <c r="AW334" s="1">
        <v>0</v>
      </c>
      <c r="AX334" s="1" t="s">
        <v>1454</v>
      </c>
      <c r="AY334" s="1">
        <v>890303093000</v>
      </c>
      <c r="AZ334" s="1">
        <v>0</v>
      </c>
      <c r="BA334" s="1">
        <v>0</v>
      </c>
    </row>
    <row r="335" spans="1:53" x14ac:dyDescent="0.25">
      <c r="A335" s="309">
        <f t="shared" si="5"/>
        <v>102458</v>
      </c>
      <c r="B335" s="1" t="s">
        <v>2639</v>
      </c>
      <c r="C335" s="1">
        <v>66802743</v>
      </c>
      <c r="D335" s="1">
        <v>144105</v>
      </c>
      <c r="E335" s="1">
        <v>4</v>
      </c>
      <c r="F335" s="1">
        <v>6.6802743113014096E+16</v>
      </c>
      <c r="G335" s="304">
        <v>44481</v>
      </c>
      <c r="H335" s="304">
        <v>44681</v>
      </c>
      <c r="I335" s="1">
        <v>0</v>
      </c>
      <c r="J335" s="1">
        <v>1</v>
      </c>
      <c r="K335" s="1">
        <v>0</v>
      </c>
      <c r="L335" s="1">
        <v>30</v>
      </c>
      <c r="M335" s="1">
        <v>2</v>
      </c>
      <c r="N335" s="305">
        <v>19.8</v>
      </c>
      <c r="O335" s="305">
        <v>21699</v>
      </c>
      <c r="P335" s="2">
        <v>320000</v>
      </c>
      <c r="Q335" s="2">
        <v>56501</v>
      </c>
      <c r="R335" s="2">
        <v>320000</v>
      </c>
      <c r="S335" s="1">
        <v>0</v>
      </c>
      <c r="T335" s="1">
        <v>0</v>
      </c>
      <c r="U335" s="1">
        <v>0</v>
      </c>
      <c r="W335" s="1">
        <v>0</v>
      </c>
      <c r="X335" s="1">
        <v>0</v>
      </c>
      <c r="Y335" s="1">
        <v>0</v>
      </c>
      <c r="AB335" s="304">
        <v>44481</v>
      </c>
      <c r="AC335" s="1">
        <v>1</v>
      </c>
      <c r="AD335" s="1" t="s">
        <v>3016</v>
      </c>
      <c r="AE335" s="1">
        <v>1</v>
      </c>
      <c r="AF335" s="1">
        <v>30</v>
      </c>
      <c r="AG335" s="1">
        <v>0</v>
      </c>
      <c r="AH335" s="1" t="s">
        <v>1454</v>
      </c>
      <c r="AI335" s="1" t="s">
        <v>1454</v>
      </c>
      <c r="AJ335" s="1" t="s">
        <v>1454</v>
      </c>
      <c r="AK335" s="1" t="s">
        <v>1454</v>
      </c>
      <c r="AL335" s="1" t="s">
        <v>1454</v>
      </c>
      <c r="AM335" s="1" t="s">
        <v>1454</v>
      </c>
      <c r="AN335" s="1">
        <v>1</v>
      </c>
      <c r="AO335" s="1">
        <v>1</v>
      </c>
      <c r="AP335" s="1" t="s">
        <v>3086</v>
      </c>
      <c r="AQ335" s="1" t="s">
        <v>1454</v>
      </c>
      <c r="AR335" s="2">
        <v>217542</v>
      </c>
      <c r="AS335" s="1" t="s">
        <v>3078</v>
      </c>
      <c r="AT335" s="1">
        <v>44481</v>
      </c>
      <c r="AU335" s="1">
        <v>0</v>
      </c>
      <c r="AV335" s="1">
        <v>0</v>
      </c>
      <c r="AW335" s="1">
        <v>0</v>
      </c>
      <c r="AX335" s="1" t="s">
        <v>1454</v>
      </c>
      <c r="AY335" s="1">
        <v>0</v>
      </c>
      <c r="AZ335" s="1">
        <v>0</v>
      </c>
      <c r="BA335" s="1">
        <v>0</v>
      </c>
    </row>
    <row r="336" spans="1:53" x14ac:dyDescent="0.25">
      <c r="A336" s="309">
        <f t="shared" si="5"/>
        <v>2232769</v>
      </c>
      <c r="B336" s="1" t="s">
        <v>2639</v>
      </c>
      <c r="C336" s="1">
        <v>66802743</v>
      </c>
      <c r="D336" s="1">
        <v>144105</v>
      </c>
      <c r="E336" s="1">
        <v>4</v>
      </c>
      <c r="F336" s="1">
        <v>6.6802743116379296E+16</v>
      </c>
      <c r="G336" s="304">
        <v>42213</v>
      </c>
      <c r="H336" s="304">
        <v>45868</v>
      </c>
      <c r="I336" s="1">
        <v>0</v>
      </c>
      <c r="J336" s="1">
        <v>1</v>
      </c>
      <c r="K336" s="1">
        <v>75</v>
      </c>
      <c r="L336" s="1">
        <v>30</v>
      </c>
      <c r="M336" s="1">
        <v>2</v>
      </c>
      <c r="N336" s="305">
        <v>10.8</v>
      </c>
      <c r="O336" s="305">
        <v>11351</v>
      </c>
      <c r="P336" s="2">
        <v>8726279</v>
      </c>
      <c r="Q336" s="2">
        <v>190114</v>
      </c>
      <c r="R336" s="2">
        <v>6973438</v>
      </c>
      <c r="S336" s="1">
        <v>0</v>
      </c>
      <c r="T336" s="1">
        <v>0</v>
      </c>
      <c r="U336" s="1">
        <v>0</v>
      </c>
      <c r="W336" s="1">
        <v>0</v>
      </c>
      <c r="X336" s="1">
        <v>0</v>
      </c>
      <c r="Y336" s="1">
        <v>0</v>
      </c>
      <c r="AB336" s="304">
        <v>44499</v>
      </c>
      <c r="AC336" s="1">
        <v>1</v>
      </c>
      <c r="AD336" s="1" t="s">
        <v>3016</v>
      </c>
      <c r="AE336" s="1">
        <v>1</v>
      </c>
      <c r="AF336" s="1">
        <v>30</v>
      </c>
      <c r="AG336" s="1">
        <v>0</v>
      </c>
      <c r="AH336" s="1" t="s">
        <v>1454</v>
      </c>
      <c r="AI336" s="1" t="s">
        <v>1454</v>
      </c>
      <c r="AJ336" s="1" t="s">
        <v>1454</v>
      </c>
      <c r="AK336" s="1" t="s">
        <v>1454</v>
      </c>
      <c r="AL336" s="1" t="s">
        <v>1454</v>
      </c>
      <c r="AM336" s="1" t="s">
        <v>1454</v>
      </c>
      <c r="AN336" s="1">
        <v>1</v>
      </c>
      <c r="AO336" s="1">
        <v>1</v>
      </c>
      <c r="AP336" s="1" t="s">
        <v>3086</v>
      </c>
      <c r="AQ336" s="1" t="s">
        <v>1454</v>
      </c>
      <c r="AR336" s="2">
        <v>4740669</v>
      </c>
      <c r="AS336" s="1" t="s">
        <v>3042</v>
      </c>
      <c r="AT336" s="1">
        <v>42213</v>
      </c>
      <c r="AU336" s="1">
        <v>0</v>
      </c>
      <c r="AV336" s="1">
        <v>0</v>
      </c>
      <c r="AW336" s="1">
        <v>0</v>
      </c>
      <c r="AX336" s="1" t="s">
        <v>1454</v>
      </c>
      <c r="AY336" s="1">
        <v>0</v>
      </c>
      <c r="AZ336" s="1">
        <v>0</v>
      </c>
      <c r="BA336" s="1">
        <v>0</v>
      </c>
    </row>
    <row r="337" spans="1:53" x14ac:dyDescent="0.25">
      <c r="A337" s="309">
        <f t="shared" si="5"/>
        <v>190741</v>
      </c>
      <c r="B337" s="1" t="s">
        <v>2639</v>
      </c>
      <c r="C337" s="1">
        <v>66802743</v>
      </c>
      <c r="D337" s="1">
        <v>144105</v>
      </c>
      <c r="E337" s="1">
        <v>4</v>
      </c>
      <c r="F337" s="1">
        <v>6.68027431246886E+16</v>
      </c>
      <c r="G337" s="304">
        <v>44154</v>
      </c>
      <c r="H337" s="304">
        <v>44895</v>
      </c>
      <c r="I337" s="1">
        <v>0</v>
      </c>
      <c r="J337" s="1">
        <v>1</v>
      </c>
      <c r="K337" s="1">
        <v>11</v>
      </c>
      <c r="L337" s="1">
        <v>30</v>
      </c>
      <c r="M337" s="1">
        <v>2</v>
      </c>
      <c r="N337" s="1">
        <v>21.6</v>
      </c>
      <c r="O337" s="1">
        <v>23872</v>
      </c>
      <c r="P337" s="2">
        <v>1000000</v>
      </c>
      <c r="Q337" s="2">
        <v>51977</v>
      </c>
      <c r="R337" s="2">
        <v>595728</v>
      </c>
      <c r="S337" s="1">
        <v>0</v>
      </c>
      <c r="T337" s="1">
        <v>0</v>
      </c>
      <c r="U337" s="1">
        <v>0</v>
      </c>
      <c r="W337" s="1">
        <v>0</v>
      </c>
      <c r="X337" s="1">
        <v>0</v>
      </c>
      <c r="Y337" s="1">
        <v>0</v>
      </c>
      <c r="AB337" s="304">
        <v>44499</v>
      </c>
      <c r="AC337" s="1">
        <v>1</v>
      </c>
      <c r="AD337" s="1" t="s">
        <v>3016</v>
      </c>
      <c r="AE337" s="1">
        <v>1</v>
      </c>
      <c r="AF337" s="1">
        <v>30</v>
      </c>
      <c r="AG337" s="1">
        <v>0</v>
      </c>
      <c r="AH337" s="1" t="s">
        <v>1454</v>
      </c>
      <c r="AI337" s="1" t="s">
        <v>1454</v>
      </c>
      <c r="AJ337" s="1" t="s">
        <v>1454</v>
      </c>
      <c r="AK337" s="1" t="s">
        <v>1454</v>
      </c>
      <c r="AL337" s="1" t="s">
        <v>1454</v>
      </c>
      <c r="AM337" s="1" t="s">
        <v>1454</v>
      </c>
      <c r="AN337" s="1">
        <v>1</v>
      </c>
      <c r="AO337" s="1">
        <v>1</v>
      </c>
      <c r="AP337" s="1" t="s">
        <v>3086</v>
      </c>
      <c r="AQ337" s="1" t="s">
        <v>1454</v>
      </c>
      <c r="AR337" s="2">
        <v>404987</v>
      </c>
      <c r="AS337" s="1" t="s">
        <v>3018</v>
      </c>
      <c r="AT337" s="1">
        <v>44154</v>
      </c>
      <c r="AU337" s="1">
        <v>0</v>
      </c>
      <c r="AV337" s="1">
        <v>0</v>
      </c>
      <c r="AW337" s="1">
        <v>0</v>
      </c>
      <c r="AX337" s="1" t="s">
        <v>1454</v>
      </c>
      <c r="AY337" s="1">
        <v>0</v>
      </c>
      <c r="AZ337" s="1">
        <v>0</v>
      </c>
      <c r="BA337" s="1">
        <v>0</v>
      </c>
    </row>
    <row r="338" spans="1:53" x14ac:dyDescent="0.25">
      <c r="A338" s="309">
        <f t="shared" si="5"/>
        <v>2989205</v>
      </c>
      <c r="B338" s="1" t="s">
        <v>2639</v>
      </c>
      <c r="C338" s="1">
        <v>66802743</v>
      </c>
      <c r="D338" s="1">
        <v>144105</v>
      </c>
      <c r="E338" s="1">
        <v>4</v>
      </c>
      <c r="F338" s="1">
        <v>6.68027431175866E+16</v>
      </c>
      <c r="G338" s="304">
        <v>43658</v>
      </c>
      <c r="H338" s="304">
        <v>45868</v>
      </c>
      <c r="I338" s="1">
        <v>0</v>
      </c>
      <c r="J338" s="1">
        <v>1</v>
      </c>
      <c r="K338" s="1">
        <v>24</v>
      </c>
      <c r="L338" s="1">
        <v>30</v>
      </c>
      <c r="M338" s="1">
        <v>2</v>
      </c>
      <c r="N338" s="305">
        <v>18</v>
      </c>
      <c r="O338" s="305">
        <v>19562</v>
      </c>
      <c r="P338" s="2">
        <v>12000000</v>
      </c>
      <c r="Q338" s="2">
        <v>275651</v>
      </c>
      <c r="R338" s="2">
        <v>9335956</v>
      </c>
      <c r="S338" s="1">
        <v>0</v>
      </c>
      <c r="T338" s="1">
        <v>0</v>
      </c>
      <c r="U338" s="1">
        <v>0</v>
      </c>
      <c r="W338" s="1">
        <v>0</v>
      </c>
      <c r="X338" s="1">
        <v>0</v>
      </c>
      <c r="Y338" s="1">
        <v>0</v>
      </c>
      <c r="AB338" s="304">
        <v>44499</v>
      </c>
      <c r="AC338" s="1">
        <v>1</v>
      </c>
      <c r="AD338" s="1" t="s">
        <v>3016</v>
      </c>
      <c r="AE338" s="1">
        <v>1</v>
      </c>
      <c r="AF338" s="1">
        <v>30</v>
      </c>
      <c r="AG338" s="1">
        <v>0</v>
      </c>
      <c r="AH338" s="1" t="s">
        <v>1454</v>
      </c>
      <c r="AI338" s="1" t="s">
        <v>1454</v>
      </c>
      <c r="AJ338" s="1" t="s">
        <v>1454</v>
      </c>
      <c r="AK338" s="1" t="s">
        <v>1454</v>
      </c>
      <c r="AL338" s="1" t="s">
        <v>1454</v>
      </c>
      <c r="AM338" s="1" t="s">
        <v>1454</v>
      </c>
      <c r="AN338" s="1">
        <v>1</v>
      </c>
      <c r="AO338" s="1">
        <v>1</v>
      </c>
      <c r="AP338" s="1" t="s">
        <v>3086</v>
      </c>
      <c r="AQ338" s="1" t="s">
        <v>1454</v>
      </c>
      <c r="AR338" s="2">
        <v>6346751</v>
      </c>
      <c r="AS338" s="1" t="s">
        <v>3027</v>
      </c>
      <c r="AT338" s="1">
        <v>43658</v>
      </c>
      <c r="AU338" s="1">
        <v>0</v>
      </c>
      <c r="AV338" s="1">
        <v>0</v>
      </c>
      <c r="AW338" s="1">
        <v>0</v>
      </c>
      <c r="AX338" s="1" t="s">
        <v>1454</v>
      </c>
      <c r="AY338" s="1">
        <v>0</v>
      </c>
      <c r="AZ338" s="1">
        <v>0</v>
      </c>
      <c r="BA338" s="1">
        <v>0</v>
      </c>
    </row>
    <row r="339" spans="1:53" x14ac:dyDescent="0.25">
      <c r="A339" s="309">
        <f t="shared" si="5"/>
        <v>0</v>
      </c>
      <c r="B339" s="1" t="s">
        <v>2639</v>
      </c>
      <c r="C339" s="1">
        <v>94062836</v>
      </c>
      <c r="D339" s="1">
        <v>144105</v>
      </c>
      <c r="E339" s="1">
        <v>4</v>
      </c>
      <c r="F339" s="1">
        <v>9.4062836113014096E+16</v>
      </c>
      <c r="G339" s="304">
        <v>44463</v>
      </c>
      <c r="H339" s="304">
        <v>44834</v>
      </c>
      <c r="I339" s="1">
        <v>0</v>
      </c>
      <c r="J339" s="1">
        <v>1</v>
      </c>
      <c r="K339" s="1">
        <v>1</v>
      </c>
      <c r="L339" s="1">
        <v>30</v>
      </c>
      <c r="M339" s="1">
        <v>2</v>
      </c>
      <c r="N339" s="305">
        <v>19.8</v>
      </c>
      <c r="O339" s="305">
        <v>21699</v>
      </c>
      <c r="P339" s="2">
        <v>305000</v>
      </c>
      <c r="Q339" s="2">
        <v>28266</v>
      </c>
      <c r="R339" s="2">
        <v>281839</v>
      </c>
      <c r="S339" s="1">
        <v>0</v>
      </c>
      <c r="T339" s="1">
        <v>0</v>
      </c>
      <c r="U339" s="1">
        <v>0</v>
      </c>
      <c r="W339" s="1">
        <v>0</v>
      </c>
      <c r="X339" s="1">
        <v>0</v>
      </c>
      <c r="Y339" s="1">
        <v>0</v>
      </c>
      <c r="AB339" s="304">
        <v>44498</v>
      </c>
      <c r="AC339" s="1">
        <v>1</v>
      </c>
      <c r="AD339" s="1" t="s">
        <v>3016</v>
      </c>
      <c r="AE339" s="1">
        <v>1</v>
      </c>
      <c r="AF339" s="1">
        <v>30</v>
      </c>
      <c r="AG339" s="1">
        <v>0</v>
      </c>
      <c r="AH339" s="1" t="s">
        <v>1454</v>
      </c>
      <c r="AI339" s="1" t="s">
        <v>1454</v>
      </c>
      <c r="AJ339" s="1" t="s">
        <v>1454</v>
      </c>
      <c r="AK339" s="1" t="s">
        <v>1454</v>
      </c>
      <c r="AL339" s="1" t="s">
        <v>1454</v>
      </c>
      <c r="AM339" s="1" t="s">
        <v>1454</v>
      </c>
      <c r="AN339" s="1">
        <v>1</v>
      </c>
      <c r="AO339" s="1">
        <v>1</v>
      </c>
      <c r="AP339" s="1" t="s">
        <v>3086</v>
      </c>
      <c r="AQ339" s="1" t="s">
        <v>1454</v>
      </c>
      <c r="AR339" s="2">
        <v>364038</v>
      </c>
      <c r="AS339" s="1" t="s">
        <v>3078</v>
      </c>
      <c r="AT339" s="1">
        <v>44463</v>
      </c>
      <c r="AU339" s="1">
        <v>0</v>
      </c>
      <c r="AV339" s="1">
        <v>0</v>
      </c>
      <c r="AW339" s="1">
        <v>0</v>
      </c>
      <c r="AX339" s="1" t="s">
        <v>1454</v>
      </c>
      <c r="AY339" s="1">
        <v>890303093000</v>
      </c>
      <c r="AZ339" s="1">
        <v>0</v>
      </c>
      <c r="BA339" s="1">
        <v>0</v>
      </c>
    </row>
    <row r="340" spans="1:53" x14ac:dyDescent="0.25">
      <c r="A340" s="309">
        <f t="shared" si="5"/>
        <v>0</v>
      </c>
      <c r="B340" s="1" t="s">
        <v>2639</v>
      </c>
      <c r="C340" s="1">
        <v>94062836</v>
      </c>
      <c r="D340" s="1">
        <v>144105</v>
      </c>
      <c r="E340" s="1">
        <v>4</v>
      </c>
      <c r="F340" s="1">
        <v>9.4062836116580704E+16</v>
      </c>
      <c r="G340" s="304">
        <v>42444</v>
      </c>
      <c r="H340" s="304">
        <v>44650</v>
      </c>
      <c r="I340" s="1">
        <v>0</v>
      </c>
      <c r="J340" s="1">
        <v>1</v>
      </c>
      <c r="K340" s="1">
        <v>63</v>
      </c>
      <c r="L340" s="1">
        <v>30</v>
      </c>
      <c r="M340" s="1">
        <v>2</v>
      </c>
      <c r="N340" s="305">
        <v>15.6</v>
      </c>
      <c r="O340" s="305">
        <v>16765</v>
      </c>
      <c r="P340" s="2">
        <v>13120000</v>
      </c>
      <c r="Q340" s="2">
        <v>281715</v>
      </c>
      <c r="R340" s="2">
        <v>2347618</v>
      </c>
      <c r="S340" s="1">
        <v>0</v>
      </c>
      <c r="T340" s="1">
        <v>0</v>
      </c>
      <c r="U340" s="1">
        <v>0</v>
      </c>
      <c r="W340" s="1">
        <v>0</v>
      </c>
      <c r="X340" s="1">
        <v>0</v>
      </c>
      <c r="Y340" s="1">
        <v>0</v>
      </c>
      <c r="AB340" s="304">
        <v>44498</v>
      </c>
      <c r="AC340" s="1">
        <v>1</v>
      </c>
      <c r="AD340" s="1" t="s">
        <v>3016</v>
      </c>
      <c r="AE340" s="1">
        <v>1</v>
      </c>
      <c r="AF340" s="1">
        <v>30</v>
      </c>
      <c r="AG340" s="1">
        <v>0</v>
      </c>
      <c r="AH340" s="1" t="s">
        <v>1454</v>
      </c>
      <c r="AI340" s="1" t="s">
        <v>1454</v>
      </c>
      <c r="AJ340" s="1" t="s">
        <v>1454</v>
      </c>
      <c r="AK340" s="1" t="s">
        <v>1454</v>
      </c>
      <c r="AL340" s="1" t="s">
        <v>1454</v>
      </c>
      <c r="AM340" s="1" t="s">
        <v>1454</v>
      </c>
      <c r="AN340" s="1">
        <v>1</v>
      </c>
      <c r="AO340" s="1">
        <v>1</v>
      </c>
      <c r="AP340" s="1" t="s">
        <v>3086</v>
      </c>
      <c r="AQ340" s="1" t="s">
        <v>1454</v>
      </c>
      <c r="AR340" s="2">
        <v>3032310</v>
      </c>
      <c r="AS340" s="1" t="s">
        <v>3052</v>
      </c>
      <c r="AT340" s="1">
        <v>42444</v>
      </c>
      <c r="AU340" s="1">
        <v>0</v>
      </c>
      <c r="AV340" s="1">
        <v>0</v>
      </c>
      <c r="AW340" s="1">
        <v>0</v>
      </c>
      <c r="AX340" s="1" t="s">
        <v>1454</v>
      </c>
      <c r="AY340" s="1">
        <v>890303093000</v>
      </c>
      <c r="AZ340" s="1">
        <v>0</v>
      </c>
      <c r="BA340" s="1">
        <v>0</v>
      </c>
    </row>
    <row r="341" spans="1:53" x14ac:dyDescent="0.25">
      <c r="A341" s="309">
        <f t="shared" si="5"/>
        <v>0</v>
      </c>
      <c r="B341" s="1" t="s">
        <v>2639</v>
      </c>
      <c r="C341" s="1">
        <v>94062836</v>
      </c>
      <c r="D341" s="1">
        <v>144105</v>
      </c>
      <c r="E341" s="1">
        <v>4</v>
      </c>
      <c r="F341" s="1">
        <v>9.4062836116379296E+16</v>
      </c>
      <c r="G341" s="304">
        <v>42214</v>
      </c>
      <c r="H341" s="304">
        <v>45868</v>
      </c>
      <c r="I341" s="1">
        <v>0</v>
      </c>
      <c r="J341" s="1">
        <v>1</v>
      </c>
      <c r="K341" s="1">
        <v>75</v>
      </c>
      <c r="L341" s="1">
        <v>30</v>
      </c>
      <c r="M341" s="1">
        <v>2</v>
      </c>
      <c r="N341" s="305">
        <v>10.8</v>
      </c>
      <c r="O341" s="305">
        <v>11351</v>
      </c>
      <c r="P341" s="2">
        <v>4175105</v>
      </c>
      <c r="Q341" s="2">
        <v>90960</v>
      </c>
      <c r="R341" s="2">
        <v>3336463</v>
      </c>
      <c r="S341" s="1">
        <v>0</v>
      </c>
      <c r="T341" s="1">
        <v>0</v>
      </c>
      <c r="U341" s="1">
        <v>0</v>
      </c>
      <c r="W341" s="1">
        <v>0</v>
      </c>
      <c r="X341" s="1">
        <v>0</v>
      </c>
      <c r="Y341" s="1">
        <v>0</v>
      </c>
      <c r="AB341" s="304">
        <v>44498</v>
      </c>
      <c r="AC341" s="1">
        <v>1</v>
      </c>
      <c r="AD341" s="1" t="s">
        <v>3016</v>
      </c>
      <c r="AE341" s="1">
        <v>1</v>
      </c>
      <c r="AF341" s="1">
        <v>30</v>
      </c>
      <c r="AG341" s="1">
        <v>0</v>
      </c>
      <c r="AH341" s="1" t="s">
        <v>1454</v>
      </c>
      <c r="AI341" s="1" t="s">
        <v>1454</v>
      </c>
      <c r="AJ341" s="1" t="s">
        <v>1454</v>
      </c>
      <c r="AK341" s="1" t="s">
        <v>1454</v>
      </c>
      <c r="AL341" s="1" t="s">
        <v>1454</v>
      </c>
      <c r="AM341" s="1" t="s">
        <v>1454</v>
      </c>
      <c r="AN341" s="1">
        <v>1</v>
      </c>
      <c r="AO341" s="1">
        <v>1</v>
      </c>
      <c r="AP341" s="1" t="s">
        <v>3086</v>
      </c>
      <c r="AQ341" s="1" t="s">
        <v>1454</v>
      </c>
      <c r="AR341" s="2">
        <v>4309556</v>
      </c>
      <c r="AS341" s="1" t="s">
        <v>3042</v>
      </c>
      <c r="AT341" s="1">
        <v>42214</v>
      </c>
      <c r="AU341" s="1">
        <v>0</v>
      </c>
      <c r="AV341" s="1">
        <v>0</v>
      </c>
      <c r="AW341" s="1">
        <v>0</v>
      </c>
      <c r="AX341" s="1" t="s">
        <v>1454</v>
      </c>
      <c r="AY341" s="1">
        <v>890303093000</v>
      </c>
      <c r="AZ341" s="1">
        <v>0</v>
      </c>
      <c r="BA341" s="1">
        <v>0</v>
      </c>
    </row>
    <row r="342" spans="1:53" x14ac:dyDescent="0.25">
      <c r="A342" s="309">
        <f t="shared" si="5"/>
        <v>0</v>
      </c>
      <c r="B342" s="1" t="s">
        <v>2639</v>
      </c>
      <c r="C342" s="1">
        <v>66734043</v>
      </c>
      <c r="D342" s="1">
        <v>144105</v>
      </c>
      <c r="E342" s="1">
        <v>4</v>
      </c>
      <c r="F342" s="1">
        <v>6.6734043115487696E+16</v>
      </c>
      <c r="G342" s="304">
        <v>43887</v>
      </c>
      <c r="H342" s="304">
        <v>44985</v>
      </c>
      <c r="I342" s="1">
        <v>0</v>
      </c>
      <c r="J342" s="1">
        <v>1</v>
      </c>
      <c r="K342" s="1">
        <v>17</v>
      </c>
      <c r="L342" s="1">
        <v>30</v>
      </c>
      <c r="M342" s="1">
        <v>2</v>
      </c>
      <c r="N342" s="305">
        <v>11.4</v>
      </c>
      <c r="O342" s="305">
        <v>12015</v>
      </c>
      <c r="P342" s="2">
        <v>6000000</v>
      </c>
      <c r="Q342" s="2">
        <v>198393</v>
      </c>
      <c r="R342" s="2">
        <v>3426066</v>
      </c>
      <c r="S342" s="1">
        <v>0</v>
      </c>
      <c r="T342" s="1">
        <v>0</v>
      </c>
      <c r="U342" s="1">
        <v>0</v>
      </c>
      <c r="W342" s="1">
        <v>0</v>
      </c>
      <c r="X342" s="1">
        <v>0</v>
      </c>
      <c r="Y342" s="1">
        <v>0</v>
      </c>
      <c r="AB342" s="304">
        <v>44498</v>
      </c>
      <c r="AC342" s="1">
        <v>1</v>
      </c>
      <c r="AD342" s="1" t="s">
        <v>3016</v>
      </c>
      <c r="AE342" s="1">
        <v>1</v>
      </c>
      <c r="AF342" s="1">
        <v>30</v>
      </c>
      <c r="AG342" s="1">
        <v>0</v>
      </c>
      <c r="AH342" s="1" t="s">
        <v>1454</v>
      </c>
      <c r="AI342" s="1" t="s">
        <v>1454</v>
      </c>
      <c r="AJ342" s="1" t="s">
        <v>1454</v>
      </c>
      <c r="AK342" s="1" t="s">
        <v>1454</v>
      </c>
      <c r="AL342" s="1" t="s">
        <v>1454</v>
      </c>
      <c r="AM342" s="1" t="s">
        <v>1454</v>
      </c>
      <c r="AN342" s="1">
        <v>1</v>
      </c>
      <c r="AO342" s="1">
        <v>1</v>
      </c>
      <c r="AP342" s="1" t="s">
        <v>3086</v>
      </c>
      <c r="AQ342" s="1" t="s">
        <v>1454</v>
      </c>
      <c r="AR342" s="2">
        <v>7955013</v>
      </c>
      <c r="AS342" s="1" t="s">
        <v>3020</v>
      </c>
      <c r="AT342" s="1">
        <v>43887</v>
      </c>
      <c r="AU342" s="1">
        <v>0</v>
      </c>
      <c r="AV342" s="1">
        <v>0</v>
      </c>
      <c r="AW342" s="1">
        <v>0</v>
      </c>
      <c r="AX342" s="1" t="s">
        <v>1454</v>
      </c>
      <c r="AY342" s="1">
        <v>890303093000</v>
      </c>
      <c r="AZ342" s="1">
        <v>0</v>
      </c>
      <c r="BA342" s="1">
        <v>0</v>
      </c>
    </row>
    <row r="343" spans="1:53" x14ac:dyDescent="0.25">
      <c r="A343" s="309">
        <f t="shared" si="5"/>
        <v>2966283</v>
      </c>
      <c r="B343" s="1" t="s">
        <v>2639</v>
      </c>
      <c r="C343" s="1">
        <v>16680585</v>
      </c>
      <c r="D343" s="1">
        <v>144105</v>
      </c>
      <c r="E343" s="1">
        <v>4</v>
      </c>
      <c r="F343" s="1">
        <v>1.6680585120388E+16</v>
      </c>
      <c r="G343" s="304">
        <v>43962</v>
      </c>
      <c r="H343" s="304">
        <v>45777</v>
      </c>
      <c r="I343" s="1">
        <v>0</v>
      </c>
      <c r="J343" s="1">
        <v>1</v>
      </c>
      <c r="K343" s="1">
        <v>16</v>
      </c>
      <c r="L343" s="1">
        <v>30</v>
      </c>
      <c r="M343" s="1">
        <v>2</v>
      </c>
      <c r="N343" s="305">
        <v>15.6</v>
      </c>
      <c r="O343" s="305">
        <v>16765</v>
      </c>
      <c r="P343" s="2">
        <v>10500000</v>
      </c>
      <c r="Q343" s="2">
        <v>254715</v>
      </c>
      <c r="R343" s="2">
        <v>8453202</v>
      </c>
      <c r="S343" s="1">
        <v>0</v>
      </c>
      <c r="T343" s="1">
        <v>0</v>
      </c>
      <c r="U343" s="1">
        <v>0</v>
      </c>
      <c r="W343" s="1">
        <v>0</v>
      </c>
      <c r="X343" s="1">
        <v>0</v>
      </c>
      <c r="Y343" s="1">
        <v>0</v>
      </c>
      <c r="AA343" s="306"/>
      <c r="AB343" s="304">
        <v>44499</v>
      </c>
      <c r="AC343" s="1">
        <v>1</v>
      </c>
      <c r="AD343" s="1" t="s">
        <v>3016</v>
      </c>
      <c r="AE343" s="1">
        <v>1</v>
      </c>
      <c r="AF343" s="1">
        <v>30</v>
      </c>
      <c r="AG343" s="1">
        <v>0</v>
      </c>
      <c r="AH343" s="1" t="s">
        <v>1454</v>
      </c>
      <c r="AI343" s="1" t="s">
        <v>1454</v>
      </c>
      <c r="AJ343" s="1" t="s">
        <v>1454</v>
      </c>
      <c r="AK343" s="1" t="s">
        <v>1454</v>
      </c>
      <c r="AL343" s="1" t="s">
        <v>1454</v>
      </c>
      <c r="AM343" s="1" t="s">
        <v>1454</v>
      </c>
      <c r="AN343" s="1">
        <v>1</v>
      </c>
      <c r="AO343" s="1">
        <v>1</v>
      </c>
      <c r="AP343" s="1" t="s">
        <v>3086</v>
      </c>
      <c r="AQ343" s="1" t="s">
        <v>1454</v>
      </c>
      <c r="AR343" s="2">
        <v>5486919</v>
      </c>
      <c r="AS343" s="1" t="s">
        <v>3021</v>
      </c>
      <c r="AT343" s="1">
        <v>43962</v>
      </c>
      <c r="AU343" s="1">
        <v>0</v>
      </c>
      <c r="AV343" s="1">
        <v>0</v>
      </c>
      <c r="AW343" s="1">
        <v>0</v>
      </c>
      <c r="AX343" s="1" t="s">
        <v>1454</v>
      </c>
      <c r="AY343" s="1" t="s">
        <v>1454</v>
      </c>
      <c r="AZ343" s="1">
        <v>0</v>
      </c>
      <c r="BA343" s="1">
        <v>0</v>
      </c>
    </row>
    <row r="344" spans="1:53" x14ac:dyDescent="0.25">
      <c r="A344" s="309">
        <f t="shared" si="5"/>
        <v>2421503</v>
      </c>
      <c r="B344" s="1" t="s">
        <v>2639</v>
      </c>
      <c r="C344" s="1">
        <v>38886105</v>
      </c>
      <c r="D344" s="1">
        <v>144105</v>
      </c>
      <c r="E344" s="1">
        <v>4</v>
      </c>
      <c r="F344" s="1">
        <v>388861051110256</v>
      </c>
      <c r="G344" s="304">
        <v>43258</v>
      </c>
      <c r="H344" s="304">
        <v>45442</v>
      </c>
      <c r="I344" s="1">
        <v>0</v>
      </c>
      <c r="J344" s="1">
        <v>1</v>
      </c>
      <c r="K344" s="1">
        <v>39</v>
      </c>
      <c r="L344" s="1">
        <v>30</v>
      </c>
      <c r="M344" s="1">
        <v>2</v>
      </c>
      <c r="N344" s="305">
        <v>12</v>
      </c>
      <c r="O344" s="305">
        <v>12683</v>
      </c>
      <c r="P344" s="2">
        <v>19000000</v>
      </c>
      <c r="Q344" s="2">
        <v>374305</v>
      </c>
      <c r="R344" s="2">
        <v>10435031</v>
      </c>
      <c r="S344" s="1">
        <v>0</v>
      </c>
      <c r="T344" s="1">
        <v>0</v>
      </c>
      <c r="U344" s="1">
        <v>0</v>
      </c>
      <c r="W344" s="1">
        <v>0</v>
      </c>
      <c r="X344" s="1">
        <v>0</v>
      </c>
      <c r="Y344" s="1">
        <v>0</v>
      </c>
      <c r="AB344" s="304">
        <v>44499</v>
      </c>
      <c r="AC344" s="1">
        <v>1</v>
      </c>
      <c r="AD344" s="1" t="s">
        <v>3016</v>
      </c>
      <c r="AE344" s="1">
        <v>1</v>
      </c>
      <c r="AF344" s="1">
        <v>30</v>
      </c>
      <c r="AG344" s="1">
        <v>0</v>
      </c>
      <c r="AH344" s="1" t="s">
        <v>1454</v>
      </c>
      <c r="AI344" s="1" t="s">
        <v>1454</v>
      </c>
      <c r="AJ344" s="1" t="s">
        <v>1454</v>
      </c>
      <c r="AK344" s="1" t="s">
        <v>1454</v>
      </c>
      <c r="AL344" s="1" t="s">
        <v>1454</v>
      </c>
      <c r="AM344" s="1" t="s">
        <v>1454</v>
      </c>
      <c r="AN344" s="1">
        <v>1</v>
      </c>
      <c r="AO344" s="1">
        <v>1</v>
      </c>
      <c r="AP344" s="1" t="s">
        <v>3086</v>
      </c>
      <c r="AQ344" s="1" t="s">
        <v>1454</v>
      </c>
      <c r="AR344" s="2">
        <v>8013528</v>
      </c>
      <c r="AS344" s="1" t="s">
        <v>3029</v>
      </c>
      <c r="AT344" s="1">
        <v>43258</v>
      </c>
      <c r="AU344" s="1">
        <v>0</v>
      </c>
      <c r="AV344" s="1">
        <v>0</v>
      </c>
      <c r="AW344" s="1">
        <v>0</v>
      </c>
      <c r="AX344" s="1" t="s">
        <v>1454</v>
      </c>
      <c r="AY344" s="1">
        <v>0</v>
      </c>
      <c r="AZ344" s="1">
        <v>0</v>
      </c>
      <c r="BA344" s="1">
        <v>0</v>
      </c>
    </row>
    <row r="345" spans="1:53" x14ac:dyDescent="0.25">
      <c r="A345" s="309">
        <f t="shared" si="5"/>
        <v>342422</v>
      </c>
      <c r="B345" s="1" t="s">
        <v>2639</v>
      </c>
      <c r="C345" s="1">
        <v>52498599</v>
      </c>
      <c r="D345" s="1">
        <v>144105</v>
      </c>
      <c r="E345" s="1">
        <v>4</v>
      </c>
      <c r="F345" s="1">
        <v>5.24985991246888E+16</v>
      </c>
      <c r="G345" s="304">
        <v>44225</v>
      </c>
      <c r="H345" s="304">
        <v>44592</v>
      </c>
      <c r="I345" s="1">
        <v>0</v>
      </c>
      <c r="J345" s="1">
        <v>1</v>
      </c>
      <c r="K345" s="1">
        <v>9</v>
      </c>
      <c r="L345" s="1">
        <v>30</v>
      </c>
      <c r="M345" s="1">
        <v>2</v>
      </c>
      <c r="N345" s="305">
        <v>21.6</v>
      </c>
      <c r="O345" s="305">
        <v>23872</v>
      </c>
      <c r="P345" s="2">
        <v>3000000</v>
      </c>
      <c r="Q345" s="2">
        <v>152844</v>
      </c>
      <c r="R345" s="2">
        <v>442076</v>
      </c>
      <c r="S345" s="1">
        <v>0</v>
      </c>
      <c r="T345" s="1">
        <v>0</v>
      </c>
      <c r="U345" s="1">
        <v>0</v>
      </c>
      <c r="W345" s="1">
        <v>0</v>
      </c>
      <c r="X345" s="1">
        <v>0</v>
      </c>
      <c r="Y345" s="1">
        <v>0</v>
      </c>
      <c r="AB345" s="304">
        <v>44498</v>
      </c>
      <c r="AC345" s="1">
        <v>1</v>
      </c>
      <c r="AD345" s="1" t="s">
        <v>3016</v>
      </c>
      <c r="AE345" s="1">
        <v>1</v>
      </c>
      <c r="AF345" s="1">
        <v>30</v>
      </c>
      <c r="AG345" s="1">
        <v>0</v>
      </c>
      <c r="AH345" s="1" t="s">
        <v>1454</v>
      </c>
      <c r="AI345" s="1" t="s">
        <v>1454</v>
      </c>
      <c r="AJ345" s="1" t="s">
        <v>1454</v>
      </c>
      <c r="AK345" s="1" t="s">
        <v>1454</v>
      </c>
      <c r="AL345" s="1" t="s">
        <v>1454</v>
      </c>
      <c r="AM345" s="1" t="s">
        <v>1454</v>
      </c>
      <c r="AN345" s="1">
        <v>1</v>
      </c>
      <c r="AO345" s="1">
        <v>1</v>
      </c>
      <c r="AP345" s="1" t="s">
        <v>3086</v>
      </c>
      <c r="AQ345" s="1" t="s">
        <v>1454</v>
      </c>
      <c r="AR345" s="2">
        <v>99654</v>
      </c>
      <c r="AS345" s="1" t="s">
        <v>3018</v>
      </c>
      <c r="AT345" s="1">
        <v>44225</v>
      </c>
      <c r="AU345" s="1">
        <v>0</v>
      </c>
      <c r="AV345" s="1">
        <v>0</v>
      </c>
      <c r="AW345" s="1">
        <v>0</v>
      </c>
      <c r="AX345" s="1" t="s">
        <v>1454</v>
      </c>
      <c r="AY345" s="1">
        <v>890303093000</v>
      </c>
      <c r="AZ345" s="1">
        <v>0</v>
      </c>
      <c r="BA345" s="1">
        <v>0</v>
      </c>
    </row>
    <row r="346" spans="1:53" x14ac:dyDescent="0.25">
      <c r="A346" s="309">
        <f t="shared" si="5"/>
        <v>46246098</v>
      </c>
      <c r="B346" s="1" t="s">
        <v>2639</v>
      </c>
      <c r="C346" s="1">
        <v>52498599</v>
      </c>
      <c r="D346" s="1">
        <v>144105</v>
      </c>
      <c r="E346" s="1">
        <v>4</v>
      </c>
      <c r="F346" s="1">
        <v>5.2498599117787904E+16</v>
      </c>
      <c r="G346" s="304">
        <v>43945</v>
      </c>
      <c r="H346" s="304">
        <v>46507</v>
      </c>
      <c r="I346" s="1">
        <v>0</v>
      </c>
      <c r="J346" s="1">
        <v>1</v>
      </c>
      <c r="K346" s="1">
        <v>16</v>
      </c>
      <c r="L346" s="1">
        <v>30</v>
      </c>
      <c r="M346" s="1">
        <v>2</v>
      </c>
      <c r="N346" s="305">
        <v>18</v>
      </c>
      <c r="O346" s="305">
        <v>19562</v>
      </c>
      <c r="P346" s="2">
        <v>66847000</v>
      </c>
      <c r="Q346" s="2">
        <v>1416286</v>
      </c>
      <c r="R346" s="2">
        <v>59705016</v>
      </c>
      <c r="S346" s="1">
        <v>0</v>
      </c>
      <c r="T346" s="1">
        <v>0</v>
      </c>
      <c r="U346" s="1">
        <v>0</v>
      </c>
      <c r="W346" s="1">
        <v>0</v>
      </c>
      <c r="X346" s="1">
        <v>0</v>
      </c>
      <c r="Y346" s="1">
        <v>0</v>
      </c>
      <c r="AB346" s="304">
        <v>44498</v>
      </c>
      <c r="AC346" s="1">
        <v>1</v>
      </c>
      <c r="AD346" s="1" t="s">
        <v>3016</v>
      </c>
      <c r="AE346" s="1">
        <v>1</v>
      </c>
      <c r="AF346" s="1">
        <v>30</v>
      </c>
      <c r="AG346" s="1">
        <v>0</v>
      </c>
      <c r="AH346" s="1" t="s">
        <v>1454</v>
      </c>
      <c r="AI346" s="1" t="s">
        <v>1454</v>
      </c>
      <c r="AJ346" s="1" t="s">
        <v>1454</v>
      </c>
      <c r="AK346" s="1" t="s">
        <v>1454</v>
      </c>
      <c r="AL346" s="1" t="s">
        <v>1454</v>
      </c>
      <c r="AM346" s="1" t="s">
        <v>1454</v>
      </c>
      <c r="AN346" s="1">
        <v>1</v>
      </c>
      <c r="AO346" s="1">
        <v>1</v>
      </c>
      <c r="AP346" s="1" t="s">
        <v>3086</v>
      </c>
      <c r="AQ346" s="1" t="s">
        <v>1454</v>
      </c>
      <c r="AR346" s="2">
        <v>13458918</v>
      </c>
      <c r="AS346" s="1" t="s">
        <v>3026</v>
      </c>
      <c r="AT346" s="1">
        <v>43945</v>
      </c>
      <c r="AU346" s="1">
        <v>0</v>
      </c>
      <c r="AV346" s="1">
        <v>0</v>
      </c>
      <c r="AW346" s="1">
        <v>0</v>
      </c>
      <c r="AX346" s="1" t="s">
        <v>1454</v>
      </c>
      <c r="AY346" s="1">
        <v>890303093000</v>
      </c>
      <c r="AZ346" s="1">
        <v>0</v>
      </c>
      <c r="BA346" s="1">
        <v>0</v>
      </c>
    </row>
    <row r="347" spans="1:53" x14ac:dyDescent="0.25">
      <c r="A347" s="309">
        <f t="shared" si="5"/>
        <v>2900020</v>
      </c>
      <c r="B347" s="1" t="s">
        <v>2639</v>
      </c>
      <c r="C347" s="1">
        <v>52498599</v>
      </c>
      <c r="D347" s="1">
        <v>144105</v>
      </c>
      <c r="E347" s="1">
        <v>4</v>
      </c>
      <c r="F347" s="1">
        <v>5.24985991203892E+16</v>
      </c>
      <c r="G347" s="304">
        <v>44385</v>
      </c>
      <c r="H347" s="304">
        <v>45838</v>
      </c>
      <c r="I347" s="1">
        <v>0</v>
      </c>
      <c r="J347" s="1">
        <v>1</v>
      </c>
      <c r="K347" s="1">
        <v>4</v>
      </c>
      <c r="L347" s="1">
        <v>30</v>
      </c>
      <c r="M347" s="1">
        <v>2</v>
      </c>
      <c r="N347" s="305">
        <v>13.2</v>
      </c>
      <c r="O347" s="305">
        <v>14029</v>
      </c>
      <c r="P347" s="2">
        <v>4000000</v>
      </c>
      <c r="Q347" s="2">
        <v>108905</v>
      </c>
      <c r="R347" s="2">
        <v>3744007</v>
      </c>
      <c r="S347" s="1">
        <v>0</v>
      </c>
      <c r="T347" s="1">
        <v>0</v>
      </c>
      <c r="U347" s="1">
        <v>0</v>
      </c>
      <c r="W347" s="1">
        <v>0</v>
      </c>
      <c r="X347" s="1">
        <v>0</v>
      </c>
      <c r="Y347" s="1">
        <v>0</v>
      </c>
      <c r="AB347" s="304">
        <v>44498</v>
      </c>
      <c r="AC347" s="1">
        <v>1</v>
      </c>
      <c r="AD347" s="1" t="s">
        <v>3016</v>
      </c>
      <c r="AE347" s="1">
        <v>1</v>
      </c>
      <c r="AF347" s="1">
        <v>30</v>
      </c>
      <c r="AG347" s="1">
        <v>0</v>
      </c>
      <c r="AH347" s="1" t="s">
        <v>1454</v>
      </c>
      <c r="AI347" s="1" t="s">
        <v>1454</v>
      </c>
      <c r="AJ347" s="1" t="s">
        <v>1454</v>
      </c>
      <c r="AK347" s="1" t="s">
        <v>1454</v>
      </c>
      <c r="AL347" s="1" t="s">
        <v>1454</v>
      </c>
      <c r="AM347" s="1" t="s">
        <v>1454</v>
      </c>
      <c r="AN347" s="1">
        <v>1</v>
      </c>
      <c r="AO347" s="1">
        <v>1</v>
      </c>
      <c r="AP347" s="1" t="s">
        <v>3086</v>
      </c>
      <c r="AQ347" s="1" t="s">
        <v>1454</v>
      </c>
      <c r="AR347" s="2">
        <v>843987</v>
      </c>
      <c r="AS347" s="1" t="s">
        <v>3021</v>
      </c>
      <c r="AT347" s="1">
        <v>44385</v>
      </c>
      <c r="AU347" s="1">
        <v>0</v>
      </c>
      <c r="AV347" s="1">
        <v>0</v>
      </c>
      <c r="AW347" s="1">
        <v>0</v>
      </c>
      <c r="AX347" s="1" t="s">
        <v>1454</v>
      </c>
      <c r="AY347" s="1">
        <v>890303093000</v>
      </c>
      <c r="AZ347" s="1">
        <v>0</v>
      </c>
      <c r="BA347" s="1">
        <v>0</v>
      </c>
    </row>
    <row r="348" spans="1:53" x14ac:dyDescent="0.25">
      <c r="A348" s="309">
        <f t="shared" si="5"/>
        <v>0</v>
      </c>
      <c r="B348" s="1" t="s">
        <v>2639</v>
      </c>
      <c r="C348" s="1">
        <v>31974134</v>
      </c>
      <c r="D348" s="1">
        <v>144105</v>
      </c>
      <c r="E348" s="1">
        <v>4</v>
      </c>
      <c r="F348" s="1">
        <v>3.19741341169834E+16</v>
      </c>
      <c r="G348" s="304">
        <v>43035</v>
      </c>
      <c r="H348" s="304">
        <v>44864</v>
      </c>
      <c r="I348" s="1">
        <v>0</v>
      </c>
      <c r="J348" s="1">
        <v>1</v>
      </c>
      <c r="K348" s="1">
        <v>45</v>
      </c>
      <c r="L348" s="1">
        <v>30</v>
      </c>
      <c r="M348" s="1">
        <v>2</v>
      </c>
      <c r="N348" s="305">
        <v>16.8</v>
      </c>
      <c r="O348" s="305">
        <v>18156</v>
      </c>
      <c r="P348" s="2">
        <v>16200000</v>
      </c>
      <c r="Q348" s="2">
        <v>403379</v>
      </c>
      <c r="R348" s="2">
        <v>5413606</v>
      </c>
      <c r="S348" s="1">
        <v>0</v>
      </c>
      <c r="T348" s="1">
        <v>0</v>
      </c>
      <c r="U348" s="1">
        <v>0</v>
      </c>
      <c r="W348" s="1">
        <v>0</v>
      </c>
      <c r="X348" s="1">
        <v>0</v>
      </c>
      <c r="Y348" s="1">
        <v>0</v>
      </c>
      <c r="AB348" s="304">
        <v>44498</v>
      </c>
      <c r="AC348" s="1">
        <v>1</v>
      </c>
      <c r="AD348" s="1" t="s">
        <v>3016</v>
      </c>
      <c r="AE348" s="1">
        <v>1</v>
      </c>
      <c r="AF348" s="1">
        <v>30</v>
      </c>
      <c r="AG348" s="1">
        <v>0</v>
      </c>
      <c r="AH348" s="1" t="s">
        <v>1454</v>
      </c>
      <c r="AI348" s="1" t="s">
        <v>1454</v>
      </c>
      <c r="AJ348" s="1" t="s">
        <v>1454</v>
      </c>
      <c r="AK348" s="1" t="s">
        <v>1454</v>
      </c>
      <c r="AL348" s="1" t="s">
        <v>1454</v>
      </c>
      <c r="AM348" s="1" t="s">
        <v>1454</v>
      </c>
      <c r="AN348" s="1">
        <v>1</v>
      </c>
      <c r="AO348" s="1">
        <v>1</v>
      </c>
      <c r="AP348" s="1" t="s">
        <v>3086</v>
      </c>
      <c r="AQ348" s="1" t="s">
        <v>1454</v>
      </c>
      <c r="AR348" s="2">
        <v>11321122</v>
      </c>
      <c r="AS348" s="1" t="s">
        <v>3051</v>
      </c>
      <c r="AT348" s="1">
        <v>43035</v>
      </c>
      <c r="AU348" s="1">
        <v>0</v>
      </c>
      <c r="AV348" s="1">
        <v>0</v>
      </c>
      <c r="AW348" s="1">
        <v>0</v>
      </c>
      <c r="AX348" s="1" t="s">
        <v>1454</v>
      </c>
      <c r="AY348" s="1">
        <v>890303093000</v>
      </c>
      <c r="AZ348" s="1">
        <v>0</v>
      </c>
      <c r="BA348" s="1">
        <v>0</v>
      </c>
    </row>
    <row r="349" spans="1:53" x14ac:dyDescent="0.25">
      <c r="A349" s="309">
        <f t="shared" si="5"/>
        <v>0</v>
      </c>
      <c r="B349" s="1" t="s">
        <v>2639</v>
      </c>
      <c r="C349" s="1">
        <v>31951121</v>
      </c>
      <c r="D349" s="1">
        <v>144105</v>
      </c>
      <c r="E349" s="1">
        <v>4</v>
      </c>
      <c r="F349" s="1">
        <v>3.19511211152815E+16</v>
      </c>
      <c r="G349" s="304">
        <v>42615</v>
      </c>
      <c r="H349" s="304">
        <v>44438</v>
      </c>
      <c r="I349" s="1">
        <v>0</v>
      </c>
      <c r="J349" s="1">
        <v>1</v>
      </c>
      <c r="K349" s="1">
        <v>58</v>
      </c>
      <c r="L349" s="1">
        <v>30</v>
      </c>
      <c r="M349" s="1">
        <v>2</v>
      </c>
      <c r="N349" s="305">
        <v>18.600000000000001</v>
      </c>
      <c r="O349" s="305">
        <v>20271</v>
      </c>
      <c r="P349" s="2">
        <v>13000000</v>
      </c>
      <c r="Q349" s="2">
        <v>324271</v>
      </c>
      <c r="R349" s="2">
        <v>564643</v>
      </c>
      <c r="S349" s="1">
        <v>0</v>
      </c>
      <c r="T349" s="1">
        <v>0</v>
      </c>
      <c r="U349" s="1">
        <v>0</v>
      </c>
      <c r="W349" s="1">
        <v>0</v>
      </c>
      <c r="X349" s="1">
        <v>0</v>
      </c>
      <c r="Y349" s="1">
        <v>0</v>
      </c>
      <c r="AB349" s="304">
        <v>44499</v>
      </c>
      <c r="AC349" s="1">
        <v>1</v>
      </c>
      <c r="AD349" s="1" t="s">
        <v>3016</v>
      </c>
      <c r="AE349" s="1">
        <v>1</v>
      </c>
      <c r="AF349" s="1">
        <v>30</v>
      </c>
      <c r="AG349" s="1">
        <v>0</v>
      </c>
      <c r="AH349" s="1" t="s">
        <v>1454</v>
      </c>
      <c r="AI349" s="1" t="s">
        <v>1454</v>
      </c>
      <c r="AJ349" s="1" t="s">
        <v>1454</v>
      </c>
      <c r="AK349" s="1" t="s">
        <v>1454</v>
      </c>
      <c r="AL349" s="1" t="s">
        <v>1454</v>
      </c>
      <c r="AM349" s="1" t="s">
        <v>1454</v>
      </c>
      <c r="AN349" s="1">
        <v>1</v>
      </c>
      <c r="AO349" s="1">
        <v>1</v>
      </c>
      <c r="AP349" s="1" t="s">
        <v>3086</v>
      </c>
      <c r="AQ349" s="1" t="s">
        <v>1454</v>
      </c>
      <c r="AR349" s="2">
        <v>759278</v>
      </c>
      <c r="AS349" s="1" t="s">
        <v>3035</v>
      </c>
      <c r="AT349" s="1">
        <v>42615</v>
      </c>
      <c r="AU349" s="1">
        <v>0</v>
      </c>
      <c r="AV349" s="1">
        <v>0</v>
      </c>
      <c r="AW349" s="1">
        <v>0</v>
      </c>
      <c r="AX349" s="1" t="s">
        <v>1454</v>
      </c>
      <c r="AY349" s="1">
        <v>0</v>
      </c>
      <c r="AZ349" s="1" t="s">
        <v>3087</v>
      </c>
      <c r="BA349" s="1">
        <v>0</v>
      </c>
    </row>
    <row r="350" spans="1:53" x14ac:dyDescent="0.25">
      <c r="A350" s="309">
        <f t="shared" si="5"/>
        <v>0</v>
      </c>
      <c r="B350" s="1" t="s">
        <v>2639</v>
      </c>
      <c r="C350" s="1">
        <v>31951121</v>
      </c>
      <c r="D350" s="1">
        <v>144105</v>
      </c>
      <c r="E350" s="1">
        <v>4</v>
      </c>
      <c r="F350" s="1">
        <v>3.19511211163797E+16</v>
      </c>
      <c r="G350" s="304">
        <v>42234</v>
      </c>
      <c r="H350" s="304">
        <v>45899</v>
      </c>
      <c r="I350" s="1">
        <v>0</v>
      </c>
      <c r="J350" s="1">
        <v>1</v>
      </c>
      <c r="K350" s="1">
        <v>76</v>
      </c>
      <c r="L350" s="1">
        <v>30</v>
      </c>
      <c r="M350" s="1">
        <v>2</v>
      </c>
      <c r="N350" s="305">
        <v>10.8</v>
      </c>
      <c r="O350" s="305">
        <v>11351</v>
      </c>
      <c r="P350" s="2">
        <v>7641674</v>
      </c>
      <c r="Q350" s="2">
        <v>166484</v>
      </c>
      <c r="R350" s="2">
        <v>5996645</v>
      </c>
      <c r="S350" s="1">
        <v>0</v>
      </c>
      <c r="T350" s="1">
        <v>0</v>
      </c>
      <c r="U350" s="1">
        <v>0</v>
      </c>
      <c r="W350" s="1">
        <v>0</v>
      </c>
      <c r="X350" s="1">
        <v>0</v>
      </c>
      <c r="Y350" s="1">
        <v>0</v>
      </c>
      <c r="AB350" s="304">
        <v>44499</v>
      </c>
      <c r="AC350" s="1">
        <v>1</v>
      </c>
      <c r="AD350" s="1" t="s">
        <v>3016</v>
      </c>
      <c r="AE350" s="1">
        <v>1</v>
      </c>
      <c r="AF350" s="1">
        <v>30</v>
      </c>
      <c r="AG350" s="1">
        <v>0</v>
      </c>
      <c r="AH350" s="1" t="s">
        <v>1454</v>
      </c>
      <c r="AI350" s="1" t="s">
        <v>1454</v>
      </c>
      <c r="AJ350" s="1" t="s">
        <v>1454</v>
      </c>
      <c r="AK350" s="1" t="s">
        <v>1454</v>
      </c>
      <c r="AL350" s="1" t="s">
        <v>1454</v>
      </c>
      <c r="AM350" s="1" t="s">
        <v>1454</v>
      </c>
      <c r="AN350" s="1">
        <v>1</v>
      </c>
      <c r="AO350" s="1">
        <v>1</v>
      </c>
      <c r="AP350" s="1" t="s">
        <v>3086</v>
      </c>
      <c r="AQ350" s="1" t="s">
        <v>1454</v>
      </c>
      <c r="AR350" s="2">
        <v>8063720</v>
      </c>
      <c r="AS350" s="1" t="s">
        <v>3042</v>
      </c>
      <c r="AT350" s="1">
        <v>42234</v>
      </c>
      <c r="AU350" s="1">
        <v>0</v>
      </c>
      <c r="AV350" s="1">
        <v>0</v>
      </c>
      <c r="AW350" s="1">
        <v>0</v>
      </c>
      <c r="AX350" s="1" t="s">
        <v>1454</v>
      </c>
      <c r="AY350" s="1">
        <v>0</v>
      </c>
      <c r="AZ350" s="1" t="s">
        <v>3087</v>
      </c>
      <c r="BA350" s="1">
        <v>0</v>
      </c>
    </row>
    <row r="351" spans="1:53" x14ac:dyDescent="0.25">
      <c r="A351" s="309">
        <f t="shared" si="5"/>
        <v>0</v>
      </c>
      <c r="B351" s="1" t="s">
        <v>2639</v>
      </c>
      <c r="C351" s="1">
        <v>31959129</v>
      </c>
      <c r="D351" s="1">
        <v>144105</v>
      </c>
      <c r="E351" s="1">
        <v>4</v>
      </c>
      <c r="F351" s="1">
        <v>3.19591291154894E+16</v>
      </c>
      <c r="G351" s="304">
        <v>44441</v>
      </c>
      <c r="H351" s="304">
        <v>46264</v>
      </c>
      <c r="I351" s="1">
        <v>0</v>
      </c>
      <c r="J351" s="1">
        <v>1</v>
      </c>
      <c r="K351" s="1">
        <v>2</v>
      </c>
      <c r="L351" s="1">
        <v>30</v>
      </c>
      <c r="M351" s="1">
        <v>2</v>
      </c>
      <c r="N351" s="305">
        <v>9</v>
      </c>
      <c r="O351" s="305">
        <v>9381</v>
      </c>
      <c r="P351" s="2">
        <v>21000000</v>
      </c>
      <c r="Q351" s="2">
        <v>438867</v>
      </c>
      <c r="R351" s="2">
        <v>20445208</v>
      </c>
      <c r="S351" s="1">
        <v>0</v>
      </c>
      <c r="T351" s="1">
        <v>0</v>
      </c>
      <c r="U351" s="1">
        <v>0</v>
      </c>
      <c r="W351" s="1">
        <v>0</v>
      </c>
      <c r="X351" s="1">
        <v>0</v>
      </c>
      <c r="Y351" s="1">
        <v>0</v>
      </c>
      <c r="AB351" s="304">
        <v>44498</v>
      </c>
      <c r="AC351" s="1">
        <v>1</v>
      </c>
      <c r="AD351" s="1" t="s">
        <v>3016</v>
      </c>
      <c r="AE351" s="1">
        <v>1</v>
      </c>
      <c r="AF351" s="1">
        <v>30</v>
      </c>
      <c r="AG351" s="1">
        <v>0</v>
      </c>
      <c r="AH351" s="1" t="s">
        <v>1454</v>
      </c>
      <c r="AI351" s="1" t="s">
        <v>1454</v>
      </c>
      <c r="AJ351" s="1" t="s">
        <v>1454</v>
      </c>
      <c r="AK351" s="1" t="s">
        <v>1454</v>
      </c>
      <c r="AL351" s="1" t="s">
        <v>1454</v>
      </c>
      <c r="AM351" s="1" t="s">
        <v>1454</v>
      </c>
      <c r="AN351" s="1">
        <v>1</v>
      </c>
      <c r="AO351" s="1">
        <v>1</v>
      </c>
      <c r="AP351" s="1" t="s">
        <v>3086</v>
      </c>
      <c r="AQ351" s="1" t="s">
        <v>1454</v>
      </c>
      <c r="AR351" s="2">
        <v>20977082</v>
      </c>
      <c r="AS351" s="1" t="s">
        <v>3020</v>
      </c>
      <c r="AT351" s="1">
        <v>44441</v>
      </c>
      <c r="AU351" s="1">
        <v>0</v>
      </c>
      <c r="AV351" s="1">
        <v>0</v>
      </c>
      <c r="AW351" s="1">
        <v>0</v>
      </c>
      <c r="AX351" s="1" t="s">
        <v>1454</v>
      </c>
      <c r="AY351" s="1">
        <v>890303093000</v>
      </c>
      <c r="AZ351" s="1">
        <v>0</v>
      </c>
      <c r="BA351" s="1">
        <v>0</v>
      </c>
    </row>
    <row r="352" spans="1:53" x14ac:dyDescent="0.25">
      <c r="A352" s="309">
        <f t="shared" si="5"/>
        <v>0</v>
      </c>
      <c r="B352" s="1" t="s">
        <v>2639</v>
      </c>
      <c r="C352" s="1">
        <v>31959129</v>
      </c>
      <c r="D352" s="1">
        <v>144105</v>
      </c>
      <c r="E352" s="1">
        <v>4</v>
      </c>
      <c r="F352" s="1">
        <v>3.19591291165807E+16</v>
      </c>
      <c r="G352" s="304">
        <v>42445</v>
      </c>
      <c r="H352" s="304">
        <v>44650</v>
      </c>
      <c r="I352" s="1">
        <v>0</v>
      </c>
      <c r="J352" s="1">
        <v>1</v>
      </c>
      <c r="K352" s="1">
        <v>66</v>
      </c>
      <c r="L352" s="1">
        <v>30</v>
      </c>
      <c r="M352" s="1">
        <v>2</v>
      </c>
      <c r="N352" s="305">
        <v>15.6</v>
      </c>
      <c r="O352" s="305">
        <v>16765</v>
      </c>
      <c r="P352" s="2">
        <v>28500000</v>
      </c>
      <c r="Q352" s="2">
        <v>611958</v>
      </c>
      <c r="R352" s="2">
        <v>3444478</v>
      </c>
      <c r="S352" s="1">
        <v>0</v>
      </c>
      <c r="T352" s="1">
        <v>0</v>
      </c>
      <c r="U352" s="1">
        <v>0</v>
      </c>
      <c r="W352" s="1">
        <v>0</v>
      </c>
      <c r="X352" s="1">
        <v>0</v>
      </c>
      <c r="Y352" s="1">
        <v>0</v>
      </c>
      <c r="AB352" s="304">
        <v>44498</v>
      </c>
      <c r="AC352" s="1">
        <v>1</v>
      </c>
      <c r="AD352" s="1" t="s">
        <v>3016</v>
      </c>
      <c r="AE352" s="1">
        <v>1</v>
      </c>
      <c r="AF352" s="1">
        <v>30</v>
      </c>
      <c r="AG352" s="1">
        <v>0</v>
      </c>
      <c r="AH352" s="1" t="s">
        <v>1454</v>
      </c>
      <c r="AI352" s="1" t="s">
        <v>1454</v>
      </c>
      <c r="AJ352" s="1" t="s">
        <v>1454</v>
      </c>
      <c r="AK352" s="1" t="s">
        <v>1454</v>
      </c>
      <c r="AL352" s="1" t="s">
        <v>1454</v>
      </c>
      <c r="AM352" s="1" t="s">
        <v>1454</v>
      </c>
      <c r="AN352" s="1">
        <v>1</v>
      </c>
      <c r="AO352" s="1">
        <v>1</v>
      </c>
      <c r="AP352" s="1" t="s">
        <v>3086</v>
      </c>
      <c r="AQ352" s="1" t="s">
        <v>1454</v>
      </c>
      <c r="AR352" s="2">
        <v>3534085</v>
      </c>
      <c r="AS352" s="1" t="s">
        <v>3052</v>
      </c>
      <c r="AT352" s="1">
        <v>42445</v>
      </c>
      <c r="AU352" s="1">
        <v>0</v>
      </c>
      <c r="AV352" s="1">
        <v>0</v>
      </c>
      <c r="AW352" s="1">
        <v>0</v>
      </c>
      <c r="AX352" s="1" t="s">
        <v>1454</v>
      </c>
      <c r="AY352" s="1">
        <v>890303093000</v>
      </c>
      <c r="AZ352" s="1">
        <v>0</v>
      </c>
      <c r="BA352" s="1">
        <v>0</v>
      </c>
    </row>
    <row r="353" spans="1:53" x14ac:dyDescent="0.25">
      <c r="A353" s="309">
        <f t="shared" si="5"/>
        <v>0</v>
      </c>
      <c r="B353" s="1" t="s">
        <v>2639</v>
      </c>
      <c r="C353" s="1">
        <v>29832107</v>
      </c>
      <c r="D353" s="1">
        <v>144105</v>
      </c>
      <c r="E353" s="1">
        <v>4</v>
      </c>
      <c r="F353" s="1">
        <v>2.98321071171872E+16</v>
      </c>
      <c r="G353" s="304">
        <v>43787</v>
      </c>
      <c r="H353" s="304">
        <v>44530</v>
      </c>
      <c r="I353" s="1">
        <v>0</v>
      </c>
      <c r="J353" s="1">
        <v>1</v>
      </c>
      <c r="K353" s="1">
        <v>21</v>
      </c>
      <c r="L353" s="1">
        <v>30</v>
      </c>
      <c r="M353" s="1">
        <v>2</v>
      </c>
      <c r="N353" s="305">
        <v>11.76</v>
      </c>
      <c r="O353" s="305">
        <v>12415</v>
      </c>
      <c r="P353" s="2">
        <v>1800000</v>
      </c>
      <c r="Q353" s="2">
        <v>84773</v>
      </c>
      <c r="R353" s="2">
        <v>269098</v>
      </c>
      <c r="S353" s="1">
        <v>0</v>
      </c>
      <c r="T353" s="1">
        <v>0</v>
      </c>
      <c r="U353" s="1">
        <v>0</v>
      </c>
      <c r="W353" s="1">
        <v>0</v>
      </c>
      <c r="X353" s="1">
        <v>0</v>
      </c>
      <c r="Y353" s="1">
        <v>0</v>
      </c>
      <c r="AB353" s="304">
        <v>44498</v>
      </c>
      <c r="AC353" s="1">
        <v>1</v>
      </c>
      <c r="AD353" s="1" t="s">
        <v>3016</v>
      </c>
      <c r="AE353" s="1">
        <v>1</v>
      </c>
      <c r="AF353" s="1">
        <v>30</v>
      </c>
      <c r="AG353" s="1">
        <v>0</v>
      </c>
      <c r="AH353" s="1" t="s">
        <v>1454</v>
      </c>
      <c r="AI353" s="1" t="s">
        <v>1454</v>
      </c>
      <c r="AJ353" s="1" t="s">
        <v>1454</v>
      </c>
      <c r="AK353" s="1" t="s">
        <v>1454</v>
      </c>
      <c r="AL353" s="1" t="s">
        <v>1454</v>
      </c>
      <c r="AM353" s="1" t="s">
        <v>1454</v>
      </c>
      <c r="AN353" s="1">
        <v>1</v>
      </c>
      <c r="AO353" s="1">
        <v>1</v>
      </c>
      <c r="AP353" s="1" t="s">
        <v>3086</v>
      </c>
      <c r="AQ353" s="1" t="s">
        <v>1454</v>
      </c>
      <c r="AR353" s="2">
        <v>413344</v>
      </c>
      <c r="AS353" s="1" t="s">
        <v>3025</v>
      </c>
      <c r="AT353" s="1">
        <v>43787</v>
      </c>
      <c r="AU353" s="1">
        <v>0</v>
      </c>
      <c r="AV353" s="1">
        <v>0</v>
      </c>
      <c r="AW353" s="1">
        <v>0</v>
      </c>
      <c r="AX353" s="1" t="s">
        <v>1454</v>
      </c>
      <c r="AY353" s="1">
        <v>890303093000</v>
      </c>
      <c r="AZ353" s="1">
        <v>0</v>
      </c>
      <c r="BA353" s="1">
        <v>0</v>
      </c>
    </row>
    <row r="354" spans="1:53" x14ac:dyDescent="0.25">
      <c r="A354" s="309">
        <f t="shared" si="5"/>
        <v>0</v>
      </c>
      <c r="B354" s="1" t="s">
        <v>2639</v>
      </c>
      <c r="C354" s="1">
        <v>29832107</v>
      </c>
      <c r="D354" s="1">
        <v>144105</v>
      </c>
      <c r="E354" s="1">
        <v>4</v>
      </c>
      <c r="F354" s="1">
        <v>2.98321071154883E+16</v>
      </c>
      <c r="G354" s="304">
        <v>44077</v>
      </c>
      <c r="H354" s="304">
        <v>45899</v>
      </c>
      <c r="I354" s="1">
        <v>0</v>
      </c>
      <c r="J354" s="1">
        <v>1</v>
      </c>
      <c r="K354" s="1">
        <v>14</v>
      </c>
      <c r="L354" s="1">
        <v>30</v>
      </c>
      <c r="M354" s="1">
        <v>2</v>
      </c>
      <c r="N354" s="305">
        <v>11.4</v>
      </c>
      <c r="O354" s="305">
        <v>12015</v>
      </c>
      <c r="P354" s="2">
        <v>7400000</v>
      </c>
      <c r="Q354" s="2">
        <v>163445</v>
      </c>
      <c r="R354" s="2">
        <v>6036611</v>
      </c>
      <c r="S354" s="1">
        <v>0</v>
      </c>
      <c r="T354" s="1">
        <v>0</v>
      </c>
      <c r="U354" s="1">
        <v>0</v>
      </c>
      <c r="W354" s="1">
        <v>0</v>
      </c>
      <c r="X354" s="1">
        <v>0</v>
      </c>
      <c r="Y354" s="1">
        <v>0</v>
      </c>
      <c r="AB354" s="304">
        <v>44498</v>
      </c>
      <c r="AC354" s="1">
        <v>1</v>
      </c>
      <c r="AD354" s="1" t="s">
        <v>3016</v>
      </c>
      <c r="AE354" s="1">
        <v>1</v>
      </c>
      <c r="AF354" s="1">
        <v>30</v>
      </c>
      <c r="AG354" s="1">
        <v>0</v>
      </c>
      <c r="AH354" s="1" t="s">
        <v>1454</v>
      </c>
      <c r="AI354" s="1" t="s">
        <v>1454</v>
      </c>
      <c r="AJ354" s="1" t="s">
        <v>1454</v>
      </c>
      <c r="AK354" s="1" t="s">
        <v>1454</v>
      </c>
      <c r="AL354" s="1" t="s">
        <v>1454</v>
      </c>
      <c r="AM354" s="1" t="s">
        <v>1454</v>
      </c>
      <c r="AN354" s="1">
        <v>1</v>
      </c>
      <c r="AO354" s="1">
        <v>1</v>
      </c>
      <c r="AP354" s="1" t="s">
        <v>3086</v>
      </c>
      <c r="AQ354" s="1" t="s">
        <v>1454</v>
      </c>
      <c r="AR354" s="2">
        <v>9272446</v>
      </c>
      <c r="AS354" s="1" t="s">
        <v>3020</v>
      </c>
      <c r="AT354" s="1">
        <v>44077</v>
      </c>
      <c r="AU354" s="1">
        <v>0</v>
      </c>
      <c r="AV354" s="1">
        <v>0</v>
      </c>
      <c r="AW354" s="1">
        <v>0</v>
      </c>
      <c r="AX354" s="1" t="s">
        <v>1454</v>
      </c>
      <c r="AY354" s="1">
        <v>890303093000</v>
      </c>
      <c r="AZ354" s="1">
        <v>0</v>
      </c>
      <c r="BA354" s="1">
        <v>0</v>
      </c>
    </row>
    <row r="355" spans="1:53" x14ac:dyDescent="0.25">
      <c r="A355" s="309">
        <f t="shared" si="5"/>
        <v>15083937</v>
      </c>
      <c r="B355" s="1" t="s">
        <v>2639</v>
      </c>
      <c r="C355" s="1">
        <v>66982265</v>
      </c>
      <c r="D355" s="1">
        <v>144105</v>
      </c>
      <c r="E355" s="1">
        <v>4</v>
      </c>
      <c r="F355" s="1">
        <v>6.6982265118289104E+16</v>
      </c>
      <c r="G355" s="304">
        <v>44341</v>
      </c>
      <c r="H355" s="304">
        <v>46568</v>
      </c>
      <c r="I355" s="1">
        <v>0</v>
      </c>
      <c r="J355" s="1">
        <v>1</v>
      </c>
      <c r="K355" s="1">
        <v>4</v>
      </c>
      <c r="L355" s="1">
        <v>30</v>
      </c>
      <c r="M355" s="1">
        <v>2</v>
      </c>
      <c r="N355" s="305">
        <v>15.6</v>
      </c>
      <c r="O355" s="305">
        <v>16765</v>
      </c>
      <c r="P355" s="2">
        <v>20000000</v>
      </c>
      <c r="Q355" s="2">
        <v>436042</v>
      </c>
      <c r="R355" s="2">
        <v>19322262</v>
      </c>
      <c r="S355" s="1">
        <v>0</v>
      </c>
      <c r="T355" s="1">
        <v>0</v>
      </c>
      <c r="U355" s="1">
        <v>0</v>
      </c>
      <c r="W355" s="1">
        <v>0</v>
      </c>
      <c r="X355" s="1">
        <v>0</v>
      </c>
      <c r="Y355" s="1">
        <v>0</v>
      </c>
      <c r="AB355" s="304">
        <v>44499</v>
      </c>
      <c r="AC355" s="1">
        <v>1</v>
      </c>
      <c r="AD355" s="1" t="s">
        <v>3016</v>
      </c>
      <c r="AE355" s="1">
        <v>1</v>
      </c>
      <c r="AF355" s="1">
        <v>30</v>
      </c>
      <c r="AG355" s="1">
        <v>0</v>
      </c>
      <c r="AH355" s="1" t="s">
        <v>1454</v>
      </c>
      <c r="AI355" s="1" t="s">
        <v>1454</v>
      </c>
      <c r="AJ355" s="1" t="s">
        <v>1454</v>
      </c>
      <c r="AK355" s="1" t="s">
        <v>1454</v>
      </c>
      <c r="AL355" s="1" t="s">
        <v>1454</v>
      </c>
      <c r="AM355" s="1" t="s">
        <v>1454</v>
      </c>
      <c r="AN355" s="1">
        <v>1</v>
      </c>
      <c r="AO355" s="1">
        <v>1</v>
      </c>
      <c r="AP355" s="1" t="s">
        <v>3086</v>
      </c>
      <c r="AQ355" s="1" t="s">
        <v>1454</v>
      </c>
      <c r="AR355" s="2">
        <v>4238325</v>
      </c>
      <c r="AS355" s="1" t="s">
        <v>3024</v>
      </c>
      <c r="AT355" s="1">
        <v>44341</v>
      </c>
      <c r="AU355" s="1">
        <v>0</v>
      </c>
      <c r="AV355" s="1">
        <v>0</v>
      </c>
      <c r="AW355" s="1">
        <v>0</v>
      </c>
      <c r="AX355" s="1" t="s">
        <v>1454</v>
      </c>
      <c r="AY355" s="1">
        <v>0</v>
      </c>
      <c r="AZ355" s="1">
        <v>0</v>
      </c>
      <c r="BA355" s="1">
        <v>0</v>
      </c>
    </row>
    <row r="356" spans="1:53" x14ac:dyDescent="0.25">
      <c r="A356" s="309">
        <f t="shared" si="5"/>
        <v>0</v>
      </c>
      <c r="B356" s="1" t="s">
        <v>2639</v>
      </c>
      <c r="C356" s="1">
        <v>67042185</v>
      </c>
      <c r="D356" s="1">
        <v>144105</v>
      </c>
      <c r="E356" s="1">
        <v>4</v>
      </c>
      <c r="F356" s="1">
        <v>6.70421851171854E+16</v>
      </c>
      <c r="G356" s="304">
        <v>43433</v>
      </c>
      <c r="H356" s="304">
        <v>44530</v>
      </c>
      <c r="I356" s="1">
        <v>0</v>
      </c>
      <c r="J356" s="1">
        <v>1</v>
      </c>
      <c r="K356" s="1">
        <v>32</v>
      </c>
      <c r="L356" s="1">
        <v>30</v>
      </c>
      <c r="M356" s="1">
        <v>2</v>
      </c>
      <c r="N356" s="305">
        <v>11.76</v>
      </c>
      <c r="O356" s="305">
        <v>12415</v>
      </c>
      <c r="P356" s="2">
        <v>9000000</v>
      </c>
      <c r="Q356" s="2">
        <v>299135</v>
      </c>
      <c r="R356" s="2">
        <v>1166601</v>
      </c>
      <c r="S356" s="1">
        <v>0</v>
      </c>
      <c r="T356" s="1">
        <v>0</v>
      </c>
      <c r="U356" s="1">
        <v>0</v>
      </c>
      <c r="W356" s="1">
        <v>0</v>
      </c>
      <c r="X356" s="1">
        <v>0</v>
      </c>
      <c r="Y356" s="1">
        <v>0</v>
      </c>
      <c r="AB356" s="304">
        <v>44499</v>
      </c>
      <c r="AC356" s="1">
        <v>1</v>
      </c>
      <c r="AD356" s="1" t="s">
        <v>3016</v>
      </c>
      <c r="AE356" s="1">
        <v>1</v>
      </c>
      <c r="AF356" s="1">
        <v>30</v>
      </c>
      <c r="AG356" s="1">
        <v>0</v>
      </c>
      <c r="AH356" s="1" t="s">
        <v>1454</v>
      </c>
      <c r="AI356" s="1" t="s">
        <v>1454</v>
      </c>
      <c r="AJ356" s="1" t="s">
        <v>1454</v>
      </c>
      <c r="AK356" s="1" t="s">
        <v>1454</v>
      </c>
      <c r="AL356" s="1" t="s">
        <v>1454</v>
      </c>
      <c r="AM356" s="1" t="s">
        <v>1454</v>
      </c>
      <c r="AN356" s="1">
        <v>1</v>
      </c>
      <c r="AO356" s="1">
        <v>1</v>
      </c>
      <c r="AP356" s="1" t="s">
        <v>3086</v>
      </c>
      <c r="AQ356" s="1" t="s">
        <v>1454</v>
      </c>
      <c r="AR356" s="2">
        <v>4238407</v>
      </c>
      <c r="AS356" s="1" t="s">
        <v>3025</v>
      </c>
      <c r="AT356" s="1">
        <v>43433</v>
      </c>
      <c r="AU356" s="1">
        <v>0</v>
      </c>
      <c r="AV356" s="1">
        <v>0</v>
      </c>
      <c r="AW356" s="1">
        <v>0</v>
      </c>
      <c r="AX356" s="1" t="s">
        <v>1454</v>
      </c>
      <c r="AY356" s="1">
        <v>0</v>
      </c>
      <c r="AZ356" s="1">
        <v>0</v>
      </c>
      <c r="BA356" s="1">
        <v>0</v>
      </c>
    </row>
    <row r="357" spans="1:53" x14ac:dyDescent="0.25">
      <c r="A357" s="309">
        <f t="shared" si="5"/>
        <v>0</v>
      </c>
      <c r="B357" s="1" t="s">
        <v>2639</v>
      </c>
      <c r="C357" s="1">
        <v>67042185</v>
      </c>
      <c r="D357" s="1">
        <v>144105</v>
      </c>
      <c r="E357" s="1">
        <v>4</v>
      </c>
      <c r="F357" s="1">
        <v>6.7042185117187296E+16</v>
      </c>
      <c r="G357" s="304">
        <v>43795</v>
      </c>
      <c r="H357" s="304">
        <v>44530</v>
      </c>
      <c r="I357" s="1">
        <v>0</v>
      </c>
      <c r="J357" s="1">
        <v>1</v>
      </c>
      <c r="K357" s="1">
        <v>20</v>
      </c>
      <c r="L357" s="1">
        <v>30</v>
      </c>
      <c r="M357" s="1">
        <v>2</v>
      </c>
      <c r="N357" s="305">
        <v>11.76</v>
      </c>
      <c r="O357" s="305">
        <v>12415</v>
      </c>
      <c r="P357" s="2">
        <v>2000000</v>
      </c>
      <c r="Q357" s="2">
        <v>94192</v>
      </c>
      <c r="R357" s="2">
        <v>367494</v>
      </c>
      <c r="S357" s="1">
        <v>0</v>
      </c>
      <c r="T357" s="1">
        <v>0</v>
      </c>
      <c r="U357" s="1">
        <v>0</v>
      </c>
      <c r="W357" s="1">
        <v>0</v>
      </c>
      <c r="X357" s="1">
        <v>0</v>
      </c>
      <c r="Y357" s="1">
        <v>0</v>
      </c>
      <c r="AB357" s="304">
        <v>44499</v>
      </c>
      <c r="AC357" s="1">
        <v>1</v>
      </c>
      <c r="AD357" s="1" t="s">
        <v>3016</v>
      </c>
      <c r="AE357" s="1">
        <v>1</v>
      </c>
      <c r="AF357" s="1">
        <v>30</v>
      </c>
      <c r="AG357" s="1">
        <v>0</v>
      </c>
      <c r="AH357" s="1" t="s">
        <v>1454</v>
      </c>
      <c r="AI357" s="1" t="s">
        <v>1454</v>
      </c>
      <c r="AJ357" s="1" t="s">
        <v>1454</v>
      </c>
      <c r="AK357" s="1" t="s">
        <v>1454</v>
      </c>
      <c r="AL357" s="1" t="s">
        <v>1454</v>
      </c>
      <c r="AM357" s="1" t="s">
        <v>1454</v>
      </c>
      <c r="AN357" s="1">
        <v>1</v>
      </c>
      <c r="AO357" s="1">
        <v>1</v>
      </c>
      <c r="AP357" s="1" t="s">
        <v>3086</v>
      </c>
      <c r="AQ357" s="1" t="s">
        <v>1454</v>
      </c>
      <c r="AR357" s="2">
        <v>1335151</v>
      </c>
      <c r="AS357" s="1" t="s">
        <v>3025</v>
      </c>
      <c r="AT357" s="1">
        <v>43795</v>
      </c>
      <c r="AU357" s="1">
        <v>0</v>
      </c>
      <c r="AV357" s="1">
        <v>0</v>
      </c>
      <c r="AW357" s="1">
        <v>0</v>
      </c>
      <c r="AX357" s="1" t="s">
        <v>1454</v>
      </c>
      <c r="AY357" s="1">
        <v>0</v>
      </c>
      <c r="AZ357" s="1">
        <v>0</v>
      </c>
      <c r="BA357" s="1">
        <v>0</v>
      </c>
    </row>
    <row r="358" spans="1:53" x14ac:dyDescent="0.25">
      <c r="A358" s="309">
        <f t="shared" si="5"/>
        <v>983466</v>
      </c>
      <c r="B358" s="1" t="s">
        <v>2639</v>
      </c>
      <c r="C358" s="1">
        <v>31844746</v>
      </c>
      <c r="D358" s="1">
        <v>144105</v>
      </c>
      <c r="E358" s="1">
        <v>4</v>
      </c>
      <c r="F358" s="1">
        <v>3.18447461169826E+16</v>
      </c>
      <c r="G358" s="304">
        <v>42871</v>
      </c>
      <c r="H358" s="304">
        <v>44711</v>
      </c>
      <c r="I358" s="1">
        <v>0</v>
      </c>
      <c r="J358" s="1">
        <v>1</v>
      </c>
      <c r="K358" s="1">
        <v>53</v>
      </c>
      <c r="L358" s="1">
        <v>30</v>
      </c>
      <c r="M358" s="1">
        <v>2</v>
      </c>
      <c r="N358" s="305">
        <v>16.8</v>
      </c>
      <c r="O358" s="305">
        <v>18156</v>
      </c>
      <c r="P358" s="2">
        <v>10000000</v>
      </c>
      <c r="Q358" s="2">
        <v>248999</v>
      </c>
      <c r="R358" s="2">
        <v>1647824</v>
      </c>
      <c r="S358" s="1">
        <v>0</v>
      </c>
      <c r="T358" s="1">
        <v>0</v>
      </c>
      <c r="U358" s="1">
        <v>0</v>
      </c>
      <c r="W358" s="1">
        <v>0</v>
      </c>
      <c r="X358" s="1">
        <v>0</v>
      </c>
      <c r="Y358" s="1">
        <v>0</v>
      </c>
      <c r="AB358" s="304">
        <v>44498</v>
      </c>
      <c r="AC358" s="1">
        <v>1</v>
      </c>
      <c r="AD358" s="1" t="s">
        <v>3016</v>
      </c>
      <c r="AE358" s="1">
        <v>1</v>
      </c>
      <c r="AF358" s="1">
        <v>30</v>
      </c>
      <c r="AG358" s="1">
        <v>0</v>
      </c>
      <c r="AH358" s="1" t="s">
        <v>1454</v>
      </c>
      <c r="AI358" s="1" t="s">
        <v>1454</v>
      </c>
      <c r="AJ358" s="1" t="s">
        <v>1454</v>
      </c>
      <c r="AK358" s="1" t="s">
        <v>1454</v>
      </c>
      <c r="AL358" s="1" t="s">
        <v>1454</v>
      </c>
      <c r="AM358" s="1" t="s">
        <v>1454</v>
      </c>
      <c r="AN358" s="1">
        <v>1</v>
      </c>
      <c r="AO358" s="1">
        <v>1</v>
      </c>
      <c r="AP358" s="1" t="s">
        <v>3086</v>
      </c>
      <c r="AQ358" s="1" t="s">
        <v>1454</v>
      </c>
      <c r="AR358" s="2">
        <v>664358</v>
      </c>
      <c r="AS358" s="1" t="s">
        <v>3051</v>
      </c>
      <c r="AT358" s="1">
        <v>42871</v>
      </c>
      <c r="AU358" s="1">
        <v>0</v>
      </c>
      <c r="AV358" s="1">
        <v>0</v>
      </c>
      <c r="AW358" s="1">
        <v>0</v>
      </c>
      <c r="AX358" s="1" t="s">
        <v>1454</v>
      </c>
      <c r="AY358" s="1">
        <v>890303093000</v>
      </c>
      <c r="AZ358" s="1">
        <v>0</v>
      </c>
      <c r="BA358" s="1">
        <v>0</v>
      </c>
    </row>
    <row r="359" spans="1:53" x14ac:dyDescent="0.25">
      <c r="A359" s="309">
        <f t="shared" si="5"/>
        <v>19275049</v>
      </c>
      <c r="B359" s="1" t="s">
        <v>2639</v>
      </c>
      <c r="C359" s="1">
        <v>31844746</v>
      </c>
      <c r="D359" s="1">
        <v>144105</v>
      </c>
      <c r="E359" s="1">
        <v>4</v>
      </c>
      <c r="F359" s="1">
        <v>318447461206500</v>
      </c>
      <c r="G359" s="304">
        <v>44026</v>
      </c>
      <c r="H359" s="304">
        <v>45838</v>
      </c>
      <c r="I359" s="1">
        <v>0</v>
      </c>
      <c r="J359" s="1">
        <v>1</v>
      </c>
      <c r="K359" s="1">
        <v>16</v>
      </c>
      <c r="L359" s="1">
        <v>30</v>
      </c>
      <c r="M359" s="1">
        <v>2</v>
      </c>
      <c r="N359" s="305">
        <v>10.199999999999999</v>
      </c>
      <c r="O359" s="305">
        <v>10691</v>
      </c>
      <c r="P359" s="2">
        <v>60000000</v>
      </c>
      <c r="Q359" s="2">
        <v>881381</v>
      </c>
      <c r="R359" s="2">
        <v>32295876</v>
      </c>
      <c r="S359" s="1">
        <v>0</v>
      </c>
      <c r="T359" s="1">
        <v>0</v>
      </c>
      <c r="U359" s="1">
        <v>0</v>
      </c>
      <c r="W359" s="1">
        <v>0</v>
      </c>
      <c r="X359" s="1">
        <v>0</v>
      </c>
      <c r="Y359" s="1">
        <v>0</v>
      </c>
      <c r="AB359" s="304">
        <v>44498</v>
      </c>
      <c r="AC359" s="1">
        <v>1</v>
      </c>
      <c r="AD359" s="1" t="s">
        <v>3016</v>
      </c>
      <c r="AE359" s="1">
        <v>1</v>
      </c>
      <c r="AF359" s="1">
        <v>30</v>
      </c>
      <c r="AG359" s="1">
        <v>0</v>
      </c>
      <c r="AH359" s="1" t="s">
        <v>1454</v>
      </c>
      <c r="AI359" s="1" t="s">
        <v>1454</v>
      </c>
      <c r="AJ359" s="1" t="s">
        <v>1454</v>
      </c>
      <c r="AK359" s="1" t="s">
        <v>1454</v>
      </c>
      <c r="AL359" s="1" t="s">
        <v>1454</v>
      </c>
      <c r="AM359" s="1" t="s">
        <v>1454</v>
      </c>
      <c r="AN359" s="1">
        <v>1</v>
      </c>
      <c r="AO359" s="1">
        <v>1</v>
      </c>
      <c r="AP359" s="1" t="s">
        <v>3086</v>
      </c>
      <c r="AQ359" s="1" t="s">
        <v>1454</v>
      </c>
      <c r="AR359" s="2">
        <v>13020827</v>
      </c>
      <c r="AS359" s="1" t="s">
        <v>3028</v>
      </c>
      <c r="AT359" s="1">
        <v>44026</v>
      </c>
      <c r="AU359" s="1">
        <v>0</v>
      </c>
      <c r="AV359" s="1">
        <v>0</v>
      </c>
      <c r="AW359" s="1">
        <v>0</v>
      </c>
      <c r="AX359" s="1" t="s">
        <v>1454</v>
      </c>
      <c r="AY359" s="1">
        <v>890303093000</v>
      </c>
      <c r="AZ359" s="1">
        <v>0</v>
      </c>
      <c r="BA359" s="1">
        <v>0</v>
      </c>
    </row>
    <row r="360" spans="1:53" x14ac:dyDescent="0.25">
      <c r="A360" s="309">
        <f t="shared" si="5"/>
        <v>18254543</v>
      </c>
      <c r="B360" s="1" t="s">
        <v>2639</v>
      </c>
      <c r="C360" s="1">
        <v>31844746</v>
      </c>
      <c r="D360" s="1">
        <v>144105</v>
      </c>
      <c r="E360" s="1">
        <v>4</v>
      </c>
      <c r="F360" s="1">
        <v>318447461120398</v>
      </c>
      <c r="G360" s="304">
        <v>43480</v>
      </c>
      <c r="H360" s="304">
        <v>45322</v>
      </c>
      <c r="I360" s="1">
        <v>0</v>
      </c>
      <c r="J360" s="1">
        <v>1</v>
      </c>
      <c r="K360" s="1">
        <v>33</v>
      </c>
      <c r="L360" s="1">
        <v>30</v>
      </c>
      <c r="M360" s="1">
        <v>2</v>
      </c>
      <c r="N360" s="305">
        <v>13.2</v>
      </c>
      <c r="O360" s="305">
        <v>14029</v>
      </c>
      <c r="P360" s="2">
        <v>57368932</v>
      </c>
      <c r="Q360" s="2">
        <v>1319696</v>
      </c>
      <c r="R360" s="2">
        <v>30585990</v>
      </c>
      <c r="S360" s="1">
        <v>0</v>
      </c>
      <c r="T360" s="1">
        <v>0</v>
      </c>
      <c r="U360" s="1">
        <v>0</v>
      </c>
      <c r="W360" s="1">
        <v>0</v>
      </c>
      <c r="X360" s="1">
        <v>0</v>
      </c>
      <c r="Y360" s="1">
        <v>0</v>
      </c>
      <c r="AB360" s="304">
        <v>44498</v>
      </c>
      <c r="AC360" s="1">
        <v>1</v>
      </c>
      <c r="AD360" s="1" t="s">
        <v>3016</v>
      </c>
      <c r="AE360" s="1">
        <v>1</v>
      </c>
      <c r="AF360" s="1">
        <v>30</v>
      </c>
      <c r="AG360" s="1">
        <v>0</v>
      </c>
      <c r="AH360" s="1" t="s">
        <v>1454</v>
      </c>
      <c r="AI360" s="1" t="s">
        <v>1454</v>
      </c>
      <c r="AJ360" s="1" t="s">
        <v>1454</v>
      </c>
      <c r="AK360" s="1" t="s">
        <v>1454</v>
      </c>
      <c r="AL360" s="1" t="s">
        <v>1454</v>
      </c>
      <c r="AM360" s="1" t="s">
        <v>1454</v>
      </c>
      <c r="AN360" s="1">
        <v>1</v>
      </c>
      <c r="AO360" s="1">
        <v>1</v>
      </c>
      <c r="AP360" s="1" t="s">
        <v>3086</v>
      </c>
      <c r="AQ360" s="1" t="s">
        <v>1454</v>
      </c>
      <c r="AR360" s="2">
        <v>12331447</v>
      </c>
      <c r="AS360" s="1" t="s">
        <v>3047</v>
      </c>
      <c r="AT360" s="1">
        <v>43480</v>
      </c>
      <c r="AU360" s="1">
        <v>0</v>
      </c>
      <c r="AV360" s="1">
        <v>0</v>
      </c>
      <c r="AW360" s="1">
        <v>0</v>
      </c>
      <c r="AX360" s="1" t="s">
        <v>1454</v>
      </c>
      <c r="AY360" s="1">
        <v>890303093000</v>
      </c>
      <c r="AZ360" s="1">
        <v>0</v>
      </c>
      <c r="BA360" s="1">
        <v>0</v>
      </c>
    </row>
    <row r="361" spans="1:53" x14ac:dyDescent="0.25">
      <c r="A361" s="309">
        <f t="shared" si="5"/>
        <v>3061149</v>
      </c>
      <c r="B361" s="1" t="s">
        <v>2639</v>
      </c>
      <c r="C361" s="1">
        <v>31844746</v>
      </c>
      <c r="D361" s="1">
        <v>144105</v>
      </c>
      <c r="E361" s="1">
        <v>4</v>
      </c>
      <c r="F361" s="1">
        <v>3.1844746117284E+16</v>
      </c>
      <c r="G361" s="304">
        <v>43166</v>
      </c>
      <c r="H361" s="304">
        <v>44985</v>
      </c>
      <c r="I361" s="1">
        <v>0</v>
      </c>
      <c r="J361" s="1">
        <v>1</v>
      </c>
      <c r="K361" s="1">
        <v>44</v>
      </c>
      <c r="L361" s="1">
        <v>30</v>
      </c>
      <c r="M361" s="1">
        <v>2</v>
      </c>
      <c r="N361" s="305">
        <v>11.4</v>
      </c>
      <c r="O361" s="305">
        <v>12015</v>
      </c>
      <c r="P361" s="2">
        <v>25000000</v>
      </c>
      <c r="Q361" s="2">
        <v>347748</v>
      </c>
      <c r="R361" s="2">
        <v>5129040</v>
      </c>
      <c r="S361" s="1">
        <v>0</v>
      </c>
      <c r="T361" s="1">
        <v>0</v>
      </c>
      <c r="U361" s="1">
        <v>0</v>
      </c>
      <c r="W361" s="1">
        <v>0</v>
      </c>
      <c r="X361" s="1">
        <v>0</v>
      </c>
      <c r="Y361" s="1">
        <v>0</v>
      </c>
      <c r="AB361" s="304">
        <v>44498</v>
      </c>
      <c r="AC361" s="1">
        <v>1</v>
      </c>
      <c r="AD361" s="1" t="s">
        <v>3016</v>
      </c>
      <c r="AE361" s="1">
        <v>1</v>
      </c>
      <c r="AF361" s="1">
        <v>30</v>
      </c>
      <c r="AG361" s="1">
        <v>0</v>
      </c>
      <c r="AH361" s="1" t="s">
        <v>1454</v>
      </c>
      <c r="AI361" s="1" t="s">
        <v>1454</v>
      </c>
      <c r="AJ361" s="1" t="s">
        <v>1454</v>
      </c>
      <c r="AK361" s="1" t="s">
        <v>1454</v>
      </c>
      <c r="AL361" s="1" t="s">
        <v>1454</v>
      </c>
      <c r="AM361" s="1" t="s">
        <v>1454</v>
      </c>
      <c r="AN361" s="1">
        <v>1</v>
      </c>
      <c r="AO361" s="1">
        <v>1</v>
      </c>
      <c r="AP361" s="1" t="s">
        <v>3086</v>
      </c>
      <c r="AQ361" s="1" t="s">
        <v>1454</v>
      </c>
      <c r="AR361" s="2">
        <v>2067891</v>
      </c>
      <c r="AS361" s="1" t="s">
        <v>3049</v>
      </c>
      <c r="AT361" s="1">
        <v>43166</v>
      </c>
      <c r="AU361" s="1">
        <v>0</v>
      </c>
      <c r="AV361" s="1">
        <v>0</v>
      </c>
      <c r="AW361" s="1">
        <v>0</v>
      </c>
      <c r="AX361" s="1" t="s">
        <v>1454</v>
      </c>
      <c r="AY361" s="1">
        <v>890303093000</v>
      </c>
      <c r="AZ361" s="1">
        <v>0</v>
      </c>
      <c r="BA361" s="1">
        <v>0</v>
      </c>
    </row>
    <row r="362" spans="1:53" x14ac:dyDescent="0.25">
      <c r="A362" s="309">
        <f t="shared" si="5"/>
        <v>617216</v>
      </c>
      <c r="B362" s="1" t="s">
        <v>2639</v>
      </c>
      <c r="C362" s="1">
        <v>29361599</v>
      </c>
      <c r="D362" s="1">
        <v>144105</v>
      </c>
      <c r="E362" s="1">
        <v>4</v>
      </c>
      <c r="F362" s="1">
        <v>2.93615991083895E+16</v>
      </c>
      <c r="G362" s="304">
        <v>44460</v>
      </c>
      <c r="H362" s="304">
        <v>44560</v>
      </c>
      <c r="I362" s="1">
        <v>0</v>
      </c>
      <c r="J362" s="1">
        <v>2</v>
      </c>
      <c r="K362" s="1">
        <v>0</v>
      </c>
      <c r="L362" s="1">
        <v>30</v>
      </c>
      <c r="M362" s="1">
        <v>2</v>
      </c>
      <c r="N362" s="305">
        <v>19.2</v>
      </c>
      <c r="O362" s="305">
        <v>20983</v>
      </c>
      <c r="P362" s="2">
        <v>1450000</v>
      </c>
      <c r="Q362" s="2">
        <v>0</v>
      </c>
      <c r="R362" s="2">
        <v>1450000</v>
      </c>
      <c r="S362" s="1">
        <v>0</v>
      </c>
      <c r="T362" s="1">
        <v>0</v>
      </c>
      <c r="U362" s="1">
        <v>0</v>
      </c>
      <c r="W362" s="1">
        <v>0</v>
      </c>
      <c r="X362" s="1">
        <v>0</v>
      </c>
      <c r="Y362" s="1">
        <v>0</v>
      </c>
      <c r="Z362" s="1">
        <v>1450000</v>
      </c>
      <c r="AA362" s="1">
        <v>12</v>
      </c>
      <c r="AB362" s="304">
        <v>44460</v>
      </c>
      <c r="AC362" s="1">
        <v>1</v>
      </c>
      <c r="AD362" s="1" t="s">
        <v>3016</v>
      </c>
      <c r="AE362" s="1">
        <v>1</v>
      </c>
      <c r="AF362" s="1">
        <v>30</v>
      </c>
      <c r="AG362" s="1">
        <v>0</v>
      </c>
      <c r="AH362" s="1" t="s">
        <v>1454</v>
      </c>
      <c r="AI362" s="1" t="s">
        <v>1454</v>
      </c>
      <c r="AJ362" s="1" t="s">
        <v>1454</v>
      </c>
      <c r="AK362" s="1" t="s">
        <v>1454</v>
      </c>
      <c r="AL362" s="1" t="s">
        <v>1454</v>
      </c>
      <c r="AM362" s="1" t="s">
        <v>1454</v>
      </c>
      <c r="AN362" s="1">
        <v>1</v>
      </c>
      <c r="AO362" s="1">
        <v>1</v>
      </c>
      <c r="AP362" s="1" t="s">
        <v>3086</v>
      </c>
      <c r="AQ362" s="1" t="s">
        <v>1454</v>
      </c>
      <c r="AR362" s="2">
        <v>832784</v>
      </c>
      <c r="AS362" s="1" t="s">
        <v>3044</v>
      </c>
      <c r="AT362" s="1">
        <v>44460</v>
      </c>
      <c r="AU362" s="1">
        <v>0</v>
      </c>
      <c r="AV362" s="1">
        <v>0</v>
      </c>
      <c r="AW362" s="1">
        <v>0</v>
      </c>
      <c r="AX362" s="1" t="s">
        <v>1454</v>
      </c>
      <c r="AY362" s="1">
        <v>890303093000</v>
      </c>
      <c r="AZ362" s="1">
        <v>0</v>
      </c>
      <c r="BA362" s="1">
        <v>0</v>
      </c>
    </row>
    <row r="363" spans="1:53" x14ac:dyDescent="0.25">
      <c r="A363" s="309">
        <f t="shared" si="5"/>
        <v>744634</v>
      </c>
      <c r="B363" s="1" t="s">
        <v>2639</v>
      </c>
      <c r="C363" s="1">
        <v>29361599</v>
      </c>
      <c r="D363" s="1">
        <v>144105</v>
      </c>
      <c r="E363" s="1">
        <v>4</v>
      </c>
      <c r="F363" s="1">
        <v>2.93615991154846E+16</v>
      </c>
      <c r="G363" s="304">
        <v>43284</v>
      </c>
      <c r="H363" s="304">
        <v>45107</v>
      </c>
      <c r="I363" s="1">
        <v>0</v>
      </c>
      <c r="J363" s="1">
        <v>1</v>
      </c>
      <c r="K363" s="1">
        <v>37</v>
      </c>
      <c r="L363" s="1">
        <v>30</v>
      </c>
      <c r="M363" s="1">
        <v>2</v>
      </c>
      <c r="N363" s="305">
        <v>12.6</v>
      </c>
      <c r="O363" s="305">
        <v>13354</v>
      </c>
      <c r="P363" s="2">
        <v>3800000</v>
      </c>
      <c r="Q363" s="2">
        <v>86244</v>
      </c>
      <c r="R363" s="2">
        <v>1749338</v>
      </c>
      <c r="S363" s="1">
        <v>0</v>
      </c>
      <c r="T363" s="1">
        <v>0</v>
      </c>
      <c r="U363" s="1">
        <v>0</v>
      </c>
      <c r="W363" s="1">
        <v>0</v>
      </c>
      <c r="X363" s="1">
        <v>0</v>
      </c>
      <c r="Y363" s="1">
        <v>0</v>
      </c>
      <c r="AB363" s="304">
        <v>44498</v>
      </c>
      <c r="AC363" s="1">
        <v>1</v>
      </c>
      <c r="AD363" s="1" t="s">
        <v>3016</v>
      </c>
      <c r="AE363" s="1">
        <v>1</v>
      </c>
      <c r="AF363" s="1">
        <v>30</v>
      </c>
      <c r="AG363" s="1">
        <v>0</v>
      </c>
      <c r="AH363" s="1" t="s">
        <v>1454</v>
      </c>
      <c r="AI363" s="1" t="s">
        <v>1454</v>
      </c>
      <c r="AJ363" s="1" t="s">
        <v>1454</v>
      </c>
      <c r="AK363" s="1" t="s">
        <v>1454</v>
      </c>
      <c r="AL363" s="1" t="s">
        <v>1454</v>
      </c>
      <c r="AM363" s="1" t="s">
        <v>1454</v>
      </c>
      <c r="AN363" s="1">
        <v>1</v>
      </c>
      <c r="AO363" s="1">
        <v>1</v>
      </c>
      <c r="AP363" s="1" t="s">
        <v>3086</v>
      </c>
      <c r="AQ363" s="1" t="s">
        <v>1454</v>
      </c>
      <c r="AR363" s="2">
        <v>1004704</v>
      </c>
      <c r="AS363" s="1" t="s">
        <v>3020</v>
      </c>
      <c r="AT363" s="1">
        <v>43284</v>
      </c>
      <c r="AU363" s="1">
        <v>0</v>
      </c>
      <c r="AV363" s="1">
        <v>0</v>
      </c>
      <c r="AW363" s="1">
        <v>0</v>
      </c>
      <c r="AX363" s="1" t="s">
        <v>1454</v>
      </c>
      <c r="AY363" s="1">
        <v>890303093000</v>
      </c>
      <c r="AZ363" s="1">
        <v>0</v>
      </c>
      <c r="BA363" s="1">
        <v>0</v>
      </c>
    </row>
    <row r="364" spans="1:53" x14ac:dyDescent="0.25">
      <c r="A364" s="309">
        <f t="shared" si="5"/>
        <v>1901878</v>
      </c>
      <c r="B364" s="1" t="s">
        <v>2639</v>
      </c>
      <c r="C364" s="1">
        <v>29361599</v>
      </c>
      <c r="D364" s="1">
        <v>144105</v>
      </c>
      <c r="E364" s="1">
        <v>4</v>
      </c>
      <c r="F364" s="1">
        <v>293615991171465</v>
      </c>
      <c r="G364" s="304">
        <v>43789</v>
      </c>
      <c r="H364" s="304">
        <v>45076</v>
      </c>
      <c r="I364" s="1">
        <v>0</v>
      </c>
      <c r="J364" s="1">
        <v>1</v>
      </c>
      <c r="K364" s="1">
        <v>20</v>
      </c>
      <c r="L364" s="1">
        <v>30</v>
      </c>
      <c r="M364" s="1">
        <v>2</v>
      </c>
      <c r="N364" s="305">
        <v>11.76</v>
      </c>
      <c r="O364" s="305">
        <v>12415</v>
      </c>
      <c r="P364" s="2">
        <v>7760000</v>
      </c>
      <c r="Q364" s="2">
        <v>227359</v>
      </c>
      <c r="R364" s="2">
        <v>4468007</v>
      </c>
      <c r="S364" s="1">
        <v>0</v>
      </c>
      <c r="T364" s="1">
        <v>0</v>
      </c>
      <c r="U364" s="1">
        <v>0</v>
      </c>
      <c r="W364" s="1">
        <v>0</v>
      </c>
      <c r="X364" s="1">
        <v>0</v>
      </c>
      <c r="Y364" s="1">
        <v>0</v>
      </c>
      <c r="AB364" s="304">
        <v>44498</v>
      </c>
      <c r="AC364" s="1">
        <v>1</v>
      </c>
      <c r="AD364" s="1" t="s">
        <v>3016</v>
      </c>
      <c r="AE364" s="1">
        <v>1</v>
      </c>
      <c r="AF364" s="1">
        <v>30</v>
      </c>
      <c r="AG364" s="1">
        <v>0</v>
      </c>
      <c r="AH364" s="1" t="s">
        <v>1454</v>
      </c>
      <c r="AI364" s="1" t="s">
        <v>1454</v>
      </c>
      <c r="AJ364" s="1" t="s">
        <v>1454</v>
      </c>
      <c r="AK364" s="1" t="s">
        <v>1454</v>
      </c>
      <c r="AL364" s="1" t="s">
        <v>1454</v>
      </c>
      <c r="AM364" s="1" t="s">
        <v>1454</v>
      </c>
      <c r="AN364" s="1">
        <v>1</v>
      </c>
      <c r="AO364" s="1">
        <v>1</v>
      </c>
      <c r="AP364" s="1" t="s">
        <v>3086</v>
      </c>
      <c r="AQ364" s="1" t="s">
        <v>1454</v>
      </c>
      <c r="AR364" s="2">
        <v>2566129</v>
      </c>
      <c r="AS364" s="1" t="s">
        <v>3025</v>
      </c>
      <c r="AT364" s="1">
        <v>43789</v>
      </c>
      <c r="AU364" s="1">
        <v>0</v>
      </c>
      <c r="AV364" s="1">
        <v>0</v>
      </c>
      <c r="AW364" s="1">
        <v>0</v>
      </c>
      <c r="AX364" s="1" t="s">
        <v>1454</v>
      </c>
      <c r="AY364" s="1">
        <v>890303093000</v>
      </c>
      <c r="AZ364" s="1">
        <v>0</v>
      </c>
      <c r="BA364" s="1">
        <v>0</v>
      </c>
    </row>
    <row r="365" spans="1:53" x14ac:dyDescent="0.25">
      <c r="A365" s="309">
        <f t="shared" si="5"/>
        <v>6821540</v>
      </c>
      <c r="B365" s="1" t="s">
        <v>2639</v>
      </c>
      <c r="C365" s="1">
        <v>29361599</v>
      </c>
      <c r="D365" s="1">
        <v>144105</v>
      </c>
      <c r="E365" s="1">
        <v>4</v>
      </c>
      <c r="F365" s="1">
        <v>2.93615992675869E+16</v>
      </c>
      <c r="G365" s="304">
        <v>43717</v>
      </c>
      <c r="H365" s="304">
        <v>45899</v>
      </c>
      <c r="I365" s="1">
        <v>0</v>
      </c>
      <c r="J365" s="1">
        <v>1</v>
      </c>
      <c r="K365" s="1">
        <v>23</v>
      </c>
      <c r="L365" s="1">
        <v>30</v>
      </c>
      <c r="M365" s="1">
        <v>2</v>
      </c>
      <c r="N365" s="305">
        <v>18</v>
      </c>
      <c r="O365" s="305">
        <v>19562</v>
      </c>
      <c r="P365" s="2">
        <v>20000000</v>
      </c>
      <c r="Q365" s="2">
        <v>487066</v>
      </c>
      <c r="R365" s="2">
        <v>16025572</v>
      </c>
      <c r="S365" s="1">
        <v>0</v>
      </c>
      <c r="T365" s="1">
        <v>0</v>
      </c>
      <c r="U365" s="1">
        <v>0</v>
      </c>
      <c r="W365" s="1">
        <v>0</v>
      </c>
      <c r="X365" s="1">
        <v>0</v>
      </c>
      <c r="Y365" s="1">
        <v>0</v>
      </c>
      <c r="AB365" s="304">
        <v>44498</v>
      </c>
      <c r="AC365" s="1">
        <v>1</v>
      </c>
      <c r="AD365" s="1" t="s">
        <v>3016</v>
      </c>
      <c r="AE365" s="1">
        <v>1</v>
      </c>
      <c r="AF365" s="1">
        <v>30</v>
      </c>
      <c r="AG365" s="1">
        <v>0</v>
      </c>
      <c r="AH365" s="1" t="s">
        <v>1454</v>
      </c>
      <c r="AI365" s="1" t="s">
        <v>1454</v>
      </c>
      <c r="AJ365" s="1" t="s">
        <v>1454</v>
      </c>
      <c r="AK365" s="1" t="s">
        <v>1454</v>
      </c>
      <c r="AL365" s="1" t="s">
        <v>1454</v>
      </c>
      <c r="AM365" s="1" t="s">
        <v>1454</v>
      </c>
      <c r="AN365" s="1">
        <v>1</v>
      </c>
      <c r="AO365" s="1">
        <v>1</v>
      </c>
      <c r="AP365" s="1" t="s">
        <v>3086</v>
      </c>
      <c r="AQ365" s="1" t="s">
        <v>1454</v>
      </c>
      <c r="AR365" s="2">
        <v>9204032</v>
      </c>
      <c r="AS365" s="1" t="s">
        <v>3030</v>
      </c>
      <c r="AT365" s="1">
        <v>43717</v>
      </c>
      <c r="AU365" s="1">
        <v>0</v>
      </c>
      <c r="AV365" s="1">
        <v>0</v>
      </c>
      <c r="AW365" s="1">
        <v>0</v>
      </c>
      <c r="AX365" s="1" t="s">
        <v>1454</v>
      </c>
      <c r="AY365" s="1">
        <v>890303093000</v>
      </c>
      <c r="AZ365" s="1">
        <v>0</v>
      </c>
      <c r="BA365" s="1">
        <v>0</v>
      </c>
    </row>
    <row r="366" spans="1:53" x14ac:dyDescent="0.25">
      <c r="A366" s="309">
        <f t="shared" si="5"/>
        <v>3793995</v>
      </c>
      <c r="B366" s="1" t="s">
        <v>2639</v>
      </c>
      <c r="C366" s="1">
        <v>29361599</v>
      </c>
      <c r="D366" s="1">
        <v>144105</v>
      </c>
      <c r="E366" s="1">
        <v>4</v>
      </c>
      <c r="F366" s="1">
        <v>2.93615991163795E+16</v>
      </c>
      <c r="G366" s="304">
        <v>42219</v>
      </c>
      <c r="H366" s="304">
        <v>45868</v>
      </c>
      <c r="I366" s="1">
        <v>0</v>
      </c>
      <c r="J366" s="1">
        <v>1</v>
      </c>
      <c r="K366" s="1">
        <v>75</v>
      </c>
      <c r="L366" s="1">
        <v>30</v>
      </c>
      <c r="M366" s="1">
        <v>2</v>
      </c>
      <c r="N366" s="305">
        <v>10.8</v>
      </c>
      <c r="O366" s="305">
        <v>11351</v>
      </c>
      <c r="P366" s="2">
        <v>11181992</v>
      </c>
      <c r="Q366" s="2">
        <v>243615</v>
      </c>
      <c r="R366" s="2">
        <v>8913082</v>
      </c>
      <c r="S366" s="1">
        <v>0</v>
      </c>
      <c r="T366" s="1">
        <v>0</v>
      </c>
      <c r="U366" s="1">
        <v>0</v>
      </c>
      <c r="W366" s="1">
        <v>0</v>
      </c>
      <c r="X366" s="1">
        <v>0</v>
      </c>
      <c r="Y366" s="1">
        <v>0</v>
      </c>
      <c r="AB366" s="304">
        <v>44498</v>
      </c>
      <c r="AC366" s="1">
        <v>1</v>
      </c>
      <c r="AD366" s="1" t="s">
        <v>3016</v>
      </c>
      <c r="AE366" s="1">
        <v>1</v>
      </c>
      <c r="AF366" s="1">
        <v>30</v>
      </c>
      <c r="AG366" s="1">
        <v>0</v>
      </c>
      <c r="AH366" s="1" t="s">
        <v>1454</v>
      </c>
      <c r="AI366" s="1" t="s">
        <v>1454</v>
      </c>
      <c r="AJ366" s="1" t="s">
        <v>1454</v>
      </c>
      <c r="AK366" s="1" t="s">
        <v>1454</v>
      </c>
      <c r="AL366" s="1" t="s">
        <v>1454</v>
      </c>
      <c r="AM366" s="1" t="s">
        <v>1454</v>
      </c>
      <c r="AN366" s="1">
        <v>1</v>
      </c>
      <c r="AO366" s="1">
        <v>1</v>
      </c>
      <c r="AP366" s="1" t="s">
        <v>3086</v>
      </c>
      <c r="AQ366" s="1" t="s">
        <v>1454</v>
      </c>
      <c r="AR366" s="2">
        <v>5119087</v>
      </c>
      <c r="AS366" s="1" t="s">
        <v>3042</v>
      </c>
      <c r="AT366" s="1">
        <v>42219</v>
      </c>
      <c r="AU366" s="1">
        <v>0</v>
      </c>
      <c r="AV366" s="1">
        <v>0</v>
      </c>
      <c r="AW366" s="1">
        <v>0</v>
      </c>
      <c r="AX366" s="1" t="s">
        <v>1454</v>
      </c>
      <c r="AY366" s="1">
        <v>890303093000</v>
      </c>
      <c r="AZ366" s="1">
        <v>0</v>
      </c>
      <c r="BA366" s="1">
        <v>0</v>
      </c>
    </row>
    <row r="367" spans="1:53" x14ac:dyDescent="0.25">
      <c r="A367" s="309">
        <f t="shared" si="5"/>
        <v>314576</v>
      </c>
      <c r="B367" s="1" t="s">
        <v>2639</v>
      </c>
      <c r="C367" s="1">
        <v>1113641734</v>
      </c>
      <c r="D367" s="1">
        <v>144105</v>
      </c>
      <c r="E367" s="1">
        <v>4</v>
      </c>
      <c r="F367" s="1">
        <v>1.11364173410838E+18</v>
      </c>
      <c r="G367" s="304">
        <v>44379</v>
      </c>
      <c r="H367" s="304">
        <v>44560</v>
      </c>
      <c r="I367" s="1">
        <v>0</v>
      </c>
      <c r="J367" s="1">
        <v>2</v>
      </c>
      <c r="K367" s="1">
        <v>0</v>
      </c>
      <c r="L367" s="1">
        <v>30</v>
      </c>
      <c r="M367" s="1">
        <v>2</v>
      </c>
      <c r="N367" s="305">
        <v>19.2</v>
      </c>
      <c r="O367" s="305">
        <v>20983</v>
      </c>
      <c r="P367" s="2">
        <v>500000</v>
      </c>
      <c r="Q367" s="2">
        <v>0</v>
      </c>
      <c r="R367" s="2">
        <v>500000</v>
      </c>
      <c r="S367" s="1">
        <v>0</v>
      </c>
      <c r="T367" s="1">
        <v>0</v>
      </c>
      <c r="U367" s="1">
        <v>0</v>
      </c>
      <c r="W367" s="1">
        <v>0</v>
      </c>
      <c r="X367" s="1">
        <v>0</v>
      </c>
      <c r="Y367" s="1">
        <v>0</v>
      </c>
      <c r="Z367" s="1">
        <v>500000</v>
      </c>
      <c r="AA367" s="1">
        <v>12</v>
      </c>
      <c r="AB367" s="304">
        <v>44379</v>
      </c>
      <c r="AC367" s="1">
        <v>1</v>
      </c>
      <c r="AD367" s="1" t="s">
        <v>3016</v>
      </c>
      <c r="AE367" s="1">
        <v>1</v>
      </c>
      <c r="AF367" s="1">
        <v>30</v>
      </c>
      <c r="AG367" s="1">
        <v>0</v>
      </c>
      <c r="AH367" s="1" t="s">
        <v>1454</v>
      </c>
      <c r="AI367" s="1" t="s">
        <v>1454</v>
      </c>
      <c r="AJ367" s="1" t="s">
        <v>1454</v>
      </c>
      <c r="AK367" s="1" t="s">
        <v>1454</v>
      </c>
      <c r="AL367" s="1" t="s">
        <v>1454</v>
      </c>
      <c r="AM367" s="1" t="s">
        <v>1454</v>
      </c>
      <c r="AN367" s="1">
        <v>1</v>
      </c>
      <c r="AO367" s="1">
        <v>1</v>
      </c>
      <c r="AP367" s="1" t="s">
        <v>3086</v>
      </c>
      <c r="AQ367" s="1" t="s">
        <v>1454</v>
      </c>
      <c r="AR367" s="2">
        <v>185424</v>
      </c>
      <c r="AS367" s="1" t="s">
        <v>3044</v>
      </c>
      <c r="AT367" s="1">
        <v>44379</v>
      </c>
      <c r="AU367" s="1">
        <v>0</v>
      </c>
      <c r="AV367" s="1">
        <v>0</v>
      </c>
      <c r="AW367" s="1">
        <v>0</v>
      </c>
      <c r="AX367" s="1" t="s">
        <v>1454</v>
      </c>
      <c r="AY367" s="1">
        <v>890303093000</v>
      </c>
      <c r="AZ367" s="1">
        <v>0</v>
      </c>
      <c r="BA367" s="1">
        <v>0</v>
      </c>
    </row>
    <row r="368" spans="1:53" x14ac:dyDescent="0.25">
      <c r="A368" s="309">
        <f t="shared" si="5"/>
        <v>6214692</v>
      </c>
      <c r="B368" s="1" t="s">
        <v>2639</v>
      </c>
      <c r="C368" s="1">
        <v>1113641734</v>
      </c>
      <c r="D368" s="1">
        <v>144105</v>
      </c>
      <c r="E368" s="1">
        <v>4</v>
      </c>
      <c r="F368" s="1">
        <v>1.11364173411778E+18</v>
      </c>
      <c r="G368" s="304">
        <v>44005</v>
      </c>
      <c r="H368" s="304">
        <v>46568</v>
      </c>
      <c r="I368" s="1">
        <v>0</v>
      </c>
      <c r="J368" s="1">
        <v>1</v>
      </c>
      <c r="K368" s="1">
        <v>16</v>
      </c>
      <c r="L368" s="1">
        <v>30</v>
      </c>
      <c r="M368" s="1">
        <v>2</v>
      </c>
      <c r="N368" s="305">
        <v>18</v>
      </c>
      <c r="O368" s="305">
        <v>19562</v>
      </c>
      <c r="P368" s="2">
        <v>11060000</v>
      </c>
      <c r="Q368" s="2">
        <v>234328</v>
      </c>
      <c r="R368" s="2">
        <v>9877880</v>
      </c>
      <c r="S368" s="1">
        <v>0</v>
      </c>
      <c r="T368" s="1">
        <v>0</v>
      </c>
      <c r="U368" s="1">
        <v>0</v>
      </c>
      <c r="W368" s="1">
        <v>0</v>
      </c>
      <c r="X368" s="1">
        <v>0</v>
      </c>
      <c r="Y368" s="1">
        <v>0</v>
      </c>
      <c r="AB368" s="304">
        <v>44498</v>
      </c>
      <c r="AC368" s="1">
        <v>1</v>
      </c>
      <c r="AD368" s="1" t="s">
        <v>3016</v>
      </c>
      <c r="AE368" s="1">
        <v>1</v>
      </c>
      <c r="AF368" s="1">
        <v>30</v>
      </c>
      <c r="AG368" s="1">
        <v>0</v>
      </c>
      <c r="AH368" s="1" t="s">
        <v>1454</v>
      </c>
      <c r="AI368" s="1" t="s">
        <v>1454</v>
      </c>
      <c r="AJ368" s="1" t="s">
        <v>1454</v>
      </c>
      <c r="AK368" s="1" t="s">
        <v>1454</v>
      </c>
      <c r="AL368" s="1" t="s">
        <v>1454</v>
      </c>
      <c r="AM368" s="1" t="s">
        <v>1454</v>
      </c>
      <c r="AN368" s="1">
        <v>1</v>
      </c>
      <c r="AO368" s="1">
        <v>1</v>
      </c>
      <c r="AP368" s="1" t="s">
        <v>3086</v>
      </c>
      <c r="AQ368" s="1" t="s">
        <v>1454</v>
      </c>
      <c r="AR368" s="2">
        <v>3663188</v>
      </c>
      <c r="AS368" s="1" t="s">
        <v>3026</v>
      </c>
      <c r="AT368" s="1">
        <v>44005</v>
      </c>
      <c r="AU368" s="1">
        <v>0</v>
      </c>
      <c r="AV368" s="1">
        <v>0</v>
      </c>
      <c r="AW368" s="1">
        <v>0</v>
      </c>
      <c r="AX368" s="1" t="s">
        <v>1454</v>
      </c>
      <c r="AY368" s="1">
        <v>890303093000</v>
      </c>
      <c r="AZ368" s="1">
        <v>0</v>
      </c>
      <c r="BA368" s="1">
        <v>0</v>
      </c>
    </row>
    <row r="369" spans="1:53" x14ac:dyDescent="0.25">
      <c r="A369" s="309">
        <f t="shared" si="5"/>
        <v>0</v>
      </c>
      <c r="B369" s="1" t="s">
        <v>2639</v>
      </c>
      <c r="C369" s="1">
        <v>1113518551</v>
      </c>
      <c r="D369" s="1">
        <v>144105</v>
      </c>
      <c r="E369" s="1">
        <v>4</v>
      </c>
      <c r="F369" s="1">
        <v>1.1135185511154801E+18</v>
      </c>
      <c r="G369" s="304">
        <v>44488</v>
      </c>
      <c r="H369" s="304">
        <v>44864</v>
      </c>
      <c r="I369" s="1">
        <v>0</v>
      </c>
      <c r="J369" s="1">
        <v>1</v>
      </c>
      <c r="K369" s="1">
        <v>0</v>
      </c>
      <c r="L369" s="1">
        <v>30</v>
      </c>
      <c r="M369" s="1">
        <v>2</v>
      </c>
      <c r="N369" s="305">
        <v>9</v>
      </c>
      <c r="O369" s="305">
        <v>9381</v>
      </c>
      <c r="P369" s="2">
        <v>1200000</v>
      </c>
      <c r="Q369" s="2">
        <v>105102</v>
      </c>
      <c r="R369" s="2">
        <v>1200000</v>
      </c>
      <c r="S369" s="1">
        <v>0</v>
      </c>
      <c r="T369" s="1">
        <v>0</v>
      </c>
      <c r="U369" s="1">
        <v>0</v>
      </c>
      <c r="W369" s="1">
        <v>0</v>
      </c>
      <c r="X369" s="1">
        <v>0</v>
      </c>
      <c r="Y369" s="1">
        <v>0</v>
      </c>
      <c r="AB369" s="304">
        <v>44488</v>
      </c>
      <c r="AC369" s="1">
        <v>1</v>
      </c>
      <c r="AD369" s="1" t="s">
        <v>3016</v>
      </c>
      <c r="AE369" s="1">
        <v>1</v>
      </c>
      <c r="AF369" s="1">
        <v>30</v>
      </c>
      <c r="AG369" s="1">
        <v>0</v>
      </c>
      <c r="AH369" s="1" t="s">
        <v>1454</v>
      </c>
      <c r="AI369" s="1" t="s">
        <v>1454</v>
      </c>
      <c r="AJ369" s="1" t="s">
        <v>1454</v>
      </c>
      <c r="AK369" s="1" t="s">
        <v>1454</v>
      </c>
      <c r="AL369" s="1" t="s">
        <v>1454</v>
      </c>
      <c r="AM369" s="1" t="s">
        <v>1454</v>
      </c>
      <c r="AN369" s="1">
        <v>1</v>
      </c>
      <c r="AO369" s="1">
        <v>1</v>
      </c>
      <c r="AP369" s="1" t="s">
        <v>3086</v>
      </c>
      <c r="AQ369" s="1" t="s">
        <v>1454</v>
      </c>
      <c r="AR369" s="2">
        <v>2505526</v>
      </c>
      <c r="AS369" s="1" t="s">
        <v>3020</v>
      </c>
      <c r="AT369" s="1">
        <v>44488</v>
      </c>
      <c r="AU369" s="1">
        <v>0</v>
      </c>
      <c r="AV369" s="1">
        <v>0</v>
      </c>
      <c r="AW369" s="1">
        <v>0</v>
      </c>
      <c r="AX369" s="1" t="s">
        <v>1454</v>
      </c>
      <c r="AY369" s="1">
        <v>0</v>
      </c>
      <c r="AZ369" s="1">
        <v>0</v>
      </c>
      <c r="BA369" s="1">
        <v>0</v>
      </c>
    </row>
    <row r="370" spans="1:53" x14ac:dyDescent="0.25">
      <c r="A370" s="309">
        <f t="shared" si="5"/>
        <v>0</v>
      </c>
      <c r="B370" s="1" t="s">
        <v>2639</v>
      </c>
      <c r="C370" s="1">
        <v>1113518551</v>
      </c>
      <c r="D370" s="1">
        <v>144105</v>
      </c>
      <c r="E370" s="1">
        <v>4</v>
      </c>
      <c r="F370" s="1">
        <v>1.1135185511154801E+18</v>
      </c>
      <c r="G370" s="304">
        <v>44390</v>
      </c>
      <c r="H370" s="304">
        <v>44591</v>
      </c>
      <c r="I370" s="1">
        <v>0</v>
      </c>
      <c r="J370" s="1">
        <v>1</v>
      </c>
      <c r="K370" s="1">
        <v>3</v>
      </c>
      <c r="L370" s="1">
        <v>30</v>
      </c>
      <c r="M370" s="1">
        <v>2</v>
      </c>
      <c r="N370" s="305">
        <v>9</v>
      </c>
      <c r="O370" s="305">
        <v>9381</v>
      </c>
      <c r="P370" s="2">
        <v>600000</v>
      </c>
      <c r="Q370" s="2">
        <v>102726</v>
      </c>
      <c r="R370" s="2">
        <v>303470</v>
      </c>
      <c r="S370" s="1">
        <v>0</v>
      </c>
      <c r="T370" s="1">
        <v>0</v>
      </c>
      <c r="U370" s="1">
        <v>0</v>
      </c>
      <c r="W370" s="1">
        <v>0</v>
      </c>
      <c r="X370" s="1">
        <v>0</v>
      </c>
      <c r="Y370" s="1">
        <v>0</v>
      </c>
      <c r="AB370" s="304">
        <v>44499</v>
      </c>
      <c r="AC370" s="1">
        <v>1</v>
      </c>
      <c r="AD370" s="1" t="s">
        <v>3016</v>
      </c>
      <c r="AE370" s="1">
        <v>1</v>
      </c>
      <c r="AF370" s="1">
        <v>30</v>
      </c>
      <c r="AG370" s="1">
        <v>0</v>
      </c>
      <c r="AH370" s="1" t="s">
        <v>1454</v>
      </c>
      <c r="AI370" s="1" t="s">
        <v>1454</v>
      </c>
      <c r="AJ370" s="1" t="s">
        <v>1454</v>
      </c>
      <c r="AK370" s="1" t="s">
        <v>1454</v>
      </c>
      <c r="AL370" s="1" t="s">
        <v>1454</v>
      </c>
      <c r="AM370" s="1" t="s">
        <v>1454</v>
      </c>
      <c r="AN370" s="1">
        <v>1</v>
      </c>
      <c r="AO370" s="1">
        <v>1</v>
      </c>
      <c r="AP370" s="1" t="s">
        <v>3086</v>
      </c>
      <c r="AQ370" s="1" t="s">
        <v>1454</v>
      </c>
      <c r="AR370" s="2">
        <v>633627</v>
      </c>
      <c r="AS370" s="1" t="s">
        <v>3020</v>
      </c>
      <c r="AT370" s="1">
        <v>44390</v>
      </c>
      <c r="AU370" s="1">
        <v>0</v>
      </c>
      <c r="AV370" s="1">
        <v>0</v>
      </c>
      <c r="AW370" s="1">
        <v>0</v>
      </c>
      <c r="AX370" s="1" t="s">
        <v>1454</v>
      </c>
      <c r="AY370" s="1">
        <v>0</v>
      </c>
      <c r="AZ370" s="1">
        <v>0</v>
      </c>
      <c r="BA370" s="1">
        <v>0</v>
      </c>
    </row>
    <row r="371" spans="1:53" x14ac:dyDescent="0.25">
      <c r="A371" s="309">
        <f t="shared" si="5"/>
        <v>0</v>
      </c>
      <c r="B371" s="1" t="s">
        <v>2639</v>
      </c>
      <c r="C371" s="1">
        <v>1113621408</v>
      </c>
      <c r="D371" s="1">
        <v>144105</v>
      </c>
      <c r="E371" s="1">
        <v>4</v>
      </c>
      <c r="F371" s="1">
        <v>1.1136214081154801E+18</v>
      </c>
      <c r="G371" s="304">
        <v>44421</v>
      </c>
      <c r="H371" s="304">
        <v>44956</v>
      </c>
      <c r="I371" s="1">
        <v>0</v>
      </c>
      <c r="J371" s="1">
        <v>1</v>
      </c>
      <c r="K371" s="1">
        <v>3</v>
      </c>
      <c r="L371" s="1">
        <v>30</v>
      </c>
      <c r="M371" s="1">
        <v>2</v>
      </c>
      <c r="N371" s="305">
        <v>9</v>
      </c>
      <c r="O371" s="305">
        <v>9381</v>
      </c>
      <c r="P371" s="2">
        <v>3000000</v>
      </c>
      <c r="Q371" s="2">
        <v>179189</v>
      </c>
      <c r="R371" s="2">
        <v>2528462</v>
      </c>
      <c r="S371" s="1">
        <v>0</v>
      </c>
      <c r="T371" s="1">
        <v>0</v>
      </c>
      <c r="U371" s="1">
        <v>0</v>
      </c>
      <c r="W371" s="1">
        <v>0</v>
      </c>
      <c r="X371" s="1">
        <v>0</v>
      </c>
      <c r="Y371" s="1">
        <v>0</v>
      </c>
      <c r="AB371" s="304">
        <v>44499</v>
      </c>
      <c r="AC371" s="1">
        <v>1</v>
      </c>
      <c r="AD371" s="1" t="s">
        <v>3016</v>
      </c>
      <c r="AE371" s="1">
        <v>1</v>
      </c>
      <c r="AF371" s="1">
        <v>30</v>
      </c>
      <c r="AG371" s="1">
        <v>0</v>
      </c>
      <c r="AH371" s="1" t="s">
        <v>1454</v>
      </c>
      <c r="AI371" s="1" t="s">
        <v>1454</v>
      </c>
      <c r="AJ371" s="1" t="s">
        <v>1454</v>
      </c>
      <c r="AK371" s="1" t="s">
        <v>1454</v>
      </c>
      <c r="AL371" s="1" t="s">
        <v>1454</v>
      </c>
      <c r="AM371" s="1" t="s">
        <v>1454</v>
      </c>
      <c r="AN371" s="1">
        <v>1</v>
      </c>
      <c r="AO371" s="1">
        <v>1</v>
      </c>
      <c r="AP371" s="1" t="s">
        <v>3086</v>
      </c>
      <c r="AQ371" s="1" t="s">
        <v>1454</v>
      </c>
      <c r="AR371" s="2">
        <v>3094564</v>
      </c>
      <c r="AS371" s="1" t="s">
        <v>3020</v>
      </c>
      <c r="AT371" s="1">
        <v>44421</v>
      </c>
      <c r="AU371" s="1">
        <v>0</v>
      </c>
      <c r="AV371" s="1">
        <v>0</v>
      </c>
      <c r="AW371" s="1">
        <v>0</v>
      </c>
      <c r="AX371" s="1" t="s">
        <v>1454</v>
      </c>
      <c r="AY371" s="1">
        <v>800087565</v>
      </c>
      <c r="AZ371" s="1" t="s">
        <v>3088</v>
      </c>
      <c r="BA371" s="1">
        <v>0</v>
      </c>
    </row>
    <row r="372" spans="1:53" x14ac:dyDescent="0.25">
      <c r="A372" s="309">
        <f t="shared" si="5"/>
        <v>2513381</v>
      </c>
      <c r="B372" s="1" t="s">
        <v>2639</v>
      </c>
      <c r="C372" s="1">
        <v>31588592</v>
      </c>
      <c r="D372" s="1">
        <v>144225</v>
      </c>
      <c r="E372" s="1">
        <v>4</v>
      </c>
      <c r="F372" s="1">
        <v>3.15885921049822E+16</v>
      </c>
      <c r="G372" s="304">
        <v>42977</v>
      </c>
      <c r="H372" s="304">
        <v>44711</v>
      </c>
      <c r="I372" s="1">
        <v>810</v>
      </c>
      <c r="J372" s="1">
        <v>1</v>
      </c>
      <c r="K372" s="1">
        <v>22</v>
      </c>
      <c r="L372" s="1">
        <v>30</v>
      </c>
      <c r="M372" s="1">
        <v>2</v>
      </c>
      <c r="N372" s="305">
        <v>16.8</v>
      </c>
      <c r="O372" s="305">
        <v>18156</v>
      </c>
      <c r="P372" s="2">
        <v>3562598</v>
      </c>
      <c r="Q372" s="2">
        <v>91728</v>
      </c>
      <c r="R372" s="2">
        <v>2513381</v>
      </c>
      <c r="S372" s="1">
        <v>68025</v>
      </c>
      <c r="T372" s="1">
        <v>0</v>
      </c>
      <c r="U372" s="1">
        <v>0</v>
      </c>
      <c r="W372" s="1">
        <v>2513381</v>
      </c>
      <c r="X372" s="1">
        <v>68025</v>
      </c>
      <c r="Y372" s="1">
        <v>546381</v>
      </c>
      <c r="AB372" s="304">
        <v>43746</v>
      </c>
      <c r="AC372" s="1">
        <v>1</v>
      </c>
      <c r="AD372" s="1" t="s">
        <v>3016</v>
      </c>
      <c r="AE372" s="1">
        <v>1</v>
      </c>
      <c r="AF372" s="1">
        <v>30</v>
      </c>
      <c r="AG372" s="1">
        <v>1824497</v>
      </c>
      <c r="AH372" s="1" t="s">
        <v>1454</v>
      </c>
      <c r="AI372" s="1" t="s">
        <v>1454</v>
      </c>
      <c r="AJ372" s="1" t="s">
        <v>1454</v>
      </c>
      <c r="AK372" s="1" t="s">
        <v>1454</v>
      </c>
      <c r="AL372" s="1" t="s">
        <v>1454</v>
      </c>
      <c r="AM372" s="1" t="s">
        <v>1454</v>
      </c>
      <c r="AN372" s="1">
        <v>1</v>
      </c>
      <c r="AO372" s="1">
        <v>1</v>
      </c>
      <c r="AP372" s="1" t="s">
        <v>3086</v>
      </c>
      <c r="AQ372" s="1" t="s">
        <v>1454</v>
      </c>
      <c r="AR372" s="2">
        <v>0</v>
      </c>
      <c r="AS372" s="1" t="s">
        <v>3017</v>
      </c>
      <c r="AT372" s="1">
        <v>42987</v>
      </c>
      <c r="AU372" s="1">
        <v>0</v>
      </c>
      <c r="AV372" s="1">
        <v>0</v>
      </c>
      <c r="AW372" s="1">
        <v>0</v>
      </c>
      <c r="AX372" s="1" t="s">
        <v>1454</v>
      </c>
      <c r="AY372" s="1">
        <v>1</v>
      </c>
      <c r="AZ372" s="1" t="s">
        <v>3089</v>
      </c>
      <c r="BA372" s="1">
        <v>0</v>
      </c>
    </row>
    <row r="373" spans="1:53" x14ac:dyDescent="0.25">
      <c r="A373" s="309">
        <f t="shared" si="5"/>
        <v>549772</v>
      </c>
      <c r="B373" s="1" t="s">
        <v>2639</v>
      </c>
      <c r="C373" s="1">
        <v>94404835</v>
      </c>
      <c r="D373" s="1">
        <v>144105</v>
      </c>
      <c r="E373" s="1">
        <v>4</v>
      </c>
      <c r="F373" s="1">
        <v>9.4404835124688896E+16</v>
      </c>
      <c r="G373" s="304">
        <v>44251</v>
      </c>
      <c r="H373" s="304">
        <v>44985</v>
      </c>
      <c r="I373" s="1">
        <v>0</v>
      </c>
      <c r="J373" s="1">
        <v>1</v>
      </c>
      <c r="K373" s="1">
        <v>8</v>
      </c>
      <c r="L373" s="1">
        <v>30</v>
      </c>
      <c r="M373" s="1">
        <v>2</v>
      </c>
      <c r="N373" s="305">
        <v>19.2</v>
      </c>
      <c r="O373" s="305">
        <v>20983</v>
      </c>
      <c r="P373" s="2">
        <v>1000000</v>
      </c>
      <c r="Q373" s="2">
        <v>50798</v>
      </c>
      <c r="R373" s="2">
        <v>709236</v>
      </c>
      <c r="S373" s="1">
        <v>0</v>
      </c>
      <c r="T373" s="1">
        <v>0</v>
      </c>
      <c r="U373" s="1">
        <v>0</v>
      </c>
      <c r="W373" s="1">
        <v>0</v>
      </c>
      <c r="X373" s="1">
        <v>0</v>
      </c>
      <c r="Y373" s="1">
        <v>0</v>
      </c>
      <c r="AB373" s="304">
        <v>44498</v>
      </c>
      <c r="AC373" s="1">
        <v>1</v>
      </c>
      <c r="AD373" s="1" t="s">
        <v>3016</v>
      </c>
      <c r="AE373" s="1">
        <v>1</v>
      </c>
      <c r="AF373" s="1">
        <v>30</v>
      </c>
      <c r="AG373" s="1">
        <v>0</v>
      </c>
      <c r="AH373" s="1" t="s">
        <v>1454</v>
      </c>
      <c r="AI373" s="1" t="s">
        <v>1454</v>
      </c>
      <c r="AJ373" s="1" t="s">
        <v>1454</v>
      </c>
      <c r="AK373" s="1" t="s">
        <v>1454</v>
      </c>
      <c r="AL373" s="1" t="s">
        <v>1454</v>
      </c>
      <c r="AM373" s="1" t="s">
        <v>1454</v>
      </c>
      <c r="AN373" s="1">
        <v>1</v>
      </c>
      <c r="AO373" s="1">
        <v>1</v>
      </c>
      <c r="AP373" s="1" t="s">
        <v>3086</v>
      </c>
      <c r="AQ373" s="1" t="s">
        <v>1454</v>
      </c>
      <c r="AR373" s="2">
        <v>159464</v>
      </c>
      <c r="AS373" s="1" t="s">
        <v>3018</v>
      </c>
      <c r="AT373" s="1">
        <v>44251</v>
      </c>
      <c r="AU373" s="1">
        <v>0</v>
      </c>
      <c r="AV373" s="1">
        <v>0</v>
      </c>
      <c r="AW373" s="1">
        <v>0</v>
      </c>
      <c r="AX373" s="1" t="s">
        <v>1454</v>
      </c>
      <c r="AY373" s="1">
        <v>890303093000</v>
      </c>
      <c r="AZ373" s="1">
        <v>0</v>
      </c>
      <c r="BA373" s="1">
        <v>0</v>
      </c>
    </row>
    <row r="374" spans="1:53" x14ac:dyDescent="0.25">
      <c r="A374" s="309">
        <f t="shared" si="5"/>
        <v>14146619</v>
      </c>
      <c r="B374" s="1" t="s">
        <v>2639</v>
      </c>
      <c r="C374" s="1">
        <v>94404835</v>
      </c>
      <c r="D374" s="1">
        <v>144105</v>
      </c>
      <c r="E374" s="1">
        <v>4</v>
      </c>
      <c r="F374" s="1">
        <v>9.4404835117788096E+16</v>
      </c>
      <c r="G374" s="304">
        <v>43992</v>
      </c>
      <c r="H374" s="304">
        <v>46568</v>
      </c>
      <c r="I374" s="1">
        <v>0</v>
      </c>
      <c r="J374" s="1">
        <v>1</v>
      </c>
      <c r="K374" s="1">
        <v>16</v>
      </c>
      <c r="L374" s="1">
        <v>30</v>
      </c>
      <c r="M374" s="1">
        <v>2</v>
      </c>
      <c r="N374" s="305">
        <v>18</v>
      </c>
      <c r="O374" s="305">
        <v>19562</v>
      </c>
      <c r="P374" s="2">
        <v>20433000</v>
      </c>
      <c r="Q374" s="2">
        <v>432914</v>
      </c>
      <c r="R374" s="2">
        <v>18249917</v>
      </c>
      <c r="S374" s="1">
        <v>0</v>
      </c>
      <c r="T374" s="1">
        <v>0</v>
      </c>
      <c r="U374" s="1">
        <v>0</v>
      </c>
      <c r="W374" s="1">
        <v>0</v>
      </c>
      <c r="X374" s="1">
        <v>0</v>
      </c>
      <c r="Y374" s="1">
        <v>0</v>
      </c>
      <c r="AB374" s="304">
        <v>44498</v>
      </c>
      <c r="AC374" s="1">
        <v>1</v>
      </c>
      <c r="AD374" s="1" t="s">
        <v>3016</v>
      </c>
      <c r="AE374" s="1">
        <v>1</v>
      </c>
      <c r="AF374" s="1">
        <v>30</v>
      </c>
      <c r="AG374" s="1">
        <v>0</v>
      </c>
      <c r="AH374" s="1" t="s">
        <v>1454</v>
      </c>
      <c r="AI374" s="1" t="s">
        <v>1454</v>
      </c>
      <c r="AJ374" s="1" t="s">
        <v>1454</v>
      </c>
      <c r="AK374" s="1" t="s">
        <v>1454</v>
      </c>
      <c r="AL374" s="1" t="s">
        <v>1454</v>
      </c>
      <c r="AM374" s="1" t="s">
        <v>1454</v>
      </c>
      <c r="AN374" s="1">
        <v>1</v>
      </c>
      <c r="AO374" s="1">
        <v>1</v>
      </c>
      <c r="AP374" s="1" t="s">
        <v>3086</v>
      </c>
      <c r="AQ374" s="1" t="s">
        <v>1454</v>
      </c>
      <c r="AR374" s="2">
        <v>4103298</v>
      </c>
      <c r="AS374" s="1" t="s">
        <v>3026</v>
      </c>
      <c r="AT374" s="1">
        <v>43992</v>
      </c>
      <c r="AU374" s="1">
        <v>0</v>
      </c>
      <c r="AV374" s="1">
        <v>0</v>
      </c>
      <c r="AW374" s="1">
        <v>0</v>
      </c>
      <c r="AX374" s="1" t="s">
        <v>1454</v>
      </c>
      <c r="AY374" s="1">
        <v>890303093000</v>
      </c>
      <c r="AZ374" s="1">
        <v>0</v>
      </c>
      <c r="BA374" s="1">
        <v>0</v>
      </c>
    </row>
    <row r="375" spans="1:53" x14ac:dyDescent="0.25">
      <c r="A375" s="309">
        <f t="shared" si="5"/>
        <v>1180362</v>
      </c>
      <c r="B375" s="1" t="s">
        <v>2639</v>
      </c>
      <c r="C375" s="1">
        <v>1144124118</v>
      </c>
      <c r="D375" s="1">
        <v>144105</v>
      </c>
      <c r="E375" s="1">
        <v>4</v>
      </c>
      <c r="F375" s="1">
        <v>1.14412411821038E+18</v>
      </c>
      <c r="G375" s="304">
        <v>44049</v>
      </c>
      <c r="H375" s="304">
        <v>44772</v>
      </c>
      <c r="I375" s="1">
        <v>0</v>
      </c>
      <c r="J375" s="1">
        <v>1</v>
      </c>
      <c r="K375" s="1">
        <v>15</v>
      </c>
      <c r="L375" s="1">
        <v>30</v>
      </c>
      <c r="M375" s="1">
        <v>2</v>
      </c>
      <c r="N375" s="305">
        <v>18</v>
      </c>
      <c r="O375" s="305">
        <v>19562</v>
      </c>
      <c r="P375" s="2">
        <v>10000000</v>
      </c>
      <c r="Q375" s="2">
        <v>512325</v>
      </c>
      <c r="R375" s="2">
        <v>4237351</v>
      </c>
      <c r="S375" s="1">
        <v>0</v>
      </c>
      <c r="T375" s="1">
        <v>0</v>
      </c>
      <c r="U375" s="1">
        <v>0</v>
      </c>
      <c r="W375" s="1">
        <v>0</v>
      </c>
      <c r="X375" s="1">
        <v>0</v>
      </c>
      <c r="Y375" s="1">
        <v>0</v>
      </c>
      <c r="AB375" s="304">
        <v>44499</v>
      </c>
      <c r="AC375" s="1">
        <v>1</v>
      </c>
      <c r="AD375" s="1" t="s">
        <v>3016</v>
      </c>
      <c r="AE375" s="1">
        <v>1</v>
      </c>
      <c r="AF375" s="1">
        <v>30</v>
      </c>
      <c r="AG375" s="1">
        <v>0</v>
      </c>
      <c r="AH375" s="1" t="s">
        <v>1454</v>
      </c>
      <c r="AI375" s="1" t="s">
        <v>1454</v>
      </c>
      <c r="AJ375" s="1" t="s">
        <v>1454</v>
      </c>
      <c r="AK375" s="1" t="s">
        <v>1454</v>
      </c>
      <c r="AL375" s="1" t="s">
        <v>1454</v>
      </c>
      <c r="AM375" s="1" t="s">
        <v>1454</v>
      </c>
      <c r="AN375" s="1">
        <v>1</v>
      </c>
      <c r="AO375" s="1">
        <v>1</v>
      </c>
      <c r="AP375" s="1" t="s">
        <v>3086</v>
      </c>
      <c r="AQ375" s="1" t="s">
        <v>1454</v>
      </c>
      <c r="AR375" s="2">
        <v>3056989</v>
      </c>
      <c r="AS375" s="1" t="s">
        <v>3023</v>
      </c>
      <c r="AT375" s="1">
        <v>44049</v>
      </c>
      <c r="AU375" s="1">
        <v>0</v>
      </c>
      <c r="AV375" s="1">
        <v>0</v>
      </c>
      <c r="AW375" s="1">
        <v>0</v>
      </c>
      <c r="AX375" s="1" t="s">
        <v>1454</v>
      </c>
      <c r="AY375" s="1">
        <v>800087565</v>
      </c>
      <c r="AZ375" s="1" t="s">
        <v>3088</v>
      </c>
      <c r="BA375" s="1">
        <v>0</v>
      </c>
    </row>
    <row r="376" spans="1:53" x14ac:dyDescent="0.25">
      <c r="A376" s="309">
        <f t="shared" si="5"/>
        <v>11676781</v>
      </c>
      <c r="B376" s="1" t="s">
        <v>2639</v>
      </c>
      <c r="C376" s="1">
        <v>1143843857</v>
      </c>
      <c r="D376" s="1">
        <v>144105</v>
      </c>
      <c r="E376" s="1">
        <v>4</v>
      </c>
      <c r="F376" s="1">
        <v>1.14384385712038E+18</v>
      </c>
      <c r="G376" s="304">
        <v>44257</v>
      </c>
      <c r="H376" s="304">
        <v>46446</v>
      </c>
      <c r="I376" s="1">
        <v>0</v>
      </c>
      <c r="J376" s="1">
        <v>1</v>
      </c>
      <c r="K376" s="1">
        <v>8</v>
      </c>
      <c r="L376" s="1">
        <v>30</v>
      </c>
      <c r="M376" s="1">
        <v>2</v>
      </c>
      <c r="N376" s="305">
        <v>15.6</v>
      </c>
      <c r="O376" s="305">
        <v>16765</v>
      </c>
      <c r="P376" s="2">
        <v>15000000</v>
      </c>
      <c r="Q376" s="2">
        <v>327032</v>
      </c>
      <c r="R376" s="2">
        <v>13955379</v>
      </c>
      <c r="S376" s="1">
        <v>0</v>
      </c>
      <c r="T376" s="1">
        <v>0</v>
      </c>
      <c r="U376" s="1">
        <v>0</v>
      </c>
      <c r="W376" s="1">
        <v>0</v>
      </c>
      <c r="X376" s="1">
        <v>0</v>
      </c>
      <c r="Y376" s="1">
        <v>0</v>
      </c>
      <c r="AB376" s="304">
        <v>44499</v>
      </c>
      <c r="AC376" s="1">
        <v>1</v>
      </c>
      <c r="AD376" s="1" t="s">
        <v>3016</v>
      </c>
      <c r="AE376" s="1">
        <v>1</v>
      </c>
      <c r="AF376" s="1">
        <v>30</v>
      </c>
      <c r="AG376" s="1">
        <v>0</v>
      </c>
      <c r="AH376" s="1" t="s">
        <v>1454</v>
      </c>
      <c r="AI376" s="1" t="s">
        <v>1454</v>
      </c>
      <c r="AJ376" s="1" t="s">
        <v>1454</v>
      </c>
      <c r="AK376" s="1" t="s">
        <v>1454</v>
      </c>
      <c r="AL376" s="1" t="s">
        <v>1454</v>
      </c>
      <c r="AM376" s="1" t="s">
        <v>1454</v>
      </c>
      <c r="AN376" s="1">
        <v>1</v>
      </c>
      <c r="AO376" s="1">
        <v>1</v>
      </c>
      <c r="AP376" s="1" t="s">
        <v>3086</v>
      </c>
      <c r="AQ376" s="1" t="s">
        <v>1454</v>
      </c>
      <c r="AR376" s="2">
        <v>2278598</v>
      </c>
      <c r="AS376" s="1" t="s">
        <v>3021</v>
      </c>
      <c r="AT376" s="1">
        <v>44257</v>
      </c>
      <c r="AU376" s="1">
        <v>0</v>
      </c>
      <c r="AV376" s="1">
        <v>0</v>
      </c>
      <c r="AW376" s="1">
        <v>0</v>
      </c>
      <c r="AX376" s="1" t="s">
        <v>1454</v>
      </c>
      <c r="AY376" s="1">
        <v>0</v>
      </c>
      <c r="AZ376" s="1">
        <v>0</v>
      </c>
      <c r="BA376" s="1">
        <v>0</v>
      </c>
    </row>
    <row r="377" spans="1:53" x14ac:dyDescent="0.25">
      <c r="A377" s="309">
        <f t="shared" si="5"/>
        <v>1571399</v>
      </c>
      <c r="B377" s="1" t="s">
        <v>2639</v>
      </c>
      <c r="C377" s="1">
        <v>1114816668</v>
      </c>
      <c r="D377" s="1">
        <v>144225</v>
      </c>
      <c r="E377" s="1">
        <v>4</v>
      </c>
      <c r="F377" s="1">
        <v>1.11481666810498E+18</v>
      </c>
      <c r="G377" s="304">
        <v>43342</v>
      </c>
      <c r="H377" s="304">
        <v>45442</v>
      </c>
      <c r="I377" s="1">
        <v>0</v>
      </c>
      <c r="J377" s="1">
        <v>1</v>
      </c>
      <c r="K377" s="1">
        <v>38</v>
      </c>
      <c r="L377" s="1">
        <v>30</v>
      </c>
      <c r="M377" s="1">
        <v>2</v>
      </c>
      <c r="N377" s="305">
        <v>18</v>
      </c>
      <c r="O377" s="305">
        <v>19562</v>
      </c>
      <c r="P377" s="2">
        <v>2717984</v>
      </c>
      <c r="Q377" s="2">
        <v>63977</v>
      </c>
      <c r="R377" s="2">
        <v>1571399</v>
      </c>
      <c r="S377" s="1">
        <v>0</v>
      </c>
      <c r="T377" s="1">
        <v>0</v>
      </c>
      <c r="U377" s="1">
        <v>0</v>
      </c>
      <c r="W377" s="1">
        <v>785700</v>
      </c>
      <c r="X377" s="1">
        <v>0</v>
      </c>
      <c r="Y377" s="1">
        <v>0</v>
      </c>
      <c r="AB377" s="304">
        <v>44481</v>
      </c>
      <c r="AC377" s="1">
        <v>1</v>
      </c>
      <c r="AD377" s="1" t="s">
        <v>3016</v>
      </c>
      <c r="AE377" s="1">
        <v>1</v>
      </c>
      <c r="AF377" s="1">
        <v>30</v>
      </c>
      <c r="AG377" s="1">
        <v>0</v>
      </c>
      <c r="AH377" s="1" t="s">
        <v>1454</v>
      </c>
      <c r="AI377" s="1" t="s">
        <v>1454</v>
      </c>
      <c r="AJ377" s="1" t="s">
        <v>1454</v>
      </c>
      <c r="AK377" s="1" t="s">
        <v>1454</v>
      </c>
      <c r="AL377" s="1" t="s">
        <v>1454</v>
      </c>
      <c r="AM377" s="1" t="s">
        <v>1454</v>
      </c>
      <c r="AN377" s="1">
        <v>1</v>
      </c>
      <c r="AO377" s="1">
        <v>1</v>
      </c>
      <c r="AP377" s="1" t="s">
        <v>3086</v>
      </c>
      <c r="AQ377" s="1" t="s">
        <v>1454</v>
      </c>
      <c r="AR377" s="2">
        <v>0</v>
      </c>
      <c r="AS377" s="1" t="s">
        <v>3017</v>
      </c>
      <c r="AT377" s="1">
        <v>43348</v>
      </c>
      <c r="AU377" s="1">
        <v>0</v>
      </c>
      <c r="AV377" s="1">
        <v>0</v>
      </c>
      <c r="AW377" s="1">
        <v>0</v>
      </c>
      <c r="AX377" s="1" t="s">
        <v>1454</v>
      </c>
      <c r="AY377" s="1">
        <v>1</v>
      </c>
      <c r="AZ377" s="1" t="s">
        <v>3089</v>
      </c>
      <c r="BA377" s="1">
        <v>0</v>
      </c>
    </row>
    <row r="378" spans="1:53" x14ac:dyDescent="0.25">
      <c r="A378" s="309">
        <f t="shared" si="5"/>
        <v>4708826</v>
      </c>
      <c r="B378" s="1" t="s">
        <v>2639</v>
      </c>
      <c r="C378" s="1">
        <v>34515918</v>
      </c>
      <c r="D378" s="1">
        <v>144105</v>
      </c>
      <c r="E378" s="1">
        <v>4</v>
      </c>
      <c r="F378" s="1">
        <v>3.45159181176871E+16</v>
      </c>
      <c r="G378" s="304">
        <v>43761</v>
      </c>
      <c r="H378" s="304">
        <v>45960</v>
      </c>
      <c r="I378" s="1">
        <v>0</v>
      </c>
      <c r="J378" s="1">
        <v>1</v>
      </c>
      <c r="K378" s="1">
        <v>21</v>
      </c>
      <c r="L378" s="1">
        <v>30</v>
      </c>
      <c r="M378" s="1">
        <v>2</v>
      </c>
      <c r="N378" s="305">
        <v>18</v>
      </c>
      <c r="O378" s="305">
        <v>19562</v>
      </c>
      <c r="P378" s="2">
        <v>8375457</v>
      </c>
      <c r="Q378" s="2">
        <v>192392</v>
      </c>
      <c r="R378" s="2">
        <v>6787036</v>
      </c>
      <c r="S378" s="1">
        <v>0</v>
      </c>
      <c r="T378" s="1">
        <v>0</v>
      </c>
      <c r="U378" s="1">
        <v>0</v>
      </c>
      <c r="W378" s="1">
        <v>0</v>
      </c>
      <c r="X378" s="1">
        <v>0</v>
      </c>
      <c r="Y378" s="1">
        <v>0</v>
      </c>
      <c r="AB378" s="304">
        <v>44499</v>
      </c>
      <c r="AC378" s="1">
        <v>1</v>
      </c>
      <c r="AD378" s="1" t="s">
        <v>3016</v>
      </c>
      <c r="AE378" s="1">
        <v>1</v>
      </c>
      <c r="AF378" s="1">
        <v>30</v>
      </c>
      <c r="AG378" s="1">
        <v>0</v>
      </c>
      <c r="AH378" s="1" t="s">
        <v>1454</v>
      </c>
      <c r="AI378" s="1" t="s">
        <v>1454</v>
      </c>
      <c r="AJ378" s="1" t="s">
        <v>1454</v>
      </c>
      <c r="AK378" s="1" t="s">
        <v>1454</v>
      </c>
      <c r="AL378" s="1" t="s">
        <v>1454</v>
      </c>
      <c r="AM378" s="1" t="s">
        <v>1454</v>
      </c>
      <c r="AN378" s="1">
        <v>1</v>
      </c>
      <c r="AO378" s="1">
        <v>1</v>
      </c>
      <c r="AP378" s="1" t="s">
        <v>3086</v>
      </c>
      <c r="AQ378" s="1" t="s">
        <v>1454</v>
      </c>
      <c r="AR378" s="2">
        <v>2078210</v>
      </c>
      <c r="AS378" s="1" t="s">
        <v>3037</v>
      </c>
      <c r="AT378" s="1">
        <v>43761</v>
      </c>
      <c r="AU378" s="1">
        <v>0</v>
      </c>
      <c r="AV378" s="1">
        <v>0</v>
      </c>
      <c r="AW378" s="1">
        <v>0</v>
      </c>
      <c r="AX378" s="1" t="s">
        <v>1454</v>
      </c>
      <c r="AY378" s="1">
        <v>0</v>
      </c>
      <c r="AZ378" s="1">
        <v>0</v>
      </c>
      <c r="BA378" s="1">
        <v>0</v>
      </c>
    </row>
    <row r="379" spans="1:53" x14ac:dyDescent="0.25">
      <c r="A379" s="309">
        <f t="shared" si="5"/>
        <v>3250739</v>
      </c>
      <c r="B379" s="1" t="s">
        <v>2639</v>
      </c>
      <c r="C379" s="1">
        <v>1062284483</v>
      </c>
      <c r="D379" s="1">
        <v>144105</v>
      </c>
      <c r="E379" s="1">
        <v>4</v>
      </c>
      <c r="F379" s="1">
        <v>1.06228448312555E+16</v>
      </c>
      <c r="G379" s="304">
        <v>44245</v>
      </c>
      <c r="H379" s="304">
        <v>45716</v>
      </c>
      <c r="I379" s="1">
        <v>0</v>
      </c>
      <c r="J379" s="1">
        <v>1</v>
      </c>
      <c r="K379" s="1">
        <v>8</v>
      </c>
      <c r="L379" s="1">
        <v>30</v>
      </c>
      <c r="M379" s="1">
        <v>2</v>
      </c>
      <c r="N379" s="305">
        <v>9</v>
      </c>
      <c r="O379" s="305">
        <v>9381</v>
      </c>
      <c r="P379" s="2">
        <v>5177445</v>
      </c>
      <c r="Q379" s="2">
        <v>130321</v>
      </c>
      <c r="R379" s="2">
        <v>4445998</v>
      </c>
      <c r="S379" s="1">
        <v>0</v>
      </c>
      <c r="T379" s="1">
        <v>0</v>
      </c>
      <c r="U379" s="1">
        <v>0</v>
      </c>
      <c r="W379" s="1">
        <v>0</v>
      </c>
      <c r="X379" s="1">
        <v>0</v>
      </c>
      <c r="Y379" s="1">
        <v>0</v>
      </c>
      <c r="AB379" s="304">
        <v>44499</v>
      </c>
      <c r="AC379" s="1">
        <v>1</v>
      </c>
      <c r="AD379" s="1" t="s">
        <v>3016</v>
      </c>
      <c r="AE379" s="1">
        <v>1</v>
      </c>
      <c r="AF379" s="1">
        <v>30</v>
      </c>
      <c r="AG379" s="1">
        <v>0</v>
      </c>
      <c r="AH379" s="1" t="s">
        <v>1454</v>
      </c>
      <c r="AI379" s="1" t="s">
        <v>1454</v>
      </c>
      <c r="AJ379" s="1" t="s">
        <v>1454</v>
      </c>
      <c r="AK379" s="1" t="s">
        <v>1454</v>
      </c>
      <c r="AL379" s="1" t="s">
        <v>1454</v>
      </c>
      <c r="AM379" s="1" t="s">
        <v>1454</v>
      </c>
      <c r="AN379" s="1">
        <v>1</v>
      </c>
      <c r="AO379" s="1">
        <v>1</v>
      </c>
      <c r="AP379" s="1" t="s">
        <v>3086</v>
      </c>
      <c r="AQ379" s="1" t="s">
        <v>1454</v>
      </c>
      <c r="AR379" s="2">
        <v>1195259</v>
      </c>
      <c r="AS379" s="1" t="s">
        <v>3031</v>
      </c>
      <c r="AT379" s="1">
        <v>44245</v>
      </c>
      <c r="AU379" s="1">
        <v>0</v>
      </c>
      <c r="AV379" s="1">
        <v>0</v>
      </c>
      <c r="AW379" s="1">
        <v>0</v>
      </c>
      <c r="AX379" s="1" t="s">
        <v>1454</v>
      </c>
      <c r="AY379" s="1">
        <v>0</v>
      </c>
      <c r="AZ379" s="1">
        <v>0</v>
      </c>
      <c r="BA379" s="1">
        <v>0</v>
      </c>
    </row>
    <row r="380" spans="1:53" x14ac:dyDescent="0.25">
      <c r="A380" s="309">
        <f t="shared" si="5"/>
        <v>5732878</v>
      </c>
      <c r="B380" s="1" t="s">
        <v>2639</v>
      </c>
      <c r="C380" s="1">
        <v>1062284483</v>
      </c>
      <c r="D380" s="1">
        <v>144105</v>
      </c>
      <c r="E380" s="1">
        <v>4</v>
      </c>
      <c r="F380" s="1">
        <v>1.06228448311768E+18</v>
      </c>
      <c r="G380" s="304">
        <v>43756</v>
      </c>
      <c r="H380" s="304">
        <v>45960</v>
      </c>
      <c r="I380" s="1">
        <v>0</v>
      </c>
      <c r="J380" s="1">
        <v>1</v>
      </c>
      <c r="K380" s="1">
        <v>21</v>
      </c>
      <c r="L380" s="1">
        <v>30</v>
      </c>
      <c r="M380" s="1">
        <v>2</v>
      </c>
      <c r="N380" s="305">
        <v>18</v>
      </c>
      <c r="O380" s="305">
        <v>19562</v>
      </c>
      <c r="P380" s="2">
        <v>9675819</v>
      </c>
      <c r="Q380" s="2">
        <v>222262</v>
      </c>
      <c r="R380" s="2">
        <v>7840791</v>
      </c>
      <c r="S380" s="1">
        <v>0</v>
      </c>
      <c r="T380" s="1">
        <v>0</v>
      </c>
      <c r="U380" s="1">
        <v>0</v>
      </c>
      <c r="W380" s="1">
        <v>0</v>
      </c>
      <c r="X380" s="1">
        <v>0</v>
      </c>
      <c r="Y380" s="1">
        <v>0</v>
      </c>
      <c r="AB380" s="304">
        <v>44499</v>
      </c>
      <c r="AC380" s="1">
        <v>1</v>
      </c>
      <c r="AD380" s="1" t="s">
        <v>3016</v>
      </c>
      <c r="AE380" s="1">
        <v>1</v>
      </c>
      <c r="AF380" s="1">
        <v>30</v>
      </c>
      <c r="AG380" s="1">
        <v>0</v>
      </c>
      <c r="AH380" s="1" t="s">
        <v>1454</v>
      </c>
      <c r="AI380" s="1" t="s">
        <v>1454</v>
      </c>
      <c r="AJ380" s="1" t="s">
        <v>1454</v>
      </c>
      <c r="AK380" s="1" t="s">
        <v>1454</v>
      </c>
      <c r="AL380" s="1" t="s">
        <v>1454</v>
      </c>
      <c r="AM380" s="1" t="s">
        <v>1454</v>
      </c>
      <c r="AN380" s="1">
        <v>1</v>
      </c>
      <c r="AO380" s="1">
        <v>1</v>
      </c>
      <c r="AP380" s="1" t="s">
        <v>3086</v>
      </c>
      <c r="AQ380" s="1" t="s">
        <v>1454</v>
      </c>
      <c r="AR380" s="2">
        <v>2107913</v>
      </c>
      <c r="AS380" s="1" t="s">
        <v>3037</v>
      </c>
      <c r="AT380" s="1">
        <v>43756</v>
      </c>
      <c r="AU380" s="1">
        <v>0</v>
      </c>
      <c r="AV380" s="1">
        <v>0</v>
      </c>
      <c r="AW380" s="1">
        <v>0</v>
      </c>
      <c r="AX380" s="1" t="s">
        <v>1454</v>
      </c>
      <c r="AY380" s="1">
        <v>0</v>
      </c>
      <c r="AZ380" s="1">
        <v>0</v>
      </c>
      <c r="BA380" s="1">
        <v>0</v>
      </c>
    </row>
    <row r="381" spans="1:53" x14ac:dyDescent="0.25">
      <c r="A381" s="309">
        <f t="shared" si="5"/>
        <v>1206671</v>
      </c>
      <c r="B381" s="1" t="s">
        <v>2639</v>
      </c>
      <c r="C381" s="1">
        <v>1062284483</v>
      </c>
      <c r="D381" s="1">
        <v>144105</v>
      </c>
      <c r="E381" s="1">
        <v>4</v>
      </c>
      <c r="F381" s="1">
        <v>1.0622844831246799E+18</v>
      </c>
      <c r="G381" s="304">
        <v>43865</v>
      </c>
      <c r="H381" s="304">
        <v>44227</v>
      </c>
      <c r="I381" s="1">
        <v>0</v>
      </c>
      <c r="J381" s="1">
        <v>1</v>
      </c>
      <c r="K381" s="1">
        <v>1</v>
      </c>
      <c r="L381" s="1">
        <v>30</v>
      </c>
      <c r="M381" s="1">
        <v>2</v>
      </c>
      <c r="N381" s="305">
        <v>21.6</v>
      </c>
      <c r="O381" s="305">
        <v>23872</v>
      </c>
      <c r="P381" s="2">
        <v>2200000</v>
      </c>
      <c r="Q381" s="2">
        <v>171606</v>
      </c>
      <c r="R381" s="2">
        <v>1650350</v>
      </c>
      <c r="S381" s="1">
        <v>0</v>
      </c>
      <c r="T381" s="1">
        <v>0</v>
      </c>
      <c r="U381" s="1">
        <v>0</v>
      </c>
      <c r="W381" s="1">
        <v>0</v>
      </c>
      <c r="X381" s="1">
        <v>0</v>
      </c>
      <c r="Y381" s="1">
        <v>0</v>
      </c>
      <c r="AB381" s="304">
        <v>44499</v>
      </c>
      <c r="AC381" s="1">
        <v>1</v>
      </c>
      <c r="AD381" s="1" t="s">
        <v>3016</v>
      </c>
      <c r="AE381" s="1">
        <v>1</v>
      </c>
      <c r="AF381" s="1">
        <v>30</v>
      </c>
      <c r="AG381" s="1">
        <v>0</v>
      </c>
      <c r="AH381" s="1" t="s">
        <v>1454</v>
      </c>
      <c r="AI381" s="1" t="s">
        <v>1454</v>
      </c>
      <c r="AJ381" s="1" t="s">
        <v>1454</v>
      </c>
      <c r="AK381" s="1" t="s">
        <v>1454</v>
      </c>
      <c r="AL381" s="1" t="s">
        <v>1454</v>
      </c>
      <c r="AM381" s="1" t="s">
        <v>1454</v>
      </c>
      <c r="AN381" s="1">
        <v>1</v>
      </c>
      <c r="AO381" s="1">
        <v>1</v>
      </c>
      <c r="AP381" s="1" t="s">
        <v>3086</v>
      </c>
      <c r="AQ381" s="1" t="s">
        <v>1454</v>
      </c>
      <c r="AR381" s="2">
        <v>443679</v>
      </c>
      <c r="AS381" s="1" t="s">
        <v>3018</v>
      </c>
      <c r="AT381" s="1">
        <v>43865</v>
      </c>
      <c r="AU381" s="1">
        <v>0</v>
      </c>
      <c r="AV381" s="1">
        <v>0</v>
      </c>
      <c r="AW381" s="1">
        <v>0</v>
      </c>
      <c r="AX381" s="1" t="s">
        <v>1454</v>
      </c>
      <c r="AY381" s="1">
        <v>0</v>
      </c>
      <c r="AZ381" s="1">
        <v>0</v>
      </c>
      <c r="BA381" s="1">
        <v>0</v>
      </c>
    </row>
    <row r="382" spans="1:53" x14ac:dyDescent="0.25">
      <c r="A382" s="309">
        <f t="shared" si="5"/>
        <v>232960</v>
      </c>
      <c r="B382" s="1" t="s">
        <v>2639</v>
      </c>
      <c r="C382" s="1">
        <v>1111768810</v>
      </c>
      <c r="D382" s="1">
        <v>144105</v>
      </c>
      <c r="E382" s="1">
        <v>4</v>
      </c>
      <c r="F382" s="1">
        <v>1.11176881011301E+18</v>
      </c>
      <c r="G382" s="304">
        <v>44484</v>
      </c>
      <c r="H382" s="304">
        <v>44681</v>
      </c>
      <c r="I382" s="1">
        <v>0</v>
      </c>
      <c r="J382" s="1">
        <v>1</v>
      </c>
      <c r="K382" s="1">
        <v>0</v>
      </c>
      <c r="L382" s="1">
        <v>30</v>
      </c>
      <c r="M382" s="1">
        <v>2</v>
      </c>
      <c r="N382" s="305">
        <v>19.8</v>
      </c>
      <c r="O382" s="305">
        <v>21699</v>
      </c>
      <c r="P382" s="2">
        <v>300000</v>
      </c>
      <c r="Q382" s="2">
        <v>52970</v>
      </c>
      <c r="R382" s="2">
        <v>300000</v>
      </c>
      <c r="S382" s="1">
        <v>0</v>
      </c>
      <c r="T382" s="1">
        <v>0</v>
      </c>
      <c r="U382" s="1">
        <v>0</v>
      </c>
      <c r="W382" s="1">
        <v>0</v>
      </c>
      <c r="X382" s="1">
        <v>0</v>
      </c>
      <c r="Y382" s="1">
        <v>0</v>
      </c>
      <c r="AB382" s="304">
        <v>44484</v>
      </c>
      <c r="AC382" s="1">
        <v>1</v>
      </c>
      <c r="AD382" s="1" t="s">
        <v>3016</v>
      </c>
      <c r="AE382" s="1">
        <v>1</v>
      </c>
      <c r="AF382" s="1">
        <v>30</v>
      </c>
      <c r="AG382" s="1">
        <v>0</v>
      </c>
      <c r="AH382" s="1" t="s">
        <v>1454</v>
      </c>
      <c r="AI382" s="1" t="s">
        <v>1454</v>
      </c>
      <c r="AJ382" s="1" t="s">
        <v>1454</v>
      </c>
      <c r="AK382" s="1" t="s">
        <v>1454</v>
      </c>
      <c r="AL382" s="1" t="s">
        <v>1454</v>
      </c>
      <c r="AM382" s="1" t="s">
        <v>1454</v>
      </c>
      <c r="AN382" s="1">
        <v>1</v>
      </c>
      <c r="AO382" s="1">
        <v>1</v>
      </c>
      <c r="AP382" s="1" t="s">
        <v>3086</v>
      </c>
      <c r="AQ382" s="1" t="s">
        <v>1454</v>
      </c>
      <c r="AR382" s="2">
        <v>67040</v>
      </c>
      <c r="AS382" s="1" t="s">
        <v>3078</v>
      </c>
      <c r="AT382" s="1">
        <v>44484</v>
      </c>
      <c r="AU382" s="1">
        <v>0</v>
      </c>
      <c r="AV382" s="1">
        <v>0</v>
      </c>
      <c r="AW382" s="1">
        <v>0</v>
      </c>
      <c r="AX382" s="1" t="s">
        <v>1454</v>
      </c>
      <c r="AY382" s="1">
        <v>890303093000</v>
      </c>
      <c r="AZ382" s="1">
        <v>0</v>
      </c>
      <c r="BA382" s="1">
        <v>0</v>
      </c>
    </row>
    <row r="383" spans="1:53" x14ac:dyDescent="0.25">
      <c r="A383" s="309">
        <f t="shared" si="5"/>
        <v>8811769</v>
      </c>
      <c r="B383" s="1" t="s">
        <v>2639</v>
      </c>
      <c r="C383" s="1">
        <v>1111768810</v>
      </c>
      <c r="D383" s="1">
        <v>144105</v>
      </c>
      <c r="E383" s="1">
        <v>4</v>
      </c>
      <c r="F383" s="1">
        <v>1.11176881011778E+18</v>
      </c>
      <c r="G383" s="304">
        <v>43956</v>
      </c>
      <c r="H383" s="304">
        <v>46507</v>
      </c>
      <c r="I383" s="1">
        <v>0</v>
      </c>
      <c r="J383" s="1">
        <v>1</v>
      </c>
      <c r="K383" s="1">
        <v>16</v>
      </c>
      <c r="L383" s="1">
        <v>30</v>
      </c>
      <c r="M383" s="1">
        <v>2</v>
      </c>
      <c r="N383" s="305">
        <v>18</v>
      </c>
      <c r="O383" s="305">
        <v>19562</v>
      </c>
      <c r="P383" s="2">
        <v>12705000</v>
      </c>
      <c r="Q383" s="2">
        <v>269181</v>
      </c>
      <c r="R383" s="2">
        <v>11347581</v>
      </c>
      <c r="S383" s="1">
        <v>0</v>
      </c>
      <c r="T383" s="1">
        <v>0</v>
      </c>
      <c r="U383" s="1">
        <v>0</v>
      </c>
      <c r="W383" s="1">
        <v>0</v>
      </c>
      <c r="X383" s="1">
        <v>0</v>
      </c>
      <c r="Y383" s="1">
        <v>0</v>
      </c>
      <c r="AB383" s="304">
        <v>44498</v>
      </c>
      <c r="AC383" s="1">
        <v>1</v>
      </c>
      <c r="AD383" s="1" t="s">
        <v>3016</v>
      </c>
      <c r="AE383" s="1">
        <v>1</v>
      </c>
      <c r="AF383" s="1">
        <v>30</v>
      </c>
      <c r="AG383" s="1">
        <v>0</v>
      </c>
      <c r="AH383" s="1" t="s">
        <v>1454</v>
      </c>
      <c r="AI383" s="1" t="s">
        <v>1454</v>
      </c>
      <c r="AJ383" s="1" t="s">
        <v>1454</v>
      </c>
      <c r="AK383" s="1" t="s">
        <v>1454</v>
      </c>
      <c r="AL383" s="1" t="s">
        <v>1454</v>
      </c>
      <c r="AM383" s="1" t="s">
        <v>1454</v>
      </c>
      <c r="AN383" s="1">
        <v>1</v>
      </c>
      <c r="AO383" s="1">
        <v>1</v>
      </c>
      <c r="AP383" s="1" t="s">
        <v>3086</v>
      </c>
      <c r="AQ383" s="1" t="s">
        <v>1454</v>
      </c>
      <c r="AR383" s="2">
        <v>2535812</v>
      </c>
      <c r="AS383" s="1" t="s">
        <v>3026</v>
      </c>
      <c r="AT383" s="1">
        <v>43956</v>
      </c>
      <c r="AU383" s="1">
        <v>0</v>
      </c>
      <c r="AV383" s="1">
        <v>0</v>
      </c>
      <c r="AW383" s="1">
        <v>0</v>
      </c>
      <c r="AX383" s="1" t="s">
        <v>1454</v>
      </c>
      <c r="AY383" s="1">
        <v>890303093000</v>
      </c>
      <c r="AZ383" s="1">
        <v>0</v>
      </c>
      <c r="BA383" s="1">
        <v>0</v>
      </c>
    </row>
    <row r="384" spans="1:53" x14ac:dyDescent="0.25">
      <c r="A384" s="309">
        <f t="shared" si="5"/>
        <v>3812384</v>
      </c>
      <c r="B384" s="1" t="s">
        <v>2639</v>
      </c>
      <c r="C384" s="1">
        <v>1111768810</v>
      </c>
      <c r="D384" s="1">
        <v>144105</v>
      </c>
      <c r="E384" s="1">
        <v>4</v>
      </c>
      <c r="F384" s="1">
        <v>1.11176881012038E+18</v>
      </c>
      <c r="G384" s="304">
        <v>44448</v>
      </c>
      <c r="H384" s="304">
        <v>46629</v>
      </c>
      <c r="I384" s="1">
        <v>0</v>
      </c>
      <c r="J384" s="1">
        <v>1</v>
      </c>
      <c r="K384" s="1">
        <v>2</v>
      </c>
      <c r="L384" s="1">
        <v>30</v>
      </c>
      <c r="M384" s="1">
        <v>2</v>
      </c>
      <c r="N384" s="305">
        <v>13.2</v>
      </c>
      <c r="O384" s="305">
        <v>14029</v>
      </c>
      <c r="P384" s="2">
        <v>5000000</v>
      </c>
      <c r="Q384" s="2">
        <v>102494</v>
      </c>
      <c r="R384" s="2">
        <v>4909495</v>
      </c>
      <c r="S384" s="1">
        <v>0</v>
      </c>
      <c r="T384" s="1">
        <v>0</v>
      </c>
      <c r="U384" s="1">
        <v>0</v>
      </c>
      <c r="W384" s="1">
        <v>0</v>
      </c>
      <c r="X384" s="1">
        <v>0</v>
      </c>
      <c r="Y384" s="1">
        <v>0</v>
      </c>
      <c r="AB384" s="304">
        <v>44498</v>
      </c>
      <c r="AC384" s="1">
        <v>1</v>
      </c>
      <c r="AD384" s="1" t="s">
        <v>3016</v>
      </c>
      <c r="AE384" s="1">
        <v>1</v>
      </c>
      <c r="AF384" s="1">
        <v>30</v>
      </c>
      <c r="AG384" s="1">
        <v>0</v>
      </c>
      <c r="AH384" s="1" t="s">
        <v>1454</v>
      </c>
      <c r="AI384" s="1" t="s">
        <v>1454</v>
      </c>
      <c r="AJ384" s="1" t="s">
        <v>1454</v>
      </c>
      <c r="AK384" s="1" t="s">
        <v>1454</v>
      </c>
      <c r="AL384" s="1" t="s">
        <v>1454</v>
      </c>
      <c r="AM384" s="1" t="s">
        <v>1454</v>
      </c>
      <c r="AN384" s="1">
        <v>1</v>
      </c>
      <c r="AO384" s="1">
        <v>1</v>
      </c>
      <c r="AP384" s="1" t="s">
        <v>3086</v>
      </c>
      <c r="AQ384" s="1" t="s">
        <v>1454</v>
      </c>
      <c r="AR384" s="2">
        <v>1097111</v>
      </c>
      <c r="AS384" s="1" t="s">
        <v>3021</v>
      </c>
      <c r="AT384" s="1">
        <v>44448</v>
      </c>
      <c r="AU384" s="1">
        <v>0</v>
      </c>
      <c r="AV384" s="1">
        <v>0</v>
      </c>
      <c r="AW384" s="1">
        <v>0</v>
      </c>
      <c r="AX384" s="1" t="s">
        <v>1454</v>
      </c>
      <c r="AY384" s="1">
        <v>890303093000</v>
      </c>
      <c r="AZ384" s="1">
        <v>0</v>
      </c>
      <c r="BA384" s="1">
        <v>0</v>
      </c>
    </row>
    <row r="385" spans="1:53" x14ac:dyDescent="0.25">
      <c r="A385" s="309">
        <f t="shared" si="5"/>
        <v>1372027</v>
      </c>
      <c r="B385" s="1" t="s">
        <v>2639</v>
      </c>
      <c r="C385" s="1">
        <v>1144135511</v>
      </c>
      <c r="D385" s="1">
        <v>144105</v>
      </c>
      <c r="E385" s="1">
        <v>4</v>
      </c>
      <c r="F385" s="1">
        <v>1.14413551111758E+18</v>
      </c>
      <c r="G385" s="304">
        <v>43627</v>
      </c>
      <c r="H385" s="304">
        <v>45807</v>
      </c>
      <c r="I385" s="1">
        <v>0</v>
      </c>
      <c r="J385" s="1">
        <v>1</v>
      </c>
      <c r="K385" s="1">
        <v>26</v>
      </c>
      <c r="L385" s="1">
        <v>30</v>
      </c>
      <c r="M385" s="1">
        <v>2</v>
      </c>
      <c r="N385" s="305">
        <v>18</v>
      </c>
      <c r="O385" s="305">
        <v>19562</v>
      </c>
      <c r="P385" s="2">
        <v>5600000</v>
      </c>
      <c r="Q385" s="2">
        <v>128637</v>
      </c>
      <c r="R385" s="2">
        <v>4231354</v>
      </c>
      <c r="S385" s="1">
        <v>0</v>
      </c>
      <c r="T385" s="1">
        <v>0</v>
      </c>
      <c r="U385" s="1">
        <v>0</v>
      </c>
      <c r="W385" s="1">
        <v>0</v>
      </c>
      <c r="X385" s="1">
        <v>0</v>
      </c>
      <c r="Y385" s="1">
        <v>0</v>
      </c>
      <c r="AB385" s="304">
        <v>44499</v>
      </c>
      <c r="AC385" s="1">
        <v>1</v>
      </c>
      <c r="AD385" s="1" t="s">
        <v>3016</v>
      </c>
      <c r="AE385" s="1">
        <v>1</v>
      </c>
      <c r="AF385" s="1">
        <v>30</v>
      </c>
      <c r="AG385" s="1">
        <v>0</v>
      </c>
      <c r="AH385" s="1" t="s">
        <v>1454</v>
      </c>
      <c r="AI385" s="1" t="s">
        <v>1454</v>
      </c>
      <c r="AJ385" s="1" t="s">
        <v>1454</v>
      </c>
      <c r="AK385" s="1" t="s">
        <v>1454</v>
      </c>
      <c r="AL385" s="1" t="s">
        <v>1454</v>
      </c>
      <c r="AM385" s="1" t="s">
        <v>1454</v>
      </c>
      <c r="AN385" s="1">
        <v>1</v>
      </c>
      <c r="AO385" s="1">
        <v>1</v>
      </c>
      <c r="AP385" s="1" t="s">
        <v>3086</v>
      </c>
      <c r="AQ385" s="1" t="s">
        <v>1454</v>
      </c>
      <c r="AR385" s="2">
        <v>2859327</v>
      </c>
      <c r="AS385" s="1" t="s">
        <v>3027</v>
      </c>
      <c r="AT385" s="1">
        <v>43627</v>
      </c>
      <c r="AU385" s="1">
        <v>0</v>
      </c>
      <c r="AV385" s="1">
        <v>0</v>
      </c>
      <c r="AW385" s="1">
        <v>0</v>
      </c>
      <c r="AX385" s="1" t="s">
        <v>1454</v>
      </c>
      <c r="AY385" s="1" t="s">
        <v>1454</v>
      </c>
      <c r="AZ385" s="1">
        <v>0</v>
      </c>
      <c r="BA385" s="1">
        <v>0</v>
      </c>
    </row>
    <row r="386" spans="1:53" x14ac:dyDescent="0.25">
      <c r="A386" s="309">
        <f t="shared" ref="A386:A449" si="6">IF(+R386&gt;AR386,R386-AR386,0)</f>
        <v>0</v>
      </c>
      <c r="B386" s="1" t="s">
        <v>2639</v>
      </c>
      <c r="C386" s="1">
        <v>49655321</v>
      </c>
      <c r="D386" s="1">
        <v>144105</v>
      </c>
      <c r="E386" s="1">
        <v>4</v>
      </c>
      <c r="F386" s="1">
        <v>4.9655321117586896E+16</v>
      </c>
      <c r="G386" s="304">
        <v>43712</v>
      </c>
      <c r="H386" s="304">
        <v>45168</v>
      </c>
      <c r="I386" s="1">
        <v>0</v>
      </c>
      <c r="J386" s="1">
        <v>1</v>
      </c>
      <c r="K386" s="1">
        <v>23</v>
      </c>
      <c r="L386" s="1">
        <v>30</v>
      </c>
      <c r="M386" s="1">
        <v>2</v>
      </c>
      <c r="N386" s="305">
        <v>18</v>
      </c>
      <c r="O386" s="305">
        <v>19562</v>
      </c>
      <c r="P386" s="2">
        <v>2500000</v>
      </c>
      <c r="Q386" s="2">
        <v>73814</v>
      </c>
      <c r="R386" s="2">
        <v>1524998</v>
      </c>
      <c r="S386" s="1">
        <v>0</v>
      </c>
      <c r="T386" s="1">
        <v>0</v>
      </c>
      <c r="U386" s="1">
        <v>0</v>
      </c>
      <c r="W386" s="1">
        <v>0</v>
      </c>
      <c r="X386" s="1">
        <v>0</v>
      </c>
      <c r="Y386" s="1">
        <v>0</v>
      </c>
      <c r="AB386" s="304">
        <v>44499</v>
      </c>
      <c r="AC386" s="1">
        <v>1</v>
      </c>
      <c r="AD386" s="1" t="s">
        <v>3016</v>
      </c>
      <c r="AE386" s="1">
        <v>1</v>
      </c>
      <c r="AF386" s="1">
        <v>30</v>
      </c>
      <c r="AG386" s="1">
        <v>0</v>
      </c>
      <c r="AH386" s="1" t="s">
        <v>1454</v>
      </c>
      <c r="AI386" s="1" t="s">
        <v>1454</v>
      </c>
      <c r="AJ386" s="1" t="s">
        <v>1454</v>
      </c>
      <c r="AK386" s="1" t="s">
        <v>1454</v>
      </c>
      <c r="AL386" s="1" t="s">
        <v>1454</v>
      </c>
      <c r="AM386" s="1" t="s">
        <v>1454</v>
      </c>
      <c r="AN386" s="1">
        <v>1</v>
      </c>
      <c r="AO386" s="1">
        <v>1</v>
      </c>
      <c r="AP386" s="1" t="s">
        <v>3086</v>
      </c>
      <c r="AQ386" s="1" t="s">
        <v>1454</v>
      </c>
      <c r="AR386" s="2">
        <v>2669072</v>
      </c>
      <c r="AS386" s="1" t="s">
        <v>3027</v>
      </c>
      <c r="AT386" s="1">
        <v>43712</v>
      </c>
      <c r="AU386" s="1">
        <v>0</v>
      </c>
      <c r="AV386" s="1">
        <v>0</v>
      </c>
      <c r="AW386" s="1">
        <v>0</v>
      </c>
      <c r="AX386" s="1" t="s">
        <v>1454</v>
      </c>
      <c r="AY386" s="1">
        <v>800087565</v>
      </c>
      <c r="AZ386" s="1" t="s">
        <v>3088</v>
      </c>
      <c r="BA386" s="1">
        <v>0</v>
      </c>
    </row>
    <row r="387" spans="1:53" x14ac:dyDescent="0.25">
      <c r="A387" s="309">
        <f t="shared" si="6"/>
        <v>1643683</v>
      </c>
      <c r="B387" s="1" t="s">
        <v>2639</v>
      </c>
      <c r="C387" s="1">
        <v>1113689530</v>
      </c>
      <c r="D387" s="1">
        <v>144105</v>
      </c>
      <c r="E387" s="1">
        <v>4</v>
      </c>
      <c r="F387" s="1">
        <v>1.11368953011528E+18</v>
      </c>
      <c r="G387" s="304">
        <v>43706</v>
      </c>
      <c r="H387" s="304">
        <v>44803</v>
      </c>
      <c r="I387" s="1">
        <v>0</v>
      </c>
      <c r="J387" s="1">
        <v>1</v>
      </c>
      <c r="K387" s="1">
        <v>23</v>
      </c>
      <c r="L387" s="1">
        <v>30</v>
      </c>
      <c r="M387" s="1">
        <v>2</v>
      </c>
      <c r="N387" s="305">
        <v>20.399999999999999</v>
      </c>
      <c r="O387" s="305">
        <v>22.42</v>
      </c>
      <c r="P387" s="2">
        <v>5400000</v>
      </c>
      <c r="Q387" s="2">
        <v>202581</v>
      </c>
      <c r="R387" s="2">
        <v>2341363</v>
      </c>
      <c r="S387" s="1">
        <v>0</v>
      </c>
      <c r="T387" s="1">
        <v>0</v>
      </c>
      <c r="U387" s="1">
        <v>0</v>
      </c>
      <c r="W387" s="1">
        <v>0</v>
      </c>
      <c r="X387" s="1">
        <v>0</v>
      </c>
      <c r="Y387" s="1">
        <v>0</v>
      </c>
      <c r="AB387" s="304">
        <v>44499</v>
      </c>
      <c r="AC387" s="1">
        <v>1</v>
      </c>
      <c r="AD387" s="1" t="s">
        <v>3016</v>
      </c>
      <c r="AE387" s="1">
        <v>1</v>
      </c>
      <c r="AF387" s="1">
        <v>30</v>
      </c>
      <c r="AG387" s="1">
        <v>0</v>
      </c>
      <c r="AH387" s="1" t="s">
        <v>1454</v>
      </c>
      <c r="AI387" s="1" t="s">
        <v>1454</v>
      </c>
      <c r="AJ387" s="1" t="s">
        <v>1454</v>
      </c>
      <c r="AK387" s="1" t="s">
        <v>1454</v>
      </c>
      <c r="AL387" s="1" t="s">
        <v>1454</v>
      </c>
      <c r="AM387" s="1" t="s">
        <v>1454</v>
      </c>
      <c r="AN387" s="1">
        <v>1</v>
      </c>
      <c r="AO387" s="1">
        <v>1</v>
      </c>
      <c r="AP387" s="1" t="s">
        <v>3086</v>
      </c>
      <c r="AQ387" s="1" t="s">
        <v>1454</v>
      </c>
      <c r="AR387" s="2">
        <v>697680</v>
      </c>
      <c r="AS387" s="1" t="s">
        <v>3035</v>
      </c>
      <c r="AT387" s="1">
        <v>43706</v>
      </c>
      <c r="AU387" s="1">
        <v>0</v>
      </c>
      <c r="AV387" s="1">
        <v>0</v>
      </c>
      <c r="AW387" s="1">
        <v>0</v>
      </c>
      <c r="AX387" s="1" t="s">
        <v>1454</v>
      </c>
      <c r="AY387" s="1">
        <v>0</v>
      </c>
      <c r="AZ387" s="1" t="s">
        <v>3087</v>
      </c>
      <c r="BA387" s="1">
        <v>0</v>
      </c>
    </row>
    <row r="388" spans="1:53" x14ac:dyDescent="0.25">
      <c r="A388" s="309">
        <f t="shared" si="6"/>
        <v>2952916</v>
      </c>
      <c r="B388" s="1" t="s">
        <v>2639</v>
      </c>
      <c r="C388" s="1">
        <v>1113689530</v>
      </c>
      <c r="D388" s="1">
        <v>144105</v>
      </c>
      <c r="E388" s="1">
        <v>4</v>
      </c>
      <c r="F388" s="1">
        <v>1.11368953012038E+18</v>
      </c>
      <c r="G388" s="304">
        <v>43851</v>
      </c>
      <c r="H388" s="304">
        <v>46053</v>
      </c>
      <c r="I388" s="1">
        <v>0</v>
      </c>
      <c r="J388" s="1">
        <v>1</v>
      </c>
      <c r="K388" s="1">
        <v>18</v>
      </c>
      <c r="L388" s="1">
        <v>30</v>
      </c>
      <c r="M388" s="1">
        <v>2</v>
      </c>
      <c r="N388" s="305">
        <v>18</v>
      </c>
      <c r="O388" s="305">
        <v>19562</v>
      </c>
      <c r="P388" s="2">
        <v>5000000</v>
      </c>
      <c r="Q388" s="2">
        <v>114855</v>
      </c>
      <c r="R388" s="2">
        <v>4206316</v>
      </c>
      <c r="S388" s="1">
        <v>0</v>
      </c>
      <c r="T388" s="1">
        <v>0</v>
      </c>
      <c r="U388" s="1">
        <v>0</v>
      </c>
      <c r="W388" s="1">
        <v>0</v>
      </c>
      <c r="X388" s="1">
        <v>0</v>
      </c>
      <c r="Y388" s="1">
        <v>0</v>
      </c>
      <c r="AB388" s="304">
        <v>44499</v>
      </c>
      <c r="AC388" s="1">
        <v>1</v>
      </c>
      <c r="AD388" s="1" t="s">
        <v>3016</v>
      </c>
      <c r="AE388" s="1">
        <v>1</v>
      </c>
      <c r="AF388" s="1">
        <v>30</v>
      </c>
      <c r="AG388" s="1">
        <v>0</v>
      </c>
      <c r="AH388" s="1" t="s">
        <v>1454</v>
      </c>
      <c r="AI388" s="1" t="s">
        <v>1454</v>
      </c>
      <c r="AJ388" s="1" t="s">
        <v>1454</v>
      </c>
      <c r="AK388" s="1" t="s">
        <v>1454</v>
      </c>
      <c r="AL388" s="1" t="s">
        <v>1454</v>
      </c>
      <c r="AM388" s="1" t="s">
        <v>1454</v>
      </c>
      <c r="AN388" s="1">
        <v>1</v>
      </c>
      <c r="AO388" s="1">
        <v>1</v>
      </c>
      <c r="AP388" s="1" t="s">
        <v>3086</v>
      </c>
      <c r="AQ388" s="1" t="s">
        <v>1454</v>
      </c>
      <c r="AR388" s="2">
        <v>1253400</v>
      </c>
      <c r="AS388" s="1" t="s">
        <v>3021</v>
      </c>
      <c r="AT388" s="1">
        <v>43851</v>
      </c>
      <c r="AU388" s="1">
        <v>0</v>
      </c>
      <c r="AV388" s="1">
        <v>0</v>
      </c>
      <c r="AW388" s="1">
        <v>0</v>
      </c>
      <c r="AX388" s="1" t="s">
        <v>1454</v>
      </c>
      <c r="AY388" s="1">
        <v>0</v>
      </c>
      <c r="AZ388" s="1" t="s">
        <v>3087</v>
      </c>
      <c r="BA388" s="1">
        <v>0</v>
      </c>
    </row>
    <row r="389" spans="1:53" x14ac:dyDescent="0.25">
      <c r="A389" s="309">
        <f t="shared" si="6"/>
        <v>181568</v>
      </c>
      <c r="B389" s="1" t="s">
        <v>2639</v>
      </c>
      <c r="C389" s="1">
        <v>1113689530</v>
      </c>
      <c r="D389" s="1">
        <v>144105</v>
      </c>
      <c r="E389" s="1">
        <v>4</v>
      </c>
      <c r="F389" s="1">
        <v>1.1136895301246799E+18</v>
      </c>
      <c r="G389" s="304">
        <v>44271</v>
      </c>
      <c r="H389" s="304">
        <v>44530</v>
      </c>
      <c r="I389" s="1">
        <v>0</v>
      </c>
      <c r="J389" s="1">
        <v>1</v>
      </c>
      <c r="K389" s="1">
        <v>7</v>
      </c>
      <c r="L389" s="1">
        <v>30</v>
      </c>
      <c r="M389" s="1">
        <v>2</v>
      </c>
      <c r="N389" s="305">
        <v>19.2</v>
      </c>
      <c r="O389" s="305">
        <v>20983</v>
      </c>
      <c r="P389" s="2">
        <v>1100000</v>
      </c>
      <c r="Q389" s="2">
        <v>132525</v>
      </c>
      <c r="R389" s="2">
        <v>258637</v>
      </c>
      <c r="S389" s="1">
        <v>0</v>
      </c>
      <c r="T389" s="1">
        <v>0</v>
      </c>
      <c r="U389" s="1">
        <v>0</v>
      </c>
      <c r="W389" s="1">
        <v>0</v>
      </c>
      <c r="X389" s="1">
        <v>0</v>
      </c>
      <c r="Y389" s="1">
        <v>0</v>
      </c>
      <c r="AB389" s="304">
        <v>44499</v>
      </c>
      <c r="AC389" s="1">
        <v>1</v>
      </c>
      <c r="AD389" s="1" t="s">
        <v>3016</v>
      </c>
      <c r="AE389" s="1">
        <v>1</v>
      </c>
      <c r="AF389" s="1">
        <v>30</v>
      </c>
      <c r="AG389" s="1">
        <v>0</v>
      </c>
      <c r="AH389" s="1" t="s">
        <v>1454</v>
      </c>
      <c r="AI389" s="1" t="s">
        <v>1454</v>
      </c>
      <c r="AJ389" s="1" t="s">
        <v>1454</v>
      </c>
      <c r="AK389" s="1" t="s">
        <v>1454</v>
      </c>
      <c r="AL389" s="1" t="s">
        <v>1454</v>
      </c>
      <c r="AM389" s="1" t="s">
        <v>1454</v>
      </c>
      <c r="AN389" s="1">
        <v>1</v>
      </c>
      <c r="AO389" s="1">
        <v>1</v>
      </c>
      <c r="AP389" s="1" t="s">
        <v>3086</v>
      </c>
      <c r="AQ389" s="1" t="s">
        <v>1454</v>
      </c>
      <c r="AR389" s="2">
        <v>77069</v>
      </c>
      <c r="AS389" s="1" t="s">
        <v>3018</v>
      </c>
      <c r="AT389" s="1">
        <v>44271</v>
      </c>
      <c r="AU389" s="1">
        <v>0</v>
      </c>
      <c r="AV389" s="1">
        <v>0</v>
      </c>
      <c r="AW389" s="1">
        <v>0</v>
      </c>
      <c r="AX389" s="1" t="s">
        <v>1454</v>
      </c>
      <c r="AY389" s="1">
        <v>0</v>
      </c>
      <c r="AZ389" s="1" t="s">
        <v>3087</v>
      </c>
      <c r="BA389" s="1">
        <v>0</v>
      </c>
    </row>
    <row r="390" spans="1:53" x14ac:dyDescent="0.25">
      <c r="A390" s="309">
        <f t="shared" si="6"/>
        <v>0</v>
      </c>
      <c r="B390" s="1" t="s">
        <v>2639</v>
      </c>
      <c r="C390" s="1">
        <v>27204824</v>
      </c>
      <c r="D390" s="1">
        <v>144105</v>
      </c>
      <c r="E390" s="1">
        <v>4</v>
      </c>
      <c r="F390" s="1">
        <v>2.72048241246893E+16</v>
      </c>
      <c r="G390" s="304">
        <v>44406</v>
      </c>
      <c r="H390" s="304">
        <v>44772</v>
      </c>
      <c r="I390" s="1">
        <v>0</v>
      </c>
      <c r="J390" s="1">
        <v>1</v>
      </c>
      <c r="K390" s="1">
        <v>3</v>
      </c>
      <c r="L390" s="1">
        <v>30</v>
      </c>
      <c r="M390" s="1">
        <v>2</v>
      </c>
      <c r="N390" s="305">
        <v>19.2</v>
      </c>
      <c r="O390" s="305">
        <v>20983</v>
      </c>
      <c r="P390" s="2">
        <v>1000000</v>
      </c>
      <c r="Q390" s="2">
        <v>92539</v>
      </c>
      <c r="R390" s="2">
        <v>768098</v>
      </c>
      <c r="S390" s="1">
        <v>0</v>
      </c>
      <c r="T390" s="1">
        <v>0</v>
      </c>
      <c r="U390" s="1">
        <v>0</v>
      </c>
      <c r="W390" s="1">
        <v>0</v>
      </c>
      <c r="X390" s="1">
        <v>0</v>
      </c>
      <c r="Y390" s="1">
        <v>0</v>
      </c>
      <c r="AB390" s="304">
        <v>44499</v>
      </c>
      <c r="AC390" s="1">
        <v>1</v>
      </c>
      <c r="AD390" s="1" t="s">
        <v>3016</v>
      </c>
      <c r="AE390" s="1">
        <v>1</v>
      </c>
      <c r="AF390" s="1">
        <v>30</v>
      </c>
      <c r="AG390" s="1">
        <v>0</v>
      </c>
      <c r="AH390" s="1" t="s">
        <v>1454</v>
      </c>
      <c r="AI390" s="1" t="s">
        <v>1454</v>
      </c>
      <c r="AJ390" s="1" t="s">
        <v>1454</v>
      </c>
      <c r="AK390" s="1" t="s">
        <v>1454</v>
      </c>
      <c r="AL390" s="1" t="s">
        <v>1454</v>
      </c>
      <c r="AM390" s="1" t="s">
        <v>1454</v>
      </c>
      <c r="AN390" s="1">
        <v>1</v>
      </c>
      <c r="AO390" s="1">
        <v>1</v>
      </c>
      <c r="AP390" s="1" t="s">
        <v>3086</v>
      </c>
      <c r="AQ390" s="1" t="s">
        <v>1454</v>
      </c>
      <c r="AR390" s="2">
        <v>2028076</v>
      </c>
      <c r="AS390" s="1" t="s">
        <v>3018</v>
      </c>
      <c r="AT390" s="1">
        <v>44406</v>
      </c>
      <c r="AU390" s="1">
        <v>0</v>
      </c>
      <c r="AV390" s="1">
        <v>0</v>
      </c>
      <c r="AW390" s="1">
        <v>0</v>
      </c>
      <c r="AX390" s="1" t="s">
        <v>1454</v>
      </c>
      <c r="AY390" s="1">
        <v>800087565</v>
      </c>
      <c r="AZ390" s="1" t="s">
        <v>3088</v>
      </c>
      <c r="BA390" s="1">
        <v>0</v>
      </c>
    </row>
    <row r="391" spans="1:53" x14ac:dyDescent="0.25">
      <c r="A391" s="309">
        <f t="shared" si="6"/>
        <v>6097135</v>
      </c>
      <c r="B391" s="1" t="s">
        <v>2639</v>
      </c>
      <c r="C391" s="1">
        <v>6383823</v>
      </c>
      <c r="D391" s="1">
        <v>144105</v>
      </c>
      <c r="E391" s="1">
        <v>4</v>
      </c>
      <c r="F391" s="1">
        <v>6383823210388350</v>
      </c>
      <c r="G391" s="304">
        <v>44064</v>
      </c>
      <c r="H391" s="304">
        <v>46264</v>
      </c>
      <c r="I391" s="1">
        <v>0</v>
      </c>
      <c r="J391" s="1">
        <v>1</v>
      </c>
      <c r="K391" s="1">
        <v>14</v>
      </c>
      <c r="L391" s="1">
        <v>30</v>
      </c>
      <c r="M391" s="1">
        <v>2</v>
      </c>
      <c r="N391" s="305">
        <v>18</v>
      </c>
      <c r="O391" s="305">
        <v>19562</v>
      </c>
      <c r="P391" s="2">
        <v>9000000</v>
      </c>
      <c r="Q391" s="2">
        <v>220824</v>
      </c>
      <c r="R391" s="2">
        <v>8005209</v>
      </c>
      <c r="S391" s="1">
        <v>0</v>
      </c>
      <c r="T391" s="1">
        <v>0</v>
      </c>
      <c r="U391" s="1">
        <v>0</v>
      </c>
      <c r="W391" s="1">
        <v>0</v>
      </c>
      <c r="X391" s="1">
        <v>0</v>
      </c>
      <c r="Y391" s="1">
        <v>0</v>
      </c>
      <c r="AB391" s="304">
        <v>44498</v>
      </c>
      <c r="AC391" s="1">
        <v>1</v>
      </c>
      <c r="AD391" s="1" t="s">
        <v>3016</v>
      </c>
      <c r="AE391" s="1">
        <v>1</v>
      </c>
      <c r="AF391" s="1">
        <v>30</v>
      </c>
      <c r="AG391" s="1">
        <v>0</v>
      </c>
      <c r="AH391" s="1" t="s">
        <v>1454</v>
      </c>
      <c r="AI391" s="1" t="s">
        <v>1454</v>
      </c>
      <c r="AJ391" s="1" t="s">
        <v>1454</v>
      </c>
      <c r="AK391" s="1" t="s">
        <v>1454</v>
      </c>
      <c r="AL391" s="1" t="s">
        <v>1454</v>
      </c>
      <c r="AM391" s="1" t="s">
        <v>1454</v>
      </c>
      <c r="AN391" s="1">
        <v>1</v>
      </c>
      <c r="AO391" s="1">
        <v>1</v>
      </c>
      <c r="AP391" s="1" t="s">
        <v>3086</v>
      </c>
      <c r="AQ391" s="1" t="s">
        <v>1454</v>
      </c>
      <c r="AR391" s="2">
        <v>1908074</v>
      </c>
      <c r="AS391" s="1" t="s">
        <v>3023</v>
      </c>
      <c r="AT391" s="1">
        <v>44064</v>
      </c>
      <c r="AU391" s="1">
        <v>0</v>
      </c>
      <c r="AV391" s="1">
        <v>0</v>
      </c>
      <c r="AW391" s="1">
        <v>0</v>
      </c>
      <c r="AX391" s="1" t="s">
        <v>1454</v>
      </c>
      <c r="AY391" s="1">
        <v>890303093000</v>
      </c>
      <c r="AZ391" s="1">
        <v>0</v>
      </c>
      <c r="BA391" s="1">
        <v>0</v>
      </c>
    </row>
    <row r="392" spans="1:53" x14ac:dyDescent="0.25">
      <c r="A392" s="309">
        <f t="shared" si="6"/>
        <v>383905</v>
      </c>
      <c r="B392" s="1" t="s">
        <v>2639</v>
      </c>
      <c r="C392" s="1">
        <v>6383823</v>
      </c>
      <c r="D392" s="1">
        <v>144105</v>
      </c>
      <c r="E392" s="1">
        <v>4</v>
      </c>
      <c r="F392" s="1">
        <v>6383823124689550</v>
      </c>
      <c r="G392" s="304">
        <v>44475</v>
      </c>
      <c r="H392" s="304">
        <v>44650</v>
      </c>
      <c r="I392" s="1">
        <v>0</v>
      </c>
      <c r="J392" s="1">
        <v>1</v>
      </c>
      <c r="K392" s="1">
        <v>1</v>
      </c>
      <c r="L392" s="1">
        <v>30</v>
      </c>
      <c r="M392" s="1">
        <v>2</v>
      </c>
      <c r="N392" s="305">
        <v>19.2</v>
      </c>
      <c r="O392" s="305">
        <v>20983</v>
      </c>
      <c r="P392" s="2">
        <v>600000</v>
      </c>
      <c r="Q392" s="2">
        <v>105854</v>
      </c>
      <c r="R392" s="2">
        <v>504046</v>
      </c>
      <c r="S392" s="1">
        <v>0</v>
      </c>
      <c r="T392" s="1">
        <v>0</v>
      </c>
      <c r="U392" s="1">
        <v>0</v>
      </c>
      <c r="W392" s="1">
        <v>0</v>
      </c>
      <c r="X392" s="1">
        <v>0</v>
      </c>
      <c r="Y392" s="1">
        <v>0</v>
      </c>
      <c r="AB392" s="304">
        <v>44498</v>
      </c>
      <c r="AC392" s="1">
        <v>1</v>
      </c>
      <c r="AD392" s="1" t="s">
        <v>3016</v>
      </c>
      <c r="AE392" s="1">
        <v>1</v>
      </c>
      <c r="AF392" s="1">
        <v>30</v>
      </c>
      <c r="AG392" s="1">
        <v>0</v>
      </c>
      <c r="AH392" s="1" t="s">
        <v>1454</v>
      </c>
      <c r="AI392" s="1" t="s">
        <v>1454</v>
      </c>
      <c r="AJ392" s="1" t="s">
        <v>1454</v>
      </c>
      <c r="AK392" s="1" t="s">
        <v>1454</v>
      </c>
      <c r="AL392" s="1" t="s">
        <v>1454</v>
      </c>
      <c r="AM392" s="1" t="s">
        <v>1454</v>
      </c>
      <c r="AN392" s="1">
        <v>1</v>
      </c>
      <c r="AO392" s="1">
        <v>1</v>
      </c>
      <c r="AP392" s="1" t="s">
        <v>3086</v>
      </c>
      <c r="AQ392" s="1" t="s">
        <v>1454</v>
      </c>
      <c r="AR392" s="2">
        <v>120141</v>
      </c>
      <c r="AS392" s="1" t="s">
        <v>3018</v>
      </c>
      <c r="AT392" s="1">
        <v>44475</v>
      </c>
      <c r="AU392" s="1">
        <v>0</v>
      </c>
      <c r="AV392" s="1">
        <v>0</v>
      </c>
      <c r="AW392" s="1">
        <v>0</v>
      </c>
      <c r="AX392" s="1" t="s">
        <v>1454</v>
      </c>
      <c r="AY392" s="1">
        <v>890303093000</v>
      </c>
      <c r="AZ392" s="1">
        <v>0</v>
      </c>
      <c r="BA392" s="1">
        <v>0</v>
      </c>
    </row>
    <row r="393" spans="1:53" x14ac:dyDescent="0.25">
      <c r="A393" s="309">
        <f t="shared" si="6"/>
        <v>0</v>
      </c>
      <c r="B393" s="1" t="s">
        <v>2639</v>
      </c>
      <c r="C393" s="1">
        <v>6405308</v>
      </c>
      <c r="D393" s="1">
        <v>144105</v>
      </c>
      <c r="E393" s="1">
        <v>4</v>
      </c>
      <c r="F393" s="1">
        <v>6405308113014190</v>
      </c>
      <c r="G393" s="304">
        <v>44484</v>
      </c>
      <c r="H393" s="304">
        <v>44834</v>
      </c>
      <c r="I393" s="1">
        <v>0</v>
      </c>
      <c r="J393" s="1">
        <v>1</v>
      </c>
      <c r="K393" s="1">
        <v>0</v>
      </c>
      <c r="L393" s="1">
        <v>30</v>
      </c>
      <c r="M393" s="1">
        <v>2</v>
      </c>
      <c r="N393" s="305">
        <v>19.8</v>
      </c>
      <c r="O393" s="305">
        <v>21699</v>
      </c>
      <c r="P393" s="2">
        <v>430000</v>
      </c>
      <c r="Q393" s="2">
        <v>43126</v>
      </c>
      <c r="R393" s="2">
        <v>430000</v>
      </c>
      <c r="S393" s="1">
        <v>0</v>
      </c>
      <c r="T393" s="1">
        <v>0</v>
      </c>
      <c r="U393" s="1">
        <v>0</v>
      </c>
      <c r="W393" s="1">
        <v>0</v>
      </c>
      <c r="X393" s="1">
        <v>0</v>
      </c>
      <c r="Y393" s="1">
        <v>0</v>
      </c>
      <c r="AB393" s="304">
        <v>44484</v>
      </c>
      <c r="AC393" s="1">
        <v>1</v>
      </c>
      <c r="AD393" s="1" t="s">
        <v>3016</v>
      </c>
      <c r="AE393" s="1">
        <v>1</v>
      </c>
      <c r="AF393" s="1">
        <v>30</v>
      </c>
      <c r="AG393" s="1">
        <v>0</v>
      </c>
      <c r="AH393" s="1" t="s">
        <v>1454</v>
      </c>
      <c r="AI393" s="1" t="s">
        <v>1454</v>
      </c>
      <c r="AJ393" s="1" t="s">
        <v>1454</v>
      </c>
      <c r="AK393" s="1" t="s">
        <v>1454</v>
      </c>
      <c r="AL393" s="1" t="s">
        <v>1454</v>
      </c>
      <c r="AM393" s="1" t="s">
        <v>1454</v>
      </c>
      <c r="AN393" s="1">
        <v>1</v>
      </c>
      <c r="AO393" s="1">
        <v>1</v>
      </c>
      <c r="AP393" s="1" t="s">
        <v>3086</v>
      </c>
      <c r="AQ393" s="1" t="s">
        <v>1454</v>
      </c>
      <c r="AR393" s="2">
        <v>3896996</v>
      </c>
      <c r="AS393" s="1" t="s">
        <v>3078</v>
      </c>
      <c r="AT393" s="1">
        <v>44484</v>
      </c>
      <c r="AU393" s="1">
        <v>0</v>
      </c>
      <c r="AV393" s="1">
        <v>0</v>
      </c>
      <c r="AW393" s="1">
        <v>0</v>
      </c>
      <c r="AX393" s="1" t="s">
        <v>1454</v>
      </c>
      <c r="AY393" s="1">
        <v>890303093000</v>
      </c>
      <c r="AZ393" s="1">
        <v>0</v>
      </c>
      <c r="BA393" s="1">
        <v>0</v>
      </c>
    </row>
    <row r="394" spans="1:53" x14ac:dyDescent="0.25">
      <c r="A394" s="309">
        <f t="shared" si="6"/>
        <v>0</v>
      </c>
      <c r="B394" s="1" t="s">
        <v>2639</v>
      </c>
      <c r="C394" s="1">
        <v>69029661</v>
      </c>
      <c r="D394" s="1">
        <v>144105</v>
      </c>
      <c r="E394" s="1">
        <v>4</v>
      </c>
      <c r="F394" s="1">
        <v>6.90296611003862E+16</v>
      </c>
      <c r="G394" s="304">
        <v>43608</v>
      </c>
      <c r="H394" s="304">
        <v>45076</v>
      </c>
      <c r="I394" s="1">
        <v>0</v>
      </c>
      <c r="J394" s="1">
        <v>1</v>
      </c>
      <c r="K394" s="1">
        <v>26</v>
      </c>
      <c r="L394" s="1">
        <v>30</v>
      </c>
      <c r="M394" s="1">
        <v>2</v>
      </c>
      <c r="N394" s="305">
        <v>18</v>
      </c>
      <c r="O394" s="305">
        <v>19562</v>
      </c>
      <c r="P394" s="2">
        <v>1000000</v>
      </c>
      <c r="Q394" s="2">
        <v>29526</v>
      </c>
      <c r="R394" s="2">
        <v>548370</v>
      </c>
      <c r="S394" s="1">
        <v>0</v>
      </c>
      <c r="T394" s="1">
        <v>0</v>
      </c>
      <c r="U394" s="1">
        <v>0</v>
      </c>
      <c r="W394" s="1">
        <v>0</v>
      </c>
      <c r="X394" s="1">
        <v>0</v>
      </c>
      <c r="Y394" s="1">
        <v>0</v>
      </c>
      <c r="AB394" s="304">
        <v>44499</v>
      </c>
      <c r="AC394" s="1">
        <v>1</v>
      </c>
      <c r="AD394" s="1" t="s">
        <v>3016</v>
      </c>
      <c r="AE394" s="1">
        <v>1</v>
      </c>
      <c r="AF394" s="1">
        <v>30</v>
      </c>
      <c r="AG394" s="1">
        <v>0</v>
      </c>
      <c r="AH394" s="1" t="s">
        <v>1454</v>
      </c>
      <c r="AI394" s="1" t="s">
        <v>1454</v>
      </c>
      <c r="AJ394" s="1" t="s">
        <v>1454</v>
      </c>
      <c r="AK394" s="1" t="s">
        <v>1454</v>
      </c>
      <c r="AL394" s="1" t="s">
        <v>1454</v>
      </c>
      <c r="AM394" s="1" t="s">
        <v>1454</v>
      </c>
      <c r="AN394" s="1">
        <v>1</v>
      </c>
      <c r="AO394" s="1">
        <v>1</v>
      </c>
      <c r="AP394" s="1" t="s">
        <v>3086</v>
      </c>
      <c r="AQ394" s="1" t="s">
        <v>1454</v>
      </c>
      <c r="AR394" s="2">
        <v>698879</v>
      </c>
      <c r="AS394" s="1" t="s">
        <v>3043</v>
      </c>
      <c r="AT394" s="1">
        <v>43608</v>
      </c>
      <c r="AU394" s="1">
        <v>0</v>
      </c>
      <c r="AV394" s="1">
        <v>0</v>
      </c>
      <c r="AW394" s="1">
        <v>0</v>
      </c>
      <c r="AX394" s="1" t="s">
        <v>1454</v>
      </c>
      <c r="AY394" s="1" t="s">
        <v>1454</v>
      </c>
      <c r="AZ394" s="1">
        <v>0</v>
      </c>
      <c r="BA394" s="1">
        <v>0</v>
      </c>
    </row>
    <row r="395" spans="1:53" x14ac:dyDescent="0.25">
      <c r="A395" s="309">
        <f t="shared" si="6"/>
        <v>0</v>
      </c>
      <c r="B395" s="1" t="s">
        <v>2639</v>
      </c>
      <c r="C395" s="1">
        <v>69029661</v>
      </c>
      <c r="D395" s="1">
        <v>144105</v>
      </c>
      <c r="E395" s="1">
        <v>4</v>
      </c>
      <c r="F395" s="1">
        <v>6.90296611173844E+16</v>
      </c>
      <c r="G395" s="304">
        <v>43229</v>
      </c>
      <c r="H395" s="304">
        <v>45412</v>
      </c>
      <c r="I395" s="1">
        <v>0</v>
      </c>
      <c r="J395" s="1">
        <v>1</v>
      </c>
      <c r="K395" s="1">
        <v>39</v>
      </c>
      <c r="L395" s="1">
        <v>30</v>
      </c>
      <c r="M395" s="1">
        <v>2</v>
      </c>
      <c r="N395" s="305">
        <v>18</v>
      </c>
      <c r="O395" s="305">
        <v>19562</v>
      </c>
      <c r="P395" s="2">
        <v>3698000</v>
      </c>
      <c r="Q395" s="2">
        <v>84946</v>
      </c>
      <c r="R395" s="2">
        <v>2190233</v>
      </c>
      <c r="S395" s="1">
        <v>0</v>
      </c>
      <c r="T395" s="1">
        <v>0</v>
      </c>
      <c r="U395" s="1">
        <v>0</v>
      </c>
      <c r="W395" s="1">
        <v>0</v>
      </c>
      <c r="X395" s="1">
        <v>0</v>
      </c>
      <c r="Y395" s="1">
        <v>0</v>
      </c>
      <c r="AB395" s="304">
        <v>44499</v>
      </c>
      <c r="AC395" s="1">
        <v>1</v>
      </c>
      <c r="AD395" s="1" t="s">
        <v>3016</v>
      </c>
      <c r="AE395" s="1">
        <v>1</v>
      </c>
      <c r="AF395" s="1">
        <v>30</v>
      </c>
      <c r="AG395" s="1">
        <v>0</v>
      </c>
      <c r="AH395" s="1" t="s">
        <v>1454</v>
      </c>
      <c r="AI395" s="1" t="s">
        <v>1454</v>
      </c>
      <c r="AJ395" s="1" t="s">
        <v>1454</v>
      </c>
      <c r="AK395" s="1" t="s">
        <v>1454</v>
      </c>
      <c r="AL395" s="1" t="s">
        <v>1454</v>
      </c>
      <c r="AM395" s="1" t="s">
        <v>1454</v>
      </c>
      <c r="AN395" s="1">
        <v>1</v>
      </c>
      <c r="AO395" s="1">
        <v>1</v>
      </c>
      <c r="AP395" s="1" t="s">
        <v>3086</v>
      </c>
      <c r="AQ395" s="1" t="s">
        <v>1454</v>
      </c>
      <c r="AR395" s="2">
        <v>2791377</v>
      </c>
      <c r="AS395" s="1" t="s">
        <v>3038</v>
      </c>
      <c r="AT395" s="1">
        <v>43229</v>
      </c>
      <c r="AU395" s="1">
        <v>0</v>
      </c>
      <c r="AV395" s="1">
        <v>0</v>
      </c>
      <c r="AW395" s="1">
        <v>0</v>
      </c>
      <c r="AX395" s="1" t="s">
        <v>1454</v>
      </c>
      <c r="AY395" s="1" t="s">
        <v>1454</v>
      </c>
      <c r="AZ395" s="1">
        <v>0</v>
      </c>
      <c r="BA395" s="1">
        <v>0</v>
      </c>
    </row>
    <row r="396" spans="1:53" x14ac:dyDescent="0.25">
      <c r="A396" s="309">
        <f t="shared" si="6"/>
        <v>10869970</v>
      </c>
      <c r="B396" s="1" t="s">
        <v>2639</v>
      </c>
      <c r="C396" s="1">
        <v>1118258182</v>
      </c>
      <c r="D396" s="1">
        <v>144105</v>
      </c>
      <c r="E396" s="1">
        <v>4</v>
      </c>
      <c r="F396" s="1">
        <v>1.1182581821182799E+18</v>
      </c>
      <c r="G396" s="304">
        <v>44355</v>
      </c>
      <c r="H396" s="304">
        <v>46537</v>
      </c>
      <c r="I396" s="1">
        <v>0</v>
      </c>
      <c r="J396" s="1">
        <v>1</v>
      </c>
      <c r="K396" s="1">
        <v>5</v>
      </c>
      <c r="L396" s="1">
        <v>30</v>
      </c>
      <c r="M396" s="1">
        <v>2</v>
      </c>
      <c r="N396" s="305">
        <v>15.6</v>
      </c>
      <c r="O396" s="305">
        <v>16765</v>
      </c>
      <c r="P396" s="2">
        <v>15000000</v>
      </c>
      <c r="Q396" s="2">
        <v>327032</v>
      </c>
      <c r="R396" s="2">
        <v>14360300</v>
      </c>
      <c r="S396" s="1">
        <v>0</v>
      </c>
      <c r="T396" s="1">
        <v>0</v>
      </c>
      <c r="U396" s="1">
        <v>0</v>
      </c>
      <c r="W396" s="1">
        <v>0</v>
      </c>
      <c r="X396" s="1">
        <v>0</v>
      </c>
      <c r="Y396" s="1">
        <v>0</v>
      </c>
      <c r="AB396" s="304">
        <v>44499</v>
      </c>
      <c r="AC396" s="1">
        <v>1</v>
      </c>
      <c r="AD396" s="1" t="s">
        <v>3016</v>
      </c>
      <c r="AE396" s="1">
        <v>1</v>
      </c>
      <c r="AF396" s="1">
        <v>30</v>
      </c>
      <c r="AG396" s="1">
        <v>0</v>
      </c>
      <c r="AH396" s="1" t="s">
        <v>1454</v>
      </c>
      <c r="AI396" s="1" t="s">
        <v>1454</v>
      </c>
      <c r="AJ396" s="1" t="s">
        <v>1454</v>
      </c>
      <c r="AK396" s="1" t="s">
        <v>1454</v>
      </c>
      <c r="AL396" s="1" t="s">
        <v>1454</v>
      </c>
      <c r="AM396" s="1" t="s">
        <v>1454</v>
      </c>
      <c r="AN396" s="1">
        <v>1</v>
      </c>
      <c r="AO396" s="1">
        <v>1</v>
      </c>
      <c r="AP396" s="1" t="s">
        <v>3086</v>
      </c>
      <c r="AQ396" s="1" t="s">
        <v>1454</v>
      </c>
      <c r="AR396" s="2">
        <v>3490330</v>
      </c>
      <c r="AS396" s="1" t="s">
        <v>3024</v>
      </c>
      <c r="AT396" s="1">
        <v>44355</v>
      </c>
      <c r="AU396" s="1">
        <v>0</v>
      </c>
      <c r="AV396" s="1">
        <v>0</v>
      </c>
      <c r="AW396" s="1">
        <v>0</v>
      </c>
      <c r="AX396" s="1" t="s">
        <v>1454</v>
      </c>
      <c r="AY396" s="1">
        <v>0</v>
      </c>
      <c r="AZ396" s="1">
        <v>0</v>
      </c>
      <c r="BA396" s="1">
        <v>0</v>
      </c>
    </row>
    <row r="397" spans="1:53" x14ac:dyDescent="0.25">
      <c r="A397" s="309">
        <f t="shared" si="6"/>
        <v>5056740</v>
      </c>
      <c r="B397" s="1" t="s">
        <v>2639</v>
      </c>
      <c r="C397" s="1">
        <v>1130655600</v>
      </c>
      <c r="D397" s="1">
        <v>144105</v>
      </c>
      <c r="E397" s="1">
        <v>4</v>
      </c>
      <c r="F397" s="1">
        <v>1.13065560011778E+18</v>
      </c>
      <c r="G397" s="304">
        <v>43956</v>
      </c>
      <c r="H397" s="304">
        <v>45777</v>
      </c>
      <c r="I397" s="1">
        <v>0</v>
      </c>
      <c r="J397" s="1">
        <v>1</v>
      </c>
      <c r="K397" s="1">
        <v>16</v>
      </c>
      <c r="L397" s="1">
        <v>30</v>
      </c>
      <c r="M397" s="1">
        <v>2</v>
      </c>
      <c r="N397" s="305">
        <v>18</v>
      </c>
      <c r="O397" s="305">
        <v>19562</v>
      </c>
      <c r="P397" s="2">
        <v>10443000</v>
      </c>
      <c r="Q397" s="2">
        <v>266822</v>
      </c>
      <c r="R397" s="2">
        <v>8508636</v>
      </c>
      <c r="S397" s="1">
        <v>0</v>
      </c>
      <c r="T397" s="1">
        <v>0</v>
      </c>
      <c r="U397" s="1">
        <v>0</v>
      </c>
      <c r="W397" s="1">
        <v>0</v>
      </c>
      <c r="X397" s="1">
        <v>0</v>
      </c>
      <c r="Y397" s="1">
        <v>0</v>
      </c>
      <c r="AB397" s="304">
        <v>44499</v>
      </c>
      <c r="AC397" s="1">
        <v>1</v>
      </c>
      <c r="AD397" s="1" t="s">
        <v>3016</v>
      </c>
      <c r="AE397" s="1">
        <v>1</v>
      </c>
      <c r="AF397" s="1">
        <v>30</v>
      </c>
      <c r="AG397" s="1">
        <v>0</v>
      </c>
      <c r="AH397" s="1" t="s">
        <v>1454</v>
      </c>
      <c r="AI397" s="1" t="s">
        <v>1454</v>
      </c>
      <c r="AJ397" s="1" t="s">
        <v>1454</v>
      </c>
      <c r="AK397" s="1" t="s">
        <v>1454</v>
      </c>
      <c r="AL397" s="1" t="s">
        <v>1454</v>
      </c>
      <c r="AM397" s="1" t="s">
        <v>1454</v>
      </c>
      <c r="AN397" s="1">
        <v>1</v>
      </c>
      <c r="AO397" s="1">
        <v>1</v>
      </c>
      <c r="AP397" s="1" t="s">
        <v>3086</v>
      </c>
      <c r="AQ397" s="1" t="s">
        <v>1454</v>
      </c>
      <c r="AR397" s="2">
        <v>3451896</v>
      </c>
      <c r="AS397" s="1" t="s">
        <v>3026</v>
      </c>
      <c r="AT397" s="1">
        <v>43956</v>
      </c>
      <c r="AU397" s="1">
        <v>0</v>
      </c>
      <c r="AV397" s="1">
        <v>0</v>
      </c>
      <c r="AW397" s="1">
        <v>0</v>
      </c>
      <c r="AX397" s="1" t="s">
        <v>1454</v>
      </c>
      <c r="AY397" s="1">
        <v>0</v>
      </c>
      <c r="AZ397" s="1" t="s">
        <v>3087</v>
      </c>
      <c r="BA397" s="1">
        <v>0</v>
      </c>
    </row>
    <row r="398" spans="1:53" x14ac:dyDescent="0.25">
      <c r="A398" s="309">
        <f t="shared" si="6"/>
        <v>11644262</v>
      </c>
      <c r="B398" s="1" t="s">
        <v>2639</v>
      </c>
      <c r="C398" s="1">
        <v>38604980</v>
      </c>
      <c r="D398" s="1">
        <v>144105</v>
      </c>
      <c r="E398" s="1">
        <v>4</v>
      </c>
      <c r="F398" s="1">
        <v>3.86049802103894E+16</v>
      </c>
      <c r="G398" s="304">
        <v>44452</v>
      </c>
      <c r="H398" s="304">
        <v>45899</v>
      </c>
      <c r="I398" s="1">
        <v>0</v>
      </c>
      <c r="J398" s="1">
        <v>1</v>
      </c>
      <c r="K398" s="1">
        <v>2</v>
      </c>
      <c r="L398" s="1">
        <v>30</v>
      </c>
      <c r="M398" s="1">
        <v>2</v>
      </c>
      <c r="N398" s="305">
        <v>13.2</v>
      </c>
      <c r="O398" s="305">
        <v>14029</v>
      </c>
      <c r="P398" s="2">
        <v>17000000</v>
      </c>
      <c r="Q398" s="2">
        <v>483528</v>
      </c>
      <c r="R398" s="2">
        <v>16488515</v>
      </c>
      <c r="S398" s="1">
        <v>0</v>
      </c>
      <c r="T398" s="1">
        <v>0</v>
      </c>
      <c r="U398" s="1">
        <v>0</v>
      </c>
      <c r="W398" s="1">
        <v>0</v>
      </c>
      <c r="X398" s="1">
        <v>0</v>
      </c>
      <c r="Y398" s="1">
        <v>0</v>
      </c>
      <c r="AB398" s="304">
        <v>44499</v>
      </c>
      <c r="AC398" s="1">
        <v>1</v>
      </c>
      <c r="AD398" s="1" t="s">
        <v>3016</v>
      </c>
      <c r="AE398" s="1">
        <v>1</v>
      </c>
      <c r="AF398" s="1">
        <v>30</v>
      </c>
      <c r="AG398" s="1">
        <v>0</v>
      </c>
      <c r="AH398" s="1" t="s">
        <v>1454</v>
      </c>
      <c r="AI398" s="1" t="s">
        <v>1454</v>
      </c>
      <c r="AJ398" s="1" t="s">
        <v>1454</v>
      </c>
      <c r="AK398" s="1" t="s">
        <v>1454</v>
      </c>
      <c r="AL398" s="1" t="s">
        <v>1454</v>
      </c>
      <c r="AM398" s="1" t="s">
        <v>1454</v>
      </c>
      <c r="AN398" s="1">
        <v>1</v>
      </c>
      <c r="AO398" s="1">
        <v>1</v>
      </c>
      <c r="AP398" s="1" t="s">
        <v>3086</v>
      </c>
      <c r="AQ398" s="1" t="s">
        <v>1454</v>
      </c>
      <c r="AR398" s="2">
        <v>4844253</v>
      </c>
      <c r="AS398" s="1" t="s">
        <v>3023</v>
      </c>
      <c r="AT398" s="1">
        <v>44452</v>
      </c>
      <c r="AU398" s="1">
        <v>0</v>
      </c>
      <c r="AV398" s="1">
        <v>0</v>
      </c>
      <c r="AW398" s="1">
        <v>0</v>
      </c>
      <c r="AX398" s="1" t="s">
        <v>1454</v>
      </c>
      <c r="AY398" s="1">
        <v>0</v>
      </c>
      <c r="AZ398" s="1" t="s">
        <v>3087</v>
      </c>
      <c r="BA398" s="1">
        <v>0</v>
      </c>
    </row>
    <row r="399" spans="1:53" x14ac:dyDescent="0.25">
      <c r="A399" s="309">
        <f t="shared" si="6"/>
        <v>3475500</v>
      </c>
      <c r="B399" s="1" t="s">
        <v>2639</v>
      </c>
      <c r="C399" s="1">
        <v>38682499</v>
      </c>
      <c r="D399" s="1">
        <v>144105</v>
      </c>
      <c r="E399" s="1">
        <v>4</v>
      </c>
      <c r="F399" s="1">
        <v>3.8682499117787904E+16</v>
      </c>
      <c r="G399" s="304">
        <v>43952</v>
      </c>
      <c r="H399" s="304">
        <v>46142</v>
      </c>
      <c r="I399" s="1">
        <v>0</v>
      </c>
      <c r="J399" s="1">
        <v>1</v>
      </c>
      <c r="K399" s="1">
        <v>16</v>
      </c>
      <c r="L399" s="1">
        <v>30</v>
      </c>
      <c r="M399" s="1">
        <v>2</v>
      </c>
      <c r="N399" s="305">
        <v>18</v>
      </c>
      <c r="O399" s="305">
        <v>19562</v>
      </c>
      <c r="P399" s="2">
        <v>8100000</v>
      </c>
      <c r="Q399" s="2">
        <v>186064</v>
      </c>
      <c r="R399" s="2">
        <v>6974270</v>
      </c>
      <c r="S399" s="1">
        <v>0</v>
      </c>
      <c r="T399" s="1">
        <v>0</v>
      </c>
      <c r="U399" s="1">
        <v>0</v>
      </c>
      <c r="W399" s="1">
        <v>0</v>
      </c>
      <c r="X399" s="1">
        <v>0</v>
      </c>
      <c r="Y399" s="1">
        <v>0</v>
      </c>
      <c r="AB399" s="304">
        <v>44498</v>
      </c>
      <c r="AC399" s="1">
        <v>1</v>
      </c>
      <c r="AD399" s="1" t="s">
        <v>3016</v>
      </c>
      <c r="AE399" s="1">
        <v>1</v>
      </c>
      <c r="AF399" s="1">
        <v>30</v>
      </c>
      <c r="AG399" s="1">
        <v>0</v>
      </c>
      <c r="AH399" s="1" t="s">
        <v>1454</v>
      </c>
      <c r="AI399" s="1" t="s">
        <v>1454</v>
      </c>
      <c r="AJ399" s="1" t="s">
        <v>1454</v>
      </c>
      <c r="AK399" s="1" t="s">
        <v>1454</v>
      </c>
      <c r="AL399" s="1" t="s">
        <v>1454</v>
      </c>
      <c r="AM399" s="1" t="s">
        <v>1454</v>
      </c>
      <c r="AN399" s="1">
        <v>1</v>
      </c>
      <c r="AO399" s="1">
        <v>1</v>
      </c>
      <c r="AP399" s="1" t="s">
        <v>3086</v>
      </c>
      <c r="AQ399" s="1" t="s">
        <v>1454</v>
      </c>
      <c r="AR399" s="2">
        <v>3498770</v>
      </c>
      <c r="AS399" s="1" t="s">
        <v>3026</v>
      </c>
      <c r="AT399" s="1">
        <v>43952</v>
      </c>
      <c r="AU399" s="1">
        <v>0</v>
      </c>
      <c r="AV399" s="1">
        <v>0</v>
      </c>
      <c r="AW399" s="1">
        <v>0</v>
      </c>
      <c r="AX399" s="1" t="s">
        <v>1454</v>
      </c>
      <c r="AY399" s="1">
        <v>890303093000</v>
      </c>
      <c r="AZ399" s="1">
        <v>0</v>
      </c>
      <c r="BA399" s="1">
        <v>0</v>
      </c>
    </row>
    <row r="400" spans="1:53" x14ac:dyDescent="0.25">
      <c r="A400" s="309">
        <f t="shared" si="6"/>
        <v>210648</v>
      </c>
      <c r="B400" s="1" t="s">
        <v>2639</v>
      </c>
      <c r="C400" s="1">
        <v>91290278</v>
      </c>
      <c r="D400" s="1">
        <v>144105</v>
      </c>
      <c r="E400" s="1">
        <v>4</v>
      </c>
      <c r="F400" s="1">
        <v>912902782106504</v>
      </c>
      <c r="G400" s="304">
        <v>44064</v>
      </c>
      <c r="H400" s="304">
        <v>46629</v>
      </c>
      <c r="I400" s="1">
        <v>0</v>
      </c>
      <c r="J400" s="1">
        <v>1</v>
      </c>
      <c r="K400" s="1">
        <v>73</v>
      </c>
      <c r="L400" s="1">
        <v>30</v>
      </c>
      <c r="M400" s="1">
        <v>2</v>
      </c>
      <c r="N400" s="305">
        <v>10.199999999999999</v>
      </c>
      <c r="O400" s="305">
        <v>10691</v>
      </c>
      <c r="P400" s="2">
        <v>50000000</v>
      </c>
      <c r="Q400" s="2">
        <v>915044</v>
      </c>
      <c r="R400" s="2">
        <v>9665183</v>
      </c>
      <c r="S400" s="1">
        <v>0</v>
      </c>
      <c r="T400" s="1">
        <v>0</v>
      </c>
      <c r="U400" s="1">
        <v>0</v>
      </c>
      <c r="W400" s="1">
        <v>0</v>
      </c>
      <c r="X400" s="1">
        <v>0</v>
      </c>
      <c r="Y400" s="1">
        <v>0</v>
      </c>
      <c r="AB400" s="304">
        <v>44498</v>
      </c>
      <c r="AC400" s="1">
        <v>1</v>
      </c>
      <c r="AD400" s="1" t="s">
        <v>3016</v>
      </c>
      <c r="AE400" s="1">
        <v>1</v>
      </c>
      <c r="AF400" s="1">
        <v>30</v>
      </c>
      <c r="AG400" s="1">
        <v>0</v>
      </c>
      <c r="AH400" s="1" t="s">
        <v>1454</v>
      </c>
      <c r="AI400" s="1" t="s">
        <v>1454</v>
      </c>
      <c r="AJ400" s="1" t="s">
        <v>1454</v>
      </c>
      <c r="AK400" s="1" t="s">
        <v>1454</v>
      </c>
      <c r="AL400" s="1" t="s">
        <v>1454</v>
      </c>
      <c r="AM400" s="1" t="s">
        <v>1454</v>
      </c>
      <c r="AN400" s="1">
        <v>1</v>
      </c>
      <c r="AO400" s="1">
        <v>1</v>
      </c>
      <c r="AP400" s="1" t="s">
        <v>3086</v>
      </c>
      <c r="AQ400" s="1" t="s">
        <v>1454</v>
      </c>
      <c r="AR400" s="2">
        <v>9454535</v>
      </c>
      <c r="AS400" s="1" t="s">
        <v>3061</v>
      </c>
      <c r="AT400" s="1">
        <v>44064</v>
      </c>
      <c r="AU400" s="1">
        <v>0</v>
      </c>
      <c r="AV400" s="1">
        <v>0</v>
      </c>
      <c r="AW400" s="1">
        <v>0</v>
      </c>
      <c r="AX400" s="1" t="s">
        <v>1454</v>
      </c>
      <c r="AY400" s="1">
        <v>890303093000</v>
      </c>
      <c r="AZ400" s="1">
        <v>0</v>
      </c>
      <c r="BA400" s="1">
        <v>0</v>
      </c>
    </row>
    <row r="401" spans="1:53" x14ac:dyDescent="0.25">
      <c r="A401" s="309">
        <f t="shared" si="6"/>
        <v>3992463</v>
      </c>
      <c r="B401" s="1" t="s">
        <v>2639</v>
      </c>
      <c r="C401" s="1">
        <v>45760478</v>
      </c>
      <c r="D401" s="1">
        <v>144105</v>
      </c>
      <c r="E401" s="1">
        <v>4</v>
      </c>
      <c r="F401" s="1">
        <v>457604782555594</v>
      </c>
      <c r="G401" s="304">
        <v>44484</v>
      </c>
      <c r="H401" s="304">
        <v>45960</v>
      </c>
      <c r="I401" s="1">
        <v>0</v>
      </c>
      <c r="J401" s="1">
        <v>1</v>
      </c>
      <c r="K401" s="1">
        <v>0</v>
      </c>
      <c r="L401" s="1">
        <v>30</v>
      </c>
      <c r="M401" s="1">
        <v>2</v>
      </c>
      <c r="N401" s="305">
        <v>9.6</v>
      </c>
      <c r="O401" s="305">
        <v>10034</v>
      </c>
      <c r="P401" s="2">
        <v>12331137</v>
      </c>
      <c r="Q401" s="2">
        <v>328371</v>
      </c>
      <c r="R401" s="2">
        <v>12331137</v>
      </c>
      <c r="S401" s="1">
        <v>0</v>
      </c>
      <c r="T401" s="1">
        <v>0</v>
      </c>
      <c r="U401" s="1">
        <v>0</v>
      </c>
      <c r="W401" s="1">
        <v>0</v>
      </c>
      <c r="X401" s="1">
        <v>0</v>
      </c>
      <c r="Y401" s="1">
        <v>0</v>
      </c>
      <c r="AB401" s="304">
        <v>44484</v>
      </c>
      <c r="AC401" s="1">
        <v>1</v>
      </c>
      <c r="AD401" s="1" t="s">
        <v>3016</v>
      </c>
      <c r="AE401" s="1">
        <v>1</v>
      </c>
      <c r="AF401" s="1">
        <v>30</v>
      </c>
      <c r="AG401" s="1">
        <v>0</v>
      </c>
      <c r="AH401" s="1" t="s">
        <v>1454</v>
      </c>
      <c r="AI401" s="1" t="s">
        <v>1454</v>
      </c>
      <c r="AJ401" s="1" t="s">
        <v>1454</v>
      </c>
      <c r="AK401" s="1" t="s">
        <v>1454</v>
      </c>
      <c r="AL401" s="1" t="s">
        <v>1454</v>
      </c>
      <c r="AM401" s="1" t="s">
        <v>1454</v>
      </c>
      <c r="AN401" s="1">
        <v>1</v>
      </c>
      <c r="AO401" s="1">
        <v>1</v>
      </c>
      <c r="AP401" s="1" t="s">
        <v>3086</v>
      </c>
      <c r="AQ401" s="1" t="s">
        <v>1454</v>
      </c>
      <c r="AR401" s="2">
        <v>8338674</v>
      </c>
      <c r="AS401" s="1" t="s">
        <v>3033</v>
      </c>
      <c r="AT401" s="1">
        <v>44484</v>
      </c>
      <c r="AU401" s="1">
        <v>0</v>
      </c>
      <c r="AV401" s="1">
        <v>0</v>
      </c>
      <c r="AW401" s="1">
        <v>0</v>
      </c>
      <c r="AX401" s="1" t="s">
        <v>1454</v>
      </c>
      <c r="AY401" s="1">
        <v>0</v>
      </c>
      <c r="AZ401" s="1" t="s">
        <v>3087</v>
      </c>
      <c r="BA401" s="1">
        <v>0</v>
      </c>
    </row>
    <row r="402" spans="1:53" x14ac:dyDescent="0.25">
      <c r="A402" s="309">
        <f t="shared" si="6"/>
        <v>178263</v>
      </c>
      <c r="B402" s="1" t="s">
        <v>2639</v>
      </c>
      <c r="C402" s="1">
        <v>45760478</v>
      </c>
      <c r="D402" s="1">
        <v>144105</v>
      </c>
      <c r="E402" s="1">
        <v>4</v>
      </c>
      <c r="F402" s="1">
        <v>4.57604781154872E+16</v>
      </c>
      <c r="G402" s="304">
        <v>43781</v>
      </c>
      <c r="H402" s="304">
        <v>44499</v>
      </c>
      <c r="I402" s="1">
        <v>0</v>
      </c>
      <c r="J402" s="1">
        <v>1</v>
      </c>
      <c r="K402" s="1">
        <v>20</v>
      </c>
      <c r="L402" s="1">
        <v>30</v>
      </c>
      <c r="M402" s="1">
        <v>2</v>
      </c>
      <c r="N402" s="305">
        <v>12.6</v>
      </c>
      <c r="O402" s="305">
        <v>13354</v>
      </c>
      <c r="P402" s="2">
        <v>3000000</v>
      </c>
      <c r="Q402" s="2">
        <v>142468</v>
      </c>
      <c r="R402" s="2">
        <v>550583</v>
      </c>
      <c r="S402" s="1">
        <v>0</v>
      </c>
      <c r="T402" s="1">
        <v>0</v>
      </c>
      <c r="U402" s="1">
        <v>0</v>
      </c>
      <c r="W402" s="1">
        <v>0</v>
      </c>
      <c r="X402" s="1">
        <v>0</v>
      </c>
      <c r="Y402" s="1">
        <v>0</v>
      </c>
      <c r="AB402" s="304">
        <v>44499</v>
      </c>
      <c r="AC402" s="1">
        <v>1</v>
      </c>
      <c r="AD402" s="1" t="s">
        <v>3016</v>
      </c>
      <c r="AE402" s="1">
        <v>1</v>
      </c>
      <c r="AF402" s="1">
        <v>30</v>
      </c>
      <c r="AG402" s="1">
        <v>0</v>
      </c>
      <c r="AH402" s="1" t="s">
        <v>1454</v>
      </c>
      <c r="AI402" s="1" t="s">
        <v>1454</v>
      </c>
      <c r="AJ402" s="1" t="s">
        <v>1454</v>
      </c>
      <c r="AK402" s="1" t="s">
        <v>1454</v>
      </c>
      <c r="AL402" s="1" t="s">
        <v>1454</v>
      </c>
      <c r="AM402" s="1" t="s">
        <v>1454</v>
      </c>
      <c r="AN402" s="1">
        <v>1</v>
      </c>
      <c r="AO402" s="1">
        <v>1</v>
      </c>
      <c r="AP402" s="1" t="s">
        <v>3086</v>
      </c>
      <c r="AQ402" s="1" t="s">
        <v>1454</v>
      </c>
      <c r="AR402" s="2">
        <v>372320</v>
      </c>
      <c r="AS402" s="1" t="s">
        <v>3020</v>
      </c>
      <c r="AT402" s="1">
        <v>43781</v>
      </c>
      <c r="AU402" s="1">
        <v>0</v>
      </c>
      <c r="AV402" s="1">
        <v>0</v>
      </c>
      <c r="AW402" s="1">
        <v>0</v>
      </c>
      <c r="AX402" s="1" t="s">
        <v>1454</v>
      </c>
      <c r="AY402" s="1">
        <v>0</v>
      </c>
      <c r="AZ402" s="1" t="s">
        <v>3087</v>
      </c>
      <c r="BA402" s="1">
        <v>0</v>
      </c>
    </row>
    <row r="403" spans="1:53" x14ac:dyDescent="0.25">
      <c r="A403" s="309">
        <f t="shared" si="6"/>
        <v>1457195</v>
      </c>
      <c r="B403" s="1" t="s">
        <v>2639</v>
      </c>
      <c r="C403" s="1">
        <v>29125974</v>
      </c>
      <c r="D403" s="1">
        <v>144105</v>
      </c>
      <c r="E403" s="1">
        <v>4</v>
      </c>
      <c r="F403" s="1">
        <v>291259741204479</v>
      </c>
      <c r="G403" s="304">
        <v>43867</v>
      </c>
      <c r="H403" s="304">
        <v>44957</v>
      </c>
      <c r="I403" s="1">
        <v>0</v>
      </c>
      <c r="J403" s="1">
        <v>1</v>
      </c>
      <c r="K403" s="1">
        <v>21</v>
      </c>
      <c r="L403" s="1">
        <v>30</v>
      </c>
      <c r="M403" s="1">
        <v>2</v>
      </c>
      <c r="N403" s="305">
        <v>11.4</v>
      </c>
      <c r="O403" s="305">
        <v>12015</v>
      </c>
      <c r="P403" s="2">
        <v>9300000</v>
      </c>
      <c r="Q403" s="2">
        <v>307509</v>
      </c>
      <c r="R403" s="2">
        <v>4272220</v>
      </c>
      <c r="S403" s="1">
        <v>0</v>
      </c>
      <c r="T403" s="1">
        <v>0</v>
      </c>
      <c r="U403" s="1">
        <v>0</v>
      </c>
      <c r="W403" s="1">
        <v>0</v>
      </c>
      <c r="X403" s="1">
        <v>0</v>
      </c>
      <c r="Y403" s="1">
        <v>0</v>
      </c>
      <c r="AB403" s="304">
        <v>44499</v>
      </c>
      <c r="AC403" s="1">
        <v>1</v>
      </c>
      <c r="AD403" s="1" t="s">
        <v>3016</v>
      </c>
      <c r="AE403" s="1">
        <v>1</v>
      </c>
      <c r="AF403" s="1">
        <v>30</v>
      </c>
      <c r="AG403" s="1">
        <v>0</v>
      </c>
      <c r="AH403" s="1" t="s">
        <v>1454</v>
      </c>
      <c r="AI403" s="1" t="s">
        <v>1454</v>
      </c>
      <c r="AJ403" s="1" t="s">
        <v>1454</v>
      </c>
      <c r="AK403" s="1" t="s">
        <v>1454</v>
      </c>
      <c r="AL403" s="1" t="s">
        <v>1454</v>
      </c>
      <c r="AM403" s="1" t="s">
        <v>1454</v>
      </c>
      <c r="AN403" s="1">
        <v>1</v>
      </c>
      <c r="AO403" s="1">
        <v>1</v>
      </c>
      <c r="AP403" s="1" t="s">
        <v>3086</v>
      </c>
      <c r="AQ403" s="1" t="s">
        <v>1454</v>
      </c>
      <c r="AR403" s="2">
        <v>2815025</v>
      </c>
      <c r="AS403" s="1" t="s">
        <v>3095</v>
      </c>
      <c r="AT403" s="1">
        <v>43867</v>
      </c>
      <c r="AU403" s="1">
        <v>0</v>
      </c>
      <c r="AV403" s="1">
        <v>0</v>
      </c>
      <c r="AW403" s="1">
        <v>0</v>
      </c>
      <c r="AX403" s="1" t="s">
        <v>1454</v>
      </c>
      <c r="AY403" s="1">
        <v>0</v>
      </c>
      <c r="AZ403" s="1">
        <v>0</v>
      </c>
      <c r="BA403" s="1">
        <v>0</v>
      </c>
    </row>
    <row r="404" spans="1:53" x14ac:dyDescent="0.25">
      <c r="A404" s="309">
        <f t="shared" si="6"/>
        <v>2573570</v>
      </c>
      <c r="B404" s="1" t="s">
        <v>2639</v>
      </c>
      <c r="C404" s="1">
        <v>31448868</v>
      </c>
      <c r="D404" s="1">
        <v>144105</v>
      </c>
      <c r="E404" s="1">
        <v>4</v>
      </c>
      <c r="F404" s="1">
        <v>3.14488681175859E+16</v>
      </c>
      <c r="G404" s="304">
        <v>43545</v>
      </c>
      <c r="H404" s="304">
        <v>45381</v>
      </c>
      <c r="I404" s="1">
        <v>0</v>
      </c>
      <c r="J404" s="1">
        <v>1</v>
      </c>
      <c r="K404" s="1">
        <v>28</v>
      </c>
      <c r="L404" s="1">
        <v>30</v>
      </c>
      <c r="M404" s="1">
        <v>2</v>
      </c>
      <c r="N404" s="305">
        <v>18</v>
      </c>
      <c r="O404" s="305">
        <v>19562</v>
      </c>
      <c r="P404" s="2">
        <v>6066540</v>
      </c>
      <c r="Q404" s="2">
        <v>155002</v>
      </c>
      <c r="R404" s="2">
        <v>3902401</v>
      </c>
      <c r="S404" s="1">
        <v>0</v>
      </c>
      <c r="T404" s="1">
        <v>0</v>
      </c>
      <c r="U404" s="1">
        <v>0</v>
      </c>
      <c r="W404" s="1">
        <v>0</v>
      </c>
      <c r="X404" s="1">
        <v>0</v>
      </c>
      <c r="Y404" s="1">
        <v>0</v>
      </c>
      <c r="AB404" s="304">
        <v>44499</v>
      </c>
      <c r="AC404" s="1">
        <v>1</v>
      </c>
      <c r="AD404" s="1" t="s">
        <v>3016</v>
      </c>
      <c r="AE404" s="1">
        <v>1</v>
      </c>
      <c r="AF404" s="1">
        <v>30</v>
      </c>
      <c r="AG404" s="1">
        <v>0</v>
      </c>
      <c r="AH404" s="1" t="s">
        <v>1454</v>
      </c>
      <c r="AI404" s="1" t="s">
        <v>1454</v>
      </c>
      <c r="AJ404" s="1" t="s">
        <v>1454</v>
      </c>
      <c r="AK404" s="1" t="s">
        <v>1454</v>
      </c>
      <c r="AL404" s="1" t="s">
        <v>1454</v>
      </c>
      <c r="AM404" s="1" t="s">
        <v>1454</v>
      </c>
      <c r="AN404" s="1">
        <v>1</v>
      </c>
      <c r="AO404" s="1">
        <v>1</v>
      </c>
      <c r="AP404" s="1" t="s">
        <v>3086</v>
      </c>
      <c r="AQ404" s="1" t="s">
        <v>1454</v>
      </c>
      <c r="AR404" s="2">
        <v>1328831</v>
      </c>
      <c r="AS404" s="1" t="s">
        <v>3027</v>
      </c>
      <c r="AT404" s="1">
        <v>43545</v>
      </c>
      <c r="AU404" s="1">
        <v>0</v>
      </c>
      <c r="AV404" s="1">
        <v>0</v>
      </c>
      <c r="AW404" s="1">
        <v>0</v>
      </c>
      <c r="AX404" s="1" t="s">
        <v>1454</v>
      </c>
      <c r="AY404" s="1" t="s">
        <v>1454</v>
      </c>
      <c r="AZ404" s="1">
        <v>0</v>
      </c>
      <c r="BA404" s="1">
        <v>0</v>
      </c>
    </row>
    <row r="405" spans="1:53" x14ac:dyDescent="0.25">
      <c r="A405" s="309">
        <f t="shared" si="6"/>
        <v>1689676</v>
      </c>
      <c r="B405" s="1" t="s">
        <v>2639</v>
      </c>
      <c r="C405" s="1">
        <v>31448868</v>
      </c>
      <c r="D405" s="1">
        <v>144105</v>
      </c>
      <c r="E405" s="1">
        <v>4</v>
      </c>
      <c r="F405" s="1">
        <v>3.14488681203885E+16</v>
      </c>
      <c r="G405" s="304">
        <v>44120</v>
      </c>
      <c r="H405" s="304">
        <v>45930</v>
      </c>
      <c r="I405" s="1">
        <v>0</v>
      </c>
      <c r="J405" s="1">
        <v>1</v>
      </c>
      <c r="K405" s="1">
        <v>13</v>
      </c>
      <c r="L405" s="1">
        <v>30</v>
      </c>
      <c r="M405" s="1">
        <v>2</v>
      </c>
      <c r="N405" s="305">
        <v>18</v>
      </c>
      <c r="O405" s="305">
        <v>19562</v>
      </c>
      <c r="P405" s="2">
        <v>3000000</v>
      </c>
      <c r="Q405" s="2">
        <v>77163</v>
      </c>
      <c r="R405" s="2">
        <v>2562119</v>
      </c>
      <c r="S405" s="1">
        <v>0</v>
      </c>
      <c r="T405" s="1">
        <v>0</v>
      </c>
      <c r="U405" s="1">
        <v>0</v>
      </c>
      <c r="W405" s="1">
        <v>0</v>
      </c>
      <c r="X405" s="1">
        <v>0</v>
      </c>
      <c r="Y405" s="1">
        <v>0</v>
      </c>
      <c r="AB405" s="304">
        <v>44499</v>
      </c>
      <c r="AC405" s="1">
        <v>1</v>
      </c>
      <c r="AD405" s="1" t="s">
        <v>3016</v>
      </c>
      <c r="AE405" s="1">
        <v>1</v>
      </c>
      <c r="AF405" s="1">
        <v>30</v>
      </c>
      <c r="AG405" s="1">
        <v>0</v>
      </c>
      <c r="AH405" s="1" t="s">
        <v>1454</v>
      </c>
      <c r="AI405" s="1" t="s">
        <v>1454</v>
      </c>
      <c r="AJ405" s="1" t="s">
        <v>1454</v>
      </c>
      <c r="AK405" s="1" t="s">
        <v>1454</v>
      </c>
      <c r="AL405" s="1" t="s">
        <v>1454</v>
      </c>
      <c r="AM405" s="1" t="s">
        <v>1454</v>
      </c>
      <c r="AN405" s="1">
        <v>1</v>
      </c>
      <c r="AO405" s="1">
        <v>1</v>
      </c>
      <c r="AP405" s="1" t="s">
        <v>3086</v>
      </c>
      <c r="AQ405" s="1" t="s">
        <v>1454</v>
      </c>
      <c r="AR405" s="2">
        <v>872443</v>
      </c>
      <c r="AS405" s="1" t="s">
        <v>3021</v>
      </c>
      <c r="AT405" s="1">
        <v>44120</v>
      </c>
      <c r="AU405" s="1">
        <v>0</v>
      </c>
      <c r="AV405" s="1">
        <v>0</v>
      </c>
      <c r="AW405" s="1">
        <v>0</v>
      </c>
      <c r="AX405" s="1" t="s">
        <v>1454</v>
      </c>
      <c r="AY405" s="1" t="s">
        <v>1454</v>
      </c>
      <c r="AZ405" s="1">
        <v>0</v>
      </c>
      <c r="BA405" s="1">
        <v>0</v>
      </c>
    </row>
    <row r="406" spans="1:53" x14ac:dyDescent="0.25">
      <c r="A406" s="309">
        <f t="shared" si="6"/>
        <v>538260</v>
      </c>
      <c r="B406" s="1" t="s">
        <v>2639</v>
      </c>
      <c r="C406" s="1">
        <v>31448868</v>
      </c>
      <c r="D406" s="1">
        <v>144105</v>
      </c>
      <c r="E406" s="1">
        <v>4</v>
      </c>
      <c r="F406" s="1">
        <v>3.14488681246876E+16</v>
      </c>
      <c r="G406" s="304">
        <v>43864</v>
      </c>
      <c r="H406" s="304">
        <v>44592</v>
      </c>
      <c r="I406" s="1">
        <v>0</v>
      </c>
      <c r="J406" s="1">
        <v>1</v>
      </c>
      <c r="K406" s="1">
        <v>11</v>
      </c>
      <c r="L406" s="1">
        <v>30</v>
      </c>
      <c r="M406" s="1">
        <v>2</v>
      </c>
      <c r="N406" s="305">
        <v>21.6</v>
      </c>
      <c r="O406" s="305">
        <v>23872</v>
      </c>
      <c r="P406" s="2">
        <v>1400000</v>
      </c>
      <c r="Q406" s="2">
        <v>72552</v>
      </c>
      <c r="R406" s="2">
        <v>816184</v>
      </c>
      <c r="S406" s="1">
        <v>0</v>
      </c>
      <c r="T406" s="1">
        <v>0</v>
      </c>
      <c r="U406" s="1">
        <v>0</v>
      </c>
      <c r="W406" s="1">
        <v>0</v>
      </c>
      <c r="X406" s="1">
        <v>0</v>
      </c>
      <c r="Y406" s="1">
        <v>0</v>
      </c>
      <c r="AB406" s="304">
        <v>44499</v>
      </c>
      <c r="AC406" s="1">
        <v>1</v>
      </c>
      <c r="AD406" s="1" t="s">
        <v>3016</v>
      </c>
      <c r="AE406" s="1">
        <v>1</v>
      </c>
      <c r="AF406" s="1">
        <v>30</v>
      </c>
      <c r="AG406" s="1">
        <v>0</v>
      </c>
      <c r="AH406" s="1" t="s">
        <v>1454</v>
      </c>
      <c r="AI406" s="1" t="s">
        <v>1454</v>
      </c>
      <c r="AJ406" s="1" t="s">
        <v>1454</v>
      </c>
      <c r="AK406" s="1" t="s">
        <v>1454</v>
      </c>
      <c r="AL406" s="1" t="s">
        <v>1454</v>
      </c>
      <c r="AM406" s="1" t="s">
        <v>1454</v>
      </c>
      <c r="AN406" s="1">
        <v>1</v>
      </c>
      <c r="AO406" s="1">
        <v>1</v>
      </c>
      <c r="AP406" s="1" t="s">
        <v>3086</v>
      </c>
      <c r="AQ406" s="1" t="s">
        <v>1454</v>
      </c>
      <c r="AR406" s="2">
        <v>277924</v>
      </c>
      <c r="AS406" s="1" t="s">
        <v>3018</v>
      </c>
      <c r="AT406" s="1">
        <v>43864</v>
      </c>
      <c r="AU406" s="1">
        <v>0</v>
      </c>
      <c r="AV406" s="1">
        <v>0</v>
      </c>
      <c r="AW406" s="1">
        <v>0</v>
      </c>
      <c r="AX406" s="1" t="s">
        <v>1454</v>
      </c>
      <c r="AY406" s="1" t="s">
        <v>1454</v>
      </c>
      <c r="AZ406" s="1">
        <v>0</v>
      </c>
      <c r="BA406" s="1">
        <v>0</v>
      </c>
    </row>
    <row r="407" spans="1:53" x14ac:dyDescent="0.25">
      <c r="A407" s="309">
        <f t="shared" si="6"/>
        <v>344877</v>
      </c>
      <c r="B407" s="1" t="s">
        <v>2639</v>
      </c>
      <c r="C407" s="1">
        <v>1144144802</v>
      </c>
      <c r="D407" s="1">
        <v>144225</v>
      </c>
      <c r="E407" s="1">
        <v>4</v>
      </c>
      <c r="F407" s="1">
        <v>1.1441448021049101E+17</v>
      </c>
      <c r="G407" s="304">
        <v>43131</v>
      </c>
      <c r="H407" s="304">
        <v>44135</v>
      </c>
      <c r="I407" s="1">
        <v>480</v>
      </c>
      <c r="J407" s="1">
        <v>1</v>
      </c>
      <c r="K407" s="1">
        <v>28</v>
      </c>
      <c r="L407" s="1">
        <v>30</v>
      </c>
      <c r="M407" s="1">
        <v>2</v>
      </c>
      <c r="N407" s="305">
        <v>20.399999999999999</v>
      </c>
      <c r="O407" s="305">
        <v>22.42</v>
      </c>
      <c r="P407" s="2">
        <v>1876240</v>
      </c>
      <c r="Q407" s="2">
        <v>75053</v>
      </c>
      <c r="R407" s="2">
        <v>344877</v>
      </c>
      <c r="S407" s="1">
        <v>14044</v>
      </c>
      <c r="T407" s="1">
        <v>0</v>
      </c>
      <c r="U407" s="1">
        <v>0</v>
      </c>
      <c r="W407" s="1">
        <v>344877</v>
      </c>
      <c r="X407" s="1">
        <v>14044</v>
      </c>
      <c r="Y407" s="1">
        <v>3319</v>
      </c>
      <c r="AB407" s="304">
        <v>43952</v>
      </c>
      <c r="AC407" s="1">
        <v>1</v>
      </c>
      <c r="AD407" s="1" t="s">
        <v>3016</v>
      </c>
      <c r="AE407" s="1">
        <v>1</v>
      </c>
      <c r="AF407" s="1">
        <v>30</v>
      </c>
      <c r="AG407" s="1">
        <v>344877</v>
      </c>
      <c r="AH407" s="1" t="s">
        <v>1454</v>
      </c>
      <c r="AI407" s="1" t="s">
        <v>1454</v>
      </c>
      <c r="AJ407" s="1" t="s">
        <v>1454</v>
      </c>
      <c r="AK407" s="1" t="s">
        <v>1454</v>
      </c>
      <c r="AL407" s="1" t="s">
        <v>1454</v>
      </c>
      <c r="AM407" s="1" t="s">
        <v>1454</v>
      </c>
      <c r="AN407" s="1">
        <v>1</v>
      </c>
      <c r="AO407" s="1">
        <v>1</v>
      </c>
      <c r="AP407" s="1" t="s">
        <v>3086</v>
      </c>
      <c r="AQ407" s="1" t="s">
        <v>1454</v>
      </c>
      <c r="AR407" s="2">
        <v>0</v>
      </c>
      <c r="AS407" s="1" t="s">
        <v>3017</v>
      </c>
      <c r="AT407" s="1">
        <v>43140</v>
      </c>
      <c r="AU407" s="1">
        <v>0</v>
      </c>
      <c r="AV407" s="1">
        <v>0</v>
      </c>
      <c r="AW407" s="1">
        <v>0</v>
      </c>
      <c r="AX407" s="1" t="s">
        <v>1454</v>
      </c>
      <c r="AY407" s="1">
        <v>1</v>
      </c>
      <c r="AZ407" s="1" t="s">
        <v>3089</v>
      </c>
      <c r="BA407" s="1">
        <v>0</v>
      </c>
    </row>
    <row r="408" spans="1:53" x14ac:dyDescent="0.25">
      <c r="A408" s="309">
        <f t="shared" si="6"/>
        <v>7669773</v>
      </c>
      <c r="B408" s="1" t="s">
        <v>2639</v>
      </c>
      <c r="C408" s="1">
        <v>1144192804</v>
      </c>
      <c r="D408" s="1">
        <v>144105</v>
      </c>
      <c r="E408" s="1">
        <v>4</v>
      </c>
      <c r="F408" s="1">
        <v>1.14419280412035E+16</v>
      </c>
      <c r="G408" s="304">
        <v>44273</v>
      </c>
      <c r="H408" s="304">
        <v>46476</v>
      </c>
      <c r="I408" s="1">
        <v>0</v>
      </c>
      <c r="J408" s="1">
        <v>1</v>
      </c>
      <c r="K408" s="1">
        <v>7</v>
      </c>
      <c r="L408" s="1">
        <v>30</v>
      </c>
      <c r="M408" s="1">
        <v>2</v>
      </c>
      <c r="N408" s="305">
        <v>14.4</v>
      </c>
      <c r="O408" s="305">
        <v>15389</v>
      </c>
      <c r="P408" s="2">
        <v>10000000</v>
      </c>
      <c r="Q408" s="2">
        <v>211450</v>
      </c>
      <c r="R408" s="2">
        <v>9371679</v>
      </c>
      <c r="S408" s="1">
        <v>0</v>
      </c>
      <c r="T408" s="1">
        <v>0</v>
      </c>
      <c r="U408" s="1">
        <v>0</v>
      </c>
      <c r="W408" s="1">
        <v>0</v>
      </c>
      <c r="X408" s="1">
        <v>0</v>
      </c>
      <c r="Y408" s="1">
        <v>0</v>
      </c>
      <c r="AB408" s="304">
        <v>44499</v>
      </c>
      <c r="AC408" s="1">
        <v>1</v>
      </c>
      <c r="AD408" s="1" t="s">
        <v>3016</v>
      </c>
      <c r="AE408" s="1">
        <v>1</v>
      </c>
      <c r="AF408" s="1">
        <v>30</v>
      </c>
      <c r="AG408" s="1">
        <v>0</v>
      </c>
      <c r="AH408" s="1" t="s">
        <v>1454</v>
      </c>
      <c r="AI408" s="1" t="s">
        <v>1454</v>
      </c>
      <c r="AJ408" s="1" t="s">
        <v>1454</v>
      </c>
      <c r="AK408" s="1" t="s">
        <v>1454</v>
      </c>
      <c r="AL408" s="1" t="s">
        <v>1454</v>
      </c>
      <c r="AM408" s="1" t="s">
        <v>1454</v>
      </c>
      <c r="AN408" s="1">
        <v>1</v>
      </c>
      <c r="AO408" s="1">
        <v>1</v>
      </c>
      <c r="AP408" s="1" t="s">
        <v>3086</v>
      </c>
      <c r="AQ408" s="1" t="s">
        <v>1454</v>
      </c>
      <c r="AR408" s="2">
        <v>1701906</v>
      </c>
      <c r="AS408" s="1" t="s">
        <v>3021</v>
      </c>
      <c r="AT408" s="1">
        <v>44273</v>
      </c>
      <c r="AU408" s="1">
        <v>0</v>
      </c>
      <c r="AV408" s="1">
        <v>0</v>
      </c>
      <c r="AW408" s="1">
        <v>0</v>
      </c>
      <c r="AX408" s="1" t="s">
        <v>1454</v>
      </c>
      <c r="AY408" s="1">
        <v>0</v>
      </c>
      <c r="AZ408" s="1">
        <v>0</v>
      </c>
      <c r="BA408" s="1">
        <v>0</v>
      </c>
    </row>
    <row r="409" spans="1:53" x14ac:dyDescent="0.25">
      <c r="A409" s="309">
        <f t="shared" si="6"/>
        <v>6368403</v>
      </c>
      <c r="B409" s="1" t="s">
        <v>2639</v>
      </c>
      <c r="C409" s="1">
        <v>1144192804</v>
      </c>
      <c r="D409" s="1">
        <v>144105</v>
      </c>
      <c r="E409" s="1">
        <v>4</v>
      </c>
      <c r="F409" s="1">
        <v>1.14419280412038E+18</v>
      </c>
      <c r="G409" s="304">
        <v>44417</v>
      </c>
      <c r="H409" s="304">
        <v>46598</v>
      </c>
      <c r="I409" s="1">
        <v>0</v>
      </c>
      <c r="J409" s="1">
        <v>1</v>
      </c>
      <c r="K409" s="1">
        <v>3</v>
      </c>
      <c r="L409" s="1">
        <v>30</v>
      </c>
      <c r="M409" s="1">
        <v>2</v>
      </c>
      <c r="N409" s="305">
        <v>13.2</v>
      </c>
      <c r="O409" s="305">
        <v>14029</v>
      </c>
      <c r="P409" s="2">
        <v>8000000</v>
      </c>
      <c r="Q409" s="2">
        <v>163990</v>
      </c>
      <c r="R409" s="2">
        <v>7781537</v>
      </c>
      <c r="S409" s="1">
        <v>0</v>
      </c>
      <c r="T409" s="1">
        <v>0</v>
      </c>
      <c r="U409" s="1">
        <v>0</v>
      </c>
      <c r="W409" s="1">
        <v>0</v>
      </c>
      <c r="X409" s="1">
        <v>0</v>
      </c>
      <c r="Y409" s="1">
        <v>0</v>
      </c>
      <c r="AB409" s="304">
        <v>44499</v>
      </c>
      <c r="AC409" s="1">
        <v>1</v>
      </c>
      <c r="AD409" s="1" t="s">
        <v>3016</v>
      </c>
      <c r="AE409" s="1">
        <v>1</v>
      </c>
      <c r="AF409" s="1">
        <v>30</v>
      </c>
      <c r="AG409" s="1">
        <v>0</v>
      </c>
      <c r="AH409" s="1" t="s">
        <v>1454</v>
      </c>
      <c r="AI409" s="1" t="s">
        <v>1454</v>
      </c>
      <c r="AJ409" s="1" t="s">
        <v>1454</v>
      </c>
      <c r="AK409" s="1" t="s">
        <v>1454</v>
      </c>
      <c r="AL409" s="1" t="s">
        <v>1454</v>
      </c>
      <c r="AM409" s="1" t="s">
        <v>1454</v>
      </c>
      <c r="AN409" s="1">
        <v>1</v>
      </c>
      <c r="AO409" s="1">
        <v>1</v>
      </c>
      <c r="AP409" s="1" t="s">
        <v>3086</v>
      </c>
      <c r="AQ409" s="1" t="s">
        <v>1454</v>
      </c>
      <c r="AR409" s="2">
        <v>1413134</v>
      </c>
      <c r="AS409" s="1" t="s">
        <v>3021</v>
      </c>
      <c r="AT409" s="1">
        <v>44417</v>
      </c>
      <c r="AU409" s="1">
        <v>0</v>
      </c>
      <c r="AV409" s="1">
        <v>0</v>
      </c>
      <c r="AW409" s="1">
        <v>0</v>
      </c>
      <c r="AX409" s="1" t="s">
        <v>1454</v>
      </c>
      <c r="AY409" s="1">
        <v>0</v>
      </c>
      <c r="AZ409" s="1">
        <v>0</v>
      </c>
      <c r="BA409" s="1">
        <v>0</v>
      </c>
    </row>
    <row r="410" spans="1:53" x14ac:dyDescent="0.25">
      <c r="A410" s="309">
        <f t="shared" si="6"/>
        <v>5191131</v>
      </c>
      <c r="B410" s="1" t="s">
        <v>2639</v>
      </c>
      <c r="C410" s="1">
        <v>1144192804</v>
      </c>
      <c r="D410" s="1">
        <v>144105</v>
      </c>
      <c r="E410" s="1">
        <v>4</v>
      </c>
      <c r="F410" s="1">
        <v>1.14419280411768E+18</v>
      </c>
      <c r="G410" s="304">
        <v>43755</v>
      </c>
      <c r="H410" s="304">
        <v>45960</v>
      </c>
      <c r="I410" s="1">
        <v>0</v>
      </c>
      <c r="J410" s="1">
        <v>1</v>
      </c>
      <c r="K410" s="1">
        <v>21</v>
      </c>
      <c r="L410" s="1">
        <v>30</v>
      </c>
      <c r="M410" s="1">
        <v>2</v>
      </c>
      <c r="N410" s="305">
        <v>18</v>
      </c>
      <c r="O410" s="305">
        <v>19562</v>
      </c>
      <c r="P410" s="2">
        <v>7827545</v>
      </c>
      <c r="Q410" s="2">
        <v>179806</v>
      </c>
      <c r="R410" s="2">
        <v>6343031</v>
      </c>
      <c r="S410" s="1">
        <v>0</v>
      </c>
      <c r="T410" s="1">
        <v>0</v>
      </c>
      <c r="U410" s="1">
        <v>0</v>
      </c>
      <c r="W410" s="1">
        <v>0</v>
      </c>
      <c r="X410" s="1">
        <v>0</v>
      </c>
      <c r="Y410" s="1">
        <v>0</v>
      </c>
      <c r="AB410" s="304">
        <v>44499</v>
      </c>
      <c r="AC410" s="1">
        <v>1</v>
      </c>
      <c r="AD410" s="1" t="s">
        <v>3016</v>
      </c>
      <c r="AE410" s="1">
        <v>1</v>
      </c>
      <c r="AF410" s="1">
        <v>30</v>
      </c>
      <c r="AG410" s="1">
        <v>0</v>
      </c>
      <c r="AH410" s="1" t="s">
        <v>1454</v>
      </c>
      <c r="AI410" s="1" t="s">
        <v>1454</v>
      </c>
      <c r="AJ410" s="1" t="s">
        <v>1454</v>
      </c>
      <c r="AK410" s="1" t="s">
        <v>1454</v>
      </c>
      <c r="AL410" s="1" t="s">
        <v>1454</v>
      </c>
      <c r="AM410" s="1" t="s">
        <v>1454</v>
      </c>
      <c r="AN410" s="1">
        <v>1</v>
      </c>
      <c r="AO410" s="1">
        <v>1</v>
      </c>
      <c r="AP410" s="1" t="s">
        <v>3086</v>
      </c>
      <c r="AQ410" s="1" t="s">
        <v>1454</v>
      </c>
      <c r="AR410" s="2">
        <v>1151900</v>
      </c>
      <c r="AS410" s="1" t="s">
        <v>3037</v>
      </c>
      <c r="AT410" s="1">
        <v>43755</v>
      </c>
      <c r="AU410" s="1">
        <v>0</v>
      </c>
      <c r="AV410" s="1">
        <v>0</v>
      </c>
      <c r="AW410" s="1">
        <v>0</v>
      </c>
      <c r="AX410" s="1" t="s">
        <v>1454</v>
      </c>
      <c r="AY410" s="1">
        <v>0</v>
      </c>
      <c r="AZ410" s="1">
        <v>0</v>
      </c>
      <c r="BA410" s="1">
        <v>0</v>
      </c>
    </row>
    <row r="411" spans="1:53" x14ac:dyDescent="0.25">
      <c r="A411" s="309">
        <f t="shared" si="6"/>
        <v>975086</v>
      </c>
      <c r="B411" s="1" t="s">
        <v>2639</v>
      </c>
      <c r="C411" s="1">
        <v>1144192804</v>
      </c>
      <c r="D411" s="1">
        <v>144105</v>
      </c>
      <c r="E411" s="1">
        <v>4</v>
      </c>
      <c r="F411" s="1">
        <v>1.1441928041246799E+18</v>
      </c>
      <c r="G411" s="304">
        <v>44167</v>
      </c>
      <c r="H411" s="304">
        <v>44895</v>
      </c>
      <c r="I411" s="1">
        <v>0</v>
      </c>
      <c r="J411" s="1">
        <v>1</v>
      </c>
      <c r="K411" s="1">
        <v>11</v>
      </c>
      <c r="L411" s="1">
        <v>30</v>
      </c>
      <c r="M411" s="1">
        <v>2</v>
      </c>
      <c r="N411" s="305">
        <v>21.6</v>
      </c>
      <c r="O411" s="305">
        <v>23872</v>
      </c>
      <c r="P411" s="2">
        <v>2000000</v>
      </c>
      <c r="Q411" s="2">
        <v>103954</v>
      </c>
      <c r="R411" s="2">
        <v>1191455</v>
      </c>
      <c r="S411" s="1">
        <v>0</v>
      </c>
      <c r="T411" s="1">
        <v>0</v>
      </c>
      <c r="U411" s="1">
        <v>0</v>
      </c>
      <c r="W411" s="1">
        <v>0</v>
      </c>
      <c r="X411" s="1">
        <v>0</v>
      </c>
      <c r="Y411" s="1">
        <v>0</v>
      </c>
      <c r="AB411" s="304">
        <v>44499</v>
      </c>
      <c r="AC411" s="1">
        <v>1</v>
      </c>
      <c r="AD411" s="1" t="s">
        <v>3016</v>
      </c>
      <c r="AE411" s="1">
        <v>1</v>
      </c>
      <c r="AF411" s="1">
        <v>30</v>
      </c>
      <c r="AG411" s="1">
        <v>0</v>
      </c>
      <c r="AH411" s="1" t="s">
        <v>1454</v>
      </c>
      <c r="AI411" s="1" t="s">
        <v>1454</v>
      </c>
      <c r="AJ411" s="1" t="s">
        <v>1454</v>
      </c>
      <c r="AK411" s="1" t="s">
        <v>1454</v>
      </c>
      <c r="AL411" s="1" t="s">
        <v>1454</v>
      </c>
      <c r="AM411" s="1" t="s">
        <v>1454</v>
      </c>
      <c r="AN411" s="1">
        <v>1</v>
      </c>
      <c r="AO411" s="1">
        <v>1</v>
      </c>
      <c r="AP411" s="1" t="s">
        <v>3086</v>
      </c>
      <c r="AQ411" s="1" t="s">
        <v>1454</v>
      </c>
      <c r="AR411" s="2">
        <v>216369</v>
      </c>
      <c r="AS411" s="1" t="s">
        <v>3018</v>
      </c>
      <c r="AT411" s="1">
        <v>44167</v>
      </c>
      <c r="AU411" s="1">
        <v>0</v>
      </c>
      <c r="AV411" s="1">
        <v>0</v>
      </c>
      <c r="AW411" s="1">
        <v>0</v>
      </c>
      <c r="AX411" s="1" t="s">
        <v>1454</v>
      </c>
      <c r="AY411" s="1">
        <v>0</v>
      </c>
      <c r="AZ411" s="1">
        <v>0</v>
      </c>
      <c r="BA411" s="1">
        <v>0</v>
      </c>
    </row>
    <row r="412" spans="1:53" x14ac:dyDescent="0.25">
      <c r="A412" s="309">
        <f t="shared" si="6"/>
        <v>152950</v>
      </c>
      <c r="B412" s="1" t="s">
        <v>2639</v>
      </c>
      <c r="C412" s="1">
        <v>1116232222</v>
      </c>
      <c r="D412" s="1">
        <v>144105</v>
      </c>
      <c r="E412" s="1">
        <v>4</v>
      </c>
      <c r="F412" s="1">
        <v>1.11623222221038E+18</v>
      </c>
      <c r="G412" s="304">
        <v>44253</v>
      </c>
      <c r="H412" s="304">
        <v>44620</v>
      </c>
      <c r="I412" s="1">
        <v>0</v>
      </c>
      <c r="J412" s="1">
        <v>1</v>
      </c>
      <c r="K412" s="1">
        <v>8</v>
      </c>
      <c r="L412" s="1">
        <v>30</v>
      </c>
      <c r="M412" s="1">
        <v>2</v>
      </c>
      <c r="N412" s="305">
        <v>14.4</v>
      </c>
      <c r="O412" s="305">
        <v>15389</v>
      </c>
      <c r="P412" s="2">
        <v>800000</v>
      </c>
      <c r="Q412" s="2">
        <v>73116</v>
      </c>
      <c r="R412" s="2">
        <v>282158</v>
      </c>
      <c r="S412" s="1">
        <v>0</v>
      </c>
      <c r="T412" s="1">
        <v>0</v>
      </c>
      <c r="U412" s="1">
        <v>0</v>
      </c>
      <c r="W412" s="1">
        <v>0</v>
      </c>
      <c r="X412" s="1">
        <v>0</v>
      </c>
      <c r="Y412" s="1">
        <v>0</v>
      </c>
      <c r="AB412" s="304">
        <v>44498</v>
      </c>
      <c r="AC412" s="1">
        <v>1</v>
      </c>
      <c r="AD412" s="1" t="s">
        <v>3016</v>
      </c>
      <c r="AE412" s="1">
        <v>1</v>
      </c>
      <c r="AF412" s="1">
        <v>30</v>
      </c>
      <c r="AG412" s="1">
        <v>0</v>
      </c>
      <c r="AH412" s="1" t="s">
        <v>1454</v>
      </c>
      <c r="AI412" s="1" t="s">
        <v>1454</v>
      </c>
      <c r="AJ412" s="1" t="s">
        <v>1454</v>
      </c>
      <c r="AK412" s="1" t="s">
        <v>1454</v>
      </c>
      <c r="AL412" s="1" t="s">
        <v>1454</v>
      </c>
      <c r="AM412" s="1" t="s">
        <v>1454</v>
      </c>
      <c r="AN412" s="1">
        <v>1</v>
      </c>
      <c r="AO412" s="1">
        <v>1</v>
      </c>
      <c r="AP412" s="1" t="s">
        <v>3086</v>
      </c>
      <c r="AQ412" s="1" t="s">
        <v>1454</v>
      </c>
      <c r="AR412" s="2">
        <v>129208</v>
      </c>
      <c r="AS412" s="1" t="s">
        <v>3023</v>
      </c>
      <c r="AT412" s="1">
        <v>44253</v>
      </c>
      <c r="AU412" s="1">
        <v>0</v>
      </c>
      <c r="AV412" s="1">
        <v>0</v>
      </c>
      <c r="AW412" s="1">
        <v>0</v>
      </c>
      <c r="AX412" s="1" t="s">
        <v>1454</v>
      </c>
      <c r="AY412" s="1">
        <v>890303093000</v>
      </c>
      <c r="AZ412" s="1">
        <v>0</v>
      </c>
      <c r="BA412" s="1">
        <v>0</v>
      </c>
    </row>
    <row r="413" spans="1:53" x14ac:dyDescent="0.25">
      <c r="A413" s="309">
        <f t="shared" si="6"/>
        <v>3451672</v>
      </c>
      <c r="B413" s="1" t="s">
        <v>2639</v>
      </c>
      <c r="C413" s="1">
        <v>1116232222</v>
      </c>
      <c r="D413" s="1">
        <v>144105</v>
      </c>
      <c r="E413" s="1">
        <v>4</v>
      </c>
      <c r="F413" s="1">
        <v>1.11623222211778E+18</v>
      </c>
      <c r="G413" s="304">
        <v>44015</v>
      </c>
      <c r="H413" s="304">
        <v>45473</v>
      </c>
      <c r="I413" s="1">
        <v>0</v>
      </c>
      <c r="J413" s="1">
        <v>1</v>
      </c>
      <c r="K413" s="1">
        <v>16</v>
      </c>
      <c r="L413" s="1">
        <v>30</v>
      </c>
      <c r="M413" s="1">
        <v>2</v>
      </c>
      <c r="N413" s="305">
        <v>18</v>
      </c>
      <c r="O413" s="305">
        <v>19562</v>
      </c>
      <c r="P413" s="2">
        <v>8566000</v>
      </c>
      <c r="Q413" s="2">
        <v>252917</v>
      </c>
      <c r="R413" s="2">
        <v>6367534</v>
      </c>
      <c r="S413" s="1">
        <v>0</v>
      </c>
      <c r="T413" s="1">
        <v>0</v>
      </c>
      <c r="U413" s="1">
        <v>0</v>
      </c>
      <c r="W413" s="1">
        <v>0</v>
      </c>
      <c r="X413" s="1">
        <v>0</v>
      </c>
      <c r="Y413" s="1">
        <v>0</v>
      </c>
      <c r="AB413" s="304">
        <v>44498</v>
      </c>
      <c r="AC413" s="1">
        <v>1</v>
      </c>
      <c r="AD413" s="1" t="s">
        <v>3016</v>
      </c>
      <c r="AE413" s="1">
        <v>1</v>
      </c>
      <c r="AF413" s="1">
        <v>30</v>
      </c>
      <c r="AG413" s="1">
        <v>0</v>
      </c>
      <c r="AH413" s="1" t="s">
        <v>1454</v>
      </c>
      <c r="AI413" s="1" t="s">
        <v>1454</v>
      </c>
      <c r="AJ413" s="1" t="s">
        <v>1454</v>
      </c>
      <c r="AK413" s="1" t="s">
        <v>1454</v>
      </c>
      <c r="AL413" s="1" t="s">
        <v>1454</v>
      </c>
      <c r="AM413" s="1" t="s">
        <v>1454</v>
      </c>
      <c r="AN413" s="1">
        <v>1</v>
      </c>
      <c r="AO413" s="1">
        <v>1</v>
      </c>
      <c r="AP413" s="1" t="s">
        <v>3086</v>
      </c>
      <c r="AQ413" s="1" t="s">
        <v>1454</v>
      </c>
      <c r="AR413" s="2">
        <v>2915862</v>
      </c>
      <c r="AS413" s="1" t="s">
        <v>3026</v>
      </c>
      <c r="AT413" s="1">
        <v>44015</v>
      </c>
      <c r="AU413" s="1">
        <v>0</v>
      </c>
      <c r="AV413" s="1">
        <v>0</v>
      </c>
      <c r="AW413" s="1">
        <v>0</v>
      </c>
      <c r="AX413" s="1" t="s">
        <v>1454</v>
      </c>
      <c r="AY413" s="1">
        <v>890303093000</v>
      </c>
      <c r="AZ413" s="1">
        <v>0</v>
      </c>
      <c r="BA413" s="1">
        <v>0</v>
      </c>
    </row>
    <row r="414" spans="1:53" x14ac:dyDescent="0.25">
      <c r="A414" s="309">
        <f t="shared" si="6"/>
        <v>4328686</v>
      </c>
      <c r="B414" s="1" t="s">
        <v>2639</v>
      </c>
      <c r="C414" s="1">
        <v>1144176550</v>
      </c>
      <c r="D414" s="1">
        <v>144105</v>
      </c>
      <c r="E414" s="1">
        <v>4</v>
      </c>
      <c r="F414" s="1">
        <v>1.14417655012038E+18</v>
      </c>
      <c r="G414" s="304">
        <v>43886</v>
      </c>
      <c r="H414" s="304">
        <v>46081</v>
      </c>
      <c r="I414" s="1">
        <v>0</v>
      </c>
      <c r="J414" s="1">
        <v>1</v>
      </c>
      <c r="K414" s="1">
        <v>17</v>
      </c>
      <c r="L414" s="1">
        <v>30</v>
      </c>
      <c r="M414" s="1">
        <v>2</v>
      </c>
      <c r="N414" s="305">
        <v>18</v>
      </c>
      <c r="O414" s="305">
        <v>19562</v>
      </c>
      <c r="P414" s="2">
        <v>8500000</v>
      </c>
      <c r="Q414" s="2">
        <v>195253</v>
      </c>
      <c r="R414" s="2">
        <v>7235724</v>
      </c>
      <c r="S414" s="1">
        <v>0</v>
      </c>
      <c r="T414" s="1">
        <v>0</v>
      </c>
      <c r="U414" s="1">
        <v>0</v>
      </c>
      <c r="W414" s="1">
        <v>0</v>
      </c>
      <c r="X414" s="1">
        <v>0</v>
      </c>
      <c r="Y414" s="1">
        <v>0</v>
      </c>
      <c r="AB414" s="304">
        <v>44498</v>
      </c>
      <c r="AC414" s="1">
        <v>1</v>
      </c>
      <c r="AD414" s="1" t="s">
        <v>3016</v>
      </c>
      <c r="AE414" s="1">
        <v>1</v>
      </c>
      <c r="AF414" s="1">
        <v>30</v>
      </c>
      <c r="AG414" s="1">
        <v>0</v>
      </c>
      <c r="AH414" s="1" t="s">
        <v>1454</v>
      </c>
      <c r="AI414" s="1" t="s">
        <v>1454</v>
      </c>
      <c r="AJ414" s="1" t="s">
        <v>1454</v>
      </c>
      <c r="AK414" s="1" t="s">
        <v>1454</v>
      </c>
      <c r="AL414" s="1" t="s">
        <v>1454</v>
      </c>
      <c r="AM414" s="1" t="s">
        <v>1454</v>
      </c>
      <c r="AN414" s="1">
        <v>1</v>
      </c>
      <c r="AO414" s="1">
        <v>1</v>
      </c>
      <c r="AP414" s="1" t="s">
        <v>3086</v>
      </c>
      <c r="AQ414" s="1" t="s">
        <v>1454</v>
      </c>
      <c r="AR414" s="2">
        <v>2907038</v>
      </c>
      <c r="AS414" s="1" t="s">
        <v>3021</v>
      </c>
      <c r="AT414" s="1">
        <v>43886</v>
      </c>
      <c r="AU414" s="1">
        <v>0</v>
      </c>
      <c r="AV414" s="1">
        <v>0</v>
      </c>
      <c r="AW414" s="1">
        <v>0</v>
      </c>
      <c r="AX414" s="1" t="s">
        <v>1454</v>
      </c>
      <c r="AY414" s="1">
        <v>890303093000</v>
      </c>
      <c r="AZ414" s="1">
        <v>0</v>
      </c>
      <c r="BA414" s="1">
        <v>0</v>
      </c>
    </row>
    <row r="415" spans="1:53" x14ac:dyDescent="0.25">
      <c r="A415" s="309">
        <f t="shared" si="6"/>
        <v>4069653</v>
      </c>
      <c r="B415" s="1" t="s">
        <v>2639</v>
      </c>
      <c r="C415" s="1">
        <v>1144093325</v>
      </c>
      <c r="D415" s="1">
        <v>144105</v>
      </c>
      <c r="E415" s="1">
        <v>4</v>
      </c>
      <c r="F415" s="1">
        <v>1.14409332512038E+18</v>
      </c>
      <c r="G415" s="304">
        <v>44257</v>
      </c>
      <c r="H415" s="304">
        <v>45716</v>
      </c>
      <c r="I415" s="1">
        <v>0</v>
      </c>
      <c r="J415" s="1">
        <v>1</v>
      </c>
      <c r="K415" s="1">
        <v>8</v>
      </c>
      <c r="L415" s="1">
        <v>30</v>
      </c>
      <c r="M415" s="1">
        <v>2</v>
      </c>
      <c r="N415" s="305">
        <v>14.4</v>
      </c>
      <c r="O415" s="305">
        <v>15389</v>
      </c>
      <c r="P415" s="2">
        <v>8000000</v>
      </c>
      <c r="Q415" s="2">
        <v>222646</v>
      </c>
      <c r="R415" s="2">
        <v>6974816</v>
      </c>
      <c r="S415" s="1">
        <v>0</v>
      </c>
      <c r="T415" s="1">
        <v>0</v>
      </c>
      <c r="U415" s="1">
        <v>0</v>
      </c>
      <c r="W415" s="1">
        <v>0</v>
      </c>
      <c r="X415" s="1">
        <v>0</v>
      </c>
      <c r="Y415" s="1">
        <v>0</v>
      </c>
      <c r="AB415" s="304">
        <v>44498</v>
      </c>
      <c r="AC415" s="1">
        <v>1</v>
      </c>
      <c r="AD415" s="1" t="s">
        <v>3016</v>
      </c>
      <c r="AE415" s="1">
        <v>1</v>
      </c>
      <c r="AF415" s="1">
        <v>30</v>
      </c>
      <c r="AG415" s="1">
        <v>0</v>
      </c>
      <c r="AH415" s="1" t="s">
        <v>1454</v>
      </c>
      <c r="AI415" s="1" t="s">
        <v>1454</v>
      </c>
      <c r="AJ415" s="1" t="s">
        <v>1454</v>
      </c>
      <c r="AK415" s="1" t="s">
        <v>1454</v>
      </c>
      <c r="AL415" s="1" t="s">
        <v>1454</v>
      </c>
      <c r="AM415" s="1" t="s">
        <v>1454</v>
      </c>
      <c r="AN415" s="1">
        <v>1</v>
      </c>
      <c r="AO415" s="1">
        <v>1</v>
      </c>
      <c r="AP415" s="1" t="s">
        <v>3086</v>
      </c>
      <c r="AQ415" s="1" t="s">
        <v>1454</v>
      </c>
      <c r="AR415" s="2">
        <v>2905163</v>
      </c>
      <c r="AS415" s="1" t="s">
        <v>3021</v>
      </c>
      <c r="AT415" s="1">
        <v>44257</v>
      </c>
      <c r="AU415" s="1">
        <v>0</v>
      </c>
      <c r="AV415" s="1">
        <v>0</v>
      </c>
      <c r="AW415" s="1">
        <v>0</v>
      </c>
      <c r="AX415" s="1" t="s">
        <v>1454</v>
      </c>
      <c r="AY415" s="1">
        <v>890303093000</v>
      </c>
      <c r="AZ415" s="1">
        <v>0</v>
      </c>
      <c r="BA415" s="1">
        <v>0</v>
      </c>
    </row>
    <row r="416" spans="1:53" x14ac:dyDescent="0.25">
      <c r="A416" s="309">
        <f t="shared" si="6"/>
        <v>0</v>
      </c>
      <c r="B416" s="1" t="s">
        <v>2639</v>
      </c>
      <c r="C416" s="1">
        <v>1144158413</v>
      </c>
      <c r="D416" s="1">
        <v>144105</v>
      </c>
      <c r="E416" s="1">
        <v>4</v>
      </c>
      <c r="F416" s="1">
        <v>1.1441584131154801E+18</v>
      </c>
      <c r="G416" s="304">
        <v>43643</v>
      </c>
      <c r="H416" s="304">
        <v>44742</v>
      </c>
      <c r="I416" s="1">
        <v>0</v>
      </c>
      <c r="J416" s="1">
        <v>1</v>
      </c>
      <c r="K416" s="1">
        <v>25</v>
      </c>
      <c r="L416" s="1">
        <v>30</v>
      </c>
      <c r="M416" s="1">
        <v>2</v>
      </c>
      <c r="N416" s="305">
        <v>12.6</v>
      </c>
      <c r="O416" s="305">
        <v>13354</v>
      </c>
      <c r="P416" s="2">
        <v>1300000</v>
      </c>
      <c r="Q416" s="2">
        <v>43732</v>
      </c>
      <c r="R416" s="2">
        <v>451445</v>
      </c>
      <c r="S416" s="1">
        <v>0</v>
      </c>
      <c r="T416" s="1">
        <v>0</v>
      </c>
      <c r="U416" s="1">
        <v>0</v>
      </c>
      <c r="W416" s="1">
        <v>0</v>
      </c>
      <c r="X416" s="1">
        <v>0</v>
      </c>
      <c r="Y416" s="1">
        <v>0</v>
      </c>
      <c r="AB416" s="304">
        <v>44499</v>
      </c>
      <c r="AC416" s="1">
        <v>1</v>
      </c>
      <c r="AD416" s="1" t="s">
        <v>3016</v>
      </c>
      <c r="AE416" s="1">
        <v>1</v>
      </c>
      <c r="AF416" s="1">
        <v>30</v>
      </c>
      <c r="AG416" s="1">
        <v>0</v>
      </c>
      <c r="AH416" s="1" t="s">
        <v>1454</v>
      </c>
      <c r="AI416" s="1" t="s">
        <v>1454</v>
      </c>
      <c r="AJ416" s="1" t="s">
        <v>1454</v>
      </c>
      <c r="AK416" s="1" t="s">
        <v>1454</v>
      </c>
      <c r="AL416" s="1" t="s">
        <v>1454</v>
      </c>
      <c r="AM416" s="1" t="s">
        <v>1454</v>
      </c>
      <c r="AN416" s="1">
        <v>1</v>
      </c>
      <c r="AO416" s="1">
        <v>1</v>
      </c>
      <c r="AP416" s="1" t="s">
        <v>3086</v>
      </c>
      <c r="AQ416" s="1" t="s">
        <v>1454</v>
      </c>
      <c r="AR416" s="2">
        <v>4754691</v>
      </c>
      <c r="AS416" s="1" t="s">
        <v>3020</v>
      </c>
      <c r="AT416" s="1">
        <v>43643</v>
      </c>
      <c r="AU416" s="1">
        <v>0</v>
      </c>
      <c r="AV416" s="1">
        <v>0</v>
      </c>
      <c r="AW416" s="1">
        <v>0</v>
      </c>
      <c r="AX416" s="1" t="s">
        <v>1454</v>
      </c>
      <c r="AY416" s="1">
        <v>0</v>
      </c>
      <c r="AZ416" s="1">
        <v>0</v>
      </c>
      <c r="BA416" s="1">
        <v>0</v>
      </c>
    </row>
    <row r="417" spans="1:53" x14ac:dyDescent="0.25">
      <c r="A417" s="309">
        <f t="shared" si="6"/>
        <v>18240849</v>
      </c>
      <c r="B417" s="1" t="s">
        <v>2639</v>
      </c>
      <c r="C417" s="1">
        <v>16943757</v>
      </c>
      <c r="D417" s="1">
        <v>144105</v>
      </c>
      <c r="E417" s="1">
        <v>4</v>
      </c>
      <c r="F417" s="1">
        <v>1.69437572555895E+16</v>
      </c>
      <c r="G417" s="304">
        <v>44453</v>
      </c>
      <c r="H417" s="304">
        <v>47026</v>
      </c>
      <c r="I417" s="1">
        <v>0</v>
      </c>
      <c r="J417" s="1">
        <v>1</v>
      </c>
      <c r="K417" s="1">
        <v>1</v>
      </c>
      <c r="L417" s="1">
        <v>30</v>
      </c>
      <c r="M417" s="1">
        <v>2</v>
      </c>
      <c r="N417" s="305">
        <v>9.6</v>
      </c>
      <c r="O417" s="305">
        <v>10034</v>
      </c>
      <c r="P417" s="2">
        <v>26683605</v>
      </c>
      <c r="Q417" s="2">
        <v>479643</v>
      </c>
      <c r="R417" s="2">
        <v>26484140</v>
      </c>
      <c r="S417" s="1">
        <v>0</v>
      </c>
      <c r="T417" s="1">
        <v>0</v>
      </c>
      <c r="U417" s="1">
        <v>0</v>
      </c>
      <c r="W417" s="1">
        <v>0</v>
      </c>
      <c r="X417" s="1">
        <v>0</v>
      </c>
      <c r="Y417" s="1">
        <v>0</v>
      </c>
      <c r="AB417" s="304">
        <v>44499</v>
      </c>
      <c r="AC417" s="1">
        <v>1</v>
      </c>
      <c r="AD417" s="1" t="s">
        <v>3016</v>
      </c>
      <c r="AE417" s="1">
        <v>1</v>
      </c>
      <c r="AF417" s="1">
        <v>30</v>
      </c>
      <c r="AG417" s="1">
        <v>0</v>
      </c>
      <c r="AH417" s="1" t="s">
        <v>1454</v>
      </c>
      <c r="AI417" s="1" t="s">
        <v>1454</v>
      </c>
      <c r="AJ417" s="1" t="s">
        <v>1454</v>
      </c>
      <c r="AK417" s="1" t="s">
        <v>1454</v>
      </c>
      <c r="AL417" s="1" t="s">
        <v>1454</v>
      </c>
      <c r="AM417" s="1" t="s">
        <v>1454</v>
      </c>
      <c r="AN417" s="1">
        <v>1</v>
      </c>
      <c r="AO417" s="1">
        <v>1</v>
      </c>
      <c r="AP417" s="1" t="s">
        <v>3086</v>
      </c>
      <c r="AQ417" s="1" t="s">
        <v>1454</v>
      </c>
      <c r="AR417" s="2">
        <v>8243291</v>
      </c>
      <c r="AS417" s="1" t="s">
        <v>3033</v>
      </c>
      <c r="AT417" s="1">
        <v>44453</v>
      </c>
      <c r="AU417" s="1">
        <v>0</v>
      </c>
      <c r="AV417" s="1">
        <v>0</v>
      </c>
      <c r="AW417" s="1">
        <v>0</v>
      </c>
      <c r="AX417" s="1" t="s">
        <v>1454</v>
      </c>
      <c r="AY417" s="1">
        <v>0</v>
      </c>
      <c r="AZ417" s="1">
        <v>0</v>
      </c>
      <c r="BA417" s="1">
        <v>0</v>
      </c>
    </row>
    <row r="418" spans="1:53" x14ac:dyDescent="0.25">
      <c r="A418" s="309">
        <f t="shared" si="6"/>
        <v>113943</v>
      </c>
      <c r="B418" s="1" t="s">
        <v>2639</v>
      </c>
      <c r="C418" s="1">
        <v>16943757</v>
      </c>
      <c r="D418" s="1">
        <v>144105</v>
      </c>
      <c r="E418" s="1">
        <v>4</v>
      </c>
      <c r="F418" s="1">
        <v>1.69437571171854E+16</v>
      </c>
      <c r="G418" s="304">
        <v>43434</v>
      </c>
      <c r="H418" s="304">
        <v>45260</v>
      </c>
      <c r="I418" s="1">
        <v>0</v>
      </c>
      <c r="J418" s="1">
        <v>1</v>
      </c>
      <c r="K418" s="1">
        <v>59</v>
      </c>
      <c r="L418" s="1">
        <v>30</v>
      </c>
      <c r="M418" s="1">
        <v>2</v>
      </c>
      <c r="N418" s="305">
        <v>11.76</v>
      </c>
      <c r="O418" s="305">
        <v>12415</v>
      </c>
      <c r="P418" s="2">
        <v>20800000</v>
      </c>
      <c r="Q418" s="2">
        <v>324152</v>
      </c>
      <c r="R418" s="2">
        <v>165436</v>
      </c>
      <c r="S418" s="1">
        <v>0</v>
      </c>
      <c r="T418" s="1">
        <v>0</v>
      </c>
      <c r="U418" s="1">
        <v>0</v>
      </c>
      <c r="W418" s="1">
        <v>0</v>
      </c>
      <c r="X418" s="1">
        <v>0</v>
      </c>
      <c r="Y418" s="1">
        <v>0</v>
      </c>
      <c r="AB418" s="304">
        <v>44480</v>
      </c>
      <c r="AC418" s="1">
        <v>1</v>
      </c>
      <c r="AD418" s="1" t="s">
        <v>3016</v>
      </c>
      <c r="AE418" s="1">
        <v>1</v>
      </c>
      <c r="AF418" s="1">
        <v>30</v>
      </c>
      <c r="AG418" s="1">
        <v>0</v>
      </c>
      <c r="AH418" s="1" t="s">
        <v>1454</v>
      </c>
      <c r="AI418" s="1" t="s">
        <v>1454</v>
      </c>
      <c r="AJ418" s="1" t="s">
        <v>1454</v>
      </c>
      <c r="AK418" s="1" t="s">
        <v>1454</v>
      </c>
      <c r="AL418" s="1" t="s">
        <v>1454</v>
      </c>
      <c r="AM418" s="1" t="s">
        <v>1454</v>
      </c>
      <c r="AN418" s="1">
        <v>1</v>
      </c>
      <c r="AO418" s="1">
        <v>1</v>
      </c>
      <c r="AP418" s="1" t="s">
        <v>3086</v>
      </c>
      <c r="AQ418" s="1" t="s">
        <v>1454</v>
      </c>
      <c r="AR418" s="2">
        <v>51493</v>
      </c>
      <c r="AS418" s="1" t="s">
        <v>3025</v>
      </c>
      <c r="AT418" s="1">
        <v>43434</v>
      </c>
      <c r="AU418" s="1">
        <v>0</v>
      </c>
      <c r="AV418" s="1">
        <v>0</v>
      </c>
      <c r="AW418" s="1">
        <v>0</v>
      </c>
      <c r="AX418" s="1" t="s">
        <v>1454</v>
      </c>
      <c r="AY418" s="1">
        <v>0</v>
      </c>
      <c r="AZ418" s="1">
        <v>0</v>
      </c>
      <c r="BA418" s="1">
        <v>0</v>
      </c>
    </row>
    <row r="419" spans="1:53" x14ac:dyDescent="0.25">
      <c r="A419" s="309">
        <f t="shared" si="6"/>
        <v>228920</v>
      </c>
      <c r="B419" s="1" t="s">
        <v>2639</v>
      </c>
      <c r="C419" s="1">
        <v>1107507383</v>
      </c>
      <c r="D419" s="1">
        <v>144105</v>
      </c>
      <c r="E419" s="1">
        <v>4</v>
      </c>
      <c r="F419" s="1">
        <v>1.10750738311301E+18</v>
      </c>
      <c r="G419" s="304">
        <v>44481</v>
      </c>
      <c r="H419" s="304">
        <v>44681</v>
      </c>
      <c r="I419" s="1">
        <v>0</v>
      </c>
      <c r="J419" s="1">
        <v>1</v>
      </c>
      <c r="K419" s="1">
        <v>0</v>
      </c>
      <c r="L419" s="1">
        <v>30</v>
      </c>
      <c r="M419" s="1">
        <v>2</v>
      </c>
      <c r="N419" s="305">
        <v>19.8</v>
      </c>
      <c r="O419" s="305">
        <v>21699</v>
      </c>
      <c r="P419" s="2">
        <v>310000</v>
      </c>
      <c r="Q419" s="2">
        <v>54736</v>
      </c>
      <c r="R419" s="2">
        <v>310000</v>
      </c>
      <c r="S419" s="1">
        <v>0</v>
      </c>
      <c r="T419" s="1">
        <v>0</v>
      </c>
      <c r="U419" s="1">
        <v>0</v>
      </c>
      <c r="W419" s="1">
        <v>0</v>
      </c>
      <c r="X419" s="1">
        <v>0</v>
      </c>
      <c r="Y419" s="1">
        <v>0</v>
      </c>
      <c r="AB419" s="304">
        <v>44481</v>
      </c>
      <c r="AC419" s="1">
        <v>1</v>
      </c>
      <c r="AD419" s="1" t="s">
        <v>3016</v>
      </c>
      <c r="AE419" s="1">
        <v>1</v>
      </c>
      <c r="AF419" s="1">
        <v>30</v>
      </c>
      <c r="AG419" s="1">
        <v>0</v>
      </c>
      <c r="AH419" s="1" t="s">
        <v>1454</v>
      </c>
      <c r="AI419" s="1" t="s">
        <v>1454</v>
      </c>
      <c r="AJ419" s="1" t="s">
        <v>1454</v>
      </c>
      <c r="AK419" s="1" t="s">
        <v>1454</v>
      </c>
      <c r="AL419" s="1" t="s">
        <v>1454</v>
      </c>
      <c r="AM419" s="1" t="s">
        <v>1454</v>
      </c>
      <c r="AN419" s="1">
        <v>1</v>
      </c>
      <c r="AO419" s="1">
        <v>1</v>
      </c>
      <c r="AP419" s="1" t="s">
        <v>3086</v>
      </c>
      <c r="AQ419" s="1" t="s">
        <v>1454</v>
      </c>
      <c r="AR419" s="2">
        <v>81080</v>
      </c>
      <c r="AS419" s="1" t="s">
        <v>3078</v>
      </c>
      <c r="AT419" s="1">
        <v>44481</v>
      </c>
      <c r="AU419" s="1">
        <v>0</v>
      </c>
      <c r="AV419" s="1">
        <v>0</v>
      </c>
      <c r="AW419" s="1">
        <v>0</v>
      </c>
      <c r="AX419" s="1" t="s">
        <v>1454</v>
      </c>
      <c r="AY419" s="1">
        <v>890303093000</v>
      </c>
      <c r="AZ419" s="1">
        <v>0</v>
      </c>
      <c r="BA419" s="1">
        <v>0</v>
      </c>
    </row>
    <row r="420" spans="1:53" x14ac:dyDescent="0.25">
      <c r="A420" s="309">
        <f t="shared" si="6"/>
        <v>7844390</v>
      </c>
      <c r="B420" s="1" t="s">
        <v>2639</v>
      </c>
      <c r="C420" s="1">
        <v>1107507383</v>
      </c>
      <c r="D420" s="1">
        <v>144105</v>
      </c>
      <c r="E420" s="1">
        <v>4</v>
      </c>
      <c r="F420" s="1">
        <v>1.10750738312038E+18</v>
      </c>
      <c r="G420" s="304">
        <v>44407</v>
      </c>
      <c r="H420" s="304">
        <v>46233</v>
      </c>
      <c r="I420" s="1">
        <v>0</v>
      </c>
      <c r="J420" s="1">
        <v>1</v>
      </c>
      <c r="K420" s="1">
        <v>3</v>
      </c>
      <c r="L420" s="1">
        <v>30</v>
      </c>
      <c r="M420" s="1">
        <v>2</v>
      </c>
      <c r="N420" s="305">
        <v>14.4</v>
      </c>
      <c r="O420" s="305">
        <v>15389</v>
      </c>
      <c r="P420" s="2">
        <v>11000000</v>
      </c>
      <c r="Q420" s="2">
        <v>261689</v>
      </c>
      <c r="R420" s="2">
        <v>10622757</v>
      </c>
      <c r="S420" s="1">
        <v>0</v>
      </c>
      <c r="T420" s="1">
        <v>0</v>
      </c>
      <c r="U420" s="1">
        <v>0</v>
      </c>
      <c r="W420" s="1">
        <v>0</v>
      </c>
      <c r="X420" s="1">
        <v>0</v>
      </c>
      <c r="Y420" s="1">
        <v>0</v>
      </c>
      <c r="AB420" s="304">
        <v>44498</v>
      </c>
      <c r="AC420" s="1">
        <v>1</v>
      </c>
      <c r="AD420" s="1" t="s">
        <v>3016</v>
      </c>
      <c r="AE420" s="1">
        <v>1</v>
      </c>
      <c r="AF420" s="1">
        <v>30</v>
      </c>
      <c r="AG420" s="1">
        <v>0</v>
      </c>
      <c r="AH420" s="1" t="s">
        <v>1454</v>
      </c>
      <c r="AI420" s="1" t="s">
        <v>1454</v>
      </c>
      <c r="AJ420" s="1" t="s">
        <v>1454</v>
      </c>
      <c r="AK420" s="1" t="s">
        <v>1454</v>
      </c>
      <c r="AL420" s="1" t="s">
        <v>1454</v>
      </c>
      <c r="AM420" s="1" t="s">
        <v>1454</v>
      </c>
      <c r="AN420" s="1">
        <v>1</v>
      </c>
      <c r="AO420" s="1">
        <v>1</v>
      </c>
      <c r="AP420" s="1" t="s">
        <v>3086</v>
      </c>
      <c r="AQ420" s="1" t="s">
        <v>1454</v>
      </c>
      <c r="AR420" s="2">
        <v>2778367</v>
      </c>
      <c r="AS420" s="1" t="s">
        <v>3021</v>
      </c>
      <c r="AT420" s="1">
        <v>44407</v>
      </c>
      <c r="AU420" s="1">
        <v>0</v>
      </c>
      <c r="AV420" s="1">
        <v>0</v>
      </c>
      <c r="AW420" s="1">
        <v>0</v>
      </c>
      <c r="AX420" s="1" t="s">
        <v>1454</v>
      </c>
      <c r="AY420" s="1">
        <v>890303093000</v>
      </c>
      <c r="AZ420" s="1">
        <v>0</v>
      </c>
      <c r="BA420" s="1">
        <v>0</v>
      </c>
    </row>
    <row r="421" spans="1:53" x14ac:dyDescent="0.25">
      <c r="A421" s="309">
        <f t="shared" si="6"/>
        <v>24198168</v>
      </c>
      <c r="B421" s="1" t="s">
        <v>2639</v>
      </c>
      <c r="C421" s="1">
        <v>72015773</v>
      </c>
      <c r="D421" s="1">
        <v>144105</v>
      </c>
      <c r="E421" s="1">
        <v>4</v>
      </c>
      <c r="F421" s="1">
        <v>720157731203586</v>
      </c>
      <c r="G421" s="304">
        <v>44460</v>
      </c>
      <c r="H421" s="304">
        <v>46660</v>
      </c>
      <c r="I421" s="1">
        <v>0</v>
      </c>
      <c r="J421" s="1">
        <v>1</v>
      </c>
      <c r="K421" s="1">
        <v>1</v>
      </c>
      <c r="L421" s="1">
        <v>30</v>
      </c>
      <c r="M421" s="1">
        <v>2</v>
      </c>
      <c r="N421" s="305">
        <v>14.4</v>
      </c>
      <c r="O421" s="305">
        <v>15389</v>
      </c>
      <c r="P421" s="2">
        <v>32000000</v>
      </c>
      <c r="Q421" s="2">
        <v>676640</v>
      </c>
      <c r="R421" s="2">
        <v>31723360</v>
      </c>
      <c r="S421" s="1">
        <v>0</v>
      </c>
      <c r="T421" s="1">
        <v>0</v>
      </c>
      <c r="U421" s="1">
        <v>0</v>
      </c>
      <c r="W421" s="1">
        <v>0</v>
      </c>
      <c r="X421" s="1">
        <v>0</v>
      </c>
      <c r="Y421" s="1">
        <v>0</v>
      </c>
      <c r="AB421" s="304">
        <v>44499</v>
      </c>
      <c r="AC421" s="1">
        <v>1</v>
      </c>
      <c r="AD421" s="1" t="s">
        <v>3016</v>
      </c>
      <c r="AE421" s="1">
        <v>1</v>
      </c>
      <c r="AF421" s="1">
        <v>30</v>
      </c>
      <c r="AG421" s="1">
        <v>0</v>
      </c>
      <c r="AH421" s="1" t="s">
        <v>1454</v>
      </c>
      <c r="AI421" s="1" t="s">
        <v>1454</v>
      </c>
      <c r="AJ421" s="1" t="s">
        <v>1454</v>
      </c>
      <c r="AK421" s="1" t="s">
        <v>1454</v>
      </c>
      <c r="AL421" s="1" t="s">
        <v>1454</v>
      </c>
      <c r="AM421" s="1" t="s">
        <v>1454</v>
      </c>
      <c r="AN421" s="1">
        <v>1</v>
      </c>
      <c r="AO421" s="1">
        <v>1</v>
      </c>
      <c r="AP421" s="1" t="s">
        <v>3086</v>
      </c>
      <c r="AQ421" s="1" t="s">
        <v>1454</v>
      </c>
      <c r="AR421" s="2">
        <v>7525192</v>
      </c>
      <c r="AS421" s="1" t="s">
        <v>3021</v>
      </c>
      <c r="AT421" s="1">
        <v>44460</v>
      </c>
      <c r="AU421" s="1">
        <v>0</v>
      </c>
      <c r="AV421" s="1">
        <v>0</v>
      </c>
      <c r="AW421" s="1">
        <v>0</v>
      </c>
      <c r="AX421" s="1" t="s">
        <v>1454</v>
      </c>
      <c r="AY421" s="1">
        <v>0</v>
      </c>
      <c r="AZ421" s="1" t="s">
        <v>3087</v>
      </c>
      <c r="BA421" s="1">
        <v>0</v>
      </c>
    </row>
    <row r="422" spans="1:53" x14ac:dyDescent="0.25">
      <c r="A422" s="309">
        <f t="shared" si="6"/>
        <v>5451382</v>
      </c>
      <c r="B422" s="1" t="s">
        <v>2639</v>
      </c>
      <c r="C422" s="1">
        <v>72015773</v>
      </c>
      <c r="D422" s="1">
        <v>144105</v>
      </c>
      <c r="E422" s="1">
        <v>4</v>
      </c>
      <c r="F422" s="1">
        <v>7.2015773124688896E+16</v>
      </c>
      <c r="G422" s="304">
        <v>44242</v>
      </c>
      <c r="H422" s="304">
        <v>44957</v>
      </c>
      <c r="I422" s="1">
        <v>0</v>
      </c>
      <c r="J422" s="1">
        <v>1</v>
      </c>
      <c r="K422" s="1">
        <v>3</v>
      </c>
      <c r="L422" s="1">
        <v>30</v>
      </c>
      <c r="M422" s="1">
        <v>2</v>
      </c>
      <c r="N422" s="305">
        <v>19.2</v>
      </c>
      <c r="O422" s="305">
        <v>20983</v>
      </c>
      <c r="P422" s="2">
        <v>8000000</v>
      </c>
      <c r="Q422" s="2">
        <v>406385</v>
      </c>
      <c r="R422" s="2">
        <v>7146663</v>
      </c>
      <c r="S422" s="1">
        <v>0</v>
      </c>
      <c r="T422" s="1">
        <v>0</v>
      </c>
      <c r="U422" s="1">
        <v>0</v>
      </c>
      <c r="W422" s="1">
        <v>0</v>
      </c>
      <c r="X422" s="1">
        <v>0</v>
      </c>
      <c r="Y422" s="1">
        <v>0</v>
      </c>
      <c r="AB422" s="304">
        <v>44499</v>
      </c>
      <c r="AC422" s="1">
        <v>1</v>
      </c>
      <c r="AD422" s="1" t="s">
        <v>3016</v>
      </c>
      <c r="AE422" s="1">
        <v>1</v>
      </c>
      <c r="AF422" s="1">
        <v>30</v>
      </c>
      <c r="AG422" s="1">
        <v>0</v>
      </c>
      <c r="AH422" s="1" t="s">
        <v>1454</v>
      </c>
      <c r="AI422" s="1" t="s">
        <v>1454</v>
      </c>
      <c r="AJ422" s="1" t="s">
        <v>1454</v>
      </c>
      <c r="AK422" s="1" t="s">
        <v>1454</v>
      </c>
      <c r="AL422" s="1" t="s">
        <v>1454</v>
      </c>
      <c r="AM422" s="1" t="s">
        <v>1454</v>
      </c>
      <c r="AN422" s="1">
        <v>1</v>
      </c>
      <c r="AO422" s="1">
        <v>1</v>
      </c>
      <c r="AP422" s="1" t="s">
        <v>3086</v>
      </c>
      <c r="AQ422" s="1" t="s">
        <v>1454</v>
      </c>
      <c r="AR422" s="2">
        <v>1695281</v>
      </c>
      <c r="AS422" s="1" t="s">
        <v>3018</v>
      </c>
      <c r="AT422" s="1">
        <v>44242</v>
      </c>
      <c r="AU422" s="1">
        <v>0</v>
      </c>
      <c r="AV422" s="1">
        <v>0</v>
      </c>
      <c r="AW422" s="1">
        <v>0</v>
      </c>
      <c r="AX422" s="1" t="s">
        <v>1454</v>
      </c>
      <c r="AY422" s="1">
        <v>0</v>
      </c>
      <c r="AZ422" s="1" t="s">
        <v>3087</v>
      </c>
      <c r="BA422" s="1">
        <v>0</v>
      </c>
    </row>
    <row r="423" spans="1:53" x14ac:dyDescent="0.25">
      <c r="A423" s="309">
        <f t="shared" si="6"/>
        <v>0</v>
      </c>
      <c r="B423" s="1" t="s">
        <v>2639</v>
      </c>
      <c r="C423" s="1">
        <v>3054904</v>
      </c>
      <c r="D423" s="1">
        <v>144105</v>
      </c>
      <c r="E423" s="1">
        <v>4</v>
      </c>
      <c r="F423" s="1">
        <v>3054904115487830</v>
      </c>
      <c r="G423" s="304">
        <v>43900</v>
      </c>
      <c r="H423" s="304">
        <v>44438</v>
      </c>
      <c r="I423" s="1">
        <v>0</v>
      </c>
      <c r="J423" s="1">
        <v>1</v>
      </c>
      <c r="K423" s="1">
        <v>17</v>
      </c>
      <c r="L423" s="1">
        <v>30</v>
      </c>
      <c r="M423" s="1">
        <v>2</v>
      </c>
      <c r="N423" s="305">
        <v>11.4</v>
      </c>
      <c r="O423" s="305">
        <v>12015</v>
      </c>
      <c r="P423" s="2">
        <v>700000</v>
      </c>
      <c r="Q423" s="2">
        <v>42586</v>
      </c>
      <c r="R423" s="2">
        <v>42176</v>
      </c>
      <c r="S423" s="1">
        <v>0</v>
      </c>
      <c r="T423" s="1">
        <v>0</v>
      </c>
      <c r="U423" s="1">
        <v>0</v>
      </c>
      <c r="W423" s="1">
        <v>0</v>
      </c>
      <c r="X423" s="1">
        <v>0</v>
      </c>
      <c r="Y423" s="1">
        <v>0</v>
      </c>
      <c r="AB423" s="304">
        <v>44499</v>
      </c>
      <c r="AC423" s="1">
        <v>1</v>
      </c>
      <c r="AD423" s="1" t="s">
        <v>3016</v>
      </c>
      <c r="AE423" s="1">
        <v>1</v>
      </c>
      <c r="AF423" s="1">
        <v>30</v>
      </c>
      <c r="AG423" s="1">
        <v>0</v>
      </c>
      <c r="AH423" s="1" t="s">
        <v>1454</v>
      </c>
      <c r="AI423" s="1" t="s">
        <v>1454</v>
      </c>
      <c r="AJ423" s="1" t="s">
        <v>1454</v>
      </c>
      <c r="AK423" s="1" t="s">
        <v>1454</v>
      </c>
      <c r="AL423" s="1" t="s">
        <v>1454</v>
      </c>
      <c r="AM423" s="1" t="s">
        <v>1454</v>
      </c>
      <c r="AN423" s="1">
        <v>1</v>
      </c>
      <c r="AO423" s="1">
        <v>1</v>
      </c>
      <c r="AP423" s="1" t="s">
        <v>3086</v>
      </c>
      <c r="AQ423" s="1" t="s">
        <v>1454</v>
      </c>
      <c r="AR423" s="2">
        <v>3228421</v>
      </c>
      <c r="AS423" s="1" t="s">
        <v>3020</v>
      </c>
      <c r="AT423" s="1">
        <v>43900</v>
      </c>
      <c r="AU423" s="1">
        <v>0</v>
      </c>
      <c r="AV423" s="1">
        <v>0</v>
      </c>
      <c r="AW423" s="1">
        <v>0</v>
      </c>
      <c r="AX423" s="1" t="s">
        <v>1454</v>
      </c>
      <c r="AY423" s="1">
        <v>0</v>
      </c>
      <c r="AZ423" s="1">
        <v>0</v>
      </c>
      <c r="BA423" s="1">
        <v>0</v>
      </c>
    </row>
    <row r="424" spans="1:53" x14ac:dyDescent="0.25">
      <c r="A424" s="309">
        <f t="shared" si="6"/>
        <v>0</v>
      </c>
      <c r="B424" s="1" t="s">
        <v>2639</v>
      </c>
      <c r="C424" s="1">
        <v>14473609</v>
      </c>
      <c r="D424" s="1">
        <v>144105</v>
      </c>
      <c r="E424" s="1">
        <v>4</v>
      </c>
      <c r="F424" s="1">
        <v>1.44736091154894E+16</v>
      </c>
      <c r="G424" s="304">
        <v>44432</v>
      </c>
      <c r="H424" s="304">
        <v>45168</v>
      </c>
      <c r="I424" s="1">
        <v>0</v>
      </c>
      <c r="J424" s="1">
        <v>1</v>
      </c>
      <c r="K424" s="1">
        <v>2</v>
      </c>
      <c r="L424" s="1">
        <v>30</v>
      </c>
      <c r="M424" s="1">
        <v>2</v>
      </c>
      <c r="N424" s="305">
        <v>9</v>
      </c>
      <c r="O424" s="305">
        <v>9381</v>
      </c>
      <c r="P424" s="2">
        <v>1000000</v>
      </c>
      <c r="Q424" s="2">
        <v>45817</v>
      </c>
      <c r="R424" s="2">
        <v>923551</v>
      </c>
      <c r="S424" s="1">
        <v>0</v>
      </c>
      <c r="T424" s="1">
        <v>0</v>
      </c>
      <c r="U424" s="1">
        <v>0</v>
      </c>
      <c r="W424" s="1">
        <v>0</v>
      </c>
      <c r="X424" s="1">
        <v>0</v>
      </c>
      <c r="Y424" s="1">
        <v>0</v>
      </c>
      <c r="AB424" s="304">
        <v>44499</v>
      </c>
      <c r="AC424" s="1">
        <v>1</v>
      </c>
      <c r="AD424" s="1" t="s">
        <v>3016</v>
      </c>
      <c r="AE424" s="1">
        <v>1</v>
      </c>
      <c r="AF424" s="1">
        <v>30</v>
      </c>
      <c r="AG424" s="1">
        <v>0</v>
      </c>
      <c r="AH424" s="1" t="s">
        <v>1454</v>
      </c>
      <c r="AI424" s="1" t="s">
        <v>1454</v>
      </c>
      <c r="AJ424" s="1" t="s">
        <v>1454</v>
      </c>
      <c r="AK424" s="1" t="s">
        <v>1454</v>
      </c>
      <c r="AL424" s="1" t="s">
        <v>1454</v>
      </c>
      <c r="AM424" s="1" t="s">
        <v>1454</v>
      </c>
      <c r="AN424" s="1">
        <v>1</v>
      </c>
      <c r="AO424" s="1">
        <v>1</v>
      </c>
      <c r="AP424" s="1" t="s">
        <v>3086</v>
      </c>
      <c r="AQ424" s="1" t="s">
        <v>1454</v>
      </c>
      <c r="AR424" s="2">
        <v>3228426</v>
      </c>
      <c r="AS424" s="1" t="s">
        <v>3020</v>
      </c>
      <c r="AT424" s="1">
        <v>44432</v>
      </c>
      <c r="AU424" s="1">
        <v>0</v>
      </c>
      <c r="AV424" s="1">
        <v>0</v>
      </c>
      <c r="AW424" s="1">
        <v>0</v>
      </c>
      <c r="AX424" s="1" t="s">
        <v>1454</v>
      </c>
      <c r="AY424" s="1">
        <v>800087565</v>
      </c>
      <c r="AZ424" s="1" t="s">
        <v>3088</v>
      </c>
      <c r="BA424" s="1">
        <v>0</v>
      </c>
    </row>
    <row r="425" spans="1:53" x14ac:dyDescent="0.25">
      <c r="A425" s="309">
        <f t="shared" si="6"/>
        <v>3313764</v>
      </c>
      <c r="B425" s="1" t="s">
        <v>2639</v>
      </c>
      <c r="C425" s="1">
        <v>1113523309</v>
      </c>
      <c r="D425" s="1">
        <v>144105</v>
      </c>
      <c r="E425" s="1">
        <v>4</v>
      </c>
      <c r="F425" s="1">
        <v>1.11352330911778E+18</v>
      </c>
      <c r="G425" s="304">
        <v>43958</v>
      </c>
      <c r="H425" s="304">
        <v>46507</v>
      </c>
      <c r="I425" s="1">
        <v>0</v>
      </c>
      <c r="J425" s="1">
        <v>1</v>
      </c>
      <c r="K425" s="1">
        <v>16</v>
      </c>
      <c r="L425" s="1">
        <v>30</v>
      </c>
      <c r="M425" s="1">
        <v>2</v>
      </c>
      <c r="N425" s="305">
        <v>18</v>
      </c>
      <c r="O425" s="305">
        <v>19562</v>
      </c>
      <c r="P425" s="2">
        <v>7275000</v>
      </c>
      <c r="Q425" s="2">
        <v>154135</v>
      </c>
      <c r="R425" s="2">
        <v>6497736</v>
      </c>
      <c r="S425" s="1">
        <v>0</v>
      </c>
      <c r="T425" s="1">
        <v>0</v>
      </c>
      <c r="U425" s="1">
        <v>0</v>
      </c>
      <c r="W425" s="1">
        <v>0</v>
      </c>
      <c r="X425" s="1">
        <v>0</v>
      </c>
      <c r="Y425" s="1">
        <v>0</v>
      </c>
      <c r="AB425" s="304">
        <v>44498</v>
      </c>
      <c r="AC425" s="1">
        <v>1</v>
      </c>
      <c r="AD425" s="1" t="s">
        <v>3016</v>
      </c>
      <c r="AE425" s="1">
        <v>1</v>
      </c>
      <c r="AF425" s="1">
        <v>30</v>
      </c>
      <c r="AG425" s="1">
        <v>0</v>
      </c>
      <c r="AH425" s="1" t="s">
        <v>1454</v>
      </c>
      <c r="AI425" s="1" t="s">
        <v>1454</v>
      </c>
      <c r="AJ425" s="1" t="s">
        <v>1454</v>
      </c>
      <c r="AK425" s="1" t="s">
        <v>1454</v>
      </c>
      <c r="AL425" s="1" t="s">
        <v>1454</v>
      </c>
      <c r="AM425" s="1" t="s">
        <v>1454</v>
      </c>
      <c r="AN425" s="1">
        <v>1</v>
      </c>
      <c r="AO425" s="1">
        <v>1</v>
      </c>
      <c r="AP425" s="1" t="s">
        <v>3086</v>
      </c>
      <c r="AQ425" s="1" t="s">
        <v>1454</v>
      </c>
      <c r="AR425" s="2">
        <v>3183972</v>
      </c>
      <c r="AS425" s="1" t="s">
        <v>3026</v>
      </c>
      <c r="AT425" s="1">
        <v>43958</v>
      </c>
      <c r="AU425" s="1">
        <v>0</v>
      </c>
      <c r="AV425" s="1">
        <v>0</v>
      </c>
      <c r="AW425" s="1">
        <v>0</v>
      </c>
      <c r="AX425" s="1" t="s">
        <v>1454</v>
      </c>
      <c r="AY425" s="1">
        <v>890303093000</v>
      </c>
      <c r="AZ425" s="1">
        <v>0</v>
      </c>
      <c r="BA425" s="1">
        <v>0</v>
      </c>
    </row>
    <row r="426" spans="1:53" x14ac:dyDescent="0.25">
      <c r="A426" s="309">
        <f t="shared" si="6"/>
        <v>1341254</v>
      </c>
      <c r="B426" s="1" t="s">
        <v>2639</v>
      </c>
      <c r="C426" s="1">
        <v>1107035874</v>
      </c>
      <c r="D426" s="1">
        <v>144105</v>
      </c>
      <c r="E426" s="1">
        <v>4</v>
      </c>
      <c r="F426" s="1">
        <v>1.10703587411738E+18</v>
      </c>
      <c r="G426" s="304">
        <v>43235</v>
      </c>
      <c r="H426" s="304">
        <v>45412</v>
      </c>
      <c r="I426" s="1">
        <v>0</v>
      </c>
      <c r="J426" s="1">
        <v>1</v>
      </c>
      <c r="K426" s="1">
        <v>39</v>
      </c>
      <c r="L426" s="1">
        <v>30</v>
      </c>
      <c r="M426" s="1">
        <v>2</v>
      </c>
      <c r="N426" s="305">
        <v>18</v>
      </c>
      <c r="O426" s="305">
        <v>19562</v>
      </c>
      <c r="P426" s="2">
        <v>6000000</v>
      </c>
      <c r="Q426" s="2">
        <v>137825</v>
      </c>
      <c r="R426" s="2">
        <v>3553635</v>
      </c>
      <c r="S426" s="1">
        <v>0</v>
      </c>
      <c r="T426" s="1">
        <v>0</v>
      </c>
      <c r="U426" s="1">
        <v>0</v>
      </c>
      <c r="W426" s="1">
        <v>0</v>
      </c>
      <c r="X426" s="1">
        <v>0</v>
      </c>
      <c r="Y426" s="1">
        <v>0</v>
      </c>
      <c r="AB426" s="304">
        <v>44499</v>
      </c>
      <c r="AC426" s="1">
        <v>1</v>
      </c>
      <c r="AD426" s="1" t="s">
        <v>3016</v>
      </c>
      <c r="AE426" s="1">
        <v>1</v>
      </c>
      <c r="AF426" s="1">
        <v>30</v>
      </c>
      <c r="AG426" s="1">
        <v>0</v>
      </c>
      <c r="AH426" s="1" t="s">
        <v>1454</v>
      </c>
      <c r="AI426" s="1" t="s">
        <v>1454</v>
      </c>
      <c r="AJ426" s="1" t="s">
        <v>1454</v>
      </c>
      <c r="AK426" s="1" t="s">
        <v>1454</v>
      </c>
      <c r="AL426" s="1" t="s">
        <v>1454</v>
      </c>
      <c r="AM426" s="1" t="s">
        <v>1454</v>
      </c>
      <c r="AN426" s="1">
        <v>1</v>
      </c>
      <c r="AO426" s="1">
        <v>1</v>
      </c>
      <c r="AP426" s="1" t="s">
        <v>3086</v>
      </c>
      <c r="AQ426" s="1" t="s">
        <v>1454</v>
      </c>
      <c r="AR426" s="2">
        <v>2212381</v>
      </c>
      <c r="AS426" s="1" t="s">
        <v>3038</v>
      </c>
      <c r="AT426" s="1">
        <v>43235</v>
      </c>
      <c r="AU426" s="1">
        <v>0</v>
      </c>
      <c r="AV426" s="1">
        <v>0</v>
      </c>
      <c r="AW426" s="1">
        <v>0</v>
      </c>
      <c r="AX426" s="1" t="s">
        <v>1454</v>
      </c>
      <c r="AY426" s="1">
        <v>0</v>
      </c>
      <c r="AZ426" s="1" t="s">
        <v>3087</v>
      </c>
      <c r="BA426" s="1">
        <v>0</v>
      </c>
    </row>
    <row r="427" spans="1:53" x14ac:dyDescent="0.25">
      <c r="A427" s="309">
        <f t="shared" si="6"/>
        <v>588912</v>
      </c>
      <c r="B427" s="1" t="s">
        <v>2639</v>
      </c>
      <c r="C427" s="1">
        <v>1107035874</v>
      </c>
      <c r="D427" s="1">
        <v>144105</v>
      </c>
      <c r="E427" s="1">
        <v>4</v>
      </c>
      <c r="F427" s="1">
        <v>1.1070358741246799E+18</v>
      </c>
      <c r="G427" s="304">
        <v>44253</v>
      </c>
      <c r="H427" s="304">
        <v>44985</v>
      </c>
      <c r="I427" s="1">
        <v>0</v>
      </c>
      <c r="J427" s="1">
        <v>1</v>
      </c>
      <c r="K427" s="1">
        <v>8</v>
      </c>
      <c r="L427" s="1">
        <v>30</v>
      </c>
      <c r="M427" s="1">
        <v>2</v>
      </c>
      <c r="N427" s="305">
        <v>19.2</v>
      </c>
      <c r="O427" s="305">
        <v>20983</v>
      </c>
      <c r="P427" s="2">
        <v>2200000</v>
      </c>
      <c r="Q427" s="2">
        <v>111756</v>
      </c>
      <c r="R427" s="2">
        <v>1560316</v>
      </c>
      <c r="S427" s="1">
        <v>0</v>
      </c>
      <c r="T427" s="1">
        <v>0</v>
      </c>
      <c r="U427" s="1">
        <v>0</v>
      </c>
      <c r="W427" s="1">
        <v>0</v>
      </c>
      <c r="X427" s="1">
        <v>0</v>
      </c>
      <c r="Y427" s="1">
        <v>0</v>
      </c>
      <c r="AB427" s="304">
        <v>44499</v>
      </c>
      <c r="AC427" s="1">
        <v>1</v>
      </c>
      <c r="AD427" s="1" t="s">
        <v>3016</v>
      </c>
      <c r="AE427" s="1">
        <v>1</v>
      </c>
      <c r="AF427" s="1">
        <v>30</v>
      </c>
      <c r="AG427" s="1">
        <v>0</v>
      </c>
      <c r="AH427" s="1" t="s">
        <v>1454</v>
      </c>
      <c r="AI427" s="1" t="s">
        <v>1454</v>
      </c>
      <c r="AJ427" s="1" t="s">
        <v>1454</v>
      </c>
      <c r="AK427" s="1" t="s">
        <v>1454</v>
      </c>
      <c r="AL427" s="1" t="s">
        <v>1454</v>
      </c>
      <c r="AM427" s="1" t="s">
        <v>1454</v>
      </c>
      <c r="AN427" s="1">
        <v>1</v>
      </c>
      <c r="AO427" s="1">
        <v>1</v>
      </c>
      <c r="AP427" s="1" t="s">
        <v>3086</v>
      </c>
      <c r="AQ427" s="1" t="s">
        <v>1454</v>
      </c>
      <c r="AR427" s="2">
        <v>971404</v>
      </c>
      <c r="AS427" s="1" t="s">
        <v>3018</v>
      </c>
      <c r="AT427" s="1">
        <v>44253</v>
      </c>
      <c r="AU427" s="1">
        <v>0</v>
      </c>
      <c r="AV427" s="1">
        <v>0</v>
      </c>
      <c r="AW427" s="1">
        <v>0</v>
      </c>
      <c r="AX427" s="1" t="s">
        <v>1454</v>
      </c>
      <c r="AY427" s="1">
        <v>0</v>
      </c>
      <c r="AZ427" s="1" t="s">
        <v>3087</v>
      </c>
      <c r="BA427" s="1">
        <v>0</v>
      </c>
    </row>
    <row r="428" spans="1:53" x14ac:dyDescent="0.25">
      <c r="A428" s="309">
        <f t="shared" si="6"/>
        <v>14561</v>
      </c>
      <c r="B428" s="1" t="s">
        <v>2639</v>
      </c>
      <c r="C428" s="1">
        <v>31656188</v>
      </c>
      <c r="D428" s="1">
        <v>144105</v>
      </c>
      <c r="E428" s="1">
        <v>4</v>
      </c>
      <c r="F428" s="1">
        <v>3.16561882104893E+16</v>
      </c>
      <c r="G428" s="304">
        <v>44392</v>
      </c>
      <c r="H428" s="304">
        <v>44742</v>
      </c>
      <c r="I428" s="1">
        <v>0</v>
      </c>
      <c r="J428" s="1">
        <v>1</v>
      </c>
      <c r="K428" s="1">
        <v>3</v>
      </c>
      <c r="L428" s="1">
        <v>30</v>
      </c>
      <c r="M428" s="1">
        <v>2</v>
      </c>
      <c r="N428" s="305">
        <v>9</v>
      </c>
      <c r="O428" s="305">
        <v>9381</v>
      </c>
      <c r="P428" s="2">
        <v>1337575</v>
      </c>
      <c r="Q428" s="2">
        <v>129015</v>
      </c>
      <c r="R428" s="2">
        <v>987178</v>
      </c>
      <c r="S428" s="1">
        <v>0</v>
      </c>
      <c r="T428" s="1">
        <v>0</v>
      </c>
      <c r="U428" s="1">
        <v>0</v>
      </c>
      <c r="W428" s="1">
        <v>0</v>
      </c>
      <c r="X428" s="1">
        <v>0</v>
      </c>
      <c r="Y428" s="1">
        <v>0</v>
      </c>
      <c r="AB428" s="304">
        <v>44498</v>
      </c>
      <c r="AC428" s="1">
        <v>1</v>
      </c>
      <c r="AD428" s="1" t="s">
        <v>3016</v>
      </c>
      <c r="AE428" s="1">
        <v>1</v>
      </c>
      <c r="AF428" s="1">
        <v>30</v>
      </c>
      <c r="AG428" s="1">
        <v>0</v>
      </c>
      <c r="AH428" s="1" t="s">
        <v>1454</v>
      </c>
      <c r="AI428" s="1" t="s">
        <v>1454</v>
      </c>
      <c r="AJ428" s="1" t="s">
        <v>1454</v>
      </c>
      <c r="AK428" s="1" t="s">
        <v>1454</v>
      </c>
      <c r="AL428" s="1" t="s">
        <v>1454</v>
      </c>
      <c r="AM428" s="1" t="s">
        <v>1454</v>
      </c>
      <c r="AN428" s="1">
        <v>1</v>
      </c>
      <c r="AO428" s="1">
        <v>1</v>
      </c>
      <c r="AP428" s="1" t="s">
        <v>3086</v>
      </c>
      <c r="AQ428" s="1" t="s">
        <v>1454</v>
      </c>
      <c r="AR428" s="2">
        <v>972617</v>
      </c>
      <c r="AS428" s="1" t="s">
        <v>3094</v>
      </c>
      <c r="AT428" s="1">
        <v>44392</v>
      </c>
      <c r="AU428" s="1">
        <v>0</v>
      </c>
      <c r="AV428" s="1">
        <v>0</v>
      </c>
      <c r="AW428" s="1">
        <v>0</v>
      </c>
      <c r="AX428" s="1" t="s">
        <v>1454</v>
      </c>
      <c r="AY428" s="1">
        <v>890303093000</v>
      </c>
      <c r="AZ428" s="1">
        <v>0</v>
      </c>
      <c r="BA428" s="1">
        <v>0</v>
      </c>
    </row>
    <row r="429" spans="1:53" x14ac:dyDescent="0.25">
      <c r="A429" s="309">
        <f t="shared" si="6"/>
        <v>8250</v>
      </c>
      <c r="B429" s="1" t="s">
        <v>2639</v>
      </c>
      <c r="C429" s="1">
        <v>31656188</v>
      </c>
      <c r="D429" s="1">
        <v>144105</v>
      </c>
      <c r="E429" s="1">
        <v>4</v>
      </c>
      <c r="F429" s="1">
        <v>3.16561881003853E+16</v>
      </c>
      <c r="G429" s="304">
        <v>43420</v>
      </c>
      <c r="H429" s="304">
        <v>44530</v>
      </c>
      <c r="I429" s="1">
        <v>0</v>
      </c>
      <c r="J429" s="1">
        <v>1</v>
      </c>
      <c r="K429" s="1">
        <v>32</v>
      </c>
      <c r="L429" s="1">
        <v>30</v>
      </c>
      <c r="M429" s="1">
        <v>2</v>
      </c>
      <c r="N429" s="1">
        <v>18</v>
      </c>
      <c r="O429" s="1">
        <v>19562</v>
      </c>
      <c r="P429" s="2">
        <v>4000000</v>
      </c>
      <c r="Q429" s="2">
        <v>145188</v>
      </c>
      <c r="R429" s="2">
        <v>559286</v>
      </c>
      <c r="S429" s="1">
        <v>0</v>
      </c>
      <c r="T429" s="1">
        <v>0</v>
      </c>
      <c r="U429" s="1">
        <v>0</v>
      </c>
      <c r="W429" s="1">
        <v>0</v>
      </c>
      <c r="X429" s="1">
        <v>0</v>
      </c>
      <c r="Y429" s="1">
        <v>0</v>
      </c>
      <c r="AB429" s="304">
        <v>44498</v>
      </c>
      <c r="AC429" s="1">
        <v>1</v>
      </c>
      <c r="AD429" s="1" t="s">
        <v>3016</v>
      </c>
      <c r="AE429" s="1">
        <v>1</v>
      </c>
      <c r="AF429" s="1">
        <v>30</v>
      </c>
      <c r="AG429" s="1">
        <v>0</v>
      </c>
      <c r="AH429" s="1" t="s">
        <v>1454</v>
      </c>
      <c r="AI429" s="1" t="s">
        <v>1454</v>
      </c>
      <c r="AJ429" s="1" t="s">
        <v>1454</v>
      </c>
      <c r="AK429" s="1" t="s">
        <v>1454</v>
      </c>
      <c r="AL429" s="1" t="s">
        <v>1454</v>
      </c>
      <c r="AM429" s="1" t="s">
        <v>1454</v>
      </c>
      <c r="AN429" s="1">
        <v>1</v>
      </c>
      <c r="AO429" s="1">
        <v>1</v>
      </c>
      <c r="AP429" s="1" t="s">
        <v>3086</v>
      </c>
      <c r="AQ429" s="1" t="s">
        <v>1454</v>
      </c>
      <c r="AR429" s="2">
        <v>551036</v>
      </c>
      <c r="AS429" s="1" t="s">
        <v>3043</v>
      </c>
      <c r="AT429" s="1">
        <v>43420</v>
      </c>
      <c r="AU429" s="1">
        <v>0</v>
      </c>
      <c r="AV429" s="1">
        <v>0</v>
      </c>
      <c r="AW429" s="1">
        <v>0</v>
      </c>
      <c r="AX429" s="1" t="s">
        <v>1454</v>
      </c>
      <c r="AY429" s="1">
        <v>890303093000</v>
      </c>
      <c r="AZ429" s="1">
        <v>0</v>
      </c>
      <c r="BA429" s="1">
        <v>0</v>
      </c>
    </row>
    <row r="430" spans="1:53" x14ac:dyDescent="0.25">
      <c r="A430" s="309">
        <f t="shared" si="6"/>
        <v>38179</v>
      </c>
      <c r="B430" s="1" t="s">
        <v>2639</v>
      </c>
      <c r="C430" s="1">
        <v>31656188</v>
      </c>
      <c r="D430" s="1">
        <v>144105</v>
      </c>
      <c r="E430" s="1">
        <v>4</v>
      </c>
      <c r="F430" s="1">
        <v>3.1656188120389E+16</v>
      </c>
      <c r="G430" s="304">
        <v>44300</v>
      </c>
      <c r="H430" s="304">
        <v>45412</v>
      </c>
      <c r="I430" s="1">
        <v>0</v>
      </c>
      <c r="J430" s="1">
        <v>1</v>
      </c>
      <c r="K430" s="1">
        <v>6</v>
      </c>
      <c r="L430" s="1">
        <v>30</v>
      </c>
      <c r="M430" s="1">
        <v>2</v>
      </c>
      <c r="N430" s="1">
        <v>14.4</v>
      </c>
      <c r="O430" s="1">
        <v>15389</v>
      </c>
      <c r="P430" s="2">
        <v>3000000</v>
      </c>
      <c r="Q430" s="2">
        <v>103996</v>
      </c>
      <c r="R430" s="2">
        <v>2588346</v>
      </c>
      <c r="S430" s="1">
        <v>0</v>
      </c>
      <c r="T430" s="1">
        <v>0</v>
      </c>
      <c r="U430" s="1">
        <v>0</v>
      </c>
      <c r="W430" s="1">
        <v>0</v>
      </c>
      <c r="X430" s="1">
        <v>0</v>
      </c>
      <c r="Y430" s="1">
        <v>0</v>
      </c>
      <c r="AB430" s="304">
        <v>44498</v>
      </c>
      <c r="AC430" s="1">
        <v>1</v>
      </c>
      <c r="AD430" s="1" t="s">
        <v>3016</v>
      </c>
      <c r="AE430" s="1">
        <v>1</v>
      </c>
      <c r="AF430" s="1">
        <v>30</v>
      </c>
      <c r="AG430" s="1">
        <v>0</v>
      </c>
      <c r="AH430" s="1" t="s">
        <v>1454</v>
      </c>
      <c r="AI430" s="1" t="s">
        <v>1454</v>
      </c>
      <c r="AJ430" s="1" t="s">
        <v>1454</v>
      </c>
      <c r="AK430" s="1" t="s">
        <v>1454</v>
      </c>
      <c r="AL430" s="1" t="s">
        <v>1454</v>
      </c>
      <c r="AM430" s="1" t="s">
        <v>1454</v>
      </c>
      <c r="AN430" s="1">
        <v>1</v>
      </c>
      <c r="AO430" s="1">
        <v>1</v>
      </c>
      <c r="AP430" s="1" t="s">
        <v>3086</v>
      </c>
      <c r="AQ430" s="1" t="s">
        <v>1454</v>
      </c>
      <c r="AR430" s="2">
        <v>2550167</v>
      </c>
      <c r="AS430" s="1" t="s">
        <v>3021</v>
      </c>
      <c r="AT430" s="1">
        <v>44300</v>
      </c>
      <c r="AU430" s="1">
        <v>0</v>
      </c>
      <c r="AV430" s="1">
        <v>0</v>
      </c>
      <c r="AW430" s="1">
        <v>0</v>
      </c>
      <c r="AX430" s="1" t="s">
        <v>1454</v>
      </c>
      <c r="AY430" s="1">
        <v>890303093000</v>
      </c>
      <c r="AZ430" s="1">
        <v>0</v>
      </c>
      <c r="BA430" s="1">
        <v>0</v>
      </c>
    </row>
    <row r="431" spans="1:53" x14ac:dyDescent="0.25">
      <c r="A431" s="309">
        <f t="shared" si="6"/>
        <v>5421</v>
      </c>
      <c r="B431" s="1" t="s">
        <v>2639</v>
      </c>
      <c r="C431" s="1">
        <v>31656188</v>
      </c>
      <c r="D431" s="1">
        <v>144105</v>
      </c>
      <c r="E431" s="1">
        <v>4</v>
      </c>
      <c r="F431" s="1">
        <v>3.16561881171873E+16</v>
      </c>
      <c r="G431" s="304">
        <v>43802</v>
      </c>
      <c r="H431" s="304">
        <v>44530</v>
      </c>
      <c r="I431" s="1">
        <v>0</v>
      </c>
      <c r="J431" s="1">
        <v>1</v>
      </c>
      <c r="K431" s="1">
        <v>20</v>
      </c>
      <c r="L431" s="1">
        <v>30</v>
      </c>
      <c r="M431" s="1">
        <v>2</v>
      </c>
      <c r="N431" s="305">
        <v>11.76</v>
      </c>
      <c r="O431" s="305">
        <v>12415</v>
      </c>
      <c r="P431" s="2">
        <v>2000000</v>
      </c>
      <c r="Q431" s="2">
        <v>94192</v>
      </c>
      <c r="R431" s="2">
        <v>367494</v>
      </c>
      <c r="S431" s="1">
        <v>0</v>
      </c>
      <c r="T431" s="1">
        <v>0</v>
      </c>
      <c r="U431" s="1">
        <v>0</v>
      </c>
      <c r="W431" s="1">
        <v>0</v>
      </c>
      <c r="X431" s="1">
        <v>0</v>
      </c>
      <c r="Y431" s="1">
        <v>0</v>
      </c>
      <c r="AB431" s="304">
        <v>44498</v>
      </c>
      <c r="AC431" s="1">
        <v>1</v>
      </c>
      <c r="AD431" s="1" t="s">
        <v>3016</v>
      </c>
      <c r="AE431" s="1">
        <v>1</v>
      </c>
      <c r="AF431" s="1">
        <v>30</v>
      </c>
      <c r="AG431" s="1">
        <v>0</v>
      </c>
      <c r="AH431" s="1" t="s">
        <v>1454</v>
      </c>
      <c r="AI431" s="1" t="s">
        <v>1454</v>
      </c>
      <c r="AJ431" s="1" t="s">
        <v>1454</v>
      </c>
      <c r="AK431" s="1" t="s">
        <v>1454</v>
      </c>
      <c r="AL431" s="1" t="s">
        <v>1454</v>
      </c>
      <c r="AM431" s="1" t="s">
        <v>1454</v>
      </c>
      <c r="AN431" s="1">
        <v>1</v>
      </c>
      <c r="AO431" s="1">
        <v>1</v>
      </c>
      <c r="AP431" s="1" t="s">
        <v>3086</v>
      </c>
      <c r="AQ431" s="1" t="s">
        <v>1454</v>
      </c>
      <c r="AR431" s="2">
        <v>362073</v>
      </c>
      <c r="AS431" s="1" t="s">
        <v>3025</v>
      </c>
      <c r="AT431" s="1">
        <v>43802</v>
      </c>
      <c r="AU431" s="1">
        <v>0</v>
      </c>
      <c r="AV431" s="1">
        <v>0</v>
      </c>
      <c r="AW431" s="1">
        <v>0</v>
      </c>
      <c r="AX431" s="1" t="s">
        <v>1454</v>
      </c>
      <c r="AY431" s="1">
        <v>890303093000</v>
      </c>
      <c r="AZ431" s="1">
        <v>0</v>
      </c>
      <c r="BA431" s="1">
        <v>0</v>
      </c>
    </row>
    <row r="432" spans="1:53" x14ac:dyDescent="0.25">
      <c r="A432" s="309">
        <f t="shared" si="6"/>
        <v>422617</v>
      </c>
      <c r="B432" s="1" t="s">
        <v>2639</v>
      </c>
      <c r="C432" s="1">
        <v>91106957</v>
      </c>
      <c r="D432" s="1">
        <v>144105</v>
      </c>
      <c r="E432" s="1">
        <v>4</v>
      </c>
      <c r="F432" s="1">
        <v>9.11069571083892E+16</v>
      </c>
      <c r="G432" s="304">
        <v>44379</v>
      </c>
      <c r="H432" s="304">
        <v>44560</v>
      </c>
      <c r="I432" s="1">
        <v>0</v>
      </c>
      <c r="J432" s="1">
        <v>2</v>
      </c>
      <c r="K432" s="1">
        <v>0</v>
      </c>
      <c r="L432" s="1">
        <v>30</v>
      </c>
      <c r="M432" s="1">
        <v>2</v>
      </c>
      <c r="N432" s="305">
        <v>19.2</v>
      </c>
      <c r="O432" s="305">
        <v>20983</v>
      </c>
      <c r="P432" s="2">
        <v>580000</v>
      </c>
      <c r="Q432" s="2">
        <v>0</v>
      </c>
      <c r="R432" s="2">
        <v>580000</v>
      </c>
      <c r="S432" s="1">
        <v>0</v>
      </c>
      <c r="T432" s="1">
        <v>0</v>
      </c>
      <c r="U432" s="1">
        <v>0</v>
      </c>
      <c r="W432" s="1">
        <v>0</v>
      </c>
      <c r="X432" s="1">
        <v>0</v>
      </c>
      <c r="Y432" s="1">
        <v>0</v>
      </c>
      <c r="Z432" s="1">
        <v>580000</v>
      </c>
      <c r="AA432" s="1">
        <v>12</v>
      </c>
      <c r="AB432" s="304">
        <v>44379</v>
      </c>
      <c r="AC432" s="1">
        <v>1</v>
      </c>
      <c r="AD432" s="1" t="s">
        <v>3016</v>
      </c>
      <c r="AE432" s="1">
        <v>1</v>
      </c>
      <c r="AF432" s="1">
        <v>30</v>
      </c>
      <c r="AG432" s="1">
        <v>0</v>
      </c>
      <c r="AH432" s="1" t="s">
        <v>1454</v>
      </c>
      <c r="AI432" s="1" t="s">
        <v>1454</v>
      </c>
      <c r="AJ432" s="1" t="s">
        <v>1454</v>
      </c>
      <c r="AK432" s="1" t="s">
        <v>1454</v>
      </c>
      <c r="AL432" s="1" t="s">
        <v>1454</v>
      </c>
      <c r="AM432" s="1" t="s">
        <v>1454</v>
      </c>
      <c r="AN432" s="1">
        <v>1</v>
      </c>
      <c r="AO432" s="1">
        <v>1</v>
      </c>
      <c r="AP432" s="1" t="s">
        <v>3086</v>
      </c>
      <c r="AQ432" s="1" t="s">
        <v>1454</v>
      </c>
      <c r="AR432" s="2">
        <v>157383</v>
      </c>
      <c r="AS432" s="1" t="s">
        <v>3044</v>
      </c>
      <c r="AT432" s="1">
        <v>44379</v>
      </c>
      <c r="AU432" s="1">
        <v>0</v>
      </c>
      <c r="AV432" s="1">
        <v>0</v>
      </c>
      <c r="AW432" s="1">
        <v>0</v>
      </c>
      <c r="AX432" s="1" t="s">
        <v>1454</v>
      </c>
      <c r="AY432" s="1">
        <v>890303093000</v>
      </c>
      <c r="AZ432" s="1">
        <v>0</v>
      </c>
      <c r="BA432" s="1">
        <v>0</v>
      </c>
    </row>
    <row r="433" spans="1:53" x14ac:dyDescent="0.25">
      <c r="A433" s="309">
        <f t="shared" si="6"/>
        <v>8830221</v>
      </c>
      <c r="B433" s="1" t="s">
        <v>2639</v>
      </c>
      <c r="C433" s="1">
        <v>91106957</v>
      </c>
      <c r="D433" s="1">
        <v>144105</v>
      </c>
      <c r="E433" s="1">
        <v>4</v>
      </c>
      <c r="F433" s="1">
        <v>9.1106957210389104E+16</v>
      </c>
      <c r="G433" s="304">
        <v>44321</v>
      </c>
      <c r="H433" s="304">
        <v>46142</v>
      </c>
      <c r="I433" s="1">
        <v>0</v>
      </c>
      <c r="J433" s="1">
        <v>1</v>
      </c>
      <c r="K433" s="1">
        <v>6</v>
      </c>
      <c r="L433" s="1">
        <v>30</v>
      </c>
      <c r="M433" s="1">
        <v>2</v>
      </c>
      <c r="N433" s="305">
        <v>13.2</v>
      </c>
      <c r="O433" s="305">
        <v>14029</v>
      </c>
      <c r="P433" s="2">
        <v>13000000</v>
      </c>
      <c r="Q433" s="2">
        <v>317518</v>
      </c>
      <c r="R433" s="2">
        <v>12118611</v>
      </c>
      <c r="S433" s="1">
        <v>0</v>
      </c>
      <c r="T433" s="1">
        <v>0</v>
      </c>
      <c r="U433" s="1">
        <v>0</v>
      </c>
      <c r="W433" s="1">
        <v>0</v>
      </c>
      <c r="X433" s="1">
        <v>0</v>
      </c>
      <c r="Y433" s="1">
        <v>0</v>
      </c>
      <c r="AB433" s="304">
        <v>44498</v>
      </c>
      <c r="AC433" s="1">
        <v>1</v>
      </c>
      <c r="AD433" s="1" t="s">
        <v>3016</v>
      </c>
      <c r="AE433" s="1">
        <v>1</v>
      </c>
      <c r="AF433" s="1">
        <v>30</v>
      </c>
      <c r="AG433" s="1">
        <v>0</v>
      </c>
      <c r="AH433" s="1" t="s">
        <v>1454</v>
      </c>
      <c r="AI433" s="1" t="s">
        <v>1454</v>
      </c>
      <c r="AJ433" s="1" t="s">
        <v>1454</v>
      </c>
      <c r="AK433" s="1" t="s">
        <v>1454</v>
      </c>
      <c r="AL433" s="1" t="s">
        <v>1454</v>
      </c>
      <c r="AM433" s="1" t="s">
        <v>1454</v>
      </c>
      <c r="AN433" s="1">
        <v>1</v>
      </c>
      <c r="AO433" s="1">
        <v>1</v>
      </c>
      <c r="AP433" s="1" t="s">
        <v>3086</v>
      </c>
      <c r="AQ433" s="1" t="s">
        <v>1454</v>
      </c>
      <c r="AR433" s="2">
        <v>3288390</v>
      </c>
      <c r="AS433" s="1" t="s">
        <v>3023</v>
      </c>
      <c r="AT433" s="1">
        <v>44321</v>
      </c>
      <c r="AU433" s="1">
        <v>0</v>
      </c>
      <c r="AV433" s="1">
        <v>0</v>
      </c>
      <c r="AW433" s="1">
        <v>0</v>
      </c>
      <c r="AX433" s="1" t="s">
        <v>1454</v>
      </c>
      <c r="AY433" s="1">
        <v>890303093000</v>
      </c>
      <c r="AZ433" s="1">
        <v>0</v>
      </c>
      <c r="BA433" s="1">
        <v>0</v>
      </c>
    </row>
    <row r="434" spans="1:53" x14ac:dyDescent="0.25">
      <c r="A434" s="309">
        <f t="shared" si="6"/>
        <v>31834</v>
      </c>
      <c r="B434" s="1" t="s">
        <v>2639</v>
      </c>
      <c r="C434" s="1">
        <v>34501362</v>
      </c>
      <c r="D434" s="1">
        <v>144105</v>
      </c>
      <c r="E434" s="1">
        <v>4</v>
      </c>
      <c r="F434" s="1">
        <v>3.45013621154895E+16</v>
      </c>
      <c r="G434" s="304">
        <v>44491</v>
      </c>
      <c r="H434" s="304">
        <v>44864</v>
      </c>
      <c r="I434" s="1">
        <v>0</v>
      </c>
      <c r="J434" s="1">
        <v>1</v>
      </c>
      <c r="K434" s="1">
        <v>0</v>
      </c>
      <c r="L434" s="1">
        <v>30</v>
      </c>
      <c r="M434" s="1">
        <v>2</v>
      </c>
      <c r="N434" s="305">
        <v>9</v>
      </c>
      <c r="O434" s="305">
        <v>9381</v>
      </c>
      <c r="P434" s="2">
        <v>430000</v>
      </c>
      <c r="Q434" s="2">
        <v>37662</v>
      </c>
      <c r="R434" s="2">
        <v>430000</v>
      </c>
      <c r="S434" s="1">
        <v>0</v>
      </c>
      <c r="T434" s="1">
        <v>0</v>
      </c>
      <c r="U434" s="1">
        <v>0</v>
      </c>
      <c r="W434" s="1">
        <v>0</v>
      </c>
      <c r="X434" s="1">
        <v>0</v>
      </c>
      <c r="Y434" s="1">
        <v>0</v>
      </c>
      <c r="AB434" s="304">
        <v>44491</v>
      </c>
      <c r="AC434" s="1">
        <v>1</v>
      </c>
      <c r="AD434" s="1" t="s">
        <v>3016</v>
      </c>
      <c r="AE434" s="1">
        <v>1</v>
      </c>
      <c r="AF434" s="1">
        <v>30</v>
      </c>
      <c r="AG434" s="1">
        <v>0</v>
      </c>
      <c r="AH434" s="1" t="s">
        <v>1454</v>
      </c>
      <c r="AI434" s="1" t="s">
        <v>1454</v>
      </c>
      <c r="AJ434" s="1" t="s">
        <v>1454</v>
      </c>
      <c r="AK434" s="1" t="s">
        <v>1454</v>
      </c>
      <c r="AL434" s="1" t="s">
        <v>1454</v>
      </c>
      <c r="AM434" s="1" t="s">
        <v>1454</v>
      </c>
      <c r="AN434" s="1">
        <v>1</v>
      </c>
      <c r="AO434" s="1">
        <v>1</v>
      </c>
      <c r="AP434" s="1" t="s">
        <v>3086</v>
      </c>
      <c r="AQ434" s="1" t="s">
        <v>1454</v>
      </c>
      <c r="AR434" s="2">
        <v>398166</v>
      </c>
      <c r="AS434" s="1" t="s">
        <v>3020</v>
      </c>
      <c r="AT434" s="1">
        <v>44491</v>
      </c>
      <c r="AU434" s="1">
        <v>0</v>
      </c>
      <c r="AV434" s="1">
        <v>0</v>
      </c>
      <c r="AW434" s="1">
        <v>0</v>
      </c>
      <c r="AX434" s="1" t="s">
        <v>1454</v>
      </c>
      <c r="AY434" s="1" t="s">
        <v>1454</v>
      </c>
      <c r="AZ434" s="1">
        <v>0</v>
      </c>
      <c r="BA434" s="1">
        <v>0</v>
      </c>
    </row>
    <row r="435" spans="1:53" x14ac:dyDescent="0.25">
      <c r="A435" s="309">
        <f t="shared" si="6"/>
        <v>450647</v>
      </c>
      <c r="B435" s="1" t="s">
        <v>2639</v>
      </c>
      <c r="C435" s="1">
        <v>34501362</v>
      </c>
      <c r="D435" s="1">
        <v>144105</v>
      </c>
      <c r="E435" s="1">
        <v>4</v>
      </c>
      <c r="F435" s="1">
        <v>3.45013621175859E+16</v>
      </c>
      <c r="G435" s="304">
        <v>43543</v>
      </c>
      <c r="H435" s="304">
        <v>45746</v>
      </c>
      <c r="I435" s="1">
        <v>0</v>
      </c>
      <c r="J435" s="1">
        <v>1</v>
      </c>
      <c r="K435" s="1">
        <v>28</v>
      </c>
      <c r="L435" s="1">
        <v>30</v>
      </c>
      <c r="M435" s="1">
        <v>2</v>
      </c>
      <c r="N435" s="305">
        <v>18</v>
      </c>
      <c r="O435" s="305">
        <v>19562</v>
      </c>
      <c r="P435" s="2">
        <v>8310000</v>
      </c>
      <c r="Q435" s="2">
        <v>190888</v>
      </c>
      <c r="R435" s="2">
        <v>6087185</v>
      </c>
      <c r="S435" s="1">
        <v>0</v>
      </c>
      <c r="T435" s="1">
        <v>0</v>
      </c>
      <c r="U435" s="1">
        <v>0</v>
      </c>
      <c r="W435" s="1">
        <v>0</v>
      </c>
      <c r="X435" s="1">
        <v>0</v>
      </c>
      <c r="Y435" s="1">
        <v>0</v>
      </c>
      <c r="AB435" s="304">
        <v>44499</v>
      </c>
      <c r="AC435" s="1">
        <v>1</v>
      </c>
      <c r="AD435" s="1" t="s">
        <v>3016</v>
      </c>
      <c r="AE435" s="1">
        <v>1</v>
      </c>
      <c r="AF435" s="1">
        <v>30</v>
      </c>
      <c r="AG435" s="1">
        <v>0</v>
      </c>
      <c r="AH435" s="1" t="s">
        <v>1454</v>
      </c>
      <c r="AI435" s="1" t="s">
        <v>1454</v>
      </c>
      <c r="AJ435" s="1" t="s">
        <v>1454</v>
      </c>
      <c r="AK435" s="1" t="s">
        <v>1454</v>
      </c>
      <c r="AL435" s="1" t="s">
        <v>1454</v>
      </c>
      <c r="AM435" s="1" t="s">
        <v>1454</v>
      </c>
      <c r="AN435" s="1">
        <v>1</v>
      </c>
      <c r="AO435" s="1">
        <v>1</v>
      </c>
      <c r="AP435" s="1" t="s">
        <v>3086</v>
      </c>
      <c r="AQ435" s="1" t="s">
        <v>1454</v>
      </c>
      <c r="AR435" s="2">
        <v>5636538</v>
      </c>
      <c r="AS435" s="1" t="s">
        <v>3027</v>
      </c>
      <c r="AT435" s="1">
        <v>43543</v>
      </c>
      <c r="AU435" s="1">
        <v>0</v>
      </c>
      <c r="AV435" s="1">
        <v>0</v>
      </c>
      <c r="AW435" s="1">
        <v>0</v>
      </c>
      <c r="AX435" s="1" t="s">
        <v>1454</v>
      </c>
      <c r="AY435" s="1" t="s">
        <v>1454</v>
      </c>
      <c r="AZ435" s="1">
        <v>0</v>
      </c>
      <c r="BA435" s="1">
        <v>0</v>
      </c>
    </row>
    <row r="436" spans="1:53" x14ac:dyDescent="0.25">
      <c r="A436" s="309">
        <f t="shared" si="6"/>
        <v>234583</v>
      </c>
      <c r="B436" s="1" t="s">
        <v>2639</v>
      </c>
      <c r="C436" s="1">
        <v>34501362</v>
      </c>
      <c r="D436" s="1">
        <v>144105</v>
      </c>
      <c r="E436" s="1">
        <v>4</v>
      </c>
      <c r="F436" s="1">
        <v>3.45013621203882E+16</v>
      </c>
      <c r="G436" s="304">
        <v>44026</v>
      </c>
      <c r="H436" s="304">
        <v>46203</v>
      </c>
      <c r="I436" s="1">
        <v>0</v>
      </c>
      <c r="J436" s="1">
        <v>1</v>
      </c>
      <c r="K436" s="1">
        <v>16</v>
      </c>
      <c r="L436" s="1">
        <v>30</v>
      </c>
      <c r="M436" s="1">
        <v>2</v>
      </c>
      <c r="N436" s="305">
        <v>16.8</v>
      </c>
      <c r="O436" s="305">
        <v>18156</v>
      </c>
      <c r="P436" s="2">
        <v>3700000</v>
      </c>
      <c r="Q436" s="2">
        <v>82492</v>
      </c>
      <c r="R436" s="2">
        <v>3168663</v>
      </c>
      <c r="S436" s="1">
        <v>0</v>
      </c>
      <c r="T436" s="1">
        <v>0</v>
      </c>
      <c r="U436" s="1">
        <v>0</v>
      </c>
      <c r="W436" s="1">
        <v>0</v>
      </c>
      <c r="X436" s="1">
        <v>0</v>
      </c>
      <c r="Y436" s="1">
        <v>0</v>
      </c>
      <c r="AB436" s="304">
        <v>44499</v>
      </c>
      <c r="AC436" s="1">
        <v>1</v>
      </c>
      <c r="AD436" s="1" t="s">
        <v>3016</v>
      </c>
      <c r="AE436" s="1">
        <v>1</v>
      </c>
      <c r="AF436" s="1">
        <v>30</v>
      </c>
      <c r="AG436" s="1">
        <v>0</v>
      </c>
      <c r="AH436" s="1" t="s">
        <v>1454</v>
      </c>
      <c r="AI436" s="1" t="s">
        <v>1454</v>
      </c>
      <c r="AJ436" s="1" t="s">
        <v>1454</v>
      </c>
      <c r="AK436" s="1" t="s">
        <v>1454</v>
      </c>
      <c r="AL436" s="1" t="s">
        <v>1454</v>
      </c>
      <c r="AM436" s="1" t="s">
        <v>1454</v>
      </c>
      <c r="AN436" s="1">
        <v>1</v>
      </c>
      <c r="AO436" s="1">
        <v>1</v>
      </c>
      <c r="AP436" s="1" t="s">
        <v>3086</v>
      </c>
      <c r="AQ436" s="1" t="s">
        <v>1454</v>
      </c>
      <c r="AR436" s="2">
        <v>2934080</v>
      </c>
      <c r="AS436" s="1" t="s">
        <v>3021</v>
      </c>
      <c r="AT436" s="1">
        <v>44026</v>
      </c>
      <c r="AU436" s="1">
        <v>0</v>
      </c>
      <c r="AV436" s="1">
        <v>0</v>
      </c>
      <c r="AW436" s="1">
        <v>0</v>
      </c>
      <c r="AX436" s="1" t="s">
        <v>1454</v>
      </c>
      <c r="AY436" s="1" t="s">
        <v>1454</v>
      </c>
      <c r="AZ436" s="1">
        <v>0</v>
      </c>
      <c r="BA436" s="1">
        <v>0</v>
      </c>
    </row>
    <row r="437" spans="1:53" x14ac:dyDescent="0.25">
      <c r="A437" s="309">
        <f t="shared" si="6"/>
        <v>1116343</v>
      </c>
      <c r="B437" s="1" t="s">
        <v>2639</v>
      </c>
      <c r="C437" s="1">
        <v>1116255175</v>
      </c>
      <c r="D437" s="1">
        <v>144105</v>
      </c>
      <c r="E437" s="1">
        <v>4</v>
      </c>
      <c r="F437" s="1">
        <v>1.11625517521038E+18</v>
      </c>
      <c r="G437" s="304">
        <v>44419</v>
      </c>
      <c r="H437" s="304">
        <v>45503</v>
      </c>
      <c r="I437" s="1">
        <v>0</v>
      </c>
      <c r="J437" s="1">
        <v>1</v>
      </c>
      <c r="K437" s="1">
        <v>3</v>
      </c>
      <c r="L437" s="1">
        <v>30</v>
      </c>
      <c r="M437" s="1">
        <v>2</v>
      </c>
      <c r="N437" s="305">
        <v>13.2</v>
      </c>
      <c r="O437" s="305">
        <v>14029</v>
      </c>
      <c r="P437" s="2">
        <v>6000000</v>
      </c>
      <c r="Q437" s="2">
        <v>211535</v>
      </c>
      <c r="R437" s="2">
        <v>5603085</v>
      </c>
      <c r="S437" s="1">
        <v>0</v>
      </c>
      <c r="T437" s="1">
        <v>0</v>
      </c>
      <c r="U437" s="1">
        <v>0</v>
      </c>
      <c r="W437" s="1">
        <v>0</v>
      </c>
      <c r="X437" s="1">
        <v>0</v>
      </c>
      <c r="Y437" s="1">
        <v>0</v>
      </c>
      <c r="AB437" s="304">
        <v>44498</v>
      </c>
      <c r="AC437" s="1">
        <v>1</v>
      </c>
      <c r="AD437" s="1" t="s">
        <v>3016</v>
      </c>
      <c r="AE437" s="1">
        <v>1</v>
      </c>
      <c r="AF437" s="1">
        <v>30</v>
      </c>
      <c r="AG437" s="1">
        <v>0</v>
      </c>
      <c r="AH437" s="1" t="s">
        <v>1454</v>
      </c>
      <c r="AI437" s="1" t="s">
        <v>1454</v>
      </c>
      <c r="AJ437" s="1" t="s">
        <v>1454</v>
      </c>
      <c r="AK437" s="1" t="s">
        <v>1454</v>
      </c>
      <c r="AL437" s="1" t="s">
        <v>1454</v>
      </c>
      <c r="AM437" s="1" t="s">
        <v>1454</v>
      </c>
      <c r="AN437" s="1">
        <v>1</v>
      </c>
      <c r="AO437" s="1">
        <v>1</v>
      </c>
      <c r="AP437" s="1" t="s">
        <v>3086</v>
      </c>
      <c r="AQ437" s="1" t="s">
        <v>1454</v>
      </c>
      <c r="AR437" s="2">
        <v>4486742</v>
      </c>
      <c r="AS437" s="1" t="s">
        <v>3023</v>
      </c>
      <c r="AT437" s="1">
        <v>44419</v>
      </c>
      <c r="AU437" s="1">
        <v>0</v>
      </c>
      <c r="AV437" s="1">
        <v>0</v>
      </c>
      <c r="AW437" s="1">
        <v>0</v>
      </c>
      <c r="AX437" s="1" t="s">
        <v>1454</v>
      </c>
      <c r="AY437" s="1">
        <v>890303093000</v>
      </c>
      <c r="AZ437" s="1">
        <v>0</v>
      </c>
      <c r="BA437" s="1">
        <v>0</v>
      </c>
    </row>
    <row r="438" spans="1:53" x14ac:dyDescent="0.25">
      <c r="A438" s="309">
        <f t="shared" si="6"/>
        <v>103283</v>
      </c>
      <c r="B438" s="1" t="s">
        <v>2639</v>
      </c>
      <c r="C438" s="1">
        <v>1144063571</v>
      </c>
      <c r="D438" s="1">
        <v>144105</v>
      </c>
      <c r="E438" s="1">
        <v>4</v>
      </c>
      <c r="F438" s="1">
        <v>1.14406357111301E+18</v>
      </c>
      <c r="G438" s="304">
        <v>44470</v>
      </c>
      <c r="H438" s="304">
        <v>44681</v>
      </c>
      <c r="I438" s="1">
        <v>0</v>
      </c>
      <c r="J438" s="1">
        <v>1</v>
      </c>
      <c r="K438" s="1">
        <v>0</v>
      </c>
      <c r="L438" s="1">
        <v>30</v>
      </c>
      <c r="M438" s="1">
        <v>2</v>
      </c>
      <c r="N438" s="305">
        <v>19.8</v>
      </c>
      <c r="O438" s="305">
        <v>21699</v>
      </c>
      <c r="P438" s="2">
        <v>320000</v>
      </c>
      <c r="Q438" s="2">
        <v>56501</v>
      </c>
      <c r="R438" s="2">
        <v>320000</v>
      </c>
      <c r="S438" s="1">
        <v>0</v>
      </c>
      <c r="T438" s="1">
        <v>0</v>
      </c>
      <c r="U438" s="1">
        <v>0</v>
      </c>
      <c r="W438" s="1">
        <v>0</v>
      </c>
      <c r="X438" s="1">
        <v>0</v>
      </c>
      <c r="Y438" s="1">
        <v>0</v>
      </c>
      <c r="AB438" s="304">
        <v>44475</v>
      </c>
      <c r="AC438" s="1">
        <v>1</v>
      </c>
      <c r="AD438" s="1" t="s">
        <v>3016</v>
      </c>
      <c r="AE438" s="1">
        <v>1</v>
      </c>
      <c r="AF438" s="1">
        <v>30</v>
      </c>
      <c r="AG438" s="1">
        <v>0</v>
      </c>
      <c r="AH438" s="1" t="s">
        <v>1454</v>
      </c>
      <c r="AI438" s="1" t="s">
        <v>1454</v>
      </c>
      <c r="AJ438" s="1" t="s">
        <v>1454</v>
      </c>
      <c r="AK438" s="1" t="s">
        <v>1454</v>
      </c>
      <c r="AL438" s="1" t="s">
        <v>1454</v>
      </c>
      <c r="AM438" s="1" t="s">
        <v>1454</v>
      </c>
      <c r="AN438" s="1">
        <v>1</v>
      </c>
      <c r="AO438" s="1">
        <v>1</v>
      </c>
      <c r="AP438" s="1" t="s">
        <v>3086</v>
      </c>
      <c r="AQ438" s="1" t="s">
        <v>1454</v>
      </c>
      <c r="AR438" s="2">
        <v>216717</v>
      </c>
      <c r="AS438" s="1" t="s">
        <v>3078</v>
      </c>
      <c r="AT438" s="1">
        <v>44470</v>
      </c>
      <c r="AU438" s="1">
        <v>0</v>
      </c>
      <c r="AV438" s="1">
        <v>0</v>
      </c>
      <c r="AW438" s="1">
        <v>0</v>
      </c>
      <c r="AX438" s="1" t="s">
        <v>1454</v>
      </c>
      <c r="AY438" s="1">
        <v>890303093000</v>
      </c>
      <c r="AZ438" s="1">
        <v>0</v>
      </c>
      <c r="BA438" s="1">
        <v>0</v>
      </c>
    </row>
    <row r="439" spans="1:53" x14ac:dyDescent="0.25">
      <c r="A439" s="309">
        <f t="shared" si="6"/>
        <v>1259201</v>
      </c>
      <c r="B439" s="1" t="s">
        <v>2639</v>
      </c>
      <c r="C439" s="1">
        <v>1144063571</v>
      </c>
      <c r="D439" s="1">
        <v>144105</v>
      </c>
      <c r="E439" s="1">
        <v>4</v>
      </c>
      <c r="F439" s="1">
        <v>1.14406357110038E+18</v>
      </c>
      <c r="G439" s="304">
        <v>43594</v>
      </c>
      <c r="H439" s="304">
        <v>45046</v>
      </c>
      <c r="I439" s="1">
        <v>0</v>
      </c>
      <c r="J439" s="1">
        <v>1</v>
      </c>
      <c r="K439" s="1">
        <v>27</v>
      </c>
      <c r="L439" s="1">
        <v>30</v>
      </c>
      <c r="M439" s="1">
        <v>2</v>
      </c>
      <c r="N439" s="305">
        <v>18</v>
      </c>
      <c r="O439" s="305">
        <v>19562</v>
      </c>
      <c r="P439" s="2">
        <v>7400000</v>
      </c>
      <c r="Q439" s="2">
        <v>218490</v>
      </c>
      <c r="R439" s="2">
        <v>3901359</v>
      </c>
      <c r="S439" s="1">
        <v>0</v>
      </c>
      <c r="T439" s="1">
        <v>0</v>
      </c>
      <c r="U439" s="1">
        <v>0</v>
      </c>
      <c r="W439" s="1">
        <v>0</v>
      </c>
      <c r="X439" s="1">
        <v>0</v>
      </c>
      <c r="Y439" s="1">
        <v>0</v>
      </c>
      <c r="AB439" s="304">
        <v>44498</v>
      </c>
      <c r="AC439" s="1">
        <v>1</v>
      </c>
      <c r="AD439" s="1" t="s">
        <v>3016</v>
      </c>
      <c r="AE439" s="1">
        <v>1</v>
      </c>
      <c r="AF439" s="1">
        <v>30</v>
      </c>
      <c r="AG439" s="1">
        <v>0</v>
      </c>
      <c r="AH439" s="1" t="s">
        <v>1454</v>
      </c>
      <c r="AI439" s="1" t="s">
        <v>1454</v>
      </c>
      <c r="AJ439" s="1" t="s">
        <v>1454</v>
      </c>
      <c r="AK439" s="1" t="s">
        <v>1454</v>
      </c>
      <c r="AL439" s="1" t="s">
        <v>1454</v>
      </c>
      <c r="AM439" s="1" t="s">
        <v>1454</v>
      </c>
      <c r="AN439" s="1">
        <v>1</v>
      </c>
      <c r="AO439" s="1">
        <v>1</v>
      </c>
      <c r="AP439" s="1" t="s">
        <v>3086</v>
      </c>
      <c r="AQ439" s="1" t="s">
        <v>1454</v>
      </c>
      <c r="AR439" s="2">
        <v>2642158</v>
      </c>
      <c r="AS439" s="1" t="s">
        <v>3043</v>
      </c>
      <c r="AT439" s="1">
        <v>43594</v>
      </c>
      <c r="AU439" s="1">
        <v>0</v>
      </c>
      <c r="AV439" s="1">
        <v>0</v>
      </c>
      <c r="AW439" s="1">
        <v>0</v>
      </c>
      <c r="AX439" s="1" t="s">
        <v>1454</v>
      </c>
      <c r="AY439" s="1">
        <v>890303093000</v>
      </c>
      <c r="AZ439" s="1">
        <v>0</v>
      </c>
      <c r="BA439" s="1">
        <v>0</v>
      </c>
    </row>
    <row r="440" spans="1:53" x14ac:dyDescent="0.25">
      <c r="A440" s="309">
        <f t="shared" si="6"/>
        <v>197447</v>
      </c>
      <c r="B440" s="1" t="s">
        <v>2639</v>
      </c>
      <c r="C440" s="1">
        <v>1144063571</v>
      </c>
      <c r="D440" s="1">
        <v>144105</v>
      </c>
      <c r="E440" s="1">
        <v>4</v>
      </c>
      <c r="F440" s="1">
        <v>1.1440635711246799E+18</v>
      </c>
      <c r="G440" s="304">
        <v>44071</v>
      </c>
      <c r="H440" s="304">
        <v>44803</v>
      </c>
      <c r="I440" s="1">
        <v>0</v>
      </c>
      <c r="J440" s="1">
        <v>1</v>
      </c>
      <c r="K440" s="1">
        <v>14</v>
      </c>
      <c r="L440" s="1">
        <v>30</v>
      </c>
      <c r="M440" s="1">
        <v>2</v>
      </c>
      <c r="N440" s="305">
        <v>21.6</v>
      </c>
      <c r="O440" s="305">
        <v>23872</v>
      </c>
      <c r="P440" s="2">
        <v>1300000</v>
      </c>
      <c r="Q440" s="2">
        <v>67570</v>
      </c>
      <c r="R440" s="2">
        <v>611748</v>
      </c>
      <c r="S440" s="1">
        <v>0</v>
      </c>
      <c r="T440" s="1">
        <v>0</v>
      </c>
      <c r="U440" s="1">
        <v>0</v>
      </c>
      <c r="W440" s="1">
        <v>0</v>
      </c>
      <c r="X440" s="1">
        <v>0</v>
      </c>
      <c r="Y440" s="1">
        <v>0</v>
      </c>
      <c r="AB440" s="304">
        <v>44498</v>
      </c>
      <c r="AC440" s="1">
        <v>1</v>
      </c>
      <c r="AD440" s="1" t="s">
        <v>3016</v>
      </c>
      <c r="AE440" s="1">
        <v>1</v>
      </c>
      <c r="AF440" s="1">
        <v>30</v>
      </c>
      <c r="AG440" s="1">
        <v>0</v>
      </c>
      <c r="AH440" s="1" t="s">
        <v>1454</v>
      </c>
      <c r="AI440" s="1" t="s">
        <v>1454</v>
      </c>
      <c r="AJ440" s="1" t="s">
        <v>1454</v>
      </c>
      <c r="AK440" s="1" t="s">
        <v>1454</v>
      </c>
      <c r="AL440" s="1" t="s">
        <v>1454</v>
      </c>
      <c r="AM440" s="1" t="s">
        <v>1454</v>
      </c>
      <c r="AN440" s="1">
        <v>1</v>
      </c>
      <c r="AO440" s="1">
        <v>1</v>
      </c>
      <c r="AP440" s="1" t="s">
        <v>3086</v>
      </c>
      <c r="AQ440" s="1" t="s">
        <v>1454</v>
      </c>
      <c r="AR440" s="2">
        <v>414301</v>
      </c>
      <c r="AS440" s="1" t="s">
        <v>3018</v>
      </c>
      <c r="AT440" s="1">
        <v>44071</v>
      </c>
      <c r="AU440" s="1">
        <v>0</v>
      </c>
      <c r="AV440" s="1">
        <v>0</v>
      </c>
      <c r="AW440" s="1">
        <v>0</v>
      </c>
      <c r="AX440" s="1" t="s">
        <v>1454</v>
      </c>
      <c r="AY440" s="1">
        <v>890303093000</v>
      </c>
      <c r="AZ440" s="1">
        <v>0</v>
      </c>
      <c r="BA440" s="1">
        <v>0</v>
      </c>
    </row>
    <row r="441" spans="1:53" x14ac:dyDescent="0.25">
      <c r="A441" s="309">
        <f t="shared" si="6"/>
        <v>133016</v>
      </c>
      <c r="B441" s="1" t="s">
        <v>2639</v>
      </c>
      <c r="C441" s="1">
        <v>66995479</v>
      </c>
      <c r="D441" s="1">
        <v>144105</v>
      </c>
      <c r="E441" s="1">
        <v>4</v>
      </c>
      <c r="F441" s="1">
        <v>6.6995479117586496E+16</v>
      </c>
      <c r="G441" s="304">
        <v>43636</v>
      </c>
      <c r="H441" s="304">
        <v>44742</v>
      </c>
      <c r="I441" s="1">
        <v>0</v>
      </c>
      <c r="J441" s="1">
        <v>1</v>
      </c>
      <c r="K441" s="1">
        <v>25</v>
      </c>
      <c r="L441" s="1">
        <v>30</v>
      </c>
      <c r="M441" s="1">
        <v>2</v>
      </c>
      <c r="N441" s="305">
        <v>18</v>
      </c>
      <c r="O441" s="305">
        <v>19562</v>
      </c>
      <c r="P441" s="2">
        <v>4000000</v>
      </c>
      <c r="Q441" s="2">
        <v>145188</v>
      </c>
      <c r="R441" s="2">
        <v>1460188</v>
      </c>
      <c r="S441" s="1">
        <v>0</v>
      </c>
      <c r="T441" s="1">
        <v>0</v>
      </c>
      <c r="U441" s="1">
        <v>0</v>
      </c>
      <c r="W441" s="1">
        <v>0</v>
      </c>
      <c r="X441" s="1">
        <v>0</v>
      </c>
      <c r="Y441" s="1">
        <v>0</v>
      </c>
      <c r="AB441" s="304">
        <v>44499</v>
      </c>
      <c r="AC441" s="1">
        <v>1</v>
      </c>
      <c r="AD441" s="1" t="s">
        <v>3016</v>
      </c>
      <c r="AE441" s="1">
        <v>1</v>
      </c>
      <c r="AF441" s="1">
        <v>30</v>
      </c>
      <c r="AG441" s="1">
        <v>0</v>
      </c>
      <c r="AH441" s="1" t="s">
        <v>1454</v>
      </c>
      <c r="AI441" s="1" t="s">
        <v>1454</v>
      </c>
      <c r="AJ441" s="1" t="s">
        <v>1454</v>
      </c>
      <c r="AK441" s="1" t="s">
        <v>1454</v>
      </c>
      <c r="AL441" s="1" t="s">
        <v>1454</v>
      </c>
      <c r="AM441" s="1" t="s">
        <v>1454</v>
      </c>
      <c r="AN441" s="1">
        <v>1</v>
      </c>
      <c r="AO441" s="1">
        <v>1</v>
      </c>
      <c r="AP441" s="1" t="s">
        <v>3086</v>
      </c>
      <c r="AQ441" s="1" t="s">
        <v>1454</v>
      </c>
      <c r="AR441" s="2">
        <v>1327172</v>
      </c>
      <c r="AS441" s="1" t="s">
        <v>3027</v>
      </c>
      <c r="AT441" s="1">
        <v>43636</v>
      </c>
      <c r="AU441" s="1">
        <v>0</v>
      </c>
      <c r="AV441" s="1">
        <v>0</v>
      </c>
      <c r="AW441" s="1">
        <v>0</v>
      </c>
      <c r="AX441" s="1" t="s">
        <v>1454</v>
      </c>
      <c r="AY441" s="1">
        <v>0</v>
      </c>
      <c r="AZ441" s="1">
        <v>0</v>
      </c>
      <c r="BA441" s="1">
        <v>0</v>
      </c>
    </row>
    <row r="442" spans="1:53" x14ac:dyDescent="0.25">
      <c r="A442" s="309">
        <f t="shared" si="6"/>
        <v>195030</v>
      </c>
      <c r="B442" s="1" t="s">
        <v>2639</v>
      </c>
      <c r="C442" s="1">
        <v>66995479</v>
      </c>
      <c r="D442" s="1">
        <v>144105</v>
      </c>
      <c r="E442" s="1">
        <v>4</v>
      </c>
      <c r="F442" s="1">
        <v>6.69954792103892E+16</v>
      </c>
      <c r="G442" s="304">
        <v>44375</v>
      </c>
      <c r="H442" s="304">
        <v>45107</v>
      </c>
      <c r="I442" s="1">
        <v>0</v>
      </c>
      <c r="J442" s="1">
        <v>1</v>
      </c>
      <c r="K442" s="1">
        <v>4</v>
      </c>
      <c r="L442" s="1">
        <v>30</v>
      </c>
      <c r="M442" s="1">
        <v>2</v>
      </c>
      <c r="N442" s="305">
        <v>14.4</v>
      </c>
      <c r="O442" s="305">
        <v>15389</v>
      </c>
      <c r="P442" s="2">
        <v>2500000</v>
      </c>
      <c r="Q442" s="2">
        <v>124087</v>
      </c>
      <c r="R442" s="2">
        <v>2140936</v>
      </c>
      <c r="S442" s="1">
        <v>0</v>
      </c>
      <c r="T442" s="1">
        <v>0</v>
      </c>
      <c r="U442" s="1">
        <v>0</v>
      </c>
      <c r="W442" s="1">
        <v>0</v>
      </c>
      <c r="X442" s="1">
        <v>0</v>
      </c>
      <c r="Y442" s="1">
        <v>0</v>
      </c>
      <c r="AB442" s="304">
        <v>44499</v>
      </c>
      <c r="AC442" s="1">
        <v>1</v>
      </c>
      <c r="AD442" s="1" t="s">
        <v>3016</v>
      </c>
      <c r="AE442" s="1">
        <v>1</v>
      </c>
      <c r="AF442" s="1">
        <v>30</v>
      </c>
      <c r="AG442" s="1">
        <v>0</v>
      </c>
      <c r="AH442" s="1" t="s">
        <v>1454</v>
      </c>
      <c r="AI442" s="1" t="s">
        <v>1454</v>
      </c>
      <c r="AJ442" s="1" t="s">
        <v>1454</v>
      </c>
      <c r="AK442" s="1" t="s">
        <v>1454</v>
      </c>
      <c r="AL442" s="1" t="s">
        <v>1454</v>
      </c>
      <c r="AM442" s="1" t="s">
        <v>1454</v>
      </c>
      <c r="AN442" s="1">
        <v>1</v>
      </c>
      <c r="AO442" s="1">
        <v>1</v>
      </c>
      <c r="AP442" s="1" t="s">
        <v>3086</v>
      </c>
      <c r="AQ442" s="1" t="s">
        <v>1454</v>
      </c>
      <c r="AR442" s="2">
        <v>1945906</v>
      </c>
      <c r="AS442" s="1" t="s">
        <v>3023</v>
      </c>
      <c r="AT442" s="1">
        <v>44375</v>
      </c>
      <c r="AU442" s="1">
        <v>0</v>
      </c>
      <c r="AV442" s="1">
        <v>0</v>
      </c>
      <c r="AW442" s="1">
        <v>0</v>
      </c>
      <c r="AX442" s="1" t="s">
        <v>1454</v>
      </c>
      <c r="AY442" s="1">
        <v>0</v>
      </c>
      <c r="AZ442" s="1">
        <v>0</v>
      </c>
      <c r="BA442" s="1">
        <v>0</v>
      </c>
    </row>
    <row r="443" spans="1:53" x14ac:dyDescent="0.25">
      <c r="A443" s="309">
        <f t="shared" si="6"/>
        <v>3819082</v>
      </c>
      <c r="B443" s="1" t="s">
        <v>2639</v>
      </c>
      <c r="C443" s="1">
        <v>38862562</v>
      </c>
      <c r="D443" s="1">
        <v>144105</v>
      </c>
      <c r="E443" s="1">
        <v>4</v>
      </c>
      <c r="F443" s="1">
        <v>3.88625622675864E+16</v>
      </c>
      <c r="G443" s="304">
        <v>43623</v>
      </c>
      <c r="H443" s="304">
        <v>45076</v>
      </c>
      <c r="I443" s="1">
        <v>0</v>
      </c>
      <c r="J443" s="1">
        <v>1</v>
      </c>
      <c r="K443" s="1">
        <v>29</v>
      </c>
      <c r="L443" s="1">
        <v>30</v>
      </c>
      <c r="M443" s="1">
        <v>2</v>
      </c>
      <c r="N443" s="305">
        <v>18</v>
      </c>
      <c r="O443" s="305">
        <v>19562</v>
      </c>
      <c r="P443" s="2">
        <v>18600000</v>
      </c>
      <c r="Q443" s="2">
        <v>572845</v>
      </c>
      <c r="R443" s="2">
        <v>9214217</v>
      </c>
      <c r="S443" s="1">
        <v>0</v>
      </c>
      <c r="T443" s="1">
        <v>0</v>
      </c>
      <c r="U443" s="1">
        <v>0</v>
      </c>
      <c r="W443" s="1">
        <v>0</v>
      </c>
      <c r="X443" s="1">
        <v>0</v>
      </c>
      <c r="Y443" s="1">
        <v>0</v>
      </c>
      <c r="AB443" s="304">
        <v>44498</v>
      </c>
      <c r="AC443" s="1">
        <v>1</v>
      </c>
      <c r="AD443" s="1" t="s">
        <v>3016</v>
      </c>
      <c r="AE443" s="1">
        <v>1</v>
      </c>
      <c r="AF443" s="1">
        <v>30</v>
      </c>
      <c r="AG443" s="1">
        <v>0</v>
      </c>
      <c r="AH443" s="1" t="s">
        <v>1454</v>
      </c>
      <c r="AI443" s="1" t="s">
        <v>1454</v>
      </c>
      <c r="AJ443" s="1" t="s">
        <v>1454</v>
      </c>
      <c r="AK443" s="1" t="s">
        <v>1454</v>
      </c>
      <c r="AL443" s="1" t="s">
        <v>1454</v>
      </c>
      <c r="AM443" s="1" t="s">
        <v>1454</v>
      </c>
      <c r="AN443" s="1">
        <v>1</v>
      </c>
      <c r="AO443" s="1">
        <v>1</v>
      </c>
      <c r="AP443" s="1" t="s">
        <v>3086</v>
      </c>
      <c r="AQ443" s="1" t="s">
        <v>1454</v>
      </c>
      <c r="AR443" s="2">
        <v>5395135</v>
      </c>
      <c r="AS443" s="1" t="s">
        <v>3030</v>
      </c>
      <c r="AT443" s="1">
        <v>43623</v>
      </c>
      <c r="AU443" s="1">
        <v>0</v>
      </c>
      <c r="AV443" s="1">
        <v>0</v>
      </c>
      <c r="AW443" s="1">
        <v>0</v>
      </c>
      <c r="AX443" s="1" t="s">
        <v>1454</v>
      </c>
      <c r="AY443" s="1">
        <v>890303093000</v>
      </c>
      <c r="AZ443" s="1">
        <v>0</v>
      </c>
      <c r="BA443" s="1">
        <v>0</v>
      </c>
    </row>
    <row r="444" spans="1:53" x14ac:dyDescent="0.25">
      <c r="A444" s="309">
        <f t="shared" si="6"/>
        <v>444837</v>
      </c>
      <c r="B444" s="1" t="s">
        <v>2639</v>
      </c>
      <c r="C444" s="1">
        <v>29177623</v>
      </c>
      <c r="D444" s="1">
        <v>144105</v>
      </c>
      <c r="E444" s="1">
        <v>4</v>
      </c>
      <c r="F444" s="1">
        <v>2.91776232103892E+16</v>
      </c>
      <c r="G444" s="304">
        <v>44383</v>
      </c>
      <c r="H444" s="304">
        <v>45473</v>
      </c>
      <c r="I444" s="1">
        <v>0</v>
      </c>
      <c r="J444" s="1">
        <v>1</v>
      </c>
      <c r="K444" s="1">
        <v>4</v>
      </c>
      <c r="L444" s="1">
        <v>30</v>
      </c>
      <c r="M444" s="1">
        <v>2</v>
      </c>
      <c r="N444" s="305">
        <v>15.6</v>
      </c>
      <c r="O444" s="305">
        <v>16765</v>
      </c>
      <c r="P444" s="2">
        <v>3000000</v>
      </c>
      <c r="Q444" s="2">
        <v>109362</v>
      </c>
      <c r="R444" s="2">
        <v>2742646</v>
      </c>
      <c r="S444" s="1">
        <v>0</v>
      </c>
      <c r="T444" s="1">
        <v>0</v>
      </c>
      <c r="U444" s="1">
        <v>0</v>
      </c>
      <c r="W444" s="1">
        <v>0</v>
      </c>
      <c r="X444" s="1">
        <v>0</v>
      </c>
      <c r="Y444" s="1">
        <v>0</v>
      </c>
      <c r="AB444" s="304">
        <v>44499</v>
      </c>
      <c r="AC444" s="1">
        <v>1</v>
      </c>
      <c r="AD444" s="1" t="s">
        <v>3016</v>
      </c>
      <c r="AE444" s="1">
        <v>1</v>
      </c>
      <c r="AF444" s="1">
        <v>30</v>
      </c>
      <c r="AG444" s="1">
        <v>0</v>
      </c>
      <c r="AH444" s="1" t="s">
        <v>1454</v>
      </c>
      <c r="AI444" s="1" t="s">
        <v>1454</v>
      </c>
      <c r="AJ444" s="1" t="s">
        <v>1454</v>
      </c>
      <c r="AK444" s="1" t="s">
        <v>1454</v>
      </c>
      <c r="AL444" s="1" t="s">
        <v>1454</v>
      </c>
      <c r="AM444" s="1" t="s">
        <v>1454</v>
      </c>
      <c r="AN444" s="1">
        <v>1</v>
      </c>
      <c r="AO444" s="1">
        <v>1</v>
      </c>
      <c r="AP444" s="1" t="s">
        <v>3086</v>
      </c>
      <c r="AQ444" s="1" t="s">
        <v>1454</v>
      </c>
      <c r="AR444" s="2">
        <v>2297809</v>
      </c>
      <c r="AS444" s="1" t="s">
        <v>3023</v>
      </c>
      <c r="AT444" s="1">
        <v>44383</v>
      </c>
      <c r="AU444" s="1">
        <v>0</v>
      </c>
      <c r="AV444" s="1">
        <v>0</v>
      </c>
      <c r="AW444" s="1">
        <v>0</v>
      </c>
      <c r="AX444" s="1" t="s">
        <v>1454</v>
      </c>
      <c r="AY444" s="1">
        <v>0</v>
      </c>
      <c r="AZ444" s="1">
        <v>0</v>
      </c>
      <c r="BA444" s="1">
        <v>0</v>
      </c>
    </row>
    <row r="445" spans="1:53" x14ac:dyDescent="0.25">
      <c r="A445" s="309">
        <f t="shared" si="6"/>
        <v>0</v>
      </c>
      <c r="B445" s="1" t="s">
        <v>2639</v>
      </c>
      <c r="C445" s="1">
        <v>66993037</v>
      </c>
      <c r="D445" s="1">
        <v>144105</v>
      </c>
      <c r="E445" s="1">
        <v>4</v>
      </c>
      <c r="F445" s="1">
        <v>669930371003380</v>
      </c>
      <c r="G445" s="304">
        <v>43424</v>
      </c>
      <c r="H445" s="304">
        <v>45260</v>
      </c>
      <c r="I445" s="1">
        <v>0</v>
      </c>
      <c r="J445" s="1">
        <v>1</v>
      </c>
      <c r="K445" s="1">
        <v>59</v>
      </c>
      <c r="L445" s="1">
        <v>30</v>
      </c>
      <c r="M445" s="1">
        <v>2</v>
      </c>
      <c r="N445" s="305">
        <v>17.399999999999999</v>
      </c>
      <c r="O445" s="305">
        <v>18857</v>
      </c>
      <c r="P445" s="2">
        <v>13100000</v>
      </c>
      <c r="Q445" s="2">
        <v>330434</v>
      </c>
      <c r="R445" s="2">
        <v>161238</v>
      </c>
      <c r="S445" s="1">
        <v>0</v>
      </c>
      <c r="T445" s="1">
        <v>0</v>
      </c>
      <c r="U445" s="1">
        <v>0</v>
      </c>
      <c r="W445" s="1">
        <v>0</v>
      </c>
      <c r="X445" s="1">
        <v>0</v>
      </c>
      <c r="Y445" s="1">
        <v>0</v>
      </c>
      <c r="AB445" s="304">
        <v>44500</v>
      </c>
      <c r="AC445" s="1">
        <v>1</v>
      </c>
      <c r="AD445" s="1" t="s">
        <v>3016</v>
      </c>
      <c r="AE445" s="1">
        <v>1</v>
      </c>
      <c r="AF445" s="1">
        <v>30</v>
      </c>
      <c r="AG445" s="1">
        <v>0</v>
      </c>
      <c r="AH445" s="1" t="s">
        <v>1454</v>
      </c>
      <c r="AI445" s="1" t="s">
        <v>1454</v>
      </c>
      <c r="AJ445" s="1" t="s">
        <v>1454</v>
      </c>
      <c r="AK445" s="1" t="s">
        <v>1454</v>
      </c>
      <c r="AL445" s="1" t="s">
        <v>1454</v>
      </c>
      <c r="AM445" s="1" t="s">
        <v>1454</v>
      </c>
      <c r="AN445" s="1">
        <v>1</v>
      </c>
      <c r="AO445" s="1">
        <v>1</v>
      </c>
      <c r="AP445" s="1" t="s">
        <v>3086</v>
      </c>
      <c r="AQ445" s="1" t="s">
        <v>1454</v>
      </c>
      <c r="AR445" s="2">
        <v>4786587</v>
      </c>
      <c r="AS445" s="1" t="s">
        <v>3043</v>
      </c>
      <c r="AT445" s="1">
        <v>43424</v>
      </c>
      <c r="AU445" s="1">
        <v>0</v>
      </c>
      <c r="AV445" s="1">
        <v>0</v>
      </c>
      <c r="AW445" s="1">
        <v>0</v>
      </c>
      <c r="AX445" s="1" t="s">
        <v>1454</v>
      </c>
      <c r="AY445" s="1">
        <v>0</v>
      </c>
      <c r="AZ445" s="1">
        <v>0</v>
      </c>
      <c r="BA445" s="1">
        <v>0</v>
      </c>
    </row>
    <row r="446" spans="1:53" x14ac:dyDescent="0.25">
      <c r="A446" s="309">
        <f t="shared" si="6"/>
        <v>8414670</v>
      </c>
      <c r="B446" s="1" t="s">
        <v>2639</v>
      </c>
      <c r="C446" s="1">
        <v>1143934143</v>
      </c>
      <c r="D446" s="1">
        <v>144105</v>
      </c>
      <c r="E446" s="1">
        <v>4</v>
      </c>
      <c r="F446" s="1">
        <v>1.14393414311778E+18</v>
      </c>
      <c r="G446" s="304">
        <v>43935</v>
      </c>
      <c r="H446" s="304">
        <v>46476</v>
      </c>
      <c r="I446" s="1">
        <v>0</v>
      </c>
      <c r="J446" s="1">
        <v>1</v>
      </c>
      <c r="K446" s="1">
        <v>16</v>
      </c>
      <c r="L446" s="1">
        <v>30</v>
      </c>
      <c r="M446" s="1">
        <v>2</v>
      </c>
      <c r="N446" s="305">
        <v>18</v>
      </c>
      <c r="O446" s="305">
        <v>19562</v>
      </c>
      <c r="P446" s="2">
        <v>14428000</v>
      </c>
      <c r="Q446" s="2">
        <v>305686</v>
      </c>
      <c r="R446" s="2">
        <v>12886498</v>
      </c>
      <c r="S446" s="1">
        <v>0</v>
      </c>
      <c r="T446" s="1">
        <v>0</v>
      </c>
      <c r="U446" s="1">
        <v>0</v>
      </c>
      <c r="W446" s="1">
        <v>0</v>
      </c>
      <c r="X446" s="1">
        <v>0</v>
      </c>
      <c r="Y446" s="1">
        <v>0</v>
      </c>
      <c r="AB446" s="304">
        <v>44500</v>
      </c>
      <c r="AC446" s="1">
        <v>1</v>
      </c>
      <c r="AD446" s="1" t="s">
        <v>3016</v>
      </c>
      <c r="AE446" s="1">
        <v>1</v>
      </c>
      <c r="AF446" s="1">
        <v>30</v>
      </c>
      <c r="AG446" s="1">
        <v>0</v>
      </c>
      <c r="AH446" s="1" t="s">
        <v>1454</v>
      </c>
      <c r="AI446" s="1" t="s">
        <v>1454</v>
      </c>
      <c r="AJ446" s="1" t="s">
        <v>1454</v>
      </c>
      <c r="AK446" s="1" t="s">
        <v>1454</v>
      </c>
      <c r="AL446" s="1" t="s">
        <v>1454</v>
      </c>
      <c r="AM446" s="1" t="s">
        <v>1454</v>
      </c>
      <c r="AN446" s="1">
        <v>1</v>
      </c>
      <c r="AO446" s="1">
        <v>1</v>
      </c>
      <c r="AP446" s="1" t="s">
        <v>3086</v>
      </c>
      <c r="AQ446" s="1" t="s">
        <v>1454</v>
      </c>
      <c r="AR446" s="2">
        <v>4471828</v>
      </c>
      <c r="AS446" s="1" t="s">
        <v>3026</v>
      </c>
      <c r="AT446" s="1">
        <v>43935</v>
      </c>
      <c r="AU446" s="1">
        <v>0</v>
      </c>
      <c r="AV446" s="1">
        <v>0</v>
      </c>
      <c r="AW446" s="1">
        <v>0</v>
      </c>
      <c r="AX446" s="1" t="s">
        <v>1454</v>
      </c>
      <c r="AY446" s="1">
        <v>0</v>
      </c>
      <c r="AZ446" s="1">
        <v>0</v>
      </c>
      <c r="BA446" s="1">
        <v>0</v>
      </c>
    </row>
    <row r="447" spans="1:53" x14ac:dyDescent="0.25">
      <c r="A447" s="309">
        <f t="shared" si="6"/>
        <v>2200041</v>
      </c>
      <c r="B447" s="1" t="s">
        <v>2639</v>
      </c>
      <c r="C447" s="1">
        <v>1143934143</v>
      </c>
      <c r="D447" s="1">
        <v>144105</v>
      </c>
      <c r="E447" s="1">
        <v>4</v>
      </c>
      <c r="F447" s="1">
        <v>1.1439341431246799E+18</v>
      </c>
      <c r="G447" s="304">
        <v>44134</v>
      </c>
      <c r="H447" s="304">
        <v>44499</v>
      </c>
      <c r="I447" s="1">
        <v>0</v>
      </c>
      <c r="J447" s="1">
        <v>1</v>
      </c>
      <c r="K447" s="1">
        <v>2</v>
      </c>
      <c r="L447" s="1">
        <v>30</v>
      </c>
      <c r="M447" s="1">
        <v>2</v>
      </c>
      <c r="N447" s="305">
        <v>21.6</v>
      </c>
      <c r="O447" s="305">
        <v>23872</v>
      </c>
      <c r="P447" s="2">
        <v>4000000</v>
      </c>
      <c r="Q447" s="2">
        <v>374763</v>
      </c>
      <c r="R447" s="2">
        <v>3369214</v>
      </c>
      <c r="S447" s="1">
        <v>0</v>
      </c>
      <c r="T447" s="1">
        <v>0</v>
      </c>
      <c r="U447" s="1">
        <v>0</v>
      </c>
      <c r="W447" s="1">
        <v>0</v>
      </c>
      <c r="X447" s="1">
        <v>0</v>
      </c>
      <c r="Y447" s="1">
        <v>0</v>
      </c>
      <c r="AB447" s="304">
        <v>44500</v>
      </c>
      <c r="AC447" s="1">
        <v>1</v>
      </c>
      <c r="AD447" s="1" t="s">
        <v>3016</v>
      </c>
      <c r="AE447" s="1">
        <v>1</v>
      </c>
      <c r="AF447" s="1">
        <v>30</v>
      </c>
      <c r="AG447" s="1">
        <v>0</v>
      </c>
      <c r="AH447" s="1" t="s">
        <v>1454</v>
      </c>
      <c r="AI447" s="1" t="s">
        <v>1454</v>
      </c>
      <c r="AJ447" s="1" t="s">
        <v>1454</v>
      </c>
      <c r="AK447" s="1" t="s">
        <v>1454</v>
      </c>
      <c r="AL447" s="1" t="s">
        <v>1454</v>
      </c>
      <c r="AM447" s="1" t="s">
        <v>1454</v>
      </c>
      <c r="AN447" s="1">
        <v>1</v>
      </c>
      <c r="AO447" s="1">
        <v>1</v>
      </c>
      <c r="AP447" s="1" t="s">
        <v>3086</v>
      </c>
      <c r="AQ447" s="1" t="s">
        <v>1454</v>
      </c>
      <c r="AR447" s="2">
        <v>1169173</v>
      </c>
      <c r="AS447" s="1" t="s">
        <v>3018</v>
      </c>
      <c r="AT447" s="1">
        <v>44134</v>
      </c>
      <c r="AU447" s="1">
        <v>0</v>
      </c>
      <c r="AV447" s="1">
        <v>0</v>
      </c>
      <c r="AW447" s="1">
        <v>0</v>
      </c>
      <c r="AX447" s="1" t="s">
        <v>1454</v>
      </c>
      <c r="AY447" s="1">
        <v>0</v>
      </c>
      <c r="AZ447" s="1">
        <v>0</v>
      </c>
      <c r="BA447" s="1">
        <v>0</v>
      </c>
    </row>
    <row r="448" spans="1:53" x14ac:dyDescent="0.25">
      <c r="A448" s="309">
        <f t="shared" si="6"/>
        <v>1271342</v>
      </c>
      <c r="B448" s="1" t="s">
        <v>2639</v>
      </c>
      <c r="C448" s="1">
        <v>67022185</v>
      </c>
      <c r="D448" s="1">
        <v>144105</v>
      </c>
      <c r="E448" s="1">
        <v>4</v>
      </c>
      <c r="F448" s="1">
        <v>6.70221851083892E+16</v>
      </c>
      <c r="G448" s="304">
        <v>44371</v>
      </c>
      <c r="H448" s="304">
        <v>44560</v>
      </c>
      <c r="I448" s="1">
        <v>0</v>
      </c>
      <c r="J448" s="1">
        <v>2</v>
      </c>
      <c r="K448" s="1">
        <v>0</v>
      </c>
      <c r="L448" s="1">
        <v>30</v>
      </c>
      <c r="M448" s="1">
        <v>2</v>
      </c>
      <c r="N448" s="305">
        <v>19.2</v>
      </c>
      <c r="O448" s="305">
        <v>20983</v>
      </c>
      <c r="P448" s="2">
        <v>1800000</v>
      </c>
      <c r="Q448" s="2">
        <v>0</v>
      </c>
      <c r="R448" s="2">
        <v>1800000</v>
      </c>
      <c r="S448" s="1">
        <v>0</v>
      </c>
      <c r="T448" s="1">
        <v>0</v>
      </c>
      <c r="U448" s="1">
        <v>0</v>
      </c>
      <c r="W448" s="1">
        <v>0</v>
      </c>
      <c r="X448" s="1">
        <v>0</v>
      </c>
      <c r="Y448" s="1">
        <v>0</v>
      </c>
      <c r="Z448" s="1">
        <v>1800000</v>
      </c>
      <c r="AA448" s="1">
        <v>12</v>
      </c>
      <c r="AB448" s="304">
        <v>44371</v>
      </c>
      <c r="AC448" s="1">
        <v>1</v>
      </c>
      <c r="AD448" s="1" t="s">
        <v>3016</v>
      </c>
      <c r="AE448" s="1">
        <v>1</v>
      </c>
      <c r="AF448" s="1">
        <v>30</v>
      </c>
      <c r="AG448" s="1">
        <v>0</v>
      </c>
      <c r="AH448" s="1" t="s">
        <v>1454</v>
      </c>
      <c r="AI448" s="1" t="s">
        <v>1454</v>
      </c>
      <c r="AJ448" s="1" t="s">
        <v>1454</v>
      </c>
      <c r="AK448" s="1" t="s">
        <v>1454</v>
      </c>
      <c r="AL448" s="1" t="s">
        <v>1454</v>
      </c>
      <c r="AM448" s="1" t="s">
        <v>1454</v>
      </c>
      <c r="AN448" s="1">
        <v>1</v>
      </c>
      <c r="AO448" s="1">
        <v>1</v>
      </c>
      <c r="AP448" s="1" t="s">
        <v>3086</v>
      </c>
      <c r="AQ448" s="1" t="s">
        <v>1454</v>
      </c>
      <c r="AR448" s="2">
        <v>528658</v>
      </c>
      <c r="AS448" s="1" t="s">
        <v>3044</v>
      </c>
      <c r="AT448" s="1">
        <v>44371</v>
      </c>
      <c r="AU448" s="1">
        <v>0</v>
      </c>
      <c r="AV448" s="1">
        <v>0</v>
      </c>
      <c r="AW448" s="1">
        <v>0</v>
      </c>
      <c r="AX448" s="1" t="s">
        <v>1454</v>
      </c>
      <c r="AY448" s="1">
        <v>890303093000</v>
      </c>
      <c r="AZ448" s="1">
        <v>0</v>
      </c>
      <c r="BA448" s="1">
        <v>0</v>
      </c>
    </row>
    <row r="449" spans="1:53" x14ac:dyDescent="0.25">
      <c r="A449" s="309">
        <f t="shared" si="6"/>
        <v>27122911</v>
      </c>
      <c r="B449" s="1" t="s">
        <v>2639</v>
      </c>
      <c r="C449" s="1">
        <v>67022185</v>
      </c>
      <c r="D449" s="1">
        <v>144105</v>
      </c>
      <c r="E449" s="1">
        <v>4</v>
      </c>
      <c r="F449" s="1">
        <v>6.70221851177878E+16</v>
      </c>
      <c r="G449" s="304">
        <v>43935</v>
      </c>
      <c r="H449" s="304">
        <v>46507</v>
      </c>
      <c r="I449" s="1">
        <v>0</v>
      </c>
      <c r="J449" s="1">
        <v>1</v>
      </c>
      <c r="K449" s="1">
        <v>15</v>
      </c>
      <c r="L449" s="1">
        <v>30</v>
      </c>
      <c r="M449" s="1">
        <v>2</v>
      </c>
      <c r="N449" s="305">
        <v>18</v>
      </c>
      <c r="O449" s="305">
        <v>19562</v>
      </c>
      <c r="P449" s="2">
        <v>42470000</v>
      </c>
      <c r="Q449" s="2">
        <v>899811</v>
      </c>
      <c r="R449" s="2">
        <v>38401335</v>
      </c>
      <c r="S449" s="1">
        <v>0</v>
      </c>
      <c r="T449" s="1">
        <v>0</v>
      </c>
      <c r="U449" s="1">
        <v>0</v>
      </c>
      <c r="W449" s="1">
        <v>0</v>
      </c>
      <c r="X449" s="1">
        <v>0</v>
      </c>
      <c r="Y449" s="1">
        <v>0</v>
      </c>
      <c r="AB449" s="304">
        <v>44498</v>
      </c>
      <c r="AC449" s="1">
        <v>1</v>
      </c>
      <c r="AD449" s="1" t="s">
        <v>3016</v>
      </c>
      <c r="AE449" s="1">
        <v>1</v>
      </c>
      <c r="AF449" s="1">
        <v>30</v>
      </c>
      <c r="AG449" s="1">
        <v>0</v>
      </c>
      <c r="AH449" s="1" t="s">
        <v>1454</v>
      </c>
      <c r="AI449" s="1" t="s">
        <v>1454</v>
      </c>
      <c r="AJ449" s="1" t="s">
        <v>1454</v>
      </c>
      <c r="AK449" s="1" t="s">
        <v>1454</v>
      </c>
      <c r="AL449" s="1" t="s">
        <v>1454</v>
      </c>
      <c r="AM449" s="1" t="s">
        <v>1454</v>
      </c>
      <c r="AN449" s="1">
        <v>1</v>
      </c>
      <c r="AO449" s="1">
        <v>1</v>
      </c>
      <c r="AP449" s="1" t="s">
        <v>3086</v>
      </c>
      <c r="AQ449" s="1" t="s">
        <v>1454</v>
      </c>
      <c r="AR449" s="2">
        <v>11278424</v>
      </c>
      <c r="AS449" s="1" t="s">
        <v>3026</v>
      </c>
      <c r="AT449" s="1">
        <v>43935</v>
      </c>
      <c r="AU449" s="1">
        <v>0</v>
      </c>
      <c r="AV449" s="1">
        <v>0</v>
      </c>
      <c r="AW449" s="1">
        <v>0</v>
      </c>
      <c r="AX449" s="1" t="s">
        <v>1454</v>
      </c>
      <c r="AY449" s="1">
        <v>890303093000</v>
      </c>
      <c r="AZ449" s="304">
        <v>0</v>
      </c>
      <c r="BA449" s="1">
        <v>0</v>
      </c>
    </row>
    <row r="450" spans="1:53" x14ac:dyDescent="0.25">
      <c r="A450" s="309">
        <f t="shared" ref="A450:A513" si="7">IF(+R450&gt;AR450,R450-AR450,0)</f>
        <v>0</v>
      </c>
      <c r="B450" s="1" t="s">
        <v>2639</v>
      </c>
      <c r="C450" s="1">
        <v>66739330</v>
      </c>
      <c r="D450" s="1">
        <v>144105</v>
      </c>
      <c r="E450" s="1">
        <v>4</v>
      </c>
      <c r="F450" s="1">
        <v>6.6739330115488496E+16</v>
      </c>
      <c r="G450" s="304">
        <v>44104</v>
      </c>
      <c r="H450" s="304">
        <v>45930</v>
      </c>
      <c r="I450" s="1">
        <v>0</v>
      </c>
      <c r="J450" s="1">
        <v>1</v>
      </c>
      <c r="K450" s="1">
        <v>13</v>
      </c>
      <c r="L450" s="1">
        <v>30</v>
      </c>
      <c r="M450" s="1">
        <v>2</v>
      </c>
      <c r="N450" s="305">
        <v>11.4</v>
      </c>
      <c r="O450" s="305">
        <v>12015</v>
      </c>
      <c r="P450" s="2">
        <v>5000000</v>
      </c>
      <c r="Q450" s="2">
        <v>110436</v>
      </c>
      <c r="R450" s="2">
        <v>4148812</v>
      </c>
      <c r="S450" s="1">
        <v>0</v>
      </c>
      <c r="T450" s="1">
        <v>0</v>
      </c>
      <c r="U450" s="1">
        <v>0</v>
      </c>
      <c r="W450" s="1">
        <v>0</v>
      </c>
      <c r="X450" s="1">
        <v>0</v>
      </c>
      <c r="Y450" s="1">
        <v>0</v>
      </c>
      <c r="AA450" s="306"/>
      <c r="AB450" s="304">
        <v>44498</v>
      </c>
      <c r="AC450" s="1">
        <v>1</v>
      </c>
      <c r="AD450" s="1" t="s">
        <v>3016</v>
      </c>
      <c r="AE450" s="1">
        <v>1</v>
      </c>
      <c r="AF450" s="1">
        <v>30</v>
      </c>
      <c r="AG450" s="1">
        <v>0</v>
      </c>
      <c r="AH450" s="1" t="s">
        <v>1454</v>
      </c>
      <c r="AI450" s="1" t="s">
        <v>1454</v>
      </c>
      <c r="AJ450" s="1" t="s">
        <v>1454</v>
      </c>
      <c r="AK450" s="1" t="s">
        <v>1454</v>
      </c>
      <c r="AL450" s="1" t="s">
        <v>1454</v>
      </c>
      <c r="AM450" s="1" t="s">
        <v>1454</v>
      </c>
      <c r="AN450" s="1">
        <v>1</v>
      </c>
      <c r="AO450" s="1">
        <v>1</v>
      </c>
      <c r="AP450" s="1" t="s">
        <v>3086</v>
      </c>
      <c r="AQ450" s="1" t="s">
        <v>1454</v>
      </c>
      <c r="AR450" s="2">
        <v>6332048</v>
      </c>
      <c r="AS450" s="1" t="s">
        <v>3020</v>
      </c>
      <c r="AT450" s="1">
        <v>44104</v>
      </c>
      <c r="AU450" s="1">
        <v>0</v>
      </c>
      <c r="AV450" s="1">
        <v>0</v>
      </c>
      <c r="AW450" s="1">
        <v>0</v>
      </c>
      <c r="AX450" s="1" t="s">
        <v>1454</v>
      </c>
      <c r="AY450" s="1">
        <v>890303093000</v>
      </c>
      <c r="AZ450" s="1">
        <v>0</v>
      </c>
      <c r="BA450" s="1">
        <v>0</v>
      </c>
    </row>
    <row r="451" spans="1:53" x14ac:dyDescent="0.25">
      <c r="A451" s="309">
        <f t="shared" si="7"/>
        <v>0</v>
      </c>
      <c r="B451" s="1" t="s">
        <v>2639</v>
      </c>
      <c r="C451" s="1">
        <v>66774863</v>
      </c>
      <c r="D451" s="1">
        <v>144105</v>
      </c>
      <c r="E451" s="1">
        <v>4</v>
      </c>
      <c r="F451" s="1">
        <v>6.6774863116379296E+16</v>
      </c>
      <c r="G451" s="304">
        <v>42213</v>
      </c>
      <c r="H451" s="304">
        <v>45868</v>
      </c>
      <c r="I451" s="1">
        <v>0</v>
      </c>
      <c r="J451" s="1">
        <v>1</v>
      </c>
      <c r="K451" s="1">
        <v>75</v>
      </c>
      <c r="L451" s="1">
        <v>30</v>
      </c>
      <c r="M451" s="1">
        <v>2</v>
      </c>
      <c r="N451" s="305">
        <v>10.8</v>
      </c>
      <c r="O451" s="305">
        <v>11351</v>
      </c>
      <c r="P451" s="2">
        <v>4250000</v>
      </c>
      <c r="Q451" s="2">
        <v>92592</v>
      </c>
      <c r="R451" s="2">
        <v>3396305</v>
      </c>
      <c r="S451" s="1">
        <v>0</v>
      </c>
      <c r="T451" s="1">
        <v>0</v>
      </c>
      <c r="U451" s="1">
        <v>0</v>
      </c>
      <c r="W451" s="1">
        <v>0</v>
      </c>
      <c r="X451" s="1">
        <v>0</v>
      </c>
      <c r="Y451" s="1">
        <v>0</v>
      </c>
      <c r="AB451" s="304">
        <v>44498</v>
      </c>
      <c r="AC451" s="1">
        <v>1</v>
      </c>
      <c r="AD451" s="1" t="s">
        <v>3016</v>
      </c>
      <c r="AE451" s="1">
        <v>1</v>
      </c>
      <c r="AF451" s="1">
        <v>30</v>
      </c>
      <c r="AG451" s="1">
        <v>0</v>
      </c>
      <c r="AH451" s="1" t="s">
        <v>1454</v>
      </c>
      <c r="AI451" s="1" t="s">
        <v>1454</v>
      </c>
      <c r="AJ451" s="1" t="s">
        <v>1454</v>
      </c>
      <c r="AK451" s="1" t="s">
        <v>1454</v>
      </c>
      <c r="AL451" s="1" t="s">
        <v>1454</v>
      </c>
      <c r="AM451" s="1" t="s">
        <v>1454</v>
      </c>
      <c r="AN451" s="1">
        <v>1</v>
      </c>
      <c r="AO451" s="1">
        <v>1</v>
      </c>
      <c r="AP451" s="1" t="s">
        <v>3086</v>
      </c>
      <c r="AQ451" s="1" t="s">
        <v>1454</v>
      </c>
      <c r="AR451" s="2">
        <v>4882849</v>
      </c>
      <c r="AS451" s="1" t="s">
        <v>3042</v>
      </c>
      <c r="AT451" s="1">
        <v>42213</v>
      </c>
      <c r="AU451" s="1">
        <v>0</v>
      </c>
      <c r="AV451" s="1">
        <v>0</v>
      </c>
      <c r="AW451" s="1">
        <v>0</v>
      </c>
      <c r="AX451" s="1" t="s">
        <v>1454</v>
      </c>
      <c r="AY451" s="1">
        <v>890303093000</v>
      </c>
      <c r="AZ451" s="1">
        <v>0</v>
      </c>
      <c r="BA451" s="1">
        <v>0</v>
      </c>
    </row>
    <row r="452" spans="1:53" x14ac:dyDescent="0.25">
      <c r="A452" s="309">
        <f t="shared" si="7"/>
        <v>0</v>
      </c>
      <c r="B452" s="1" t="s">
        <v>2639</v>
      </c>
      <c r="C452" s="1">
        <v>66774863</v>
      </c>
      <c r="D452" s="1">
        <v>144105</v>
      </c>
      <c r="E452" s="1">
        <v>4</v>
      </c>
      <c r="F452" s="1">
        <v>6.67748632603862E+16</v>
      </c>
      <c r="G452" s="304">
        <v>43608</v>
      </c>
      <c r="H452" s="304">
        <v>45442</v>
      </c>
      <c r="I452" s="1">
        <v>0</v>
      </c>
      <c r="J452" s="1">
        <v>1</v>
      </c>
      <c r="K452" s="1">
        <v>26</v>
      </c>
      <c r="L452" s="1">
        <v>30</v>
      </c>
      <c r="M452" s="1">
        <v>2</v>
      </c>
      <c r="N452" s="305">
        <v>17.399999999999999</v>
      </c>
      <c r="O452" s="305">
        <v>18857</v>
      </c>
      <c r="P452" s="2">
        <v>7300000</v>
      </c>
      <c r="Q452" s="2">
        <v>193763</v>
      </c>
      <c r="R452" s="2">
        <v>4992538</v>
      </c>
      <c r="S452" s="1">
        <v>0</v>
      </c>
      <c r="T452" s="1">
        <v>0</v>
      </c>
      <c r="U452" s="1">
        <v>0</v>
      </c>
      <c r="W452" s="1">
        <v>0</v>
      </c>
      <c r="X452" s="1">
        <v>0</v>
      </c>
      <c r="Y452" s="1">
        <v>0</v>
      </c>
      <c r="AB452" s="304">
        <v>44498</v>
      </c>
      <c r="AC452" s="1">
        <v>1</v>
      </c>
      <c r="AD452" s="1" t="s">
        <v>3016</v>
      </c>
      <c r="AE452" s="1">
        <v>1</v>
      </c>
      <c r="AF452" s="1">
        <v>30</v>
      </c>
      <c r="AG452" s="1">
        <v>0</v>
      </c>
      <c r="AH452" s="1" t="s">
        <v>1454</v>
      </c>
      <c r="AI452" s="1" t="s">
        <v>1454</v>
      </c>
      <c r="AJ452" s="1" t="s">
        <v>1454</v>
      </c>
      <c r="AK452" s="1" t="s">
        <v>1454</v>
      </c>
      <c r="AL452" s="1" t="s">
        <v>1454</v>
      </c>
      <c r="AM452" s="1" t="s">
        <v>1454</v>
      </c>
      <c r="AN452" s="1">
        <v>1</v>
      </c>
      <c r="AO452" s="1">
        <v>1</v>
      </c>
      <c r="AP452" s="1" t="s">
        <v>3086</v>
      </c>
      <c r="AQ452" s="1" t="s">
        <v>1454</v>
      </c>
      <c r="AR452" s="2">
        <v>7177744</v>
      </c>
      <c r="AS452" s="1" t="s">
        <v>3040</v>
      </c>
      <c r="AT452" s="1">
        <v>43608</v>
      </c>
      <c r="AU452" s="1">
        <v>0</v>
      </c>
      <c r="AV452" s="1">
        <v>0</v>
      </c>
      <c r="AW452" s="1">
        <v>0</v>
      </c>
      <c r="AX452" s="1" t="s">
        <v>1454</v>
      </c>
      <c r="AY452" s="1">
        <v>890303093000</v>
      </c>
      <c r="AZ452" s="1">
        <v>0</v>
      </c>
      <c r="BA452" s="1">
        <v>0</v>
      </c>
    </row>
    <row r="453" spans="1:53" x14ac:dyDescent="0.25">
      <c r="A453" s="309">
        <f t="shared" si="7"/>
        <v>1047439</v>
      </c>
      <c r="B453" s="1" t="s">
        <v>2639</v>
      </c>
      <c r="C453" s="1">
        <v>16771823</v>
      </c>
      <c r="D453" s="1">
        <v>144105</v>
      </c>
      <c r="E453" s="1">
        <v>4</v>
      </c>
      <c r="F453" s="1">
        <v>1.67718232103881E+16</v>
      </c>
      <c r="G453" s="304">
        <v>43998</v>
      </c>
      <c r="H453" s="304">
        <v>45838</v>
      </c>
      <c r="I453" s="1">
        <v>0</v>
      </c>
      <c r="J453" s="1">
        <v>1</v>
      </c>
      <c r="K453" s="1">
        <v>16</v>
      </c>
      <c r="L453" s="1">
        <v>30</v>
      </c>
      <c r="M453" s="1">
        <v>2</v>
      </c>
      <c r="N453" s="305">
        <v>16.8</v>
      </c>
      <c r="O453" s="305">
        <v>18156</v>
      </c>
      <c r="P453" s="2">
        <v>5000000</v>
      </c>
      <c r="Q453" s="2">
        <v>131049</v>
      </c>
      <c r="R453" s="2">
        <v>4097504</v>
      </c>
      <c r="S453" s="1">
        <v>0</v>
      </c>
      <c r="T453" s="1">
        <v>0</v>
      </c>
      <c r="U453" s="1">
        <v>0</v>
      </c>
      <c r="W453" s="1">
        <v>0</v>
      </c>
      <c r="X453" s="1">
        <v>0</v>
      </c>
      <c r="Y453" s="1">
        <v>0</v>
      </c>
      <c r="AB453" s="304">
        <v>44498</v>
      </c>
      <c r="AC453" s="1">
        <v>1</v>
      </c>
      <c r="AD453" s="1" t="s">
        <v>3016</v>
      </c>
      <c r="AE453" s="1">
        <v>1</v>
      </c>
      <c r="AF453" s="1">
        <v>30</v>
      </c>
      <c r="AG453" s="1">
        <v>0</v>
      </c>
      <c r="AH453" s="1" t="s">
        <v>1454</v>
      </c>
      <c r="AI453" s="1" t="s">
        <v>1454</v>
      </c>
      <c r="AJ453" s="1" t="s">
        <v>1454</v>
      </c>
      <c r="AK453" s="1" t="s">
        <v>1454</v>
      </c>
      <c r="AL453" s="1" t="s">
        <v>1454</v>
      </c>
      <c r="AM453" s="1" t="s">
        <v>1454</v>
      </c>
      <c r="AN453" s="1">
        <v>1</v>
      </c>
      <c r="AO453" s="1">
        <v>1</v>
      </c>
      <c r="AP453" s="1" t="s">
        <v>3086</v>
      </c>
      <c r="AQ453" s="1" t="s">
        <v>1454</v>
      </c>
      <c r="AR453" s="2">
        <v>3050065</v>
      </c>
      <c r="AS453" s="1" t="s">
        <v>3023</v>
      </c>
      <c r="AT453" s="1">
        <v>43998</v>
      </c>
      <c r="AU453" s="1">
        <v>0</v>
      </c>
      <c r="AV453" s="1">
        <v>0</v>
      </c>
      <c r="AW453" s="1">
        <v>0</v>
      </c>
      <c r="AX453" s="1" t="s">
        <v>1454</v>
      </c>
      <c r="AY453" s="1">
        <v>890303093000</v>
      </c>
      <c r="AZ453" s="1">
        <v>0</v>
      </c>
      <c r="BA453" s="1">
        <v>0</v>
      </c>
    </row>
    <row r="454" spans="1:53" x14ac:dyDescent="0.25">
      <c r="A454" s="309">
        <f t="shared" si="7"/>
        <v>2273546</v>
      </c>
      <c r="B454" s="1" t="s">
        <v>2639</v>
      </c>
      <c r="C454" s="1">
        <v>31939615</v>
      </c>
      <c r="D454" s="1">
        <v>144105</v>
      </c>
      <c r="E454" s="1">
        <v>4</v>
      </c>
      <c r="F454" s="1">
        <v>3.19396151246892E+16</v>
      </c>
      <c r="G454" s="304">
        <v>44376</v>
      </c>
      <c r="H454" s="304">
        <v>44711</v>
      </c>
      <c r="I454" s="1">
        <v>0</v>
      </c>
      <c r="J454" s="1">
        <v>1</v>
      </c>
      <c r="K454" s="1">
        <v>6</v>
      </c>
      <c r="L454" s="1">
        <v>30</v>
      </c>
      <c r="M454" s="1">
        <v>2</v>
      </c>
      <c r="N454" s="305">
        <v>19.2</v>
      </c>
      <c r="O454" s="305">
        <v>20983</v>
      </c>
      <c r="P454" s="2">
        <v>3500000</v>
      </c>
      <c r="Q454" s="2">
        <v>187123</v>
      </c>
      <c r="R454" s="2">
        <v>2969559</v>
      </c>
      <c r="S454" s="1">
        <v>0</v>
      </c>
      <c r="T454" s="1">
        <v>0</v>
      </c>
      <c r="U454" s="1">
        <v>0</v>
      </c>
      <c r="W454" s="1">
        <v>0</v>
      </c>
      <c r="X454" s="1">
        <v>0</v>
      </c>
      <c r="Y454" s="1">
        <v>0</v>
      </c>
      <c r="Z454" s="1">
        <v>1800000</v>
      </c>
      <c r="AA454" s="1">
        <v>12</v>
      </c>
      <c r="AB454" s="304">
        <v>44498</v>
      </c>
      <c r="AC454" s="1">
        <v>1</v>
      </c>
      <c r="AD454" s="1" t="s">
        <v>3016</v>
      </c>
      <c r="AE454" s="1">
        <v>1</v>
      </c>
      <c r="AF454" s="1">
        <v>30</v>
      </c>
      <c r="AG454" s="1">
        <v>0</v>
      </c>
      <c r="AH454" s="1" t="s">
        <v>1454</v>
      </c>
      <c r="AI454" s="1" t="s">
        <v>1454</v>
      </c>
      <c r="AJ454" s="1" t="s">
        <v>1454</v>
      </c>
      <c r="AK454" s="1" t="s">
        <v>1454</v>
      </c>
      <c r="AL454" s="1" t="s">
        <v>1454</v>
      </c>
      <c r="AM454" s="1" t="s">
        <v>1454</v>
      </c>
      <c r="AN454" s="1">
        <v>1</v>
      </c>
      <c r="AO454" s="1">
        <v>1</v>
      </c>
      <c r="AP454" s="1" t="s">
        <v>3086</v>
      </c>
      <c r="AQ454" s="1" t="s">
        <v>1454</v>
      </c>
      <c r="AR454" s="2">
        <v>696013</v>
      </c>
      <c r="AS454" s="1" t="s">
        <v>3018</v>
      </c>
      <c r="AT454" s="1">
        <v>44376</v>
      </c>
      <c r="AU454" s="1">
        <v>0</v>
      </c>
      <c r="AV454" s="1">
        <v>0</v>
      </c>
      <c r="AW454" s="1">
        <v>0</v>
      </c>
      <c r="AX454" s="1" t="s">
        <v>1454</v>
      </c>
      <c r="AY454" s="1">
        <v>890303093000</v>
      </c>
      <c r="AZ454" s="1">
        <v>0</v>
      </c>
      <c r="BA454" s="1">
        <v>0</v>
      </c>
    </row>
    <row r="455" spans="1:53" x14ac:dyDescent="0.25">
      <c r="A455" s="309">
        <f t="shared" si="7"/>
        <v>25680941</v>
      </c>
      <c r="B455" s="1" t="s">
        <v>2639</v>
      </c>
      <c r="C455" s="1">
        <v>31939615</v>
      </c>
      <c r="D455" s="1">
        <v>144105</v>
      </c>
      <c r="E455" s="1">
        <v>4</v>
      </c>
      <c r="F455" s="1">
        <v>3.19396151173843E+16</v>
      </c>
      <c r="G455" s="304">
        <v>43223</v>
      </c>
      <c r="H455" s="304">
        <v>45412</v>
      </c>
      <c r="I455" s="1">
        <v>0</v>
      </c>
      <c r="J455" s="1">
        <v>1</v>
      </c>
      <c r="K455" s="1">
        <v>40</v>
      </c>
      <c r="L455" s="1">
        <v>30</v>
      </c>
      <c r="M455" s="1">
        <v>2</v>
      </c>
      <c r="N455" s="305">
        <v>18</v>
      </c>
      <c r="O455" s="305">
        <v>19562</v>
      </c>
      <c r="P455" s="2">
        <v>58000000</v>
      </c>
      <c r="Q455" s="2">
        <v>1332312</v>
      </c>
      <c r="R455" s="2">
        <v>33542781</v>
      </c>
      <c r="S455" s="1">
        <v>0</v>
      </c>
      <c r="T455" s="1">
        <v>0</v>
      </c>
      <c r="U455" s="1">
        <v>0</v>
      </c>
      <c r="W455" s="1">
        <v>0</v>
      </c>
      <c r="X455" s="1">
        <v>0</v>
      </c>
      <c r="Y455" s="1">
        <v>0</v>
      </c>
      <c r="AB455" s="304">
        <v>44498</v>
      </c>
      <c r="AC455" s="1">
        <v>1</v>
      </c>
      <c r="AD455" s="1" t="s">
        <v>3016</v>
      </c>
      <c r="AE455" s="1">
        <v>1</v>
      </c>
      <c r="AF455" s="1">
        <v>30</v>
      </c>
      <c r="AG455" s="1">
        <v>0</v>
      </c>
      <c r="AH455" s="1" t="s">
        <v>1454</v>
      </c>
      <c r="AI455" s="1" t="s">
        <v>1454</v>
      </c>
      <c r="AJ455" s="1" t="s">
        <v>1454</v>
      </c>
      <c r="AK455" s="1" t="s">
        <v>1454</v>
      </c>
      <c r="AL455" s="1" t="s">
        <v>1454</v>
      </c>
      <c r="AM455" s="1" t="s">
        <v>1454</v>
      </c>
      <c r="AN455" s="1">
        <v>1</v>
      </c>
      <c r="AO455" s="1">
        <v>1</v>
      </c>
      <c r="AP455" s="1" t="s">
        <v>3086</v>
      </c>
      <c r="AQ455" s="1" t="s">
        <v>1454</v>
      </c>
      <c r="AR455" s="2">
        <v>7861840</v>
      </c>
      <c r="AS455" s="1" t="s">
        <v>3038</v>
      </c>
      <c r="AT455" s="1">
        <v>43223</v>
      </c>
      <c r="AU455" s="1">
        <v>0</v>
      </c>
      <c r="AV455" s="1">
        <v>0</v>
      </c>
      <c r="AW455" s="1">
        <v>0</v>
      </c>
      <c r="AX455" s="1" t="s">
        <v>1454</v>
      </c>
      <c r="AY455" s="1">
        <v>890303093000</v>
      </c>
      <c r="AZ455" s="1">
        <v>0</v>
      </c>
      <c r="BA455" s="1">
        <v>0</v>
      </c>
    </row>
    <row r="456" spans="1:53" x14ac:dyDescent="0.25">
      <c r="A456" s="309">
        <f t="shared" si="7"/>
        <v>457510</v>
      </c>
      <c r="B456" s="1" t="s">
        <v>2639</v>
      </c>
      <c r="C456" s="1">
        <v>31931811</v>
      </c>
      <c r="D456" s="1">
        <v>144105</v>
      </c>
      <c r="E456" s="1">
        <v>4</v>
      </c>
      <c r="F456" s="1">
        <v>3.19318112103892E+16</v>
      </c>
      <c r="G456" s="304">
        <v>44377</v>
      </c>
      <c r="H456" s="304">
        <v>45107</v>
      </c>
      <c r="I456" s="1">
        <v>0</v>
      </c>
      <c r="J456" s="1">
        <v>1</v>
      </c>
      <c r="K456" s="1">
        <v>4</v>
      </c>
      <c r="L456" s="1">
        <v>30</v>
      </c>
      <c r="M456" s="1">
        <v>2</v>
      </c>
      <c r="N456" s="305">
        <v>14.4</v>
      </c>
      <c r="O456" s="305">
        <v>15389</v>
      </c>
      <c r="P456" s="2">
        <v>4000000</v>
      </c>
      <c r="Q456" s="2">
        <v>198539</v>
      </c>
      <c r="R456" s="2">
        <v>3402662</v>
      </c>
      <c r="S456" s="1">
        <v>40832</v>
      </c>
      <c r="T456" s="1">
        <v>0</v>
      </c>
      <c r="U456" s="1">
        <v>0</v>
      </c>
      <c r="W456" s="1">
        <v>0</v>
      </c>
      <c r="X456" s="1">
        <v>0</v>
      </c>
      <c r="Y456" s="1">
        <v>0</v>
      </c>
      <c r="AB456" s="304">
        <v>44500</v>
      </c>
      <c r="AC456" s="1">
        <v>1</v>
      </c>
      <c r="AD456" s="1" t="s">
        <v>3016</v>
      </c>
      <c r="AE456" s="1">
        <v>1</v>
      </c>
      <c r="AF456" s="1">
        <v>30</v>
      </c>
      <c r="AG456" s="1">
        <v>0</v>
      </c>
      <c r="AH456" s="1" t="s">
        <v>1454</v>
      </c>
      <c r="AI456" s="1" t="s">
        <v>1454</v>
      </c>
      <c r="AJ456" s="1" t="s">
        <v>1454</v>
      </c>
      <c r="AK456" s="1" t="s">
        <v>1454</v>
      </c>
      <c r="AL456" s="1" t="s">
        <v>1454</v>
      </c>
      <c r="AM456" s="1" t="s">
        <v>1454</v>
      </c>
      <c r="AN456" s="1">
        <v>1</v>
      </c>
      <c r="AO456" s="1">
        <v>1</v>
      </c>
      <c r="AP456" s="1" t="s">
        <v>3086</v>
      </c>
      <c r="AQ456" s="1" t="s">
        <v>1454</v>
      </c>
      <c r="AR456" s="2">
        <v>2945152</v>
      </c>
      <c r="AS456" s="1" t="s">
        <v>3023</v>
      </c>
      <c r="AT456" s="1">
        <v>44377</v>
      </c>
      <c r="AU456" s="1">
        <v>0</v>
      </c>
      <c r="AV456" s="1">
        <v>0</v>
      </c>
      <c r="AW456" s="1">
        <v>0</v>
      </c>
      <c r="AX456" s="1" t="s">
        <v>1454</v>
      </c>
      <c r="AY456" s="1" t="s">
        <v>1454</v>
      </c>
      <c r="AZ456" s="1">
        <v>0</v>
      </c>
      <c r="BA456" s="1">
        <v>0</v>
      </c>
    </row>
    <row r="457" spans="1:53" x14ac:dyDescent="0.25">
      <c r="A457" s="309">
        <f t="shared" si="7"/>
        <v>215641</v>
      </c>
      <c r="B457" s="1" t="s">
        <v>2639</v>
      </c>
      <c r="C457" s="1">
        <v>66824361</v>
      </c>
      <c r="D457" s="1">
        <v>144105</v>
      </c>
      <c r="E457" s="1">
        <v>4</v>
      </c>
      <c r="F457" s="1">
        <v>6.6824361113014096E+16</v>
      </c>
      <c r="G457" s="304">
        <v>44484</v>
      </c>
      <c r="H457" s="304">
        <v>44681</v>
      </c>
      <c r="I457" s="1">
        <v>0</v>
      </c>
      <c r="J457" s="1">
        <v>1</v>
      </c>
      <c r="K457" s="1">
        <v>0</v>
      </c>
      <c r="L457" s="1">
        <v>30</v>
      </c>
      <c r="M457" s="1">
        <v>2</v>
      </c>
      <c r="N457" s="305">
        <v>19.8</v>
      </c>
      <c r="O457" s="305">
        <v>21699</v>
      </c>
      <c r="P457" s="2">
        <v>390000</v>
      </c>
      <c r="Q457" s="2">
        <v>68861</v>
      </c>
      <c r="R457" s="2">
        <v>390000</v>
      </c>
      <c r="S457" s="1">
        <v>0</v>
      </c>
      <c r="T457" s="1">
        <v>0</v>
      </c>
      <c r="U457" s="1">
        <v>0</v>
      </c>
      <c r="W457" s="1">
        <v>0</v>
      </c>
      <c r="X457" s="1">
        <v>0</v>
      </c>
      <c r="Y457" s="1">
        <v>0</v>
      </c>
      <c r="AB457" s="304">
        <v>44484</v>
      </c>
      <c r="AC457" s="1">
        <v>1</v>
      </c>
      <c r="AD457" s="1" t="s">
        <v>3016</v>
      </c>
      <c r="AE457" s="1">
        <v>1</v>
      </c>
      <c r="AF457" s="1">
        <v>30</v>
      </c>
      <c r="AG457" s="1">
        <v>0</v>
      </c>
      <c r="AH457" s="1" t="s">
        <v>1454</v>
      </c>
      <c r="AI457" s="1" t="s">
        <v>1454</v>
      </c>
      <c r="AJ457" s="1" t="s">
        <v>1454</v>
      </c>
      <c r="AK457" s="1" t="s">
        <v>1454</v>
      </c>
      <c r="AL457" s="1" t="s">
        <v>1454</v>
      </c>
      <c r="AM457" s="1" t="s">
        <v>1454</v>
      </c>
      <c r="AN457" s="1">
        <v>1</v>
      </c>
      <c r="AO457" s="1">
        <v>1</v>
      </c>
      <c r="AP457" s="1" t="s">
        <v>3086</v>
      </c>
      <c r="AQ457" s="1" t="s">
        <v>1454</v>
      </c>
      <c r="AR457" s="2">
        <v>174359</v>
      </c>
      <c r="AS457" s="1" t="s">
        <v>3078</v>
      </c>
      <c r="AT457" s="1">
        <v>44484</v>
      </c>
      <c r="AU457" s="1">
        <v>0</v>
      </c>
      <c r="AV457" s="1">
        <v>0</v>
      </c>
      <c r="AW457" s="1">
        <v>0</v>
      </c>
      <c r="AX457" s="1" t="s">
        <v>1454</v>
      </c>
      <c r="AY457" s="1">
        <v>890303093000</v>
      </c>
      <c r="AZ457" s="1">
        <v>0</v>
      </c>
      <c r="BA457" s="1">
        <v>0</v>
      </c>
    </row>
    <row r="458" spans="1:53" x14ac:dyDescent="0.25">
      <c r="A458" s="309">
        <f t="shared" si="7"/>
        <v>1115830</v>
      </c>
      <c r="B458" s="1" t="s">
        <v>2639</v>
      </c>
      <c r="C458" s="1">
        <v>66824361</v>
      </c>
      <c r="D458" s="1">
        <v>144105</v>
      </c>
      <c r="E458" s="1">
        <v>4</v>
      </c>
      <c r="F458" s="1">
        <v>6.6824361210388896E+16</v>
      </c>
      <c r="G458" s="304">
        <v>44264</v>
      </c>
      <c r="H458" s="304">
        <v>45716</v>
      </c>
      <c r="I458" s="1">
        <v>0</v>
      </c>
      <c r="J458" s="1">
        <v>1</v>
      </c>
      <c r="K458" s="1">
        <v>8</v>
      </c>
      <c r="L458" s="1">
        <v>30</v>
      </c>
      <c r="M458" s="1">
        <v>2</v>
      </c>
      <c r="N458" s="305">
        <v>14.4</v>
      </c>
      <c r="O458" s="305">
        <v>15389</v>
      </c>
      <c r="P458" s="2">
        <v>2300000</v>
      </c>
      <c r="Q458" s="2">
        <v>66844</v>
      </c>
      <c r="R458" s="2">
        <v>2018047</v>
      </c>
      <c r="S458" s="1">
        <v>0</v>
      </c>
      <c r="T458" s="1">
        <v>0</v>
      </c>
      <c r="U458" s="1">
        <v>0</v>
      </c>
      <c r="W458" s="1">
        <v>0</v>
      </c>
      <c r="X458" s="1">
        <v>0</v>
      </c>
      <c r="Y458" s="1">
        <v>0</v>
      </c>
      <c r="AB458" s="304">
        <v>44498</v>
      </c>
      <c r="AC458" s="1">
        <v>1</v>
      </c>
      <c r="AD458" s="1" t="s">
        <v>3016</v>
      </c>
      <c r="AE458" s="1">
        <v>1</v>
      </c>
      <c r="AF458" s="1">
        <v>30</v>
      </c>
      <c r="AG458" s="1">
        <v>0</v>
      </c>
      <c r="AH458" s="1" t="s">
        <v>1454</v>
      </c>
      <c r="AI458" s="1" t="s">
        <v>1454</v>
      </c>
      <c r="AJ458" s="1" t="s">
        <v>1454</v>
      </c>
      <c r="AK458" s="1" t="s">
        <v>1454</v>
      </c>
      <c r="AL458" s="1" t="s">
        <v>1454</v>
      </c>
      <c r="AM458" s="1" t="s">
        <v>1454</v>
      </c>
      <c r="AN458" s="1">
        <v>1</v>
      </c>
      <c r="AO458" s="1">
        <v>1</v>
      </c>
      <c r="AP458" s="1" t="s">
        <v>3086</v>
      </c>
      <c r="AQ458" s="1" t="s">
        <v>1454</v>
      </c>
      <c r="AR458" s="2">
        <v>902217</v>
      </c>
      <c r="AS458" s="1" t="s">
        <v>3023</v>
      </c>
      <c r="AT458" s="1">
        <v>44264</v>
      </c>
      <c r="AU458" s="1">
        <v>0</v>
      </c>
      <c r="AV458" s="1">
        <v>0</v>
      </c>
      <c r="AW458" s="1">
        <v>0</v>
      </c>
      <c r="AX458" s="1" t="s">
        <v>1454</v>
      </c>
      <c r="AY458" s="1">
        <v>890303093000</v>
      </c>
      <c r="AZ458" s="1">
        <v>0</v>
      </c>
      <c r="BA458" s="1">
        <v>0</v>
      </c>
    </row>
    <row r="459" spans="1:53" x14ac:dyDescent="0.25">
      <c r="A459" s="309">
        <f t="shared" si="7"/>
        <v>2378020</v>
      </c>
      <c r="B459" s="1" t="s">
        <v>2639</v>
      </c>
      <c r="C459" s="1">
        <v>66824361</v>
      </c>
      <c r="D459" s="1">
        <v>144105</v>
      </c>
      <c r="E459" s="1">
        <v>4</v>
      </c>
      <c r="F459" s="1">
        <v>668243612555517</v>
      </c>
      <c r="G459" s="304">
        <v>44141</v>
      </c>
      <c r="H459" s="304">
        <v>45229</v>
      </c>
      <c r="I459" s="1">
        <v>0</v>
      </c>
      <c r="J459" s="1">
        <v>1</v>
      </c>
      <c r="K459" s="1">
        <v>12</v>
      </c>
      <c r="L459" s="1">
        <v>30</v>
      </c>
      <c r="M459" s="1">
        <v>2</v>
      </c>
      <c r="N459" s="305">
        <v>12.6</v>
      </c>
      <c r="O459" s="305">
        <v>13354</v>
      </c>
      <c r="P459" s="2">
        <v>6000000</v>
      </c>
      <c r="Q459" s="2">
        <v>209759</v>
      </c>
      <c r="R459" s="2">
        <v>4300794</v>
      </c>
      <c r="S459" s="1">
        <v>0</v>
      </c>
      <c r="T459" s="1">
        <v>0</v>
      </c>
      <c r="U459" s="1">
        <v>0</v>
      </c>
      <c r="W459" s="1">
        <v>0</v>
      </c>
      <c r="X459" s="1">
        <v>0</v>
      </c>
      <c r="Y459" s="1">
        <v>0</v>
      </c>
      <c r="AB459" s="304">
        <v>44498</v>
      </c>
      <c r="AC459" s="1">
        <v>1</v>
      </c>
      <c r="AD459" s="1" t="s">
        <v>3016</v>
      </c>
      <c r="AE459" s="1">
        <v>1</v>
      </c>
      <c r="AF459" s="1">
        <v>30</v>
      </c>
      <c r="AG459" s="1">
        <v>0</v>
      </c>
      <c r="AH459" s="1" t="s">
        <v>1454</v>
      </c>
      <c r="AI459" s="1" t="s">
        <v>1454</v>
      </c>
      <c r="AJ459" s="1" t="s">
        <v>1454</v>
      </c>
      <c r="AK459" s="1" t="s">
        <v>1454</v>
      </c>
      <c r="AL459" s="1" t="s">
        <v>1454</v>
      </c>
      <c r="AM459" s="1" t="s">
        <v>1454</v>
      </c>
      <c r="AN459" s="1">
        <v>1</v>
      </c>
      <c r="AO459" s="1">
        <v>1</v>
      </c>
      <c r="AP459" s="1" t="s">
        <v>3086</v>
      </c>
      <c r="AQ459" s="1" t="s">
        <v>1454</v>
      </c>
      <c r="AR459" s="2">
        <v>1922774</v>
      </c>
      <c r="AS459" s="1" t="s">
        <v>3033</v>
      </c>
      <c r="AT459" s="1">
        <v>44141</v>
      </c>
      <c r="AU459" s="1">
        <v>0</v>
      </c>
      <c r="AV459" s="1">
        <v>0</v>
      </c>
      <c r="AW459" s="1">
        <v>0</v>
      </c>
      <c r="AX459" s="1" t="s">
        <v>1454</v>
      </c>
      <c r="AY459" s="1">
        <v>890303093000</v>
      </c>
      <c r="AZ459" s="1">
        <v>0</v>
      </c>
      <c r="BA459" s="1">
        <v>0</v>
      </c>
    </row>
    <row r="460" spans="1:53" x14ac:dyDescent="0.25">
      <c r="A460" s="309">
        <f t="shared" si="7"/>
        <v>10034248</v>
      </c>
      <c r="B460" s="1" t="s">
        <v>2639</v>
      </c>
      <c r="C460" s="1">
        <v>1143865204</v>
      </c>
      <c r="D460" s="1">
        <v>144105</v>
      </c>
      <c r="E460" s="1">
        <v>4</v>
      </c>
      <c r="F460" s="1">
        <v>1.1438652041182799E+18</v>
      </c>
      <c r="G460" s="304">
        <v>44350</v>
      </c>
      <c r="H460" s="304">
        <v>46537</v>
      </c>
      <c r="I460" s="1">
        <v>0</v>
      </c>
      <c r="J460" s="1">
        <v>1</v>
      </c>
      <c r="K460" s="1">
        <v>5</v>
      </c>
      <c r="L460" s="1">
        <v>30</v>
      </c>
      <c r="M460" s="1">
        <v>2</v>
      </c>
      <c r="N460" s="305">
        <v>15.6</v>
      </c>
      <c r="O460" s="305">
        <v>16765</v>
      </c>
      <c r="P460" s="2">
        <v>13700000</v>
      </c>
      <c r="Q460" s="2">
        <v>298689</v>
      </c>
      <c r="R460" s="2">
        <v>13115741</v>
      </c>
      <c r="S460" s="1">
        <v>0</v>
      </c>
      <c r="T460" s="1">
        <v>0</v>
      </c>
      <c r="U460" s="1">
        <v>0</v>
      </c>
      <c r="W460" s="1">
        <v>0</v>
      </c>
      <c r="X460" s="1">
        <v>0</v>
      </c>
      <c r="Y460" s="1">
        <v>0</v>
      </c>
      <c r="AB460" s="304">
        <v>44499</v>
      </c>
      <c r="AC460" s="1">
        <v>1</v>
      </c>
      <c r="AD460" s="1" t="s">
        <v>3016</v>
      </c>
      <c r="AE460" s="1">
        <v>1</v>
      </c>
      <c r="AF460" s="1">
        <v>30</v>
      </c>
      <c r="AG460" s="1">
        <v>0</v>
      </c>
      <c r="AH460" s="1" t="s">
        <v>1454</v>
      </c>
      <c r="AI460" s="1" t="s">
        <v>1454</v>
      </c>
      <c r="AJ460" s="1" t="s">
        <v>1454</v>
      </c>
      <c r="AK460" s="1" t="s">
        <v>1454</v>
      </c>
      <c r="AL460" s="1" t="s">
        <v>1454</v>
      </c>
      <c r="AM460" s="1" t="s">
        <v>1454</v>
      </c>
      <c r="AN460" s="1">
        <v>1</v>
      </c>
      <c r="AO460" s="1">
        <v>1</v>
      </c>
      <c r="AP460" s="1" t="s">
        <v>3086</v>
      </c>
      <c r="AQ460" s="1" t="s">
        <v>1454</v>
      </c>
      <c r="AR460" s="2">
        <v>3081493</v>
      </c>
      <c r="AS460" s="1" t="s">
        <v>3024</v>
      </c>
      <c r="AT460" s="1">
        <v>44350</v>
      </c>
      <c r="AU460" s="1">
        <v>0</v>
      </c>
      <c r="AV460" s="1">
        <v>0</v>
      </c>
      <c r="AW460" s="1">
        <v>0</v>
      </c>
      <c r="AX460" s="1" t="s">
        <v>1454</v>
      </c>
      <c r="AY460" s="1">
        <v>0</v>
      </c>
      <c r="AZ460" s="1" t="s">
        <v>3087</v>
      </c>
      <c r="BA460" s="1">
        <v>0</v>
      </c>
    </row>
    <row r="461" spans="1:53" x14ac:dyDescent="0.25">
      <c r="A461" s="309">
        <f t="shared" si="7"/>
        <v>675093</v>
      </c>
      <c r="B461" s="1" t="s">
        <v>2639</v>
      </c>
      <c r="C461" s="1">
        <v>66991962</v>
      </c>
      <c r="D461" s="1">
        <v>144105</v>
      </c>
      <c r="E461" s="1">
        <v>4</v>
      </c>
      <c r="F461" s="1">
        <v>6.6991962124689E+16</v>
      </c>
      <c r="G461" s="304">
        <v>44300</v>
      </c>
      <c r="H461" s="304">
        <v>45046</v>
      </c>
      <c r="I461" s="1">
        <v>0</v>
      </c>
      <c r="J461" s="1">
        <v>1</v>
      </c>
      <c r="K461" s="1">
        <v>6</v>
      </c>
      <c r="L461" s="1">
        <v>30</v>
      </c>
      <c r="M461" s="1">
        <v>2</v>
      </c>
      <c r="N461" s="305">
        <v>19.2</v>
      </c>
      <c r="O461" s="305">
        <v>20983</v>
      </c>
      <c r="P461" s="2">
        <v>1600000</v>
      </c>
      <c r="Q461" s="2">
        <v>81277</v>
      </c>
      <c r="R461" s="2">
        <v>1256853</v>
      </c>
      <c r="S461" s="1">
        <v>0</v>
      </c>
      <c r="T461" s="1">
        <v>0</v>
      </c>
      <c r="U461" s="1">
        <v>0</v>
      </c>
      <c r="W461" s="1">
        <v>0</v>
      </c>
      <c r="X461" s="1">
        <v>0</v>
      </c>
      <c r="Y461" s="1">
        <v>0</v>
      </c>
      <c r="AB461" s="304">
        <v>44499</v>
      </c>
      <c r="AC461" s="1">
        <v>1</v>
      </c>
      <c r="AD461" s="1" t="s">
        <v>3016</v>
      </c>
      <c r="AE461" s="1">
        <v>1</v>
      </c>
      <c r="AF461" s="1">
        <v>30</v>
      </c>
      <c r="AG461" s="1">
        <v>0</v>
      </c>
      <c r="AH461" s="1" t="s">
        <v>1454</v>
      </c>
      <c r="AI461" s="1" t="s">
        <v>1454</v>
      </c>
      <c r="AJ461" s="1" t="s">
        <v>1454</v>
      </c>
      <c r="AK461" s="1" t="s">
        <v>1454</v>
      </c>
      <c r="AL461" s="1" t="s">
        <v>1454</v>
      </c>
      <c r="AM461" s="1" t="s">
        <v>1454</v>
      </c>
      <c r="AN461" s="1">
        <v>1</v>
      </c>
      <c r="AO461" s="1">
        <v>1</v>
      </c>
      <c r="AP461" s="1" t="s">
        <v>3086</v>
      </c>
      <c r="AQ461" s="1" t="s">
        <v>1454</v>
      </c>
      <c r="AR461" s="2">
        <v>581760</v>
      </c>
      <c r="AS461" s="1" t="s">
        <v>3018</v>
      </c>
      <c r="AT461" s="1">
        <v>44300</v>
      </c>
      <c r="AU461" s="1">
        <v>0</v>
      </c>
      <c r="AV461" s="1">
        <v>0</v>
      </c>
      <c r="AW461" s="1">
        <v>0</v>
      </c>
      <c r="AX461" s="1" t="s">
        <v>1454</v>
      </c>
      <c r="AY461" s="1">
        <v>0</v>
      </c>
      <c r="AZ461" s="1">
        <v>0</v>
      </c>
      <c r="BA461" s="1">
        <v>0</v>
      </c>
    </row>
    <row r="462" spans="1:53" x14ac:dyDescent="0.25">
      <c r="A462" s="309">
        <f t="shared" si="7"/>
        <v>2418749</v>
      </c>
      <c r="B462" s="1" t="s">
        <v>2639</v>
      </c>
      <c r="C462" s="1">
        <v>66991962</v>
      </c>
      <c r="D462" s="1">
        <v>144105</v>
      </c>
      <c r="E462" s="1">
        <v>4</v>
      </c>
      <c r="F462" s="1">
        <v>6.69919621177882E+16</v>
      </c>
      <c r="G462" s="304">
        <v>44043</v>
      </c>
      <c r="H462" s="304">
        <v>46598</v>
      </c>
      <c r="I462" s="1">
        <v>0</v>
      </c>
      <c r="J462" s="1">
        <v>1</v>
      </c>
      <c r="K462" s="1">
        <v>15</v>
      </c>
      <c r="L462" s="1">
        <v>30</v>
      </c>
      <c r="M462" s="1">
        <v>2</v>
      </c>
      <c r="N462" s="305">
        <v>18</v>
      </c>
      <c r="O462" s="305">
        <v>19562</v>
      </c>
      <c r="P462" s="2">
        <v>5000000</v>
      </c>
      <c r="Q462" s="2">
        <v>105935</v>
      </c>
      <c r="R462" s="2">
        <v>4503105</v>
      </c>
      <c r="S462" s="1">
        <v>0</v>
      </c>
      <c r="T462" s="1">
        <v>0</v>
      </c>
      <c r="U462" s="1">
        <v>0</v>
      </c>
      <c r="W462" s="1">
        <v>0</v>
      </c>
      <c r="X462" s="1">
        <v>0</v>
      </c>
      <c r="Y462" s="1">
        <v>0</v>
      </c>
      <c r="AB462" s="304">
        <v>44499</v>
      </c>
      <c r="AC462" s="1">
        <v>1</v>
      </c>
      <c r="AD462" s="1" t="s">
        <v>3016</v>
      </c>
      <c r="AE462" s="1">
        <v>1</v>
      </c>
      <c r="AF462" s="1">
        <v>30</v>
      </c>
      <c r="AG462" s="1">
        <v>0</v>
      </c>
      <c r="AH462" s="1" t="s">
        <v>1454</v>
      </c>
      <c r="AI462" s="1" t="s">
        <v>1454</v>
      </c>
      <c r="AJ462" s="1" t="s">
        <v>1454</v>
      </c>
      <c r="AK462" s="1" t="s">
        <v>1454</v>
      </c>
      <c r="AL462" s="1" t="s">
        <v>1454</v>
      </c>
      <c r="AM462" s="1" t="s">
        <v>1454</v>
      </c>
      <c r="AN462" s="1">
        <v>1</v>
      </c>
      <c r="AO462" s="1">
        <v>1</v>
      </c>
      <c r="AP462" s="1" t="s">
        <v>3086</v>
      </c>
      <c r="AQ462" s="1" t="s">
        <v>1454</v>
      </c>
      <c r="AR462" s="2">
        <v>2084356</v>
      </c>
      <c r="AS462" s="1" t="s">
        <v>3026</v>
      </c>
      <c r="AT462" s="1">
        <v>44043</v>
      </c>
      <c r="AU462" s="1">
        <v>0</v>
      </c>
      <c r="AV462" s="1">
        <v>0</v>
      </c>
      <c r="AW462" s="1">
        <v>0</v>
      </c>
      <c r="AX462" s="1" t="s">
        <v>1454</v>
      </c>
      <c r="AY462" s="1">
        <v>0</v>
      </c>
      <c r="AZ462" s="1">
        <v>0</v>
      </c>
      <c r="BA462" s="1">
        <v>0</v>
      </c>
    </row>
    <row r="463" spans="1:53" x14ac:dyDescent="0.25">
      <c r="A463" s="309">
        <f t="shared" si="7"/>
        <v>153841</v>
      </c>
      <c r="B463" s="1" t="s">
        <v>2639</v>
      </c>
      <c r="C463" s="1">
        <v>66959136</v>
      </c>
      <c r="D463" s="1">
        <v>144105</v>
      </c>
      <c r="E463" s="1">
        <v>4</v>
      </c>
      <c r="F463" s="1">
        <v>6.6959136115489504E+16</v>
      </c>
      <c r="G463" s="304">
        <v>44463</v>
      </c>
      <c r="H463" s="304">
        <v>45565</v>
      </c>
      <c r="I463" s="1">
        <v>0</v>
      </c>
      <c r="J463" s="1">
        <v>1</v>
      </c>
      <c r="K463" s="1">
        <v>1</v>
      </c>
      <c r="L463" s="1">
        <v>30</v>
      </c>
      <c r="M463" s="1">
        <v>2</v>
      </c>
      <c r="N463" s="305">
        <v>9</v>
      </c>
      <c r="O463" s="305">
        <v>9381</v>
      </c>
      <c r="P463" s="2">
        <v>5600000</v>
      </c>
      <c r="Q463" s="2">
        <v>178830</v>
      </c>
      <c r="R463" s="2">
        <v>5464514</v>
      </c>
      <c r="S463" s="1">
        <v>0</v>
      </c>
      <c r="T463" s="1">
        <v>0</v>
      </c>
      <c r="U463" s="1">
        <v>0</v>
      </c>
      <c r="W463" s="1">
        <v>0</v>
      </c>
      <c r="X463" s="1">
        <v>0</v>
      </c>
      <c r="Y463" s="1">
        <v>0</v>
      </c>
      <c r="AB463" s="304">
        <v>44499</v>
      </c>
      <c r="AC463" s="1">
        <v>1</v>
      </c>
      <c r="AD463" s="1" t="s">
        <v>3016</v>
      </c>
      <c r="AE463" s="1">
        <v>1</v>
      </c>
      <c r="AF463" s="1">
        <v>30</v>
      </c>
      <c r="AG463" s="1">
        <v>0</v>
      </c>
      <c r="AH463" s="1" t="s">
        <v>1454</v>
      </c>
      <c r="AI463" s="1" t="s">
        <v>1454</v>
      </c>
      <c r="AJ463" s="1" t="s">
        <v>1454</v>
      </c>
      <c r="AK463" s="1" t="s">
        <v>1454</v>
      </c>
      <c r="AL463" s="1" t="s">
        <v>1454</v>
      </c>
      <c r="AM463" s="1" t="s">
        <v>1454</v>
      </c>
      <c r="AN463" s="1">
        <v>1</v>
      </c>
      <c r="AO463" s="1">
        <v>1</v>
      </c>
      <c r="AP463" s="1" t="s">
        <v>3086</v>
      </c>
      <c r="AQ463" s="1" t="s">
        <v>1454</v>
      </c>
      <c r="AR463" s="2">
        <v>5310673</v>
      </c>
      <c r="AS463" s="1" t="s">
        <v>3020</v>
      </c>
      <c r="AT463" s="1">
        <v>44463</v>
      </c>
      <c r="AU463" s="1">
        <v>0</v>
      </c>
      <c r="AV463" s="1">
        <v>0</v>
      </c>
      <c r="AW463" s="1">
        <v>0</v>
      </c>
      <c r="AX463" s="1" t="s">
        <v>1454</v>
      </c>
      <c r="AY463" s="1">
        <v>800087565</v>
      </c>
      <c r="AZ463" s="1" t="s">
        <v>3088</v>
      </c>
      <c r="BA463" s="1">
        <v>0</v>
      </c>
    </row>
    <row r="464" spans="1:53" x14ac:dyDescent="0.25">
      <c r="A464" s="309">
        <f t="shared" si="7"/>
        <v>1775593</v>
      </c>
      <c r="B464" s="1" t="s">
        <v>2639</v>
      </c>
      <c r="C464" s="1">
        <v>31711081</v>
      </c>
      <c r="D464" s="1">
        <v>144105</v>
      </c>
      <c r="E464" s="1">
        <v>4</v>
      </c>
      <c r="F464" s="1">
        <v>317110811255523</v>
      </c>
      <c r="G464" s="304">
        <v>44162</v>
      </c>
      <c r="H464" s="304">
        <v>45260</v>
      </c>
      <c r="I464" s="1">
        <v>0</v>
      </c>
      <c r="J464" s="1">
        <v>1</v>
      </c>
      <c r="K464" s="1">
        <v>11</v>
      </c>
      <c r="L464" s="1">
        <v>30</v>
      </c>
      <c r="M464" s="1">
        <v>2</v>
      </c>
      <c r="N464" s="305">
        <v>13.2</v>
      </c>
      <c r="O464" s="305">
        <v>14029</v>
      </c>
      <c r="P464" s="2">
        <v>5706391</v>
      </c>
      <c r="Q464" s="2">
        <v>194477</v>
      </c>
      <c r="R464" s="2">
        <v>4204626</v>
      </c>
      <c r="S464" s="1">
        <v>0</v>
      </c>
      <c r="T464" s="1">
        <v>0</v>
      </c>
      <c r="U464" s="1">
        <v>0</v>
      </c>
      <c r="W464" s="1">
        <v>0</v>
      </c>
      <c r="X464" s="1">
        <v>0</v>
      </c>
      <c r="Y464" s="1">
        <v>0</v>
      </c>
      <c r="AB464" s="304">
        <v>44499</v>
      </c>
      <c r="AC464" s="1">
        <v>1</v>
      </c>
      <c r="AD464" s="1" t="s">
        <v>3016</v>
      </c>
      <c r="AE464" s="1">
        <v>1</v>
      </c>
      <c r="AF464" s="1">
        <v>30</v>
      </c>
      <c r="AG464" s="1">
        <v>0</v>
      </c>
      <c r="AH464" s="1" t="s">
        <v>1454</v>
      </c>
      <c r="AI464" s="1" t="s">
        <v>1454</v>
      </c>
      <c r="AJ464" s="1" t="s">
        <v>1454</v>
      </c>
      <c r="AK464" s="1" t="s">
        <v>1454</v>
      </c>
      <c r="AL464" s="1" t="s">
        <v>1454</v>
      </c>
      <c r="AM464" s="1" t="s">
        <v>1454</v>
      </c>
      <c r="AN464" s="1">
        <v>1</v>
      </c>
      <c r="AO464" s="1">
        <v>1</v>
      </c>
      <c r="AP464" s="1" t="s">
        <v>3086</v>
      </c>
      <c r="AQ464" s="1" t="s">
        <v>1454</v>
      </c>
      <c r="AR464" s="2">
        <v>2429033</v>
      </c>
      <c r="AS464" s="1" t="s">
        <v>3031</v>
      </c>
      <c r="AT464" s="1">
        <v>44162</v>
      </c>
      <c r="AU464" s="1">
        <v>0</v>
      </c>
      <c r="AV464" s="1">
        <v>0</v>
      </c>
      <c r="AW464" s="1">
        <v>0</v>
      </c>
      <c r="AX464" s="1" t="s">
        <v>1454</v>
      </c>
      <c r="AY464" s="1">
        <v>800087565</v>
      </c>
      <c r="AZ464" s="1" t="s">
        <v>3088</v>
      </c>
      <c r="BA464" s="1">
        <v>0</v>
      </c>
    </row>
    <row r="465" spans="1:53" x14ac:dyDescent="0.25">
      <c r="A465" s="309">
        <f t="shared" si="7"/>
        <v>0</v>
      </c>
      <c r="B465" s="1" t="s">
        <v>2639</v>
      </c>
      <c r="C465" s="1">
        <v>66682527</v>
      </c>
      <c r="D465" s="1">
        <v>144105</v>
      </c>
      <c r="E465" s="1">
        <v>4</v>
      </c>
      <c r="F465" s="1">
        <v>6.6682527117188704E+16</v>
      </c>
      <c r="G465" s="304">
        <v>44182</v>
      </c>
      <c r="H465" s="304">
        <v>44925</v>
      </c>
      <c r="I465" s="1">
        <v>0</v>
      </c>
      <c r="J465" s="1">
        <v>1</v>
      </c>
      <c r="K465" s="1">
        <v>10</v>
      </c>
      <c r="L465" s="1">
        <v>30</v>
      </c>
      <c r="M465" s="1">
        <v>2</v>
      </c>
      <c r="N465" s="305">
        <v>11.76</v>
      </c>
      <c r="O465" s="305">
        <v>12415</v>
      </c>
      <c r="P465" s="2">
        <v>3000000</v>
      </c>
      <c r="Q465" s="2">
        <v>141725</v>
      </c>
      <c r="R465" s="2">
        <v>1838947</v>
      </c>
      <c r="S465" s="1">
        <v>0</v>
      </c>
      <c r="T465" s="1">
        <v>0</v>
      </c>
      <c r="U465" s="1">
        <v>0</v>
      </c>
      <c r="W465" s="1">
        <v>0</v>
      </c>
      <c r="X465" s="1">
        <v>0</v>
      </c>
      <c r="Y465" s="1">
        <v>0</v>
      </c>
      <c r="AB465" s="304">
        <v>44499</v>
      </c>
      <c r="AC465" s="1">
        <v>1</v>
      </c>
      <c r="AD465" s="1" t="s">
        <v>3016</v>
      </c>
      <c r="AE465" s="1">
        <v>1</v>
      </c>
      <c r="AF465" s="1">
        <v>30</v>
      </c>
      <c r="AG465" s="1">
        <v>0</v>
      </c>
      <c r="AH465" s="1" t="s">
        <v>1454</v>
      </c>
      <c r="AI465" s="1" t="s">
        <v>1454</v>
      </c>
      <c r="AJ465" s="1" t="s">
        <v>1454</v>
      </c>
      <c r="AK465" s="1" t="s">
        <v>1454</v>
      </c>
      <c r="AL465" s="1" t="s">
        <v>1454</v>
      </c>
      <c r="AM465" s="1" t="s">
        <v>1454</v>
      </c>
      <c r="AN465" s="1">
        <v>1</v>
      </c>
      <c r="AO465" s="1">
        <v>1</v>
      </c>
      <c r="AP465" s="1" t="s">
        <v>3086</v>
      </c>
      <c r="AQ465" s="1" t="s">
        <v>1454</v>
      </c>
      <c r="AR465" s="2">
        <v>2428957</v>
      </c>
      <c r="AS465" s="1" t="s">
        <v>3025</v>
      </c>
      <c r="AT465" s="1">
        <v>44182</v>
      </c>
      <c r="AU465" s="1">
        <v>0</v>
      </c>
      <c r="AV465" s="1">
        <v>0</v>
      </c>
      <c r="AW465" s="1">
        <v>0</v>
      </c>
      <c r="AX465" s="1" t="s">
        <v>1454</v>
      </c>
      <c r="AY465" s="1">
        <v>800087565</v>
      </c>
      <c r="AZ465" s="1" t="s">
        <v>3088</v>
      </c>
      <c r="BA465" s="1">
        <v>0</v>
      </c>
    </row>
    <row r="466" spans="1:53" x14ac:dyDescent="0.25">
      <c r="A466" s="309">
        <f t="shared" si="7"/>
        <v>799047</v>
      </c>
      <c r="B466" s="1" t="s">
        <v>2639</v>
      </c>
      <c r="C466" s="1">
        <v>66882185</v>
      </c>
      <c r="D466" s="1">
        <v>144105</v>
      </c>
      <c r="E466" s="1">
        <v>4</v>
      </c>
      <c r="F466" s="1">
        <v>6.68821851246894E+16</v>
      </c>
      <c r="G466" s="304">
        <v>44445</v>
      </c>
      <c r="H466" s="304">
        <v>45168</v>
      </c>
      <c r="I466" s="1">
        <v>0</v>
      </c>
      <c r="J466" s="1">
        <v>1</v>
      </c>
      <c r="K466" s="1">
        <v>2</v>
      </c>
      <c r="L466" s="1">
        <v>30</v>
      </c>
      <c r="M466" s="1">
        <v>2</v>
      </c>
      <c r="N466" s="305">
        <v>19.2</v>
      </c>
      <c r="O466" s="305">
        <v>20983</v>
      </c>
      <c r="P466" s="2">
        <v>1000000</v>
      </c>
      <c r="Q466" s="2">
        <v>50798</v>
      </c>
      <c r="R466" s="2">
        <v>930838</v>
      </c>
      <c r="S466" s="1">
        <v>0</v>
      </c>
      <c r="T466" s="1">
        <v>0</v>
      </c>
      <c r="U466" s="1">
        <v>0</v>
      </c>
      <c r="W466" s="1">
        <v>0</v>
      </c>
      <c r="X466" s="1">
        <v>0</v>
      </c>
      <c r="Y466" s="1">
        <v>0</v>
      </c>
      <c r="AB466" s="304">
        <v>44498</v>
      </c>
      <c r="AC466" s="1">
        <v>1</v>
      </c>
      <c r="AD466" s="1" t="s">
        <v>3016</v>
      </c>
      <c r="AE466" s="1">
        <v>1</v>
      </c>
      <c r="AF466" s="1">
        <v>30</v>
      </c>
      <c r="AG466" s="1">
        <v>0</v>
      </c>
      <c r="AH466" s="1" t="s">
        <v>1454</v>
      </c>
      <c r="AI466" s="1" t="s">
        <v>1454</v>
      </c>
      <c r="AJ466" s="1" t="s">
        <v>1454</v>
      </c>
      <c r="AK466" s="1" t="s">
        <v>1454</v>
      </c>
      <c r="AL466" s="1" t="s">
        <v>1454</v>
      </c>
      <c r="AM466" s="1" t="s">
        <v>1454</v>
      </c>
      <c r="AN466" s="1">
        <v>1</v>
      </c>
      <c r="AO466" s="1">
        <v>1</v>
      </c>
      <c r="AP466" s="1" t="s">
        <v>3086</v>
      </c>
      <c r="AQ466" s="1" t="s">
        <v>1454</v>
      </c>
      <c r="AR466" s="2">
        <v>131791</v>
      </c>
      <c r="AS466" s="1" t="s">
        <v>3018</v>
      </c>
      <c r="AT466" s="1">
        <v>44445</v>
      </c>
      <c r="AU466" s="1">
        <v>0</v>
      </c>
      <c r="AV466" s="1">
        <v>0</v>
      </c>
      <c r="AW466" s="1">
        <v>0</v>
      </c>
      <c r="AX466" s="1" t="s">
        <v>1454</v>
      </c>
      <c r="AY466" s="1">
        <v>890303093000</v>
      </c>
      <c r="AZ466" s="1">
        <v>0</v>
      </c>
      <c r="BA466" s="1">
        <v>0</v>
      </c>
    </row>
    <row r="467" spans="1:53" x14ac:dyDescent="0.25">
      <c r="A467" s="309">
        <f t="shared" si="7"/>
        <v>13624516</v>
      </c>
      <c r="B467" s="1" t="s">
        <v>2639</v>
      </c>
      <c r="C467" s="1">
        <v>66882185</v>
      </c>
      <c r="D467" s="1">
        <v>144105</v>
      </c>
      <c r="E467" s="1">
        <v>4</v>
      </c>
      <c r="F467" s="1">
        <v>6.6882185267787904E+16</v>
      </c>
      <c r="G467" s="304">
        <v>43956</v>
      </c>
      <c r="H467" s="304">
        <v>46507</v>
      </c>
      <c r="I467" s="1">
        <v>0</v>
      </c>
      <c r="J467" s="1">
        <v>1</v>
      </c>
      <c r="K467" s="1">
        <v>16</v>
      </c>
      <c r="L467" s="1">
        <v>30</v>
      </c>
      <c r="M467" s="1">
        <v>2</v>
      </c>
      <c r="N467" s="305">
        <v>18</v>
      </c>
      <c r="O467" s="305">
        <v>19562</v>
      </c>
      <c r="P467" s="2">
        <v>17600000</v>
      </c>
      <c r="Q467" s="2">
        <v>398153</v>
      </c>
      <c r="R467" s="2">
        <v>15871670</v>
      </c>
      <c r="S467" s="1">
        <v>0</v>
      </c>
      <c r="T467" s="1">
        <v>0</v>
      </c>
      <c r="U467" s="1">
        <v>0</v>
      </c>
      <c r="W467" s="1">
        <v>0</v>
      </c>
      <c r="X467" s="1">
        <v>0</v>
      </c>
      <c r="Y467" s="1">
        <v>0</v>
      </c>
      <c r="AB467" s="304">
        <v>44498</v>
      </c>
      <c r="AC467" s="1">
        <v>1</v>
      </c>
      <c r="AD467" s="1" t="s">
        <v>3016</v>
      </c>
      <c r="AE467" s="1">
        <v>1</v>
      </c>
      <c r="AF467" s="1">
        <v>30</v>
      </c>
      <c r="AG467" s="1">
        <v>0</v>
      </c>
      <c r="AH467" s="1" t="s">
        <v>1454</v>
      </c>
      <c r="AI467" s="1" t="s">
        <v>1454</v>
      </c>
      <c r="AJ467" s="1" t="s">
        <v>1454</v>
      </c>
      <c r="AK467" s="1" t="s">
        <v>1454</v>
      </c>
      <c r="AL467" s="1" t="s">
        <v>1454</v>
      </c>
      <c r="AM467" s="1" t="s">
        <v>1454</v>
      </c>
      <c r="AN467" s="1">
        <v>1</v>
      </c>
      <c r="AO467" s="1">
        <v>1</v>
      </c>
      <c r="AP467" s="1" t="s">
        <v>3086</v>
      </c>
      <c r="AQ467" s="1" t="s">
        <v>1454</v>
      </c>
      <c r="AR467" s="2">
        <v>2247154</v>
      </c>
      <c r="AS467" s="1" t="s">
        <v>3022</v>
      </c>
      <c r="AT467" s="1">
        <v>43956</v>
      </c>
      <c r="AU467" s="1">
        <v>0</v>
      </c>
      <c r="AV467" s="1">
        <v>0</v>
      </c>
      <c r="AW467" s="1">
        <v>0</v>
      </c>
      <c r="AX467" s="1" t="s">
        <v>1454</v>
      </c>
      <c r="AY467" s="1">
        <v>890303093000</v>
      </c>
      <c r="AZ467" s="1">
        <v>0</v>
      </c>
      <c r="BA467" s="1">
        <v>0</v>
      </c>
    </row>
    <row r="468" spans="1:53" x14ac:dyDescent="0.25">
      <c r="A468" s="309">
        <f t="shared" si="7"/>
        <v>203576</v>
      </c>
      <c r="B468" s="1" t="s">
        <v>2639</v>
      </c>
      <c r="C468" s="1">
        <v>1143991536</v>
      </c>
      <c r="D468" s="1">
        <v>144105</v>
      </c>
      <c r="E468" s="1">
        <v>4</v>
      </c>
      <c r="F468" s="1">
        <v>1.14399153626808E+18</v>
      </c>
      <c r="G468" s="304">
        <v>44064</v>
      </c>
      <c r="H468" s="304">
        <v>45534</v>
      </c>
      <c r="I468" s="1">
        <v>0</v>
      </c>
      <c r="J468" s="1">
        <v>1</v>
      </c>
      <c r="K468" s="1">
        <v>14</v>
      </c>
      <c r="L468" s="1">
        <v>30</v>
      </c>
      <c r="M468" s="1">
        <v>2</v>
      </c>
      <c r="N468" s="305">
        <v>8.4</v>
      </c>
      <c r="O468" s="305">
        <v>8731</v>
      </c>
      <c r="P468" s="2">
        <v>3000000</v>
      </c>
      <c r="Q468" s="2">
        <v>78121</v>
      </c>
      <c r="R468" s="2">
        <v>2260734</v>
      </c>
      <c r="S468" s="1">
        <v>0</v>
      </c>
      <c r="T468" s="1">
        <v>0</v>
      </c>
      <c r="U468" s="1">
        <v>0</v>
      </c>
      <c r="W468" s="1">
        <v>0</v>
      </c>
      <c r="X468" s="1">
        <v>0</v>
      </c>
      <c r="Y468" s="1">
        <v>0</v>
      </c>
      <c r="AB468" s="304">
        <v>44499</v>
      </c>
      <c r="AC468" s="1">
        <v>1</v>
      </c>
      <c r="AD468" s="1" t="s">
        <v>3016</v>
      </c>
      <c r="AE468" s="1">
        <v>1</v>
      </c>
      <c r="AF468" s="1">
        <v>30</v>
      </c>
      <c r="AG468" s="1">
        <v>0</v>
      </c>
      <c r="AH468" s="1" t="s">
        <v>1454</v>
      </c>
      <c r="AI468" s="1" t="s">
        <v>1454</v>
      </c>
      <c r="AJ468" s="1" t="s">
        <v>1454</v>
      </c>
      <c r="AK468" s="1" t="s">
        <v>1454</v>
      </c>
      <c r="AL468" s="1" t="s">
        <v>1454</v>
      </c>
      <c r="AM468" s="1" t="s">
        <v>1454</v>
      </c>
      <c r="AN468" s="1">
        <v>1</v>
      </c>
      <c r="AO468" s="1">
        <v>1</v>
      </c>
      <c r="AP468" s="1" t="s">
        <v>3086</v>
      </c>
      <c r="AQ468" s="1" t="s">
        <v>1454</v>
      </c>
      <c r="AR468" s="2">
        <v>2057158</v>
      </c>
      <c r="AS468" s="1" t="s">
        <v>3055</v>
      </c>
      <c r="AT468" s="1">
        <v>44064</v>
      </c>
      <c r="AU468" s="1">
        <v>0</v>
      </c>
      <c r="AV468" s="1">
        <v>0</v>
      </c>
      <c r="AW468" s="1">
        <v>0</v>
      </c>
      <c r="AX468" s="1" t="s">
        <v>1454</v>
      </c>
      <c r="AY468" s="1">
        <v>0</v>
      </c>
      <c r="AZ468" s="1">
        <v>0</v>
      </c>
      <c r="BA468" s="1">
        <v>0</v>
      </c>
    </row>
    <row r="469" spans="1:53" x14ac:dyDescent="0.25">
      <c r="A469" s="309">
        <f t="shared" si="7"/>
        <v>12797</v>
      </c>
      <c r="B469" s="1" t="s">
        <v>2639</v>
      </c>
      <c r="C469" s="1">
        <v>1143991536</v>
      </c>
      <c r="D469" s="1">
        <v>144105</v>
      </c>
      <c r="E469" s="1">
        <v>4</v>
      </c>
      <c r="F469" s="1">
        <v>1.14399153621048E+18</v>
      </c>
      <c r="G469" s="304">
        <v>44335</v>
      </c>
      <c r="H469" s="304">
        <v>44591</v>
      </c>
      <c r="I469" s="1">
        <v>0</v>
      </c>
      <c r="J469" s="1">
        <v>1</v>
      </c>
      <c r="K469" s="1">
        <v>5</v>
      </c>
      <c r="L469" s="1">
        <v>30</v>
      </c>
      <c r="M469" s="1">
        <v>2</v>
      </c>
      <c r="N469" s="305">
        <v>9</v>
      </c>
      <c r="O469" s="305">
        <v>9381</v>
      </c>
      <c r="P469" s="2">
        <v>369750</v>
      </c>
      <c r="Q469" s="2">
        <v>48323</v>
      </c>
      <c r="R469" s="2">
        <v>142114</v>
      </c>
      <c r="S469" s="1">
        <v>0</v>
      </c>
      <c r="T469" s="1">
        <v>0</v>
      </c>
      <c r="U469" s="1">
        <v>0</v>
      </c>
      <c r="W469" s="1">
        <v>0</v>
      </c>
      <c r="X469" s="1">
        <v>0</v>
      </c>
      <c r="Y469" s="1">
        <v>0</v>
      </c>
      <c r="AB469" s="304">
        <v>44499</v>
      </c>
      <c r="AC469" s="1">
        <v>1</v>
      </c>
      <c r="AD469" s="1" t="s">
        <v>3016</v>
      </c>
      <c r="AE469" s="1">
        <v>1</v>
      </c>
      <c r="AF469" s="1">
        <v>30</v>
      </c>
      <c r="AG469" s="1">
        <v>0</v>
      </c>
      <c r="AH469" s="1" t="s">
        <v>1454</v>
      </c>
      <c r="AI469" s="1" t="s">
        <v>1454</v>
      </c>
      <c r="AJ469" s="1" t="s">
        <v>1454</v>
      </c>
      <c r="AK469" s="1" t="s">
        <v>1454</v>
      </c>
      <c r="AL469" s="1" t="s">
        <v>1454</v>
      </c>
      <c r="AM469" s="1" t="s">
        <v>1454</v>
      </c>
      <c r="AN469" s="1">
        <v>1</v>
      </c>
      <c r="AO469" s="1">
        <v>1</v>
      </c>
      <c r="AP469" s="1" t="s">
        <v>3086</v>
      </c>
      <c r="AQ469" s="1" t="s">
        <v>1454</v>
      </c>
      <c r="AR469" s="2">
        <v>129317</v>
      </c>
      <c r="AS469" s="1" t="s">
        <v>3094</v>
      </c>
      <c r="AT469" s="1">
        <v>44335</v>
      </c>
      <c r="AU469" s="1">
        <v>0</v>
      </c>
      <c r="AV469" s="1">
        <v>0</v>
      </c>
      <c r="AW469" s="1">
        <v>0</v>
      </c>
      <c r="AX469" s="1" t="s">
        <v>1454</v>
      </c>
      <c r="AY469" s="1">
        <v>0</v>
      </c>
      <c r="AZ469" s="1">
        <v>0</v>
      </c>
      <c r="BA469" s="1">
        <v>0</v>
      </c>
    </row>
    <row r="470" spans="1:53" x14ac:dyDescent="0.25">
      <c r="A470" s="309">
        <f t="shared" si="7"/>
        <v>19039</v>
      </c>
      <c r="B470" s="1" t="s">
        <v>2639</v>
      </c>
      <c r="C470" s="1">
        <v>1143991536</v>
      </c>
      <c r="D470" s="1">
        <v>144105</v>
      </c>
      <c r="E470" s="1">
        <v>4</v>
      </c>
      <c r="F470" s="1">
        <v>1.1439915361154801E+18</v>
      </c>
      <c r="G470" s="304">
        <v>43882</v>
      </c>
      <c r="H470" s="304">
        <v>44499</v>
      </c>
      <c r="I470" s="1">
        <v>0</v>
      </c>
      <c r="J470" s="1">
        <v>1</v>
      </c>
      <c r="K470" s="1">
        <v>17</v>
      </c>
      <c r="L470" s="1">
        <v>30</v>
      </c>
      <c r="M470" s="1">
        <v>2</v>
      </c>
      <c r="N470" s="305">
        <v>11.4</v>
      </c>
      <c r="O470" s="305">
        <v>12015</v>
      </c>
      <c r="P470" s="2">
        <v>1300000</v>
      </c>
      <c r="Q470" s="2">
        <v>71851</v>
      </c>
      <c r="R470" s="2">
        <v>211433</v>
      </c>
      <c r="S470" s="1">
        <v>0</v>
      </c>
      <c r="T470" s="1">
        <v>0</v>
      </c>
      <c r="U470" s="1">
        <v>0</v>
      </c>
      <c r="W470" s="1">
        <v>0</v>
      </c>
      <c r="X470" s="1">
        <v>0</v>
      </c>
      <c r="Y470" s="1">
        <v>0</v>
      </c>
      <c r="AB470" s="304">
        <v>44499</v>
      </c>
      <c r="AC470" s="1">
        <v>1</v>
      </c>
      <c r="AD470" s="1" t="s">
        <v>3016</v>
      </c>
      <c r="AE470" s="1">
        <v>1</v>
      </c>
      <c r="AF470" s="1">
        <v>30</v>
      </c>
      <c r="AG470" s="1">
        <v>0</v>
      </c>
      <c r="AH470" s="1" t="s">
        <v>1454</v>
      </c>
      <c r="AI470" s="1" t="s">
        <v>1454</v>
      </c>
      <c r="AJ470" s="1" t="s">
        <v>1454</v>
      </c>
      <c r="AK470" s="1" t="s">
        <v>1454</v>
      </c>
      <c r="AL470" s="1" t="s">
        <v>1454</v>
      </c>
      <c r="AM470" s="1" t="s">
        <v>1454</v>
      </c>
      <c r="AN470" s="1">
        <v>1</v>
      </c>
      <c r="AO470" s="1">
        <v>1</v>
      </c>
      <c r="AP470" s="1" t="s">
        <v>3086</v>
      </c>
      <c r="AQ470" s="1" t="s">
        <v>1454</v>
      </c>
      <c r="AR470" s="2">
        <v>192394</v>
      </c>
      <c r="AS470" s="1" t="s">
        <v>3020</v>
      </c>
      <c r="AT470" s="1">
        <v>43882</v>
      </c>
      <c r="AU470" s="1">
        <v>0</v>
      </c>
      <c r="AV470" s="1">
        <v>0</v>
      </c>
      <c r="AW470" s="1">
        <v>0</v>
      </c>
      <c r="AX470" s="1" t="s">
        <v>1454</v>
      </c>
      <c r="AY470" s="1">
        <v>0</v>
      </c>
      <c r="AZ470" s="1">
        <v>0</v>
      </c>
      <c r="BA470" s="1">
        <v>0</v>
      </c>
    </row>
    <row r="471" spans="1:53" x14ac:dyDescent="0.25">
      <c r="A471" s="309">
        <f t="shared" si="7"/>
        <v>334992</v>
      </c>
      <c r="B471" s="1" t="s">
        <v>2639</v>
      </c>
      <c r="C471" s="1">
        <v>16672059</v>
      </c>
      <c r="D471" s="1">
        <v>144105</v>
      </c>
      <c r="E471" s="1">
        <v>4</v>
      </c>
      <c r="F471" s="1">
        <v>1.66720591130141E+16</v>
      </c>
      <c r="G471" s="304">
        <v>44484</v>
      </c>
      <c r="H471" s="304">
        <v>44681</v>
      </c>
      <c r="I471" s="1">
        <v>0</v>
      </c>
      <c r="J471" s="1">
        <v>1</v>
      </c>
      <c r="K471" s="1">
        <v>0</v>
      </c>
      <c r="L471" s="1">
        <v>30</v>
      </c>
      <c r="M471" s="1">
        <v>2</v>
      </c>
      <c r="N471" s="305">
        <v>19.8</v>
      </c>
      <c r="O471" s="305">
        <v>21699</v>
      </c>
      <c r="P471" s="2">
        <v>380000</v>
      </c>
      <c r="Q471" s="2">
        <v>67095</v>
      </c>
      <c r="R471" s="2">
        <v>380000</v>
      </c>
      <c r="S471" s="1">
        <v>0</v>
      </c>
      <c r="T471" s="1">
        <v>0</v>
      </c>
      <c r="U471" s="1">
        <v>0</v>
      </c>
      <c r="W471" s="1">
        <v>0</v>
      </c>
      <c r="X471" s="1">
        <v>0</v>
      </c>
      <c r="Y471" s="1">
        <v>0</v>
      </c>
      <c r="AB471" s="304">
        <v>44484</v>
      </c>
      <c r="AC471" s="1">
        <v>1</v>
      </c>
      <c r="AD471" s="1" t="s">
        <v>3016</v>
      </c>
      <c r="AE471" s="1">
        <v>1</v>
      </c>
      <c r="AF471" s="1">
        <v>30</v>
      </c>
      <c r="AG471" s="1">
        <v>0</v>
      </c>
      <c r="AH471" s="1" t="s">
        <v>1454</v>
      </c>
      <c r="AI471" s="1" t="s">
        <v>1454</v>
      </c>
      <c r="AJ471" s="1" t="s">
        <v>1454</v>
      </c>
      <c r="AK471" s="1" t="s">
        <v>1454</v>
      </c>
      <c r="AL471" s="1" t="s">
        <v>1454</v>
      </c>
      <c r="AM471" s="1" t="s">
        <v>1454</v>
      </c>
      <c r="AN471" s="1">
        <v>1</v>
      </c>
      <c r="AO471" s="1">
        <v>1</v>
      </c>
      <c r="AP471" s="1" t="s">
        <v>3086</v>
      </c>
      <c r="AQ471" s="1" t="s">
        <v>1454</v>
      </c>
      <c r="AR471" s="2">
        <v>45008</v>
      </c>
      <c r="AS471" s="1" t="s">
        <v>3078</v>
      </c>
      <c r="AT471" s="1">
        <v>44484</v>
      </c>
      <c r="AU471" s="1">
        <v>0</v>
      </c>
      <c r="AV471" s="1">
        <v>0</v>
      </c>
      <c r="AW471" s="1">
        <v>0</v>
      </c>
      <c r="AX471" s="1" t="s">
        <v>1454</v>
      </c>
      <c r="AY471" s="1">
        <v>890303093000</v>
      </c>
      <c r="AZ471" s="1">
        <v>0</v>
      </c>
      <c r="BA471" s="1">
        <v>0</v>
      </c>
    </row>
    <row r="472" spans="1:53" x14ac:dyDescent="0.25">
      <c r="A472" s="309">
        <f t="shared" si="7"/>
        <v>50240754</v>
      </c>
      <c r="B472" s="1" t="s">
        <v>2639</v>
      </c>
      <c r="C472" s="1">
        <v>16672059</v>
      </c>
      <c r="D472" s="1">
        <v>144105</v>
      </c>
      <c r="E472" s="1">
        <v>4</v>
      </c>
      <c r="F472" s="1">
        <v>1.66720591203894E+16</v>
      </c>
      <c r="G472" s="304">
        <v>44439</v>
      </c>
      <c r="H472" s="304">
        <v>46629</v>
      </c>
      <c r="I472" s="1">
        <v>0</v>
      </c>
      <c r="J472" s="1">
        <v>1</v>
      </c>
      <c r="K472" s="1">
        <v>2</v>
      </c>
      <c r="L472" s="1">
        <v>30</v>
      </c>
      <c r="M472" s="1">
        <v>2</v>
      </c>
      <c r="N472" s="305">
        <v>14.4</v>
      </c>
      <c r="O472" s="305">
        <v>15389</v>
      </c>
      <c r="P472" s="2">
        <v>58000000</v>
      </c>
      <c r="Q472" s="2">
        <v>1226411</v>
      </c>
      <c r="R472" s="2">
        <v>56990910</v>
      </c>
      <c r="S472" s="1">
        <v>0</v>
      </c>
      <c r="T472" s="1">
        <v>0</v>
      </c>
      <c r="U472" s="1">
        <v>0</v>
      </c>
      <c r="W472" s="1">
        <v>0</v>
      </c>
      <c r="X472" s="1">
        <v>0</v>
      </c>
      <c r="Y472" s="1">
        <v>0</v>
      </c>
      <c r="AB472" s="304">
        <v>44498</v>
      </c>
      <c r="AC472" s="1">
        <v>1</v>
      </c>
      <c r="AD472" s="1" t="s">
        <v>3016</v>
      </c>
      <c r="AE472" s="1">
        <v>1</v>
      </c>
      <c r="AF472" s="1">
        <v>30</v>
      </c>
      <c r="AG472" s="1">
        <v>0</v>
      </c>
      <c r="AH472" s="1" t="s">
        <v>1454</v>
      </c>
      <c r="AI472" s="1" t="s">
        <v>1454</v>
      </c>
      <c r="AJ472" s="1" t="s">
        <v>1454</v>
      </c>
      <c r="AK472" s="1" t="s">
        <v>1454</v>
      </c>
      <c r="AL472" s="1" t="s">
        <v>1454</v>
      </c>
      <c r="AM472" s="1" t="s">
        <v>1454</v>
      </c>
      <c r="AN472" s="1">
        <v>1</v>
      </c>
      <c r="AO472" s="1">
        <v>1</v>
      </c>
      <c r="AP472" s="1" t="s">
        <v>3086</v>
      </c>
      <c r="AQ472" s="1" t="s">
        <v>1454</v>
      </c>
      <c r="AR472" s="2">
        <v>6750156</v>
      </c>
      <c r="AS472" s="1" t="s">
        <v>3021</v>
      </c>
      <c r="AT472" s="1">
        <v>44439</v>
      </c>
      <c r="AU472" s="1">
        <v>0</v>
      </c>
      <c r="AV472" s="1">
        <v>0</v>
      </c>
      <c r="AW472" s="1">
        <v>0</v>
      </c>
      <c r="AX472" s="1" t="s">
        <v>1454</v>
      </c>
      <c r="AY472" s="1">
        <v>890303093000</v>
      </c>
      <c r="AZ472" s="1">
        <v>0</v>
      </c>
      <c r="BA472" s="1">
        <v>0</v>
      </c>
    </row>
    <row r="473" spans="1:53" x14ac:dyDescent="0.25">
      <c r="A473" s="309">
        <f t="shared" si="7"/>
        <v>0</v>
      </c>
      <c r="B473" s="1" t="s">
        <v>2639</v>
      </c>
      <c r="C473" s="1">
        <v>16919644</v>
      </c>
      <c r="D473" s="1">
        <v>144105</v>
      </c>
      <c r="E473" s="1">
        <v>4</v>
      </c>
      <c r="F473" s="1">
        <v>1.69196441154879E+16</v>
      </c>
      <c r="G473" s="304">
        <v>43941</v>
      </c>
      <c r="H473" s="304">
        <v>44499</v>
      </c>
      <c r="I473" s="1">
        <v>0</v>
      </c>
      <c r="J473" s="1">
        <v>1</v>
      </c>
      <c r="K473" s="1">
        <v>16</v>
      </c>
      <c r="L473" s="1">
        <v>30</v>
      </c>
      <c r="M473" s="1">
        <v>2</v>
      </c>
      <c r="N473" s="305">
        <v>11.4</v>
      </c>
      <c r="O473" s="305">
        <v>12015</v>
      </c>
      <c r="P473" s="2">
        <v>1102000</v>
      </c>
      <c r="Q473" s="2">
        <v>67043</v>
      </c>
      <c r="R473" s="2">
        <v>132144</v>
      </c>
      <c r="S473" s="1">
        <v>0</v>
      </c>
      <c r="T473" s="1">
        <v>0</v>
      </c>
      <c r="U473" s="1">
        <v>0</v>
      </c>
      <c r="W473" s="1">
        <v>0</v>
      </c>
      <c r="X473" s="1">
        <v>0</v>
      </c>
      <c r="Y473" s="1">
        <v>0</v>
      </c>
      <c r="AB473" s="304">
        <v>44499</v>
      </c>
      <c r="AC473" s="1">
        <v>1</v>
      </c>
      <c r="AD473" s="1" t="s">
        <v>3016</v>
      </c>
      <c r="AE473" s="1">
        <v>1</v>
      </c>
      <c r="AF473" s="1">
        <v>30</v>
      </c>
      <c r="AG473" s="1">
        <v>0</v>
      </c>
      <c r="AH473" s="1" t="s">
        <v>1454</v>
      </c>
      <c r="AI473" s="1" t="s">
        <v>1454</v>
      </c>
      <c r="AJ473" s="1" t="s">
        <v>1454</v>
      </c>
      <c r="AK473" s="1" t="s">
        <v>1454</v>
      </c>
      <c r="AL473" s="1" t="s">
        <v>1454</v>
      </c>
      <c r="AM473" s="1" t="s">
        <v>1454</v>
      </c>
      <c r="AN473" s="1">
        <v>1</v>
      </c>
      <c r="AO473" s="1">
        <v>1</v>
      </c>
      <c r="AP473" s="1" t="s">
        <v>3086</v>
      </c>
      <c r="AQ473" s="1" t="s">
        <v>1454</v>
      </c>
      <c r="AR473" s="2">
        <v>179348</v>
      </c>
      <c r="AS473" s="1" t="s">
        <v>3020</v>
      </c>
      <c r="AT473" s="1">
        <v>43941</v>
      </c>
      <c r="AU473" s="1">
        <v>0</v>
      </c>
      <c r="AV473" s="1">
        <v>0</v>
      </c>
      <c r="AW473" s="1">
        <v>0</v>
      </c>
      <c r="AX473" s="1" t="s">
        <v>1454</v>
      </c>
      <c r="AY473" s="1">
        <v>0</v>
      </c>
      <c r="AZ473" s="1">
        <v>0</v>
      </c>
      <c r="BA473" s="1">
        <v>0</v>
      </c>
    </row>
    <row r="474" spans="1:53" x14ac:dyDescent="0.25">
      <c r="A474" s="309">
        <f t="shared" si="7"/>
        <v>0</v>
      </c>
      <c r="B474" s="1" t="s">
        <v>2639</v>
      </c>
      <c r="C474" s="1">
        <v>16919644</v>
      </c>
      <c r="D474" s="1">
        <v>144105</v>
      </c>
      <c r="E474" s="1">
        <v>4</v>
      </c>
      <c r="F474" s="1">
        <v>1.69196441154893E+16</v>
      </c>
      <c r="G474" s="304">
        <v>44405</v>
      </c>
      <c r="H474" s="304">
        <v>44956</v>
      </c>
      <c r="I474" s="1">
        <v>0</v>
      </c>
      <c r="J474" s="1">
        <v>1</v>
      </c>
      <c r="K474" s="1">
        <v>3</v>
      </c>
      <c r="L474" s="1">
        <v>30</v>
      </c>
      <c r="M474" s="1">
        <v>2</v>
      </c>
      <c r="N474" s="305">
        <v>9</v>
      </c>
      <c r="O474" s="305">
        <v>9381</v>
      </c>
      <c r="P474" s="2">
        <v>1660000</v>
      </c>
      <c r="Q474" s="2">
        <v>99151</v>
      </c>
      <c r="R474" s="2">
        <v>1399083</v>
      </c>
      <c r="S474" s="1">
        <v>0</v>
      </c>
      <c r="T474" s="1">
        <v>0</v>
      </c>
      <c r="U474" s="1">
        <v>0</v>
      </c>
      <c r="W474" s="1">
        <v>0</v>
      </c>
      <c r="X474" s="1">
        <v>0</v>
      </c>
      <c r="Y474" s="1">
        <v>0</v>
      </c>
      <c r="AB474" s="304">
        <v>44499</v>
      </c>
      <c r="AC474" s="1">
        <v>1</v>
      </c>
      <c r="AD474" s="1" t="s">
        <v>3016</v>
      </c>
      <c r="AE474" s="1">
        <v>1</v>
      </c>
      <c r="AF474" s="1">
        <v>30</v>
      </c>
      <c r="AG474" s="1">
        <v>0</v>
      </c>
      <c r="AH474" s="1" t="s">
        <v>1454</v>
      </c>
      <c r="AI474" s="1" t="s">
        <v>1454</v>
      </c>
      <c r="AJ474" s="1" t="s">
        <v>1454</v>
      </c>
      <c r="AK474" s="1" t="s">
        <v>1454</v>
      </c>
      <c r="AL474" s="1" t="s">
        <v>1454</v>
      </c>
      <c r="AM474" s="1" t="s">
        <v>1454</v>
      </c>
      <c r="AN474" s="1">
        <v>1</v>
      </c>
      <c r="AO474" s="1">
        <v>1</v>
      </c>
      <c r="AP474" s="1" t="s">
        <v>3086</v>
      </c>
      <c r="AQ474" s="1" t="s">
        <v>1454</v>
      </c>
      <c r="AR474" s="2">
        <v>1898862</v>
      </c>
      <c r="AS474" s="1" t="s">
        <v>3020</v>
      </c>
      <c r="AT474" s="1">
        <v>44405</v>
      </c>
      <c r="AU474" s="1">
        <v>0</v>
      </c>
      <c r="AV474" s="1">
        <v>0</v>
      </c>
      <c r="AW474" s="1">
        <v>0</v>
      </c>
      <c r="AX474" s="1" t="s">
        <v>1454</v>
      </c>
      <c r="AY474" s="1">
        <v>0</v>
      </c>
      <c r="AZ474" s="1">
        <v>0</v>
      </c>
      <c r="BA474" s="1">
        <v>0</v>
      </c>
    </row>
    <row r="475" spans="1:53" x14ac:dyDescent="0.25">
      <c r="A475" s="309">
        <f t="shared" si="7"/>
        <v>9339076</v>
      </c>
      <c r="B475" s="1" t="s">
        <v>2639</v>
      </c>
      <c r="C475" s="1">
        <v>29362588</v>
      </c>
      <c r="D475" s="1">
        <v>144105</v>
      </c>
      <c r="E475" s="1">
        <v>4</v>
      </c>
      <c r="F475" s="1">
        <v>2.93625881175866E+16</v>
      </c>
      <c r="G475" s="304">
        <v>43662</v>
      </c>
      <c r="H475" s="304">
        <v>45868</v>
      </c>
      <c r="I475" s="1">
        <v>0</v>
      </c>
      <c r="J475" s="1">
        <v>1</v>
      </c>
      <c r="K475" s="1">
        <v>24</v>
      </c>
      <c r="L475" s="1">
        <v>30</v>
      </c>
      <c r="M475" s="1">
        <v>2</v>
      </c>
      <c r="N475" s="305">
        <v>18</v>
      </c>
      <c r="O475" s="305">
        <v>19562</v>
      </c>
      <c r="P475" s="2">
        <v>20000000</v>
      </c>
      <c r="Q475" s="2">
        <v>459418</v>
      </c>
      <c r="R475" s="2">
        <v>15559933</v>
      </c>
      <c r="S475" s="1">
        <v>0</v>
      </c>
      <c r="T475" s="1">
        <v>0</v>
      </c>
      <c r="U475" s="1">
        <v>0</v>
      </c>
      <c r="W475" s="1">
        <v>0</v>
      </c>
      <c r="X475" s="1">
        <v>0</v>
      </c>
      <c r="Y475" s="1">
        <v>0</v>
      </c>
      <c r="AB475" s="304">
        <v>44499</v>
      </c>
      <c r="AC475" s="1">
        <v>1</v>
      </c>
      <c r="AD475" s="1" t="s">
        <v>3016</v>
      </c>
      <c r="AE475" s="1">
        <v>1</v>
      </c>
      <c r="AF475" s="1">
        <v>30</v>
      </c>
      <c r="AG475" s="1">
        <v>0</v>
      </c>
      <c r="AH475" s="1" t="s">
        <v>1454</v>
      </c>
      <c r="AI475" s="1" t="s">
        <v>1454</v>
      </c>
      <c r="AJ475" s="1" t="s">
        <v>1454</v>
      </c>
      <c r="AK475" s="1" t="s">
        <v>1454</v>
      </c>
      <c r="AL475" s="1" t="s">
        <v>1454</v>
      </c>
      <c r="AM475" s="1" t="s">
        <v>1454</v>
      </c>
      <c r="AN475" s="1">
        <v>1</v>
      </c>
      <c r="AO475" s="1">
        <v>1</v>
      </c>
      <c r="AP475" s="1" t="s">
        <v>3086</v>
      </c>
      <c r="AQ475" s="1" t="s">
        <v>1454</v>
      </c>
      <c r="AR475" s="2">
        <v>6220857</v>
      </c>
      <c r="AS475" s="1" t="s">
        <v>3027</v>
      </c>
      <c r="AT475" s="1">
        <v>43662</v>
      </c>
      <c r="AU475" s="1">
        <v>0</v>
      </c>
      <c r="AV475" s="1">
        <v>0</v>
      </c>
      <c r="AW475" s="1">
        <v>0</v>
      </c>
      <c r="AX475" s="1" t="s">
        <v>1454</v>
      </c>
      <c r="AY475" s="1">
        <v>0</v>
      </c>
      <c r="AZ475" s="1">
        <v>0</v>
      </c>
      <c r="BA475" s="1">
        <v>0</v>
      </c>
    </row>
    <row r="476" spans="1:53" x14ac:dyDescent="0.25">
      <c r="A476" s="309">
        <f t="shared" si="7"/>
        <v>1074837</v>
      </c>
      <c r="B476" s="1" t="s">
        <v>2639</v>
      </c>
      <c r="C476" s="1">
        <v>29362588</v>
      </c>
      <c r="D476" s="1">
        <v>144105</v>
      </c>
      <c r="E476" s="1">
        <v>4</v>
      </c>
      <c r="F476" s="1">
        <v>2.93625881246893E+16</v>
      </c>
      <c r="G476" s="304">
        <v>44419</v>
      </c>
      <c r="H476" s="304">
        <v>45137</v>
      </c>
      <c r="I476" s="1">
        <v>0</v>
      </c>
      <c r="J476" s="1">
        <v>1</v>
      </c>
      <c r="K476" s="1">
        <v>3</v>
      </c>
      <c r="L476" s="1">
        <v>30</v>
      </c>
      <c r="M476" s="1">
        <v>2</v>
      </c>
      <c r="N476" s="305">
        <v>19.2</v>
      </c>
      <c r="O476" s="305">
        <v>20983</v>
      </c>
      <c r="P476" s="2">
        <v>2000000</v>
      </c>
      <c r="Q476" s="2">
        <v>101596</v>
      </c>
      <c r="R476" s="2">
        <v>1790798</v>
      </c>
      <c r="S476" s="1">
        <v>0</v>
      </c>
      <c r="T476" s="1">
        <v>0</v>
      </c>
      <c r="U476" s="1">
        <v>0</v>
      </c>
      <c r="W476" s="1">
        <v>0</v>
      </c>
      <c r="X476" s="1">
        <v>0</v>
      </c>
      <c r="Y476" s="1">
        <v>0</v>
      </c>
      <c r="AB476" s="304">
        <v>44499</v>
      </c>
      <c r="AC476" s="1">
        <v>1</v>
      </c>
      <c r="AD476" s="1" t="s">
        <v>3016</v>
      </c>
      <c r="AE476" s="1">
        <v>1</v>
      </c>
      <c r="AF476" s="1">
        <v>30</v>
      </c>
      <c r="AG476" s="1">
        <v>0</v>
      </c>
      <c r="AH476" s="1" t="s">
        <v>1454</v>
      </c>
      <c r="AI476" s="1" t="s">
        <v>1454</v>
      </c>
      <c r="AJ476" s="1" t="s">
        <v>1454</v>
      </c>
      <c r="AK476" s="1" t="s">
        <v>1454</v>
      </c>
      <c r="AL476" s="1" t="s">
        <v>1454</v>
      </c>
      <c r="AM476" s="1" t="s">
        <v>1454</v>
      </c>
      <c r="AN476" s="1">
        <v>1</v>
      </c>
      <c r="AO476" s="1">
        <v>1</v>
      </c>
      <c r="AP476" s="1" t="s">
        <v>3086</v>
      </c>
      <c r="AQ476" s="1" t="s">
        <v>1454</v>
      </c>
      <c r="AR476" s="2">
        <v>715961</v>
      </c>
      <c r="AS476" s="1" t="s">
        <v>3018</v>
      </c>
      <c r="AT476" s="1">
        <v>44419</v>
      </c>
      <c r="AU476" s="1">
        <v>0</v>
      </c>
      <c r="AV476" s="1">
        <v>0</v>
      </c>
      <c r="AW476" s="1">
        <v>0</v>
      </c>
      <c r="AX476" s="1" t="s">
        <v>1454</v>
      </c>
      <c r="AY476" s="1">
        <v>0</v>
      </c>
      <c r="AZ476" s="1">
        <v>0</v>
      </c>
      <c r="BA476" s="1">
        <v>0</v>
      </c>
    </row>
    <row r="477" spans="1:53" x14ac:dyDescent="0.25">
      <c r="A477" s="309">
        <f t="shared" si="7"/>
        <v>504794</v>
      </c>
      <c r="B477" s="1" t="s">
        <v>2639</v>
      </c>
      <c r="C477" s="1">
        <v>94509969</v>
      </c>
      <c r="D477" s="1">
        <v>144105</v>
      </c>
      <c r="E477" s="1">
        <v>4</v>
      </c>
      <c r="F477" s="1">
        <v>9.4509969115489104E+16</v>
      </c>
      <c r="G477" s="304">
        <v>44356</v>
      </c>
      <c r="H477" s="304">
        <v>45807</v>
      </c>
      <c r="I477" s="1">
        <v>0</v>
      </c>
      <c r="J477" s="1">
        <v>1</v>
      </c>
      <c r="K477" s="1">
        <v>5</v>
      </c>
      <c r="L477" s="1">
        <v>30</v>
      </c>
      <c r="M477" s="1">
        <v>2</v>
      </c>
      <c r="N477" s="305">
        <v>9</v>
      </c>
      <c r="O477" s="305">
        <v>9381</v>
      </c>
      <c r="P477" s="2">
        <v>2600000</v>
      </c>
      <c r="Q477" s="2">
        <v>65057</v>
      </c>
      <c r="R477" s="2">
        <v>2371828</v>
      </c>
      <c r="S477" s="1">
        <v>0</v>
      </c>
      <c r="T477" s="1">
        <v>0</v>
      </c>
      <c r="U477" s="1">
        <v>0</v>
      </c>
      <c r="W477" s="1">
        <v>0</v>
      </c>
      <c r="X477" s="1">
        <v>0</v>
      </c>
      <c r="Y477" s="1">
        <v>0</v>
      </c>
      <c r="AB477" s="304">
        <v>44499</v>
      </c>
      <c r="AC477" s="1">
        <v>1</v>
      </c>
      <c r="AD477" s="1" t="s">
        <v>3016</v>
      </c>
      <c r="AE477" s="1">
        <v>1</v>
      </c>
      <c r="AF477" s="1">
        <v>30</v>
      </c>
      <c r="AG477" s="1">
        <v>0</v>
      </c>
      <c r="AH477" s="1" t="s">
        <v>1454</v>
      </c>
      <c r="AI477" s="1" t="s">
        <v>1454</v>
      </c>
      <c r="AJ477" s="1" t="s">
        <v>1454</v>
      </c>
      <c r="AK477" s="1" t="s">
        <v>1454</v>
      </c>
      <c r="AL477" s="1" t="s">
        <v>1454</v>
      </c>
      <c r="AM477" s="1" t="s">
        <v>1454</v>
      </c>
      <c r="AN477" s="1">
        <v>1</v>
      </c>
      <c r="AO477" s="1">
        <v>1</v>
      </c>
      <c r="AP477" s="1" t="s">
        <v>3086</v>
      </c>
      <c r="AQ477" s="1" t="s">
        <v>1454</v>
      </c>
      <c r="AR477" s="2">
        <v>1867034</v>
      </c>
      <c r="AS477" s="1" t="s">
        <v>3020</v>
      </c>
      <c r="AT477" s="1">
        <v>44356</v>
      </c>
      <c r="AU477" s="1">
        <v>0</v>
      </c>
      <c r="AV477" s="1">
        <v>0</v>
      </c>
      <c r="AW477" s="1">
        <v>0</v>
      </c>
      <c r="AX477" s="1" t="s">
        <v>1454</v>
      </c>
      <c r="AY477" s="1">
        <v>0</v>
      </c>
      <c r="AZ477" s="1">
        <v>0</v>
      </c>
      <c r="BA477" s="1">
        <v>0</v>
      </c>
    </row>
    <row r="478" spans="1:53" x14ac:dyDescent="0.25">
      <c r="A478" s="309">
        <f t="shared" si="7"/>
        <v>205530</v>
      </c>
      <c r="B478" s="1" t="s">
        <v>2639</v>
      </c>
      <c r="C478" s="1">
        <v>94509969</v>
      </c>
      <c r="D478" s="1">
        <v>144105</v>
      </c>
      <c r="E478" s="1">
        <v>4</v>
      </c>
      <c r="F478" s="1">
        <v>9.4509969124689504E+16</v>
      </c>
      <c r="G478" s="304">
        <v>44475</v>
      </c>
      <c r="H478" s="304">
        <v>45199</v>
      </c>
      <c r="I478" s="1">
        <v>0</v>
      </c>
      <c r="J478" s="1">
        <v>1</v>
      </c>
      <c r="K478" s="1">
        <v>1</v>
      </c>
      <c r="L478" s="1">
        <v>30</v>
      </c>
      <c r="M478" s="1">
        <v>2</v>
      </c>
      <c r="N478" s="305">
        <v>19.2</v>
      </c>
      <c r="O478" s="305">
        <v>20983</v>
      </c>
      <c r="P478" s="2">
        <v>1000000</v>
      </c>
      <c r="Q478" s="2">
        <v>50798</v>
      </c>
      <c r="R478" s="2">
        <v>965702</v>
      </c>
      <c r="S478" s="1">
        <v>0</v>
      </c>
      <c r="T478" s="1">
        <v>0</v>
      </c>
      <c r="U478" s="1">
        <v>0</v>
      </c>
      <c r="W478" s="1">
        <v>0</v>
      </c>
      <c r="X478" s="1">
        <v>0</v>
      </c>
      <c r="Y478" s="1">
        <v>0</v>
      </c>
      <c r="AB478" s="304">
        <v>44499</v>
      </c>
      <c r="AC478" s="1">
        <v>1</v>
      </c>
      <c r="AD478" s="1" t="s">
        <v>3016</v>
      </c>
      <c r="AE478" s="1">
        <v>1</v>
      </c>
      <c r="AF478" s="1">
        <v>30</v>
      </c>
      <c r="AG478" s="1">
        <v>0</v>
      </c>
      <c r="AH478" s="1" t="s">
        <v>1454</v>
      </c>
      <c r="AI478" s="1" t="s">
        <v>1454</v>
      </c>
      <c r="AJ478" s="1" t="s">
        <v>1454</v>
      </c>
      <c r="AK478" s="1" t="s">
        <v>1454</v>
      </c>
      <c r="AL478" s="1" t="s">
        <v>1454</v>
      </c>
      <c r="AM478" s="1" t="s">
        <v>1454</v>
      </c>
      <c r="AN478" s="1">
        <v>1</v>
      </c>
      <c r="AO478" s="1">
        <v>1</v>
      </c>
      <c r="AP478" s="1" t="s">
        <v>3086</v>
      </c>
      <c r="AQ478" s="1" t="s">
        <v>1454</v>
      </c>
      <c r="AR478" s="2">
        <v>760172</v>
      </c>
      <c r="AS478" s="1" t="s">
        <v>3018</v>
      </c>
      <c r="AT478" s="1">
        <v>44475</v>
      </c>
      <c r="AU478" s="1">
        <v>0</v>
      </c>
      <c r="AV478" s="1">
        <v>0</v>
      </c>
      <c r="AW478" s="1">
        <v>0</v>
      </c>
      <c r="AX478" s="1" t="s">
        <v>1454</v>
      </c>
      <c r="AY478" s="1">
        <v>0</v>
      </c>
      <c r="AZ478" s="1">
        <v>0</v>
      </c>
      <c r="BA478" s="1">
        <v>0</v>
      </c>
    </row>
    <row r="479" spans="1:53" x14ac:dyDescent="0.25">
      <c r="A479" s="309">
        <f t="shared" si="7"/>
        <v>6612607</v>
      </c>
      <c r="B479" s="1" t="s">
        <v>2639</v>
      </c>
      <c r="C479" s="1">
        <v>1144143003</v>
      </c>
      <c r="D479" s="1">
        <v>144105</v>
      </c>
      <c r="E479" s="1">
        <v>4</v>
      </c>
      <c r="F479" s="1">
        <v>1.14414300311768E+18</v>
      </c>
      <c r="G479" s="304">
        <v>43774</v>
      </c>
      <c r="H479" s="304">
        <v>45960</v>
      </c>
      <c r="I479" s="1">
        <v>0</v>
      </c>
      <c r="J479" s="1">
        <v>1</v>
      </c>
      <c r="K479" s="1">
        <v>21</v>
      </c>
      <c r="L479" s="1">
        <v>30</v>
      </c>
      <c r="M479" s="1">
        <v>2</v>
      </c>
      <c r="N479" s="305">
        <v>18</v>
      </c>
      <c r="O479" s="305">
        <v>19562</v>
      </c>
      <c r="P479" s="2">
        <v>13000000</v>
      </c>
      <c r="Q479" s="2">
        <v>298622</v>
      </c>
      <c r="R479" s="2">
        <v>10534523</v>
      </c>
      <c r="S479" s="1">
        <v>0</v>
      </c>
      <c r="T479" s="1">
        <v>0</v>
      </c>
      <c r="U479" s="1">
        <v>0</v>
      </c>
      <c r="W479" s="1">
        <v>0</v>
      </c>
      <c r="X479" s="1">
        <v>0</v>
      </c>
      <c r="Y479" s="1">
        <v>0</v>
      </c>
      <c r="AB479" s="304">
        <v>44499</v>
      </c>
      <c r="AC479" s="1">
        <v>1</v>
      </c>
      <c r="AD479" s="1" t="s">
        <v>3016</v>
      </c>
      <c r="AE479" s="1">
        <v>1</v>
      </c>
      <c r="AF479" s="1">
        <v>30</v>
      </c>
      <c r="AG479" s="1">
        <v>0</v>
      </c>
      <c r="AH479" s="1" t="s">
        <v>1454</v>
      </c>
      <c r="AI479" s="1" t="s">
        <v>1454</v>
      </c>
      <c r="AJ479" s="1" t="s">
        <v>1454</v>
      </c>
      <c r="AK479" s="1" t="s">
        <v>1454</v>
      </c>
      <c r="AL479" s="1" t="s">
        <v>1454</v>
      </c>
      <c r="AM479" s="1" t="s">
        <v>1454</v>
      </c>
      <c r="AN479" s="1">
        <v>1</v>
      </c>
      <c r="AO479" s="1">
        <v>1</v>
      </c>
      <c r="AP479" s="1" t="s">
        <v>3086</v>
      </c>
      <c r="AQ479" s="1" t="s">
        <v>1454</v>
      </c>
      <c r="AR479" s="2">
        <v>3921916</v>
      </c>
      <c r="AS479" s="1" t="s">
        <v>3037</v>
      </c>
      <c r="AT479" s="1">
        <v>43774</v>
      </c>
      <c r="AU479" s="1">
        <v>0</v>
      </c>
      <c r="AV479" s="1">
        <v>0</v>
      </c>
      <c r="AW479" s="1">
        <v>0</v>
      </c>
      <c r="AX479" s="1" t="s">
        <v>1454</v>
      </c>
      <c r="AY479" s="1">
        <v>0</v>
      </c>
      <c r="AZ479" s="1">
        <v>0</v>
      </c>
      <c r="BA479" s="1">
        <v>0</v>
      </c>
    </row>
    <row r="480" spans="1:53" x14ac:dyDescent="0.25">
      <c r="A480" s="309">
        <f t="shared" si="7"/>
        <v>1515448</v>
      </c>
      <c r="B480" s="1" t="s">
        <v>2639</v>
      </c>
      <c r="C480" s="1">
        <v>1144143003</v>
      </c>
      <c r="D480" s="1">
        <v>144105</v>
      </c>
      <c r="E480" s="1">
        <v>4</v>
      </c>
      <c r="F480" s="1">
        <v>1.1441430031246799E+18</v>
      </c>
      <c r="G480" s="304">
        <v>44481</v>
      </c>
      <c r="H480" s="304">
        <v>45199</v>
      </c>
      <c r="I480" s="1">
        <v>0</v>
      </c>
      <c r="J480" s="1">
        <v>1</v>
      </c>
      <c r="K480" s="1">
        <v>1</v>
      </c>
      <c r="L480" s="1">
        <v>30</v>
      </c>
      <c r="M480" s="1">
        <v>2</v>
      </c>
      <c r="N480" s="305">
        <v>19.2</v>
      </c>
      <c r="O480" s="305">
        <v>20983</v>
      </c>
      <c r="P480" s="2">
        <v>2500000</v>
      </c>
      <c r="Q480" s="2">
        <v>126995</v>
      </c>
      <c r="R480" s="2">
        <v>2414255</v>
      </c>
      <c r="S480" s="1">
        <v>0</v>
      </c>
      <c r="T480" s="1">
        <v>0</v>
      </c>
      <c r="U480" s="1">
        <v>0</v>
      </c>
      <c r="W480" s="1">
        <v>0</v>
      </c>
      <c r="X480" s="1">
        <v>0</v>
      </c>
      <c r="Y480" s="1">
        <v>0</v>
      </c>
      <c r="AB480" s="304">
        <v>44499</v>
      </c>
      <c r="AC480" s="1">
        <v>1</v>
      </c>
      <c r="AD480" s="1" t="s">
        <v>3016</v>
      </c>
      <c r="AE480" s="1">
        <v>1</v>
      </c>
      <c r="AF480" s="1">
        <v>30</v>
      </c>
      <c r="AG480" s="1">
        <v>0</v>
      </c>
      <c r="AH480" s="1" t="s">
        <v>1454</v>
      </c>
      <c r="AI480" s="1" t="s">
        <v>1454</v>
      </c>
      <c r="AJ480" s="1" t="s">
        <v>1454</v>
      </c>
      <c r="AK480" s="1" t="s">
        <v>1454</v>
      </c>
      <c r="AL480" s="1" t="s">
        <v>1454</v>
      </c>
      <c r="AM480" s="1" t="s">
        <v>1454</v>
      </c>
      <c r="AN480" s="1">
        <v>1</v>
      </c>
      <c r="AO480" s="1">
        <v>1</v>
      </c>
      <c r="AP480" s="1" t="s">
        <v>3086</v>
      </c>
      <c r="AQ480" s="1" t="s">
        <v>1454</v>
      </c>
      <c r="AR480" s="2">
        <v>898807</v>
      </c>
      <c r="AS480" s="1" t="s">
        <v>3018</v>
      </c>
      <c r="AT480" s="1">
        <v>44481</v>
      </c>
      <c r="AU480" s="1">
        <v>0</v>
      </c>
      <c r="AV480" s="1">
        <v>0</v>
      </c>
      <c r="AW480" s="1">
        <v>0</v>
      </c>
      <c r="AX480" s="1" t="s">
        <v>1454</v>
      </c>
      <c r="AY480" s="1">
        <v>0</v>
      </c>
      <c r="AZ480" s="1">
        <v>0</v>
      </c>
      <c r="BA480" s="1">
        <v>0</v>
      </c>
    </row>
    <row r="481" spans="1:53" x14ac:dyDescent="0.25">
      <c r="A481" s="309">
        <f t="shared" si="7"/>
        <v>1236799</v>
      </c>
      <c r="B481" s="1" t="s">
        <v>2639</v>
      </c>
      <c r="C481" s="1">
        <v>1144143003</v>
      </c>
      <c r="D481" s="1">
        <v>144105</v>
      </c>
      <c r="E481" s="1">
        <v>4</v>
      </c>
      <c r="F481" s="1">
        <v>1.14414300326808E+18</v>
      </c>
      <c r="G481" s="304">
        <v>44127</v>
      </c>
      <c r="H481" s="304">
        <v>45229</v>
      </c>
      <c r="I481" s="1">
        <v>0</v>
      </c>
      <c r="J481" s="1">
        <v>1</v>
      </c>
      <c r="K481" s="1">
        <v>12</v>
      </c>
      <c r="L481" s="1">
        <v>30</v>
      </c>
      <c r="M481" s="1">
        <v>2</v>
      </c>
      <c r="N481" s="305">
        <v>8.4</v>
      </c>
      <c r="O481" s="305">
        <v>8731</v>
      </c>
      <c r="P481" s="2">
        <v>2800000</v>
      </c>
      <c r="Q481" s="2">
        <v>92200</v>
      </c>
      <c r="R481" s="2">
        <v>1970340</v>
      </c>
      <c r="S481" s="1">
        <v>0</v>
      </c>
      <c r="T481" s="1">
        <v>0</v>
      </c>
      <c r="U481" s="1">
        <v>0</v>
      </c>
      <c r="W481" s="1">
        <v>0</v>
      </c>
      <c r="X481" s="1">
        <v>0</v>
      </c>
      <c r="Y481" s="1">
        <v>0</v>
      </c>
      <c r="AB481" s="304">
        <v>44499</v>
      </c>
      <c r="AC481" s="1">
        <v>1</v>
      </c>
      <c r="AD481" s="1" t="s">
        <v>3016</v>
      </c>
      <c r="AE481" s="1">
        <v>1</v>
      </c>
      <c r="AF481" s="1">
        <v>30</v>
      </c>
      <c r="AG481" s="1">
        <v>0</v>
      </c>
      <c r="AH481" s="1" t="s">
        <v>1454</v>
      </c>
      <c r="AI481" s="1" t="s">
        <v>1454</v>
      </c>
      <c r="AJ481" s="1" t="s">
        <v>1454</v>
      </c>
      <c r="AK481" s="1" t="s">
        <v>1454</v>
      </c>
      <c r="AL481" s="1" t="s">
        <v>1454</v>
      </c>
      <c r="AM481" s="1" t="s">
        <v>1454</v>
      </c>
      <c r="AN481" s="1">
        <v>1</v>
      </c>
      <c r="AO481" s="1">
        <v>1</v>
      </c>
      <c r="AP481" s="1" t="s">
        <v>3086</v>
      </c>
      <c r="AQ481" s="1" t="s">
        <v>1454</v>
      </c>
      <c r="AR481" s="2">
        <v>733541</v>
      </c>
      <c r="AS481" s="1" t="s">
        <v>3055</v>
      </c>
      <c r="AT481" s="1">
        <v>44127</v>
      </c>
      <c r="AU481" s="1">
        <v>0</v>
      </c>
      <c r="AV481" s="1">
        <v>0</v>
      </c>
      <c r="AW481" s="1">
        <v>0</v>
      </c>
      <c r="AX481" s="1" t="s">
        <v>1454</v>
      </c>
      <c r="AY481" s="1">
        <v>0</v>
      </c>
      <c r="AZ481" s="1">
        <v>0</v>
      </c>
      <c r="BA481" s="1">
        <v>0</v>
      </c>
    </row>
    <row r="482" spans="1:53" x14ac:dyDescent="0.25">
      <c r="A482" s="309">
        <f t="shared" si="7"/>
        <v>283602</v>
      </c>
      <c r="B482" s="1" t="s">
        <v>2639</v>
      </c>
      <c r="C482" s="1">
        <v>31910702</v>
      </c>
      <c r="D482" s="1">
        <v>144105</v>
      </c>
      <c r="E482" s="1">
        <v>4</v>
      </c>
      <c r="F482" s="1">
        <v>3.19107021083892E+16</v>
      </c>
      <c r="G482" s="304">
        <v>44379</v>
      </c>
      <c r="H482" s="304">
        <v>44560</v>
      </c>
      <c r="I482" s="1">
        <v>0</v>
      </c>
      <c r="J482" s="1">
        <v>2</v>
      </c>
      <c r="K482" s="1">
        <v>0</v>
      </c>
      <c r="L482" s="1">
        <v>30</v>
      </c>
      <c r="M482" s="1">
        <v>2</v>
      </c>
      <c r="N482" s="305">
        <v>19.2</v>
      </c>
      <c r="O482" s="305">
        <v>20983</v>
      </c>
      <c r="P482" s="2">
        <v>640000</v>
      </c>
      <c r="Q482" s="2">
        <v>0</v>
      </c>
      <c r="R482" s="2">
        <v>640000</v>
      </c>
      <c r="S482" s="1">
        <v>0</v>
      </c>
      <c r="T482" s="1">
        <v>0</v>
      </c>
      <c r="U482" s="1">
        <v>0</v>
      </c>
      <c r="W482" s="1">
        <v>0</v>
      </c>
      <c r="X482" s="1">
        <v>0</v>
      </c>
      <c r="Y482" s="1">
        <v>0</v>
      </c>
      <c r="Z482" s="1">
        <v>640000</v>
      </c>
      <c r="AA482" s="1">
        <v>12</v>
      </c>
      <c r="AB482" s="304">
        <v>44379</v>
      </c>
      <c r="AC482" s="1">
        <v>1</v>
      </c>
      <c r="AD482" s="1" t="s">
        <v>3016</v>
      </c>
      <c r="AE482" s="1">
        <v>1</v>
      </c>
      <c r="AF482" s="1">
        <v>30</v>
      </c>
      <c r="AG482" s="1">
        <v>0</v>
      </c>
      <c r="AH482" s="1" t="s">
        <v>1454</v>
      </c>
      <c r="AI482" s="1" t="s">
        <v>1454</v>
      </c>
      <c r="AJ482" s="1" t="s">
        <v>1454</v>
      </c>
      <c r="AK482" s="1" t="s">
        <v>1454</v>
      </c>
      <c r="AL482" s="1" t="s">
        <v>1454</v>
      </c>
      <c r="AM482" s="1" t="s">
        <v>1454</v>
      </c>
      <c r="AN482" s="1">
        <v>1</v>
      </c>
      <c r="AO482" s="1">
        <v>1</v>
      </c>
      <c r="AP482" s="1" t="s">
        <v>3086</v>
      </c>
      <c r="AQ482" s="1" t="s">
        <v>1454</v>
      </c>
      <c r="AR482" s="2">
        <v>356398</v>
      </c>
      <c r="AS482" s="1" t="s">
        <v>3044</v>
      </c>
      <c r="AT482" s="1">
        <v>44379</v>
      </c>
      <c r="AU482" s="1">
        <v>0</v>
      </c>
      <c r="AV482" s="1">
        <v>0</v>
      </c>
      <c r="AW482" s="1">
        <v>0</v>
      </c>
      <c r="AX482" s="1" t="s">
        <v>1454</v>
      </c>
      <c r="AY482" s="1">
        <v>0</v>
      </c>
      <c r="AZ482" s="1">
        <v>0</v>
      </c>
      <c r="BA482" s="1">
        <v>0</v>
      </c>
    </row>
    <row r="483" spans="1:53" x14ac:dyDescent="0.25">
      <c r="A483" s="309">
        <f t="shared" si="7"/>
        <v>3805533</v>
      </c>
      <c r="B483" s="1" t="s">
        <v>2639</v>
      </c>
      <c r="C483" s="1">
        <v>31910702</v>
      </c>
      <c r="D483" s="1">
        <v>144105</v>
      </c>
      <c r="E483" s="1">
        <v>4</v>
      </c>
      <c r="F483" s="1">
        <v>3.19107021173842E+16</v>
      </c>
      <c r="G483" s="304">
        <v>43215</v>
      </c>
      <c r="H483" s="304">
        <v>45412</v>
      </c>
      <c r="I483" s="1">
        <v>0</v>
      </c>
      <c r="J483" s="1">
        <v>1</v>
      </c>
      <c r="K483" s="1">
        <v>39</v>
      </c>
      <c r="L483" s="1">
        <v>30</v>
      </c>
      <c r="M483" s="1">
        <v>2</v>
      </c>
      <c r="N483" s="305">
        <v>18</v>
      </c>
      <c r="O483" s="305">
        <v>19562</v>
      </c>
      <c r="P483" s="2">
        <v>14500000</v>
      </c>
      <c r="Q483" s="2">
        <v>333078</v>
      </c>
      <c r="R483" s="2">
        <v>8587890</v>
      </c>
      <c r="S483" s="1">
        <v>0</v>
      </c>
      <c r="T483" s="1">
        <v>0</v>
      </c>
      <c r="U483" s="1">
        <v>0</v>
      </c>
      <c r="W483" s="1">
        <v>0</v>
      </c>
      <c r="X483" s="1">
        <v>0</v>
      </c>
      <c r="Y483" s="1">
        <v>0</v>
      </c>
      <c r="AB483" s="304">
        <v>44499</v>
      </c>
      <c r="AC483" s="1">
        <v>1</v>
      </c>
      <c r="AD483" s="1" t="s">
        <v>3016</v>
      </c>
      <c r="AE483" s="1">
        <v>1</v>
      </c>
      <c r="AF483" s="1">
        <v>30</v>
      </c>
      <c r="AG483" s="1">
        <v>0</v>
      </c>
      <c r="AH483" s="1" t="s">
        <v>1454</v>
      </c>
      <c r="AI483" s="1" t="s">
        <v>1454</v>
      </c>
      <c r="AJ483" s="1" t="s">
        <v>1454</v>
      </c>
      <c r="AK483" s="1" t="s">
        <v>1454</v>
      </c>
      <c r="AL483" s="1" t="s">
        <v>1454</v>
      </c>
      <c r="AM483" s="1" t="s">
        <v>1454</v>
      </c>
      <c r="AN483" s="1">
        <v>1</v>
      </c>
      <c r="AO483" s="1">
        <v>1</v>
      </c>
      <c r="AP483" s="1" t="s">
        <v>3086</v>
      </c>
      <c r="AQ483" s="1" t="s">
        <v>1454</v>
      </c>
      <c r="AR483" s="2">
        <v>4782357</v>
      </c>
      <c r="AS483" s="1" t="s">
        <v>3038</v>
      </c>
      <c r="AT483" s="1">
        <v>43215</v>
      </c>
      <c r="AU483" s="1">
        <v>0</v>
      </c>
      <c r="AV483" s="1">
        <v>0</v>
      </c>
      <c r="AW483" s="1">
        <v>0</v>
      </c>
      <c r="AX483" s="1" t="s">
        <v>1454</v>
      </c>
      <c r="AY483" s="1">
        <v>0</v>
      </c>
      <c r="AZ483" s="1">
        <v>0</v>
      </c>
      <c r="BA483" s="1">
        <v>0</v>
      </c>
    </row>
    <row r="484" spans="1:53" x14ac:dyDescent="0.25">
      <c r="A484" s="309">
        <f t="shared" si="7"/>
        <v>484777</v>
      </c>
      <c r="B484" s="1" t="s">
        <v>2639</v>
      </c>
      <c r="C484" s="1">
        <v>31910702</v>
      </c>
      <c r="D484" s="1">
        <v>144105</v>
      </c>
      <c r="E484" s="1">
        <v>4</v>
      </c>
      <c r="F484" s="1">
        <v>319107021152413</v>
      </c>
      <c r="G484" s="304">
        <v>43529</v>
      </c>
      <c r="H484" s="304">
        <v>44742</v>
      </c>
      <c r="I484" s="1">
        <v>0</v>
      </c>
      <c r="J484" s="1">
        <v>1</v>
      </c>
      <c r="K484" s="1">
        <v>29</v>
      </c>
      <c r="L484" s="1">
        <v>30</v>
      </c>
      <c r="M484" s="1">
        <v>2</v>
      </c>
      <c r="N484" s="305">
        <v>19.2</v>
      </c>
      <c r="O484" s="305">
        <v>20983</v>
      </c>
      <c r="P484" s="2">
        <v>3200000</v>
      </c>
      <c r="Q484" s="2">
        <v>109403</v>
      </c>
      <c r="R484" s="2">
        <v>1093989</v>
      </c>
      <c r="S484" s="1">
        <v>0</v>
      </c>
      <c r="T484" s="1">
        <v>0</v>
      </c>
      <c r="U484" s="1">
        <v>0</v>
      </c>
      <c r="W484" s="1">
        <v>0</v>
      </c>
      <c r="X484" s="1">
        <v>0</v>
      </c>
      <c r="Y484" s="1">
        <v>0</v>
      </c>
      <c r="AB484" s="304">
        <v>44499</v>
      </c>
      <c r="AC484" s="1">
        <v>1</v>
      </c>
      <c r="AD484" s="1" t="s">
        <v>3016</v>
      </c>
      <c r="AE484" s="1">
        <v>1</v>
      </c>
      <c r="AF484" s="1">
        <v>30</v>
      </c>
      <c r="AG484" s="1">
        <v>0</v>
      </c>
      <c r="AH484" s="1" t="s">
        <v>1454</v>
      </c>
      <c r="AI484" s="1" t="s">
        <v>1454</v>
      </c>
      <c r="AJ484" s="1" t="s">
        <v>1454</v>
      </c>
      <c r="AK484" s="1" t="s">
        <v>1454</v>
      </c>
      <c r="AL484" s="1" t="s">
        <v>1454</v>
      </c>
      <c r="AM484" s="1" t="s">
        <v>1454</v>
      </c>
      <c r="AN484" s="1">
        <v>1</v>
      </c>
      <c r="AO484" s="1">
        <v>1</v>
      </c>
      <c r="AP484" s="1" t="s">
        <v>3086</v>
      </c>
      <c r="AQ484" s="1" t="s">
        <v>1454</v>
      </c>
      <c r="AR484" s="2">
        <v>609212</v>
      </c>
      <c r="AS484" s="1" t="s">
        <v>3035</v>
      </c>
      <c r="AT484" s="1">
        <v>43529</v>
      </c>
      <c r="AU484" s="1">
        <v>0</v>
      </c>
      <c r="AV484" s="1">
        <v>0</v>
      </c>
      <c r="AW484" s="1">
        <v>0</v>
      </c>
      <c r="AX484" s="1" t="s">
        <v>1454</v>
      </c>
      <c r="AY484" s="1">
        <v>0</v>
      </c>
      <c r="AZ484" s="1">
        <v>0</v>
      </c>
      <c r="BA484" s="1">
        <v>0</v>
      </c>
    </row>
    <row r="485" spans="1:53" x14ac:dyDescent="0.25">
      <c r="A485" s="309">
        <f t="shared" si="7"/>
        <v>3737001</v>
      </c>
      <c r="B485" s="1" t="s">
        <v>2639</v>
      </c>
      <c r="C485" s="1">
        <v>31910702</v>
      </c>
      <c r="D485" s="1">
        <v>144105</v>
      </c>
      <c r="E485" s="1">
        <v>4</v>
      </c>
      <c r="F485" s="1">
        <v>3.19107021163794E+16</v>
      </c>
      <c r="G485" s="304">
        <v>42216</v>
      </c>
      <c r="H485" s="304">
        <v>45868</v>
      </c>
      <c r="I485" s="1">
        <v>0</v>
      </c>
      <c r="J485" s="1">
        <v>1</v>
      </c>
      <c r="K485" s="1">
        <v>75</v>
      </c>
      <c r="L485" s="1">
        <v>30</v>
      </c>
      <c r="M485" s="1">
        <v>2</v>
      </c>
      <c r="N485" s="305">
        <v>10.8</v>
      </c>
      <c r="O485" s="305">
        <v>11351</v>
      </c>
      <c r="P485" s="2">
        <v>10553000</v>
      </c>
      <c r="Q485" s="2">
        <v>229911</v>
      </c>
      <c r="R485" s="2">
        <v>8433236</v>
      </c>
      <c r="S485" s="1">
        <v>0</v>
      </c>
      <c r="T485" s="1">
        <v>0</v>
      </c>
      <c r="U485" s="1">
        <v>0</v>
      </c>
      <c r="W485" s="1">
        <v>0</v>
      </c>
      <c r="X485" s="1">
        <v>0</v>
      </c>
      <c r="Y485" s="1">
        <v>0</v>
      </c>
      <c r="AB485" s="304">
        <v>44499</v>
      </c>
      <c r="AC485" s="1">
        <v>1</v>
      </c>
      <c r="AD485" s="1" t="s">
        <v>3016</v>
      </c>
      <c r="AE485" s="1">
        <v>1</v>
      </c>
      <c r="AF485" s="1">
        <v>30</v>
      </c>
      <c r="AG485" s="1">
        <v>0</v>
      </c>
      <c r="AH485" s="1" t="s">
        <v>1454</v>
      </c>
      <c r="AI485" s="1" t="s">
        <v>1454</v>
      </c>
      <c r="AJ485" s="1" t="s">
        <v>1454</v>
      </c>
      <c r="AK485" s="1" t="s">
        <v>1454</v>
      </c>
      <c r="AL485" s="1" t="s">
        <v>1454</v>
      </c>
      <c r="AM485" s="1" t="s">
        <v>1454</v>
      </c>
      <c r="AN485" s="1">
        <v>1</v>
      </c>
      <c r="AO485" s="1">
        <v>1</v>
      </c>
      <c r="AP485" s="1" t="s">
        <v>3086</v>
      </c>
      <c r="AQ485" s="1" t="s">
        <v>1454</v>
      </c>
      <c r="AR485" s="2">
        <v>4696235</v>
      </c>
      <c r="AS485" s="1" t="s">
        <v>3042</v>
      </c>
      <c r="AT485" s="1">
        <v>42216</v>
      </c>
      <c r="AU485" s="1">
        <v>0</v>
      </c>
      <c r="AV485" s="1">
        <v>0</v>
      </c>
      <c r="AW485" s="1">
        <v>0</v>
      </c>
      <c r="AX485" s="1" t="s">
        <v>1454</v>
      </c>
      <c r="AY485" s="1">
        <v>0</v>
      </c>
      <c r="AZ485" s="1">
        <v>0</v>
      </c>
      <c r="BA485" s="1">
        <v>0</v>
      </c>
    </row>
    <row r="486" spans="1:53" x14ac:dyDescent="0.25">
      <c r="A486" s="309">
        <f t="shared" si="7"/>
        <v>1099715</v>
      </c>
      <c r="B486" s="1" t="s">
        <v>2639</v>
      </c>
      <c r="C486" s="1">
        <v>31910702</v>
      </c>
      <c r="D486" s="1">
        <v>144105</v>
      </c>
      <c r="E486" s="1">
        <v>4</v>
      </c>
      <c r="F486" s="1">
        <v>319107021003440</v>
      </c>
      <c r="G486" s="304">
        <v>43614</v>
      </c>
      <c r="H486" s="304">
        <v>45442</v>
      </c>
      <c r="I486" s="1">
        <v>0</v>
      </c>
      <c r="J486" s="1">
        <v>1</v>
      </c>
      <c r="K486" s="1">
        <v>26</v>
      </c>
      <c r="L486" s="1">
        <v>30</v>
      </c>
      <c r="M486" s="1">
        <v>2</v>
      </c>
      <c r="N486" s="305">
        <v>17.399999999999999</v>
      </c>
      <c r="O486" s="305">
        <v>18857</v>
      </c>
      <c r="P486" s="2">
        <v>3700000</v>
      </c>
      <c r="Q486" s="2">
        <v>93329</v>
      </c>
      <c r="R486" s="2">
        <v>2481711</v>
      </c>
      <c r="S486" s="1">
        <v>0</v>
      </c>
      <c r="T486" s="1">
        <v>0</v>
      </c>
      <c r="U486" s="1">
        <v>0</v>
      </c>
      <c r="W486" s="1">
        <v>0</v>
      </c>
      <c r="X486" s="1">
        <v>0</v>
      </c>
      <c r="Y486" s="1">
        <v>0</v>
      </c>
      <c r="AB486" s="304">
        <v>44499</v>
      </c>
      <c r="AC486" s="1">
        <v>1</v>
      </c>
      <c r="AD486" s="1" t="s">
        <v>3016</v>
      </c>
      <c r="AE486" s="1">
        <v>1</v>
      </c>
      <c r="AF486" s="1">
        <v>30</v>
      </c>
      <c r="AG486" s="1">
        <v>0</v>
      </c>
      <c r="AH486" s="1" t="s">
        <v>1454</v>
      </c>
      <c r="AI486" s="1" t="s">
        <v>1454</v>
      </c>
      <c r="AJ486" s="1" t="s">
        <v>1454</v>
      </c>
      <c r="AK486" s="1" t="s">
        <v>1454</v>
      </c>
      <c r="AL486" s="1" t="s">
        <v>1454</v>
      </c>
      <c r="AM486" s="1" t="s">
        <v>1454</v>
      </c>
      <c r="AN486" s="1">
        <v>1</v>
      </c>
      <c r="AO486" s="1">
        <v>1</v>
      </c>
      <c r="AP486" s="1" t="s">
        <v>3086</v>
      </c>
      <c r="AQ486" s="1" t="s">
        <v>1454</v>
      </c>
      <c r="AR486" s="2">
        <v>1381996</v>
      </c>
      <c r="AS486" s="1" t="s">
        <v>3043</v>
      </c>
      <c r="AT486" s="1">
        <v>43614</v>
      </c>
      <c r="AU486" s="1">
        <v>0</v>
      </c>
      <c r="AV486" s="1">
        <v>0</v>
      </c>
      <c r="AW486" s="1">
        <v>0</v>
      </c>
      <c r="AX486" s="1" t="s">
        <v>1454</v>
      </c>
      <c r="AY486" s="1">
        <v>0</v>
      </c>
      <c r="AZ486" s="1">
        <v>0</v>
      </c>
      <c r="BA486" s="1">
        <v>0</v>
      </c>
    </row>
    <row r="487" spans="1:53" x14ac:dyDescent="0.25">
      <c r="A487" s="309">
        <f t="shared" si="7"/>
        <v>0</v>
      </c>
      <c r="B487" s="1" t="s">
        <v>2639</v>
      </c>
      <c r="C487" s="1">
        <v>31574224</v>
      </c>
      <c r="D487" s="1">
        <v>144105</v>
      </c>
      <c r="E487" s="1">
        <v>4</v>
      </c>
      <c r="F487" s="1">
        <v>3.15742241154878E+16</v>
      </c>
      <c r="G487" s="304">
        <v>43906</v>
      </c>
      <c r="H487" s="304">
        <v>45716</v>
      </c>
      <c r="I487" s="1">
        <v>0</v>
      </c>
      <c r="J487" s="1">
        <v>1</v>
      </c>
      <c r="K487" s="1">
        <v>17</v>
      </c>
      <c r="L487" s="1">
        <v>30</v>
      </c>
      <c r="M487" s="1">
        <v>2</v>
      </c>
      <c r="N487" s="305">
        <v>11.4</v>
      </c>
      <c r="O487" s="305">
        <v>12015</v>
      </c>
      <c r="P487" s="2">
        <v>9800000</v>
      </c>
      <c r="Q487" s="2">
        <v>216454</v>
      </c>
      <c r="R487" s="2">
        <v>7574604</v>
      </c>
      <c r="S487" s="1">
        <v>0</v>
      </c>
      <c r="T487" s="1">
        <v>0</v>
      </c>
      <c r="U487" s="1">
        <v>0</v>
      </c>
      <c r="W487" s="1">
        <v>0</v>
      </c>
      <c r="X487" s="1">
        <v>0</v>
      </c>
      <c r="Y487" s="1">
        <v>0</v>
      </c>
      <c r="AB487" s="304">
        <v>44499</v>
      </c>
      <c r="AC487" s="1">
        <v>1</v>
      </c>
      <c r="AD487" s="1" t="s">
        <v>3016</v>
      </c>
      <c r="AE487" s="1">
        <v>1</v>
      </c>
      <c r="AF487" s="1">
        <v>30</v>
      </c>
      <c r="AG487" s="1">
        <v>0</v>
      </c>
      <c r="AH487" s="1" t="s">
        <v>1454</v>
      </c>
      <c r="AI487" s="1" t="s">
        <v>1454</v>
      </c>
      <c r="AJ487" s="1" t="s">
        <v>1454</v>
      </c>
      <c r="AK487" s="1" t="s">
        <v>1454</v>
      </c>
      <c r="AL487" s="1" t="s">
        <v>1454</v>
      </c>
      <c r="AM487" s="1" t="s">
        <v>1454</v>
      </c>
      <c r="AN487" s="1">
        <v>1</v>
      </c>
      <c r="AO487" s="1">
        <v>1</v>
      </c>
      <c r="AP487" s="1" t="s">
        <v>3086</v>
      </c>
      <c r="AQ487" s="1" t="s">
        <v>1454</v>
      </c>
      <c r="AR487" s="2">
        <v>9919814</v>
      </c>
      <c r="AS487" s="1" t="s">
        <v>3020</v>
      </c>
      <c r="AT487" s="1">
        <v>43906</v>
      </c>
      <c r="AU487" s="1">
        <v>0</v>
      </c>
      <c r="AV487" s="1">
        <v>0</v>
      </c>
      <c r="AW487" s="1">
        <v>0</v>
      </c>
      <c r="AX487" s="1" t="s">
        <v>1454</v>
      </c>
      <c r="AY487" s="1">
        <v>0</v>
      </c>
      <c r="AZ487" s="1" t="s">
        <v>3087</v>
      </c>
      <c r="BA487" s="1">
        <v>0</v>
      </c>
    </row>
    <row r="488" spans="1:53" x14ac:dyDescent="0.25">
      <c r="A488" s="309">
        <f t="shared" si="7"/>
        <v>0</v>
      </c>
      <c r="B488" s="1" t="s">
        <v>2639</v>
      </c>
      <c r="C488" s="1">
        <v>31574224</v>
      </c>
      <c r="D488" s="1">
        <v>144105</v>
      </c>
      <c r="E488" s="1">
        <v>4</v>
      </c>
      <c r="F488" s="1">
        <v>3.1574224115489E+16</v>
      </c>
      <c r="G488" s="304">
        <v>44294</v>
      </c>
      <c r="H488" s="304">
        <v>44650</v>
      </c>
      <c r="I488" s="1">
        <v>0</v>
      </c>
      <c r="J488" s="1">
        <v>1</v>
      </c>
      <c r="K488" s="1">
        <v>7</v>
      </c>
      <c r="L488" s="1">
        <v>30</v>
      </c>
      <c r="M488" s="1">
        <v>2</v>
      </c>
      <c r="N488" s="305">
        <v>9</v>
      </c>
      <c r="O488" s="305">
        <v>9381</v>
      </c>
      <c r="P488" s="2">
        <v>800000</v>
      </c>
      <c r="Q488" s="2">
        <v>70068</v>
      </c>
      <c r="R488" s="2">
        <v>342350</v>
      </c>
      <c r="S488" s="1">
        <v>0</v>
      </c>
      <c r="T488" s="1">
        <v>0</v>
      </c>
      <c r="U488" s="1">
        <v>0</v>
      </c>
      <c r="W488" s="1">
        <v>0</v>
      </c>
      <c r="X488" s="1">
        <v>0</v>
      </c>
      <c r="Y488" s="1">
        <v>0</v>
      </c>
      <c r="AB488" s="304">
        <v>44499</v>
      </c>
      <c r="AC488" s="1">
        <v>1</v>
      </c>
      <c r="AD488" s="1" t="s">
        <v>3016</v>
      </c>
      <c r="AE488" s="1">
        <v>1</v>
      </c>
      <c r="AF488" s="1">
        <v>30</v>
      </c>
      <c r="AG488" s="1">
        <v>0</v>
      </c>
      <c r="AH488" s="1" t="s">
        <v>1454</v>
      </c>
      <c r="AI488" s="1" t="s">
        <v>1454</v>
      </c>
      <c r="AJ488" s="1" t="s">
        <v>1454</v>
      </c>
      <c r="AK488" s="1" t="s">
        <v>1454</v>
      </c>
      <c r="AL488" s="1" t="s">
        <v>1454</v>
      </c>
      <c r="AM488" s="1" t="s">
        <v>1454</v>
      </c>
      <c r="AN488" s="1">
        <v>1</v>
      </c>
      <c r="AO488" s="1">
        <v>1</v>
      </c>
      <c r="AP488" s="1" t="s">
        <v>3086</v>
      </c>
      <c r="AQ488" s="1" t="s">
        <v>1454</v>
      </c>
      <c r="AR488" s="2">
        <v>448347</v>
      </c>
      <c r="AS488" s="1" t="s">
        <v>3020</v>
      </c>
      <c r="AT488" s="1">
        <v>44294</v>
      </c>
      <c r="AU488" s="1">
        <v>0</v>
      </c>
      <c r="AV488" s="1">
        <v>0</v>
      </c>
      <c r="AW488" s="1">
        <v>0</v>
      </c>
      <c r="AX488" s="1" t="s">
        <v>1454</v>
      </c>
      <c r="AY488" s="1">
        <v>0</v>
      </c>
      <c r="AZ488" s="1" t="s">
        <v>3087</v>
      </c>
      <c r="BA488" s="1">
        <v>0</v>
      </c>
    </row>
    <row r="489" spans="1:53" x14ac:dyDescent="0.25">
      <c r="A489" s="309">
        <f t="shared" si="7"/>
        <v>0</v>
      </c>
      <c r="B489" s="1" t="s">
        <v>2639</v>
      </c>
      <c r="C489" s="1">
        <v>31841375</v>
      </c>
      <c r="D489" s="1">
        <v>144205</v>
      </c>
      <c r="E489" s="1">
        <v>4</v>
      </c>
      <c r="F489" s="1">
        <v>3.18413751154873E+16</v>
      </c>
      <c r="G489" s="304">
        <v>43797</v>
      </c>
      <c r="H489" s="304">
        <v>44530</v>
      </c>
      <c r="I489" s="1">
        <v>0</v>
      </c>
      <c r="J489" s="1">
        <v>1</v>
      </c>
      <c r="K489" s="1">
        <v>20</v>
      </c>
      <c r="L489" s="1">
        <v>30</v>
      </c>
      <c r="M489" s="1">
        <v>2</v>
      </c>
      <c r="N489" s="305">
        <v>12.6</v>
      </c>
      <c r="O489" s="305">
        <v>13354</v>
      </c>
      <c r="P489" s="2">
        <v>1970000</v>
      </c>
      <c r="Q489" s="2">
        <v>93554</v>
      </c>
      <c r="R489" s="2">
        <v>371976</v>
      </c>
      <c r="S489" s="1">
        <v>3906</v>
      </c>
      <c r="T489" s="1">
        <v>0</v>
      </c>
      <c r="U489" s="1">
        <v>0</v>
      </c>
      <c r="W489" s="1">
        <v>0</v>
      </c>
      <c r="X489" s="1">
        <v>0</v>
      </c>
      <c r="Y489" s="1">
        <v>0</v>
      </c>
      <c r="AB489" s="304">
        <v>44500</v>
      </c>
      <c r="AC489" s="1">
        <v>1</v>
      </c>
      <c r="AD489" s="1" t="s">
        <v>3016</v>
      </c>
      <c r="AE489" s="1">
        <v>1</v>
      </c>
      <c r="AF489" s="1">
        <v>30</v>
      </c>
      <c r="AG489" s="1">
        <v>0</v>
      </c>
      <c r="AH489" s="1" t="s">
        <v>1454</v>
      </c>
      <c r="AI489" s="1" t="s">
        <v>1454</v>
      </c>
      <c r="AJ489" s="1" t="s">
        <v>1454</v>
      </c>
      <c r="AK489" s="1" t="s">
        <v>1454</v>
      </c>
      <c r="AL489" s="1" t="s">
        <v>1454</v>
      </c>
      <c r="AM489" s="1" t="s">
        <v>1454</v>
      </c>
      <c r="AN489" s="1">
        <v>1</v>
      </c>
      <c r="AO489" s="1">
        <v>1</v>
      </c>
      <c r="AP489" s="1" t="s">
        <v>3086</v>
      </c>
      <c r="AQ489" s="1" t="s">
        <v>1454</v>
      </c>
      <c r="AR489" s="2">
        <v>3041189</v>
      </c>
      <c r="AS489" s="1" t="s">
        <v>3020</v>
      </c>
      <c r="AT489" s="1">
        <v>43797</v>
      </c>
      <c r="AU489" s="1">
        <v>0</v>
      </c>
      <c r="AV489" s="1">
        <v>0</v>
      </c>
      <c r="AW489" s="1">
        <v>0</v>
      </c>
      <c r="AX489" s="1" t="s">
        <v>1454</v>
      </c>
      <c r="AY489" s="1" t="s">
        <v>1454</v>
      </c>
      <c r="AZ489" s="1">
        <v>0</v>
      </c>
      <c r="BA489" s="1">
        <v>0</v>
      </c>
    </row>
    <row r="490" spans="1:53" x14ac:dyDescent="0.25">
      <c r="A490" s="309">
        <f t="shared" si="7"/>
        <v>6322175</v>
      </c>
      <c r="B490" s="1" t="s">
        <v>2639</v>
      </c>
      <c r="C490" s="1">
        <v>18101620</v>
      </c>
      <c r="D490" s="1">
        <v>144105</v>
      </c>
      <c r="E490" s="1">
        <v>4</v>
      </c>
      <c r="F490" s="1">
        <v>1.81016202103892E+16</v>
      </c>
      <c r="G490" s="304">
        <v>44384</v>
      </c>
      <c r="H490" s="304">
        <v>46203</v>
      </c>
      <c r="I490" s="1">
        <v>0</v>
      </c>
      <c r="J490" s="1">
        <v>1</v>
      </c>
      <c r="K490" s="1">
        <v>4</v>
      </c>
      <c r="L490" s="1">
        <v>30</v>
      </c>
      <c r="M490" s="1">
        <v>2</v>
      </c>
      <c r="N490" s="305">
        <v>14.4</v>
      </c>
      <c r="O490" s="305">
        <v>15389</v>
      </c>
      <c r="P490" s="2">
        <v>12000000</v>
      </c>
      <c r="Q490" s="2">
        <v>300818</v>
      </c>
      <c r="R490" s="2">
        <v>11481587</v>
      </c>
      <c r="S490" s="1">
        <v>0</v>
      </c>
      <c r="T490" s="1">
        <v>0</v>
      </c>
      <c r="U490" s="1">
        <v>0</v>
      </c>
      <c r="W490" s="1">
        <v>0</v>
      </c>
      <c r="X490" s="1">
        <v>0</v>
      </c>
      <c r="Y490" s="1">
        <v>0</v>
      </c>
      <c r="AB490" s="304">
        <v>44498</v>
      </c>
      <c r="AC490" s="1">
        <v>1</v>
      </c>
      <c r="AD490" s="1" t="s">
        <v>3016</v>
      </c>
      <c r="AE490" s="1">
        <v>1</v>
      </c>
      <c r="AF490" s="1">
        <v>30</v>
      </c>
      <c r="AG490" s="1">
        <v>0</v>
      </c>
      <c r="AH490" s="1" t="s">
        <v>1454</v>
      </c>
      <c r="AI490" s="1" t="s">
        <v>1454</v>
      </c>
      <c r="AJ490" s="1" t="s">
        <v>1454</v>
      </c>
      <c r="AK490" s="1" t="s">
        <v>1454</v>
      </c>
      <c r="AL490" s="1" t="s">
        <v>1454</v>
      </c>
      <c r="AM490" s="1" t="s">
        <v>1454</v>
      </c>
      <c r="AN490" s="1">
        <v>1</v>
      </c>
      <c r="AO490" s="1">
        <v>1</v>
      </c>
      <c r="AP490" s="1" t="s">
        <v>3086</v>
      </c>
      <c r="AQ490" s="1" t="s">
        <v>1454</v>
      </c>
      <c r="AR490" s="2">
        <v>5159412</v>
      </c>
      <c r="AS490" s="1" t="s">
        <v>3023</v>
      </c>
      <c r="AT490" s="1">
        <v>44384</v>
      </c>
      <c r="AU490" s="1">
        <v>0</v>
      </c>
      <c r="AV490" s="1">
        <v>0</v>
      </c>
      <c r="AW490" s="1">
        <v>0</v>
      </c>
      <c r="AX490" s="1" t="s">
        <v>1454</v>
      </c>
      <c r="AY490" s="1">
        <v>890303093000</v>
      </c>
      <c r="AZ490" s="1">
        <v>0</v>
      </c>
      <c r="BA490" s="1">
        <v>0</v>
      </c>
    </row>
    <row r="491" spans="1:53" x14ac:dyDescent="0.25">
      <c r="A491" s="309">
        <f t="shared" si="7"/>
        <v>64769</v>
      </c>
      <c r="B491" s="1" t="s">
        <v>2639</v>
      </c>
      <c r="C491" s="1">
        <v>18101620</v>
      </c>
      <c r="D491" s="1">
        <v>144105</v>
      </c>
      <c r="E491" s="1">
        <v>4</v>
      </c>
      <c r="F491" s="1">
        <v>1.81016201130141E+16</v>
      </c>
      <c r="G491" s="304">
        <v>44463</v>
      </c>
      <c r="H491" s="304">
        <v>44650</v>
      </c>
      <c r="I491" s="1">
        <v>0</v>
      </c>
      <c r="J491" s="1">
        <v>1</v>
      </c>
      <c r="K491" s="1">
        <v>1</v>
      </c>
      <c r="L491" s="1">
        <v>30</v>
      </c>
      <c r="M491" s="1">
        <v>2</v>
      </c>
      <c r="N491" s="305">
        <v>19.8</v>
      </c>
      <c r="O491" s="305">
        <v>21699</v>
      </c>
      <c r="P491" s="2">
        <v>140000</v>
      </c>
      <c r="Q491" s="2">
        <v>24719</v>
      </c>
      <c r="R491" s="2">
        <v>117625</v>
      </c>
      <c r="S491" s="1">
        <v>0</v>
      </c>
      <c r="T491" s="1">
        <v>0</v>
      </c>
      <c r="U491" s="1">
        <v>0</v>
      </c>
      <c r="W491" s="1">
        <v>0</v>
      </c>
      <c r="X491" s="1">
        <v>0</v>
      </c>
      <c r="Y491" s="1">
        <v>0</v>
      </c>
      <c r="AB491" s="304">
        <v>44498</v>
      </c>
      <c r="AC491" s="1">
        <v>1</v>
      </c>
      <c r="AD491" s="1" t="s">
        <v>3016</v>
      </c>
      <c r="AE491" s="1">
        <v>1</v>
      </c>
      <c r="AF491" s="1">
        <v>30</v>
      </c>
      <c r="AG491" s="1">
        <v>0</v>
      </c>
      <c r="AH491" s="1" t="s">
        <v>1454</v>
      </c>
      <c r="AI491" s="1" t="s">
        <v>1454</v>
      </c>
      <c r="AJ491" s="1" t="s">
        <v>1454</v>
      </c>
      <c r="AK491" s="1" t="s">
        <v>1454</v>
      </c>
      <c r="AL491" s="1" t="s">
        <v>1454</v>
      </c>
      <c r="AM491" s="1" t="s">
        <v>1454</v>
      </c>
      <c r="AN491" s="1">
        <v>1</v>
      </c>
      <c r="AO491" s="1">
        <v>1</v>
      </c>
      <c r="AP491" s="1" t="s">
        <v>3086</v>
      </c>
      <c r="AQ491" s="1" t="s">
        <v>1454</v>
      </c>
      <c r="AR491" s="2">
        <v>52856</v>
      </c>
      <c r="AS491" s="1" t="s">
        <v>3078</v>
      </c>
      <c r="AT491" s="1">
        <v>44463</v>
      </c>
      <c r="AU491" s="1">
        <v>0</v>
      </c>
      <c r="AV491" s="1">
        <v>0</v>
      </c>
      <c r="AW491" s="1">
        <v>0</v>
      </c>
      <c r="AX491" s="1" t="s">
        <v>1454</v>
      </c>
      <c r="AY491" s="1">
        <v>890303093000</v>
      </c>
      <c r="AZ491" s="1">
        <v>0</v>
      </c>
      <c r="BA491" s="1">
        <v>0</v>
      </c>
    </row>
    <row r="492" spans="1:53" x14ac:dyDescent="0.25">
      <c r="A492" s="309">
        <f t="shared" si="7"/>
        <v>3471551</v>
      </c>
      <c r="B492" s="1" t="s">
        <v>2639</v>
      </c>
      <c r="C492" s="1">
        <v>29707067</v>
      </c>
      <c r="D492" s="1">
        <v>144105</v>
      </c>
      <c r="E492" s="1">
        <v>4</v>
      </c>
      <c r="F492" s="1">
        <v>2.9707067117788E+16</v>
      </c>
      <c r="G492" s="304">
        <v>43990</v>
      </c>
      <c r="H492" s="304">
        <v>45807</v>
      </c>
      <c r="I492" s="1">
        <v>0</v>
      </c>
      <c r="J492" s="1">
        <v>1</v>
      </c>
      <c r="K492" s="1">
        <v>16</v>
      </c>
      <c r="L492" s="1">
        <v>30</v>
      </c>
      <c r="M492" s="1">
        <v>2</v>
      </c>
      <c r="N492" s="305">
        <v>18</v>
      </c>
      <c r="O492" s="305">
        <v>19562</v>
      </c>
      <c r="P492" s="2">
        <v>7874000</v>
      </c>
      <c r="Q492" s="2">
        <v>201184</v>
      </c>
      <c r="R492" s="2">
        <v>6415477</v>
      </c>
      <c r="S492" s="1">
        <v>0</v>
      </c>
      <c r="T492" s="1">
        <v>0</v>
      </c>
      <c r="U492" s="1">
        <v>0</v>
      </c>
      <c r="W492" s="1">
        <v>0</v>
      </c>
      <c r="X492" s="1">
        <v>0</v>
      </c>
      <c r="Y492" s="1">
        <v>0</v>
      </c>
      <c r="AB492" s="304">
        <v>44498</v>
      </c>
      <c r="AC492" s="1">
        <v>1</v>
      </c>
      <c r="AD492" s="1" t="s">
        <v>3016</v>
      </c>
      <c r="AE492" s="1">
        <v>1</v>
      </c>
      <c r="AF492" s="1">
        <v>30</v>
      </c>
      <c r="AG492" s="1">
        <v>0</v>
      </c>
      <c r="AH492" s="1" t="s">
        <v>1454</v>
      </c>
      <c r="AI492" s="1" t="s">
        <v>1454</v>
      </c>
      <c r="AJ492" s="1" t="s">
        <v>1454</v>
      </c>
      <c r="AK492" s="1" t="s">
        <v>1454</v>
      </c>
      <c r="AL492" s="1" t="s">
        <v>1454</v>
      </c>
      <c r="AM492" s="1" t="s">
        <v>1454</v>
      </c>
      <c r="AN492" s="1">
        <v>1</v>
      </c>
      <c r="AO492" s="1">
        <v>1</v>
      </c>
      <c r="AP492" s="1" t="s">
        <v>3086</v>
      </c>
      <c r="AQ492" s="1" t="s">
        <v>1454</v>
      </c>
      <c r="AR492" s="2">
        <v>2943926</v>
      </c>
      <c r="AS492" s="1" t="s">
        <v>3026</v>
      </c>
      <c r="AT492" s="1">
        <v>43990</v>
      </c>
      <c r="AU492" s="1">
        <v>0</v>
      </c>
      <c r="AV492" s="1">
        <v>0</v>
      </c>
      <c r="AW492" s="1">
        <v>0</v>
      </c>
      <c r="AX492" s="1" t="s">
        <v>1454</v>
      </c>
      <c r="AY492" s="1">
        <v>890303093000</v>
      </c>
      <c r="AZ492" s="1">
        <v>0</v>
      </c>
      <c r="BA492" s="1">
        <v>0</v>
      </c>
    </row>
    <row r="493" spans="1:53" x14ac:dyDescent="0.25">
      <c r="A493" s="309">
        <f t="shared" si="7"/>
        <v>619892</v>
      </c>
      <c r="B493" s="1" t="s">
        <v>2639</v>
      </c>
      <c r="C493" s="1">
        <v>94455994</v>
      </c>
      <c r="D493" s="1">
        <v>144205</v>
      </c>
      <c r="E493" s="1">
        <v>4</v>
      </c>
      <c r="F493" s="1">
        <v>9.4455994104980704E+16</v>
      </c>
      <c r="G493" s="304">
        <v>42824</v>
      </c>
      <c r="H493" s="304">
        <v>44711</v>
      </c>
      <c r="I493" s="1">
        <v>0</v>
      </c>
      <c r="J493" s="1">
        <v>1</v>
      </c>
      <c r="K493" s="1">
        <v>57</v>
      </c>
      <c r="L493" s="1">
        <v>30</v>
      </c>
      <c r="M493" s="1">
        <v>2</v>
      </c>
      <c r="N493" s="305">
        <v>15.6</v>
      </c>
      <c r="O493" s="305">
        <v>16765</v>
      </c>
      <c r="P493" s="2">
        <v>5299857</v>
      </c>
      <c r="Q493" s="2">
        <v>125916</v>
      </c>
      <c r="R493" s="2">
        <v>619892</v>
      </c>
      <c r="S493" s="1">
        <v>0</v>
      </c>
      <c r="T493" s="1">
        <v>0</v>
      </c>
      <c r="U493" s="1">
        <v>0</v>
      </c>
      <c r="W493" s="1">
        <v>0</v>
      </c>
      <c r="X493" s="1">
        <v>0</v>
      </c>
      <c r="Y493" s="1">
        <v>0</v>
      </c>
      <c r="AB493" s="304">
        <v>44500</v>
      </c>
      <c r="AC493" s="1">
        <v>1</v>
      </c>
      <c r="AD493" s="1" t="s">
        <v>3016</v>
      </c>
      <c r="AE493" s="1">
        <v>1</v>
      </c>
      <c r="AF493" s="1">
        <v>30</v>
      </c>
      <c r="AG493" s="1">
        <v>0</v>
      </c>
      <c r="AH493" s="1" t="s">
        <v>1454</v>
      </c>
      <c r="AI493" s="1" t="s">
        <v>1454</v>
      </c>
      <c r="AJ493" s="1" t="s">
        <v>1454</v>
      </c>
      <c r="AK493" s="1" t="s">
        <v>1454</v>
      </c>
      <c r="AL493" s="1" t="s">
        <v>1454</v>
      </c>
      <c r="AM493" s="1" t="s">
        <v>1454</v>
      </c>
      <c r="AN493" s="1">
        <v>1</v>
      </c>
      <c r="AO493" s="1">
        <v>1</v>
      </c>
      <c r="AP493" s="1" t="s">
        <v>3086</v>
      </c>
      <c r="AQ493" s="1" t="s">
        <v>1454</v>
      </c>
      <c r="AR493" s="2">
        <v>0</v>
      </c>
      <c r="AS493" s="1" t="s">
        <v>3017</v>
      </c>
      <c r="AT493" s="1">
        <v>42831</v>
      </c>
      <c r="AU493" s="1">
        <v>0</v>
      </c>
      <c r="AV493" s="1">
        <v>0</v>
      </c>
      <c r="AW493" s="1">
        <v>0</v>
      </c>
      <c r="AX493" s="1" t="s">
        <v>1454</v>
      </c>
      <c r="AY493" s="1">
        <v>1</v>
      </c>
      <c r="AZ493" s="1" t="s">
        <v>3089</v>
      </c>
      <c r="BA493" s="1">
        <v>0</v>
      </c>
    </row>
    <row r="494" spans="1:53" x14ac:dyDescent="0.25">
      <c r="A494" s="309">
        <f t="shared" si="7"/>
        <v>2172277</v>
      </c>
      <c r="B494" s="1" t="s">
        <v>2639</v>
      </c>
      <c r="C494" s="1">
        <v>1144028042</v>
      </c>
      <c r="D494" s="1">
        <v>144105</v>
      </c>
      <c r="E494" s="1">
        <v>4</v>
      </c>
      <c r="F494" s="1">
        <v>1.14402804211718E+18</v>
      </c>
      <c r="G494" s="304">
        <v>44187</v>
      </c>
      <c r="H494" s="304">
        <v>45290</v>
      </c>
      <c r="I494" s="1">
        <v>0</v>
      </c>
      <c r="J494" s="1">
        <v>1</v>
      </c>
      <c r="K494" s="1">
        <v>10</v>
      </c>
      <c r="L494" s="1">
        <v>30</v>
      </c>
      <c r="M494" s="1">
        <v>2</v>
      </c>
      <c r="N494" s="305">
        <v>11.76</v>
      </c>
      <c r="O494" s="305">
        <v>12415</v>
      </c>
      <c r="P494" s="2">
        <v>7700000</v>
      </c>
      <c r="Q494" s="2">
        <v>257076</v>
      </c>
      <c r="R494" s="2">
        <v>5837640</v>
      </c>
      <c r="S494" s="1">
        <v>0</v>
      </c>
      <c r="T494" s="1">
        <v>0</v>
      </c>
      <c r="U494" s="1">
        <v>0</v>
      </c>
      <c r="W494" s="1">
        <v>0</v>
      </c>
      <c r="X494" s="1">
        <v>0</v>
      </c>
      <c r="Y494" s="1">
        <v>0</v>
      </c>
      <c r="AB494" s="304">
        <v>44498</v>
      </c>
      <c r="AC494" s="1">
        <v>1</v>
      </c>
      <c r="AD494" s="1" t="s">
        <v>3016</v>
      </c>
      <c r="AE494" s="1">
        <v>1</v>
      </c>
      <c r="AF494" s="1">
        <v>30</v>
      </c>
      <c r="AG494" s="1">
        <v>0</v>
      </c>
      <c r="AH494" s="1" t="s">
        <v>1454</v>
      </c>
      <c r="AI494" s="1" t="s">
        <v>1454</v>
      </c>
      <c r="AJ494" s="1" t="s">
        <v>1454</v>
      </c>
      <c r="AK494" s="1" t="s">
        <v>1454</v>
      </c>
      <c r="AL494" s="1" t="s">
        <v>1454</v>
      </c>
      <c r="AM494" s="1" t="s">
        <v>1454</v>
      </c>
      <c r="AN494" s="1">
        <v>1</v>
      </c>
      <c r="AO494" s="1">
        <v>1</v>
      </c>
      <c r="AP494" s="1" t="s">
        <v>3086</v>
      </c>
      <c r="AQ494" s="1" t="s">
        <v>1454</v>
      </c>
      <c r="AR494" s="2">
        <v>3665363</v>
      </c>
      <c r="AS494" s="1" t="s">
        <v>3025</v>
      </c>
      <c r="AT494" s="1">
        <v>44187</v>
      </c>
      <c r="AU494" s="1">
        <v>0</v>
      </c>
      <c r="AV494" s="1">
        <v>0</v>
      </c>
      <c r="AW494" s="1">
        <v>0</v>
      </c>
      <c r="AX494" s="1" t="s">
        <v>1454</v>
      </c>
      <c r="AY494" s="1">
        <v>890303093000</v>
      </c>
      <c r="AZ494" s="1">
        <v>0</v>
      </c>
      <c r="BA494" s="1">
        <v>0</v>
      </c>
    </row>
    <row r="495" spans="1:53" x14ac:dyDescent="0.25">
      <c r="A495" s="309">
        <f t="shared" si="7"/>
        <v>31305629</v>
      </c>
      <c r="B495" s="1" t="s">
        <v>2639</v>
      </c>
      <c r="C495" s="1">
        <v>16733165</v>
      </c>
      <c r="D495" s="1">
        <v>144205</v>
      </c>
      <c r="E495" s="1">
        <v>4</v>
      </c>
      <c r="F495" s="1">
        <v>1.67331651083891E+16</v>
      </c>
      <c r="G495" s="304">
        <v>44362</v>
      </c>
      <c r="H495" s="304">
        <v>44560</v>
      </c>
      <c r="I495" s="1">
        <v>0</v>
      </c>
      <c r="J495" s="1">
        <v>2</v>
      </c>
      <c r="K495" s="1">
        <v>0</v>
      </c>
      <c r="L495" s="1">
        <v>30</v>
      </c>
      <c r="M495" s="1">
        <v>2</v>
      </c>
      <c r="N495" s="305">
        <v>19.2</v>
      </c>
      <c r="O495" s="305">
        <v>20983</v>
      </c>
      <c r="P495" s="2">
        <v>33744000</v>
      </c>
      <c r="Q495" s="2">
        <v>0</v>
      </c>
      <c r="R495" s="2">
        <v>33744000</v>
      </c>
      <c r="S495" s="1">
        <v>0</v>
      </c>
      <c r="T495" s="1">
        <v>0</v>
      </c>
      <c r="U495" s="1">
        <v>0</v>
      </c>
      <c r="W495" s="1">
        <v>0</v>
      </c>
      <c r="X495" s="1">
        <v>0</v>
      </c>
      <c r="Y495" s="1">
        <v>0</v>
      </c>
      <c r="Z495" s="1">
        <v>33744000</v>
      </c>
      <c r="AA495" s="1">
        <v>12</v>
      </c>
      <c r="AB495" s="304">
        <v>44362</v>
      </c>
      <c r="AC495" s="1">
        <v>1</v>
      </c>
      <c r="AD495" s="1" t="s">
        <v>3016</v>
      </c>
      <c r="AE495" s="1">
        <v>1</v>
      </c>
      <c r="AF495" s="1">
        <v>30</v>
      </c>
      <c r="AG495" s="1">
        <v>0</v>
      </c>
      <c r="AH495" s="1" t="s">
        <v>1454</v>
      </c>
      <c r="AI495" s="1" t="s">
        <v>1454</v>
      </c>
      <c r="AJ495" s="1" t="s">
        <v>1454</v>
      </c>
      <c r="AK495" s="1" t="s">
        <v>1454</v>
      </c>
      <c r="AL495" s="1" t="s">
        <v>1454</v>
      </c>
      <c r="AM495" s="1" t="s">
        <v>1454</v>
      </c>
      <c r="AN495" s="1">
        <v>1</v>
      </c>
      <c r="AO495" s="1">
        <v>1</v>
      </c>
      <c r="AP495" s="1" t="s">
        <v>3086</v>
      </c>
      <c r="AQ495" s="1" t="s">
        <v>1454</v>
      </c>
      <c r="AR495" s="2">
        <v>2438371</v>
      </c>
      <c r="AS495" s="1" t="s">
        <v>3044</v>
      </c>
      <c r="AT495" s="1">
        <v>44362</v>
      </c>
      <c r="AU495" s="1">
        <v>0</v>
      </c>
      <c r="AV495" s="1">
        <v>0</v>
      </c>
      <c r="AW495" s="1">
        <v>0</v>
      </c>
      <c r="AX495" s="1" t="s">
        <v>1454</v>
      </c>
      <c r="AY495" s="1">
        <v>890303093000</v>
      </c>
      <c r="AZ495" s="1">
        <v>0</v>
      </c>
      <c r="BA495" s="1">
        <v>0</v>
      </c>
    </row>
    <row r="496" spans="1:53" x14ac:dyDescent="0.25">
      <c r="A496" s="309">
        <f t="shared" si="7"/>
        <v>13591621</v>
      </c>
      <c r="B496" s="1" t="s">
        <v>2639</v>
      </c>
      <c r="C496" s="1">
        <v>16733165</v>
      </c>
      <c r="D496" s="1">
        <v>144105</v>
      </c>
      <c r="E496" s="1">
        <v>4</v>
      </c>
      <c r="F496" s="1">
        <v>1.67331651175859E+16</v>
      </c>
      <c r="G496" s="304">
        <v>43557</v>
      </c>
      <c r="H496" s="304">
        <v>45746</v>
      </c>
      <c r="I496" s="1">
        <v>0</v>
      </c>
      <c r="J496" s="1">
        <v>1</v>
      </c>
      <c r="K496" s="1">
        <v>28</v>
      </c>
      <c r="L496" s="1">
        <v>30</v>
      </c>
      <c r="M496" s="1">
        <v>2</v>
      </c>
      <c r="N496" s="305">
        <v>18</v>
      </c>
      <c r="O496" s="305">
        <v>19562</v>
      </c>
      <c r="P496" s="2">
        <v>20000000</v>
      </c>
      <c r="Q496" s="2">
        <v>459418</v>
      </c>
      <c r="R496" s="2">
        <v>14650262</v>
      </c>
      <c r="S496" s="1">
        <v>0</v>
      </c>
      <c r="T496" s="1">
        <v>0</v>
      </c>
      <c r="U496" s="1">
        <v>0</v>
      </c>
      <c r="W496" s="1">
        <v>0</v>
      </c>
      <c r="X496" s="1">
        <v>0</v>
      </c>
      <c r="Y496" s="1">
        <v>0</v>
      </c>
      <c r="AB496" s="304">
        <v>44498</v>
      </c>
      <c r="AC496" s="1">
        <v>1</v>
      </c>
      <c r="AD496" s="1" t="s">
        <v>3016</v>
      </c>
      <c r="AE496" s="1">
        <v>1</v>
      </c>
      <c r="AF496" s="1">
        <v>30</v>
      </c>
      <c r="AG496" s="1">
        <v>0</v>
      </c>
      <c r="AH496" s="1" t="s">
        <v>1454</v>
      </c>
      <c r="AI496" s="1" t="s">
        <v>1454</v>
      </c>
      <c r="AJ496" s="1" t="s">
        <v>1454</v>
      </c>
      <c r="AK496" s="1" t="s">
        <v>1454</v>
      </c>
      <c r="AL496" s="1" t="s">
        <v>1454</v>
      </c>
      <c r="AM496" s="1" t="s">
        <v>1454</v>
      </c>
      <c r="AN496" s="1">
        <v>1</v>
      </c>
      <c r="AO496" s="1">
        <v>1</v>
      </c>
      <c r="AP496" s="1" t="s">
        <v>3086</v>
      </c>
      <c r="AQ496" s="1" t="s">
        <v>1454</v>
      </c>
      <c r="AR496" s="2">
        <v>1058641</v>
      </c>
      <c r="AS496" s="1" t="s">
        <v>3027</v>
      </c>
      <c r="AT496" s="1">
        <v>43557</v>
      </c>
      <c r="AU496" s="1">
        <v>0</v>
      </c>
      <c r="AV496" s="1">
        <v>0</v>
      </c>
      <c r="AW496" s="1">
        <v>0</v>
      </c>
      <c r="AX496" s="1" t="s">
        <v>1454</v>
      </c>
      <c r="AY496" s="1">
        <v>890303093000</v>
      </c>
      <c r="AZ496" s="1">
        <v>0</v>
      </c>
      <c r="BA496" s="1">
        <v>0</v>
      </c>
    </row>
    <row r="497" spans="1:53" x14ac:dyDescent="0.25">
      <c r="A497" s="309">
        <f t="shared" si="7"/>
        <v>11882641</v>
      </c>
      <c r="B497" s="1" t="s">
        <v>2639</v>
      </c>
      <c r="C497" s="1">
        <v>16733165</v>
      </c>
      <c r="D497" s="1">
        <v>141105</v>
      </c>
      <c r="E497" s="1">
        <v>4</v>
      </c>
      <c r="F497" s="1">
        <v>167331651120383</v>
      </c>
      <c r="G497" s="304">
        <v>43432</v>
      </c>
      <c r="H497" s="304">
        <v>45260</v>
      </c>
      <c r="I497" s="1">
        <v>0</v>
      </c>
      <c r="J497" s="1">
        <v>1</v>
      </c>
      <c r="K497" s="1">
        <v>32</v>
      </c>
      <c r="L497" s="1">
        <v>30</v>
      </c>
      <c r="M497" s="1">
        <v>2</v>
      </c>
      <c r="N497" s="305">
        <v>14.4</v>
      </c>
      <c r="O497" s="305">
        <v>15389</v>
      </c>
      <c r="P497" s="2">
        <v>23000000</v>
      </c>
      <c r="Q497" s="2">
        <v>543409</v>
      </c>
      <c r="R497" s="2">
        <v>12808171</v>
      </c>
      <c r="S497" s="1">
        <v>0</v>
      </c>
      <c r="T497" s="1">
        <v>0</v>
      </c>
      <c r="U497" s="1">
        <v>0</v>
      </c>
      <c r="W497" s="1">
        <v>0</v>
      </c>
      <c r="X497" s="1">
        <v>0</v>
      </c>
      <c r="Y497" s="1">
        <v>0</v>
      </c>
      <c r="AB497" s="304">
        <v>44498</v>
      </c>
      <c r="AC497" s="1">
        <v>3</v>
      </c>
      <c r="AD497" s="1" t="s">
        <v>3016</v>
      </c>
      <c r="AE497" s="1">
        <v>1</v>
      </c>
      <c r="AF497" s="1">
        <v>30</v>
      </c>
      <c r="AG497" s="1">
        <v>0</v>
      </c>
      <c r="AH497" s="1" t="s">
        <v>1454</v>
      </c>
      <c r="AI497" s="1" t="s">
        <v>1454</v>
      </c>
      <c r="AJ497" s="1" t="s">
        <v>1454</v>
      </c>
      <c r="AK497" s="1" t="s">
        <v>1454</v>
      </c>
      <c r="AL497" s="1" t="s">
        <v>1454</v>
      </c>
      <c r="AM497" s="1" t="s">
        <v>1454</v>
      </c>
      <c r="AN497" s="1">
        <v>1</v>
      </c>
      <c r="AO497" s="1">
        <v>1</v>
      </c>
      <c r="AP497" s="1" t="s">
        <v>3086</v>
      </c>
      <c r="AQ497" s="1" t="s">
        <v>1454</v>
      </c>
      <c r="AR497" s="2">
        <v>925530</v>
      </c>
      <c r="AS497" s="1" t="s">
        <v>3047</v>
      </c>
      <c r="AT497" s="1">
        <v>43432</v>
      </c>
      <c r="AU497" s="1">
        <v>0</v>
      </c>
      <c r="AV497" s="1">
        <v>0</v>
      </c>
      <c r="AW497" s="1">
        <v>0</v>
      </c>
      <c r="AX497" s="1" t="s">
        <v>1454</v>
      </c>
      <c r="AY497" s="1">
        <v>890303093000</v>
      </c>
      <c r="AZ497" s="1">
        <v>0</v>
      </c>
      <c r="BA497" s="1">
        <v>0</v>
      </c>
    </row>
    <row r="498" spans="1:53" x14ac:dyDescent="0.25">
      <c r="A498" s="309">
        <f t="shared" si="7"/>
        <v>14990429</v>
      </c>
      <c r="B498" s="1" t="s">
        <v>2639</v>
      </c>
      <c r="C498" s="1">
        <v>16733165</v>
      </c>
      <c r="D498" s="1">
        <v>144105</v>
      </c>
      <c r="E498" s="1">
        <v>4</v>
      </c>
      <c r="F498" s="1">
        <v>1.67331651152849E+16</v>
      </c>
      <c r="G498" s="304">
        <v>43333</v>
      </c>
      <c r="H498" s="304">
        <v>45168</v>
      </c>
      <c r="I498" s="1">
        <v>0</v>
      </c>
      <c r="J498" s="1">
        <v>1</v>
      </c>
      <c r="K498" s="1">
        <v>35</v>
      </c>
      <c r="L498" s="1">
        <v>30</v>
      </c>
      <c r="M498" s="1">
        <v>2</v>
      </c>
      <c r="N498" s="305">
        <v>19.8</v>
      </c>
      <c r="O498" s="305">
        <v>21699</v>
      </c>
      <c r="P498" s="2">
        <v>30000000</v>
      </c>
      <c r="Q498" s="2">
        <v>796286</v>
      </c>
      <c r="R498" s="2">
        <v>16158022</v>
      </c>
      <c r="S498" s="1">
        <v>0</v>
      </c>
      <c r="T498" s="1">
        <v>0</v>
      </c>
      <c r="U498" s="1">
        <v>0</v>
      </c>
      <c r="W498" s="1">
        <v>0</v>
      </c>
      <c r="X498" s="1">
        <v>0</v>
      </c>
      <c r="Y498" s="1">
        <v>0</v>
      </c>
      <c r="AB498" s="304">
        <v>44498</v>
      </c>
      <c r="AC498" s="1">
        <v>1</v>
      </c>
      <c r="AD498" s="1" t="s">
        <v>3016</v>
      </c>
      <c r="AE498" s="1">
        <v>1</v>
      </c>
      <c r="AF498" s="1">
        <v>30</v>
      </c>
      <c r="AG498" s="1">
        <v>0</v>
      </c>
      <c r="AH498" s="1" t="s">
        <v>1454</v>
      </c>
      <c r="AI498" s="1" t="s">
        <v>1454</v>
      </c>
      <c r="AJ498" s="1" t="s">
        <v>1454</v>
      </c>
      <c r="AK498" s="1" t="s">
        <v>1454</v>
      </c>
      <c r="AL498" s="1" t="s">
        <v>1454</v>
      </c>
      <c r="AM498" s="1" t="s">
        <v>1454</v>
      </c>
      <c r="AN498" s="1">
        <v>1</v>
      </c>
      <c r="AO498" s="1">
        <v>1</v>
      </c>
      <c r="AP498" s="1" t="s">
        <v>3086</v>
      </c>
      <c r="AQ498" s="1" t="s">
        <v>1454</v>
      </c>
      <c r="AR498" s="2">
        <v>1167593</v>
      </c>
      <c r="AS498" s="1" t="s">
        <v>3035</v>
      </c>
      <c r="AT498" s="1">
        <v>43333</v>
      </c>
      <c r="AU498" s="1">
        <v>0</v>
      </c>
      <c r="AV498" s="1">
        <v>0</v>
      </c>
      <c r="AW498" s="1">
        <v>0</v>
      </c>
      <c r="AX498" s="1" t="s">
        <v>1454</v>
      </c>
      <c r="AY498" s="1">
        <v>890303093000</v>
      </c>
      <c r="AZ498" s="1">
        <v>0</v>
      </c>
      <c r="BA498" s="1">
        <v>0</v>
      </c>
    </row>
    <row r="499" spans="1:53" x14ac:dyDescent="0.25">
      <c r="A499" s="309">
        <f t="shared" si="7"/>
        <v>2686878</v>
      </c>
      <c r="B499" s="1" t="s">
        <v>2639</v>
      </c>
      <c r="C499" s="1">
        <v>16733165</v>
      </c>
      <c r="D499" s="1">
        <v>144105</v>
      </c>
      <c r="E499" s="1">
        <v>4</v>
      </c>
      <c r="F499" s="1">
        <v>1.67331651152874E+16</v>
      </c>
      <c r="G499" s="304">
        <v>43819</v>
      </c>
      <c r="H499" s="304">
        <v>44560</v>
      </c>
      <c r="I499" s="1">
        <v>0</v>
      </c>
      <c r="J499" s="1">
        <v>1</v>
      </c>
      <c r="K499" s="1">
        <v>19</v>
      </c>
      <c r="L499" s="1">
        <v>30</v>
      </c>
      <c r="M499" s="1">
        <v>2</v>
      </c>
      <c r="N499" s="305">
        <v>19.2</v>
      </c>
      <c r="O499" s="305">
        <v>20983</v>
      </c>
      <c r="P499" s="2">
        <v>12000000</v>
      </c>
      <c r="Q499" s="2">
        <v>607752</v>
      </c>
      <c r="R499" s="2">
        <v>2896157</v>
      </c>
      <c r="S499" s="1">
        <v>0</v>
      </c>
      <c r="T499" s="1">
        <v>0</v>
      </c>
      <c r="U499" s="1">
        <v>0</v>
      </c>
      <c r="W499" s="1">
        <v>0</v>
      </c>
      <c r="X499" s="1">
        <v>0</v>
      </c>
      <c r="Y499" s="1">
        <v>0</v>
      </c>
      <c r="AB499" s="304">
        <v>44498</v>
      </c>
      <c r="AC499" s="1">
        <v>1</v>
      </c>
      <c r="AD499" s="1" t="s">
        <v>3016</v>
      </c>
      <c r="AE499" s="1">
        <v>1</v>
      </c>
      <c r="AF499" s="1">
        <v>30</v>
      </c>
      <c r="AG499" s="1">
        <v>0</v>
      </c>
      <c r="AH499" s="1" t="s">
        <v>1454</v>
      </c>
      <c r="AI499" s="1" t="s">
        <v>1454</v>
      </c>
      <c r="AJ499" s="1" t="s">
        <v>1454</v>
      </c>
      <c r="AK499" s="1" t="s">
        <v>1454</v>
      </c>
      <c r="AL499" s="1" t="s">
        <v>1454</v>
      </c>
      <c r="AM499" s="1" t="s">
        <v>1454</v>
      </c>
      <c r="AN499" s="1">
        <v>1</v>
      </c>
      <c r="AO499" s="1">
        <v>1</v>
      </c>
      <c r="AP499" s="1" t="s">
        <v>3086</v>
      </c>
      <c r="AQ499" s="1" t="s">
        <v>1454</v>
      </c>
      <c r="AR499" s="2">
        <v>209279</v>
      </c>
      <c r="AS499" s="1" t="s">
        <v>3035</v>
      </c>
      <c r="AT499" s="1">
        <v>43819</v>
      </c>
      <c r="AU499" s="1">
        <v>0</v>
      </c>
      <c r="AV499" s="1">
        <v>0</v>
      </c>
      <c r="AW499" s="1">
        <v>0</v>
      </c>
      <c r="AX499" s="1" t="s">
        <v>1454</v>
      </c>
      <c r="AY499" s="1">
        <v>890303093000</v>
      </c>
      <c r="AZ499" s="1">
        <v>0</v>
      </c>
      <c r="BA499" s="1">
        <v>0</v>
      </c>
    </row>
    <row r="500" spans="1:53" x14ac:dyDescent="0.25">
      <c r="A500" s="309">
        <f t="shared" si="7"/>
        <v>39975394</v>
      </c>
      <c r="B500" s="1" t="s">
        <v>2639</v>
      </c>
      <c r="C500" s="1">
        <v>16733165</v>
      </c>
      <c r="D500" s="1">
        <v>144205</v>
      </c>
      <c r="E500" s="1">
        <v>4</v>
      </c>
      <c r="F500" s="1">
        <v>1.67331651203881E+16</v>
      </c>
      <c r="G500" s="304">
        <v>44019</v>
      </c>
      <c r="H500" s="304">
        <v>46233</v>
      </c>
      <c r="I500" s="1">
        <v>0</v>
      </c>
      <c r="J500" s="1">
        <v>1</v>
      </c>
      <c r="K500" s="1">
        <v>15</v>
      </c>
      <c r="L500" s="1">
        <v>30</v>
      </c>
      <c r="M500" s="1">
        <v>2</v>
      </c>
      <c r="N500" s="305">
        <v>15.6</v>
      </c>
      <c r="O500" s="305">
        <v>16765</v>
      </c>
      <c r="P500" s="2">
        <v>50000000</v>
      </c>
      <c r="Q500" s="2">
        <v>1081511</v>
      </c>
      <c r="R500" s="2">
        <v>43089047</v>
      </c>
      <c r="S500" s="1">
        <v>0</v>
      </c>
      <c r="T500" s="1">
        <v>0</v>
      </c>
      <c r="U500" s="1">
        <v>0</v>
      </c>
      <c r="W500" s="1">
        <v>0</v>
      </c>
      <c r="X500" s="1">
        <v>0</v>
      </c>
      <c r="Y500" s="1">
        <v>0</v>
      </c>
      <c r="AB500" s="304">
        <v>44494</v>
      </c>
      <c r="AC500" s="1">
        <v>1</v>
      </c>
      <c r="AD500" s="1" t="s">
        <v>3016</v>
      </c>
      <c r="AE500" s="1">
        <v>1</v>
      </c>
      <c r="AF500" s="1">
        <v>30</v>
      </c>
      <c r="AG500" s="1">
        <v>0</v>
      </c>
      <c r="AH500" s="1" t="s">
        <v>1454</v>
      </c>
      <c r="AI500" s="1" t="s">
        <v>1454</v>
      </c>
      <c r="AJ500" s="1" t="s">
        <v>1454</v>
      </c>
      <c r="AK500" s="1" t="s">
        <v>1454</v>
      </c>
      <c r="AL500" s="1" t="s">
        <v>1454</v>
      </c>
      <c r="AM500" s="1" t="s">
        <v>1454</v>
      </c>
      <c r="AN500" s="1">
        <v>1</v>
      </c>
      <c r="AO500" s="1">
        <v>1</v>
      </c>
      <c r="AP500" s="1" t="s">
        <v>3086</v>
      </c>
      <c r="AQ500" s="1" t="s">
        <v>1454</v>
      </c>
      <c r="AR500" s="2">
        <v>3113653</v>
      </c>
      <c r="AS500" s="1" t="s">
        <v>3021</v>
      </c>
      <c r="AT500" s="1">
        <v>44019</v>
      </c>
      <c r="AU500" s="1">
        <v>0</v>
      </c>
      <c r="AV500" s="1">
        <v>0</v>
      </c>
      <c r="AW500" s="1">
        <v>0</v>
      </c>
      <c r="AX500" s="1" t="s">
        <v>1454</v>
      </c>
      <c r="AY500" s="1">
        <v>890303093000</v>
      </c>
      <c r="AZ500" s="1">
        <v>0</v>
      </c>
      <c r="BA500" s="1">
        <v>0</v>
      </c>
    </row>
    <row r="501" spans="1:53" x14ac:dyDescent="0.25">
      <c r="A501" s="309">
        <f t="shared" si="7"/>
        <v>16160817</v>
      </c>
      <c r="B501" s="1" t="s">
        <v>2639</v>
      </c>
      <c r="C501" s="1">
        <v>16733165</v>
      </c>
      <c r="D501" s="1">
        <v>144105</v>
      </c>
      <c r="E501" s="1">
        <v>4</v>
      </c>
      <c r="F501" s="1">
        <v>1.67331651003849E+16</v>
      </c>
      <c r="G501" s="304">
        <v>43333</v>
      </c>
      <c r="H501" s="304">
        <v>45168</v>
      </c>
      <c r="I501" s="1">
        <v>0</v>
      </c>
      <c r="J501" s="1">
        <v>1</v>
      </c>
      <c r="K501" s="1">
        <v>35</v>
      </c>
      <c r="L501" s="1">
        <v>30</v>
      </c>
      <c r="M501" s="1">
        <v>2</v>
      </c>
      <c r="N501" s="305">
        <v>18</v>
      </c>
      <c r="O501" s="305">
        <v>19562</v>
      </c>
      <c r="P501" s="2">
        <v>33000000</v>
      </c>
      <c r="Q501" s="2">
        <v>843162</v>
      </c>
      <c r="R501" s="2">
        <v>17419571</v>
      </c>
      <c r="S501" s="1">
        <v>0</v>
      </c>
      <c r="T501" s="1">
        <v>0</v>
      </c>
      <c r="U501" s="1">
        <v>0</v>
      </c>
      <c r="W501" s="1">
        <v>0</v>
      </c>
      <c r="X501" s="1">
        <v>0</v>
      </c>
      <c r="Y501" s="1">
        <v>0</v>
      </c>
      <c r="AB501" s="304">
        <v>44498</v>
      </c>
      <c r="AC501" s="1">
        <v>1</v>
      </c>
      <c r="AD501" s="1" t="s">
        <v>3016</v>
      </c>
      <c r="AE501" s="1">
        <v>1</v>
      </c>
      <c r="AF501" s="1">
        <v>30</v>
      </c>
      <c r="AG501" s="1">
        <v>0</v>
      </c>
      <c r="AH501" s="1" t="s">
        <v>1454</v>
      </c>
      <c r="AI501" s="1" t="s">
        <v>1454</v>
      </c>
      <c r="AJ501" s="1" t="s">
        <v>1454</v>
      </c>
      <c r="AK501" s="1" t="s">
        <v>1454</v>
      </c>
      <c r="AL501" s="1" t="s">
        <v>1454</v>
      </c>
      <c r="AM501" s="1" t="s">
        <v>1454</v>
      </c>
      <c r="AN501" s="1">
        <v>1</v>
      </c>
      <c r="AO501" s="1">
        <v>1</v>
      </c>
      <c r="AP501" s="1" t="s">
        <v>3086</v>
      </c>
      <c r="AQ501" s="1" t="s">
        <v>1454</v>
      </c>
      <c r="AR501" s="2">
        <v>1258754</v>
      </c>
      <c r="AS501" s="1" t="s">
        <v>3043</v>
      </c>
      <c r="AT501" s="1">
        <v>43333</v>
      </c>
      <c r="AU501" s="1">
        <v>0</v>
      </c>
      <c r="AV501" s="1">
        <v>0</v>
      </c>
      <c r="AW501" s="1">
        <v>0</v>
      </c>
      <c r="AX501" s="1" t="s">
        <v>1454</v>
      </c>
      <c r="AY501" s="1">
        <v>890303093000</v>
      </c>
      <c r="AZ501" s="1">
        <v>0</v>
      </c>
      <c r="BA501" s="1">
        <v>0</v>
      </c>
    </row>
    <row r="502" spans="1:53" x14ac:dyDescent="0.25">
      <c r="A502" s="309">
        <f t="shared" si="7"/>
        <v>25150119</v>
      </c>
      <c r="B502" s="1" t="s">
        <v>2639</v>
      </c>
      <c r="C502" s="1">
        <v>16733165</v>
      </c>
      <c r="D502" s="1">
        <v>141105</v>
      </c>
      <c r="E502" s="1">
        <v>4</v>
      </c>
      <c r="F502" s="1">
        <v>167331651110396</v>
      </c>
      <c r="G502" s="304">
        <v>43475</v>
      </c>
      <c r="H502" s="304">
        <v>45688</v>
      </c>
      <c r="I502" s="1">
        <v>0</v>
      </c>
      <c r="J502" s="1">
        <v>1</v>
      </c>
      <c r="K502" s="1">
        <v>30</v>
      </c>
      <c r="L502" s="1">
        <v>30</v>
      </c>
      <c r="M502" s="1">
        <v>2</v>
      </c>
      <c r="N502" s="305">
        <v>13.2</v>
      </c>
      <c r="O502" s="305">
        <v>14029</v>
      </c>
      <c r="P502" s="2">
        <v>40000000</v>
      </c>
      <c r="Q502" s="2">
        <v>813303</v>
      </c>
      <c r="R502" s="2">
        <v>27109042</v>
      </c>
      <c r="S502" s="1">
        <v>0</v>
      </c>
      <c r="T502" s="1">
        <v>0</v>
      </c>
      <c r="U502" s="1">
        <v>0</v>
      </c>
      <c r="W502" s="1">
        <v>0</v>
      </c>
      <c r="X502" s="1">
        <v>0</v>
      </c>
      <c r="Y502" s="1">
        <v>0</v>
      </c>
      <c r="AB502" s="304">
        <v>44498</v>
      </c>
      <c r="AC502" s="1">
        <v>2</v>
      </c>
      <c r="AD502" s="1" t="s">
        <v>3016</v>
      </c>
      <c r="AE502" s="1">
        <v>1</v>
      </c>
      <c r="AF502" s="1">
        <v>30</v>
      </c>
      <c r="AG502" s="1">
        <v>0</v>
      </c>
      <c r="AH502" s="1" t="s">
        <v>1454</v>
      </c>
      <c r="AI502" s="1" t="s">
        <v>1454</v>
      </c>
      <c r="AJ502" s="1" t="s">
        <v>1454</v>
      </c>
      <c r="AK502" s="1" t="s">
        <v>1454</v>
      </c>
      <c r="AL502" s="1" t="s">
        <v>1454</v>
      </c>
      <c r="AM502" s="1" t="s">
        <v>1454</v>
      </c>
      <c r="AN502" s="1">
        <v>1</v>
      </c>
      <c r="AO502" s="1">
        <v>1</v>
      </c>
      <c r="AP502" s="1" t="s">
        <v>3086</v>
      </c>
      <c r="AQ502" s="1" t="s">
        <v>1454</v>
      </c>
      <c r="AR502" s="2">
        <v>1958923</v>
      </c>
      <c r="AS502" s="1" t="s">
        <v>3029</v>
      </c>
      <c r="AT502" s="1">
        <v>43475</v>
      </c>
      <c r="AU502" s="1">
        <v>0</v>
      </c>
      <c r="AV502" s="1">
        <v>0</v>
      </c>
      <c r="AW502" s="1">
        <v>0</v>
      </c>
      <c r="AX502" s="1" t="s">
        <v>1454</v>
      </c>
      <c r="AY502" s="1">
        <v>890303093000</v>
      </c>
      <c r="AZ502" s="1">
        <v>0</v>
      </c>
      <c r="BA502" s="1">
        <v>0</v>
      </c>
    </row>
    <row r="503" spans="1:53" x14ac:dyDescent="0.25">
      <c r="A503" s="309">
        <f t="shared" si="7"/>
        <v>2469176</v>
      </c>
      <c r="B503" s="1" t="s">
        <v>2639</v>
      </c>
      <c r="C503" s="1">
        <v>1130659366</v>
      </c>
      <c r="D503" s="1">
        <v>144105</v>
      </c>
      <c r="E503" s="1">
        <v>4</v>
      </c>
      <c r="F503" s="1">
        <v>1.13065936611738E+18</v>
      </c>
      <c r="G503" s="304">
        <v>43223</v>
      </c>
      <c r="H503" s="304">
        <v>45412</v>
      </c>
      <c r="I503" s="1">
        <v>0</v>
      </c>
      <c r="J503" s="1">
        <v>1</v>
      </c>
      <c r="K503" s="1">
        <v>39</v>
      </c>
      <c r="L503" s="1">
        <v>30</v>
      </c>
      <c r="M503" s="1">
        <v>2</v>
      </c>
      <c r="N503" s="305">
        <v>18</v>
      </c>
      <c r="O503" s="305">
        <v>19562</v>
      </c>
      <c r="P503" s="2">
        <v>8000000</v>
      </c>
      <c r="Q503" s="2">
        <v>183767</v>
      </c>
      <c r="R503" s="2">
        <v>4738150</v>
      </c>
      <c r="S503" s="1">
        <v>0</v>
      </c>
      <c r="T503" s="1">
        <v>0</v>
      </c>
      <c r="U503" s="1">
        <v>0</v>
      </c>
      <c r="W503" s="1">
        <v>0</v>
      </c>
      <c r="X503" s="1">
        <v>0</v>
      </c>
      <c r="Y503" s="1">
        <v>0</v>
      </c>
      <c r="AB503" s="304">
        <v>44499</v>
      </c>
      <c r="AC503" s="1">
        <v>1</v>
      </c>
      <c r="AD503" s="1" t="s">
        <v>3016</v>
      </c>
      <c r="AE503" s="1">
        <v>1</v>
      </c>
      <c r="AF503" s="1">
        <v>30</v>
      </c>
      <c r="AG503" s="1">
        <v>0</v>
      </c>
      <c r="AH503" s="1" t="s">
        <v>1454</v>
      </c>
      <c r="AI503" s="1" t="s">
        <v>1454</v>
      </c>
      <c r="AJ503" s="1" t="s">
        <v>1454</v>
      </c>
      <c r="AK503" s="1" t="s">
        <v>1454</v>
      </c>
      <c r="AL503" s="1" t="s">
        <v>1454</v>
      </c>
      <c r="AM503" s="1" t="s">
        <v>1454</v>
      </c>
      <c r="AN503" s="1">
        <v>1</v>
      </c>
      <c r="AO503" s="1">
        <v>1</v>
      </c>
      <c r="AP503" s="1" t="s">
        <v>3086</v>
      </c>
      <c r="AQ503" s="1" t="s">
        <v>1454</v>
      </c>
      <c r="AR503" s="2">
        <v>2268974</v>
      </c>
      <c r="AS503" s="1" t="s">
        <v>3038</v>
      </c>
      <c r="AT503" s="1">
        <v>43223</v>
      </c>
      <c r="AU503" s="1">
        <v>0</v>
      </c>
      <c r="AV503" s="1">
        <v>0</v>
      </c>
      <c r="AW503" s="1">
        <v>0</v>
      </c>
      <c r="AX503" s="1" t="s">
        <v>1454</v>
      </c>
      <c r="AY503" s="1">
        <v>0</v>
      </c>
      <c r="AZ503" s="1" t="s">
        <v>3087</v>
      </c>
      <c r="BA503" s="1">
        <v>0</v>
      </c>
    </row>
    <row r="504" spans="1:53" x14ac:dyDescent="0.25">
      <c r="A504" s="309">
        <f t="shared" si="7"/>
        <v>888346</v>
      </c>
      <c r="B504" s="1" t="s">
        <v>2639</v>
      </c>
      <c r="C504" s="1">
        <v>1130659366</v>
      </c>
      <c r="D504" s="1">
        <v>144105</v>
      </c>
      <c r="E504" s="1">
        <v>4</v>
      </c>
      <c r="F504" s="1">
        <v>1.13065936611758E+18</v>
      </c>
      <c r="G504" s="304">
        <v>43564</v>
      </c>
      <c r="H504" s="304">
        <v>45381</v>
      </c>
      <c r="I504" s="1">
        <v>0</v>
      </c>
      <c r="J504" s="1">
        <v>1</v>
      </c>
      <c r="K504" s="1">
        <v>28</v>
      </c>
      <c r="L504" s="1">
        <v>30</v>
      </c>
      <c r="M504" s="1">
        <v>2</v>
      </c>
      <c r="N504" s="305">
        <v>18</v>
      </c>
      <c r="O504" s="305">
        <v>19562</v>
      </c>
      <c r="P504" s="2">
        <v>2650000</v>
      </c>
      <c r="Q504" s="2">
        <v>67708</v>
      </c>
      <c r="R504" s="2">
        <v>1704665</v>
      </c>
      <c r="S504" s="1">
        <v>0</v>
      </c>
      <c r="T504" s="1">
        <v>0</v>
      </c>
      <c r="U504" s="1">
        <v>0</v>
      </c>
      <c r="W504" s="1">
        <v>0</v>
      </c>
      <c r="X504" s="1">
        <v>0</v>
      </c>
      <c r="Y504" s="1">
        <v>0</v>
      </c>
      <c r="AB504" s="304">
        <v>44499</v>
      </c>
      <c r="AC504" s="1">
        <v>1</v>
      </c>
      <c r="AD504" s="1" t="s">
        <v>3016</v>
      </c>
      <c r="AE504" s="1">
        <v>1</v>
      </c>
      <c r="AF504" s="1">
        <v>30</v>
      </c>
      <c r="AG504" s="1">
        <v>0</v>
      </c>
      <c r="AH504" s="1" t="s">
        <v>1454</v>
      </c>
      <c r="AI504" s="1" t="s">
        <v>1454</v>
      </c>
      <c r="AJ504" s="1" t="s">
        <v>1454</v>
      </c>
      <c r="AK504" s="1" t="s">
        <v>1454</v>
      </c>
      <c r="AL504" s="1" t="s">
        <v>1454</v>
      </c>
      <c r="AM504" s="1" t="s">
        <v>1454</v>
      </c>
      <c r="AN504" s="1">
        <v>1</v>
      </c>
      <c r="AO504" s="1">
        <v>1</v>
      </c>
      <c r="AP504" s="1" t="s">
        <v>3086</v>
      </c>
      <c r="AQ504" s="1" t="s">
        <v>1454</v>
      </c>
      <c r="AR504" s="2">
        <v>816319</v>
      </c>
      <c r="AS504" s="1" t="s">
        <v>3027</v>
      </c>
      <c r="AT504" s="1">
        <v>43564</v>
      </c>
      <c r="AU504" s="1">
        <v>0</v>
      </c>
      <c r="AV504" s="1">
        <v>0</v>
      </c>
      <c r="AW504" s="1">
        <v>0</v>
      </c>
      <c r="AX504" s="1" t="s">
        <v>1454</v>
      </c>
      <c r="AY504" s="1">
        <v>0</v>
      </c>
      <c r="AZ504" s="1" t="s">
        <v>3087</v>
      </c>
      <c r="BA504" s="1">
        <v>0</v>
      </c>
    </row>
    <row r="505" spans="1:53" x14ac:dyDescent="0.25">
      <c r="A505" s="309">
        <f t="shared" si="7"/>
        <v>350172</v>
      </c>
      <c r="B505" s="1" t="s">
        <v>2639</v>
      </c>
      <c r="C505" s="1">
        <v>1130659366</v>
      </c>
      <c r="D505" s="1">
        <v>144105</v>
      </c>
      <c r="E505" s="1">
        <v>4</v>
      </c>
      <c r="F505" s="1">
        <v>1.1306593661246799E+18</v>
      </c>
      <c r="G505" s="304">
        <v>43887</v>
      </c>
      <c r="H505" s="304">
        <v>44073</v>
      </c>
      <c r="I505" s="1">
        <v>0</v>
      </c>
      <c r="J505" s="1">
        <v>1</v>
      </c>
      <c r="K505" s="1">
        <v>1</v>
      </c>
      <c r="L505" s="1">
        <v>30</v>
      </c>
      <c r="M505" s="1">
        <v>2</v>
      </c>
      <c r="N505" s="305">
        <v>21.6</v>
      </c>
      <c r="O505" s="305">
        <v>23872</v>
      </c>
      <c r="P505" s="2">
        <v>800000</v>
      </c>
      <c r="Q505" s="2">
        <v>141974</v>
      </c>
      <c r="R505" s="2">
        <v>671952</v>
      </c>
      <c r="S505" s="1">
        <v>0</v>
      </c>
      <c r="T505" s="1">
        <v>0</v>
      </c>
      <c r="U505" s="1">
        <v>0</v>
      </c>
      <c r="W505" s="1">
        <v>0</v>
      </c>
      <c r="X505" s="1">
        <v>0</v>
      </c>
      <c r="Y505" s="1">
        <v>0</v>
      </c>
      <c r="AB505" s="304">
        <v>44500</v>
      </c>
      <c r="AC505" s="1">
        <v>1</v>
      </c>
      <c r="AD505" s="1" t="s">
        <v>3016</v>
      </c>
      <c r="AE505" s="1">
        <v>1</v>
      </c>
      <c r="AF505" s="1">
        <v>30</v>
      </c>
      <c r="AG505" s="1">
        <v>0</v>
      </c>
      <c r="AH505" s="1" t="s">
        <v>1454</v>
      </c>
      <c r="AI505" s="1" t="s">
        <v>1454</v>
      </c>
      <c r="AJ505" s="1" t="s">
        <v>1454</v>
      </c>
      <c r="AK505" s="1" t="s">
        <v>1454</v>
      </c>
      <c r="AL505" s="1" t="s">
        <v>1454</v>
      </c>
      <c r="AM505" s="1" t="s">
        <v>1454</v>
      </c>
      <c r="AN505" s="1">
        <v>1</v>
      </c>
      <c r="AO505" s="1">
        <v>1</v>
      </c>
      <c r="AP505" s="1" t="s">
        <v>3086</v>
      </c>
      <c r="AQ505" s="1" t="s">
        <v>1454</v>
      </c>
      <c r="AR505" s="2">
        <v>321780</v>
      </c>
      <c r="AS505" s="1" t="s">
        <v>3018</v>
      </c>
      <c r="AT505" s="1">
        <v>43887</v>
      </c>
      <c r="AU505" s="1">
        <v>0</v>
      </c>
      <c r="AV505" s="1">
        <v>0</v>
      </c>
      <c r="AW505" s="1">
        <v>0</v>
      </c>
      <c r="AX505" s="1" t="s">
        <v>1454</v>
      </c>
      <c r="AY505" s="1">
        <v>0</v>
      </c>
      <c r="AZ505" s="1" t="s">
        <v>3087</v>
      </c>
      <c r="BA505" s="1">
        <v>0</v>
      </c>
    </row>
    <row r="506" spans="1:53" x14ac:dyDescent="0.25">
      <c r="A506" s="309">
        <f t="shared" si="7"/>
        <v>7472283</v>
      </c>
      <c r="B506" s="1" t="s">
        <v>2639</v>
      </c>
      <c r="C506" s="1">
        <v>29785515</v>
      </c>
      <c r="D506" s="1">
        <v>144105</v>
      </c>
      <c r="E506" s="1">
        <v>4</v>
      </c>
      <c r="F506" s="1">
        <v>2.97855151203888E+16</v>
      </c>
      <c r="G506" s="304">
        <v>44217</v>
      </c>
      <c r="H506" s="304">
        <v>46053</v>
      </c>
      <c r="I506" s="1">
        <v>0</v>
      </c>
      <c r="J506" s="1">
        <v>1</v>
      </c>
      <c r="K506" s="1">
        <v>9</v>
      </c>
      <c r="L506" s="1">
        <v>30</v>
      </c>
      <c r="M506" s="1">
        <v>2</v>
      </c>
      <c r="N506" s="305">
        <v>16.8</v>
      </c>
      <c r="O506" s="305">
        <v>18156</v>
      </c>
      <c r="P506" s="2">
        <v>12000000</v>
      </c>
      <c r="Q506" s="2">
        <v>300818</v>
      </c>
      <c r="R506" s="2">
        <v>10790150</v>
      </c>
      <c r="S506" s="1">
        <v>0</v>
      </c>
      <c r="T506" s="1">
        <v>0</v>
      </c>
      <c r="U506" s="1">
        <v>0</v>
      </c>
      <c r="W506" s="1">
        <v>0</v>
      </c>
      <c r="X506" s="1">
        <v>0</v>
      </c>
      <c r="Y506" s="1">
        <v>0</v>
      </c>
      <c r="AB506" s="304">
        <v>44498</v>
      </c>
      <c r="AC506" s="1">
        <v>1</v>
      </c>
      <c r="AD506" s="1" t="s">
        <v>3016</v>
      </c>
      <c r="AE506" s="1">
        <v>1</v>
      </c>
      <c r="AF506" s="1">
        <v>30</v>
      </c>
      <c r="AG506" s="1">
        <v>0</v>
      </c>
      <c r="AH506" s="1" t="s">
        <v>1454</v>
      </c>
      <c r="AI506" s="1" t="s">
        <v>1454</v>
      </c>
      <c r="AJ506" s="1" t="s">
        <v>1454</v>
      </c>
      <c r="AK506" s="1" t="s">
        <v>1454</v>
      </c>
      <c r="AL506" s="1" t="s">
        <v>1454</v>
      </c>
      <c r="AM506" s="1" t="s">
        <v>1454</v>
      </c>
      <c r="AN506" s="1">
        <v>1</v>
      </c>
      <c r="AO506" s="1">
        <v>1</v>
      </c>
      <c r="AP506" s="1" t="s">
        <v>3086</v>
      </c>
      <c r="AQ506" s="1" t="s">
        <v>1454</v>
      </c>
      <c r="AR506" s="2">
        <v>3317867</v>
      </c>
      <c r="AS506" s="1" t="s">
        <v>3021</v>
      </c>
      <c r="AT506" s="1">
        <v>44217</v>
      </c>
      <c r="AU506" s="1">
        <v>0</v>
      </c>
      <c r="AV506" s="1">
        <v>0</v>
      </c>
      <c r="AW506" s="1">
        <v>0</v>
      </c>
      <c r="AX506" s="1" t="s">
        <v>1454</v>
      </c>
      <c r="AY506" s="1">
        <v>890303093000</v>
      </c>
      <c r="AZ506" s="1">
        <v>0</v>
      </c>
      <c r="BA506" s="1">
        <v>0</v>
      </c>
    </row>
    <row r="507" spans="1:53" x14ac:dyDescent="0.25">
      <c r="A507" s="309">
        <f t="shared" si="7"/>
        <v>432840</v>
      </c>
      <c r="B507" s="1" t="s">
        <v>2639</v>
      </c>
      <c r="C507" s="1">
        <v>94431461</v>
      </c>
      <c r="D507" s="1">
        <v>144105</v>
      </c>
      <c r="E507" s="1">
        <v>4</v>
      </c>
      <c r="F507" s="1">
        <v>944314612555549</v>
      </c>
      <c r="G507" s="304">
        <v>44256</v>
      </c>
      <c r="H507" s="304">
        <v>45716</v>
      </c>
      <c r="I507" s="1">
        <v>0</v>
      </c>
      <c r="J507" s="1">
        <v>1</v>
      </c>
      <c r="K507" s="1">
        <v>8</v>
      </c>
      <c r="L507" s="1">
        <v>30</v>
      </c>
      <c r="M507" s="1">
        <v>2</v>
      </c>
      <c r="N507" s="305">
        <v>9.6</v>
      </c>
      <c r="O507" s="305">
        <v>10034</v>
      </c>
      <c r="P507" s="2">
        <v>2302202</v>
      </c>
      <c r="Q507" s="2">
        <v>61306</v>
      </c>
      <c r="R507" s="2">
        <v>1993992</v>
      </c>
      <c r="S507" s="1">
        <v>0</v>
      </c>
      <c r="T507" s="1">
        <v>0</v>
      </c>
      <c r="U507" s="1">
        <v>0</v>
      </c>
      <c r="W507" s="1">
        <v>0</v>
      </c>
      <c r="X507" s="1">
        <v>0</v>
      </c>
      <c r="Y507" s="1">
        <v>0</v>
      </c>
      <c r="AB507" s="304">
        <v>44498</v>
      </c>
      <c r="AC507" s="1">
        <v>1</v>
      </c>
      <c r="AD507" s="1" t="s">
        <v>3016</v>
      </c>
      <c r="AE507" s="1">
        <v>1</v>
      </c>
      <c r="AF507" s="1">
        <v>30</v>
      </c>
      <c r="AG507" s="1">
        <v>0</v>
      </c>
      <c r="AH507" s="1" t="s">
        <v>1454</v>
      </c>
      <c r="AI507" s="1" t="s">
        <v>1454</v>
      </c>
      <c r="AJ507" s="1" t="s">
        <v>1454</v>
      </c>
      <c r="AK507" s="1" t="s">
        <v>1454</v>
      </c>
      <c r="AL507" s="1" t="s">
        <v>1454</v>
      </c>
      <c r="AM507" s="1" t="s">
        <v>1454</v>
      </c>
      <c r="AN507" s="1">
        <v>1</v>
      </c>
      <c r="AO507" s="1">
        <v>1</v>
      </c>
      <c r="AP507" s="1" t="s">
        <v>3086</v>
      </c>
      <c r="AQ507" s="1" t="s">
        <v>1454</v>
      </c>
      <c r="AR507" s="2">
        <v>1561152</v>
      </c>
      <c r="AS507" s="1" t="s">
        <v>3033</v>
      </c>
      <c r="AT507" s="1">
        <v>44256</v>
      </c>
      <c r="AU507" s="1">
        <v>0</v>
      </c>
      <c r="AV507" s="1">
        <v>0</v>
      </c>
      <c r="AW507" s="1">
        <v>0</v>
      </c>
      <c r="AX507" s="1" t="s">
        <v>1454</v>
      </c>
      <c r="AY507" s="1">
        <v>890303093000</v>
      </c>
      <c r="AZ507" s="1">
        <v>0</v>
      </c>
      <c r="BA507" s="1">
        <v>0</v>
      </c>
    </row>
    <row r="508" spans="1:53" x14ac:dyDescent="0.25">
      <c r="A508" s="309">
        <f t="shared" si="7"/>
        <v>486321</v>
      </c>
      <c r="B508" s="1" t="s">
        <v>2639</v>
      </c>
      <c r="C508" s="1">
        <v>94431461</v>
      </c>
      <c r="D508" s="1">
        <v>144105</v>
      </c>
      <c r="E508" s="1">
        <v>4</v>
      </c>
      <c r="F508" s="1">
        <v>9.4431461115488304E+16</v>
      </c>
      <c r="G508" s="304">
        <v>44061</v>
      </c>
      <c r="H508" s="304">
        <v>45930</v>
      </c>
      <c r="I508" s="1">
        <v>0</v>
      </c>
      <c r="J508" s="1">
        <v>1</v>
      </c>
      <c r="K508" s="1">
        <v>13</v>
      </c>
      <c r="L508" s="1">
        <v>30</v>
      </c>
      <c r="M508" s="1">
        <v>2</v>
      </c>
      <c r="N508" s="305">
        <v>11.4</v>
      </c>
      <c r="O508" s="305">
        <v>12015</v>
      </c>
      <c r="P508" s="2">
        <v>2700000</v>
      </c>
      <c r="Q508" s="2">
        <v>59635</v>
      </c>
      <c r="R508" s="2">
        <v>2240367</v>
      </c>
      <c r="S508" s="1">
        <v>0</v>
      </c>
      <c r="T508" s="1">
        <v>0</v>
      </c>
      <c r="U508" s="1">
        <v>0</v>
      </c>
      <c r="W508" s="1">
        <v>0</v>
      </c>
      <c r="X508" s="1">
        <v>0</v>
      </c>
      <c r="Y508" s="1">
        <v>0</v>
      </c>
      <c r="AB508" s="304">
        <v>44498</v>
      </c>
      <c r="AC508" s="1">
        <v>1</v>
      </c>
      <c r="AD508" s="1" t="s">
        <v>3016</v>
      </c>
      <c r="AE508" s="1">
        <v>1</v>
      </c>
      <c r="AF508" s="1">
        <v>30</v>
      </c>
      <c r="AG508" s="1">
        <v>0</v>
      </c>
      <c r="AH508" s="1" t="s">
        <v>1454</v>
      </c>
      <c r="AI508" s="1" t="s">
        <v>1454</v>
      </c>
      <c r="AJ508" s="1" t="s">
        <v>1454</v>
      </c>
      <c r="AK508" s="1" t="s">
        <v>1454</v>
      </c>
      <c r="AL508" s="1" t="s">
        <v>1454</v>
      </c>
      <c r="AM508" s="1" t="s">
        <v>1454</v>
      </c>
      <c r="AN508" s="1">
        <v>1</v>
      </c>
      <c r="AO508" s="1">
        <v>1</v>
      </c>
      <c r="AP508" s="1" t="s">
        <v>3086</v>
      </c>
      <c r="AQ508" s="1" t="s">
        <v>1454</v>
      </c>
      <c r="AR508" s="2">
        <v>1754046</v>
      </c>
      <c r="AS508" s="1" t="s">
        <v>3020</v>
      </c>
      <c r="AT508" s="1">
        <v>44061</v>
      </c>
      <c r="AU508" s="1">
        <v>0</v>
      </c>
      <c r="AV508" s="1">
        <v>0</v>
      </c>
      <c r="AW508" s="1">
        <v>0</v>
      </c>
      <c r="AX508" s="1" t="s">
        <v>1454</v>
      </c>
      <c r="AY508" s="1">
        <v>890303093000</v>
      </c>
      <c r="AZ508" s="1">
        <v>0</v>
      </c>
      <c r="BA508" s="1">
        <v>0</v>
      </c>
    </row>
    <row r="509" spans="1:53" x14ac:dyDescent="0.25">
      <c r="A509" s="309">
        <f t="shared" si="7"/>
        <v>53464</v>
      </c>
      <c r="B509" s="1" t="s">
        <v>2639</v>
      </c>
      <c r="C509" s="1">
        <v>1130654028</v>
      </c>
      <c r="D509" s="1">
        <v>144105</v>
      </c>
      <c r="E509" s="1">
        <v>4</v>
      </c>
      <c r="F509" s="1">
        <v>1.13065402810838E+18</v>
      </c>
      <c r="G509" s="304">
        <v>44445</v>
      </c>
      <c r="H509" s="304">
        <v>44560</v>
      </c>
      <c r="I509" s="1">
        <v>0</v>
      </c>
      <c r="J509" s="1">
        <v>2</v>
      </c>
      <c r="K509" s="1">
        <v>0</v>
      </c>
      <c r="L509" s="1">
        <v>30</v>
      </c>
      <c r="M509" s="1">
        <v>2</v>
      </c>
      <c r="N509" s="305">
        <v>19.2</v>
      </c>
      <c r="O509" s="305">
        <v>20983</v>
      </c>
      <c r="P509" s="2">
        <v>460000</v>
      </c>
      <c r="Q509" s="2">
        <v>0</v>
      </c>
      <c r="R509" s="2">
        <v>460000</v>
      </c>
      <c r="S509" s="1">
        <v>0</v>
      </c>
      <c r="T509" s="1">
        <v>0</v>
      </c>
      <c r="U509" s="1">
        <v>0</v>
      </c>
      <c r="W509" s="1">
        <v>0</v>
      </c>
      <c r="X509" s="1">
        <v>0</v>
      </c>
      <c r="Y509" s="1">
        <v>0</v>
      </c>
      <c r="Z509" s="1">
        <v>460000</v>
      </c>
      <c r="AA509" s="1">
        <v>12</v>
      </c>
      <c r="AB509" s="304">
        <v>44445</v>
      </c>
      <c r="AC509" s="1">
        <v>1</v>
      </c>
      <c r="AD509" s="1" t="s">
        <v>3016</v>
      </c>
      <c r="AE509" s="1">
        <v>1</v>
      </c>
      <c r="AF509" s="1">
        <v>30</v>
      </c>
      <c r="AG509" s="1">
        <v>0</v>
      </c>
      <c r="AH509" s="1" t="s">
        <v>1454</v>
      </c>
      <c r="AI509" s="1" t="s">
        <v>1454</v>
      </c>
      <c r="AJ509" s="1" t="s">
        <v>1454</v>
      </c>
      <c r="AK509" s="1" t="s">
        <v>1454</v>
      </c>
      <c r="AL509" s="1" t="s">
        <v>1454</v>
      </c>
      <c r="AM509" s="1" t="s">
        <v>1454</v>
      </c>
      <c r="AN509" s="1">
        <v>1</v>
      </c>
      <c r="AO509" s="1">
        <v>1</v>
      </c>
      <c r="AP509" s="1" t="s">
        <v>3086</v>
      </c>
      <c r="AQ509" s="1" t="s">
        <v>1454</v>
      </c>
      <c r="AR509" s="2">
        <v>406536</v>
      </c>
      <c r="AS509" s="1" t="s">
        <v>3044</v>
      </c>
      <c r="AT509" s="1">
        <v>44445</v>
      </c>
      <c r="AU509" s="1">
        <v>0</v>
      </c>
      <c r="AV509" s="1">
        <v>0</v>
      </c>
      <c r="AW509" s="1">
        <v>0</v>
      </c>
      <c r="AX509" s="1" t="s">
        <v>1454</v>
      </c>
      <c r="AY509" s="1">
        <v>0</v>
      </c>
      <c r="AZ509" s="1">
        <v>0</v>
      </c>
      <c r="BA509" s="1">
        <v>0</v>
      </c>
    </row>
    <row r="510" spans="1:53" x14ac:dyDescent="0.25">
      <c r="A510" s="309">
        <f t="shared" si="7"/>
        <v>196997</v>
      </c>
      <c r="B510" s="1" t="s">
        <v>2639</v>
      </c>
      <c r="C510" s="1">
        <v>1130654028</v>
      </c>
      <c r="D510" s="1">
        <v>144105</v>
      </c>
      <c r="E510" s="1">
        <v>4</v>
      </c>
      <c r="F510" s="1">
        <v>1.13065402826778E+18</v>
      </c>
      <c r="G510" s="304">
        <v>44049</v>
      </c>
      <c r="H510" s="304">
        <v>44772</v>
      </c>
      <c r="I510" s="1">
        <v>0</v>
      </c>
      <c r="J510" s="1">
        <v>1</v>
      </c>
      <c r="K510" s="1">
        <v>15</v>
      </c>
      <c r="L510" s="1">
        <v>30</v>
      </c>
      <c r="M510" s="1">
        <v>2</v>
      </c>
      <c r="N510" s="305">
        <v>18</v>
      </c>
      <c r="O510" s="305">
        <v>19562</v>
      </c>
      <c r="P510" s="2">
        <v>4000000</v>
      </c>
      <c r="Q510" s="2">
        <v>204930</v>
      </c>
      <c r="R510" s="2">
        <v>1694937</v>
      </c>
      <c r="S510" s="1">
        <v>0</v>
      </c>
      <c r="T510" s="1">
        <v>0</v>
      </c>
      <c r="U510" s="1">
        <v>0</v>
      </c>
      <c r="W510" s="1">
        <v>0</v>
      </c>
      <c r="X510" s="1">
        <v>0</v>
      </c>
      <c r="Y510" s="1">
        <v>0</v>
      </c>
      <c r="AB510" s="304">
        <v>44499</v>
      </c>
      <c r="AC510" s="1">
        <v>1</v>
      </c>
      <c r="AD510" s="1" t="s">
        <v>3016</v>
      </c>
      <c r="AE510" s="1">
        <v>1</v>
      </c>
      <c r="AF510" s="1">
        <v>30</v>
      </c>
      <c r="AG510" s="1">
        <v>0</v>
      </c>
      <c r="AH510" s="1" t="s">
        <v>1454</v>
      </c>
      <c r="AI510" s="1" t="s">
        <v>1454</v>
      </c>
      <c r="AJ510" s="1" t="s">
        <v>1454</v>
      </c>
      <c r="AK510" s="1" t="s">
        <v>1454</v>
      </c>
      <c r="AL510" s="1" t="s">
        <v>1454</v>
      </c>
      <c r="AM510" s="1" t="s">
        <v>1454</v>
      </c>
      <c r="AN510" s="1">
        <v>1</v>
      </c>
      <c r="AO510" s="1">
        <v>1</v>
      </c>
      <c r="AP510" s="1" t="s">
        <v>3086</v>
      </c>
      <c r="AQ510" s="1" t="s">
        <v>1454</v>
      </c>
      <c r="AR510" s="2">
        <v>1497940</v>
      </c>
      <c r="AS510" s="1" t="s">
        <v>3022</v>
      </c>
      <c r="AT510" s="1">
        <v>44049</v>
      </c>
      <c r="AU510" s="1">
        <v>0</v>
      </c>
      <c r="AV510" s="1">
        <v>0</v>
      </c>
      <c r="AW510" s="1">
        <v>0</v>
      </c>
      <c r="AX510" s="1" t="s">
        <v>1454</v>
      </c>
      <c r="AY510" s="1">
        <v>0</v>
      </c>
      <c r="AZ510" s="1">
        <v>0</v>
      </c>
      <c r="BA510" s="1">
        <v>0</v>
      </c>
    </row>
    <row r="511" spans="1:53" x14ac:dyDescent="0.25">
      <c r="A511" s="309">
        <f t="shared" si="7"/>
        <v>81432</v>
      </c>
      <c r="B511" s="1" t="s">
        <v>2639</v>
      </c>
      <c r="C511" s="1">
        <v>1130654028</v>
      </c>
      <c r="D511" s="1">
        <v>144105</v>
      </c>
      <c r="E511" s="1">
        <v>4</v>
      </c>
      <c r="F511" s="1">
        <v>1.13065402811718E+18</v>
      </c>
      <c r="G511" s="304">
        <v>44162</v>
      </c>
      <c r="H511" s="304">
        <v>45260</v>
      </c>
      <c r="I511" s="1">
        <v>0</v>
      </c>
      <c r="J511" s="1">
        <v>1</v>
      </c>
      <c r="K511" s="1">
        <v>12</v>
      </c>
      <c r="L511" s="1">
        <v>30</v>
      </c>
      <c r="M511" s="1">
        <v>2</v>
      </c>
      <c r="N511" s="305">
        <v>11.76</v>
      </c>
      <c r="O511" s="305">
        <v>12415</v>
      </c>
      <c r="P511" s="2">
        <v>1000000</v>
      </c>
      <c r="Q511" s="2">
        <v>33387</v>
      </c>
      <c r="R511" s="2">
        <v>700631</v>
      </c>
      <c r="S511" s="1">
        <v>0</v>
      </c>
      <c r="T511" s="1">
        <v>0</v>
      </c>
      <c r="U511" s="1">
        <v>0</v>
      </c>
      <c r="W511" s="1">
        <v>0</v>
      </c>
      <c r="X511" s="1">
        <v>0</v>
      </c>
      <c r="Y511" s="1">
        <v>0</v>
      </c>
      <c r="AB511" s="304">
        <v>44499</v>
      </c>
      <c r="AC511" s="1">
        <v>1</v>
      </c>
      <c r="AD511" s="1" t="s">
        <v>3016</v>
      </c>
      <c r="AE511" s="1">
        <v>1</v>
      </c>
      <c r="AF511" s="1">
        <v>30</v>
      </c>
      <c r="AG511" s="1">
        <v>0</v>
      </c>
      <c r="AH511" s="1" t="s">
        <v>1454</v>
      </c>
      <c r="AI511" s="1" t="s">
        <v>1454</v>
      </c>
      <c r="AJ511" s="1" t="s">
        <v>1454</v>
      </c>
      <c r="AK511" s="1" t="s">
        <v>1454</v>
      </c>
      <c r="AL511" s="1" t="s">
        <v>1454</v>
      </c>
      <c r="AM511" s="1" t="s">
        <v>1454</v>
      </c>
      <c r="AN511" s="1">
        <v>1</v>
      </c>
      <c r="AO511" s="1">
        <v>1</v>
      </c>
      <c r="AP511" s="1" t="s">
        <v>3086</v>
      </c>
      <c r="AQ511" s="1" t="s">
        <v>1454</v>
      </c>
      <c r="AR511" s="2">
        <v>619199</v>
      </c>
      <c r="AS511" s="1" t="s">
        <v>3025</v>
      </c>
      <c r="AT511" s="1">
        <v>44161</v>
      </c>
      <c r="AU511" s="1">
        <v>0</v>
      </c>
      <c r="AV511" s="1">
        <v>0</v>
      </c>
      <c r="AW511" s="1">
        <v>0</v>
      </c>
      <c r="AX511" s="1" t="s">
        <v>1454</v>
      </c>
      <c r="AY511" s="1">
        <v>0</v>
      </c>
      <c r="AZ511" s="1">
        <v>0</v>
      </c>
      <c r="BA511" s="1">
        <v>0</v>
      </c>
    </row>
    <row r="512" spans="1:53" x14ac:dyDescent="0.25">
      <c r="A512" s="309">
        <f t="shared" si="7"/>
        <v>9475444</v>
      </c>
      <c r="B512" s="1" t="s">
        <v>2639</v>
      </c>
      <c r="C512" s="1">
        <v>1144156199</v>
      </c>
      <c r="D512" s="1">
        <v>144105</v>
      </c>
      <c r="E512" s="1">
        <v>4</v>
      </c>
      <c r="F512" s="1">
        <v>1.1441561991182799E+18</v>
      </c>
      <c r="G512" s="304">
        <v>44336</v>
      </c>
      <c r="H512" s="304">
        <v>45807</v>
      </c>
      <c r="I512" s="1">
        <v>0</v>
      </c>
      <c r="J512" s="1">
        <v>1</v>
      </c>
      <c r="K512" s="1">
        <v>5</v>
      </c>
      <c r="L512" s="1">
        <v>30</v>
      </c>
      <c r="M512" s="1">
        <v>2</v>
      </c>
      <c r="N512" s="305">
        <v>15.6</v>
      </c>
      <c r="O512" s="305">
        <v>16765</v>
      </c>
      <c r="P512" s="2">
        <v>13000000</v>
      </c>
      <c r="Q512" s="2">
        <v>369757</v>
      </c>
      <c r="R512" s="2">
        <v>12002134</v>
      </c>
      <c r="S512" s="1">
        <v>0</v>
      </c>
      <c r="T512" s="1">
        <v>0</v>
      </c>
      <c r="U512" s="1">
        <v>0</v>
      </c>
      <c r="W512" s="1">
        <v>0</v>
      </c>
      <c r="X512" s="1">
        <v>0</v>
      </c>
      <c r="Y512" s="1">
        <v>0</v>
      </c>
      <c r="AB512" s="304">
        <v>44499</v>
      </c>
      <c r="AC512" s="1">
        <v>1</v>
      </c>
      <c r="AD512" s="1" t="s">
        <v>3016</v>
      </c>
      <c r="AE512" s="1">
        <v>1</v>
      </c>
      <c r="AF512" s="1">
        <v>30</v>
      </c>
      <c r="AG512" s="1">
        <v>0</v>
      </c>
      <c r="AH512" s="1" t="s">
        <v>1454</v>
      </c>
      <c r="AI512" s="1" t="s">
        <v>1454</v>
      </c>
      <c r="AJ512" s="1" t="s">
        <v>1454</v>
      </c>
      <c r="AK512" s="1" t="s">
        <v>1454</v>
      </c>
      <c r="AL512" s="1" t="s">
        <v>1454</v>
      </c>
      <c r="AM512" s="1" t="s">
        <v>1454</v>
      </c>
      <c r="AN512" s="1">
        <v>1</v>
      </c>
      <c r="AO512" s="1">
        <v>1</v>
      </c>
      <c r="AP512" s="1" t="s">
        <v>3086</v>
      </c>
      <c r="AQ512" s="1" t="s">
        <v>1454</v>
      </c>
      <c r="AR512" s="2">
        <v>2526690</v>
      </c>
      <c r="AS512" s="1" t="s">
        <v>3024</v>
      </c>
      <c r="AT512" s="1">
        <v>44336</v>
      </c>
      <c r="AU512" s="1">
        <v>0</v>
      </c>
      <c r="AV512" s="1">
        <v>0</v>
      </c>
      <c r="AW512" s="1">
        <v>0</v>
      </c>
      <c r="AX512" s="1" t="s">
        <v>1454</v>
      </c>
      <c r="AY512" s="1">
        <v>0</v>
      </c>
      <c r="AZ512" s="1">
        <v>0</v>
      </c>
      <c r="BA512" s="1">
        <v>0</v>
      </c>
    </row>
    <row r="513" spans="1:53" x14ac:dyDescent="0.25">
      <c r="A513" s="309">
        <f t="shared" si="7"/>
        <v>3607085</v>
      </c>
      <c r="B513" s="1" t="s">
        <v>2639</v>
      </c>
      <c r="C513" s="1">
        <v>29688860</v>
      </c>
      <c r="D513" s="1">
        <v>144105</v>
      </c>
      <c r="E513" s="1">
        <v>4</v>
      </c>
      <c r="F513" s="1">
        <v>2.96888601176871E+16</v>
      </c>
      <c r="G513" s="304">
        <v>43760</v>
      </c>
      <c r="H513" s="304">
        <v>45960</v>
      </c>
      <c r="I513" s="1">
        <v>0</v>
      </c>
      <c r="J513" s="1">
        <v>1</v>
      </c>
      <c r="K513" s="1">
        <v>21</v>
      </c>
      <c r="L513" s="1">
        <v>30</v>
      </c>
      <c r="M513" s="1">
        <v>2</v>
      </c>
      <c r="N513" s="305">
        <v>18</v>
      </c>
      <c r="O513" s="305">
        <v>19562</v>
      </c>
      <c r="P513" s="2">
        <v>6505433</v>
      </c>
      <c r="Q513" s="2">
        <v>149436</v>
      </c>
      <c r="R513" s="2">
        <v>5271658</v>
      </c>
      <c r="S513" s="1">
        <v>0</v>
      </c>
      <c r="T513" s="1">
        <v>0</v>
      </c>
      <c r="U513" s="1">
        <v>0</v>
      </c>
      <c r="W513" s="1">
        <v>0</v>
      </c>
      <c r="X513" s="1">
        <v>0</v>
      </c>
      <c r="Y513" s="1">
        <v>0</v>
      </c>
      <c r="AB513" s="304">
        <v>44499</v>
      </c>
      <c r="AC513" s="1">
        <v>1</v>
      </c>
      <c r="AD513" s="1" t="s">
        <v>3016</v>
      </c>
      <c r="AE513" s="1">
        <v>1</v>
      </c>
      <c r="AF513" s="1">
        <v>30</v>
      </c>
      <c r="AG513" s="1">
        <v>0</v>
      </c>
      <c r="AH513" s="1" t="s">
        <v>1454</v>
      </c>
      <c r="AI513" s="1" t="s">
        <v>1454</v>
      </c>
      <c r="AJ513" s="1" t="s">
        <v>1454</v>
      </c>
      <c r="AK513" s="1" t="s">
        <v>1454</v>
      </c>
      <c r="AL513" s="1" t="s">
        <v>1454</v>
      </c>
      <c r="AM513" s="1" t="s">
        <v>1454</v>
      </c>
      <c r="AN513" s="1">
        <v>1</v>
      </c>
      <c r="AO513" s="1">
        <v>1</v>
      </c>
      <c r="AP513" s="1" t="s">
        <v>3086</v>
      </c>
      <c r="AQ513" s="1" t="s">
        <v>1454</v>
      </c>
      <c r="AR513" s="2">
        <v>1664573</v>
      </c>
      <c r="AS513" s="1" t="s">
        <v>3037</v>
      </c>
      <c r="AT513" s="1">
        <v>43760</v>
      </c>
      <c r="AU513" s="1">
        <v>0</v>
      </c>
      <c r="AV513" s="1">
        <v>0</v>
      </c>
      <c r="AW513" s="1">
        <v>0</v>
      </c>
      <c r="AX513" s="1" t="s">
        <v>1454</v>
      </c>
      <c r="AY513" s="1">
        <v>0</v>
      </c>
      <c r="AZ513" s="1" t="s">
        <v>3087</v>
      </c>
      <c r="BA513" s="1">
        <v>0</v>
      </c>
    </row>
    <row r="514" spans="1:53" x14ac:dyDescent="0.25">
      <c r="A514" s="309">
        <f t="shared" ref="A514:A577" si="8">IF(+R514&gt;AR514,R514-AR514,0)</f>
        <v>1868069</v>
      </c>
      <c r="B514" s="1" t="s">
        <v>2639</v>
      </c>
      <c r="C514" s="1">
        <v>29688860</v>
      </c>
      <c r="D514" s="1">
        <v>144105</v>
      </c>
      <c r="E514" s="1">
        <v>4</v>
      </c>
      <c r="F514" s="1">
        <v>2.96888601203884E+16</v>
      </c>
      <c r="G514" s="304">
        <v>44078</v>
      </c>
      <c r="H514" s="304">
        <v>45534</v>
      </c>
      <c r="I514" s="1">
        <v>0</v>
      </c>
      <c r="J514" s="1">
        <v>1</v>
      </c>
      <c r="K514" s="1">
        <v>14</v>
      </c>
      <c r="L514" s="1">
        <v>30</v>
      </c>
      <c r="M514" s="1">
        <v>2</v>
      </c>
      <c r="N514" s="305">
        <v>18</v>
      </c>
      <c r="O514" s="305">
        <v>19562</v>
      </c>
      <c r="P514" s="2">
        <v>3500000</v>
      </c>
      <c r="Q514" s="2">
        <v>103913</v>
      </c>
      <c r="R514" s="2">
        <v>2730133</v>
      </c>
      <c r="S514" s="1">
        <v>0</v>
      </c>
      <c r="T514" s="1">
        <v>0</v>
      </c>
      <c r="U514" s="1">
        <v>0</v>
      </c>
      <c r="W514" s="1">
        <v>0</v>
      </c>
      <c r="X514" s="1">
        <v>0</v>
      </c>
      <c r="Y514" s="1">
        <v>0</v>
      </c>
      <c r="AB514" s="304">
        <v>44499</v>
      </c>
      <c r="AC514" s="1">
        <v>1</v>
      </c>
      <c r="AD514" s="1" t="s">
        <v>3016</v>
      </c>
      <c r="AE514" s="1">
        <v>1</v>
      </c>
      <c r="AF514" s="1">
        <v>30</v>
      </c>
      <c r="AG514" s="1">
        <v>0</v>
      </c>
      <c r="AH514" s="1" t="s">
        <v>1454</v>
      </c>
      <c r="AI514" s="1" t="s">
        <v>1454</v>
      </c>
      <c r="AJ514" s="1" t="s">
        <v>1454</v>
      </c>
      <c r="AK514" s="1" t="s">
        <v>1454</v>
      </c>
      <c r="AL514" s="1" t="s">
        <v>1454</v>
      </c>
      <c r="AM514" s="1" t="s">
        <v>1454</v>
      </c>
      <c r="AN514" s="1">
        <v>1</v>
      </c>
      <c r="AO514" s="1">
        <v>1</v>
      </c>
      <c r="AP514" s="1" t="s">
        <v>3086</v>
      </c>
      <c r="AQ514" s="1" t="s">
        <v>1454</v>
      </c>
      <c r="AR514" s="2">
        <v>862064</v>
      </c>
      <c r="AS514" s="1" t="s">
        <v>3021</v>
      </c>
      <c r="AT514" s="1">
        <v>44078</v>
      </c>
      <c r="AU514" s="1">
        <v>0</v>
      </c>
      <c r="AV514" s="1">
        <v>0</v>
      </c>
      <c r="AW514" s="1">
        <v>0</v>
      </c>
      <c r="AX514" s="1" t="s">
        <v>1454</v>
      </c>
      <c r="AY514" s="1">
        <v>0</v>
      </c>
      <c r="AZ514" s="1" t="s">
        <v>3087</v>
      </c>
      <c r="BA514" s="1">
        <v>0</v>
      </c>
    </row>
    <row r="515" spans="1:53" x14ac:dyDescent="0.25">
      <c r="A515" s="309">
        <f t="shared" si="8"/>
        <v>0</v>
      </c>
      <c r="B515" s="1" t="s">
        <v>2639</v>
      </c>
      <c r="C515" s="1">
        <v>66955354</v>
      </c>
      <c r="D515" s="1">
        <v>144105</v>
      </c>
      <c r="E515" s="1">
        <v>4</v>
      </c>
      <c r="F515" s="1">
        <v>6.69553541154878E+16</v>
      </c>
      <c r="G515" s="304">
        <v>43916</v>
      </c>
      <c r="H515" s="304">
        <v>45746</v>
      </c>
      <c r="I515" s="1">
        <v>0</v>
      </c>
      <c r="J515" s="1">
        <v>1</v>
      </c>
      <c r="K515" s="1">
        <v>16</v>
      </c>
      <c r="L515" s="1">
        <v>30</v>
      </c>
      <c r="M515" s="1">
        <v>2</v>
      </c>
      <c r="N515" s="305">
        <v>11.4</v>
      </c>
      <c r="O515" s="305">
        <v>12015</v>
      </c>
      <c r="P515" s="2">
        <v>14500000</v>
      </c>
      <c r="Q515" s="2">
        <v>320263</v>
      </c>
      <c r="R515" s="2">
        <v>11416404</v>
      </c>
      <c r="S515" s="1">
        <v>0</v>
      </c>
      <c r="T515" s="1">
        <v>0</v>
      </c>
      <c r="U515" s="1">
        <v>0</v>
      </c>
      <c r="W515" s="1">
        <v>0</v>
      </c>
      <c r="X515" s="1">
        <v>0</v>
      </c>
      <c r="Y515" s="1">
        <v>0</v>
      </c>
      <c r="AB515" s="304">
        <v>44499</v>
      </c>
      <c r="AC515" s="1">
        <v>1</v>
      </c>
      <c r="AD515" s="1" t="s">
        <v>3016</v>
      </c>
      <c r="AE515" s="1">
        <v>1</v>
      </c>
      <c r="AF515" s="1">
        <v>30</v>
      </c>
      <c r="AG515" s="1">
        <v>0</v>
      </c>
      <c r="AH515" s="1" t="s">
        <v>1454</v>
      </c>
      <c r="AI515" s="1" t="s">
        <v>1454</v>
      </c>
      <c r="AJ515" s="1" t="s">
        <v>1454</v>
      </c>
      <c r="AK515" s="1" t="s">
        <v>1454</v>
      </c>
      <c r="AL515" s="1" t="s">
        <v>1454</v>
      </c>
      <c r="AM515" s="1" t="s">
        <v>1454</v>
      </c>
      <c r="AN515" s="1">
        <v>1</v>
      </c>
      <c r="AO515" s="1">
        <v>1</v>
      </c>
      <c r="AP515" s="1" t="s">
        <v>3086</v>
      </c>
      <c r="AQ515" s="1" t="s">
        <v>1454</v>
      </c>
      <c r="AR515" s="2">
        <v>14258353</v>
      </c>
      <c r="AS515" s="1" t="s">
        <v>3020</v>
      </c>
      <c r="AT515" s="1">
        <v>43916</v>
      </c>
      <c r="AU515" s="1">
        <v>0</v>
      </c>
      <c r="AV515" s="1">
        <v>0</v>
      </c>
      <c r="AW515" s="1">
        <v>0</v>
      </c>
      <c r="AX515" s="1" t="s">
        <v>1454</v>
      </c>
      <c r="AY515" s="1">
        <v>0</v>
      </c>
      <c r="AZ515" s="1">
        <v>0</v>
      </c>
      <c r="BA515" s="1">
        <v>0</v>
      </c>
    </row>
    <row r="516" spans="1:53" x14ac:dyDescent="0.25">
      <c r="A516" s="309">
        <f t="shared" si="8"/>
        <v>0</v>
      </c>
      <c r="B516" s="1" t="s">
        <v>2639</v>
      </c>
      <c r="C516" s="1">
        <v>1130606091</v>
      </c>
      <c r="D516" s="1">
        <v>144105</v>
      </c>
      <c r="E516" s="1">
        <v>4</v>
      </c>
      <c r="F516" s="1">
        <v>1.13060609111718E+18</v>
      </c>
      <c r="G516" s="304">
        <v>43438</v>
      </c>
      <c r="H516" s="304">
        <v>45260</v>
      </c>
      <c r="I516" s="1">
        <v>0</v>
      </c>
      <c r="J516" s="1">
        <v>1</v>
      </c>
      <c r="K516" s="1">
        <v>32</v>
      </c>
      <c r="L516" s="1">
        <v>30</v>
      </c>
      <c r="M516" s="1">
        <v>2</v>
      </c>
      <c r="N516" s="305">
        <v>11.76</v>
      </c>
      <c r="O516" s="305">
        <v>12415</v>
      </c>
      <c r="P516" s="2">
        <v>4000000</v>
      </c>
      <c r="Q516" s="2">
        <v>89075</v>
      </c>
      <c r="R516" s="2">
        <v>2164789</v>
      </c>
      <c r="S516" s="1">
        <v>0</v>
      </c>
      <c r="T516" s="1">
        <v>0</v>
      </c>
      <c r="U516" s="1">
        <v>0</v>
      </c>
      <c r="W516" s="1">
        <v>0</v>
      </c>
      <c r="X516" s="1">
        <v>0</v>
      </c>
      <c r="Y516" s="1">
        <v>0</v>
      </c>
      <c r="AB516" s="304">
        <v>44499</v>
      </c>
      <c r="AC516" s="1">
        <v>1</v>
      </c>
      <c r="AD516" s="1" t="s">
        <v>3016</v>
      </c>
      <c r="AE516" s="1">
        <v>1</v>
      </c>
      <c r="AF516" s="1">
        <v>30</v>
      </c>
      <c r="AG516" s="1">
        <v>0</v>
      </c>
      <c r="AH516" s="1" t="s">
        <v>1454</v>
      </c>
      <c r="AI516" s="1" t="s">
        <v>1454</v>
      </c>
      <c r="AJ516" s="1" t="s">
        <v>1454</v>
      </c>
      <c r="AK516" s="1" t="s">
        <v>1454</v>
      </c>
      <c r="AL516" s="1" t="s">
        <v>1454</v>
      </c>
      <c r="AM516" s="1" t="s">
        <v>1454</v>
      </c>
      <c r="AN516" s="1">
        <v>1</v>
      </c>
      <c r="AO516" s="1">
        <v>1</v>
      </c>
      <c r="AP516" s="1" t="s">
        <v>3086</v>
      </c>
      <c r="AQ516" s="1" t="s">
        <v>1454</v>
      </c>
      <c r="AR516" s="2">
        <v>3273083</v>
      </c>
      <c r="AS516" s="1" t="s">
        <v>3025</v>
      </c>
      <c r="AT516" s="1">
        <v>43438</v>
      </c>
      <c r="AU516" s="1">
        <v>0</v>
      </c>
      <c r="AV516" s="1">
        <v>0</v>
      </c>
      <c r="AW516" s="1">
        <v>0</v>
      </c>
      <c r="AX516" s="1" t="s">
        <v>1454</v>
      </c>
      <c r="AY516" s="1">
        <v>0</v>
      </c>
      <c r="AZ516" s="1" t="s">
        <v>3087</v>
      </c>
      <c r="BA516" s="1">
        <v>0</v>
      </c>
    </row>
    <row r="517" spans="1:53" x14ac:dyDescent="0.25">
      <c r="A517" s="309">
        <f t="shared" si="8"/>
        <v>563034</v>
      </c>
      <c r="B517" s="1" t="s">
        <v>2639</v>
      </c>
      <c r="C517" s="1">
        <v>19389057</v>
      </c>
      <c r="D517" s="1">
        <v>144105</v>
      </c>
      <c r="E517" s="1">
        <v>4</v>
      </c>
      <c r="F517" s="1">
        <v>1.93890571083892E+16</v>
      </c>
      <c r="G517" s="304">
        <v>44379</v>
      </c>
      <c r="H517" s="304">
        <v>44560</v>
      </c>
      <c r="I517" s="1">
        <v>0</v>
      </c>
      <c r="J517" s="1">
        <v>2</v>
      </c>
      <c r="K517" s="1">
        <v>0</v>
      </c>
      <c r="L517" s="1">
        <v>30</v>
      </c>
      <c r="M517" s="1">
        <v>2</v>
      </c>
      <c r="N517" s="305">
        <v>19.2</v>
      </c>
      <c r="O517" s="305">
        <v>20983</v>
      </c>
      <c r="P517" s="2">
        <v>870000</v>
      </c>
      <c r="Q517" s="2">
        <v>0</v>
      </c>
      <c r="R517" s="2">
        <v>870000</v>
      </c>
      <c r="S517" s="1">
        <v>0</v>
      </c>
      <c r="T517" s="1">
        <v>0</v>
      </c>
      <c r="U517" s="1">
        <v>0</v>
      </c>
      <c r="W517" s="1">
        <v>0</v>
      </c>
      <c r="X517" s="1">
        <v>0</v>
      </c>
      <c r="Y517" s="1">
        <v>0</v>
      </c>
      <c r="Z517" s="1">
        <v>870000</v>
      </c>
      <c r="AA517" s="1">
        <v>12</v>
      </c>
      <c r="AB517" s="304">
        <v>44379</v>
      </c>
      <c r="AC517" s="1">
        <v>1</v>
      </c>
      <c r="AD517" s="1" t="s">
        <v>3016</v>
      </c>
      <c r="AE517" s="1">
        <v>1</v>
      </c>
      <c r="AF517" s="1">
        <v>30</v>
      </c>
      <c r="AG517" s="1">
        <v>0</v>
      </c>
      <c r="AH517" s="1" t="s">
        <v>1454</v>
      </c>
      <c r="AI517" s="1" t="s">
        <v>1454</v>
      </c>
      <c r="AJ517" s="1" t="s">
        <v>1454</v>
      </c>
      <c r="AK517" s="1" t="s">
        <v>1454</v>
      </c>
      <c r="AL517" s="1" t="s">
        <v>1454</v>
      </c>
      <c r="AM517" s="1" t="s">
        <v>1454</v>
      </c>
      <c r="AN517" s="1">
        <v>1</v>
      </c>
      <c r="AO517" s="1">
        <v>1</v>
      </c>
      <c r="AP517" s="1" t="s">
        <v>3086</v>
      </c>
      <c r="AQ517" s="1" t="s">
        <v>1454</v>
      </c>
      <c r="AR517" s="2">
        <v>306966</v>
      </c>
      <c r="AS517" s="1" t="s">
        <v>3044</v>
      </c>
      <c r="AT517" s="1">
        <v>44379</v>
      </c>
      <c r="AU517" s="1">
        <v>0</v>
      </c>
      <c r="AV517" s="1">
        <v>0</v>
      </c>
      <c r="AW517" s="1">
        <v>0</v>
      </c>
      <c r="AX517" s="1" t="s">
        <v>1454</v>
      </c>
      <c r="AY517" s="1">
        <v>890303093000</v>
      </c>
      <c r="AZ517" s="1">
        <v>0</v>
      </c>
      <c r="BA517" s="1">
        <v>0</v>
      </c>
    </row>
    <row r="518" spans="1:53" x14ac:dyDescent="0.25">
      <c r="A518" s="309">
        <f t="shared" si="8"/>
        <v>1058167</v>
      </c>
      <c r="B518" s="1" t="s">
        <v>2639</v>
      </c>
      <c r="C518" s="1">
        <v>19389057</v>
      </c>
      <c r="D518" s="1">
        <v>144105</v>
      </c>
      <c r="E518" s="1">
        <v>4</v>
      </c>
      <c r="F518" s="1">
        <v>1.93890571152859E+16</v>
      </c>
      <c r="G518" s="304">
        <v>43542</v>
      </c>
      <c r="H518" s="304">
        <v>45015</v>
      </c>
      <c r="I518" s="1">
        <v>0</v>
      </c>
      <c r="J518" s="1">
        <v>1</v>
      </c>
      <c r="K518" s="1">
        <v>27</v>
      </c>
      <c r="L518" s="1">
        <v>30</v>
      </c>
      <c r="M518" s="1">
        <v>2</v>
      </c>
      <c r="N518" s="305">
        <v>19.8</v>
      </c>
      <c r="O518" s="305">
        <v>21699</v>
      </c>
      <c r="P518" s="2">
        <v>3000000</v>
      </c>
      <c r="Q518" s="2">
        <v>91432</v>
      </c>
      <c r="R518" s="2">
        <v>1635079</v>
      </c>
      <c r="S518" s="1">
        <v>0</v>
      </c>
      <c r="T518" s="1">
        <v>0</v>
      </c>
      <c r="U518" s="1">
        <v>0</v>
      </c>
      <c r="W518" s="1">
        <v>0</v>
      </c>
      <c r="X518" s="1">
        <v>0</v>
      </c>
      <c r="Y518" s="1">
        <v>0</v>
      </c>
      <c r="AB518" s="304">
        <v>44498</v>
      </c>
      <c r="AC518" s="1">
        <v>1</v>
      </c>
      <c r="AD518" s="1" t="s">
        <v>3016</v>
      </c>
      <c r="AE518" s="1">
        <v>1</v>
      </c>
      <c r="AF518" s="1">
        <v>30</v>
      </c>
      <c r="AG518" s="1">
        <v>0</v>
      </c>
      <c r="AH518" s="1" t="s">
        <v>1454</v>
      </c>
      <c r="AI518" s="1" t="s">
        <v>1454</v>
      </c>
      <c r="AJ518" s="1" t="s">
        <v>1454</v>
      </c>
      <c r="AK518" s="1" t="s">
        <v>1454</v>
      </c>
      <c r="AL518" s="1" t="s">
        <v>1454</v>
      </c>
      <c r="AM518" s="1" t="s">
        <v>1454</v>
      </c>
      <c r="AN518" s="1">
        <v>1</v>
      </c>
      <c r="AO518" s="1">
        <v>1</v>
      </c>
      <c r="AP518" s="1" t="s">
        <v>3086</v>
      </c>
      <c r="AQ518" s="1" t="s">
        <v>1454</v>
      </c>
      <c r="AR518" s="2">
        <v>576912</v>
      </c>
      <c r="AS518" s="1" t="s">
        <v>3035</v>
      </c>
      <c r="AT518" s="1">
        <v>43542</v>
      </c>
      <c r="AU518" s="1">
        <v>0</v>
      </c>
      <c r="AV518" s="1">
        <v>0</v>
      </c>
      <c r="AW518" s="1">
        <v>0</v>
      </c>
      <c r="AX518" s="1" t="s">
        <v>1454</v>
      </c>
      <c r="AY518" s="1">
        <v>890303093000</v>
      </c>
      <c r="AZ518" s="1">
        <v>0</v>
      </c>
      <c r="BA518" s="1">
        <v>0</v>
      </c>
    </row>
    <row r="519" spans="1:53" x14ac:dyDescent="0.25">
      <c r="A519" s="309">
        <f t="shared" si="8"/>
        <v>5749417</v>
      </c>
      <c r="B519" s="1" t="s">
        <v>2639</v>
      </c>
      <c r="C519" s="1">
        <v>19389057</v>
      </c>
      <c r="D519" s="1">
        <v>144105</v>
      </c>
      <c r="E519" s="1">
        <v>4</v>
      </c>
      <c r="F519" s="1">
        <v>193890571173238</v>
      </c>
      <c r="G519" s="304">
        <v>43227</v>
      </c>
      <c r="H519" s="304">
        <v>45412</v>
      </c>
      <c r="I519" s="1">
        <v>0</v>
      </c>
      <c r="J519" s="1">
        <v>1</v>
      </c>
      <c r="K519" s="1">
        <v>39</v>
      </c>
      <c r="L519" s="1">
        <v>30</v>
      </c>
      <c r="M519" s="1">
        <v>2</v>
      </c>
      <c r="N519" s="305">
        <v>18</v>
      </c>
      <c r="O519" s="305">
        <v>19562</v>
      </c>
      <c r="P519" s="2">
        <v>15000000</v>
      </c>
      <c r="Q519" s="2">
        <v>344564</v>
      </c>
      <c r="R519" s="2">
        <v>8883999</v>
      </c>
      <c r="S519" s="1">
        <v>0</v>
      </c>
      <c r="T519" s="1">
        <v>0</v>
      </c>
      <c r="U519" s="1">
        <v>0</v>
      </c>
      <c r="W519" s="1">
        <v>0</v>
      </c>
      <c r="X519" s="1">
        <v>0</v>
      </c>
      <c r="Y519" s="1">
        <v>0</v>
      </c>
      <c r="AB519" s="304">
        <v>44498</v>
      </c>
      <c r="AC519" s="1">
        <v>1</v>
      </c>
      <c r="AD519" s="1" t="s">
        <v>3016</v>
      </c>
      <c r="AE519" s="1">
        <v>1</v>
      </c>
      <c r="AF519" s="1">
        <v>30</v>
      </c>
      <c r="AG519" s="1">
        <v>0</v>
      </c>
      <c r="AH519" s="1" t="s">
        <v>1454</v>
      </c>
      <c r="AI519" s="1" t="s">
        <v>1454</v>
      </c>
      <c r="AJ519" s="1" t="s">
        <v>1454</v>
      </c>
      <c r="AK519" s="1" t="s">
        <v>1454</v>
      </c>
      <c r="AL519" s="1" t="s">
        <v>1454</v>
      </c>
      <c r="AM519" s="1" t="s">
        <v>1454</v>
      </c>
      <c r="AN519" s="1">
        <v>1</v>
      </c>
      <c r="AO519" s="1">
        <v>1</v>
      </c>
      <c r="AP519" s="1" t="s">
        <v>3086</v>
      </c>
      <c r="AQ519" s="1" t="s">
        <v>1454</v>
      </c>
      <c r="AR519" s="2">
        <v>3134582</v>
      </c>
      <c r="AS519" s="1" t="s">
        <v>3038</v>
      </c>
      <c r="AT519" s="1">
        <v>43227</v>
      </c>
      <c r="AU519" s="1">
        <v>0</v>
      </c>
      <c r="AV519" s="1">
        <v>0</v>
      </c>
      <c r="AW519" s="1">
        <v>0</v>
      </c>
      <c r="AX519" s="1" t="s">
        <v>1454</v>
      </c>
      <c r="AY519" s="1">
        <v>890303093000</v>
      </c>
      <c r="AZ519" s="1">
        <v>0</v>
      </c>
      <c r="BA519" s="1">
        <v>0</v>
      </c>
    </row>
    <row r="520" spans="1:53" x14ac:dyDescent="0.25">
      <c r="A520" s="309">
        <f t="shared" si="8"/>
        <v>514505</v>
      </c>
      <c r="B520" s="1" t="s">
        <v>2639</v>
      </c>
      <c r="C520" s="1">
        <v>1144051734</v>
      </c>
      <c r="D520" s="1">
        <v>144105</v>
      </c>
      <c r="E520" s="1">
        <v>4</v>
      </c>
      <c r="F520" s="1">
        <v>1.14405173410838E+18</v>
      </c>
      <c r="G520" s="304">
        <v>44438</v>
      </c>
      <c r="H520" s="304">
        <v>44560</v>
      </c>
      <c r="I520" s="1">
        <v>0</v>
      </c>
      <c r="J520" s="1">
        <v>2</v>
      </c>
      <c r="K520" s="1">
        <v>0</v>
      </c>
      <c r="L520" s="1">
        <v>30</v>
      </c>
      <c r="M520" s="1">
        <v>2</v>
      </c>
      <c r="N520" s="305">
        <v>19.2</v>
      </c>
      <c r="O520" s="305">
        <v>20983</v>
      </c>
      <c r="P520" s="2">
        <v>600000</v>
      </c>
      <c r="Q520" s="2">
        <v>0</v>
      </c>
      <c r="R520" s="2">
        <v>600000</v>
      </c>
      <c r="S520" s="1">
        <v>0</v>
      </c>
      <c r="T520" s="1">
        <v>0</v>
      </c>
      <c r="U520" s="1">
        <v>0</v>
      </c>
      <c r="W520" s="1">
        <v>0</v>
      </c>
      <c r="X520" s="1">
        <v>0</v>
      </c>
      <c r="Y520" s="1">
        <v>0</v>
      </c>
      <c r="Z520" s="1">
        <v>600000</v>
      </c>
      <c r="AA520" s="1">
        <v>12</v>
      </c>
      <c r="AB520" s="304">
        <v>44438</v>
      </c>
      <c r="AC520" s="1">
        <v>1</v>
      </c>
      <c r="AD520" s="1" t="s">
        <v>3016</v>
      </c>
      <c r="AE520" s="1">
        <v>1</v>
      </c>
      <c r="AF520" s="1">
        <v>30</v>
      </c>
      <c r="AG520" s="1">
        <v>0</v>
      </c>
      <c r="AH520" s="1" t="s">
        <v>1454</v>
      </c>
      <c r="AI520" s="1" t="s">
        <v>1454</v>
      </c>
      <c r="AJ520" s="1" t="s">
        <v>1454</v>
      </c>
      <c r="AK520" s="1" t="s">
        <v>1454</v>
      </c>
      <c r="AL520" s="1" t="s">
        <v>1454</v>
      </c>
      <c r="AM520" s="1" t="s">
        <v>1454</v>
      </c>
      <c r="AN520" s="1">
        <v>1</v>
      </c>
      <c r="AO520" s="1">
        <v>1</v>
      </c>
      <c r="AP520" s="1" t="s">
        <v>3086</v>
      </c>
      <c r="AQ520" s="1" t="s">
        <v>1454</v>
      </c>
      <c r="AR520" s="2">
        <v>85495</v>
      </c>
      <c r="AS520" s="1" t="s">
        <v>3044</v>
      </c>
      <c r="AT520" s="1">
        <v>44438</v>
      </c>
      <c r="AU520" s="1">
        <v>0</v>
      </c>
      <c r="AV520" s="1">
        <v>0</v>
      </c>
      <c r="AW520" s="1">
        <v>0</v>
      </c>
      <c r="AX520" s="1" t="s">
        <v>1454</v>
      </c>
      <c r="AY520" s="1">
        <v>0</v>
      </c>
      <c r="AZ520" s="1">
        <v>0</v>
      </c>
      <c r="BA520" s="1">
        <v>0</v>
      </c>
    </row>
    <row r="521" spans="1:53" x14ac:dyDescent="0.25">
      <c r="A521" s="309">
        <f t="shared" si="8"/>
        <v>18359072</v>
      </c>
      <c r="B521" s="1" t="s">
        <v>2639</v>
      </c>
      <c r="C521" s="1">
        <v>1144051734</v>
      </c>
      <c r="D521" s="1">
        <v>144105</v>
      </c>
      <c r="E521" s="1">
        <v>4</v>
      </c>
      <c r="F521" s="1">
        <v>1.14405173412038E+18</v>
      </c>
      <c r="G521" s="304">
        <v>43966</v>
      </c>
      <c r="H521" s="304">
        <v>46172</v>
      </c>
      <c r="I521" s="1">
        <v>0</v>
      </c>
      <c r="J521" s="1">
        <v>1</v>
      </c>
      <c r="K521" s="1">
        <v>16</v>
      </c>
      <c r="L521" s="1">
        <v>30</v>
      </c>
      <c r="M521" s="1">
        <v>2</v>
      </c>
      <c r="N521" s="305">
        <v>16.8</v>
      </c>
      <c r="O521" s="305">
        <v>18156</v>
      </c>
      <c r="P521" s="2">
        <v>25000000</v>
      </c>
      <c r="Q521" s="2">
        <v>557382</v>
      </c>
      <c r="R521" s="2">
        <v>21409802</v>
      </c>
      <c r="S521" s="1">
        <v>0</v>
      </c>
      <c r="T521" s="1">
        <v>0</v>
      </c>
      <c r="U521" s="1">
        <v>0</v>
      </c>
      <c r="W521" s="1">
        <v>0</v>
      </c>
      <c r="X521" s="1">
        <v>0</v>
      </c>
      <c r="Y521" s="1">
        <v>0</v>
      </c>
      <c r="AB521" s="304">
        <v>44499</v>
      </c>
      <c r="AC521" s="1">
        <v>1</v>
      </c>
      <c r="AD521" s="1" t="s">
        <v>3016</v>
      </c>
      <c r="AE521" s="1">
        <v>1</v>
      </c>
      <c r="AF521" s="1">
        <v>30</v>
      </c>
      <c r="AG521" s="1">
        <v>0</v>
      </c>
      <c r="AH521" s="1" t="s">
        <v>1454</v>
      </c>
      <c r="AI521" s="1" t="s">
        <v>1454</v>
      </c>
      <c r="AJ521" s="1" t="s">
        <v>1454</v>
      </c>
      <c r="AK521" s="1" t="s">
        <v>1454</v>
      </c>
      <c r="AL521" s="1" t="s">
        <v>1454</v>
      </c>
      <c r="AM521" s="1" t="s">
        <v>1454</v>
      </c>
      <c r="AN521" s="1">
        <v>1</v>
      </c>
      <c r="AO521" s="1">
        <v>1</v>
      </c>
      <c r="AP521" s="1" t="s">
        <v>3086</v>
      </c>
      <c r="AQ521" s="1" t="s">
        <v>1454</v>
      </c>
      <c r="AR521" s="2">
        <v>3050730</v>
      </c>
      <c r="AS521" s="1" t="s">
        <v>3021</v>
      </c>
      <c r="AT521" s="1">
        <v>43966</v>
      </c>
      <c r="AU521" s="1">
        <v>0</v>
      </c>
      <c r="AV521" s="1">
        <v>0</v>
      </c>
      <c r="AW521" s="1">
        <v>0</v>
      </c>
      <c r="AX521" s="1" t="s">
        <v>1454</v>
      </c>
      <c r="AY521" s="1">
        <v>0</v>
      </c>
      <c r="AZ521" s="1">
        <v>0</v>
      </c>
      <c r="BA521" s="1">
        <v>0</v>
      </c>
    </row>
    <row r="522" spans="1:53" x14ac:dyDescent="0.25">
      <c r="A522" s="309">
        <f t="shared" si="8"/>
        <v>5568666</v>
      </c>
      <c r="B522" s="1" t="s">
        <v>2639</v>
      </c>
      <c r="C522" s="1">
        <v>1143950175</v>
      </c>
      <c r="D522" s="1">
        <v>144105</v>
      </c>
      <c r="E522" s="1">
        <v>4</v>
      </c>
      <c r="F522" s="1">
        <v>1.14395017512038E+18</v>
      </c>
      <c r="G522" s="304">
        <v>44456</v>
      </c>
      <c r="H522" s="304">
        <v>46386</v>
      </c>
      <c r="I522" s="1">
        <v>0</v>
      </c>
      <c r="J522" s="1">
        <v>1</v>
      </c>
      <c r="K522" s="1">
        <v>1</v>
      </c>
      <c r="L522" s="1">
        <v>30</v>
      </c>
      <c r="M522" s="1">
        <v>2</v>
      </c>
      <c r="N522" s="1">
        <v>14.4</v>
      </c>
      <c r="O522" s="1">
        <v>15389</v>
      </c>
      <c r="P522" s="2">
        <v>10600000</v>
      </c>
      <c r="Q522" s="2">
        <v>244108</v>
      </c>
      <c r="R522" s="2">
        <v>10488392</v>
      </c>
      <c r="S522" s="1">
        <v>0</v>
      </c>
      <c r="T522" s="1">
        <v>0</v>
      </c>
      <c r="U522" s="1">
        <v>0</v>
      </c>
      <c r="W522" s="1">
        <v>0</v>
      </c>
      <c r="X522" s="1">
        <v>0</v>
      </c>
      <c r="Y522" s="1">
        <v>0</v>
      </c>
      <c r="AB522" s="304">
        <v>44499</v>
      </c>
      <c r="AC522" s="1">
        <v>1</v>
      </c>
      <c r="AD522" s="1" t="s">
        <v>3016</v>
      </c>
      <c r="AE522" s="1">
        <v>1</v>
      </c>
      <c r="AF522" s="1">
        <v>30</v>
      </c>
      <c r="AG522" s="1">
        <v>0</v>
      </c>
      <c r="AH522" s="1" t="s">
        <v>1454</v>
      </c>
      <c r="AI522" s="1" t="s">
        <v>1454</v>
      </c>
      <c r="AJ522" s="1" t="s">
        <v>1454</v>
      </c>
      <c r="AK522" s="1" t="s">
        <v>1454</v>
      </c>
      <c r="AL522" s="1" t="s">
        <v>1454</v>
      </c>
      <c r="AM522" s="1" t="s">
        <v>1454</v>
      </c>
      <c r="AN522" s="1">
        <v>1</v>
      </c>
      <c r="AO522" s="1">
        <v>1</v>
      </c>
      <c r="AP522" s="1" t="s">
        <v>3086</v>
      </c>
      <c r="AQ522" s="1" t="s">
        <v>1454</v>
      </c>
      <c r="AR522" s="2">
        <v>4919726</v>
      </c>
      <c r="AS522" s="1" t="s">
        <v>3021</v>
      </c>
      <c r="AT522" s="1">
        <v>44456</v>
      </c>
      <c r="AU522" s="1">
        <v>0</v>
      </c>
      <c r="AV522" s="1">
        <v>0</v>
      </c>
      <c r="AW522" s="1">
        <v>0</v>
      </c>
      <c r="AX522" s="1" t="s">
        <v>1454</v>
      </c>
      <c r="AY522" s="1">
        <v>0</v>
      </c>
      <c r="AZ522" s="1" t="s">
        <v>3087</v>
      </c>
      <c r="BA522" s="1">
        <v>0</v>
      </c>
    </row>
    <row r="523" spans="1:53" x14ac:dyDescent="0.25">
      <c r="A523" s="309">
        <f t="shared" si="8"/>
        <v>3041492</v>
      </c>
      <c r="B523" s="1" t="s">
        <v>2639</v>
      </c>
      <c r="C523" s="1">
        <v>1107074695</v>
      </c>
      <c r="D523" s="1">
        <v>144105</v>
      </c>
      <c r="E523" s="1">
        <v>4</v>
      </c>
      <c r="F523" s="1">
        <v>1.10707469511778E+18</v>
      </c>
      <c r="G523" s="304">
        <v>43938</v>
      </c>
      <c r="H523" s="304">
        <v>46507</v>
      </c>
      <c r="I523" s="1">
        <v>0</v>
      </c>
      <c r="J523" s="1">
        <v>1</v>
      </c>
      <c r="K523" s="1">
        <v>16</v>
      </c>
      <c r="L523" s="1">
        <v>30</v>
      </c>
      <c r="M523" s="1">
        <v>2</v>
      </c>
      <c r="N523" s="1">
        <v>18</v>
      </c>
      <c r="O523" s="1">
        <v>19562</v>
      </c>
      <c r="P523" s="2">
        <v>6288000</v>
      </c>
      <c r="Q523" s="2">
        <v>133224</v>
      </c>
      <c r="R523" s="2">
        <v>5616178</v>
      </c>
      <c r="S523" s="1">
        <v>0</v>
      </c>
      <c r="T523" s="1">
        <v>0</v>
      </c>
      <c r="U523" s="1">
        <v>0</v>
      </c>
      <c r="W523" s="1">
        <v>0</v>
      </c>
      <c r="X523" s="1">
        <v>0</v>
      </c>
      <c r="Y523" s="1">
        <v>0</v>
      </c>
      <c r="AB523" s="304">
        <v>44498</v>
      </c>
      <c r="AC523" s="1">
        <v>1</v>
      </c>
      <c r="AD523" s="1" t="s">
        <v>3016</v>
      </c>
      <c r="AE523" s="1">
        <v>1</v>
      </c>
      <c r="AF523" s="1">
        <v>30</v>
      </c>
      <c r="AG523" s="1">
        <v>0</v>
      </c>
      <c r="AH523" s="1" t="s">
        <v>1454</v>
      </c>
      <c r="AI523" s="1" t="s">
        <v>1454</v>
      </c>
      <c r="AJ523" s="1" t="s">
        <v>1454</v>
      </c>
      <c r="AK523" s="1" t="s">
        <v>1454</v>
      </c>
      <c r="AL523" s="1" t="s">
        <v>1454</v>
      </c>
      <c r="AM523" s="1" t="s">
        <v>1454</v>
      </c>
      <c r="AN523" s="1">
        <v>1</v>
      </c>
      <c r="AO523" s="1">
        <v>1</v>
      </c>
      <c r="AP523" s="1" t="s">
        <v>3086</v>
      </c>
      <c r="AQ523" s="1" t="s">
        <v>1454</v>
      </c>
      <c r="AR523" s="2">
        <v>2574686</v>
      </c>
      <c r="AS523" s="1" t="s">
        <v>3026</v>
      </c>
      <c r="AT523" s="1">
        <v>43938</v>
      </c>
      <c r="AU523" s="1">
        <v>0</v>
      </c>
      <c r="AV523" s="1">
        <v>0</v>
      </c>
      <c r="AW523" s="1">
        <v>0</v>
      </c>
      <c r="AX523" s="1" t="s">
        <v>1454</v>
      </c>
      <c r="AY523" s="1">
        <v>890303093000</v>
      </c>
      <c r="AZ523" s="1">
        <v>0</v>
      </c>
      <c r="BA523" s="1">
        <v>0</v>
      </c>
    </row>
    <row r="524" spans="1:53" x14ac:dyDescent="0.25">
      <c r="A524" s="309">
        <f t="shared" si="8"/>
        <v>167753</v>
      </c>
      <c r="B524" s="1" t="s">
        <v>2639</v>
      </c>
      <c r="C524" s="1">
        <v>1107074695</v>
      </c>
      <c r="D524" s="1">
        <v>144105</v>
      </c>
      <c r="E524" s="1">
        <v>4</v>
      </c>
      <c r="F524" s="1">
        <v>1.1070746951246799E+18</v>
      </c>
      <c r="G524" s="304">
        <v>44371</v>
      </c>
      <c r="H524" s="304">
        <v>44681</v>
      </c>
      <c r="I524" s="1">
        <v>0</v>
      </c>
      <c r="J524" s="1">
        <v>1</v>
      </c>
      <c r="K524" s="1">
        <v>4</v>
      </c>
      <c r="L524" s="1">
        <v>30</v>
      </c>
      <c r="M524" s="1">
        <v>2</v>
      </c>
      <c r="N524" s="1">
        <v>19.2</v>
      </c>
      <c r="O524" s="1">
        <v>20983</v>
      </c>
      <c r="P524" s="2">
        <v>500000</v>
      </c>
      <c r="Q524" s="2">
        <v>54649</v>
      </c>
      <c r="R524" s="2">
        <v>309760</v>
      </c>
      <c r="S524" s="1">
        <v>0</v>
      </c>
      <c r="T524" s="1">
        <v>0</v>
      </c>
      <c r="U524" s="1">
        <v>0</v>
      </c>
      <c r="W524" s="1">
        <v>0</v>
      </c>
      <c r="X524" s="1">
        <v>0</v>
      </c>
      <c r="Y524" s="1">
        <v>0</v>
      </c>
      <c r="AB524" s="304">
        <v>44498</v>
      </c>
      <c r="AC524" s="1">
        <v>1</v>
      </c>
      <c r="AD524" s="1" t="s">
        <v>3016</v>
      </c>
      <c r="AE524" s="1">
        <v>1</v>
      </c>
      <c r="AF524" s="1">
        <v>30</v>
      </c>
      <c r="AG524" s="1">
        <v>0</v>
      </c>
      <c r="AH524" s="1" t="s">
        <v>1454</v>
      </c>
      <c r="AI524" s="1" t="s">
        <v>1454</v>
      </c>
      <c r="AJ524" s="1" t="s">
        <v>1454</v>
      </c>
      <c r="AK524" s="1" t="s">
        <v>1454</v>
      </c>
      <c r="AL524" s="1" t="s">
        <v>1454</v>
      </c>
      <c r="AM524" s="1" t="s">
        <v>1454</v>
      </c>
      <c r="AN524" s="1">
        <v>1</v>
      </c>
      <c r="AO524" s="1">
        <v>1</v>
      </c>
      <c r="AP524" s="1" t="s">
        <v>3086</v>
      </c>
      <c r="AQ524" s="1" t="s">
        <v>1454</v>
      </c>
      <c r="AR524" s="2">
        <v>142007</v>
      </c>
      <c r="AS524" s="1" t="s">
        <v>3018</v>
      </c>
      <c r="AT524" s="1">
        <v>44371</v>
      </c>
      <c r="AU524" s="1">
        <v>0</v>
      </c>
      <c r="AV524" s="1">
        <v>0</v>
      </c>
      <c r="AW524" s="1">
        <v>0</v>
      </c>
      <c r="AX524" s="1" t="s">
        <v>1454</v>
      </c>
      <c r="AY524" s="1">
        <v>890303093000</v>
      </c>
      <c r="AZ524" s="1">
        <v>0</v>
      </c>
      <c r="BA524" s="1">
        <v>0</v>
      </c>
    </row>
    <row r="525" spans="1:53" x14ac:dyDescent="0.25">
      <c r="A525" s="309">
        <f t="shared" si="8"/>
        <v>201606</v>
      </c>
      <c r="B525" s="1" t="s">
        <v>2639</v>
      </c>
      <c r="C525" s="1">
        <v>38465200</v>
      </c>
      <c r="D525" s="1">
        <v>144105</v>
      </c>
      <c r="E525" s="1">
        <v>4</v>
      </c>
      <c r="F525" s="1">
        <v>3.84652001130142E+16</v>
      </c>
      <c r="G525" s="304">
        <v>44484</v>
      </c>
      <c r="H525" s="304">
        <v>44560</v>
      </c>
      <c r="I525" s="1">
        <v>0</v>
      </c>
      <c r="J525" s="1">
        <v>1</v>
      </c>
      <c r="K525" s="1">
        <v>0</v>
      </c>
      <c r="L525" s="1">
        <v>30</v>
      </c>
      <c r="M525" s="1">
        <v>2</v>
      </c>
      <c r="N525" s="1">
        <v>19.8</v>
      </c>
      <c r="O525" s="1">
        <v>21699</v>
      </c>
      <c r="P525" s="2">
        <v>280000</v>
      </c>
      <c r="Q525" s="2">
        <v>284687</v>
      </c>
      <c r="R525" s="2">
        <v>280000</v>
      </c>
      <c r="S525" s="1">
        <v>0</v>
      </c>
      <c r="T525" s="1">
        <v>0</v>
      </c>
      <c r="U525" s="1">
        <v>0</v>
      </c>
      <c r="W525" s="1">
        <v>0</v>
      </c>
      <c r="X525" s="1">
        <v>0</v>
      </c>
      <c r="Y525" s="1">
        <v>0</v>
      </c>
      <c r="AB525" s="304">
        <v>44484</v>
      </c>
      <c r="AC525" s="1">
        <v>1</v>
      </c>
      <c r="AD525" s="1" t="s">
        <v>3016</v>
      </c>
      <c r="AE525" s="1">
        <v>1</v>
      </c>
      <c r="AF525" s="1">
        <v>30</v>
      </c>
      <c r="AG525" s="1">
        <v>0</v>
      </c>
      <c r="AH525" s="1" t="s">
        <v>1454</v>
      </c>
      <c r="AI525" s="1" t="s">
        <v>1454</v>
      </c>
      <c r="AJ525" s="1" t="s">
        <v>1454</v>
      </c>
      <c r="AK525" s="1" t="s">
        <v>1454</v>
      </c>
      <c r="AL525" s="1" t="s">
        <v>1454</v>
      </c>
      <c r="AM525" s="1" t="s">
        <v>1454</v>
      </c>
      <c r="AN525" s="1">
        <v>1</v>
      </c>
      <c r="AO525" s="1">
        <v>1</v>
      </c>
      <c r="AP525" s="1" t="s">
        <v>3086</v>
      </c>
      <c r="AQ525" s="1" t="s">
        <v>1454</v>
      </c>
      <c r="AR525" s="2">
        <v>78394</v>
      </c>
      <c r="AS525" s="1" t="s">
        <v>3078</v>
      </c>
      <c r="AT525" s="1">
        <v>44484</v>
      </c>
      <c r="AU525" s="1">
        <v>0</v>
      </c>
      <c r="AV525" s="1">
        <v>0</v>
      </c>
      <c r="AW525" s="1">
        <v>0</v>
      </c>
      <c r="AX525" s="1" t="s">
        <v>1454</v>
      </c>
      <c r="AY525" s="1">
        <v>890303093000</v>
      </c>
      <c r="AZ525" s="1">
        <v>0</v>
      </c>
      <c r="BA525" s="1">
        <v>0</v>
      </c>
    </row>
    <row r="526" spans="1:53" x14ac:dyDescent="0.25">
      <c r="A526" s="309">
        <f t="shared" si="8"/>
        <v>8776163</v>
      </c>
      <c r="B526" s="1" t="s">
        <v>2639</v>
      </c>
      <c r="C526" s="1">
        <v>38465200</v>
      </c>
      <c r="D526" s="1">
        <v>144105</v>
      </c>
      <c r="E526" s="1">
        <v>4</v>
      </c>
      <c r="F526" s="1">
        <v>3.8465200117788096E+16</v>
      </c>
      <c r="G526" s="304">
        <v>44001</v>
      </c>
      <c r="H526" s="304">
        <v>45838</v>
      </c>
      <c r="I526" s="1">
        <v>0</v>
      </c>
      <c r="J526" s="1">
        <v>1</v>
      </c>
      <c r="K526" s="1">
        <v>16</v>
      </c>
      <c r="L526" s="1">
        <v>30</v>
      </c>
      <c r="M526" s="1">
        <v>2</v>
      </c>
      <c r="N526" s="305">
        <v>18</v>
      </c>
      <c r="O526" s="305">
        <v>19562</v>
      </c>
      <c r="P526" s="2">
        <v>15000000</v>
      </c>
      <c r="Q526" s="2">
        <v>383255</v>
      </c>
      <c r="R526" s="2">
        <v>12188761</v>
      </c>
      <c r="S526" s="1">
        <v>0</v>
      </c>
      <c r="T526" s="1">
        <v>0</v>
      </c>
      <c r="U526" s="1">
        <v>0</v>
      </c>
      <c r="W526" s="1">
        <v>0</v>
      </c>
      <c r="X526" s="1">
        <v>0</v>
      </c>
      <c r="Y526" s="1">
        <v>0</v>
      </c>
      <c r="AB526" s="304">
        <v>44498</v>
      </c>
      <c r="AC526" s="1">
        <v>1</v>
      </c>
      <c r="AD526" s="1" t="s">
        <v>3016</v>
      </c>
      <c r="AE526" s="1">
        <v>1</v>
      </c>
      <c r="AF526" s="1">
        <v>30</v>
      </c>
      <c r="AG526" s="1">
        <v>0</v>
      </c>
      <c r="AH526" s="1" t="s">
        <v>1454</v>
      </c>
      <c r="AI526" s="1" t="s">
        <v>1454</v>
      </c>
      <c r="AJ526" s="1" t="s">
        <v>1454</v>
      </c>
      <c r="AK526" s="1" t="s">
        <v>1454</v>
      </c>
      <c r="AL526" s="1" t="s">
        <v>1454</v>
      </c>
      <c r="AM526" s="1" t="s">
        <v>1454</v>
      </c>
      <c r="AN526" s="1">
        <v>1</v>
      </c>
      <c r="AO526" s="1">
        <v>1</v>
      </c>
      <c r="AP526" s="1" t="s">
        <v>3086</v>
      </c>
      <c r="AQ526" s="1" t="s">
        <v>1454</v>
      </c>
      <c r="AR526" s="2">
        <v>3412598</v>
      </c>
      <c r="AS526" s="1" t="s">
        <v>3026</v>
      </c>
      <c r="AT526" s="1">
        <v>44001</v>
      </c>
      <c r="AU526" s="1">
        <v>0</v>
      </c>
      <c r="AV526" s="1">
        <v>0</v>
      </c>
      <c r="AW526" s="1">
        <v>0</v>
      </c>
      <c r="AX526" s="1" t="s">
        <v>1454</v>
      </c>
      <c r="AY526" s="1">
        <v>890303093000</v>
      </c>
      <c r="AZ526" s="1">
        <v>0</v>
      </c>
      <c r="BA526" s="1">
        <v>0</v>
      </c>
    </row>
    <row r="527" spans="1:53" x14ac:dyDescent="0.25">
      <c r="A527" s="309">
        <f t="shared" si="8"/>
        <v>0</v>
      </c>
      <c r="B527" s="1" t="s">
        <v>2639</v>
      </c>
      <c r="C527" s="1">
        <v>1130656645</v>
      </c>
      <c r="D527" s="1">
        <v>144105</v>
      </c>
      <c r="E527" s="1">
        <v>4</v>
      </c>
      <c r="F527" s="1">
        <v>1.1306566451154801E+18</v>
      </c>
      <c r="G527" s="304">
        <v>44222</v>
      </c>
      <c r="H527" s="304">
        <v>44592</v>
      </c>
      <c r="I527" s="1">
        <v>0</v>
      </c>
      <c r="J527" s="1">
        <v>1</v>
      </c>
      <c r="K527" s="1">
        <v>9</v>
      </c>
      <c r="L527" s="1">
        <v>30</v>
      </c>
      <c r="M527" s="1">
        <v>2</v>
      </c>
      <c r="N527" s="305">
        <v>11.4</v>
      </c>
      <c r="O527" s="305">
        <v>12015</v>
      </c>
      <c r="P527" s="2">
        <v>2000000</v>
      </c>
      <c r="Q527" s="2">
        <v>177406</v>
      </c>
      <c r="R527" s="2">
        <v>522014</v>
      </c>
      <c r="S527" s="1">
        <v>0</v>
      </c>
      <c r="T527" s="1">
        <v>0</v>
      </c>
      <c r="U527" s="1">
        <v>0</v>
      </c>
      <c r="W527" s="1">
        <v>0</v>
      </c>
      <c r="X527" s="1">
        <v>0</v>
      </c>
      <c r="Y527" s="1">
        <v>0</v>
      </c>
      <c r="AB527" s="304">
        <v>44499</v>
      </c>
      <c r="AC527" s="1">
        <v>1</v>
      </c>
      <c r="AD527" s="1" t="s">
        <v>3016</v>
      </c>
      <c r="AE527" s="1">
        <v>1</v>
      </c>
      <c r="AF527" s="1">
        <v>30</v>
      </c>
      <c r="AG527" s="1">
        <v>0</v>
      </c>
      <c r="AH527" s="1" t="s">
        <v>1454</v>
      </c>
      <c r="AI527" s="1" t="s">
        <v>1454</v>
      </c>
      <c r="AJ527" s="1" t="s">
        <v>1454</v>
      </c>
      <c r="AK527" s="1" t="s">
        <v>1454</v>
      </c>
      <c r="AL527" s="1" t="s">
        <v>1454</v>
      </c>
      <c r="AM527" s="1" t="s">
        <v>1454</v>
      </c>
      <c r="AN527" s="1">
        <v>1</v>
      </c>
      <c r="AO527" s="1">
        <v>1</v>
      </c>
      <c r="AP527" s="1" t="s">
        <v>3086</v>
      </c>
      <c r="AQ527" s="1" t="s">
        <v>1454</v>
      </c>
      <c r="AR527" s="2">
        <v>2716601</v>
      </c>
      <c r="AS527" s="1" t="s">
        <v>3020</v>
      </c>
      <c r="AT527" s="1">
        <v>44222</v>
      </c>
      <c r="AU527" s="1">
        <v>0</v>
      </c>
      <c r="AV527" s="1">
        <v>0</v>
      </c>
      <c r="AW527" s="1">
        <v>0</v>
      </c>
      <c r="AX527" s="1" t="s">
        <v>1454</v>
      </c>
      <c r="AY527" s="1">
        <v>800087565</v>
      </c>
      <c r="AZ527" s="1" t="s">
        <v>3088</v>
      </c>
      <c r="BA527" s="1">
        <v>0</v>
      </c>
    </row>
    <row r="528" spans="1:53" x14ac:dyDescent="0.25">
      <c r="A528" s="309">
        <f t="shared" si="8"/>
        <v>18831743</v>
      </c>
      <c r="B528" s="1" t="s">
        <v>2639</v>
      </c>
      <c r="C528" s="1">
        <v>16948251</v>
      </c>
      <c r="D528" s="1">
        <v>144105</v>
      </c>
      <c r="E528" s="1">
        <v>4</v>
      </c>
      <c r="F528" s="1">
        <v>1.69482511203893E+16</v>
      </c>
      <c r="G528" s="304">
        <v>44414</v>
      </c>
      <c r="H528" s="304">
        <v>46598</v>
      </c>
      <c r="I528" s="1">
        <v>0</v>
      </c>
      <c r="J528" s="1">
        <v>1</v>
      </c>
      <c r="K528" s="1">
        <v>3</v>
      </c>
      <c r="L528" s="1">
        <v>30</v>
      </c>
      <c r="M528" s="1">
        <v>2</v>
      </c>
      <c r="N528" s="305">
        <v>13.2</v>
      </c>
      <c r="O528" s="305">
        <v>14029</v>
      </c>
      <c r="P528" s="2">
        <v>24000000</v>
      </c>
      <c r="Q528" s="2">
        <v>491971</v>
      </c>
      <c r="R528" s="2">
        <v>23344607</v>
      </c>
      <c r="S528" s="1">
        <v>0</v>
      </c>
      <c r="T528" s="1">
        <v>0</v>
      </c>
      <c r="U528" s="1">
        <v>0</v>
      </c>
      <c r="W528" s="1">
        <v>0</v>
      </c>
      <c r="X528" s="1">
        <v>0</v>
      </c>
      <c r="Y528" s="1">
        <v>0</v>
      </c>
      <c r="AB528" s="304">
        <v>44498</v>
      </c>
      <c r="AC528" s="1">
        <v>1</v>
      </c>
      <c r="AD528" s="1" t="s">
        <v>3016</v>
      </c>
      <c r="AE528" s="1">
        <v>1</v>
      </c>
      <c r="AF528" s="1">
        <v>30</v>
      </c>
      <c r="AG528" s="1">
        <v>0</v>
      </c>
      <c r="AH528" s="1" t="s">
        <v>1454</v>
      </c>
      <c r="AI528" s="1" t="s">
        <v>1454</v>
      </c>
      <c r="AJ528" s="1" t="s">
        <v>1454</v>
      </c>
      <c r="AK528" s="1" t="s">
        <v>1454</v>
      </c>
      <c r="AL528" s="1" t="s">
        <v>1454</v>
      </c>
      <c r="AM528" s="1" t="s">
        <v>1454</v>
      </c>
      <c r="AN528" s="1">
        <v>1</v>
      </c>
      <c r="AO528" s="1">
        <v>1</v>
      </c>
      <c r="AP528" s="1" t="s">
        <v>3086</v>
      </c>
      <c r="AQ528" s="1" t="s">
        <v>1454</v>
      </c>
      <c r="AR528" s="2">
        <v>4512864</v>
      </c>
      <c r="AS528" s="1" t="s">
        <v>3021</v>
      </c>
      <c r="AT528" s="1">
        <v>44414</v>
      </c>
      <c r="AU528" s="1">
        <v>0</v>
      </c>
      <c r="AV528" s="1">
        <v>0</v>
      </c>
      <c r="AW528" s="1">
        <v>0</v>
      </c>
      <c r="AX528" s="1" t="s">
        <v>1454</v>
      </c>
      <c r="AY528" s="1">
        <v>890303093000</v>
      </c>
      <c r="AZ528" s="1">
        <v>0</v>
      </c>
      <c r="BA528" s="1">
        <v>0</v>
      </c>
    </row>
    <row r="529" spans="1:53" x14ac:dyDescent="0.25">
      <c r="A529" s="309">
        <f t="shared" si="8"/>
        <v>2647541</v>
      </c>
      <c r="B529" s="1" t="s">
        <v>2639</v>
      </c>
      <c r="C529" s="1">
        <v>1113537714</v>
      </c>
      <c r="D529" s="1">
        <v>144105</v>
      </c>
      <c r="E529" s="1">
        <v>4</v>
      </c>
      <c r="F529" s="1">
        <v>1.11353771412555E+16</v>
      </c>
      <c r="G529" s="304">
        <v>44351</v>
      </c>
      <c r="H529" s="304">
        <v>46172</v>
      </c>
      <c r="I529" s="1">
        <v>0</v>
      </c>
      <c r="J529" s="1">
        <v>1</v>
      </c>
      <c r="K529" s="1">
        <v>5</v>
      </c>
      <c r="L529" s="1">
        <v>30</v>
      </c>
      <c r="M529" s="1">
        <v>2</v>
      </c>
      <c r="N529" s="305">
        <v>9.6</v>
      </c>
      <c r="O529" s="305">
        <v>10034</v>
      </c>
      <c r="P529" s="2">
        <v>3600000</v>
      </c>
      <c r="Q529" s="2">
        <v>76844</v>
      </c>
      <c r="R529" s="2">
        <v>3364816</v>
      </c>
      <c r="S529" s="1">
        <v>0</v>
      </c>
      <c r="T529" s="1">
        <v>0</v>
      </c>
      <c r="U529" s="1">
        <v>0</v>
      </c>
      <c r="W529" s="1">
        <v>0</v>
      </c>
      <c r="X529" s="1">
        <v>0</v>
      </c>
      <c r="Y529" s="1">
        <v>0</v>
      </c>
      <c r="AB529" s="304">
        <v>44498</v>
      </c>
      <c r="AC529" s="1">
        <v>1</v>
      </c>
      <c r="AD529" s="1" t="s">
        <v>3016</v>
      </c>
      <c r="AE529" s="1">
        <v>1</v>
      </c>
      <c r="AF529" s="1">
        <v>30</v>
      </c>
      <c r="AG529" s="1">
        <v>0</v>
      </c>
      <c r="AH529" s="1" t="s">
        <v>1454</v>
      </c>
      <c r="AI529" s="1" t="s">
        <v>1454</v>
      </c>
      <c r="AJ529" s="1" t="s">
        <v>1454</v>
      </c>
      <c r="AK529" s="1" t="s">
        <v>1454</v>
      </c>
      <c r="AL529" s="1" t="s">
        <v>1454</v>
      </c>
      <c r="AM529" s="1" t="s">
        <v>1454</v>
      </c>
      <c r="AN529" s="1">
        <v>1</v>
      </c>
      <c r="AO529" s="1">
        <v>1</v>
      </c>
      <c r="AP529" s="1" t="s">
        <v>3086</v>
      </c>
      <c r="AQ529" s="1" t="s">
        <v>1454</v>
      </c>
      <c r="AR529" s="2">
        <v>717275</v>
      </c>
      <c r="AS529" s="1" t="s">
        <v>3031</v>
      </c>
      <c r="AT529" s="1">
        <v>44351</v>
      </c>
      <c r="AU529" s="1">
        <v>0</v>
      </c>
      <c r="AV529" s="1">
        <v>0</v>
      </c>
      <c r="AW529" s="1">
        <v>0</v>
      </c>
      <c r="AX529" s="1" t="s">
        <v>1454</v>
      </c>
      <c r="AY529" s="1">
        <v>890303093000</v>
      </c>
      <c r="AZ529" s="1">
        <v>0</v>
      </c>
      <c r="BA529" s="1">
        <v>0</v>
      </c>
    </row>
    <row r="530" spans="1:53" x14ac:dyDescent="0.25">
      <c r="A530" s="309">
        <f t="shared" si="8"/>
        <v>5778831</v>
      </c>
      <c r="B530" s="1" t="s">
        <v>2639</v>
      </c>
      <c r="C530" s="1">
        <v>1113537714</v>
      </c>
      <c r="D530" s="1">
        <v>144105</v>
      </c>
      <c r="E530" s="1">
        <v>4</v>
      </c>
      <c r="F530" s="1">
        <v>1.11353771411778E+18</v>
      </c>
      <c r="G530" s="304">
        <v>43957</v>
      </c>
      <c r="H530" s="304">
        <v>46507</v>
      </c>
      <c r="I530" s="1">
        <v>0</v>
      </c>
      <c r="J530" s="1">
        <v>1</v>
      </c>
      <c r="K530" s="1">
        <v>16</v>
      </c>
      <c r="L530" s="1">
        <v>30</v>
      </c>
      <c r="M530" s="1">
        <v>2</v>
      </c>
      <c r="N530" s="305">
        <v>18</v>
      </c>
      <c r="O530" s="305">
        <v>19562</v>
      </c>
      <c r="P530" s="2">
        <v>8223000</v>
      </c>
      <c r="Q530" s="2">
        <v>174221</v>
      </c>
      <c r="R530" s="2">
        <v>7344439</v>
      </c>
      <c r="S530" s="1">
        <v>0</v>
      </c>
      <c r="T530" s="1">
        <v>0</v>
      </c>
      <c r="U530" s="1">
        <v>0</v>
      </c>
      <c r="W530" s="1">
        <v>0</v>
      </c>
      <c r="X530" s="1">
        <v>0</v>
      </c>
      <c r="Y530" s="1">
        <v>0</v>
      </c>
      <c r="AB530" s="304">
        <v>44498</v>
      </c>
      <c r="AC530" s="1">
        <v>1</v>
      </c>
      <c r="AD530" s="1" t="s">
        <v>3016</v>
      </c>
      <c r="AE530" s="1">
        <v>1</v>
      </c>
      <c r="AF530" s="1">
        <v>30</v>
      </c>
      <c r="AG530" s="1">
        <v>0</v>
      </c>
      <c r="AH530" s="1" t="s">
        <v>1454</v>
      </c>
      <c r="AI530" s="1" t="s">
        <v>1454</v>
      </c>
      <c r="AJ530" s="1" t="s">
        <v>1454</v>
      </c>
      <c r="AK530" s="1" t="s">
        <v>1454</v>
      </c>
      <c r="AL530" s="1" t="s">
        <v>1454</v>
      </c>
      <c r="AM530" s="1" t="s">
        <v>1454</v>
      </c>
      <c r="AN530" s="1">
        <v>1</v>
      </c>
      <c r="AO530" s="1">
        <v>1</v>
      </c>
      <c r="AP530" s="1" t="s">
        <v>3086</v>
      </c>
      <c r="AQ530" s="1" t="s">
        <v>1454</v>
      </c>
      <c r="AR530" s="2">
        <v>1565608</v>
      </c>
      <c r="AS530" s="1" t="s">
        <v>3026</v>
      </c>
      <c r="AT530" s="1">
        <v>43957</v>
      </c>
      <c r="AU530" s="1">
        <v>0</v>
      </c>
      <c r="AV530" s="1">
        <v>0</v>
      </c>
      <c r="AW530" s="1">
        <v>0</v>
      </c>
      <c r="AX530" s="1" t="s">
        <v>1454</v>
      </c>
      <c r="AY530" s="1">
        <v>890303093000</v>
      </c>
      <c r="AZ530" s="1">
        <v>0</v>
      </c>
      <c r="BA530" s="1">
        <v>0</v>
      </c>
    </row>
    <row r="531" spans="1:53" x14ac:dyDescent="0.25">
      <c r="A531" s="309">
        <f t="shared" si="8"/>
        <v>162544</v>
      </c>
      <c r="B531" s="1" t="s">
        <v>2639</v>
      </c>
      <c r="C531" s="1">
        <v>1113537714</v>
      </c>
      <c r="D531" s="1">
        <v>144105</v>
      </c>
      <c r="E531" s="1">
        <v>4</v>
      </c>
      <c r="F531" s="1">
        <v>1.1135377141246799E+18</v>
      </c>
      <c r="G531" s="304">
        <v>44372</v>
      </c>
      <c r="H531" s="304">
        <v>44560</v>
      </c>
      <c r="I531" s="1">
        <v>0</v>
      </c>
      <c r="J531" s="1">
        <v>1</v>
      </c>
      <c r="K531" s="1">
        <v>4</v>
      </c>
      <c r="L531" s="1">
        <v>30</v>
      </c>
      <c r="M531" s="1">
        <v>2</v>
      </c>
      <c r="N531" s="305">
        <v>19.2</v>
      </c>
      <c r="O531" s="305">
        <v>20983</v>
      </c>
      <c r="P531" s="2">
        <v>600000</v>
      </c>
      <c r="Q531" s="2">
        <v>105854</v>
      </c>
      <c r="R531" s="2">
        <v>206580</v>
      </c>
      <c r="S531" s="1">
        <v>0</v>
      </c>
      <c r="T531" s="1">
        <v>0</v>
      </c>
      <c r="U531" s="1">
        <v>0</v>
      </c>
      <c r="W531" s="1">
        <v>0</v>
      </c>
      <c r="X531" s="1">
        <v>0</v>
      </c>
      <c r="Y531" s="1">
        <v>0</v>
      </c>
      <c r="AB531" s="304">
        <v>44498</v>
      </c>
      <c r="AC531" s="1">
        <v>1</v>
      </c>
      <c r="AD531" s="1" t="s">
        <v>3016</v>
      </c>
      <c r="AE531" s="1">
        <v>1</v>
      </c>
      <c r="AF531" s="1">
        <v>30</v>
      </c>
      <c r="AG531" s="1">
        <v>0</v>
      </c>
      <c r="AH531" s="1" t="s">
        <v>1454</v>
      </c>
      <c r="AI531" s="1" t="s">
        <v>1454</v>
      </c>
      <c r="AJ531" s="1" t="s">
        <v>1454</v>
      </c>
      <c r="AK531" s="1" t="s">
        <v>1454</v>
      </c>
      <c r="AL531" s="1" t="s">
        <v>1454</v>
      </c>
      <c r="AM531" s="1" t="s">
        <v>1454</v>
      </c>
      <c r="AN531" s="1">
        <v>1</v>
      </c>
      <c r="AO531" s="1">
        <v>1</v>
      </c>
      <c r="AP531" s="1" t="s">
        <v>3086</v>
      </c>
      <c r="AQ531" s="1" t="s">
        <v>1454</v>
      </c>
      <c r="AR531" s="2">
        <v>44036</v>
      </c>
      <c r="AS531" s="1" t="s">
        <v>3018</v>
      </c>
      <c r="AT531" s="1">
        <v>44372</v>
      </c>
      <c r="AU531" s="1">
        <v>0</v>
      </c>
      <c r="AV531" s="1">
        <v>0</v>
      </c>
      <c r="AW531" s="1">
        <v>0</v>
      </c>
      <c r="AX531" s="1" t="s">
        <v>1454</v>
      </c>
      <c r="AY531" s="1">
        <v>890303093000</v>
      </c>
      <c r="AZ531" s="1">
        <v>0</v>
      </c>
      <c r="BA531" s="1">
        <v>0</v>
      </c>
    </row>
    <row r="532" spans="1:53" x14ac:dyDescent="0.25">
      <c r="A532" s="309">
        <f t="shared" si="8"/>
        <v>0</v>
      </c>
      <c r="B532" s="1" t="s">
        <v>2639</v>
      </c>
      <c r="C532" s="1">
        <v>31713507</v>
      </c>
      <c r="D532" s="1">
        <v>144105</v>
      </c>
      <c r="E532" s="1">
        <v>4</v>
      </c>
      <c r="F532" s="1">
        <v>3.17135071154888E+16</v>
      </c>
      <c r="G532" s="304">
        <v>44225</v>
      </c>
      <c r="H532" s="304">
        <v>44530</v>
      </c>
      <c r="I532" s="1">
        <v>0</v>
      </c>
      <c r="J532" s="1">
        <v>1</v>
      </c>
      <c r="K532" s="1">
        <v>9</v>
      </c>
      <c r="L532" s="1">
        <v>30</v>
      </c>
      <c r="M532" s="1">
        <v>2</v>
      </c>
      <c r="N532" s="305">
        <v>11.4</v>
      </c>
      <c r="O532" s="305">
        <v>12015</v>
      </c>
      <c r="P532" s="2">
        <v>1000000</v>
      </c>
      <c r="Q532" s="2">
        <v>105435</v>
      </c>
      <c r="R532" s="2">
        <v>104416</v>
      </c>
      <c r="S532" s="1">
        <v>0</v>
      </c>
      <c r="T532" s="1">
        <v>0</v>
      </c>
      <c r="U532" s="1">
        <v>0</v>
      </c>
      <c r="W532" s="1">
        <v>0</v>
      </c>
      <c r="X532" s="1">
        <v>0</v>
      </c>
      <c r="Y532" s="1">
        <v>0</v>
      </c>
      <c r="AB532" s="304">
        <v>44498</v>
      </c>
      <c r="AC532" s="1">
        <v>1</v>
      </c>
      <c r="AD532" s="1" t="s">
        <v>3016</v>
      </c>
      <c r="AE532" s="1">
        <v>1</v>
      </c>
      <c r="AF532" s="1">
        <v>30</v>
      </c>
      <c r="AG532" s="1">
        <v>0</v>
      </c>
      <c r="AH532" s="1" t="s">
        <v>1454</v>
      </c>
      <c r="AI532" s="1" t="s">
        <v>1454</v>
      </c>
      <c r="AJ532" s="1" t="s">
        <v>1454</v>
      </c>
      <c r="AK532" s="1" t="s">
        <v>1454</v>
      </c>
      <c r="AL532" s="1" t="s">
        <v>1454</v>
      </c>
      <c r="AM532" s="1" t="s">
        <v>1454</v>
      </c>
      <c r="AN532" s="1">
        <v>1</v>
      </c>
      <c r="AO532" s="1">
        <v>1</v>
      </c>
      <c r="AP532" s="1" t="s">
        <v>3086</v>
      </c>
      <c r="AQ532" s="1" t="s">
        <v>1454</v>
      </c>
      <c r="AR532" s="2">
        <v>2328800</v>
      </c>
      <c r="AS532" s="1" t="s">
        <v>3020</v>
      </c>
      <c r="AT532" s="1">
        <v>44225</v>
      </c>
      <c r="AU532" s="1">
        <v>0</v>
      </c>
      <c r="AV532" s="1">
        <v>0</v>
      </c>
      <c r="AW532" s="1">
        <v>0</v>
      </c>
      <c r="AX532" s="1" t="s">
        <v>1454</v>
      </c>
      <c r="AY532" s="1">
        <v>890303093000</v>
      </c>
      <c r="AZ532" s="1">
        <v>0</v>
      </c>
      <c r="BA532" s="1">
        <v>0</v>
      </c>
    </row>
    <row r="533" spans="1:53" x14ac:dyDescent="0.25">
      <c r="A533" s="309">
        <f t="shared" si="8"/>
        <v>0</v>
      </c>
      <c r="B533" s="1" t="s">
        <v>2639</v>
      </c>
      <c r="C533" s="1">
        <v>38792715</v>
      </c>
      <c r="D533" s="1">
        <v>144105</v>
      </c>
      <c r="E533" s="1">
        <v>4</v>
      </c>
      <c r="F533" s="1">
        <v>3.8792715124689296E+16</v>
      </c>
      <c r="G533" s="304">
        <v>44393</v>
      </c>
      <c r="H533" s="304">
        <v>44742</v>
      </c>
      <c r="I533" s="1">
        <v>0</v>
      </c>
      <c r="J533" s="1">
        <v>1</v>
      </c>
      <c r="K533" s="1">
        <v>3</v>
      </c>
      <c r="L533" s="1">
        <v>30</v>
      </c>
      <c r="M533" s="1">
        <v>2</v>
      </c>
      <c r="N533" s="305">
        <v>19.2</v>
      </c>
      <c r="O533" s="305">
        <v>20983</v>
      </c>
      <c r="P533" s="2">
        <v>1000000</v>
      </c>
      <c r="Q533" s="2">
        <v>92539</v>
      </c>
      <c r="R533" s="2">
        <v>768098</v>
      </c>
      <c r="S533" s="1">
        <v>0</v>
      </c>
      <c r="T533" s="1">
        <v>0</v>
      </c>
      <c r="U533" s="1">
        <v>0</v>
      </c>
      <c r="W533" s="1">
        <v>0</v>
      </c>
      <c r="X533" s="1">
        <v>0</v>
      </c>
      <c r="Y533" s="1">
        <v>0</v>
      </c>
      <c r="AB533" s="304">
        <v>44498</v>
      </c>
      <c r="AC533" s="1">
        <v>1</v>
      </c>
      <c r="AD533" s="1" t="s">
        <v>3016</v>
      </c>
      <c r="AE533" s="1">
        <v>1</v>
      </c>
      <c r="AF533" s="1">
        <v>30</v>
      </c>
      <c r="AG533" s="1">
        <v>0</v>
      </c>
      <c r="AH533" s="1" t="s">
        <v>1454</v>
      </c>
      <c r="AI533" s="1" t="s">
        <v>1454</v>
      </c>
      <c r="AJ533" s="1" t="s">
        <v>1454</v>
      </c>
      <c r="AK533" s="1" t="s">
        <v>1454</v>
      </c>
      <c r="AL533" s="1" t="s">
        <v>1454</v>
      </c>
      <c r="AM533" s="1" t="s">
        <v>1454</v>
      </c>
      <c r="AN533" s="1">
        <v>1</v>
      </c>
      <c r="AO533" s="1">
        <v>1</v>
      </c>
      <c r="AP533" s="1" t="s">
        <v>3086</v>
      </c>
      <c r="AQ533" s="1" t="s">
        <v>1454</v>
      </c>
      <c r="AR533" s="2">
        <v>1064981</v>
      </c>
      <c r="AS533" s="1" t="s">
        <v>3018</v>
      </c>
      <c r="AT533" s="1">
        <v>44393</v>
      </c>
      <c r="AU533" s="1">
        <v>0</v>
      </c>
      <c r="AV533" s="1">
        <v>0</v>
      </c>
      <c r="AW533" s="1">
        <v>0</v>
      </c>
      <c r="AX533" s="1" t="s">
        <v>1454</v>
      </c>
      <c r="AY533" s="1">
        <v>890303093000</v>
      </c>
      <c r="AZ533" s="1">
        <v>0</v>
      </c>
      <c r="BA533" s="1">
        <v>0</v>
      </c>
    </row>
    <row r="534" spans="1:53" x14ac:dyDescent="0.25">
      <c r="A534" s="309">
        <f t="shared" si="8"/>
        <v>0</v>
      </c>
      <c r="B534" s="1" t="s">
        <v>2639</v>
      </c>
      <c r="C534" s="1">
        <v>38792715</v>
      </c>
      <c r="D534" s="1">
        <v>144105</v>
      </c>
      <c r="E534" s="1">
        <v>4</v>
      </c>
      <c r="F534" s="1">
        <v>3.8792715115489296E+16</v>
      </c>
      <c r="G534" s="304">
        <v>44419</v>
      </c>
      <c r="H534" s="304">
        <v>45503</v>
      </c>
      <c r="I534" s="1">
        <v>0</v>
      </c>
      <c r="J534" s="1">
        <v>1</v>
      </c>
      <c r="K534" s="1">
        <v>3</v>
      </c>
      <c r="L534" s="1">
        <v>30</v>
      </c>
      <c r="M534" s="1">
        <v>2</v>
      </c>
      <c r="N534" s="305">
        <v>9</v>
      </c>
      <c r="O534" s="305">
        <v>9381</v>
      </c>
      <c r="P534" s="2">
        <v>1500000</v>
      </c>
      <c r="Q534" s="2">
        <v>47901</v>
      </c>
      <c r="R534" s="2">
        <v>1390283</v>
      </c>
      <c r="S534" s="1">
        <v>0</v>
      </c>
      <c r="T534" s="1">
        <v>0</v>
      </c>
      <c r="U534" s="1">
        <v>0</v>
      </c>
      <c r="W534" s="1">
        <v>0</v>
      </c>
      <c r="X534" s="1">
        <v>0</v>
      </c>
      <c r="Y534" s="1">
        <v>0</v>
      </c>
      <c r="AB534" s="304">
        <v>44498</v>
      </c>
      <c r="AC534" s="1">
        <v>1</v>
      </c>
      <c r="AD534" s="1" t="s">
        <v>3016</v>
      </c>
      <c r="AE534" s="1">
        <v>1</v>
      </c>
      <c r="AF534" s="1">
        <v>30</v>
      </c>
      <c r="AG534" s="1">
        <v>0</v>
      </c>
      <c r="AH534" s="1" t="s">
        <v>1454</v>
      </c>
      <c r="AI534" s="1" t="s">
        <v>1454</v>
      </c>
      <c r="AJ534" s="1" t="s">
        <v>1454</v>
      </c>
      <c r="AK534" s="1" t="s">
        <v>1454</v>
      </c>
      <c r="AL534" s="1" t="s">
        <v>1454</v>
      </c>
      <c r="AM534" s="1" t="s">
        <v>1454</v>
      </c>
      <c r="AN534" s="1">
        <v>1</v>
      </c>
      <c r="AO534" s="1">
        <v>1</v>
      </c>
      <c r="AP534" s="1" t="s">
        <v>3086</v>
      </c>
      <c r="AQ534" s="1" t="s">
        <v>1454</v>
      </c>
      <c r="AR534" s="2">
        <v>1927651</v>
      </c>
      <c r="AS534" s="1" t="s">
        <v>3020</v>
      </c>
      <c r="AT534" s="1">
        <v>44419</v>
      </c>
      <c r="AU534" s="1">
        <v>0</v>
      </c>
      <c r="AV534" s="1">
        <v>0</v>
      </c>
      <c r="AW534" s="1">
        <v>0</v>
      </c>
      <c r="AX534" s="1" t="s">
        <v>1454</v>
      </c>
      <c r="AY534" s="1">
        <v>890303093000</v>
      </c>
      <c r="AZ534" s="1">
        <v>0</v>
      </c>
      <c r="BA534" s="1">
        <v>0</v>
      </c>
    </row>
    <row r="535" spans="1:53" x14ac:dyDescent="0.25">
      <c r="A535" s="309">
        <f t="shared" si="8"/>
        <v>4408705</v>
      </c>
      <c r="B535" s="1" t="s">
        <v>2639</v>
      </c>
      <c r="C535" s="1">
        <v>6136862</v>
      </c>
      <c r="D535" s="1">
        <v>141105</v>
      </c>
      <c r="E535" s="1">
        <v>4</v>
      </c>
      <c r="F535" s="1">
        <v>6136862117586770</v>
      </c>
      <c r="G535" s="304">
        <v>43686</v>
      </c>
      <c r="H535" s="304">
        <v>44803</v>
      </c>
      <c r="I535" s="1">
        <v>0</v>
      </c>
      <c r="J535" s="1">
        <v>1</v>
      </c>
      <c r="K535" s="1">
        <v>23</v>
      </c>
      <c r="L535" s="1">
        <v>30</v>
      </c>
      <c r="M535" s="1">
        <v>2</v>
      </c>
      <c r="N535" s="305">
        <v>18</v>
      </c>
      <c r="O535" s="305">
        <v>19562</v>
      </c>
      <c r="P535" s="2">
        <v>13000000</v>
      </c>
      <c r="Q535" s="2">
        <v>471861</v>
      </c>
      <c r="R535" s="2">
        <v>5526787</v>
      </c>
      <c r="S535" s="1">
        <v>0</v>
      </c>
      <c r="T535" s="1">
        <v>0</v>
      </c>
      <c r="U535" s="1">
        <v>0</v>
      </c>
      <c r="W535" s="1">
        <v>0</v>
      </c>
      <c r="X535" s="1">
        <v>0</v>
      </c>
      <c r="Y535" s="1">
        <v>0</v>
      </c>
      <c r="AB535" s="304">
        <v>44469</v>
      </c>
      <c r="AC535" s="1">
        <v>7</v>
      </c>
      <c r="AD535" s="1" t="s">
        <v>3016</v>
      </c>
      <c r="AE535" s="1">
        <v>1</v>
      </c>
      <c r="AF535" s="1">
        <v>30</v>
      </c>
      <c r="AG535" s="1">
        <v>0</v>
      </c>
      <c r="AH535" s="1" t="s">
        <v>1454</v>
      </c>
      <c r="AI535" s="1" t="s">
        <v>1454</v>
      </c>
      <c r="AJ535" s="1" t="s">
        <v>1454</v>
      </c>
      <c r="AK535" s="1" t="s">
        <v>1454</v>
      </c>
      <c r="AL535" s="1" t="s">
        <v>1454</v>
      </c>
      <c r="AM535" s="1" t="s">
        <v>1454</v>
      </c>
      <c r="AN535" s="1">
        <v>1</v>
      </c>
      <c r="AO535" s="1">
        <v>1</v>
      </c>
      <c r="AP535" s="1" t="s">
        <v>3086</v>
      </c>
      <c r="AQ535" s="1" t="s">
        <v>1454</v>
      </c>
      <c r="AR535" s="2">
        <v>1118082</v>
      </c>
      <c r="AS535" s="1" t="s">
        <v>3027</v>
      </c>
      <c r="AT535" s="1">
        <v>43686</v>
      </c>
      <c r="AU535" s="1">
        <v>0</v>
      </c>
      <c r="AV535" s="1">
        <v>0</v>
      </c>
      <c r="AW535" s="1">
        <v>0</v>
      </c>
      <c r="AX535" s="1" t="s">
        <v>1454</v>
      </c>
      <c r="AY535" s="1">
        <v>890303093000</v>
      </c>
      <c r="AZ535" s="1">
        <v>0</v>
      </c>
      <c r="BA535" s="1">
        <v>0</v>
      </c>
    </row>
    <row r="536" spans="1:53" x14ac:dyDescent="0.25">
      <c r="A536" s="309">
        <f t="shared" si="8"/>
        <v>4809409</v>
      </c>
      <c r="B536" s="1" t="s">
        <v>2639</v>
      </c>
      <c r="C536" s="1">
        <v>6136862</v>
      </c>
      <c r="D536" s="1">
        <v>141105</v>
      </c>
      <c r="E536" s="1">
        <v>4</v>
      </c>
      <c r="F536" s="1">
        <v>61368621206496</v>
      </c>
      <c r="G536" s="304">
        <v>43990</v>
      </c>
      <c r="H536" s="304">
        <v>46537</v>
      </c>
      <c r="I536" s="1">
        <v>0</v>
      </c>
      <c r="J536" s="1">
        <v>1</v>
      </c>
      <c r="K536" s="1">
        <v>16</v>
      </c>
      <c r="L536" s="1">
        <v>30</v>
      </c>
      <c r="M536" s="1">
        <v>2</v>
      </c>
      <c r="N536" s="305">
        <v>10.199999999999999</v>
      </c>
      <c r="O536" s="305">
        <v>10691</v>
      </c>
      <c r="P536" s="2">
        <v>7000000</v>
      </c>
      <c r="Q536" s="2">
        <v>117981</v>
      </c>
      <c r="R536" s="2">
        <v>6029112</v>
      </c>
      <c r="S536" s="1">
        <v>0</v>
      </c>
      <c r="T536" s="1">
        <v>0</v>
      </c>
      <c r="U536" s="1">
        <v>0</v>
      </c>
      <c r="W536" s="1">
        <v>0</v>
      </c>
      <c r="X536" s="1">
        <v>0</v>
      </c>
      <c r="Y536" s="1">
        <v>0</v>
      </c>
      <c r="AB536" s="304">
        <v>44469</v>
      </c>
      <c r="AC536" s="1">
        <v>7</v>
      </c>
      <c r="AD536" s="1" t="s">
        <v>3016</v>
      </c>
      <c r="AE536" s="1">
        <v>1</v>
      </c>
      <c r="AF536" s="1">
        <v>30</v>
      </c>
      <c r="AG536" s="1">
        <v>0</v>
      </c>
      <c r="AH536" s="1" t="s">
        <v>1454</v>
      </c>
      <c r="AI536" s="1" t="s">
        <v>1454</v>
      </c>
      <c r="AJ536" s="1" t="s">
        <v>1454</v>
      </c>
      <c r="AK536" s="1" t="s">
        <v>1454</v>
      </c>
      <c r="AL536" s="1" t="s">
        <v>1454</v>
      </c>
      <c r="AM536" s="1" t="s">
        <v>1454</v>
      </c>
      <c r="AN536" s="1">
        <v>1</v>
      </c>
      <c r="AO536" s="1">
        <v>1</v>
      </c>
      <c r="AP536" s="1" t="s">
        <v>3086</v>
      </c>
      <c r="AQ536" s="1" t="s">
        <v>1454</v>
      </c>
      <c r="AR536" s="2">
        <v>1219703</v>
      </c>
      <c r="AS536" s="1" t="s">
        <v>3028</v>
      </c>
      <c r="AT536" s="1">
        <v>43990</v>
      </c>
      <c r="AU536" s="1">
        <v>0</v>
      </c>
      <c r="AV536" s="1">
        <v>0</v>
      </c>
      <c r="AW536" s="1">
        <v>0</v>
      </c>
      <c r="AX536" s="1" t="s">
        <v>1454</v>
      </c>
      <c r="AY536" s="1">
        <v>890303093000</v>
      </c>
      <c r="AZ536" s="1">
        <v>0</v>
      </c>
      <c r="BA536" s="1">
        <v>0</v>
      </c>
    </row>
    <row r="537" spans="1:53" x14ac:dyDescent="0.25">
      <c r="A537" s="309">
        <f t="shared" si="8"/>
        <v>0</v>
      </c>
      <c r="B537" s="1" t="s">
        <v>2639</v>
      </c>
      <c r="C537" s="1">
        <v>1111793455</v>
      </c>
      <c r="D537" s="1">
        <v>144105</v>
      </c>
      <c r="E537" s="1">
        <v>4</v>
      </c>
      <c r="F537" s="1">
        <v>1.11179345511528E+18</v>
      </c>
      <c r="G537" s="304">
        <v>43668</v>
      </c>
      <c r="H537" s="304">
        <v>44772</v>
      </c>
      <c r="I537" s="1">
        <v>0</v>
      </c>
      <c r="J537" s="1">
        <v>1</v>
      </c>
      <c r="K537" s="1">
        <v>27</v>
      </c>
      <c r="L537" s="1">
        <v>30</v>
      </c>
      <c r="M537" s="1">
        <v>2</v>
      </c>
      <c r="N537" s="305">
        <v>20.399999999999999</v>
      </c>
      <c r="O537" s="305">
        <v>22.42</v>
      </c>
      <c r="P537" s="2">
        <v>5000000</v>
      </c>
      <c r="Q537" s="2">
        <v>187575</v>
      </c>
      <c r="R537" s="2">
        <v>1551413</v>
      </c>
      <c r="S537" s="1">
        <v>0</v>
      </c>
      <c r="T537" s="1">
        <v>0</v>
      </c>
      <c r="U537" s="1">
        <v>0</v>
      </c>
      <c r="W537" s="1">
        <v>0</v>
      </c>
      <c r="X537" s="1">
        <v>0</v>
      </c>
      <c r="Y537" s="1">
        <v>0</v>
      </c>
      <c r="AB537" s="304">
        <v>44498</v>
      </c>
      <c r="AC537" s="1">
        <v>1</v>
      </c>
      <c r="AD537" s="1" t="s">
        <v>3016</v>
      </c>
      <c r="AE537" s="1">
        <v>1</v>
      </c>
      <c r="AF537" s="1">
        <v>30</v>
      </c>
      <c r="AG537" s="1">
        <v>0</v>
      </c>
      <c r="AH537" s="1" t="s">
        <v>1454</v>
      </c>
      <c r="AI537" s="1" t="s">
        <v>1454</v>
      </c>
      <c r="AJ537" s="1" t="s">
        <v>1454</v>
      </c>
      <c r="AK537" s="1" t="s">
        <v>1454</v>
      </c>
      <c r="AL537" s="1" t="s">
        <v>1454</v>
      </c>
      <c r="AM537" s="1" t="s">
        <v>1454</v>
      </c>
      <c r="AN537" s="1">
        <v>1</v>
      </c>
      <c r="AO537" s="1">
        <v>1</v>
      </c>
      <c r="AP537" s="1" t="s">
        <v>3086</v>
      </c>
      <c r="AQ537" s="1" t="s">
        <v>1454</v>
      </c>
      <c r="AR537" s="2">
        <v>2273661</v>
      </c>
      <c r="AS537" s="1" t="s">
        <v>3035</v>
      </c>
      <c r="AT537" s="1">
        <v>43668</v>
      </c>
      <c r="AU537" s="1">
        <v>0</v>
      </c>
      <c r="AV537" s="1">
        <v>0</v>
      </c>
      <c r="AW537" s="1">
        <v>0</v>
      </c>
      <c r="AX537" s="1" t="s">
        <v>1454</v>
      </c>
      <c r="AY537" s="1">
        <v>890303093000</v>
      </c>
      <c r="AZ537" s="1">
        <v>0</v>
      </c>
      <c r="BA537" s="1">
        <v>0</v>
      </c>
    </row>
    <row r="538" spans="1:53" x14ac:dyDescent="0.25">
      <c r="A538" s="309">
        <f t="shared" si="8"/>
        <v>0</v>
      </c>
      <c r="B538" s="1" t="s">
        <v>2639</v>
      </c>
      <c r="C538" s="1">
        <v>1144056244</v>
      </c>
      <c r="D538" s="1">
        <v>144105</v>
      </c>
      <c r="E538" s="1">
        <v>4</v>
      </c>
      <c r="F538" s="1">
        <v>1.14405624425555E+16</v>
      </c>
      <c r="G538" s="304">
        <v>44223</v>
      </c>
      <c r="H538" s="304">
        <v>45688</v>
      </c>
      <c r="I538" s="1">
        <v>0</v>
      </c>
      <c r="J538" s="1">
        <v>1</v>
      </c>
      <c r="K538" s="1">
        <v>9</v>
      </c>
      <c r="L538" s="1">
        <v>30</v>
      </c>
      <c r="M538" s="1">
        <v>2</v>
      </c>
      <c r="N538" s="305">
        <v>10.199999999999999</v>
      </c>
      <c r="O538" s="305">
        <v>10691</v>
      </c>
      <c r="P538" s="2">
        <v>5732563</v>
      </c>
      <c r="Q538" s="2">
        <v>154360</v>
      </c>
      <c r="R538" s="2">
        <v>4873750</v>
      </c>
      <c r="S538" s="1">
        <v>0</v>
      </c>
      <c r="T538" s="1">
        <v>0</v>
      </c>
      <c r="U538" s="1">
        <v>0</v>
      </c>
      <c r="W538" s="1">
        <v>0</v>
      </c>
      <c r="X538" s="1">
        <v>0</v>
      </c>
      <c r="Y538" s="1">
        <v>0</v>
      </c>
      <c r="AB538" s="304">
        <v>44498</v>
      </c>
      <c r="AC538" s="1">
        <v>1</v>
      </c>
      <c r="AD538" s="1" t="s">
        <v>3016</v>
      </c>
      <c r="AE538" s="1">
        <v>1</v>
      </c>
      <c r="AF538" s="1">
        <v>30</v>
      </c>
      <c r="AG538" s="1">
        <v>0</v>
      </c>
      <c r="AH538" s="1" t="s">
        <v>1454</v>
      </c>
      <c r="AI538" s="1" t="s">
        <v>1454</v>
      </c>
      <c r="AJ538" s="1" t="s">
        <v>1454</v>
      </c>
      <c r="AK538" s="1" t="s">
        <v>1454</v>
      </c>
      <c r="AL538" s="1" t="s">
        <v>1454</v>
      </c>
      <c r="AM538" s="1" t="s">
        <v>1454</v>
      </c>
      <c r="AN538" s="1">
        <v>1</v>
      </c>
      <c r="AO538" s="1">
        <v>1</v>
      </c>
      <c r="AP538" s="1" t="s">
        <v>3086</v>
      </c>
      <c r="AQ538" s="1" t="s">
        <v>1454</v>
      </c>
      <c r="AR538" s="2">
        <v>4881012</v>
      </c>
      <c r="AS538" s="1" t="s">
        <v>3033</v>
      </c>
      <c r="AT538" s="1">
        <v>44223</v>
      </c>
      <c r="AU538" s="1">
        <v>0</v>
      </c>
      <c r="AV538" s="1">
        <v>0</v>
      </c>
      <c r="AW538" s="1">
        <v>0</v>
      </c>
      <c r="AX538" s="1" t="s">
        <v>1454</v>
      </c>
      <c r="AY538" s="1">
        <v>890303093000</v>
      </c>
      <c r="AZ538" s="1">
        <v>0</v>
      </c>
      <c r="BA538" s="1">
        <v>0</v>
      </c>
    </row>
    <row r="539" spans="1:53" x14ac:dyDescent="0.25">
      <c r="A539" s="309">
        <f t="shared" si="8"/>
        <v>2931153</v>
      </c>
      <c r="B539" s="1" t="s">
        <v>2639</v>
      </c>
      <c r="C539" s="1">
        <v>67033279</v>
      </c>
      <c r="D539" s="1">
        <v>144105</v>
      </c>
      <c r="E539" s="1">
        <v>4</v>
      </c>
      <c r="F539" s="1">
        <v>6.7033279124688896E+16</v>
      </c>
      <c r="G539" s="304">
        <v>44272</v>
      </c>
      <c r="H539" s="304">
        <v>45015</v>
      </c>
      <c r="I539" s="1">
        <v>0</v>
      </c>
      <c r="J539" s="1">
        <v>1</v>
      </c>
      <c r="K539" s="1">
        <v>7</v>
      </c>
      <c r="L539" s="1">
        <v>30</v>
      </c>
      <c r="M539" s="1">
        <v>2</v>
      </c>
      <c r="N539" s="305">
        <v>19.2</v>
      </c>
      <c r="O539" s="305">
        <v>20983</v>
      </c>
      <c r="P539" s="2">
        <v>6000000</v>
      </c>
      <c r="Q539" s="2">
        <v>304789</v>
      </c>
      <c r="R539" s="2">
        <v>4486177</v>
      </c>
      <c r="S539" s="1">
        <v>0</v>
      </c>
      <c r="T539" s="1">
        <v>0</v>
      </c>
      <c r="U539" s="1">
        <v>0</v>
      </c>
      <c r="W539" s="1">
        <v>0</v>
      </c>
      <c r="X539" s="1">
        <v>0</v>
      </c>
      <c r="Y539" s="1">
        <v>0</v>
      </c>
      <c r="AB539" s="304">
        <v>44499</v>
      </c>
      <c r="AC539" s="1">
        <v>1</v>
      </c>
      <c r="AD539" s="1" t="s">
        <v>3016</v>
      </c>
      <c r="AE539" s="1">
        <v>1</v>
      </c>
      <c r="AF539" s="1">
        <v>30</v>
      </c>
      <c r="AG539" s="1">
        <v>0</v>
      </c>
      <c r="AH539" s="1" t="s">
        <v>1454</v>
      </c>
      <c r="AI539" s="1" t="s">
        <v>1454</v>
      </c>
      <c r="AJ539" s="1" t="s">
        <v>1454</v>
      </c>
      <c r="AK539" s="1" t="s">
        <v>1454</v>
      </c>
      <c r="AL539" s="1" t="s">
        <v>1454</v>
      </c>
      <c r="AM539" s="1" t="s">
        <v>1454</v>
      </c>
      <c r="AN539" s="1">
        <v>1</v>
      </c>
      <c r="AO539" s="1">
        <v>1</v>
      </c>
      <c r="AP539" s="1" t="s">
        <v>3086</v>
      </c>
      <c r="AQ539" s="1" t="s">
        <v>1454</v>
      </c>
      <c r="AR539" s="2">
        <v>1555024</v>
      </c>
      <c r="AS539" s="1" t="s">
        <v>3018</v>
      </c>
      <c r="AT539" s="1">
        <v>44272</v>
      </c>
      <c r="AU539" s="1">
        <v>0</v>
      </c>
      <c r="AV539" s="1">
        <v>0</v>
      </c>
      <c r="AW539" s="1">
        <v>0</v>
      </c>
      <c r="AX539" s="1" t="s">
        <v>1454</v>
      </c>
      <c r="AY539" s="1">
        <v>0</v>
      </c>
      <c r="AZ539" s="1" t="s">
        <v>3087</v>
      </c>
      <c r="BA539" s="1">
        <v>0</v>
      </c>
    </row>
    <row r="540" spans="1:53" x14ac:dyDescent="0.25">
      <c r="A540" s="309">
        <f t="shared" si="8"/>
        <v>9337073</v>
      </c>
      <c r="B540" s="1" t="s">
        <v>2639</v>
      </c>
      <c r="C540" s="1">
        <v>67033279</v>
      </c>
      <c r="D540" s="1">
        <v>144105</v>
      </c>
      <c r="E540" s="1">
        <v>4</v>
      </c>
      <c r="F540" s="1">
        <v>6.7033279117788E+16</v>
      </c>
      <c r="G540" s="304">
        <v>43964</v>
      </c>
      <c r="H540" s="304">
        <v>46507</v>
      </c>
      <c r="I540" s="1">
        <v>0</v>
      </c>
      <c r="J540" s="1">
        <v>1</v>
      </c>
      <c r="K540" s="1">
        <v>16</v>
      </c>
      <c r="L540" s="1">
        <v>30</v>
      </c>
      <c r="M540" s="1">
        <v>2</v>
      </c>
      <c r="N540" s="305">
        <v>18</v>
      </c>
      <c r="O540" s="305">
        <v>19562</v>
      </c>
      <c r="P540" s="2">
        <v>16000000</v>
      </c>
      <c r="Q540" s="2">
        <v>338992</v>
      </c>
      <c r="R540" s="2">
        <v>14290543</v>
      </c>
      <c r="S540" s="1">
        <v>0</v>
      </c>
      <c r="T540" s="1">
        <v>0</v>
      </c>
      <c r="U540" s="1">
        <v>0</v>
      </c>
      <c r="W540" s="1">
        <v>0</v>
      </c>
      <c r="X540" s="1">
        <v>0</v>
      </c>
      <c r="Y540" s="1">
        <v>0</v>
      </c>
      <c r="AB540" s="304">
        <v>44499</v>
      </c>
      <c r="AC540" s="1">
        <v>1</v>
      </c>
      <c r="AD540" s="1" t="s">
        <v>3016</v>
      </c>
      <c r="AE540" s="1">
        <v>1</v>
      </c>
      <c r="AF540" s="1">
        <v>30</v>
      </c>
      <c r="AG540" s="1">
        <v>0</v>
      </c>
      <c r="AH540" s="1" t="s">
        <v>1454</v>
      </c>
      <c r="AI540" s="1" t="s">
        <v>1454</v>
      </c>
      <c r="AJ540" s="1" t="s">
        <v>1454</v>
      </c>
      <c r="AK540" s="1" t="s">
        <v>1454</v>
      </c>
      <c r="AL540" s="1" t="s">
        <v>1454</v>
      </c>
      <c r="AM540" s="1" t="s">
        <v>1454</v>
      </c>
      <c r="AN540" s="1">
        <v>1</v>
      </c>
      <c r="AO540" s="1">
        <v>1</v>
      </c>
      <c r="AP540" s="1" t="s">
        <v>3086</v>
      </c>
      <c r="AQ540" s="1" t="s">
        <v>1454</v>
      </c>
      <c r="AR540" s="2">
        <v>4953470</v>
      </c>
      <c r="AS540" s="1" t="s">
        <v>3026</v>
      </c>
      <c r="AT540" s="1">
        <v>43964</v>
      </c>
      <c r="AU540" s="1">
        <v>0</v>
      </c>
      <c r="AV540" s="1">
        <v>0</v>
      </c>
      <c r="AW540" s="1">
        <v>0</v>
      </c>
      <c r="AX540" s="1" t="s">
        <v>1454</v>
      </c>
      <c r="AY540" s="1">
        <v>0</v>
      </c>
      <c r="AZ540" s="1" t="s">
        <v>3087</v>
      </c>
      <c r="BA540" s="1">
        <v>0</v>
      </c>
    </row>
    <row r="541" spans="1:53" x14ac:dyDescent="0.25">
      <c r="A541" s="309">
        <f t="shared" si="8"/>
        <v>0</v>
      </c>
      <c r="B541" s="1" t="s">
        <v>2639</v>
      </c>
      <c r="C541" s="1">
        <v>1143990240</v>
      </c>
      <c r="D541" s="1">
        <v>144105</v>
      </c>
      <c r="E541" s="1">
        <v>4</v>
      </c>
      <c r="F541" s="1">
        <v>1.1439902401246799E+18</v>
      </c>
      <c r="G541" s="304">
        <v>44413</v>
      </c>
      <c r="H541" s="304">
        <v>44772</v>
      </c>
      <c r="I541" s="1">
        <v>0</v>
      </c>
      <c r="J541" s="1">
        <v>1</v>
      </c>
      <c r="K541" s="1">
        <v>3</v>
      </c>
      <c r="L541" s="1">
        <v>30</v>
      </c>
      <c r="M541" s="1">
        <v>2</v>
      </c>
      <c r="N541" s="305">
        <v>19.2</v>
      </c>
      <c r="O541" s="305">
        <v>20983</v>
      </c>
      <c r="P541" s="2">
        <v>1035000</v>
      </c>
      <c r="Q541" s="2">
        <v>95778</v>
      </c>
      <c r="R541" s="2">
        <v>794982</v>
      </c>
      <c r="S541" s="1">
        <v>0</v>
      </c>
      <c r="T541" s="1">
        <v>0</v>
      </c>
      <c r="U541" s="1">
        <v>0</v>
      </c>
      <c r="W541" s="1">
        <v>0</v>
      </c>
      <c r="X541" s="1">
        <v>0</v>
      </c>
      <c r="Y541" s="1">
        <v>0</v>
      </c>
      <c r="AB541" s="304">
        <v>44499</v>
      </c>
      <c r="AC541" s="1">
        <v>1</v>
      </c>
      <c r="AD541" s="1" t="s">
        <v>3016</v>
      </c>
      <c r="AE541" s="1">
        <v>1</v>
      </c>
      <c r="AF541" s="1">
        <v>30</v>
      </c>
      <c r="AG541" s="1">
        <v>0</v>
      </c>
      <c r="AH541" s="1" t="s">
        <v>1454</v>
      </c>
      <c r="AI541" s="1" t="s">
        <v>1454</v>
      </c>
      <c r="AJ541" s="1" t="s">
        <v>1454</v>
      </c>
      <c r="AK541" s="1" t="s">
        <v>1454</v>
      </c>
      <c r="AL541" s="1" t="s">
        <v>1454</v>
      </c>
      <c r="AM541" s="1" t="s">
        <v>1454</v>
      </c>
      <c r="AN541" s="1">
        <v>1</v>
      </c>
      <c r="AO541" s="1">
        <v>1</v>
      </c>
      <c r="AP541" s="1" t="s">
        <v>3086</v>
      </c>
      <c r="AQ541" s="1" t="s">
        <v>1454</v>
      </c>
      <c r="AR541" s="2">
        <v>2278600</v>
      </c>
      <c r="AS541" s="1" t="s">
        <v>3018</v>
      </c>
      <c r="AT541" s="1">
        <v>44413</v>
      </c>
      <c r="AU541" s="1">
        <v>0</v>
      </c>
      <c r="AV541" s="1">
        <v>0</v>
      </c>
      <c r="AW541" s="1">
        <v>0</v>
      </c>
      <c r="AX541" s="1" t="s">
        <v>1454</v>
      </c>
      <c r="AY541" s="1">
        <v>0</v>
      </c>
      <c r="AZ541" s="1" t="s">
        <v>3087</v>
      </c>
      <c r="BA541" s="1">
        <v>0</v>
      </c>
    </row>
    <row r="542" spans="1:53" x14ac:dyDescent="0.25">
      <c r="A542" s="309">
        <f t="shared" si="8"/>
        <v>0</v>
      </c>
      <c r="B542" s="1" t="s">
        <v>2639</v>
      </c>
      <c r="C542" s="1">
        <v>1143937643</v>
      </c>
      <c r="D542" s="1">
        <v>144105</v>
      </c>
      <c r="E542" s="1">
        <v>4</v>
      </c>
      <c r="F542" s="1">
        <v>1.14393764326758E+18</v>
      </c>
      <c r="G542" s="304">
        <v>43655</v>
      </c>
      <c r="H542" s="304">
        <v>44742</v>
      </c>
      <c r="I542" s="1">
        <v>0</v>
      </c>
      <c r="J542" s="1">
        <v>1</v>
      </c>
      <c r="K542" s="1">
        <v>25</v>
      </c>
      <c r="L542" s="1">
        <v>30</v>
      </c>
      <c r="M542" s="1">
        <v>2</v>
      </c>
      <c r="N542" s="305">
        <v>18</v>
      </c>
      <c r="O542" s="305">
        <v>19562</v>
      </c>
      <c r="P542" s="2">
        <v>4000000</v>
      </c>
      <c r="Q542" s="2">
        <v>150060</v>
      </c>
      <c r="R542" s="2">
        <v>1491949</v>
      </c>
      <c r="S542" s="1">
        <v>0</v>
      </c>
      <c r="T542" s="1">
        <v>0</v>
      </c>
      <c r="U542" s="1">
        <v>0</v>
      </c>
      <c r="W542" s="1">
        <v>0</v>
      </c>
      <c r="X542" s="1">
        <v>0</v>
      </c>
      <c r="Y542" s="1">
        <v>0</v>
      </c>
      <c r="AB542" s="304">
        <v>44499</v>
      </c>
      <c r="AC542" s="1">
        <v>1</v>
      </c>
      <c r="AD542" s="1" t="s">
        <v>3016</v>
      </c>
      <c r="AE542" s="1">
        <v>1</v>
      </c>
      <c r="AF542" s="1">
        <v>30</v>
      </c>
      <c r="AG542" s="1">
        <v>0</v>
      </c>
      <c r="AH542" s="1" t="s">
        <v>1454</v>
      </c>
      <c r="AI542" s="1" t="s">
        <v>1454</v>
      </c>
      <c r="AJ542" s="1" t="s">
        <v>1454</v>
      </c>
      <c r="AK542" s="1" t="s">
        <v>1454</v>
      </c>
      <c r="AL542" s="1" t="s">
        <v>1454</v>
      </c>
      <c r="AM542" s="1" t="s">
        <v>1454</v>
      </c>
      <c r="AN542" s="1">
        <v>1</v>
      </c>
      <c r="AO542" s="1">
        <v>1</v>
      </c>
      <c r="AP542" s="1" t="s">
        <v>3086</v>
      </c>
      <c r="AQ542" s="1" t="s">
        <v>1454</v>
      </c>
      <c r="AR542" s="2">
        <v>2278602</v>
      </c>
      <c r="AS542" s="1" t="s">
        <v>3030</v>
      </c>
      <c r="AT542" s="1">
        <v>43655</v>
      </c>
      <c r="AU542" s="1">
        <v>0</v>
      </c>
      <c r="AV542" s="1">
        <v>0</v>
      </c>
      <c r="AW542" s="1">
        <v>0</v>
      </c>
      <c r="AX542" s="1" t="s">
        <v>1454</v>
      </c>
      <c r="AY542" s="1">
        <v>800087565</v>
      </c>
      <c r="AZ542" s="1" t="s">
        <v>3088</v>
      </c>
      <c r="BA542" s="1">
        <v>0</v>
      </c>
    </row>
    <row r="543" spans="1:53" x14ac:dyDescent="0.25">
      <c r="A543" s="309">
        <f t="shared" si="8"/>
        <v>0</v>
      </c>
      <c r="B543" s="1" t="s">
        <v>2639</v>
      </c>
      <c r="C543" s="1">
        <v>66919773</v>
      </c>
      <c r="D543" s="1">
        <v>144105</v>
      </c>
      <c r="E543" s="1">
        <v>4</v>
      </c>
      <c r="F543" s="1">
        <v>6.69197731154886E+16</v>
      </c>
      <c r="G543" s="304">
        <v>44167</v>
      </c>
      <c r="H543" s="304">
        <v>45260</v>
      </c>
      <c r="I543" s="1">
        <v>0</v>
      </c>
      <c r="J543" s="1">
        <v>1</v>
      </c>
      <c r="K543" s="1">
        <v>11</v>
      </c>
      <c r="L543" s="1">
        <v>30</v>
      </c>
      <c r="M543" s="1">
        <v>2</v>
      </c>
      <c r="N543" s="305">
        <v>11.4</v>
      </c>
      <c r="O543" s="305">
        <v>12015</v>
      </c>
      <c r="P543" s="2">
        <v>3000000</v>
      </c>
      <c r="Q543" s="2">
        <v>99196</v>
      </c>
      <c r="R543" s="2">
        <v>2191661</v>
      </c>
      <c r="S543" s="1">
        <v>0</v>
      </c>
      <c r="T543" s="1">
        <v>0</v>
      </c>
      <c r="U543" s="1">
        <v>0</v>
      </c>
      <c r="W543" s="1">
        <v>0</v>
      </c>
      <c r="X543" s="1">
        <v>0</v>
      </c>
      <c r="Y543" s="1">
        <v>0</v>
      </c>
      <c r="AB543" s="304">
        <v>44498</v>
      </c>
      <c r="AC543" s="1">
        <v>1</v>
      </c>
      <c r="AD543" s="1" t="s">
        <v>3016</v>
      </c>
      <c r="AE543" s="1">
        <v>1</v>
      </c>
      <c r="AF543" s="1">
        <v>30</v>
      </c>
      <c r="AG543" s="1">
        <v>0</v>
      </c>
      <c r="AH543" s="1" t="s">
        <v>1454</v>
      </c>
      <c r="AI543" s="1" t="s">
        <v>1454</v>
      </c>
      <c r="AJ543" s="1" t="s">
        <v>1454</v>
      </c>
      <c r="AK543" s="1" t="s">
        <v>1454</v>
      </c>
      <c r="AL543" s="1" t="s">
        <v>1454</v>
      </c>
      <c r="AM543" s="1" t="s">
        <v>1454</v>
      </c>
      <c r="AN543" s="1">
        <v>1</v>
      </c>
      <c r="AO543" s="1">
        <v>1</v>
      </c>
      <c r="AP543" s="1" t="s">
        <v>3086</v>
      </c>
      <c r="AQ543" s="1" t="s">
        <v>1454</v>
      </c>
      <c r="AR543" s="2">
        <v>3818746</v>
      </c>
      <c r="AS543" s="1" t="s">
        <v>3020</v>
      </c>
      <c r="AT543" s="1">
        <v>44167</v>
      </c>
      <c r="AU543" s="1">
        <v>0</v>
      </c>
      <c r="AV543" s="1">
        <v>0</v>
      </c>
      <c r="AW543" s="1">
        <v>0</v>
      </c>
      <c r="AX543" s="1" t="s">
        <v>1454</v>
      </c>
      <c r="AY543" s="1">
        <v>890303093000</v>
      </c>
      <c r="AZ543" s="1">
        <v>0</v>
      </c>
      <c r="BA543" s="1">
        <v>0</v>
      </c>
    </row>
    <row r="544" spans="1:53" x14ac:dyDescent="0.25">
      <c r="A544" s="309">
        <f t="shared" si="8"/>
        <v>0</v>
      </c>
      <c r="B544" s="1" t="s">
        <v>2639</v>
      </c>
      <c r="C544" s="1">
        <v>1143847760</v>
      </c>
      <c r="D544" s="1">
        <v>144105</v>
      </c>
      <c r="E544" s="1">
        <v>4</v>
      </c>
      <c r="F544" s="1">
        <v>1.14384776011718E+18</v>
      </c>
      <c r="G544" s="304">
        <v>43794</v>
      </c>
      <c r="H544" s="304">
        <v>44895</v>
      </c>
      <c r="I544" s="1">
        <v>0</v>
      </c>
      <c r="J544" s="1">
        <v>1</v>
      </c>
      <c r="K544" s="1">
        <v>22</v>
      </c>
      <c r="L544" s="1">
        <v>30</v>
      </c>
      <c r="M544" s="1">
        <v>2</v>
      </c>
      <c r="N544" s="305">
        <v>11.76</v>
      </c>
      <c r="O544" s="305">
        <v>12415</v>
      </c>
      <c r="P544" s="2">
        <v>7600000</v>
      </c>
      <c r="Q544" s="2">
        <v>252603</v>
      </c>
      <c r="R544" s="2">
        <v>3378534</v>
      </c>
      <c r="S544" s="1">
        <v>0</v>
      </c>
      <c r="T544" s="1">
        <v>0</v>
      </c>
      <c r="U544" s="1">
        <v>0</v>
      </c>
      <c r="W544" s="1">
        <v>0</v>
      </c>
      <c r="X544" s="1">
        <v>0</v>
      </c>
      <c r="Y544" s="1">
        <v>0</v>
      </c>
      <c r="AB544" s="304">
        <v>44498</v>
      </c>
      <c r="AC544" s="1">
        <v>1</v>
      </c>
      <c r="AD544" s="1" t="s">
        <v>3016</v>
      </c>
      <c r="AE544" s="1">
        <v>1</v>
      </c>
      <c r="AF544" s="1">
        <v>30</v>
      </c>
      <c r="AG544" s="1">
        <v>0</v>
      </c>
      <c r="AH544" s="1" t="s">
        <v>1454</v>
      </c>
      <c r="AI544" s="1" t="s">
        <v>1454</v>
      </c>
      <c r="AJ544" s="1" t="s">
        <v>1454</v>
      </c>
      <c r="AK544" s="1" t="s">
        <v>1454</v>
      </c>
      <c r="AL544" s="1" t="s">
        <v>1454</v>
      </c>
      <c r="AM544" s="1" t="s">
        <v>1454</v>
      </c>
      <c r="AN544" s="1">
        <v>1</v>
      </c>
      <c r="AO544" s="1">
        <v>1</v>
      </c>
      <c r="AP544" s="1" t="s">
        <v>3086</v>
      </c>
      <c r="AQ544" s="1" t="s">
        <v>1454</v>
      </c>
      <c r="AR544" s="2">
        <v>3528758</v>
      </c>
      <c r="AS544" s="1" t="s">
        <v>3025</v>
      </c>
      <c r="AT544" s="1">
        <v>43794</v>
      </c>
      <c r="AU544" s="1">
        <v>0</v>
      </c>
      <c r="AV544" s="1">
        <v>0</v>
      </c>
      <c r="AW544" s="1">
        <v>0</v>
      </c>
      <c r="AX544" s="1" t="s">
        <v>1454</v>
      </c>
      <c r="AY544" s="1">
        <v>890303093000</v>
      </c>
      <c r="AZ544" s="1">
        <v>0</v>
      </c>
      <c r="BA544" s="1">
        <v>0</v>
      </c>
    </row>
    <row r="545" spans="1:53" x14ac:dyDescent="0.25">
      <c r="A545" s="309">
        <f t="shared" si="8"/>
        <v>534682</v>
      </c>
      <c r="B545" s="1" t="s">
        <v>2639</v>
      </c>
      <c r="C545" s="1">
        <v>31714962</v>
      </c>
      <c r="D545" s="1">
        <v>144105</v>
      </c>
      <c r="E545" s="1">
        <v>4</v>
      </c>
      <c r="F545" s="1">
        <v>3.1714962120389E+16</v>
      </c>
      <c r="G545" s="304">
        <v>44312</v>
      </c>
      <c r="H545" s="304">
        <v>45777</v>
      </c>
      <c r="I545" s="1">
        <v>0</v>
      </c>
      <c r="J545" s="1">
        <v>1</v>
      </c>
      <c r="K545" s="1">
        <v>6</v>
      </c>
      <c r="L545" s="1">
        <v>30</v>
      </c>
      <c r="M545" s="1">
        <v>2</v>
      </c>
      <c r="N545" s="305">
        <v>14.4</v>
      </c>
      <c r="O545" s="305">
        <v>15389</v>
      </c>
      <c r="P545" s="2">
        <v>1100000</v>
      </c>
      <c r="Q545" s="2">
        <v>30614</v>
      </c>
      <c r="R545" s="2">
        <v>995602</v>
      </c>
      <c r="S545" s="1">
        <v>0</v>
      </c>
      <c r="T545" s="1">
        <v>0</v>
      </c>
      <c r="U545" s="1">
        <v>0</v>
      </c>
      <c r="W545" s="1">
        <v>0</v>
      </c>
      <c r="X545" s="1">
        <v>0</v>
      </c>
      <c r="Y545" s="1">
        <v>0</v>
      </c>
      <c r="AB545" s="304">
        <v>44499</v>
      </c>
      <c r="AC545" s="1">
        <v>1</v>
      </c>
      <c r="AD545" s="1" t="s">
        <v>3016</v>
      </c>
      <c r="AE545" s="1">
        <v>1</v>
      </c>
      <c r="AF545" s="1">
        <v>30</v>
      </c>
      <c r="AG545" s="1">
        <v>0</v>
      </c>
      <c r="AH545" s="1" t="s">
        <v>1454</v>
      </c>
      <c r="AI545" s="1" t="s">
        <v>1454</v>
      </c>
      <c r="AJ545" s="1" t="s">
        <v>1454</v>
      </c>
      <c r="AK545" s="1" t="s">
        <v>1454</v>
      </c>
      <c r="AL545" s="1" t="s">
        <v>1454</v>
      </c>
      <c r="AM545" s="1" t="s">
        <v>1454</v>
      </c>
      <c r="AN545" s="1">
        <v>1</v>
      </c>
      <c r="AO545" s="1">
        <v>1</v>
      </c>
      <c r="AP545" s="1" t="s">
        <v>3086</v>
      </c>
      <c r="AQ545" s="1" t="s">
        <v>1454</v>
      </c>
      <c r="AR545" s="2">
        <v>460920</v>
      </c>
      <c r="AS545" s="1" t="s">
        <v>3021</v>
      </c>
      <c r="AT545" s="1">
        <v>44312</v>
      </c>
      <c r="AU545" s="1">
        <v>0</v>
      </c>
      <c r="AV545" s="1">
        <v>0</v>
      </c>
      <c r="AW545" s="1">
        <v>0</v>
      </c>
      <c r="AX545" s="1" t="s">
        <v>1454</v>
      </c>
      <c r="AY545" s="1" t="s">
        <v>1454</v>
      </c>
      <c r="AZ545" s="1">
        <v>0</v>
      </c>
      <c r="BA545" s="1">
        <v>0</v>
      </c>
    </row>
    <row r="546" spans="1:53" x14ac:dyDescent="0.25">
      <c r="A546" s="309">
        <f t="shared" si="8"/>
        <v>2536856</v>
      </c>
      <c r="B546" s="1" t="s">
        <v>2639</v>
      </c>
      <c r="C546" s="1">
        <v>31714962</v>
      </c>
      <c r="D546" s="1">
        <v>144105</v>
      </c>
      <c r="E546" s="1">
        <v>4</v>
      </c>
      <c r="F546" s="1">
        <v>3.1714962117586E+16</v>
      </c>
      <c r="G546" s="304">
        <v>43570</v>
      </c>
      <c r="H546" s="304">
        <v>45746</v>
      </c>
      <c r="I546" s="1">
        <v>0</v>
      </c>
      <c r="J546" s="1">
        <v>1</v>
      </c>
      <c r="K546" s="1">
        <v>28</v>
      </c>
      <c r="L546" s="1">
        <v>30</v>
      </c>
      <c r="M546" s="1">
        <v>2</v>
      </c>
      <c r="N546" s="305">
        <v>18</v>
      </c>
      <c r="O546" s="305">
        <v>19562</v>
      </c>
      <c r="P546" s="2">
        <v>6448679</v>
      </c>
      <c r="Q546" s="2">
        <v>148132</v>
      </c>
      <c r="R546" s="2">
        <v>4723743</v>
      </c>
      <c r="S546" s="1">
        <v>0</v>
      </c>
      <c r="T546" s="1">
        <v>0</v>
      </c>
      <c r="U546" s="1">
        <v>0</v>
      </c>
      <c r="W546" s="1">
        <v>0</v>
      </c>
      <c r="X546" s="1">
        <v>0</v>
      </c>
      <c r="Y546" s="1">
        <v>0</v>
      </c>
      <c r="AB546" s="304">
        <v>44499</v>
      </c>
      <c r="AC546" s="1">
        <v>1</v>
      </c>
      <c r="AD546" s="1" t="s">
        <v>3016</v>
      </c>
      <c r="AE546" s="1">
        <v>1</v>
      </c>
      <c r="AF546" s="1">
        <v>30</v>
      </c>
      <c r="AG546" s="1">
        <v>0</v>
      </c>
      <c r="AH546" s="1" t="s">
        <v>1454</v>
      </c>
      <c r="AI546" s="1" t="s">
        <v>1454</v>
      </c>
      <c r="AJ546" s="1" t="s">
        <v>1454</v>
      </c>
      <c r="AK546" s="1" t="s">
        <v>1454</v>
      </c>
      <c r="AL546" s="1" t="s">
        <v>1454</v>
      </c>
      <c r="AM546" s="1" t="s">
        <v>1454</v>
      </c>
      <c r="AN546" s="1">
        <v>1</v>
      </c>
      <c r="AO546" s="1">
        <v>1</v>
      </c>
      <c r="AP546" s="1" t="s">
        <v>3086</v>
      </c>
      <c r="AQ546" s="1" t="s">
        <v>1454</v>
      </c>
      <c r="AR546" s="2">
        <v>2186887</v>
      </c>
      <c r="AS546" s="1" t="s">
        <v>3027</v>
      </c>
      <c r="AT546" s="1">
        <v>43570</v>
      </c>
      <c r="AU546" s="1">
        <v>0</v>
      </c>
      <c r="AV546" s="1">
        <v>0</v>
      </c>
      <c r="AW546" s="1">
        <v>0</v>
      </c>
      <c r="AX546" s="1" t="s">
        <v>1454</v>
      </c>
      <c r="AY546" s="1" t="s">
        <v>1454</v>
      </c>
      <c r="AZ546" s="1">
        <v>0</v>
      </c>
      <c r="BA546" s="1">
        <v>0</v>
      </c>
    </row>
    <row r="547" spans="1:53" x14ac:dyDescent="0.25">
      <c r="A547" s="309">
        <f t="shared" si="8"/>
        <v>411199</v>
      </c>
      <c r="B547" s="1" t="s">
        <v>2639</v>
      </c>
      <c r="C547" s="1">
        <v>31714962</v>
      </c>
      <c r="D547" s="1">
        <v>144105</v>
      </c>
      <c r="E547" s="1">
        <v>4</v>
      </c>
      <c r="F547" s="1">
        <v>3.17149621246879E+16</v>
      </c>
      <c r="G547" s="304">
        <v>43945</v>
      </c>
      <c r="H547" s="304">
        <v>44681</v>
      </c>
      <c r="I547" s="1">
        <v>0</v>
      </c>
      <c r="J547" s="1">
        <v>1</v>
      </c>
      <c r="K547" s="1">
        <v>11</v>
      </c>
      <c r="L547" s="1">
        <v>30</v>
      </c>
      <c r="M547" s="1">
        <v>2</v>
      </c>
      <c r="N547" s="305">
        <v>21.6</v>
      </c>
      <c r="O547" s="305">
        <v>23872</v>
      </c>
      <c r="P547" s="2">
        <v>1300000</v>
      </c>
      <c r="Q547" s="2">
        <v>67370</v>
      </c>
      <c r="R547" s="2">
        <v>765671</v>
      </c>
      <c r="S547" s="1">
        <v>0</v>
      </c>
      <c r="T547" s="1">
        <v>0</v>
      </c>
      <c r="U547" s="1">
        <v>0</v>
      </c>
      <c r="W547" s="1">
        <v>0</v>
      </c>
      <c r="X547" s="1">
        <v>0</v>
      </c>
      <c r="Y547" s="1">
        <v>0</v>
      </c>
      <c r="AB547" s="304">
        <v>44499</v>
      </c>
      <c r="AC547" s="1">
        <v>1</v>
      </c>
      <c r="AD547" s="1" t="s">
        <v>3016</v>
      </c>
      <c r="AE547" s="1">
        <v>1</v>
      </c>
      <c r="AF547" s="1">
        <v>30</v>
      </c>
      <c r="AG547" s="1">
        <v>0</v>
      </c>
      <c r="AH547" s="1" t="s">
        <v>1454</v>
      </c>
      <c r="AI547" s="1" t="s">
        <v>1454</v>
      </c>
      <c r="AJ547" s="1" t="s">
        <v>1454</v>
      </c>
      <c r="AK547" s="1" t="s">
        <v>1454</v>
      </c>
      <c r="AL547" s="1" t="s">
        <v>1454</v>
      </c>
      <c r="AM547" s="1" t="s">
        <v>1454</v>
      </c>
      <c r="AN547" s="1">
        <v>1</v>
      </c>
      <c r="AO547" s="1">
        <v>1</v>
      </c>
      <c r="AP547" s="1" t="s">
        <v>3086</v>
      </c>
      <c r="AQ547" s="1" t="s">
        <v>1454</v>
      </c>
      <c r="AR547" s="2">
        <v>354472</v>
      </c>
      <c r="AS547" s="1" t="s">
        <v>3018</v>
      </c>
      <c r="AT547" s="1">
        <v>43945</v>
      </c>
      <c r="AU547" s="1">
        <v>0</v>
      </c>
      <c r="AV547" s="1">
        <v>0</v>
      </c>
      <c r="AW547" s="1">
        <v>0</v>
      </c>
      <c r="AX547" s="1" t="s">
        <v>1454</v>
      </c>
      <c r="AY547" s="1" t="s">
        <v>1454</v>
      </c>
      <c r="AZ547" s="1">
        <v>0</v>
      </c>
      <c r="BA547" s="1">
        <v>0</v>
      </c>
    </row>
    <row r="548" spans="1:53" x14ac:dyDescent="0.25">
      <c r="A548" s="309">
        <f t="shared" si="8"/>
        <v>0</v>
      </c>
      <c r="B548" s="1" t="s">
        <v>2639</v>
      </c>
      <c r="C548" s="1">
        <v>1140844904</v>
      </c>
      <c r="D548" s="1">
        <v>144105</v>
      </c>
      <c r="E548" s="1">
        <v>4</v>
      </c>
      <c r="F548" s="1">
        <v>1.1408449041246799E+18</v>
      </c>
      <c r="G548" s="304">
        <v>44158</v>
      </c>
      <c r="H548" s="304">
        <v>44895</v>
      </c>
      <c r="I548" s="1">
        <v>0</v>
      </c>
      <c r="J548" s="1">
        <v>1</v>
      </c>
      <c r="K548" s="1">
        <v>11</v>
      </c>
      <c r="L548" s="1">
        <v>30</v>
      </c>
      <c r="M548" s="1">
        <v>2</v>
      </c>
      <c r="N548" s="305">
        <v>21.6</v>
      </c>
      <c r="O548" s="305">
        <v>23872</v>
      </c>
      <c r="P548" s="2">
        <v>3000000</v>
      </c>
      <c r="Q548" s="2">
        <v>155931</v>
      </c>
      <c r="R548" s="2">
        <v>1787183</v>
      </c>
      <c r="S548" s="1">
        <v>0</v>
      </c>
      <c r="T548" s="1">
        <v>0</v>
      </c>
      <c r="U548" s="1">
        <v>0</v>
      </c>
      <c r="W548" s="1">
        <v>0</v>
      </c>
      <c r="X548" s="1">
        <v>0</v>
      </c>
      <c r="Y548" s="1">
        <v>0</v>
      </c>
      <c r="AB548" s="304">
        <v>44499</v>
      </c>
      <c r="AC548" s="1">
        <v>1</v>
      </c>
      <c r="AD548" s="1" t="s">
        <v>3016</v>
      </c>
      <c r="AE548" s="1">
        <v>1</v>
      </c>
      <c r="AF548" s="1">
        <v>30</v>
      </c>
      <c r="AG548" s="1">
        <v>0</v>
      </c>
      <c r="AH548" s="1" t="s">
        <v>1454</v>
      </c>
      <c r="AI548" s="1" t="s">
        <v>1454</v>
      </c>
      <c r="AJ548" s="1" t="s">
        <v>1454</v>
      </c>
      <c r="AK548" s="1" t="s">
        <v>1454</v>
      </c>
      <c r="AL548" s="1" t="s">
        <v>1454</v>
      </c>
      <c r="AM548" s="1" t="s">
        <v>1454</v>
      </c>
      <c r="AN548" s="1">
        <v>1</v>
      </c>
      <c r="AO548" s="1">
        <v>1</v>
      </c>
      <c r="AP548" s="1" t="s">
        <v>3086</v>
      </c>
      <c r="AQ548" s="1" t="s">
        <v>1454</v>
      </c>
      <c r="AR548" s="2">
        <v>6430694</v>
      </c>
      <c r="AS548" s="1" t="s">
        <v>3018</v>
      </c>
      <c r="AT548" s="1">
        <v>44158</v>
      </c>
      <c r="AU548" s="1">
        <v>0</v>
      </c>
      <c r="AV548" s="1">
        <v>0</v>
      </c>
      <c r="AW548" s="1">
        <v>0</v>
      </c>
      <c r="AX548" s="1" t="s">
        <v>1454</v>
      </c>
      <c r="AY548" s="1">
        <v>0</v>
      </c>
      <c r="AZ548" s="1" t="s">
        <v>3087</v>
      </c>
      <c r="BA548" s="1">
        <v>0</v>
      </c>
    </row>
    <row r="549" spans="1:53" x14ac:dyDescent="0.25">
      <c r="A549" s="309">
        <f t="shared" si="8"/>
        <v>4407169</v>
      </c>
      <c r="B549" s="1" t="s">
        <v>2639</v>
      </c>
      <c r="C549" s="1">
        <v>6626462</v>
      </c>
      <c r="D549" s="1">
        <v>144105</v>
      </c>
      <c r="E549" s="1">
        <v>4</v>
      </c>
      <c r="F549" s="1">
        <v>6626462120388070</v>
      </c>
      <c r="G549" s="304">
        <v>43980</v>
      </c>
      <c r="H549" s="304">
        <v>46172</v>
      </c>
      <c r="I549" s="1">
        <v>0</v>
      </c>
      <c r="J549" s="1">
        <v>1</v>
      </c>
      <c r="K549" s="1">
        <v>16</v>
      </c>
      <c r="L549" s="1">
        <v>30</v>
      </c>
      <c r="M549" s="1">
        <v>2</v>
      </c>
      <c r="N549" s="305">
        <v>16.8</v>
      </c>
      <c r="O549" s="305">
        <v>18156</v>
      </c>
      <c r="P549" s="2">
        <v>15000000</v>
      </c>
      <c r="Q549" s="2">
        <v>334429</v>
      </c>
      <c r="R549" s="2">
        <v>12845889</v>
      </c>
      <c r="S549" s="1">
        <v>0</v>
      </c>
      <c r="T549" s="1">
        <v>0</v>
      </c>
      <c r="U549" s="1">
        <v>0</v>
      </c>
      <c r="W549" s="1">
        <v>0</v>
      </c>
      <c r="X549" s="1">
        <v>0</v>
      </c>
      <c r="Y549" s="1">
        <v>0</v>
      </c>
      <c r="AB549" s="304">
        <v>44499</v>
      </c>
      <c r="AC549" s="1">
        <v>1</v>
      </c>
      <c r="AD549" s="1" t="s">
        <v>3016</v>
      </c>
      <c r="AE549" s="1">
        <v>1</v>
      </c>
      <c r="AF549" s="1">
        <v>30</v>
      </c>
      <c r="AG549" s="1">
        <v>0</v>
      </c>
      <c r="AH549" s="1" t="s">
        <v>1454</v>
      </c>
      <c r="AI549" s="1" t="s">
        <v>1454</v>
      </c>
      <c r="AJ549" s="1" t="s">
        <v>1454</v>
      </c>
      <c r="AK549" s="1" t="s">
        <v>1454</v>
      </c>
      <c r="AL549" s="1" t="s">
        <v>1454</v>
      </c>
      <c r="AM549" s="1" t="s">
        <v>1454</v>
      </c>
      <c r="AN549" s="1">
        <v>1</v>
      </c>
      <c r="AO549" s="1">
        <v>1</v>
      </c>
      <c r="AP549" s="1" t="s">
        <v>3086</v>
      </c>
      <c r="AQ549" s="1" t="s">
        <v>1454</v>
      </c>
      <c r="AR549" s="2">
        <v>8438720</v>
      </c>
      <c r="AS549" s="1" t="s">
        <v>3021</v>
      </c>
      <c r="AT549" s="1">
        <v>43980</v>
      </c>
      <c r="AU549" s="1">
        <v>0</v>
      </c>
      <c r="AV549" s="1">
        <v>0</v>
      </c>
      <c r="AW549" s="1">
        <v>0</v>
      </c>
      <c r="AX549" s="1" t="s">
        <v>1454</v>
      </c>
      <c r="AY549" s="1">
        <v>0</v>
      </c>
      <c r="AZ549" s="1" t="s">
        <v>3087</v>
      </c>
      <c r="BA549" s="1">
        <v>0</v>
      </c>
    </row>
    <row r="550" spans="1:53" x14ac:dyDescent="0.25">
      <c r="A550" s="309">
        <f t="shared" si="8"/>
        <v>0</v>
      </c>
      <c r="B550" s="1" t="s">
        <v>2639</v>
      </c>
      <c r="C550" s="1">
        <v>34514497</v>
      </c>
      <c r="D550" s="1">
        <v>144105</v>
      </c>
      <c r="E550" s="1">
        <v>4</v>
      </c>
      <c r="F550" s="1">
        <v>3.45144971246886E+16</v>
      </c>
      <c r="G550" s="304">
        <v>44158</v>
      </c>
      <c r="H550" s="304">
        <v>44895</v>
      </c>
      <c r="I550" s="1">
        <v>0</v>
      </c>
      <c r="J550" s="1">
        <v>1</v>
      </c>
      <c r="K550" s="1">
        <v>11</v>
      </c>
      <c r="L550" s="1">
        <v>30</v>
      </c>
      <c r="M550" s="1">
        <v>2</v>
      </c>
      <c r="N550" s="305">
        <v>21.6</v>
      </c>
      <c r="O550" s="305">
        <v>23872</v>
      </c>
      <c r="P550" s="2">
        <v>3900000</v>
      </c>
      <c r="Q550" s="2">
        <v>202710</v>
      </c>
      <c r="R550" s="2">
        <v>2323345</v>
      </c>
      <c r="S550" s="1">
        <v>0</v>
      </c>
      <c r="T550" s="1">
        <v>0</v>
      </c>
      <c r="U550" s="1">
        <v>0</v>
      </c>
      <c r="W550" s="1">
        <v>0</v>
      </c>
      <c r="X550" s="1">
        <v>0</v>
      </c>
      <c r="Y550" s="1">
        <v>0</v>
      </c>
      <c r="AB550" s="304">
        <v>44499</v>
      </c>
      <c r="AC550" s="1">
        <v>1</v>
      </c>
      <c r="AD550" s="1" t="s">
        <v>3016</v>
      </c>
      <c r="AE550" s="1">
        <v>1</v>
      </c>
      <c r="AF550" s="1">
        <v>30</v>
      </c>
      <c r="AG550" s="1">
        <v>0</v>
      </c>
      <c r="AH550" s="1" t="s">
        <v>1454</v>
      </c>
      <c r="AI550" s="1" t="s">
        <v>1454</v>
      </c>
      <c r="AJ550" s="1" t="s">
        <v>1454</v>
      </c>
      <c r="AK550" s="1" t="s">
        <v>1454</v>
      </c>
      <c r="AL550" s="1" t="s">
        <v>1454</v>
      </c>
      <c r="AM550" s="1" t="s">
        <v>1454</v>
      </c>
      <c r="AN550" s="1">
        <v>1</v>
      </c>
      <c r="AO550" s="1">
        <v>1</v>
      </c>
      <c r="AP550" s="1" t="s">
        <v>3086</v>
      </c>
      <c r="AQ550" s="1" t="s">
        <v>1454</v>
      </c>
      <c r="AR550" s="2">
        <v>4873501</v>
      </c>
      <c r="AS550" s="1" t="s">
        <v>3018</v>
      </c>
      <c r="AT550" s="1">
        <v>44158</v>
      </c>
      <c r="AU550" s="1">
        <v>0</v>
      </c>
      <c r="AV550" s="1">
        <v>0</v>
      </c>
      <c r="AW550" s="1">
        <v>0</v>
      </c>
      <c r="AX550" s="1" t="s">
        <v>1454</v>
      </c>
      <c r="AY550" s="1">
        <v>0</v>
      </c>
      <c r="AZ550" s="1">
        <v>0</v>
      </c>
      <c r="BA550" s="1">
        <v>0</v>
      </c>
    </row>
    <row r="551" spans="1:53" x14ac:dyDescent="0.25">
      <c r="A551" s="309">
        <f t="shared" si="8"/>
        <v>2478803</v>
      </c>
      <c r="B551" s="1" t="s">
        <v>2639</v>
      </c>
      <c r="C551" s="1">
        <v>38641072</v>
      </c>
      <c r="D551" s="1">
        <v>144105</v>
      </c>
      <c r="E551" s="1">
        <v>4</v>
      </c>
      <c r="F551" s="1">
        <v>3.86410721181884E+16</v>
      </c>
      <c r="G551" s="304">
        <v>44095</v>
      </c>
      <c r="H551" s="304">
        <v>45930</v>
      </c>
      <c r="I551" s="1">
        <v>0</v>
      </c>
      <c r="J551" s="1">
        <v>1</v>
      </c>
      <c r="K551" s="1">
        <v>13</v>
      </c>
      <c r="L551" s="1">
        <v>30</v>
      </c>
      <c r="M551" s="1">
        <v>2</v>
      </c>
      <c r="N551" s="305">
        <v>16.8</v>
      </c>
      <c r="O551" s="305">
        <v>18156</v>
      </c>
      <c r="P551" s="2">
        <v>5603000</v>
      </c>
      <c r="Q551" s="2">
        <v>140457</v>
      </c>
      <c r="R551" s="2">
        <v>4762558</v>
      </c>
      <c r="S551" s="1">
        <v>0</v>
      </c>
      <c r="T551" s="1">
        <v>0</v>
      </c>
      <c r="U551" s="1">
        <v>0</v>
      </c>
      <c r="W551" s="1">
        <v>0</v>
      </c>
      <c r="X551" s="1">
        <v>0</v>
      </c>
      <c r="Y551" s="1">
        <v>0</v>
      </c>
      <c r="AB551" s="304">
        <v>44499</v>
      </c>
      <c r="AC551" s="1">
        <v>1</v>
      </c>
      <c r="AD551" s="1" t="s">
        <v>3016</v>
      </c>
      <c r="AE551" s="1">
        <v>1</v>
      </c>
      <c r="AF551" s="1">
        <v>30</v>
      </c>
      <c r="AG551" s="1">
        <v>0</v>
      </c>
      <c r="AH551" s="1" t="s">
        <v>1454</v>
      </c>
      <c r="AI551" s="1" t="s">
        <v>1454</v>
      </c>
      <c r="AJ551" s="1" t="s">
        <v>1454</v>
      </c>
      <c r="AK551" s="1" t="s">
        <v>1454</v>
      </c>
      <c r="AL551" s="1" t="s">
        <v>1454</v>
      </c>
      <c r="AM551" s="1" t="s">
        <v>1454</v>
      </c>
      <c r="AN551" s="1">
        <v>1</v>
      </c>
      <c r="AO551" s="1">
        <v>1</v>
      </c>
      <c r="AP551" s="1" t="s">
        <v>3086</v>
      </c>
      <c r="AQ551" s="1" t="s">
        <v>1454</v>
      </c>
      <c r="AR551" s="2">
        <v>2283755</v>
      </c>
      <c r="AS551" s="1" t="s">
        <v>3045</v>
      </c>
      <c r="AT551" s="1">
        <v>44095</v>
      </c>
      <c r="AU551" s="1">
        <v>0</v>
      </c>
      <c r="AV551" s="1">
        <v>0</v>
      </c>
      <c r="AW551" s="1">
        <v>0</v>
      </c>
      <c r="AX551" s="1" t="s">
        <v>1454</v>
      </c>
      <c r="AY551" s="1">
        <v>0</v>
      </c>
      <c r="AZ551" s="1" t="s">
        <v>3087</v>
      </c>
      <c r="BA551" s="1">
        <v>0</v>
      </c>
    </row>
    <row r="552" spans="1:53" x14ac:dyDescent="0.25">
      <c r="A552" s="309">
        <f t="shared" si="8"/>
        <v>728150</v>
      </c>
      <c r="B552" s="1" t="s">
        <v>2639</v>
      </c>
      <c r="C552" s="1">
        <v>38641072</v>
      </c>
      <c r="D552" s="1">
        <v>144105</v>
      </c>
      <c r="E552" s="1">
        <v>4</v>
      </c>
      <c r="F552" s="1">
        <v>3.86410721203894E+16</v>
      </c>
      <c r="G552" s="304">
        <v>44420</v>
      </c>
      <c r="H552" s="304">
        <v>45503</v>
      </c>
      <c r="I552" s="1">
        <v>0</v>
      </c>
      <c r="J552" s="1">
        <v>1</v>
      </c>
      <c r="K552" s="1">
        <v>3</v>
      </c>
      <c r="L552" s="1">
        <v>30</v>
      </c>
      <c r="M552" s="1">
        <v>2</v>
      </c>
      <c r="N552" s="305">
        <v>14.4</v>
      </c>
      <c r="O552" s="305">
        <v>15389</v>
      </c>
      <c r="P552" s="2">
        <v>1500000</v>
      </c>
      <c r="Q552" s="2">
        <v>51998</v>
      </c>
      <c r="R552" s="2">
        <v>1399004</v>
      </c>
      <c r="S552" s="1">
        <v>0</v>
      </c>
      <c r="T552" s="1">
        <v>0</v>
      </c>
      <c r="U552" s="1">
        <v>0</v>
      </c>
      <c r="W552" s="1">
        <v>0</v>
      </c>
      <c r="X552" s="1">
        <v>0</v>
      </c>
      <c r="Y552" s="1">
        <v>0</v>
      </c>
      <c r="AB552" s="304">
        <v>44499</v>
      </c>
      <c r="AC552" s="1">
        <v>1</v>
      </c>
      <c r="AD552" s="1" t="s">
        <v>3016</v>
      </c>
      <c r="AE552" s="1">
        <v>1</v>
      </c>
      <c r="AF552" s="1">
        <v>30</v>
      </c>
      <c r="AG552" s="1">
        <v>0</v>
      </c>
      <c r="AH552" s="1" t="s">
        <v>1454</v>
      </c>
      <c r="AI552" s="1" t="s">
        <v>1454</v>
      </c>
      <c r="AJ552" s="1" t="s">
        <v>1454</v>
      </c>
      <c r="AK552" s="1" t="s">
        <v>1454</v>
      </c>
      <c r="AL552" s="1" t="s">
        <v>1454</v>
      </c>
      <c r="AM552" s="1" t="s">
        <v>1454</v>
      </c>
      <c r="AN552" s="1">
        <v>1</v>
      </c>
      <c r="AO552" s="1">
        <v>1</v>
      </c>
      <c r="AP552" s="1" t="s">
        <v>3086</v>
      </c>
      <c r="AQ552" s="1" t="s">
        <v>1454</v>
      </c>
      <c r="AR552" s="2">
        <v>670854</v>
      </c>
      <c r="AS552" s="1" t="s">
        <v>3021</v>
      </c>
      <c r="AT552" s="1">
        <v>44420</v>
      </c>
      <c r="AU552" s="1">
        <v>0</v>
      </c>
      <c r="AV552" s="1">
        <v>0</v>
      </c>
      <c r="AW552" s="1">
        <v>0</v>
      </c>
      <c r="AX552" s="1" t="s">
        <v>1454</v>
      </c>
      <c r="AY552" s="1">
        <v>0</v>
      </c>
      <c r="AZ552" s="1" t="s">
        <v>3087</v>
      </c>
      <c r="BA552" s="1">
        <v>0</v>
      </c>
    </row>
    <row r="553" spans="1:53" x14ac:dyDescent="0.25">
      <c r="A553" s="309">
        <f t="shared" si="8"/>
        <v>6519281</v>
      </c>
      <c r="B553" s="1" t="s">
        <v>2639</v>
      </c>
      <c r="C553" s="1">
        <v>16459064</v>
      </c>
      <c r="D553" s="1">
        <v>144105</v>
      </c>
      <c r="E553" s="1">
        <v>4</v>
      </c>
      <c r="F553" s="1">
        <v>1.6459064120389E+16</v>
      </c>
      <c r="G553" s="304">
        <v>44278</v>
      </c>
      <c r="H553" s="304">
        <v>46476</v>
      </c>
      <c r="I553" s="1">
        <v>0</v>
      </c>
      <c r="J553" s="1">
        <v>1</v>
      </c>
      <c r="K553" s="1">
        <v>7</v>
      </c>
      <c r="L553" s="1">
        <v>30</v>
      </c>
      <c r="M553" s="1">
        <v>2</v>
      </c>
      <c r="N553" s="305">
        <v>14.4</v>
      </c>
      <c r="O553" s="305">
        <v>15389</v>
      </c>
      <c r="P553" s="2">
        <v>10000000</v>
      </c>
      <c r="Q553" s="2">
        <v>211450</v>
      </c>
      <c r="R553" s="2">
        <v>9371679</v>
      </c>
      <c r="S553" s="1">
        <v>0</v>
      </c>
      <c r="T553" s="1">
        <v>0</v>
      </c>
      <c r="U553" s="1">
        <v>0</v>
      </c>
      <c r="W553" s="1">
        <v>0</v>
      </c>
      <c r="X553" s="1">
        <v>0</v>
      </c>
      <c r="Y553" s="1">
        <v>0</v>
      </c>
      <c r="AB553" s="304">
        <v>44499</v>
      </c>
      <c r="AC553" s="1">
        <v>1</v>
      </c>
      <c r="AD553" s="1" t="s">
        <v>3016</v>
      </c>
      <c r="AE553" s="1">
        <v>1</v>
      </c>
      <c r="AF553" s="1">
        <v>30</v>
      </c>
      <c r="AG553" s="1">
        <v>0</v>
      </c>
      <c r="AH553" s="1" t="s">
        <v>1454</v>
      </c>
      <c r="AI553" s="1" t="s">
        <v>1454</v>
      </c>
      <c r="AJ553" s="1" t="s">
        <v>1454</v>
      </c>
      <c r="AK553" s="1" t="s">
        <v>1454</v>
      </c>
      <c r="AL553" s="1" t="s">
        <v>1454</v>
      </c>
      <c r="AM553" s="1" t="s">
        <v>1454</v>
      </c>
      <c r="AN553" s="1">
        <v>1</v>
      </c>
      <c r="AO553" s="1">
        <v>1</v>
      </c>
      <c r="AP553" s="1" t="s">
        <v>3086</v>
      </c>
      <c r="AQ553" s="1" t="s">
        <v>1454</v>
      </c>
      <c r="AR553" s="2">
        <v>2852398</v>
      </c>
      <c r="AS553" s="1" t="s">
        <v>3021</v>
      </c>
      <c r="AT553" s="1">
        <v>44278</v>
      </c>
      <c r="AU553" s="1">
        <v>0</v>
      </c>
      <c r="AV553" s="1">
        <v>0</v>
      </c>
      <c r="AW553" s="1">
        <v>0</v>
      </c>
      <c r="AX553" s="1" t="s">
        <v>1454</v>
      </c>
      <c r="AY553" s="1">
        <v>800087565</v>
      </c>
      <c r="AZ553" s="1" t="s">
        <v>3088</v>
      </c>
      <c r="BA553" s="1">
        <v>0</v>
      </c>
    </row>
    <row r="554" spans="1:53" x14ac:dyDescent="0.25">
      <c r="A554" s="309">
        <f t="shared" si="8"/>
        <v>233609</v>
      </c>
      <c r="B554" s="1" t="s">
        <v>2639</v>
      </c>
      <c r="C554" s="1">
        <v>16459064</v>
      </c>
      <c r="D554" s="1">
        <v>144105</v>
      </c>
      <c r="E554" s="1">
        <v>4</v>
      </c>
      <c r="F554" s="1">
        <v>1.64590641246875E+16</v>
      </c>
      <c r="G554" s="304">
        <v>43851</v>
      </c>
      <c r="H554" s="304">
        <v>44592</v>
      </c>
      <c r="I554" s="1">
        <v>0</v>
      </c>
      <c r="J554" s="1">
        <v>1</v>
      </c>
      <c r="K554" s="1">
        <v>18</v>
      </c>
      <c r="L554" s="1">
        <v>30</v>
      </c>
      <c r="M554" s="1">
        <v>2</v>
      </c>
      <c r="N554" s="305">
        <v>21.6</v>
      </c>
      <c r="O554" s="305">
        <v>23872</v>
      </c>
      <c r="P554" s="2">
        <v>1150000</v>
      </c>
      <c r="Q554" s="2">
        <v>59596</v>
      </c>
      <c r="R554" s="2">
        <v>335820</v>
      </c>
      <c r="S554" s="1">
        <v>0</v>
      </c>
      <c r="T554" s="1">
        <v>0</v>
      </c>
      <c r="U554" s="1">
        <v>0</v>
      </c>
      <c r="W554" s="1">
        <v>0</v>
      </c>
      <c r="X554" s="1">
        <v>0</v>
      </c>
      <c r="Y554" s="1">
        <v>0</v>
      </c>
      <c r="AB554" s="304">
        <v>44499</v>
      </c>
      <c r="AC554" s="1">
        <v>1</v>
      </c>
      <c r="AD554" s="1" t="s">
        <v>3016</v>
      </c>
      <c r="AE554" s="1">
        <v>1</v>
      </c>
      <c r="AF554" s="1">
        <v>30</v>
      </c>
      <c r="AG554" s="1">
        <v>0</v>
      </c>
      <c r="AH554" s="1" t="s">
        <v>1454</v>
      </c>
      <c r="AI554" s="1" t="s">
        <v>1454</v>
      </c>
      <c r="AJ554" s="1" t="s">
        <v>1454</v>
      </c>
      <c r="AK554" s="1" t="s">
        <v>1454</v>
      </c>
      <c r="AL554" s="1" t="s">
        <v>1454</v>
      </c>
      <c r="AM554" s="1" t="s">
        <v>1454</v>
      </c>
      <c r="AN554" s="1">
        <v>1</v>
      </c>
      <c r="AO554" s="1">
        <v>1</v>
      </c>
      <c r="AP554" s="1" t="s">
        <v>3086</v>
      </c>
      <c r="AQ554" s="1" t="s">
        <v>1454</v>
      </c>
      <c r="AR554" s="2">
        <v>102211</v>
      </c>
      <c r="AS554" s="1" t="s">
        <v>3018</v>
      </c>
      <c r="AT554" s="1">
        <v>43851</v>
      </c>
      <c r="AU554" s="1">
        <v>0</v>
      </c>
      <c r="AV554" s="1">
        <v>0</v>
      </c>
      <c r="AW554" s="1">
        <v>0</v>
      </c>
      <c r="AX554" s="1" t="s">
        <v>1454</v>
      </c>
      <c r="AY554" s="1">
        <v>800087565</v>
      </c>
      <c r="AZ554" s="1" t="s">
        <v>3088</v>
      </c>
      <c r="BA554" s="1">
        <v>0</v>
      </c>
    </row>
    <row r="555" spans="1:53" x14ac:dyDescent="0.25">
      <c r="A555" s="309">
        <f t="shared" si="8"/>
        <v>2669929</v>
      </c>
      <c r="B555" s="1" t="s">
        <v>2639</v>
      </c>
      <c r="C555" s="1">
        <v>67016234</v>
      </c>
      <c r="D555" s="1">
        <v>144105</v>
      </c>
      <c r="E555" s="1">
        <v>4</v>
      </c>
      <c r="F555" s="1">
        <v>6.7016234117687104E+16</v>
      </c>
      <c r="G555" s="304">
        <v>43762</v>
      </c>
      <c r="H555" s="304">
        <v>45960</v>
      </c>
      <c r="I555" s="1">
        <v>0</v>
      </c>
      <c r="J555" s="1">
        <v>1</v>
      </c>
      <c r="K555" s="1">
        <v>21</v>
      </c>
      <c r="L555" s="1">
        <v>30</v>
      </c>
      <c r="M555" s="1">
        <v>2</v>
      </c>
      <c r="N555" s="305">
        <v>18</v>
      </c>
      <c r="O555" s="305">
        <v>19562</v>
      </c>
      <c r="P555" s="2">
        <v>6530000</v>
      </c>
      <c r="Q555" s="2">
        <v>150000</v>
      </c>
      <c r="R555" s="2">
        <v>5291497</v>
      </c>
      <c r="S555" s="1">
        <v>0</v>
      </c>
      <c r="T555" s="1">
        <v>0</v>
      </c>
      <c r="U555" s="1">
        <v>0</v>
      </c>
      <c r="W555" s="1">
        <v>0</v>
      </c>
      <c r="X555" s="1">
        <v>0</v>
      </c>
      <c r="Y555" s="1">
        <v>0</v>
      </c>
      <c r="AB555" s="304">
        <v>44499</v>
      </c>
      <c r="AC555" s="1">
        <v>1</v>
      </c>
      <c r="AD555" s="1" t="s">
        <v>3016</v>
      </c>
      <c r="AE555" s="1">
        <v>1</v>
      </c>
      <c r="AF555" s="1">
        <v>30</v>
      </c>
      <c r="AG555" s="1">
        <v>0</v>
      </c>
      <c r="AH555" s="1" t="s">
        <v>1454</v>
      </c>
      <c r="AI555" s="1" t="s">
        <v>1454</v>
      </c>
      <c r="AJ555" s="1" t="s">
        <v>1454</v>
      </c>
      <c r="AK555" s="1" t="s">
        <v>1454</v>
      </c>
      <c r="AL555" s="1" t="s">
        <v>1454</v>
      </c>
      <c r="AM555" s="1" t="s">
        <v>1454</v>
      </c>
      <c r="AN555" s="1">
        <v>1</v>
      </c>
      <c r="AO555" s="1">
        <v>1</v>
      </c>
      <c r="AP555" s="1" t="s">
        <v>3086</v>
      </c>
      <c r="AQ555" s="1" t="s">
        <v>1454</v>
      </c>
      <c r="AR555" s="2">
        <v>2621568</v>
      </c>
      <c r="AS555" s="1" t="s">
        <v>3037</v>
      </c>
      <c r="AT555" s="1">
        <v>43762</v>
      </c>
      <c r="AU555" s="1">
        <v>0</v>
      </c>
      <c r="AV555" s="1">
        <v>0</v>
      </c>
      <c r="AW555" s="1">
        <v>0</v>
      </c>
      <c r="AX555" s="1" t="s">
        <v>1454</v>
      </c>
      <c r="AY555" s="1">
        <v>800087565</v>
      </c>
      <c r="AZ555" s="1" t="s">
        <v>3088</v>
      </c>
      <c r="BA555" s="1">
        <v>0</v>
      </c>
    </row>
    <row r="556" spans="1:53" x14ac:dyDescent="0.25">
      <c r="A556" s="309">
        <f t="shared" si="8"/>
        <v>463333</v>
      </c>
      <c r="B556" s="1" t="s">
        <v>2639</v>
      </c>
      <c r="C556" s="1">
        <v>1113514803</v>
      </c>
      <c r="D556" s="1">
        <v>144105</v>
      </c>
      <c r="E556" s="1">
        <v>4</v>
      </c>
      <c r="F556" s="1">
        <v>1.11351480321038E+18</v>
      </c>
      <c r="G556" s="304">
        <v>44389</v>
      </c>
      <c r="H556" s="304">
        <v>45473</v>
      </c>
      <c r="I556" s="1">
        <v>0</v>
      </c>
      <c r="J556" s="1">
        <v>1</v>
      </c>
      <c r="K556" s="1">
        <v>4</v>
      </c>
      <c r="L556" s="1">
        <v>30</v>
      </c>
      <c r="M556" s="1">
        <v>2</v>
      </c>
      <c r="N556" s="305">
        <v>14.4</v>
      </c>
      <c r="O556" s="305">
        <v>15389</v>
      </c>
      <c r="P556" s="2">
        <v>2000000</v>
      </c>
      <c r="Q556" s="2">
        <v>71704</v>
      </c>
      <c r="R556" s="2">
        <v>1825434</v>
      </c>
      <c r="S556" s="1">
        <v>0</v>
      </c>
      <c r="T556" s="1">
        <v>0</v>
      </c>
      <c r="U556" s="1">
        <v>0</v>
      </c>
      <c r="W556" s="1">
        <v>0</v>
      </c>
      <c r="X556" s="1">
        <v>0</v>
      </c>
      <c r="Y556" s="1">
        <v>0</v>
      </c>
      <c r="AB556" s="304">
        <v>44499</v>
      </c>
      <c r="AC556" s="1">
        <v>1</v>
      </c>
      <c r="AD556" s="1" t="s">
        <v>3016</v>
      </c>
      <c r="AE556" s="1">
        <v>1</v>
      </c>
      <c r="AF556" s="1">
        <v>30</v>
      </c>
      <c r="AG556" s="1">
        <v>0</v>
      </c>
      <c r="AH556" s="1" t="s">
        <v>1454</v>
      </c>
      <c r="AI556" s="1" t="s">
        <v>1454</v>
      </c>
      <c r="AJ556" s="1" t="s">
        <v>1454</v>
      </c>
      <c r="AK556" s="1" t="s">
        <v>1454</v>
      </c>
      <c r="AL556" s="1" t="s">
        <v>1454</v>
      </c>
      <c r="AM556" s="1" t="s">
        <v>1454</v>
      </c>
      <c r="AN556" s="1">
        <v>1</v>
      </c>
      <c r="AO556" s="1">
        <v>1</v>
      </c>
      <c r="AP556" s="1" t="s">
        <v>3086</v>
      </c>
      <c r="AQ556" s="1" t="s">
        <v>1454</v>
      </c>
      <c r="AR556" s="2">
        <v>1362101</v>
      </c>
      <c r="AS556" s="1" t="s">
        <v>3023</v>
      </c>
      <c r="AT556" s="1">
        <v>44389</v>
      </c>
      <c r="AU556" s="1">
        <v>0</v>
      </c>
      <c r="AV556" s="1">
        <v>0</v>
      </c>
      <c r="AW556" s="1">
        <v>0</v>
      </c>
      <c r="AX556" s="1" t="s">
        <v>1454</v>
      </c>
      <c r="AY556" s="1">
        <v>800087565</v>
      </c>
      <c r="AZ556" s="1" t="s">
        <v>3088</v>
      </c>
      <c r="BA556" s="1">
        <v>0</v>
      </c>
    </row>
    <row r="557" spans="1:53" x14ac:dyDescent="0.25">
      <c r="A557" s="309">
        <f t="shared" si="8"/>
        <v>428345</v>
      </c>
      <c r="B557" s="1" t="s">
        <v>2639</v>
      </c>
      <c r="C557" s="1">
        <v>1113514803</v>
      </c>
      <c r="D557" s="1">
        <v>144105</v>
      </c>
      <c r="E557" s="1">
        <v>4</v>
      </c>
      <c r="F557" s="1">
        <v>1.1135148031246799E+18</v>
      </c>
      <c r="G557" s="304">
        <v>43839</v>
      </c>
      <c r="H557" s="304">
        <v>44560</v>
      </c>
      <c r="I557" s="1">
        <v>0</v>
      </c>
      <c r="J557" s="1">
        <v>1</v>
      </c>
      <c r="K557" s="1">
        <v>3</v>
      </c>
      <c r="L557" s="1">
        <v>30</v>
      </c>
      <c r="M557" s="1">
        <v>2</v>
      </c>
      <c r="N557" s="305">
        <v>21.6</v>
      </c>
      <c r="O557" s="305">
        <v>23872</v>
      </c>
      <c r="P557" s="2">
        <v>1900000</v>
      </c>
      <c r="Q557" s="2">
        <v>98463</v>
      </c>
      <c r="R557" s="2">
        <v>1687586</v>
      </c>
      <c r="S557" s="1">
        <v>0</v>
      </c>
      <c r="T557" s="1">
        <v>0</v>
      </c>
      <c r="U557" s="1">
        <v>0</v>
      </c>
      <c r="W557" s="1">
        <v>0</v>
      </c>
      <c r="X557" s="1">
        <v>0</v>
      </c>
      <c r="Y557" s="1">
        <v>0</v>
      </c>
      <c r="AB557" s="304">
        <v>44499</v>
      </c>
      <c r="AC557" s="1">
        <v>1</v>
      </c>
      <c r="AD557" s="1" t="s">
        <v>3016</v>
      </c>
      <c r="AE557" s="1">
        <v>1</v>
      </c>
      <c r="AF557" s="1">
        <v>30</v>
      </c>
      <c r="AG557" s="1">
        <v>0</v>
      </c>
      <c r="AH557" s="1" t="s">
        <v>1454</v>
      </c>
      <c r="AI557" s="1" t="s">
        <v>1454</v>
      </c>
      <c r="AJ557" s="1" t="s">
        <v>1454</v>
      </c>
      <c r="AK557" s="1" t="s">
        <v>1454</v>
      </c>
      <c r="AL557" s="1" t="s">
        <v>1454</v>
      </c>
      <c r="AM557" s="1" t="s">
        <v>1454</v>
      </c>
      <c r="AN557" s="1">
        <v>1</v>
      </c>
      <c r="AO557" s="1">
        <v>1</v>
      </c>
      <c r="AP557" s="1" t="s">
        <v>3086</v>
      </c>
      <c r="AQ557" s="1" t="s">
        <v>1454</v>
      </c>
      <c r="AR557" s="2">
        <v>1259241</v>
      </c>
      <c r="AS557" s="1" t="s">
        <v>3018</v>
      </c>
      <c r="AT557" s="1">
        <v>43839</v>
      </c>
      <c r="AU557" s="1">
        <v>0</v>
      </c>
      <c r="AV557" s="1">
        <v>0</v>
      </c>
      <c r="AW557" s="1">
        <v>0</v>
      </c>
      <c r="AX557" s="1" t="s">
        <v>1454</v>
      </c>
      <c r="AY557" s="1">
        <v>800087565</v>
      </c>
      <c r="AZ557" s="1" t="s">
        <v>3088</v>
      </c>
      <c r="BA557" s="1">
        <v>0</v>
      </c>
    </row>
    <row r="558" spans="1:53" x14ac:dyDescent="0.25">
      <c r="A558" s="309">
        <f t="shared" si="8"/>
        <v>0</v>
      </c>
      <c r="B558" s="1" t="s">
        <v>2639</v>
      </c>
      <c r="C558" s="1">
        <v>1143824424</v>
      </c>
      <c r="D558" s="1">
        <v>144105</v>
      </c>
      <c r="E558" s="1">
        <v>4</v>
      </c>
      <c r="F558" s="1">
        <v>1.1438244241154801E+18</v>
      </c>
      <c r="G558" s="304">
        <v>44432</v>
      </c>
      <c r="H558" s="304">
        <v>45168</v>
      </c>
      <c r="I558" s="1">
        <v>0</v>
      </c>
      <c r="J558" s="1">
        <v>1</v>
      </c>
      <c r="K558" s="1">
        <v>2</v>
      </c>
      <c r="L558" s="1">
        <v>30</v>
      </c>
      <c r="M558" s="1">
        <v>2</v>
      </c>
      <c r="N558" s="305">
        <v>9</v>
      </c>
      <c r="O558" s="305">
        <v>9381</v>
      </c>
      <c r="P558" s="2">
        <v>2700000</v>
      </c>
      <c r="Q558" s="2">
        <v>123706</v>
      </c>
      <c r="R558" s="2">
        <v>2482789</v>
      </c>
      <c r="S558" s="1">
        <v>0</v>
      </c>
      <c r="T558" s="1">
        <v>0</v>
      </c>
      <c r="U558" s="1">
        <v>0</v>
      </c>
      <c r="W558" s="1">
        <v>0</v>
      </c>
      <c r="X558" s="1">
        <v>0</v>
      </c>
      <c r="Y558" s="1">
        <v>0</v>
      </c>
      <c r="AB558" s="304">
        <v>44499</v>
      </c>
      <c r="AC558" s="1">
        <v>1</v>
      </c>
      <c r="AD558" s="1" t="s">
        <v>3016</v>
      </c>
      <c r="AE558" s="1">
        <v>1</v>
      </c>
      <c r="AF558" s="1">
        <v>30</v>
      </c>
      <c r="AG558" s="1">
        <v>0</v>
      </c>
      <c r="AH558" s="1" t="s">
        <v>1454</v>
      </c>
      <c r="AI558" s="1" t="s">
        <v>1454</v>
      </c>
      <c r="AJ558" s="1" t="s">
        <v>1454</v>
      </c>
      <c r="AK558" s="1" t="s">
        <v>1454</v>
      </c>
      <c r="AL558" s="1" t="s">
        <v>1454</v>
      </c>
      <c r="AM558" s="1" t="s">
        <v>1454</v>
      </c>
      <c r="AN558" s="1">
        <v>1</v>
      </c>
      <c r="AO558" s="1">
        <v>1</v>
      </c>
      <c r="AP558" s="1" t="s">
        <v>3086</v>
      </c>
      <c r="AQ558" s="1" t="s">
        <v>1454</v>
      </c>
      <c r="AR558" s="2">
        <v>2621493</v>
      </c>
      <c r="AS558" s="1" t="s">
        <v>3020</v>
      </c>
      <c r="AT558" s="1">
        <v>44432</v>
      </c>
      <c r="AU558" s="1">
        <v>0</v>
      </c>
      <c r="AV558" s="1">
        <v>0</v>
      </c>
      <c r="AW558" s="1">
        <v>0</v>
      </c>
      <c r="AX558" s="1" t="s">
        <v>1454</v>
      </c>
      <c r="AY558" s="1">
        <v>800087565</v>
      </c>
      <c r="AZ558" s="1" t="s">
        <v>3088</v>
      </c>
      <c r="BA558" s="1">
        <v>0</v>
      </c>
    </row>
    <row r="559" spans="1:53" x14ac:dyDescent="0.25">
      <c r="A559" s="309">
        <f t="shared" si="8"/>
        <v>0</v>
      </c>
      <c r="B559" s="1" t="s">
        <v>2639</v>
      </c>
      <c r="C559" s="1">
        <v>34514083</v>
      </c>
      <c r="D559" s="1">
        <v>144105</v>
      </c>
      <c r="E559" s="1">
        <v>4</v>
      </c>
      <c r="F559" s="1">
        <v>3.4514083115485E+16</v>
      </c>
      <c r="G559" s="304">
        <v>43361</v>
      </c>
      <c r="H559" s="304">
        <v>45199</v>
      </c>
      <c r="I559" s="1">
        <v>0</v>
      </c>
      <c r="J559" s="1">
        <v>1</v>
      </c>
      <c r="K559" s="1">
        <v>34</v>
      </c>
      <c r="L559" s="1">
        <v>30</v>
      </c>
      <c r="M559" s="1">
        <v>2</v>
      </c>
      <c r="N559" s="305">
        <v>12.6</v>
      </c>
      <c r="O559" s="305">
        <v>13354</v>
      </c>
      <c r="P559" s="2">
        <v>10400000</v>
      </c>
      <c r="Q559" s="2">
        <v>236036</v>
      </c>
      <c r="R559" s="2">
        <v>5329822</v>
      </c>
      <c r="S559" s="1">
        <v>0</v>
      </c>
      <c r="T559" s="1">
        <v>0</v>
      </c>
      <c r="U559" s="1">
        <v>0</v>
      </c>
      <c r="W559" s="1">
        <v>0</v>
      </c>
      <c r="X559" s="1">
        <v>0</v>
      </c>
      <c r="Y559" s="1">
        <v>0</v>
      </c>
      <c r="AB559" s="304">
        <v>44499</v>
      </c>
      <c r="AC559" s="1">
        <v>1</v>
      </c>
      <c r="AD559" s="1" t="s">
        <v>3016</v>
      </c>
      <c r="AE559" s="1">
        <v>1</v>
      </c>
      <c r="AF559" s="1">
        <v>30</v>
      </c>
      <c r="AG559" s="1">
        <v>0</v>
      </c>
      <c r="AH559" s="1" t="s">
        <v>1454</v>
      </c>
      <c r="AI559" s="1" t="s">
        <v>1454</v>
      </c>
      <c r="AJ559" s="1" t="s">
        <v>1454</v>
      </c>
      <c r="AK559" s="1" t="s">
        <v>1454</v>
      </c>
      <c r="AL559" s="1" t="s">
        <v>1454</v>
      </c>
      <c r="AM559" s="1" t="s">
        <v>1454</v>
      </c>
      <c r="AN559" s="1">
        <v>1</v>
      </c>
      <c r="AO559" s="1">
        <v>1</v>
      </c>
      <c r="AP559" s="1" t="s">
        <v>3086</v>
      </c>
      <c r="AQ559" s="1" t="s">
        <v>1454</v>
      </c>
      <c r="AR559" s="2">
        <v>12525925</v>
      </c>
      <c r="AS559" s="1" t="s">
        <v>3020</v>
      </c>
      <c r="AT559" s="1">
        <v>43361</v>
      </c>
      <c r="AU559" s="1">
        <v>0</v>
      </c>
      <c r="AV559" s="1">
        <v>0</v>
      </c>
      <c r="AW559" s="1">
        <v>0</v>
      </c>
      <c r="AX559" s="1" t="s">
        <v>1454</v>
      </c>
      <c r="AY559" s="1">
        <v>0</v>
      </c>
      <c r="AZ559" s="1">
        <v>0</v>
      </c>
      <c r="BA559" s="1">
        <v>0</v>
      </c>
    </row>
    <row r="560" spans="1:53" x14ac:dyDescent="0.25">
      <c r="A560" s="309">
        <f t="shared" si="8"/>
        <v>0</v>
      </c>
      <c r="B560" s="1" t="s">
        <v>2639</v>
      </c>
      <c r="C560" s="1">
        <v>34514083</v>
      </c>
      <c r="D560" s="1">
        <v>144105</v>
      </c>
      <c r="E560" s="1">
        <v>4</v>
      </c>
      <c r="F560" s="1">
        <v>3.45140831154853E+16</v>
      </c>
      <c r="G560" s="304">
        <v>43425</v>
      </c>
      <c r="H560" s="304">
        <v>45260</v>
      </c>
      <c r="I560" s="1">
        <v>0</v>
      </c>
      <c r="J560" s="1">
        <v>1</v>
      </c>
      <c r="K560" s="1">
        <v>32</v>
      </c>
      <c r="L560" s="1">
        <v>30</v>
      </c>
      <c r="M560" s="1">
        <v>2</v>
      </c>
      <c r="N560" s="305">
        <v>12.6</v>
      </c>
      <c r="O560" s="305">
        <v>13354</v>
      </c>
      <c r="P560" s="2">
        <v>3000000</v>
      </c>
      <c r="Q560" s="2">
        <v>68087</v>
      </c>
      <c r="R560" s="2">
        <v>1627140</v>
      </c>
      <c r="S560" s="1">
        <v>0</v>
      </c>
      <c r="T560" s="1">
        <v>0</v>
      </c>
      <c r="U560" s="1">
        <v>0</v>
      </c>
      <c r="W560" s="1">
        <v>0</v>
      </c>
      <c r="X560" s="1">
        <v>0</v>
      </c>
      <c r="Y560" s="1">
        <v>0</v>
      </c>
      <c r="AB560" s="304">
        <v>44499</v>
      </c>
      <c r="AC560" s="1">
        <v>1</v>
      </c>
      <c r="AD560" s="1" t="s">
        <v>3016</v>
      </c>
      <c r="AE560" s="1">
        <v>1</v>
      </c>
      <c r="AF560" s="1">
        <v>30</v>
      </c>
      <c r="AG560" s="1">
        <v>0</v>
      </c>
      <c r="AH560" s="1" t="s">
        <v>1454</v>
      </c>
      <c r="AI560" s="1" t="s">
        <v>1454</v>
      </c>
      <c r="AJ560" s="1" t="s">
        <v>1454</v>
      </c>
      <c r="AK560" s="1" t="s">
        <v>1454</v>
      </c>
      <c r="AL560" s="1" t="s">
        <v>1454</v>
      </c>
      <c r="AM560" s="1" t="s">
        <v>1454</v>
      </c>
      <c r="AN560" s="1">
        <v>1</v>
      </c>
      <c r="AO560" s="1">
        <v>1</v>
      </c>
      <c r="AP560" s="1" t="s">
        <v>3086</v>
      </c>
      <c r="AQ560" s="1" t="s">
        <v>1454</v>
      </c>
      <c r="AR560" s="2">
        <v>3824036</v>
      </c>
      <c r="AS560" s="1" t="s">
        <v>3020</v>
      </c>
      <c r="AT560" s="1">
        <v>43425</v>
      </c>
      <c r="AU560" s="1">
        <v>0</v>
      </c>
      <c r="AV560" s="1">
        <v>0</v>
      </c>
      <c r="AW560" s="1">
        <v>0</v>
      </c>
      <c r="AX560" s="1" t="s">
        <v>1454</v>
      </c>
      <c r="AY560" s="1">
        <v>0</v>
      </c>
      <c r="AZ560" s="1">
        <v>0</v>
      </c>
      <c r="BA560" s="1">
        <v>0</v>
      </c>
    </row>
    <row r="561" spans="1:53" x14ac:dyDescent="0.25">
      <c r="A561" s="309">
        <f t="shared" si="8"/>
        <v>0</v>
      </c>
      <c r="B561" s="1" t="s">
        <v>2639</v>
      </c>
      <c r="C561" s="1">
        <v>34542549</v>
      </c>
      <c r="D561" s="1">
        <v>144105</v>
      </c>
      <c r="E561" s="1">
        <v>4</v>
      </c>
      <c r="F561" s="1">
        <v>3.45425491168869E+16</v>
      </c>
      <c r="G561" s="304">
        <v>43717</v>
      </c>
      <c r="H561" s="304">
        <v>44803</v>
      </c>
      <c r="I561" s="1">
        <v>0</v>
      </c>
      <c r="J561" s="1">
        <v>1</v>
      </c>
      <c r="K561" s="1">
        <v>26</v>
      </c>
      <c r="L561" s="1">
        <v>30</v>
      </c>
      <c r="M561" s="1">
        <v>2</v>
      </c>
      <c r="N561" s="305">
        <v>14.4</v>
      </c>
      <c r="O561" s="305">
        <v>15389</v>
      </c>
      <c r="P561" s="2">
        <v>8203000</v>
      </c>
      <c r="Q561" s="2">
        <v>283108</v>
      </c>
      <c r="R561" s="2">
        <v>2649459</v>
      </c>
      <c r="S561" s="1">
        <v>0</v>
      </c>
      <c r="T561" s="1">
        <v>0</v>
      </c>
      <c r="U561" s="1">
        <v>0</v>
      </c>
      <c r="W561" s="1">
        <v>0</v>
      </c>
      <c r="X561" s="1">
        <v>0</v>
      </c>
      <c r="Y561" s="1">
        <v>0</v>
      </c>
      <c r="AB561" s="304">
        <v>44499</v>
      </c>
      <c r="AC561" s="1">
        <v>1</v>
      </c>
      <c r="AD561" s="1" t="s">
        <v>3016</v>
      </c>
      <c r="AE561" s="1">
        <v>1</v>
      </c>
      <c r="AF561" s="1">
        <v>30</v>
      </c>
      <c r="AG561" s="1">
        <v>0</v>
      </c>
      <c r="AH561" s="1" t="s">
        <v>1454</v>
      </c>
      <c r="AI561" s="1" t="s">
        <v>1454</v>
      </c>
      <c r="AJ561" s="1" t="s">
        <v>1454</v>
      </c>
      <c r="AK561" s="1" t="s">
        <v>1454</v>
      </c>
      <c r="AL561" s="1" t="s">
        <v>1454</v>
      </c>
      <c r="AM561" s="1" t="s">
        <v>1454</v>
      </c>
      <c r="AN561" s="1">
        <v>1</v>
      </c>
      <c r="AO561" s="1">
        <v>1</v>
      </c>
      <c r="AP561" s="1" t="s">
        <v>3086</v>
      </c>
      <c r="AQ561" s="1" t="s">
        <v>1454</v>
      </c>
      <c r="AR561" s="2">
        <v>8209488</v>
      </c>
      <c r="AS561" s="1" t="s">
        <v>3058</v>
      </c>
      <c r="AT561" s="1">
        <v>43717</v>
      </c>
      <c r="AU561" s="1">
        <v>0</v>
      </c>
      <c r="AV561" s="1">
        <v>0</v>
      </c>
      <c r="AW561" s="1">
        <v>0</v>
      </c>
      <c r="AX561" s="1" t="s">
        <v>1454</v>
      </c>
      <c r="AY561" s="1">
        <v>0</v>
      </c>
      <c r="AZ561" s="1" t="s">
        <v>3087</v>
      </c>
      <c r="BA561" s="1">
        <v>0</v>
      </c>
    </row>
    <row r="562" spans="1:53" x14ac:dyDescent="0.25">
      <c r="A562" s="309">
        <f t="shared" si="8"/>
        <v>0</v>
      </c>
      <c r="B562" s="1" t="s">
        <v>2639</v>
      </c>
      <c r="C562" s="1">
        <v>34542549</v>
      </c>
      <c r="D562" s="1">
        <v>144105</v>
      </c>
      <c r="E562" s="1">
        <v>4</v>
      </c>
      <c r="F562" s="1">
        <v>3.45425492103884E+16</v>
      </c>
      <c r="G562" s="304">
        <v>44082</v>
      </c>
      <c r="H562" s="304">
        <v>44803</v>
      </c>
      <c r="I562" s="1">
        <v>0</v>
      </c>
      <c r="J562" s="1">
        <v>1</v>
      </c>
      <c r="K562" s="1">
        <v>14</v>
      </c>
      <c r="L562" s="1">
        <v>30</v>
      </c>
      <c r="M562" s="1">
        <v>2</v>
      </c>
      <c r="N562" s="305">
        <v>15.6</v>
      </c>
      <c r="O562" s="305">
        <v>16765</v>
      </c>
      <c r="P562" s="2">
        <v>12500000</v>
      </c>
      <c r="Q562" s="2">
        <v>627681</v>
      </c>
      <c r="R562" s="2">
        <v>5773293</v>
      </c>
      <c r="S562" s="1">
        <v>0</v>
      </c>
      <c r="T562" s="1">
        <v>0</v>
      </c>
      <c r="U562" s="1">
        <v>0</v>
      </c>
      <c r="W562" s="1">
        <v>0</v>
      </c>
      <c r="X562" s="1">
        <v>0</v>
      </c>
      <c r="Y562" s="1">
        <v>0</v>
      </c>
      <c r="AB562" s="304">
        <v>44499</v>
      </c>
      <c r="AC562" s="1">
        <v>1</v>
      </c>
      <c r="AD562" s="1" t="s">
        <v>3016</v>
      </c>
      <c r="AE562" s="1">
        <v>1</v>
      </c>
      <c r="AF562" s="1">
        <v>30</v>
      </c>
      <c r="AG562" s="1">
        <v>0</v>
      </c>
      <c r="AH562" s="1" t="s">
        <v>1454</v>
      </c>
      <c r="AI562" s="1" t="s">
        <v>1454</v>
      </c>
      <c r="AJ562" s="1" t="s">
        <v>1454</v>
      </c>
      <c r="AK562" s="1" t="s">
        <v>1454</v>
      </c>
      <c r="AL562" s="1" t="s">
        <v>1454</v>
      </c>
      <c r="AM562" s="1" t="s">
        <v>1454</v>
      </c>
      <c r="AN562" s="1">
        <v>1</v>
      </c>
      <c r="AO562" s="1">
        <v>1</v>
      </c>
      <c r="AP562" s="1" t="s">
        <v>3086</v>
      </c>
      <c r="AQ562" s="1" t="s">
        <v>1454</v>
      </c>
      <c r="AR562" s="2">
        <v>17888852</v>
      </c>
      <c r="AS562" s="1" t="s">
        <v>3023</v>
      </c>
      <c r="AT562" s="1">
        <v>44082</v>
      </c>
      <c r="AU562" s="1">
        <v>0</v>
      </c>
      <c r="AV562" s="1">
        <v>0</v>
      </c>
      <c r="AW562" s="1">
        <v>0</v>
      </c>
      <c r="AX562" s="1" t="s">
        <v>1454</v>
      </c>
      <c r="AY562" s="1">
        <v>0</v>
      </c>
      <c r="AZ562" s="1" t="s">
        <v>3087</v>
      </c>
      <c r="BA562" s="1">
        <v>0</v>
      </c>
    </row>
    <row r="563" spans="1:53" x14ac:dyDescent="0.25">
      <c r="A563" s="309">
        <f t="shared" si="8"/>
        <v>1204317</v>
      </c>
      <c r="B563" s="1" t="s">
        <v>2639</v>
      </c>
      <c r="C563" s="1">
        <v>31962053</v>
      </c>
      <c r="D563" s="1">
        <v>144105</v>
      </c>
      <c r="E563" s="1">
        <v>4</v>
      </c>
      <c r="F563" s="1">
        <v>3.19620531255891E+16</v>
      </c>
      <c r="G563" s="304">
        <v>44342</v>
      </c>
      <c r="H563" s="304">
        <v>45807</v>
      </c>
      <c r="I563" s="1">
        <v>0</v>
      </c>
      <c r="J563" s="1">
        <v>1</v>
      </c>
      <c r="K563" s="1">
        <v>5</v>
      </c>
      <c r="L563" s="1">
        <v>30</v>
      </c>
      <c r="M563" s="1">
        <v>2</v>
      </c>
      <c r="N563" s="305">
        <v>9</v>
      </c>
      <c r="O563" s="305">
        <v>9381</v>
      </c>
      <c r="P563" s="2">
        <v>3680000</v>
      </c>
      <c r="Q563" s="2">
        <v>92629</v>
      </c>
      <c r="R563" s="2">
        <v>3358958</v>
      </c>
      <c r="S563" s="1">
        <v>0</v>
      </c>
      <c r="T563" s="1">
        <v>0</v>
      </c>
      <c r="U563" s="1">
        <v>0</v>
      </c>
      <c r="W563" s="1">
        <v>0</v>
      </c>
      <c r="X563" s="1">
        <v>0</v>
      </c>
      <c r="Y563" s="1">
        <v>0</v>
      </c>
      <c r="AB563" s="304">
        <v>44499</v>
      </c>
      <c r="AC563" s="1">
        <v>1</v>
      </c>
      <c r="AD563" s="1" t="s">
        <v>3016</v>
      </c>
      <c r="AE563" s="1">
        <v>1</v>
      </c>
      <c r="AF563" s="1">
        <v>30</v>
      </c>
      <c r="AG563" s="1">
        <v>0</v>
      </c>
      <c r="AH563" s="1" t="s">
        <v>1454</v>
      </c>
      <c r="AI563" s="1" t="s">
        <v>1454</v>
      </c>
      <c r="AJ563" s="1" t="s">
        <v>1454</v>
      </c>
      <c r="AK563" s="1" t="s">
        <v>1454</v>
      </c>
      <c r="AL563" s="1" t="s">
        <v>1454</v>
      </c>
      <c r="AM563" s="1" t="s">
        <v>1454</v>
      </c>
      <c r="AN563" s="1">
        <v>1</v>
      </c>
      <c r="AO563" s="1">
        <v>1</v>
      </c>
      <c r="AP563" s="1" t="s">
        <v>3086</v>
      </c>
      <c r="AQ563" s="1" t="s">
        <v>1454</v>
      </c>
      <c r="AR563" s="2">
        <v>2154641</v>
      </c>
      <c r="AS563" s="1" t="s">
        <v>3031</v>
      </c>
      <c r="AT563" s="1">
        <v>44342</v>
      </c>
      <c r="AU563" s="1">
        <v>0</v>
      </c>
      <c r="AV563" s="1">
        <v>0</v>
      </c>
      <c r="AW563" s="1">
        <v>0</v>
      </c>
      <c r="AX563" s="1" t="s">
        <v>1454</v>
      </c>
      <c r="AY563" s="1" t="s">
        <v>1454</v>
      </c>
      <c r="AZ563" s="1">
        <v>0</v>
      </c>
      <c r="BA563" s="1">
        <v>0</v>
      </c>
    </row>
    <row r="564" spans="1:53" x14ac:dyDescent="0.25">
      <c r="A564" s="309">
        <f t="shared" si="8"/>
        <v>241863</v>
      </c>
      <c r="B564" s="1" t="s">
        <v>2639</v>
      </c>
      <c r="C564" s="1">
        <v>31962053</v>
      </c>
      <c r="D564" s="1">
        <v>144105</v>
      </c>
      <c r="E564" s="1">
        <v>4</v>
      </c>
      <c r="F564" s="1">
        <v>3.19620531246892E+16</v>
      </c>
      <c r="G564" s="304">
        <v>44375</v>
      </c>
      <c r="H564" s="304">
        <v>44742</v>
      </c>
      <c r="I564" s="1">
        <v>0</v>
      </c>
      <c r="J564" s="1">
        <v>1</v>
      </c>
      <c r="K564" s="1">
        <v>2</v>
      </c>
      <c r="L564" s="1">
        <v>30</v>
      </c>
      <c r="M564" s="1">
        <v>2</v>
      </c>
      <c r="N564" s="305">
        <v>19.2</v>
      </c>
      <c r="O564" s="305">
        <v>20983</v>
      </c>
      <c r="P564" s="2">
        <v>800000</v>
      </c>
      <c r="Q564" s="2">
        <v>74031</v>
      </c>
      <c r="R564" s="2">
        <v>674580</v>
      </c>
      <c r="S564" s="1">
        <v>0</v>
      </c>
      <c r="T564" s="1">
        <v>0</v>
      </c>
      <c r="U564" s="1">
        <v>0</v>
      </c>
      <c r="W564" s="1">
        <v>0</v>
      </c>
      <c r="X564" s="1">
        <v>0</v>
      </c>
      <c r="Y564" s="1">
        <v>0</v>
      </c>
      <c r="AB564" s="304">
        <v>44500</v>
      </c>
      <c r="AC564" s="1">
        <v>1</v>
      </c>
      <c r="AD564" s="1" t="s">
        <v>3016</v>
      </c>
      <c r="AE564" s="1">
        <v>1</v>
      </c>
      <c r="AF564" s="1">
        <v>30</v>
      </c>
      <c r="AG564" s="1">
        <v>0</v>
      </c>
      <c r="AH564" s="1" t="s">
        <v>1454</v>
      </c>
      <c r="AI564" s="1" t="s">
        <v>1454</v>
      </c>
      <c r="AJ564" s="1" t="s">
        <v>1454</v>
      </c>
      <c r="AK564" s="1" t="s">
        <v>1454</v>
      </c>
      <c r="AL564" s="1" t="s">
        <v>1454</v>
      </c>
      <c r="AM564" s="1" t="s">
        <v>1454</v>
      </c>
      <c r="AN564" s="1">
        <v>1</v>
      </c>
      <c r="AO564" s="1">
        <v>1</v>
      </c>
      <c r="AP564" s="1" t="s">
        <v>3086</v>
      </c>
      <c r="AQ564" s="1" t="s">
        <v>1454</v>
      </c>
      <c r="AR564" s="2">
        <v>432717</v>
      </c>
      <c r="AS564" s="1" t="s">
        <v>3018</v>
      </c>
      <c r="AT564" s="1">
        <v>44375</v>
      </c>
      <c r="AU564" s="1">
        <v>0</v>
      </c>
      <c r="AV564" s="1">
        <v>0</v>
      </c>
      <c r="AW564" s="1">
        <v>0</v>
      </c>
      <c r="AX564" s="1" t="s">
        <v>1454</v>
      </c>
      <c r="AY564" s="1" t="s">
        <v>1454</v>
      </c>
      <c r="AZ564" s="1">
        <v>0</v>
      </c>
      <c r="BA564" s="1">
        <v>0</v>
      </c>
    </row>
    <row r="565" spans="1:53" x14ac:dyDescent="0.25">
      <c r="A565" s="309">
        <f t="shared" si="8"/>
        <v>2474617</v>
      </c>
      <c r="B565" s="1" t="s">
        <v>2639</v>
      </c>
      <c r="C565" s="1">
        <v>31962053</v>
      </c>
      <c r="D565" s="1">
        <v>144105</v>
      </c>
      <c r="E565" s="1">
        <v>4</v>
      </c>
      <c r="F565" s="1">
        <v>3.19620531175866E+16</v>
      </c>
      <c r="G565" s="304">
        <v>43671</v>
      </c>
      <c r="H565" s="304">
        <v>45838</v>
      </c>
      <c r="I565" s="1">
        <v>0</v>
      </c>
      <c r="J565" s="1">
        <v>1</v>
      </c>
      <c r="K565" s="1">
        <v>25</v>
      </c>
      <c r="L565" s="1">
        <v>30</v>
      </c>
      <c r="M565" s="1">
        <v>2</v>
      </c>
      <c r="N565" s="305">
        <v>18</v>
      </c>
      <c r="O565" s="305">
        <v>19562</v>
      </c>
      <c r="P565" s="2">
        <v>9000000</v>
      </c>
      <c r="Q565" s="2">
        <v>206738</v>
      </c>
      <c r="R565" s="2">
        <v>6901946</v>
      </c>
      <c r="S565" s="1">
        <v>0</v>
      </c>
      <c r="T565" s="1">
        <v>0</v>
      </c>
      <c r="U565" s="1">
        <v>0</v>
      </c>
      <c r="W565" s="1">
        <v>0</v>
      </c>
      <c r="X565" s="1">
        <v>0</v>
      </c>
      <c r="Y565" s="1">
        <v>0</v>
      </c>
      <c r="AB565" s="304">
        <v>44499</v>
      </c>
      <c r="AC565" s="1">
        <v>1</v>
      </c>
      <c r="AD565" s="1" t="s">
        <v>3016</v>
      </c>
      <c r="AE565" s="1">
        <v>1</v>
      </c>
      <c r="AF565" s="1">
        <v>30</v>
      </c>
      <c r="AG565" s="1">
        <v>0</v>
      </c>
      <c r="AH565" s="1" t="s">
        <v>1454</v>
      </c>
      <c r="AI565" s="1" t="s">
        <v>1454</v>
      </c>
      <c r="AJ565" s="1" t="s">
        <v>1454</v>
      </c>
      <c r="AK565" s="1" t="s">
        <v>1454</v>
      </c>
      <c r="AL565" s="1" t="s">
        <v>1454</v>
      </c>
      <c r="AM565" s="1" t="s">
        <v>1454</v>
      </c>
      <c r="AN565" s="1">
        <v>1</v>
      </c>
      <c r="AO565" s="1">
        <v>1</v>
      </c>
      <c r="AP565" s="1" t="s">
        <v>3086</v>
      </c>
      <c r="AQ565" s="1" t="s">
        <v>1454</v>
      </c>
      <c r="AR565" s="2">
        <v>4427329</v>
      </c>
      <c r="AS565" s="1" t="s">
        <v>3027</v>
      </c>
      <c r="AT565" s="1">
        <v>43671</v>
      </c>
      <c r="AU565" s="1">
        <v>0</v>
      </c>
      <c r="AV565" s="1">
        <v>0</v>
      </c>
      <c r="AW565" s="1">
        <v>0</v>
      </c>
      <c r="AX565" s="1" t="s">
        <v>1454</v>
      </c>
      <c r="AY565" s="1" t="s">
        <v>1454</v>
      </c>
      <c r="AZ565" s="1">
        <v>0</v>
      </c>
      <c r="BA565" s="1">
        <v>0</v>
      </c>
    </row>
    <row r="566" spans="1:53" x14ac:dyDescent="0.25">
      <c r="A566" s="309">
        <f t="shared" si="8"/>
        <v>433539</v>
      </c>
      <c r="B566" s="1" t="s">
        <v>2639</v>
      </c>
      <c r="C566" s="1">
        <v>38873499</v>
      </c>
      <c r="D566" s="1">
        <v>144105</v>
      </c>
      <c r="E566" s="1">
        <v>4</v>
      </c>
      <c r="F566" s="1">
        <v>3.88734991083892E+16</v>
      </c>
      <c r="G566" s="304">
        <v>44372</v>
      </c>
      <c r="H566" s="304">
        <v>44560</v>
      </c>
      <c r="I566" s="1">
        <v>0</v>
      </c>
      <c r="J566" s="1">
        <v>2</v>
      </c>
      <c r="K566" s="1">
        <v>0</v>
      </c>
      <c r="L566" s="1">
        <v>30</v>
      </c>
      <c r="M566" s="1">
        <v>2</v>
      </c>
      <c r="N566" s="305">
        <v>19.2</v>
      </c>
      <c r="O566" s="305">
        <v>20983</v>
      </c>
      <c r="P566" s="2">
        <v>640000</v>
      </c>
      <c r="Q566" s="2">
        <v>0</v>
      </c>
      <c r="R566" s="2">
        <v>640000</v>
      </c>
      <c r="S566" s="1">
        <v>0</v>
      </c>
      <c r="T566" s="1">
        <v>0</v>
      </c>
      <c r="U566" s="1">
        <v>0</v>
      </c>
      <c r="W566" s="1">
        <v>0</v>
      </c>
      <c r="X566" s="1">
        <v>0</v>
      </c>
      <c r="Y566" s="1">
        <v>0</v>
      </c>
      <c r="Z566" s="1">
        <v>640000</v>
      </c>
      <c r="AA566" s="1">
        <v>12</v>
      </c>
      <c r="AB566" s="304">
        <v>44372</v>
      </c>
      <c r="AC566" s="1">
        <v>1</v>
      </c>
      <c r="AD566" s="1" t="s">
        <v>3016</v>
      </c>
      <c r="AE566" s="1">
        <v>1</v>
      </c>
      <c r="AF566" s="1">
        <v>30</v>
      </c>
      <c r="AG566" s="1">
        <v>0</v>
      </c>
      <c r="AH566" s="1" t="s">
        <v>1454</v>
      </c>
      <c r="AI566" s="1" t="s">
        <v>1454</v>
      </c>
      <c r="AJ566" s="1" t="s">
        <v>1454</v>
      </c>
      <c r="AK566" s="1" t="s">
        <v>1454</v>
      </c>
      <c r="AL566" s="1" t="s">
        <v>1454</v>
      </c>
      <c r="AM566" s="1" t="s">
        <v>1454</v>
      </c>
      <c r="AN566" s="1">
        <v>1</v>
      </c>
      <c r="AO566" s="1">
        <v>1</v>
      </c>
      <c r="AP566" s="1" t="s">
        <v>3086</v>
      </c>
      <c r="AQ566" s="1" t="s">
        <v>1454</v>
      </c>
      <c r="AR566" s="2">
        <v>206461</v>
      </c>
      <c r="AS566" s="1" t="s">
        <v>3044</v>
      </c>
      <c r="AT566" s="1">
        <v>44372</v>
      </c>
      <c r="AU566" s="1">
        <v>0</v>
      </c>
      <c r="AV566" s="1">
        <v>0</v>
      </c>
      <c r="AW566" s="1">
        <v>0</v>
      </c>
      <c r="AX566" s="1" t="s">
        <v>1454</v>
      </c>
      <c r="AY566" s="1">
        <v>890303093000</v>
      </c>
      <c r="AZ566" s="1">
        <v>0</v>
      </c>
      <c r="BA566" s="1">
        <v>0</v>
      </c>
    </row>
    <row r="567" spans="1:53" x14ac:dyDescent="0.25">
      <c r="A567" s="309">
        <f t="shared" si="8"/>
        <v>17711058</v>
      </c>
      <c r="B567" s="1" t="s">
        <v>2639</v>
      </c>
      <c r="C567" s="1">
        <v>38873499</v>
      </c>
      <c r="D567" s="1">
        <v>144105</v>
      </c>
      <c r="E567" s="1">
        <v>4</v>
      </c>
      <c r="F567" s="1">
        <v>3.8873499117788E+16</v>
      </c>
      <c r="G567" s="304">
        <v>43973</v>
      </c>
      <c r="H567" s="304">
        <v>46537</v>
      </c>
      <c r="I567" s="1">
        <v>0</v>
      </c>
      <c r="J567" s="1">
        <v>1</v>
      </c>
      <c r="K567" s="1">
        <v>16</v>
      </c>
      <c r="L567" s="1">
        <v>30</v>
      </c>
      <c r="M567" s="1">
        <v>2</v>
      </c>
      <c r="N567" s="305">
        <v>18</v>
      </c>
      <c r="O567" s="305">
        <v>19562</v>
      </c>
      <c r="P567" s="2">
        <v>29273000</v>
      </c>
      <c r="Q567" s="2">
        <v>620207</v>
      </c>
      <c r="R567" s="2">
        <v>26145443</v>
      </c>
      <c r="S567" s="1">
        <v>0</v>
      </c>
      <c r="T567" s="1">
        <v>0</v>
      </c>
      <c r="U567" s="1">
        <v>0</v>
      </c>
      <c r="W567" s="1">
        <v>0</v>
      </c>
      <c r="X567" s="1">
        <v>0</v>
      </c>
      <c r="Y567" s="1">
        <v>0</v>
      </c>
      <c r="AB567" s="304">
        <v>44498</v>
      </c>
      <c r="AC567" s="1">
        <v>1</v>
      </c>
      <c r="AD567" s="1" t="s">
        <v>3016</v>
      </c>
      <c r="AE567" s="1">
        <v>1</v>
      </c>
      <c r="AF567" s="1">
        <v>30</v>
      </c>
      <c r="AG567" s="1">
        <v>0</v>
      </c>
      <c r="AH567" s="1" t="s">
        <v>1454</v>
      </c>
      <c r="AI567" s="1" t="s">
        <v>1454</v>
      </c>
      <c r="AJ567" s="1" t="s">
        <v>1454</v>
      </c>
      <c r="AK567" s="1" t="s">
        <v>1454</v>
      </c>
      <c r="AL567" s="1" t="s">
        <v>1454</v>
      </c>
      <c r="AM567" s="1" t="s">
        <v>1454</v>
      </c>
      <c r="AN567" s="1">
        <v>1</v>
      </c>
      <c r="AO567" s="1">
        <v>1</v>
      </c>
      <c r="AP567" s="1" t="s">
        <v>3086</v>
      </c>
      <c r="AQ567" s="1" t="s">
        <v>1454</v>
      </c>
      <c r="AR567" s="2">
        <v>8434385</v>
      </c>
      <c r="AS567" s="1" t="s">
        <v>3026</v>
      </c>
      <c r="AT567" s="1">
        <v>43973</v>
      </c>
      <c r="AU567" s="1">
        <v>0</v>
      </c>
      <c r="AV567" s="1">
        <v>0</v>
      </c>
      <c r="AW567" s="1">
        <v>0</v>
      </c>
      <c r="AX567" s="1" t="s">
        <v>1454</v>
      </c>
      <c r="AY567" s="1">
        <v>890303093000</v>
      </c>
      <c r="AZ567" s="1">
        <v>0</v>
      </c>
      <c r="BA567" s="1">
        <v>0</v>
      </c>
    </row>
    <row r="568" spans="1:53" x14ac:dyDescent="0.25">
      <c r="A568" s="309">
        <f t="shared" si="8"/>
        <v>0</v>
      </c>
      <c r="B568" s="1" t="s">
        <v>2639</v>
      </c>
      <c r="C568" s="1">
        <v>7544691</v>
      </c>
      <c r="D568" s="1">
        <v>144105</v>
      </c>
      <c r="E568" s="1">
        <v>4</v>
      </c>
      <c r="F568" s="1">
        <v>7544691115486240</v>
      </c>
      <c r="G568" s="304">
        <v>43602</v>
      </c>
      <c r="H568" s="304">
        <v>45076</v>
      </c>
      <c r="I568" s="1">
        <v>0</v>
      </c>
      <c r="J568" s="1">
        <v>1</v>
      </c>
      <c r="K568" s="1">
        <v>26</v>
      </c>
      <c r="L568" s="1">
        <v>30</v>
      </c>
      <c r="M568" s="1">
        <v>2</v>
      </c>
      <c r="N568" s="305">
        <v>12.6</v>
      </c>
      <c r="O568" s="305">
        <v>13354</v>
      </c>
      <c r="P568" s="2">
        <v>5000000</v>
      </c>
      <c r="Q568" s="2">
        <v>133860</v>
      </c>
      <c r="R568" s="2">
        <v>2610443</v>
      </c>
      <c r="S568" s="1">
        <v>0</v>
      </c>
      <c r="T568" s="1">
        <v>0</v>
      </c>
      <c r="U568" s="1">
        <v>0</v>
      </c>
      <c r="W568" s="1">
        <v>0</v>
      </c>
      <c r="X568" s="1">
        <v>0</v>
      </c>
      <c r="Y568" s="1">
        <v>0</v>
      </c>
      <c r="AB568" s="304">
        <v>44498</v>
      </c>
      <c r="AC568" s="1">
        <v>1</v>
      </c>
      <c r="AD568" s="1" t="s">
        <v>3016</v>
      </c>
      <c r="AE568" s="1">
        <v>1</v>
      </c>
      <c r="AF568" s="1">
        <v>30</v>
      </c>
      <c r="AG568" s="1">
        <v>0</v>
      </c>
      <c r="AH568" s="1" t="s">
        <v>1454</v>
      </c>
      <c r="AI568" s="1" t="s">
        <v>1454</v>
      </c>
      <c r="AJ568" s="1" t="s">
        <v>1454</v>
      </c>
      <c r="AK568" s="1" t="s">
        <v>1454</v>
      </c>
      <c r="AL568" s="1" t="s">
        <v>1454</v>
      </c>
      <c r="AM568" s="1" t="s">
        <v>1454</v>
      </c>
      <c r="AN568" s="1">
        <v>1</v>
      </c>
      <c r="AO568" s="1">
        <v>1</v>
      </c>
      <c r="AP568" s="1" t="s">
        <v>3086</v>
      </c>
      <c r="AQ568" s="1" t="s">
        <v>1454</v>
      </c>
      <c r="AR568" s="2">
        <v>8646896</v>
      </c>
      <c r="AS568" s="1" t="s">
        <v>3020</v>
      </c>
      <c r="AT568" s="1">
        <v>43602</v>
      </c>
      <c r="AU568" s="1">
        <v>0</v>
      </c>
      <c r="AV568" s="1">
        <v>0</v>
      </c>
      <c r="AW568" s="1">
        <v>0</v>
      </c>
      <c r="AX568" s="1" t="s">
        <v>1454</v>
      </c>
      <c r="AY568" s="1">
        <v>890303093000</v>
      </c>
      <c r="AZ568" s="1">
        <v>0</v>
      </c>
      <c r="BA568" s="1">
        <v>0</v>
      </c>
    </row>
    <row r="569" spans="1:53" x14ac:dyDescent="0.25">
      <c r="A569" s="309">
        <f t="shared" si="8"/>
        <v>0</v>
      </c>
      <c r="B569" s="1" t="s">
        <v>2639</v>
      </c>
      <c r="C569" s="1">
        <v>10450035</v>
      </c>
      <c r="D569" s="1">
        <v>144105</v>
      </c>
      <c r="E569" s="1">
        <v>4</v>
      </c>
      <c r="F569" s="1">
        <v>1.04500351130141E+16</v>
      </c>
      <c r="G569" s="304">
        <v>44484</v>
      </c>
      <c r="H569" s="304">
        <v>44560</v>
      </c>
      <c r="I569" s="1">
        <v>0</v>
      </c>
      <c r="J569" s="1">
        <v>1</v>
      </c>
      <c r="K569" s="1">
        <v>0</v>
      </c>
      <c r="L569" s="1">
        <v>30</v>
      </c>
      <c r="M569" s="1">
        <v>2</v>
      </c>
      <c r="N569" s="305">
        <v>19.8</v>
      </c>
      <c r="O569" s="305">
        <v>21699</v>
      </c>
      <c r="P569" s="2">
        <v>70000</v>
      </c>
      <c r="Q569" s="2">
        <v>35881</v>
      </c>
      <c r="R569" s="2">
        <v>70000</v>
      </c>
      <c r="S569" s="1">
        <v>0</v>
      </c>
      <c r="T569" s="1">
        <v>0</v>
      </c>
      <c r="U569" s="1">
        <v>0</v>
      </c>
      <c r="W569" s="1">
        <v>0</v>
      </c>
      <c r="X569" s="1">
        <v>0</v>
      </c>
      <c r="Y569" s="1">
        <v>0</v>
      </c>
      <c r="AB569" s="304">
        <v>44484</v>
      </c>
      <c r="AC569" s="1">
        <v>1</v>
      </c>
      <c r="AD569" s="1" t="s">
        <v>3016</v>
      </c>
      <c r="AE569" s="1">
        <v>1</v>
      </c>
      <c r="AF569" s="1">
        <v>30</v>
      </c>
      <c r="AG569" s="1">
        <v>0</v>
      </c>
      <c r="AH569" s="1" t="s">
        <v>1454</v>
      </c>
      <c r="AI569" s="1" t="s">
        <v>1454</v>
      </c>
      <c r="AJ569" s="1" t="s">
        <v>1454</v>
      </c>
      <c r="AK569" s="1" t="s">
        <v>1454</v>
      </c>
      <c r="AL569" s="1" t="s">
        <v>1454</v>
      </c>
      <c r="AM569" s="1" t="s">
        <v>1454</v>
      </c>
      <c r="AN569" s="1">
        <v>1</v>
      </c>
      <c r="AO569" s="1">
        <v>1</v>
      </c>
      <c r="AP569" s="1" t="s">
        <v>3086</v>
      </c>
      <c r="AQ569" s="1" t="s">
        <v>1454</v>
      </c>
      <c r="AR569" s="2">
        <v>3836348</v>
      </c>
      <c r="AS569" s="1" t="s">
        <v>3078</v>
      </c>
      <c r="AT569" s="1">
        <v>44484</v>
      </c>
      <c r="AU569" s="1">
        <v>0</v>
      </c>
      <c r="AV569" s="1">
        <v>0</v>
      </c>
      <c r="AW569" s="1">
        <v>0</v>
      </c>
      <c r="AX569" s="1" t="s">
        <v>1454</v>
      </c>
      <c r="AY569" s="1">
        <v>890303093000</v>
      </c>
      <c r="AZ569" s="1">
        <v>0</v>
      </c>
      <c r="BA569" s="1">
        <v>0</v>
      </c>
    </row>
    <row r="570" spans="1:53" x14ac:dyDescent="0.25">
      <c r="A570" s="309">
        <f t="shared" si="8"/>
        <v>0</v>
      </c>
      <c r="B570" s="1" t="s">
        <v>2639</v>
      </c>
      <c r="C570" s="1">
        <v>1151960369</v>
      </c>
      <c r="D570" s="1">
        <v>144105</v>
      </c>
      <c r="E570" s="1">
        <v>4</v>
      </c>
      <c r="F570" s="1">
        <v>1.1519603691154801E+18</v>
      </c>
      <c r="G570" s="304">
        <v>44440</v>
      </c>
      <c r="H570" s="304">
        <v>44985</v>
      </c>
      <c r="I570" s="1">
        <v>0</v>
      </c>
      <c r="J570" s="1">
        <v>1</v>
      </c>
      <c r="K570" s="1">
        <v>2</v>
      </c>
      <c r="L570" s="1">
        <v>30</v>
      </c>
      <c r="M570" s="1">
        <v>2</v>
      </c>
      <c r="N570" s="305">
        <v>9</v>
      </c>
      <c r="O570" s="305">
        <v>9381</v>
      </c>
      <c r="P570" s="2">
        <v>1300000</v>
      </c>
      <c r="Q570" s="2">
        <v>77649</v>
      </c>
      <c r="R570" s="2">
        <v>1164303</v>
      </c>
      <c r="S570" s="1">
        <v>0</v>
      </c>
      <c r="T570" s="1">
        <v>0</v>
      </c>
      <c r="U570" s="1">
        <v>0</v>
      </c>
      <c r="W570" s="1">
        <v>0</v>
      </c>
      <c r="X570" s="1">
        <v>0</v>
      </c>
      <c r="Y570" s="1">
        <v>0</v>
      </c>
      <c r="AB570" s="304">
        <v>44499</v>
      </c>
      <c r="AC570" s="1">
        <v>1</v>
      </c>
      <c r="AD570" s="1" t="s">
        <v>3016</v>
      </c>
      <c r="AE570" s="1">
        <v>1</v>
      </c>
      <c r="AF570" s="1">
        <v>30</v>
      </c>
      <c r="AG570" s="1">
        <v>0</v>
      </c>
      <c r="AH570" s="1" t="s">
        <v>1454</v>
      </c>
      <c r="AI570" s="1" t="s">
        <v>1454</v>
      </c>
      <c r="AJ570" s="1" t="s">
        <v>1454</v>
      </c>
      <c r="AK570" s="1" t="s">
        <v>1454</v>
      </c>
      <c r="AL570" s="1" t="s">
        <v>1454</v>
      </c>
      <c r="AM570" s="1" t="s">
        <v>1454</v>
      </c>
      <c r="AN570" s="1">
        <v>1</v>
      </c>
      <c r="AO570" s="1">
        <v>1</v>
      </c>
      <c r="AP570" s="1" t="s">
        <v>3086</v>
      </c>
      <c r="AQ570" s="1" t="s">
        <v>1454</v>
      </c>
      <c r="AR570" s="2">
        <v>1625948</v>
      </c>
      <c r="AS570" s="1" t="s">
        <v>3020</v>
      </c>
      <c r="AT570" s="1">
        <v>44440</v>
      </c>
      <c r="AU570" s="1">
        <v>0</v>
      </c>
      <c r="AV570" s="1">
        <v>0</v>
      </c>
      <c r="AW570" s="1">
        <v>0</v>
      </c>
      <c r="AX570" s="1" t="s">
        <v>1454</v>
      </c>
      <c r="AY570" s="1">
        <v>800090782</v>
      </c>
      <c r="AZ570" s="1">
        <v>0</v>
      </c>
      <c r="BA570" s="1">
        <v>0</v>
      </c>
    </row>
    <row r="571" spans="1:53" x14ac:dyDescent="0.25">
      <c r="A571" s="309">
        <f t="shared" si="8"/>
        <v>0</v>
      </c>
      <c r="B571" s="1" t="s">
        <v>2639</v>
      </c>
      <c r="C571" s="1">
        <v>1151960369</v>
      </c>
      <c r="D571" s="1">
        <v>144105</v>
      </c>
      <c r="E571" s="1">
        <v>4</v>
      </c>
      <c r="F571" s="1">
        <v>1.15196036911718E+18</v>
      </c>
      <c r="G571" s="304">
        <v>44161</v>
      </c>
      <c r="H571" s="304">
        <v>44895</v>
      </c>
      <c r="I571" s="1">
        <v>0</v>
      </c>
      <c r="J571" s="1">
        <v>1</v>
      </c>
      <c r="K571" s="1">
        <v>11</v>
      </c>
      <c r="L571" s="1">
        <v>30</v>
      </c>
      <c r="M571" s="1">
        <v>2</v>
      </c>
      <c r="N571" s="305">
        <v>11.76</v>
      </c>
      <c r="O571" s="305">
        <v>12415</v>
      </c>
      <c r="P571" s="2">
        <v>1500000</v>
      </c>
      <c r="Q571" s="2">
        <v>70863</v>
      </c>
      <c r="R571" s="2">
        <v>858074</v>
      </c>
      <c r="S571" s="1">
        <v>0</v>
      </c>
      <c r="T571" s="1">
        <v>0</v>
      </c>
      <c r="U571" s="1">
        <v>0</v>
      </c>
      <c r="W571" s="1">
        <v>0</v>
      </c>
      <c r="X571" s="1">
        <v>0</v>
      </c>
      <c r="Y571" s="1">
        <v>0</v>
      </c>
      <c r="AB571" s="304">
        <v>44499</v>
      </c>
      <c r="AC571" s="1">
        <v>1</v>
      </c>
      <c r="AD571" s="1" t="s">
        <v>3016</v>
      </c>
      <c r="AE571" s="1">
        <v>1</v>
      </c>
      <c r="AF571" s="1">
        <v>30</v>
      </c>
      <c r="AG571" s="1">
        <v>0</v>
      </c>
      <c r="AH571" s="1" t="s">
        <v>1454</v>
      </c>
      <c r="AI571" s="1" t="s">
        <v>1454</v>
      </c>
      <c r="AJ571" s="1" t="s">
        <v>1454</v>
      </c>
      <c r="AK571" s="1" t="s">
        <v>1454</v>
      </c>
      <c r="AL571" s="1" t="s">
        <v>1454</v>
      </c>
      <c r="AM571" s="1" t="s">
        <v>1454</v>
      </c>
      <c r="AN571" s="1">
        <v>1</v>
      </c>
      <c r="AO571" s="1">
        <v>1</v>
      </c>
      <c r="AP571" s="1" t="s">
        <v>3086</v>
      </c>
      <c r="AQ571" s="1" t="s">
        <v>1454</v>
      </c>
      <c r="AR571" s="2">
        <v>1198300</v>
      </c>
      <c r="AS571" s="1" t="s">
        <v>3025</v>
      </c>
      <c r="AT571" s="1">
        <v>44161</v>
      </c>
      <c r="AU571" s="1">
        <v>0</v>
      </c>
      <c r="AV571" s="1">
        <v>0</v>
      </c>
      <c r="AW571" s="1">
        <v>0</v>
      </c>
      <c r="AX571" s="1" t="s">
        <v>1454</v>
      </c>
      <c r="AY571" s="1">
        <v>800090782</v>
      </c>
      <c r="AZ571" s="1">
        <v>0</v>
      </c>
      <c r="BA571" s="1">
        <v>0</v>
      </c>
    </row>
    <row r="572" spans="1:53" x14ac:dyDescent="0.25">
      <c r="A572" s="309">
        <f t="shared" si="8"/>
        <v>0</v>
      </c>
      <c r="B572" s="1" t="s">
        <v>2639</v>
      </c>
      <c r="C572" s="1">
        <v>1151960369</v>
      </c>
      <c r="D572" s="1">
        <v>144105</v>
      </c>
      <c r="E572" s="1">
        <v>4</v>
      </c>
      <c r="F572" s="1">
        <v>1.1519603691154801E+18</v>
      </c>
      <c r="G572" s="304">
        <v>44097</v>
      </c>
      <c r="H572" s="304">
        <v>44650</v>
      </c>
      <c r="I572" s="1">
        <v>0</v>
      </c>
      <c r="J572" s="1">
        <v>1</v>
      </c>
      <c r="K572" s="1">
        <v>13</v>
      </c>
      <c r="L572" s="1">
        <v>30</v>
      </c>
      <c r="M572" s="1">
        <v>2</v>
      </c>
      <c r="N572" s="305">
        <v>11.4</v>
      </c>
      <c r="O572" s="305">
        <v>12015</v>
      </c>
      <c r="P572" s="2">
        <v>1800000</v>
      </c>
      <c r="Q572" s="2">
        <v>109507</v>
      </c>
      <c r="R572" s="2">
        <v>531891</v>
      </c>
      <c r="S572" s="1">
        <v>0</v>
      </c>
      <c r="T572" s="1">
        <v>0</v>
      </c>
      <c r="U572" s="1">
        <v>0</v>
      </c>
      <c r="W572" s="1">
        <v>0</v>
      </c>
      <c r="X572" s="1">
        <v>0</v>
      </c>
      <c r="Y572" s="1">
        <v>0</v>
      </c>
      <c r="AB572" s="304">
        <v>44499</v>
      </c>
      <c r="AC572" s="1">
        <v>1</v>
      </c>
      <c r="AD572" s="1" t="s">
        <v>3016</v>
      </c>
      <c r="AE572" s="1">
        <v>1</v>
      </c>
      <c r="AF572" s="1">
        <v>30</v>
      </c>
      <c r="AG572" s="1">
        <v>0</v>
      </c>
      <c r="AH572" s="1" t="s">
        <v>1454</v>
      </c>
      <c r="AI572" s="1" t="s">
        <v>1454</v>
      </c>
      <c r="AJ572" s="1" t="s">
        <v>1454</v>
      </c>
      <c r="AK572" s="1" t="s">
        <v>1454</v>
      </c>
      <c r="AL572" s="1" t="s">
        <v>1454</v>
      </c>
      <c r="AM572" s="1" t="s">
        <v>1454</v>
      </c>
      <c r="AN572" s="1">
        <v>1</v>
      </c>
      <c r="AO572" s="1">
        <v>1</v>
      </c>
      <c r="AP572" s="1" t="s">
        <v>3086</v>
      </c>
      <c r="AQ572" s="1" t="s">
        <v>1454</v>
      </c>
      <c r="AR572" s="2">
        <v>742785</v>
      </c>
      <c r="AS572" s="1" t="s">
        <v>3020</v>
      </c>
      <c r="AT572" s="1">
        <v>44097</v>
      </c>
      <c r="AU572" s="1">
        <v>0</v>
      </c>
      <c r="AV572" s="1">
        <v>0</v>
      </c>
      <c r="AW572" s="1">
        <v>0</v>
      </c>
      <c r="AX572" s="1" t="s">
        <v>1454</v>
      </c>
      <c r="AY572" s="1">
        <v>800090782</v>
      </c>
      <c r="AZ572" s="1">
        <v>0</v>
      </c>
      <c r="BA572" s="1">
        <v>0</v>
      </c>
    </row>
    <row r="573" spans="1:53" x14ac:dyDescent="0.25">
      <c r="A573" s="309">
        <f t="shared" si="8"/>
        <v>1774465</v>
      </c>
      <c r="B573" s="1" t="s">
        <v>2639</v>
      </c>
      <c r="C573" s="1">
        <v>94537222</v>
      </c>
      <c r="D573" s="1">
        <v>144105</v>
      </c>
      <c r="E573" s="1">
        <v>4</v>
      </c>
      <c r="F573" s="1">
        <v>945372221120463</v>
      </c>
      <c r="G573" s="304">
        <v>43763</v>
      </c>
      <c r="H573" s="304">
        <v>45229</v>
      </c>
      <c r="I573" s="1">
        <v>0</v>
      </c>
      <c r="J573" s="1">
        <v>1</v>
      </c>
      <c r="K573" s="1">
        <v>21</v>
      </c>
      <c r="L573" s="1">
        <v>30</v>
      </c>
      <c r="M573" s="1">
        <v>2</v>
      </c>
      <c r="N573" s="305">
        <v>14.4</v>
      </c>
      <c r="O573" s="305">
        <v>15389</v>
      </c>
      <c r="P573" s="2">
        <v>10000000</v>
      </c>
      <c r="Q573" s="2">
        <v>276728</v>
      </c>
      <c r="R573" s="2">
        <v>6329911</v>
      </c>
      <c r="S573" s="1">
        <v>0</v>
      </c>
      <c r="T573" s="1">
        <v>0</v>
      </c>
      <c r="U573" s="1">
        <v>0</v>
      </c>
      <c r="W573" s="1">
        <v>0</v>
      </c>
      <c r="X573" s="1">
        <v>0</v>
      </c>
      <c r="Y573" s="1">
        <v>0</v>
      </c>
      <c r="AB573" s="304">
        <v>44498</v>
      </c>
      <c r="AC573" s="1">
        <v>1</v>
      </c>
      <c r="AD573" s="1" t="s">
        <v>3016</v>
      </c>
      <c r="AE573" s="1">
        <v>1</v>
      </c>
      <c r="AF573" s="1">
        <v>30</v>
      </c>
      <c r="AG573" s="1">
        <v>0</v>
      </c>
      <c r="AH573" s="1" t="s">
        <v>1454</v>
      </c>
      <c r="AI573" s="1" t="s">
        <v>1454</v>
      </c>
      <c r="AJ573" s="1" t="s">
        <v>1454</v>
      </c>
      <c r="AK573" s="1" t="s">
        <v>1454</v>
      </c>
      <c r="AL573" s="1" t="s">
        <v>1454</v>
      </c>
      <c r="AM573" s="1" t="s">
        <v>1454</v>
      </c>
      <c r="AN573" s="1">
        <v>1</v>
      </c>
      <c r="AO573" s="1">
        <v>1</v>
      </c>
      <c r="AP573" s="1" t="s">
        <v>3086</v>
      </c>
      <c r="AQ573" s="1" t="s">
        <v>1454</v>
      </c>
      <c r="AR573" s="2">
        <v>4555446</v>
      </c>
      <c r="AS573" s="1" t="s">
        <v>3047</v>
      </c>
      <c r="AT573" s="1">
        <v>43763</v>
      </c>
      <c r="AU573" s="1">
        <v>0</v>
      </c>
      <c r="AV573" s="1">
        <v>0</v>
      </c>
      <c r="AW573" s="1">
        <v>0</v>
      </c>
      <c r="AX573" s="1" t="s">
        <v>1454</v>
      </c>
      <c r="AY573" s="1">
        <v>890303093000</v>
      </c>
      <c r="AZ573" s="1">
        <v>0</v>
      </c>
      <c r="BA573" s="1">
        <v>0</v>
      </c>
    </row>
    <row r="574" spans="1:53" x14ac:dyDescent="0.25">
      <c r="A574" s="309">
        <f t="shared" si="8"/>
        <v>181002</v>
      </c>
      <c r="B574" s="1" t="s">
        <v>2639</v>
      </c>
      <c r="C574" s="1">
        <v>94537222</v>
      </c>
      <c r="D574" s="1">
        <v>144105</v>
      </c>
      <c r="E574" s="1">
        <v>4</v>
      </c>
      <c r="F574" s="1">
        <v>9.4537222124688992E+16</v>
      </c>
      <c r="G574" s="304">
        <v>44273</v>
      </c>
      <c r="H574" s="304">
        <v>44834</v>
      </c>
      <c r="I574" s="1">
        <v>0</v>
      </c>
      <c r="J574" s="1">
        <v>1</v>
      </c>
      <c r="K574" s="1">
        <v>7</v>
      </c>
      <c r="L574" s="1">
        <v>30</v>
      </c>
      <c r="M574" s="1">
        <v>2</v>
      </c>
      <c r="N574" s="305">
        <v>19.2</v>
      </c>
      <c r="O574" s="305">
        <v>20983</v>
      </c>
      <c r="P574" s="2">
        <v>1000000</v>
      </c>
      <c r="Q574" s="2">
        <v>64667</v>
      </c>
      <c r="R574" s="2">
        <v>645674</v>
      </c>
      <c r="S574" s="1">
        <v>0</v>
      </c>
      <c r="T574" s="1">
        <v>0</v>
      </c>
      <c r="U574" s="1">
        <v>0</v>
      </c>
      <c r="W574" s="1">
        <v>0</v>
      </c>
      <c r="X574" s="1">
        <v>0</v>
      </c>
      <c r="Y574" s="1">
        <v>0</v>
      </c>
      <c r="AB574" s="304">
        <v>44500</v>
      </c>
      <c r="AC574" s="1">
        <v>1</v>
      </c>
      <c r="AD574" s="1" t="s">
        <v>3016</v>
      </c>
      <c r="AE574" s="1">
        <v>1</v>
      </c>
      <c r="AF574" s="1">
        <v>30</v>
      </c>
      <c r="AG574" s="1">
        <v>0</v>
      </c>
      <c r="AH574" s="1" t="s">
        <v>1454</v>
      </c>
      <c r="AI574" s="1" t="s">
        <v>1454</v>
      </c>
      <c r="AJ574" s="1" t="s">
        <v>1454</v>
      </c>
      <c r="AK574" s="1" t="s">
        <v>1454</v>
      </c>
      <c r="AL574" s="1" t="s">
        <v>1454</v>
      </c>
      <c r="AM574" s="1" t="s">
        <v>1454</v>
      </c>
      <c r="AN574" s="1">
        <v>1</v>
      </c>
      <c r="AO574" s="1">
        <v>1</v>
      </c>
      <c r="AP574" s="1" t="s">
        <v>3086</v>
      </c>
      <c r="AQ574" s="1" t="s">
        <v>1454</v>
      </c>
      <c r="AR574" s="2">
        <v>464672</v>
      </c>
      <c r="AS574" s="1" t="s">
        <v>3018</v>
      </c>
      <c r="AT574" s="1">
        <v>44273</v>
      </c>
      <c r="AU574" s="1">
        <v>0</v>
      </c>
      <c r="AV574" s="1">
        <v>0</v>
      </c>
      <c r="AW574" s="1">
        <v>0</v>
      </c>
      <c r="AX574" s="1" t="s">
        <v>1454</v>
      </c>
      <c r="AY574" s="1">
        <v>890303093000</v>
      </c>
      <c r="AZ574" s="1">
        <v>0</v>
      </c>
      <c r="BA574" s="1">
        <v>0</v>
      </c>
    </row>
    <row r="575" spans="1:53" x14ac:dyDescent="0.25">
      <c r="A575" s="309">
        <f t="shared" si="8"/>
        <v>4938053</v>
      </c>
      <c r="B575" s="1" t="s">
        <v>2639</v>
      </c>
      <c r="C575" s="1">
        <v>1144179838</v>
      </c>
      <c r="D575" s="1">
        <v>144105</v>
      </c>
      <c r="E575" s="1">
        <v>4</v>
      </c>
      <c r="F575" s="1">
        <v>1.14417983812038E+18</v>
      </c>
      <c r="G575" s="304">
        <v>44106</v>
      </c>
      <c r="H575" s="304">
        <v>46295</v>
      </c>
      <c r="I575" s="1">
        <v>0</v>
      </c>
      <c r="J575" s="1">
        <v>1</v>
      </c>
      <c r="K575" s="1">
        <v>13</v>
      </c>
      <c r="L575" s="1">
        <v>30</v>
      </c>
      <c r="M575" s="1">
        <v>2</v>
      </c>
      <c r="N575" s="305">
        <v>15.6</v>
      </c>
      <c r="O575" s="305">
        <v>16765</v>
      </c>
      <c r="P575" s="2">
        <v>10000000</v>
      </c>
      <c r="Q575" s="2">
        <v>218021</v>
      </c>
      <c r="R575" s="2">
        <v>8828828</v>
      </c>
      <c r="S575" s="1">
        <v>0</v>
      </c>
      <c r="T575" s="1">
        <v>0</v>
      </c>
      <c r="U575" s="1">
        <v>0</v>
      </c>
      <c r="W575" s="1">
        <v>0</v>
      </c>
      <c r="X575" s="1">
        <v>0</v>
      </c>
      <c r="Y575" s="1">
        <v>0</v>
      </c>
      <c r="AB575" s="304">
        <v>44498</v>
      </c>
      <c r="AC575" s="1">
        <v>1</v>
      </c>
      <c r="AD575" s="1" t="s">
        <v>3016</v>
      </c>
      <c r="AE575" s="1">
        <v>1</v>
      </c>
      <c r="AF575" s="1">
        <v>30</v>
      </c>
      <c r="AG575" s="1">
        <v>0</v>
      </c>
      <c r="AH575" s="1" t="s">
        <v>1454</v>
      </c>
      <c r="AI575" s="1" t="s">
        <v>1454</v>
      </c>
      <c r="AJ575" s="1" t="s">
        <v>1454</v>
      </c>
      <c r="AK575" s="1" t="s">
        <v>1454</v>
      </c>
      <c r="AL575" s="1" t="s">
        <v>1454</v>
      </c>
      <c r="AM575" s="1" t="s">
        <v>1454</v>
      </c>
      <c r="AN575" s="1">
        <v>1</v>
      </c>
      <c r="AO575" s="1">
        <v>1</v>
      </c>
      <c r="AP575" s="1" t="s">
        <v>3086</v>
      </c>
      <c r="AQ575" s="1" t="s">
        <v>1454</v>
      </c>
      <c r="AR575" s="2">
        <v>3890775</v>
      </c>
      <c r="AS575" s="1" t="s">
        <v>3021</v>
      </c>
      <c r="AT575" s="1">
        <v>44106</v>
      </c>
      <c r="AU575" s="1">
        <v>0</v>
      </c>
      <c r="AV575" s="1">
        <v>0</v>
      </c>
      <c r="AW575" s="1">
        <v>0</v>
      </c>
      <c r="AX575" s="1" t="s">
        <v>1454</v>
      </c>
      <c r="AY575" s="1">
        <v>890303093000</v>
      </c>
      <c r="AZ575" s="1">
        <v>0</v>
      </c>
      <c r="BA575" s="1">
        <v>0</v>
      </c>
    </row>
    <row r="576" spans="1:53" x14ac:dyDescent="0.25">
      <c r="A576" s="309">
        <f t="shared" si="8"/>
        <v>20113861</v>
      </c>
      <c r="B576" s="1" t="s">
        <v>2639</v>
      </c>
      <c r="C576" s="1">
        <v>1097038130</v>
      </c>
      <c r="D576" s="1">
        <v>144105</v>
      </c>
      <c r="E576" s="1">
        <v>4</v>
      </c>
      <c r="F576" s="1">
        <v>1.09703813012555E+16</v>
      </c>
      <c r="G576" s="304">
        <v>44259</v>
      </c>
      <c r="H576" s="304">
        <v>46446</v>
      </c>
      <c r="I576" s="1">
        <v>0</v>
      </c>
      <c r="J576" s="1">
        <v>1</v>
      </c>
      <c r="K576" s="1">
        <v>8</v>
      </c>
      <c r="L576" s="1">
        <v>30</v>
      </c>
      <c r="M576" s="1">
        <v>2</v>
      </c>
      <c r="N576" s="305">
        <v>9</v>
      </c>
      <c r="O576" s="305">
        <v>9381</v>
      </c>
      <c r="P576" s="2">
        <v>26600000</v>
      </c>
      <c r="Q576" s="2">
        <v>487439</v>
      </c>
      <c r="R576" s="2">
        <v>24340373</v>
      </c>
      <c r="S576" s="1">
        <v>0</v>
      </c>
      <c r="T576" s="1">
        <v>0</v>
      </c>
      <c r="U576" s="1">
        <v>0</v>
      </c>
      <c r="W576" s="1">
        <v>0</v>
      </c>
      <c r="X576" s="1">
        <v>0</v>
      </c>
      <c r="Y576" s="1">
        <v>0</v>
      </c>
      <c r="AB576" s="304">
        <v>44498</v>
      </c>
      <c r="AC576" s="1">
        <v>1</v>
      </c>
      <c r="AD576" s="1" t="s">
        <v>3016</v>
      </c>
      <c r="AE576" s="1">
        <v>1</v>
      </c>
      <c r="AF576" s="1">
        <v>30</v>
      </c>
      <c r="AG576" s="1">
        <v>0</v>
      </c>
      <c r="AH576" s="1" t="s">
        <v>1454</v>
      </c>
      <c r="AI576" s="1" t="s">
        <v>1454</v>
      </c>
      <c r="AJ576" s="1" t="s">
        <v>1454</v>
      </c>
      <c r="AK576" s="1" t="s">
        <v>1454</v>
      </c>
      <c r="AL576" s="1" t="s">
        <v>1454</v>
      </c>
      <c r="AM576" s="1" t="s">
        <v>1454</v>
      </c>
      <c r="AN576" s="1">
        <v>1</v>
      </c>
      <c r="AO576" s="1">
        <v>1</v>
      </c>
      <c r="AP576" s="1" t="s">
        <v>3086</v>
      </c>
      <c r="AQ576" s="1" t="s">
        <v>1454</v>
      </c>
      <c r="AR576" s="2">
        <v>4226512</v>
      </c>
      <c r="AS576" s="1" t="s">
        <v>3031</v>
      </c>
      <c r="AT576" s="1">
        <v>44259</v>
      </c>
      <c r="AU576" s="1">
        <v>0</v>
      </c>
      <c r="AV576" s="1">
        <v>0</v>
      </c>
      <c r="AW576" s="1">
        <v>0</v>
      </c>
      <c r="AX576" s="1" t="s">
        <v>1454</v>
      </c>
      <c r="AY576" s="1">
        <v>890303093000</v>
      </c>
      <c r="AZ576" s="1">
        <v>0</v>
      </c>
      <c r="BA576" s="1">
        <v>0</v>
      </c>
    </row>
    <row r="577" spans="1:53" x14ac:dyDescent="0.25">
      <c r="A577" s="309">
        <f t="shared" si="8"/>
        <v>0</v>
      </c>
      <c r="B577" s="1" t="s">
        <v>2639</v>
      </c>
      <c r="C577" s="1">
        <v>66917035</v>
      </c>
      <c r="D577" s="1">
        <v>144105</v>
      </c>
      <c r="E577" s="1">
        <v>4</v>
      </c>
      <c r="F577" s="1">
        <v>6.6917035124689504E+16</v>
      </c>
      <c r="G577" s="304">
        <v>44460</v>
      </c>
      <c r="H577" s="304">
        <v>44650</v>
      </c>
      <c r="I577" s="1">
        <v>0</v>
      </c>
      <c r="J577" s="1">
        <v>1</v>
      </c>
      <c r="K577" s="1">
        <v>1</v>
      </c>
      <c r="L577" s="1">
        <v>30</v>
      </c>
      <c r="M577" s="1">
        <v>2</v>
      </c>
      <c r="N577" s="305">
        <v>19.2</v>
      </c>
      <c r="O577" s="305">
        <v>20983</v>
      </c>
      <c r="P577" s="2">
        <v>1000000</v>
      </c>
      <c r="Q577" s="2">
        <v>176423</v>
      </c>
      <c r="R577" s="2">
        <v>840077</v>
      </c>
      <c r="S577" s="1">
        <v>0</v>
      </c>
      <c r="T577" s="1">
        <v>0</v>
      </c>
      <c r="U577" s="1">
        <v>0</v>
      </c>
      <c r="W577" s="1">
        <v>0</v>
      </c>
      <c r="X577" s="1">
        <v>0</v>
      </c>
      <c r="Y577" s="1">
        <v>0</v>
      </c>
      <c r="AB577" s="304">
        <v>44498</v>
      </c>
      <c r="AC577" s="1">
        <v>1</v>
      </c>
      <c r="AD577" s="1" t="s">
        <v>3016</v>
      </c>
      <c r="AE577" s="1">
        <v>1</v>
      </c>
      <c r="AF577" s="1">
        <v>30</v>
      </c>
      <c r="AG577" s="1">
        <v>0</v>
      </c>
      <c r="AH577" s="1" t="s">
        <v>1454</v>
      </c>
      <c r="AI577" s="1" t="s">
        <v>1454</v>
      </c>
      <c r="AJ577" s="1" t="s">
        <v>1454</v>
      </c>
      <c r="AK577" s="1" t="s">
        <v>1454</v>
      </c>
      <c r="AL577" s="1" t="s">
        <v>1454</v>
      </c>
      <c r="AM577" s="1" t="s">
        <v>1454</v>
      </c>
      <c r="AN577" s="1">
        <v>1</v>
      </c>
      <c r="AO577" s="1">
        <v>1</v>
      </c>
      <c r="AP577" s="1" t="s">
        <v>3086</v>
      </c>
      <c r="AQ577" s="1" t="s">
        <v>1454</v>
      </c>
      <c r="AR577" s="2">
        <v>2526702</v>
      </c>
      <c r="AS577" s="1" t="s">
        <v>3018</v>
      </c>
      <c r="AT577" s="1">
        <v>44460</v>
      </c>
      <c r="AU577" s="1">
        <v>0</v>
      </c>
      <c r="AV577" s="1">
        <v>0</v>
      </c>
      <c r="AW577" s="1">
        <v>0</v>
      </c>
      <c r="AX577" s="1" t="s">
        <v>1454</v>
      </c>
      <c r="AY577" s="1">
        <v>890303093000</v>
      </c>
      <c r="AZ577" s="1">
        <v>0</v>
      </c>
      <c r="BA577" s="1">
        <v>0</v>
      </c>
    </row>
    <row r="578" spans="1:53" x14ac:dyDescent="0.25">
      <c r="A578" s="309">
        <f t="shared" ref="A578:A641" si="9">IF(+R578&gt;AR578,R578-AR578,0)</f>
        <v>2642951</v>
      </c>
      <c r="B578" s="1" t="s">
        <v>2639</v>
      </c>
      <c r="C578" s="1">
        <v>94369636</v>
      </c>
      <c r="D578" s="1">
        <v>144105</v>
      </c>
      <c r="E578" s="1">
        <v>4</v>
      </c>
      <c r="F578" s="1">
        <v>9.4369636267788192E+16</v>
      </c>
      <c r="G578" s="304">
        <v>44042</v>
      </c>
      <c r="H578" s="304">
        <v>46598</v>
      </c>
      <c r="I578" s="1">
        <v>0</v>
      </c>
      <c r="J578" s="1">
        <v>1</v>
      </c>
      <c r="K578" s="1">
        <v>15</v>
      </c>
      <c r="L578" s="1">
        <v>30</v>
      </c>
      <c r="M578" s="1">
        <v>2</v>
      </c>
      <c r="N578" s="305">
        <v>18</v>
      </c>
      <c r="O578" s="305">
        <v>19562</v>
      </c>
      <c r="P578" s="2">
        <v>7575000</v>
      </c>
      <c r="Q578" s="2">
        <v>171364</v>
      </c>
      <c r="R578" s="2">
        <v>6883821</v>
      </c>
      <c r="S578" s="1">
        <v>0</v>
      </c>
      <c r="T578" s="1">
        <v>0</v>
      </c>
      <c r="U578" s="1">
        <v>0</v>
      </c>
      <c r="W578" s="1">
        <v>0</v>
      </c>
      <c r="X578" s="1">
        <v>0</v>
      </c>
      <c r="Y578" s="1">
        <v>0</v>
      </c>
      <c r="AB578" s="304">
        <v>44499</v>
      </c>
      <c r="AC578" s="1">
        <v>1</v>
      </c>
      <c r="AD578" s="1" t="s">
        <v>3016</v>
      </c>
      <c r="AE578" s="1">
        <v>1</v>
      </c>
      <c r="AF578" s="1">
        <v>30</v>
      </c>
      <c r="AG578" s="1">
        <v>0</v>
      </c>
      <c r="AH578" s="1" t="s">
        <v>1454</v>
      </c>
      <c r="AI578" s="1" t="s">
        <v>1454</v>
      </c>
      <c r="AJ578" s="1" t="s">
        <v>1454</v>
      </c>
      <c r="AK578" s="1" t="s">
        <v>1454</v>
      </c>
      <c r="AL578" s="1" t="s">
        <v>1454</v>
      </c>
      <c r="AM578" s="1" t="s">
        <v>1454</v>
      </c>
      <c r="AN578" s="1">
        <v>1</v>
      </c>
      <c r="AO578" s="1">
        <v>1</v>
      </c>
      <c r="AP578" s="1" t="s">
        <v>3086</v>
      </c>
      <c r="AQ578" s="1" t="s">
        <v>1454</v>
      </c>
      <c r="AR578" s="2">
        <v>4240870</v>
      </c>
      <c r="AS578" s="1" t="s">
        <v>3022</v>
      </c>
      <c r="AT578" s="1">
        <v>44042</v>
      </c>
      <c r="AU578" s="1">
        <v>0</v>
      </c>
      <c r="AV578" s="1">
        <v>0</v>
      </c>
      <c r="AW578" s="1">
        <v>0</v>
      </c>
      <c r="AX578" s="1" t="s">
        <v>1454</v>
      </c>
      <c r="AY578" s="1">
        <v>0</v>
      </c>
      <c r="AZ578" s="1">
        <v>0</v>
      </c>
      <c r="BA578" s="1">
        <v>0</v>
      </c>
    </row>
    <row r="579" spans="1:53" x14ac:dyDescent="0.25">
      <c r="A579" s="309">
        <f t="shared" si="9"/>
        <v>0</v>
      </c>
      <c r="B579" s="1" t="s">
        <v>2639</v>
      </c>
      <c r="C579" s="1">
        <v>12449343</v>
      </c>
      <c r="D579" s="1">
        <v>144105</v>
      </c>
      <c r="E579" s="1">
        <v>4</v>
      </c>
      <c r="F579" s="1">
        <v>1.24493431154888E+16</v>
      </c>
      <c r="G579" s="304">
        <v>44236</v>
      </c>
      <c r="H579" s="304">
        <v>44773</v>
      </c>
      <c r="I579" s="1">
        <v>0</v>
      </c>
      <c r="J579" s="1">
        <v>1</v>
      </c>
      <c r="K579" s="1">
        <v>10</v>
      </c>
      <c r="L579" s="1">
        <v>30</v>
      </c>
      <c r="M579" s="1">
        <v>2</v>
      </c>
      <c r="N579" s="305">
        <v>11.4</v>
      </c>
      <c r="O579" s="305">
        <v>12015</v>
      </c>
      <c r="P579" s="2">
        <v>3000000</v>
      </c>
      <c r="Q579" s="2">
        <v>182512</v>
      </c>
      <c r="R579" s="2">
        <v>1398116</v>
      </c>
      <c r="S579" s="1">
        <v>0</v>
      </c>
      <c r="T579" s="1">
        <v>0</v>
      </c>
      <c r="U579" s="1">
        <v>0</v>
      </c>
      <c r="W579" s="1">
        <v>0</v>
      </c>
      <c r="X579" s="1">
        <v>0</v>
      </c>
      <c r="Y579" s="1">
        <v>0</v>
      </c>
      <c r="AB579" s="304">
        <v>44499</v>
      </c>
      <c r="AC579" s="1">
        <v>1</v>
      </c>
      <c r="AD579" s="1" t="s">
        <v>3016</v>
      </c>
      <c r="AE579" s="1">
        <v>1</v>
      </c>
      <c r="AF579" s="1">
        <v>30</v>
      </c>
      <c r="AG579" s="1">
        <v>0</v>
      </c>
      <c r="AH579" s="1" t="s">
        <v>1454</v>
      </c>
      <c r="AI579" s="1" t="s">
        <v>1454</v>
      </c>
      <c r="AJ579" s="1" t="s">
        <v>1454</v>
      </c>
      <c r="AK579" s="1" t="s">
        <v>1454</v>
      </c>
      <c r="AL579" s="1" t="s">
        <v>1454</v>
      </c>
      <c r="AM579" s="1" t="s">
        <v>1454</v>
      </c>
      <c r="AN579" s="1">
        <v>1</v>
      </c>
      <c r="AO579" s="1">
        <v>1</v>
      </c>
      <c r="AP579" s="1" t="s">
        <v>3086</v>
      </c>
      <c r="AQ579" s="1" t="s">
        <v>1454</v>
      </c>
      <c r="AR579" s="2">
        <v>4298047</v>
      </c>
      <c r="AS579" s="1" t="s">
        <v>3020</v>
      </c>
      <c r="AT579" s="1">
        <v>44236</v>
      </c>
      <c r="AU579" s="1">
        <v>0</v>
      </c>
      <c r="AV579" s="1">
        <v>0</v>
      </c>
      <c r="AW579" s="1">
        <v>0</v>
      </c>
      <c r="AX579" s="1" t="s">
        <v>1454</v>
      </c>
      <c r="AY579" s="1">
        <v>0</v>
      </c>
      <c r="AZ579" s="1">
        <v>0</v>
      </c>
      <c r="BA579" s="1">
        <v>0</v>
      </c>
    </row>
    <row r="580" spans="1:53" x14ac:dyDescent="0.25">
      <c r="A580" s="309">
        <f t="shared" si="9"/>
        <v>58928</v>
      </c>
      <c r="B580" s="1" t="s">
        <v>2639</v>
      </c>
      <c r="C580" s="1">
        <v>1115076228</v>
      </c>
      <c r="D580" s="1">
        <v>144105</v>
      </c>
      <c r="E580" s="1">
        <v>4</v>
      </c>
      <c r="F580" s="1">
        <v>1.1150762281246799E+18</v>
      </c>
      <c r="G580" s="304">
        <v>44378</v>
      </c>
      <c r="H580" s="304">
        <v>44560</v>
      </c>
      <c r="I580" s="1">
        <v>0</v>
      </c>
      <c r="J580" s="1">
        <v>1</v>
      </c>
      <c r="K580" s="1">
        <v>4</v>
      </c>
      <c r="L580" s="1">
        <v>30</v>
      </c>
      <c r="M580" s="1">
        <v>2</v>
      </c>
      <c r="N580" s="305">
        <v>19.2</v>
      </c>
      <c r="O580" s="305">
        <v>20983</v>
      </c>
      <c r="P580" s="2">
        <v>300000</v>
      </c>
      <c r="Q580" s="2">
        <v>52927</v>
      </c>
      <c r="R580" s="2">
        <v>103290</v>
      </c>
      <c r="S580" s="1">
        <v>0</v>
      </c>
      <c r="T580" s="1">
        <v>0</v>
      </c>
      <c r="U580" s="1">
        <v>0</v>
      </c>
      <c r="W580" s="1">
        <v>0</v>
      </c>
      <c r="X580" s="1">
        <v>0</v>
      </c>
      <c r="Y580" s="1">
        <v>0</v>
      </c>
      <c r="AB580" s="304">
        <v>44498</v>
      </c>
      <c r="AC580" s="1">
        <v>1</v>
      </c>
      <c r="AD580" s="1" t="s">
        <v>3016</v>
      </c>
      <c r="AE580" s="1">
        <v>1</v>
      </c>
      <c r="AF580" s="1">
        <v>30</v>
      </c>
      <c r="AG580" s="1">
        <v>0</v>
      </c>
      <c r="AH580" s="1" t="s">
        <v>1454</v>
      </c>
      <c r="AI580" s="1" t="s">
        <v>1454</v>
      </c>
      <c r="AJ580" s="1" t="s">
        <v>1454</v>
      </c>
      <c r="AK580" s="1" t="s">
        <v>1454</v>
      </c>
      <c r="AL580" s="1" t="s">
        <v>1454</v>
      </c>
      <c r="AM580" s="1" t="s">
        <v>1454</v>
      </c>
      <c r="AN580" s="1">
        <v>1</v>
      </c>
      <c r="AO580" s="1">
        <v>1</v>
      </c>
      <c r="AP580" s="1" t="s">
        <v>3086</v>
      </c>
      <c r="AQ580" s="1" t="s">
        <v>1454</v>
      </c>
      <c r="AR580" s="2">
        <v>44362</v>
      </c>
      <c r="AS580" s="1" t="s">
        <v>3018</v>
      </c>
      <c r="AT580" s="1">
        <v>44378</v>
      </c>
      <c r="AU580" s="1">
        <v>0</v>
      </c>
      <c r="AV580" s="1">
        <v>0</v>
      </c>
      <c r="AW580" s="1">
        <v>0</v>
      </c>
      <c r="AX580" s="1" t="s">
        <v>1454</v>
      </c>
      <c r="AY580" s="1">
        <v>890303093000</v>
      </c>
      <c r="AZ580" s="1">
        <v>0</v>
      </c>
      <c r="BA580" s="1">
        <v>0</v>
      </c>
    </row>
    <row r="581" spans="1:53" x14ac:dyDescent="0.25">
      <c r="A581" s="309">
        <f t="shared" si="9"/>
        <v>4716435</v>
      </c>
      <c r="B581" s="1" t="s">
        <v>2639</v>
      </c>
      <c r="C581" s="1">
        <v>1115076228</v>
      </c>
      <c r="D581" s="1">
        <v>144105</v>
      </c>
      <c r="E581" s="1">
        <v>4</v>
      </c>
      <c r="F581" s="1">
        <v>1.11507622826778E+18</v>
      </c>
      <c r="G581" s="304">
        <v>43999</v>
      </c>
      <c r="H581" s="304">
        <v>46203</v>
      </c>
      <c r="I581" s="1">
        <v>0</v>
      </c>
      <c r="J581" s="1">
        <v>1</v>
      </c>
      <c r="K581" s="1">
        <v>16</v>
      </c>
      <c r="L581" s="1">
        <v>30</v>
      </c>
      <c r="M581" s="1">
        <v>2</v>
      </c>
      <c r="N581" s="305">
        <v>18</v>
      </c>
      <c r="O581" s="305">
        <v>19562</v>
      </c>
      <c r="P581" s="2">
        <v>9500000</v>
      </c>
      <c r="Q581" s="2">
        <v>231356</v>
      </c>
      <c r="R581" s="2">
        <v>8267076</v>
      </c>
      <c r="S581" s="1">
        <v>0</v>
      </c>
      <c r="T581" s="1">
        <v>0</v>
      </c>
      <c r="U581" s="1">
        <v>0</v>
      </c>
      <c r="W581" s="1">
        <v>0</v>
      </c>
      <c r="X581" s="1">
        <v>0</v>
      </c>
      <c r="Y581" s="1">
        <v>0</v>
      </c>
      <c r="AB581" s="304">
        <v>44498</v>
      </c>
      <c r="AC581" s="1">
        <v>1</v>
      </c>
      <c r="AD581" s="1" t="s">
        <v>3016</v>
      </c>
      <c r="AE581" s="1">
        <v>1</v>
      </c>
      <c r="AF581" s="1">
        <v>30</v>
      </c>
      <c r="AG581" s="1">
        <v>0</v>
      </c>
      <c r="AH581" s="1" t="s">
        <v>1454</v>
      </c>
      <c r="AI581" s="1" t="s">
        <v>1454</v>
      </c>
      <c r="AJ581" s="1" t="s">
        <v>1454</v>
      </c>
      <c r="AK581" s="1" t="s">
        <v>1454</v>
      </c>
      <c r="AL581" s="1" t="s">
        <v>1454</v>
      </c>
      <c r="AM581" s="1" t="s">
        <v>1454</v>
      </c>
      <c r="AN581" s="1">
        <v>1</v>
      </c>
      <c r="AO581" s="1">
        <v>1</v>
      </c>
      <c r="AP581" s="1" t="s">
        <v>3086</v>
      </c>
      <c r="AQ581" s="1" t="s">
        <v>1454</v>
      </c>
      <c r="AR581" s="2">
        <v>3550641</v>
      </c>
      <c r="AS581" s="1" t="s">
        <v>3022</v>
      </c>
      <c r="AT581" s="1">
        <v>43999</v>
      </c>
      <c r="AU581" s="1">
        <v>0</v>
      </c>
      <c r="AV581" s="1">
        <v>0</v>
      </c>
      <c r="AW581" s="1">
        <v>0</v>
      </c>
      <c r="AX581" s="1" t="s">
        <v>1454</v>
      </c>
      <c r="AY581" s="1">
        <v>890303093000</v>
      </c>
      <c r="AZ581" s="1">
        <v>0</v>
      </c>
      <c r="BA581" s="1">
        <v>0</v>
      </c>
    </row>
    <row r="582" spans="1:53" x14ac:dyDescent="0.25">
      <c r="A582" s="309">
        <f t="shared" si="9"/>
        <v>20972841</v>
      </c>
      <c r="B582" s="1" t="s">
        <v>2639</v>
      </c>
      <c r="C582" s="1">
        <v>1020717897</v>
      </c>
      <c r="D582" s="1">
        <v>144105</v>
      </c>
      <c r="E582" s="1">
        <v>4</v>
      </c>
      <c r="F582" s="1">
        <v>1.02071789721055E+16</v>
      </c>
      <c r="G582" s="304">
        <v>44419</v>
      </c>
      <c r="H582" s="304">
        <v>48059</v>
      </c>
      <c r="I582" s="1">
        <v>0</v>
      </c>
      <c r="J582" s="1">
        <v>1</v>
      </c>
      <c r="K582" s="1">
        <v>3</v>
      </c>
      <c r="L582" s="1">
        <v>30</v>
      </c>
      <c r="M582" s="1">
        <v>2</v>
      </c>
      <c r="N582" s="305">
        <v>7.2</v>
      </c>
      <c r="O582" s="305">
        <v>7442</v>
      </c>
      <c r="P582" s="2">
        <v>30000000</v>
      </c>
      <c r="Q582" s="2">
        <v>399782</v>
      </c>
      <c r="R582" s="2">
        <v>29561951</v>
      </c>
      <c r="S582" s="1">
        <v>0</v>
      </c>
      <c r="T582" s="1">
        <v>0</v>
      </c>
      <c r="U582" s="1">
        <v>0</v>
      </c>
      <c r="W582" s="1">
        <v>0</v>
      </c>
      <c r="X582" s="1">
        <v>0</v>
      </c>
      <c r="Y582" s="1">
        <v>0</v>
      </c>
      <c r="AB582" s="304">
        <v>44498</v>
      </c>
      <c r="AC582" s="1">
        <v>1</v>
      </c>
      <c r="AD582" s="1" t="s">
        <v>3016</v>
      </c>
      <c r="AE582" s="1">
        <v>1</v>
      </c>
      <c r="AF582" s="1">
        <v>30</v>
      </c>
      <c r="AG582" s="1">
        <v>0</v>
      </c>
      <c r="AH582" s="1" t="s">
        <v>1454</v>
      </c>
      <c r="AI582" s="1" t="s">
        <v>1454</v>
      </c>
      <c r="AJ582" s="1" t="s">
        <v>1454</v>
      </c>
      <c r="AK582" s="1" t="s">
        <v>1454</v>
      </c>
      <c r="AL582" s="1" t="s">
        <v>1454</v>
      </c>
      <c r="AM582" s="1" t="s">
        <v>1454</v>
      </c>
      <c r="AN582" s="1">
        <v>1</v>
      </c>
      <c r="AO582" s="1">
        <v>1</v>
      </c>
      <c r="AP582" s="1" t="s">
        <v>3086</v>
      </c>
      <c r="AQ582" s="1" t="s">
        <v>1454</v>
      </c>
      <c r="AR582" s="2">
        <v>8589110</v>
      </c>
      <c r="AS582" s="1" t="s">
        <v>3050</v>
      </c>
      <c r="AT582" s="1">
        <v>44419</v>
      </c>
      <c r="AU582" s="1">
        <v>0</v>
      </c>
      <c r="AV582" s="1">
        <v>0</v>
      </c>
      <c r="AW582" s="1">
        <v>0</v>
      </c>
      <c r="AX582" s="1" t="s">
        <v>1454</v>
      </c>
      <c r="AY582" s="1">
        <v>890303093000</v>
      </c>
      <c r="AZ582" s="1">
        <v>0</v>
      </c>
      <c r="BA582" s="1">
        <v>0</v>
      </c>
    </row>
    <row r="583" spans="1:53" x14ac:dyDescent="0.25">
      <c r="A583" s="309">
        <f t="shared" si="9"/>
        <v>0</v>
      </c>
      <c r="B583" s="1" t="s">
        <v>2639</v>
      </c>
      <c r="C583" s="1">
        <v>94412644</v>
      </c>
      <c r="D583" s="1">
        <v>144105</v>
      </c>
      <c r="E583" s="1">
        <v>4</v>
      </c>
      <c r="F583" s="1">
        <v>9.4412644113014096E+16</v>
      </c>
      <c r="G583" s="304">
        <v>44470</v>
      </c>
      <c r="H583" s="304">
        <v>44650</v>
      </c>
      <c r="I583" s="1">
        <v>0</v>
      </c>
      <c r="J583" s="1">
        <v>1</v>
      </c>
      <c r="K583" s="1">
        <v>1</v>
      </c>
      <c r="L583" s="1">
        <v>30</v>
      </c>
      <c r="M583" s="1">
        <v>2</v>
      </c>
      <c r="N583" s="305">
        <v>19.8</v>
      </c>
      <c r="O583" s="305">
        <v>21699</v>
      </c>
      <c r="P583" s="2">
        <v>290000</v>
      </c>
      <c r="Q583" s="2">
        <v>51204</v>
      </c>
      <c r="R583" s="2">
        <v>243651</v>
      </c>
      <c r="S583" s="1">
        <v>0</v>
      </c>
      <c r="T583" s="1">
        <v>0</v>
      </c>
      <c r="U583" s="1">
        <v>0</v>
      </c>
      <c r="W583" s="1">
        <v>0</v>
      </c>
      <c r="X583" s="1">
        <v>0</v>
      </c>
      <c r="Y583" s="1">
        <v>0</v>
      </c>
      <c r="AB583" s="304">
        <v>44498</v>
      </c>
      <c r="AC583" s="1">
        <v>1</v>
      </c>
      <c r="AD583" s="1" t="s">
        <v>3016</v>
      </c>
      <c r="AE583" s="1">
        <v>1</v>
      </c>
      <c r="AF583" s="1">
        <v>30</v>
      </c>
      <c r="AG583" s="1">
        <v>0</v>
      </c>
      <c r="AH583" s="1" t="s">
        <v>1454</v>
      </c>
      <c r="AI583" s="1" t="s">
        <v>1454</v>
      </c>
      <c r="AJ583" s="1" t="s">
        <v>1454</v>
      </c>
      <c r="AK583" s="1" t="s">
        <v>1454</v>
      </c>
      <c r="AL583" s="1" t="s">
        <v>1454</v>
      </c>
      <c r="AM583" s="1" t="s">
        <v>1454</v>
      </c>
      <c r="AN583" s="1">
        <v>1</v>
      </c>
      <c r="AO583" s="1">
        <v>1</v>
      </c>
      <c r="AP583" s="1" t="s">
        <v>3086</v>
      </c>
      <c r="AQ583" s="1" t="s">
        <v>1454</v>
      </c>
      <c r="AR583" s="2">
        <v>11871429</v>
      </c>
      <c r="AS583" s="1" t="s">
        <v>3078</v>
      </c>
      <c r="AT583" s="1">
        <v>44470</v>
      </c>
      <c r="AU583" s="1">
        <v>0</v>
      </c>
      <c r="AV583" s="1">
        <v>0</v>
      </c>
      <c r="AW583" s="1">
        <v>0</v>
      </c>
      <c r="AX583" s="1" t="s">
        <v>1454</v>
      </c>
      <c r="AY583" s="1">
        <v>890303093000</v>
      </c>
      <c r="AZ583" s="1">
        <v>0</v>
      </c>
      <c r="BA583" s="1">
        <v>0</v>
      </c>
    </row>
    <row r="584" spans="1:53" x14ac:dyDescent="0.25">
      <c r="A584" s="309">
        <f t="shared" si="9"/>
        <v>1662627</v>
      </c>
      <c r="B584" s="1" t="s">
        <v>2639</v>
      </c>
      <c r="C584" s="1">
        <v>1144048741</v>
      </c>
      <c r="D584" s="1">
        <v>144105</v>
      </c>
      <c r="E584" s="1">
        <v>4</v>
      </c>
      <c r="F584" s="1">
        <v>1.14404874121038E+18</v>
      </c>
      <c r="G584" s="304">
        <v>44461</v>
      </c>
      <c r="H584" s="304">
        <v>45565</v>
      </c>
      <c r="I584" s="1">
        <v>0</v>
      </c>
      <c r="J584" s="1">
        <v>1</v>
      </c>
      <c r="K584" s="1">
        <v>1</v>
      </c>
      <c r="L584" s="1">
        <v>30</v>
      </c>
      <c r="M584" s="1">
        <v>2</v>
      </c>
      <c r="N584" s="305">
        <v>13.2</v>
      </c>
      <c r="O584" s="305">
        <v>14029</v>
      </c>
      <c r="P584" s="2">
        <v>5000000</v>
      </c>
      <c r="Q584" s="2">
        <v>176279</v>
      </c>
      <c r="R584" s="2">
        <v>4891221</v>
      </c>
      <c r="S584" s="1">
        <v>0</v>
      </c>
      <c r="T584" s="1">
        <v>0</v>
      </c>
      <c r="U584" s="1">
        <v>0</v>
      </c>
      <c r="W584" s="1">
        <v>0</v>
      </c>
      <c r="X584" s="1">
        <v>0</v>
      </c>
      <c r="Y584" s="1">
        <v>0</v>
      </c>
      <c r="AB584" s="304">
        <v>44499</v>
      </c>
      <c r="AC584" s="1">
        <v>1</v>
      </c>
      <c r="AD584" s="1" t="s">
        <v>3016</v>
      </c>
      <c r="AE584" s="1">
        <v>1</v>
      </c>
      <c r="AF584" s="1">
        <v>30</v>
      </c>
      <c r="AG584" s="1">
        <v>0</v>
      </c>
      <c r="AH584" s="1" t="s">
        <v>1454</v>
      </c>
      <c r="AI584" s="1" t="s">
        <v>1454</v>
      </c>
      <c r="AJ584" s="1" t="s">
        <v>1454</v>
      </c>
      <c r="AK584" s="1" t="s">
        <v>1454</v>
      </c>
      <c r="AL584" s="1" t="s">
        <v>1454</v>
      </c>
      <c r="AM584" s="1" t="s">
        <v>1454</v>
      </c>
      <c r="AN584" s="1">
        <v>1</v>
      </c>
      <c r="AO584" s="1">
        <v>1</v>
      </c>
      <c r="AP584" s="1" t="s">
        <v>3086</v>
      </c>
      <c r="AQ584" s="1" t="s">
        <v>1454</v>
      </c>
      <c r="AR584" s="2">
        <v>3228594</v>
      </c>
      <c r="AS584" s="1" t="s">
        <v>3023</v>
      </c>
      <c r="AT584" s="1">
        <v>44461</v>
      </c>
      <c r="AU584" s="1">
        <v>0</v>
      </c>
      <c r="AV584" s="1">
        <v>0</v>
      </c>
      <c r="AW584" s="1">
        <v>0</v>
      </c>
      <c r="AX584" s="1" t="s">
        <v>1454</v>
      </c>
      <c r="AY584" s="1">
        <v>0</v>
      </c>
      <c r="AZ584" s="1">
        <v>0</v>
      </c>
      <c r="BA584" s="1">
        <v>0</v>
      </c>
    </row>
    <row r="585" spans="1:53" x14ac:dyDescent="0.25">
      <c r="A585" s="309">
        <f t="shared" si="9"/>
        <v>2278020</v>
      </c>
      <c r="B585" s="1" t="s">
        <v>2639</v>
      </c>
      <c r="C585" s="1">
        <v>1111805338</v>
      </c>
      <c r="D585" s="1">
        <v>144105</v>
      </c>
      <c r="E585" s="1">
        <v>4</v>
      </c>
      <c r="F585" s="1">
        <v>1.11180533811768E+18</v>
      </c>
      <c r="G585" s="304">
        <v>43794</v>
      </c>
      <c r="H585" s="304">
        <v>45991</v>
      </c>
      <c r="I585" s="1">
        <v>0</v>
      </c>
      <c r="J585" s="1">
        <v>1</v>
      </c>
      <c r="K585" s="1">
        <v>20</v>
      </c>
      <c r="L585" s="1">
        <v>30</v>
      </c>
      <c r="M585" s="1">
        <v>2</v>
      </c>
      <c r="N585" s="305">
        <v>18</v>
      </c>
      <c r="O585" s="305">
        <v>19562</v>
      </c>
      <c r="P585" s="2">
        <v>6701175</v>
      </c>
      <c r="Q585" s="2">
        <v>153932</v>
      </c>
      <c r="R585" s="2">
        <v>5500396</v>
      </c>
      <c r="S585" s="1">
        <v>0</v>
      </c>
      <c r="T585" s="1">
        <v>0</v>
      </c>
      <c r="U585" s="1">
        <v>0</v>
      </c>
      <c r="W585" s="1">
        <v>0</v>
      </c>
      <c r="X585" s="1">
        <v>0</v>
      </c>
      <c r="Y585" s="1">
        <v>0</v>
      </c>
      <c r="AB585" s="304">
        <v>44498</v>
      </c>
      <c r="AC585" s="1">
        <v>1</v>
      </c>
      <c r="AD585" s="1" t="s">
        <v>3016</v>
      </c>
      <c r="AE585" s="1">
        <v>1</v>
      </c>
      <c r="AF585" s="1">
        <v>30</v>
      </c>
      <c r="AG585" s="1">
        <v>0</v>
      </c>
      <c r="AH585" s="1" t="s">
        <v>1454</v>
      </c>
      <c r="AI585" s="1" t="s">
        <v>1454</v>
      </c>
      <c r="AJ585" s="1" t="s">
        <v>1454</v>
      </c>
      <c r="AK585" s="1" t="s">
        <v>1454</v>
      </c>
      <c r="AL585" s="1" t="s">
        <v>1454</v>
      </c>
      <c r="AM585" s="1" t="s">
        <v>1454</v>
      </c>
      <c r="AN585" s="1">
        <v>1</v>
      </c>
      <c r="AO585" s="1">
        <v>1</v>
      </c>
      <c r="AP585" s="1" t="s">
        <v>3086</v>
      </c>
      <c r="AQ585" s="1" t="s">
        <v>1454</v>
      </c>
      <c r="AR585" s="2">
        <v>3222376</v>
      </c>
      <c r="AS585" s="1" t="s">
        <v>3037</v>
      </c>
      <c r="AT585" s="1">
        <v>43794</v>
      </c>
      <c r="AU585" s="1">
        <v>0</v>
      </c>
      <c r="AV585" s="1">
        <v>0</v>
      </c>
      <c r="AW585" s="1">
        <v>0</v>
      </c>
      <c r="AX585" s="1" t="s">
        <v>1454</v>
      </c>
      <c r="AY585" s="1">
        <v>890303093000</v>
      </c>
      <c r="AZ585" s="1">
        <v>0</v>
      </c>
      <c r="BA585" s="1">
        <v>0</v>
      </c>
    </row>
    <row r="586" spans="1:53" x14ac:dyDescent="0.25">
      <c r="A586" s="309">
        <f t="shared" si="9"/>
        <v>33777</v>
      </c>
      <c r="B586" s="1" t="s">
        <v>2639</v>
      </c>
      <c r="C586" s="1">
        <v>34373266</v>
      </c>
      <c r="D586" s="1">
        <v>144105</v>
      </c>
      <c r="E586" s="1">
        <v>4</v>
      </c>
      <c r="F586" s="1">
        <v>3.4373266124688E+16</v>
      </c>
      <c r="G586" s="304">
        <v>43965</v>
      </c>
      <c r="H586" s="304">
        <v>44681</v>
      </c>
      <c r="I586" s="1">
        <v>0</v>
      </c>
      <c r="J586" s="1">
        <v>1</v>
      </c>
      <c r="K586" s="1">
        <v>19</v>
      </c>
      <c r="L586" s="1">
        <v>30</v>
      </c>
      <c r="M586" s="1">
        <v>2</v>
      </c>
      <c r="N586" s="305">
        <v>21.6</v>
      </c>
      <c r="O586" s="305">
        <v>23872</v>
      </c>
      <c r="P586" s="2">
        <v>1000000</v>
      </c>
      <c r="Q586" s="2">
        <v>51823</v>
      </c>
      <c r="R586" s="2">
        <v>230136</v>
      </c>
      <c r="S586" s="1">
        <v>0</v>
      </c>
      <c r="T586" s="1">
        <v>0</v>
      </c>
      <c r="U586" s="1">
        <v>0</v>
      </c>
      <c r="W586" s="1">
        <v>0</v>
      </c>
      <c r="X586" s="1">
        <v>0</v>
      </c>
      <c r="Y586" s="1">
        <v>0</v>
      </c>
      <c r="AB586" s="304">
        <v>44499</v>
      </c>
      <c r="AC586" s="1">
        <v>1</v>
      </c>
      <c r="AD586" s="1" t="s">
        <v>3016</v>
      </c>
      <c r="AE586" s="1">
        <v>1</v>
      </c>
      <c r="AF586" s="1">
        <v>30</v>
      </c>
      <c r="AG586" s="1">
        <v>0</v>
      </c>
      <c r="AH586" s="1" t="s">
        <v>1454</v>
      </c>
      <c r="AI586" s="1" t="s">
        <v>1454</v>
      </c>
      <c r="AJ586" s="1" t="s">
        <v>1454</v>
      </c>
      <c r="AK586" s="1" t="s">
        <v>1454</v>
      </c>
      <c r="AL586" s="1" t="s">
        <v>1454</v>
      </c>
      <c r="AM586" s="1" t="s">
        <v>1454</v>
      </c>
      <c r="AN586" s="1">
        <v>1</v>
      </c>
      <c r="AO586" s="1">
        <v>1</v>
      </c>
      <c r="AP586" s="1" t="s">
        <v>3086</v>
      </c>
      <c r="AQ586" s="1" t="s">
        <v>1454</v>
      </c>
      <c r="AR586" s="2">
        <v>196359</v>
      </c>
      <c r="AS586" s="1" t="s">
        <v>3018</v>
      </c>
      <c r="AT586" s="1">
        <v>43965</v>
      </c>
      <c r="AU586" s="1">
        <v>0</v>
      </c>
      <c r="AV586" s="1">
        <v>0</v>
      </c>
      <c r="AW586" s="1">
        <v>0</v>
      </c>
      <c r="AX586" s="1" t="s">
        <v>1454</v>
      </c>
      <c r="AY586" s="1">
        <v>0</v>
      </c>
      <c r="AZ586" s="1" t="s">
        <v>3087</v>
      </c>
      <c r="BA586" s="1">
        <v>0</v>
      </c>
    </row>
    <row r="587" spans="1:53" x14ac:dyDescent="0.25">
      <c r="A587" s="309">
        <f t="shared" si="9"/>
        <v>521568</v>
      </c>
      <c r="B587" s="1" t="s">
        <v>2639</v>
      </c>
      <c r="C587" s="1">
        <v>34373266</v>
      </c>
      <c r="D587" s="1">
        <v>144105</v>
      </c>
      <c r="E587" s="1">
        <v>4</v>
      </c>
      <c r="F587" s="1">
        <v>3.43732661173842E+16</v>
      </c>
      <c r="G587" s="304">
        <v>43215</v>
      </c>
      <c r="H587" s="304">
        <v>45412</v>
      </c>
      <c r="I587" s="1">
        <v>0</v>
      </c>
      <c r="J587" s="1">
        <v>1</v>
      </c>
      <c r="K587" s="1">
        <v>39</v>
      </c>
      <c r="L587" s="1">
        <v>30</v>
      </c>
      <c r="M587" s="1">
        <v>2</v>
      </c>
      <c r="N587" s="305">
        <v>18</v>
      </c>
      <c r="O587" s="305">
        <v>19562</v>
      </c>
      <c r="P587" s="2">
        <v>6000000</v>
      </c>
      <c r="Q587" s="2">
        <v>137825</v>
      </c>
      <c r="R587" s="2">
        <v>3553635</v>
      </c>
      <c r="S587" s="1">
        <v>0</v>
      </c>
      <c r="T587" s="1">
        <v>0</v>
      </c>
      <c r="U587" s="1">
        <v>0</v>
      </c>
      <c r="W587" s="1">
        <v>0</v>
      </c>
      <c r="X587" s="1">
        <v>0</v>
      </c>
      <c r="Y587" s="1">
        <v>0</v>
      </c>
      <c r="AB587" s="304">
        <v>44499</v>
      </c>
      <c r="AC587" s="1">
        <v>1</v>
      </c>
      <c r="AD587" s="1" t="s">
        <v>3016</v>
      </c>
      <c r="AE587" s="1">
        <v>1</v>
      </c>
      <c r="AF587" s="1">
        <v>30</v>
      </c>
      <c r="AG587" s="1">
        <v>0</v>
      </c>
      <c r="AH587" s="1" t="s">
        <v>1454</v>
      </c>
      <c r="AI587" s="1" t="s">
        <v>1454</v>
      </c>
      <c r="AJ587" s="1" t="s">
        <v>1454</v>
      </c>
      <c r="AK587" s="1" t="s">
        <v>1454</v>
      </c>
      <c r="AL587" s="1" t="s">
        <v>1454</v>
      </c>
      <c r="AM587" s="1" t="s">
        <v>1454</v>
      </c>
      <c r="AN587" s="1">
        <v>1</v>
      </c>
      <c r="AO587" s="1">
        <v>1</v>
      </c>
      <c r="AP587" s="1" t="s">
        <v>3086</v>
      </c>
      <c r="AQ587" s="1" t="s">
        <v>1454</v>
      </c>
      <c r="AR587" s="2">
        <v>3032067</v>
      </c>
      <c r="AS587" s="1" t="s">
        <v>3038</v>
      </c>
      <c r="AT587" s="1">
        <v>43215</v>
      </c>
      <c r="AU587" s="1">
        <v>0</v>
      </c>
      <c r="AV587" s="1">
        <v>0</v>
      </c>
      <c r="AW587" s="1">
        <v>0</v>
      </c>
      <c r="AX587" s="1" t="s">
        <v>1454</v>
      </c>
      <c r="AY587" s="1">
        <v>0</v>
      </c>
      <c r="AZ587" s="1" t="s">
        <v>3087</v>
      </c>
      <c r="BA587" s="1">
        <v>0</v>
      </c>
    </row>
    <row r="588" spans="1:53" x14ac:dyDescent="0.25">
      <c r="A588" s="309">
        <f t="shared" si="9"/>
        <v>10537841</v>
      </c>
      <c r="B588" s="1" t="s">
        <v>2639</v>
      </c>
      <c r="C588" s="1">
        <v>6105471</v>
      </c>
      <c r="D588" s="1">
        <v>144105</v>
      </c>
      <c r="E588" s="1">
        <v>4</v>
      </c>
      <c r="F588" s="1">
        <v>6105471118289150</v>
      </c>
      <c r="G588" s="304">
        <v>44342</v>
      </c>
      <c r="H588" s="304">
        <v>46537</v>
      </c>
      <c r="I588" s="1">
        <v>0</v>
      </c>
      <c r="J588" s="1">
        <v>1</v>
      </c>
      <c r="K588" s="1">
        <v>5</v>
      </c>
      <c r="L588" s="1">
        <v>30</v>
      </c>
      <c r="M588" s="1">
        <v>2</v>
      </c>
      <c r="N588" s="305">
        <v>15.6</v>
      </c>
      <c r="O588" s="305">
        <v>16765</v>
      </c>
      <c r="P588" s="2">
        <v>13000000</v>
      </c>
      <c r="Q588" s="2">
        <v>283427</v>
      </c>
      <c r="R588" s="2">
        <v>12445597</v>
      </c>
      <c r="S588" s="1">
        <v>0</v>
      </c>
      <c r="T588" s="1">
        <v>0</v>
      </c>
      <c r="U588" s="1">
        <v>0</v>
      </c>
      <c r="W588" s="1">
        <v>0</v>
      </c>
      <c r="X588" s="1">
        <v>0</v>
      </c>
      <c r="Y588" s="1">
        <v>0</v>
      </c>
      <c r="AB588" s="304">
        <v>44499</v>
      </c>
      <c r="AC588" s="1">
        <v>1</v>
      </c>
      <c r="AD588" s="1" t="s">
        <v>3016</v>
      </c>
      <c r="AE588" s="1">
        <v>1</v>
      </c>
      <c r="AF588" s="1">
        <v>30</v>
      </c>
      <c r="AG588" s="1">
        <v>0</v>
      </c>
      <c r="AH588" s="1" t="s">
        <v>1454</v>
      </c>
      <c r="AI588" s="1" t="s">
        <v>1454</v>
      </c>
      <c r="AJ588" s="1" t="s">
        <v>1454</v>
      </c>
      <c r="AK588" s="1" t="s">
        <v>1454</v>
      </c>
      <c r="AL588" s="1" t="s">
        <v>1454</v>
      </c>
      <c r="AM588" s="1" t="s">
        <v>1454</v>
      </c>
      <c r="AN588" s="1">
        <v>1</v>
      </c>
      <c r="AO588" s="1">
        <v>1</v>
      </c>
      <c r="AP588" s="1" t="s">
        <v>3086</v>
      </c>
      <c r="AQ588" s="1" t="s">
        <v>1454</v>
      </c>
      <c r="AR588" s="2">
        <v>1907756</v>
      </c>
      <c r="AS588" s="1" t="s">
        <v>3024</v>
      </c>
      <c r="AT588" s="1">
        <v>44342</v>
      </c>
      <c r="AU588" s="1">
        <v>0</v>
      </c>
      <c r="AV588" s="1">
        <v>0</v>
      </c>
      <c r="AW588" s="1">
        <v>0</v>
      </c>
      <c r="AX588" s="1" t="s">
        <v>1454</v>
      </c>
      <c r="AY588" s="1">
        <v>0</v>
      </c>
      <c r="AZ588" s="1">
        <v>0</v>
      </c>
      <c r="BA588" s="1">
        <v>0</v>
      </c>
    </row>
    <row r="589" spans="1:53" x14ac:dyDescent="0.25">
      <c r="A589" s="309">
        <f t="shared" si="9"/>
        <v>1772321</v>
      </c>
      <c r="B589" s="1" t="s">
        <v>2639</v>
      </c>
      <c r="C589" s="1">
        <v>6105471</v>
      </c>
      <c r="D589" s="1">
        <v>144105</v>
      </c>
      <c r="E589" s="1">
        <v>4</v>
      </c>
      <c r="F589" s="1">
        <v>6105471124689220</v>
      </c>
      <c r="G589" s="304">
        <v>44370</v>
      </c>
      <c r="H589" s="304">
        <v>45107</v>
      </c>
      <c r="I589" s="1">
        <v>0</v>
      </c>
      <c r="J589" s="1">
        <v>1</v>
      </c>
      <c r="K589" s="1">
        <v>1</v>
      </c>
      <c r="L589" s="1">
        <v>30</v>
      </c>
      <c r="M589" s="1">
        <v>2</v>
      </c>
      <c r="N589" s="305">
        <v>19.2</v>
      </c>
      <c r="O589" s="305">
        <v>20983</v>
      </c>
      <c r="P589" s="2">
        <v>2169000</v>
      </c>
      <c r="Q589" s="2">
        <v>110181</v>
      </c>
      <c r="R589" s="2">
        <v>2093179</v>
      </c>
      <c r="S589" s="1">
        <v>0</v>
      </c>
      <c r="T589" s="1">
        <v>0</v>
      </c>
      <c r="U589" s="1">
        <v>0</v>
      </c>
      <c r="W589" s="1">
        <v>0</v>
      </c>
      <c r="X589" s="1">
        <v>0</v>
      </c>
      <c r="Y589" s="1">
        <v>0</v>
      </c>
      <c r="AB589" s="304">
        <v>44500</v>
      </c>
      <c r="AC589" s="1">
        <v>1</v>
      </c>
      <c r="AD589" s="1" t="s">
        <v>3016</v>
      </c>
      <c r="AE589" s="1">
        <v>1</v>
      </c>
      <c r="AF589" s="1">
        <v>30</v>
      </c>
      <c r="AG589" s="1">
        <v>0</v>
      </c>
      <c r="AH589" s="1" t="s">
        <v>1454</v>
      </c>
      <c r="AI589" s="1" t="s">
        <v>1454</v>
      </c>
      <c r="AJ589" s="1" t="s">
        <v>1454</v>
      </c>
      <c r="AK589" s="1" t="s">
        <v>1454</v>
      </c>
      <c r="AL589" s="1" t="s">
        <v>1454</v>
      </c>
      <c r="AM589" s="1" t="s">
        <v>1454</v>
      </c>
      <c r="AN589" s="1">
        <v>1</v>
      </c>
      <c r="AO589" s="1">
        <v>1</v>
      </c>
      <c r="AP589" s="1" t="s">
        <v>3086</v>
      </c>
      <c r="AQ589" s="1" t="s">
        <v>1454</v>
      </c>
      <c r="AR589" s="2">
        <v>320858</v>
      </c>
      <c r="AS589" s="1" t="s">
        <v>3018</v>
      </c>
      <c r="AT589" s="1">
        <v>44370</v>
      </c>
      <c r="AU589" s="1">
        <v>0</v>
      </c>
      <c r="AV589" s="1">
        <v>0</v>
      </c>
      <c r="AW589" s="1">
        <v>0</v>
      </c>
      <c r="AX589" s="1" t="s">
        <v>1454</v>
      </c>
      <c r="AY589" s="1">
        <v>0</v>
      </c>
      <c r="AZ589" s="1">
        <v>0</v>
      </c>
      <c r="BA589" s="1">
        <v>0</v>
      </c>
    </row>
    <row r="590" spans="1:53" x14ac:dyDescent="0.25">
      <c r="A590" s="309">
        <f t="shared" si="9"/>
        <v>0</v>
      </c>
      <c r="B590" s="1" t="s">
        <v>2639</v>
      </c>
      <c r="C590" s="1">
        <v>38870414</v>
      </c>
      <c r="D590" s="1">
        <v>144105</v>
      </c>
      <c r="E590" s="1">
        <v>4</v>
      </c>
      <c r="F590" s="1">
        <v>3.8870414210388096E+16</v>
      </c>
      <c r="G590" s="304">
        <v>44012</v>
      </c>
      <c r="H590" s="304">
        <v>46203</v>
      </c>
      <c r="I590" s="1">
        <v>0</v>
      </c>
      <c r="J590" s="1">
        <v>1</v>
      </c>
      <c r="K590" s="1">
        <v>52</v>
      </c>
      <c r="L590" s="1">
        <v>30</v>
      </c>
      <c r="M590" s="1">
        <v>2</v>
      </c>
      <c r="N590" s="305">
        <v>18</v>
      </c>
      <c r="O590" s="305">
        <v>19562</v>
      </c>
      <c r="P590" s="2">
        <v>4000000</v>
      </c>
      <c r="Q590" s="2">
        <v>97413</v>
      </c>
      <c r="R590" s="2">
        <v>1608828</v>
      </c>
      <c r="S590" s="1">
        <v>0</v>
      </c>
      <c r="T590" s="1">
        <v>0</v>
      </c>
      <c r="U590" s="1">
        <v>0</v>
      </c>
      <c r="W590" s="1">
        <v>0</v>
      </c>
      <c r="X590" s="1">
        <v>0</v>
      </c>
      <c r="Y590" s="1">
        <v>0</v>
      </c>
      <c r="AB590" s="304">
        <v>44498</v>
      </c>
      <c r="AC590" s="1">
        <v>1</v>
      </c>
      <c r="AD590" s="1" t="s">
        <v>3016</v>
      </c>
      <c r="AE590" s="1">
        <v>1</v>
      </c>
      <c r="AF590" s="1">
        <v>30</v>
      </c>
      <c r="AG590" s="1">
        <v>0</v>
      </c>
      <c r="AH590" s="1" t="s">
        <v>1454</v>
      </c>
      <c r="AI590" s="1" t="s">
        <v>1454</v>
      </c>
      <c r="AJ590" s="1" t="s">
        <v>1454</v>
      </c>
      <c r="AK590" s="1" t="s">
        <v>1454</v>
      </c>
      <c r="AL590" s="1" t="s">
        <v>1454</v>
      </c>
      <c r="AM590" s="1" t="s">
        <v>1454</v>
      </c>
      <c r="AN590" s="1">
        <v>1</v>
      </c>
      <c r="AO590" s="1">
        <v>1</v>
      </c>
      <c r="AP590" s="1" t="s">
        <v>3086</v>
      </c>
      <c r="AQ590" s="1" t="s">
        <v>1454</v>
      </c>
      <c r="AR590" s="2">
        <v>6365787</v>
      </c>
      <c r="AS590" s="1" t="s">
        <v>3023</v>
      </c>
      <c r="AT590" s="1">
        <v>44012</v>
      </c>
      <c r="AU590" s="1">
        <v>0</v>
      </c>
      <c r="AV590" s="1">
        <v>0</v>
      </c>
      <c r="AW590" s="1">
        <v>0</v>
      </c>
      <c r="AX590" s="1" t="s">
        <v>1454</v>
      </c>
      <c r="AY590" s="1">
        <v>890303093000</v>
      </c>
      <c r="AZ590" s="1">
        <v>0</v>
      </c>
      <c r="BA590" s="1">
        <v>0</v>
      </c>
    </row>
    <row r="591" spans="1:53" x14ac:dyDescent="0.25">
      <c r="A591" s="309">
        <f t="shared" si="9"/>
        <v>7017256</v>
      </c>
      <c r="B591" s="1" t="s">
        <v>2639</v>
      </c>
      <c r="C591" s="1">
        <v>35114392</v>
      </c>
      <c r="D591" s="1">
        <v>144105</v>
      </c>
      <c r="E591" s="1">
        <v>4</v>
      </c>
      <c r="F591" s="1">
        <v>3.51143921177879E+16</v>
      </c>
      <c r="G591" s="304">
        <v>43935</v>
      </c>
      <c r="H591" s="304">
        <v>46476</v>
      </c>
      <c r="I591" s="1">
        <v>0</v>
      </c>
      <c r="J591" s="1">
        <v>1</v>
      </c>
      <c r="K591" s="1">
        <v>16</v>
      </c>
      <c r="L591" s="1">
        <v>30</v>
      </c>
      <c r="M591" s="1">
        <v>2</v>
      </c>
      <c r="N591" s="305">
        <v>18</v>
      </c>
      <c r="O591" s="305">
        <v>19562</v>
      </c>
      <c r="P591" s="2">
        <v>11971000</v>
      </c>
      <c r="Q591" s="2">
        <v>253629</v>
      </c>
      <c r="R591" s="2">
        <v>10692016</v>
      </c>
      <c r="S591" s="1">
        <v>0</v>
      </c>
      <c r="T591" s="1">
        <v>0</v>
      </c>
      <c r="U591" s="1">
        <v>0</v>
      </c>
      <c r="W591" s="1">
        <v>0</v>
      </c>
      <c r="X591" s="1">
        <v>0</v>
      </c>
      <c r="Y591" s="1">
        <v>0</v>
      </c>
      <c r="AB591" s="304">
        <v>44499</v>
      </c>
      <c r="AC591" s="1">
        <v>1</v>
      </c>
      <c r="AD591" s="1" t="s">
        <v>3016</v>
      </c>
      <c r="AE591" s="1">
        <v>1</v>
      </c>
      <c r="AF591" s="1">
        <v>30</v>
      </c>
      <c r="AG591" s="1">
        <v>0</v>
      </c>
      <c r="AH591" s="1" t="s">
        <v>1454</v>
      </c>
      <c r="AI591" s="1" t="s">
        <v>1454</v>
      </c>
      <c r="AJ591" s="1" t="s">
        <v>1454</v>
      </c>
      <c r="AK591" s="1" t="s">
        <v>1454</v>
      </c>
      <c r="AL591" s="1" t="s">
        <v>1454</v>
      </c>
      <c r="AM591" s="1" t="s">
        <v>1454</v>
      </c>
      <c r="AN591" s="1">
        <v>1</v>
      </c>
      <c r="AO591" s="1">
        <v>1</v>
      </c>
      <c r="AP591" s="1" t="s">
        <v>3086</v>
      </c>
      <c r="AQ591" s="1" t="s">
        <v>1454</v>
      </c>
      <c r="AR591" s="2">
        <v>3674760</v>
      </c>
      <c r="AS591" s="1" t="s">
        <v>3026</v>
      </c>
      <c r="AT591" s="1">
        <v>43935</v>
      </c>
      <c r="AU591" s="1">
        <v>0</v>
      </c>
      <c r="AV591" s="1">
        <v>0</v>
      </c>
      <c r="AW591" s="1">
        <v>0</v>
      </c>
      <c r="AX591" s="1" t="s">
        <v>1454</v>
      </c>
      <c r="AY591" s="1">
        <v>0</v>
      </c>
      <c r="AZ591" s="1" t="s">
        <v>3087</v>
      </c>
      <c r="BA591" s="1">
        <v>0</v>
      </c>
    </row>
    <row r="592" spans="1:53" x14ac:dyDescent="0.25">
      <c r="A592" s="309">
        <f t="shared" si="9"/>
        <v>1296466</v>
      </c>
      <c r="B592" s="1" t="s">
        <v>2639</v>
      </c>
      <c r="C592" s="1">
        <v>1130676958</v>
      </c>
      <c r="D592" s="1">
        <v>144105</v>
      </c>
      <c r="E592" s="1">
        <v>4</v>
      </c>
      <c r="F592" s="1">
        <v>1.13067695810038E+18</v>
      </c>
      <c r="G592" s="304">
        <v>43626</v>
      </c>
      <c r="H592" s="304">
        <v>45076</v>
      </c>
      <c r="I592" s="1">
        <v>0</v>
      </c>
      <c r="J592" s="1">
        <v>1</v>
      </c>
      <c r="K592" s="1">
        <v>26</v>
      </c>
      <c r="L592" s="1">
        <v>30</v>
      </c>
      <c r="M592" s="1">
        <v>2</v>
      </c>
      <c r="N592" s="305">
        <v>18</v>
      </c>
      <c r="O592" s="305">
        <v>19562</v>
      </c>
      <c r="P592" s="2">
        <v>9000000</v>
      </c>
      <c r="Q592" s="2">
        <v>265731</v>
      </c>
      <c r="R592" s="2">
        <v>4935419</v>
      </c>
      <c r="S592" s="1">
        <v>0</v>
      </c>
      <c r="T592" s="1">
        <v>0</v>
      </c>
      <c r="U592" s="1">
        <v>0</v>
      </c>
      <c r="W592" s="1">
        <v>0</v>
      </c>
      <c r="X592" s="1">
        <v>0</v>
      </c>
      <c r="Y592" s="1">
        <v>0</v>
      </c>
      <c r="AB592" s="304">
        <v>44469</v>
      </c>
      <c r="AC592" s="1">
        <v>1</v>
      </c>
      <c r="AD592" s="1" t="s">
        <v>3016</v>
      </c>
      <c r="AE592" s="1">
        <v>1</v>
      </c>
      <c r="AF592" s="1">
        <v>30</v>
      </c>
      <c r="AG592" s="1">
        <v>0</v>
      </c>
      <c r="AH592" s="1" t="s">
        <v>1454</v>
      </c>
      <c r="AI592" s="1" t="s">
        <v>1454</v>
      </c>
      <c r="AJ592" s="1" t="s">
        <v>1454</v>
      </c>
      <c r="AK592" s="1" t="s">
        <v>1454</v>
      </c>
      <c r="AL592" s="1" t="s">
        <v>1454</v>
      </c>
      <c r="AM592" s="1" t="s">
        <v>1454</v>
      </c>
      <c r="AN592" s="1">
        <v>1</v>
      </c>
      <c r="AO592" s="1">
        <v>1</v>
      </c>
      <c r="AP592" s="1" t="s">
        <v>3086</v>
      </c>
      <c r="AQ592" s="1" t="s">
        <v>1454</v>
      </c>
      <c r="AR592" s="2">
        <v>3638953</v>
      </c>
      <c r="AS592" s="1" t="s">
        <v>3043</v>
      </c>
      <c r="AT592" s="1">
        <v>43626</v>
      </c>
      <c r="AU592" s="1">
        <v>0</v>
      </c>
      <c r="AV592" s="1">
        <v>0</v>
      </c>
      <c r="AW592" s="1">
        <v>0</v>
      </c>
      <c r="AX592" s="1" t="s">
        <v>1454</v>
      </c>
      <c r="AY592" s="1">
        <v>0</v>
      </c>
      <c r="AZ592" s="1">
        <v>0</v>
      </c>
      <c r="BA592" s="1">
        <v>0</v>
      </c>
    </row>
    <row r="593" spans="1:53" x14ac:dyDescent="0.25">
      <c r="A593" s="309">
        <f t="shared" si="9"/>
        <v>0</v>
      </c>
      <c r="B593" s="1" t="s">
        <v>2639</v>
      </c>
      <c r="C593" s="1">
        <v>1143841496</v>
      </c>
      <c r="D593" s="1">
        <v>144105</v>
      </c>
      <c r="E593" s="1">
        <v>4</v>
      </c>
      <c r="F593" s="1">
        <v>1.1438414961246799E+18</v>
      </c>
      <c r="G593" s="304">
        <v>44469</v>
      </c>
      <c r="H593" s="304">
        <v>44650</v>
      </c>
      <c r="I593" s="1">
        <v>0</v>
      </c>
      <c r="J593" s="1">
        <v>1</v>
      </c>
      <c r="K593" s="1">
        <v>1</v>
      </c>
      <c r="L593" s="1">
        <v>30</v>
      </c>
      <c r="M593" s="1">
        <v>2</v>
      </c>
      <c r="N593" s="305">
        <v>19.2</v>
      </c>
      <c r="O593" s="305">
        <v>20983</v>
      </c>
      <c r="P593" s="2">
        <v>1000000</v>
      </c>
      <c r="Q593" s="2">
        <v>176423</v>
      </c>
      <c r="R593" s="2">
        <v>840077</v>
      </c>
      <c r="S593" s="1">
        <v>0</v>
      </c>
      <c r="T593" s="1">
        <v>0</v>
      </c>
      <c r="U593" s="1">
        <v>0</v>
      </c>
      <c r="W593" s="1">
        <v>0</v>
      </c>
      <c r="X593" s="1">
        <v>0</v>
      </c>
      <c r="Y593" s="1">
        <v>0</v>
      </c>
      <c r="AB593" s="304">
        <v>44498</v>
      </c>
      <c r="AC593" s="1">
        <v>1</v>
      </c>
      <c r="AD593" s="1" t="s">
        <v>3016</v>
      </c>
      <c r="AE593" s="1">
        <v>1</v>
      </c>
      <c r="AF593" s="1">
        <v>30</v>
      </c>
      <c r="AG593" s="1">
        <v>0</v>
      </c>
      <c r="AH593" s="1" t="s">
        <v>1454</v>
      </c>
      <c r="AI593" s="1" t="s">
        <v>1454</v>
      </c>
      <c r="AJ593" s="1" t="s">
        <v>1454</v>
      </c>
      <c r="AK593" s="1" t="s">
        <v>1454</v>
      </c>
      <c r="AL593" s="1" t="s">
        <v>1454</v>
      </c>
      <c r="AM593" s="1" t="s">
        <v>1454</v>
      </c>
      <c r="AN593" s="1">
        <v>1</v>
      </c>
      <c r="AO593" s="1">
        <v>1</v>
      </c>
      <c r="AP593" s="1" t="s">
        <v>3086</v>
      </c>
      <c r="AQ593" s="1" t="s">
        <v>1454</v>
      </c>
      <c r="AR593" s="2">
        <v>3905418</v>
      </c>
      <c r="AS593" s="1" t="s">
        <v>3018</v>
      </c>
      <c r="AT593" s="1">
        <v>44469</v>
      </c>
      <c r="AU593" s="1">
        <v>0</v>
      </c>
      <c r="AV593" s="1">
        <v>0</v>
      </c>
      <c r="AW593" s="1">
        <v>0</v>
      </c>
      <c r="AX593" s="1" t="s">
        <v>1454</v>
      </c>
      <c r="AY593" s="1">
        <v>890303093000</v>
      </c>
      <c r="AZ593" s="1">
        <v>0</v>
      </c>
      <c r="BA593" s="1">
        <v>0</v>
      </c>
    </row>
    <row r="594" spans="1:53" x14ac:dyDescent="0.25">
      <c r="A594" s="309">
        <f t="shared" si="9"/>
        <v>4073439</v>
      </c>
      <c r="B594" s="1" t="s">
        <v>2639</v>
      </c>
      <c r="C594" s="1">
        <v>1111784238</v>
      </c>
      <c r="D594" s="1">
        <v>144105</v>
      </c>
      <c r="E594" s="1">
        <v>4</v>
      </c>
      <c r="F594" s="1">
        <v>1.11178423826778E+18</v>
      </c>
      <c r="G594" s="304">
        <v>44033</v>
      </c>
      <c r="H594" s="304">
        <v>46233</v>
      </c>
      <c r="I594" s="1">
        <v>0</v>
      </c>
      <c r="J594" s="1">
        <v>1</v>
      </c>
      <c r="K594" s="1">
        <v>39</v>
      </c>
      <c r="L594" s="1">
        <v>30</v>
      </c>
      <c r="M594" s="1">
        <v>2</v>
      </c>
      <c r="N594" s="305">
        <v>18</v>
      </c>
      <c r="O594" s="305">
        <v>19562</v>
      </c>
      <c r="P594" s="2">
        <v>10000000</v>
      </c>
      <c r="Q594" s="2">
        <v>307981</v>
      </c>
      <c r="R594" s="2">
        <v>7701525</v>
      </c>
      <c r="S594" s="1">
        <v>0</v>
      </c>
      <c r="T594" s="1">
        <v>0</v>
      </c>
      <c r="U594" s="1">
        <v>0</v>
      </c>
      <c r="W594" s="1">
        <v>0</v>
      </c>
      <c r="X594" s="1">
        <v>0</v>
      </c>
      <c r="Y594" s="1">
        <v>0</v>
      </c>
      <c r="AB594" s="304">
        <v>44498</v>
      </c>
      <c r="AC594" s="1">
        <v>1</v>
      </c>
      <c r="AD594" s="1" t="s">
        <v>3016</v>
      </c>
      <c r="AE594" s="1">
        <v>1</v>
      </c>
      <c r="AF594" s="1">
        <v>30</v>
      </c>
      <c r="AG594" s="1">
        <v>0</v>
      </c>
      <c r="AH594" s="1" t="s">
        <v>1454</v>
      </c>
      <c r="AI594" s="1" t="s">
        <v>1454</v>
      </c>
      <c r="AJ594" s="1" t="s">
        <v>1454</v>
      </c>
      <c r="AK594" s="1" t="s">
        <v>1454</v>
      </c>
      <c r="AL594" s="1" t="s">
        <v>1454</v>
      </c>
      <c r="AM594" s="1" t="s">
        <v>1454</v>
      </c>
      <c r="AN594" s="1">
        <v>1</v>
      </c>
      <c r="AO594" s="1">
        <v>1</v>
      </c>
      <c r="AP594" s="1" t="s">
        <v>3086</v>
      </c>
      <c r="AQ594" s="1" t="s">
        <v>1454</v>
      </c>
      <c r="AR594" s="2">
        <v>3628086</v>
      </c>
      <c r="AS594" s="1" t="s">
        <v>3022</v>
      </c>
      <c r="AT594" s="1">
        <v>44033</v>
      </c>
      <c r="AU594" s="1">
        <v>0</v>
      </c>
      <c r="AV594" s="1">
        <v>0</v>
      </c>
      <c r="AW594" s="1">
        <v>0</v>
      </c>
      <c r="AX594" s="1" t="s">
        <v>1454</v>
      </c>
      <c r="AY594" s="1">
        <v>890303093000</v>
      </c>
      <c r="AZ594" s="1">
        <v>0</v>
      </c>
      <c r="BA594" s="1">
        <v>0</v>
      </c>
    </row>
    <row r="595" spans="1:53" x14ac:dyDescent="0.25">
      <c r="A595" s="309">
        <f t="shared" si="9"/>
        <v>3935456</v>
      </c>
      <c r="B595" s="1" t="s">
        <v>2639</v>
      </c>
      <c r="C595" s="1">
        <v>67029836</v>
      </c>
      <c r="D595" s="1">
        <v>144105</v>
      </c>
      <c r="E595" s="1">
        <v>4</v>
      </c>
      <c r="F595" s="1">
        <v>6.7029836117788E+16</v>
      </c>
      <c r="G595" s="304">
        <v>43986</v>
      </c>
      <c r="H595" s="304">
        <v>45076</v>
      </c>
      <c r="I595" s="1">
        <v>0</v>
      </c>
      <c r="J595" s="1">
        <v>1</v>
      </c>
      <c r="K595" s="1">
        <v>16</v>
      </c>
      <c r="L595" s="1">
        <v>30</v>
      </c>
      <c r="M595" s="1">
        <v>2</v>
      </c>
      <c r="N595" s="305">
        <v>18</v>
      </c>
      <c r="O595" s="305">
        <v>19562</v>
      </c>
      <c r="P595" s="2">
        <v>12241000</v>
      </c>
      <c r="Q595" s="2">
        <v>444312</v>
      </c>
      <c r="R595" s="2">
        <v>7610216</v>
      </c>
      <c r="S595" s="1">
        <v>0</v>
      </c>
      <c r="T595" s="1">
        <v>0</v>
      </c>
      <c r="U595" s="1">
        <v>0</v>
      </c>
      <c r="W595" s="1">
        <v>0</v>
      </c>
      <c r="X595" s="1">
        <v>0</v>
      </c>
      <c r="Y595" s="1">
        <v>0</v>
      </c>
      <c r="AB595" s="304">
        <v>44499</v>
      </c>
      <c r="AC595" s="1">
        <v>1</v>
      </c>
      <c r="AD595" s="1" t="s">
        <v>3016</v>
      </c>
      <c r="AE595" s="1">
        <v>1</v>
      </c>
      <c r="AF595" s="1">
        <v>30</v>
      </c>
      <c r="AG595" s="1">
        <v>0</v>
      </c>
      <c r="AH595" s="1" t="s">
        <v>1454</v>
      </c>
      <c r="AI595" s="1" t="s">
        <v>1454</v>
      </c>
      <c r="AJ595" s="1" t="s">
        <v>1454</v>
      </c>
      <c r="AK595" s="1" t="s">
        <v>1454</v>
      </c>
      <c r="AL595" s="1" t="s">
        <v>1454</v>
      </c>
      <c r="AM595" s="1" t="s">
        <v>1454</v>
      </c>
      <c r="AN595" s="1">
        <v>1</v>
      </c>
      <c r="AO595" s="1">
        <v>1</v>
      </c>
      <c r="AP595" s="1" t="s">
        <v>3086</v>
      </c>
      <c r="AQ595" s="1" t="s">
        <v>1454</v>
      </c>
      <c r="AR595" s="2">
        <v>3674760</v>
      </c>
      <c r="AS595" s="1" t="s">
        <v>3026</v>
      </c>
      <c r="AT595" s="1">
        <v>43986</v>
      </c>
      <c r="AU595" s="1">
        <v>0</v>
      </c>
      <c r="AV595" s="1">
        <v>0</v>
      </c>
      <c r="AW595" s="1">
        <v>0</v>
      </c>
      <c r="AX595" s="1" t="s">
        <v>1454</v>
      </c>
      <c r="AY595" s="1">
        <v>0</v>
      </c>
      <c r="AZ595" s="1" t="s">
        <v>3087</v>
      </c>
      <c r="BA595" s="1">
        <v>0</v>
      </c>
    </row>
    <row r="596" spans="1:53" x14ac:dyDescent="0.25">
      <c r="A596" s="309">
        <f t="shared" si="9"/>
        <v>1758361</v>
      </c>
      <c r="B596" s="1" t="s">
        <v>2639</v>
      </c>
      <c r="C596" s="1">
        <v>1113676673</v>
      </c>
      <c r="D596" s="1">
        <v>144105</v>
      </c>
      <c r="E596" s="1">
        <v>4</v>
      </c>
      <c r="F596" s="1">
        <v>1.1136766731246799E+18</v>
      </c>
      <c r="G596" s="304">
        <v>44496</v>
      </c>
      <c r="H596" s="304">
        <v>45229</v>
      </c>
      <c r="I596" s="1">
        <v>0</v>
      </c>
      <c r="J596" s="1">
        <v>1</v>
      </c>
      <c r="K596" s="1">
        <v>1</v>
      </c>
      <c r="L596" s="1">
        <v>30</v>
      </c>
      <c r="M596" s="1">
        <v>2</v>
      </c>
      <c r="N596" s="305">
        <v>19.2</v>
      </c>
      <c r="O596" s="305">
        <v>20983</v>
      </c>
      <c r="P596" s="2">
        <v>2300000</v>
      </c>
      <c r="Q596" s="2">
        <v>116836</v>
      </c>
      <c r="R596" s="2">
        <v>2247269</v>
      </c>
      <c r="S596" s="1">
        <v>0</v>
      </c>
      <c r="T596" s="1">
        <v>0</v>
      </c>
      <c r="U596" s="1">
        <v>0</v>
      </c>
      <c r="W596" s="1">
        <v>0</v>
      </c>
      <c r="X596" s="1">
        <v>0</v>
      </c>
      <c r="Y596" s="1">
        <v>0</v>
      </c>
      <c r="AB596" s="304">
        <v>44496</v>
      </c>
      <c r="AC596" s="1">
        <v>1</v>
      </c>
      <c r="AD596" s="1" t="s">
        <v>3016</v>
      </c>
      <c r="AE596" s="1">
        <v>1</v>
      </c>
      <c r="AF596" s="1">
        <v>30</v>
      </c>
      <c r="AG596" s="1">
        <v>0</v>
      </c>
      <c r="AH596" s="1" t="s">
        <v>1454</v>
      </c>
      <c r="AI596" s="1" t="s">
        <v>1454</v>
      </c>
      <c r="AJ596" s="1" t="s">
        <v>1454</v>
      </c>
      <c r="AK596" s="1" t="s">
        <v>1454</v>
      </c>
      <c r="AL596" s="1" t="s">
        <v>1454</v>
      </c>
      <c r="AM596" s="1" t="s">
        <v>1454</v>
      </c>
      <c r="AN596" s="1">
        <v>1</v>
      </c>
      <c r="AO596" s="1">
        <v>1</v>
      </c>
      <c r="AP596" s="1" t="s">
        <v>3086</v>
      </c>
      <c r="AQ596" s="1" t="s">
        <v>1454</v>
      </c>
      <c r="AR596" s="2">
        <v>488908</v>
      </c>
      <c r="AS596" s="1" t="s">
        <v>3018</v>
      </c>
      <c r="AT596" s="1">
        <v>44496</v>
      </c>
      <c r="AU596" s="1">
        <v>0</v>
      </c>
      <c r="AV596" s="1">
        <v>0</v>
      </c>
      <c r="AW596" s="1">
        <v>0</v>
      </c>
      <c r="AX596" s="1" t="s">
        <v>1454</v>
      </c>
      <c r="AY596" s="1">
        <v>890303093000</v>
      </c>
      <c r="AZ596" s="1">
        <v>0</v>
      </c>
      <c r="BA596" s="1">
        <v>0</v>
      </c>
    </row>
    <row r="597" spans="1:53" x14ac:dyDescent="0.25">
      <c r="A597" s="309">
        <f t="shared" si="9"/>
        <v>9853012</v>
      </c>
      <c r="B597" s="1" t="s">
        <v>2639</v>
      </c>
      <c r="C597" s="1">
        <v>1113676673</v>
      </c>
      <c r="D597" s="1">
        <v>144105</v>
      </c>
      <c r="E597" s="1">
        <v>4</v>
      </c>
      <c r="F597" s="1">
        <v>1.11367667312038E+18</v>
      </c>
      <c r="G597" s="304">
        <v>44364</v>
      </c>
      <c r="H597" s="304">
        <v>46203</v>
      </c>
      <c r="I597" s="1">
        <v>0</v>
      </c>
      <c r="J597" s="1">
        <v>1</v>
      </c>
      <c r="K597" s="1">
        <v>4</v>
      </c>
      <c r="L597" s="1">
        <v>30</v>
      </c>
      <c r="M597" s="1">
        <v>2</v>
      </c>
      <c r="N597" s="305">
        <v>14.4</v>
      </c>
      <c r="O597" s="305">
        <v>15389</v>
      </c>
      <c r="P597" s="2">
        <v>13200000</v>
      </c>
      <c r="Q597" s="2">
        <v>314027</v>
      </c>
      <c r="R597" s="2">
        <v>12592622</v>
      </c>
      <c r="S597" s="1">
        <v>0</v>
      </c>
      <c r="T597" s="1">
        <v>0</v>
      </c>
      <c r="U597" s="1">
        <v>0</v>
      </c>
      <c r="W597" s="1">
        <v>0</v>
      </c>
      <c r="X597" s="1">
        <v>0</v>
      </c>
      <c r="Y597" s="1">
        <v>0</v>
      </c>
      <c r="AB597" s="304">
        <v>44498</v>
      </c>
      <c r="AC597" s="1">
        <v>1</v>
      </c>
      <c r="AD597" s="1" t="s">
        <v>3016</v>
      </c>
      <c r="AE597" s="1">
        <v>1</v>
      </c>
      <c r="AF597" s="1">
        <v>30</v>
      </c>
      <c r="AG597" s="1">
        <v>0</v>
      </c>
      <c r="AH597" s="1" t="s">
        <v>1454</v>
      </c>
      <c r="AI597" s="1" t="s">
        <v>1454</v>
      </c>
      <c r="AJ597" s="1" t="s">
        <v>1454</v>
      </c>
      <c r="AK597" s="1" t="s">
        <v>1454</v>
      </c>
      <c r="AL597" s="1" t="s">
        <v>1454</v>
      </c>
      <c r="AM597" s="1" t="s">
        <v>1454</v>
      </c>
      <c r="AN597" s="1">
        <v>1</v>
      </c>
      <c r="AO597" s="1">
        <v>1</v>
      </c>
      <c r="AP597" s="1" t="s">
        <v>3086</v>
      </c>
      <c r="AQ597" s="1" t="s">
        <v>1454</v>
      </c>
      <c r="AR597" s="2">
        <v>2739610</v>
      </c>
      <c r="AS597" s="1" t="s">
        <v>3021</v>
      </c>
      <c r="AT597" s="1">
        <v>44364</v>
      </c>
      <c r="AU597" s="1">
        <v>0</v>
      </c>
      <c r="AV597" s="1">
        <v>0</v>
      </c>
      <c r="AW597" s="1">
        <v>0</v>
      </c>
      <c r="AX597" s="1" t="s">
        <v>1454</v>
      </c>
      <c r="AY597" s="1">
        <v>890303093000</v>
      </c>
      <c r="AZ597" s="1">
        <v>0</v>
      </c>
      <c r="BA597" s="1">
        <v>0</v>
      </c>
    </row>
    <row r="598" spans="1:53" x14ac:dyDescent="0.25">
      <c r="A598" s="309">
        <f t="shared" si="9"/>
        <v>60125</v>
      </c>
      <c r="B598" s="1" t="s">
        <v>2639</v>
      </c>
      <c r="C598" s="1">
        <v>1144029751</v>
      </c>
      <c r="D598" s="1">
        <v>144105</v>
      </c>
      <c r="E598" s="1">
        <v>4</v>
      </c>
      <c r="F598" s="1">
        <v>1.14402975110598E+18</v>
      </c>
      <c r="G598" s="304">
        <v>44483</v>
      </c>
      <c r="H598" s="304">
        <v>44560</v>
      </c>
      <c r="I598" s="1">
        <v>0</v>
      </c>
      <c r="J598" s="1">
        <v>2</v>
      </c>
      <c r="K598" s="1">
        <v>0</v>
      </c>
      <c r="L598" s="1">
        <v>30</v>
      </c>
      <c r="M598" s="1">
        <v>2</v>
      </c>
      <c r="N598" s="305">
        <v>18.600000000000001</v>
      </c>
      <c r="O598" s="305">
        <v>20271</v>
      </c>
      <c r="P598" s="2">
        <v>520000</v>
      </c>
      <c r="Q598" s="2">
        <v>0</v>
      </c>
      <c r="R598" s="2">
        <v>520000</v>
      </c>
      <c r="S598" s="1">
        <v>0</v>
      </c>
      <c r="T598" s="1">
        <v>0</v>
      </c>
      <c r="U598" s="1">
        <v>0</v>
      </c>
      <c r="W598" s="1">
        <v>0</v>
      </c>
      <c r="X598" s="1">
        <v>0</v>
      </c>
      <c r="Y598" s="1">
        <v>0</v>
      </c>
      <c r="Z598" s="1">
        <v>520000</v>
      </c>
      <c r="AA598" s="1">
        <v>12</v>
      </c>
      <c r="AB598" s="304">
        <v>44483</v>
      </c>
      <c r="AC598" s="1">
        <v>1</v>
      </c>
      <c r="AD598" s="1" t="s">
        <v>3016</v>
      </c>
      <c r="AE598" s="1">
        <v>1</v>
      </c>
      <c r="AF598" s="1">
        <v>30</v>
      </c>
      <c r="AG598" s="1">
        <v>0</v>
      </c>
      <c r="AH598" s="1" t="s">
        <v>1454</v>
      </c>
      <c r="AI598" s="1" t="s">
        <v>1454</v>
      </c>
      <c r="AJ598" s="1" t="s">
        <v>1454</v>
      </c>
      <c r="AK598" s="1" t="s">
        <v>1454</v>
      </c>
      <c r="AL598" s="1" t="s">
        <v>1454</v>
      </c>
      <c r="AM598" s="1" t="s">
        <v>1454</v>
      </c>
      <c r="AN598" s="1">
        <v>1</v>
      </c>
      <c r="AO598" s="1">
        <v>1</v>
      </c>
      <c r="AP598" s="1" t="s">
        <v>3086</v>
      </c>
      <c r="AQ598" s="1" t="s">
        <v>1454</v>
      </c>
      <c r="AR598" s="2">
        <v>459875</v>
      </c>
      <c r="AS598" s="1" t="s">
        <v>3053</v>
      </c>
      <c r="AT598" s="1">
        <v>44483</v>
      </c>
      <c r="AU598" s="1">
        <v>0</v>
      </c>
      <c r="AV598" s="1">
        <v>0</v>
      </c>
      <c r="AW598" s="1">
        <v>0</v>
      </c>
      <c r="AX598" s="1" t="s">
        <v>1454</v>
      </c>
      <c r="AY598" s="1">
        <v>890303093000</v>
      </c>
      <c r="AZ598" s="1">
        <v>0</v>
      </c>
      <c r="BA598" s="1">
        <v>0</v>
      </c>
    </row>
    <row r="599" spans="1:53" x14ac:dyDescent="0.25">
      <c r="A599" s="309">
        <f t="shared" si="9"/>
        <v>94545</v>
      </c>
      <c r="B599" s="1" t="s">
        <v>2639</v>
      </c>
      <c r="C599" s="1">
        <v>1144029751</v>
      </c>
      <c r="D599" s="1">
        <v>144105</v>
      </c>
      <c r="E599" s="1">
        <v>4</v>
      </c>
      <c r="F599" s="1">
        <v>1.14402975111691E+16</v>
      </c>
      <c r="G599" s="304">
        <v>42899</v>
      </c>
      <c r="H599" s="304">
        <v>44742</v>
      </c>
      <c r="I599" s="1">
        <v>0</v>
      </c>
      <c r="J599" s="1">
        <v>1</v>
      </c>
      <c r="K599" s="1">
        <v>49</v>
      </c>
      <c r="L599" s="1">
        <v>30</v>
      </c>
      <c r="M599" s="1">
        <v>2</v>
      </c>
      <c r="N599" s="305">
        <v>16.8</v>
      </c>
      <c r="O599" s="305">
        <v>18156</v>
      </c>
      <c r="P599" s="2">
        <v>3246369</v>
      </c>
      <c r="Q599" s="2">
        <v>80834</v>
      </c>
      <c r="R599" s="2">
        <v>817688</v>
      </c>
      <c r="S599" s="1">
        <v>0</v>
      </c>
      <c r="T599" s="1">
        <v>0</v>
      </c>
      <c r="U599" s="1">
        <v>0</v>
      </c>
      <c r="W599" s="1">
        <v>0</v>
      </c>
      <c r="X599" s="1">
        <v>0</v>
      </c>
      <c r="Y599" s="1">
        <v>0</v>
      </c>
      <c r="AB599" s="304">
        <v>44498</v>
      </c>
      <c r="AC599" s="1">
        <v>1</v>
      </c>
      <c r="AD599" s="1" t="s">
        <v>3016</v>
      </c>
      <c r="AE599" s="1">
        <v>1</v>
      </c>
      <c r="AF599" s="1">
        <v>30</v>
      </c>
      <c r="AG599" s="1">
        <v>0</v>
      </c>
      <c r="AH599" s="1" t="s">
        <v>1454</v>
      </c>
      <c r="AI599" s="1" t="s">
        <v>1454</v>
      </c>
      <c r="AJ599" s="1" t="s">
        <v>1454</v>
      </c>
      <c r="AK599" s="1" t="s">
        <v>1454</v>
      </c>
      <c r="AL599" s="1" t="s">
        <v>1454</v>
      </c>
      <c r="AM599" s="1" t="s">
        <v>1454</v>
      </c>
      <c r="AN599" s="1">
        <v>1</v>
      </c>
      <c r="AO599" s="1">
        <v>1</v>
      </c>
      <c r="AP599" s="1" t="s">
        <v>3086</v>
      </c>
      <c r="AQ599" s="1" t="s">
        <v>1454</v>
      </c>
      <c r="AR599" s="2">
        <v>723143</v>
      </c>
      <c r="AS599" s="1" t="s">
        <v>3051</v>
      </c>
      <c r="AT599" s="1">
        <v>42899</v>
      </c>
      <c r="AU599" s="1">
        <v>0</v>
      </c>
      <c r="AV599" s="1">
        <v>0</v>
      </c>
      <c r="AW599" s="1">
        <v>0</v>
      </c>
      <c r="AX599" s="1" t="s">
        <v>1454</v>
      </c>
      <c r="AY599" s="1">
        <v>890303093000</v>
      </c>
      <c r="AZ599" s="1">
        <v>0</v>
      </c>
      <c r="BA599" s="1">
        <v>0</v>
      </c>
    </row>
    <row r="600" spans="1:53" x14ac:dyDescent="0.25">
      <c r="A600" s="309">
        <f t="shared" si="9"/>
        <v>164439</v>
      </c>
      <c r="B600" s="1" t="s">
        <v>2639</v>
      </c>
      <c r="C600" s="1">
        <v>1144029751</v>
      </c>
      <c r="D600" s="1">
        <v>144105</v>
      </c>
      <c r="E600" s="1">
        <v>4</v>
      </c>
      <c r="F600" s="1">
        <v>1.1440297511246799E+18</v>
      </c>
      <c r="G600" s="304">
        <v>44326</v>
      </c>
      <c r="H600" s="304">
        <v>45046</v>
      </c>
      <c r="I600" s="1">
        <v>0</v>
      </c>
      <c r="J600" s="1">
        <v>1</v>
      </c>
      <c r="K600" s="1">
        <v>3</v>
      </c>
      <c r="L600" s="1">
        <v>30</v>
      </c>
      <c r="M600" s="1">
        <v>2</v>
      </c>
      <c r="N600" s="305">
        <v>19.2</v>
      </c>
      <c r="O600" s="305">
        <v>20983</v>
      </c>
      <c r="P600" s="2">
        <v>1600000</v>
      </c>
      <c r="Q600" s="2">
        <v>81277</v>
      </c>
      <c r="R600" s="2">
        <v>1422177</v>
      </c>
      <c r="S600" s="1">
        <v>0</v>
      </c>
      <c r="T600" s="1">
        <v>0</v>
      </c>
      <c r="U600" s="1">
        <v>0</v>
      </c>
      <c r="W600" s="1">
        <v>0</v>
      </c>
      <c r="X600" s="1">
        <v>0</v>
      </c>
      <c r="Y600" s="1">
        <v>0</v>
      </c>
      <c r="AB600" s="304">
        <v>44498</v>
      </c>
      <c r="AC600" s="1">
        <v>1</v>
      </c>
      <c r="AD600" s="1" t="s">
        <v>3016</v>
      </c>
      <c r="AE600" s="1">
        <v>1</v>
      </c>
      <c r="AF600" s="1">
        <v>30</v>
      </c>
      <c r="AG600" s="1">
        <v>0</v>
      </c>
      <c r="AH600" s="1" t="s">
        <v>1454</v>
      </c>
      <c r="AI600" s="1" t="s">
        <v>1454</v>
      </c>
      <c r="AJ600" s="1" t="s">
        <v>1454</v>
      </c>
      <c r="AK600" s="1" t="s">
        <v>1454</v>
      </c>
      <c r="AL600" s="1" t="s">
        <v>1454</v>
      </c>
      <c r="AM600" s="1" t="s">
        <v>1454</v>
      </c>
      <c r="AN600" s="1">
        <v>1</v>
      </c>
      <c r="AO600" s="1">
        <v>1</v>
      </c>
      <c r="AP600" s="1" t="s">
        <v>3086</v>
      </c>
      <c r="AQ600" s="1" t="s">
        <v>1454</v>
      </c>
      <c r="AR600" s="2">
        <v>1257738</v>
      </c>
      <c r="AS600" s="1" t="s">
        <v>3018</v>
      </c>
      <c r="AT600" s="1">
        <v>44326</v>
      </c>
      <c r="AU600" s="1">
        <v>0</v>
      </c>
      <c r="AV600" s="1">
        <v>0</v>
      </c>
      <c r="AW600" s="1">
        <v>0</v>
      </c>
      <c r="AX600" s="1" t="s">
        <v>1454</v>
      </c>
      <c r="AY600" s="1">
        <v>890303093000</v>
      </c>
      <c r="AZ600" s="1">
        <v>0</v>
      </c>
      <c r="BA600" s="1">
        <v>0</v>
      </c>
    </row>
    <row r="601" spans="1:53" x14ac:dyDescent="0.25">
      <c r="A601" s="309">
        <f t="shared" si="9"/>
        <v>102338</v>
      </c>
      <c r="B601" s="1" t="s">
        <v>2639</v>
      </c>
      <c r="C601" s="1">
        <v>1144029751</v>
      </c>
      <c r="D601" s="1">
        <v>144105</v>
      </c>
      <c r="E601" s="1">
        <v>4</v>
      </c>
      <c r="F601" s="1">
        <v>1.14402975111523E+16</v>
      </c>
      <c r="G601" s="304">
        <v>43481</v>
      </c>
      <c r="H601" s="304">
        <v>44592</v>
      </c>
      <c r="I601" s="1">
        <v>0</v>
      </c>
      <c r="J601" s="1">
        <v>1</v>
      </c>
      <c r="K601" s="1">
        <v>30</v>
      </c>
      <c r="L601" s="1">
        <v>30</v>
      </c>
      <c r="M601" s="1">
        <v>2</v>
      </c>
      <c r="N601" s="305">
        <v>19.8</v>
      </c>
      <c r="O601" s="305">
        <v>21699</v>
      </c>
      <c r="P601" s="2">
        <v>4200000</v>
      </c>
      <c r="Q601" s="2">
        <v>156275</v>
      </c>
      <c r="R601" s="2">
        <v>885092</v>
      </c>
      <c r="S601" s="1">
        <v>0</v>
      </c>
      <c r="T601" s="1">
        <v>0</v>
      </c>
      <c r="U601" s="1">
        <v>0</v>
      </c>
      <c r="W601" s="1">
        <v>0</v>
      </c>
      <c r="X601" s="1">
        <v>0</v>
      </c>
      <c r="Y601" s="1">
        <v>0</v>
      </c>
      <c r="AB601" s="304">
        <v>44498</v>
      </c>
      <c r="AC601" s="1">
        <v>1</v>
      </c>
      <c r="AD601" s="1" t="s">
        <v>3016</v>
      </c>
      <c r="AE601" s="1">
        <v>1</v>
      </c>
      <c r="AF601" s="1">
        <v>30</v>
      </c>
      <c r="AG601" s="1">
        <v>0</v>
      </c>
      <c r="AH601" s="1" t="s">
        <v>1454</v>
      </c>
      <c r="AI601" s="1" t="s">
        <v>1454</v>
      </c>
      <c r="AJ601" s="1" t="s">
        <v>1454</v>
      </c>
      <c r="AK601" s="1" t="s">
        <v>1454</v>
      </c>
      <c r="AL601" s="1" t="s">
        <v>1454</v>
      </c>
      <c r="AM601" s="1" t="s">
        <v>1454</v>
      </c>
      <c r="AN601" s="1">
        <v>1</v>
      </c>
      <c r="AO601" s="1">
        <v>1</v>
      </c>
      <c r="AP601" s="1" t="s">
        <v>3086</v>
      </c>
      <c r="AQ601" s="1" t="s">
        <v>1454</v>
      </c>
      <c r="AR601" s="2">
        <v>782754</v>
      </c>
      <c r="AS601" s="1" t="s">
        <v>3035</v>
      </c>
      <c r="AT601" s="1">
        <v>43481</v>
      </c>
      <c r="AU601" s="1">
        <v>0</v>
      </c>
      <c r="AV601" s="1">
        <v>0</v>
      </c>
      <c r="AW601" s="1">
        <v>0</v>
      </c>
      <c r="AX601" s="1" t="s">
        <v>1454</v>
      </c>
      <c r="AY601" s="1">
        <v>890303093000</v>
      </c>
      <c r="AZ601" s="1">
        <v>0</v>
      </c>
      <c r="BA601" s="1">
        <v>0</v>
      </c>
    </row>
    <row r="602" spans="1:53" x14ac:dyDescent="0.25">
      <c r="A602" s="309">
        <f t="shared" si="9"/>
        <v>13445380</v>
      </c>
      <c r="B602" s="1" t="s">
        <v>2639</v>
      </c>
      <c r="C602" s="1">
        <v>1107064099</v>
      </c>
      <c r="D602" s="1">
        <v>144105</v>
      </c>
      <c r="E602" s="1">
        <v>4</v>
      </c>
      <c r="F602" s="1">
        <v>1.10706409912038E+18</v>
      </c>
      <c r="G602" s="304">
        <v>44413</v>
      </c>
      <c r="H602" s="304">
        <v>46598</v>
      </c>
      <c r="I602" s="1">
        <v>0</v>
      </c>
      <c r="J602" s="1">
        <v>1</v>
      </c>
      <c r="K602" s="1">
        <v>3</v>
      </c>
      <c r="L602" s="1">
        <v>30</v>
      </c>
      <c r="M602" s="1">
        <v>2</v>
      </c>
      <c r="N602" s="305">
        <v>14.4</v>
      </c>
      <c r="O602" s="305">
        <v>15389</v>
      </c>
      <c r="P602" s="2">
        <v>16500000</v>
      </c>
      <c r="Q602" s="2">
        <v>348893</v>
      </c>
      <c r="R602" s="2">
        <v>16066699</v>
      </c>
      <c r="S602" s="1">
        <v>0</v>
      </c>
      <c r="T602" s="1">
        <v>0</v>
      </c>
      <c r="U602" s="1">
        <v>0</v>
      </c>
      <c r="W602" s="1">
        <v>0</v>
      </c>
      <c r="X602" s="1">
        <v>0</v>
      </c>
      <c r="Y602" s="1">
        <v>0</v>
      </c>
      <c r="AB602" s="304">
        <v>44499</v>
      </c>
      <c r="AC602" s="1">
        <v>1</v>
      </c>
      <c r="AD602" s="1" t="s">
        <v>3016</v>
      </c>
      <c r="AE602" s="1">
        <v>1</v>
      </c>
      <c r="AF602" s="1">
        <v>30</v>
      </c>
      <c r="AG602" s="1">
        <v>0</v>
      </c>
      <c r="AH602" s="1" t="s">
        <v>1454</v>
      </c>
      <c r="AI602" s="1" t="s">
        <v>1454</v>
      </c>
      <c r="AJ602" s="1" t="s">
        <v>1454</v>
      </c>
      <c r="AK602" s="1" t="s">
        <v>1454</v>
      </c>
      <c r="AL602" s="1" t="s">
        <v>1454</v>
      </c>
      <c r="AM602" s="1" t="s">
        <v>1454</v>
      </c>
      <c r="AN602" s="1">
        <v>1</v>
      </c>
      <c r="AO602" s="1">
        <v>1</v>
      </c>
      <c r="AP602" s="1" t="s">
        <v>3086</v>
      </c>
      <c r="AQ602" s="1" t="s">
        <v>1454</v>
      </c>
      <c r="AR602" s="2">
        <v>2621319</v>
      </c>
      <c r="AS602" s="1" t="s">
        <v>3021</v>
      </c>
      <c r="AT602" s="1">
        <v>44413</v>
      </c>
      <c r="AU602" s="1">
        <v>0</v>
      </c>
      <c r="AV602" s="1">
        <v>0</v>
      </c>
      <c r="AW602" s="1">
        <v>0</v>
      </c>
      <c r="AX602" s="1" t="s">
        <v>1454</v>
      </c>
      <c r="AY602" s="1">
        <v>0</v>
      </c>
      <c r="AZ602" s="1">
        <v>0</v>
      </c>
      <c r="BA602" s="1">
        <v>0</v>
      </c>
    </row>
    <row r="603" spans="1:53" x14ac:dyDescent="0.25">
      <c r="A603" s="309">
        <f t="shared" si="9"/>
        <v>1249669</v>
      </c>
      <c r="B603" s="1" t="s">
        <v>2639</v>
      </c>
      <c r="C603" s="1">
        <v>1107064099</v>
      </c>
      <c r="D603" s="1">
        <v>144105</v>
      </c>
      <c r="E603" s="1">
        <v>4</v>
      </c>
      <c r="F603" s="1">
        <v>1.1070640991246799E+18</v>
      </c>
      <c r="G603" s="304">
        <v>43999</v>
      </c>
      <c r="H603" s="304">
        <v>44377</v>
      </c>
      <c r="I603" s="1">
        <v>0</v>
      </c>
      <c r="J603" s="1">
        <v>1</v>
      </c>
      <c r="K603" s="1">
        <v>3</v>
      </c>
      <c r="L603" s="1">
        <v>30</v>
      </c>
      <c r="M603" s="1">
        <v>2</v>
      </c>
      <c r="N603" s="305">
        <v>21.6</v>
      </c>
      <c r="O603" s="305">
        <v>23872</v>
      </c>
      <c r="P603" s="2">
        <v>1957000</v>
      </c>
      <c r="Q603" s="2">
        <v>183059</v>
      </c>
      <c r="R603" s="2">
        <v>1493305</v>
      </c>
      <c r="S603" s="1">
        <v>0</v>
      </c>
      <c r="T603" s="1">
        <v>0</v>
      </c>
      <c r="U603" s="1">
        <v>0</v>
      </c>
      <c r="W603" s="1">
        <v>0</v>
      </c>
      <c r="X603" s="1">
        <v>0</v>
      </c>
      <c r="Y603" s="1">
        <v>0</v>
      </c>
      <c r="AB603" s="304">
        <v>44499</v>
      </c>
      <c r="AC603" s="1">
        <v>1</v>
      </c>
      <c r="AD603" s="1" t="s">
        <v>3016</v>
      </c>
      <c r="AE603" s="1">
        <v>1</v>
      </c>
      <c r="AF603" s="1">
        <v>30</v>
      </c>
      <c r="AG603" s="1">
        <v>0</v>
      </c>
      <c r="AH603" s="1" t="s">
        <v>1454</v>
      </c>
      <c r="AI603" s="1" t="s">
        <v>1454</v>
      </c>
      <c r="AJ603" s="1" t="s">
        <v>1454</v>
      </c>
      <c r="AK603" s="1" t="s">
        <v>1454</v>
      </c>
      <c r="AL603" s="1" t="s">
        <v>1454</v>
      </c>
      <c r="AM603" s="1" t="s">
        <v>1454</v>
      </c>
      <c r="AN603" s="1">
        <v>1</v>
      </c>
      <c r="AO603" s="1">
        <v>1</v>
      </c>
      <c r="AP603" s="1" t="s">
        <v>3086</v>
      </c>
      <c r="AQ603" s="1" t="s">
        <v>1454</v>
      </c>
      <c r="AR603" s="2">
        <v>243636</v>
      </c>
      <c r="AS603" s="1" t="s">
        <v>3018</v>
      </c>
      <c r="AT603" s="1">
        <v>43999</v>
      </c>
      <c r="AU603" s="1">
        <v>0</v>
      </c>
      <c r="AV603" s="1">
        <v>0</v>
      </c>
      <c r="AW603" s="1">
        <v>0</v>
      </c>
      <c r="AX603" s="1" t="s">
        <v>1454</v>
      </c>
      <c r="AY603" s="1">
        <v>0</v>
      </c>
      <c r="AZ603" s="1">
        <v>0</v>
      </c>
      <c r="BA603" s="1">
        <v>0</v>
      </c>
    </row>
    <row r="604" spans="1:53" x14ac:dyDescent="0.25">
      <c r="A604" s="309">
        <f t="shared" si="9"/>
        <v>4512414</v>
      </c>
      <c r="B604" s="1" t="s">
        <v>2639</v>
      </c>
      <c r="C604" s="1">
        <v>1114451777</v>
      </c>
      <c r="D604" s="1">
        <v>144105</v>
      </c>
      <c r="E604" s="1">
        <v>4</v>
      </c>
      <c r="F604" s="1">
        <v>1.11445177711778E+18</v>
      </c>
      <c r="G604" s="304">
        <v>43964</v>
      </c>
      <c r="H604" s="304">
        <v>46507</v>
      </c>
      <c r="I604" s="1">
        <v>0</v>
      </c>
      <c r="J604" s="1">
        <v>1</v>
      </c>
      <c r="K604" s="1">
        <v>16</v>
      </c>
      <c r="L604" s="1">
        <v>30</v>
      </c>
      <c r="M604" s="1">
        <v>2</v>
      </c>
      <c r="N604" s="305">
        <v>18</v>
      </c>
      <c r="O604" s="305">
        <v>19562</v>
      </c>
      <c r="P604" s="2">
        <v>7000000</v>
      </c>
      <c r="Q604" s="2">
        <v>148309</v>
      </c>
      <c r="R604" s="2">
        <v>6252115</v>
      </c>
      <c r="S604" s="1">
        <v>0</v>
      </c>
      <c r="T604" s="1">
        <v>0</v>
      </c>
      <c r="U604" s="1">
        <v>0</v>
      </c>
      <c r="W604" s="1">
        <v>0</v>
      </c>
      <c r="X604" s="1">
        <v>0</v>
      </c>
      <c r="Y604" s="1">
        <v>0</v>
      </c>
      <c r="AB604" s="304">
        <v>44498</v>
      </c>
      <c r="AC604" s="1">
        <v>1</v>
      </c>
      <c r="AD604" s="1" t="s">
        <v>3016</v>
      </c>
      <c r="AE604" s="1">
        <v>1</v>
      </c>
      <c r="AF604" s="1">
        <v>30</v>
      </c>
      <c r="AG604" s="1">
        <v>0</v>
      </c>
      <c r="AH604" s="1" t="s">
        <v>1454</v>
      </c>
      <c r="AI604" s="1" t="s">
        <v>1454</v>
      </c>
      <c r="AJ604" s="1" t="s">
        <v>1454</v>
      </c>
      <c r="AK604" s="1" t="s">
        <v>1454</v>
      </c>
      <c r="AL604" s="1" t="s">
        <v>1454</v>
      </c>
      <c r="AM604" s="1" t="s">
        <v>1454</v>
      </c>
      <c r="AN604" s="1">
        <v>1</v>
      </c>
      <c r="AO604" s="1">
        <v>1</v>
      </c>
      <c r="AP604" s="1" t="s">
        <v>3086</v>
      </c>
      <c r="AQ604" s="1" t="s">
        <v>1454</v>
      </c>
      <c r="AR604" s="2">
        <v>1739701</v>
      </c>
      <c r="AS604" s="1" t="s">
        <v>3026</v>
      </c>
      <c r="AT604" s="1">
        <v>43964</v>
      </c>
      <c r="AU604" s="1">
        <v>0</v>
      </c>
      <c r="AV604" s="1">
        <v>0</v>
      </c>
      <c r="AW604" s="1">
        <v>0</v>
      </c>
      <c r="AX604" s="1" t="s">
        <v>1454</v>
      </c>
      <c r="AY604" s="1">
        <v>890303093000</v>
      </c>
      <c r="AZ604" s="1">
        <v>0</v>
      </c>
      <c r="BA604" s="1">
        <v>0</v>
      </c>
    </row>
    <row r="605" spans="1:53" x14ac:dyDescent="0.25">
      <c r="A605" s="309">
        <f t="shared" si="9"/>
        <v>777938</v>
      </c>
      <c r="B605" s="1" t="s">
        <v>2639</v>
      </c>
      <c r="C605" s="1">
        <v>1114451777</v>
      </c>
      <c r="D605" s="1">
        <v>144105</v>
      </c>
      <c r="E605" s="1">
        <v>4</v>
      </c>
      <c r="F605" s="1">
        <v>1.11445177712555E+16</v>
      </c>
      <c r="G605" s="304">
        <v>44237</v>
      </c>
      <c r="H605" s="304">
        <v>45688</v>
      </c>
      <c r="I605" s="1">
        <v>0</v>
      </c>
      <c r="J605" s="1">
        <v>1</v>
      </c>
      <c r="K605" s="1">
        <v>9</v>
      </c>
      <c r="L605" s="1">
        <v>30</v>
      </c>
      <c r="M605" s="1">
        <v>2</v>
      </c>
      <c r="N605" s="305">
        <v>9.6</v>
      </c>
      <c r="O605" s="305">
        <v>10034</v>
      </c>
      <c r="P605" s="2">
        <v>1280000</v>
      </c>
      <c r="Q605" s="2">
        <v>32587</v>
      </c>
      <c r="R605" s="2">
        <v>1077861</v>
      </c>
      <c r="S605" s="1">
        <v>0</v>
      </c>
      <c r="T605" s="1">
        <v>0</v>
      </c>
      <c r="U605" s="1">
        <v>0</v>
      </c>
      <c r="W605" s="1">
        <v>0</v>
      </c>
      <c r="X605" s="1">
        <v>0</v>
      </c>
      <c r="Y605" s="1">
        <v>0</v>
      </c>
      <c r="AB605" s="304">
        <v>44498</v>
      </c>
      <c r="AC605" s="1">
        <v>1</v>
      </c>
      <c r="AD605" s="1" t="s">
        <v>3016</v>
      </c>
      <c r="AE605" s="1">
        <v>1</v>
      </c>
      <c r="AF605" s="1">
        <v>30</v>
      </c>
      <c r="AG605" s="1">
        <v>0</v>
      </c>
      <c r="AH605" s="1" t="s">
        <v>1454</v>
      </c>
      <c r="AI605" s="1" t="s">
        <v>1454</v>
      </c>
      <c r="AJ605" s="1" t="s">
        <v>1454</v>
      </c>
      <c r="AK605" s="1" t="s">
        <v>1454</v>
      </c>
      <c r="AL605" s="1" t="s">
        <v>1454</v>
      </c>
      <c r="AM605" s="1" t="s">
        <v>1454</v>
      </c>
      <c r="AN605" s="1">
        <v>1</v>
      </c>
      <c r="AO605" s="1">
        <v>1</v>
      </c>
      <c r="AP605" s="1" t="s">
        <v>3086</v>
      </c>
      <c r="AQ605" s="1" t="s">
        <v>1454</v>
      </c>
      <c r="AR605" s="2">
        <v>299923</v>
      </c>
      <c r="AS605" s="1" t="s">
        <v>3031</v>
      </c>
      <c r="AT605" s="1">
        <v>44237</v>
      </c>
      <c r="AU605" s="1">
        <v>0</v>
      </c>
      <c r="AV605" s="1">
        <v>0</v>
      </c>
      <c r="AW605" s="1">
        <v>0</v>
      </c>
      <c r="AX605" s="1" t="s">
        <v>1454</v>
      </c>
      <c r="AY605" s="1">
        <v>890303093000</v>
      </c>
      <c r="AZ605" s="1">
        <v>0</v>
      </c>
      <c r="BA605" s="1">
        <v>0</v>
      </c>
    </row>
    <row r="606" spans="1:53" x14ac:dyDescent="0.25">
      <c r="A606" s="309">
        <f t="shared" si="9"/>
        <v>621477</v>
      </c>
      <c r="B606" s="1" t="s">
        <v>2639</v>
      </c>
      <c r="C606" s="1">
        <v>1114451777</v>
      </c>
      <c r="D606" s="1">
        <v>144105</v>
      </c>
      <c r="E606" s="1">
        <v>4</v>
      </c>
      <c r="F606" s="1">
        <v>1.11445177712038E+18</v>
      </c>
      <c r="G606" s="304">
        <v>44181</v>
      </c>
      <c r="H606" s="304">
        <v>45688</v>
      </c>
      <c r="I606" s="1">
        <v>0</v>
      </c>
      <c r="J606" s="1">
        <v>1</v>
      </c>
      <c r="K606" s="1">
        <v>9</v>
      </c>
      <c r="L606" s="1">
        <v>30</v>
      </c>
      <c r="M606" s="1">
        <v>2</v>
      </c>
      <c r="N606" s="305">
        <v>16.8</v>
      </c>
      <c r="O606" s="305">
        <v>18156</v>
      </c>
      <c r="P606" s="2">
        <v>1000000</v>
      </c>
      <c r="Q606" s="2">
        <v>29062</v>
      </c>
      <c r="R606" s="2">
        <v>861079</v>
      </c>
      <c r="S606" s="1">
        <v>0</v>
      </c>
      <c r="T606" s="1">
        <v>0</v>
      </c>
      <c r="U606" s="1">
        <v>0</v>
      </c>
      <c r="W606" s="1">
        <v>0</v>
      </c>
      <c r="X606" s="1">
        <v>0</v>
      </c>
      <c r="Y606" s="1">
        <v>0</v>
      </c>
      <c r="AB606" s="304">
        <v>44498</v>
      </c>
      <c r="AC606" s="1">
        <v>1</v>
      </c>
      <c r="AD606" s="1" t="s">
        <v>3016</v>
      </c>
      <c r="AE606" s="1">
        <v>1</v>
      </c>
      <c r="AF606" s="1">
        <v>30</v>
      </c>
      <c r="AG606" s="1">
        <v>0</v>
      </c>
      <c r="AH606" s="1" t="s">
        <v>1454</v>
      </c>
      <c r="AI606" s="1" t="s">
        <v>1454</v>
      </c>
      <c r="AJ606" s="1" t="s">
        <v>1454</v>
      </c>
      <c r="AK606" s="1" t="s">
        <v>1454</v>
      </c>
      <c r="AL606" s="1" t="s">
        <v>1454</v>
      </c>
      <c r="AM606" s="1" t="s">
        <v>1454</v>
      </c>
      <c r="AN606" s="1">
        <v>1</v>
      </c>
      <c r="AO606" s="1">
        <v>1</v>
      </c>
      <c r="AP606" s="1" t="s">
        <v>3086</v>
      </c>
      <c r="AQ606" s="1" t="s">
        <v>1454</v>
      </c>
      <c r="AR606" s="2">
        <v>239602</v>
      </c>
      <c r="AS606" s="1" t="s">
        <v>3021</v>
      </c>
      <c r="AT606" s="1">
        <v>44181</v>
      </c>
      <c r="AU606" s="1">
        <v>0</v>
      </c>
      <c r="AV606" s="1">
        <v>0</v>
      </c>
      <c r="AW606" s="1">
        <v>0</v>
      </c>
      <c r="AX606" s="1" t="s">
        <v>1454</v>
      </c>
      <c r="AY606" s="1">
        <v>890303093000</v>
      </c>
      <c r="AZ606" s="1">
        <v>0</v>
      </c>
      <c r="BA606" s="1">
        <v>0</v>
      </c>
    </row>
    <row r="607" spans="1:53" x14ac:dyDescent="0.25">
      <c r="A607" s="309">
        <f t="shared" si="9"/>
        <v>628909</v>
      </c>
      <c r="B607" s="1" t="s">
        <v>2639</v>
      </c>
      <c r="C607" s="1">
        <v>1114451777</v>
      </c>
      <c r="D607" s="1">
        <v>144105</v>
      </c>
      <c r="E607" s="1">
        <v>4</v>
      </c>
      <c r="F607" s="1">
        <v>1.1144517771246799E+18</v>
      </c>
      <c r="G607" s="304">
        <v>44039</v>
      </c>
      <c r="H607" s="304">
        <v>44772</v>
      </c>
      <c r="I607" s="1">
        <v>0</v>
      </c>
      <c r="J607" s="1">
        <v>1</v>
      </c>
      <c r="K607" s="1">
        <v>9</v>
      </c>
      <c r="L607" s="1">
        <v>30</v>
      </c>
      <c r="M607" s="1">
        <v>2</v>
      </c>
      <c r="N607" s="305">
        <v>21.6</v>
      </c>
      <c r="O607" s="305">
        <v>23872</v>
      </c>
      <c r="P607" s="2">
        <v>1300000</v>
      </c>
      <c r="Q607" s="2">
        <v>67370</v>
      </c>
      <c r="R607" s="2">
        <v>871377</v>
      </c>
      <c r="S607" s="1">
        <v>0</v>
      </c>
      <c r="T607" s="1">
        <v>0</v>
      </c>
      <c r="U607" s="1">
        <v>0</v>
      </c>
      <c r="W607" s="1">
        <v>0</v>
      </c>
      <c r="X607" s="1">
        <v>0</v>
      </c>
      <c r="Y607" s="1">
        <v>0</v>
      </c>
      <c r="AB607" s="304">
        <v>44498</v>
      </c>
      <c r="AC607" s="1">
        <v>1</v>
      </c>
      <c r="AD607" s="1" t="s">
        <v>3016</v>
      </c>
      <c r="AE607" s="1">
        <v>1</v>
      </c>
      <c r="AF607" s="1">
        <v>30</v>
      </c>
      <c r="AG607" s="1">
        <v>0</v>
      </c>
      <c r="AH607" s="1" t="s">
        <v>1454</v>
      </c>
      <c r="AI607" s="1" t="s">
        <v>1454</v>
      </c>
      <c r="AJ607" s="1" t="s">
        <v>1454</v>
      </c>
      <c r="AK607" s="1" t="s">
        <v>1454</v>
      </c>
      <c r="AL607" s="1" t="s">
        <v>1454</v>
      </c>
      <c r="AM607" s="1" t="s">
        <v>1454</v>
      </c>
      <c r="AN607" s="1">
        <v>1</v>
      </c>
      <c r="AO607" s="1">
        <v>1</v>
      </c>
      <c r="AP607" s="1" t="s">
        <v>3086</v>
      </c>
      <c r="AQ607" s="1" t="s">
        <v>1454</v>
      </c>
      <c r="AR607" s="2">
        <v>242468</v>
      </c>
      <c r="AS607" s="1" t="s">
        <v>3018</v>
      </c>
      <c r="AT607" s="1">
        <v>44039</v>
      </c>
      <c r="AU607" s="1">
        <v>0</v>
      </c>
      <c r="AV607" s="1">
        <v>0</v>
      </c>
      <c r="AW607" s="1">
        <v>0</v>
      </c>
      <c r="AX607" s="1" t="s">
        <v>1454</v>
      </c>
      <c r="AY607" s="1">
        <v>890303093000</v>
      </c>
      <c r="AZ607" s="1">
        <v>0</v>
      </c>
      <c r="BA607" s="1">
        <v>0</v>
      </c>
    </row>
    <row r="608" spans="1:53" x14ac:dyDescent="0.25">
      <c r="A608" s="309">
        <f t="shared" si="9"/>
        <v>0</v>
      </c>
      <c r="B608" s="1" t="s">
        <v>2639</v>
      </c>
      <c r="C608" s="1">
        <v>1111782539</v>
      </c>
      <c r="D608" s="1">
        <v>144105</v>
      </c>
      <c r="E608" s="1">
        <v>4</v>
      </c>
      <c r="F608" s="1">
        <v>1.11178253911758E+18</v>
      </c>
      <c r="G608" s="304">
        <v>43651</v>
      </c>
      <c r="H608" s="304">
        <v>44772</v>
      </c>
      <c r="I608" s="1">
        <v>0</v>
      </c>
      <c r="J608" s="1">
        <v>1</v>
      </c>
      <c r="K608" s="1">
        <v>27</v>
      </c>
      <c r="L608" s="1">
        <v>30</v>
      </c>
      <c r="M608" s="1">
        <v>2</v>
      </c>
      <c r="N608" s="305">
        <v>18</v>
      </c>
      <c r="O608" s="305">
        <v>19562</v>
      </c>
      <c r="P608" s="2">
        <v>5000000</v>
      </c>
      <c r="Q608" s="2">
        <v>181485</v>
      </c>
      <c r="R608" s="2">
        <v>1515559</v>
      </c>
      <c r="S608" s="1">
        <v>0</v>
      </c>
      <c r="T608" s="1">
        <v>0</v>
      </c>
      <c r="U608" s="1">
        <v>0</v>
      </c>
      <c r="W608" s="1">
        <v>0</v>
      </c>
      <c r="X608" s="1">
        <v>0</v>
      </c>
      <c r="Y608" s="1">
        <v>0</v>
      </c>
      <c r="AB608" s="304">
        <v>44498</v>
      </c>
      <c r="AC608" s="1">
        <v>1</v>
      </c>
      <c r="AD608" s="1" t="s">
        <v>3016</v>
      </c>
      <c r="AE608" s="1">
        <v>1</v>
      </c>
      <c r="AF608" s="1">
        <v>30</v>
      </c>
      <c r="AG608" s="1">
        <v>0</v>
      </c>
      <c r="AH608" s="1" t="s">
        <v>1454</v>
      </c>
      <c r="AI608" s="1" t="s">
        <v>1454</v>
      </c>
      <c r="AJ608" s="1" t="s">
        <v>1454</v>
      </c>
      <c r="AK608" s="1" t="s">
        <v>1454</v>
      </c>
      <c r="AL608" s="1" t="s">
        <v>1454</v>
      </c>
      <c r="AM608" s="1" t="s">
        <v>1454</v>
      </c>
      <c r="AN608" s="1">
        <v>1</v>
      </c>
      <c r="AO608" s="1">
        <v>1</v>
      </c>
      <c r="AP608" s="1" t="s">
        <v>3086</v>
      </c>
      <c r="AQ608" s="1" t="s">
        <v>1454</v>
      </c>
      <c r="AR608" s="2">
        <v>3223901</v>
      </c>
      <c r="AS608" s="1" t="s">
        <v>3027</v>
      </c>
      <c r="AT608" s="1">
        <v>43651</v>
      </c>
      <c r="AU608" s="1">
        <v>0</v>
      </c>
      <c r="AV608" s="1">
        <v>0</v>
      </c>
      <c r="AW608" s="1">
        <v>0</v>
      </c>
      <c r="AX608" s="1" t="s">
        <v>1454</v>
      </c>
      <c r="AY608" s="1">
        <v>890303093000</v>
      </c>
      <c r="AZ608" s="1">
        <v>0</v>
      </c>
      <c r="BA608" s="1">
        <v>0</v>
      </c>
    </row>
    <row r="609" spans="1:53" x14ac:dyDescent="0.25">
      <c r="A609" s="309">
        <f t="shared" si="9"/>
        <v>0</v>
      </c>
      <c r="B609" s="1" t="s">
        <v>2639</v>
      </c>
      <c r="C609" s="1">
        <v>31953669</v>
      </c>
      <c r="D609" s="1">
        <v>144105</v>
      </c>
      <c r="E609" s="1">
        <v>4</v>
      </c>
      <c r="F609" s="1">
        <v>3.19536691203887E+16</v>
      </c>
      <c r="G609" s="304">
        <v>44179</v>
      </c>
      <c r="H609" s="304">
        <v>45626</v>
      </c>
      <c r="I609" s="1">
        <v>0</v>
      </c>
      <c r="J609" s="1">
        <v>1</v>
      </c>
      <c r="K609" s="1">
        <v>10</v>
      </c>
      <c r="L609" s="1">
        <v>30</v>
      </c>
      <c r="M609" s="1">
        <v>2</v>
      </c>
      <c r="N609" s="305">
        <v>16.8</v>
      </c>
      <c r="O609" s="305">
        <v>18156</v>
      </c>
      <c r="P609" s="2">
        <v>10000000</v>
      </c>
      <c r="Q609" s="2">
        <v>170719</v>
      </c>
      <c r="R609" s="2">
        <v>4960746</v>
      </c>
      <c r="S609" s="1">
        <v>0</v>
      </c>
      <c r="T609" s="1">
        <v>0</v>
      </c>
      <c r="U609" s="1">
        <v>0</v>
      </c>
      <c r="W609" s="1">
        <v>0</v>
      </c>
      <c r="X609" s="1">
        <v>0</v>
      </c>
      <c r="Y609" s="1">
        <v>0</v>
      </c>
      <c r="AB609" s="304">
        <v>44490</v>
      </c>
      <c r="AC609" s="1">
        <v>1</v>
      </c>
      <c r="AD609" s="1" t="s">
        <v>3016</v>
      </c>
      <c r="AE609" s="1">
        <v>1</v>
      </c>
      <c r="AF609" s="1">
        <v>30</v>
      </c>
      <c r="AG609" s="1">
        <v>0</v>
      </c>
      <c r="AH609" s="1" t="s">
        <v>1454</v>
      </c>
      <c r="AI609" s="1" t="s">
        <v>1454</v>
      </c>
      <c r="AJ609" s="1" t="s">
        <v>1454</v>
      </c>
      <c r="AK609" s="1" t="s">
        <v>1454</v>
      </c>
      <c r="AL609" s="1" t="s">
        <v>1454</v>
      </c>
      <c r="AM609" s="1" t="s">
        <v>1454</v>
      </c>
      <c r="AN609" s="1">
        <v>1</v>
      </c>
      <c r="AO609" s="1">
        <v>1</v>
      </c>
      <c r="AP609" s="1" t="s">
        <v>3086</v>
      </c>
      <c r="AQ609" s="1" t="s">
        <v>1454</v>
      </c>
      <c r="AR609" s="2">
        <v>6211149</v>
      </c>
      <c r="AS609" s="1" t="s">
        <v>3021</v>
      </c>
      <c r="AT609" s="1">
        <v>44179</v>
      </c>
      <c r="AU609" s="1">
        <v>0</v>
      </c>
      <c r="AV609" s="1">
        <v>0</v>
      </c>
      <c r="AW609" s="1">
        <v>0</v>
      </c>
      <c r="AX609" s="1" t="s">
        <v>1454</v>
      </c>
      <c r="AY609" s="1" t="s">
        <v>1454</v>
      </c>
      <c r="AZ609" s="1">
        <v>0</v>
      </c>
      <c r="BA609" s="1">
        <v>0</v>
      </c>
    </row>
    <row r="610" spans="1:53" x14ac:dyDescent="0.25">
      <c r="A610" s="309">
        <f t="shared" si="9"/>
        <v>1213676</v>
      </c>
      <c r="B610" s="1" t="s">
        <v>2639</v>
      </c>
      <c r="C610" s="1">
        <v>66912435</v>
      </c>
      <c r="D610" s="1">
        <v>144105</v>
      </c>
      <c r="E610" s="1">
        <v>4</v>
      </c>
      <c r="F610" s="1">
        <v>6.6912435210388096E+16</v>
      </c>
      <c r="G610" s="304">
        <v>43992</v>
      </c>
      <c r="H610" s="304">
        <v>45076</v>
      </c>
      <c r="I610" s="1">
        <v>0</v>
      </c>
      <c r="J610" s="1">
        <v>1</v>
      </c>
      <c r="K610" s="1">
        <v>16</v>
      </c>
      <c r="L610" s="1">
        <v>30</v>
      </c>
      <c r="M610" s="1">
        <v>2</v>
      </c>
      <c r="N610" s="305">
        <v>18</v>
      </c>
      <c r="O610" s="305">
        <v>19562</v>
      </c>
      <c r="P610" s="2">
        <v>11000000</v>
      </c>
      <c r="Q610" s="2">
        <v>412666</v>
      </c>
      <c r="R610" s="2">
        <v>6930899</v>
      </c>
      <c r="S610" s="1">
        <v>0</v>
      </c>
      <c r="T610" s="1">
        <v>0</v>
      </c>
      <c r="U610" s="1">
        <v>0</v>
      </c>
      <c r="W610" s="1">
        <v>0</v>
      </c>
      <c r="X610" s="1">
        <v>0</v>
      </c>
      <c r="Y610" s="1">
        <v>0</v>
      </c>
      <c r="AB610" s="304">
        <v>44499</v>
      </c>
      <c r="AC610" s="1">
        <v>1</v>
      </c>
      <c r="AD610" s="1" t="s">
        <v>3016</v>
      </c>
      <c r="AE610" s="1">
        <v>1</v>
      </c>
      <c r="AF610" s="1">
        <v>30</v>
      </c>
      <c r="AG610" s="1">
        <v>0</v>
      </c>
      <c r="AH610" s="1" t="s">
        <v>1454</v>
      </c>
      <c r="AI610" s="1" t="s">
        <v>1454</v>
      </c>
      <c r="AJ610" s="1" t="s">
        <v>1454</v>
      </c>
      <c r="AK610" s="1" t="s">
        <v>1454</v>
      </c>
      <c r="AL610" s="1" t="s">
        <v>1454</v>
      </c>
      <c r="AM610" s="1" t="s">
        <v>1454</v>
      </c>
      <c r="AN610" s="1">
        <v>1</v>
      </c>
      <c r="AO610" s="1">
        <v>1</v>
      </c>
      <c r="AP610" s="1" t="s">
        <v>3086</v>
      </c>
      <c r="AQ610" s="1" t="s">
        <v>1454</v>
      </c>
      <c r="AR610" s="2">
        <v>5717223</v>
      </c>
      <c r="AS610" s="1" t="s">
        <v>3023</v>
      </c>
      <c r="AT610" s="1">
        <v>43992</v>
      </c>
      <c r="AU610" s="1">
        <v>0</v>
      </c>
      <c r="AV610" s="1">
        <v>0</v>
      </c>
      <c r="AW610" s="1">
        <v>0</v>
      </c>
      <c r="AX610" s="1" t="s">
        <v>1454</v>
      </c>
      <c r="AY610" s="1">
        <v>800087565</v>
      </c>
      <c r="AZ610" s="1" t="s">
        <v>3088</v>
      </c>
      <c r="BA610" s="1">
        <v>0</v>
      </c>
    </row>
    <row r="611" spans="1:53" x14ac:dyDescent="0.25">
      <c r="A611" s="309">
        <f t="shared" si="9"/>
        <v>134465</v>
      </c>
      <c r="B611" s="1" t="s">
        <v>2639</v>
      </c>
      <c r="C611" s="1">
        <v>27894785</v>
      </c>
      <c r="D611" s="1">
        <v>144105</v>
      </c>
      <c r="E611" s="1">
        <v>4</v>
      </c>
      <c r="F611" s="1">
        <v>2.7894785210489E+16</v>
      </c>
      <c r="G611" s="304">
        <v>44273</v>
      </c>
      <c r="H611" s="304">
        <v>44591</v>
      </c>
      <c r="I611" s="1">
        <v>0</v>
      </c>
      <c r="J611" s="1">
        <v>1</v>
      </c>
      <c r="K611" s="1">
        <v>7</v>
      </c>
      <c r="L611" s="1">
        <v>30</v>
      </c>
      <c r="M611" s="1">
        <v>2</v>
      </c>
      <c r="N611" s="305">
        <v>9</v>
      </c>
      <c r="O611" s="305">
        <v>9381</v>
      </c>
      <c r="P611" s="2">
        <v>700000</v>
      </c>
      <c r="Q611" s="2">
        <v>73907</v>
      </c>
      <c r="R611" s="2">
        <v>217363</v>
      </c>
      <c r="S611" s="1">
        <v>0</v>
      </c>
      <c r="T611" s="1">
        <v>0</v>
      </c>
      <c r="U611" s="1">
        <v>0</v>
      </c>
      <c r="W611" s="1">
        <v>0</v>
      </c>
      <c r="X611" s="1">
        <v>0</v>
      </c>
      <c r="Y611" s="1">
        <v>0</v>
      </c>
      <c r="AB611" s="304">
        <v>44499</v>
      </c>
      <c r="AC611" s="1">
        <v>1</v>
      </c>
      <c r="AD611" s="1" t="s">
        <v>3016</v>
      </c>
      <c r="AE611" s="1">
        <v>1</v>
      </c>
      <c r="AF611" s="1">
        <v>30</v>
      </c>
      <c r="AG611" s="1">
        <v>0</v>
      </c>
      <c r="AH611" s="1" t="s">
        <v>1454</v>
      </c>
      <c r="AI611" s="1" t="s">
        <v>1454</v>
      </c>
      <c r="AJ611" s="1" t="s">
        <v>1454</v>
      </c>
      <c r="AK611" s="1" t="s">
        <v>1454</v>
      </c>
      <c r="AL611" s="1" t="s">
        <v>1454</v>
      </c>
      <c r="AM611" s="1" t="s">
        <v>1454</v>
      </c>
      <c r="AN611" s="1">
        <v>1</v>
      </c>
      <c r="AO611" s="1">
        <v>1</v>
      </c>
      <c r="AP611" s="1" t="s">
        <v>3086</v>
      </c>
      <c r="AQ611" s="1" t="s">
        <v>1454</v>
      </c>
      <c r="AR611" s="2">
        <v>82898</v>
      </c>
      <c r="AS611" s="1" t="s">
        <v>3094</v>
      </c>
      <c r="AT611" s="1">
        <v>44273</v>
      </c>
      <c r="AU611" s="1">
        <v>0</v>
      </c>
      <c r="AV611" s="1">
        <v>0</v>
      </c>
      <c r="AW611" s="1">
        <v>0</v>
      </c>
      <c r="AX611" s="1" t="s">
        <v>1454</v>
      </c>
      <c r="AY611" s="1">
        <v>800087565</v>
      </c>
      <c r="AZ611" s="1" t="s">
        <v>3088</v>
      </c>
      <c r="BA611" s="1">
        <v>0</v>
      </c>
    </row>
    <row r="612" spans="1:53" x14ac:dyDescent="0.25">
      <c r="A612" s="309">
        <f t="shared" si="9"/>
        <v>4151412</v>
      </c>
      <c r="B612" s="1" t="s">
        <v>2639</v>
      </c>
      <c r="C612" s="1">
        <v>27894785</v>
      </c>
      <c r="D612" s="1">
        <v>144105</v>
      </c>
      <c r="E612" s="1">
        <v>4</v>
      </c>
      <c r="F612" s="1">
        <v>2.78947851181884E+16</v>
      </c>
      <c r="G612" s="304">
        <v>44102</v>
      </c>
      <c r="H612" s="304">
        <v>45930</v>
      </c>
      <c r="I612" s="1">
        <v>0</v>
      </c>
      <c r="J612" s="1">
        <v>1</v>
      </c>
      <c r="K612" s="1">
        <v>13</v>
      </c>
      <c r="L612" s="1">
        <v>30</v>
      </c>
      <c r="M612" s="1">
        <v>2</v>
      </c>
      <c r="N612" s="305">
        <v>16.8</v>
      </c>
      <c r="O612" s="305">
        <v>18156</v>
      </c>
      <c r="P612" s="2">
        <v>7895000</v>
      </c>
      <c r="Q612" s="2">
        <v>197913</v>
      </c>
      <c r="R612" s="2">
        <v>6710771</v>
      </c>
      <c r="S612" s="1">
        <v>0</v>
      </c>
      <c r="T612" s="1">
        <v>0</v>
      </c>
      <c r="U612" s="1">
        <v>0</v>
      </c>
      <c r="W612" s="1">
        <v>0</v>
      </c>
      <c r="X612" s="1">
        <v>0</v>
      </c>
      <c r="Y612" s="1">
        <v>0</v>
      </c>
      <c r="AB612" s="304">
        <v>44499</v>
      </c>
      <c r="AC612" s="1">
        <v>1</v>
      </c>
      <c r="AD612" s="1" t="s">
        <v>3016</v>
      </c>
      <c r="AE612" s="1">
        <v>1</v>
      </c>
      <c r="AF612" s="1">
        <v>30</v>
      </c>
      <c r="AG612" s="1">
        <v>0</v>
      </c>
      <c r="AH612" s="1" t="s">
        <v>1454</v>
      </c>
      <c r="AI612" s="1" t="s">
        <v>1454</v>
      </c>
      <c r="AJ612" s="1" t="s">
        <v>1454</v>
      </c>
      <c r="AK612" s="1" t="s">
        <v>1454</v>
      </c>
      <c r="AL612" s="1" t="s">
        <v>1454</v>
      </c>
      <c r="AM612" s="1" t="s">
        <v>1454</v>
      </c>
      <c r="AN612" s="1">
        <v>1</v>
      </c>
      <c r="AO612" s="1">
        <v>1</v>
      </c>
      <c r="AP612" s="1" t="s">
        <v>3086</v>
      </c>
      <c r="AQ612" s="1" t="s">
        <v>1454</v>
      </c>
      <c r="AR612" s="2">
        <v>2559359</v>
      </c>
      <c r="AS612" s="1" t="s">
        <v>3045</v>
      </c>
      <c r="AT612" s="1">
        <v>44102</v>
      </c>
      <c r="AU612" s="1">
        <v>0</v>
      </c>
      <c r="AV612" s="1">
        <v>0</v>
      </c>
      <c r="AW612" s="1">
        <v>0</v>
      </c>
      <c r="AX612" s="1" t="s">
        <v>1454</v>
      </c>
      <c r="AY612" s="1">
        <v>800087565</v>
      </c>
      <c r="AZ612" s="1" t="s">
        <v>3088</v>
      </c>
      <c r="BA612" s="1">
        <v>0</v>
      </c>
    </row>
    <row r="613" spans="1:53" x14ac:dyDescent="0.25">
      <c r="A613" s="309">
        <f t="shared" si="9"/>
        <v>43495</v>
      </c>
      <c r="B613" s="1" t="s">
        <v>2639</v>
      </c>
      <c r="C613" s="1">
        <v>27894785</v>
      </c>
      <c r="D613" s="1">
        <v>144105</v>
      </c>
      <c r="E613" s="1">
        <v>4</v>
      </c>
      <c r="F613" s="1">
        <v>2.78947851246881E+16</v>
      </c>
      <c r="G613" s="304">
        <v>44015</v>
      </c>
      <c r="H613" s="304">
        <v>44560</v>
      </c>
      <c r="I613" s="1">
        <v>0</v>
      </c>
      <c r="J613" s="1">
        <v>1</v>
      </c>
      <c r="K613" s="1">
        <v>16</v>
      </c>
      <c r="L613" s="1">
        <v>30</v>
      </c>
      <c r="M613" s="1">
        <v>2</v>
      </c>
      <c r="N613" s="305">
        <v>21.6</v>
      </c>
      <c r="O613" s="305">
        <v>23872</v>
      </c>
      <c r="P613" s="2">
        <v>550000</v>
      </c>
      <c r="Q613" s="2">
        <v>36121</v>
      </c>
      <c r="R613" s="2">
        <v>70310</v>
      </c>
      <c r="S613" s="1">
        <v>0</v>
      </c>
      <c r="T613" s="1">
        <v>0</v>
      </c>
      <c r="U613" s="1">
        <v>0</v>
      </c>
      <c r="W613" s="1">
        <v>0</v>
      </c>
      <c r="X613" s="1">
        <v>0</v>
      </c>
      <c r="Y613" s="1">
        <v>0</v>
      </c>
      <c r="AB613" s="304">
        <v>44499</v>
      </c>
      <c r="AC613" s="1">
        <v>1</v>
      </c>
      <c r="AD613" s="1" t="s">
        <v>3016</v>
      </c>
      <c r="AE613" s="1">
        <v>1</v>
      </c>
      <c r="AF613" s="1">
        <v>30</v>
      </c>
      <c r="AG613" s="1">
        <v>0</v>
      </c>
      <c r="AH613" s="1" t="s">
        <v>1454</v>
      </c>
      <c r="AI613" s="1" t="s">
        <v>1454</v>
      </c>
      <c r="AJ613" s="1" t="s">
        <v>1454</v>
      </c>
      <c r="AK613" s="1" t="s">
        <v>1454</v>
      </c>
      <c r="AL613" s="1" t="s">
        <v>1454</v>
      </c>
      <c r="AM613" s="1" t="s">
        <v>1454</v>
      </c>
      <c r="AN613" s="1">
        <v>1</v>
      </c>
      <c r="AO613" s="1">
        <v>1</v>
      </c>
      <c r="AP613" s="1" t="s">
        <v>3086</v>
      </c>
      <c r="AQ613" s="1" t="s">
        <v>1454</v>
      </c>
      <c r="AR613" s="2">
        <v>26815</v>
      </c>
      <c r="AS613" s="1" t="s">
        <v>3018</v>
      </c>
      <c r="AT613" s="1">
        <v>44015</v>
      </c>
      <c r="AU613" s="1">
        <v>0</v>
      </c>
      <c r="AV613" s="1">
        <v>0</v>
      </c>
      <c r="AW613" s="1">
        <v>0</v>
      </c>
      <c r="AX613" s="1" t="s">
        <v>1454</v>
      </c>
      <c r="AY613" s="1">
        <v>800087565</v>
      </c>
      <c r="AZ613" s="1" t="s">
        <v>3088</v>
      </c>
      <c r="BA613" s="1">
        <v>0</v>
      </c>
    </row>
    <row r="614" spans="1:53" x14ac:dyDescent="0.25">
      <c r="A614" s="309">
        <f t="shared" si="9"/>
        <v>162780</v>
      </c>
      <c r="B614" s="1" t="s">
        <v>2639</v>
      </c>
      <c r="C614" s="1">
        <v>1130601873</v>
      </c>
      <c r="D614" s="1">
        <v>144105</v>
      </c>
      <c r="E614" s="1">
        <v>4</v>
      </c>
      <c r="F614" s="1">
        <v>1.1306018731246799E+18</v>
      </c>
      <c r="G614" s="304">
        <v>44111</v>
      </c>
      <c r="H614" s="304">
        <v>44469</v>
      </c>
      <c r="I614" s="1">
        <v>0</v>
      </c>
      <c r="J614" s="1">
        <v>1</v>
      </c>
      <c r="K614" s="1">
        <v>6</v>
      </c>
      <c r="L614" s="1">
        <v>30</v>
      </c>
      <c r="M614" s="1">
        <v>2</v>
      </c>
      <c r="N614" s="305">
        <v>21.6</v>
      </c>
      <c r="O614" s="305">
        <v>23872</v>
      </c>
      <c r="P614" s="2">
        <v>600000</v>
      </c>
      <c r="Q614" s="2">
        <v>56214</v>
      </c>
      <c r="R614" s="2">
        <v>320631</v>
      </c>
      <c r="S614" s="1">
        <v>0</v>
      </c>
      <c r="T614" s="1">
        <v>0</v>
      </c>
      <c r="U614" s="1">
        <v>0</v>
      </c>
      <c r="W614" s="1">
        <v>0</v>
      </c>
      <c r="X614" s="1">
        <v>0</v>
      </c>
      <c r="Y614" s="1">
        <v>0</v>
      </c>
      <c r="AB614" s="304">
        <v>44499</v>
      </c>
      <c r="AC614" s="1">
        <v>1</v>
      </c>
      <c r="AD614" s="1" t="s">
        <v>3016</v>
      </c>
      <c r="AE614" s="1">
        <v>1</v>
      </c>
      <c r="AF614" s="1">
        <v>30</v>
      </c>
      <c r="AG614" s="1">
        <v>0</v>
      </c>
      <c r="AH614" s="1" t="s">
        <v>1454</v>
      </c>
      <c r="AI614" s="1" t="s">
        <v>1454</v>
      </c>
      <c r="AJ614" s="1" t="s">
        <v>1454</v>
      </c>
      <c r="AK614" s="1" t="s">
        <v>1454</v>
      </c>
      <c r="AL614" s="1" t="s">
        <v>1454</v>
      </c>
      <c r="AM614" s="1" t="s">
        <v>1454</v>
      </c>
      <c r="AN614" s="1">
        <v>1</v>
      </c>
      <c r="AO614" s="1">
        <v>1</v>
      </c>
      <c r="AP614" s="1" t="s">
        <v>3086</v>
      </c>
      <c r="AQ614" s="1" t="s">
        <v>1454</v>
      </c>
      <c r="AR614" s="2">
        <v>157851</v>
      </c>
      <c r="AS614" s="1" t="s">
        <v>3018</v>
      </c>
      <c r="AT614" s="1">
        <v>44111</v>
      </c>
      <c r="AU614" s="1">
        <v>0</v>
      </c>
      <c r="AV614" s="1">
        <v>0</v>
      </c>
      <c r="AW614" s="1">
        <v>0</v>
      </c>
      <c r="AX614" s="1" t="s">
        <v>1454</v>
      </c>
      <c r="AY614" s="1">
        <v>0</v>
      </c>
      <c r="AZ614" s="1">
        <v>0</v>
      </c>
      <c r="BA614" s="1">
        <v>0</v>
      </c>
    </row>
    <row r="615" spans="1:53" x14ac:dyDescent="0.25">
      <c r="A615" s="309">
        <f t="shared" si="9"/>
        <v>3626871</v>
      </c>
      <c r="B615" s="1" t="s">
        <v>2639</v>
      </c>
      <c r="C615" s="1">
        <v>1130601873</v>
      </c>
      <c r="D615" s="1">
        <v>144105</v>
      </c>
      <c r="E615" s="1">
        <v>4</v>
      </c>
      <c r="F615" s="1">
        <v>1.13060187311778E+18</v>
      </c>
      <c r="G615" s="304">
        <v>44054</v>
      </c>
      <c r="H615" s="304">
        <v>45868</v>
      </c>
      <c r="I615" s="1">
        <v>0</v>
      </c>
      <c r="J615" s="1">
        <v>1</v>
      </c>
      <c r="K615" s="1">
        <v>15</v>
      </c>
      <c r="L615" s="1">
        <v>30</v>
      </c>
      <c r="M615" s="1">
        <v>2</v>
      </c>
      <c r="N615" s="305">
        <v>18</v>
      </c>
      <c r="O615" s="305">
        <v>19562</v>
      </c>
      <c r="P615" s="2">
        <v>8631000</v>
      </c>
      <c r="Q615" s="2">
        <v>220525</v>
      </c>
      <c r="R615" s="2">
        <v>7143921</v>
      </c>
      <c r="S615" s="1">
        <v>0</v>
      </c>
      <c r="T615" s="1">
        <v>0</v>
      </c>
      <c r="U615" s="1">
        <v>0</v>
      </c>
      <c r="W615" s="1">
        <v>0</v>
      </c>
      <c r="X615" s="1">
        <v>0</v>
      </c>
      <c r="Y615" s="1">
        <v>0</v>
      </c>
      <c r="AB615" s="304">
        <v>44499</v>
      </c>
      <c r="AC615" s="1">
        <v>1</v>
      </c>
      <c r="AD615" s="1" t="s">
        <v>3016</v>
      </c>
      <c r="AE615" s="1">
        <v>1</v>
      </c>
      <c r="AF615" s="1">
        <v>30</v>
      </c>
      <c r="AG615" s="1">
        <v>0</v>
      </c>
      <c r="AH615" s="1" t="s">
        <v>1454</v>
      </c>
      <c r="AI615" s="1" t="s">
        <v>1454</v>
      </c>
      <c r="AJ615" s="1" t="s">
        <v>1454</v>
      </c>
      <c r="AK615" s="1" t="s">
        <v>1454</v>
      </c>
      <c r="AL615" s="1" t="s">
        <v>1454</v>
      </c>
      <c r="AM615" s="1" t="s">
        <v>1454</v>
      </c>
      <c r="AN615" s="1">
        <v>1</v>
      </c>
      <c r="AO615" s="1">
        <v>1</v>
      </c>
      <c r="AP615" s="1" t="s">
        <v>3086</v>
      </c>
      <c r="AQ615" s="1" t="s">
        <v>1454</v>
      </c>
      <c r="AR615" s="2">
        <v>3517050</v>
      </c>
      <c r="AS615" s="1" t="s">
        <v>3026</v>
      </c>
      <c r="AT615" s="1">
        <v>44054</v>
      </c>
      <c r="AU615" s="1">
        <v>0</v>
      </c>
      <c r="AV615" s="1">
        <v>0</v>
      </c>
      <c r="AW615" s="1">
        <v>0</v>
      </c>
      <c r="AX615" s="1" t="s">
        <v>1454</v>
      </c>
      <c r="AY615" s="1">
        <v>0</v>
      </c>
      <c r="AZ615" s="1">
        <v>0</v>
      </c>
      <c r="BA615" s="1">
        <v>0</v>
      </c>
    </row>
    <row r="616" spans="1:53" x14ac:dyDescent="0.25">
      <c r="A616" s="309">
        <f t="shared" si="9"/>
        <v>1100912</v>
      </c>
      <c r="B616" s="1" t="s">
        <v>2639</v>
      </c>
      <c r="C616" s="1">
        <v>60264004</v>
      </c>
      <c r="D616" s="1">
        <v>144105</v>
      </c>
      <c r="E616" s="1">
        <v>4</v>
      </c>
      <c r="F616" s="1">
        <v>6.02640041154892E+16</v>
      </c>
      <c r="G616" s="304">
        <v>44363</v>
      </c>
      <c r="H616" s="304">
        <v>44925</v>
      </c>
      <c r="I616" s="1">
        <v>0</v>
      </c>
      <c r="J616" s="1">
        <v>1</v>
      </c>
      <c r="K616" s="1">
        <v>4</v>
      </c>
      <c r="L616" s="1">
        <v>30</v>
      </c>
      <c r="M616" s="1">
        <v>2</v>
      </c>
      <c r="N616" s="305">
        <v>9</v>
      </c>
      <c r="O616" s="305">
        <v>9381</v>
      </c>
      <c r="P616" s="2">
        <v>2500000</v>
      </c>
      <c r="Q616" s="2">
        <v>149324</v>
      </c>
      <c r="R616" s="2">
        <v>1974037</v>
      </c>
      <c r="S616" s="1">
        <v>0</v>
      </c>
      <c r="T616" s="1">
        <v>0</v>
      </c>
      <c r="U616" s="1">
        <v>0</v>
      </c>
      <c r="W616" s="1">
        <v>0</v>
      </c>
      <c r="X616" s="1">
        <v>0</v>
      </c>
      <c r="Y616" s="1">
        <v>0</v>
      </c>
      <c r="AB616" s="304">
        <v>44499</v>
      </c>
      <c r="AC616" s="1">
        <v>1</v>
      </c>
      <c r="AD616" s="1" t="s">
        <v>3016</v>
      </c>
      <c r="AE616" s="1">
        <v>1</v>
      </c>
      <c r="AF616" s="1">
        <v>30</v>
      </c>
      <c r="AG616" s="1">
        <v>0</v>
      </c>
      <c r="AH616" s="1" t="s">
        <v>1454</v>
      </c>
      <c r="AI616" s="1" t="s">
        <v>1454</v>
      </c>
      <c r="AJ616" s="1" t="s">
        <v>1454</v>
      </c>
      <c r="AK616" s="1" t="s">
        <v>1454</v>
      </c>
      <c r="AL616" s="1" t="s">
        <v>1454</v>
      </c>
      <c r="AM616" s="1" t="s">
        <v>1454</v>
      </c>
      <c r="AN616" s="1">
        <v>1</v>
      </c>
      <c r="AO616" s="1">
        <v>1</v>
      </c>
      <c r="AP616" s="1" t="s">
        <v>3086</v>
      </c>
      <c r="AQ616" s="1" t="s">
        <v>1454</v>
      </c>
      <c r="AR616" s="2">
        <v>873125</v>
      </c>
      <c r="AS616" s="1" t="s">
        <v>3020</v>
      </c>
      <c r="AT616" s="1">
        <v>44363</v>
      </c>
      <c r="AU616" s="1">
        <v>0</v>
      </c>
      <c r="AV616" s="1">
        <v>0</v>
      </c>
      <c r="AW616" s="1">
        <v>0</v>
      </c>
      <c r="AX616" s="1" t="s">
        <v>1454</v>
      </c>
      <c r="AY616" s="1">
        <v>800087565</v>
      </c>
      <c r="AZ616" s="1" t="s">
        <v>3088</v>
      </c>
      <c r="BA616" s="1">
        <v>0</v>
      </c>
    </row>
    <row r="617" spans="1:53" x14ac:dyDescent="0.25">
      <c r="A617" s="309">
        <f t="shared" si="9"/>
        <v>2591114</v>
      </c>
      <c r="B617" s="1" t="s">
        <v>2639</v>
      </c>
      <c r="C617" s="1">
        <v>60264004</v>
      </c>
      <c r="D617" s="1">
        <v>144105</v>
      </c>
      <c r="E617" s="1">
        <v>4</v>
      </c>
      <c r="F617" s="1">
        <v>6.02640042103894E+16</v>
      </c>
      <c r="G617" s="304">
        <v>44434</v>
      </c>
      <c r="H617" s="304">
        <v>45168</v>
      </c>
      <c r="I617" s="1">
        <v>0</v>
      </c>
      <c r="J617" s="1">
        <v>1</v>
      </c>
      <c r="K617" s="1">
        <v>2</v>
      </c>
      <c r="L617" s="1">
        <v>30</v>
      </c>
      <c r="M617" s="1">
        <v>2</v>
      </c>
      <c r="N617" s="305">
        <v>14.4</v>
      </c>
      <c r="O617" s="305">
        <v>15389</v>
      </c>
      <c r="P617" s="2">
        <v>5000000</v>
      </c>
      <c r="Q617" s="2">
        <v>248173</v>
      </c>
      <c r="R617" s="2">
        <v>4646107</v>
      </c>
      <c r="S617" s="1">
        <v>0</v>
      </c>
      <c r="T617" s="1">
        <v>0</v>
      </c>
      <c r="U617" s="1">
        <v>0</v>
      </c>
      <c r="W617" s="1">
        <v>0</v>
      </c>
      <c r="X617" s="1">
        <v>0</v>
      </c>
      <c r="Y617" s="1">
        <v>0</v>
      </c>
      <c r="AB617" s="304">
        <v>44499</v>
      </c>
      <c r="AC617" s="1">
        <v>1</v>
      </c>
      <c r="AD617" s="1" t="s">
        <v>3016</v>
      </c>
      <c r="AE617" s="1">
        <v>1</v>
      </c>
      <c r="AF617" s="1">
        <v>30</v>
      </c>
      <c r="AG617" s="1">
        <v>0</v>
      </c>
      <c r="AH617" s="1" t="s">
        <v>1454</v>
      </c>
      <c r="AI617" s="1" t="s">
        <v>1454</v>
      </c>
      <c r="AJ617" s="1" t="s">
        <v>1454</v>
      </c>
      <c r="AK617" s="1" t="s">
        <v>1454</v>
      </c>
      <c r="AL617" s="1" t="s">
        <v>1454</v>
      </c>
      <c r="AM617" s="1" t="s">
        <v>1454</v>
      </c>
      <c r="AN617" s="1">
        <v>1</v>
      </c>
      <c r="AO617" s="1">
        <v>1</v>
      </c>
      <c r="AP617" s="1" t="s">
        <v>3086</v>
      </c>
      <c r="AQ617" s="1" t="s">
        <v>1454</v>
      </c>
      <c r="AR617" s="2">
        <v>2054993</v>
      </c>
      <c r="AS617" s="1" t="s">
        <v>3023</v>
      </c>
      <c r="AT617" s="1">
        <v>44434</v>
      </c>
      <c r="AU617" s="1">
        <v>0</v>
      </c>
      <c r="AV617" s="1">
        <v>0</v>
      </c>
      <c r="AW617" s="1">
        <v>0</v>
      </c>
      <c r="AX617" s="1" t="s">
        <v>1454</v>
      </c>
      <c r="AY617" s="1">
        <v>800087565</v>
      </c>
      <c r="AZ617" s="1" t="s">
        <v>3088</v>
      </c>
      <c r="BA617" s="1">
        <v>0</v>
      </c>
    </row>
    <row r="618" spans="1:53" x14ac:dyDescent="0.25">
      <c r="A618" s="309">
        <f t="shared" si="9"/>
        <v>0</v>
      </c>
      <c r="B618" s="1" t="s">
        <v>2639</v>
      </c>
      <c r="C618" s="1">
        <v>31583545</v>
      </c>
      <c r="D618" s="1">
        <v>144105</v>
      </c>
      <c r="E618" s="1">
        <v>4</v>
      </c>
      <c r="F618" s="1">
        <v>3.15835451246886E+16</v>
      </c>
      <c r="G618" s="304">
        <v>44144</v>
      </c>
      <c r="H618" s="304">
        <v>44499</v>
      </c>
      <c r="I618" s="1">
        <v>0</v>
      </c>
      <c r="J618" s="1">
        <v>1</v>
      </c>
      <c r="K618" s="1">
        <v>9</v>
      </c>
      <c r="L618" s="1">
        <v>30</v>
      </c>
      <c r="M618" s="1">
        <v>2</v>
      </c>
      <c r="N618" s="305">
        <v>21.6</v>
      </c>
      <c r="O618" s="305">
        <v>23872</v>
      </c>
      <c r="P618" s="2">
        <v>1500000</v>
      </c>
      <c r="Q618" s="2">
        <v>140536</v>
      </c>
      <c r="R618" s="2">
        <v>399092</v>
      </c>
      <c r="S618" s="1">
        <v>0</v>
      </c>
      <c r="T618" s="1">
        <v>0</v>
      </c>
      <c r="U618" s="1">
        <v>0</v>
      </c>
      <c r="W618" s="1">
        <v>0</v>
      </c>
      <c r="X618" s="1">
        <v>0</v>
      </c>
      <c r="Y618" s="1">
        <v>0</v>
      </c>
      <c r="AB618" s="304">
        <v>44499</v>
      </c>
      <c r="AC618" s="1">
        <v>1</v>
      </c>
      <c r="AD618" s="1" t="s">
        <v>3016</v>
      </c>
      <c r="AE618" s="1">
        <v>1</v>
      </c>
      <c r="AF618" s="1">
        <v>30</v>
      </c>
      <c r="AG618" s="1">
        <v>0</v>
      </c>
      <c r="AH618" s="1" t="s">
        <v>1454</v>
      </c>
      <c r="AI618" s="1" t="s">
        <v>1454</v>
      </c>
      <c r="AJ618" s="1" t="s">
        <v>1454</v>
      </c>
      <c r="AK618" s="1" t="s">
        <v>1454</v>
      </c>
      <c r="AL618" s="1" t="s">
        <v>1454</v>
      </c>
      <c r="AM618" s="1" t="s">
        <v>1454</v>
      </c>
      <c r="AN618" s="1">
        <v>1</v>
      </c>
      <c r="AO618" s="1">
        <v>1</v>
      </c>
      <c r="AP618" s="1" t="s">
        <v>3086</v>
      </c>
      <c r="AQ618" s="1" t="s">
        <v>1454</v>
      </c>
      <c r="AR618" s="2">
        <v>2228573</v>
      </c>
      <c r="AS618" s="1" t="s">
        <v>3018</v>
      </c>
      <c r="AT618" s="1">
        <v>44144</v>
      </c>
      <c r="AU618" s="1">
        <v>0</v>
      </c>
      <c r="AV618" s="1">
        <v>0</v>
      </c>
      <c r="AW618" s="1">
        <v>0</v>
      </c>
      <c r="AX618" s="1" t="s">
        <v>1454</v>
      </c>
      <c r="AY618" s="1">
        <v>0</v>
      </c>
      <c r="AZ618" s="1">
        <v>0</v>
      </c>
      <c r="BA618" s="1">
        <v>0</v>
      </c>
    </row>
    <row r="619" spans="1:53" x14ac:dyDescent="0.25">
      <c r="A619" s="309">
        <f t="shared" si="9"/>
        <v>0</v>
      </c>
      <c r="B619" s="1" t="s">
        <v>2639</v>
      </c>
      <c r="C619" s="1">
        <v>25329264</v>
      </c>
      <c r="D619" s="1">
        <v>144105</v>
      </c>
      <c r="E619" s="1">
        <v>4</v>
      </c>
      <c r="F619" s="1">
        <v>2.53292642103875E+16</v>
      </c>
      <c r="G619" s="304">
        <v>43845</v>
      </c>
      <c r="H619" s="304">
        <v>44925</v>
      </c>
      <c r="I619" s="1">
        <v>0</v>
      </c>
      <c r="J619" s="1">
        <v>1</v>
      </c>
      <c r="K619" s="1">
        <v>19</v>
      </c>
      <c r="L619" s="1">
        <v>30</v>
      </c>
      <c r="M619" s="1">
        <v>2</v>
      </c>
      <c r="N619" s="305">
        <v>18</v>
      </c>
      <c r="O619" s="305">
        <v>19562</v>
      </c>
      <c r="P619" s="2">
        <v>2000000</v>
      </c>
      <c r="Q619" s="2">
        <v>75030</v>
      </c>
      <c r="R619" s="2">
        <v>1097479</v>
      </c>
      <c r="S619" s="1">
        <v>0</v>
      </c>
      <c r="T619" s="1">
        <v>0</v>
      </c>
      <c r="U619" s="1">
        <v>0</v>
      </c>
      <c r="W619" s="1">
        <v>0</v>
      </c>
      <c r="X619" s="1">
        <v>0</v>
      </c>
      <c r="Y619" s="1">
        <v>0</v>
      </c>
      <c r="AB619" s="304">
        <v>44499</v>
      </c>
      <c r="AC619" s="1">
        <v>1</v>
      </c>
      <c r="AD619" s="1" t="s">
        <v>3016</v>
      </c>
      <c r="AE619" s="1">
        <v>1</v>
      </c>
      <c r="AF619" s="1">
        <v>30</v>
      </c>
      <c r="AG619" s="1">
        <v>0</v>
      </c>
      <c r="AH619" s="1" t="s">
        <v>1454</v>
      </c>
      <c r="AI619" s="1" t="s">
        <v>1454</v>
      </c>
      <c r="AJ619" s="1" t="s">
        <v>1454</v>
      </c>
      <c r="AK619" s="1" t="s">
        <v>1454</v>
      </c>
      <c r="AL619" s="1" t="s">
        <v>1454</v>
      </c>
      <c r="AM619" s="1" t="s">
        <v>1454</v>
      </c>
      <c r="AN619" s="1">
        <v>1</v>
      </c>
      <c r="AO619" s="1">
        <v>1</v>
      </c>
      <c r="AP619" s="1" t="s">
        <v>3086</v>
      </c>
      <c r="AQ619" s="1" t="s">
        <v>1454</v>
      </c>
      <c r="AR619" s="2">
        <v>2228410</v>
      </c>
      <c r="AS619" s="1" t="s">
        <v>3023</v>
      </c>
      <c r="AT619" s="1">
        <v>43845</v>
      </c>
      <c r="AU619" s="1">
        <v>0</v>
      </c>
      <c r="AV619" s="1">
        <v>0</v>
      </c>
      <c r="AW619" s="1">
        <v>0</v>
      </c>
      <c r="AX619" s="1" t="s">
        <v>1454</v>
      </c>
      <c r="AY619" s="1">
        <v>800087565</v>
      </c>
      <c r="AZ619" s="1" t="s">
        <v>3088</v>
      </c>
      <c r="BA619" s="1">
        <v>0</v>
      </c>
    </row>
    <row r="620" spans="1:53" x14ac:dyDescent="0.25">
      <c r="A620" s="309">
        <f t="shared" si="9"/>
        <v>0</v>
      </c>
      <c r="B620" s="1" t="s">
        <v>2639</v>
      </c>
      <c r="C620" s="1">
        <v>1130626019</v>
      </c>
      <c r="D620" s="1">
        <v>144105</v>
      </c>
      <c r="E620" s="1">
        <v>4</v>
      </c>
      <c r="F620" s="1">
        <v>1.13062601921038E+18</v>
      </c>
      <c r="G620" s="304">
        <v>44237</v>
      </c>
      <c r="H620" s="304">
        <v>44773</v>
      </c>
      <c r="I620" s="1">
        <v>0</v>
      </c>
      <c r="J620" s="1">
        <v>1</v>
      </c>
      <c r="K620" s="1">
        <v>9</v>
      </c>
      <c r="L620" s="1">
        <v>30</v>
      </c>
      <c r="M620" s="1">
        <v>2</v>
      </c>
      <c r="N620" s="305">
        <v>18</v>
      </c>
      <c r="O620" s="305">
        <v>19562</v>
      </c>
      <c r="P620" s="2">
        <v>3000000</v>
      </c>
      <c r="Q620" s="2">
        <v>195735</v>
      </c>
      <c r="R620" s="2">
        <v>1616864</v>
      </c>
      <c r="S620" s="1">
        <v>0</v>
      </c>
      <c r="T620" s="1">
        <v>0</v>
      </c>
      <c r="U620" s="1">
        <v>0</v>
      </c>
      <c r="W620" s="1">
        <v>0</v>
      </c>
      <c r="X620" s="1">
        <v>0</v>
      </c>
      <c r="Y620" s="1">
        <v>0</v>
      </c>
      <c r="AB620" s="304">
        <v>44499</v>
      </c>
      <c r="AC620" s="1">
        <v>1</v>
      </c>
      <c r="AD620" s="1" t="s">
        <v>3016</v>
      </c>
      <c r="AE620" s="1">
        <v>1</v>
      </c>
      <c r="AF620" s="1">
        <v>30</v>
      </c>
      <c r="AG620" s="1">
        <v>0</v>
      </c>
      <c r="AH620" s="1" t="s">
        <v>1454</v>
      </c>
      <c r="AI620" s="1" t="s">
        <v>1454</v>
      </c>
      <c r="AJ620" s="1" t="s">
        <v>1454</v>
      </c>
      <c r="AK620" s="1" t="s">
        <v>1454</v>
      </c>
      <c r="AL620" s="1" t="s">
        <v>1454</v>
      </c>
      <c r="AM620" s="1" t="s">
        <v>1454</v>
      </c>
      <c r="AN620" s="1">
        <v>1</v>
      </c>
      <c r="AO620" s="1">
        <v>1</v>
      </c>
      <c r="AP620" s="1" t="s">
        <v>3086</v>
      </c>
      <c r="AQ620" s="1" t="s">
        <v>1454</v>
      </c>
      <c r="AR620" s="2">
        <v>2228485</v>
      </c>
      <c r="AS620" s="1" t="s">
        <v>3023</v>
      </c>
      <c r="AT620" s="1">
        <v>44237</v>
      </c>
      <c r="AU620" s="1">
        <v>0</v>
      </c>
      <c r="AV620" s="1">
        <v>0</v>
      </c>
      <c r="AW620" s="1">
        <v>0</v>
      </c>
      <c r="AX620" s="1" t="s">
        <v>1454</v>
      </c>
      <c r="AY620" s="1">
        <v>800087565</v>
      </c>
      <c r="AZ620" s="1" t="s">
        <v>3088</v>
      </c>
      <c r="BA620" s="1">
        <v>0</v>
      </c>
    </row>
    <row r="621" spans="1:53" x14ac:dyDescent="0.25">
      <c r="A621" s="309">
        <f t="shared" si="9"/>
        <v>3595258</v>
      </c>
      <c r="B621" s="1" t="s">
        <v>2639</v>
      </c>
      <c r="C621" s="1">
        <v>1143961359</v>
      </c>
      <c r="D621" s="1">
        <v>144105</v>
      </c>
      <c r="E621" s="1">
        <v>4</v>
      </c>
      <c r="F621" s="1">
        <v>1.14396135912038E+18</v>
      </c>
      <c r="G621" s="304">
        <v>44320</v>
      </c>
      <c r="H621" s="304">
        <v>46507</v>
      </c>
      <c r="I621" s="1">
        <v>0</v>
      </c>
      <c r="J621" s="1">
        <v>1</v>
      </c>
      <c r="K621" s="1">
        <v>6</v>
      </c>
      <c r="L621" s="1">
        <v>30</v>
      </c>
      <c r="M621" s="1">
        <v>2</v>
      </c>
      <c r="N621" s="305">
        <v>13.2</v>
      </c>
      <c r="O621" s="305">
        <v>14029</v>
      </c>
      <c r="P621" s="2">
        <v>5500000</v>
      </c>
      <c r="Q621" s="2">
        <v>112743</v>
      </c>
      <c r="R621" s="2">
        <v>5194372</v>
      </c>
      <c r="S621" s="1">
        <v>0</v>
      </c>
      <c r="T621" s="1">
        <v>0</v>
      </c>
      <c r="U621" s="1">
        <v>0</v>
      </c>
      <c r="W621" s="1">
        <v>0</v>
      </c>
      <c r="X621" s="1">
        <v>0</v>
      </c>
      <c r="Y621" s="1">
        <v>0</v>
      </c>
      <c r="AB621" s="304">
        <v>44498</v>
      </c>
      <c r="AC621" s="1">
        <v>1</v>
      </c>
      <c r="AD621" s="1" t="s">
        <v>3016</v>
      </c>
      <c r="AE621" s="1">
        <v>1</v>
      </c>
      <c r="AF621" s="1">
        <v>30</v>
      </c>
      <c r="AG621" s="1">
        <v>0</v>
      </c>
      <c r="AH621" s="1" t="s">
        <v>1454</v>
      </c>
      <c r="AI621" s="1" t="s">
        <v>1454</v>
      </c>
      <c r="AJ621" s="1" t="s">
        <v>1454</v>
      </c>
      <c r="AK621" s="1" t="s">
        <v>1454</v>
      </c>
      <c r="AL621" s="1" t="s">
        <v>1454</v>
      </c>
      <c r="AM621" s="1" t="s">
        <v>1454</v>
      </c>
      <c r="AN621" s="1">
        <v>1</v>
      </c>
      <c r="AO621" s="1">
        <v>1</v>
      </c>
      <c r="AP621" s="1" t="s">
        <v>3086</v>
      </c>
      <c r="AQ621" s="1" t="s">
        <v>1454</v>
      </c>
      <c r="AR621" s="2">
        <v>1599114</v>
      </c>
      <c r="AS621" s="1" t="s">
        <v>3021</v>
      </c>
      <c r="AT621" s="1">
        <v>44320</v>
      </c>
      <c r="AU621" s="1">
        <v>0</v>
      </c>
      <c r="AV621" s="1">
        <v>0</v>
      </c>
      <c r="AW621" s="1">
        <v>0</v>
      </c>
      <c r="AX621" s="1" t="s">
        <v>1454</v>
      </c>
      <c r="AY621" s="1">
        <v>890303093000</v>
      </c>
      <c r="AZ621" s="1">
        <v>0</v>
      </c>
      <c r="BA621" s="1">
        <v>0</v>
      </c>
    </row>
    <row r="622" spans="1:53" x14ac:dyDescent="0.25">
      <c r="A622" s="309">
        <f t="shared" si="9"/>
        <v>4222613</v>
      </c>
      <c r="B622" s="1" t="s">
        <v>2639</v>
      </c>
      <c r="C622" s="1">
        <v>1143961359</v>
      </c>
      <c r="D622" s="1">
        <v>144105</v>
      </c>
      <c r="E622" s="1">
        <v>4</v>
      </c>
      <c r="F622" s="1">
        <v>1.14396135911718E+18</v>
      </c>
      <c r="G622" s="304">
        <v>43788</v>
      </c>
      <c r="H622" s="304">
        <v>45626</v>
      </c>
      <c r="I622" s="1">
        <v>0</v>
      </c>
      <c r="J622" s="1">
        <v>1</v>
      </c>
      <c r="K622" s="1">
        <v>20</v>
      </c>
      <c r="L622" s="1">
        <v>30</v>
      </c>
      <c r="M622" s="1">
        <v>2</v>
      </c>
      <c r="N622" s="305">
        <v>11.76</v>
      </c>
      <c r="O622" s="305">
        <v>12415</v>
      </c>
      <c r="P622" s="2">
        <v>8350000</v>
      </c>
      <c r="Q622" s="2">
        <v>185944</v>
      </c>
      <c r="R622" s="2">
        <v>6100765</v>
      </c>
      <c r="S622" s="1">
        <v>0</v>
      </c>
      <c r="T622" s="1">
        <v>0</v>
      </c>
      <c r="U622" s="1">
        <v>0</v>
      </c>
      <c r="W622" s="1">
        <v>0</v>
      </c>
      <c r="X622" s="1">
        <v>0</v>
      </c>
      <c r="Y622" s="1">
        <v>0</v>
      </c>
      <c r="AB622" s="304">
        <v>44498</v>
      </c>
      <c r="AC622" s="1">
        <v>1</v>
      </c>
      <c r="AD622" s="1" t="s">
        <v>3016</v>
      </c>
      <c r="AE622" s="1">
        <v>1</v>
      </c>
      <c r="AF622" s="1">
        <v>30</v>
      </c>
      <c r="AG622" s="1">
        <v>0</v>
      </c>
      <c r="AH622" s="1" t="s">
        <v>1454</v>
      </c>
      <c r="AI622" s="1" t="s">
        <v>1454</v>
      </c>
      <c r="AJ622" s="1" t="s">
        <v>1454</v>
      </c>
      <c r="AK622" s="1" t="s">
        <v>1454</v>
      </c>
      <c r="AL622" s="1" t="s">
        <v>1454</v>
      </c>
      <c r="AM622" s="1" t="s">
        <v>1454</v>
      </c>
      <c r="AN622" s="1">
        <v>1</v>
      </c>
      <c r="AO622" s="1">
        <v>1</v>
      </c>
      <c r="AP622" s="1" t="s">
        <v>3086</v>
      </c>
      <c r="AQ622" s="1" t="s">
        <v>1454</v>
      </c>
      <c r="AR622" s="2">
        <v>1878152</v>
      </c>
      <c r="AS622" s="1" t="s">
        <v>3025</v>
      </c>
      <c r="AT622" s="1">
        <v>43788</v>
      </c>
      <c r="AU622" s="1">
        <v>0</v>
      </c>
      <c r="AV622" s="1">
        <v>0</v>
      </c>
      <c r="AW622" s="1">
        <v>0</v>
      </c>
      <c r="AX622" s="1" t="s">
        <v>1454</v>
      </c>
      <c r="AY622" s="1">
        <v>890303093000</v>
      </c>
      <c r="AZ622" s="1">
        <v>0</v>
      </c>
      <c r="BA622" s="1">
        <v>0</v>
      </c>
    </row>
    <row r="623" spans="1:53" x14ac:dyDescent="0.25">
      <c r="A623" s="309">
        <f t="shared" si="9"/>
        <v>116305</v>
      </c>
      <c r="B623" s="1" t="s">
        <v>2639</v>
      </c>
      <c r="C623" s="1">
        <v>1143961359</v>
      </c>
      <c r="D623" s="1">
        <v>144105</v>
      </c>
      <c r="E623" s="1">
        <v>4</v>
      </c>
      <c r="F623" s="1">
        <v>1.14396135911301E+18</v>
      </c>
      <c r="G623" s="304">
        <v>44463</v>
      </c>
      <c r="H623" s="304">
        <v>44650</v>
      </c>
      <c r="I623" s="1">
        <v>0</v>
      </c>
      <c r="J623" s="1">
        <v>1</v>
      </c>
      <c r="K623" s="1">
        <v>1</v>
      </c>
      <c r="L623" s="1">
        <v>30</v>
      </c>
      <c r="M623" s="1">
        <v>2</v>
      </c>
      <c r="N623" s="305">
        <v>19.8</v>
      </c>
      <c r="O623" s="305">
        <v>21699</v>
      </c>
      <c r="P623" s="2">
        <v>200000</v>
      </c>
      <c r="Q623" s="2">
        <v>35313</v>
      </c>
      <c r="R623" s="2">
        <v>168035</v>
      </c>
      <c r="S623" s="1">
        <v>0</v>
      </c>
      <c r="T623" s="1">
        <v>0</v>
      </c>
      <c r="U623" s="1">
        <v>0</v>
      </c>
      <c r="W623" s="1">
        <v>0</v>
      </c>
      <c r="X623" s="1">
        <v>0</v>
      </c>
      <c r="Y623" s="1">
        <v>0</v>
      </c>
      <c r="AB623" s="304">
        <v>44498</v>
      </c>
      <c r="AC623" s="1">
        <v>1</v>
      </c>
      <c r="AD623" s="1" t="s">
        <v>3016</v>
      </c>
      <c r="AE623" s="1">
        <v>1</v>
      </c>
      <c r="AF623" s="1">
        <v>30</v>
      </c>
      <c r="AG623" s="1">
        <v>0</v>
      </c>
      <c r="AH623" s="1" t="s">
        <v>1454</v>
      </c>
      <c r="AI623" s="1" t="s">
        <v>1454</v>
      </c>
      <c r="AJ623" s="1" t="s">
        <v>1454</v>
      </c>
      <c r="AK623" s="1" t="s">
        <v>1454</v>
      </c>
      <c r="AL623" s="1" t="s">
        <v>1454</v>
      </c>
      <c r="AM623" s="1" t="s">
        <v>1454</v>
      </c>
      <c r="AN623" s="1">
        <v>1</v>
      </c>
      <c r="AO623" s="1">
        <v>1</v>
      </c>
      <c r="AP623" s="1" t="s">
        <v>3086</v>
      </c>
      <c r="AQ623" s="1" t="s">
        <v>1454</v>
      </c>
      <c r="AR623" s="2">
        <v>51730</v>
      </c>
      <c r="AS623" s="1" t="s">
        <v>3078</v>
      </c>
      <c r="AT623" s="1">
        <v>44463</v>
      </c>
      <c r="AU623" s="1">
        <v>0</v>
      </c>
      <c r="AV623" s="1">
        <v>0</v>
      </c>
      <c r="AW623" s="1">
        <v>0</v>
      </c>
      <c r="AX623" s="1" t="s">
        <v>1454</v>
      </c>
      <c r="AY623" s="1">
        <v>890303093000</v>
      </c>
      <c r="AZ623" s="1">
        <v>0</v>
      </c>
      <c r="BA623" s="1">
        <v>0</v>
      </c>
    </row>
    <row r="624" spans="1:53" x14ac:dyDescent="0.25">
      <c r="A624" s="309">
        <f t="shared" si="9"/>
        <v>138453</v>
      </c>
      <c r="B624" s="1" t="s">
        <v>2639</v>
      </c>
      <c r="C624" s="1">
        <v>1143961359</v>
      </c>
      <c r="D624" s="1">
        <v>144105</v>
      </c>
      <c r="E624" s="1">
        <v>4</v>
      </c>
      <c r="F624" s="1">
        <v>1.14396135921038E+18</v>
      </c>
      <c r="G624" s="304">
        <v>43906</v>
      </c>
      <c r="H624" s="304">
        <v>44469</v>
      </c>
      <c r="I624" s="1">
        <v>0</v>
      </c>
      <c r="J624" s="1">
        <v>1</v>
      </c>
      <c r="K624" s="1">
        <v>16</v>
      </c>
      <c r="L624" s="1">
        <v>30</v>
      </c>
      <c r="M624" s="1">
        <v>2</v>
      </c>
      <c r="N624" s="305">
        <v>15.6</v>
      </c>
      <c r="O624" s="305">
        <v>16765</v>
      </c>
      <c r="P624" s="2">
        <v>1600000</v>
      </c>
      <c r="Q624" s="2">
        <v>102309</v>
      </c>
      <c r="R624" s="2">
        <v>200034</v>
      </c>
      <c r="S624" s="1">
        <v>0</v>
      </c>
      <c r="T624" s="1">
        <v>0</v>
      </c>
      <c r="U624" s="1">
        <v>0</v>
      </c>
      <c r="W624" s="1">
        <v>0</v>
      </c>
      <c r="X624" s="1">
        <v>0</v>
      </c>
      <c r="Y624" s="1">
        <v>0</v>
      </c>
      <c r="AB624" s="304">
        <v>44498</v>
      </c>
      <c r="AC624" s="1">
        <v>1</v>
      </c>
      <c r="AD624" s="1" t="s">
        <v>3016</v>
      </c>
      <c r="AE624" s="1">
        <v>1</v>
      </c>
      <c r="AF624" s="1">
        <v>30</v>
      </c>
      <c r="AG624" s="1">
        <v>0</v>
      </c>
      <c r="AH624" s="1" t="s">
        <v>1454</v>
      </c>
      <c r="AI624" s="1" t="s">
        <v>1454</v>
      </c>
      <c r="AJ624" s="1" t="s">
        <v>1454</v>
      </c>
      <c r="AK624" s="1" t="s">
        <v>1454</v>
      </c>
      <c r="AL624" s="1" t="s">
        <v>1454</v>
      </c>
      <c r="AM624" s="1" t="s">
        <v>1454</v>
      </c>
      <c r="AN624" s="1">
        <v>1</v>
      </c>
      <c r="AO624" s="1">
        <v>1</v>
      </c>
      <c r="AP624" s="1" t="s">
        <v>3086</v>
      </c>
      <c r="AQ624" s="1" t="s">
        <v>1454</v>
      </c>
      <c r="AR624" s="2">
        <v>61581</v>
      </c>
      <c r="AS624" s="1" t="s">
        <v>3023</v>
      </c>
      <c r="AT624" s="1">
        <v>43906</v>
      </c>
      <c r="AU624" s="1">
        <v>0</v>
      </c>
      <c r="AV624" s="1">
        <v>0</v>
      </c>
      <c r="AW624" s="1">
        <v>0</v>
      </c>
      <c r="AX624" s="1" t="s">
        <v>1454</v>
      </c>
      <c r="AY624" s="1">
        <v>890303093000</v>
      </c>
      <c r="AZ624" s="1">
        <v>0</v>
      </c>
      <c r="BA624" s="1">
        <v>0</v>
      </c>
    </row>
    <row r="625" spans="1:53" x14ac:dyDescent="0.25">
      <c r="A625" s="309">
        <f t="shared" si="9"/>
        <v>1189820</v>
      </c>
      <c r="B625" s="1" t="s">
        <v>2639</v>
      </c>
      <c r="C625" s="1">
        <v>1143961359</v>
      </c>
      <c r="D625" s="1">
        <v>144105</v>
      </c>
      <c r="E625" s="1">
        <v>4</v>
      </c>
      <c r="F625" s="1">
        <v>1.14396135911718E+18</v>
      </c>
      <c r="G625" s="304">
        <v>44169</v>
      </c>
      <c r="H625" s="304">
        <v>45991</v>
      </c>
      <c r="I625" s="1">
        <v>0</v>
      </c>
      <c r="J625" s="1">
        <v>1</v>
      </c>
      <c r="K625" s="1">
        <v>11</v>
      </c>
      <c r="L625" s="1">
        <v>30</v>
      </c>
      <c r="M625" s="1">
        <v>2</v>
      </c>
      <c r="N625" s="305">
        <v>11.76</v>
      </c>
      <c r="O625" s="305">
        <v>12415</v>
      </c>
      <c r="P625" s="2">
        <v>2000000</v>
      </c>
      <c r="Q625" s="2">
        <v>44854</v>
      </c>
      <c r="R625" s="2">
        <v>1719033</v>
      </c>
      <c r="S625" s="1">
        <v>0</v>
      </c>
      <c r="T625" s="1">
        <v>0</v>
      </c>
      <c r="U625" s="1">
        <v>0</v>
      </c>
      <c r="W625" s="1">
        <v>0</v>
      </c>
      <c r="X625" s="1">
        <v>0</v>
      </c>
      <c r="Y625" s="1">
        <v>0</v>
      </c>
      <c r="AB625" s="304">
        <v>44498</v>
      </c>
      <c r="AC625" s="1">
        <v>1</v>
      </c>
      <c r="AD625" s="1" t="s">
        <v>3016</v>
      </c>
      <c r="AE625" s="1">
        <v>1</v>
      </c>
      <c r="AF625" s="1">
        <v>30</v>
      </c>
      <c r="AG625" s="1">
        <v>0</v>
      </c>
      <c r="AH625" s="1" t="s">
        <v>1454</v>
      </c>
      <c r="AI625" s="1" t="s">
        <v>1454</v>
      </c>
      <c r="AJ625" s="1" t="s">
        <v>1454</v>
      </c>
      <c r="AK625" s="1" t="s">
        <v>1454</v>
      </c>
      <c r="AL625" s="1" t="s">
        <v>1454</v>
      </c>
      <c r="AM625" s="1" t="s">
        <v>1454</v>
      </c>
      <c r="AN625" s="1">
        <v>1</v>
      </c>
      <c r="AO625" s="1">
        <v>1</v>
      </c>
      <c r="AP625" s="1" t="s">
        <v>3086</v>
      </c>
      <c r="AQ625" s="1" t="s">
        <v>1454</v>
      </c>
      <c r="AR625" s="2">
        <v>529213</v>
      </c>
      <c r="AS625" s="1" t="s">
        <v>3025</v>
      </c>
      <c r="AT625" s="1">
        <v>44169</v>
      </c>
      <c r="AU625" s="1">
        <v>0</v>
      </c>
      <c r="AV625" s="1">
        <v>0</v>
      </c>
      <c r="AW625" s="1">
        <v>0</v>
      </c>
      <c r="AX625" s="1" t="s">
        <v>1454</v>
      </c>
      <c r="AY625" s="1">
        <v>890303093000</v>
      </c>
      <c r="AZ625" s="1">
        <v>0</v>
      </c>
      <c r="BA625" s="1">
        <v>0</v>
      </c>
    </row>
    <row r="626" spans="1:53" x14ac:dyDescent="0.25">
      <c r="A626" s="309">
        <f t="shared" si="9"/>
        <v>0</v>
      </c>
      <c r="B626" s="1" t="s">
        <v>2639</v>
      </c>
      <c r="C626" s="1">
        <v>24824634</v>
      </c>
      <c r="D626" s="1">
        <v>144105</v>
      </c>
      <c r="E626" s="1">
        <v>4</v>
      </c>
      <c r="F626" s="1">
        <v>24824634116557</v>
      </c>
      <c r="G626" s="304">
        <v>42461</v>
      </c>
      <c r="H626" s="304">
        <v>44650</v>
      </c>
      <c r="I626" s="1">
        <v>0</v>
      </c>
      <c r="J626" s="1">
        <v>1</v>
      </c>
      <c r="K626" s="1">
        <v>63</v>
      </c>
      <c r="L626" s="1">
        <v>30</v>
      </c>
      <c r="M626" s="1">
        <v>2</v>
      </c>
      <c r="N626" s="305">
        <v>15.6</v>
      </c>
      <c r="O626" s="305">
        <v>16765</v>
      </c>
      <c r="P626" s="2">
        <v>12000000</v>
      </c>
      <c r="Q626" s="2">
        <v>257667</v>
      </c>
      <c r="R626" s="2">
        <v>2147113</v>
      </c>
      <c r="S626" s="1">
        <v>0</v>
      </c>
      <c r="T626" s="1">
        <v>0</v>
      </c>
      <c r="U626" s="1">
        <v>0</v>
      </c>
      <c r="W626" s="1">
        <v>0</v>
      </c>
      <c r="X626" s="1">
        <v>0</v>
      </c>
      <c r="Y626" s="1">
        <v>0</v>
      </c>
      <c r="AB626" s="304">
        <v>44499</v>
      </c>
      <c r="AC626" s="1">
        <v>1</v>
      </c>
      <c r="AD626" s="1" t="s">
        <v>3016</v>
      </c>
      <c r="AE626" s="1">
        <v>1</v>
      </c>
      <c r="AF626" s="1">
        <v>30</v>
      </c>
      <c r="AG626" s="1">
        <v>0</v>
      </c>
      <c r="AH626" s="1" t="s">
        <v>1454</v>
      </c>
      <c r="AI626" s="1" t="s">
        <v>1454</v>
      </c>
      <c r="AJ626" s="1" t="s">
        <v>1454</v>
      </c>
      <c r="AK626" s="1" t="s">
        <v>1454</v>
      </c>
      <c r="AL626" s="1" t="s">
        <v>1454</v>
      </c>
      <c r="AM626" s="1" t="s">
        <v>1454</v>
      </c>
      <c r="AN626" s="1">
        <v>1</v>
      </c>
      <c r="AO626" s="1">
        <v>1</v>
      </c>
      <c r="AP626" s="1" t="s">
        <v>3086</v>
      </c>
      <c r="AQ626" s="1" t="s">
        <v>1454</v>
      </c>
      <c r="AR626" s="2">
        <v>3654761</v>
      </c>
      <c r="AS626" s="1" t="s">
        <v>3052</v>
      </c>
      <c r="AT626" s="1">
        <v>42461</v>
      </c>
      <c r="AU626" s="1">
        <v>0</v>
      </c>
      <c r="AV626" s="1">
        <v>0</v>
      </c>
      <c r="AW626" s="1">
        <v>0</v>
      </c>
      <c r="AX626" s="1" t="s">
        <v>1454</v>
      </c>
      <c r="AY626" s="1" t="s">
        <v>1454</v>
      </c>
      <c r="AZ626" s="1">
        <v>0</v>
      </c>
      <c r="BA626" s="1">
        <v>0</v>
      </c>
    </row>
    <row r="627" spans="1:53" x14ac:dyDescent="0.25">
      <c r="A627" s="309">
        <f t="shared" si="9"/>
        <v>0</v>
      </c>
      <c r="B627" s="1" t="s">
        <v>2639</v>
      </c>
      <c r="C627" s="1">
        <v>24824634</v>
      </c>
      <c r="D627" s="1">
        <v>144105</v>
      </c>
      <c r="E627" s="1">
        <v>4</v>
      </c>
      <c r="F627" s="1">
        <v>2.48246341152833E+16</v>
      </c>
      <c r="G627" s="304">
        <v>43014</v>
      </c>
      <c r="H627" s="304">
        <v>44469</v>
      </c>
      <c r="I627" s="1">
        <v>0</v>
      </c>
      <c r="J627" s="1">
        <v>1</v>
      </c>
      <c r="K627" s="1">
        <v>46</v>
      </c>
      <c r="L627" s="1">
        <v>30</v>
      </c>
      <c r="M627" s="1">
        <v>2</v>
      </c>
      <c r="N627" s="305">
        <v>19.8</v>
      </c>
      <c r="O627" s="305">
        <v>21699</v>
      </c>
      <c r="P627" s="2">
        <v>3400000</v>
      </c>
      <c r="Q627" s="2">
        <v>103623</v>
      </c>
      <c r="R627" s="2">
        <v>202132</v>
      </c>
      <c r="S627" s="1">
        <v>0</v>
      </c>
      <c r="T627" s="1">
        <v>0</v>
      </c>
      <c r="U627" s="1">
        <v>0</v>
      </c>
      <c r="W627" s="1">
        <v>0</v>
      </c>
      <c r="X627" s="1">
        <v>0</v>
      </c>
      <c r="Y627" s="1">
        <v>0</v>
      </c>
      <c r="AB627" s="304">
        <v>44499</v>
      </c>
      <c r="AC627" s="1">
        <v>1</v>
      </c>
      <c r="AD627" s="1" t="s">
        <v>3016</v>
      </c>
      <c r="AE627" s="1">
        <v>1</v>
      </c>
      <c r="AF627" s="1">
        <v>30</v>
      </c>
      <c r="AG627" s="1">
        <v>0</v>
      </c>
      <c r="AH627" s="1" t="s">
        <v>1454</v>
      </c>
      <c r="AI627" s="1" t="s">
        <v>1454</v>
      </c>
      <c r="AJ627" s="1" t="s">
        <v>1454</v>
      </c>
      <c r="AK627" s="1" t="s">
        <v>1454</v>
      </c>
      <c r="AL627" s="1" t="s">
        <v>1454</v>
      </c>
      <c r="AM627" s="1" t="s">
        <v>1454</v>
      </c>
      <c r="AN627" s="1">
        <v>1</v>
      </c>
      <c r="AO627" s="1">
        <v>1</v>
      </c>
      <c r="AP627" s="1" t="s">
        <v>3086</v>
      </c>
      <c r="AQ627" s="1" t="s">
        <v>1454</v>
      </c>
      <c r="AR627" s="2">
        <v>344064</v>
      </c>
      <c r="AS627" s="1" t="s">
        <v>3035</v>
      </c>
      <c r="AT627" s="1">
        <v>43014</v>
      </c>
      <c r="AU627" s="1">
        <v>0</v>
      </c>
      <c r="AV627" s="1">
        <v>0</v>
      </c>
      <c r="AW627" s="1">
        <v>0</v>
      </c>
      <c r="AX627" s="1" t="s">
        <v>1454</v>
      </c>
      <c r="AY627" s="1" t="s">
        <v>1454</v>
      </c>
      <c r="AZ627" s="1">
        <v>0</v>
      </c>
      <c r="BA627" s="1">
        <v>0</v>
      </c>
    </row>
    <row r="628" spans="1:53" x14ac:dyDescent="0.25">
      <c r="A628" s="309">
        <f t="shared" si="9"/>
        <v>5339498</v>
      </c>
      <c r="B628" s="1" t="s">
        <v>2639</v>
      </c>
      <c r="C628" s="1">
        <v>1116254631</v>
      </c>
      <c r="D628" s="1">
        <v>144105</v>
      </c>
      <c r="E628" s="1">
        <v>4</v>
      </c>
      <c r="F628" s="1">
        <v>1.11625463111778E+18</v>
      </c>
      <c r="G628" s="304">
        <v>43991</v>
      </c>
      <c r="H628" s="304">
        <v>46111</v>
      </c>
      <c r="I628" s="1">
        <v>0</v>
      </c>
      <c r="J628" s="1">
        <v>1</v>
      </c>
      <c r="K628" s="1">
        <v>16</v>
      </c>
      <c r="L628" s="1">
        <v>30</v>
      </c>
      <c r="M628" s="1">
        <v>2</v>
      </c>
      <c r="N628" s="305">
        <v>18</v>
      </c>
      <c r="O628" s="305">
        <v>19562</v>
      </c>
      <c r="P628" s="2">
        <v>8853000</v>
      </c>
      <c r="Q628" s="2">
        <v>206580</v>
      </c>
      <c r="R628" s="2">
        <v>7565585</v>
      </c>
      <c r="S628" s="1">
        <v>0</v>
      </c>
      <c r="T628" s="1">
        <v>0</v>
      </c>
      <c r="U628" s="1">
        <v>0</v>
      </c>
      <c r="W628" s="1">
        <v>0</v>
      </c>
      <c r="X628" s="1">
        <v>0</v>
      </c>
      <c r="Y628" s="1">
        <v>0</v>
      </c>
      <c r="AB628" s="304">
        <v>44498</v>
      </c>
      <c r="AC628" s="1">
        <v>1</v>
      </c>
      <c r="AD628" s="1" t="s">
        <v>3016</v>
      </c>
      <c r="AE628" s="1">
        <v>1</v>
      </c>
      <c r="AF628" s="1">
        <v>30</v>
      </c>
      <c r="AG628" s="1">
        <v>0</v>
      </c>
      <c r="AH628" s="1" t="s">
        <v>1454</v>
      </c>
      <c r="AI628" s="1" t="s">
        <v>1454</v>
      </c>
      <c r="AJ628" s="1" t="s">
        <v>1454</v>
      </c>
      <c r="AK628" s="1" t="s">
        <v>1454</v>
      </c>
      <c r="AL628" s="1" t="s">
        <v>1454</v>
      </c>
      <c r="AM628" s="1" t="s">
        <v>1454</v>
      </c>
      <c r="AN628" s="1">
        <v>1</v>
      </c>
      <c r="AO628" s="1">
        <v>1</v>
      </c>
      <c r="AP628" s="1" t="s">
        <v>3086</v>
      </c>
      <c r="AQ628" s="1" t="s">
        <v>1454</v>
      </c>
      <c r="AR628" s="2">
        <v>2226087</v>
      </c>
      <c r="AS628" s="1" t="s">
        <v>3026</v>
      </c>
      <c r="AT628" s="1">
        <v>43991</v>
      </c>
      <c r="AU628" s="1">
        <v>0</v>
      </c>
      <c r="AV628" s="1">
        <v>0</v>
      </c>
      <c r="AW628" s="1">
        <v>0</v>
      </c>
      <c r="AX628" s="1" t="s">
        <v>1454</v>
      </c>
      <c r="AY628" s="1">
        <v>890303093000</v>
      </c>
      <c r="AZ628" s="1">
        <v>0</v>
      </c>
      <c r="BA628" s="1">
        <v>0</v>
      </c>
    </row>
    <row r="629" spans="1:53" x14ac:dyDescent="0.25">
      <c r="A629" s="309">
        <f t="shared" si="9"/>
        <v>262120</v>
      </c>
      <c r="B629" s="1" t="s">
        <v>2639</v>
      </c>
      <c r="C629" s="1">
        <v>1118302942</v>
      </c>
      <c r="D629" s="1">
        <v>144105</v>
      </c>
      <c r="E629" s="1">
        <v>4</v>
      </c>
      <c r="F629" s="1">
        <v>1.11830294210838E+18</v>
      </c>
      <c r="G629" s="304">
        <v>44389</v>
      </c>
      <c r="H629" s="304">
        <v>44560</v>
      </c>
      <c r="I629" s="1">
        <v>0</v>
      </c>
      <c r="J629" s="1">
        <v>2</v>
      </c>
      <c r="K629" s="1">
        <v>0</v>
      </c>
      <c r="L629" s="1">
        <v>30</v>
      </c>
      <c r="M629" s="1">
        <v>2</v>
      </c>
      <c r="N629" s="305">
        <v>19.2</v>
      </c>
      <c r="O629" s="305">
        <v>20983</v>
      </c>
      <c r="P629" s="2">
        <v>400000</v>
      </c>
      <c r="Q629" s="2">
        <v>0</v>
      </c>
      <c r="R629" s="2">
        <v>400000</v>
      </c>
      <c r="S629" s="1">
        <v>0</v>
      </c>
      <c r="T629" s="1">
        <v>0</v>
      </c>
      <c r="U629" s="1">
        <v>0</v>
      </c>
      <c r="W629" s="1">
        <v>0</v>
      </c>
      <c r="X629" s="1">
        <v>0</v>
      </c>
      <c r="Y629" s="1">
        <v>0</v>
      </c>
      <c r="Z629" s="1">
        <v>400000</v>
      </c>
      <c r="AA629" s="1">
        <v>12</v>
      </c>
      <c r="AB629" s="304">
        <v>44389</v>
      </c>
      <c r="AC629" s="1">
        <v>1</v>
      </c>
      <c r="AD629" s="1" t="s">
        <v>3016</v>
      </c>
      <c r="AE629" s="1">
        <v>0</v>
      </c>
      <c r="AF629" s="1">
        <v>30</v>
      </c>
      <c r="AG629" s="1">
        <v>0</v>
      </c>
      <c r="AH629" s="1" t="s">
        <v>1454</v>
      </c>
      <c r="AI629" s="1" t="s">
        <v>1454</v>
      </c>
      <c r="AJ629" s="1" t="s">
        <v>1454</v>
      </c>
      <c r="AK629" s="1" t="s">
        <v>1454</v>
      </c>
      <c r="AL629" s="1" t="s">
        <v>1454</v>
      </c>
      <c r="AM629" s="1" t="s">
        <v>1454</v>
      </c>
      <c r="AN629" s="1">
        <v>1</v>
      </c>
      <c r="AO629" s="1">
        <v>1</v>
      </c>
      <c r="AP629" s="1" t="s">
        <v>3086</v>
      </c>
      <c r="AQ629" s="1" t="s">
        <v>1454</v>
      </c>
      <c r="AR629" s="2">
        <v>137880</v>
      </c>
      <c r="AS629" s="1" t="s">
        <v>3044</v>
      </c>
      <c r="AT629" s="1">
        <v>44389</v>
      </c>
      <c r="AU629" s="1">
        <v>0</v>
      </c>
      <c r="AV629" s="1">
        <v>0</v>
      </c>
      <c r="AW629" s="1">
        <v>0</v>
      </c>
      <c r="AX629" s="1" t="s">
        <v>1454</v>
      </c>
      <c r="AY629" s="1">
        <v>890303093000</v>
      </c>
      <c r="AZ629" s="1">
        <v>0</v>
      </c>
      <c r="BA629" s="1">
        <v>0</v>
      </c>
    </row>
    <row r="630" spans="1:53" x14ac:dyDescent="0.25">
      <c r="A630" s="309">
        <f t="shared" si="9"/>
        <v>4075445</v>
      </c>
      <c r="B630" s="1" t="s">
        <v>2639</v>
      </c>
      <c r="C630" s="1">
        <v>1118302942</v>
      </c>
      <c r="D630" s="1">
        <v>144105</v>
      </c>
      <c r="E630" s="1">
        <v>4</v>
      </c>
      <c r="F630" s="1">
        <v>1.11830294221038E+18</v>
      </c>
      <c r="G630" s="304">
        <v>44377</v>
      </c>
      <c r="H630" s="304">
        <v>46203</v>
      </c>
      <c r="I630" s="1">
        <v>0</v>
      </c>
      <c r="J630" s="1">
        <v>1</v>
      </c>
      <c r="K630" s="1">
        <v>4</v>
      </c>
      <c r="L630" s="1">
        <v>30</v>
      </c>
      <c r="M630" s="1">
        <v>2</v>
      </c>
      <c r="N630" s="305">
        <v>14.4</v>
      </c>
      <c r="O630" s="305">
        <v>15389</v>
      </c>
      <c r="P630" s="2">
        <v>6500000</v>
      </c>
      <c r="Q630" s="2">
        <v>162943</v>
      </c>
      <c r="R630" s="2">
        <v>6219194</v>
      </c>
      <c r="S630" s="1">
        <v>0</v>
      </c>
      <c r="T630" s="1">
        <v>0</v>
      </c>
      <c r="U630" s="1">
        <v>0</v>
      </c>
      <c r="W630" s="1">
        <v>0</v>
      </c>
      <c r="X630" s="1">
        <v>0</v>
      </c>
      <c r="Y630" s="1">
        <v>0</v>
      </c>
      <c r="AB630" s="304">
        <v>44498</v>
      </c>
      <c r="AC630" s="1">
        <v>1</v>
      </c>
      <c r="AD630" s="1" t="s">
        <v>3016</v>
      </c>
      <c r="AE630" s="1">
        <v>0</v>
      </c>
      <c r="AF630" s="1">
        <v>30</v>
      </c>
      <c r="AG630" s="1">
        <v>0</v>
      </c>
      <c r="AH630" s="1" t="s">
        <v>1454</v>
      </c>
      <c r="AI630" s="1" t="s">
        <v>1454</v>
      </c>
      <c r="AJ630" s="1" t="s">
        <v>1454</v>
      </c>
      <c r="AK630" s="1" t="s">
        <v>1454</v>
      </c>
      <c r="AL630" s="1" t="s">
        <v>1454</v>
      </c>
      <c r="AM630" s="1" t="s">
        <v>1454</v>
      </c>
      <c r="AN630" s="1">
        <v>1</v>
      </c>
      <c r="AO630" s="1">
        <v>1</v>
      </c>
      <c r="AP630" s="1" t="s">
        <v>3086</v>
      </c>
      <c r="AQ630" s="1" t="s">
        <v>1454</v>
      </c>
      <c r="AR630" s="2">
        <v>2143749</v>
      </c>
      <c r="AS630" s="1" t="s">
        <v>3023</v>
      </c>
      <c r="AT630" s="1">
        <v>44377</v>
      </c>
      <c r="AU630" s="1">
        <v>0</v>
      </c>
      <c r="AV630" s="1">
        <v>0</v>
      </c>
      <c r="AW630" s="1">
        <v>0</v>
      </c>
      <c r="AX630" s="1" t="s">
        <v>1454</v>
      </c>
      <c r="AY630" s="1">
        <v>890303093000</v>
      </c>
      <c r="AZ630" s="1">
        <v>0</v>
      </c>
      <c r="BA630" s="1">
        <v>0</v>
      </c>
    </row>
    <row r="631" spans="1:53" x14ac:dyDescent="0.25">
      <c r="A631" s="309">
        <f t="shared" si="9"/>
        <v>0</v>
      </c>
      <c r="B631" s="1" t="s">
        <v>2639</v>
      </c>
      <c r="C631" s="1">
        <v>1114729647</v>
      </c>
      <c r="D631" s="1">
        <v>144105</v>
      </c>
      <c r="E631" s="1">
        <v>4</v>
      </c>
      <c r="F631" s="1">
        <v>1.11472964721038E+18</v>
      </c>
      <c r="G631" s="304">
        <v>44148</v>
      </c>
      <c r="H631" s="304">
        <v>44895</v>
      </c>
      <c r="I631" s="1">
        <v>0</v>
      </c>
      <c r="J631" s="1">
        <v>1</v>
      </c>
      <c r="K631" s="1">
        <v>11</v>
      </c>
      <c r="L631" s="1">
        <v>30</v>
      </c>
      <c r="M631" s="1">
        <v>2</v>
      </c>
      <c r="N631" s="305">
        <v>18</v>
      </c>
      <c r="O631" s="305">
        <v>19562</v>
      </c>
      <c r="P631" s="2">
        <v>3000000</v>
      </c>
      <c r="Q631" s="2">
        <v>154157</v>
      </c>
      <c r="R631" s="2">
        <v>1778606</v>
      </c>
      <c r="S631" s="1">
        <v>0</v>
      </c>
      <c r="T631" s="1">
        <v>0</v>
      </c>
      <c r="U631" s="1">
        <v>0</v>
      </c>
      <c r="W631" s="1">
        <v>0</v>
      </c>
      <c r="X631" s="1">
        <v>0</v>
      </c>
      <c r="Y631" s="1">
        <v>0</v>
      </c>
      <c r="AB631" s="304">
        <v>44499</v>
      </c>
      <c r="AC631" s="1">
        <v>1</v>
      </c>
      <c r="AD631" s="1" t="s">
        <v>3016</v>
      </c>
      <c r="AE631" s="1">
        <v>1</v>
      </c>
      <c r="AF631" s="1">
        <v>30</v>
      </c>
      <c r="AG631" s="1">
        <v>0</v>
      </c>
      <c r="AH631" s="1" t="s">
        <v>1454</v>
      </c>
      <c r="AI631" s="1" t="s">
        <v>1454</v>
      </c>
      <c r="AJ631" s="1" t="s">
        <v>1454</v>
      </c>
      <c r="AK631" s="1" t="s">
        <v>1454</v>
      </c>
      <c r="AL631" s="1" t="s">
        <v>1454</v>
      </c>
      <c r="AM631" s="1" t="s">
        <v>1454</v>
      </c>
      <c r="AN631" s="1">
        <v>1</v>
      </c>
      <c r="AO631" s="1">
        <v>1</v>
      </c>
      <c r="AP631" s="1" t="s">
        <v>3086</v>
      </c>
      <c r="AQ631" s="1" t="s">
        <v>1454</v>
      </c>
      <c r="AR631" s="2">
        <v>2178429</v>
      </c>
      <c r="AS631" s="1" t="s">
        <v>3023</v>
      </c>
      <c r="AT631" s="1">
        <v>44148</v>
      </c>
      <c r="AU631" s="1">
        <v>0</v>
      </c>
      <c r="AV631" s="1">
        <v>0</v>
      </c>
      <c r="AW631" s="1">
        <v>0</v>
      </c>
      <c r="AX631" s="1" t="s">
        <v>1454</v>
      </c>
      <c r="AY631" s="1">
        <v>0</v>
      </c>
      <c r="AZ631" s="1">
        <v>0</v>
      </c>
      <c r="BA631" s="1">
        <v>0</v>
      </c>
    </row>
    <row r="632" spans="1:53" x14ac:dyDescent="0.25">
      <c r="A632" s="309">
        <f t="shared" si="9"/>
        <v>1828431</v>
      </c>
      <c r="B632" s="1" t="s">
        <v>2639</v>
      </c>
      <c r="C632" s="1">
        <v>1143836643</v>
      </c>
      <c r="D632" s="1">
        <v>144105</v>
      </c>
      <c r="E632" s="1">
        <v>4</v>
      </c>
      <c r="F632" s="1">
        <v>1.1438366431246799E+18</v>
      </c>
      <c r="G632" s="304">
        <v>44491</v>
      </c>
      <c r="H632" s="304">
        <v>45229</v>
      </c>
      <c r="I632" s="1">
        <v>0</v>
      </c>
      <c r="J632" s="1">
        <v>1</v>
      </c>
      <c r="K632" s="1">
        <v>1</v>
      </c>
      <c r="L632" s="1">
        <v>30</v>
      </c>
      <c r="M632" s="1">
        <v>2</v>
      </c>
      <c r="N632" s="305">
        <v>19.2</v>
      </c>
      <c r="O632" s="305">
        <v>20983</v>
      </c>
      <c r="P632" s="2">
        <v>3000000</v>
      </c>
      <c r="Q632" s="2">
        <v>152394</v>
      </c>
      <c r="R632" s="2">
        <v>2864371</v>
      </c>
      <c r="S632" s="1">
        <v>0</v>
      </c>
      <c r="T632" s="1">
        <v>0</v>
      </c>
      <c r="U632" s="1">
        <v>0</v>
      </c>
      <c r="W632" s="1">
        <v>0</v>
      </c>
      <c r="X632" s="1">
        <v>0</v>
      </c>
      <c r="Y632" s="1">
        <v>0</v>
      </c>
      <c r="AB632" s="304">
        <v>44500</v>
      </c>
      <c r="AC632" s="1">
        <v>1</v>
      </c>
      <c r="AD632" s="1" t="s">
        <v>3016</v>
      </c>
      <c r="AE632" s="1">
        <v>1</v>
      </c>
      <c r="AF632" s="1">
        <v>30</v>
      </c>
      <c r="AG632" s="1">
        <v>0</v>
      </c>
      <c r="AH632" s="1" t="s">
        <v>1454</v>
      </c>
      <c r="AI632" s="1" t="s">
        <v>1454</v>
      </c>
      <c r="AJ632" s="1" t="s">
        <v>1454</v>
      </c>
      <c r="AK632" s="1" t="s">
        <v>1454</v>
      </c>
      <c r="AL632" s="1" t="s">
        <v>1454</v>
      </c>
      <c r="AM632" s="1" t="s">
        <v>1454</v>
      </c>
      <c r="AN632" s="1">
        <v>1</v>
      </c>
      <c r="AO632" s="1">
        <v>1</v>
      </c>
      <c r="AP632" s="1" t="s">
        <v>3086</v>
      </c>
      <c r="AQ632" s="1" t="s">
        <v>1454</v>
      </c>
      <c r="AR632" s="2">
        <v>1035940</v>
      </c>
      <c r="AS632" s="1" t="s">
        <v>3018</v>
      </c>
      <c r="AT632" s="1">
        <v>44491</v>
      </c>
      <c r="AU632" s="1">
        <v>0</v>
      </c>
      <c r="AV632" s="1">
        <v>0</v>
      </c>
      <c r="AW632" s="1">
        <v>0</v>
      </c>
      <c r="AX632" s="1" t="s">
        <v>1454</v>
      </c>
      <c r="AY632" s="1">
        <v>0</v>
      </c>
      <c r="AZ632" s="1" t="s">
        <v>3087</v>
      </c>
      <c r="BA632" s="1">
        <v>0</v>
      </c>
    </row>
    <row r="633" spans="1:53" x14ac:dyDescent="0.25">
      <c r="A633" s="309">
        <f t="shared" si="9"/>
        <v>2998730</v>
      </c>
      <c r="B633" s="1" t="s">
        <v>2639</v>
      </c>
      <c r="C633" s="1">
        <v>1143836643</v>
      </c>
      <c r="D633" s="1">
        <v>144105</v>
      </c>
      <c r="E633" s="1">
        <v>4</v>
      </c>
      <c r="F633" s="1">
        <v>1.14383664311768E+18</v>
      </c>
      <c r="G633" s="304">
        <v>43761</v>
      </c>
      <c r="H633" s="304">
        <v>45960</v>
      </c>
      <c r="I633" s="1">
        <v>0</v>
      </c>
      <c r="J633" s="1">
        <v>1</v>
      </c>
      <c r="K633" s="1">
        <v>21</v>
      </c>
      <c r="L633" s="1">
        <v>30</v>
      </c>
      <c r="M633" s="1">
        <v>2</v>
      </c>
      <c r="N633" s="305">
        <v>18</v>
      </c>
      <c r="O633" s="305">
        <v>19562</v>
      </c>
      <c r="P633" s="2">
        <v>5797500</v>
      </c>
      <c r="Q633" s="2">
        <v>133174</v>
      </c>
      <c r="R633" s="2">
        <v>4697728</v>
      </c>
      <c r="S633" s="1">
        <v>0</v>
      </c>
      <c r="T633" s="1">
        <v>0</v>
      </c>
      <c r="U633" s="1">
        <v>0</v>
      </c>
      <c r="W633" s="1">
        <v>0</v>
      </c>
      <c r="X633" s="1">
        <v>0</v>
      </c>
      <c r="Y633" s="1">
        <v>0</v>
      </c>
      <c r="AB633" s="304">
        <v>44499</v>
      </c>
      <c r="AC633" s="1">
        <v>1</v>
      </c>
      <c r="AD633" s="1" t="s">
        <v>3016</v>
      </c>
      <c r="AE633" s="1">
        <v>1</v>
      </c>
      <c r="AF633" s="1">
        <v>30</v>
      </c>
      <c r="AG633" s="1">
        <v>0</v>
      </c>
      <c r="AH633" s="1" t="s">
        <v>1454</v>
      </c>
      <c r="AI633" s="1" t="s">
        <v>1454</v>
      </c>
      <c r="AJ633" s="1" t="s">
        <v>1454</v>
      </c>
      <c r="AK633" s="1" t="s">
        <v>1454</v>
      </c>
      <c r="AL633" s="1" t="s">
        <v>1454</v>
      </c>
      <c r="AM633" s="1" t="s">
        <v>1454</v>
      </c>
      <c r="AN633" s="1">
        <v>1</v>
      </c>
      <c r="AO633" s="1">
        <v>1</v>
      </c>
      <c r="AP633" s="1" t="s">
        <v>3086</v>
      </c>
      <c r="AQ633" s="1" t="s">
        <v>1454</v>
      </c>
      <c r="AR633" s="2">
        <v>1698998</v>
      </c>
      <c r="AS633" s="1" t="s">
        <v>3037</v>
      </c>
      <c r="AT633" s="1">
        <v>43761</v>
      </c>
      <c r="AU633" s="1">
        <v>0</v>
      </c>
      <c r="AV633" s="1">
        <v>0</v>
      </c>
      <c r="AW633" s="1">
        <v>0</v>
      </c>
      <c r="AX633" s="1" t="s">
        <v>1454</v>
      </c>
      <c r="AY633" s="1">
        <v>0</v>
      </c>
      <c r="AZ633" s="1" t="s">
        <v>3087</v>
      </c>
      <c r="BA633" s="1">
        <v>0</v>
      </c>
    </row>
    <row r="634" spans="1:53" x14ac:dyDescent="0.25">
      <c r="A634" s="309">
        <f t="shared" si="9"/>
        <v>0</v>
      </c>
      <c r="B634" s="1" t="s">
        <v>2639</v>
      </c>
      <c r="C634" s="1">
        <v>94450836</v>
      </c>
      <c r="D634" s="1">
        <v>144105</v>
      </c>
      <c r="E634" s="1">
        <v>4</v>
      </c>
      <c r="F634" s="1">
        <v>9.44508362610848E+16</v>
      </c>
      <c r="G634" s="304">
        <v>43321</v>
      </c>
      <c r="H634" s="304">
        <v>45503</v>
      </c>
      <c r="I634" s="1">
        <v>0</v>
      </c>
      <c r="J634" s="1">
        <v>1</v>
      </c>
      <c r="K634" s="1">
        <v>36</v>
      </c>
      <c r="L634" s="1">
        <v>30</v>
      </c>
      <c r="M634" s="1">
        <v>2</v>
      </c>
      <c r="N634" s="305">
        <v>14.4</v>
      </c>
      <c r="O634" s="305">
        <v>15389</v>
      </c>
      <c r="P634" s="2">
        <v>23000000</v>
      </c>
      <c r="Q634" s="2">
        <v>512791</v>
      </c>
      <c r="R634" s="2">
        <v>14365141</v>
      </c>
      <c r="S634" s="1">
        <v>0</v>
      </c>
      <c r="T634" s="1">
        <v>0</v>
      </c>
      <c r="U634" s="1">
        <v>0</v>
      </c>
      <c r="W634" s="1">
        <v>0</v>
      </c>
      <c r="X634" s="1">
        <v>0</v>
      </c>
      <c r="Y634" s="1">
        <v>0</v>
      </c>
      <c r="AB634" s="304">
        <v>44498</v>
      </c>
      <c r="AC634" s="1">
        <v>1</v>
      </c>
      <c r="AD634" s="1" t="s">
        <v>3016</v>
      </c>
      <c r="AE634" s="1">
        <v>1</v>
      </c>
      <c r="AF634" s="1">
        <v>30</v>
      </c>
      <c r="AG634" s="1">
        <v>0</v>
      </c>
      <c r="AH634" s="1" t="s">
        <v>1454</v>
      </c>
      <c r="AI634" s="1" t="s">
        <v>1454</v>
      </c>
      <c r="AJ634" s="1" t="s">
        <v>1454</v>
      </c>
      <c r="AK634" s="1" t="s">
        <v>1454</v>
      </c>
      <c r="AL634" s="1" t="s">
        <v>1454</v>
      </c>
      <c r="AM634" s="1" t="s">
        <v>1454</v>
      </c>
      <c r="AN634" s="1">
        <v>1</v>
      </c>
      <c r="AO634" s="1">
        <v>1</v>
      </c>
      <c r="AP634" s="1" t="s">
        <v>3086</v>
      </c>
      <c r="AQ634" s="1" t="s">
        <v>1454</v>
      </c>
      <c r="AR634" s="2">
        <v>16962115</v>
      </c>
      <c r="AS634" s="1" t="s">
        <v>3064</v>
      </c>
      <c r="AT634" s="1">
        <v>43321</v>
      </c>
      <c r="AU634" s="1">
        <v>0</v>
      </c>
      <c r="AV634" s="1">
        <v>0</v>
      </c>
      <c r="AW634" s="1">
        <v>0</v>
      </c>
      <c r="AX634" s="1" t="s">
        <v>1454</v>
      </c>
      <c r="AY634" s="1">
        <v>890303093000</v>
      </c>
      <c r="AZ634" s="1">
        <v>0</v>
      </c>
      <c r="BA634" s="1">
        <v>0</v>
      </c>
    </row>
    <row r="635" spans="1:53" x14ac:dyDescent="0.25">
      <c r="A635" s="309">
        <f t="shared" si="9"/>
        <v>218308</v>
      </c>
      <c r="B635" s="1" t="s">
        <v>2639</v>
      </c>
      <c r="C635" s="1">
        <v>94455156</v>
      </c>
      <c r="D635" s="1">
        <v>144105</v>
      </c>
      <c r="E635" s="1">
        <v>4</v>
      </c>
      <c r="F635" s="1">
        <v>9.4455156124688896E+16</v>
      </c>
      <c r="G635" s="304">
        <v>44251</v>
      </c>
      <c r="H635" s="304">
        <v>44620</v>
      </c>
      <c r="I635" s="1">
        <v>0</v>
      </c>
      <c r="J635" s="1">
        <v>1</v>
      </c>
      <c r="K635" s="1">
        <v>8</v>
      </c>
      <c r="L635" s="1">
        <v>30</v>
      </c>
      <c r="M635" s="1">
        <v>2</v>
      </c>
      <c r="N635" s="305">
        <v>19.2</v>
      </c>
      <c r="O635" s="305">
        <v>20983</v>
      </c>
      <c r="P635" s="2">
        <v>1000000</v>
      </c>
      <c r="Q635" s="2">
        <v>92539</v>
      </c>
      <c r="R635" s="2">
        <v>355374</v>
      </c>
      <c r="S635" s="1">
        <v>0</v>
      </c>
      <c r="T635" s="1">
        <v>0</v>
      </c>
      <c r="U635" s="1">
        <v>0</v>
      </c>
      <c r="W635" s="1">
        <v>0</v>
      </c>
      <c r="X635" s="1">
        <v>0</v>
      </c>
      <c r="Y635" s="1">
        <v>0</v>
      </c>
      <c r="AB635" s="304">
        <v>44498</v>
      </c>
      <c r="AC635" s="1">
        <v>1</v>
      </c>
      <c r="AD635" s="1" t="s">
        <v>3016</v>
      </c>
      <c r="AE635" s="1">
        <v>1</v>
      </c>
      <c r="AF635" s="1">
        <v>30</v>
      </c>
      <c r="AG635" s="1">
        <v>0</v>
      </c>
      <c r="AH635" s="1" t="s">
        <v>1454</v>
      </c>
      <c r="AI635" s="1" t="s">
        <v>1454</v>
      </c>
      <c r="AJ635" s="1" t="s">
        <v>1454</v>
      </c>
      <c r="AK635" s="1" t="s">
        <v>1454</v>
      </c>
      <c r="AL635" s="1" t="s">
        <v>1454</v>
      </c>
      <c r="AM635" s="1" t="s">
        <v>1454</v>
      </c>
      <c r="AN635" s="1">
        <v>1</v>
      </c>
      <c r="AO635" s="1">
        <v>1</v>
      </c>
      <c r="AP635" s="1" t="s">
        <v>3086</v>
      </c>
      <c r="AQ635" s="1" t="s">
        <v>1454</v>
      </c>
      <c r="AR635" s="2">
        <v>137066</v>
      </c>
      <c r="AS635" s="1" t="s">
        <v>3018</v>
      </c>
      <c r="AT635" s="1">
        <v>44251</v>
      </c>
      <c r="AU635" s="1">
        <v>0</v>
      </c>
      <c r="AV635" s="1">
        <v>0</v>
      </c>
      <c r="AW635" s="1">
        <v>0</v>
      </c>
      <c r="AX635" s="1" t="s">
        <v>1454</v>
      </c>
      <c r="AY635" s="1">
        <v>890303093000</v>
      </c>
      <c r="AZ635" s="1">
        <v>0</v>
      </c>
      <c r="BA635" s="1">
        <v>0</v>
      </c>
    </row>
    <row r="636" spans="1:53" x14ac:dyDescent="0.25">
      <c r="A636" s="309">
        <f t="shared" si="9"/>
        <v>11742685</v>
      </c>
      <c r="B636" s="1" t="s">
        <v>2639</v>
      </c>
      <c r="C636" s="1">
        <v>94455156</v>
      </c>
      <c r="D636" s="1">
        <v>144105</v>
      </c>
      <c r="E636" s="1">
        <v>4</v>
      </c>
      <c r="F636" s="1">
        <v>9.4455156117787904E+16</v>
      </c>
      <c r="G636" s="304">
        <v>43943</v>
      </c>
      <c r="H636" s="304">
        <v>46507</v>
      </c>
      <c r="I636" s="1">
        <v>0</v>
      </c>
      <c r="J636" s="1">
        <v>1</v>
      </c>
      <c r="K636" s="1">
        <v>16</v>
      </c>
      <c r="L636" s="1">
        <v>30</v>
      </c>
      <c r="M636" s="1">
        <v>2</v>
      </c>
      <c r="N636" s="305">
        <v>18</v>
      </c>
      <c r="O636" s="305">
        <v>19562</v>
      </c>
      <c r="P636" s="2">
        <v>21402000</v>
      </c>
      <c r="Q636" s="2">
        <v>453444</v>
      </c>
      <c r="R636" s="2">
        <v>19115392</v>
      </c>
      <c r="S636" s="1">
        <v>0</v>
      </c>
      <c r="T636" s="1">
        <v>0</v>
      </c>
      <c r="U636" s="1">
        <v>0</v>
      </c>
      <c r="W636" s="1">
        <v>0</v>
      </c>
      <c r="X636" s="1">
        <v>0</v>
      </c>
      <c r="Y636" s="1">
        <v>0</v>
      </c>
      <c r="AB636" s="304">
        <v>44498</v>
      </c>
      <c r="AC636" s="1">
        <v>1</v>
      </c>
      <c r="AD636" s="1" t="s">
        <v>3016</v>
      </c>
      <c r="AE636" s="1">
        <v>1</v>
      </c>
      <c r="AF636" s="1">
        <v>30</v>
      </c>
      <c r="AG636" s="1">
        <v>0</v>
      </c>
      <c r="AH636" s="1" t="s">
        <v>1454</v>
      </c>
      <c r="AI636" s="1" t="s">
        <v>1454</v>
      </c>
      <c r="AJ636" s="1" t="s">
        <v>1454</v>
      </c>
      <c r="AK636" s="1" t="s">
        <v>1454</v>
      </c>
      <c r="AL636" s="1" t="s">
        <v>1454</v>
      </c>
      <c r="AM636" s="1" t="s">
        <v>1454</v>
      </c>
      <c r="AN636" s="1">
        <v>1</v>
      </c>
      <c r="AO636" s="1">
        <v>1</v>
      </c>
      <c r="AP636" s="1" t="s">
        <v>3086</v>
      </c>
      <c r="AQ636" s="1" t="s">
        <v>1454</v>
      </c>
      <c r="AR636" s="2">
        <v>7372707</v>
      </c>
      <c r="AS636" s="1" t="s">
        <v>3026</v>
      </c>
      <c r="AT636" s="1">
        <v>43943</v>
      </c>
      <c r="AU636" s="1">
        <v>0</v>
      </c>
      <c r="AV636" s="1">
        <v>0</v>
      </c>
      <c r="AW636" s="1">
        <v>0</v>
      </c>
      <c r="AX636" s="1" t="s">
        <v>1454</v>
      </c>
      <c r="AY636" s="1">
        <v>890303093000</v>
      </c>
      <c r="AZ636" s="1">
        <v>0</v>
      </c>
      <c r="BA636" s="1">
        <v>0</v>
      </c>
    </row>
    <row r="637" spans="1:53" x14ac:dyDescent="0.25">
      <c r="A637" s="309">
        <f t="shared" si="9"/>
        <v>36854912</v>
      </c>
      <c r="B637" s="1" t="s">
        <v>2639</v>
      </c>
      <c r="C637" s="1">
        <v>66926713</v>
      </c>
      <c r="D637" s="1">
        <v>144105</v>
      </c>
      <c r="E637" s="1">
        <v>4</v>
      </c>
      <c r="F637" s="1">
        <v>669267131206584</v>
      </c>
      <c r="G637" s="304">
        <v>44459</v>
      </c>
      <c r="H637" s="304">
        <v>47026</v>
      </c>
      <c r="I637" s="1">
        <v>0</v>
      </c>
      <c r="J637" s="1">
        <v>1</v>
      </c>
      <c r="K637" s="1">
        <v>1</v>
      </c>
      <c r="L637" s="1">
        <v>30</v>
      </c>
      <c r="M637" s="1">
        <v>2</v>
      </c>
      <c r="N637" s="305">
        <v>7.8</v>
      </c>
      <c r="O637" s="305">
        <v>8085</v>
      </c>
      <c r="P637" s="2">
        <v>43830000</v>
      </c>
      <c r="Q637" s="2">
        <v>691911</v>
      </c>
      <c r="R637" s="2">
        <v>43444899</v>
      </c>
      <c r="S637" s="1">
        <v>0</v>
      </c>
      <c r="T637" s="1">
        <v>0</v>
      </c>
      <c r="U637" s="1">
        <v>0</v>
      </c>
      <c r="W637" s="1">
        <v>0</v>
      </c>
      <c r="X637" s="1">
        <v>0</v>
      </c>
      <c r="Y637" s="1">
        <v>0</v>
      </c>
      <c r="AB637" s="304">
        <v>44499</v>
      </c>
      <c r="AC637" s="1">
        <v>1</v>
      </c>
      <c r="AD637" s="1" t="s">
        <v>3016</v>
      </c>
      <c r="AE637" s="1">
        <v>1</v>
      </c>
      <c r="AF637" s="1">
        <v>30</v>
      </c>
      <c r="AG637" s="1">
        <v>0</v>
      </c>
      <c r="AH637" s="1" t="s">
        <v>1454</v>
      </c>
      <c r="AI637" s="1" t="s">
        <v>1454</v>
      </c>
      <c r="AJ637" s="1" t="s">
        <v>1454</v>
      </c>
      <c r="AK637" s="1" t="s">
        <v>1454</v>
      </c>
      <c r="AL637" s="1" t="s">
        <v>1454</v>
      </c>
      <c r="AM637" s="1" t="s">
        <v>1454</v>
      </c>
      <c r="AN637" s="1">
        <v>1</v>
      </c>
      <c r="AO637" s="1">
        <v>1</v>
      </c>
      <c r="AP637" s="1" t="s">
        <v>3086</v>
      </c>
      <c r="AQ637" s="1" t="s">
        <v>1454</v>
      </c>
      <c r="AR637" s="2">
        <v>6589987</v>
      </c>
      <c r="AS637" s="1" t="s">
        <v>3028</v>
      </c>
      <c r="AT637" s="1">
        <v>44459</v>
      </c>
      <c r="AU637" s="1">
        <v>0</v>
      </c>
      <c r="AV637" s="1">
        <v>0</v>
      </c>
      <c r="AW637" s="1">
        <v>0</v>
      </c>
      <c r="AX637" s="1" t="s">
        <v>1454</v>
      </c>
      <c r="AY637" s="1" t="s">
        <v>1454</v>
      </c>
      <c r="AZ637" s="1">
        <v>0</v>
      </c>
      <c r="BA637" s="1">
        <v>0</v>
      </c>
    </row>
    <row r="638" spans="1:53" x14ac:dyDescent="0.25">
      <c r="A638" s="309">
        <f t="shared" si="9"/>
        <v>162893</v>
      </c>
      <c r="B638" s="1" t="s">
        <v>2639</v>
      </c>
      <c r="C638" s="1">
        <v>29228618</v>
      </c>
      <c r="D638" s="1">
        <v>144105</v>
      </c>
      <c r="E638" s="1">
        <v>4</v>
      </c>
      <c r="F638" s="1">
        <v>2.92286181130141E+16</v>
      </c>
      <c r="G638" s="304">
        <v>44484</v>
      </c>
      <c r="H638" s="304">
        <v>44681</v>
      </c>
      <c r="I638" s="1">
        <v>0</v>
      </c>
      <c r="J638" s="1">
        <v>1</v>
      </c>
      <c r="K638" s="1">
        <v>0</v>
      </c>
      <c r="L638" s="1">
        <v>30</v>
      </c>
      <c r="M638" s="1">
        <v>2</v>
      </c>
      <c r="N638" s="305">
        <v>19.8</v>
      </c>
      <c r="O638" s="305">
        <v>21699</v>
      </c>
      <c r="P638" s="2">
        <v>440000</v>
      </c>
      <c r="Q638" s="2">
        <v>77689</v>
      </c>
      <c r="R638" s="2">
        <v>440000</v>
      </c>
      <c r="S638" s="1">
        <v>0</v>
      </c>
      <c r="T638" s="1">
        <v>0</v>
      </c>
      <c r="U638" s="1">
        <v>0</v>
      </c>
      <c r="W638" s="1">
        <v>0</v>
      </c>
      <c r="X638" s="1">
        <v>0</v>
      </c>
      <c r="Y638" s="1">
        <v>0</v>
      </c>
      <c r="AB638" s="304">
        <v>44484</v>
      </c>
      <c r="AC638" s="1">
        <v>1</v>
      </c>
      <c r="AD638" s="1" t="s">
        <v>3016</v>
      </c>
      <c r="AE638" s="1">
        <v>1</v>
      </c>
      <c r="AF638" s="1">
        <v>30</v>
      </c>
      <c r="AG638" s="1">
        <v>0</v>
      </c>
      <c r="AH638" s="1" t="s">
        <v>1454</v>
      </c>
      <c r="AI638" s="1" t="s">
        <v>1454</v>
      </c>
      <c r="AJ638" s="1" t="s">
        <v>1454</v>
      </c>
      <c r="AK638" s="1" t="s">
        <v>1454</v>
      </c>
      <c r="AL638" s="1" t="s">
        <v>1454</v>
      </c>
      <c r="AM638" s="1" t="s">
        <v>1454</v>
      </c>
      <c r="AN638" s="1">
        <v>1</v>
      </c>
      <c r="AO638" s="1">
        <v>1</v>
      </c>
      <c r="AP638" s="1" t="s">
        <v>3086</v>
      </c>
      <c r="AQ638" s="1" t="s">
        <v>1454</v>
      </c>
      <c r="AR638" s="2">
        <v>277107</v>
      </c>
      <c r="AS638" s="1" t="s">
        <v>3078</v>
      </c>
      <c r="AT638" s="1">
        <v>44484</v>
      </c>
      <c r="AU638" s="1">
        <v>0</v>
      </c>
      <c r="AV638" s="1">
        <v>0</v>
      </c>
      <c r="AW638" s="1">
        <v>0</v>
      </c>
      <c r="AX638" s="1" t="s">
        <v>1454</v>
      </c>
      <c r="AY638" s="1" t="s">
        <v>1454</v>
      </c>
      <c r="AZ638" s="1">
        <v>0</v>
      </c>
      <c r="BA638" s="1">
        <v>0</v>
      </c>
    </row>
    <row r="639" spans="1:53" x14ac:dyDescent="0.25">
      <c r="A639" s="309">
        <f t="shared" si="9"/>
        <v>3551843</v>
      </c>
      <c r="B639" s="1" t="s">
        <v>2639</v>
      </c>
      <c r="C639" s="1">
        <v>29228618</v>
      </c>
      <c r="D639" s="1">
        <v>144105</v>
      </c>
      <c r="E639" s="1">
        <v>4</v>
      </c>
      <c r="F639" s="1">
        <v>2.92286182677881E+16</v>
      </c>
      <c r="G639" s="304">
        <v>44012</v>
      </c>
      <c r="H639" s="304">
        <v>46203</v>
      </c>
      <c r="I639" s="1">
        <v>0</v>
      </c>
      <c r="J639" s="1">
        <v>1</v>
      </c>
      <c r="K639" s="1">
        <v>16</v>
      </c>
      <c r="L639" s="1">
        <v>30</v>
      </c>
      <c r="M639" s="1">
        <v>2</v>
      </c>
      <c r="N639" s="305">
        <v>18</v>
      </c>
      <c r="O639" s="305">
        <v>19562</v>
      </c>
      <c r="P639" s="2">
        <v>11000000</v>
      </c>
      <c r="Q639" s="2">
        <v>267886</v>
      </c>
      <c r="R639" s="2">
        <v>9594065</v>
      </c>
      <c r="S639" s="1">
        <v>0</v>
      </c>
      <c r="T639" s="1">
        <v>0</v>
      </c>
      <c r="U639" s="1">
        <v>0</v>
      </c>
      <c r="W639" s="1">
        <v>0</v>
      </c>
      <c r="X639" s="1">
        <v>0</v>
      </c>
      <c r="Y639" s="1">
        <v>0</v>
      </c>
      <c r="AB639" s="304">
        <v>44499</v>
      </c>
      <c r="AC639" s="1">
        <v>1</v>
      </c>
      <c r="AD639" s="1" t="s">
        <v>3016</v>
      </c>
      <c r="AE639" s="1">
        <v>1</v>
      </c>
      <c r="AF639" s="1">
        <v>30</v>
      </c>
      <c r="AG639" s="1">
        <v>0</v>
      </c>
      <c r="AH639" s="1" t="s">
        <v>1454</v>
      </c>
      <c r="AI639" s="1" t="s">
        <v>1454</v>
      </c>
      <c r="AJ639" s="1" t="s">
        <v>1454</v>
      </c>
      <c r="AK639" s="1" t="s">
        <v>1454</v>
      </c>
      <c r="AL639" s="1" t="s">
        <v>1454</v>
      </c>
      <c r="AM639" s="1" t="s">
        <v>1454</v>
      </c>
      <c r="AN639" s="1">
        <v>1</v>
      </c>
      <c r="AO639" s="1">
        <v>1</v>
      </c>
      <c r="AP639" s="1" t="s">
        <v>3086</v>
      </c>
      <c r="AQ639" s="1" t="s">
        <v>1454</v>
      </c>
      <c r="AR639" s="2">
        <v>6042222</v>
      </c>
      <c r="AS639" s="1" t="s">
        <v>3022</v>
      </c>
      <c r="AT639" s="1">
        <v>44012</v>
      </c>
      <c r="AU639" s="1">
        <v>0</v>
      </c>
      <c r="AV639" s="1">
        <v>0</v>
      </c>
      <c r="AW639" s="1">
        <v>0</v>
      </c>
      <c r="AX639" s="1" t="s">
        <v>1454</v>
      </c>
      <c r="AY639" s="1" t="s">
        <v>1454</v>
      </c>
      <c r="AZ639" s="1">
        <v>0</v>
      </c>
      <c r="BA639" s="1">
        <v>0</v>
      </c>
    </row>
    <row r="640" spans="1:53" x14ac:dyDescent="0.25">
      <c r="A640" s="309">
        <f t="shared" si="9"/>
        <v>2291688</v>
      </c>
      <c r="B640" s="1" t="s">
        <v>2639</v>
      </c>
      <c r="C640" s="1">
        <v>1143851161</v>
      </c>
      <c r="D640" s="1">
        <v>144105</v>
      </c>
      <c r="E640" s="1">
        <v>4</v>
      </c>
      <c r="F640" s="1">
        <v>1.14385116112038E+18</v>
      </c>
      <c r="G640" s="304">
        <v>44448</v>
      </c>
      <c r="H640" s="304">
        <v>46264</v>
      </c>
      <c r="I640" s="1">
        <v>0</v>
      </c>
      <c r="J640" s="1">
        <v>1</v>
      </c>
      <c r="K640" s="1">
        <v>57</v>
      </c>
      <c r="L640" s="1">
        <v>30</v>
      </c>
      <c r="M640" s="1">
        <v>2</v>
      </c>
      <c r="N640" s="305">
        <v>13.2</v>
      </c>
      <c r="O640" s="305">
        <v>14029</v>
      </c>
      <c r="P640" s="2">
        <v>3000000</v>
      </c>
      <c r="Q640" s="2">
        <v>54004</v>
      </c>
      <c r="R640" s="2">
        <v>2960767</v>
      </c>
      <c r="S640" s="1">
        <v>0</v>
      </c>
      <c r="T640" s="1">
        <v>0</v>
      </c>
      <c r="U640" s="1">
        <v>0</v>
      </c>
      <c r="W640" s="1">
        <v>0</v>
      </c>
      <c r="X640" s="1">
        <v>0</v>
      </c>
      <c r="Y640" s="1">
        <v>0</v>
      </c>
      <c r="Z640" s="1">
        <v>700000</v>
      </c>
      <c r="AA640" s="1">
        <v>12</v>
      </c>
      <c r="AB640" s="304">
        <v>44498</v>
      </c>
      <c r="AC640" s="1">
        <v>1</v>
      </c>
      <c r="AD640" s="1" t="s">
        <v>3016</v>
      </c>
      <c r="AE640" s="1">
        <v>1</v>
      </c>
      <c r="AF640" s="1">
        <v>30</v>
      </c>
      <c r="AG640" s="1">
        <v>0</v>
      </c>
      <c r="AH640" s="1" t="s">
        <v>1454</v>
      </c>
      <c r="AI640" s="1" t="s">
        <v>1454</v>
      </c>
      <c r="AJ640" s="1" t="s">
        <v>1454</v>
      </c>
      <c r="AK640" s="1" t="s">
        <v>1454</v>
      </c>
      <c r="AL640" s="1" t="s">
        <v>1454</v>
      </c>
      <c r="AM640" s="1" t="s">
        <v>1454</v>
      </c>
      <c r="AN640" s="1">
        <v>1</v>
      </c>
      <c r="AO640" s="1">
        <v>1</v>
      </c>
      <c r="AP640" s="1" t="s">
        <v>3086</v>
      </c>
      <c r="AQ640" s="1" t="s">
        <v>1454</v>
      </c>
      <c r="AR640" s="2">
        <v>669079</v>
      </c>
      <c r="AS640" s="1" t="s">
        <v>3021</v>
      </c>
      <c r="AT640" s="1">
        <v>44448</v>
      </c>
      <c r="AU640" s="1">
        <v>0</v>
      </c>
      <c r="AV640" s="1">
        <v>0</v>
      </c>
      <c r="AW640" s="1">
        <v>0</v>
      </c>
      <c r="AX640" s="1" t="s">
        <v>1454</v>
      </c>
      <c r="AY640" s="1">
        <v>890303093000</v>
      </c>
      <c r="AZ640" s="1">
        <v>0</v>
      </c>
      <c r="BA640" s="1">
        <v>0</v>
      </c>
    </row>
    <row r="641" spans="1:53" x14ac:dyDescent="0.25">
      <c r="A641" s="309">
        <f t="shared" si="9"/>
        <v>8905539</v>
      </c>
      <c r="B641" s="1" t="s">
        <v>2639</v>
      </c>
      <c r="C641" s="1">
        <v>1143851161</v>
      </c>
      <c r="D641" s="1">
        <v>144105</v>
      </c>
      <c r="E641" s="1">
        <v>4</v>
      </c>
      <c r="F641" s="1">
        <v>1.14385116121034E+16</v>
      </c>
      <c r="G641" s="304">
        <v>43864</v>
      </c>
      <c r="H641" s="304">
        <v>45688</v>
      </c>
      <c r="I641" s="1">
        <v>0</v>
      </c>
      <c r="J641" s="1">
        <v>1</v>
      </c>
      <c r="K641" s="1">
        <v>18</v>
      </c>
      <c r="L641" s="1">
        <v>30</v>
      </c>
      <c r="M641" s="1">
        <v>2</v>
      </c>
      <c r="N641" s="305">
        <v>16.8</v>
      </c>
      <c r="O641" s="305">
        <v>18156</v>
      </c>
      <c r="P641" s="2">
        <v>14500000</v>
      </c>
      <c r="Q641" s="2">
        <v>380042</v>
      </c>
      <c r="R641" s="2">
        <v>11505592</v>
      </c>
      <c r="S641" s="1">
        <v>0</v>
      </c>
      <c r="T641" s="1">
        <v>0</v>
      </c>
      <c r="U641" s="1">
        <v>0</v>
      </c>
      <c r="W641" s="1">
        <v>0</v>
      </c>
      <c r="X641" s="1">
        <v>0</v>
      </c>
      <c r="Y641" s="1">
        <v>0</v>
      </c>
      <c r="AB641" s="304">
        <v>44498</v>
      </c>
      <c r="AC641" s="1">
        <v>1</v>
      </c>
      <c r="AD641" s="1" t="s">
        <v>3016</v>
      </c>
      <c r="AE641" s="1">
        <v>1</v>
      </c>
      <c r="AF641" s="1">
        <v>30</v>
      </c>
      <c r="AG641" s="1">
        <v>0</v>
      </c>
      <c r="AH641" s="1" t="s">
        <v>1454</v>
      </c>
      <c r="AI641" s="1" t="s">
        <v>1454</v>
      </c>
      <c r="AJ641" s="1" t="s">
        <v>1454</v>
      </c>
      <c r="AK641" s="1" t="s">
        <v>1454</v>
      </c>
      <c r="AL641" s="1" t="s">
        <v>1454</v>
      </c>
      <c r="AM641" s="1" t="s">
        <v>1454</v>
      </c>
      <c r="AN641" s="1">
        <v>1</v>
      </c>
      <c r="AO641" s="1">
        <v>1</v>
      </c>
      <c r="AP641" s="1" t="s">
        <v>3086</v>
      </c>
      <c r="AQ641" s="1" t="s">
        <v>1454</v>
      </c>
      <c r="AR641" s="2">
        <v>2600053</v>
      </c>
      <c r="AS641" s="1" t="s">
        <v>3023</v>
      </c>
      <c r="AT641" s="1">
        <v>43864</v>
      </c>
      <c r="AU641" s="1">
        <v>0</v>
      </c>
      <c r="AV641" s="1">
        <v>0</v>
      </c>
      <c r="AW641" s="1">
        <v>0</v>
      </c>
      <c r="AX641" s="1" t="s">
        <v>1454</v>
      </c>
      <c r="AY641" s="1">
        <v>890303093000</v>
      </c>
      <c r="AZ641" s="1">
        <v>0</v>
      </c>
      <c r="BA641" s="1">
        <v>0</v>
      </c>
    </row>
    <row r="642" spans="1:53" x14ac:dyDescent="0.25">
      <c r="A642" s="309">
        <f t="shared" ref="A642:A705" si="10">IF(+R642&gt;AR642,R642-AR642,0)</f>
        <v>1512840</v>
      </c>
      <c r="B642" s="1" t="s">
        <v>2639</v>
      </c>
      <c r="C642" s="1">
        <v>1143851161</v>
      </c>
      <c r="D642" s="1">
        <v>144105</v>
      </c>
      <c r="E642" s="1">
        <v>4</v>
      </c>
      <c r="F642" s="1">
        <v>1.1438511611246799E+18</v>
      </c>
      <c r="G642" s="304">
        <v>44040</v>
      </c>
      <c r="H642" s="304">
        <v>44772</v>
      </c>
      <c r="I642" s="1">
        <v>0</v>
      </c>
      <c r="J642" s="1">
        <v>1</v>
      </c>
      <c r="K642" s="1">
        <v>3</v>
      </c>
      <c r="L642" s="1">
        <v>30</v>
      </c>
      <c r="M642" s="1">
        <v>2</v>
      </c>
      <c r="N642" s="305">
        <v>21.6</v>
      </c>
      <c r="O642" s="305">
        <v>23872</v>
      </c>
      <c r="P642" s="2">
        <v>2200000</v>
      </c>
      <c r="Q642" s="2">
        <v>114010</v>
      </c>
      <c r="R642" s="2">
        <v>1954527</v>
      </c>
      <c r="S642" s="1">
        <v>0</v>
      </c>
      <c r="T642" s="1">
        <v>0</v>
      </c>
      <c r="U642" s="1">
        <v>0</v>
      </c>
      <c r="W642" s="1">
        <v>0</v>
      </c>
      <c r="X642" s="1">
        <v>0</v>
      </c>
      <c r="Y642" s="1">
        <v>0</v>
      </c>
      <c r="AB642" s="304">
        <v>44498</v>
      </c>
      <c r="AC642" s="1">
        <v>1</v>
      </c>
      <c r="AD642" s="1" t="s">
        <v>3016</v>
      </c>
      <c r="AE642" s="1">
        <v>1</v>
      </c>
      <c r="AF642" s="1">
        <v>30</v>
      </c>
      <c r="AG642" s="1">
        <v>0</v>
      </c>
      <c r="AH642" s="1" t="s">
        <v>1454</v>
      </c>
      <c r="AI642" s="1" t="s">
        <v>1454</v>
      </c>
      <c r="AJ642" s="1" t="s">
        <v>1454</v>
      </c>
      <c r="AK642" s="1" t="s">
        <v>1454</v>
      </c>
      <c r="AL642" s="1" t="s">
        <v>1454</v>
      </c>
      <c r="AM642" s="1" t="s">
        <v>1454</v>
      </c>
      <c r="AN642" s="1">
        <v>1</v>
      </c>
      <c r="AO642" s="1">
        <v>1</v>
      </c>
      <c r="AP642" s="1" t="s">
        <v>3086</v>
      </c>
      <c r="AQ642" s="1" t="s">
        <v>1454</v>
      </c>
      <c r="AR642" s="2">
        <v>441687</v>
      </c>
      <c r="AS642" s="1" t="s">
        <v>3018</v>
      </c>
      <c r="AT642" s="1">
        <v>44040</v>
      </c>
      <c r="AU642" s="1">
        <v>0</v>
      </c>
      <c r="AV642" s="1">
        <v>0</v>
      </c>
      <c r="AW642" s="1">
        <v>0</v>
      </c>
      <c r="AX642" s="1" t="s">
        <v>1454</v>
      </c>
      <c r="AY642" s="1">
        <v>890303093000</v>
      </c>
      <c r="AZ642" s="1">
        <v>0</v>
      </c>
      <c r="BA642" s="1">
        <v>0</v>
      </c>
    </row>
    <row r="643" spans="1:53" x14ac:dyDescent="0.25">
      <c r="A643" s="309">
        <f t="shared" si="10"/>
        <v>7984266</v>
      </c>
      <c r="B643" s="1" t="s">
        <v>2639</v>
      </c>
      <c r="C643" s="1">
        <v>1111793730</v>
      </c>
      <c r="D643" s="1">
        <v>144105</v>
      </c>
      <c r="E643" s="1">
        <v>4</v>
      </c>
      <c r="F643" s="1">
        <v>1.11179373012038E+18</v>
      </c>
      <c r="G643" s="304">
        <v>44056</v>
      </c>
      <c r="H643" s="304">
        <v>46233</v>
      </c>
      <c r="I643" s="1">
        <v>0</v>
      </c>
      <c r="J643" s="1">
        <v>1</v>
      </c>
      <c r="K643" s="1">
        <v>15</v>
      </c>
      <c r="L643" s="1">
        <v>30</v>
      </c>
      <c r="M643" s="1">
        <v>2</v>
      </c>
      <c r="N643" s="305">
        <v>16.8</v>
      </c>
      <c r="O643" s="305">
        <v>18156</v>
      </c>
      <c r="P643" s="2">
        <v>12000000</v>
      </c>
      <c r="Q643" s="2">
        <v>267543</v>
      </c>
      <c r="R643" s="2">
        <v>10396214</v>
      </c>
      <c r="S643" s="1">
        <v>0</v>
      </c>
      <c r="T643" s="1">
        <v>0</v>
      </c>
      <c r="U643" s="1">
        <v>0</v>
      </c>
      <c r="W643" s="1">
        <v>0</v>
      </c>
      <c r="X643" s="1">
        <v>0</v>
      </c>
      <c r="Y643" s="1">
        <v>0</v>
      </c>
      <c r="AB643" s="304">
        <v>44498</v>
      </c>
      <c r="AC643" s="1">
        <v>1</v>
      </c>
      <c r="AD643" s="1" t="s">
        <v>3016</v>
      </c>
      <c r="AE643" s="1">
        <v>1</v>
      </c>
      <c r="AF643" s="1">
        <v>30</v>
      </c>
      <c r="AG643" s="1">
        <v>0</v>
      </c>
      <c r="AH643" s="1" t="s">
        <v>1454</v>
      </c>
      <c r="AI643" s="1" t="s">
        <v>1454</v>
      </c>
      <c r="AJ643" s="1" t="s">
        <v>1454</v>
      </c>
      <c r="AK643" s="1" t="s">
        <v>1454</v>
      </c>
      <c r="AL643" s="1" t="s">
        <v>1454</v>
      </c>
      <c r="AM643" s="1" t="s">
        <v>1454</v>
      </c>
      <c r="AN643" s="1">
        <v>1</v>
      </c>
      <c r="AO643" s="1">
        <v>1</v>
      </c>
      <c r="AP643" s="1" t="s">
        <v>3086</v>
      </c>
      <c r="AQ643" s="1" t="s">
        <v>1454</v>
      </c>
      <c r="AR643" s="2">
        <v>2411948</v>
      </c>
      <c r="AS643" s="1" t="s">
        <v>3021</v>
      </c>
      <c r="AT643" s="1">
        <v>44056</v>
      </c>
      <c r="AU643" s="1">
        <v>0</v>
      </c>
      <c r="AV643" s="1">
        <v>0</v>
      </c>
      <c r="AW643" s="1">
        <v>0</v>
      </c>
      <c r="AX643" s="1" t="s">
        <v>1454</v>
      </c>
      <c r="AY643" s="1">
        <v>890303093000</v>
      </c>
      <c r="AZ643" s="1">
        <v>0</v>
      </c>
      <c r="BA643" s="1">
        <v>0</v>
      </c>
    </row>
    <row r="644" spans="1:53" x14ac:dyDescent="0.25">
      <c r="A644" s="309">
        <f t="shared" si="10"/>
        <v>4279319</v>
      </c>
      <c r="B644" s="1" t="s">
        <v>2639</v>
      </c>
      <c r="C644" s="1">
        <v>1111793730</v>
      </c>
      <c r="D644" s="1">
        <v>144105</v>
      </c>
      <c r="E644" s="1">
        <v>4</v>
      </c>
      <c r="F644" s="1">
        <v>1.11179373012558E+18</v>
      </c>
      <c r="G644" s="304">
        <v>44377</v>
      </c>
      <c r="H644" s="304">
        <v>46203</v>
      </c>
      <c r="I644" s="1">
        <v>0</v>
      </c>
      <c r="J644" s="1">
        <v>1</v>
      </c>
      <c r="K644" s="1">
        <v>4</v>
      </c>
      <c r="L644" s="1">
        <v>30</v>
      </c>
      <c r="M644" s="1">
        <v>2</v>
      </c>
      <c r="N644" s="305">
        <v>9</v>
      </c>
      <c r="O644" s="305">
        <v>9381</v>
      </c>
      <c r="P644" s="2">
        <v>5882859</v>
      </c>
      <c r="Q644" s="2">
        <v>123839</v>
      </c>
      <c r="R644" s="2">
        <v>5572048</v>
      </c>
      <c r="S644" s="1">
        <v>0</v>
      </c>
      <c r="T644" s="1">
        <v>0</v>
      </c>
      <c r="U644" s="1">
        <v>0</v>
      </c>
      <c r="W644" s="1">
        <v>0</v>
      </c>
      <c r="X644" s="1">
        <v>0</v>
      </c>
      <c r="Y644" s="1">
        <v>0</v>
      </c>
      <c r="AB644" s="304">
        <v>44498</v>
      </c>
      <c r="AC644" s="1">
        <v>1</v>
      </c>
      <c r="AD644" s="1" t="s">
        <v>3016</v>
      </c>
      <c r="AE644" s="1">
        <v>1</v>
      </c>
      <c r="AF644" s="1">
        <v>30</v>
      </c>
      <c r="AG644" s="1">
        <v>0</v>
      </c>
      <c r="AH644" s="1" t="s">
        <v>1454</v>
      </c>
      <c r="AI644" s="1" t="s">
        <v>1454</v>
      </c>
      <c r="AJ644" s="1" t="s">
        <v>1454</v>
      </c>
      <c r="AK644" s="1" t="s">
        <v>1454</v>
      </c>
      <c r="AL644" s="1" t="s">
        <v>1454</v>
      </c>
      <c r="AM644" s="1" t="s">
        <v>1454</v>
      </c>
      <c r="AN644" s="1">
        <v>1</v>
      </c>
      <c r="AO644" s="1">
        <v>1</v>
      </c>
      <c r="AP644" s="1" t="s">
        <v>3086</v>
      </c>
      <c r="AQ644" s="1" t="s">
        <v>1454</v>
      </c>
      <c r="AR644" s="2">
        <v>1292729</v>
      </c>
      <c r="AS644" s="1" t="s">
        <v>3031</v>
      </c>
      <c r="AT644" s="1">
        <v>44377</v>
      </c>
      <c r="AU644" s="1">
        <v>0</v>
      </c>
      <c r="AV644" s="1">
        <v>0</v>
      </c>
      <c r="AW644" s="1">
        <v>0</v>
      </c>
      <c r="AX644" s="1" t="s">
        <v>1454</v>
      </c>
      <c r="AY644" s="1">
        <v>890303093000</v>
      </c>
      <c r="AZ644" s="1">
        <v>0</v>
      </c>
      <c r="BA644" s="1">
        <v>0</v>
      </c>
    </row>
    <row r="645" spans="1:53" x14ac:dyDescent="0.25">
      <c r="A645" s="309">
        <f t="shared" si="10"/>
        <v>0</v>
      </c>
      <c r="B645" s="1" t="s">
        <v>2639</v>
      </c>
      <c r="C645" s="1">
        <v>1059063645</v>
      </c>
      <c r="D645" s="1">
        <v>144105</v>
      </c>
      <c r="E645" s="1">
        <v>4</v>
      </c>
      <c r="F645" s="1">
        <v>1.0590636451246799E+18</v>
      </c>
      <c r="G645" s="304">
        <v>43906</v>
      </c>
      <c r="H645" s="304">
        <v>44469</v>
      </c>
      <c r="I645" s="1">
        <v>0</v>
      </c>
      <c r="J645" s="1">
        <v>1</v>
      </c>
      <c r="K645" s="1">
        <v>9</v>
      </c>
      <c r="L645" s="1">
        <v>30</v>
      </c>
      <c r="M645" s="1">
        <v>2</v>
      </c>
      <c r="N645" s="305">
        <v>21.6</v>
      </c>
      <c r="O645" s="305">
        <v>23872</v>
      </c>
      <c r="P645" s="2">
        <v>1950000</v>
      </c>
      <c r="Q645" s="2">
        <v>128065</v>
      </c>
      <c r="R645" s="2">
        <v>1039718</v>
      </c>
      <c r="S645" s="1">
        <v>0</v>
      </c>
      <c r="T645" s="1">
        <v>0</v>
      </c>
      <c r="U645" s="1">
        <v>0</v>
      </c>
      <c r="W645" s="1">
        <v>0</v>
      </c>
      <c r="X645" s="1">
        <v>0</v>
      </c>
      <c r="Y645" s="1">
        <v>0</v>
      </c>
      <c r="AB645" s="304">
        <v>44499</v>
      </c>
      <c r="AC645" s="1">
        <v>1</v>
      </c>
      <c r="AD645" s="1" t="s">
        <v>3016</v>
      </c>
      <c r="AE645" s="1">
        <v>1</v>
      </c>
      <c r="AF645" s="1">
        <v>30</v>
      </c>
      <c r="AG645" s="1">
        <v>0</v>
      </c>
      <c r="AH645" s="1" t="s">
        <v>1454</v>
      </c>
      <c r="AI645" s="1" t="s">
        <v>1454</v>
      </c>
      <c r="AJ645" s="1" t="s">
        <v>1454</v>
      </c>
      <c r="AK645" s="1" t="s">
        <v>1454</v>
      </c>
      <c r="AL645" s="1" t="s">
        <v>1454</v>
      </c>
      <c r="AM645" s="1" t="s">
        <v>1454</v>
      </c>
      <c r="AN645" s="1">
        <v>1</v>
      </c>
      <c r="AO645" s="1">
        <v>1</v>
      </c>
      <c r="AP645" s="1" t="s">
        <v>3086</v>
      </c>
      <c r="AQ645" s="1" t="s">
        <v>1454</v>
      </c>
      <c r="AR645" s="2">
        <v>2907056</v>
      </c>
      <c r="AS645" s="1" t="s">
        <v>3018</v>
      </c>
      <c r="AT645" s="1">
        <v>43906</v>
      </c>
      <c r="AU645" s="1">
        <v>0</v>
      </c>
      <c r="AV645" s="1">
        <v>0</v>
      </c>
      <c r="AW645" s="1">
        <v>0</v>
      </c>
      <c r="AX645" s="1" t="s">
        <v>1454</v>
      </c>
      <c r="AY645" s="1">
        <v>0</v>
      </c>
      <c r="AZ645" s="1">
        <v>0</v>
      </c>
      <c r="BA645" s="1">
        <v>0</v>
      </c>
    </row>
    <row r="646" spans="1:53" x14ac:dyDescent="0.25">
      <c r="A646" s="309">
        <f t="shared" si="10"/>
        <v>0</v>
      </c>
      <c r="B646" s="1" t="s">
        <v>2639</v>
      </c>
      <c r="C646" s="1">
        <v>31389608</v>
      </c>
      <c r="D646" s="1">
        <v>144105</v>
      </c>
      <c r="E646" s="1">
        <v>4</v>
      </c>
      <c r="F646" s="1">
        <v>3.13896081003871E+16</v>
      </c>
      <c r="G646" s="304">
        <v>43761</v>
      </c>
      <c r="H646" s="304">
        <v>44499</v>
      </c>
      <c r="I646" s="1">
        <v>0</v>
      </c>
      <c r="J646" s="1">
        <v>1</v>
      </c>
      <c r="K646" s="1">
        <v>22</v>
      </c>
      <c r="L646" s="1">
        <v>30</v>
      </c>
      <c r="M646" s="1">
        <v>2</v>
      </c>
      <c r="N646" s="305">
        <v>18</v>
      </c>
      <c r="O646" s="305">
        <v>19562</v>
      </c>
      <c r="P646" s="2">
        <v>5000000</v>
      </c>
      <c r="Q646" s="2">
        <v>250317</v>
      </c>
      <c r="R646" s="2">
        <v>489413</v>
      </c>
      <c r="S646" s="1">
        <v>0</v>
      </c>
      <c r="T646" s="1">
        <v>0</v>
      </c>
      <c r="U646" s="1">
        <v>0</v>
      </c>
      <c r="W646" s="1">
        <v>0</v>
      </c>
      <c r="X646" s="1">
        <v>0</v>
      </c>
      <c r="Y646" s="1">
        <v>0</v>
      </c>
      <c r="AB646" s="304">
        <v>44499</v>
      </c>
      <c r="AC646" s="1">
        <v>1</v>
      </c>
      <c r="AD646" s="1" t="s">
        <v>3016</v>
      </c>
      <c r="AE646" s="1">
        <v>1</v>
      </c>
      <c r="AF646" s="1">
        <v>30</v>
      </c>
      <c r="AG646" s="1">
        <v>0</v>
      </c>
      <c r="AH646" s="1" t="s">
        <v>1454</v>
      </c>
      <c r="AI646" s="1" t="s">
        <v>1454</v>
      </c>
      <c r="AJ646" s="1" t="s">
        <v>1454</v>
      </c>
      <c r="AK646" s="1" t="s">
        <v>1454</v>
      </c>
      <c r="AL646" s="1" t="s">
        <v>1454</v>
      </c>
      <c r="AM646" s="1" t="s">
        <v>1454</v>
      </c>
      <c r="AN646" s="1">
        <v>1</v>
      </c>
      <c r="AO646" s="1">
        <v>1</v>
      </c>
      <c r="AP646" s="1" t="s">
        <v>3086</v>
      </c>
      <c r="AQ646" s="1" t="s">
        <v>1454</v>
      </c>
      <c r="AR646" s="2">
        <v>2894525</v>
      </c>
      <c r="AS646" s="1" t="s">
        <v>3043</v>
      </c>
      <c r="AT646" s="1">
        <v>43761</v>
      </c>
      <c r="AU646" s="1">
        <v>0</v>
      </c>
      <c r="AV646" s="1">
        <v>0</v>
      </c>
      <c r="AW646" s="1">
        <v>0</v>
      </c>
      <c r="AX646" s="1" t="s">
        <v>1454</v>
      </c>
      <c r="AY646" s="1">
        <v>0</v>
      </c>
      <c r="AZ646" s="1">
        <v>0</v>
      </c>
      <c r="BA646" s="1">
        <v>0</v>
      </c>
    </row>
    <row r="647" spans="1:53" x14ac:dyDescent="0.25">
      <c r="A647" s="309">
        <f t="shared" si="10"/>
        <v>0</v>
      </c>
      <c r="B647" s="1" t="s">
        <v>2639</v>
      </c>
      <c r="C647" s="1">
        <v>31535365</v>
      </c>
      <c r="D647" s="1">
        <v>144105</v>
      </c>
      <c r="E647" s="1">
        <v>4</v>
      </c>
      <c r="F647" s="1">
        <v>3.15353652555893E+16</v>
      </c>
      <c r="G647" s="304">
        <v>44392</v>
      </c>
      <c r="H647" s="304">
        <v>44772</v>
      </c>
      <c r="I647" s="1">
        <v>0</v>
      </c>
      <c r="J647" s="1">
        <v>1</v>
      </c>
      <c r="K647" s="1">
        <v>3</v>
      </c>
      <c r="L647" s="1">
        <v>30</v>
      </c>
      <c r="M647" s="1">
        <v>2</v>
      </c>
      <c r="N647" s="305">
        <v>9.6</v>
      </c>
      <c r="O647" s="305">
        <v>10034</v>
      </c>
      <c r="P647" s="2">
        <v>3325000</v>
      </c>
      <c r="Q647" s="2">
        <v>296356</v>
      </c>
      <c r="R647" s="2">
        <v>2529578</v>
      </c>
      <c r="S647" s="1">
        <v>0</v>
      </c>
      <c r="T647" s="1">
        <v>0</v>
      </c>
      <c r="U647" s="1">
        <v>0</v>
      </c>
      <c r="W647" s="1">
        <v>0</v>
      </c>
      <c r="X647" s="1">
        <v>0</v>
      </c>
      <c r="Y647" s="1">
        <v>0</v>
      </c>
      <c r="AB647" s="304">
        <v>44499</v>
      </c>
      <c r="AC647" s="1">
        <v>1</v>
      </c>
      <c r="AD647" s="1" t="s">
        <v>3016</v>
      </c>
      <c r="AE647" s="1">
        <v>1</v>
      </c>
      <c r="AF647" s="1">
        <v>30</v>
      </c>
      <c r="AG647" s="1">
        <v>0</v>
      </c>
      <c r="AH647" s="1" t="s">
        <v>1454</v>
      </c>
      <c r="AI647" s="1" t="s">
        <v>1454</v>
      </c>
      <c r="AJ647" s="1" t="s">
        <v>1454</v>
      </c>
      <c r="AK647" s="1" t="s">
        <v>1454</v>
      </c>
      <c r="AL647" s="1" t="s">
        <v>1454</v>
      </c>
      <c r="AM647" s="1" t="s">
        <v>1454</v>
      </c>
      <c r="AN647" s="1">
        <v>1</v>
      </c>
      <c r="AO647" s="1">
        <v>1</v>
      </c>
      <c r="AP647" s="1" t="s">
        <v>3086</v>
      </c>
      <c r="AQ647" s="1" t="s">
        <v>1454</v>
      </c>
      <c r="AR647" s="2">
        <v>2627470</v>
      </c>
      <c r="AS647" s="1" t="s">
        <v>3033</v>
      </c>
      <c r="AT647" s="1">
        <v>44392</v>
      </c>
      <c r="AU647" s="1">
        <v>0</v>
      </c>
      <c r="AV647" s="1">
        <v>0</v>
      </c>
      <c r="AW647" s="1">
        <v>0</v>
      </c>
      <c r="AX647" s="1" t="s">
        <v>1454</v>
      </c>
      <c r="AY647" s="1">
        <v>0</v>
      </c>
      <c r="AZ647" s="1">
        <v>0</v>
      </c>
      <c r="BA647" s="1">
        <v>0</v>
      </c>
    </row>
    <row r="648" spans="1:53" x14ac:dyDescent="0.25">
      <c r="A648" s="309">
        <f t="shared" si="10"/>
        <v>7293316</v>
      </c>
      <c r="B648" s="1" t="s">
        <v>2639</v>
      </c>
      <c r="C648" s="1">
        <v>1143846344</v>
      </c>
      <c r="D648" s="1">
        <v>144105</v>
      </c>
      <c r="E648" s="1">
        <v>4</v>
      </c>
      <c r="F648" s="1">
        <v>1.14384634412038E+18</v>
      </c>
      <c r="G648" s="304">
        <v>44434</v>
      </c>
      <c r="H648" s="304">
        <v>46264</v>
      </c>
      <c r="I648" s="1">
        <v>0</v>
      </c>
      <c r="J648" s="1">
        <v>1</v>
      </c>
      <c r="K648" s="1">
        <v>3</v>
      </c>
      <c r="L648" s="1">
        <v>30</v>
      </c>
      <c r="M648" s="1">
        <v>2</v>
      </c>
      <c r="N648" s="305">
        <v>14.4</v>
      </c>
      <c r="O648" s="305">
        <v>15389</v>
      </c>
      <c r="P648" s="2">
        <v>9000000</v>
      </c>
      <c r="Q648" s="2">
        <v>214109</v>
      </c>
      <c r="R648" s="2">
        <v>8691347</v>
      </c>
      <c r="S648" s="1">
        <v>0</v>
      </c>
      <c r="T648" s="1">
        <v>0</v>
      </c>
      <c r="U648" s="1">
        <v>0</v>
      </c>
      <c r="W648" s="1">
        <v>0</v>
      </c>
      <c r="X648" s="1">
        <v>0</v>
      </c>
      <c r="Y648" s="1">
        <v>0</v>
      </c>
      <c r="AB648" s="304">
        <v>44499</v>
      </c>
      <c r="AC648" s="1">
        <v>1</v>
      </c>
      <c r="AD648" s="1" t="s">
        <v>3016</v>
      </c>
      <c r="AE648" s="1">
        <v>1</v>
      </c>
      <c r="AF648" s="1">
        <v>30</v>
      </c>
      <c r="AG648" s="1">
        <v>0</v>
      </c>
      <c r="AH648" s="1" t="s">
        <v>1454</v>
      </c>
      <c r="AI648" s="1" t="s">
        <v>1454</v>
      </c>
      <c r="AJ648" s="1" t="s">
        <v>1454</v>
      </c>
      <c r="AK648" s="1" t="s">
        <v>1454</v>
      </c>
      <c r="AL648" s="1" t="s">
        <v>1454</v>
      </c>
      <c r="AM648" s="1" t="s">
        <v>1454</v>
      </c>
      <c r="AN648" s="1">
        <v>1</v>
      </c>
      <c r="AO648" s="1">
        <v>1</v>
      </c>
      <c r="AP648" s="1" t="s">
        <v>3086</v>
      </c>
      <c r="AQ648" s="1" t="s">
        <v>1454</v>
      </c>
      <c r="AR648" s="2">
        <v>1398031</v>
      </c>
      <c r="AS648" s="1" t="s">
        <v>3021</v>
      </c>
      <c r="AT648" s="1">
        <v>44434</v>
      </c>
      <c r="AU648" s="1">
        <v>0</v>
      </c>
      <c r="AV648" s="1">
        <v>0</v>
      </c>
      <c r="AW648" s="1">
        <v>0</v>
      </c>
      <c r="AX648" s="1" t="s">
        <v>1454</v>
      </c>
      <c r="AY648" s="1">
        <v>0</v>
      </c>
      <c r="AZ648" s="1">
        <v>0</v>
      </c>
      <c r="BA648" s="1">
        <v>0</v>
      </c>
    </row>
    <row r="649" spans="1:53" x14ac:dyDescent="0.25">
      <c r="A649" s="309">
        <f t="shared" si="10"/>
        <v>8522833</v>
      </c>
      <c r="B649" s="1" t="s">
        <v>2639</v>
      </c>
      <c r="C649" s="1">
        <v>1143846344</v>
      </c>
      <c r="D649" s="1">
        <v>144105</v>
      </c>
      <c r="E649" s="1">
        <v>4</v>
      </c>
      <c r="F649" s="1">
        <v>1.14384634411768E+18</v>
      </c>
      <c r="G649" s="304">
        <v>43762</v>
      </c>
      <c r="H649" s="304">
        <v>45960</v>
      </c>
      <c r="I649" s="1">
        <v>0</v>
      </c>
      <c r="J649" s="1">
        <v>1</v>
      </c>
      <c r="K649" s="1">
        <v>22</v>
      </c>
      <c r="L649" s="1">
        <v>30</v>
      </c>
      <c r="M649" s="1">
        <v>2</v>
      </c>
      <c r="N649" s="1">
        <v>18</v>
      </c>
      <c r="O649" s="1">
        <v>19562</v>
      </c>
      <c r="P649" s="2">
        <v>12700000</v>
      </c>
      <c r="Q649" s="2">
        <v>291730</v>
      </c>
      <c r="R649" s="2">
        <v>10156546</v>
      </c>
      <c r="S649" s="1">
        <v>0</v>
      </c>
      <c r="T649" s="1">
        <v>0</v>
      </c>
      <c r="U649" s="1">
        <v>0</v>
      </c>
      <c r="W649" s="1">
        <v>0</v>
      </c>
      <c r="X649" s="1">
        <v>0</v>
      </c>
      <c r="Y649" s="1">
        <v>0</v>
      </c>
      <c r="AB649" s="304">
        <v>44499</v>
      </c>
      <c r="AC649" s="1">
        <v>1</v>
      </c>
      <c r="AD649" s="1" t="s">
        <v>3016</v>
      </c>
      <c r="AE649" s="1">
        <v>1</v>
      </c>
      <c r="AF649" s="1">
        <v>30</v>
      </c>
      <c r="AG649" s="1">
        <v>0</v>
      </c>
      <c r="AH649" s="1" t="s">
        <v>1454</v>
      </c>
      <c r="AI649" s="1" t="s">
        <v>1454</v>
      </c>
      <c r="AJ649" s="1" t="s">
        <v>1454</v>
      </c>
      <c r="AK649" s="1" t="s">
        <v>1454</v>
      </c>
      <c r="AL649" s="1" t="s">
        <v>1454</v>
      </c>
      <c r="AM649" s="1" t="s">
        <v>1454</v>
      </c>
      <c r="AN649" s="1">
        <v>1</v>
      </c>
      <c r="AO649" s="1">
        <v>1</v>
      </c>
      <c r="AP649" s="1" t="s">
        <v>3086</v>
      </c>
      <c r="AQ649" s="1" t="s">
        <v>1454</v>
      </c>
      <c r="AR649" s="2">
        <v>1633713</v>
      </c>
      <c r="AS649" s="1" t="s">
        <v>3037</v>
      </c>
      <c r="AT649" s="1">
        <v>43762</v>
      </c>
      <c r="AU649" s="1">
        <v>0</v>
      </c>
      <c r="AV649" s="1">
        <v>0</v>
      </c>
      <c r="AW649" s="1">
        <v>0</v>
      </c>
      <c r="AX649" s="1" t="s">
        <v>1454</v>
      </c>
      <c r="AY649" s="1">
        <v>0</v>
      </c>
      <c r="AZ649" s="1">
        <v>0</v>
      </c>
      <c r="BA649" s="1">
        <v>0</v>
      </c>
    </row>
    <row r="650" spans="1:53" x14ac:dyDescent="0.25">
      <c r="A650" s="309">
        <f t="shared" si="10"/>
        <v>0</v>
      </c>
      <c r="B650" s="1" t="s">
        <v>2639</v>
      </c>
      <c r="C650" s="1">
        <v>1144039844</v>
      </c>
      <c r="D650" s="1">
        <v>144105</v>
      </c>
      <c r="E650" s="1">
        <v>4</v>
      </c>
      <c r="F650" s="1">
        <v>1.14403984412558E+18</v>
      </c>
      <c r="G650" s="304">
        <v>44216</v>
      </c>
      <c r="H650" s="304">
        <v>44773</v>
      </c>
      <c r="I650" s="1">
        <v>0</v>
      </c>
      <c r="J650" s="1">
        <v>1</v>
      </c>
      <c r="K650" s="1">
        <v>9</v>
      </c>
      <c r="L650" s="1">
        <v>30</v>
      </c>
      <c r="M650" s="1">
        <v>2</v>
      </c>
      <c r="N650" s="305">
        <v>9.6</v>
      </c>
      <c r="O650" s="305">
        <v>10034</v>
      </c>
      <c r="P650" s="2">
        <v>1471674</v>
      </c>
      <c r="Q650" s="2">
        <v>88520</v>
      </c>
      <c r="R650" s="2">
        <v>763853</v>
      </c>
      <c r="S650" s="1">
        <v>0</v>
      </c>
      <c r="T650" s="1">
        <v>0</v>
      </c>
      <c r="U650" s="1">
        <v>0</v>
      </c>
      <c r="W650" s="1">
        <v>0</v>
      </c>
      <c r="X650" s="1">
        <v>0</v>
      </c>
      <c r="Y650" s="1">
        <v>0</v>
      </c>
      <c r="AB650" s="304">
        <v>44499</v>
      </c>
      <c r="AC650" s="1">
        <v>1</v>
      </c>
      <c r="AD650" s="1" t="s">
        <v>3016</v>
      </c>
      <c r="AE650" s="1">
        <v>1</v>
      </c>
      <c r="AF650" s="1">
        <v>30</v>
      </c>
      <c r="AG650" s="1">
        <v>0</v>
      </c>
      <c r="AH650" s="1" t="s">
        <v>1454</v>
      </c>
      <c r="AI650" s="1" t="s">
        <v>1454</v>
      </c>
      <c r="AJ650" s="1" t="s">
        <v>1454</v>
      </c>
      <c r="AK650" s="1" t="s">
        <v>1454</v>
      </c>
      <c r="AL650" s="1" t="s">
        <v>1454</v>
      </c>
      <c r="AM650" s="1" t="s">
        <v>1454</v>
      </c>
      <c r="AN650" s="1">
        <v>1</v>
      </c>
      <c r="AO650" s="1">
        <v>1</v>
      </c>
      <c r="AP650" s="1" t="s">
        <v>3086</v>
      </c>
      <c r="AQ650" s="1" t="s">
        <v>1454</v>
      </c>
      <c r="AR650" s="2">
        <v>2594844</v>
      </c>
      <c r="AS650" s="1" t="s">
        <v>3031</v>
      </c>
      <c r="AT650" s="1">
        <v>44216</v>
      </c>
      <c r="AU650" s="1">
        <v>0</v>
      </c>
      <c r="AV650" s="1">
        <v>0</v>
      </c>
      <c r="AW650" s="1">
        <v>0</v>
      </c>
      <c r="AX650" s="1" t="s">
        <v>1454</v>
      </c>
      <c r="AY650" s="1">
        <v>0</v>
      </c>
      <c r="AZ650" s="1" t="s">
        <v>3087</v>
      </c>
      <c r="BA650" s="1">
        <v>0</v>
      </c>
    </row>
    <row r="651" spans="1:53" x14ac:dyDescent="0.25">
      <c r="A651" s="309">
        <f t="shared" si="10"/>
        <v>0</v>
      </c>
      <c r="B651" s="1" t="s">
        <v>2639</v>
      </c>
      <c r="C651" s="1">
        <v>1144039844</v>
      </c>
      <c r="D651" s="1">
        <v>144105</v>
      </c>
      <c r="E651" s="1">
        <v>4</v>
      </c>
      <c r="F651" s="1">
        <v>1.1440398441154801E+18</v>
      </c>
      <c r="G651" s="304">
        <v>44412</v>
      </c>
      <c r="H651" s="304">
        <v>44530</v>
      </c>
      <c r="I651" s="1">
        <v>0</v>
      </c>
      <c r="J651" s="1">
        <v>1</v>
      </c>
      <c r="K651" s="1">
        <v>3</v>
      </c>
      <c r="L651" s="1">
        <v>30</v>
      </c>
      <c r="M651" s="1">
        <v>2</v>
      </c>
      <c r="N651" s="1">
        <v>9</v>
      </c>
      <c r="O651" s="1">
        <v>9381</v>
      </c>
      <c r="P651" s="2">
        <v>300000</v>
      </c>
      <c r="Q651" s="2">
        <v>76457</v>
      </c>
      <c r="R651" s="2">
        <v>75869</v>
      </c>
      <c r="S651" s="1">
        <v>0</v>
      </c>
      <c r="T651" s="1">
        <v>0</v>
      </c>
      <c r="U651" s="1">
        <v>0</v>
      </c>
      <c r="W651" s="1">
        <v>0</v>
      </c>
      <c r="X651" s="1">
        <v>0</v>
      </c>
      <c r="Y651" s="1">
        <v>0</v>
      </c>
      <c r="AB651" s="304">
        <v>44499</v>
      </c>
      <c r="AC651" s="1">
        <v>1</v>
      </c>
      <c r="AD651" s="1" t="s">
        <v>3016</v>
      </c>
      <c r="AE651" s="1">
        <v>1</v>
      </c>
      <c r="AF651" s="1">
        <v>30</v>
      </c>
      <c r="AG651" s="1">
        <v>0</v>
      </c>
      <c r="AH651" s="1" t="s">
        <v>1454</v>
      </c>
      <c r="AI651" s="1" t="s">
        <v>1454</v>
      </c>
      <c r="AJ651" s="1" t="s">
        <v>1454</v>
      </c>
      <c r="AK651" s="1" t="s">
        <v>1454</v>
      </c>
      <c r="AL651" s="1" t="s">
        <v>1454</v>
      </c>
      <c r="AM651" s="1" t="s">
        <v>1454</v>
      </c>
      <c r="AN651" s="1">
        <v>1</v>
      </c>
      <c r="AO651" s="1">
        <v>1</v>
      </c>
      <c r="AP651" s="1" t="s">
        <v>3086</v>
      </c>
      <c r="AQ651" s="1" t="s">
        <v>1454</v>
      </c>
      <c r="AR651" s="2">
        <v>257731</v>
      </c>
      <c r="AS651" s="1" t="s">
        <v>3020</v>
      </c>
      <c r="AT651" s="1">
        <v>44412</v>
      </c>
      <c r="AU651" s="1">
        <v>0</v>
      </c>
      <c r="AV651" s="1">
        <v>0</v>
      </c>
      <c r="AW651" s="1">
        <v>0</v>
      </c>
      <c r="AX651" s="1" t="s">
        <v>1454</v>
      </c>
      <c r="AY651" s="1">
        <v>0</v>
      </c>
      <c r="AZ651" s="1" t="s">
        <v>3087</v>
      </c>
      <c r="BA651" s="1">
        <v>0</v>
      </c>
    </row>
    <row r="652" spans="1:53" x14ac:dyDescent="0.25">
      <c r="A652" s="309">
        <f t="shared" si="10"/>
        <v>0</v>
      </c>
      <c r="B652" s="1" t="s">
        <v>2639</v>
      </c>
      <c r="C652" s="1">
        <v>1115067879</v>
      </c>
      <c r="D652" s="1">
        <v>144105</v>
      </c>
      <c r="E652" s="1">
        <v>4</v>
      </c>
      <c r="F652" s="1">
        <v>1.11506787911301E+18</v>
      </c>
      <c r="G652" s="304">
        <v>44481</v>
      </c>
      <c r="H652" s="304">
        <v>44681</v>
      </c>
      <c r="I652" s="1">
        <v>0</v>
      </c>
      <c r="J652" s="1">
        <v>1</v>
      </c>
      <c r="K652" s="1">
        <v>0</v>
      </c>
      <c r="L652" s="1">
        <v>30</v>
      </c>
      <c r="M652" s="1">
        <v>2</v>
      </c>
      <c r="N652" s="1">
        <v>19.8</v>
      </c>
      <c r="O652" s="1">
        <v>21699</v>
      </c>
      <c r="P652" s="2">
        <v>450000</v>
      </c>
      <c r="Q652" s="2">
        <v>79455</v>
      </c>
      <c r="R652" s="2">
        <v>450000</v>
      </c>
      <c r="S652" s="1">
        <v>0</v>
      </c>
      <c r="T652" s="1">
        <v>0</v>
      </c>
      <c r="U652" s="1">
        <v>0</v>
      </c>
      <c r="W652" s="1">
        <v>0</v>
      </c>
      <c r="X652" s="1">
        <v>0</v>
      </c>
      <c r="Y652" s="1">
        <v>0</v>
      </c>
      <c r="AB652" s="304">
        <v>44481</v>
      </c>
      <c r="AC652" s="1">
        <v>1</v>
      </c>
      <c r="AD652" s="1" t="s">
        <v>3016</v>
      </c>
      <c r="AE652" s="1">
        <v>1</v>
      </c>
      <c r="AF652" s="1">
        <v>30</v>
      </c>
      <c r="AG652" s="1">
        <v>0</v>
      </c>
      <c r="AH652" s="1" t="s">
        <v>1454</v>
      </c>
      <c r="AI652" s="1" t="s">
        <v>1454</v>
      </c>
      <c r="AJ652" s="1" t="s">
        <v>1454</v>
      </c>
      <c r="AK652" s="1" t="s">
        <v>1454</v>
      </c>
      <c r="AL652" s="1" t="s">
        <v>1454</v>
      </c>
      <c r="AM652" s="1" t="s">
        <v>1454</v>
      </c>
      <c r="AN652" s="1">
        <v>1</v>
      </c>
      <c r="AO652" s="1">
        <v>1</v>
      </c>
      <c r="AP652" s="1" t="s">
        <v>3086</v>
      </c>
      <c r="AQ652" s="1" t="s">
        <v>1454</v>
      </c>
      <c r="AR652" s="2">
        <v>3174997</v>
      </c>
      <c r="AS652" s="1" t="s">
        <v>3078</v>
      </c>
      <c r="AT652" s="1">
        <v>44481</v>
      </c>
      <c r="AU652" s="1">
        <v>0</v>
      </c>
      <c r="AV652" s="1">
        <v>0</v>
      </c>
      <c r="AW652" s="1">
        <v>0</v>
      </c>
      <c r="AX652" s="1" t="s">
        <v>1454</v>
      </c>
      <c r="AY652" s="1">
        <v>890303093000</v>
      </c>
      <c r="AZ652" s="1">
        <v>0</v>
      </c>
      <c r="BA652" s="1">
        <v>0</v>
      </c>
    </row>
    <row r="653" spans="1:53" x14ac:dyDescent="0.25">
      <c r="A653" s="309">
        <f t="shared" si="10"/>
        <v>0</v>
      </c>
      <c r="B653" s="1" t="s">
        <v>2639</v>
      </c>
      <c r="C653" s="1">
        <v>34674821</v>
      </c>
      <c r="D653" s="1">
        <v>144105</v>
      </c>
      <c r="E653" s="1">
        <v>4</v>
      </c>
      <c r="F653" s="1">
        <v>3.46748211130141E+16</v>
      </c>
      <c r="G653" s="304">
        <v>44470</v>
      </c>
      <c r="H653" s="304">
        <v>44650</v>
      </c>
      <c r="I653" s="1">
        <v>0</v>
      </c>
      <c r="J653" s="1">
        <v>1</v>
      </c>
      <c r="K653" s="1">
        <v>1</v>
      </c>
      <c r="L653" s="1">
        <v>30</v>
      </c>
      <c r="M653" s="1">
        <v>2</v>
      </c>
      <c r="N653" s="1">
        <v>19.8</v>
      </c>
      <c r="O653" s="1">
        <v>21699</v>
      </c>
      <c r="P653" s="2">
        <v>200000</v>
      </c>
      <c r="Q653" s="2">
        <v>35313</v>
      </c>
      <c r="R653" s="2">
        <v>168035</v>
      </c>
      <c r="S653" s="1">
        <v>0</v>
      </c>
      <c r="T653" s="1">
        <v>0</v>
      </c>
      <c r="U653" s="1">
        <v>0</v>
      </c>
      <c r="W653" s="1">
        <v>0</v>
      </c>
      <c r="X653" s="1">
        <v>0</v>
      </c>
      <c r="Y653" s="1">
        <v>0</v>
      </c>
      <c r="AB653" s="304">
        <v>44498</v>
      </c>
      <c r="AC653" s="1">
        <v>1</v>
      </c>
      <c r="AD653" s="1" t="s">
        <v>3016</v>
      </c>
      <c r="AE653" s="1">
        <v>1</v>
      </c>
      <c r="AF653" s="1">
        <v>30</v>
      </c>
      <c r="AG653" s="1">
        <v>0</v>
      </c>
      <c r="AH653" s="1" t="s">
        <v>1454</v>
      </c>
      <c r="AI653" s="1" t="s">
        <v>1454</v>
      </c>
      <c r="AJ653" s="1" t="s">
        <v>1454</v>
      </c>
      <c r="AK653" s="1" t="s">
        <v>1454</v>
      </c>
      <c r="AL653" s="1" t="s">
        <v>1454</v>
      </c>
      <c r="AM653" s="1" t="s">
        <v>1454</v>
      </c>
      <c r="AN653" s="1">
        <v>1</v>
      </c>
      <c r="AO653" s="1">
        <v>1</v>
      </c>
      <c r="AP653" s="1" t="s">
        <v>3086</v>
      </c>
      <c r="AQ653" s="1" t="s">
        <v>1454</v>
      </c>
      <c r="AR653" s="2">
        <v>3183878</v>
      </c>
      <c r="AS653" s="1" t="s">
        <v>3078</v>
      </c>
      <c r="AT653" s="1">
        <v>44470</v>
      </c>
      <c r="AU653" s="1">
        <v>0</v>
      </c>
      <c r="AV653" s="1">
        <v>0</v>
      </c>
      <c r="AW653" s="1">
        <v>0</v>
      </c>
      <c r="AX653" s="1" t="s">
        <v>1454</v>
      </c>
      <c r="AY653" s="1">
        <v>890303093000</v>
      </c>
      <c r="AZ653" s="1">
        <v>0</v>
      </c>
      <c r="BA653" s="1">
        <v>0</v>
      </c>
    </row>
    <row r="654" spans="1:53" x14ac:dyDescent="0.25">
      <c r="A654" s="309">
        <f t="shared" si="10"/>
        <v>13696320</v>
      </c>
      <c r="B654" s="1" t="s">
        <v>2639</v>
      </c>
      <c r="C654" s="1">
        <v>1115078597</v>
      </c>
      <c r="D654" s="1">
        <v>144105</v>
      </c>
      <c r="E654" s="1">
        <v>4</v>
      </c>
      <c r="F654" s="1">
        <v>1.1150785971182799E+18</v>
      </c>
      <c r="G654" s="304">
        <v>44377</v>
      </c>
      <c r="H654" s="304">
        <v>46203</v>
      </c>
      <c r="I654" s="1">
        <v>0</v>
      </c>
      <c r="J654" s="1">
        <v>1</v>
      </c>
      <c r="K654" s="1">
        <v>4</v>
      </c>
      <c r="L654" s="1">
        <v>30</v>
      </c>
      <c r="M654" s="1">
        <v>2</v>
      </c>
      <c r="N654" s="305">
        <v>15.6</v>
      </c>
      <c r="O654" s="305">
        <v>16765</v>
      </c>
      <c r="P654" s="2">
        <v>19000000</v>
      </c>
      <c r="Q654" s="2">
        <v>464065</v>
      </c>
      <c r="R654" s="2">
        <v>18152775</v>
      </c>
      <c r="S654" s="1">
        <v>0</v>
      </c>
      <c r="T654" s="1">
        <v>0</v>
      </c>
      <c r="U654" s="1">
        <v>0</v>
      </c>
      <c r="W654" s="1">
        <v>0</v>
      </c>
      <c r="X654" s="1">
        <v>0</v>
      </c>
      <c r="Y654" s="1">
        <v>0</v>
      </c>
      <c r="AB654" s="304">
        <v>44498</v>
      </c>
      <c r="AC654" s="1">
        <v>1</v>
      </c>
      <c r="AD654" s="1" t="s">
        <v>3016</v>
      </c>
      <c r="AE654" s="1">
        <v>1</v>
      </c>
      <c r="AF654" s="1">
        <v>30</v>
      </c>
      <c r="AG654" s="1">
        <v>0</v>
      </c>
      <c r="AH654" s="1" t="s">
        <v>1454</v>
      </c>
      <c r="AI654" s="1" t="s">
        <v>1454</v>
      </c>
      <c r="AJ654" s="1" t="s">
        <v>1454</v>
      </c>
      <c r="AK654" s="1" t="s">
        <v>1454</v>
      </c>
      <c r="AL654" s="1" t="s">
        <v>1454</v>
      </c>
      <c r="AM654" s="1" t="s">
        <v>1454</v>
      </c>
      <c r="AN654" s="1">
        <v>1</v>
      </c>
      <c r="AO654" s="1">
        <v>1</v>
      </c>
      <c r="AP654" s="1" t="s">
        <v>3086</v>
      </c>
      <c r="AQ654" s="1" t="s">
        <v>1454</v>
      </c>
      <c r="AR654" s="2">
        <v>4456455</v>
      </c>
      <c r="AS654" s="1" t="s">
        <v>3024</v>
      </c>
      <c r="AT654" s="1">
        <v>44377</v>
      </c>
      <c r="AU654" s="1">
        <v>0</v>
      </c>
      <c r="AV654" s="1">
        <v>0</v>
      </c>
      <c r="AW654" s="1">
        <v>0</v>
      </c>
      <c r="AX654" s="1" t="s">
        <v>1454</v>
      </c>
      <c r="AY654" s="1">
        <v>890303093000</v>
      </c>
      <c r="AZ654" s="1">
        <v>0</v>
      </c>
      <c r="BA654" s="1">
        <v>0</v>
      </c>
    </row>
    <row r="655" spans="1:53" x14ac:dyDescent="0.25">
      <c r="A655" s="309">
        <f t="shared" si="10"/>
        <v>1156006</v>
      </c>
      <c r="B655" s="1" t="s">
        <v>2639</v>
      </c>
      <c r="C655" s="1">
        <v>1116255878</v>
      </c>
      <c r="D655" s="1">
        <v>144105</v>
      </c>
      <c r="E655" s="1">
        <v>4</v>
      </c>
      <c r="F655" s="1">
        <v>1.11625587821038E+18</v>
      </c>
      <c r="G655" s="304">
        <v>44176</v>
      </c>
      <c r="H655" s="304">
        <v>45322</v>
      </c>
      <c r="I655" s="1">
        <v>0</v>
      </c>
      <c r="J655" s="1">
        <v>1</v>
      </c>
      <c r="K655" s="1">
        <v>9</v>
      </c>
      <c r="L655" s="1">
        <v>30</v>
      </c>
      <c r="M655" s="1">
        <v>2</v>
      </c>
      <c r="N655" s="305">
        <v>16.8</v>
      </c>
      <c r="O655" s="305">
        <v>18156</v>
      </c>
      <c r="P655" s="2">
        <v>2000000</v>
      </c>
      <c r="Q655" s="2">
        <v>74124</v>
      </c>
      <c r="R655" s="2">
        <v>1604493</v>
      </c>
      <c r="S655" s="1">
        <v>0</v>
      </c>
      <c r="T655" s="1">
        <v>0</v>
      </c>
      <c r="U655" s="1">
        <v>0</v>
      </c>
      <c r="W655" s="1">
        <v>0</v>
      </c>
      <c r="X655" s="1">
        <v>0</v>
      </c>
      <c r="Y655" s="1">
        <v>0</v>
      </c>
      <c r="AA655" s="304"/>
      <c r="AB655" s="304">
        <v>44498</v>
      </c>
      <c r="AC655" s="1">
        <v>1</v>
      </c>
      <c r="AD655" s="1" t="s">
        <v>3016</v>
      </c>
      <c r="AE655" s="1">
        <v>1</v>
      </c>
      <c r="AF655" s="1">
        <v>30</v>
      </c>
      <c r="AG655" s="1">
        <v>0</v>
      </c>
      <c r="AH655" s="1" t="s">
        <v>1454</v>
      </c>
      <c r="AI655" s="1" t="s">
        <v>1454</v>
      </c>
      <c r="AJ655" s="1" t="s">
        <v>1454</v>
      </c>
      <c r="AK655" s="1" t="s">
        <v>1454</v>
      </c>
      <c r="AL655" s="1" t="s">
        <v>1454</v>
      </c>
      <c r="AM655" s="1" t="s">
        <v>1454</v>
      </c>
      <c r="AN655" s="1">
        <v>1</v>
      </c>
      <c r="AO655" s="1">
        <v>1</v>
      </c>
      <c r="AP655" s="1" t="s">
        <v>3086</v>
      </c>
      <c r="AQ655" s="1" t="s">
        <v>1454</v>
      </c>
      <c r="AR655" s="2">
        <v>448487</v>
      </c>
      <c r="AS655" s="1" t="s">
        <v>3023</v>
      </c>
      <c r="AT655" s="1">
        <v>44176</v>
      </c>
      <c r="AU655" s="1">
        <v>0</v>
      </c>
      <c r="AV655" s="1">
        <v>0</v>
      </c>
      <c r="AW655" s="1">
        <v>0</v>
      </c>
      <c r="AX655" s="1" t="s">
        <v>1454</v>
      </c>
      <c r="AY655" s="1">
        <v>890303093000</v>
      </c>
      <c r="AZ655" s="1">
        <v>0</v>
      </c>
      <c r="BA655" s="1">
        <v>0</v>
      </c>
    </row>
    <row r="656" spans="1:53" x14ac:dyDescent="0.25">
      <c r="A656" s="309">
        <f t="shared" si="10"/>
        <v>2173072</v>
      </c>
      <c r="B656" s="1" t="s">
        <v>2639</v>
      </c>
      <c r="C656" s="1">
        <v>1116255878</v>
      </c>
      <c r="D656" s="1">
        <v>144105</v>
      </c>
      <c r="E656" s="1">
        <v>4</v>
      </c>
      <c r="F656" s="1">
        <v>1.11625587812038E+18</v>
      </c>
      <c r="G656" s="304">
        <v>44272</v>
      </c>
      <c r="H656" s="304">
        <v>45746</v>
      </c>
      <c r="I656" s="1">
        <v>0</v>
      </c>
      <c r="J656" s="1">
        <v>1</v>
      </c>
      <c r="K656" s="1">
        <v>23</v>
      </c>
      <c r="L656" s="1">
        <v>30</v>
      </c>
      <c r="M656" s="1">
        <v>2</v>
      </c>
      <c r="N656" s="305">
        <v>14.4</v>
      </c>
      <c r="O656" s="305">
        <v>15389</v>
      </c>
      <c r="P656" s="2">
        <v>5000000</v>
      </c>
      <c r="Q656" s="2">
        <v>139154</v>
      </c>
      <c r="R656" s="2">
        <v>3016143</v>
      </c>
      <c r="S656" s="1">
        <v>0</v>
      </c>
      <c r="T656" s="1">
        <v>0</v>
      </c>
      <c r="U656" s="1">
        <v>0</v>
      </c>
      <c r="W656" s="1">
        <v>0</v>
      </c>
      <c r="X656" s="1">
        <v>0</v>
      </c>
      <c r="Y656" s="1">
        <v>0</v>
      </c>
      <c r="AB656" s="304">
        <v>44498</v>
      </c>
      <c r="AC656" s="1">
        <v>1</v>
      </c>
      <c r="AD656" s="1" t="s">
        <v>3016</v>
      </c>
      <c r="AE656" s="1">
        <v>1</v>
      </c>
      <c r="AF656" s="1">
        <v>30</v>
      </c>
      <c r="AG656" s="1">
        <v>0</v>
      </c>
      <c r="AH656" s="1" t="s">
        <v>1454</v>
      </c>
      <c r="AI656" s="1" t="s">
        <v>1454</v>
      </c>
      <c r="AJ656" s="1" t="s">
        <v>1454</v>
      </c>
      <c r="AK656" s="1" t="s">
        <v>1454</v>
      </c>
      <c r="AL656" s="1" t="s">
        <v>1454</v>
      </c>
      <c r="AM656" s="1" t="s">
        <v>1454</v>
      </c>
      <c r="AN656" s="1">
        <v>1</v>
      </c>
      <c r="AO656" s="1">
        <v>1</v>
      </c>
      <c r="AP656" s="1" t="s">
        <v>3086</v>
      </c>
      <c r="AQ656" s="1" t="s">
        <v>1454</v>
      </c>
      <c r="AR656" s="2">
        <v>843071</v>
      </c>
      <c r="AS656" s="1" t="s">
        <v>3021</v>
      </c>
      <c r="AT656" s="1">
        <v>44272</v>
      </c>
      <c r="AU656" s="1">
        <v>0</v>
      </c>
      <c r="AV656" s="1">
        <v>0</v>
      </c>
      <c r="AW656" s="1">
        <v>0</v>
      </c>
      <c r="AX656" s="1" t="s">
        <v>1454</v>
      </c>
      <c r="AY656" s="1">
        <v>890303093000</v>
      </c>
      <c r="AZ656" s="1">
        <v>0</v>
      </c>
      <c r="BA656" s="1">
        <v>0</v>
      </c>
    </row>
    <row r="657" spans="1:53" x14ac:dyDescent="0.25">
      <c r="A657" s="309">
        <f t="shared" si="10"/>
        <v>583897</v>
      </c>
      <c r="B657" s="1" t="s">
        <v>2639</v>
      </c>
      <c r="C657" s="1">
        <v>1116255878</v>
      </c>
      <c r="D657" s="1">
        <v>144105</v>
      </c>
      <c r="E657" s="1">
        <v>4</v>
      </c>
      <c r="F657" s="1">
        <v>1.1162558781246799E+18</v>
      </c>
      <c r="G657" s="304">
        <v>43895</v>
      </c>
      <c r="H657" s="304">
        <v>44620</v>
      </c>
      <c r="I657" s="1">
        <v>0</v>
      </c>
      <c r="J657" s="1">
        <v>1</v>
      </c>
      <c r="K657" s="1">
        <v>17</v>
      </c>
      <c r="L657" s="1">
        <v>30</v>
      </c>
      <c r="M657" s="1">
        <v>2</v>
      </c>
      <c r="N657" s="305">
        <v>21.6</v>
      </c>
      <c r="O657" s="305">
        <v>23872</v>
      </c>
      <c r="P657" s="2">
        <v>2400000</v>
      </c>
      <c r="Q657" s="2">
        <v>124375</v>
      </c>
      <c r="R657" s="2">
        <v>810427</v>
      </c>
      <c r="S657" s="1">
        <v>0</v>
      </c>
      <c r="T657" s="1">
        <v>0</v>
      </c>
      <c r="U657" s="1">
        <v>0</v>
      </c>
      <c r="W657" s="1">
        <v>0</v>
      </c>
      <c r="X657" s="1">
        <v>0</v>
      </c>
      <c r="Y657" s="1">
        <v>0</v>
      </c>
      <c r="AB657" s="304">
        <v>44498</v>
      </c>
      <c r="AC657" s="1">
        <v>1</v>
      </c>
      <c r="AD657" s="1" t="s">
        <v>3016</v>
      </c>
      <c r="AE657" s="1">
        <v>1</v>
      </c>
      <c r="AF657" s="1">
        <v>30</v>
      </c>
      <c r="AG657" s="1">
        <v>0</v>
      </c>
      <c r="AH657" s="1" t="s">
        <v>1454</v>
      </c>
      <c r="AI657" s="1" t="s">
        <v>1454</v>
      </c>
      <c r="AJ657" s="1" t="s">
        <v>1454</v>
      </c>
      <c r="AK657" s="1" t="s">
        <v>1454</v>
      </c>
      <c r="AL657" s="1" t="s">
        <v>1454</v>
      </c>
      <c r="AM657" s="1" t="s">
        <v>1454</v>
      </c>
      <c r="AN657" s="1">
        <v>1</v>
      </c>
      <c r="AO657" s="1">
        <v>1</v>
      </c>
      <c r="AP657" s="1" t="s">
        <v>3086</v>
      </c>
      <c r="AQ657" s="1" t="s">
        <v>1454</v>
      </c>
      <c r="AR657" s="2">
        <v>226530</v>
      </c>
      <c r="AS657" s="1" t="s">
        <v>3018</v>
      </c>
      <c r="AT657" s="1">
        <v>43895</v>
      </c>
      <c r="AU657" s="1">
        <v>0</v>
      </c>
      <c r="AV657" s="1">
        <v>0</v>
      </c>
      <c r="AW657" s="1">
        <v>0</v>
      </c>
      <c r="AX657" s="1" t="s">
        <v>1454</v>
      </c>
      <c r="AY657" s="1">
        <v>890303093000</v>
      </c>
      <c r="AZ657" s="1">
        <v>0</v>
      </c>
      <c r="BA657" s="1">
        <v>0</v>
      </c>
    </row>
    <row r="658" spans="1:53" x14ac:dyDescent="0.25">
      <c r="A658" s="309">
        <f t="shared" si="10"/>
        <v>3199104</v>
      </c>
      <c r="B658" s="1" t="s">
        <v>2639</v>
      </c>
      <c r="C658" s="1">
        <v>1116255878</v>
      </c>
      <c r="D658" s="1">
        <v>144105</v>
      </c>
      <c r="E658" s="1">
        <v>4</v>
      </c>
      <c r="F658" s="1">
        <v>1.11625587811758E+18</v>
      </c>
      <c r="G658" s="304">
        <v>43628</v>
      </c>
      <c r="H658" s="304">
        <v>45838</v>
      </c>
      <c r="I658" s="1">
        <v>0</v>
      </c>
      <c r="J658" s="1">
        <v>1</v>
      </c>
      <c r="K658" s="1">
        <v>25</v>
      </c>
      <c r="L658" s="1">
        <v>30</v>
      </c>
      <c r="M658" s="1">
        <v>2</v>
      </c>
      <c r="N658" s="305">
        <v>18</v>
      </c>
      <c r="O658" s="305">
        <v>19562</v>
      </c>
      <c r="P658" s="2">
        <v>5790000</v>
      </c>
      <c r="Q658" s="2">
        <v>133002</v>
      </c>
      <c r="R658" s="2">
        <v>4440238</v>
      </c>
      <c r="S658" s="1">
        <v>0</v>
      </c>
      <c r="T658" s="1">
        <v>0</v>
      </c>
      <c r="U658" s="1">
        <v>0</v>
      </c>
      <c r="W658" s="1">
        <v>0</v>
      </c>
      <c r="X658" s="1">
        <v>0</v>
      </c>
      <c r="Y658" s="1">
        <v>0</v>
      </c>
      <c r="AB658" s="304">
        <v>44498</v>
      </c>
      <c r="AC658" s="1">
        <v>1</v>
      </c>
      <c r="AD658" s="1" t="s">
        <v>3016</v>
      </c>
      <c r="AE658" s="1">
        <v>1</v>
      </c>
      <c r="AF658" s="1">
        <v>30</v>
      </c>
      <c r="AG658" s="1">
        <v>0</v>
      </c>
      <c r="AH658" s="1" t="s">
        <v>1454</v>
      </c>
      <c r="AI658" s="1" t="s">
        <v>1454</v>
      </c>
      <c r="AJ658" s="1" t="s">
        <v>1454</v>
      </c>
      <c r="AK658" s="1" t="s">
        <v>1454</v>
      </c>
      <c r="AL658" s="1" t="s">
        <v>1454</v>
      </c>
      <c r="AM658" s="1" t="s">
        <v>1454</v>
      </c>
      <c r="AN658" s="1">
        <v>1</v>
      </c>
      <c r="AO658" s="1">
        <v>1</v>
      </c>
      <c r="AP658" s="1" t="s">
        <v>3086</v>
      </c>
      <c r="AQ658" s="1" t="s">
        <v>1454</v>
      </c>
      <c r="AR658" s="2">
        <v>1241134</v>
      </c>
      <c r="AS658" s="1" t="s">
        <v>3027</v>
      </c>
      <c r="AT658" s="1">
        <v>43628</v>
      </c>
      <c r="AU658" s="1">
        <v>0</v>
      </c>
      <c r="AV658" s="1">
        <v>0</v>
      </c>
      <c r="AW658" s="1">
        <v>0</v>
      </c>
      <c r="AX658" s="1" t="s">
        <v>1454</v>
      </c>
      <c r="AY658" s="1">
        <v>890303093000</v>
      </c>
      <c r="AZ658" s="1">
        <v>0</v>
      </c>
      <c r="BA658" s="1">
        <v>0</v>
      </c>
    </row>
    <row r="659" spans="1:53" x14ac:dyDescent="0.25">
      <c r="A659" s="309">
        <f t="shared" si="10"/>
        <v>368858</v>
      </c>
      <c r="B659" s="1" t="s">
        <v>2639</v>
      </c>
      <c r="C659" s="1">
        <v>1143976600</v>
      </c>
      <c r="D659" s="1">
        <v>144105</v>
      </c>
      <c r="E659" s="1">
        <v>4</v>
      </c>
      <c r="F659" s="1">
        <v>1.14397660010838E+18</v>
      </c>
      <c r="G659" s="304">
        <v>44435</v>
      </c>
      <c r="H659" s="304">
        <v>44560</v>
      </c>
      <c r="I659" s="1">
        <v>0</v>
      </c>
      <c r="J659" s="1">
        <v>2</v>
      </c>
      <c r="K659" s="1">
        <v>0</v>
      </c>
      <c r="L659" s="1">
        <v>30</v>
      </c>
      <c r="M659" s="1">
        <v>2</v>
      </c>
      <c r="N659" s="305">
        <v>19.2</v>
      </c>
      <c r="O659" s="305">
        <v>20983</v>
      </c>
      <c r="P659" s="2">
        <v>460000</v>
      </c>
      <c r="Q659" s="2">
        <v>0</v>
      </c>
      <c r="R659" s="2">
        <v>460000</v>
      </c>
      <c r="S659" s="1">
        <v>0</v>
      </c>
      <c r="T659" s="1">
        <v>0</v>
      </c>
      <c r="U659" s="1">
        <v>0</v>
      </c>
      <c r="W659" s="1">
        <v>0</v>
      </c>
      <c r="X659" s="1">
        <v>0</v>
      </c>
      <c r="Y659" s="1">
        <v>0</v>
      </c>
      <c r="Z659" s="1">
        <v>460000</v>
      </c>
      <c r="AA659" s="1">
        <v>12</v>
      </c>
      <c r="AB659" s="304">
        <v>44435</v>
      </c>
      <c r="AC659" s="1">
        <v>1</v>
      </c>
      <c r="AD659" s="1" t="s">
        <v>3016</v>
      </c>
      <c r="AE659" s="1">
        <v>1</v>
      </c>
      <c r="AF659" s="1">
        <v>30</v>
      </c>
      <c r="AG659" s="1">
        <v>0</v>
      </c>
      <c r="AH659" s="1" t="s">
        <v>1454</v>
      </c>
      <c r="AI659" s="1" t="s">
        <v>1454</v>
      </c>
      <c r="AJ659" s="1" t="s">
        <v>1454</v>
      </c>
      <c r="AK659" s="1" t="s">
        <v>1454</v>
      </c>
      <c r="AL659" s="1" t="s">
        <v>1454</v>
      </c>
      <c r="AM659" s="1" t="s">
        <v>1454</v>
      </c>
      <c r="AN659" s="1">
        <v>1</v>
      </c>
      <c r="AO659" s="1">
        <v>1</v>
      </c>
      <c r="AP659" s="1" t="s">
        <v>3086</v>
      </c>
      <c r="AQ659" s="1" t="s">
        <v>1454</v>
      </c>
      <c r="AR659" s="2">
        <v>91142</v>
      </c>
      <c r="AS659" s="1" t="s">
        <v>3044</v>
      </c>
      <c r="AT659" s="1">
        <v>44435</v>
      </c>
      <c r="AU659" s="1">
        <v>0</v>
      </c>
      <c r="AV659" s="1">
        <v>0</v>
      </c>
      <c r="AW659" s="1">
        <v>0</v>
      </c>
      <c r="AX659" s="1" t="s">
        <v>1454</v>
      </c>
      <c r="AY659" s="1">
        <v>890303093000</v>
      </c>
      <c r="AZ659" s="1">
        <v>0</v>
      </c>
      <c r="BA659" s="1">
        <v>0</v>
      </c>
    </row>
    <row r="660" spans="1:53" x14ac:dyDescent="0.25">
      <c r="A660" s="309">
        <f t="shared" si="10"/>
        <v>10593833</v>
      </c>
      <c r="B660" s="1" t="s">
        <v>2639</v>
      </c>
      <c r="C660" s="1">
        <v>1143976600</v>
      </c>
      <c r="D660" s="1">
        <v>144105</v>
      </c>
      <c r="E660" s="1">
        <v>4</v>
      </c>
      <c r="F660" s="1">
        <v>1.1439766001182799E+18</v>
      </c>
      <c r="G660" s="304">
        <v>44350</v>
      </c>
      <c r="H660" s="304">
        <v>46537</v>
      </c>
      <c r="I660" s="1">
        <v>0</v>
      </c>
      <c r="J660" s="1">
        <v>1</v>
      </c>
      <c r="K660" s="1">
        <v>5</v>
      </c>
      <c r="L660" s="1">
        <v>30</v>
      </c>
      <c r="M660" s="1">
        <v>2</v>
      </c>
      <c r="N660" s="305">
        <v>15.6</v>
      </c>
      <c r="O660" s="305">
        <v>16765</v>
      </c>
      <c r="P660" s="2">
        <v>13800000</v>
      </c>
      <c r="Q660" s="2">
        <v>300869</v>
      </c>
      <c r="R660" s="2">
        <v>13211479</v>
      </c>
      <c r="S660" s="1">
        <v>0</v>
      </c>
      <c r="T660" s="1">
        <v>0</v>
      </c>
      <c r="U660" s="1">
        <v>0</v>
      </c>
      <c r="W660" s="1">
        <v>0</v>
      </c>
      <c r="X660" s="1">
        <v>0</v>
      </c>
      <c r="Y660" s="1">
        <v>0</v>
      </c>
      <c r="AB660" s="304">
        <v>44498</v>
      </c>
      <c r="AC660" s="1">
        <v>1</v>
      </c>
      <c r="AD660" s="1" t="s">
        <v>3016</v>
      </c>
      <c r="AE660" s="1">
        <v>1</v>
      </c>
      <c r="AF660" s="1">
        <v>30</v>
      </c>
      <c r="AG660" s="1">
        <v>0</v>
      </c>
      <c r="AH660" s="1" t="s">
        <v>1454</v>
      </c>
      <c r="AI660" s="1" t="s">
        <v>1454</v>
      </c>
      <c r="AJ660" s="1" t="s">
        <v>1454</v>
      </c>
      <c r="AK660" s="1" t="s">
        <v>1454</v>
      </c>
      <c r="AL660" s="1" t="s">
        <v>1454</v>
      </c>
      <c r="AM660" s="1" t="s">
        <v>1454</v>
      </c>
      <c r="AN660" s="1">
        <v>1</v>
      </c>
      <c r="AO660" s="1">
        <v>1</v>
      </c>
      <c r="AP660" s="1" t="s">
        <v>3086</v>
      </c>
      <c r="AQ660" s="1" t="s">
        <v>1454</v>
      </c>
      <c r="AR660" s="2">
        <v>2617646</v>
      </c>
      <c r="AS660" s="1" t="s">
        <v>3024</v>
      </c>
      <c r="AT660" s="1">
        <v>44350</v>
      </c>
      <c r="AU660" s="1">
        <v>0</v>
      </c>
      <c r="AV660" s="1">
        <v>0</v>
      </c>
      <c r="AW660" s="1">
        <v>0</v>
      </c>
      <c r="AX660" s="1" t="s">
        <v>1454</v>
      </c>
      <c r="AY660" s="1">
        <v>890303093000</v>
      </c>
      <c r="AZ660" s="1">
        <v>0</v>
      </c>
      <c r="BA660" s="1">
        <v>0</v>
      </c>
    </row>
    <row r="661" spans="1:53" x14ac:dyDescent="0.25">
      <c r="A661" s="309">
        <f t="shared" si="10"/>
        <v>5371577</v>
      </c>
      <c r="B661" s="1" t="s">
        <v>2639</v>
      </c>
      <c r="C661" s="1">
        <v>94431718</v>
      </c>
      <c r="D661" s="1">
        <v>144105</v>
      </c>
      <c r="E661" s="1">
        <v>4</v>
      </c>
      <c r="F661" s="1">
        <v>9.4431718210388896E+16</v>
      </c>
      <c r="G661" s="304">
        <v>44245</v>
      </c>
      <c r="H661" s="304">
        <v>46081</v>
      </c>
      <c r="I661" s="1">
        <v>0</v>
      </c>
      <c r="J661" s="1">
        <v>1</v>
      </c>
      <c r="K661" s="1">
        <v>8</v>
      </c>
      <c r="L661" s="1">
        <v>30</v>
      </c>
      <c r="M661" s="1">
        <v>2</v>
      </c>
      <c r="N661" s="305">
        <v>13.2</v>
      </c>
      <c r="O661" s="305">
        <v>14029</v>
      </c>
      <c r="P661" s="2">
        <v>15000000</v>
      </c>
      <c r="Q661" s="2">
        <v>366367</v>
      </c>
      <c r="R661" s="2">
        <v>13625422</v>
      </c>
      <c r="S661" s="1">
        <v>0</v>
      </c>
      <c r="T661" s="1">
        <v>0</v>
      </c>
      <c r="U661" s="1">
        <v>0</v>
      </c>
      <c r="W661" s="1">
        <v>0</v>
      </c>
      <c r="X661" s="1">
        <v>0</v>
      </c>
      <c r="Y661" s="1">
        <v>0</v>
      </c>
      <c r="AB661" s="304">
        <v>44498</v>
      </c>
      <c r="AC661" s="1">
        <v>1</v>
      </c>
      <c r="AD661" s="1" t="s">
        <v>3016</v>
      </c>
      <c r="AE661" s="1">
        <v>1</v>
      </c>
      <c r="AF661" s="1">
        <v>30</v>
      </c>
      <c r="AG661" s="1">
        <v>0</v>
      </c>
      <c r="AH661" s="1" t="s">
        <v>1454</v>
      </c>
      <c r="AI661" s="1" t="s">
        <v>1454</v>
      </c>
      <c r="AJ661" s="1" t="s">
        <v>1454</v>
      </c>
      <c r="AK661" s="1" t="s">
        <v>1454</v>
      </c>
      <c r="AL661" s="1" t="s">
        <v>1454</v>
      </c>
      <c r="AM661" s="1" t="s">
        <v>1454</v>
      </c>
      <c r="AN661" s="1">
        <v>1</v>
      </c>
      <c r="AO661" s="1">
        <v>1</v>
      </c>
      <c r="AP661" s="1" t="s">
        <v>3086</v>
      </c>
      <c r="AQ661" s="1" t="s">
        <v>1454</v>
      </c>
      <c r="AR661" s="2">
        <v>8253845</v>
      </c>
      <c r="AS661" s="1" t="s">
        <v>3023</v>
      </c>
      <c r="AT661" s="1">
        <v>44245</v>
      </c>
      <c r="AU661" s="1">
        <v>0</v>
      </c>
      <c r="AV661" s="1">
        <v>0</v>
      </c>
      <c r="AW661" s="1">
        <v>0</v>
      </c>
      <c r="AX661" s="1" t="s">
        <v>1454</v>
      </c>
      <c r="AY661" s="1">
        <v>890303093000</v>
      </c>
      <c r="AZ661" s="1">
        <v>0</v>
      </c>
      <c r="BA661" s="1">
        <v>0</v>
      </c>
    </row>
    <row r="662" spans="1:53" x14ac:dyDescent="0.25">
      <c r="A662" s="309">
        <f t="shared" si="10"/>
        <v>0</v>
      </c>
      <c r="B662" s="1" t="s">
        <v>2639</v>
      </c>
      <c r="C662" s="1">
        <v>16492104</v>
      </c>
      <c r="D662" s="1">
        <v>144105</v>
      </c>
      <c r="E662" s="1">
        <v>4</v>
      </c>
      <c r="F662" s="1">
        <v>1.64921041130141E+16</v>
      </c>
      <c r="G662" s="304">
        <v>44484</v>
      </c>
      <c r="H662" s="304">
        <v>44864</v>
      </c>
      <c r="I662" s="1">
        <v>0</v>
      </c>
      <c r="J662" s="1">
        <v>1</v>
      </c>
      <c r="K662" s="1">
        <v>0</v>
      </c>
      <c r="L662" s="1">
        <v>30</v>
      </c>
      <c r="M662" s="1">
        <v>2</v>
      </c>
      <c r="N662" s="305">
        <v>19.8</v>
      </c>
      <c r="O662" s="305">
        <v>21699</v>
      </c>
      <c r="P662" s="2">
        <v>1040000</v>
      </c>
      <c r="Q662" s="2">
        <v>96384</v>
      </c>
      <c r="R662" s="2">
        <v>1040000</v>
      </c>
      <c r="S662" s="1">
        <v>0</v>
      </c>
      <c r="T662" s="1">
        <v>0</v>
      </c>
      <c r="U662" s="1">
        <v>0</v>
      </c>
      <c r="W662" s="1">
        <v>0</v>
      </c>
      <c r="X662" s="1">
        <v>0</v>
      </c>
      <c r="Y662" s="1">
        <v>0</v>
      </c>
      <c r="AB662" s="304">
        <v>44484</v>
      </c>
      <c r="AC662" s="1">
        <v>1</v>
      </c>
      <c r="AD662" s="1" t="s">
        <v>3016</v>
      </c>
      <c r="AE662" s="1">
        <v>1</v>
      </c>
      <c r="AF662" s="1">
        <v>30</v>
      </c>
      <c r="AG662" s="1">
        <v>0</v>
      </c>
      <c r="AH662" s="1" t="s">
        <v>1454</v>
      </c>
      <c r="AI662" s="1" t="s">
        <v>1454</v>
      </c>
      <c r="AJ662" s="1" t="s">
        <v>1454</v>
      </c>
      <c r="AK662" s="1" t="s">
        <v>1454</v>
      </c>
      <c r="AL662" s="1" t="s">
        <v>1454</v>
      </c>
      <c r="AM662" s="1" t="s">
        <v>1454</v>
      </c>
      <c r="AN662" s="1">
        <v>1</v>
      </c>
      <c r="AO662" s="1">
        <v>1</v>
      </c>
      <c r="AP662" s="1" t="s">
        <v>3086</v>
      </c>
      <c r="AQ662" s="1" t="s">
        <v>1454</v>
      </c>
      <c r="AR662" s="2">
        <v>1835785</v>
      </c>
      <c r="AS662" s="1" t="s">
        <v>3078</v>
      </c>
      <c r="AT662" s="1">
        <v>44484</v>
      </c>
      <c r="AU662" s="1">
        <v>0</v>
      </c>
      <c r="AV662" s="1">
        <v>0</v>
      </c>
      <c r="AW662" s="1">
        <v>0</v>
      </c>
      <c r="AX662" s="1" t="s">
        <v>1454</v>
      </c>
      <c r="AY662" s="1">
        <v>890303093000</v>
      </c>
      <c r="AZ662" s="1">
        <v>0</v>
      </c>
      <c r="BA662" s="1">
        <v>0</v>
      </c>
    </row>
    <row r="663" spans="1:53" x14ac:dyDescent="0.25">
      <c r="A663" s="309">
        <f t="shared" si="10"/>
        <v>0</v>
      </c>
      <c r="B663" s="1" t="s">
        <v>2639</v>
      </c>
      <c r="C663" s="1">
        <v>16492104</v>
      </c>
      <c r="D663" s="1">
        <v>144105</v>
      </c>
      <c r="E663" s="1">
        <v>4</v>
      </c>
      <c r="F663" s="1">
        <v>1.6492104115487E+16</v>
      </c>
      <c r="G663" s="304">
        <v>43747</v>
      </c>
      <c r="H663" s="304">
        <v>44469</v>
      </c>
      <c r="I663" s="1">
        <v>0</v>
      </c>
      <c r="J663" s="1">
        <v>1</v>
      </c>
      <c r="K663" s="1">
        <v>22</v>
      </c>
      <c r="L663" s="1">
        <v>30</v>
      </c>
      <c r="M663" s="1">
        <v>2</v>
      </c>
      <c r="N663" s="305">
        <v>12.6</v>
      </c>
      <c r="O663" s="305">
        <v>13354</v>
      </c>
      <c r="P663" s="2">
        <v>3000000</v>
      </c>
      <c r="Q663" s="2">
        <v>142468</v>
      </c>
      <c r="R663" s="2">
        <v>280401</v>
      </c>
      <c r="S663" s="1">
        <v>0</v>
      </c>
      <c r="T663" s="1">
        <v>0</v>
      </c>
      <c r="U663" s="1">
        <v>0</v>
      </c>
      <c r="W663" s="1">
        <v>0</v>
      </c>
      <c r="X663" s="1">
        <v>0</v>
      </c>
      <c r="Y663" s="1">
        <v>0</v>
      </c>
      <c r="AB663" s="304">
        <v>44498</v>
      </c>
      <c r="AC663" s="1">
        <v>1</v>
      </c>
      <c r="AD663" s="1" t="s">
        <v>3016</v>
      </c>
      <c r="AE663" s="1">
        <v>1</v>
      </c>
      <c r="AF663" s="1">
        <v>30</v>
      </c>
      <c r="AG663" s="1">
        <v>0</v>
      </c>
      <c r="AH663" s="1" t="s">
        <v>1454</v>
      </c>
      <c r="AI663" s="1" t="s">
        <v>1454</v>
      </c>
      <c r="AJ663" s="1" t="s">
        <v>1454</v>
      </c>
      <c r="AK663" s="1" t="s">
        <v>1454</v>
      </c>
      <c r="AL663" s="1" t="s">
        <v>1454</v>
      </c>
      <c r="AM663" s="1" t="s">
        <v>1454</v>
      </c>
      <c r="AN663" s="1">
        <v>1</v>
      </c>
      <c r="AO663" s="1">
        <v>1</v>
      </c>
      <c r="AP663" s="1" t="s">
        <v>3086</v>
      </c>
      <c r="AQ663" s="1" t="s">
        <v>1454</v>
      </c>
      <c r="AR663" s="2">
        <v>494958</v>
      </c>
      <c r="AS663" s="1" t="s">
        <v>3020</v>
      </c>
      <c r="AT663" s="1">
        <v>43747</v>
      </c>
      <c r="AU663" s="1">
        <v>0</v>
      </c>
      <c r="AV663" s="1">
        <v>0</v>
      </c>
      <c r="AW663" s="1">
        <v>0</v>
      </c>
      <c r="AX663" s="1" t="s">
        <v>1454</v>
      </c>
      <c r="AY663" s="1">
        <v>890303093000</v>
      </c>
      <c r="AZ663" s="1">
        <v>0</v>
      </c>
      <c r="BA663" s="1">
        <v>0</v>
      </c>
    </row>
    <row r="664" spans="1:53" x14ac:dyDescent="0.25">
      <c r="A664" s="309">
        <f t="shared" si="10"/>
        <v>0</v>
      </c>
      <c r="B664" s="1" t="s">
        <v>2639</v>
      </c>
      <c r="C664" s="1">
        <v>16492104</v>
      </c>
      <c r="D664" s="1">
        <v>144105</v>
      </c>
      <c r="E664" s="1">
        <v>4</v>
      </c>
      <c r="F664" s="1">
        <v>1.64921041246894E+16</v>
      </c>
      <c r="G664" s="304">
        <v>44426</v>
      </c>
      <c r="H664" s="304">
        <v>45168</v>
      </c>
      <c r="I664" s="1">
        <v>0</v>
      </c>
      <c r="J664" s="1">
        <v>1</v>
      </c>
      <c r="K664" s="1">
        <v>2</v>
      </c>
      <c r="L664" s="1">
        <v>30</v>
      </c>
      <c r="M664" s="1">
        <v>2</v>
      </c>
      <c r="N664" s="305">
        <v>19.2</v>
      </c>
      <c r="O664" s="305">
        <v>20983</v>
      </c>
      <c r="P664" s="2">
        <v>3600000</v>
      </c>
      <c r="Q664" s="2">
        <v>182873</v>
      </c>
      <c r="R664" s="2">
        <v>3351016</v>
      </c>
      <c r="S664" s="1">
        <v>0</v>
      </c>
      <c r="T664" s="1">
        <v>0</v>
      </c>
      <c r="U664" s="1">
        <v>0</v>
      </c>
      <c r="W664" s="1">
        <v>0</v>
      </c>
      <c r="X664" s="1">
        <v>0</v>
      </c>
      <c r="Y664" s="1">
        <v>0</v>
      </c>
      <c r="AA664" s="306"/>
      <c r="AB664" s="304">
        <v>44498</v>
      </c>
      <c r="AC664" s="1">
        <v>1</v>
      </c>
      <c r="AD664" s="1" t="s">
        <v>3016</v>
      </c>
      <c r="AE664" s="1">
        <v>1</v>
      </c>
      <c r="AF664" s="1">
        <v>30</v>
      </c>
      <c r="AG664" s="1">
        <v>0</v>
      </c>
      <c r="AH664" s="1" t="s">
        <v>1454</v>
      </c>
      <c r="AI664" s="1" t="s">
        <v>1454</v>
      </c>
      <c r="AJ664" s="1" t="s">
        <v>1454</v>
      </c>
      <c r="AK664" s="1" t="s">
        <v>1454</v>
      </c>
      <c r="AL664" s="1" t="s">
        <v>1454</v>
      </c>
      <c r="AM664" s="1" t="s">
        <v>1454</v>
      </c>
      <c r="AN664" s="1">
        <v>1</v>
      </c>
      <c r="AO664" s="1">
        <v>1</v>
      </c>
      <c r="AP664" s="1" t="s">
        <v>3086</v>
      </c>
      <c r="AQ664" s="1" t="s">
        <v>1454</v>
      </c>
      <c r="AR664" s="2">
        <v>5915139</v>
      </c>
      <c r="AS664" s="1" t="s">
        <v>3018</v>
      </c>
      <c r="AT664" s="1">
        <v>44426</v>
      </c>
      <c r="AU664" s="1">
        <v>0</v>
      </c>
      <c r="AV664" s="1">
        <v>0</v>
      </c>
      <c r="AW664" s="1">
        <v>0</v>
      </c>
      <c r="AX664" s="1" t="s">
        <v>1454</v>
      </c>
      <c r="AY664" s="1">
        <v>890303093000</v>
      </c>
      <c r="AZ664" s="1">
        <v>0</v>
      </c>
      <c r="BA664" s="1">
        <v>0</v>
      </c>
    </row>
    <row r="665" spans="1:53" x14ac:dyDescent="0.25">
      <c r="A665" s="309">
        <f t="shared" si="10"/>
        <v>2912052</v>
      </c>
      <c r="B665" s="1" t="s">
        <v>2639</v>
      </c>
      <c r="C665" s="1">
        <v>94522421</v>
      </c>
      <c r="D665" s="1">
        <v>144105</v>
      </c>
      <c r="E665" s="1">
        <v>4</v>
      </c>
      <c r="F665" s="1">
        <v>9.4522421210488896E+16</v>
      </c>
      <c r="G665" s="304">
        <v>44253</v>
      </c>
      <c r="H665" s="304">
        <v>46446</v>
      </c>
      <c r="I665" s="1">
        <v>0</v>
      </c>
      <c r="J665" s="1">
        <v>1</v>
      </c>
      <c r="K665" s="1">
        <v>8</v>
      </c>
      <c r="L665" s="1">
        <v>30</v>
      </c>
      <c r="M665" s="1">
        <v>2</v>
      </c>
      <c r="N665" s="305">
        <v>11.4</v>
      </c>
      <c r="O665" s="305">
        <v>12015</v>
      </c>
      <c r="P665" s="2">
        <v>13000000</v>
      </c>
      <c r="Q665" s="2">
        <v>270667</v>
      </c>
      <c r="R665" s="2">
        <v>12043201</v>
      </c>
      <c r="S665" s="1">
        <v>0</v>
      </c>
      <c r="T665" s="1">
        <v>0</v>
      </c>
      <c r="U665" s="1">
        <v>0</v>
      </c>
      <c r="W665" s="1">
        <v>0</v>
      </c>
      <c r="X665" s="1">
        <v>0</v>
      </c>
      <c r="Y665" s="1">
        <v>0</v>
      </c>
      <c r="AB665" s="304">
        <v>44498</v>
      </c>
      <c r="AC665" s="1">
        <v>1</v>
      </c>
      <c r="AD665" s="1" t="s">
        <v>3016</v>
      </c>
      <c r="AE665" s="1">
        <v>1</v>
      </c>
      <c r="AF665" s="1">
        <v>30</v>
      </c>
      <c r="AG665" s="1">
        <v>0</v>
      </c>
      <c r="AH665" s="1" t="s">
        <v>1454</v>
      </c>
      <c r="AI665" s="1" t="s">
        <v>1454</v>
      </c>
      <c r="AJ665" s="1" t="s">
        <v>1454</v>
      </c>
      <c r="AK665" s="1" t="s">
        <v>1454</v>
      </c>
      <c r="AL665" s="1" t="s">
        <v>1454</v>
      </c>
      <c r="AM665" s="1" t="s">
        <v>1454</v>
      </c>
      <c r="AN665" s="1">
        <v>1</v>
      </c>
      <c r="AO665" s="1">
        <v>1</v>
      </c>
      <c r="AP665" s="1" t="s">
        <v>3086</v>
      </c>
      <c r="AQ665" s="1" t="s">
        <v>1454</v>
      </c>
      <c r="AR665" s="2">
        <v>9131149</v>
      </c>
      <c r="AS665" s="1" t="s">
        <v>3094</v>
      </c>
      <c r="AT665" s="1">
        <v>44253</v>
      </c>
      <c r="AU665" s="1">
        <v>0</v>
      </c>
      <c r="AV665" s="1">
        <v>0</v>
      </c>
      <c r="AW665" s="1">
        <v>0</v>
      </c>
      <c r="AX665" s="1" t="s">
        <v>1454</v>
      </c>
      <c r="AY665" s="1">
        <v>890303093000</v>
      </c>
      <c r="AZ665" s="1">
        <v>0</v>
      </c>
      <c r="BA665" s="1">
        <v>0</v>
      </c>
    </row>
    <row r="666" spans="1:53" x14ac:dyDescent="0.25">
      <c r="A666" s="309">
        <f t="shared" si="10"/>
        <v>0</v>
      </c>
      <c r="B666" s="1" t="s">
        <v>2639</v>
      </c>
      <c r="C666" s="1">
        <v>31987467</v>
      </c>
      <c r="D666" s="1">
        <v>144105</v>
      </c>
      <c r="E666" s="1">
        <v>4</v>
      </c>
      <c r="F666" s="1">
        <v>3.19874672671855E+16</v>
      </c>
      <c r="G666" s="304">
        <v>43467</v>
      </c>
      <c r="H666" s="304">
        <v>44560</v>
      </c>
      <c r="I666" s="1">
        <v>0</v>
      </c>
      <c r="J666" s="1">
        <v>1</v>
      </c>
      <c r="K666" s="1">
        <v>31</v>
      </c>
      <c r="L666" s="1">
        <v>30</v>
      </c>
      <c r="M666" s="1">
        <v>2</v>
      </c>
      <c r="N666" s="305">
        <v>11.76</v>
      </c>
      <c r="O666" s="305">
        <v>12415</v>
      </c>
      <c r="P666" s="2">
        <v>7700000</v>
      </c>
      <c r="Q666" s="2">
        <v>264846</v>
      </c>
      <c r="R666" s="2">
        <v>1277723</v>
      </c>
      <c r="S666" s="1">
        <v>0</v>
      </c>
      <c r="T666" s="1">
        <v>0</v>
      </c>
      <c r="U666" s="1">
        <v>0</v>
      </c>
      <c r="W666" s="1">
        <v>0</v>
      </c>
      <c r="X666" s="1">
        <v>0</v>
      </c>
      <c r="Y666" s="1">
        <v>0</v>
      </c>
      <c r="AB666" s="304">
        <v>44499</v>
      </c>
      <c r="AC666" s="1">
        <v>1</v>
      </c>
      <c r="AD666" s="1" t="s">
        <v>3016</v>
      </c>
      <c r="AE666" s="1">
        <v>1</v>
      </c>
      <c r="AF666" s="1">
        <v>30</v>
      </c>
      <c r="AG666" s="1">
        <v>0</v>
      </c>
      <c r="AH666" s="1" t="s">
        <v>1454</v>
      </c>
      <c r="AI666" s="1" t="s">
        <v>1454</v>
      </c>
      <c r="AJ666" s="1" t="s">
        <v>1454</v>
      </c>
      <c r="AK666" s="1" t="s">
        <v>1454</v>
      </c>
      <c r="AL666" s="1" t="s">
        <v>1454</v>
      </c>
      <c r="AM666" s="1" t="s">
        <v>1454</v>
      </c>
      <c r="AN666" s="1">
        <v>1</v>
      </c>
      <c r="AO666" s="1">
        <v>1</v>
      </c>
      <c r="AP666" s="1" t="s">
        <v>3086</v>
      </c>
      <c r="AQ666" s="1" t="s">
        <v>1454</v>
      </c>
      <c r="AR666" s="2">
        <v>1455702</v>
      </c>
      <c r="AS666" s="1" t="s">
        <v>3039</v>
      </c>
      <c r="AT666" s="1">
        <v>43467</v>
      </c>
      <c r="AU666" s="1">
        <v>0</v>
      </c>
      <c r="AV666" s="1">
        <v>0</v>
      </c>
      <c r="AW666" s="1">
        <v>0</v>
      </c>
      <c r="AX666" s="1" t="s">
        <v>1454</v>
      </c>
      <c r="AY666" s="1">
        <v>0</v>
      </c>
      <c r="AZ666" s="1">
        <v>0</v>
      </c>
      <c r="BA666" s="1">
        <v>0</v>
      </c>
    </row>
    <row r="667" spans="1:53" x14ac:dyDescent="0.25">
      <c r="A667" s="309">
        <f t="shared" si="10"/>
        <v>0</v>
      </c>
      <c r="B667" s="1" t="s">
        <v>2639</v>
      </c>
      <c r="C667" s="1">
        <v>31987467</v>
      </c>
      <c r="D667" s="1">
        <v>144105</v>
      </c>
      <c r="E667" s="1">
        <v>4</v>
      </c>
      <c r="F667" s="1">
        <v>3.19874671173844E+16</v>
      </c>
      <c r="G667" s="304">
        <v>43229</v>
      </c>
      <c r="H667" s="304">
        <v>45412</v>
      </c>
      <c r="I667" s="1">
        <v>0</v>
      </c>
      <c r="J667" s="1">
        <v>1</v>
      </c>
      <c r="K667" s="1">
        <v>39</v>
      </c>
      <c r="L667" s="1">
        <v>30</v>
      </c>
      <c r="M667" s="1">
        <v>2</v>
      </c>
      <c r="N667" s="305">
        <v>18</v>
      </c>
      <c r="O667" s="305">
        <v>19562</v>
      </c>
      <c r="P667" s="2">
        <v>5000000</v>
      </c>
      <c r="Q667" s="2">
        <v>114855</v>
      </c>
      <c r="R667" s="2">
        <v>2961319</v>
      </c>
      <c r="S667" s="1">
        <v>0</v>
      </c>
      <c r="T667" s="1">
        <v>0</v>
      </c>
      <c r="U667" s="1">
        <v>0</v>
      </c>
      <c r="W667" s="1">
        <v>0</v>
      </c>
      <c r="X667" s="1">
        <v>0</v>
      </c>
      <c r="Y667" s="1">
        <v>0</v>
      </c>
      <c r="AB667" s="304">
        <v>44499</v>
      </c>
      <c r="AC667" s="1">
        <v>1</v>
      </c>
      <c r="AD667" s="1" t="s">
        <v>3016</v>
      </c>
      <c r="AE667" s="1">
        <v>1</v>
      </c>
      <c r="AF667" s="1">
        <v>30</v>
      </c>
      <c r="AG667" s="1">
        <v>0</v>
      </c>
      <c r="AH667" s="1" t="s">
        <v>1454</v>
      </c>
      <c r="AI667" s="1" t="s">
        <v>1454</v>
      </c>
      <c r="AJ667" s="1" t="s">
        <v>1454</v>
      </c>
      <c r="AK667" s="1" t="s">
        <v>1454</v>
      </c>
      <c r="AL667" s="1" t="s">
        <v>1454</v>
      </c>
      <c r="AM667" s="1" t="s">
        <v>1454</v>
      </c>
      <c r="AN667" s="1">
        <v>1</v>
      </c>
      <c r="AO667" s="1">
        <v>1</v>
      </c>
      <c r="AP667" s="1" t="s">
        <v>3086</v>
      </c>
      <c r="AQ667" s="1" t="s">
        <v>1454</v>
      </c>
      <c r="AR667" s="2">
        <v>3373813</v>
      </c>
      <c r="AS667" s="1" t="s">
        <v>3038</v>
      </c>
      <c r="AT667" s="1">
        <v>43229</v>
      </c>
      <c r="AU667" s="1">
        <v>0</v>
      </c>
      <c r="AV667" s="1">
        <v>0</v>
      </c>
      <c r="AW667" s="1">
        <v>0</v>
      </c>
      <c r="AX667" s="1" t="s">
        <v>1454</v>
      </c>
      <c r="AY667" s="1">
        <v>0</v>
      </c>
      <c r="AZ667" s="1">
        <v>0</v>
      </c>
      <c r="BA667" s="1">
        <v>0</v>
      </c>
    </row>
    <row r="668" spans="1:53" x14ac:dyDescent="0.25">
      <c r="A668" s="309">
        <f t="shared" si="10"/>
        <v>0</v>
      </c>
      <c r="B668" s="1" t="s">
        <v>2639</v>
      </c>
      <c r="C668" s="1">
        <v>1151944755</v>
      </c>
      <c r="D668" s="1">
        <v>144105</v>
      </c>
      <c r="E668" s="1">
        <v>4</v>
      </c>
      <c r="F668" s="1">
        <v>1.15194475510038E+18</v>
      </c>
      <c r="G668" s="304">
        <v>43602</v>
      </c>
      <c r="H668" s="304">
        <v>44530</v>
      </c>
      <c r="I668" s="1">
        <v>0</v>
      </c>
      <c r="J668" s="1">
        <v>1</v>
      </c>
      <c r="K668" s="1">
        <v>26</v>
      </c>
      <c r="L668" s="1">
        <v>30</v>
      </c>
      <c r="M668" s="1">
        <v>2</v>
      </c>
      <c r="N668" s="305">
        <v>18</v>
      </c>
      <c r="O668" s="305">
        <v>19562</v>
      </c>
      <c r="P668" s="2">
        <v>4000000</v>
      </c>
      <c r="Q668" s="2">
        <v>167124</v>
      </c>
      <c r="R668" s="2">
        <v>643780</v>
      </c>
      <c r="S668" s="1">
        <v>0</v>
      </c>
      <c r="T668" s="1">
        <v>0</v>
      </c>
      <c r="U668" s="1">
        <v>0</v>
      </c>
      <c r="W668" s="1">
        <v>0</v>
      </c>
      <c r="X668" s="1">
        <v>0</v>
      </c>
      <c r="Y668" s="1">
        <v>0</v>
      </c>
      <c r="AB668" s="304">
        <v>44498</v>
      </c>
      <c r="AC668" s="1">
        <v>1</v>
      </c>
      <c r="AD668" s="1" t="s">
        <v>3016</v>
      </c>
      <c r="AE668" s="1">
        <v>1</v>
      </c>
      <c r="AF668" s="1">
        <v>30</v>
      </c>
      <c r="AG668" s="1">
        <v>0</v>
      </c>
      <c r="AH668" s="1" t="s">
        <v>1454</v>
      </c>
      <c r="AI668" s="1" t="s">
        <v>1454</v>
      </c>
      <c r="AJ668" s="1" t="s">
        <v>1454</v>
      </c>
      <c r="AK668" s="1" t="s">
        <v>1454</v>
      </c>
      <c r="AL668" s="1" t="s">
        <v>1454</v>
      </c>
      <c r="AM668" s="1" t="s">
        <v>1454</v>
      </c>
      <c r="AN668" s="1">
        <v>1</v>
      </c>
      <c r="AO668" s="1">
        <v>1</v>
      </c>
      <c r="AP668" s="1" t="s">
        <v>3086</v>
      </c>
      <c r="AQ668" s="1" t="s">
        <v>1454</v>
      </c>
      <c r="AR668" s="2">
        <v>4694140</v>
      </c>
      <c r="AS668" s="1" t="s">
        <v>3043</v>
      </c>
      <c r="AT668" s="1">
        <v>43602</v>
      </c>
      <c r="AU668" s="1">
        <v>0</v>
      </c>
      <c r="AV668" s="1">
        <v>0</v>
      </c>
      <c r="AW668" s="1">
        <v>0</v>
      </c>
      <c r="AX668" s="1" t="s">
        <v>1454</v>
      </c>
      <c r="AY668" s="1">
        <v>890303093000</v>
      </c>
      <c r="AZ668" s="1">
        <v>0</v>
      </c>
      <c r="BA668" s="1">
        <v>0</v>
      </c>
    </row>
    <row r="669" spans="1:53" x14ac:dyDescent="0.25">
      <c r="A669" s="309">
        <f t="shared" si="10"/>
        <v>18484394</v>
      </c>
      <c r="B669" s="1" t="s">
        <v>2639</v>
      </c>
      <c r="C669" s="1">
        <v>1130611773</v>
      </c>
      <c r="D669" s="1">
        <v>144105</v>
      </c>
      <c r="E669" s="1">
        <v>4</v>
      </c>
      <c r="F669" s="1">
        <v>1.13061177312065E+16</v>
      </c>
      <c r="G669" s="304">
        <v>44419</v>
      </c>
      <c r="H669" s="304">
        <v>46782</v>
      </c>
      <c r="I669" s="1">
        <v>0</v>
      </c>
      <c r="J669" s="1">
        <v>1</v>
      </c>
      <c r="K669" s="1">
        <v>3</v>
      </c>
      <c r="L669" s="1">
        <v>30</v>
      </c>
      <c r="M669" s="1">
        <v>2</v>
      </c>
      <c r="N669" s="305">
        <v>7.8</v>
      </c>
      <c r="O669" s="305">
        <v>8085</v>
      </c>
      <c r="P669" s="2">
        <v>22500000</v>
      </c>
      <c r="Q669" s="2">
        <v>375326</v>
      </c>
      <c r="R669" s="2">
        <v>21841936</v>
      </c>
      <c r="S669" s="1">
        <v>0</v>
      </c>
      <c r="T669" s="1">
        <v>0</v>
      </c>
      <c r="U669" s="1">
        <v>0</v>
      </c>
      <c r="W669" s="1">
        <v>0</v>
      </c>
      <c r="X669" s="1">
        <v>0</v>
      </c>
      <c r="Y669" s="1">
        <v>0</v>
      </c>
      <c r="AB669" s="304">
        <v>44498</v>
      </c>
      <c r="AC669" s="1">
        <v>1</v>
      </c>
      <c r="AD669" s="1" t="s">
        <v>3016</v>
      </c>
      <c r="AE669" s="1">
        <v>1</v>
      </c>
      <c r="AF669" s="1">
        <v>30</v>
      </c>
      <c r="AG669" s="1">
        <v>0</v>
      </c>
      <c r="AH669" s="1" t="s">
        <v>1454</v>
      </c>
      <c r="AI669" s="1" t="s">
        <v>1454</v>
      </c>
      <c r="AJ669" s="1" t="s">
        <v>1454</v>
      </c>
      <c r="AK669" s="1" t="s">
        <v>1454</v>
      </c>
      <c r="AL669" s="1" t="s">
        <v>1454</v>
      </c>
      <c r="AM669" s="1" t="s">
        <v>1454</v>
      </c>
      <c r="AN669" s="1">
        <v>1</v>
      </c>
      <c r="AO669" s="1">
        <v>1</v>
      </c>
      <c r="AP669" s="1" t="s">
        <v>3086</v>
      </c>
      <c r="AQ669" s="1" t="s">
        <v>1454</v>
      </c>
      <c r="AR669" s="2">
        <v>3357542</v>
      </c>
      <c r="AS669" s="1" t="s">
        <v>3028</v>
      </c>
      <c r="AT669" s="1">
        <v>44419</v>
      </c>
      <c r="AU669" s="1">
        <v>0</v>
      </c>
      <c r="AV669" s="1">
        <v>0</v>
      </c>
      <c r="AW669" s="1">
        <v>0</v>
      </c>
      <c r="AX669" s="1" t="s">
        <v>1454</v>
      </c>
      <c r="AY669" s="1">
        <v>890303093000</v>
      </c>
      <c r="AZ669" s="1">
        <v>0</v>
      </c>
      <c r="BA669" s="1">
        <v>0</v>
      </c>
    </row>
    <row r="670" spans="1:53" x14ac:dyDescent="0.25">
      <c r="A670" s="309">
        <f t="shared" si="10"/>
        <v>8606462</v>
      </c>
      <c r="B670" s="1" t="s">
        <v>2639</v>
      </c>
      <c r="C670" s="1">
        <v>66899074</v>
      </c>
      <c r="D670" s="1">
        <v>144105</v>
      </c>
      <c r="E670" s="1">
        <v>4</v>
      </c>
      <c r="F670" s="1">
        <v>6.6899074120388704E+16</v>
      </c>
      <c r="G670" s="304">
        <v>44193</v>
      </c>
      <c r="H670" s="304">
        <v>46386</v>
      </c>
      <c r="I670" s="1">
        <v>0</v>
      </c>
      <c r="J670" s="1">
        <v>1</v>
      </c>
      <c r="K670" s="1">
        <v>9</v>
      </c>
      <c r="L670" s="1">
        <v>30</v>
      </c>
      <c r="M670" s="1">
        <v>2</v>
      </c>
      <c r="N670" s="305">
        <v>16.8</v>
      </c>
      <c r="O670" s="305">
        <v>18156</v>
      </c>
      <c r="P670" s="2">
        <v>12700000</v>
      </c>
      <c r="Q670" s="2">
        <v>285368</v>
      </c>
      <c r="R670" s="2">
        <v>11734374</v>
      </c>
      <c r="S670" s="1">
        <v>164281</v>
      </c>
      <c r="T670" s="1">
        <v>0</v>
      </c>
      <c r="U670" s="1">
        <v>0</v>
      </c>
      <c r="W670" s="1">
        <v>0</v>
      </c>
      <c r="X670" s="1">
        <v>0</v>
      </c>
      <c r="Y670" s="1">
        <v>0</v>
      </c>
      <c r="AB670" s="304">
        <v>44499</v>
      </c>
      <c r="AC670" s="1">
        <v>1</v>
      </c>
      <c r="AD670" s="1" t="s">
        <v>3016</v>
      </c>
      <c r="AE670" s="1">
        <v>1</v>
      </c>
      <c r="AF670" s="1">
        <v>30</v>
      </c>
      <c r="AG670" s="1">
        <v>0</v>
      </c>
      <c r="AH670" s="1" t="s">
        <v>1454</v>
      </c>
      <c r="AI670" s="1" t="s">
        <v>1454</v>
      </c>
      <c r="AJ670" s="1" t="s">
        <v>1454</v>
      </c>
      <c r="AK670" s="1" t="s">
        <v>1454</v>
      </c>
      <c r="AL670" s="1" t="s">
        <v>1454</v>
      </c>
      <c r="AM670" s="1" t="s">
        <v>1454</v>
      </c>
      <c r="AN670" s="1">
        <v>1</v>
      </c>
      <c r="AO670" s="1">
        <v>1</v>
      </c>
      <c r="AP670" s="1" t="s">
        <v>3086</v>
      </c>
      <c r="AQ670" s="1" t="s">
        <v>1454</v>
      </c>
      <c r="AR670" s="2">
        <v>3127912</v>
      </c>
      <c r="AS670" s="1" t="s">
        <v>3021</v>
      </c>
      <c r="AT670" s="1">
        <v>44193</v>
      </c>
      <c r="AU670" s="1">
        <v>0</v>
      </c>
      <c r="AV670" s="1">
        <v>0</v>
      </c>
      <c r="AW670" s="1">
        <v>0</v>
      </c>
      <c r="AX670" s="1" t="s">
        <v>1454</v>
      </c>
      <c r="AY670" s="1">
        <v>900891513</v>
      </c>
      <c r="AZ670" s="1" t="s">
        <v>3032</v>
      </c>
      <c r="BA670" s="1">
        <v>0</v>
      </c>
    </row>
    <row r="671" spans="1:53" x14ac:dyDescent="0.25">
      <c r="A671" s="309">
        <f t="shared" si="10"/>
        <v>18814754</v>
      </c>
      <c r="B671" s="1" t="s">
        <v>2639</v>
      </c>
      <c r="C671" s="1">
        <v>31928338</v>
      </c>
      <c r="D671" s="1">
        <v>144105</v>
      </c>
      <c r="E671" s="1">
        <v>4</v>
      </c>
      <c r="F671" s="1">
        <v>3.19283382103889E+16</v>
      </c>
      <c r="G671" s="304">
        <v>44243</v>
      </c>
      <c r="H671" s="304">
        <v>46081</v>
      </c>
      <c r="I671" s="1">
        <v>0</v>
      </c>
      <c r="J671" s="1">
        <v>1</v>
      </c>
      <c r="K671" s="1">
        <v>8</v>
      </c>
      <c r="L671" s="1">
        <v>30</v>
      </c>
      <c r="M671" s="1">
        <v>2</v>
      </c>
      <c r="N671" s="305">
        <v>14.4</v>
      </c>
      <c r="O671" s="305">
        <v>15389</v>
      </c>
      <c r="P671" s="2">
        <v>26700000</v>
      </c>
      <c r="Q671" s="2">
        <v>669320</v>
      </c>
      <c r="R671" s="2">
        <v>24324696</v>
      </c>
      <c r="S671" s="1">
        <v>0</v>
      </c>
      <c r="T671" s="1">
        <v>0</v>
      </c>
      <c r="U671" s="1">
        <v>0</v>
      </c>
      <c r="W671" s="1">
        <v>0</v>
      </c>
      <c r="X671" s="1">
        <v>0</v>
      </c>
      <c r="Y671" s="1">
        <v>0</v>
      </c>
      <c r="AB671" s="304">
        <v>44499</v>
      </c>
      <c r="AC671" s="1">
        <v>1</v>
      </c>
      <c r="AD671" s="1" t="s">
        <v>3016</v>
      </c>
      <c r="AE671" s="1">
        <v>1</v>
      </c>
      <c r="AF671" s="1">
        <v>30</v>
      </c>
      <c r="AG671" s="1">
        <v>0</v>
      </c>
      <c r="AH671" s="1" t="s">
        <v>1454</v>
      </c>
      <c r="AI671" s="1" t="s">
        <v>1454</v>
      </c>
      <c r="AJ671" s="1" t="s">
        <v>1454</v>
      </c>
      <c r="AK671" s="1" t="s">
        <v>1454</v>
      </c>
      <c r="AL671" s="1" t="s">
        <v>1454</v>
      </c>
      <c r="AM671" s="1" t="s">
        <v>1454</v>
      </c>
      <c r="AN671" s="1">
        <v>1</v>
      </c>
      <c r="AO671" s="1">
        <v>1</v>
      </c>
      <c r="AP671" s="1" t="s">
        <v>3086</v>
      </c>
      <c r="AQ671" s="1" t="s">
        <v>1454</v>
      </c>
      <c r="AR671" s="2">
        <v>5509942</v>
      </c>
      <c r="AS671" s="1" t="s">
        <v>3023</v>
      </c>
      <c r="AT671" s="1">
        <v>44243</v>
      </c>
      <c r="AU671" s="1">
        <v>0</v>
      </c>
      <c r="AV671" s="1">
        <v>0</v>
      </c>
      <c r="AW671" s="1">
        <v>0</v>
      </c>
      <c r="AX671" s="1" t="s">
        <v>1454</v>
      </c>
      <c r="AY671" s="1">
        <v>0</v>
      </c>
      <c r="AZ671" s="1">
        <v>0</v>
      </c>
      <c r="BA671" s="1">
        <v>0</v>
      </c>
    </row>
    <row r="672" spans="1:53" x14ac:dyDescent="0.25">
      <c r="A672" s="309">
        <f t="shared" si="10"/>
        <v>0</v>
      </c>
      <c r="B672" s="1" t="s">
        <v>2639</v>
      </c>
      <c r="C672" s="1">
        <v>31389128</v>
      </c>
      <c r="D672" s="1">
        <v>144105</v>
      </c>
      <c r="E672" s="1">
        <v>4</v>
      </c>
      <c r="F672" s="1">
        <v>3.13891281130141E+16</v>
      </c>
      <c r="G672" s="304">
        <v>44484</v>
      </c>
      <c r="H672" s="304">
        <v>44711</v>
      </c>
      <c r="I672" s="1">
        <v>0</v>
      </c>
      <c r="J672" s="1">
        <v>1</v>
      </c>
      <c r="K672" s="1">
        <v>0</v>
      </c>
      <c r="L672" s="1">
        <v>30</v>
      </c>
      <c r="M672" s="1">
        <v>2</v>
      </c>
      <c r="N672" s="305">
        <v>19.8</v>
      </c>
      <c r="O672" s="305">
        <v>21699</v>
      </c>
      <c r="P672" s="2">
        <v>380000</v>
      </c>
      <c r="Q672" s="2">
        <v>57981</v>
      </c>
      <c r="R672" s="2">
        <v>380000</v>
      </c>
      <c r="S672" s="1">
        <v>0</v>
      </c>
      <c r="T672" s="1">
        <v>0</v>
      </c>
      <c r="U672" s="1">
        <v>0</v>
      </c>
      <c r="W672" s="1">
        <v>0</v>
      </c>
      <c r="X672" s="1">
        <v>0</v>
      </c>
      <c r="Y672" s="1">
        <v>0</v>
      </c>
      <c r="AB672" s="304">
        <v>44484</v>
      </c>
      <c r="AC672" s="1">
        <v>1</v>
      </c>
      <c r="AD672" s="1" t="s">
        <v>3016</v>
      </c>
      <c r="AE672" s="1">
        <v>1</v>
      </c>
      <c r="AF672" s="1">
        <v>30</v>
      </c>
      <c r="AG672" s="1">
        <v>0</v>
      </c>
      <c r="AH672" s="1" t="s">
        <v>1454</v>
      </c>
      <c r="AI672" s="1" t="s">
        <v>1454</v>
      </c>
      <c r="AJ672" s="1" t="s">
        <v>1454</v>
      </c>
      <c r="AK672" s="1" t="s">
        <v>1454</v>
      </c>
      <c r="AL672" s="1" t="s">
        <v>1454</v>
      </c>
      <c r="AM672" s="1" t="s">
        <v>1454</v>
      </c>
      <c r="AN672" s="1">
        <v>1</v>
      </c>
      <c r="AO672" s="1">
        <v>1</v>
      </c>
      <c r="AP672" s="1" t="s">
        <v>3086</v>
      </c>
      <c r="AQ672" s="1" t="s">
        <v>1454</v>
      </c>
      <c r="AR672" s="2">
        <v>1967773</v>
      </c>
      <c r="AS672" s="1" t="s">
        <v>3078</v>
      </c>
      <c r="AT672" s="1">
        <v>44484</v>
      </c>
      <c r="AU672" s="1">
        <v>0</v>
      </c>
      <c r="AV672" s="1">
        <v>0</v>
      </c>
      <c r="AW672" s="1">
        <v>0</v>
      </c>
      <c r="AX672" s="1" t="s">
        <v>1454</v>
      </c>
      <c r="AY672" s="1">
        <v>890303093000</v>
      </c>
      <c r="AZ672" s="1">
        <v>0</v>
      </c>
      <c r="BA672" s="1">
        <v>0</v>
      </c>
    </row>
    <row r="673" spans="1:53" x14ac:dyDescent="0.25">
      <c r="A673" s="309">
        <f t="shared" si="10"/>
        <v>0</v>
      </c>
      <c r="B673" s="1" t="s">
        <v>2639</v>
      </c>
      <c r="C673" s="1">
        <v>31389128</v>
      </c>
      <c r="D673" s="1">
        <v>144105</v>
      </c>
      <c r="E673" s="1">
        <v>4</v>
      </c>
      <c r="F673" s="1">
        <v>3.13891281152831E+16</v>
      </c>
      <c r="G673" s="304">
        <v>42993</v>
      </c>
      <c r="H673" s="304">
        <v>44469</v>
      </c>
      <c r="I673" s="1">
        <v>0</v>
      </c>
      <c r="J673" s="1">
        <v>1</v>
      </c>
      <c r="K673" s="1">
        <v>46</v>
      </c>
      <c r="L673" s="1">
        <v>30</v>
      </c>
      <c r="M673" s="1">
        <v>2</v>
      </c>
      <c r="N673" s="305">
        <v>20.399999999999999</v>
      </c>
      <c r="O673" s="305">
        <v>22.42</v>
      </c>
      <c r="P673" s="2">
        <v>5000000</v>
      </c>
      <c r="Q673" s="2">
        <v>153991</v>
      </c>
      <c r="R673" s="2">
        <v>300174</v>
      </c>
      <c r="S673" s="1">
        <v>0</v>
      </c>
      <c r="T673" s="1">
        <v>0</v>
      </c>
      <c r="U673" s="1">
        <v>0</v>
      </c>
      <c r="W673" s="1">
        <v>0</v>
      </c>
      <c r="X673" s="1">
        <v>0</v>
      </c>
      <c r="Y673" s="1">
        <v>0</v>
      </c>
      <c r="AA673" s="306"/>
      <c r="AB673" s="304">
        <v>44498</v>
      </c>
      <c r="AC673" s="1">
        <v>1</v>
      </c>
      <c r="AD673" s="1" t="s">
        <v>3016</v>
      </c>
      <c r="AE673" s="1">
        <v>1</v>
      </c>
      <c r="AF673" s="1">
        <v>30</v>
      </c>
      <c r="AG673" s="1">
        <v>0</v>
      </c>
      <c r="AH673" s="1" t="s">
        <v>1454</v>
      </c>
      <c r="AI673" s="1" t="s">
        <v>1454</v>
      </c>
      <c r="AJ673" s="1" t="s">
        <v>1454</v>
      </c>
      <c r="AK673" s="1" t="s">
        <v>1454</v>
      </c>
      <c r="AL673" s="1" t="s">
        <v>1454</v>
      </c>
      <c r="AM673" s="1" t="s">
        <v>1454</v>
      </c>
      <c r="AN673" s="1">
        <v>1</v>
      </c>
      <c r="AO673" s="1">
        <v>1</v>
      </c>
      <c r="AP673" s="1" t="s">
        <v>3086</v>
      </c>
      <c r="AQ673" s="1" t="s">
        <v>1454</v>
      </c>
      <c r="AR673" s="2">
        <v>1554406</v>
      </c>
      <c r="AS673" s="1" t="s">
        <v>3035</v>
      </c>
      <c r="AT673" s="1">
        <v>42993</v>
      </c>
      <c r="AU673" s="1">
        <v>0</v>
      </c>
      <c r="AV673" s="1">
        <v>0</v>
      </c>
      <c r="AW673" s="1">
        <v>0</v>
      </c>
      <c r="AX673" s="1" t="s">
        <v>1454</v>
      </c>
      <c r="AY673" s="1">
        <v>890303093000</v>
      </c>
      <c r="AZ673" s="1">
        <v>0</v>
      </c>
      <c r="BA673" s="1">
        <v>0</v>
      </c>
    </row>
    <row r="674" spans="1:53" x14ac:dyDescent="0.25">
      <c r="A674" s="309">
        <f t="shared" si="10"/>
        <v>3303936</v>
      </c>
      <c r="B674" s="1" t="s">
        <v>2639</v>
      </c>
      <c r="C674" s="1">
        <v>1111740198</v>
      </c>
      <c r="D674" s="1">
        <v>144105</v>
      </c>
      <c r="E674" s="1">
        <v>4</v>
      </c>
      <c r="F674" s="1">
        <v>1.11174019821038E+18</v>
      </c>
      <c r="G674" s="304">
        <v>44089</v>
      </c>
      <c r="H674" s="304">
        <v>46295</v>
      </c>
      <c r="I674" s="1">
        <v>0</v>
      </c>
      <c r="J674" s="1">
        <v>1</v>
      </c>
      <c r="K674" s="1">
        <v>13</v>
      </c>
      <c r="L674" s="1">
        <v>30</v>
      </c>
      <c r="M674" s="1">
        <v>2</v>
      </c>
      <c r="N674" s="305">
        <v>16.8</v>
      </c>
      <c r="O674" s="305">
        <v>18156</v>
      </c>
      <c r="P674" s="2">
        <v>7500000</v>
      </c>
      <c r="Q674" s="2">
        <v>178778</v>
      </c>
      <c r="R674" s="2">
        <v>6709349</v>
      </c>
      <c r="S674" s="1">
        <v>0</v>
      </c>
      <c r="T674" s="1">
        <v>0</v>
      </c>
      <c r="U674" s="1">
        <v>0</v>
      </c>
      <c r="W674" s="1">
        <v>0</v>
      </c>
      <c r="X674" s="1">
        <v>0</v>
      </c>
      <c r="Y674" s="1">
        <v>0</v>
      </c>
      <c r="AB674" s="304">
        <v>44498</v>
      </c>
      <c r="AC674" s="1">
        <v>1</v>
      </c>
      <c r="AD674" s="1" t="s">
        <v>3016</v>
      </c>
      <c r="AE674" s="1">
        <v>1</v>
      </c>
      <c r="AF674" s="1">
        <v>30</v>
      </c>
      <c r="AG674" s="1">
        <v>0</v>
      </c>
      <c r="AH674" s="1" t="s">
        <v>1454</v>
      </c>
      <c r="AI674" s="1" t="s">
        <v>1454</v>
      </c>
      <c r="AJ674" s="1" t="s">
        <v>1454</v>
      </c>
      <c r="AK674" s="1" t="s">
        <v>1454</v>
      </c>
      <c r="AL674" s="1" t="s">
        <v>1454</v>
      </c>
      <c r="AM674" s="1" t="s">
        <v>1454</v>
      </c>
      <c r="AN674" s="1">
        <v>1</v>
      </c>
      <c r="AO674" s="1">
        <v>1</v>
      </c>
      <c r="AP674" s="1" t="s">
        <v>3086</v>
      </c>
      <c r="AQ674" s="1" t="s">
        <v>1454</v>
      </c>
      <c r="AR674" s="2">
        <v>3405413</v>
      </c>
      <c r="AS674" s="1" t="s">
        <v>3023</v>
      </c>
      <c r="AT674" s="1">
        <v>44089</v>
      </c>
      <c r="AU674" s="1">
        <v>0</v>
      </c>
      <c r="AV674" s="1">
        <v>0</v>
      </c>
      <c r="AW674" s="1">
        <v>0</v>
      </c>
      <c r="AX674" s="1" t="s">
        <v>1454</v>
      </c>
      <c r="AY674" s="1">
        <v>890303093000</v>
      </c>
      <c r="AZ674" s="1">
        <v>0</v>
      </c>
      <c r="BA674" s="1">
        <v>0</v>
      </c>
    </row>
    <row r="675" spans="1:53" x14ac:dyDescent="0.25">
      <c r="A675" s="309">
        <f t="shared" si="10"/>
        <v>67560</v>
      </c>
      <c r="B675" s="1" t="s">
        <v>2639</v>
      </c>
      <c r="C675" s="1">
        <v>49730964</v>
      </c>
      <c r="D675" s="1">
        <v>144105</v>
      </c>
      <c r="E675" s="1">
        <v>4</v>
      </c>
      <c r="F675" s="1">
        <v>4.9730964100387904E+16</v>
      </c>
      <c r="G675" s="304">
        <v>43937</v>
      </c>
      <c r="H675" s="304">
        <v>45015</v>
      </c>
      <c r="I675" s="1">
        <v>30</v>
      </c>
      <c r="J675" s="1">
        <v>1</v>
      </c>
      <c r="K675" s="1">
        <v>25</v>
      </c>
      <c r="L675" s="1">
        <v>30</v>
      </c>
      <c r="M675" s="1">
        <v>2</v>
      </c>
      <c r="N675" s="305">
        <v>18</v>
      </c>
      <c r="O675" s="305">
        <v>19562</v>
      </c>
      <c r="P675" s="2">
        <v>1800000</v>
      </c>
      <c r="Q675" s="2">
        <v>38828</v>
      </c>
      <c r="R675" s="2">
        <v>383317</v>
      </c>
      <c r="S675" s="1">
        <v>11005</v>
      </c>
      <c r="T675" s="1">
        <v>0</v>
      </c>
      <c r="U675" s="1">
        <v>0</v>
      </c>
      <c r="W675" s="1">
        <v>0</v>
      </c>
      <c r="X675" s="1">
        <v>0</v>
      </c>
      <c r="Y675" s="1">
        <v>0</v>
      </c>
      <c r="AB675" s="304">
        <v>44418</v>
      </c>
      <c r="AC675" s="1">
        <v>1</v>
      </c>
      <c r="AD675" s="1" t="s">
        <v>3016</v>
      </c>
      <c r="AE675" s="1">
        <v>1</v>
      </c>
      <c r="AF675" s="1">
        <v>30</v>
      </c>
      <c r="AG675" s="1">
        <v>32986</v>
      </c>
      <c r="AH675" s="1" t="s">
        <v>1454</v>
      </c>
      <c r="AI675" s="1" t="s">
        <v>1454</v>
      </c>
      <c r="AJ675" s="1" t="s">
        <v>1454</v>
      </c>
      <c r="AK675" s="1" t="s">
        <v>1454</v>
      </c>
      <c r="AL675" s="1" t="s">
        <v>1454</v>
      </c>
      <c r="AM675" s="1" t="s">
        <v>1454</v>
      </c>
      <c r="AN675" s="1">
        <v>1</v>
      </c>
      <c r="AO675" s="1">
        <v>1</v>
      </c>
      <c r="AP675" s="1" t="s">
        <v>3086</v>
      </c>
      <c r="AQ675" s="1" t="s">
        <v>1454</v>
      </c>
      <c r="AR675" s="2">
        <v>315757</v>
      </c>
      <c r="AS675" s="1" t="s">
        <v>3043</v>
      </c>
      <c r="AT675" s="1">
        <v>43937</v>
      </c>
      <c r="AU675" s="1">
        <v>0</v>
      </c>
      <c r="AV675" s="1">
        <v>0</v>
      </c>
      <c r="AW675" s="1">
        <v>0</v>
      </c>
      <c r="AX675" s="1" t="s">
        <v>1454</v>
      </c>
      <c r="AY675" s="1" t="s">
        <v>1454</v>
      </c>
      <c r="AZ675" s="1">
        <v>0</v>
      </c>
      <c r="BA675" s="1">
        <v>0</v>
      </c>
    </row>
    <row r="676" spans="1:53" x14ac:dyDescent="0.25">
      <c r="A676" s="309">
        <f t="shared" si="10"/>
        <v>519728</v>
      </c>
      <c r="B676" s="1" t="s">
        <v>2639</v>
      </c>
      <c r="C676" s="1">
        <v>49730964</v>
      </c>
      <c r="D676" s="1">
        <v>144105</v>
      </c>
      <c r="E676" s="1">
        <v>4</v>
      </c>
      <c r="F676" s="1">
        <v>4.97309641175864E+16</v>
      </c>
      <c r="G676" s="304">
        <v>43630</v>
      </c>
      <c r="H676" s="304">
        <v>45076</v>
      </c>
      <c r="I676" s="1">
        <v>30</v>
      </c>
      <c r="J676" s="1">
        <v>1</v>
      </c>
      <c r="K676" s="1">
        <v>24</v>
      </c>
      <c r="L676" s="1">
        <v>30</v>
      </c>
      <c r="M676" s="1">
        <v>2</v>
      </c>
      <c r="N676" s="305">
        <v>18</v>
      </c>
      <c r="O676" s="305">
        <v>19562</v>
      </c>
      <c r="P676" s="2">
        <v>5000000</v>
      </c>
      <c r="Q676" s="2">
        <v>147629</v>
      </c>
      <c r="R676" s="2">
        <v>2948818</v>
      </c>
      <c r="S676" s="1">
        <v>86924</v>
      </c>
      <c r="T676" s="1">
        <v>0</v>
      </c>
      <c r="U676" s="1">
        <v>0</v>
      </c>
      <c r="W676" s="1">
        <v>0</v>
      </c>
      <c r="X676" s="1">
        <v>0</v>
      </c>
      <c r="Y676" s="1">
        <v>0</v>
      </c>
      <c r="AB676" s="304">
        <v>44418</v>
      </c>
      <c r="AC676" s="1">
        <v>1</v>
      </c>
      <c r="AD676" s="1" t="s">
        <v>3016</v>
      </c>
      <c r="AE676" s="1">
        <v>1</v>
      </c>
      <c r="AF676" s="1">
        <v>30</v>
      </c>
      <c r="AG676" s="1">
        <v>102689</v>
      </c>
      <c r="AH676" s="1" t="s">
        <v>1454</v>
      </c>
      <c r="AI676" s="1" t="s">
        <v>1454</v>
      </c>
      <c r="AJ676" s="1" t="s">
        <v>1454</v>
      </c>
      <c r="AK676" s="1" t="s">
        <v>1454</v>
      </c>
      <c r="AL676" s="1" t="s">
        <v>1454</v>
      </c>
      <c r="AM676" s="1" t="s">
        <v>1454</v>
      </c>
      <c r="AN676" s="1">
        <v>1</v>
      </c>
      <c r="AO676" s="1">
        <v>1</v>
      </c>
      <c r="AP676" s="1" t="s">
        <v>3086</v>
      </c>
      <c r="AQ676" s="1" t="s">
        <v>1454</v>
      </c>
      <c r="AR676" s="2">
        <v>2429090</v>
      </c>
      <c r="AS676" s="1" t="s">
        <v>3027</v>
      </c>
      <c r="AT676" s="1">
        <v>43630</v>
      </c>
      <c r="AU676" s="1">
        <v>0</v>
      </c>
      <c r="AV676" s="1">
        <v>0</v>
      </c>
      <c r="AW676" s="1">
        <v>0</v>
      </c>
      <c r="AX676" s="1" t="s">
        <v>1454</v>
      </c>
      <c r="AY676" s="1" t="s">
        <v>1454</v>
      </c>
      <c r="AZ676" s="1">
        <v>0</v>
      </c>
      <c r="BA676" s="1">
        <v>0</v>
      </c>
    </row>
    <row r="677" spans="1:53" x14ac:dyDescent="0.25">
      <c r="A677" s="309">
        <f t="shared" si="10"/>
        <v>0</v>
      </c>
      <c r="B677" s="1" t="s">
        <v>2639</v>
      </c>
      <c r="C677" s="1">
        <v>1115071207</v>
      </c>
      <c r="D677" s="1">
        <v>144105</v>
      </c>
      <c r="E677" s="1">
        <v>4</v>
      </c>
      <c r="F677" s="1">
        <v>1.11507120711518E+18</v>
      </c>
      <c r="G677" s="304">
        <v>43525</v>
      </c>
      <c r="H677" s="304">
        <v>44985</v>
      </c>
      <c r="I677" s="1">
        <v>0</v>
      </c>
      <c r="J677" s="1">
        <v>1</v>
      </c>
      <c r="K677" s="1">
        <v>29</v>
      </c>
      <c r="L677" s="1">
        <v>30</v>
      </c>
      <c r="M677" s="1">
        <v>2</v>
      </c>
      <c r="N677" s="1">
        <v>12</v>
      </c>
      <c r="O677" s="1">
        <v>12683</v>
      </c>
      <c r="P677" s="2">
        <v>1200000</v>
      </c>
      <c r="Q677" s="2">
        <v>31771</v>
      </c>
      <c r="R677" s="2">
        <v>546005</v>
      </c>
      <c r="S677" s="1">
        <v>0</v>
      </c>
      <c r="T677" s="1">
        <v>0</v>
      </c>
      <c r="U677" s="1">
        <v>0</v>
      </c>
      <c r="W677" s="1">
        <v>0</v>
      </c>
      <c r="X677" s="1">
        <v>0</v>
      </c>
      <c r="Y677" s="1">
        <v>0</v>
      </c>
      <c r="AB677" s="304">
        <v>44498</v>
      </c>
      <c r="AC677" s="1">
        <v>1</v>
      </c>
      <c r="AD677" s="1" t="s">
        <v>3016</v>
      </c>
      <c r="AE677" s="1">
        <v>1</v>
      </c>
      <c r="AF677" s="1">
        <v>30</v>
      </c>
      <c r="AG677" s="1">
        <v>0</v>
      </c>
      <c r="AH677" s="1" t="s">
        <v>1454</v>
      </c>
      <c r="AI677" s="1" t="s">
        <v>1454</v>
      </c>
      <c r="AJ677" s="1" t="s">
        <v>1454</v>
      </c>
      <c r="AK677" s="1" t="s">
        <v>1454</v>
      </c>
      <c r="AL677" s="1" t="s">
        <v>1454</v>
      </c>
      <c r="AM677" s="1" t="s">
        <v>1454</v>
      </c>
      <c r="AN677" s="1">
        <v>1</v>
      </c>
      <c r="AO677" s="1">
        <v>1</v>
      </c>
      <c r="AP677" s="1" t="s">
        <v>3086</v>
      </c>
      <c r="AQ677" s="1" t="s">
        <v>1454</v>
      </c>
      <c r="AR677" s="2">
        <v>2433735</v>
      </c>
      <c r="AS677" s="1" t="s">
        <v>3066</v>
      </c>
      <c r="AT677" s="1">
        <v>43525</v>
      </c>
      <c r="AU677" s="1">
        <v>0</v>
      </c>
      <c r="AV677" s="1">
        <v>0</v>
      </c>
      <c r="AW677" s="1">
        <v>0</v>
      </c>
      <c r="AX677" s="1" t="s">
        <v>1454</v>
      </c>
      <c r="AY677" s="1">
        <v>890303093000</v>
      </c>
      <c r="AZ677" s="1">
        <v>0</v>
      </c>
      <c r="BA677" s="1">
        <v>0</v>
      </c>
    </row>
    <row r="678" spans="1:53" x14ac:dyDescent="0.25">
      <c r="A678" s="309">
        <f t="shared" si="10"/>
        <v>0</v>
      </c>
      <c r="B678" s="1" t="s">
        <v>2639</v>
      </c>
      <c r="C678" s="1">
        <v>1115071207</v>
      </c>
      <c r="D678" s="1">
        <v>144105</v>
      </c>
      <c r="E678" s="1">
        <v>4</v>
      </c>
      <c r="F678" s="1">
        <v>1.1150712071154801E+18</v>
      </c>
      <c r="G678" s="304">
        <v>44211</v>
      </c>
      <c r="H678" s="304">
        <v>44592</v>
      </c>
      <c r="I678" s="1">
        <v>0</v>
      </c>
      <c r="J678" s="1">
        <v>1</v>
      </c>
      <c r="K678" s="1">
        <v>9</v>
      </c>
      <c r="L678" s="1">
        <v>30</v>
      </c>
      <c r="M678" s="1">
        <v>2</v>
      </c>
      <c r="N678" s="305">
        <v>11.4</v>
      </c>
      <c r="O678" s="305">
        <v>12015</v>
      </c>
      <c r="P678" s="2">
        <v>2000000</v>
      </c>
      <c r="Q678" s="2">
        <v>177406</v>
      </c>
      <c r="R678" s="2">
        <v>522014</v>
      </c>
      <c r="S678" s="1">
        <v>0</v>
      </c>
      <c r="T678" s="1">
        <v>0</v>
      </c>
      <c r="U678" s="1">
        <v>0</v>
      </c>
      <c r="W678" s="1">
        <v>0</v>
      </c>
      <c r="X678" s="1">
        <v>0</v>
      </c>
      <c r="Y678" s="1">
        <v>0</v>
      </c>
      <c r="AB678" s="304">
        <v>44498</v>
      </c>
      <c r="AC678" s="1">
        <v>1</v>
      </c>
      <c r="AD678" s="1" t="s">
        <v>3016</v>
      </c>
      <c r="AE678" s="1">
        <v>1</v>
      </c>
      <c r="AF678" s="1">
        <v>30</v>
      </c>
      <c r="AG678" s="1">
        <v>0</v>
      </c>
      <c r="AH678" s="1" t="s">
        <v>1454</v>
      </c>
      <c r="AI678" s="1" t="s">
        <v>1454</v>
      </c>
      <c r="AJ678" s="1" t="s">
        <v>1454</v>
      </c>
      <c r="AK678" s="1" t="s">
        <v>1454</v>
      </c>
      <c r="AL678" s="1" t="s">
        <v>1454</v>
      </c>
      <c r="AM678" s="1" t="s">
        <v>1454</v>
      </c>
      <c r="AN678" s="1">
        <v>1</v>
      </c>
      <c r="AO678" s="1">
        <v>1</v>
      </c>
      <c r="AP678" s="1" t="s">
        <v>3086</v>
      </c>
      <c r="AQ678" s="1" t="s">
        <v>1454</v>
      </c>
      <c r="AR678" s="2">
        <v>2326799</v>
      </c>
      <c r="AS678" s="1" t="s">
        <v>3020</v>
      </c>
      <c r="AT678" s="1">
        <v>44211</v>
      </c>
      <c r="AU678" s="1">
        <v>0</v>
      </c>
      <c r="AV678" s="1">
        <v>0</v>
      </c>
      <c r="AW678" s="1">
        <v>0</v>
      </c>
      <c r="AX678" s="1" t="s">
        <v>1454</v>
      </c>
      <c r="AY678" s="1">
        <v>890303093000</v>
      </c>
      <c r="AZ678" s="1">
        <v>0</v>
      </c>
      <c r="BA678" s="1">
        <v>0</v>
      </c>
    </row>
    <row r="679" spans="1:53" x14ac:dyDescent="0.25">
      <c r="A679" s="309">
        <f t="shared" si="10"/>
        <v>4100523</v>
      </c>
      <c r="B679" s="1" t="s">
        <v>2639</v>
      </c>
      <c r="C679" s="1">
        <v>94445516</v>
      </c>
      <c r="D679" s="1">
        <v>144105</v>
      </c>
      <c r="E679" s="1">
        <v>4</v>
      </c>
      <c r="F679" s="1">
        <v>9.4445516117788608E+16</v>
      </c>
      <c r="G679" s="304">
        <v>44154</v>
      </c>
      <c r="H679" s="304">
        <v>46721</v>
      </c>
      <c r="I679" s="1">
        <v>0</v>
      </c>
      <c r="J679" s="1">
        <v>1</v>
      </c>
      <c r="K679" s="1">
        <v>11</v>
      </c>
      <c r="L679" s="1">
        <v>30</v>
      </c>
      <c r="M679" s="1">
        <v>2</v>
      </c>
      <c r="N679" s="305">
        <v>18</v>
      </c>
      <c r="O679" s="305">
        <v>19562</v>
      </c>
      <c r="P679" s="2">
        <v>6830000</v>
      </c>
      <c r="Q679" s="2">
        <v>144707</v>
      </c>
      <c r="R679" s="2">
        <v>6347553</v>
      </c>
      <c r="S679" s="1">
        <v>0</v>
      </c>
      <c r="T679" s="1">
        <v>0</v>
      </c>
      <c r="U679" s="1">
        <v>0</v>
      </c>
      <c r="W679" s="1">
        <v>0</v>
      </c>
      <c r="X679" s="1">
        <v>0</v>
      </c>
      <c r="Y679" s="1">
        <v>0</v>
      </c>
      <c r="AB679" s="304">
        <v>44499</v>
      </c>
      <c r="AC679" s="1">
        <v>1</v>
      </c>
      <c r="AD679" s="1" t="s">
        <v>3016</v>
      </c>
      <c r="AE679" s="1">
        <v>1</v>
      </c>
      <c r="AF679" s="1">
        <v>30</v>
      </c>
      <c r="AG679" s="1">
        <v>0</v>
      </c>
      <c r="AH679" s="1" t="s">
        <v>1454</v>
      </c>
      <c r="AI679" s="1" t="s">
        <v>1454</v>
      </c>
      <c r="AJ679" s="1" t="s">
        <v>1454</v>
      </c>
      <c r="AK679" s="1" t="s">
        <v>1454</v>
      </c>
      <c r="AL679" s="1" t="s">
        <v>1454</v>
      </c>
      <c r="AM679" s="1" t="s">
        <v>1454</v>
      </c>
      <c r="AN679" s="1">
        <v>1</v>
      </c>
      <c r="AO679" s="1">
        <v>1</v>
      </c>
      <c r="AP679" s="1" t="s">
        <v>3086</v>
      </c>
      <c r="AQ679" s="1" t="s">
        <v>1454</v>
      </c>
      <c r="AR679" s="2">
        <v>2247030</v>
      </c>
      <c r="AS679" s="1" t="s">
        <v>3026</v>
      </c>
      <c r="AT679" s="1">
        <v>44154</v>
      </c>
      <c r="AU679" s="1">
        <v>0</v>
      </c>
      <c r="AV679" s="1">
        <v>0</v>
      </c>
      <c r="AW679" s="1">
        <v>0</v>
      </c>
      <c r="AX679" s="1" t="s">
        <v>1454</v>
      </c>
      <c r="AY679" s="1">
        <v>0</v>
      </c>
      <c r="AZ679" s="1">
        <v>0</v>
      </c>
      <c r="BA679" s="1">
        <v>0</v>
      </c>
    </row>
    <row r="680" spans="1:53" x14ac:dyDescent="0.25">
      <c r="A680" s="309">
        <f t="shared" si="10"/>
        <v>0</v>
      </c>
      <c r="B680" s="1" t="s">
        <v>2639</v>
      </c>
      <c r="C680" s="1">
        <v>14696684</v>
      </c>
      <c r="D680" s="1">
        <v>144105</v>
      </c>
      <c r="E680" s="1">
        <v>4</v>
      </c>
      <c r="F680" s="1">
        <v>1.46966841246889E+16</v>
      </c>
      <c r="G680" s="304">
        <v>44250</v>
      </c>
      <c r="H680" s="304">
        <v>44803</v>
      </c>
      <c r="I680" s="1">
        <v>0</v>
      </c>
      <c r="J680" s="1">
        <v>1</v>
      </c>
      <c r="K680" s="1">
        <v>8</v>
      </c>
      <c r="L680" s="1">
        <v>30</v>
      </c>
      <c r="M680" s="1">
        <v>2</v>
      </c>
      <c r="N680" s="305">
        <v>19.2</v>
      </c>
      <c r="O680" s="305">
        <v>20983</v>
      </c>
      <c r="P680" s="2">
        <v>2500000</v>
      </c>
      <c r="Q680" s="2">
        <v>161668</v>
      </c>
      <c r="R680" s="2">
        <v>1479148</v>
      </c>
      <c r="S680" s="1">
        <v>0</v>
      </c>
      <c r="T680" s="1">
        <v>0</v>
      </c>
      <c r="U680" s="1">
        <v>0</v>
      </c>
      <c r="W680" s="1">
        <v>0</v>
      </c>
      <c r="X680" s="1">
        <v>0</v>
      </c>
      <c r="Y680" s="1">
        <v>0</v>
      </c>
      <c r="AB680" s="304">
        <v>44499</v>
      </c>
      <c r="AC680" s="1">
        <v>1</v>
      </c>
      <c r="AD680" s="1" t="s">
        <v>3016</v>
      </c>
      <c r="AE680" s="1">
        <v>1</v>
      </c>
      <c r="AF680" s="1">
        <v>30</v>
      </c>
      <c r="AG680" s="1">
        <v>0</v>
      </c>
      <c r="AH680" s="1" t="s">
        <v>1454</v>
      </c>
      <c r="AI680" s="1" t="s">
        <v>1454</v>
      </c>
      <c r="AJ680" s="1" t="s">
        <v>1454</v>
      </c>
      <c r="AK680" s="1" t="s">
        <v>1454</v>
      </c>
      <c r="AL680" s="1" t="s">
        <v>1454</v>
      </c>
      <c r="AM680" s="1" t="s">
        <v>1454</v>
      </c>
      <c r="AN680" s="1">
        <v>1</v>
      </c>
      <c r="AO680" s="1">
        <v>1</v>
      </c>
      <c r="AP680" s="1" t="s">
        <v>3086</v>
      </c>
      <c r="AQ680" s="1" t="s">
        <v>1454</v>
      </c>
      <c r="AR680" s="2">
        <v>2799189</v>
      </c>
      <c r="AS680" s="1" t="s">
        <v>3018</v>
      </c>
      <c r="AT680" s="1">
        <v>44250</v>
      </c>
      <c r="AU680" s="1">
        <v>0</v>
      </c>
      <c r="AV680" s="1">
        <v>0</v>
      </c>
      <c r="AW680" s="1">
        <v>0</v>
      </c>
      <c r="AX680" s="1" t="s">
        <v>1454</v>
      </c>
      <c r="AY680" s="1">
        <v>0</v>
      </c>
      <c r="AZ680" s="1">
        <v>0</v>
      </c>
      <c r="BA680" s="1">
        <v>0</v>
      </c>
    </row>
    <row r="681" spans="1:53" x14ac:dyDescent="0.25">
      <c r="A681" s="309">
        <f t="shared" si="10"/>
        <v>0</v>
      </c>
      <c r="B681" s="1" t="s">
        <v>2639</v>
      </c>
      <c r="C681" s="1">
        <v>52225966</v>
      </c>
      <c r="D681" s="1">
        <v>144105</v>
      </c>
      <c r="E681" s="1">
        <v>4</v>
      </c>
      <c r="F681" s="1">
        <v>5.22259661246894E+16</v>
      </c>
      <c r="G681" s="304">
        <v>44425</v>
      </c>
      <c r="H681" s="304">
        <v>44530</v>
      </c>
      <c r="I681" s="1">
        <v>0</v>
      </c>
      <c r="J681" s="1">
        <v>1</v>
      </c>
      <c r="K681" s="1">
        <v>3</v>
      </c>
      <c r="L681" s="1">
        <v>30</v>
      </c>
      <c r="M681" s="1">
        <v>2</v>
      </c>
      <c r="N681" s="305">
        <v>19.2</v>
      </c>
      <c r="O681" s="305">
        <v>20983</v>
      </c>
      <c r="P681" s="2">
        <v>350000</v>
      </c>
      <c r="Q681" s="2">
        <v>91139</v>
      </c>
      <c r="R681" s="2">
        <v>89659</v>
      </c>
      <c r="S681" s="1">
        <v>0</v>
      </c>
      <c r="T681" s="1">
        <v>0</v>
      </c>
      <c r="U681" s="1">
        <v>0</v>
      </c>
      <c r="W681" s="1">
        <v>0</v>
      </c>
      <c r="X681" s="1">
        <v>0</v>
      </c>
      <c r="Y681" s="1">
        <v>0</v>
      </c>
      <c r="AB681" s="304">
        <v>44499</v>
      </c>
      <c r="AC681" s="1">
        <v>1</v>
      </c>
      <c r="AD681" s="1" t="s">
        <v>3016</v>
      </c>
      <c r="AE681" s="1">
        <v>1</v>
      </c>
      <c r="AF681" s="1">
        <v>30</v>
      </c>
      <c r="AG681" s="1">
        <v>0</v>
      </c>
      <c r="AH681" s="1" t="s">
        <v>1454</v>
      </c>
      <c r="AI681" s="1" t="s">
        <v>1454</v>
      </c>
      <c r="AJ681" s="1" t="s">
        <v>1454</v>
      </c>
      <c r="AK681" s="1" t="s">
        <v>1454</v>
      </c>
      <c r="AL681" s="1" t="s">
        <v>1454</v>
      </c>
      <c r="AM681" s="1" t="s">
        <v>1454</v>
      </c>
      <c r="AN681" s="1">
        <v>1</v>
      </c>
      <c r="AO681" s="1">
        <v>1</v>
      </c>
      <c r="AP681" s="1" t="s">
        <v>3086</v>
      </c>
      <c r="AQ681" s="1" t="s">
        <v>1454</v>
      </c>
      <c r="AR681" s="2">
        <v>3056989</v>
      </c>
      <c r="AS681" s="1" t="s">
        <v>3018</v>
      </c>
      <c r="AT681" s="1">
        <v>44425</v>
      </c>
      <c r="AU681" s="1">
        <v>0</v>
      </c>
      <c r="AV681" s="1">
        <v>0</v>
      </c>
      <c r="AW681" s="1">
        <v>0</v>
      </c>
      <c r="AX681" s="1" t="s">
        <v>1454</v>
      </c>
      <c r="AY681" s="1">
        <v>800087565</v>
      </c>
      <c r="AZ681" s="1" t="s">
        <v>3088</v>
      </c>
      <c r="BA681" s="1">
        <v>0</v>
      </c>
    </row>
    <row r="682" spans="1:53" x14ac:dyDescent="0.25">
      <c r="A682" s="309">
        <f t="shared" si="10"/>
        <v>181685</v>
      </c>
      <c r="B682" s="1" t="s">
        <v>2639</v>
      </c>
      <c r="C682" s="1">
        <v>1076327911</v>
      </c>
      <c r="D682" s="1">
        <v>144105</v>
      </c>
      <c r="E682" s="1">
        <v>4</v>
      </c>
      <c r="F682" s="1">
        <v>1.0763279111246799E+18</v>
      </c>
      <c r="G682" s="304">
        <v>44322</v>
      </c>
      <c r="H682" s="304">
        <v>44499</v>
      </c>
      <c r="I682" s="1">
        <v>0</v>
      </c>
      <c r="J682" s="1">
        <v>1</v>
      </c>
      <c r="K682" s="1">
        <v>2</v>
      </c>
      <c r="L682" s="1">
        <v>30</v>
      </c>
      <c r="M682" s="1">
        <v>2</v>
      </c>
      <c r="N682" s="305">
        <v>19.2</v>
      </c>
      <c r="O682" s="305">
        <v>20983</v>
      </c>
      <c r="P682" s="2">
        <v>500000</v>
      </c>
      <c r="Q682" s="2">
        <v>88211</v>
      </c>
      <c r="R682" s="2">
        <v>320000</v>
      </c>
      <c r="S682" s="1">
        <v>0</v>
      </c>
      <c r="T682" s="1">
        <v>0</v>
      </c>
      <c r="U682" s="1">
        <v>0</v>
      </c>
      <c r="W682" s="1">
        <v>0</v>
      </c>
      <c r="X682" s="1">
        <v>0</v>
      </c>
      <c r="Y682" s="1">
        <v>0</v>
      </c>
      <c r="AB682" s="304">
        <v>44498</v>
      </c>
      <c r="AC682" s="1">
        <v>1</v>
      </c>
      <c r="AD682" s="1" t="s">
        <v>3016</v>
      </c>
      <c r="AE682" s="1">
        <v>1</v>
      </c>
      <c r="AF682" s="1">
        <v>30</v>
      </c>
      <c r="AG682" s="1">
        <v>0</v>
      </c>
      <c r="AH682" s="1" t="s">
        <v>1454</v>
      </c>
      <c r="AI682" s="1" t="s">
        <v>1454</v>
      </c>
      <c r="AJ682" s="1" t="s">
        <v>1454</v>
      </c>
      <c r="AK682" s="1" t="s">
        <v>1454</v>
      </c>
      <c r="AL682" s="1" t="s">
        <v>1454</v>
      </c>
      <c r="AM682" s="1" t="s">
        <v>1454</v>
      </c>
      <c r="AN682" s="1">
        <v>1</v>
      </c>
      <c r="AO682" s="1">
        <v>1</v>
      </c>
      <c r="AP682" s="1" t="s">
        <v>3086</v>
      </c>
      <c r="AQ682" s="1" t="s">
        <v>1454</v>
      </c>
      <c r="AR682" s="2">
        <v>138315</v>
      </c>
      <c r="AS682" s="1" t="s">
        <v>3018</v>
      </c>
      <c r="AT682" s="1">
        <v>44322</v>
      </c>
      <c r="AU682" s="1">
        <v>0</v>
      </c>
      <c r="AV682" s="1">
        <v>0</v>
      </c>
      <c r="AW682" s="1">
        <v>0</v>
      </c>
      <c r="AX682" s="1" t="s">
        <v>1454</v>
      </c>
      <c r="AY682" s="1">
        <v>890303093000</v>
      </c>
      <c r="AZ682" s="1">
        <v>0</v>
      </c>
      <c r="BA682" s="1">
        <v>0</v>
      </c>
    </row>
    <row r="683" spans="1:53" x14ac:dyDescent="0.25">
      <c r="A683" s="309">
        <f t="shared" si="10"/>
        <v>2877366</v>
      </c>
      <c r="B683" s="1" t="s">
        <v>2639</v>
      </c>
      <c r="C683" s="1">
        <v>1076327911</v>
      </c>
      <c r="D683" s="1">
        <v>144105</v>
      </c>
      <c r="E683" s="1">
        <v>4</v>
      </c>
      <c r="F683" s="1">
        <v>1.07632791111778E+18</v>
      </c>
      <c r="G683" s="304">
        <v>44064</v>
      </c>
      <c r="H683" s="304">
        <v>45899</v>
      </c>
      <c r="I683" s="1">
        <v>0</v>
      </c>
      <c r="J683" s="1">
        <v>1</v>
      </c>
      <c r="K683" s="1">
        <v>14</v>
      </c>
      <c r="L683" s="1">
        <v>30</v>
      </c>
      <c r="M683" s="1">
        <v>2</v>
      </c>
      <c r="N683" s="305">
        <v>18</v>
      </c>
      <c r="O683" s="305">
        <v>19562</v>
      </c>
      <c r="P683" s="2">
        <v>6030000</v>
      </c>
      <c r="Q683" s="2">
        <v>154069</v>
      </c>
      <c r="R683" s="2">
        <v>5067888</v>
      </c>
      <c r="S683" s="1">
        <v>0</v>
      </c>
      <c r="T683" s="1">
        <v>0</v>
      </c>
      <c r="U683" s="1">
        <v>0</v>
      </c>
      <c r="W683" s="1">
        <v>0</v>
      </c>
      <c r="X683" s="1">
        <v>0</v>
      </c>
      <c r="Y683" s="1">
        <v>0</v>
      </c>
      <c r="AB683" s="304">
        <v>44498</v>
      </c>
      <c r="AC683" s="1">
        <v>1</v>
      </c>
      <c r="AD683" s="1" t="s">
        <v>3016</v>
      </c>
      <c r="AE683" s="1">
        <v>1</v>
      </c>
      <c r="AF683" s="1">
        <v>30</v>
      </c>
      <c r="AG683" s="1">
        <v>0</v>
      </c>
      <c r="AH683" s="1" t="s">
        <v>1454</v>
      </c>
      <c r="AI683" s="1" t="s">
        <v>1454</v>
      </c>
      <c r="AJ683" s="1" t="s">
        <v>1454</v>
      </c>
      <c r="AK683" s="1" t="s">
        <v>1454</v>
      </c>
      <c r="AL683" s="1" t="s">
        <v>1454</v>
      </c>
      <c r="AM683" s="1" t="s">
        <v>1454</v>
      </c>
      <c r="AN683" s="1">
        <v>1</v>
      </c>
      <c r="AO683" s="1">
        <v>1</v>
      </c>
      <c r="AP683" s="1" t="s">
        <v>3086</v>
      </c>
      <c r="AQ683" s="1" t="s">
        <v>1454</v>
      </c>
      <c r="AR683" s="2">
        <v>2190522</v>
      </c>
      <c r="AS683" s="1" t="s">
        <v>3026</v>
      </c>
      <c r="AT683" s="1">
        <v>44064</v>
      </c>
      <c r="AU683" s="1">
        <v>0</v>
      </c>
      <c r="AV683" s="1">
        <v>0</v>
      </c>
      <c r="AW683" s="1">
        <v>0</v>
      </c>
      <c r="AX683" s="1" t="s">
        <v>1454</v>
      </c>
      <c r="AY683" s="1">
        <v>890303093000</v>
      </c>
      <c r="AZ683" s="1">
        <v>0</v>
      </c>
      <c r="BA683" s="1">
        <v>0</v>
      </c>
    </row>
    <row r="684" spans="1:53" x14ac:dyDescent="0.25">
      <c r="A684" s="309">
        <f t="shared" si="10"/>
        <v>2952172</v>
      </c>
      <c r="B684" s="1" t="s">
        <v>2639</v>
      </c>
      <c r="C684" s="1">
        <v>67032509</v>
      </c>
      <c r="D684" s="1">
        <v>144105</v>
      </c>
      <c r="E684" s="1">
        <v>4</v>
      </c>
      <c r="F684" s="1">
        <v>6.7032509210389504E+16</v>
      </c>
      <c r="G684" s="304">
        <v>44454</v>
      </c>
      <c r="H684" s="304">
        <v>45930</v>
      </c>
      <c r="I684" s="1">
        <v>0</v>
      </c>
      <c r="J684" s="1">
        <v>1</v>
      </c>
      <c r="K684" s="1">
        <v>2</v>
      </c>
      <c r="L684" s="1">
        <v>30</v>
      </c>
      <c r="M684" s="1">
        <v>2</v>
      </c>
      <c r="N684" s="305">
        <v>14.4</v>
      </c>
      <c r="O684" s="305">
        <v>15389</v>
      </c>
      <c r="P684" s="2">
        <v>5000000</v>
      </c>
      <c r="Q684" s="2">
        <v>145312</v>
      </c>
      <c r="R684" s="2">
        <v>4853320</v>
      </c>
      <c r="S684" s="1">
        <v>0</v>
      </c>
      <c r="T684" s="1">
        <v>0</v>
      </c>
      <c r="U684" s="1">
        <v>0</v>
      </c>
      <c r="W684" s="1">
        <v>0</v>
      </c>
      <c r="X684" s="1">
        <v>0</v>
      </c>
      <c r="Y684" s="1">
        <v>0</v>
      </c>
      <c r="AB684" s="304">
        <v>44499</v>
      </c>
      <c r="AC684" s="1">
        <v>1</v>
      </c>
      <c r="AD684" s="1" t="s">
        <v>3016</v>
      </c>
      <c r="AE684" s="1">
        <v>1</v>
      </c>
      <c r="AF684" s="1">
        <v>30</v>
      </c>
      <c r="AG684" s="1">
        <v>0</v>
      </c>
      <c r="AH684" s="1" t="s">
        <v>1454</v>
      </c>
      <c r="AI684" s="1" t="s">
        <v>1454</v>
      </c>
      <c r="AJ684" s="1" t="s">
        <v>1454</v>
      </c>
      <c r="AK684" s="1" t="s">
        <v>1454</v>
      </c>
      <c r="AL684" s="1" t="s">
        <v>1454</v>
      </c>
      <c r="AM684" s="1" t="s">
        <v>1454</v>
      </c>
      <c r="AN684" s="1">
        <v>1</v>
      </c>
      <c r="AO684" s="1">
        <v>1</v>
      </c>
      <c r="AP684" s="1" t="s">
        <v>3086</v>
      </c>
      <c r="AQ684" s="1" t="s">
        <v>1454</v>
      </c>
      <c r="AR684" s="2">
        <v>1901148</v>
      </c>
      <c r="AS684" s="1" t="s">
        <v>3023</v>
      </c>
      <c r="AT684" s="1">
        <v>44454</v>
      </c>
      <c r="AU684" s="1">
        <v>0</v>
      </c>
      <c r="AV684" s="1">
        <v>0</v>
      </c>
      <c r="AW684" s="1">
        <v>0</v>
      </c>
      <c r="AX684" s="1" t="s">
        <v>1454</v>
      </c>
      <c r="AY684" s="1">
        <v>0</v>
      </c>
      <c r="AZ684" s="1">
        <v>0</v>
      </c>
      <c r="BA684" s="1">
        <v>0</v>
      </c>
    </row>
    <row r="685" spans="1:53" x14ac:dyDescent="0.25">
      <c r="A685" s="309">
        <f t="shared" si="10"/>
        <v>363909</v>
      </c>
      <c r="B685" s="1" t="s">
        <v>2639</v>
      </c>
      <c r="C685" s="1">
        <v>67032509</v>
      </c>
      <c r="D685" s="1">
        <v>144105</v>
      </c>
      <c r="E685" s="1">
        <v>4</v>
      </c>
      <c r="F685" s="1">
        <v>6.70325091154882E+16</v>
      </c>
      <c r="G685" s="304">
        <v>44026</v>
      </c>
      <c r="H685" s="304">
        <v>45137</v>
      </c>
      <c r="I685" s="1">
        <v>0</v>
      </c>
      <c r="J685" s="1">
        <v>1</v>
      </c>
      <c r="K685" s="1">
        <v>16</v>
      </c>
      <c r="L685" s="1">
        <v>30</v>
      </c>
      <c r="M685" s="1">
        <v>2</v>
      </c>
      <c r="N685" s="305">
        <v>11.4</v>
      </c>
      <c r="O685" s="305">
        <v>12015</v>
      </c>
      <c r="P685" s="2">
        <v>1000000</v>
      </c>
      <c r="Q685" s="2">
        <v>33065</v>
      </c>
      <c r="R685" s="2">
        <v>598260</v>
      </c>
      <c r="S685" s="1">
        <v>0</v>
      </c>
      <c r="T685" s="1">
        <v>0</v>
      </c>
      <c r="U685" s="1">
        <v>0</v>
      </c>
      <c r="W685" s="1">
        <v>0</v>
      </c>
      <c r="X685" s="1">
        <v>0</v>
      </c>
      <c r="Y685" s="1">
        <v>0</v>
      </c>
      <c r="AB685" s="304">
        <v>44499</v>
      </c>
      <c r="AC685" s="1">
        <v>1</v>
      </c>
      <c r="AD685" s="1" t="s">
        <v>3016</v>
      </c>
      <c r="AE685" s="1">
        <v>1</v>
      </c>
      <c r="AF685" s="1">
        <v>30</v>
      </c>
      <c r="AG685" s="1">
        <v>0</v>
      </c>
      <c r="AH685" s="1" t="s">
        <v>1454</v>
      </c>
      <c r="AI685" s="1" t="s">
        <v>1454</v>
      </c>
      <c r="AJ685" s="1" t="s">
        <v>1454</v>
      </c>
      <c r="AK685" s="1" t="s">
        <v>1454</v>
      </c>
      <c r="AL685" s="1" t="s">
        <v>1454</v>
      </c>
      <c r="AM685" s="1" t="s">
        <v>1454</v>
      </c>
      <c r="AN685" s="1">
        <v>1</v>
      </c>
      <c r="AO685" s="1">
        <v>1</v>
      </c>
      <c r="AP685" s="1" t="s">
        <v>3086</v>
      </c>
      <c r="AQ685" s="1" t="s">
        <v>1454</v>
      </c>
      <c r="AR685" s="2">
        <v>234351</v>
      </c>
      <c r="AS685" s="1" t="s">
        <v>3020</v>
      </c>
      <c r="AT685" s="1">
        <v>44026</v>
      </c>
      <c r="AU685" s="1">
        <v>0</v>
      </c>
      <c r="AV685" s="1">
        <v>0</v>
      </c>
      <c r="AW685" s="1">
        <v>0</v>
      </c>
      <c r="AX685" s="1" t="s">
        <v>1454</v>
      </c>
      <c r="AY685" s="1">
        <v>0</v>
      </c>
      <c r="AZ685" s="1">
        <v>0</v>
      </c>
      <c r="BA685" s="1">
        <v>0</v>
      </c>
    </row>
    <row r="686" spans="1:53" x14ac:dyDescent="0.25">
      <c r="A686" s="309">
        <f t="shared" si="10"/>
        <v>2970143</v>
      </c>
      <c r="B686" s="1" t="s">
        <v>2639</v>
      </c>
      <c r="C686" s="1">
        <v>1107094668</v>
      </c>
      <c r="D686" s="1">
        <v>144105</v>
      </c>
      <c r="E686" s="1">
        <v>4</v>
      </c>
      <c r="F686" s="1">
        <v>1.10709466812038E+18</v>
      </c>
      <c r="G686" s="304">
        <v>44267</v>
      </c>
      <c r="H686" s="304">
        <v>45381</v>
      </c>
      <c r="I686" s="1">
        <v>0</v>
      </c>
      <c r="J686" s="1">
        <v>1</v>
      </c>
      <c r="K686" s="1">
        <v>7</v>
      </c>
      <c r="L686" s="1">
        <v>30</v>
      </c>
      <c r="M686" s="1">
        <v>2</v>
      </c>
      <c r="N686" s="305">
        <v>15.6</v>
      </c>
      <c r="O686" s="305">
        <v>16765</v>
      </c>
      <c r="P686" s="2">
        <v>6000000</v>
      </c>
      <c r="Q686" s="2">
        <v>211535</v>
      </c>
      <c r="R686" s="2">
        <v>5048405</v>
      </c>
      <c r="S686" s="1">
        <v>0</v>
      </c>
      <c r="T686" s="1">
        <v>0</v>
      </c>
      <c r="U686" s="1">
        <v>0</v>
      </c>
      <c r="W686" s="1">
        <v>0</v>
      </c>
      <c r="X686" s="1">
        <v>0</v>
      </c>
      <c r="Y686" s="1">
        <v>0</v>
      </c>
      <c r="AB686" s="304">
        <v>44499</v>
      </c>
      <c r="AC686" s="1">
        <v>1</v>
      </c>
      <c r="AD686" s="1" t="s">
        <v>3016</v>
      </c>
      <c r="AE686" s="1">
        <v>1</v>
      </c>
      <c r="AF686" s="1">
        <v>30</v>
      </c>
      <c r="AG686" s="1">
        <v>0</v>
      </c>
      <c r="AH686" s="1" t="s">
        <v>1454</v>
      </c>
      <c r="AI686" s="1" t="s">
        <v>1454</v>
      </c>
      <c r="AJ686" s="1" t="s">
        <v>1454</v>
      </c>
      <c r="AK686" s="1" t="s">
        <v>1454</v>
      </c>
      <c r="AL686" s="1" t="s">
        <v>1454</v>
      </c>
      <c r="AM686" s="1" t="s">
        <v>1454</v>
      </c>
      <c r="AN686" s="1">
        <v>1</v>
      </c>
      <c r="AO686" s="1">
        <v>1</v>
      </c>
      <c r="AP686" s="1" t="s">
        <v>3086</v>
      </c>
      <c r="AQ686" s="1" t="s">
        <v>1454</v>
      </c>
      <c r="AR686" s="2">
        <v>2078262</v>
      </c>
      <c r="AS686" s="1" t="s">
        <v>3021</v>
      </c>
      <c r="AT686" s="1">
        <v>44267</v>
      </c>
      <c r="AU686" s="1">
        <v>0</v>
      </c>
      <c r="AV686" s="1">
        <v>0</v>
      </c>
      <c r="AW686" s="1">
        <v>0</v>
      </c>
      <c r="AX686" s="1" t="s">
        <v>1454</v>
      </c>
      <c r="AY686" s="1">
        <v>0</v>
      </c>
      <c r="AZ686" s="1">
        <v>0</v>
      </c>
      <c r="BA686" s="1">
        <v>0</v>
      </c>
    </row>
    <row r="687" spans="1:53" x14ac:dyDescent="0.25">
      <c r="A687" s="309">
        <f t="shared" si="10"/>
        <v>0</v>
      </c>
      <c r="B687" s="1" t="s">
        <v>2639</v>
      </c>
      <c r="C687" s="1">
        <v>1062308252</v>
      </c>
      <c r="D687" s="1">
        <v>144105</v>
      </c>
      <c r="E687" s="1">
        <v>4</v>
      </c>
      <c r="F687" s="1">
        <v>1.06230825210838E+18</v>
      </c>
      <c r="G687" s="304">
        <v>44420</v>
      </c>
      <c r="H687" s="304">
        <v>44560</v>
      </c>
      <c r="I687" s="1">
        <v>0</v>
      </c>
      <c r="J687" s="1">
        <v>2</v>
      </c>
      <c r="K687" s="1">
        <v>0</v>
      </c>
      <c r="L687" s="1">
        <v>30</v>
      </c>
      <c r="M687" s="1">
        <v>2</v>
      </c>
      <c r="N687" s="305">
        <v>19.2</v>
      </c>
      <c r="O687" s="305">
        <v>20983</v>
      </c>
      <c r="P687" s="2">
        <v>600000</v>
      </c>
      <c r="Q687" s="2">
        <v>0</v>
      </c>
      <c r="R687" s="2">
        <v>600000</v>
      </c>
      <c r="S687" s="1">
        <v>0</v>
      </c>
      <c r="T687" s="1">
        <v>0</v>
      </c>
      <c r="U687" s="1">
        <v>0</v>
      </c>
      <c r="W687" s="1">
        <v>0</v>
      </c>
      <c r="X687" s="1">
        <v>0</v>
      </c>
      <c r="Y687" s="1">
        <v>0</v>
      </c>
      <c r="Z687" s="1">
        <v>600000</v>
      </c>
      <c r="AA687" s="1">
        <v>12</v>
      </c>
      <c r="AB687" s="304">
        <v>44439</v>
      </c>
      <c r="AC687" s="1">
        <v>1</v>
      </c>
      <c r="AD687" s="1" t="s">
        <v>3016</v>
      </c>
      <c r="AE687" s="1">
        <v>1</v>
      </c>
      <c r="AF687" s="1">
        <v>30</v>
      </c>
      <c r="AG687" s="1">
        <v>0</v>
      </c>
      <c r="AH687" s="1" t="s">
        <v>1454</v>
      </c>
      <c r="AI687" s="1" t="s">
        <v>1454</v>
      </c>
      <c r="AJ687" s="1" t="s">
        <v>1454</v>
      </c>
      <c r="AK687" s="1" t="s">
        <v>1454</v>
      </c>
      <c r="AL687" s="1" t="s">
        <v>1454</v>
      </c>
      <c r="AM687" s="1" t="s">
        <v>1454</v>
      </c>
      <c r="AN687" s="1">
        <v>1</v>
      </c>
      <c r="AO687" s="1">
        <v>1</v>
      </c>
      <c r="AP687" s="1" t="s">
        <v>3086</v>
      </c>
      <c r="AQ687" s="1" t="s">
        <v>1454</v>
      </c>
      <c r="AR687" s="2">
        <v>2075152</v>
      </c>
      <c r="AS687" s="1" t="s">
        <v>3044</v>
      </c>
      <c r="AT687" s="1">
        <v>44420</v>
      </c>
      <c r="AU687" s="1">
        <v>0</v>
      </c>
      <c r="AV687" s="1">
        <v>0</v>
      </c>
      <c r="AW687" s="1">
        <v>0</v>
      </c>
      <c r="AX687" s="1" t="s">
        <v>1454</v>
      </c>
      <c r="AY687" s="1">
        <v>890303093000</v>
      </c>
      <c r="AZ687" s="1">
        <v>0</v>
      </c>
      <c r="BA687" s="1">
        <v>0</v>
      </c>
    </row>
    <row r="688" spans="1:53" x14ac:dyDescent="0.25">
      <c r="A688" s="309">
        <f t="shared" si="10"/>
        <v>0</v>
      </c>
      <c r="B688" s="1" t="s">
        <v>2639</v>
      </c>
      <c r="C688" s="1">
        <v>67025678</v>
      </c>
      <c r="D688" s="1">
        <v>144105</v>
      </c>
      <c r="E688" s="1">
        <v>4</v>
      </c>
      <c r="F688" s="1">
        <v>6.70256781246894E+16</v>
      </c>
      <c r="G688" s="304">
        <v>44439</v>
      </c>
      <c r="H688" s="304">
        <v>44620</v>
      </c>
      <c r="I688" s="1">
        <v>0</v>
      </c>
      <c r="J688" s="1">
        <v>1</v>
      </c>
      <c r="K688" s="1">
        <v>2</v>
      </c>
      <c r="L688" s="1">
        <v>30</v>
      </c>
      <c r="M688" s="1">
        <v>2</v>
      </c>
      <c r="N688" s="305">
        <v>19.2</v>
      </c>
      <c r="O688" s="305">
        <v>20983</v>
      </c>
      <c r="P688" s="2">
        <v>1000000</v>
      </c>
      <c r="Q688" s="2">
        <v>176423</v>
      </c>
      <c r="R688" s="2">
        <v>677515</v>
      </c>
      <c r="S688" s="1">
        <v>0</v>
      </c>
      <c r="T688" s="1">
        <v>0</v>
      </c>
      <c r="U688" s="1">
        <v>0</v>
      </c>
      <c r="W688" s="1">
        <v>0</v>
      </c>
      <c r="X688" s="1">
        <v>0</v>
      </c>
      <c r="Y688" s="1">
        <v>0</v>
      </c>
      <c r="AB688" s="304">
        <v>44498</v>
      </c>
      <c r="AC688" s="1">
        <v>1</v>
      </c>
      <c r="AD688" s="1" t="s">
        <v>3016</v>
      </c>
      <c r="AE688" s="1">
        <v>1</v>
      </c>
      <c r="AF688" s="1">
        <v>30</v>
      </c>
      <c r="AG688" s="1">
        <v>0</v>
      </c>
      <c r="AH688" s="1" t="s">
        <v>1454</v>
      </c>
      <c r="AI688" s="1" t="s">
        <v>1454</v>
      </c>
      <c r="AJ688" s="1" t="s">
        <v>1454</v>
      </c>
      <c r="AK688" s="1" t="s">
        <v>1454</v>
      </c>
      <c r="AL688" s="1" t="s">
        <v>1454</v>
      </c>
      <c r="AM688" s="1" t="s">
        <v>1454</v>
      </c>
      <c r="AN688" s="1">
        <v>1</v>
      </c>
      <c r="AO688" s="1">
        <v>1</v>
      </c>
      <c r="AP688" s="1" t="s">
        <v>3086</v>
      </c>
      <c r="AQ688" s="1" t="s">
        <v>1454</v>
      </c>
      <c r="AR688" s="2">
        <v>2073272</v>
      </c>
      <c r="AS688" s="1" t="s">
        <v>3018</v>
      </c>
      <c r="AT688" s="1">
        <v>44439</v>
      </c>
      <c r="AU688" s="1">
        <v>0</v>
      </c>
      <c r="AV688" s="1">
        <v>0</v>
      </c>
      <c r="AW688" s="1">
        <v>0</v>
      </c>
      <c r="AX688" s="1" t="s">
        <v>1454</v>
      </c>
      <c r="AY688" s="1">
        <v>890303093000</v>
      </c>
      <c r="AZ688" s="1">
        <v>0</v>
      </c>
      <c r="BA688" s="1">
        <v>0</v>
      </c>
    </row>
    <row r="689" spans="1:53" x14ac:dyDescent="0.25">
      <c r="A689" s="309">
        <f t="shared" si="10"/>
        <v>2865075</v>
      </c>
      <c r="B689" s="1" t="s">
        <v>2639</v>
      </c>
      <c r="C689" s="1">
        <v>1065096194</v>
      </c>
      <c r="D689" s="1">
        <v>144105</v>
      </c>
      <c r="E689" s="1">
        <v>4</v>
      </c>
      <c r="F689" s="1">
        <v>1.06509619412038E+18</v>
      </c>
      <c r="G689" s="304">
        <v>44448</v>
      </c>
      <c r="H689" s="304">
        <v>45899</v>
      </c>
      <c r="I689" s="1">
        <v>0</v>
      </c>
      <c r="J689" s="1">
        <v>1</v>
      </c>
      <c r="K689" s="1">
        <v>2</v>
      </c>
      <c r="L689" s="1">
        <v>30</v>
      </c>
      <c r="M689" s="1">
        <v>2</v>
      </c>
      <c r="N689" s="305">
        <v>15.6</v>
      </c>
      <c r="O689" s="305">
        <v>16765</v>
      </c>
      <c r="P689" s="2">
        <v>4000000</v>
      </c>
      <c r="Q689" s="2">
        <v>113771</v>
      </c>
      <c r="R689" s="2">
        <v>3879651</v>
      </c>
      <c r="S689" s="1">
        <v>0</v>
      </c>
      <c r="T689" s="1">
        <v>0</v>
      </c>
      <c r="U689" s="1">
        <v>0</v>
      </c>
      <c r="W689" s="1">
        <v>0</v>
      </c>
      <c r="X689" s="1">
        <v>0</v>
      </c>
      <c r="Y689" s="1">
        <v>0</v>
      </c>
      <c r="AB689" s="304">
        <v>44498</v>
      </c>
      <c r="AC689" s="1">
        <v>1</v>
      </c>
      <c r="AD689" s="1" t="s">
        <v>3016</v>
      </c>
      <c r="AE689" s="1">
        <v>1</v>
      </c>
      <c r="AF689" s="1">
        <v>30</v>
      </c>
      <c r="AG689" s="1">
        <v>0</v>
      </c>
      <c r="AH689" s="1" t="s">
        <v>1454</v>
      </c>
      <c r="AI689" s="1" t="s">
        <v>1454</v>
      </c>
      <c r="AJ689" s="1" t="s">
        <v>1454</v>
      </c>
      <c r="AK689" s="1" t="s">
        <v>1454</v>
      </c>
      <c r="AL689" s="1" t="s">
        <v>1454</v>
      </c>
      <c r="AM689" s="1" t="s">
        <v>1454</v>
      </c>
      <c r="AN689" s="1">
        <v>1</v>
      </c>
      <c r="AO689" s="1">
        <v>1</v>
      </c>
      <c r="AP689" s="1" t="s">
        <v>3086</v>
      </c>
      <c r="AQ689" s="1" t="s">
        <v>1454</v>
      </c>
      <c r="AR689" s="2">
        <v>1014576</v>
      </c>
      <c r="AS689" s="1" t="s">
        <v>3021</v>
      </c>
      <c r="AT689" s="1">
        <v>44448</v>
      </c>
      <c r="AU689" s="1">
        <v>0</v>
      </c>
      <c r="AV689" s="1">
        <v>0</v>
      </c>
      <c r="AW689" s="1">
        <v>0</v>
      </c>
      <c r="AX689" s="1" t="s">
        <v>1454</v>
      </c>
      <c r="AY689" s="1">
        <v>890303093000</v>
      </c>
      <c r="AZ689" s="1">
        <v>0</v>
      </c>
      <c r="BA689" s="1">
        <v>0</v>
      </c>
    </row>
    <row r="690" spans="1:53" x14ac:dyDescent="0.25">
      <c r="A690" s="309">
        <f t="shared" si="10"/>
        <v>117184</v>
      </c>
      <c r="B690" s="1" t="s">
        <v>2639</v>
      </c>
      <c r="C690" s="1">
        <v>1065096194</v>
      </c>
      <c r="D690" s="1">
        <v>144105</v>
      </c>
      <c r="E690" s="1">
        <v>4</v>
      </c>
      <c r="F690" s="1">
        <v>1.0650961941246799E+18</v>
      </c>
      <c r="G690" s="304">
        <v>44279</v>
      </c>
      <c r="H690" s="304">
        <v>44591</v>
      </c>
      <c r="I690" s="1">
        <v>0</v>
      </c>
      <c r="J690" s="1">
        <v>1</v>
      </c>
      <c r="K690" s="1">
        <v>7</v>
      </c>
      <c r="L690" s="1">
        <v>30</v>
      </c>
      <c r="M690" s="1">
        <v>2</v>
      </c>
      <c r="N690" s="305">
        <v>19.2</v>
      </c>
      <c r="O690" s="305">
        <v>20983</v>
      </c>
      <c r="P690" s="2">
        <v>500000</v>
      </c>
      <c r="Q690" s="2">
        <v>54649</v>
      </c>
      <c r="R690" s="2">
        <v>158681</v>
      </c>
      <c r="S690" s="1">
        <v>0</v>
      </c>
      <c r="T690" s="1">
        <v>0</v>
      </c>
      <c r="U690" s="1">
        <v>0</v>
      </c>
      <c r="W690" s="1">
        <v>0</v>
      </c>
      <c r="X690" s="1">
        <v>0</v>
      </c>
      <c r="Y690" s="1">
        <v>0</v>
      </c>
      <c r="AB690" s="304">
        <v>44500</v>
      </c>
      <c r="AC690" s="1">
        <v>1</v>
      </c>
      <c r="AD690" s="1" t="s">
        <v>3016</v>
      </c>
      <c r="AE690" s="1">
        <v>1</v>
      </c>
      <c r="AF690" s="1">
        <v>30</v>
      </c>
      <c r="AG690" s="1">
        <v>0</v>
      </c>
      <c r="AH690" s="1" t="s">
        <v>1454</v>
      </c>
      <c r="AI690" s="1" t="s">
        <v>1454</v>
      </c>
      <c r="AJ690" s="1" t="s">
        <v>1454</v>
      </c>
      <c r="AK690" s="1" t="s">
        <v>1454</v>
      </c>
      <c r="AL690" s="1" t="s">
        <v>1454</v>
      </c>
      <c r="AM690" s="1" t="s">
        <v>1454</v>
      </c>
      <c r="AN690" s="1">
        <v>1</v>
      </c>
      <c r="AO690" s="1">
        <v>1</v>
      </c>
      <c r="AP690" s="1" t="s">
        <v>3086</v>
      </c>
      <c r="AQ690" s="1" t="s">
        <v>1454</v>
      </c>
      <c r="AR690" s="2">
        <v>41497</v>
      </c>
      <c r="AS690" s="1" t="s">
        <v>3018</v>
      </c>
      <c r="AT690" s="1">
        <v>44279</v>
      </c>
      <c r="AU690" s="1">
        <v>0</v>
      </c>
      <c r="AV690" s="1">
        <v>0</v>
      </c>
      <c r="AW690" s="1">
        <v>0</v>
      </c>
      <c r="AX690" s="1" t="s">
        <v>1454</v>
      </c>
      <c r="AY690" s="1">
        <v>890303093000</v>
      </c>
      <c r="AZ690" s="1">
        <v>0</v>
      </c>
      <c r="BA690" s="1">
        <v>0</v>
      </c>
    </row>
    <row r="691" spans="1:53" x14ac:dyDescent="0.25">
      <c r="A691" s="309">
        <f t="shared" si="10"/>
        <v>2876139</v>
      </c>
      <c r="B691" s="1" t="s">
        <v>2639</v>
      </c>
      <c r="C691" s="1">
        <v>1065096194</v>
      </c>
      <c r="D691" s="1">
        <v>144105</v>
      </c>
      <c r="E691" s="1">
        <v>4</v>
      </c>
      <c r="F691" s="1">
        <v>1.06509619411778E+18</v>
      </c>
      <c r="G691" s="304">
        <v>44077</v>
      </c>
      <c r="H691" s="304">
        <v>45534</v>
      </c>
      <c r="I691" s="1">
        <v>0</v>
      </c>
      <c r="J691" s="1">
        <v>1</v>
      </c>
      <c r="K691" s="1">
        <v>14</v>
      </c>
      <c r="L691" s="1">
        <v>30</v>
      </c>
      <c r="M691" s="1">
        <v>2</v>
      </c>
      <c r="N691" s="305">
        <v>18</v>
      </c>
      <c r="O691" s="305">
        <v>19562</v>
      </c>
      <c r="P691" s="2">
        <v>5000000</v>
      </c>
      <c r="Q691" s="2">
        <v>147629</v>
      </c>
      <c r="R691" s="2">
        <v>3894632</v>
      </c>
      <c r="S691" s="1">
        <v>0</v>
      </c>
      <c r="T691" s="1">
        <v>0</v>
      </c>
      <c r="U691" s="1">
        <v>0</v>
      </c>
      <c r="W691" s="1">
        <v>0</v>
      </c>
      <c r="X691" s="1">
        <v>0</v>
      </c>
      <c r="Y691" s="1">
        <v>0</v>
      </c>
      <c r="AB691" s="304">
        <v>44498</v>
      </c>
      <c r="AC691" s="1">
        <v>1</v>
      </c>
      <c r="AD691" s="1" t="s">
        <v>3016</v>
      </c>
      <c r="AE691" s="1">
        <v>1</v>
      </c>
      <c r="AF691" s="1">
        <v>30</v>
      </c>
      <c r="AG691" s="1">
        <v>0</v>
      </c>
      <c r="AH691" s="1" t="s">
        <v>1454</v>
      </c>
      <c r="AI691" s="1" t="s">
        <v>1454</v>
      </c>
      <c r="AJ691" s="1" t="s">
        <v>1454</v>
      </c>
      <c r="AK691" s="1" t="s">
        <v>1454</v>
      </c>
      <c r="AL691" s="1" t="s">
        <v>1454</v>
      </c>
      <c r="AM691" s="1" t="s">
        <v>1454</v>
      </c>
      <c r="AN691" s="1">
        <v>1</v>
      </c>
      <c r="AO691" s="1">
        <v>1</v>
      </c>
      <c r="AP691" s="1" t="s">
        <v>3086</v>
      </c>
      <c r="AQ691" s="1" t="s">
        <v>1454</v>
      </c>
      <c r="AR691" s="2">
        <v>1018493</v>
      </c>
      <c r="AS691" s="1" t="s">
        <v>3026</v>
      </c>
      <c r="AT691" s="1">
        <v>44077</v>
      </c>
      <c r="AU691" s="1">
        <v>0</v>
      </c>
      <c r="AV691" s="1">
        <v>0</v>
      </c>
      <c r="AW691" s="1">
        <v>0</v>
      </c>
      <c r="AX691" s="1" t="s">
        <v>1454</v>
      </c>
      <c r="AY691" s="1">
        <v>890303093000</v>
      </c>
      <c r="AZ691" s="1">
        <v>0</v>
      </c>
      <c r="BA691" s="1">
        <v>0</v>
      </c>
    </row>
    <row r="692" spans="1:53" x14ac:dyDescent="0.25">
      <c r="A692" s="309">
        <f t="shared" si="10"/>
        <v>7869675</v>
      </c>
      <c r="B692" s="1" t="s">
        <v>2639</v>
      </c>
      <c r="C692" s="1">
        <v>1144062532</v>
      </c>
      <c r="D692" s="1">
        <v>144105</v>
      </c>
      <c r="E692" s="1">
        <v>4</v>
      </c>
      <c r="F692" s="1">
        <v>1.14406253212038E+18</v>
      </c>
      <c r="G692" s="304">
        <v>44400</v>
      </c>
      <c r="H692" s="304">
        <v>46233</v>
      </c>
      <c r="I692" s="1">
        <v>0</v>
      </c>
      <c r="J692" s="1">
        <v>1</v>
      </c>
      <c r="K692" s="1">
        <v>3</v>
      </c>
      <c r="L692" s="1">
        <v>30</v>
      </c>
      <c r="M692" s="1">
        <v>2</v>
      </c>
      <c r="N692" s="305">
        <v>15.6</v>
      </c>
      <c r="O692" s="305">
        <v>16765</v>
      </c>
      <c r="P692" s="2">
        <v>10000000</v>
      </c>
      <c r="Q692" s="2">
        <v>244245</v>
      </c>
      <c r="R692" s="2">
        <v>9667820</v>
      </c>
      <c r="S692" s="1">
        <v>0</v>
      </c>
      <c r="T692" s="1">
        <v>0</v>
      </c>
      <c r="U692" s="1">
        <v>0</v>
      </c>
      <c r="W692" s="1">
        <v>0</v>
      </c>
      <c r="X692" s="1">
        <v>0</v>
      </c>
      <c r="Y692" s="1">
        <v>0</v>
      </c>
      <c r="AB692" s="304">
        <v>44498</v>
      </c>
      <c r="AC692" s="1">
        <v>1</v>
      </c>
      <c r="AD692" s="1" t="s">
        <v>3016</v>
      </c>
      <c r="AE692" s="1">
        <v>1</v>
      </c>
      <c r="AF692" s="1">
        <v>30</v>
      </c>
      <c r="AG692" s="1">
        <v>0</v>
      </c>
      <c r="AH692" s="1" t="s">
        <v>1454</v>
      </c>
      <c r="AI692" s="1" t="s">
        <v>1454</v>
      </c>
      <c r="AJ692" s="1" t="s">
        <v>1454</v>
      </c>
      <c r="AK692" s="1" t="s">
        <v>1454</v>
      </c>
      <c r="AL692" s="1" t="s">
        <v>1454</v>
      </c>
      <c r="AM692" s="1" t="s">
        <v>1454</v>
      </c>
      <c r="AN692" s="1">
        <v>1</v>
      </c>
      <c r="AO692" s="1">
        <v>1</v>
      </c>
      <c r="AP692" s="1" t="s">
        <v>3086</v>
      </c>
      <c r="AQ692" s="1" t="s">
        <v>1454</v>
      </c>
      <c r="AR692" s="2">
        <v>1798145</v>
      </c>
      <c r="AS692" s="1" t="s">
        <v>3021</v>
      </c>
      <c r="AT692" s="1">
        <v>44400</v>
      </c>
      <c r="AU692" s="1">
        <v>0</v>
      </c>
      <c r="AV692" s="1">
        <v>0</v>
      </c>
      <c r="AW692" s="1">
        <v>0</v>
      </c>
      <c r="AX692" s="1" t="s">
        <v>1454</v>
      </c>
      <c r="AY692" s="1">
        <v>890303093000</v>
      </c>
      <c r="AZ692" s="1">
        <v>0</v>
      </c>
      <c r="BA692" s="1">
        <v>0</v>
      </c>
    </row>
    <row r="693" spans="1:53" x14ac:dyDescent="0.25">
      <c r="A693" s="309">
        <f t="shared" si="10"/>
        <v>1212334</v>
      </c>
      <c r="B693" s="1" t="s">
        <v>2639</v>
      </c>
      <c r="C693" s="1">
        <v>1144062532</v>
      </c>
      <c r="D693" s="1">
        <v>144105</v>
      </c>
      <c r="E693" s="1">
        <v>4</v>
      </c>
      <c r="F693" s="1">
        <v>1.1440625321246799E+18</v>
      </c>
      <c r="G693" s="304">
        <v>44426</v>
      </c>
      <c r="H693" s="304">
        <v>45168</v>
      </c>
      <c r="I693" s="1">
        <v>0</v>
      </c>
      <c r="J693" s="1">
        <v>1</v>
      </c>
      <c r="K693" s="1">
        <v>2</v>
      </c>
      <c r="L693" s="1">
        <v>30</v>
      </c>
      <c r="M693" s="1">
        <v>2</v>
      </c>
      <c r="N693" s="305">
        <v>19.2</v>
      </c>
      <c r="O693" s="305">
        <v>20983</v>
      </c>
      <c r="P693" s="2">
        <v>1600000</v>
      </c>
      <c r="Q693" s="2">
        <v>81277</v>
      </c>
      <c r="R693" s="2">
        <v>1489341</v>
      </c>
      <c r="S693" s="1">
        <v>0</v>
      </c>
      <c r="T693" s="1">
        <v>0</v>
      </c>
      <c r="U693" s="1">
        <v>0</v>
      </c>
      <c r="W693" s="1">
        <v>0</v>
      </c>
      <c r="X693" s="1">
        <v>0</v>
      </c>
      <c r="Y693" s="1">
        <v>0</v>
      </c>
      <c r="AB693" s="304">
        <v>44498</v>
      </c>
      <c r="AC693" s="1">
        <v>1</v>
      </c>
      <c r="AD693" s="1" t="s">
        <v>3016</v>
      </c>
      <c r="AE693" s="1">
        <v>1</v>
      </c>
      <c r="AF693" s="1">
        <v>30</v>
      </c>
      <c r="AG693" s="1">
        <v>0</v>
      </c>
      <c r="AH693" s="1" t="s">
        <v>1454</v>
      </c>
      <c r="AI693" s="1" t="s">
        <v>1454</v>
      </c>
      <c r="AJ693" s="1" t="s">
        <v>1454</v>
      </c>
      <c r="AK693" s="1" t="s">
        <v>1454</v>
      </c>
      <c r="AL693" s="1" t="s">
        <v>1454</v>
      </c>
      <c r="AM693" s="1" t="s">
        <v>1454</v>
      </c>
      <c r="AN693" s="1">
        <v>1</v>
      </c>
      <c r="AO693" s="1">
        <v>1</v>
      </c>
      <c r="AP693" s="1" t="s">
        <v>3086</v>
      </c>
      <c r="AQ693" s="1" t="s">
        <v>1454</v>
      </c>
      <c r="AR693" s="2">
        <v>277007</v>
      </c>
      <c r="AS693" s="1" t="s">
        <v>3018</v>
      </c>
      <c r="AT693" s="1">
        <v>44426</v>
      </c>
      <c r="AU693" s="1">
        <v>0</v>
      </c>
      <c r="AV693" s="1">
        <v>0</v>
      </c>
      <c r="AW693" s="1">
        <v>0</v>
      </c>
      <c r="AX693" s="1" t="s">
        <v>1454</v>
      </c>
      <c r="AY693" s="1">
        <v>890303093000</v>
      </c>
      <c r="AZ693" s="1">
        <v>0</v>
      </c>
      <c r="BA693" s="1">
        <v>0</v>
      </c>
    </row>
    <row r="694" spans="1:53" x14ac:dyDescent="0.25">
      <c r="A694" s="309">
        <f t="shared" si="10"/>
        <v>11293736</v>
      </c>
      <c r="B694" s="1" t="s">
        <v>2639</v>
      </c>
      <c r="C694" s="1">
        <v>66777416</v>
      </c>
      <c r="D694" s="1">
        <v>144120</v>
      </c>
      <c r="E694" s="1">
        <v>4</v>
      </c>
      <c r="F694" s="1">
        <v>6.67774161177882E+16</v>
      </c>
      <c r="G694" s="304">
        <v>44042</v>
      </c>
      <c r="H694" s="304">
        <v>46598</v>
      </c>
      <c r="I694" s="1">
        <v>120</v>
      </c>
      <c r="J694" s="1">
        <v>1</v>
      </c>
      <c r="K694" s="1">
        <v>10</v>
      </c>
      <c r="L694" s="1">
        <v>30</v>
      </c>
      <c r="M694" s="1">
        <v>2</v>
      </c>
      <c r="N694" s="305">
        <v>18</v>
      </c>
      <c r="O694" s="305">
        <v>19562</v>
      </c>
      <c r="P694" s="2">
        <v>13754000</v>
      </c>
      <c r="Q694" s="2">
        <v>291406</v>
      </c>
      <c r="R694" s="2">
        <v>12877613</v>
      </c>
      <c r="S694" s="1">
        <v>484074</v>
      </c>
      <c r="T694" s="1">
        <v>0</v>
      </c>
      <c r="U694" s="1">
        <v>0</v>
      </c>
      <c r="W694" s="1">
        <v>2575523</v>
      </c>
      <c r="X694" s="1">
        <v>484074</v>
      </c>
      <c r="Y694" s="1">
        <v>376140</v>
      </c>
      <c r="AB694" s="304">
        <v>44500</v>
      </c>
      <c r="AC694" s="1">
        <v>1</v>
      </c>
      <c r="AD694" s="1" t="s">
        <v>3016</v>
      </c>
      <c r="AE694" s="1">
        <v>1</v>
      </c>
      <c r="AF694" s="1">
        <v>30</v>
      </c>
      <c r="AG694" s="1">
        <v>389393</v>
      </c>
      <c r="AH694" s="1" t="s">
        <v>1454</v>
      </c>
      <c r="AI694" s="1" t="s">
        <v>1454</v>
      </c>
      <c r="AJ694" s="1" t="s">
        <v>1454</v>
      </c>
      <c r="AK694" s="1" t="s">
        <v>1454</v>
      </c>
      <c r="AL694" s="1" t="s">
        <v>1454</v>
      </c>
      <c r="AM694" s="1" t="s">
        <v>1454</v>
      </c>
      <c r="AN694" s="1">
        <v>1</v>
      </c>
      <c r="AO694" s="1">
        <v>1</v>
      </c>
      <c r="AP694" s="1" t="s">
        <v>3086</v>
      </c>
      <c r="AQ694" s="1" t="s">
        <v>1454</v>
      </c>
      <c r="AR694" s="2">
        <v>1583877</v>
      </c>
      <c r="AS694" s="1" t="s">
        <v>3026</v>
      </c>
      <c r="AT694" s="1">
        <v>44042</v>
      </c>
      <c r="AU694" s="1">
        <v>0</v>
      </c>
      <c r="AV694" s="1">
        <v>0</v>
      </c>
      <c r="AW694" s="1">
        <v>0</v>
      </c>
      <c r="AX694" s="1" t="s">
        <v>1454</v>
      </c>
      <c r="AY694" s="1">
        <v>0</v>
      </c>
      <c r="AZ694" s="1" t="s">
        <v>3087</v>
      </c>
      <c r="BA694" s="1">
        <v>0</v>
      </c>
    </row>
    <row r="695" spans="1:53" x14ac:dyDescent="0.25">
      <c r="A695" s="309">
        <f t="shared" si="10"/>
        <v>259140</v>
      </c>
      <c r="B695" s="1" t="s">
        <v>2639</v>
      </c>
      <c r="C695" s="1">
        <v>66777416</v>
      </c>
      <c r="D695" s="1">
        <v>144120</v>
      </c>
      <c r="E695" s="1">
        <v>4</v>
      </c>
      <c r="F695" s="1">
        <v>6.67774161246888E+16</v>
      </c>
      <c r="G695" s="304">
        <v>44209</v>
      </c>
      <c r="H695" s="304">
        <v>44499</v>
      </c>
      <c r="I695" s="1">
        <v>90</v>
      </c>
      <c r="J695" s="1">
        <v>1</v>
      </c>
      <c r="K695" s="1">
        <v>6</v>
      </c>
      <c r="L695" s="1">
        <v>30</v>
      </c>
      <c r="M695" s="1">
        <v>2</v>
      </c>
      <c r="N695" s="305">
        <v>21.6</v>
      </c>
      <c r="O695" s="305">
        <v>23872</v>
      </c>
      <c r="P695" s="2">
        <v>700000</v>
      </c>
      <c r="Q695" s="2">
        <v>77318</v>
      </c>
      <c r="R695" s="2">
        <v>295483</v>
      </c>
      <c r="S695" s="1">
        <v>12052</v>
      </c>
      <c r="T695" s="1">
        <v>0</v>
      </c>
      <c r="U695" s="1">
        <v>0</v>
      </c>
      <c r="W695" s="1">
        <v>59097</v>
      </c>
      <c r="X695" s="1">
        <v>12052</v>
      </c>
      <c r="Y695" s="1">
        <v>1366</v>
      </c>
      <c r="AB695" s="304">
        <v>44500</v>
      </c>
      <c r="AC695" s="1">
        <v>1</v>
      </c>
      <c r="AD695" s="1" t="s">
        <v>3016</v>
      </c>
      <c r="AE695" s="1">
        <v>1</v>
      </c>
      <c r="AF695" s="1">
        <v>30</v>
      </c>
      <c r="AG695" s="1">
        <v>219567</v>
      </c>
      <c r="AH695" s="1" t="s">
        <v>1454</v>
      </c>
      <c r="AI695" s="1" t="s">
        <v>1454</v>
      </c>
      <c r="AJ695" s="1" t="s">
        <v>1454</v>
      </c>
      <c r="AK695" s="1" t="s">
        <v>1454</v>
      </c>
      <c r="AL695" s="1" t="s">
        <v>1454</v>
      </c>
      <c r="AM695" s="1" t="s">
        <v>1454</v>
      </c>
      <c r="AN695" s="1">
        <v>1</v>
      </c>
      <c r="AO695" s="1">
        <v>1</v>
      </c>
      <c r="AP695" s="1" t="s">
        <v>3086</v>
      </c>
      <c r="AQ695" s="1" t="s">
        <v>1454</v>
      </c>
      <c r="AR695" s="2">
        <v>36343</v>
      </c>
      <c r="AS695" s="1" t="s">
        <v>3018</v>
      </c>
      <c r="AT695" s="1">
        <v>44209</v>
      </c>
      <c r="AU695" s="1">
        <v>0</v>
      </c>
      <c r="AV695" s="1">
        <v>0</v>
      </c>
      <c r="AW695" s="1">
        <v>0</v>
      </c>
      <c r="AX695" s="1" t="s">
        <v>1454</v>
      </c>
      <c r="AY695" s="1">
        <v>0</v>
      </c>
      <c r="AZ695" s="1" t="s">
        <v>3087</v>
      </c>
      <c r="BA695" s="1">
        <v>0</v>
      </c>
    </row>
    <row r="696" spans="1:53" x14ac:dyDescent="0.25">
      <c r="A696" s="309">
        <f t="shared" si="10"/>
        <v>0</v>
      </c>
      <c r="B696" s="1" t="s">
        <v>2639</v>
      </c>
      <c r="C696" s="1">
        <v>1143982841</v>
      </c>
      <c r="D696" s="1">
        <v>144105</v>
      </c>
      <c r="E696" s="1">
        <v>4</v>
      </c>
      <c r="F696" s="1">
        <v>1.1439828411154801E+18</v>
      </c>
      <c r="G696" s="304">
        <v>44246</v>
      </c>
      <c r="H696" s="304">
        <v>44985</v>
      </c>
      <c r="I696" s="1">
        <v>0</v>
      </c>
      <c r="J696" s="1">
        <v>1</v>
      </c>
      <c r="K696" s="1">
        <v>8</v>
      </c>
      <c r="L696" s="1">
        <v>30</v>
      </c>
      <c r="M696" s="1">
        <v>2</v>
      </c>
      <c r="N696" s="305">
        <v>9</v>
      </c>
      <c r="O696" s="305">
        <v>9381</v>
      </c>
      <c r="P696" s="2">
        <v>1630000</v>
      </c>
      <c r="Q696" s="2">
        <v>74682</v>
      </c>
      <c r="R696" s="2">
        <v>1119811</v>
      </c>
      <c r="S696" s="1">
        <v>0</v>
      </c>
      <c r="T696" s="1">
        <v>0</v>
      </c>
      <c r="U696" s="1">
        <v>0</v>
      </c>
      <c r="W696" s="1">
        <v>0</v>
      </c>
      <c r="X696" s="1">
        <v>0</v>
      </c>
      <c r="Y696" s="1">
        <v>0</v>
      </c>
      <c r="AB696" s="304">
        <v>44499</v>
      </c>
      <c r="AC696" s="1">
        <v>1</v>
      </c>
      <c r="AD696" s="1" t="s">
        <v>3016</v>
      </c>
      <c r="AE696" s="1">
        <v>1</v>
      </c>
      <c r="AF696" s="1">
        <v>30</v>
      </c>
      <c r="AG696" s="1">
        <v>0</v>
      </c>
      <c r="AH696" s="1" t="s">
        <v>1454</v>
      </c>
      <c r="AI696" s="1" t="s">
        <v>1454</v>
      </c>
      <c r="AJ696" s="1" t="s">
        <v>1454</v>
      </c>
      <c r="AK696" s="1" t="s">
        <v>1454</v>
      </c>
      <c r="AL696" s="1" t="s">
        <v>1454</v>
      </c>
      <c r="AM696" s="1" t="s">
        <v>1454</v>
      </c>
      <c r="AN696" s="1">
        <v>1</v>
      </c>
      <c r="AO696" s="1">
        <v>1</v>
      </c>
      <c r="AP696" s="1" t="s">
        <v>3086</v>
      </c>
      <c r="AQ696" s="1" t="s">
        <v>1454</v>
      </c>
      <c r="AR696" s="2">
        <v>2078213</v>
      </c>
      <c r="AS696" s="1" t="s">
        <v>3020</v>
      </c>
      <c r="AT696" s="1">
        <v>44246</v>
      </c>
      <c r="AU696" s="1">
        <v>0</v>
      </c>
      <c r="AV696" s="1">
        <v>0</v>
      </c>
      <c r="AW696" s="1">
        <v>0</v>
      </c>
      <c r="AX696" s="1" t="s">
        <v>1454</v>
      </c>
      <c r="AY696" s="1">
        <v>0</v>
      </c>
      <c r="AZ696" s="1" t="s">
        <v>3087</v>
      </c>
      <c r="BA696" s="1">
        <v>0</v>
      </c>
    </row>
    <row r="697" spans="1:53" x14ac:dyDescent="0.25">
      <c r="A697" s="309">
        <f t="shared" si="10"/>
        <v>3654241</v>
      </c>
      <c r="B697" s="1" t="s">
        <v>2639</v>
      </c>
      <c r="C697" s="1">
        <v>66927459</v>
      </c>
      <c r="D697" s="1">
        <v>144105</v>
      </c>
      <c r="E697" s="1">
        <v>4</v>
      </c>
      <c r="F697" s="1">
        <v>6.69274591203892E+16</v>
      </c>
      <c r="G697" s="304">
        <v>44375</v>
      </c>
      <c r="H697" s="304">
        <v>46203</v>
      </c>
      <c r="I697" s="1">
        <v>0</v>
      </c>
      <c r="J697" s="1">
        <v>1</v>
      </c>
      <c r="K697" s="1">
        <v>4</v>
      </c>
      <c r="L697" s="1">
        <v>30</v>
      </c>
      <c r="M697" s="1">
        <v>2</v>
      </c>
      <c r="N697" s="305">
        <v>15.6</v>
      </c>
      <c r="O697" s="305">
        <v>16765</v>
      </c>
      <c r="P697" s="2">
        <v>6000000</v>
      </c>
      <c r="Q697" s="2">
        <v>146547</v>
      </c>
      <c r="R697" s="2">
        <v>5732454</v>
      </c>
      <c r="S697" s="1">
        <v>0</v>
      </c>
      <c r="T697" s="1">
        <v>0</v>
      </c>
      <c r="U697" s="1">
        <v>0</v>
      </c>
      <c r="W697" s="1">
        <v>0</v>
      </c>
      <c r="X697" s="1">
        <v>0</v>
      </c>
      <c r="Y697" s="1">
        <v>0</v>
      </c>
      <c r="AB697" s="304">
        <v>44499</v>
      </c>
      <c r="AC697" s="1">
        <v>1</v>
      </c>
      <c r="AD697" s="1" t="s">
        <v>3016</v>
      </c>
      <c r="AE697" s="1">
        <v>1</v>
      </c>
      <c r="AF697" s="1">
        <v>30</v>
      </c>
      <c r="AG697" s="1">
        <v>0</v>
      </c>
      <c r="AH697" s="1" t="s">
        <v>1454</v>
      </c>
      <c r="AI697" s="1" t="s">
        <v>1454</v>
      </c>
      <c r="AJ697" s="1" t="s">
        <v>1454</v>
      </c>
      <c r="AK697" s="1" t="s">
        <v>1454</v>
      </c>
      <c r="AL697" s="1" t="s">
        <v>1454</v>
      </c>
      <c r="AM697" s="1" t="s">
        <v>1454</v>
      </c>
      <c r="AN697" s="1">
        <v>1</v>
      </c>
      <c r="AO697" s="1">
        <v>1</v>
      </c>
      <c r="AP697" s="1" t="s">
        <v>3086</v>
      </c>
      <c r="AQ697" s="1" t="s">
        <v>1454</v>
      </c>
      <c r="AR697" s="2">
        <v>2078213</v>
      </c>
      <c r="AS697" s="1" t="s">
        <v>3021</v>
      </c>
      <c r="AT697" s="1">
        <v>44375</v>
      </c>
      <c r="AU697" s="1">
        <v>0</v>
      </c>
      <c r="AV697" s="1">
        <v>0</v>
      </c>
      <c r="AW697" s="1">
        <v>0</v>
      </c>
      <c r="AX697" s="1" t="s">
        <v>1454</v>
      </c>
      <c r="AY697" s="1">
        <v>0</v>
      </c>
      <c r="AZ697" s="1" t="s">
        <v>3087</v>
      </c>
      <c r="BA697" s="1">
        <v>0</v>
      </c>
    </row>
    <row r="698" spans="1:53" x14ac:dyDescent="0.25">
      <c r="A698" s="309">
        <f t="shared" si="10"/>
        <v>5559505</v>
      </c>
      <c r="B698" s="1" t="s">
        <v>2639</v>
      </c>
      <c r="C698" s="1">
        <v>38553211</v>
      </c>
      <c r="D698" s="1">
        <v>144105</v>
      </c>
      <c r="E698" s="1">
        <v>4</v>
      </c>
      <c r="F698" s="1">
        <v>3.85532111177884E+16</v>
      </c>
      <c r="G698" s="304">
        <v>44097</v>
      </c>
      <c r="H698" s="304">
        <v>46660</v>
      </c>
      <c r="I698" s="1">
        <v>0</v>
      </c>
      <c r="J698" s="1">
        <v>1</v>
      </c>
      <c r="K698" s="1">
        <v>13</v>
      </c>
      <c r="L698" s="1">
        <v>30</v>
      </c>
      <c r="M698" s="1">
        <v>2</v>
      </c>
      <c r="N698" s="305">
        <v>18</v>
      </c>
      <c r="O698" s="305">
        <v>19562</v>
      </c>
      <c r="P698" s="2">
        <v>8025000</v>
      </c>
      <c r="Q698" s="2">
        <v>170026</v>
      </c>
      <c r="R698" s="2">
        <v>7344548</v>
      </c>
      <c r="S698" s="1">
        <v>0</v>
      </c>
      <c r="T698" s="1">
        <v>0</v>
      </c>
      <c r="U698" s="1">
        <v>0</v>
      </c>
      <c r="W698" s="1">
        <v>0</v>
      </c>
      <c r="X698" s="1">
        <v>0</v>
      </c>
      <c r="Y698" s="1">
        <v>0</v>
      </c>
      <c r="AB698" s="304">
        <v>44499</v>
      </c>
      <c r="AC698" s="1">
        <v>1</v>
      </c>
      <c r="AD698" s="1" t="s">
        <v>3016</v>
      </c>
      <c r="AE698" s="1">
        <v>1</v>
      </c>
      <c r="AF698" s="1">
        <v>30</v>
      </c>
      <c r="AG698" s="1">
        <v>0</v>
      </c>
      <c r="AH698" s="1" t="s">
        <v>1454</v>
      </c>
      <c r="AI698" s="1" t="s">
        <v>1454</v>
      </c>
      <c r="AJ698" s="1" t="s">
        <v>1454</v>
      </c>
      <c r="AK698" s="1" t="s">
        <v>1454</v>
      </c>
      <c r="AL698" s="1" t="s">
        <v>1454</v>
      </c>
      <c r="AM698" s="1" t="s">
        <v>1454</v>
      </c>
      <c r="AN698" s="1">
        <v>1</v>
      </c>
      <c r="AO698" s="1">
        <v>1</v>
      </c>
      <c r="AP698" s="1" t="s">
        <v>3086</v>
      </c>
      <c r="AQ698" s="1" t="s">
        <v>1454</v>
      </c>
      <c r="AR698" s="2">
        <v>1785043</v>
      </c>
      <c r="AS698" s="1" t="s">
        <v>3026</v>
      </c>
      <c r="AT698" s="1">
        <v>44097</v>
      </c>
      <c r="AU698" s="1">
        <v>0</v>
      </c>
      <c r="AV698" s="1">
        <v>0</v>
      </c>
      <c r="AW698" s="1">
        <v>0</v>
      </c>
      <c r="AX698" s="1" t="s">
        <v>1454</v>
      </c>
      <c r="AY698" s="1">
        <v>0</v>
      </c>
      <c r="AZ698" s="1" t="s">
        <v>3087</v>
      </c>
      <c r="BA698" s="1">
        <v>0</v>
      </c>
    </row>
    <row r="699" spans="1:53" x14ac:dyDescent="0.25">
      <c r="A699" s="309">
        <f t="shared" si="10"/>
        <v>913076</v>
      </c>
      <c r="B699" s="1" t="s">
        <v>2639</v>
      </c>
      <c r="C699" s="1">
        <v>38553211</v>
      </c>
      <c r="D699" s="1">
        <v>144105</v>
      </c>
      <c r="E699" s="1">
        <v>4</v>
      </c>
      <c r="F699" s="1">
        <v>3.8553211124688896E+16</v>
      </c>
      <c r="G699" s="304">
        <v>44242</v>
      </c>
      <c r="H699" s="304">
        <v>44957</v>
      </c>
      <c r="I699" s="1">
        <v>0</v>
      </c>
      <c r="J699" s="1">
        <v>1</v>
      </c>
      <c r="K699" s="1">
        <v>9</v>
      </c>
      <c r="L699" s="1">
        <v>30</v>
      </c>
      <c r="M699" s="1">
        <v>2</v>
      </c>
      <c r="N699" s="305">
        <v>19.2</v>
      </c>
      <c r="O699" s="305">
        <v>20983</v>
      </c>
      <c r="P699" s="2">
        <v>1800000</v>
      </c>
      <c r="Q699" s="2">
        <v>91437</v>
      </c>
      <c r="R699" s="2">
        <v>1206246</v>
      </c>
      <c r="S699" s="1">
        <v>0</v>
      </c>
      <c r="T699" s="1">
        <v>0</v>
      </c>
      <c r="U699" s="1">
        <v>0</v>
      </c>
      <c r="W699" s="1">
        <v>0</v>
      </c>
      <c r="X699" s="1">
        <v>0</v>
      </c>
      <c r="Y699" s="1">
        <v>0</v>
      </c>
      <c r="AB699" s="304">
        <v>44499</v>
      </c>
      <c r="AC699" s="1">
        <v>1</v>
      </c>
      <c r="AD699" s="1" t="s">
        <v>3016</v>
      </c>
      <c r="AE699" s="1">
        <v>1</v>
      </c>
      <c r="AF699" s="1">
        <v>30</v>
      </c>
      <c r="AG699" s="1">
        <v>0</v>
      </c>
      <c r="AH699" s="1" t="s">
        <v>1454</v>
      </c>
      <c r="AI699" s="1" t="s">
        <v>1454</v>
      </c>
      <c r="AJ699" s="1" t="s">
        <v>1454</v>
      </c>
      <c r="AK699" s="1" t="s">
        <v>1454</v>
      </c>
      <c r="AL699" s="1" t="s">
        <v>1454</v>
      </c>
      <c r="AM699" s="1" t="s">
        <v>1454</v>
      </c>
      <c r="AN699" s="1">
        <v>1</v>
      </c>
      <c r="AO699" s="1">
        <v>1</v>
      </c>
      <c r="AP699" s="1" t="s">
        <v>3086</v>
      </c>
      <c r="AQ699" s="1" t="s">
        <v>1454</v>
      </c>
      <c r="AR699" s="2">
        <v>293170</v>
      </c>
      <c r="AS699" s="1" t="s">
        <v>3018</v>
      </c>
      <c r="AT699" s="1">
        <v>44242</v>
      </c>
      <c r="AU699" s="1">
        <v>0</v>
      </c>
      <c r="AV699" s="1">
        <v>0</v>
      </c>
      <c r="AW699" s="1">
        <v>0</v>
      </c>
      <c r="AX699" s="1" t="s">
        <v>1454</v>
      </c>
      <c r="AY699" s="1">
        <v>0</v>
      </c>
      <c r="AZ699" s="1" t="s">
        <v>3087</v>
      </c>
      <c r="BA699" s="1">
        <v>0</v>
      </c>
    </row>
    <row r="700" spans="1:53" x14ac:dyDescent="0.25">
      <c r="A700" s="309">
        <f t="shared" si="10"/>
        <v>0</v>
      </c>
      <c r="B700" s="1" t="s">
        <v>2639</v>
      </c>
      <c r="C700" s="1">
        <v>1144043623</v>
      </c>
      <c r="D700" s="1">
        <v>144105</v>
      </c>
      <c r="E700" s="1">
        <v>4</v>
      </c>
      <c r="F700" s="1">
        <v>1.1440436231154801E+18</v>
      </c>
      <c r="G700" s="304">
        <v>44232</v>
      </c>
      <c r="H700" s="304">
        <v>44592</v>
      </c>
      <c r="I700" s="1">
        <v>0</v>
      </c>
      <c r="J700" s="1">
        <v>2</v>
      </c>
      <c r="K700" s="1">
        <v>9</v>
      </c>
      <c r="L700" s="1">
        <v>30</v>
      </c>
      <c r="M700" s="1">
        <v>2</v>
      </c>
      <c r="N700" s="305">
        <v>11.4</v>
      </c>
      <c r="O700" s="305">
        <v>12015</v>
      </c>
      <c r="P700" s="2">
        <v>2000000</v>
      </c>
      <c r="Q700" s="2">
        <v>166667</v>
      </c>
      <c r="R700" s="2">
        <v>499997</v>
      </c>
      <c r="S700" s="1">
        <v>0</v>
      </c>
      <c r="T700" s="1">
        <v>0</v>
      </c>
      <c r="U700" s="1">
        <v>0</v>
      </c>
      <c r="W700" s="1">
        <v>0</v>
      </c>
      <c r="X700" s="1">
        <v>0</v>
      </c>
      <c r="Y700" s="1">
        <v>0</v>
      </c>
      <c r="AB700" s="304">
        <v>44499</v>
      </c>
      <c r="AC700" s="1">
        <v>1</v>
      </c>
      <c r="AD700" s="1" t="s">
        <v>3016</v>
      </c>
      <c r="AE700" s="1">
        <v>1</v>
      </c>
      <c r="AF700" s="1">
        <v>30</v>
      </c>
      <c r="AG700" s="1">
        <v>0</v>
      </c>
      <c r="AH700" s="1" t="s">
        <v>1454</v>
      </c>
      <c r="AI700" s="1" t="s">
        <v>1454</v>
      </c>
      <c r="AJ700" s="1" t="s">
        <v>1454</v>
      </c>
      <c r="AK700" s="1" t="s">
        <v>1454</v>
      </c>
      <c r="AL700" s="1" t="s">
        <v>1454</v>
      </c>
      <c r="AM700" s="1" t="s">
        <v>1454</v>
      </c>
      <c r="AN700" s="1">
        <v>1</v>
      </c>
      <c r="AO700" s="1">
        <v>1</v>
      </c>
      <c r="AP700" s="1" t="s">
        <v>3086</v>
      </c>
      <c r="AQ700" s="1" t="s">
        <v>1454</v>
      </c>
      <c r="AR700" s="2">
        <v>2875009</v>
      </c>
      <c r="AS700" s="1" t="s">
        <v>3020</v>
      </c>
      <c r="AT700" s="1">
        <v>44232</v>
      </c>
      <c r="AU700" s="1">
        <v>0</v>
      </c>
      <c r="AV700" s="1">
        <v>0</v>
      </c>
      <c r="AW700" s="1">
        <v>0</v>
      </c>
      <c r="AX700" s="1" t="s">
        <v>1454</v>
      </c>
      <c r="AY700" s="1">
        <v>0</v>
      </c>
      <c r="AZ700" s="1" t="s">
        <v>3087</v>
      </c>
      <c r="BA700" s="1">
        <v>0</v>
      </c>
    </row>
    <row r="701" spans="1:53" x14ac:dyDescent="0.25">
      <c r="A701" s="309">
        <f t="shared" si="10"/>
        <v>2737961</v>
      </c>
      <c r="B701" s="1" t="s">
        <v>2639</v>
      </c>
      <c r="C701" s="1">
        <v>1118286199</v>
      </c>
      <c r="D701" s="1">
        <v>144105</v>
      </c>
      <c r="E701" s="1">
        <v>4</v>
      </c>
      <c r="F701" s="1">
        <v>1.11828619912038E+18</v>
      </c>
      <c r="G701" s="304">
        <v>44034</v>
      </c>
      <c r="H701" s="304">
        <v>46233</v>
      </c>
      <c r="I701" s="1">
        <v>0</v>
      </c>
      <c r="J701" s="1">
        <v>1</v>
      </c>
      <c r="K701" s="1">
        <v>15</v>
      </c>
      <c r="L701" s="1">
        <v>30</v>
      </c>
      <c r="M701" s="1">
        <v>2</v>
      </c>
      <c r="N701" s="305">
        <v>15.6</v>
      </c>
      <c r="O701" s="305">
        <v>16765</v>
      </c>
      <c r="P701" s="2">
        <v>5400000</v>
      </c>
      <c r="Q701" s="2">
        <v>116803</v>
      </c>
      <c r="R701" s="2">
        <v>4653652</v>
      </c>
      <c r="S701" s="1">
        <v>0</v>
      </c>
      <c r="T701" s="1">
        <v>0</v>
      </c>
      <c r="U701" s="1">
        <v>0</v>
      </c>
      <c r="W701" s="1">
        <v>0</v>
      </c>
      <c r="X701" s="1">
        <v>0</v>
      </c>
      <c r="Y701" s="1">
        <v>0</v>
      </c>
      <c r="AB701" s="304">
        <v>44499</v>
      </c>
      <c r="AC701" s="1">
        <v>1</v>
      </c>
      <c r="AD701" s="1" t="s">
        <v>3016</v>
      </c>
      <c r="AE701" s="1">
        <v>1</v>
      </c>
      <c r="AF701" s="1">
        <v>30</v>
      </c>
      <c r="AG701" s="1">
        <v>0</v>
      </c>
      <c r="AH701" s="1" t="s">
        <v>1454</v>
      </c>
      <c r="AI701" s="1" t="s">
        <v>1454</v>
      </c>
      <c r="AJ701" s="1" t="s">
        <v>1454</v>
      </c>
      <c r="AK701" s="1" t="s">
        <v>1454</v>
      </c>
      <c r="AL701" s="1" t="s">
        <v>1454</v>
      </c>
      <c r="AM701" s="1" t="s">
        <v>1454</v>
      </c>
      <c r="AN701" s="1">
        <v>1</v>
      </c>
      <c r="AO701" s="1">
        <v>1</v>
      </c>
      <c r="AP701" s="1" t="s">
        <v>3086</v>
      </c>
      <c r="AQ701" s="1" t="s">
        <v>1454</v>
      </c>
      <c r="AR701" s="2">
        <v>1915691</v>
      </c>
      <c r="AS701" s="1" t="s">
        <v>3021</v>
      </c>
      <c r="AT701" s="1">
        <v>44034</v>
      </c>
      <c r="AU701" s="1">
        <v>0</v>
      </c>
      <c r="AV701" s="1">
        <v>0</v>
      </c>
      <c r="AW701" s="1">
        <v>0</v>
      </c>
      <c r="AX701" s="1" t="s">
        <v>1454</v>
      </c>
      <c r="AY701" s="1">
        <v>0</v>
      </c>
      <c r="AZ701" s="1" t="s">
        <v>3087</v>
      </c>
      <c r="BA701" s="1">
        <v>0</v>
      </c>
    </row>
    <row r="702" spans="1:53" x14ac:dyDescent="0.25">
      <c r="A702" s="309">
        <f t="shared" si="10"/>
        <v>2977249</v>
      </c>
      <c r="B702" s="1" t="s">
        <v>2639</v>
      </c>
      <c r="C702" s="1">
        <v>1118286199</v>
      </c>
      <c r="D702" s="1">
        <v>144105</v>
      </c>
      <c r="E702" s="1">
        <v>4</v>
      </c>
      <c r="F702" s="1">
        <v>1.11828619911738E+18</v>
      </c>
      <c r="G702" s="304">
        <v>43217</v>
      </c>
      <c r="H702" s="304">
        <v>45412</v>
      </c>
      <c r="I702" s="1">
        <v>0</v>
      </c>
      <c r="J702" s="1">
        <v>1</v>
      </c>
      <c r="K702" s="1">
        <v>39</v>
      </c>
      <c r="L702" s="1">
        <v>30</v>
      </c>
      <c r="M702" s="1">
        <v>2</v>
      </c>
      <c r="N702" s="305">
        <v>18</v>
      </c>
      <c r="O702" s="305">
        <v>19562</v>
      </c>
      <c r="P702" s="2">
        <v>8544000</v>
      </c>
      <c r="Q702" s="2">
        <v>196263</v>
      </c>
      <c r="R702" s="2">
        <v>5060366</v>
      </c>
      <c r="S702" s="1">
        <v>0</v>
      </c>
      <c r="T702" s="1">
        <v>0</v>
      </c>
      <c r="U702" s="1">
        <v>0</v>
      </c>
      <c r="W702" s="1">
        <v>0</v>
      </c>
      <c r="X702" s="1">
        <v>0</v>
      </c>
      <c r="Y702" s="1">
        <v>0</v>
      </c>
      <c r="AB702" s="304">
        <v>44499</v>
      </c>
      <c r="AC702" s="1">
        <v>1</v>
      </c>
      <c r="AD702" s="1" t="s">
        <v>3016</v>
      </c>
      <c r="AE702" s="1">
        <v>1</v>
      </c>
      <c r="AF702" s="1">
        <v>30</v>
      </c>
      <c r="AG702" s="1">
        <v>0</v>
      </c>
      <c r="AH702" s="1" t="s">
        <v>1454</v>
      </c>
      <c r="AI702" s="1" t="s">
        <v>1454</v>
      </c>
      <c r="AJ702" s="1" t="s">
        <v>1454</v>
      </c>
      <c r="AK702" s="1" t="s">
        <v>1454</v>
      </c>
      <c r="AL702" s="1" t="s">
        <v>1454</v>
      </c>
      <c r="AM702" s="1" t="s">
        <v>1454</v>
      </c>
      <c r="AN702" s="1">
        <v>1</v>
      </c>
      <c r="AO702" s="1">
        <v>1</v>
      </c>
      <c r="AP702" s="1" t="s">
        <v>3086</v>
      </c>
      <c r="AQ702" s="1" t="s">
        <v>1454</v>
      </c>
      <c r="AR702" s="2">
        <v>2083117</v>
      </c>
      <c r="AS702" s="1" t="s">
        <v>3038</v>
      </c>
      <c r="AT702" s="1">
        <v>43217</v>
      </c>
      <c r="AU702" s="1">
        <v>0</v>
      </c>
      <c r="AV702" s="1">
        <v>0</v>
      </c>
      <c r="AW702" s="1">
        <v>0</v>
      </c>
      <c r="AX702" s="1" t="s">
        <v>1454</v>
      </c>
      <c r="AY702" s="1">
        <v>0</v>
      </c>
      <c r="AZ702" s="1" t="s">
        <v>3087</v>
      </c>
      <c r="BA702" s="1">
        <v>0</v>
      </c>
    </row>
    <row r="703" spans="1:53" x14ac:dyDescent="0.25">
      <c r="A703" s="309">
        <f t="shared" si="10"/>
        <v>3605479</v>
      </c>
      <c r="B703" s="1" t="s">
        <v>2639</v>
      </c>
      <c r="C703" s="1">
        <v>31578355</v>
      </c>
      <c r="D703" s="1">
        <v>144105</v>
      </c>
      <c r="E703" s="1">
        <v>4</v>
      </c>
      <c r="F703" s="1">
        <v>315783551203521</v>
      </c>
      <c r="G703" s="304">
        <v>44145</v>
      </c>
      <c r="H703" s="304">
        <v>46325</v>
      </c>
      <c r="I703" s="1">
        <v>0</v>
      </c>
      <c r="J703" s="1">
        <v>1</v>
      </c>
      <c r="K703" s="1">
        <v>12</v>
      </c>
      <c r="L703" s="1">
        <v>30</v>
      </c>
      <c r="M703" s="1">
        <v>2</v>
      </c>
      <c r="N703" s="305">
        <v>16.8</v>
      </c>
      <c r="O703" s="305">
        <v>18156</v>
      </c>
      <c r="P703" s="2">
        <v>7000000</v>
      </c>
      <c r="Q703" s="2">
        <v>157289</v>
      </c>
      <c r="R703" s="2">
        <v>6274476</v>
      </c>
      <c r="S703" s="1">
        <v>0</v>
      </c>
      <c r="T703" s="1">
        <v>0</v>
      </c>
      <c r="U703" s="1">
        <v>0</v>
      </c>
      <c r="W703" s="1">
        <v>0</v>
      </c>
      <c r="X703" s="1">
        <v>0</v>
      </c>
      <c r="Y703" s="1">
        <v>0</v>
      </c>
      <c r="AA703" s="306"/>
      <c r="AB703" s="304">
        <v>44499</v>
      </c>
      <c r="AC703" s="1">
        <v>1</v>
      </c>
      <c r="AD703" s="1" t="s">
        <v>3016</v>
      </c>
      <c r="AE703" s="1">
        <v>1</v>
      </c>
      <c r="AF703" s="1">
        <v>30</v>
      </c>
      <c r="AG703" s="1">
        <v>0</v>
      </c>
      <c r="AH703" s="1" t="s">
        <v>1454</v>
      </c>
      <c r="AI703" s="1" t="s">
        <v>1454</v>
      </c>
      <c r="AJ703" s="1" t="s">
        <v>1454</v>
      </c>
      <c r="AK703" s="1" t="s">
        <v>1454</v>
      </c>
      <c r="AL703" s="1" t="s">
        <v>1454</v>
      </c>
      <c r="AM703" s="1" t="s">
        <v>1454</v>
      </c>
      <c r="AN703" s="1">
        <v>1</v>
      </c>
      <c r="AO703" s="1">
        <v>1</v>
      </c>
      <c r="AP703" s="1" t="s">
        <v>3086</v>
      </c>
      <c r="AQ703" s="1" t="s">
        <v>1454</v>
      </c>
      <c r="AR703" s="2">
        <v>2668997</v>
      </c>
      <c r="AS703" s="1" t="s">
        <v>3021</v>
      </c>
      <c r="AT703" s="1">
        <v>44145</v>
      </c>
      <c r="AU703" s="1">
        <v>0</v>
      </c>
      <c r="AV703" s="1">
        <v>0</v>
      </c>
      <c r="AW703" s="1">
        <v>0</v>
      </c>
      <c r="AX703" s="1" t="s">
        <v>1454</v>
      </c>
      <c r="AY703" s="1">
        <v>800087565</v>
      </c>
      <c r="AZ703" s="304" t="s">
        <v>3088</v>
      </c>
      <c r="BA703" s="1">
        <v>0</v>
      </c>
    </row>
    <row r="704" spans="1:53" x14ac:dyDescent="0.25">
      <c r="A704" s="309">
        <f t="shared" si="10"/>
        <v>1189992</v>
      </c>
      <c r="B704" s="1" t="s">
        <v>2639</v>
      </c>
      <c r="C704" s="1">
        <v>31980803</v>
      </c>
      <c r="D704" s="1">
        <v>144105</v>
      </c>
      <c r="E704" s="1">
        <v>4</v>
      </c>
      <c r="F704" s="1">
        <v>3.19808031203892E+16</v>
      </c>
      <c r="G704" s="304">
        <v>44390</v>
      </c>
      <c r="H704" s="304">
        <v>46568</v>
      </c>
      <c r="I704" s="1">
        <v>0</v>
      </c>
      <c r="J704" s="1">
        <v>1</v>
      </c>
      <c r="K704" s="1">
        <v>4</v>
      </c>
      <c r="L704" s="1">
        <v>30</v>
      </c>
      <c r="M704" s="1">
        <v>2</v>
      </c>
      <c r="N704" s="305">
        <v>14.4</v>
      </c>
      <c r="O704" s="305">
        <v>15389</v>
      </c>
      <c r="P704" s="2">
        <v>4000000</v>
      </c>
      <c r="Q704" s="2">
        <v>84580</v>
      </c>
      <c r="R704" s="2">
        <v>3859064</v>
      </c>
      <c r="S704" s="1">
        <v>0</v>
      </c>
      <c r="T704" s="1">
        <v>0</v>
      </c>
      <c r="U704" s="1">
        <v>0</v>
      </c>
      <c r="W704" s="1">
        <v>0</v>
      </c>
      <c r="X704" s="1">
        <v>0</v>
      </c>
      <c r="Y704" s="1">
        <v>0</v>
      </c>
      <c r="AB704" s="304">
        <v>44499</v>
      </c>
      <c r="AC704" s="1">
        <v>1</v>
      </c>
      <c r="AD704" s="1" t="s">
        <v>3016</v>
      </c>
      <c r="AE704" s="1">
        <v>1</v>
      </c>
      <c r="AF704" s="1">
        <v>30</v>
      </c>
      <c r="AG704" s="1">
        <v>0</v>
      </c>
      <c r="AH704" s="1" t="s">
        <v>1454</v>
      </c>
      <c r="AI704" s="1" t="s">
        <v>1454</v>
      </c>
      <c r="AJ704" s="1" t="s">
        <v>1454</v>
      </c>
      <c r="AK704" s="1" t="s">
        <v>1454</v>
      </c>
      <c r="AL704" s="1" t="s">
        <v>1454</v>
      </c>
      <c r="AM704" s="1" t="s">
        <v>1454</v>
      </c>
      <c r="AN704" s="1">
        <v>1</v>
      </c>
      <c r="AO704" s="1">
        <v>1</v>
      </c>
      <c r="AP704" s="1" t="s">
        <v>3086</v>
      </c>
      <c r="AQ704" s="1" t="s">
        <v>1454</v>
      </c>
      <c r="AR704" s="2">
        <v>2669072</v>
      </c>
      <c r="AS704" s="1" t="s">
        <v>3021</v>
      </c>
      <c r="AT704" s="1">
        <v>44390</v>
      </c>
      <c r="AU704" s="1">
        <v>0</v>
      </c>
      <c r="AV704" s="1">
        <v>0</v>
      </c>
      <c r="AW704" s="1">
        <v>0</v>
      </c>
      <c r="AX704" s="1" t="s">
        <v>1454</v>
      </c>
      <c r="AY704" s="1">
        <v>800087565</v>
      </c>
      <c r="AZ704" s="304" t="s">
        <v>3088</v>
      </c>
      <c r="BA704" s="1">
        <v>0</v>
      </c>
    </row>
    <row r="705" spans="1:53" x14ac:dyDescent="0.25">
      <c r="A705" s="309">
        <f t="shared" si="10"/>
        <v>856067</v>
      </c>
      <c r="B705" s="1" t="s">
        <v>2639</v>
      </c>
      <c r="C705" s="1">
        <v>66932517</v>
      </c>
      <c r="D705" s="1">
        <v>144105</v>
      </c>
      <c r="E705" s="1">
        <v>4</v>
      </c>
      <c r="F705" s="1">
        <v>6.6932517210389504E+16</v>
      </c>
      <c r="G705" s="304">
        <v>44484</v>
      </c>
      <c r="H705" s="304">
        <v>45107</v>
      </c>
      <c r="I705" s="1">
        <v>0</v>
      </c>
      <c r="J705" s="1">
        <v>1</v>
      </c>
      <c r="K705" s="1">
        <v>0</v>
      </c>
      <c r="L705" s="1">
        <v>30</v>
      </c>
      <c r="M705" s="1">
        <v>2</v>
      </c>
      <c r="N705" s="305">
        <v>13.2</v>
      </c>
      <c r="O705" s="305">
        <v>14029</v>
      </c>
      <c r="P705" s="2">
        <v>1500000</v>
      </c>
      <c r="Q705" s="2">
        <v>86082</v>
      </c>
      <c r="R705" s="2">
        <v>1500000</v>
      </c>
      <c r="S705" s="1">
        <v>0</v>
      </c>
      <c r="T705" s="1">
        <v>0</v>
      </c>
      <c r="U705" s="1">
        <v>0</v>
      </c>
      <c r="W705" s="1">
        <v>0</v>
      </c>
      <c r="X705" s="1">
        <v>0</v>
      </c>
      <c r="Y705" s="1">
        <v>0</v>
      </c>
      <c r="AB705" s="304">
        <v>44484</v>
      </c>
      <c r="AC705" s="1">
        <v>1</v>
      </c>
      <c r="AD705" s="1" t="s">
        <v>3016</v>
      </c>
      <c r="AE705" s="1">
        <v>1</v>
      </c>
      <c r="AF705" s="1">
        <v>30</v>
      </c>
      <c r="AG705" s="1">
        <v>0</v>
      </c>
      <c r="AH705" s="1" t="s">
        <v>1454</v>
      </c>
      <c r="AI705" s="1" t="s">
        <v>1454</v>
      </c>
      <c r="AJ705" s="1" t="s">
        <v>1454</v>
      </c>
      <c r="AK705" s="1" t="s">
        <v>1454</v>
      </c>
      <c r="AL705" s="1" t="s">
        <v>1454</v>
      </c>
      <c r="AM705" s="1" t="s">
        <v>1454</v>
      </c>
      <c r="AN705" s="1">
        <v>1</v>
      </c>
      <c r="AO705" s="1">
        <v>1</v>
      </c>
      <c r="AP705" s="1" t="s">
        <v>3086</v>
      </c>
      <c r="AQ705" s="1" t="s">
        <v>1454</v>
      </c>
      <c r="AR705" s="2">
        <v>643933</v>
      </c>
      <c r="AS705" s="1" t="s">
        <v>3023</v>
      </c>
      <c r="AT705" s="1">
        <v>44484</v>
      </c>
      <c r="AU705" s="1">
        <v>0</v>
      </c>
      <c r="AV705" s="1">
        <v>0</v>
      </c>
      <c r="AW705" s="1">
        <v>0</v>
      </c>
      <c r="AX705" s="1" t="s">
        <v>1454</v>
      </c>
      <c r="AY705" s="1">
        <v>890303093000</v>
      </c>
      <c r="AZ705" s="1">
        <v>0</v>
      </c>
      <c r="BA705" s="1">
        <v>0</v>
      </c>
    </row>
    <row r="706" spans="1:53" x14ac:dyDescent="0.25">
      <c r="A706" s="309">
        <f t="shared" ref="A706:A769" si="11">IF(+R706&gt;AR706,R706-AR706,0)</f>
        <v>2824507</v>
      </c>
      <c r="B706" s="1" t="s">
        <v>2639</v>
      </c>
      <c r="C706" s="1">
        <v>66932517</v>
      </c>
      <c r="D706" s="1">
        <v>144105</v>
      </c>
      <c r="E706" s="1">
        <v>4</v>
      </c>
      <c r="F706" s="1">
        <v>6.69325172671886E+16</v>
      </c>
      <c r="G706" s="304">
        <v>44165</v>
      </c>
      <c r="H706" s="304">
        <v>44925</v>
      </c>
      <c r="I706" s="1">
        <v>0</v>
      </c>
      <c r="J706" s="1">
        <v>1</v>
      </c>
      <c r="K706" s="1">
        <v>10</v>
      </c>
      <c r="L706" s="1">
        <v>30</v>
      </c>
      <c r="M706" s="1">
        <v>2</v>
      </c>
      <c r="N706" s="305">
        <v>11.76</v>
      </c>
      <c r="O706" s="305">
        <v>12415</v>
      </c>
      <c r="P706" s="2">
        <v>8000000</v>
      </c>
      <c r="Q706" s="2">
        <v>386982</v>
      </c>
      <c r="R706" s="2">
        <v>4949098</v>
      </c>
      <c r="S706" s="1">
        <v>0</v>
      </c>
      <c r="T706" s="1">
        <v>0</v>
      </c>
      <c r="U706" s="1">
        <v>0</v>
      </c>
      <c r="W706" s="1">
        <v>0</v>
      </c>
      <c r="X706" s="1">
        <v>0</v>
      </c>
      <c r="Y706" s="1">
        <v>0</v>
      </c>
      <c r="AB706" s="304">
        <v>44498</v>
      </c>
      <c r="AC706" s="1">
        <v>1</v>
      </c>
      <c r="AD706" s="1" t="s">
        <v>3016</v>
      </c>
      <c r="AE706" s="1">
        <v>1</v>
      </c>
      <c r="AF706" s="1">
        <v>30</v>
      </c>
      <c r="AG706" s="1">
        <v>0</v>
      </c>
      <c r="AH706" s="1" t="s">
        <v>1454</v>
      </c>
      <c r="AI706" s="1" t="s">
        <v>1454</v>
      </c>
      <c r="AJ706" s="1" t="s">
        <v>1454</v>
      </c>
      <c r="AK706" s="1" t="s">
        <v>1454</v>
      </c>
      <c r="AL706" s="1" t="s">
        <v>1454</v>
      </c>
      <c r="AM706" s="1" t="s">
        <v>1454</v>
      </c>
      <c r="AN706" s="1">
        <v>1</v>
      </c>
      <c r="AO706" s="1">
        <v>1</v>
      </c>
      <c r="AP706" s="1" t="s">
        <v>3086</v>
      </c>
      <c r="AQ706" s="1" t="s">
        <v>1454</v>
      </c>
      <c r="AR706" s="2">
        <v>2124591</v>
      </c>
      <c r="AS706" s="1" t="s">
        <v>3039</v>
      </c>
      <c r="AT706" s="1">
        <v>44165</v>
      </c>
      <c r="AU706" s="1">
        <v>0</v>
      </c>
      <c r="AV706" s="1">
        <v>0</v>
      </c>
      <c r="AW706" s="1">
        <v>0</v>
      </c>
      <c r="AX706" s="1" t="s">
        <v>1454</v>
      </c>
      <c r="AY706" s="1">
        <v>890303093000</v>
      </c>
      <c r="AZ706" s="1">
        <v>0</v>
      </c>
      <c r="BA706" s="1">
        <v>0</v>
      </c>
    </row>
    <row r="707" spans="1:53" x14ac:dyDescent="0.25">
      <c r="A707" s="309">
        <f t="shared" si="11"/>
        <v>59366</v>
      </c>
      <c r="B707" s="1" t="s">
        <v>2639</v>
      </c>
      <c r="C707" s="1">
        <v>66932517</v>
      </c>
      <c r="D707" s="1">
        <v>144105</v>
      </c>
      <c r="E707" s="1">
        <v>4</v>
      </c>
      <c r="F707" s="1">
        <v>6.6932517210488896E+16</v>
      </c>
      <c r="G707" s="304">
        <v>44265</v>
      </c>
      <c r="H707" s="304">
        <v>44560</v>
      </c>
      <c r="I707" s="1">
        <v>0</v>
      </c>
      <c r="J707" s="1">
        <v>1</v>
      </c>
      <c r="K707" s="1">
        <v>8</v>
      </c>
      <c r="L707" s="1">
        <v>30</v>
      </c>
      <c r="M707" s="1">
        <v>2</v>
      </c>
      <c r="N707" s="305">
        <v>9</v>
      </c>
      <c r="O707" s="305">
        <v>9381</v>
      </c>
      <c r="P707" s="2">
        <v>500000</v>
      </c>
      <c r="Q707" s="2">
        <v>52791</v>
      </c>
      <c r="R707" s="2">
        <v>104021</v>
      </c>
      <c r="S707" s="1">
        <v>0</v>
      </c>
      <c r="T707" s="1">
        <v>0</v>
      </c>
      <c r="U707" s="1">
        <v>0</v>
      </c>
      <c r="W707" s="1">
        <v>0</v>
      </c>
      <c r="X707" s="1">
        <v>0</v>
      </c>
      <c r="Y707" s="1">
        <v>0</v>
      </c>
      <c r="AB707" s="304">
        <v>44498</v>
      </c>
      <c r="AC707" s="1">
        <v>1</v>
      </c>
      <c r="AD707" s="1" t="s">
        <v>3016</v>
      </c>
      <c r="AE707" s="1">
        <v>1</v>
      </c>
      <c r="AF707" s="1">
        <v>30</v>
      </c>
      <c r="AG707" s="1">
        <v>0</v>
      </c>
      <c r="AH707" s="1" t="s">
        <v>1454</v>
      </c>
      <c r="AI707" s="1" t="s">
        <v>1454</v>
      </c>
      <c r="AJ707" s="1" t="s">
        <v>1454</v>
      </c>
      <c r="AK707" s="1" t="s">
        <v>1454</v>
      </c>
      <c r="AL707" s="1" t="s">
        <v>1454</v>
      </c>
      <c r="AM707" s="1" t="s">
        <v>1454</v>
      </c>
      <c r="AN707" s="1">
        <v>1</v>
      </c>
      <c r="AO707" s="1">
        <v>1</v>
      </c>
      <c r="AP707" s="1" t="s">
        <v>3086</v>
      </c>
      <c r="AQ707" s="1" t="s">
        <v>1454</v>
      </c>
      <c r="AR707" s="2">
        <v>44655</v>
      </c>
      <c r="AS707" s="1" t="s">
        <v>3094</v>
      </c>
      <c r="AT707" s="1">
        <v>44265</v>
      </c>
      <c r="AU707" s="1">
        <v>0</v>
      </c>
      <c r="AV707" s="1">
        <v>0</v>
      </c>
      <c r="AW707" s="1">
        <v>0</v>
      </c>
      <c r="AX707" s="1" t="s">
        <v>1454</v>
      </c>
      <c r="AY707" s="1">
        <v>890303093000</v>
      </c>
      <c r="AZ707" s="1">
        <v>0</v>
      </c>
      <c r="BA707" s="1">
        <v>0</v>
      </c>
    </row>
    <row r="708" spans="1:53" x14ac:dyDescent="0.25">
      <c r="A708" s="309">
        <f t="shared" si="11"/>
        <v>662839</v>
      </c>
      <c r="B708" s="1" t="s">
        <v>2639</v>
      </c>
      <c r="C708" s="1">
        <v>66932517</v>
      </c>
      <c r="D708" s="1">
        <v>144105</v>
      </c>
      <c r="E708" s="1">
        <v>4</v>
      </c>
      <c r="F708" s="1">
        <v>6.6932517260386496E+16</v>
      </c>
      <c r="G708" s="304">
        <v>43651</v>
      </c>
      <c r="H708" s="304">
        <v>45107</v>
      </c>
      <c r="I708" s="1">
        <v>0</v>
      </c>
      <c r="J708" s="1">
        <v>1</v>
      </c>
      <c r="K708" s="1">
        <v>25</v>
      </c>
      <c r="L708" s="1">
        <v>30</v>
      </c>
      <c r="M708" s="1">
        <v>2</v>
      </c>
      <c r="N708" s="305">
        <v>18</v>
      </c>
      <c r="O708" s="305">
        <v>19562</v>
      </c>
      <c r="P708" s="2">
        <v>2000000</v>
      </c>
      <c r="Q708" s="2">
        <v>61596</v>
      </c>
      <c r="R708" s="2">
        <v>1161426</v>
      </c>
      <c r="S708" s="1">
        <v>0</v>
      </c>
      <c r="T708" s="1">
        <v>0</v>
      </c>
      <c r="U708" s="1">
        <v>0</v>
      </c>
      <c r="W708" s="1">
        <v>0</v>
      </c>
      <c r="X708" s="1">
        <v>0</v>
      </c>
      <c r="Y708" s="1">
        <v>0</v>
      </c>
      <c r="AB708" s="304">
        <v>44498</v>
      </c>
      <c r="AC708" s="1">
        <v>1</v>
      </c>
      <c r="AD708" s="1" t="s">
        <v>3016</v>
      </c>
      <c r="AE708" s="1">
        <v>1</v>
      </c>
      <c r="AF708" s="1">
        <v>30</v>
      </c>
      <c r="AG708" s="1">
        <v>0</v>
      </c>
      <c r="AH708" s="1" t="s">
        <v>1454</v>
      </c>
      <c r="AI708" s="1" t="s">
        <v>1454</v>
      </c>
      <c r="AJ708" s="1" t="s">
        <v>1454</v>
      </c>
      <c r="AK708" s="1" t="s">
        <v>1454</v>
      </c>
      <c r="AL708" s="1" t="s">
        <v>1454</v>
      </c>
      <c r="AM708" s="1" t="s">
        <v>1454</v>
      </c>
      <c r="AN708" s="1">
        <v>1</v>
      </c>
      <c r="AO708" s="1">
        <v>1</v>
      </c>
      <c r="AP708" s="1" t="s">
        <v>3086</v>
      </c>
      <c r="AQ708" s="1" t="s">
        <v>1454</v>
      </c>
      <c r="AR708" s="2">
        <v>498587</v>
      </c>
      <c r="AS708" s="1" t="s">
        <v>3040</v>
      </c>
      <c r="AT708" s="1">
        <v>43651</v>
      </c>
      <c r="AU708" s="1">
        <v>0</v>
      </c>
      <c r="AV708" s="1">
        <v>0</v>
      </c>
      <c r="AW708" s="1">
        <v>0</v>
      </c>
      <c r="AX708" s="1" t="s">
        <v>1454</v>
      </c>
      <c r="AY708" s="1">
        <v>890303093000</v>
      </c>
      <c r="AZ708" s="1">
        <v>0</v>
      </c>
      <c r="BA708" s="1">
        <v>0</v>
      </c>
    </row>
    <row r="709" spans="1:53" x14ac:dyDescent="0.25">
      <c r="A709" s="309">
        <f t="shared" si="11"/>
        <v>288515</v>
      </c>
      <c r="B709" s="1" t="s">
        <v>2639</v>
      </c>
      <c r="C709" s="1">
        <v>66932517</v>
      </c>
      <c r="D709" s="1">
        <v>144105</v>
      </c>
      <c r="E709" s="1">
        <v>4</v>
      </c>
      <c r="F709" s="1">
        <v>6.69325172671854E+16</v>
      </c>
      <c r="G709" s="304">
        <v>43434</v>
      </c>
      <c r="H709" s="304">
        <v>44925</v>
      </c>
      <c r="I709" s="1">
        <v>0</v>
      </c>
      <c r="J709" s="1">
        <v>1</v>
      </c>
      <c r="K709" s="1">
        <v>31</v>
      </c>
      <c r="L709" s="1">
        <v>30</v>
      </c>
      <c r="M709" s="1">
        <v>2</v>
      </c>
      <c r="N709" s="305">
        <v>11.76</v>
      </c>
      <c r="O709" s="305">
        <v>12415</v>
      </c>
      <c r="P709" s="2">
        <v>1200000</v>
      </c>
      <c r="Q709" s="2">
        <v>33062</v>
      </c>
      <c r="R709" s="2">
        <v>505536</v>
      </c>
      <c r="S709" s="1">
        <v>0</v>
      </c>
      <c r="T709" s="1">
        <v>0</v>
      </c>
      <c r="U709" s="1">
        <v>0</v>
      </c>
      <c r="W709" s="1">
        <v>0</v>
      </c>
      <c r="X709" s="1">
        <v>0</v>
      </c>
      <c r="Y709" s="1">
        <v>0</v>
      </c>
      <c r="AB709" s="304">
        <v>44498</v>
      </c>
      <c r="AC709" s="1">
        <v>1</v>
      </c>
      <c r="AD709" s="1" t="s">
        <v>3016</v>
      </c>
      <c r="AE709" s="1">
        <v>1</v>
      </c>
      <c r="AF709" s="1">
        <v>30</v>
      </c>
      <c r="AG709" s="1">
        <v>0</v>
      </c>
      <c r="AH709" s="1" t="s">
        <v>1454</v>
      </c>
      <c r="AI709" s="1" t="s">
        <v>1454</v>
      </c>
      <c r="AJ709" s="1" t="s">
        <v>1454</v>
      </c>
      <c r="AK709" s="1" t="s">
        <v>1454</v>
      </c>
      <c r="AL709" s="1" t="s">
        <v>1454</v>
      </c>
      <c r="AM709" s="1" t="s">
        <v>1454</v>
      </c>
      <c r="AN709" s="1">
        <v>1</v>
      </c>
      <c r="AO709" s="1">
        <v>1</v>
      </c>
      <c r="AP709" s="1" t="s">
        <v>3086</v>
      </c>
      <c r="AQ709" s="1" t="s">
        <v>1454</v>
      </c>
      <c r="AR709" s="2">
        <v>217021</v>
      </c>
      <c r="AS709" s="1" t="s">
        <v>3039</v>
      </c>
      <c r="AT709" s="1">
        <v>43434</v>
      </c>
      <c r="AU709" s="1">
        <v>0</v>
      </c>
      <c r="AV709" s="1">
        <v>0</v>
      </c>
      <c r="AW709" s="1">
        <v>0</v>
      </c>
      <c r="AX709" s="1" t="s">
        <v>1454</v>
      </c>
      <c r="AY709" s="1">
        <v>890303093000</v>
      </c>
      <c r="AZ709" s="1">
        <v>0</v>
      </c>
      <c r="BA709" s="1">
        <v>0</v>
      </c>
    </row>
    <row r="710" spans="1:53" x14ac:dyDescent="0.25">
      <c r="A710" s="309">
        <f t="shared" si="11"/>
        <v>0</v>
      </c>
      <c r="B710" s="1" t="s">
        <v>2639</v>
      </c>
      <c r="C710" s="1">
        <v>29687382</v>
      </c>
      <c r="D710" s="1">
        <v>144105</v>
      </c>
      <c r="E710" s="1">
        <v>4</v>
      </c>
      <c r="F710" s="1">
        <v>2.96873821130141E+16</v>
      </c>
      <c r="G710" s="304">
        <v>44484</v>
      </c>
      <c r="H710" s="304">
        <v>44803</v>
      </c>
      <c r="I710" s="1">
        <v>0</v>
      </c>
      <c r="J710" s="1">
        <v>1</v>
      </c>
      <c r="K710" s="1">
        <v>0</v>
      </c>
      <c r="L710" s="1">
        <v>30</v>
      </c>
      <c r="M710" s="1">
        <v>2</v>
      </c>
      <c r="N710" s="305">
        <v>19.8</v>
      </c>
      <c r="O710" s="305">
        <v>21699</v>
      </c>
      <c r="P710" s="2">
        <v>400000</v>
      </c>
      <c r="Q710" s="2">
        <v>43774</v>
      </c>
      <c r="R710" s="2">
        <v>400000</v>
      </c>
      <c r="S710" s="1">
        <v>0</v>
      </c>
      <c r="T710" s="1">
        <v>0</v>
      </c>
      <c r="U710" s="1">
        <v>0</v>
      </c>
      <c r="W710" s="1">
        <v>0</v>
      </c>
      <c r="X710" s="1">
        <v>0</v>
      </c>
      <c r="Y710" s="1">
        <v>0</v>
      </c>
      <c r="AB710" s="304">
        <v>44484</v>
      </c>
      <c r="AC710" s="1">
        <v>1</v>
      </c>
      <c r="AD710" s="1" t="s">
        <v>3016</v>
      </c>
      <c r="AE710" s="1">
        <v>1</v>
      </c>
      <c r="AF710" s="1">
        <v>30</v>
      </c>
      <c r="AG710" s="1">
        <v>0</v>
      </c>
      <c r="AH710" s="1" t="s">
        <v>1454</v>
      </c>
      <c r="AI710" s="1" t="s">
        <v>1454</v>
      </c>
      <c r="AJ710" s="1" t="s">
        <v>1454</v>
      </c>
      <c r="AK710" s="1" t="s">
        <v>1454</v>
      </c>
      <c r="AL710" s="1" t="s">
        <v>1454</v>
      </c>
      <c r="AM710" s="1" t="s">
        <v>1454</v>
      </c>
      <c r="AN710" s="1">
        <v>1</v>
      </c>
      <c r="AO710" s="1">
        <v>1</v>
      </c>
      <c r="AP710" s="1" t="s">
        <v>3086</v>
      </c>
      <c r="AQ710" s="1" t="s">
        <v>1454</v>
      </c>
      <c r="AR710" s="2">
        <v>3273189</v>
      </c>
      <c r="AS710" s="1" t="s">
        <v>3078</v>
      </c>
      <c r="AT710" s="1">
        <v>44484</v>
      </c>
      <c r="AU710" s="1">
        <v>0</v>
      </c>
      <c r="AV710" s="1">
        <v>0</v>
      </c>
      <c r="AW710" s="1">
        <v>0</v>
      </c>
      <c r="AX710" s="1" t="s">
        <v>1454</v>
      </c>
      <c r="AY710" s="1">
        <v>890303093000</v>
      </c>
      <c r="AZ710" s="1">
        <v>0</v>
      </c>
      <c r="BA710" s="1">
        <v>0</v>
      </c>
    </row>
    <row r="711" spans="1:53" x14ac:dyDescent="0.25">
      <c r="A711" s="309">
        <f t="shared" si="11"/>
        <v>2345472</v>
      </c>
      <c r="B711" s="1" t="s">
        <v>2639</v>
      </c>
      <c r="C711" s="1">
        <v>1144183688</v>
      </c>
      <c r="D711" s="1">
        <v>144105</v>
      </c>
      <c r="E711" s="1">
        <v>4</v>
      </c>
      <c r="F711" s="1">
        <v>1.14418368810038E+18</v>
      </c>
      <c r="G711" s="304">
        <v>43866</v>
      </c>
      <c r="H711" s="304">
        <v>45322</v>
      </c>
      <c r="I711" s="1">
        <v>0</v>
      </c>
      <c r="J711" s="1">
        <v>1</v>
      </c>
      <c r="K711" s="1">
        <v>18</v>
      </c>
      <c r="L711" s="1">
        <v>30</v>
      </c>
      <c r="M711" s="1">
        <v>2</v>
      </c>
      <c r="N711" s="305">
        <v>18</v>
      </c>
      <c r="O711" s="305">
        <v>19562</v>
      </c>
      <c r="P711" s="2">
        <v>7500000</v>
      </c>
      <c r="Q711" s="2">
        <v>221443</v>
      </c>
      <c r="R711" s="2">
        <v>5300081</v>
      </c>
      <c r="S711" s="1">
        <v>0</v>
      </c>
      <c r="T711" s="1">
        <v>0</v>
      </c>
      <c r="U711" s="1">
        <v>0</v>
      </c>
      <c r="W711" s="1">
        <v>0</v>
      </c>
      <c r="X711" s="1">
        <v>0</v>
      </c>
      <c r="Y711" s="1">
        <v>0</v>
      </c>
      <c r="AB711" s="304">
        <v>44499</v>
      </c>
      <c r="AC711" s="1">
        <v>1</v>
      </c>
      <c r="AD711" s="1" t="s">
        <v>3016</v>
      </c>
      <c r="AE711" s="1">
        <v>1</v>
      </c>
      <c r="AF711" s="1">
        <v>30</v>
      </c>
      <c r="AG711" s="1">
        <v>0</v>
      </c>
      <c r="AH711" s="1" t="s">
        <v>1454</v>
      </c>
      <c r="AI711" s="1" t="s">
        <v>1454</v>
      </c>
      <c r="AJ711" s="1" t="s">
        <v>1454</v>
      </c>
      <c r="AK711" s="1" t="s">
        <v>1454</v>
      </c>
      <c r="AL711" s="1" t="s">
        <v>1454</v>
      </c>
      <c r="AM711" s="1" t="s">
        <v>1454</v>
      </c>
      <c r="AN711" s="1">
        <v>1</v>
      </c>
      <c r="AO711" s="1">
        <v>1</v>
      </c>
      <c r="AP711" s="1" t="s">
        <v>3086</v>
      </c>
      <c r="AQ711" s="1" t="s">
        <v>1454</v>
      </c>
      <c r="AR711" s="2">
        <v>2954609</v>
      </c>
      <c r="AS711" s="1" t="s">
        <v>3043</v>
      </c>
      <c r="AT711" s="1">
        <v>43866</v>
      </c>
      <c r="AU711" s="1">
        <v>0</v>
      </c>
      <c r="AV711" s="1">
        <v>0</v>
      </c>
      <c r="AW711" s="1">
        <v>0</v>
      </c>
      <c r="AX711" s="1" t="s">
        <v>1454</v>
      </c>
      <c r="AY711" s="1">
        <v>800087565</v>
      </c>
      <c r="AZ711" s="1" t="s">
        <v>3088</v>
      </c>
      <c r="BA711" s="1">
        <v>0</v>
      </c>
    </row>
    <row r="712" spans="1:53" x14ac:dyDescent="0.25">
      <c r="A712" s="309">
        <f t="shared" si="11"/>
        <v>8139130</v>
      </c>
      <c r="B712" s="1" t="s">
        <v>2639</v>
      </c>
      <c r="C712" s="1">
        <v>66973898</v>
      </c>
      <c r="D712" s="1">
        <v>144105</v>
      </c>
      <c r="E712" s="1">
        <v>4</v>
      </c>
      <c r="F712" s="1">
        <v>6.6973898124687504E+16</v>
      </c>
      <c r="G712" s="304">
        <v>43844</v>
      </c>
      <c r="H712" s="304">
        <v>44592</v>
      </c>
      <c r="I712" s="1">
        <v>0</v>
      </c>
      <c r="J712" s="1">
        <v>1</v>
      </c>
      <c r="K712" s="1">
        <v>2</v>
      </c>
      <c r="L712" s="1">
        <v>30</v>
      </c>
      <c r="M712" s="1">
        <v>2</v>
      </c>
      <c r="N712" s="305">
        <v>21.6</v>
      </c>
      <c r="O712" s="305">
        <v>23872</v>
      </c>
      <c r="P712" s="2">
        <v>10500000</v>
      </c>
      <c r="Q712" s="2">
        <v>544140</v>
      </c>
      <c r="R712" s="2">
        <v>9699694</v>
      </c>
      <c r="S712" s="1">
        <v>0</v>
      </c>
      <c r="T712" s="1">
        <v>0</v>
      </c>
      <c r="U712" s="1">
        <v>0</v>
      </c>
      <c r="W712" s="1">
        <v>0</v>
      </c>
      <c r="X712" s="1">
        <v>0</v>
      </c>
      <c r="Y712" s="1">
        <v>0</v>
      </c>
      <c r="AB712" s="304">
        <v>44500</v>
      </c>
      <c r="AC712" s="1">
        <v>1</v>
      </c>
      <c r="AD712" s="1" t="s">
        <v>3016</v>
      </c>
      <c r="AE712" s="1">
        <v>1</v>
      </c>
      <c r="AF712" s="1">
        <v>30</v>
      </c>
      <c r="AG712" s="1">
        <v>0</v>
      </c>
      <c r="AH712" s="1" t="s">
        <v>1454</v>
      </c>
      <c r="AI712" s="1" t="s">
        <v>1454</v>
      </c>
      <c r="AJ712" s="1" t="s">
        <v>1454</v>
      </c>
      <c r="AK712" s="1" t="s">
        <v>1454</v>
      </c>
      <c r="AL712" s="1" t="s">
        <v>1454</v>
      </c>
      <c r="AM712" s="1" t="s">
        <v>1454</v>
      </c>
      <c r="AN712" s="1">
        <v>1</v>
      </c>
      <c r="AO712" s="1">
        <v>1</v>
      </c>
      <c r="AP712" s="1" t="s">
        <v>3086</v>
      </c>
      <c r="AQ712" s="1" t="s">
        <v>1454</v>
      </c>
      <c r="AR712" s="2">
        <v>1560564</v>
      </c>
      <c r="AS712" s="1" t="s">
        <v>3018</v>
      </c>
      <c r="AT712" s="1">
        <v>43844</v>
      </c>
      <c r="AU712" s="1">
        <v>0</v>
      </c>
      <c r="AV712" s="1">
        <v>0</v>
      </c>
      <c r="AW712" s="1">
        <v>0</v>
      </c>
      <c r="AX712" s="1" t="s">
        <v>1454</v>
      </c>
      <c r="AY712" s="1">
        <v>0</v>
      </c>
      <c r="AZ712" s="1">
        <v>0</v>
      </c>
      <c r="BA712" s="1">
        <v>0</v>
      </c>
    </row>
    <row r="713" spans="1:53" x14ac:dyDescent="0.25">
      <c r="A713" s="309">
        <f t="shared" si="11"/>
        <v>33037122</v>
      </c>
      <c r="B713" s="1" t="s">
        <v>2639</v>
      </c>
      <c r="C713" s="1">
        <v>66973898</v>
      </c>
      <c r="D713" s="1">
        <v>144105</v>
      </c>
      <c r="E713" s="1">
        <v>4</v>
      </c>
      <c r="F713" s="1">
        <v>6.6973898120389E+16</v>
      </c>
      <c r="G713" s="304">
        <v>44300</v>
      </c>
      <c r="H713" s="304">
        <v>45777</v>
      </c>
      <c r="I713" s="1">
        <v>0</v>
      </c>
      <c r="J713" s="1">
        <v>1</v>
      </c>
      <c r="K713" s="1">
        <v>6</v>
      </c>
      <c r="L713" s="1">
        <v>30</v>
      </c>
      <c r="M713" s="1">
        <v>2</v>
      </c>
      <c r="N713" s="305">
        <v>14.4</v>
      </c>
      <c r="O713" s="305">
        <v>15389</v>
      </c>
      <c r="P713" s="2">
        <v>43500000</v>
      </c>
      <c r="Q713" s="2">
        <v>1210638</v>
      </c>
      <c r="R713" s="2">
        <v>39371528</v>
      </c>
      <c r="S713" s="1">
        <v>0</v>
      </c>
      <c r="T713" s="1">
        <v>0</v>
      </c>
      <c r="U713" s="1">
        <v>0</v>
      </c>
      <c r="W713" s="1">
        <v>0</v>
      </c>
      <c r="X713" s="1">
        <v>0</v>
      </c>
      <c r="Y713" s="1">
        <v>0</v>
      </c>
      <c r="AB713" s="304">
        <v>44499</v>
      </c>
      <c r="AC713" s="1">
        <v>1</v>
      </c>
      <c r="AD713" s="1" t="s">
        <v>3016</v>
      </c>
      <c r="AE713" s="1">
        <v>1</v>
      </c>
      <c r="AF713" s="1">
        <v>30</v>
      </c>
      <c r="AG713" s="1">
        <v>0</v>
      </c>
      <c r="AH713" s="1" t="s">
        <v>1454</v>
      </c>
      <c r="AI713" s="1" t="s">
        <v>1454</v>
      </c>
      <c r="AJ713" s="1" t="s">
        <v>1454</v>
      </c>
      <c r="AK713" s="1" t="s">
        <v>1454</v>
      </c>
      <c r="AL713" s="1" t="s">
        <v>1454</v>
      </c>
      <c r="AM713" s="1" t="s">
        <v>1454</v>
      </c>
      <c r="AN713" s="1">
        <v>1</v>
      </c>
      <c r="AO713" s="1">
        <v>1</v>
      </c>
      <c r="AP713" s="1" t="s">
        <v>3086</v>
      </c>
      <c r="AQ713" s="1" t="s">
        <v>1454</v>
      </c>
      <c r="AR713" s="2">
        <v>6334406</v>
      </c>
      <c r="AS713" s="1" t="s">
        <v>3021</v>
      </c>
      <c r="AT713" s="1">
        <v>44300</v>
      </c>
      <c r="AU713" s="1">
        <v>0</v>
      </c>
      <c r="AV713" s="1">
        <v>0</v>
      </c>
      <c r="AW713" s="1">
        <v>0</v>
      </c>
      <c r="AX713" s="1" t="s">
        <v>1454</v>
      </c>
      <c r="AY713" s="1">
        <v>0</v>
      </c>
      <c r="AZ713" s="1">
        <v>0</v>
      </c>
      <c r="BA713" s="1">
        <v>0</v>
      </c>
    </row>
    <row r="714" spans="1:53" x14ac:dyDescent="0.25">
      <c r="A714" s="309">
        <f t="shared" si="11"/>
        <v>10280766</v>
      </c>
      <c r="B714" s="1" t="s">
        <v>2639</v>
      </c>
      <c r="C714" s="1">
        <v>1112100289</v>
      </c>
      <c r="D714" s="1">
        <v>144105</v>
      </c>
      <c r="E714" s="1">
        <v>4</v>
      </c>
      <c r="F714" s="1">
        <v>1.1121002891182799E+18</v>
      </c>
      <c r="G714" s="304">
        <v>44432</v>
      </c>
      <c r="H714" s="304">
        <v>46629</v>
      </c>
      <c r="I714" s="1">
        <v>0</v>
      </c>
      <c r="J714" s="1">
        <v>1</v>
      </c>
      <c r="K714" s="1">
        <v>2</v>
      </c>
      <c r="L714" s="1">
        <v>30</v>
      </c>
      <c r="M714" s="1">
        <v>2</v>
      </c>
      <c r="N714" s="305">
        <v>15.6</v>
      </c>
      <c r="O714" s="305">
        <v>16765</v>
      </c>
      <c r="P714" s="2">
        <v>16000000</v>
      </c>
      <c r="Q714" s="2">
        <v>348834</v>
      </c>
      <c r="R714" s="2">
        <v>15732539</v>
      </c>
      <c r="S714" s="1">
        <v>0</v>
      </c>
      <c r="T714" s="1">
        <v>0</v>
      </c>
      <c r="U714" s="1">
        <v>0</v>
      </c>
      <c r="W714" s="1">
        <v>0</v>
      </c>
      <c r="X714" s="1">
        <v>0</v>
      </c>
      <c r="Y714" s="1">
        <v>0</v>
      </c>
      <c r="AB714" s="304">
        <v>44499</v>
      </c>
      <c r="AC714" s="1">
        <v>1</v>
      </c>
      <c r="AD714" s="1" t="s">
        <v>3016</v>
      </c>
      <c r="AE714" s="1">
        <v>1</v>
      </c>
      <c r="AF714" s="1">
        <v>30</v>
      </c>
      <c r="AG714" s="1">
        <v>0</v>
      </c>
      <c r="AH714" s="1" t="s">
        <v>1454</v>
      </c>
      <c r="AI714" s="1" t="s">
        <v>1454</v>
      </c>
      <c r="AJ714" s="1" t="s">
        <v>1454</v>
      </c>
      <c r="AK714" s="1" t="s">
        <v>1454</v>
      </c>
      <c r="AL714" s="1" t="s">
        <v>1454</v>
      </c>
      <c r="AM714" s="1" t="s">
        <v>1454</v>
      </c>
      <c r="AN714" s="1">
        <v>1</v>
      </c>
      <c r="AO714" s="1">
        <v>1</v>
      </c>
      <c r="AP714" s="1" t="s">
        <v>3086</v>
      </c>
      <c r="AQ714" s="1" t="s">
        <v>1454</v>
      </c>
      <c r="AR714" s="2">
        <v>5451773</v>
      </c>
      <c r="AS714" s="1" t="s">
        <v>3024</v>
      </c>
      <c r="AT714" s="1">
        <v>44432</v>
      </c>
      <c r="AU714" s="1">
        <v>0</v>
      </c>
      <c r="AV714" s="1">
        <v>0</v>
      </c>
      <c r="AW714" s="1">
        <v>0</v>
      </c>
      <c r="AX714" s="1" t="s">
        <v>1454</v>
      </c>
      <c r="AY714" s="1">
        <v>800087565</v>
      </c>
      <c r="AZ714" s="1" t="s">
        <v>3088</v>
      </c>
      <c r="BA714" s="1">
        <v>0</v>
      </c>
    </row>
    <row r="715" spans="1:53" x14ac:dyDescent="0.25">
      <c r="A715" s="309">
        <f t="shared" si="11"/>
        <v>5505374</v>
      </c>
      <c r="B715" s="1" t="s">
        <v>2639</v>
      </c>
      <c r="C715" s="1">
        <v>52934511</v>
      </c>
      <c r="D715" s="1">
        <v>144105</v>
      </c>
      <c r="E715" s="1">
        <v>4</v>
      </c>
      <c r="F715" s="1">
        <v>5.29345112676872E+16</v>
      </c>
      <c r="G715" s="304">
        <v>43781</v>
      </c>
      <c r="H715" s="304">
        <v>45960</v>
      </c>
      <c r="I715" s="1">
        <v>0</v>
      </c>
      <c r="J715" s="1">
        <v>1</v>
      </c>
      <c r="K715" s="1">
        <v>21</v>
      </c>
      <c r="L715" s="1">
        <v>30</v>
      </c>
      <c r="M715" s="1">
        <v>2</v>
      </c>
      <c r="N715" s="305">
        <v>18</v>
      </c>
      <c r="O715" s="305">
        <v>19562</v>
      </c>
      <c r="P715" s="2">
        <v>14270211</v>
      </c>
      <c r="Q715" s="2">
        <v>347527</v>
      </c>
      <c r="R715" s="2">
        <v>11727597</v>
      </c>
      <c r="S715" s="1">
        <v>0</v>
      </c>
      <c r="T715" s="1">
        <v>0</v>
      </c>
      <c r="U715" s="1">
        <v>0</v>
      </c>
      <c r="W715" s="1">
        <v>0</v>
      </c>
      <c r="X715" s="1">
        <v>0</v>
      </c>
      <c r="Y715" s="1">
        <v>0</v>
      </c>
      <c r="AB715" s="304">
        <v>44499</v>
      </c>
      <c r="AC715" s="1">
        <v>1</v>
      </c>
      <c r="AD715" s="1" t="s">
        <v>3016</v>
      </c>
      <c r="AE715" s="1">
        <v>1</v>
      </c>
      <c r="AF715" s="1">
        <v>30</v>
      </c>
      <c r="AG715" s="1">
        <v>0</v>
      </c>
      <c r="AH715" s="1" t="s">
        <v>1454</v>
      </c>
      <c r="AI715" s="1" t="s">
        <v>1454</v>
      </c>
      <c r="AJ715" s="1" t="s">
        <v>1454</v>
      </c>
      <c r="AK715" s="1" t="s">
        <v>1454</v>
      </c>
      <c r="AL715" s="1" t="s">
        <v>1454</v>
      </c>
      <c r="AM715" s="1" t="s">
        <v>1454</v>
      </c>
      <c r="AN715" s="1">
        <v>1</v>
      </c>
      <c r="AO715" s="1">
        <v>1</v>
      </c>
      <c r="AP715" s="1" t="s">
        <v>3086</v>
      </c>
      <c r="AQ715" s="1" t="s">
        <v>1454</v>
      </c>
      <c r="AR715" s="2">
        <v>6222223</v>
      </c>
      <c r="AS715" s="1" t="s">
        <v>3059</v>
      </c>
      <c r="AT715" s="1">
        <v>43781</v>
      </c>
      <c r="AU715" s="1">
        <v>0</v>
      </c>
      <c r="AV715" s="1">
        <v>0</v>
      </c>
      <c r="AW715" s="1">
        <v>0</v>
      </c>
      <c r="AX715" s="1" t="s">
        <v>1454</v>
      </c>
      <c r="AY715" s="1">
        <v>800087565</v>
      </c>
      <c r="AZ715" s="1" t="s">
        <v>3088</v>
      </c>
      <c r="BA715" s="1">
        <v>0</v>
      </c>
    </row>
    <row r="716" spans="1:53" x14ac:dyDescent="0.25">
      <c r="A716" s="309">
        <f t="shared" si="11"/>
        <v>1657115</v>
      </c>
      <c r="B716" s="1" t="s">
        <v>2639</v>
      </c>
      <c r="C716" s="1">
        <v>66659027</v>
      </c>
      <c r="D716" s="1">
        <v>144105</v>
      </c>
      <c r="E716" s="1">
        <v>4</v>
      </c>
      <c r="F716" s="1">
        <v>6.6659027117788496E+16</v>
      </c>
      <c r="G716" s="304">
        <v>44112</v>
      </c>
      <c r="H716" s="304">
        <v>45930</v>
      </c>
      <c r="I716" s="1">
        <v>0</v>
      </c>
      <c r="J716" s="1">
        <v>1</v>
      </c>
      <c r="K716" s="1">
        <v>13</v>
      </c>
      <c r="L716" s="1">
        <v>30</v>
      </c>
      <c r="M716" s="1">
        <v>2</v>
      </c>
      <c r="N716" s="305">
        <v>18</v>
      </c>
      <c r="O716" s="305">
        <v>19562</v>
      </c>
      <c r="P716" s="2">
        <v>4200000</v>
      </c>
      <c r="Q716" s="2">
        <v>108028</v>
      </c>
      <c r="R716" s="2">
        <v>3586970</v>
      </c>
      <c r="S716" s="1">
        <v>0</v>
      </c>
      <c r="T716" s="1">
        <v>0</v>
      </c>
      <c r="U716" s="1">
        <v>0</v>
      </c>
      <c r="W716" s="1">
        <v>0</v>
      </c>
      <c r="X716" s="1">
        <v>0</v>
      </c>
      <c r="Y716" s="1">
        <v>0</v>
      </c>
      <c r="AB716" s="304">
        <v>44500</v>
      </c>
      <c r="AC716" s="1">
        <v>1</v>
      </c>
      <c r="AD716" s="1" t="s">
        <v>3016</v>
      </c>
      <c r="AE716" s="1">
        <v>1</v>
      </c>
      <c r="AF716" s="1">
        <v>30</v>
      </c>
      <c r="AG716" s="1">
        <v>0</v>
      </c>
      <c r="AH716" s="1" t="s">
        <v>1454</v>
      </c>
      <c r="AI716" s="1" t="s">
        <v>1454</v>
      </c>
      <c r="AJ716" s="1" t="s">
        <v>1454</v>
      </c>
      <c r="AK716" s="1" t="s">
        <v>1454</v>
      </c>
      <c r="AL716" s="1" t="s">
        <v>1454</v>
      </c>
      <c r="AM716" s="1" t="s">
        <v>1454</v>
      </c>
      <c r="AN716" s="1">
        <v>1</v>
      </c>
      <c r="AO716" s="1">
        <v>1</v>
      </c>
      <c r="AP716" s="1" t="s">
        <v>3086</v>
      </c>
      <c r="AQ716" s="1" t="s">
        <v>1454</v>
      </c>
      <c r="AR716" s="2">
        <v>1929855</v>
      </c>
      <c r="AS716" s="1" t="s">
        <v>3026</v>
      </c>
      <c r="AT716" s="1">
        <v>44112</v>
      </c>
      <c r="AU716" s="1">
        <v>0</v>
      </c>
      <c r="AV716" s="1">
        <v>0</v>
      </c>
      <c r="AW716" s="1">
        <v>0</v>
      </c>
      <c r="AX716" s="1" t="s">
        <v>1454</v>
      </c>
      <c r="AY716" s="1">
        <v>0</v>
      </c>
      <c r="AZ716" s="1" t="s">
        <v>3087</v>
      </c>
      <c r="BA716" s="1">
        <v>0</v>
      </c>
    </row>
    <row r="717" spans="1:53" x14ac:dyDescent="0.25">
      <c r="A717" s="309">
        <f t="shared" si="11"/>
        <v>87165</v>
      </c>
      <c r="B717" s="1" t="s">
        <v>2639</v>
      </c>
      <c r="C717" s="1">
        <v>66659027</v>
      </c>
      <c r="D717" s="1">
        <v>144105</v>
      </c>
      <c r="E717" s="1">
        <v>4</v>
      </c>
      <c r="F717" s="1">
        <v>6.6659027267188704E+16</v>
      </c>
      <c r="G717" s="304">
        <v>44182</v>
      </c>
      <c r="H717" s="304">
        <v>44742</v>
      </c>
      <c r="I717" s="1">
        <v>0</v>
      </c>
      <c r="J717" s="1">
        <v>1</v>
      </c>
      <c r="K717" s="1">
        <v>10</v>
      </c>
      <c r="L717" s="1">
        <v>30</v>
      </c>
      <c r="M717" s="1">
        <v>2</v>
      </c>
      <c r="N717" s="305">
        <v>11.76</v>
      </c>
      <c r="O717" s="305">
        <v>12415</v>
      </c>
      <c r="P717" s="2">
        <v>400000</v>
      </c>
      <c r="Q717" s="2">
        <v>24909</v>
      </c>
      <c r="R717" s="2">
        <v>188677</v>
      </c>
      <c r="S717" s="1">
        <v>0</v>
      </c>
      <c r="T717" s="1">
        <v>0</v>
      </c>
      <c r="U717" s="1">
        <v>0</v>
      </c>
      <c r="W717" s="1">
        <v>0</v>
      </c>
      <c r="X717" s="1">
        <v>0</v>
      </c>
      <c r="Y717" s="1">
        <v>0</v>
      </c>
      <c r="AB717" s="304">
        <v>44500</v>
      </c>
      <c r="AC717" s="1">
        <v>1</v>
      </c>
      <c r="AD717" s="1" t="s">
        <v>3016</v>
      </c>
      <c r="AE717" s="1">
        <v>1</v>
      </c>
      <c r="AF717" s="1">
        <v>30</v>
      </c>
      <c r="AG717" s="1">
        <v>0</v>
      </c>
      <c r="AH717" s="1" t="s">
        <v>1454</v>
      </c>
      <c r="AI717" s="1" t="s">
        <v>1454</v>
      </c>
      <c r="AJ717" s="1" t="s">
        <v>1454</v>
      </c>
      <c r="AK717" s="1" t="s">
        <v>1454</v>
      </c>
      <c r="AL717" s="1" t="s">
        <v>1454</v>
      </c>
      <c r="AM717" s="1" t="s">
        <v>1454</v>
      </c>
      <c r="AN717" s="1">
        <v>1</v>
      </c>
      <c r="AO717" s="1">
        <v>1</v>
      </c>
      <c r="AP717" s="1" t="s">
        <v>3086</v>
      </c>
      <c r="AQ717" s="1" t="s">
        <v>1454</v>
      </c>
      <c r="AR717" s="2">
        <v>101512</v>
      </c>
      <c r="AS717" s="1" t="s">
        <v>3039</v>
      </c>
      <c r="AT717" s="1">
        <v>44182</v>
      </c>
      <c r="AU717" s="1">
        <v>0</v>
      </c>
      <c r="AV717" s="1">
        <v>0</v>
      </c>
      <c r="AW717" s="1">
        <v>0</v>
      </c>
      <c r="AX717" s="1" t="s">
        <v>1454</v>
      </c>
      <c r="AY717" s="1">
        <v>0</v>
      </c>
      <c r="AZ717" s="1" t="s">
        <v>3087</v>
      </c>
      <c r="BA717" s="1">
        <v>0</v>
      </c>
    </row>
    <row r="718" spans="1:53" x14ac:dyDescent="0.25">
      <c r="A718" s="309">
        <f t="shared" si="11"/>
        <v>40226</v>
      </c>
      <c r="B718" s="1" t="s">
        <v>2639</v>
      </c>
      <c r="C718" s="1">
        <v>66659027</v>
      </c>
      <c r="D718" s="1">
        <v>144105</v>
      </c>
      <c r="E718" s="1">
        <v>4</v>
      </c>
      <c r="F718" s="1">
        <v>6.6659027124688304E+16</v>
      </c>
      <c r="G718" s="304">
        <v>44077</v>
      </c>
      <c r="H718" s="304">
        <v>44438</v>
      </c>
      <c r="I718" s="1">
        <v>0</v>
      </c>
      <c r="J718" s="1">
        <v>1</v>
      </c>
      <c r="K718" s="1">
        <v>10</v>
      </c>
      <c r="L718" s="1">
        <v>30</v>
      </c>
      <c r="M718" s="1">
        <v>2</v>
      </c>
      <c r="N718" s="305">
        <v>21.6</v>
      </c>
      <c r="O718" s="305">
        <v>23872</v>
      </c>
      <c r="P718" s="2">
        <v>500000</v>
      </c>
      <c r="Q718" s="2">
        <v>46845</v>
      </c>
      <c r="R718" s="2">
        <v>87072</v>
      </c>
      <c r="S718" s="1">
        <v>0</v>
      </c>
      <c r="T718" s="1">
        <v>0</v>
      </c>
      <c r="U718" s="1">
        <v>0</v>
      </c>
      <c r="W718" s="1">
        <v>0</v>
      </c>
      <c r="X718" s="1">
        <v>0</v>
      </c>
      <c r="Y718" s="1">
        <v>0</v>
      </c>
      <c r="AB718" s="304">
        <v>44500</v>
      </c>
      <c r="AC718" s="1">
        <v>1</v>
      </c>
      <c r="AD718" s="1" t="s">
        <v>3016</v>
      </c>
      <c r="AE718" s="1">
        <v>1</v>
      </c>
      <c r="AF718" s="1">
        <v>30</v>
      </c>
      <c r="AG718" s="1">
        <v>0</v>
      </c>
      <c r="AH718" s="1" t="s">
        <v>1454</v>
      </c>
      <c r="AI718" s="1" t="s">
        <v>1454</v>
      </c>
      <c r="AJ718" s="1" t="s">
        <v>1454</v>
      </c>
      <c r="AK718" s="1" t="s">
        <v>1454</v>
      </c>
      <c r="AL718" s="1" t="s">
        <v>1454</v>
      </c>
      <c r="AM718" s="1" t="s">
        <v>1454</v>
      </c>
      <c r="AN718" s="1">
        <v>1</v>
      </c>
      <c r="AO718" s="1">
        <v>1</v>
      </c>
      <c r="AP718" s="1" t="s">
        <v>3086</v>
      </c>
      <c r="AQ718" s="1" t="s">
        <v>1454</v>
      </c>
      <c r="AR718" s="2">
        <v>46846</v>
      </c>
      <c r="AS718" s="1" t="s">
        <v>3018</v>
      </c>
      <c r="AT718" s="1">
        <v>44077</v>
      </c>
      <c r="AU718" s="1">
        <v>0</v>
      </c>
      <c r="AV718" s="1">
        <v>0</v>
      </c>
      <c r="AW718" s="1">
        <v>0</v>
      </c>
      <c r="AX718" s="1" t="s">
        <v>1454</v>
      </c>
      <c r="AY718" s="1">
        <v>0</v>
      </c>
      <c r="AZ718" s="1" t="s">
        <v>3087</v>
      </c>
      <c r="BA718" s="1">
        <v>0</v>
      </c>
    </row>
    <row r="719" spans="1:53" x14ac:dyDescent="0.25">
      <c r="A719" s="309">
        <f t="shared" si="11"/>
        <v>3263317</v>
      </c>
      <c r="B719" s="1" t="s">
        <v>2639</v>
      </c>
      <c r="C719" s="1">
        <v>1005829082</v>
      </c>
      <c r="D719" s="1">
        <v>144105</v>
      </c>
      <c r="E719" s="1">
        <v>4</v>
      </c>
      <c r="F719" s="1">
        <v>1.00582908211778E+18</v>
      </c>
      <c r="G719" s="304">
        <v>44034</v>
      </c>
      <c r="H719" s="304">
        <v>45503</v>
      </c>
      <c r="I719" s="1">
        <v>0</v>
      </c>
      <c r="J719" s="1">
        <v>1</v>
      </c>
      <c r="K719" s="1">
        <v>15</v>
      </c>
      <c r="L719" s="1">
        <v>30</v>
      </c>
      <c r="M719" s="1">
        <v>2</v>
      </c>
      <c r="N719" s="305">
        <v>18</v>
      </c>
      <c r="O719" s="305">
        <v>19562</v>
      </c>
      <c r="P719" s="2">
        <v>7000000</v>
      </c>
      <c r="Q719" s="2">
        <v>206680</v>
      </c>
      <c r="R719" s="2">
        <v>5328911</v>
      </c>
      <c r="S719" s="1">
        <v>0</v>
      </c>
      <c r="T719" s="1">
        <v>0</v>
      </c>
      <c r="U719" s="1">
        <v>0</v>
      </c>
      <c r="W719" s="1">
        <v>0</v>
      </c>
      <c r="X719" s="1">
        <v>0</v>
      </c>
      <c r="Y719" s="1">
        <v>0</v>
      </c>
      <c r="AB719" s="304">
        <v>44499</v>
      </c>
      <c r="AC719" s="1">
        <v>1</v>
      </c>
      <c r="AD719" s="1" t="s">
        <v>3016</v>
      </c>
      <c r="AE719" s="1">
        <v>1</v>
      </c>
      <c r="AF719" s="1">
        <v>30</v>
      </c>
      <c r="AG719" s="1">
        <v>0</v>
      </c>
      <c r="AH719" s="1" t="s">
        <v>1454</v>
      </c>
      <c r="AI719" s="1" t="s">
        <v>1454</v>
      </c>
      <c r="AJ719" s="1" t="s">
        <v>1454</v>
      </c>
      <c r="AK719" s="1" t="s">
        <v>1454</v>
      </c>
      <c r="AL719" s="1" t="s">
        <v>1454</v>
      </c>
      <c r="AM719" s="1" t="s">
        <v>1454</v>
      </c>
      <c r="AN719" s="1">
        <v>1</v>
      </c>
      <c r="AO719" s="1">
        <v>1</v>
      </c>
      <c r="AP719" s="1" t="s">
        <v>3086</v>
      </c>
      <c r="AQ719" s="1" t="s">
        <v>1454</v>
      </c>
      <c r="AR719" s="2">
        <v>2065594</v>
      </c>
      <c r="AS719" s="1" t="s">
        <v>3026</v>
      </c>
      <c r="AT719" s="1">
        <v>44034</v>
      </c>
      <c r="AU719" s="1">
        <v>0</v>
      </c>
      <c r="AV719" s="1">
        <v>0</v>
      </c>
      <c r="AW719" s="1">
        <v>0</v>
      </c>
      <c r="AX719" s="1" t="s">
        <v>1454</v>
      </c>
      <c r="AY719" s="1">
        <v>0</v>
      </c>
      <c r="AZ719" s="1" t="s">
        <v>3087</v>
      </c>
      <c r="BA719" s="1">
        <v>0</v>
      </c>
    </row>
    <row r="720" spans="1:53" x14ac:dyDescent="0.25">
      <c r="A720" s="309">
        <f t="shared" si="11"/>
        <v>292125</v>
      </c>
      <c r="B720" s="1" t="s">
        <v>2639</v>
      </c>
      <c r="C720" s="1">
        <v>53045719</v>
      </c>
      <c r="D720" s="1">
        <v>144105</v>
      </c>
      <c r="E720" s="1">
        <v>4</v>
      </c>
      <c r="F720" s="1">
        <v>5.3045719124688304E+16</v>
      </c>
      <c r="G720" s="304">
        <v>44054</v>
      </c>
      <c r="H720" s="304">
        <v>44772</v>
      </c>
      <c r="I720" s="1">
        <v>0</v>
      </c>
      <c r="J720" s="1">
        <v>1</v>
      </c>
      <c r="K720" s="1">
        <v>8</v>
      </c>
      <c r="L720" s="1">
        <v>30</v>
      </c>
      <c r="M720" s="1">
        <v>2</v>
      </c>
      <c r="N720" s="305">
        <v>21.6</v>
      </c>
      <c r="O720" s="305">
        <v>23872</v>
      </c>
      <c r="P720" s="2">
        <v>1950000</v>
      </c>
      <c r="Q720" s="2">
        <v>101055</v>
      </c>
      <c r="R720" s="2">
        <v>1386473</v>
      </c>
      <c r="S720" s="1">
        <v>0</v>
      </c>
      <c r="T720" s="1">
        <v>0</v>
      </c>
      <c r="U720" s="1">
        <v>0</v>
      </c>
      <c r="W720" s="1">
        <v>0</v>
      </c>
      <c r="X720" s="1">
        <v>0</v>
      </c>
      <c r="Y720" s="1">
        <v>0</v>
      </c>
      <c r="AB720" s="304">
        <v>44499</v>
      </c>
      <c r="AC720" s="1">
        <v>1</v>
      </c>
      <c r="AD720" s="1" t="s">
        <v>3016</v>
      </c>
      <c r="AE720" s="1">
        <v>1</v>
      </c>
      <c r="AF720" s="1">
        <v>30</v>
      </c>
      <c r="AG720" s="1">
        <v>0</v>
      </c>
      <c r="AH720" s="1" t="s">
        <v>1454</v>
      </c>
      <c r="AI720" s="1" t="s">
        <v>1454</v>
      </c>
      <c r="AJ720" s="1" t="s">
        <v>1454</v>
      </c>
      <c r="AK720" s="1" t="s">
        <v>1454</v>
      </c>
      <c r="AL720" s="1" t="s">
        <v>1454</v>
      </c>
      <c r="AM720" s="1" t="s">
        <v>1454</v>
      </c>
      <c r="AN720" s="1">
        <v>1</v>
      </c>
      <c r="AO720" s="1">
        <v>1</v>
      </c>
      <c r="AP720" s="1" t="s">
        <v>3086</v>
      </c>
      <c r="AQ720" s="1" t="s">
        <v>1454</v>
      </c>
      <c r="AR720" s="2">
        <v>1094348</v>
      </c>
      <c r="AS720" s="1" t="s">
        <v>3018</v>
      </c>
      <c r="AT720" s="1">
        <v>44054</v>
      </c>
      <c r="AU720" s="1">
        <v>0</v>
      </c>
      <c r="AV720" s="1">
        <v>0</v>
      </c>
      <c r="AW720" s="1">
        <v>0</v>
      </c>
      <c r="AX720" s="1" t="s">
        <v>1454</v>
      </c>
      <c r="AY720" s="1">
        <v>800087565</v>
      </c>
      <c r="AZ720" s="1" t="s">
        <v>3088</v>
      </c>
      <c r="BA720" s="1">
        <v>0</v>
      </c>
    </row>
    <row r="721" spans="1:53" x14ac:dyDescent="0.25">
      <c r="A721" s="309">
        <f t="shared" si="11"/>
        <v>262573</v>
      </c>
      <c r="B721" s="1" t="s">
        <v>2639</v>
      </c>
      <c r="C721" s="1">
        <v>53045719</v>
      </c>
      <c r="D721" s="1">
        <v>144105</v>
      </c>
      <c r="E721" s="1">
        <v>4</v>
      </c>
      <c r="F721" s="1">
        <v>5.3045719100386496E+16</v>
      </c>
      <c r="G721" s="304">
        <v>43654</v>
      </c>
      <c r="H721" s="304">
        <v>45473</v>
      </c>
      <c r="I721" s="1">
        <v>0</v>
      </c>
      <c r="J721" s="1">
        <v>1</v>
      </c>
      <c r="K721" s="1">
        <v>25</v>
      </c>
      <c r="L721" s="1">
        <v>30</v>
      </c>
      <c r="M721" s="1">
        <v>2</v>
      </c>
      <c r="N721" s="305">
        <v>18.600000000000001</v>
      </c>
      <c r="O721" s="305">
        <v>20271</v>
      </c>
      <c r="P721" s="2">
        <v>1800000</v>
      </c>
      <c r="Q721" s="2">
        <v>46582</v>
      </c>
      <c r="R721" s="2">
        <v>1246214</v>
      </c>
      <c r="S721" s="1">
        <v>0</v>
      </c>
      <c r="T721" s="1">
        <v>0</v>
      </c>
      <c r="U721" s="1">
        <v>0</v>
      </c>
      <c r="W721" s="1">
        <v>0</v>
      </c>
      <c r="X721" s="1">
        <v>0</v>
      </c>
      <c r="Y721" s="1">
        <v>0</v>
      </c>
      <c r="AB721" s="304">
        <v>44499</v>
      </c>
      <c r="AC721" s="1">
        <v>1</v>
      </c>
      <c r="AD721" s="1" t="s">
        <v>3016</v>
      </c>
      <c r="AE721" s="1">
        <v>1</v>
      </c>
      <c r="AF721" s="1">
        <v>30</v>
      </c>
      <c r="AG721" s="1">
        <v>0</v>
      </c>
      <c r="AH721" s="1" t="s">
        <v>1454</v>
      </c>
      <c r="AI721" s="1" t="s">
        <v>1454</v>
      </c>
      <c r="AJ721" s="1" t="s">
        <v>1454</v>
      </c>
      <c r="AK721" s="1" t="s">
        <v>1454</v>
      </c>
      <c r="AL721" s="1" t="s">
        <v>1454</v>
      </c>
      <c r="AM721" s="1" t="s">
        <v>1454</v>
      </c>
      <c r="AN721" s="1">
        <v>1</v>
      </c>
      <c r="AO721" s="1">
        <v>1</v>
      </c>
      <c r="AP721" s="1" t="s">
        <v>3086</v>
      </c>
      <c r="AQ721" s="1" t="s">
        <v>1454</v>
      </c>
      <c r="AR721" s="2">
        <v>983641</v>
      </c>
      <c r="AS721" s="1" t="s">
        <v>3043</v>
      </c>
      <c r="AT721" s="1">
        <v>43654</v>
      </c>
      <c r="AU721" s="1">
        <v>0</v>
      </c>
      <c r="AV721" s="1">
        <v>0</v>
      </c>
      <c r="AW721" s="1">
        <v>0</v>
      </c>
      <c r="AX721" s="1" t="s">
        <v>1454</v>
      </c>
      <c r="AY721" s="1">
        <v>800087565</v>
      </c>
      <c r="AZ721" s="1" t="s">
        <v>3088</v>
      </c>
      <c r="BA721" s="1">
        <v>0</v>
      </c>
    </row>
    <row r="722" spans="1:53" x14ac:dyDescent="0.25">
      <c r="A722" s="309">
        <f t="shared" si="11"/>
        <v>0</v>
      </c>
      <c r="B722" s="1" t="s">
        <v>2639</v>
      </c>
      <c r="C722" s="1">
        <v>16667616</v>
      </c>
      <c r="D722" s="1">
        <v>144105</v>
      </c>
      <c r="E722" s="1">
        <v>4</v>
      </c>
      <c r="F722" s="1">
        <v>166676161174335</v>
      </c>
      <c r="G722" s="304">
        <v>43383</v>
      </c>
      <c r="H722" s="304">
        <v>44469</v>
      </c>
      <c r="I722" s="1">
        <v>0</v>
      </c>
      <c r="J722" s="1">
        <v>1</v>
      </c>
      <c r="K722" s="1">
        <v>34</v>
      </c>
      <c r="L722" s="1">
        <v>30</v>
      </c>
      <c r="M722" s="1">
        <v>2</v>
      </c>
      <c r="N722" s="305">
        <v>12</v>
      </c>
      <c r="O722" s="305">
        <v>12683</v>
      </c>
      <c r="P722" s="2">
        <v>2904386</v>
      </c>
      <c r="Q722" s="2">
        <v>96867</v>
      </c>
      <c r="R722" s="2">
        <v>190804</v>
      </c>
      <c r="S722" s="1">
        <v>0</v>
      </c>
      <c r="T722" s="1">
        <v>0</v>
      </c>
      <c r="U722" s="1">
        <v>0</v>
      </c>
      <c r="W722" s="1">
        <v>0</v>
      </c>
      <c r="X722" s="1">
        <v>0</v>
      </c>
      <c r="Y722" s="1">
        <v>0</v>
      </c>
      <c r="AB722" s="304">
        <v>44499</v>
      </c>
      <c r="AC722" s="1">
        <v>1</v>
      </c>
      <c r="AD722" s="1" t="s">
        <v>3016</v>
      </c>
      <c r="AE722" s="1">
        <v>1</v>
      </c>
      <c r="AF722" s="1">
        <v>30</v>
      </c>
      <c r="AG722" s="1">
        <v>0</v>
      </c>
      <c r="AH722" s="1" t="s">
        <v>1454</v>
      </c>
      <c r="AI722" s="1" t="s">
        <v>1454</v>
      </c>
      <c r="AJ722" s="1" t="s">
        <v>1454</v>
      </c>
      <c r="AK722" s="1" t="s">
        <v>1454</v>
      </c>
      <c r="AL722" s="1" t="s">
        <v>1454</v>
      </c>
      <c r="AM722" s="1" t="s">
        <v>1454</v>
      </c>
      <c r="AN722" s="1">
        <v>1</v>
      </c>
      <c r="AO722" s="1">
        <v>1</v>
      </c>
      <c r="AP722" s="1" t="s">
        <v>3086</v>
      </c>
      <c r="AQ722" s="1" t="s">
        <v>1454</v>
      </c>
      <c r="AR722" s="2">
        <v>4571564</v>
      </c>
      <c r="AS722" s="1" t="s">
        <v>3046</v>
      </c>
      <c r="AT722" s="1">
        <v>43391</v>
      </c>
      <c r="AU722" s="1">
        <v>0</v>
      </c>
      <c r="AV722" s="1">
        <v>0</v>
      </c>
      <c r="AW722" s="1">
        <v>0</v>
      </c>
      <c r="AX722" s="1" t="s">
        <v>1454</v>
      </c>
      <c r="AY722" s="1">
        <v>0</v>
      </c>
      <c r="AZ722" s="1">
        <v>0</v>
      </c>
      <c r="BA722" s="1">
        <v>0</v>
      </c>
    </row>
    <row r="723" spans="1:53" x14ac:dyDescent="0.25">
      <c r="A723" s="309">
        <f t="shared" si="11"/>
        <v>870988</v>
      </c>
      <c r="B723" s="1" t="s">
        <v>2639</v>
      </c>
      <c r="C723" s="1">
        <v>38877639</v>
      </c>
      <c r="D723" s="1">
        <v>144105</v>
      </c>
      <c r="E723" s="1">
        <v>4</v>
      </c>
      <c r="F723" s="1">
        <v>388776391155450</v>
      </c>
      <c r="G723" s="304">
        <v>43664</v>
      </c>
      <c r="H723" s="304">
        <v>44772</v>
      </c>
      <c r="I723" s="1">
        <v>0</v>
      </c>
      <c r="J723" s="1">
        <v>1</v>
      </c>
      <c r="K723" s="1">
        <v>24</v>
      </c>
      <c r="L723" s="1">
        <v>30</v>
      </c>
      <c r="M723" s="1">
        <v>2</v>
      </c>
      <c r="N723" s="305">
        <v>16.2</v>
      </c>
      <c r="O723" s="305">
        <v>17459</v>
      </c>
      <c r="P723" s="2">
        <v>4000000</v>
      </c>
      <c r="Q723" s="2">
        <v>141594</v>
      </c>
      <c r="R723" s="2">
        <v>1556615</v>
      </c>
      <c r="S723" s="1">
        <v>0</v>
      </c>
      <c r="T723" s="1">
        <v>0</v>
      </c>
      <c r="U723" s="1">
        <v>0</v>
      </c>
      <c r="W723" s="1">
        <v>0</v>
      </c>
      <c r="X723" s="1">
        <v>0</v>
      </c>
      <c r="Y723" s="1">
        <v>0</v>
      </c>
      <c r="AB723" s="304">
        <v>44499</v>
      </c>
      <c r="AC723" s="1">
        <v>1</v>
      </c>
      <c r="AD723" s="1" t="s">
        <v>3016</v>
      </c>
      <c r="AE723" s="1">
        <v>1</v>
      </c>
      <c r="AF723" s="1">
        <v>30</v>
      </c>
      <c r="AG723" s="1">
        <v>0</v>
      </c>
      <c r="AH723" s="1" t="s">
        <v>1454</v>
      </c>
      <c r="AI723" s="1" t="s">
        <v>1454</v>
      </c>
      <c r="AJ723" s="1" t="s">
        <v>1454</v>
      </c>
      <c r="AK723" s="1" t="s">
        <v>1454</v>
      </c>
      <c r="AL723" s="1" t="s">
        <v>1454</v>
      </c>
      <c r="AM723" s="1" t="s">
        <v>1454</v>
      </c>
      <c r="AN723" s="1">
        <v>1</v>
      </c>
      <c r="AO723" s="1">
        <v>1</v>
      </c>
      <c r="AP723" s="1" t="s">
        <v>3086</v>
      </c>
      <c r="AQ723" s="1" t="s">
        <v>1454</v>
      </c>
      <c r="AR723" s="2">
        <v>685627</v>
      </c>
      <c r="AS723" s="1" t="s">
        <v>3057</v>
      </c>
      <c r="AT723" s="1">
        <v>43664</v>
      </c>
      <c r="AU723" s="1">
        <v>0</v>
      </c>
      <c r="AV723" s="1">
        <v>0</v>
      </c>
      <c r="AW723" s="1">
        <v>0</v>
      </c>
      <c r="AX723" s="1" t="s">
        <v>1454</v>
      </c>
      <c r="AY723" s="1">
        <v>0</v>
      </c>
      <c r="AZ723" s="1">
        <v>0</v>
      </c>
      <c r="BA723" s="1">
        <v>0</v>
      </c>
    </row>
    <row r="724" spans="1:53" x14ac:dyDescent="0.25">
      <c r="A724" s="309">
        <f t="shared" si="11"/>
        <v>1073040</v>
      </c>
      <c r="B724" s="1" t="s">
        <v>2639</v>
      </c>
      <c r="C724" s="1">
        <v>38877639</v>
      </c>
      <c r="D724" s="1">
        <v>144105</v>
      </c>
      <c r="E724" s="1">
        <v>4</v>
      </c>
      <c r="F724" s="1">
        <v>388776391174375</v>
      </c>
      <c r="G724" s="304">
        <v>43405</v>
      </c>
      <c r="H724" s="304">
        <v>44864</v>
      </c>
      <c r="I724" s="1">
        <v>0</v>
      </c>
      <c r="J724" s="1">
        <v>1</v>
      </c>
      <c r="K724" s="1">
        <v>35</v>
      </c>
      <c r="L724" s="1">
        <v>30</v>
      </c>
      <c r="M724" s="1">
        <v>2</v>
      </c>
      <c r="N724" s="305">
        <v>12</v>
      </c>
      <c r="O724" s="305">
        <v>12683</v>
      </c>
      <c r="P724" s="2">
        <v>5980479</v>
      </c>
      <c r="Q724" s="2">
        <v>158336</v>
      </c>
      <c r="R724" s="2">
        <v>1917720</v>
      </c>
      <c r="S724" s="1">
        <v>0</v>
      </c>
      <c r="T724" s="1">
        <v>0</v>
      </c>
      <c r="U724" s="1">
        <v>0</v>
      </c>
      <c r="W724" s="1">
        <v>0</v>
      </c>
      <c r="X724" s="1">
        <v>0</v>
      </c>
      <c r="Y724" s="1">
        <v>0</v>
      </c>
      <c r="AB724" s="304">
        <v>44499</v>
      </c>
      <c r="AC724" s="1">
        <v>1</v>
      </c>
      <c r="AD724" s="1" t="s">
        <v>3016</v>
      </c>
      <c r="AE724" s="1">
        <v>1</v>
      </c>
      <c r="AF724" s="1">
        <v>30</v>
      </c>
      <c r="AG724" s="1">
        <v>0</v>
      </c>
      <c r="AH724" s="1" t="s">
        <v>1454</v>
      </c>
      <c r="AI724" s="1" t="s">
        <v>1454</v>
      </c>
      <c r="AJ724" s="1" t="s">
        <v>1454</v>
      </c>
      <c r="AK724" s="1" t="s">
        <v>1454</v>
      </c>
      <c r="AL724" s="1" t="s">
        <v>1454</v>
      </c>
      <c r="AM724" s="1" t="s">
        <v>1454</v>
      </c>
      <c r="AN724" s="1">
        <v>1</v>
      </c>
      <c r="AO724" s="1">
        <v>1</v>
      </c>
      <c r="AP724" s="1" t="s">
        <v>3086</v>
      </c>
      <c r="AQ724" s="1" t="s">
        <v>1454</v>
      </c>
      <c r="AR724" s="2">
        <v>844680</v>
      </c>
      <c r="AS724" s="1" t="s">
        <v>3046</v>
      </c>
      <c r="AT724" s="1">
        <v>43419</v>
      </c>
      <c r="AU724" s="1">
        <v>0</v>
      </c>
      <c r="AV724" s="1">
        <v>0</v>
      </c>
      <c r="AW724" s="1">
        <v>0</v>
      </c>
      <c r="AX724" s="1" t="s">
        <v>1454</v>
      </c>
      <c r="AY724" s="1">
        <v>0</v>
      </c>
      <c r="AZ724" s="1">
        <v>0</v>
      </c>
      <c r="BA724" s="1">
        <v>0</v>
      </c>
    </row>
    <row r="725" spans="1:53" x14ac:dyDescent="0.25">
      <c r="A725" s="309">
        <f t="shared" si="11"/>
        <v>2754572</v>
      </c>
      <c r="B725" s="1" t="s">
        <v>2639</v>
      </c>
      <c r="C725" s="1">
        <v>38877639</v>
      </c>
      <c r="D725" s="1">
        <v>144105</v>
      </c>
      <c r="E725" s="1">
        <v>4</v>
      </c>
      <c r="F725" s="1">
        <v>3.88776392103894E+16</v>
      </c>
      <c r="G725" s="304">
        <v>44432</v>
      </c>
      <c r="H725" s="304">
        <v>46629</v>
      </c>
      <c r="I725" s="1">
        <v>0</v>
      </c>
      <c r="J725" s="1">
        <v>1</v>
      </c>
      <c r="K725" s="1">
        <v>2</v>
      </c>
      <c r="L725" s="1">
        <v>30</v>
      </c>
      <c r="M725" s="1">
        <v>2</v>
      </c>
      <c r="N725" s="305">
        <v>15.6</v>
      </c>
      <c r="O725" s="305">
        <v>16765</v>
      </c>
      <c r="P725" s="2">
        <v>5000000</v>
      </c>
      <c r="Q725" s="2">
        <v>115741</v>
      </c>
      <c r="R725" s="2">
        <v>4922926</v>
      </c>
      <c r="S725" s="1">
        <v>0</v>
      </c>
      <c r="T725" s="1">
        <v>0</v>
      </c>
      <c r="U725" s="1">
        <v>0</v>
      </c>
      <c r="W725" s="1">
        <v>0</v>
      </c>
      <c r="X725" s="1">
        <v>0</v>
      </c>
      <c r="Y725" s="1">
        <v>0</v>
      </c>
      <c r="AB725" s="304">
        <v>44499</v>
      </c>
      <c r="AC725" s="1">
        <v>1</v>
      </c>
      <c r="AD725" s="1" t="s">
        <v>3016</v>
      </c>
      <c r="AE725" s="1">
        <v>1</v>
      </c>
      <c r="AF725" s="1">
        <v>30</v>
      </c>
      <c r="AG725" s="1">
        <v>0</v>
      </c>
      <c r="AH725" s="1" t="s">
        <v>1454</v>
      </c>
      <c r="AI725" s="1" t="s">
        <v>1454</v>
      </c>
      <c r="AJ725" s="1" t="s">
        <v>1454</v>
      </c>
      <c r="AK725" s="1" t="s">
        <v>1454</v>
      </c>
      <c r="AL725" s="1" t="s">
        <v>1454</v>
      </c>
      <c r="AM725" s="1" t="s">
        <v>1454</v>
      </c>
      <c r="AN725" s="1">
        <v>1</v>
      </c>
      <c r="AO725" s="1">
        <v>1</v>
      </c>
      <c r="AP725" s="1" t="s">
        <v>3086</v>
      </c>
      <c r="AQ725" s="1" t="s">
        <v>1454</v>
      </c>
      <c r="AR725" s="2">
        <v>2168354</v>
      </c>
      <c r="AS725" s="1" t="s">
        <v>3023</v>
      </c>
      <c r="AT725" s="1">
        <v>44432</v>
      </c>
      <c r="AU725" s="1">
        <v>0</v>
      </c>
      <c r="AV725" s="1">
        <v>0</v>
      </c>
      <c r="AW725" s="1">
        <v>0</v>
      </c>
      <c r="AX725" s="1" t="s">
        <v>1454</v>
      </c>
      <c r="AY725" s="1">
        <v>0</v>
      </c>
      <c r="AZ725" s="1">
        <v>0</v>
      </c>
      <c r="BA725" s="1">
        <v>0</v>
      </c>
    </row>
    <row r="726" spans="1:53" x14ac:dyDescent="0.25">
      <c r="A726" s="309">
        <f t="shared" si="11"/>
        <v>3653929</v>
      </c>
      <c r="B726" s="1" t="s">
        <v>2639</v>
      </c>
      <c r="C726" s="1">
        <v>94400494</v>
      </c>
      <c r="D726" s="1">
        <v>144105</v>
      </c>
      <c r="E726" s="1">
        <v>4</v>
      </c>
      <c r="F726" s="1">
        <v>9.4400494210388496E+16</v>
      </c>
      <c r="G726" s="304">
        <v>44123</v>
      </c>
      <c r="H726" s="304">
        <v>46325</v>
      </c>
      <c r="I726" s="1">
        <v>0</v>
      </c>
      <c r="J726" s="1">
        <v>1</v>
      </c>
      <c r="K726" s="1">
        <v>12</v>
      </c>
      <c r="L726" s="1">
        <v>30</v>
      </c>
      <c r="M726" s="1">
        <v>2</v>
      </c>
      <c r="N726" s="305">
        <v>18</v>
      </c>
      <c r="O726" s="305">
        <v>19562</v>
      </c>
      <c r="P726" s="2">
        <v>10000000</v>
      </c>
      <c r="Q726" s="2">
        <v>245360</v>
      </c>
      <c r="R726" s="2">
        <v>9069482</v>
      </c>
      <c r="S726" s="1">
        <v>0</v>
      </c>
      <c r="T726" s="1">
        <v>0</v>
      </c>
      <c r="U726" s="1">
        <v>0</v>
      </c>
      <c r="W726" s="1">
        <v>0</v>
      </c>
      <c r="X726" s="1">
        <v>0</v>
      </c>
      <c r="Y726" s="1">
        <v>0</v>
      </c>
      <c r="AB726" s="304">
        <v>44499</v>
      </c>
      <c r="AC726" s="1">
        <v>1</v>
      </c>
      <c r="AD726" s="1" t="s">
        <v>3016</v>
      </c>
      <c r="AE726" s="1">
        <v>1</v>
      </c>
      <c r="AF726" s="1">
        <v>30</v>
      </c>
      <c r="AG726" s="1">
        <v>0</v>
      </c>
      <c r="AH726" s="1" t="s">
        <v>1454</v>
      </c>
      <c r="AI726" s="1" t="s">
        <v>1454</v>
      </c>
      <c r="AJ726" s="1" t="s">
        <v>1454</v>
      </c>
      <c r="AK726" s="1" t="s">
        <v>1454</v>
      </c>
      <c r="AL726" s="1" t="s">
        <v>1454</v>
      </c>
      <c r="AM726" s="1" t="s">
        <v>1454</v>
      </c>
      <c r="AN726" s="1">
        <v>1</v>
      </c>
      <c r="AO726" s="1">
        <v>1</v>
      </c>
      <c r="AP726" s="1" t="s">
        <v>3086</v>
      </c>
      <c r="AQ726" s="1" t="s">
        <v>1454</v>
      </c>
      <c r="AR726" s="2">
        <v>5415553</v>
      </c>
      <c r="AS726" s="1" t="s">
        <v>3023</v>
      </c>
      <c r="AT726" s="1">
        <v>44123</v>
      </c>
      <c r="AU726" s="1">
        <v>0</v>
      </c>
      <c r="AV726" s="1">
        <v>0</v>
      </c>
      <c r="AW726" s="1">
        <v>0</v>
      </c>
      <c r="AX726" s="1" t="s">
        <v>1454</v>
      </c>
      <c r="AY726" s="1">
        <v>0</v>
      </c>
      <c r="AZ726" s="1">
        <v>0</v>
      </c>
      <c r="BA726" s="1">
        <v>0</v>
      </c>
    </row>
    <row r="727" spans="1:53" x14ac:dyDescent="0.25">
      <c r="A727" s="309">
        <f t="shared" si="11"/>
        <v>0</v>
      </c>
      <c r="B727" s="1" t="s">
        <v>2639</v>
      </c>
      <c r="C727" s="1">
        <v>1038541396</v>
      </c>
      <c r="D727" s="1">
        <v>144105</v>
      </c>
      <c r="E727" s="1">
        <v>4</v>
      </c>
      <c r="F727" s="1">
        <v>1.03854139611718E+18</v>
      </c>
      <c r="G727" s="304">
        <v>43090</v>
      </c>
      <c r="H727" s="304">
        <v>44925</v>
      </c>
      <c r="I727" s="1">
        <v>0</v>
      </c>
      <c r="J727" s="1">
        <v>1</v>
      </c>
      <c r="K727" s="1">
        <v>54</v>
      </c>
      <c r="L727" s="1">
        <v>30</v>
      </c>
      <c r="M727" s="1">
        <v>2</v>
      </c>
      <c r="N727" s="305">
        <v>11.76</v>
      </c>
      <c r="O727" s="305">
        <v>12415</v>
      </c>
      <c r="P727" s="2">
        <v>5000000</v>
      </c>
      <c r="Q727" s="2">
        <v>111344</v>
      </c>
      <c r="R727" s="2">
        <v>612009</v>
      </c>
      <c r="S727" s="1">
        <v>0</v>
      </c>
      <c r="T727" s="1">
        <v>0</v>
      </c>
      <c r="U727" s="1">
        <v>0</v>
      </c>
      <c r="W727" s="1">
        <v>0</v>
      </c>
      <c r="X727" s="1">
        <v>0</v>
      </c>
      <c r="Y727" s="1">
        <v>0</v>
      </c>
      <c r="AB727" s="304">
        <v>44498</v>
      </c>
      <c r="AC727" s="1">
        <v>1</v>
      </c>
      <c r="AD727" s="1" t="s">
        <v>3016</v>
      </c>
      <c r="AE727" s="1">
        <v>1</v>
      </c>
      <c r="AF727" s="1">
        <v>30</v>
      </c>
      <c r="AG727" s="1">
        <v>0</v>
      </c>
      <c r="AH727" s="1" t="s">
        <v>1454</v>
      </c>
      <c r="AI727" s="1" t="s">
        <v>1454</v>
      </c>
      <c r="AJ727" s="1" t="s">
        <v>1454</v>
      </c>
      <c r="AK727" s="1" t="s">
        <v>1454</v>
      </c>
      <c r="AL727" s="1" t="s">
        <v>1454</v>
      </c>
      <c r="AM727" s="1" t="s">
        <v>1454</v>
      </c>
      <c r="AN727" s="1">
        <v>1</v>
      </c>
      <c r="AO727" s="1">
        <v>1</v>
      </c>
      <c r="AP727" s="1" t="s">
        <v>3086</v>
      </c>
      <c r="AQ727" s="1" t="s">
        <v>1454</v>
      </c>
      <c r="AR727" s="2">
        <v>5644121</v>
      </c>
      <c r="AS727" s="1" t="s">
        <v>3025</v>
      </c>
      <c r="AT727" s="1">
        <v>43090</v>
      </c>
      <c r="AU727" s="1">
        <v>0</v>
      </c>
      <c r="AV727" s="1">
        <v>0</v>
      </c>
      <c r="AW727" s="1">
        <v>0</v>
      </c>
      <c r="AX727" s="1" t="s">
        <v>1454</v>
      </c>
      <c r="AY727" s="1">
        <v>890303093000</v>
      </c>
      <c r="AZ727" s="1">
        <v>0</v>
      </c>
      <c r="BA727" s="1">
        <v>0</v>
      </c>
    </row>
    <row r="728" spans="1:53" x14ac:dyDescent="0.25">
      <c r="A728" s="309">
        <f t="shared" si="11"/>
        <v>5969931</v>
      </c>
      <c r="B728" s="1" t="s">
        <v>2639</v>
      </c>
      <c r="C728" s="1">
        <v>1113305155</v>
      </c>
      <c r="D728" s="1">
        <v>144105</v>
      </c>
      <c r="E728" s="1">
        <v>4</v>
      </c>
      <c r="F728" s="1">
        <v>1.11330515512038E+18</v>
      </c>
      <c r="G728" s="304">
        <v>44448</v>
      </c>
      <c r="H728" s="304">
        <v>45930</v>
      </c>
      <c r="I728" s="1">
        <v>0</v>
      </c>
      <c r="J728" s="1">
        <v>1</v>
      </c>
      <c r="K728" s="1">
        <v>1</v>
      </c>
      <c r="L728" s="1">
        <v>30</v>
      </c>
      <c r="M728" s="1">
        <v>2</v>
      </c>
      <c r="N728" s="305">
        <v>13.2</v>
      </c>
      <c r="O728" s="305">
        <v>14029</v>
      </c>
      <c r="P728" s="2">
        <v>8000000</v>
      </c>
      <c r="Q728" s="2">
        <v>217810</v>
      </c>
      <c r="R728" s="2">
        <v>7874190</v>
      </c>
      <c r="S728" s="1">
        <v>0</v>
      </c>
      <c r="T728" s="1">
        <v>0</v>
      </c>
      <c r="U728" s="1">
        <v>0</v>
      </c>
      <c r="W728" s="1">
        <v>0</v>
      </c>
      <c r="X728" s="1">
        <v>0</v>
      </c>
      <c r="Y728" s="1">
        <v>0</v>
      </c>
      <c r="AB728" s="304">
        <v>44498</v>
      </c>
      <c r="AC728" s="1">
        <v>1</v>
      </c>
      <c r="AD728" s="1" t="s">
        <v>3016</v>
      </c>
      <c r="AE728" s="1">
        <v>1</v>
      </c>
      <c r="AF728" s="1">
        <v>30</v>
      </c>
      <c r="AG728" s="1">
        <v>0</v>
      </c>
      <c r="AH728" s="1" t="s">
        <v>1454</v>
      </c>
      <c r="AI728" s="1" t="s">
        <v>1454</v>
      </c>
      <c r="AJ728" s="1" t="s">
        <v>1454</v>
      </c>
      <c r="AK728" s="1" t="s">
        <v>1454</v>
      </c>
      <c r="AL728" s="1" t="s">
        <v>1454</v>
      </c>
      <c r="AM728" s="1" t="s">
        <v>1454</v>
      </c>
      <c r="AN728" s="1">
        <v>1</v>
      </c>
      <c r="AO728" s="1">
        <v>1</v>
      </c>
      <c r="AP728" s="1" t="s">
        <v>3086</v>
      </c>
      <c r="AQ728" s="1" t="s">
        <v>1454</v>
      </c>
      <c r="AR728" s="2">
        <v>1904259</v>
      </c>
      <c r="AS728" s="1" t="s">
        <v>3021</v>
      </c>
      <c r="AT728" s="1">
        <v>44448</v>
      </c>
      <c r="AU728" s="1">
        <v>0</v>
      </c>
      <c r="AV728" s="1">
        <v>0</v>
      </c>
      <c r="AW728" s="1">
        <v>0</v>
      </c>
      <c r="AX728" s="1" t="s">
        <v>1454</v>
      </c>
      <c r="AY728" s="1">
        <v>890303093000</v>
      </c>
      <c r="AZ728" s="1">
        <v>0</v>
      </c>
      <c r="BA728" s="1">
        <v>0</v>
      </c>
    </row>
    <row r="729" spans="1:53" x14ac:dyDescent="0.25">
      <c r="A729" s="309">
        <f t="shared" si="11"/>
        <v>2445226</v>
      </c>
      <c r="B729" s="1" t="s">
        <v>2639</v>
      </c>
      <c r="C729" s="1">
        <v>1113305155</v>
      </c>
      <c r="D729" s="1">
        <v>144105</v>
      </c>
      <c r="E729" s="1">
        <v>4</v>
      </c>
      <c r="F729" s="1">
        <v>1.11330515511768E+18</v>
      </c>
      <c r="G729" s="304">
        <v>43761</v>
      </c>
      <c r="H729" s="304">
        <v>45960</v>
      </c>
      <c r="I729" s="1">
        <v>0</v>
      </c>
      <c r="J729" s="1">
        <v>1</v>
      </c>
      <c r="K729" s="1">
        <v>21</v>
      </c>
      <c r="L729" s="1">
        <v>30</v>
      </c>
      <c r="M729" s="1">
        <v>2</v>
      </c>
      <c r="N729" s="305">
        <v>18</v>
      </c>
      <c r="O729" s="305">
        <v>19562</v>
      </c>
      <c r="P729" s="2">
        <v>3980000</v>
      </c>
      <c r="Q729" s="2">
        <v>91424</v>
      </c>
      <c r="R729" s="2">
        <v>3225192</v>
      </c>
      <c r="S729" s="1">
        <v>0</v>
      </c>
      <c r="T729" s="1">
        <v>0</v>
      </c>
      <c r="U729" s="1">
        <v>0</v>
      </c>
      <c r="W729" s="1">
        <v>0</v>
      </c>
      <c r="X729" s="1">
        <v>0</v>
      </c>
      <c r="Y729" s="1">
        <v>0</v>
      </c>
      <c r="AB729" s="304">
        <v>44498</v>
      </c>
      <c r="AC729" s="1">
        <v>1</v>
      </c>
      <c r="AD729" s="1" t="s">
        <v>3016</v>
      </c>
      <c r="AE729" s="1">
        <v>1</v>
      </c>
      <c r="AF729" s="1">
        <v>30</v>
      </c>
      <c r="AG729" s="1">
        <v>0</v>
      </c>
      <c r="AH729" s="1" t="s">
        <v>1454</v>
      </c>
      <c r="AI729" s="1" t="s">
        <v>1454</v>
      </c>
      <c r="AJ729" s="1" t="s">
        <v>1454</v>
      </c>
      <c r="AK729" s="1" t="s">
        <v>1454</v>
      </c>
      <c r="AL729" s="1" t="s">
        <v>1454</v>
      </c>
      <c r="AM729" s="1" t="s">
        <v>1454</v>
      </c>
      <c r="AN729" s="1">
        <v>1</v>
      </c>
      <c r="AO729" s="1">
        <v>1</v>
      </c>
      <c r="AP729" s="1" t="s">
        <v>3086</v>
      </c>
      <c r="AQ729" s="1" t="s">
        <v>1454</v>
      </c>
      <c r="AR729" s="2">
        <v>779966</v>
      </c>
      <c r="AS729" s="1" t="s">
        <v>3037</v>
      </c>
      <c r="AT729" s="1">
        <v>43761</v>
      </c>
      <c r="AU729" s="1">
        <v>0</v>
      </c>
      <c r="AV729" s="1">
        <v>0</v>
      </c>
      <c r="AW729" s="1">
        <v>0</v>
      </c>
      <c r="AX729" s="1" t="s">
        <v>1454</v>
      </c>
      <c r="AY729" s="1">
        <v>890303093000</v>
      </c>
      <c r="AZ729" s="1">
        <v>0</v>
      </c>
      <c r="BA729" s="1">
        <v>0</v>
      </c>
    </row>
    <row r="730" spans="1:53" x14ac:dyDescent="0.25">
      <c r="A730" s="309">
        <f t="shared" si="11"/>
        <v>4782405</v>
      </c>
      <c r="B730" s="1" t="s">
        <v>2639</v>
      </c>
      <c r="C730" s="1">
        <v>1113305155</v>
      </c>
      <c r="D730" s="1">
        <v>144105</v>
      </c>
      <c r="E730" s="1">
        <v>4</v>
      </c>
      <c r="F730" s="1">
        <v>1.11330515511718E+18</v>
      </c>
      <c r="G730" s="304">
        <v>44186</v>
      </c>
      <c r="H730" s="304">
        <v>46386</v>
      </c>
      <c r="I730" s="1">
        <v>0</v>
      </c>
      <c r="J730" s="1">
        <v>1</v>
      </c>
      <c r="K730" s="1">
        <v>10</v>
      </c>
      <c r="L730" s="1">
        <v>30</v>
      </c>
      <c r="M730" s="1">
        <v>2</v>
      </c>
      <c r="N730" s="305">
        <v>11.76</v>
      </c>
      <c r="O730" s="305">
        <v>12415</v>
      </c>
      <c r="P730" s="2">
        <v>7000000</v>
      </c>
      <c r="Q730" s="2">
        <v>138165</v>
      </c>
      <c r="R730" s="2">
        <v>6307873</v>
      </c>
      <c r="S730" s="1">
        <v>0</v>
      </c>
      <c r="T730" s="1">
        <v>0</v>
      </c>
      <c r="U730" s="1">
        <v>0</v>
      </c>
      <c r="W730" s="1">
        <v>0</v>
      </c>
      <c r="X730" s="1">
        <v>0</v>
      </c>
      <c r="Y730" s="1">
        <v>0</v>
      </c>
      <c r="AB730" s="304">
        <v>44498</v>
      </c>
      <c r="AC730" s="1">
        <v>1</v>
      </c>
      <c r="AD730" s="1" t="s">
        <v>3016</v>
      </c>
      <c r="AE730" s="1">
        <v>1</v>
      </c>
      <c r="AF730" s="1">
        <v>30</v>
      </c>
      <c r="AG730" s="1">
        <v>0</v>
      </c>
      <c r="AH730" s="1" t="s">
        <v>1454</v>
      </c>
      <c r="AI730" s="1" t="s">
        <v>1454</v>
      </c>
      <c r="AJ730" s="1" t="s">
        <v>1454</v>
      </c>
      <c r="AK730" s="1" t="s">
        <v>1454</v>
      </c>
      <c r="AL730" s="1" t="s">
        <v>1454</v>
      </c>
      <c r="AM730" s="1" t="s">
        <v>1454</v>
      </c>
      <c r="AN730" s="1">
        <v>1</v>
      </c>
      <c r="AO730" s="1">
        <v>1</v>
      </c>
      <c r="AP730" s="1" t="s">
        <v>3086</v>
      </c>
      <c r="AQ730" s="1" t="s">
        <v>1454</v>
      </c>
      <c r="AR730" s="2">
        <v>1525468</v>
      </c>
      <c r="AS730" s="1" t="s">
        <v>3025</v>
      </c>
      <c r="AT730" s="1">
        <v>44186</v>
      </c>
      <c r="AU730" s="1">
        <v>0</v>
      </c>
      <c r="AV730" s="1">
        <v>0</v>
      </c>
      <c r="AW730" s="1">
        <v>0</v>
      </c>
      <c r="AX730" s="1" t="s">
        <v>1454</v>
      </c>
      <c r="AY730" s="1">
        <v>890303093000</v>
      </c>
      <c r="AZ730" s="1">
        <v>0</v>
      </c>
      <c r="BA730" s="1">
        <v>0</v>
      </c>
    </row>
    <row r="731" spans="1:53" x14ac:dyDescent="0.25">
      <c r="A731" s="309">
        <f t="shared" si="11"/>
        <v>481152</v>
      </c>
      <c r="B731" s="1" t="s">
        <v>2639</v>
      </c>
      <c r="C731" s="1">
        <v>66705011</v>
      </c>
      <c r="D731" s="1">
        <v>144105</v>
      </c>
      <c r="E731" s="1">
        <v>4</v>
      </c>
      <c r="F731" s="1">
        <v>6.6705011108389504E+16</v>
      </c>
      <c r="G731" s="304">
        <v>44470</v>
      </c>
      <c r="H731" s="304">
        <v>44560</v>
      </c>
      <c r="I731" s="1">
        <v>0</v>
      </c>
      <c r="J731" s="1">
        <v>2</v>
      </c>
      <c r="K731" s="1">
        <v>0</v>
      </c>
      <c r="L731" s="1">
        <v>30</v>
      </c>
      <c r="M731" s="1">
        <v>2</v>
      </c>
      <c r="N731" s="305">
        <v>19.2</v>
      </c>
      <c r="O731" s="305">
        <v>20983</v>
      </c>
      <c r="P731" s="2">
        <v>620000</v>
      </c>
      <c r="Q731" s="2">
        <v>0</v>
      </c>
      <c r="R731" s="2">
        <v>620000</v>
      </c>
      <c r="S731" s="1">
        <v>0</v>
      </c>
      <c r="T731" s="1">
        <v>0</v>
      </c>
      <c r="U731" s="1">
        <v>0</v>
      </c>
      <c r="W731" s="1">
        <v>0</v>
      </c>
      <c r="X731" s="1">
        <v>0</v>
      </c>
      <c r="Y731" s="1">
        <v>0</v>
      </c>
      <c r="Z731" s="1">
        <v>620000</v>
      </c>
      <c r="AA731" s="1">
        <v>12</v>
      </c>
      <c r="AB731" s="304">
        <v>44470</v>
      </c>
      <c r="AC731" s="1">
        <v>1</v>
      </c>
      <c r="AD731" s="1" t="s">
        <v>3016</v>
      </c>
      <c r="AE731" s="1">
        <v>1</v>
      </c>
      <c r="AF731" s="1">
        <v>30</v>
      </c>
      <c r="AG731" s="1">
        <v>0</v>
      </c>
      <c r="AH731" s="1" t="s">
        <v>1454</v>
      </c>
      <c r="AI731" s="1" t="s">
        <v>1454</v>
      </c>
      <c r="AJ731" s="1" t="s">
        <v>1454</v>
      </c>
      <c r="AK731" s="1" t="s">
        <v>1454</v>
      </c>
      <c r="AL731" s="1" t="s">
        <v>1454</v>
      </c>
      <c r="AM731" s="1" t="s">
        <v>1454</v>
      </c>
      <c r="AN731" s="1">
        <v>1</v>
      </c>
      <c r="AO731" s="1">
        <v>1</v>
      </c>
      <c r="AP731" s="1" t="s">
        <v>3086</v>
      </c>
      <c r="AQ731" s="1" t="s">
        <v>1454</v>
      </c>
      <c r="AR731" s="2">
        <v>138848</v>
      </c>
      <c r="AS731" s="1" t="s">
        <v>3044</v>
      </c>
      <c r="AT731" s="1">
        <v>44470</v>
      </c>
      <c r="AU731" s="1">
        <v>0</v>
      </c>
      <c r="AV731" s="1">
        <v>0</v>
      </c>
      <c r="AW731" s="1">
        <v>0</v>
      </c>
      <c r="AX731" s="1" t="s">
        <v>1454</v>
      </c>
      <c r="AY731" s="1">
        <v>0</v>
      </c>
      <c r="AZ731" s="1">
        <v>0</v>
      </c>
      <c r="BA731" s="1">
        <v>0</v>
      </c>
    </row>
    <row r="732" spans="1:53" x14ac:dyDescent="0.25">
      <c r="A732" s="309">
        <f t="shared" si="11"/>
        <v>1478426</v>
      </c>
      <c r="B732" s="1" t="s">
        <v>2639</v>
      </c>
      <c r="C732" s="1">
        <v>66705011</v>
      </c>
      <c r="D732" s="1">
        <v>144105</v>
      </c>
      <c r="E732" s="1">
        <v>4</v>
      </c>
      <c r="F732" s="1">
        <v>6.6705011120389104E+16</v>
      </c>
      <c r="G732" s="304">
        <v>44357</v>
      </c>
      <c r="H732" s="304">
        <v>46203</v>
      </c>
      <c r="I732" s="1">
        <v>0</v>
      </c>
      <c r="J732" s="1">
        <v>1</v>
      </c>
      <c r="K732" s="1">
        <v>4</v>
      </c>
      <c r="L732" s="1">
        <v>30</v>
      </c>
      <c r="M732" s="1">
        <v>2</v>
      </c>
      <c r="N732" s="305">
        <v>13.2</v>
      </c>
      <c r="O732" s="305">
        <v>14029</v>
      </c>
      <c r="P732" s="2">
        <v>2000000</v>
      </c>
      <c r="Q732" s="2">
        <v>46329</v>
      </c>
      <c r="R732" s="2">
        <v>1905062</v>
      </c>
      <c r="S732" s="1">
        <v>0</v>
      </c>
      <c r="T732" s="1">
        <v>0</v>
      </c>
      <c r="U732" s="1">
        <v>0</v>
      </c>
      <c r="W732" s="1">
        <v>0</v>
      </c>
      <c r="X732" s="1">
        <v>0</v>
      </c>
      <c r="Y732" s="1">
        <v>0</v>
      </c>
      <c r="AB732" s="304">
        <v>44499</v>
      </c>
      <c r="AC732" s="1">
        <v>1</v>
      </c>
      <c r="AD732" s="1" t="s">
        <v>3016</v>
      </c>
      <c r="AE732" s="1">
        <v>1</v>
      </c>
      <c r="AF732" s="1">
        <v>30</v>
      </c>
      <c r="AG732" s="1">
        <v>0</v>
      </c>
      <c r="AH732" s="1" t="s">
        <v>1454</v>
      </c>
      <c r="AI732" s="1" t="s">
        <v>1454</v>
      </c>
      <c r="AJ732" s="1" t="s">
        <v>1454</v>
      </c>
      <c r="AK732" s="1" t="s">
        <v>1454</v>
      </c>
      <c r="AL732" s="1" t="s">
        <v>1454</v>
      </c>
      <c r="AM732" s="1" t="s">
        <v>1454</v>
      </c>
      <c r="AN732" s="1">
        <v>1</v>
      </c>
      <c r="AO732" s="1">
        <v>1</v>
      </c>
      <c r="AP732" s="1" t="s">
        <v>3086</v>
      </c>
      <c r="AQ732" s="1" t="s">
        <v>1454</v>
      </c>
      <c r="AR732" s="2">
        <v>426636</v>
      </c>
      <c r="AS732" s="1" t="s">
        <v>3021</v>
      </c>
      <c r="AT732" s="1">
        <v>44357</v>
      </c>
      <c r="AU732" s="1">
        <v>0</v>
      </c>
      <c r="AV732" s="1">
        <v>0</v>
      </c>
      <c r="AW732" s="1">
        <v>0</v>
      </c>
      <c r="AX732" s="1" t="s">
        <v>1454</v>
      </c>
      <c r="AY732" s="1">
        <v>0</v>
      </c>
      <c r="AZ732" s="1">
        <v>0</v>
      </c>
      <c r="BA732" s="1">
        <v>0</v>
      </c>
    </row>
    <row r="733" spans="1:53" x14ac:dyDescent="0.25">
      <c r="A733" s="309">
        <f t="shared" si="11"/>
        <v>12061268</v>
      </c>
      <c r="B733" s="1" t="s">
        <v>2639</v>
      </c>
      <c r="C733" s="1">
        <v>66705011</v>
      </c>
      <c r="D733" s="1">
        <v>144105</v>
      </c>
      <c r="E733" s="1">
        <v>4</v>
      </c>
      <c r="F733" s="1">
        <v>6.67050111176874E+16</v>
      </c>
      <c r="G733" s="304">
        <v>43819</v>
      </c>
      <c r="H733" s="304">
        <v>46021</v>
      </c>
      <c r="I733" s="1">
        <v>0</v>
      </c>
      <c r="J733" s="1">
        <v>1</v>
      </c>
      <c r="K733" s="1">
        <v>19</v>
      </c>
      <c r="L733" s="1">
        <v>30</v>
      </c>
      <c r="M733" s="1">
        <v>2</v>
      </c>
      <c r="N733" s="305">
        <v>18</v>
      </c>
      <c r="O733" s="305">
        <v>19562</v>
      </c>
      <c r="P733" s="2">
        <v>18700000</v>
      </c>
      <c r="Q733" s="2">
        <v>429556</v>
      </c>
      <c r="R733" s="2">
        <v>15541844</v>
      </c>
      <c r="S733" s="1">
        <v>0</v>
      </c>
      <c r="T733" s="1">
        <v>0</v>
      </c>
      <c r="U733" s="1">
        <v>0</v>
      </c>
      <c r="W733" s="1">
        <v>0</v>
      </c>
      <c r="X733" s="1">
        <v>0</v>
      </c>
      <c r="Y733" s="1">
        <v>0</v>
      </c>
      <c r="AB733" s="304">
        <v>44499</v>
      </c>
      <c r="AC733" s="1">
        <v>1</v>
      </c>
      <c r="AD733" s="1" t="s">
        <v>3016</v>
      </c>
      <c r="AE733" s="1">
        <v>1</v>
      </c>
      <c r="AF733" s="1">
        <v>30</v>
      </c>
      <c r="AG733" s="1">
        <v>0</v>
      </c>
      <c r="AH733" s="1" t="s">
        <v>1454</v>
      </c>
      <c r="AI733" s="1" t="s">
        <v>1454</v>
      </c>
      <c r="AJ733" s="1" t="s">
        <v>1454</v>
      </c>
      <c r="AK733" s="1" t="s">
        <v>1454</v>
      </c>
      <c r="AL733" s="1" t="s">
        <v>1454</v>
      </c>
      <c r="AM733" s="1" t="s">
        <v>1454</v>
      </c>
      <c r="AN733" s="1">
        <v>1</v>
      </c>
      <c r="AO733" s="1">
        <v>1</v>
      </c>
      <c r="AP733" s="1" t="s">
        <v>3086</v>
      </c>
      <c r="AQ733" s="1" t="s">
        <v>1454</v>
      </c>
      <c r="AR733" s="2">
        <v>3480576</v>
      </c>
      <c r="AS733" s="1" t="s">
        <v>3037</v>
      </c>
      <c r="AT733" s="1">
        <v>43819</v>
      </c>
      <c r="AU733" s="1">
        <v>0</v>
      </c>
      <c r="AV733" s="1">
        <v>0</v>
      </c>
      <c r="AW733" s="1">
        <v>0</v>
      </c>
      <c r="AX733" s="1" t="s">
        <v>1454</v>
      </c>
      <c r="AY733" s="1">
        <v>0</v>
      </c>
      <c r="AZ733" s="1">
        <v>0</v>
      </c>
      <c r="BA733" s="1">
        <v>0</v>
      </c>
    </row>
    <row r="734" spans="1:53" x14ac:dyDescent="0.25">
      <c r="A734" s="309">
        <f t="shared" si="11"/>
        <v>256777</v>
      </c>
      <c r="B734" s="1" t="s">
        <v>2639</v>
      </c>
      <c r="C734" s="1">
        <v>94518765</v>
      </c>
      <c r="D734" s="1">
        <v>144105</v>
      </c>
      <c r="E734" s="1">
        <v>4</v>
      </c>
      <c r="F734" s="1">
        <v>9.4518765113014096E+16</v>
      </c>
      <c r="G734" s="304">
        <v>44470</v>
      </c>
      <c r="H734" s="304">
        <v>44772</v>
      </c>
      <c r="I734" s="1">
        <v>0</v>
      </c>
      <c r="J734" s="1">
        <v>1</v>
      </c>
      <c r="K734" s="1">
        <v>1</v>
      </c>
      <c r="L734" s="1">
        <v>30</v>
      </c>
      <c r="M734" s="1">
        <v>2</v>
      </c>
      <c r="N734" s="1">
        <v>19.8</v>
      </c>
      <c r="O734" s="1">
        <v>21699</v>
      </c>
      <c r="P734" s="2">
        <v>360000</v>
      </c>
      <c r="Q734" s="2">
        <v>39397</v>
      </c>
      <c r="R734" s="2">
        <v>326629</v>
      </c>
      <c r="S734" s="1">
        <v>0</v>
      </c>
      <c r="T734" s="1">
        <v>0</v>
      </c>
      <c r="U734" s="1">
        <v>0</v>
      </c>
      <c r="W734" s="1">
        <v>0</v>
      </c>
      <c r="X734" s="1">
        <v>0</v>
      </c>
      <c r="Y734" s="1">
        <v>0</v>
      </c>
      <c r="AB734" s="304">
        <v>44498</v>
      </c>
      <c r="AC734" s="1">
        <v>1</v>
      </c>
      <c r="AD734" s="1" t="s">
        <v>3016</v>
      </c>
      <c r="AE734" s="1">
        <v>1</v>
      </c>
      <c r="AF734" s="1">
        <v>30</v>
      </c>
      <c r="AG734" s="1">
        <v>0</v>
      </c>
      <c r="AH734" s="1" t="s">
        <v>1454</v>
      </c>
      <c r="AI734" s="1" t="s">
        <v>1454</v>
      </c>
      <c r="AJ734" s="1" t="s">
        <v>1454</v>
      </c>
      <c r="AK734" s="1" t="s">
        <v>1454</v>
      </c>
      <c r="AL734" s="1" t="s">
        <v>1454</v>
      </c>
      <c r="AM734" s="1" t="s">
        <v>1454</v>
      </c>
      <c r="AN734" s="1">
        <v>1</v>
      </c>
      <c r="AO734" s="1">
        <v>1</v>
      </c>
      <c r="AP734" s="1" t="s">
        <v>3086</v>
      </c>
      <c r="AQ734" s="1" t="s">
        <v>1454</v>
      </c>
      <c r="AR734" s="2">
        <v>69852</v>
      </c>
      <c r="AS734" s="1" t="s">
        <v>3078</v>
      </c>
      <c r="AT734" s="1">
        <v>44470</v>
      </c>
      <c r="AU734" s="1">
        <v>0</v>
      </c>
      <c r="AV734" s="1">
        <v>0</v>
      </c>
      <c r="AW734" s="1">
        <v>0</v>
      </c>
      <c r="AX734" s="1" t="s">
        <v>1454</v>
      </c>
      <c r="AY734" s="1">
        <v>890303093000</v>
      </c>
      <c r="AZ734" s="1">
        <v>0</v>
      </c>
      <c r="BA734" s="1">
        <v>0</v>
      </c>
    </row>
    <row r="735" spans="1:53" x14ac:dyDescent="0.25">
      <c r="A735" s="309">
        <f t="shared" si="11"/>
        <v>14023258</v>
      </c>
      <c r="B735" s="1" t="s">
        <v>2639</v>
      </c>
      <c r="C735" s="1">
        <v>94518765</v>
      </c>
      <c r="D735" s="1">
        <v>144105</v>
      </c>
      <c r="E735" s="1">
        <v>4</v>
      </c>
      <c r="F735" s="1">
        <v>9.4518765120389504E+16</v>
      </c>
      <c r="G735" s="304">
        <v>44460</v>
      </c>
      <c r="H735" s="304">
        <v>46660</v>
      </c>
      <c r="I735" s="1">
        <v>0</v>
      </c>
      <c r="J735" s="1">
        <v>1</v>
      </c>
      <c r="K735" s="1">
        <v>1</v>
      </c>
      <c r="L735" s="1">
        <v>30</v>
      </c>
      <c r="M735" s="1">
        <v>2</v>
      </c>
      <c r="N735" s="1">
        <v>13.2</v>
      </c>
      <c r="O735" s="1">
        <v>14029</v>
      </c>
      <c r="P735" s="2">
        <v>18000000</v>
      </c>
      <c r="Q735" s="2">
        <v>368978</v>
      </c>
      <c r="R735" s="2">
        <v>17838022</v>
      </c>
      <c r="S735" s="1">
        <v>0</v>
      </c>
      <c r="T735" s="1">
        <v>0</v>
      </c>
      <c r="U735" s="1">
        <v>0</v>
      </c>
      <c r="W735" s="1">
        <v>0</v>
      </c>
      <c r="X735" s="1">
        <v>0</v>
      </c>
      <c r="Y735" s="1">
        <v>0</v>
      </c>
      <c r="AB735" s="304">
        <v>44498</v>
      </c>
      <c r="AC735" s="1">
        <v>1</v>
      </c>
      <c r="AD735" s="1" t="s">
        <v>3016</v>
      </c>
      <c r="AE735" s="1">
        <v>1</v>
      </c>
      <c r="AF735" s="1">
        <v>30</v>
      </c>
      <c r="AG735" s="1">
        <v>0</v>
      </c>
      <c r="AH735" s="1" t="s">
        <v>1454</v>
      </c>
      <c r="AI735" s="1" t="s">
        <v>1454</v>
      </c>
      <c r="AJ735" s="1" t="s">
        <v>1454</v>
      </c>
      <c r="AK735" s="1" t="s">
        <v>1454</v>
      </c>
      <c r="AL735" s="1" t="s">
        <v>1454</v>
      </c>
      <c r="AM735" s="1" t="s">
        <v>1454</v>
      </c>
      <c r="AN735" s="1">
        <v>1</v>
      </c>
      <c r="AO735" s="1">
        <v>1</v>
      </c>
      <c r="AP735" s="1" t="s">
        <v>3086</v>
      </c>
      <c r="AQ735" s="1" t="s">
        <v>1454</v>
      </c>
      <c r="AR735" s="2">
        <v>3814764</v>
      </c>
      <c r="AS735" s="1" t="s">
        <v>3021</v>
      </c>
      <c r="AT735" s="1">
        <v>44460</v>
      </c>
      <c r="AU735" s="1">
        <v>0</v>
      </c>
      <c r="AV735" s="1">
        <v>0</v>
      </c>
      <c r="AW735" s="1">
        <v>0</v>
      </c>
      <c r="AX735" s="1" t="s">
        <v>1454</v>
      </c>
      <c r="AY735" s="1">
        <v>890303093000</v>
      </c>
      <c r="AZ735" s="1">
        <v>0</v>
      </c>
      <c r="BA735" s="1">
        <v>0</v>
      </c>
    </row>
    <row r="736" spans="1:53" x14ac:dyDescent="0.25">
      <c r="A736" s="309">
        <f t="shared" si="11"/>
        <v>0</v>
      </c>
      <c r="B736" s="1" t="s">
        <v>2639</v>
      </c>
      <c r="C736" s="1">
        <v>1113634244</v>
      </c>
      <c r="D736" s="1">
        <v>144105</v>
      </c>
      <c r="E736" s="1">
        <v>4</v>
      </c>
      <c r="F736" s="1">
        <v>1.11363424411718E+18</v>
      </c>
      <c r="G736" s="304">
        <v>43788</v>
      </c>
      <c r="H736" s="304">
        <v>44895</v>
      </c>
      <c r="I736" s="1">
        <v>0</v>
      </c>
      <c r="J736" s="1">
        <v>1</v>
      </c>
      <c r="K736" s="1">
        <v>20</v>
      </c>
      <c r="L736" s="1">
        <v>30</v>
      </c>
      <c r="M736" s="1">
        <v>2</v>
      </c>
      <c r="N736" s="305">
        <v>11.76</v>
      </c>
      <c r="O736" s="305">
        <v>12415</v>
      </c>
      <c r="P736" s="2">
        <v>10000000</v>
      </c>
      <c r="Q736" s="2">
        <v>332372</v>
      </c>
      <c r="R736" s="2">
        <v>4859173</v>
      </c>
      <c r="S736" s="1">
        <v>0</v>
      </c>
      <c r="T736" s="1">
        <v>0</v>
      </c>
      <c r="U736" s="1">
        <v>0</v>
      </c>
      <c r="W736" s="1">
        <v>0</v>
      </c>
      <c r="X736" s="1">
        <v>0</v>
      </c>
      <c r="Y736" s="1">
        <v>0</v>
      </c>
      <c r="AB736" s="304">
        <v>44498</v>
      </c>
      <c r="AC736" s="1">
        <v>1</v>
      </c>
      <c r="AD736" s="1" t="s">
        <v>3016</v>
      </c>
      <c r="AE736" s="1">
        <v>1</v>
      </c>
      <c r="AF736" s="1">
        <v>30</v>
      </c>
      <c r="AG736" s="1">
        <v>0</v>
      </c>
      <c r="AH736" s="1" t="s">
        <v>1454</v>
      </c>
      <c r="AI736" s="1" t="s">
        <v>1454</v>
      </c>
      <c r="AJ736" s="1" t="s">
        <v>1454</v>
      </c>
      <c r="AK736" s="1" t="s">
        <v>1454</v>
      </c>
      <c r="AL736" s="1" t="s">
        <v>1454</v>
      </c>
      <c r="AM736" s="1" t="s">
        <v>1454</v>
      </c>
      <c r="AN736" s="1">
        <v>1</v>
      </c>
      <c r="AO736" s="1">
        <v>1</v>
      </c>
      <c r="AP736" s="1" t="s">
        <v>3086</v>
      </c>
      <c r="AQ736" s="1" t="s">
        <v>1454</v>
      </c>
      <c r="AR736" s="2">
        <v>6882115</v>
      </c>
      <c r="AS736" s="1" t="s">
        <v>3025</v>
      </c>
      <c r="AT736" s="1">
        <v>43788</v>
      </c>
      <c r="AU736" s="1">
        <v>0</v>
      </c>
      <c r="AV736" s="1">
        <v>0</v>
      </c>
      <c r="AW736" s="1">
        <v>0</v>
      </c>
      <c r="AX736" s="1" t="s">
        <v>1454</v>
      </c>
      <c r="AY736" s="1">
        <v>890303093000</v>
      </c>
      <c r="AZ736" s="1">
        <v>0</v>
      </c>
      <c r="BA736" s="1">
        <v>0</v>
      </c>
    </row>
    <row r="737" spans="1:53" x14ac:dyDescent="0.25">
      <c r="A737" s="309">
        <f t="shared" si="11"/>
        <v>0</v>
      </c>
      <c r="B737" s="1" t="s">
        <v>2639</v>
      </c>
      <c r="C737" s="1">
        <v>16221852</v>
      </c>
      <c r="D737" s="1">
        <v>144105</v>
      </c>
      <c r="E737" s="1">
        <v>4</v>
      </c>
      <c r="F737" s="1">
        <v>1.62218521154887E+16</v>
      </c>
      <c r="G737" s="304">
        <v>44194</v>
      </c>
      <c r="H737" s="304">
        <v>44742</v>
      </c>
      <c r="I737" s="1">
        <v>0</v>
      </c>
      <c r="J737" s="1">
        <v>1</v>
      </c>
      <c r="K737" s="1">
        <v>10</v>
      </c>
      <c r="L737" s="1">
        <v>30</v>
      </c>
      <c r="M737" s="1">
        <v>2</v>
      </c>
      <c r="N737" s="305">
        <v>11.4</v>
      </c>
      <c r="O737" s="305">
        <v>12015</v>
      </c>
      <c r="P737" s="2">
        <v>3440000</v>
      </c>
      <c r="Q737" s="2">
        <v>209280</v>
      </c>
      <c r="R737" s="2">
        <v>1603178</v>
      </c>
      <c r="S737" s="1">
        <v>0</v>
      </c>
      <c r="T737" s="1">
        <v>0</v>
      </c>
      <c r="U737" s="1">
        <v>0</v>
      </c>
      <c r="W737" s="1">
        <v>0</v>
      </c>
      <c r="X737" s="1">
        <v>0</v>
      </c>
      <c r="Y737" s="1">
        <v>0</v>
      </c>
      <c r="AB737" s="304">
        <v>44498</v>
      </c>
      <c r="AC737" s="1">
        <v>1</v>
      </c>
      <c r="AD737" s="1" t="s">
        <v>3016</v>
      </c>
      <c r="AE737" s="1">
        <v>1</v>
      </c>
      <c r="AF737" s="1">
        <v>30</v>
      </c>
      <c r="AG737" s="1">
        <v>0</v>
      </c>
      <c r="AH737" s="1" t="s">
        <v>1454</v>
      </c>
      <c r="AI737" s="1" t="s">
        <v>1454</v>
      </c>
      <c r="AJ737" s="1" t="s">
        <v>1454</v>
      </c>
      <c r="AK737" s="1" t="s">
        <v>1454</v>
      </c>
      <c r="AL737" s="1" t="s">
        <v>1454</v>
      </c>
      <c r="AM737" s="1" t="s">
        <v>1454</v>
      </c>
      <c r="AN737" s="1">
        <v>1</v>
      </c>
      <c r="AO737" s="1">
        <v>1</v>
      </c>
      <c r="AP737" s="1" t="s">
        <v>3086</v>
      </c>
      <c r="AQ737" s="1" t="s">
        <v>1454</v>
      </c>
      <c r="AR737" s="2">
        <v>4206281</v>
      </c>
      <c r="AS737" s="1" t="s">
        <v>3020</v>
      </c>
      <c r="AT737" s="1">
        <v>44194</v>
      </c>
      <c r="AU737" s="1">
        <v>0</v>
      </c>
      <c r="AV737" s="1">
        <v>0</v>
      </c>
      <c r="AW737" s="1">
        <v>0</v>
      </c>
      <c r="AX737" s="1" t="s">
        <v>1454</v>
      </c>
      <c r="AY737" s="1">
        <v>890303093000</v>
      </c>
      <c r="AZ737" s="1">
        <v>0</v>
      </c>
      <c r="BA737" s="1">
        <v>0</v>
      </c>
    </row>
    <row r="738" spans="1:53" x14ac:dyDescent="0.25">
      <c r="A738" s="309">
        <f t="shared" si="11"/>
        <v>305415</v>
      </c>
      <c r="B738" s="1" t="s">
        <v>2639</v>
      </c>
      <c r="C738" s="1">
        <v>31984028</v>
      </c>
      <c r="D738" s="1">
        <v>144105</v>
      </c>
      <c r="E738" s="1">
        <v>4</v>
      </c>
      <c r="F738" s="1">
        <v>3.19840281083894E+16</v>
      </c>
      <c r="G738" s="304">
        <v>44439</v>
      </c>
      <c r="H738" s="304">
        <v>44560</v>
      </c>
      <c r="I738" s="1">
        <v>0</v>
      </c>
      <c r="J738" s="1">
        <v>2</v>
      </c>
      <c r="K738" s="1">
        <v>0</v>
      </c>
      <c r="L738" s="1">
        <v>30</v>
      </c>
      <c r="M738" s="1">
        <v>2</v>
      </c>
      <c r="N738" s="1">
        <v>19.2</v>
      </c>
      <c r="O738" s="1">
        <v>20983</v>
      </c>
      <c r="P738" s="2">
        <v>800000</v>
      </c>
      <c r="Q738" s="2">
        <v>0</v>
      </c>
      <c r="R738" s="2">
        <v>800000</v>
      </c>
      <c r="S738" s="1">
        <v>0</v>
      </c>
      <c r="T738" s="1">
        <v>0</v>
      </c>
      <c r="U738" s="1">
        <v>0</v>
      </c>
      <c r="W738" s="1">
        <v>0</v>
      </c>
      <c r="X738" s="1">
        <v>0</v>
      </c>
      <c r="Y738" s="1">
        <v>0</v>
      </c>
      <c r="Z738" s="1">
        <v>800000</v>
      </c>
      <c r="AA738" s="1">
        <v>12</v>
      </c>
      <c r="AB738" s="304">
        <v>44439</v>
      </c>
      <c r="AC738" s="1">
        <v>1</v>
      </c>
      <c r="AD738" s="1" t="s">
        <v>3016</v>
      </c>
      <c r="AE738" s="1">
        <v>1</v>
      </c>
      <c r="AF738" s="1">
        <v>30</v>
      </c>
      <c r="AG738" s="1">
        <v>0</v>
      </c>
      <c r="AH738" s="1" t="s">
        <v>1454</v>
      </c>
      <c r="AI738" s="1" t="s">
        <v>1454</v>
      </c>
      <c r="AJ738" s="1" t="s">
        <v>1454</v>
      </c>
      <c r="AK738" s="1" t="s">
        <v>1454</v>
      </c>
      <c r="AL738" s="1" t="s">
        <v>1454</v>
      </c>
      <c r="AM738" s="1" t="s">
        <v>1454</v>
      </c>
      <c r="AN738" s="1">
        <v>1</v>
      </c>
      <c r="AO738" s="1">
        <v>1</v>
      </c>
      <c r="AP738" s="1" t="s">
        <v>3086</v>
      </c>
      <c r="AQ738" s="1" t="s">
        <v>1454</v>
      </c>
      <c r="AR738" s="2">
        <v>494585</v>
      </c>
      <c r="AS738" s="1" t="s">
        <v>3044</v>
      </c>
      <c r="AT738" s="1">
        <v>44439</v>
      </c>
      <c r="AU738" s="1">
        <v>0</v>
      </c>
      <c r="AV738" s="1">
        <v>0</v>
      </c>
      <c r="AW738" s="1">
        <v>0</v>
      </c>
      <c r="AX738" s="1" t="s">
        <v>1454</v>
      </c>
      <c r="AY738" s="1">
        <v>890303093000</v>
      </c>
      <c r="AZ738" s="1">
        <v>0</v>
      </c>
      <c r="BA738" s="1">
        <v>0</v>
      </c>
    </row>
    <row r="739" spans="1:53" x14ac:dyDescent="0.25">
      <c r="A739" s="309">
        <f t="shared" si="11"/>
        <v>2643190</v>
      </c>
      <c r="B739" s="1" t="s">
        <v>2639</v>
      </c>
      <c r="C739" s="1">
        <v>31984028</v>
      </c>
      <c r="D739" s="1">
        <v>144105</v>
      </c>
      <c r="E739" s="1">
        <v>4</v>
      </c>
      <c r="F739" s="1">
        <v>3.19840282103895E+16</v>
      </c>
      <c r="G739" s="304">
        <v>44460</v>
      </c>
      <c r="H739" s="304">
        <v>46295</v>
      </c>
      <c r="I739" s="1">
        <v>0</v>
      </c>
      <c r="J739" s="1">
        <v>1</v>
      </c>
      <c r="K739" s="1">
        <v>1</v>
      </c>
      <c r="L739" s="1">
        <v>30</v>
      </c>
      <c r="M739" s="1">
        <v>2</v>
      </c>
      <c r="N739" s="305">
        <v>13.2</v>
      </c>
      <c r="O739" s="305">
        <v>14029</v>
      </c>
      <c r="P739" s="2">
        <v>7000000</v>
      </c>
      <c r="Q739" s="2">
        <v>170971</v>
      </c>
      <c r="R739" s="2">
        <v>6923529</v>
      </c>
      <c r="S739" s="1">
        <v>0</v>
      </c>
      <c r="T739" s="1">
        <v>0</v>
      </c>
      <c r="U739" s="1">
        <v>0</v>
      </c>
      <c r="W739" s="1">
        <v>0</v>
      </c>
      <c r="X739" s="1">
        <v>0</v>
      </c>
      <c r="Y739" s="1">
        <v>0</v>
      </c>
      <c r="AB739" s="304">
        <v>44498</v>
      </c>
      <c r="AC739" s="1">
        <v>1</v>
      </c>
      <c r="AD739" s="1" t="s">
        <v>3016</v>
      </c>
      <c r="AE739" s="1">
        <v>1</v>
      </c>
      <c r="AF739" s="1">
        <v>30</v>
      </c>
      <c r="AG739" s="1">
        <v>0</v>
      </c>
      <c r="AH739" s="1" t="s">
        <v>1454</v>
      </c>
      <c r="AI739" s="1" t="s">
        <v>1454</v>
      </c>
      <c r="AJ739" s="1" t="s">
        <v>1454</v>
      </c>
      <c r="AK739" s="1" t="s">
        <v>1454</v>
      </c>
      <c r="AL739" s="1" t="s">
        <v>1454</v>
      </c>
      <c r="AM739" s="1" t="s">
        <v>1454</v>
      </c>
      <c r="AN739" s="1">
        <v>1</v>
      </c>
      <c r="AO739" s="1">
        <v>1</v>
      </c>
      <c r="AP739" s="1" t="s">
        <v>3086</v>
      </c>
      <c r="AQ739" s="1" t="s">
        <v>1454</v>
      </c>
      <c r="AR739" s="2">
        <v>4280339</v>
      </c>
      <c r="AS739" s="1" t="s">
        <v>3023</v>
      </c>
      <c r="AT739" s="1">
        <v>44460</v>
      </c>
      <c r="AU739" s="1">
        <v>0</v>
      </c>
      <c r="AV739" s="1">
        <v>0</v>
      </c>
      <c r="AW739" s="1">
        <v>0</v>
      </c>
      <c r="AX739" s="1" t="s">
        <v>1454</v>
      </c>
      <c r="AY739" s="1">
        <v>890303093000</v>
      </c>
      <c r="AZ739" s="1">
        <v>0</v>
      </c>
      <c r="BA739" s="1">
        <v>0</v>
      </c>
    </row>
    <row r="740" spans="1:53" x14ac:dyDescent="0.25">
      <c r="A740" s="309">
        <f t="shared" si="11"/>
        <v>4901787</v>
      </c>
      <c r="B740" s="1" t="s">
        <v>2639</v>
      </c>
      <c r="C740" s="1">
        <v>16695902</v>
      </c>
      <c r="D740" s="1">
        <v>144105</v>
      </c>
      <c r="E740" s="1">
        <v>4</v>
      </c>
      <c r="F740" s="1">
        <v>1.66959021175865E+16</v>
      </c>
      <c r="G740" s="304">
        <v>43651</v>
      </c>
      <c r="H740" s="304">
        <v>45473</v>
      </c>
      <c r="I740" s="1">
        <v>0</v>
      </c>
      <c r="J740" s="1">
        <v>1</v>
      </c>
      <c r="K740" s="1">
        <v>25</v>
      </c>
      <c r="L740" s="1">
        <v>30</v>
      </c>
      <c r="M740" s="1">
        <v>2</v>
      </c>
      <c r="N740" s="305">
        <v>18</v>
      </c>
      <c r="O740" s="305">
        <v>19562</v>
      </c>
      <c r="P740" s="2">
        <v>11900000</v>
      </c>
      <c r="Q740" s="2">
        <v>304049</v>
      </c>
      <c r="R740" s="2">
        <v>8200311</v>
      </c>
      <c r="S740" s="1">
        <v>0</v>
      </c>
      <c r="T740" s="1">
        <v>0</v>
      </c>
      <c r="U740" s="1">
        <v>0</v>
      </c>
      <c r="W740" s="1">
        <v>0</v>
      </c>
      <c r="X740" s="1">
        <v>0</v>
      </c>
      <c r="Y740" s="1">
        <v>0</v>
      </c>
      <c r="AB740" s="304">
        <v>44498</v>
      </c>
      <c r="AC740" s="1">
        <v>1</v>
      </c>
      <c r="AD740" s="1" t="s">
        <v>3016</v>
      </c>
      <c r="AE740" s="1">
        <v>1</v>
      </c>
      <c r="AF740" s="1">
        <v>30</v>
      </c>
      <c r="AG740" s="1">
        <v>0</v>
      </c>
      <c r="AH740" s="1" t="s">
        <v>1454</v>
      </c>
      <c r="AI740" s="1" t="s">
        <v>1454</v>
      </c>
      <c r="AJ740" s="1" t="s">
        <v>1454</v>
      </c>
      <c r="AK740" s="1" t="s">
        <v>1454</v>
      </c>
      <c r="AL740" s="1" t="s">
        <v>1454</v>
      </c>
      <c r="AM740" s="1" t="s">
        <v>1454</v>
      </c>
      <c r="AN740" s="1">
        <v>1</v>
      </c>
      <c r="AO740" s="1">
        <v>1</v>
      </c>
      <c r="AP740" s="1" t="s">
        <v>3086</v>
      </c>
      <c r="AQ740" s="1" t="s">
        <v>1454</v>
      </c>
      <c r="AR740" s="2">
        <v>3298524</v>
      </c>
      <c r="AS740" s="1" t="s">
        <v>3027</v>
      </c>
      <c r="AT740" s="1">
        <v>43651</v>
      </c>
      <c r="AU740" s="1">
        <v>0</v>
      </c>
      <c r="AV740" s="1">
        <v>0</v>
      </c>
      <c r="AW740" s="1">
        <v>0</v>
      </c>
      <c r="AX740" s="1" t="s">
        <v>1454</v>
      </c>
      <c r="AY740" s="1">
        <v>890303093000</v>
      </c>
      <c r="AZ740" s="1">
        <v>0</v>
      </c>
      <c r="BA740" s="1">
        <v>0</v>
      </c>
    </row>
    <row r="741" spans="1:53" x14ac:dyDescent="0.25">
      <c r="A741" s="309">
        <f t="shared" si="11"/>
        <v>612775</v>
      </c>
      <c r="B741" s="1" t="s">
        <v>2639</v>
      </c>
      <c r="C741" s="1">
        <v>16695902</v>
      </c>
      <c r="D741" s="1">
        <v>144105</v>
      </c>
      <c r="E741" s="1">
        <v>4</v>
      </c>
      <c r="F741" s="1">
        <v>166959021152177</v>
      </c>
      <c r="G741" s="304">
        <v>42957</v>
      </c>
      <c r="H741" s="304">
        <v>44803</v>
      </c>
      <c r="I741" s="1">
        <v>0</v>
      </c>
      <c r="J741" s="1">
        <v>1</v>
      </c>
      <c r="K741" s="1">
        <v>47</v>
      </c>
      <c r="L741" s="1">
        <v>30</v>
      </c>
      <c r="M741" s="1">
        <v>2</v>
      </c>
      <c r="N741" s="305">
        <v>20.399999999999999</v>
      </c>
      <c r="O741" s="305">
        <v>22.42</v>
      </c>
      <c r="P741" s="2">
        <v>3300000</v>
      </c>
      <c r="Q741" s="2">
        <v>88698</v>
      </c>
      <c r="R741" s="2">
        <v>1025126</v>
      </c>
      <c r="S741" s="1">
        <v>0</v>
      </c>
      <c r="T741" s="1">
        <v>0</v>
      </c>
      <c r="U741" s="1">
        <v>0</v>
      </c>
      <c r="W741" s="1">
        <v>0</v>
      </c>
      <c r="X741" s="1">
        <v>0</v>
      </c>
      <c r="Y741" s="1">
        <v>0</v>
      </c>
      <c r="AB741" s="304">
        <v>44498</v>
      </c>
      <c r="AC741" s="1">
        <v>1</v>
      </c>
      <c r="AD741" s="1" t="s">
        <v>3016</v>
      </c>
      <c r="AE741" s="1">
        <v>1</v>
      </c>
      <c r="AF741" s="1">
        <v>30</v>
      </c>
      <c r="AG741" s="1">
        <v>0</v>
      </c>
      <c r="AH741" s="1" t="s">
        <v>1454</v>
      </c>
      <c r="AI741" s="1" t="s">
        <v>1454</v>
      </c>
      <c r="AJ741" s="1" t="s">
        <v>1454</v>
      </c>
      <c r="AK741" s="1" t="s">
        <v>1454</v>
      </c>
      <c r="AL741" s="1" t="s">
        <v>1454</v>
      </c>
      <c r="AM741" s="1" t="s">
        <v>1454</v>
      </c>
      <c r="AN741" s="1">
        <v>1</v>
      </c>
      <c r="AO741" s="1">
        <v>1</v>
      </c>
      <c r="AP741" s="1" t="s">
        <v>3086</v>
      </c>
      <c r="AQ741" s="1" t="s">
        <v>1454</v>
      </c>
      <c r="AR741" s="2">
        <v>412351</v>
      </c>
      <c r="AS741" s="1" t="s">
        <v>3035</v>
      </c>
      <c r="AT741" s="1">
        <v>42957</v>
      </c>
      <c r="AU741" s="1">
        <v>0</v>
      </c>
      <c r="AV741" s="1">
        <v>0</v>
      </c>
      <c r="AW741" s="1">
        <v>0</v>
      </c>
      <c r="AX741" s="1" t="s">
        <v>1454</v>
      </c>
      <c r="AY741" s="1">
        <v>890303093000</v>
      </c>
      <c r="AZ741" s="1">
        <v>0</v>
      </c>
      <c r="BA741" s="1">
        <v>0</v>
      </c>
    </row>
    <row r="742" spans="1:53" x14ac:dyDescent="0.25">
      <c r="A742" s="309">
        <f t="shared" si="11"/>
        <v>194419</v>
      </c>
      <c r="B742" s="1" t="s">
        <v>2639</v>
      </c>
      <c r="C742" s="1">
        <v>1130592663</v>
      </c>
      <c r="D742" s="1">
        <v>144105</v>
      </c>
      <c r="E742" s="1">
        <v>4</v>
      </c>
      <c r="F742" s="1">
        <v>1.13059266321038E+18</v>
      </c>
      <c r="G742" s="304">
        <v>44001</v>
      </c>
      <c r="H742" s="304">
        <v>44742</v>
      </c>
      <c r="I742" s="1">
        <v>0</v>
      </c>
      <c r="J742" s="1">
        <v>1</v>
      </c>
      <c r="K742" s="1">
        <v>16</v>
      </c>
      <c r="L742" s="1">
        <v>30</v>
      </c>
      <c r="M742" s="1">
        <v>2</v>
      </c>
      <c r="N742" s="1">
        <v>16.8</v>
      </c>
      <c r="O742" s="1">
        <v>18156</v>
      </c>
      <c r="P742" s="2">
        <v>1500000</v>
      </c>
      <c r="Q742" s="2">
        <v>75969</v>
      </c>
      <c r="R742" s="2">
        <v>565638</v>
      </c>
      <c r="S742" s="1">
        <v>0</v>
      </c>
      <c r="T742" s="1">
        <v>0</v>
      </c>
      <c r="U742" s="1">
        <v>0</v>
      </c>
      <c r="W742" s="1">
        <v>0</v>
      </c>
      <c r="X742" s="1">
        <v>0</v>
      </c>
      <c r="Y742" s="1">
        <v>0</v>
      </c>
      <c r="AB742" s="304">
        <v>44498</v>
      </c>
      <c r="AC742" s="1">
        <v>1</v>
      </c>
      <c r="AD742" s="1" t="s">
        <v>3016</v>
      </c>
      <c r="AE742" s="1">
        <v>1</v>
      </c>
      <c r="AF742" s="1">
        <v>30</v>
      </c>
      <c r="AG742" s="1">
        <v>0</v>
      </c>
      <c r="AH742" s="1" t="s">
        <v>1454</v>
      </c>
      <c r="AI742" s="1" t="s">
        <v>1454</v>
      </c>
      <c r="AJ742" s="1" t="s">
        <v>1454</v>
      </c>
      <c r="AK742" s="1" t="s">
        <v>1454</v>
      </c>
      <c r="AL742" s="1" t="s">
        <v>1454</v>
      </c>
      <c r="AM742" s="1" t="s">
        <v>1454</v>
      </c>
      <c r="AN742" s="1">
        <v>1</v>
      </c>
      <c r="AO742" s="1">
        <v>1</v>
      </c>
      <c r="AP742" s="1" t="s">
        <v>3086</v>
      </c>
      <c r="AQ742" s="1" t="s">
        <v>1454</v>
      </c>
      <c r="AR742" s="2">
        <v>371219</v>
      </c>
      <c r="AS742" s="1" t="s">
        <v>3023</v>
      </c>
      <c r="AT742" s="1">
        <v>44001</v>
      </c>
      <c r="AU742" s="1">
        <v>0</v>
      </c>
      <c r="AV742" s="1">
        <v>0</v>
      </c>
      <c r="AW742" s="1">
        <v>0</v>
      </c>
      <c r="AX742" s="1" t="s">
        <v>1454</v>
      </c>
      <c r="AY742" s="1">
        <v>890303093000</v>
      </c>
      <c r="AZ742" s="1">
        <v>0</v>
      </c>
      <c r="BA742" s="1">
        <v>0</v>
      </c>
    </row>
    <row r="743" spans="1:53" x14ac:dyDescent="0.25">
      <c r="A743" s="309">
        <f t="shared" si="11"/>
        <v>1080988</v>
      </c>
      <c r="B743" s="1" t="s">
        <v>2639</v>
      </c>
      <c r="C743" s="1">
        <v>1130592663</v>
      </c>
      <c r="D743" s="1">
        <v>144105</v>
      </c>
      <c r="E743" s="1">
        <v>4</v>
      </c>
      <c r="F743" s="1">
        <v>1.13059266312038E+18</v>
      </c>
      <c r="G743" s="304">
        <v>44095</v>
      </c>
      <c r="H743" s="304">
        <v>45930</v>
      </c>
      <c r="I743" s="1">
        <v>0</v>
      </c>
      <c r="J743" s="1">
        <v>1</v>
      </c>
      <c r="K743" s="1">
        <v>13</v>
      </c>
      <c r="L743" s="1">
        <v>30</v>
      </c>
      <c r="M743" s="1">
        <v>2</v>
      </c>
      <c r="N743" s="305">
        <v>16.8</v>
      </c>
      <c r="O743" s="305">
        <v>18156</v>
      </c>
      <c r="P743" s="2">
        <v>3700000</v>
      </c>
      <c r="Q743" s="2">
        <v>92752</v>
      </c>
      <c r="R743" s="2">
        <v>3145008</v>
      </c>
      <c r="S743" s="1">
        <v>0</v>
      </c>
      <c r="T743" s="1">
        <v>0</v>
      </c>
      <c r="U743" s="1">
        <v>0</v>
      </c>
      <c r="W743" s="1">
        <v>0</v>
      </c>
      <c r="X743" s="1">
        <v>0</v>
      </c>
      <c r="Y743" s="1">
        <v>0</v>
      </c>
      <c r="AB743" s="304">
        <v>44498</v>
      </c>
      <c r="AC743" s="1">
        <v>1</v>
      </c>
      <c r="AD743" s="1" t="s">
        <v>3016</v>
      </c>
      <c r="AE743" s="1">
        <v>1</v>
      </c>
      <c r="AF743" s="1">
        <v>30</v>
      </c>
      <c r="AG743" s="1">
        <v>0</v>
      </c>
      <c r="AH743" s="1" t="s">
        <v>1454</v>
      </c>
      <c r="AI743" s="1" t="s">
        <v>1454</v>
      </c>
      <c r="AJ743" s="1" t="s">
        <v>1454</v>
      </c>
      <c r="AK743" s="1" t="s">
        <v>1454</v>
      </c>
      <c r="AL743" s="1" t="s">
        <v>1454</v>
      </c>
      <c r="AM743" s="1" t="s">
        <v>1454</v>
      </c>
      <c r="AN743" s="1">
        <v>1</v>
      </c>
      <c r="AO743" s="1">
        <v>1</v>
      </c>
      <c r="AP743" s="1" t="s">
        <v>3086</v>
      </c>
      <c r="AQ743" s="1" t="s">
        <v>1454</v>
      </c>
      <c r="AR743" s="2">
        <v>2064020</v>
      </c>
      <c r="AS743" s="1" t="s">
        <v>3021</v>
      </c>
      <c r="AT743" s="1">
        <v>44095</v>
      </c>
      <c r="AU743" s="1">
        <v>0</v>
      </c>
      <c r="AV743" s="1">
        <v>0</v>
      </c>
      <c r="AW743" s="1">
        <v>0</v>
      </c>
      <c r="AX743" s="1" t="s">
        <v>1454</v>
      </c>
      <c r="AY743" s="1">
        <v>890303093000</v>
      </c>
      <c r="AZ743" s="1">
        <v>0</v>
      </c>
      <c r="BA743" s="1">
        <v>0</v>
      </c>
    </row>
    <row r="744" spans="1:53" x14ac:dyDescent="0.25">
      <c r="A744" s="309">
        <f t="shared" si="11"/>
        <v>197221</v>
      </c>
      <c r="B744" s="1" t="s">
        <v>2639</v>
      </c>
      <c r="C744" s="1">
        <v>1130592663</v>
      </c>
      <c r="D744" s="1">
        <v>144105</v>
      </c>
      <c r="E744" s="1">
        <v>4</v>
      </c>
      <c r="F744" s="1">
        <v>1.1305926631246799E+18</v>
      </c>
      <c r="G744" s="304">
        <v>43896</v>
      </c>
      <c r="H744" s="304">
        <v>44650</v>
      </c>
      <c r="I744" s="1">
        <v>0</v>
      </c>
      <c r="J744" s="1">
        <v>1</v>
      </c>
      <c r="K744" s="1">
        <v>16</v>
      </c>
      <c r="L744" s="1">
        <v>30</v>
      </c>
      <c r="M744" s="1">
        <v>2</v>
      </c>
      <c r="N744" s="305">
        <v>21.6</v>
      </c>
      <c r="O744" s="305">
        <v>23872</v>
      </c>
      <c r="P744" s="2">
        <v>1500000</v>
      </c>
      <c r="Q744" s="2">
        <v>77734</v>
      </c>
      <c r="R744" s="2">
        <v>573791</v>
      </c>
      <c r="S744" s="1">
        <v>0</v>
      </c>
      <c r="T744" s="1">
        <v>0</v>
      </c>
      <c r="U744" s="1">
        <v>0</v>
      </c>
      <c r="W744" s="1">
        <v>0</v>
      </c>
      <c r="X744" s="1">
        <v>0</v>
      </c>
      <c r="Y744" s="1">
        <v>0</v>
      </c>
      <c r="AB744" s="304">
        <v>44498</v>
      </c>
      <c r="AC744" s="1">
        <v>1</v>
      </c>
      <c r="AD744" s="1" t="s">
        <v>3016</v>
      </c>
      <c r="AE744" s="1">
        <v>1</v>
      </c>
      <c r="AF744" s="1">
        <v>30</v>
      </c>
      <c r="AG744" s="1">
        <v>0</v>
      </c>
      <c r="AH744" s="1" t="s">
        <v>1454</v>
      </c>
      <c r="AI744" s="1" t="s">
        <v>1454</v>
      </c>
      <c r="AJ744" s="1" t="s">
        <v>1454</v>
      </c>
      <c r="AK744" s="1" t="s">
        <v>1454</v>
      </c>
      <c r="AL744" s="1" t="s">
        <v>1454</v>
      </c>
      <c r="AM744" s="1" t="s">
        <v>1454</v>
      </c>
      <c r="AN744" s="1">
        <v>1</v>
      </c>
      <c r="AO744" s="1">
        <v>1</v>
      </c>
      <c r="AP744" s="1" t="s">
        <v>3086</v>
      </c>
      <c r="AQ744" s="1" t="s">
        <v>1454</v>
      </c>
      <c r="AR744" s="2">
        <v>376570</v>
      </c>
      <c r="AS744" s="1" t="s">
        <v>3018</v>
      </c>
      <c r="AT744" s="1">
        <v>43896</v>
      </c>
      <c r="AU744" s="1">
        <v>0</v>
      </c>
      <c r="AV744" s="1">
        <v>0</v>
      </c>
      <c r="AW744" s="1">
        <v>0</v>
      </c>
      <c r="AX744" s="1" t="s">
        <v>1454</v>
      </c>
      <c r="AY744" s="1">
        <v>890303093000</v>
      </c>
      <c r="AZ744" s="1">
        <v>0</v>
      </c>
      <c r="BA744" s="1">
        <v>0</v>
      </c>
    </row>
    <row r="745" spans="1:53" x14ac:dyDescent="0.25">
      <c r="A745" s="309">
        <f t="shared" si="11"/>
        <v>0</v>
      </c>
      <c r="B745" s="1" t="s">
        <v>2639</v>
      </c>
      <c r="C745" s="1">
        <v>38680813</v>
      </c>
      <c r="D745" s="1">
        <v>144105</v>
      </c>
      <c r="E745" s="1">
        <v>4</v>
      </c>
      <c r="F745" s="1">
        <v>3.8680813117586E+16</v>
      </c>
      <c r="G745" s="304">
        <v>43560</v>
      </c>
      <c r="H745" s="304">
        <v>44650</v>
      </c>
      <c r="I745" s="1">
        <v>0</v>
      </c>
      <c r="J745" s="1">
        <v>1</v>
      </c>
      <c r="K745" s="1">
        <v>28</v>
      </c>
      <c r="L745" s="1">
        <v>30</v>
      </c>
      <c r="M745" s="1">
        <v>2</v>
      </c>
      <c r="N745" s="1">
        <v>18</v>
      </c>
      <c r="O745" s="1">
        <v>19562</v>
      </c>
      <c r="P745" s="2">
        <v>2500000</v>
      </c>
      <c r="Q745" s="2">
        <v>90743</v>
      </c>
      <c r="R745" s="2">
        <v>678567</v>
      </c>
      <c r="S745" s="1">
        <v>0</v>
      </c>
      <c r="T745" s="1">
        <v>0</v>
      </c>
      <c r="U745" s="1">
        <v>0</v>
      </c>
      <c r="W745" s="1">
        <v>0</v>
      </c>
      <c r="X745" s="1">
        <v>0</v>
      </c>
      <c r="Y745" s="1">
        <v>0</v>
      </c>
      <c r="AB745" s="304">
        <v>44499</v>
      </c>
      <c r="AC745" s="1">
        <v>1</v>
      </c>
      <c r="AD745" s="1" t="s">
        <v>3016</v>
      </c>
      <c r="AE745" s="1">
        <v>1</v>
      </c>
      <c r="AF745" s="1">
        <v>30</v>
      </c>
      <c r="AG745" s="1">
        <v>0</v>
      </c>
      <c r="AH745" s="1" t="s">
        <v>1454</v>
      </c>
      <c r="AI745" s="1" t="s">
        <v>1454</v>
      </c>
      <c r="AJ745" s="1" t="s">
        <v>1454</v>
      </c>
      <c r="AK745" s="1" t="s">
        <v>1454</v>
      </c>
      <c r="AL745" s="1" t="s">
        <v>1454</v>
      </c>
      <c r="AM745" s="1" t="s">
        <v>1454</v>
      </c>
      <c r="AN745" s="1">
        <v>1</v>
      </c>
      <c r="AO745" s="1">
        <v>1</v>
      </c>
      <c r="AP745" s="1" t="s">
        <v>3086</v>
      </c>
      <c r="AQ745" s="1" t="s">
        <v>1454</v>
      </c>
      <c r="AR745" s="2">
        <v>912347</v>
      </c>
      <c r="AS745" s="1" t="s">
        <v>3027</v>
      </c>
      <c r="AT745" s="1">
        <v>43560</v>
      </c>
      <c r="AU745" s="1">
        <v>0</v>
      </c>
      <c r="AV745" s="1">
        <v>0</v>
      </c>
      <c r="AW745" s="1">
        <v>0</v>
      </c>
      <c r="AX745" s="1" t="s">
        <v>1454</v>
      </c>
      <c r="AY745" s="1">
        <v>800087565</v>
      </c>
      <c r="AZ745" s="1" t="s">
        <v>3088</v>
      </c>
      <c r="BA745" s="1">
        <v>0</v>
      </c>
    </row>
    <row r="746" spans="1:53" x14ac:dyDescent="0.25">
      <c r="A746" s="309">
        <f t="shared" si="11"/>
        <v>0</v>
      </c>
      <c r="B746" s="1" t="s">
        <v>2639</v>
      </c>
      <c r="C746" s="1">
        <v>38680813</v>
      </c>
      <c r="D746" s="1">
        <v>144105</v>
      </c>
      <c r="E746" s="1">
        <v>4</v>
      </c>
      <c r="F746" s="1">
        <v>3.86808132603882E+16</v>
      </c>
      <c r="G746" s="304">
        <v>44046</v>
      </c>
      <c r="H746" s="304">
        <v>44772</v>
      </c>
      <c r="I746" s="1">
        <v>0</v>
      </c>
      <c r="J746" s="1">
        <v>1</v>
      </c>
      <c r="K746" s="1">
        <v>15</v>
      </c>
      <c r="L746" s="1">
        <v>30</v>
      </c>
      <c r="M746" s="1">
        <v>2</v>
      </c>
      <c r="N746" s="1">
        <v>18</v>
      </c>
      <c r="O746" s="1">
        <v>19562</v>
      </c>
      <c r="P746" s="2">
        <v>3000000</v>
      </c>
      <c r="Q746" s="2">
        <v>153698</v>
      </c>
      <c r="R746" s="2">
        <v>1271195</v>
      </c>
      <c r="S746" s="1">
        <v>0</v>
      </c>
      <c r="T746" s="1">
        <v>0</v>
      </c>
      <c r="U746" s="1">
        <v>0</v>
      </c>
      <c r="W746" s="1">
        <v>0</v>
      </c>
      <c r="X746" s="1">
        <v>0</v>
      </c>
      <c r="Y746" s="1">
        <v>0</v>
      </c>
      <c r="AB746" s="304">
        <v>44499</v>
      </c>
      <c r="AC746" s="1">
        <v>1</v>
      </c>
      <c r="AD746" s="1" t="s">
        <v>3016</v>
      </c>
      <c r="AE746" s="1">
        <v>1</v>
      </c>
      <c r="AF746" s="1">
        <v>30</v>
      </c>
      <c r="AG746" s="1">
        <v>0</v>
      </c>
      <c r="AH746" s="1" t="s">
        <v>1454</v>
      </c>
      <c r="AI746" s="1" t="s">
        <v>1454</v>
      </c>
      <c r="AJ746" s="1" t="s">
        <v>1454</v>
      </c>
      <c r="AK746" s="1" t="s">
        <v>1454</v>
      </c>
      <c r="AL746" s="1" t="s">
        <v>1454</v>
      </c>
      <c r="AM746" s="1" t="s">
        <v>1454</v>
      </c>
      <c r="AN746" s="1">
        <v>1</v>
      </c>
      <c r="AO746" s="1">
        <v>1</v>
      </c>
      <c r="AP746" s="1" t="s">
        <v>3086</v>
      </c>
      <c r="AQ746" s="1" t="s">
        <v>1454</v>
      </c>
      <c r="AR746" s="2">
        <v>1709146</v>
      </c>
      <c r="AS746" s="1" t="s">
        <v>3040</v>
      </c>
      <c r="AT746" s="1">
        <v>44046</v>
      </c>
      <c r="AU746" s="1">
        <v>0</v>
      </c>
      <c r="AV746" s="1">
        <v>0</v>
      </c>
      <c r="AW746" s="1">
        <v>0</v>
      </c>
      <c r="AX746" s="1" t="s">
        <v>1454</v>
      </c>
      <c r="AY746" s="1">
        <v>800087565</v>
      </c>
      <c r="AZ746" s="1" t="s">
        <v>3088</v>
      </c>
      <c r="BA746" s="1">
        <v>0</v>
      </c>
    </row>
    <row r="747" spans="1:53" x14ac:dyDescent="0.25">
      <c r="A747" s="309">
        <f t="shared" si="11"/>
        <v>752307</v>
      </c>
      <c r="B747" s="1" t="s">
        <v>2639</v>
      </c>
      <c r="C747" s="1">
        <v>1130654876</v>
      </c>
      <c r="D747" s="1">
        <v>144105</v>
      </c>
      <c r="E747" s="1">
        <v>4</v>
      </c>
      <c r="F747" s="1">
        <v>1.1306548761246799E+18</v>
      </c>
      <c r="G747" s="304">
        <v>44413</v>
      </c>
      <c r="H747" s="304">
        <v>45137</v>
      </c>
      <c r="I747" s="1">
        <v>0</v>
      </c>
      <c r="J747" s="1">
        <v>1</v>
      </c>
      <c r="K747" s="1">
        <v>3</v>
      </c>
      <c r="L747" s="1">
        <v>30</v>
      </c>
      <c r="M747" s="1">
        <v>2</v>
      </c>
      <c r="N747" s="305">
        <v>19.2</v>
      </c>
      <c r="O747" s="305">
        <v>20983</v>
      </c>
      <c r="P747" s="2">
        <v>1000000</v>
      </c>
      <c r="Q747" s="2">
        <v>50798</v>
      </c>
      <c r="R747" s="2">
        <v>895398</v>
      </c>
      <c r="S747" s="1">
        <v>0</v>
      </c>
      <c r="T747" s="1">
        <v>0</v>
      </c>
      <c r="U747" s="1">
        <v>0</v>
      </c>
      <c r="W747" s="1">
        <v>0</v>
      </c>
      <c r="X747" s="1">
        <v>0</v>
      </c>
      <c r="Y747" s="1">
        <v>0</v>
      </c>
      <c r="AB747" s="304">
        <v>44499</v>
      </c>
      <c r="AC747" s="1">
        <v>1</v>
      </c>
      <c r="AD747" s="1" t="s">
        <v>3016</v>
      </c>
      <c r="AE747" s="1">
        <v>1</v>
      </c>
      <c r="AF747" s="1">
        <v>30</v>
      </c>
      <c r="AG747" s="1">
        <v>0</v>
      </c>
      <c r="AH747" s="1" t="s">
        <v>1454</v>
      </c>
      <c r="AI747" s="1" t="s">
        <v>1454</v>
      </c>
      <c r="AJ747" s="1" t="s">
        <v>1454</v>
      </c>
      <c r="AK747" s="1" t="s">
        <v>1454</v>
      </c>
      <c r="AL747" s="1" t="s">
        <v>1454</v>
      </c>
      <c r="AM747" s="1" t="s">
        <v>1454</v>
      </c>
      <c r="AN747" s="1">
        <v>1</v>
      </c>
      <c r="AO747" s="1">
        <v>1</v>
      </c>
      <c r="AP747" s="1" t="s">
        <v>3086</v>
      </c>
      <c r="AQ747" s="1" t="s">
        <v>1454</v>
      </c>
      <c r="AR747" s="2">
        <v>143091</v>
      </c>
      <c r="AS747" s="1" t="s">
        <v>3018</v>
      </c>
      <c r="AT747" s="1">
        <v>44413</v>
      </c>
      <c r="AU747" s="1">
        <v>0</v>
      </c>
      <c r="AV747" s="1">
        <v>0</v>
      </c>
      <c r="AW747" s="1">
        <v>0</v>
      </c>
      <c r="AX747" s="1" t="s">
        <v>1454</v>
      </c>
      <c r="AY747" s="1">
        <v>800087565</v>
      </c>
      <c r="AZ747" s="1" t="s">
        <v>3088</v>
      </c>
      <c r="BA747" s="1">
        <v>0</v>
      </c>
    </row>
    <row r="748" spans="1:53" x14ac:dyDescent="0.25">
      <c r="A748" s="309">
        <f t="shared" si="11"/>
        <v>13030652</v>
      </c>
      <c r="B748" s="1" t="s">
        <v>2639</v>
      </c>
      <c r="C748" s="1">
        <v>1130654876</v>
      </c>
      <c r="D748" s="1">
        <v>144105</v>
      </c>
      <c r="E748" s="1">
        <v>4</v>
      </c>
      <c r="F748" s="1">
        <v>1.1306548761182799E+18</v>
      </c>
      <c r="G748" s="304">
        <v>44342</v>
      </c>
      <c r="H748" s="304">
        <v>46537</v>
      </c>
      <c r="I748" s="1">
        <v>0</v>
      </c>
      <c r="J748" s="1">
        <v>1</v>
      </c>
      <c r="K748" s="1">
        <v>5</v>
      </c>
      <c r="L748" s="1">
        <v>30</v>
      </c>
      <c r="M748" s="1">
        <v>2</v>
      </c>
      <c r="N748" s="305">
        <v>15.6</v>
      </c>
      <c r="O748" s="305">
        <v>16765</v>
      </c>
      <c r="P748" s="2">
        <v>16200000</v>
      </c>
      <c r="Q748" s="2">
        <v>353194</v>
      </c>
      <c r="R748" s="2">
        <v>15509129</v>
      </c>
      <c r="S748" s="1">
        <v>0</v>
      </c>
      <c r="T748" s="1">
        <v>0</v>
      </c>
      <c r="U748" s="1">
        <v>0</v>
      </c>
      <c r="W748" s="1">
        <v>0</v>
      </c>
      <c r="X748" s="1">
        <v>0</v>
      </c>
      <c r="Y748" s="1">
        <v>0</v>
      </c>
      <c r="AB748" s="304">
        <v>44499</v>
      </c>
      <c r="AC748" s="1">
        <v>1</v>
      </c>
      <c r="AD748" s="1" t="s">
        <v>3016</v>
      </c>
      <c r="AE748" s="1">
        <v>1</v>
      </c>
      <c r="AF748" s="1">
        <v>30</v>
      </c>
      <c r="AG748" s="1">
        <v>0</v>
      </c>
      <c r="AH748" s="1" t="s">
        <v>1454</v>
      </c>
      <c r="AI748" s="1" t="s">
        <v>1454</v>
      </c>
      <c r="AJ748" s="1" t="s">
        <v>1454</v>
      </c>
      <c r="AK748" s="1" t="s">
        <v>1454</v>
      </c>
      <c r="AL748" s="1" t="s">
        <v>1454</v>
      </c>
      <c r="AM748" s="1" t="s">
        <v>1454</v>
      </c>
      <c r="AN748" s="1">
        <v>1</v>
      </c>
      <c r="AO748" s="1">
        <v>1</v>
      </c>
      <c r="AP748" s="1" t="s">
        <v>3086</v>
      </c>
      <c r="AQ748" s="1" t="s">
        <v>1454</v>
      </c>
      <c r="AR748" s="2">
        <v>2478477</v>
      </c>
      <c r="AS748" s="1" t="s">
        <v>3024</v>
      </c>
      <c r="AT748" s="1">
        <v>44342</v>
      </c>
      <c r="AU748" s="1">
        <v>0</v>
      </c>
      <c r="AV748" s="1">
        <v>0</v>
      </c>
      <c r="AW748" s="1">
        <v>0</v>
      </c>
      <c r="AX748" s="1" t="s">
        <v>1454</v>
      </c>
      <c r="AY748" s="1">
        <v>800087565</v>
      </c>
      <c r="AZ748" s="1" t="s">
        <v>3088</v>
      </c>
      <c r="BA748" s="1">
        <v>0</v>
      </c>
    </row>
    <row r="749" spans="1:53" x14ac:dyDescent="0.25">
      <c r="A749" s="309">
        <f t="shared" si="11"/>
        <v>6496142</v>
      </c>
      <c r="B749" s="1" t="s">
        <v>2639</v>
      </c>
      <c r="C749" s="1">
        <v>28537682</v>
      </c>
      <c r="D749" s="1">
        <v>144105</v>
      </c>
      <c r="E749" s="1">
        <v>4</v>
      </c>
      <c r="F749" s="1">
        <v>2.85376821177879E+16</v>
      </c>
      <c r="G749" s="304">
        <v>43941</v>
      </c>
      <c r="H749" s="304">
        <v>46507</v>
      </c>
      <c r="I749" s="1">
        <v>0</v>
      </c>
      <c r="J749" s="1">
        <v>1</v>
      </c>
      <c r="K749" s="1">
        <v>16</v>
      </c>
      <c r="L749" s="1">
        <v>30</v>
      </c>
      <c r="M749" s="1">
        <v>2</v>
      </c>
      <c r="N749" s="1">
        <v>18</v>
      </c>
      <c r="O749" s="1">
        <v>19562</v>
      </c>
      <c r="P749" s="2">
        <v>11771000</v>
      </c>
      <c r="Q749" s="2">
        <v>249392</v>
      </c>
      <c r="R749" s="2">
        <v>10513376</v>
      </c>
      <c r="S749" s="1">
        <v>0</v>
      </c>
      <c r="T749" s="1">
        <v>0</v>
      </c>
      <c r="U749" s="1">
        <v>0</v>
      </c>
      <c r="W749" s="1">
        <v>0</v>
      </c>
      <c r="X749" s="1">
        <v>0</v>
      </c>
      <c r="Y749" s="1">
        <v>0</v>
      </c>
      <c r="AB749" s="304">
        <v>44498</v>
      </c>
      <c r="AC749" s="1">
        <v>1</v>
      </c>
      <c r="AD749" s="1" t="s">
        <v>3016</v>
      </c>
      <c r="AE749" s="1">
        <v>1</v>
      </c>
      <c r="AF749" s="1">
        <v>30</v>
      </c>
      <c r="AG749" s="1">
        <v>0</v>
      </c>
      <c r="AH749" s="1" t="s">
        <v>1454</v>
      </c>
      <c r="AI749" s="1" t="s">
        <v>1454</v>
      </c>
      <c r="AJ749" s="1" t="s">
        <v>1454</v>
      </c>
      <c r="AK749" s="1" t="s">
        <v>1454</v>
      </c>
      <c r="AL749" s="1" t="s">
        <v>1454</v>
      </c>
      <c r="AM749" s="1" t="s">
        <v>1454</v>
      </c>
      <c r="AN749" s="1">
        <v>1</v>
      </c>
      <c r="AO749" s="1">
        <v>1</v>
      </c>
      <c r="AP749" s="1" t="s">
        <v>3086</v>
      </c>
      <c r="AQ749" s="1" t="s">
        <v>1454</v>
      </c>
      <c r="AR749" s="2">
        <v>4017234</v>
      </c>
      <c r="AS749" s="1" t="s">
        <v>3026</v>
      </c>
      <c r="AT749" s="1">
        <v>43941</v>
      </c>
      <c r="AU749" s="1">
        <v>0</v>
      </c>
      <c r="AV749" s="1">
        <v>0</v>
      </c>
      <c r="AW749" s="1">
        <v>0</v>
      </c>
      <c r="AX749" s="1" t="s">
        <v>1454</v>
      </c>
      <c r="AY749" s="1">
        <v>890303093000</v>
      </c>
      <c r="AZ749" s="1">
        <v>0</v>
      </c>
      <c r="BA749" s="1">
        <v>0</v>
      </c>
    </row>
    <row r="750" spans="1:53" x14ac:dyDescent="0.25">
      <c r="A750" s="309">
        <f t="shared" si="11"/>
        <v>11421458</v>
      </c>
      <c r="B750" s="1" t="s">
        <v>2639</v>
      </c>
      <c r="C750" s="1">
        <v>60352476</v>
      </c>
      <c r="D750" s="1">
        <v>144105</v>
      </c>
      <c r="E750" s="1">
        <v>4</v>
      </c>
      <c r="F750" s="1">
        <v>6.0352476120388496E+16</v>
      </c>
      <c r="G750" s="304">
        <v>44132</v>
      </c>
      <c r="H750" s="304">
        <v>46325</v>
      </c>
      <c r="I750" s="1">
        <v>0</v>
      </c>
      <c r="J750" s="1">
        <v>1</v>
      </c>
      <c r="K750" s="1">
        <v>12</v>
      </c>
      <c r="L750" s="1">
        <v>30</v>
      </c>
      <c r="M750" s="1">
        <v>2</v>
      </c>
      <c r="N750" s="1">
        <v>18</v>
      </c>
      <c r="O750" s="1">
        <v>19562</v>
      </c>
      <c r="P750" s="2">
        <v>15000000</v>
      </c>
      <c r="Q750" s="2">
        <v>347224</v>
      </c>
      <c r="R750" s="2">
        <v>13499668</v>
      </c>
      <c r="S750" s="1">
        <v>0</v>
      </c>
      <c r="T750" s="1">
        <v>0</v>
      </c>
      <c r="U750" s="1">
        <v>0</v>
      </c>
      <c r="W750" s="1">
        <v>0</v>
      </c>
      <c r="X750" s="1">
        <v>0</v>
      </c>
      <c r="Y750" s="1">
        <v>0</v>
      </c>
      <c r="AB750" s="304">
        <v>44499</v>
      </c>
      <c r="AC750" s="1">
        <v>1</v>
      </c>
      <c r="AD750" s="1" t="s">
        <v>3016</v>
      </c>
      <c r="AE750" s="1">
        <v>1</v>
      </c>
      <c r="AF750" s="1">
        <v>30</v>
      </c>
      <c r="AG750" s="1">
        <v>0</v>
      </c>
      <c r="AH750" s="1" t="s">
        <v>1454</v>
      </c>
      <c r="AI750" s="1" t="s">
        <v>1454</v>
      </c>
      <c r="AJ750" s="1" t="s">
        <v>1454</v>
      </c>
      <c r="AK750" s="1" t="s">
        <v>1454</v>
      </c>
      <c r="AL750" s="1" t="s">
        <v>1454</v>
      </c>
      <c r="AM750" s="1" t="s">
        <v>1454</v>
      </c>
      <c r="AN750" s="1">
        <v>1</v>
      </c>
      <c r="AO750" s="1">
        <v>1</v>
      </c>
      <c r="AP750" s="1" t="s">
        <v>3086</v>
      </c>
      <c r="AQ750" s="1" t="s">
        <v>1454</v>
      </c>
      <c r="AR750" s="2">
        <v>2078210</v>
      </c>
      <c r="AS750" s="1" t="s">
        <v>3021</v>
      </c>
      <c r="AT750" s="1">
        <v>44132</v>
      </c>
      <c r="AU750" s="1">
        <v>0</v>
      </c>
      <c r="AV750" s="1">
        <v>0</v>
      </c>
      <c r="AW750" s="1">
        <v>0</v>
      </c>
      <c r="AX750" s="1" t="s">
        <v>1454</v>
      </c>
      <c r="AY750" s="1">
        <v>0</v>
      </c>
      <c r="AZ750" s="1">
        <v>0</v>
      </c>
      <c r="BA750" s="1">
        <v>0</v>
      </c>
    </row>
    <row r="751" spans="1:53" x14ac:dyDescent="0.25">
      <c r="A751" s="309">
        <f t="shared" si="11"/>
        <v>8682902</v>
      </c>
      <c r="B751" s="1" t="s">
        <v>2639</v>
      </c>
      <c r="C751" s="1">
        <v>69016564</v>
      </c>
      <c r="D751" s="1">
        <v>144105</v>
      </c>
      <c r="E751" s="1">
        <v>4</v>
      </c>
      <c r="F751" s="1">
        <v>6.90165641177882E+16</v>
      </c>
      <c r="G751" s="304">
        <v>44046</v>
      </c>
      <c r="H751" s="304">
        <v>46598</v>
      </c>
      <c r="I751" s="1">
        <v>0</v>
      </c>
      <c r="J751" s="1">
        <v>1</v>
      </c>
      <c r="K751" s="1">
        <v>15</v>
      </c>
      <c r="L751" s="1">
        <v>30</v>
      </c>
      <c r="M751" s="1">
        <v>2</v>
      </c>
      <c r="N751" s="305">
        <v>18</v>
      </c>
      <c r="O751" s="305">
        <v>19562</v>
      </c>
      <c r="P751" s="2">
        <v>12400000</v>
      </c>
      <c r="Q751" s="2">
        <v>262719</v>
      </c>
      <c r="R751" s="2">
        <v>11167691</v>
      </c>
      <c r="S751" s="1">
        <v>0</v>
      </c>
      <c r="T751" s="1">
        <v>0</v>
      </c>
      <c r="U751" s="1">
        <v>0</v>
      </c>
      <c r="W751" s="1">
        <v>0</v>
      </c>
      <c r="X751" s="1">
        <v>0</v>
      </c>
      <c r="Y751" s="1">
        <v>0</v>
      </c>
      <c r="AB751" s="304">
        <v>44499</v>
      </c>
      <c r="AC751" s="1">
        <v>1</v>
      </c>
      <c r="AD751" s="1" t="s">
        <v>3016</v>
      </c>
      <c r="AE751" s="1">
        <v>1</v>
      </c>
      <c r="AF751" s="1">
        <v>30</v>
      </c>
      <c r="AG751" s="1">
        <v>0</v>
      </c>
      <c r="AH751" s="1" t="s">
        <v>1454</v>
      </c>
      <c r="AI751" s="1" t="s">
        <v>1454</v>
      </c>
      <c r="AJ751" s="1" t="s">
        <v>1454</v>
      </c>
      <c r="AK751" s="1" t="s">
        <v>1454</v>
      </c>
      <c r="AL751" s="1" t="s">
        <v>1454</v>
      </c>
      <c r="AM751" s="1" t="s">
        <v>1454</v>
      </c>
      <c r="AN751" s="1">
        <v>1</v>
      </c>
      <c r="AO751" s="1">
        <v>1</v>
      </c>
      <c r="AP751" s="1" t="s">
        <v>3086</v>
      </c>
      <c r="AQ751" s="1" t="s">
        <v>1454</v>
      </c>
      <c r="AR751" s="2">
        <v>2484789</v>
      </c>
      <c r="AS751" s="1" t="s">
        <v>3026</v>
      </c>
      <c r="AT751" s="1">
        <v>44046</v>
      </c>
      <c r="AU751" s="1">
        <v>0</v>
      </c>
      <c r="AV751" s="1">
        <v>0</v>
      </c>
      <c r="AW751" s="1">
        <v>0</v>
      </c>
      <c r="AX751" s="1" t="s">
        <v>1454</v>
      </c>
      <c r="AY751" s="1">
        <v>0</v>
      </c>
      <c r="AZ751" s="1">
        <v>0</v>
      </c>
      <c r="BA751" s="1">
        <v>0</v>
      </c>
    </row>
    <row r="752" spans="1:53" x14ac:dyDescent="0.25">
      <c r="A752" s="309">
        <f t="shared" si="11"/>
        <v>7247878</v>
      </c>
      <c r="B752" s="1" t="s">
        <v>2639</v>
      </c>
      <c r="C752" s="1">
        <v>69016564</v>
      </c>
      <c r="D752" s="1">
        <v>144105</v>
      </c>
      <c r="E752" s="1">
        <v>4</v>
      </c>
      <c r="F752" s="1">
        <v>6.9016564120389E+16</v>
      </c>
      <c r="G752" s="304">
        <v>44299</v>
      </c>
      <c r="H752" s="304">
        <v>46142</v>
      </c>
      <c r="I752" s="1">
        <v>0</v>
      </c>
      <c r="J752" s="1">
        <v>1</v>
      </c>
      <c r="K752" s="1">
        <v>6</v>
      </c>
      <c r="L752" s="1">
        <v>30</v>
      </c>
      <c r="M752" s="1">
        <v>2</v>
      </c>
      <c r="N752" s="305">
        <v>15.6</v>
      </c>
      <c r="O752" s="305">
        <v>16765</v>
      </c>
      <c r="P752" s="2">
        <v>10000000</v>
      </c>
      <c r="Q752" s="2">
        <v>244245</v>
      </c>
      <c r="R752" s="2">
        <v>9322005</v>
      </c>
      <c r="S752" s="1">
        <v>0</v>
      </c>
      <c r="T752" s="1">
        <v>0</v>
      </c>
      <c r="U752" s="1">
        <v>0</v>
      </c>
      <c r="W752" s="1">
        <v>0</v>
      </c>
      <c r="X752" s="1">
        <v>0</v>
      </c>
      <c r="Y752" s="1">
        <v>0</v>
      </c>
      <c r="AB752" s="304">
        <v>44499</v>
      </c>
      <c r="AC752" s="1">
        <v>1</v>
      </c>
      <c r="AD752" s="1" t="s">
        <v>3016</v>
      </c>
      <c r="AE752" s="1">
        <v>1</v>
      </c>
      <c r="AF752" s="1">
        <v>30</v>
      </c>
      <c r="AG752" s="1">
        <v>0</v>
      </c>
      <c r="AH752" s="1" t="s">
        <v>1454</v>
      </c>
      <c r="AI752" s="1" t="s">
        <v>1454</v>
      </c>
      <c r="AJ752" s="1" t="s">
        <v>1454</v>
      </c>
      <c r="AK752" s="1" t="s">
        <v>1454</v>
      </c>
      <c r="AL752" s="1" t="s">
        <v>1454</v>
      </c>
      <c r="AM752" s="1" t="s">
        <v>1454</v>
      </c>
      <c r="AN752" s="1">
        <v>1</v>
      </c>
      <c r="AO752" s="1">
        <v>1</v>
      </c>
      <c r="AP752" s="1" t="s">
        <v>3086</v>
      </c>
      <c r="AQ752" s="1" t="s">
        <v>1454</v>
      </c>
      <c r="AR752" s="2">
        <v>2074127</v>
      </c>
      <c r="AS752" s="1" t="s">
        <v>3021</v>
      </c>
      <c r="AT752" s="1">
        <v>44299</v>
      </c>
      <c r="AU752" s="1">
        <v>0</v>
      </c>
      <c r="AV752" s="1">
        <v>0</v>
      </c>
      <c r="AW752" s="1">
        <v>0</v>
      </c>
      <c r="AX752" s="1" t="s">
        <v>1454</v>
      </c>
      <c r="AY752" s="1">
        <v>0</v>
      </c>
      <c r="AZ752" s="1">
        <v>0</v>
      </c>
      <c r="BA752" s="1">
        <v>0</v>
      </c>
    </row>
    <row r="753" spans="1:53" x14ac:dyDescent="0.25">
      <c r="A753" s="309">
        <f t="shared" si="11"/>
        <v>0</v>
      </c>
      <c r="B753" s="1" t="s">
        <v>2639</v>
      </c>
      <c r="C753" s="1">
        <v>25529644</v>
      </c>
      <c r="D753" s="1">
        <v>144105</v>
      </c>
      <c r="E753" s="1">
        <v>4</v>
      </c>
      <c r="F753" s="1">
        <v>2.55296441154893E+16</v>
      </c>
      <c r="G753" s="304">
        <v>44403</v>
      </c>
      <c r="H753" s="304">
        <v>45503</v>
      </c>
      <c r="I753" s="1">
        <v>0</v>
      </c>
      <c r="J753" s="1">
        <v>1</v>
      </c>
      <c r="K753" s="1">
        <v>3</v>
      </c>
      <c r="L753" s="1">
        <v>30</v>
      </c>
      <c r="M753" s="1">
        <v>2</v>
      </c>
      <c r="N753" s="305">
        <v>9</v>
      </c>
      <c r="O753" s="305">
        <v>9381</v>
      </c>
      <c r="P753" s="2">
        <v>2000000</v>
      </c>
      <c r="Q753" s="2">
        <v>63868</v>
      </c>
      <c r="R753" s="2">
        <v>1853709</v>
      </c>
      <c r="S753" s="1">
        <v>0</v>
      </c>
      <c r="T753" s="1">
        <v>0</v>
      </c>
      <c r="U753" s="1">
        <v>0</v>
      </c>
      <c r="W753" s="1">
        <v>0</v>
      </c>
      <c r="X753" s="1">
        <v>0</v>
      </c>
      <c r="Y753" s="1">
        <v>0</v>
      </c>
      <c r="AB753" s="304">
        <v>44499</v>
      </c>
      <c r="AC753" s="1">
        <v>1</v>
      </c>
      <c r="AD753" s="1" t="s">
        <v>3016</v>
      </c>
      <c r="AE753" s="1">
        <v>1</v>
      </c>
      <c r="AF753" s="1">
        <v>30</v>
      </c>
      <c r="AG753" s="1">
        <v>0</v>
      </c>
      <c r="AH753" s="1" t="s">
        <v>1454</v>
      </c>
      <c r="AI753" s="1" t="s">
        <v>1454</v>
      </c>
      <c r="AJ753" s="1" t="s">
        <v>1454</v>
      </c>
      <c r="AK753" s="1" t="s">
        <v>1454</v>
      </c>
      <c r="AL753" s="1" t="s">
        <v>1454</v>
      </c>
      <c r="AM753" s="1" t="s">
        <v>1454</v>
      </c>
      <c r="AN753" s="1">
        <v>1</v>
      </c>
      <c r="AO753" s="1">
        <v>1</v>
      </c>
      <c r="AP753" s="1" t="s">
        <v>3086</v>
      </c>
      <c r="AQ753" s="1" t="s">
        <v>1454</v>
      </c>
      <c r="AR753" s="2">
        <v>2128289</v>
      </c>
      <c r="AS753" s="1" t="s">
        <v>3020</v>
      </c>
      <c r="AT753" s="1">
        <v>44403</v>
      </c>
      <c r="AU753" s="1">
        <v>0</v>
      </c>
      <c r="AV753" s="1">
        <v>0</v>
      </c>
      <c r="AW753" s="1">
        <v>0</v>
      </c>
      <c r="AX753" s="1" t="s">
        <v>1454</v>
      </c>
      <c r="AY753" s="1">
        <v>0</v>
      </c>
      <c r="AZ753" s="1" t="s">
        <v>3087</v>
      </c>
      <c r="BA753" s="1">
        <v>0</v>
      </c>
    </row>
    <row r="754" spans="1:53" x14ac:dyDescent="0.25">
      <c r="A754" s="309">
        <f t="shared" si="11"/>
        <v>1116351</v>
      </c>
      <c r="B754" s="1" t="s">
        <v>2639</v>
      </c>
      <c r="C754" s="1">
        <v>6136415</v>
      </c>
      <c r="D754" s="1">
        <v>144105</v>
      </c>
      <c r="E754" s="1">
        <v>4</v>
      </c>
      <c r="F754" s="1">
        <v>6136415108389280</v>
      </c>
      <c r="G754" s="304">
        <v>44384</v>
      </c>
      <c r="H754" s="304">
        <v>44560</v>
      </c>
      <c r="I754" s="1">
        <v>0</v>
      </c>
      <c r="J754" s="1">
        <v>2</v>
      </c>
      <c r="K754" s="1">
        <v>0</v>
      </c>
      <c r="L754" s="1">
        <v>30</v>
      </c>
      <c r="M754" s="1">
        <v>2</v>
      </c>
      <c r="N754" s="305">
        <v>19.2</v>
      </c>
      <c r="O754" s="305">
        <v>20983</v>
      </c>
      <c r="P754" s="2">
        <v>1400000</v>
      </c>
      <c r="Q754" s="2">
        <v>0</v>
      </c>
      <c r="R754" s="2">
        <v>1400000</v>
      </c>
      <c r="S754" s="1">
        <v>0</v>
      </c>
      <c r="T754" s="1">
        <v>0</v>
      </c>
      <c r="U754" s="1">
        <v>0</v>
      </c>
      <c r="W754" s="1">
        <v>0</v>
      </c>
      <c r="X754" s="1">
        <v>0</v>
      </c>
      <c r="Y754" s="1">
        <v>0</v>
      </c>
      <c r="Z754" s="1">
        <v>1400000</v>
      </c>
      <c r="AA754" s="1">
        <v>12</v>
      </c>
      <c r="AB754" s="304">
        <v>44384</v>
      </c>
      <c r="AC754" s="1">
        <v>1</v>
      </c>
      <c r="AD754" s="1" t="s">
        <v>3016</v>
      </c>
      <c r="AE754" s="1">
        <v>1</v>
      </c>
      <c r="AF754" s="1">
        <v>30</v>
      </c>
      <c r="AG754" s="1">
        <v>0</v>
      </c>
      <c r="AH754" s="1" t="s">
        <v>1454</v>
      </c>
      <c r="AI754" s="1" t="s">
        <v>1454</v>
      </c>
      <c r="AJ754" s="1" t="s">
        <v>1454</v>
      </c>
      <c r="AK754" s="1" t="s">
        <v>1454</v>
      </c>
      <c r="AL754" s="1" t="s">
        <v>1454</v>
      </c>
      <c r="AM754" s="1" t="s">
        <v>1454</v>
      </c>
      <c r="AN754" s="1">
        <v>1</v>
      </c>
      <c r="AO754" s="1">
        <v>1</v>
      </c>
      <c r="AP754" s="1" t="s">
        <v>3086</v>
      </c>
      <c r="AQ754" s="1" t="s">
        <v>1454</v>
      </c>
      <c r="AR754" s="2">
        <v>283649</v>
      </c>
      <c r="AS754" s="1" t="s">
        <v>3044</v>
      </c>
      <c r="AT754" s="1">
        <v>44384</v>
      </c>
      <c r="AU754" s="1">
        <v>0</v>
      </c>
      <c r="AV754" s="1">
        <v>0</v>
      </c>
      <c r="AW754" s="1">
        <v>0</v>
      </c>
      <c r="AX754" s="1" t="s">
        <v>1454</v>
      </c>
      <c r="AY754" s="1">
        <v>890303093000</v>
      </c>
      <c r="AZ754" s="1">
        <v>0</v>
      </c>
      <c r="BA754" s="1">
        <v>0</v>
      </c>
    </row>
    <row r="755" spans="1:53" x14ac:dyDescent="0.25">
      <c r="A755" s="309">
        <f t="shared" si="11"/>
        <v>30149272</v>
      </c>
      <c r="B755" s="1" t="s">
        <v>2639</v>
      </c>
      <c r="C755" s="1">
        <v>6136415</v>
      </c>
      <c r="D755" s="1">
        <v>144105</v>
      </c>
      <c r="E755" s="1">
        <v>4</v>
      </c>
      <c r="F755" s="1">
        <v>6136415267787890</v>
      </c>
      <c r="G755" s="304">
        <v>43927</v>
      </c>
      <c r="H755" s="304">
        <v>46476</v>
      </c>
      <c r="I755" s="1">
        <v>0</v>
      </c>
      <c r="J755" s="1">
        <v>1</v>
      </c>
      <c r="K755" s="1">
        <v>16</v>
      </c>
      <c r="L755" s="1">
        <v>30</v>
      </c>
      <c r="M755" s="1">
        <v>2</v>
      </c>
      <c r="N755" s="305">
        <v>18</v>
      </c>
      <c r="O755" s="305">
        <v>19562</v>
      </c>
      <c r="P755" s="2">
        <v>41927000</v>
      </c>
      <c r="Q755" s="2">
        <v>948486</v>
      </c>
      <c r="R755" s="2">
        <v>37809760</v>
      </c>
      <c r="S755" s="1">
        <v>0</v>
      </c>
      <c r="T755" s="1">
        <v>0</v>
      </c>
      <c r="U755" s="1">
        <v>0</v>
      </c>
      <c r="W755" s="1">
        <v>0</v>
      </c>
      <c r="X755" s="1">
        <v>0</v>
      </c>
      <c r="Y755" s="1">
        <v>0</v>
      </c>
      <c r="AB755" s="304">
        <v>44498</v>
      </c>
      <c r="AC755" s="1">
        <v>1</v>
      </c>
      <c r="AD755" s="1" t="s">
        <v>3016</v>
      </c>
      <c r="AE755" s="1">
        <v>1</v>
      </c>
      <c r="AF755" s="1">
        <v>30</v>
      </c>
      <c r="AG755" s="1">
        <v>0</v>
      </c>
      <c r="AH755" s="1" t="s">
        <v>1454</v>
      </c>
      <c r="AI755" s="1" t="s">
        <v>1454</v>
      </c>
      <c r="AJ755" s="1" t="s">
        <v>1454</v>
      </c>
      <c r="AK755" s="1" t="s">
        <v>1454</v>
      </c>
      <c r="AL755" s="1" t="s">
        <v>1454</v>
      </c>
      <c r="AM755" s="1" t="s">
        <v>1454</v>
      </c>
      <c r="AN755" s="1">
        <v>1</v>
      </c>
      <c r="AO755" s="1">
        <v>1</v>
      </c>
      <c r="AP755" s="1" t="s">
        <v>3086</v>
      </c>
      <c r="AQ755" s="1" t="s">
        <v>1454</v>
      </c>
      <c r="AR755" s="2">
        <v>7660488</v>
      </c>
      <c r="AS755" s="1" t="s">
        <v>3022</v>
      </c>
      <c r="AT755" s="1">
        <v>43927</v>
      </c>
      <c r="AU755" s="1">
        <v>0</v>
      </c>
      <c r="AV755" s="1">
        <v>0</v>
      </c>
      <c r="AW755" s="1">
        <v>0</v>
      </c>
      <c r="AX755" s="1" t="s">
        <v>1454</v>
      </c>
      <c r="AY755" s="1">
        <v>890303093000</v>
      </c>
      <c r="AZ755" s="1">
        <v>0</v>
      </c>
      <c r="BA755" s="1">
        <v>0</v>
      </c>
    </row>
    <row r="756" spans="1:53" x14ac:dyDescent="0.25">
      <c r="A756" s="309">
        <f t="shared" si="11"/>
        <v>576205</v>
      </c>
      <c r="B756" s="1" t="s">
        <v>2639</v>
      </c>
      <c r="C756" s="1">
        <v>1144193271</v>
      </c>
      <c r="D756" s="1">
        <v>144105</v>
      </c>
      <c r="E756" s="1">
        <v>4</v>
      </c>
      <c r="F756" s="1">
        <v>1.14419327121038E+18</v>
      </c>
      <c r="G756" s="304">
        <v>44273</v>
      </c>
      <c r="H756" s="304">
        <v>45746</v>
      </c>
      <c r="I756" s="1">
        <v>0</v>
      </c>
      <c r="J756" s="1">
        <v>1</v>
      </c>
      <c r="K756" s="1">
        <v>7</v>
      </c>
      <c r="L756" s="1">
        <v>30</v>
      </c>
      <c r="M756" s="1">
        <v>2</v>
      </c>
      <c r="N756" s="305">
        <v>14.4</v>
      </c>
      <c r="O756" s="305">
        <v>15389</v>
      </c>
      <c r="P756" s="2">
        <v>4000000</v>
      </c>
      <c r="Q756" s="2">
        <v>116250</v>
      </c>
      <c r="R756" s="2">
        <v>3574077</v>
      </c>
      <c r="S756" s="1">
        <v>0</v>
      </c>
      <c r="T756" s="1">
        <v>0</v>
      </c>
      <c r="U756" s="1">
        <v>0</v>
      </c>
      <c r="W756" s="1">
        <v>0</v>
      </c>
      <c r="X756" s="1">
        <v>0</v>
      </c>
      <c r="Y756" s="1">
        <v>0</v>
      </c>
      <c r="AB756" s="304">
        <v>44498</v>
      </c>
      <c r="AC756" s="1">
        <v>1</v>
      </c>
      <c r="AD756" s="1" t="s">
        <v>3016</v>
      </c>
      <c r="AE756" s="1">
        <v>1</v>
      </c>
      <c r="AF756" s="1">
        <v>30</v>
      </c>
      <c r="AG756" s="1">
        <v>0</v>
      </c>
      <c r="AH756" s="1" t="s">
        <v>1454</v>
      </c>
      <c r="AI756" s="1" t="s">
        <v>1454</v>
      </c>
      <c r="AJ756" s="1" t="s">
        <v>1454</v>
      </c>
      <c r="AK756" s="1" t="s">
        <v>1454</v>
      </c>
      <c r="AL756" s="1" t="s">
        <v>1454</v>
      </c>
      <c r="AM756" s="1" t="s">
        <v>1454</v>
      </c>
      <c r="AN756" s="1">
        <v>1</v>
      </c>
      <c r="AO756" s="1">
        <v>1</v>
      </c>
      <c r="AP756" s="1" t="s">
        <v>3086</v>
      </c>
      <c r="AQ756" s="1" t="s">
        <v>1454</v>
      </c>
      <c r="AR756" s="2">
        <v>2997872</v>
      </c>
      <c r="AS756" s="1" t="s">
        <v>3023</v>
      </c>
      <c r="AT756" s="1">
        <v>44273</v>
      </c>
      <c r="AU756" s="1">
        <v>0</v>
      </c>
      <c r="AV756" s="1">
        <v>0</v>
      </c>
      <c r="AW756" s="1">
        <v>0</v>
      </c>
      <c r="AX756" s="1" t="s">
        <v>1454</v>
      </c>
      <c r="AY756" s="1">
        <v>890303093000</v>
      </c>
      <c r="AZ756" s="1">
        <v>0</v>
      </c>
      <c r="BA756" s="1">
        <v>0</v>
      </c>
    </row>
    <row r="757" spans="1:53" x14ac:dyDescent="0.25">
      <c r="A757" s="309">
        <f t="shared" si="11"/>
        <v>141730</v>
      </c>
      <c r="B757" s="1" t="s">
        <v>2639</v>
      </c>
      <c r="C757" s="1">
        <v>66938850</v>
      </c>
      <c r="D757" s="1">
        <v>144105</v>
      </c>
      <c r="E757" s="1">
        <v>4</v>
      </c>
      <c r="F757" s="1">
        <v>6.69388501130142E+16</v>
      </c>
      <c r="G757" s="304">
        <v>44484</v>
      </c>
      <c r="H757" s="304">
        <v>44560</v>
      </c>
      <c r="I757" s="1">
        <v>0</v>
      </c>
      <c r="J757" s="1">
        <v>1</v>
      </c>
      <c r="K757" s="1">
        <v>0</v>
      </c>
      <c r="L757" s="1">
        <v>30</v>
      </c>
      <c r="M757" s="1">
        <v>2</v>
      </c>
      <c r="N757" s="305">
        <v>19.8</v>
      </c>
      <c r="O757" s="305">
        <v>21699</v>
      </c>
      <c r="P757" s="2">
        <v>660000</v>
      </c>
      <c r="Q757" s="2">
        <v>671048</v>
      </c>
      <c r="R757" s="2">
        <v>660000</v>
      </c>
      <c r="S757" s="1">
        <v>0</v>
      </c>
      <c r="T757" s="1">
        <v>0</v>
      </c>
      <c r="U757" s="1">
        <v>0</v>
      </c>
      <c r="W757" s="1">
        <v>0</v>
      </c>
      <c r="X757" s="1">
        <v>0</v>
      </c>
      <c r="Y757" s="1">
        <v>0</v>
      </c>
      <c r="AB757" s="304">
        <v>44484</v>
      </c>
      <c r="AC757" s="1">
        <v>1</v>
      </c>
      <c r="AD757" s="1" t="s">
        <v>3016</v>
      </c>
      <c r="AE757" s="1">
        <v>1</v>
      </c>
      <c r="AF757" s="1">
        <v>30</v>
      </c>
      <c r="AG757" s="1">
        <v>0</v>
      </c>
      <c r="AH757" s="1" t="s">
        <v>1454</v>
      </c>
      <c r="AI757" s="1" t="s">
        <v>1454</v>
      </c>
      <c r="AJ757" s="1" t="s">
        <v>1454</v>
      </c>
      <c r="AK757" s="1" t="s">
        <v>1454</v>
      </c>
      <c r="AL757" s="1" t="s">
        <v>1454</v>
      </c>
      <c r="AM757" s="1" t="s">
        <v>1454</v>
      </c>
      <c r="AN757" s="1">
        <v>1</v>
      </c>
      <c r="AO757" s="1">
        <v>1</v>
      </c>
      <c r="AP757" s="1" t="s">
        <v>3086</v>
      </c>
      <c r="AQ757" s="1" t="s">
        <v>1454</v>
      </c>
      <c r="AR757" s="2">
        <v>518270</v>
      </c>
      <c r="AS757" s="1" t="s">
        <v>3078</v>
      </c>
      <c r="AT757" s="1">
        <v>44484</v>
      </c>
      <c r="AU757" s="1">
        <v>0</v>
      </c>
      <c r="AV757" s="1">
        <v>0</v>
      </c>
      <c r="AW757" s="1">
        <v>0</v>
      </c>
      <c r="AX757" s="1" t="s">
        <v>1454</v>
      </c>
      <c r="AY757" s="1">
        <v>890303093000</v>
      </c>
      <c r="AZ757" s="1">
        <v>0</v>
      </c>
      <c r="BA757" s="1">
        <v>0</v>
      </c>
    </row>
    <row r="758" spans="1:53" x14ac:dyDescent="0.25">
      <c r="A758" s="309">
        <f t="shared" si="11"/>
        <v>1196750</v>
      </c>
      <c r="B758" s="1" t="s">
        <v>2639</v>
      </c>
      <c r="C758" s="1">
        <v>66938850</v>
      </c>
      <c r="D758" s="1">
        <v>144105</v>
      </c>
      <c r="E758" s="1">
        <v>4</v>
      </c>
      <c r="F758" s="1">
        <v>6.6938850117187296E+16</v>
      </c>
      <c r="G758" s="304">
        <v>43802</v>
      </c>
      <c r="H758" s="304">
        <v>45260</v>
      </c>
      <c r="I758" s="1">
        <v>0</v>
      </c>
      <c r="J758" s="1">
        <v>1</v>
      </c>
      <c r="K758" s="1">
        <v>20</v>
      </c>
      <c r="L758" s="1">
        <v>30</v>
      </c>
      <c r="M758" s="1">
        <v>2</v>
      </c>
      <c r="N758" s="305">
        <v>11.76</v>
      </c>
      <c r="O758" s="305">
        <v>12415</v>
      </c>
      <c r="P758" s="2">
        <v>8700000</v>
      </c>
      <c r="Q758" s="2">
        <v>229309</v>
      </c>
      <c r="R758" s="2">
        <v>5572943</v>
      </c>
      <c r="S758" s="1">
        <v>0</v>
      </c>
      <c r="T758" s="1">
        <v>0</v>
      </c>
      <c r="U758" s="1">
        <v>0</v>
      </c>
      <c r="W758" s="1">
        <v>0</v>
      </c>
      <c r="X758" s="1">
        <v>0</v>
      </c>
      <c r="Y758" s="1">
        <v>0</v>
      </c>
      <c r="AB758" s="304">
        <v>44498</v>
      </c>
      <c r="AC758" s="1">
        <v>1</v>
      </c>
      <c r="AD758" s="1" t="s">
        <v>3016</v>
      </c>
      <c r="AE758" s="1">
        <v>1</v>
      </c>
      <c r="AF758" s="1">
        <v>30</v>
      </c>
      <c r="AG758" s="1">
        <v>0</v>
      </c>
      <c r="AH758" s="1" t="s">
        <v>1454</v>
      </c>
      <c r="AI758" s="1" t="s">
        <v>1454</v>
      </c>
      <c r="AJ758" s="1" t="s">
        <v>1454</v>
      </c>
      <c r="AK758" s="1" t="s">
        <v>1454</v>
      </c>
      <c r="AL758" s="1" t="s">
        <v>1454</v>
      </c>
      <c r="AM758" s="1" t="s">
        <v>1454</v>
      </c>
      <c r="AN758" s="1">
        <v>1</v>
      </c>
      <c r="AO758" s="1">
        <v>1</v>
      </c>
      <c r="AP758" s="1" t="s">
        <v>3086</v>
      </c>
      <c r="AQ758" s="1" t="s">
        <v>1454</v>
      </c>
      <c r="AR758" s="2">
        <v>4376193</v>
      </c>
      <c r="AS758" s="1" t="s">
        <v>3025</v>
      </c>
      <c r="AT758" s="1">
        <v>43802</v>
      </c>
      <c r="AU758" s="1">
        <v>0</v>
      </c>
      <c r="AV758" s="1">
        <v>0</v>
      </c>
      <c r="AW758" s="1">
        <v>0</v>
      </c>
      <c r="AX758" s="1" t="s">
        <v>1454</v>
      </c>
      <c r="AY758" s="1">
        <v>890303093000</v>
      </c>
      <c r="AZ758" s="1">
        <v>0</v>
      </c>
      <c r="BA758" s="1">
        <v>0</v>
      </c>
    </row>
    <row r="759" spans="1:53" x14ac:dyDescent="0.25">
      <c r="A759" s="309">
        <f t="shared" si="11"/>
        <v>104226</v>
      </c>
      <c r="B759" s="1" t="s">
        <v>2639</v>
      </c>
      <c r="C759" s="1">
        <v>66938850</v>
      </c>
      <c r="D759" s="1">
        <v>144105</v>
      </c>
      <c r="E759" s="1">
        <v>4</v>
      </c>
      <c r="F759" s="1">
        <v>6.69388501246884E+16</v>
      </c>
      <c r="G759" s="304">
        <v>44099</v>
      </c>
      <c r="H759" s="304">
        <v>44285</v>
      </c>
      <c r="I759" s="1">
        <v>0</v>
      </c>
      <c r="J759" s="1">
        <v>1</v>
      </c>
      <c r="K759" s="1">
        <v>4</v>
      </c>
      <c r="L759" s="1">
        <v>30</v>
      </c>
      <c r="M759" s="1">
        <v>2</v>
      </c>
      <c r="N759" s="305">
        <v>21.6</v>
      </c>
      <c r="O759" s="305">
        <v>23872</v>
      </c>
      <c r="P759" s="2">
        <v>1500000</v>
      </c>
      <c r="Q759" s="2">
        <v>266435</v>
      </c>
      <c r="R759" s="2">
        <v>485352</v>
      </c>
      <c r="S759" s="1">
        <v>0</v>
      </c>
      <c r="T759" s="1">
        <v>0</v>
      </c>
      <c r="U759" s="1">
        <v>0</v>
      </c>
      <c r="W759" s="1">
        <v>0</v>
      </c>
      <c r="X759" s="1">
        <v>0</v>
      </c>
      <c r="Y759" s="1">
        <v>0</v>
      </c>
      <c r="AB759" s="304">
        <v>44498</v>
      </c>
      <c r="AC759" s="1">
        <v>1</v>
      </c>
      <c r="AD759" s="1" t="s">
        <v>3016</v>
      </c>
      <c r="AE759" s="1">
        <v>1</v>
      </c>
      <c r="AF759" s="1">
        <v>30</v>
      </c>
      <c r="AG759" s="1">
        <v>0</v>
      </c>
      <c r="AH759" s="1" t="s">
        <v>1454</v>
      </c>
      <c r="AI759" s="1" t="s">
        <v>1454</v>
      </c>
      <c r="AJ759" s="1" t="s">
        <v>1454</v>
      </c>
      <c r="AK759" s="1" t="s">
        <v>1454</v>
      </c>
      <c r="AL759" s="1" t="s">
        <v>1454</v>
      </c>
      <c r="AM759" s="1" t="s">
        <v>1454</v>
      </c>
      <c r="AN759" s="1">
        <v>1</v>
      </c>
      <c r="AO759" s="1">
        <v>1</v>
      </c>
      <c r="AP759" s="1" t="s">
        <v>3086</v>
      </c>
      <c r="AQ759" s="1" t="s">
        <v>1454</v>
      </c>
      <c r="AR759" s="2">
        <v>381126</v>
      </c>
      <c r="AS759" s="1" t="s">
        <v>3018</v>
      </c>
      <c r="AT759" s="1">
        <v>44099</v>
      </c>
      <c r="AU759" s="1">
        <v>0</v>
      </c>
      <c r="AV759" s="1">
        <v>0</v>
      </c>
      <c r="AW759" s="1">
        <v>0</v>
      </c>
      <c r="AX759" s="1" t="s">
        <v>1454</v>
      </c>
      <c r="AY759" s="1">
        <v>890303093000</v>
      </c>
      <c r="AZ759" s="1">
        <v>0</v>
      </c>
      <c r="BA759" s="1">
        <v>0</v>
      </c>
    </row>
    <row r="760" spans="1:53" x14ac:dyDescent="0.25">
      <c r="A760" s="309">
        <f t="shared" si="11"/>
        <v>176493</v>
      </c>
      <c r="B760" s="1" t="s">
        <v>2639</v>
      </c>
      <c r="C760" s="1">
        <v>66938850</v>
      </c>
      <c r="D760" s="1">
        <v>144105</v>
      </c>
      <c r="E760" s="1">
        <v>4</v>
      </c>
      <c r="F760" s="1">
        <v>6.69388501171886E+16</v>
      </c>
      <c r="G760" s="304">
        <v>44161</v>
      </c>
      <c r="H760" s="304">
        <v>44711</v>
      </c>
      <c r="I760" s="1">
        <v>0</v>
      </c>
      <c r="J760" s="1">
        <v>1</v>
      </c>
      <c r="K760" s="1">
        <v>11</v>
      </c>
      <c r="L760" s="1">
        <v>30</v>
      </c>
      <c r="M760" s="1">
        <v>2</v>
      </c>
      <c r="N760" s="1">
        <v>11.76</v>
      </c>
      <c r="O760" s="1">
        <v>12415</v>
      </c>
      <c r="P760" s="2">
        <v>2000000</v>
      </c>
      <c r="Q760" s="2">
        <v>122299</v>
      </c>
      <c r="R760" s="2">
        <v>821879</v>
      </c>
      <c r="S760" s="1">
        <v>0</v>
      </c>
      <c r="T760" s="1">
        <v>0</v>
      </c>
      <c r="U760" s="1">
        <v>0</v>
      </c>
      <c r="W760" s="1">
        <v>0</v>
      </c>
      <c r="X760" s="1">
        <v>0</v>
      </c>
      <c r="Y760" s="1">
        <v>0</v>
      </c>
      <c r="AB760" s="304">
        <v>44498</v>
      </c>
      <c r="AC760" s="1">
        <v>1</v>
      </c>
      <c r="AD760" s="1" t="s">
        <v>3016</v>
      </c>
      <c r="AE760" s="1">
        <v>1</v>
      </c>
      <c r="AF760" s="1">
        <v>30</v>
      </c>
      <c r="AG760" s="1">
        <v>0</v>
      </c>
      <c r="AH760" s="1" t="s">
        <v>1454</v>
      </c>
      <c r="AI760" s="1" t="s">
        <v>1454</v>
      </c>
      <c r="AJ760" s="1" t="s">
        <v>1454</v>
      </c>
      <c r="AK760" s="1" t="s">
        <v>1454</v>
      </c>
      <c r="AL760" s="1" t="s">
        <v>1454</v>
      </c>
      <c r="AM760" s="1" t="s">
        <v>1454</v>
      </c>
      <c r="AN760" s="1">
        <v>1</v>
      </c>
      <c r="AO760" s="1">
        <v>1</v>
      </c>
      <c r="AP760" s="1" t="s">
        <v>3086</v>
      </c>
      <c r="AQ760" s="1" t="s">
        <v>1454</v>
      </c>
      <c r="AR760" s="2">
        <v>645386</v>
      </c>
      <c r="AS760" s="1" t="s">
        <v>3025</v>
      </c>
      <c r="AT760" s="1">
        <v>44161</v>
      </c>
      <c r="AU760" s="1">
        <v>0</v>
      </c>
      <c r="AV760" s="1">
        <v>0</v>
      </c>
      <c r="AW760" s="1">
        <v>0</v>
      </c>
      <c r="AX760" s="1" t="s">
        <v>1454</v>
      </c>
      <c r="AY760" s="1">
        <v>890303093000</v>
      </c>
      <c r="AZ760" s="1">
        <v>0</v>
      </c>
      <c r="BA760" s="1">
        <v>0</v>
      </c>
    </row>
    <row r="761" spans="1:53" x14ac:dyDescent="0.25">
      <c r="A761" s="309">
        <f t="shared" si="11"/>
        <v>596728</v>
      </c>
      <c r="B761" s="1" t="s">
        <v>2639</v>
      </c>
      <c r="C761" s="1">
        <v>1086050184</v>
      </c>
      <c r="D761" s="1">
        <v>144205</v>
      </c>
      <c r="E761" s="1">
        <v>4</v>
      </c>
      <c r="F761" s="1">
        <v>1.08605018410498E+18</v>
      </c>
      <c r="G761" s="304">
        <v>42947</v>
      </c>
      <c r="H761" s="304">
        <v>44742</v>
      </c>
      <c r="I761" s="1">
        <v>0</v>
      </c>
      <c r="J761" s="1">
        <v>1</v>
      </c>
      <c r="K761" s="1">
        <v>51</v>
      </c>
      <c r="L761" s="1">
        <v>30</v>
      </c>
      <c r="M761" s="1">
        <v>2</v>
      </c>
      <c r="N761" s="305">
        <v>16.8</v>
      </c>
      <c r="O761" s="305">
        <v>18156</v>
      </c>
      <c r="P761" s="2">
        <v>3155277</v>
      </c>
      <c r="Q761" s="2">
        <v>79453</v>
      </c>
      <c r="R761" s="2">
        <v>596728</v>
      </c>
      <c r="S761" s="1">
        <v>0</v>
      </c>
      <c r="T761" s="1">
        <v>0</v>
      </c>
      <c r="U761" s="1">
        <v>0</v>
      </c>
      <c r="W761" s="1">
        <v>0</v>
      </c>
      <c r="X761" s="1">
        <v>0</v>
      </c>
      <c r="Y761" s="1">
        <v>0</v>
      </c>
      <c r="AB761" s="304">
        <v>44498</v>
      </c>
      <c r="AC761" s="1">
        <v>1</v>
      </c>
      <c r="AD761" s="1" t="s">
        <v>3016</v>
      </c>
      <c r="AE761" s="1">
        <v>1</v>
      </c>
      <c r="AF761" s="1">
        <v>30</v>
      </c>
      <c r="AG761" s="1">
        <v>0</v>
      </c>
      <c r="AH761" s="1" t="s">
        <v>1454</v>
      </c>
      <c r="AI761" s="1" t="s">
        <v>1454</v>
      </c>
      <c r="AJ761" s="1" t="s">
        <v>1454</v>
      </c>
      <c r="AK761" s="1" t="s">
        <v>1454</v>
      </c>
      <c r="AL761" s="1" t="s">
        <v>1454</v>
      </c>
      <c r="AM761" s="1" t="s">
        <v>1454</v>
      </c>
      <c r="AN761" s="1">
        <v>1</v>
      </c>
      <c r="AO761" s="1">
        <v>1</v>
      </c>
      <c r="AP761" s="1" t="s">
        <v>3086</v>
      </c>
      <c r="AQ761" s="1" t="s">
        <v>1454</v>
      </c>
      <c r="AR761" s="2">
        <v>0</v>
      </c>
      <c r="AS761" s="1" t="s">
        <v>3017</v>
      </c>
      <c r="AT761" s="1">
        <v>42955</v>
      </c>
      <c r="AU761" s="1">
        <v>0</v>
      </c>
      <c r="AV761" s="1">
        <v>0</v>
      </c>
      <c r="AW761" s="1">
        <v>0</v>
      </c>
      <c r="AX761" s="1" t="s">
        <v>1454</v>
      </c>
      <c r="AY761" s="1">
        <v>1</v>
      </c>
      <c r="AZ761" s="1" t="s">
        <v>3089</v>
      </c>
      <c r="BA761" s="1">
        <v>0</v>
      </c>
    </row>
    <row r="762" spans="1:53" x14ac:dyDescent="0.25">
      <c r="A762" s="309">
        <f t="shared" si="11"/>
        <v>3037551</v>
      </c>
      <c r="B762" s="1" t="s">
        <v>2639</v>
      </c>
      <c r="C762" s="1">
        <v>1143990501</v>
      </c>
      <c r="D762" s="1">
        <v>144105</v>
      </c>
      <c r="E762" s="1">
        <v>4</v>
      </c>
      <c r="F762" s="1">
        <v>1.14399050112038E+18</v>
      </c>
      <c r="G762" s="304">
        <v>44440</v>
      </c>
      <c r="H762" s="304">
        <v>46629</v>
      </c>
      <c r="I762" s="1">
        <v>0</v>
      </c>
      <c r="J762" s="1">
        <v>1</v>
      </c>
      <c r="K762" s="1">
        <v>2</v>
      </c>
      <c r="L762" s="1">
        <v>30</v>
      </c>
      <c r="M762" s="1">
        <v>2</v>
      </c>
      <c r="N762" s="305">
        <v>14.4</v>
      </c>
      <c r="O762" s="305">
        <v>15389</v>
      </c>
      <c r="P762" s="2">
        <v>4000000</v>
      </c>
      <c r="Q762" s="2">
        <v>84580</v>
      </c>
      <c r="R762" s="2">
        <v>3930408</v>
      </c>
      <c r="S762" s="1">
        <v>0</v>
      </c>
      <c r="T762" s="1">
        <v>0</v>
      </c>
      <c r="U762" s="1">
        <v>0</v>
      </c>
      <c r="W762" s="1">
        <v>0</v>
      </c>
      <c r="X762" s="1">
        <v>0</v>
      </c>
      <c r="Y762" s="1">
        <v>0</v>
      </c>
      <c r="AB762" s="304">
        <v>44498</v>
      </c>
      <c r="AC762" s="1">
        <v>1</v>
      </c>
      <c r="AD762" s="1" t="s">
        <v>3016</v>
      </c>
      <c r="AE762" s="1">
        <v>1</v>
      </c>
      <c r="AF762" s="1">
        <v>30</v>
      </c>
      <c r="AG762" s="1">
        <v>0</v>
      </c>
      <c r="AH762" s="1" t="s">
        <v>1454</v>
      </c>
      <c r="AI762" s="1" t="s">
        <v>1454</v>
      </c>
      <c r="AJ762" s="1" t="s">
        <v>1454</v>
      </c>
      <c r="AK762" s="1" t="s">
        <v>1454</v>
      </c>
      <c r="AL762" s="1" t="s">
        <v>1454</v>
      </c>
      <c r="AM762" s="1" t="s">
        <v>1454</v>
      </c>
      <c r="AN762" s="1">
        <v>1</v>
      </c>
      <c r="AO762" s="1">
        <v>1</v>
      </c>
      <c r="AP762" s="1" t="s">
        <v>3086</v>
      </c>
      <c r="AQ762" s="1" t="s">
        <v>1454</v>
      </c>
      <c r="AR762" s="2">
        <v>892857</v>
      </c>
      <c r="AS762" s="1" t="s">
        <v>3021</v>
      </c>
      <c r="AT762" s="1">
        <v>44440</v>
      </c>
      <c r="AU762" s="1">
        <v>0</v>
      </c>
      <c r="AV762" s="1">
        <v>0</v>
      </c>
      <c r="AW762" s="1">
        <v>0</v>
      </c>
      <c r="AX762" s="1" t="s">
        <v>1454</v>
      </c>
      <c r="AY762" s="1">
        <v>890303093000</v>
      </c>
      <c r="AZ762" s="304">
        <v>0</v>
      </c>
      <c r="BA762" s="1">
        <v>0</v>
      </c>
    </row>
    <row r="763" spans="1:53" x14ac:dyDescent="0.25">
      <c r="A763" s="309">
        <f t="shared" si="11"/>
        <v>5226512</v>
      </c>
      <c r="B763" s="1" t="s">
        <v>2639</v>
      </c>
      <c r="C763" s="1">
        <v>1143990501</v>
      </c>
      <c r="D763" s="1">
        <v>144105</v>
      </c>
      <c r="E763" s="1">
        <v>4</v>
      </c>
      <c r="F763" s="1">
        <v>1.1439905011182799E+18</v>
      </c>
      <c r="G763" s="304">
        <v>44363</v>
      </c>
      <c r="H763" s="304">
        <v>46568</v>
      </c>
      <c r="I763" s="1">
        <v>0</v>
      </c>
      <c r="J763" s="1">
        <v>1</v>
      </c>
      <c r="K763" s="1">
        <v>4</v>
      </c>
      <c r="L763" s="1">
        <v>30</v>
      </c>
      <c r="M763" s="1">
        <v>2</v>
      </c>
      <c r="N763" s="305">
        <v>15.6</v>
      </c>
      <c r="O763" s="305">
        <v>16765</v>
      </c>
      <c r="P763" s="2">
        <v>7000000</v>
      </c>
      <c r="Q763" s="2">
        <v>152615</v>
      </c>
      <c r="R763" s="2">
        <v>6762791</v>
      </c>
      <c r="S763" s="1">
        <v>0</v>
      </c>
      <c r="T763" s="1">
        <v>0</v>
      </c>
      <c r="U763" s="1">
        <v>0</v>
      </c>
      <c r="W763" s="1">
        <v>0</v>
      </c>
      <c r="X763" s="1">
        <v>0</v>
      </c>
      <c r="Y763" s="1">
        <v>0</v>
      </c>
      <c r="AB763" s="304">
        <v>44498</v>
      </c>
      <c r="AC763" s="1">
        <v>1</v>
      </c>
      <c r="AD763" s="1" t="s">
        <v>3016</v>
      </c>
      <c r="AE763" s="1">
        <v>1</v>
      </c>
      <c r="AF763" s="1">
        <v>30</v>
      </c>
      <c r="AG763" s="1">
        <v>0</v>
      </c>
      <c r="AH763" s="1" t="s">
        <v>1454</v>
      </c>
      <c r="AI763" s="1" t="s">
        <v>1454</v>
      </c>
      <c r="AJ763" s="1" t="s">
        <v>1454</v>
      </c>
      <c r="AK763" s="1" t="s">
        <v>1454</v>
      </c>
      <c r="AL763" s="1" t="s">
        <v>1454</v>
      </c>
      <c r="AM763" s="1" t="s">
        <v>1454</v>
      </c>
      <c r="AN763" s="1">
        <v>1</v>
      </c>
      <c r="AO763" s="1">
        <v>1</v>
      </c>
      <c r="AP763" s="1" t="s">
        <v>3086</v>
      </c>
      <c r="AQ763" s="1" t="s">
        <v>1454</v>
      </c>
      <c r="AR763" s="2">
        <v>1536279</v>
      </c>
      <c r="AS763" s="1" t="s">
        <v>3024</v>
      </c>
      <c r="AT763" s="1">
        <v>44363</v>
      </c>
      <c r="AU763" s="1">
        <v>0</v>
      </c>
      <c r="AV763" s="1">
        <v>0</v>
      </c>
      <c r="AW763" s="1">
        <v>0</v>
      </c>
      <c r="AX763" s="1" t="s">
        <v>1454</v>
      </c>
      <c r="AY763" s="1">
        <v>890303093000</v>
      </c>
      <c r="AZ763" s="1">
        <v>0</v>
      </c>
      <c r="BA763" s="1">
        <v>0</v>
      </c>
    </row>
    <row r="764" spans="1:53" x14ac:dyDescent="0.25">
      <c r="A764" s="309">
        <f t="shared" si="11"/>
        <v>3401908</v>
      </c>
      <c r="B764" s="1" t="s">
        <v>2639</v>
      </c>
      <c r="C764" s="1">
        <v>94451333</v>
      </c>
      <c r="D764" s="1">
        <v>144105</v>
      </c>
      <c r="E764" s="1">
        <v>4</v>
      </c>
      <c r="F764" s="1">
        <v>9.4451333120388192E+16</v>
      </c>
      <c r="G764" s="304">
        <v>44029</v>
      </c>
      <c r="H764" s="304">
        <v>45868</v>
      </c>
      <c r="I764" s="1">
        <v>0</v>
      </c>
      <c r="J764" s="1">
        <v>1</v>
      </c>
      <c r="K764" s="1">
        <v>15</v>
      </c>
      <c r="L764" s="1">
        <v>30</v>
      </c>
      <c r="M764" s="1">
        <v>2</v>
      </c>
      <c r="N764" s="1">
        <v>18</v>
      </c>
      <c r="O764" s="1">
        <v>19562</v>
      </c>
      <c r="P764" s="2">
        <v>14000000</v>
      </c>
      <c r="Q764" s="2">
        <v>357705</v>
      </c>
      <c r="R764" s="2">
        <v>11587869</v>
      </c>
      <c r="S764" s="1">
        <v>0</v>
      </c>
      <c r="T764" s="1">
        <v>0</v>
      </c>
      <c r="U764" s="1">
        <v>0</v>
      </c>
      <c r="W764" s="1">
        <v>0</v>
      </c>
      <c r="X764" s="1">
        <v>0</v>
      </c>
      <c r="Y764" s="1">
        <v>0</v>
      </c>
      <c r="AB764" s="304">
        <v>44498</v>
      </c>
      <c r="AC764" s="1">
        <v>1</v>
      </c>
      <c r="AD764" s="1" t="s">
        <v>3016</v>
      </c>
      <c r="AE764" s="1">
        <v>1</v>
      </c>
      <c r="AF764" s="1">
        <v>30</v>
      </c>
      <c r="AG764" s="1">
        <v>0</v>
      </c>
      <c r="AH764" s="1" t="s">
        <v>1454</v>
      </c>
      <c r="AI764" s="1" t="s">
        <v>1454</v>
      </c>
      <c r="AJ764" s="1" t="s">
        <v>1454</v>
      </c>
      <c r="AK764" s="1" t="s">
        <v>1454</v>
      </c>
      <c r="AL764" s="1" t="s">
        <v>1454</v>
      </c>
      <c r="AM764" s="1" t="s">
        <v>1454</v>
      </c>
      <c r="AN764" s="1">
        <v>1</v>
      </c>
      <c r="AO764" s="1">
        <v>1</v>
      </c>
      <c r="AP764" s="1" t="s">
        <v>3086</v>
      </c>
      <c r="AQ764" s="1" t="s">
        <v>1454</v>
      </c>
      <c r="AR764" s="2">
        <v>8185961</v>
      </c>
      <c r="AS764" s="1" t="s">
        <v>3021</v>
      </c>
      <c r="AT764" s="1">
        <v>44029</v>
      </c>
      <c r="AU764" s="1">
        <v>0</v>
      </c>
      <c r="AV764" s="1">
        <v>0</v>
      </c>
      <c r="AW764" s="1">
        <v>0</v>
      </c>
      <c r="AX764" s="1" t="s">
        <v>1454</v>
      </c>
      <c r="AY764" s="1">
        <v>890303093000</v>
      </c>
      <c r="AZ764" s="1">
        <v>0</v>
      </c>
      <c r="BA764" s="1">
        <v>0</v>
      </c>
    </row>
    <row r="765" spans="1:53" x14ac:dyDescent="0.25">
      <c r="A765" s="309">
        <f t="shared" si="11"/>
        <v>2230683</v>
      </c>
      <c r="B765" s="1" t="s">
        <v>2639</v>
      </c>
      <c r="C765" s="1">
        <v>32895404</v>
      </c>
      <c r="D765" s="1">
        <v>144105</v>
      </c>
      <c r="E765" s="1">
        <v>4</v>
      </c>
      <c r="F765" s="1">
        <v>328954042555590</v>
      </c>
      <c r="G765" s="304">
        <v>44469</v>
      </c>
      <c r="H765" s="304">
        <v>45565</v>
      </c>
      <c r="I765" s="1">
        <v>0</v>
      </c>
      <c r="J765" s="1">
        <v>1</v>
      </c>
      <c r="K765" s="1">
        <v>1</v>
      </c>
      <c r="L765" s="1">
        <v>30</v>
      </c>
      <c r="M765" s="1">
        <v>2</v>
      </c>
      <c r="N765" s="305">
        <v>9.6</v>
      </c>
      <c r="O765" s="305">
        <v>10034</v>
      </c>
      <c r="P765" s="2">
        <v>4032692</v>
      </c>
      <c r="Q765" s="2">
        <v>135102</v>
      </c>
      <c r="R765" s="2">
        <v>3939933</v>
      </c>
      <c r="S765" s="1">
        <v>0</v>
      </c>
      <c r="T765" s="1">
        <v>0</v>
      </c>
      <c r="U765" s="1">
        <v>0</v>
      </c>
      <c r="W765" s="1">
        <v>0</v>
      </c>
      <c r="X765" s="1">
        <v>0</v>
      </c>
      <c r="Y765" s="1">
        <v>0</v>
      </c>
      <c r="AB765" s="304">
        <v>44498</v>
      </c>
      <c r="AC765" s="1">
        <v>1</v>
      </c>
      <c r="AD765" s="1" t="s">
        <v>3016</v>
      </c>
      <c r="AE765" s="1">
        <v>1</v>
      </c>
      <c r="AF765" s="1">
        <v>30</v>
      </c>
      <c r="AG765" s="1">
        <v>0</v>
      </c>
      <c r="AH765" s="1" t="s">
        <v>1454</v>
      </c>
      <c r="AI765" s="1" t="s">
        <v>1454</v>
      </c>
      <c r="AJ765" s="1" t="s">
        <v>1454</v>
      </c>
      <c r="AK765" s="1" t="s">
        <v>1454</v>
      </c>
      <c r="AL765" s="1" t="s">
        <v>1454</v>
      </c>
      <c r="AM765" s="1" t="s">
        <v>1454</v>
      </c>
      <c r="AN765" s="1">
        <v>1</v>
      </c>
      <c r="AO765" s="1">
        <v>1</v>
      </c>
      <c r="AP765" s="1" t="s">
        <v>3086</v>
      </c>
      <c r="AQ765" s="1" t="s">
        <v>1454</v>
      </c>
      <c r="AR765" s="2">
        <v>1709250</v>
      </c>
      <c r="AS765" s="1" t="s">
        <v>3033</v>
      </c>
      <c r="AT765" s="1">
        <v>44469</v>
      </c>
      <c r="AU765" s="1">
        <v>0</v>
      </c>
      <c r="AV765" s="1">
        <v>0</v>
      </c>
      <c r="AW765" s="1">
        <v>0</v>
      </c>
      <c r="AX765" s="1" t="s">
        <v>1454</v>
      </c>
      <c r="AY765" s="1">
        <v>890303093000</v>
      </c>
      <c r="AZ765" s="1">
        <v>0</v>
      </c>
      <c r="BA765" s="1">
        <v>0</v>
      </c>
    </row>
    <row r="766" spans="1:53" x14ac:dyDescent="0.25">
      <c r="A766" s="309">
        <f t="shared" si="11"/>
        <v>23397</v>
      </c>
      <c r="B766" s="1" t="s">
        <v>2639</v>
      </c>
      <c r="C766" s="1">
        <v>32895404</v>
      </c>
      <c r="D766" s="1">
        <v>144105</v>
      </c>
      <c r="E766" s="1">
        <v>4</v>
      </c>
      <c r="F766" s="1">
        <v>3.28954041152852E+16</v>
      </c>
      <c r="G766" s="304">
        <v>43395</v>
      </c>
      <c r="H766" s="304">
        <v>44499</v>
      </c>
      <c r="I766" s="1">
        <v>0</v>
      </c>
      <c r="J766" s="1">
        <v>1</v>
      </c>
      <c r="K766" s="1">
        <v>35</v>
      </c>
      <c r="L766" s="1">
        <v>30</v>
      </c>
      <c r="M766" s="1">
        <v>2</v>
      </c>
      <c r="N766" s="305">
        <v>20.399999999999999</v>
      </c>
      <c r="O766" s="305">
        <v>22.42</v>
      </c>
      <c r="P766" s="2">
        <v>2700000</v>
      </c>
      <c r="Q766" s="2">
        <v>101291</v>
      </c>
      <c r="R766" s="2">
        <v>41324</v>
      </c>
      <c r="S766" s="1">
        <v>0</v>
      </c>
      <c r="T766" s="1">
        <v>0</v>
      </c>
      <c r="U766" s="1">
        <v>0</v>
      </c>
      <c r="W766" s="1">
        <v>0</v>
      </c>
      <c r="X766" s="1">
        <v>0</v>
      </c>
      <c r="Y766" s="1">
        <v>0</v>
      </c>
      <c r="AB766" s="304">
        <v>44498</v>
      </c>
      <c r="AC766" s="1">
        <v>1</v>
      </c>
      <c r="AD766" s="1" t="s">
        <v>3016</v>
      </c>
      <c r="AE766" s="1">
        <v>1</v>
      </c>
      <c r="AF766" s="1">
        <v>30</v>
      </c>
      <c r="AG766" s="1">
        <v>0</v>
      </c>
      <c r="AH766" s="1" t="s">
        <v>1454</v>
      </c>
      <c r="AI766" s="1" t="s">
        <v>1454</v>
      </c>
      <c r="AJ766" s="1" t="s">
        <v>1454</v>
      </c>
      <c r="AK766" s="1" t="s">
        <v>1454</v>
      </c>
      <c r="AL766" s="1" t="s">
        <v>1454</v>
      </c>
      <c r="AM766" s="1" t="s">
        <v>1454</v>
      </c>
      <c r="AN766" s="1">
        <v>1</v>
      </c>
      <c r="AO766" s="1">
        <v>1</v>
      </c>
      <c r="AP766" s="1" t="s">
        <v>3086</v>
      </c>
      <c r="AQ766" s="1" t="s">
        <v>1454</v>
      </c>
      <c r="AR766" s="2">
        <v>17927</v>
      </c>
      <c r="AS766" s="1" t="s">
        <v>3035</v>
      </c>
      <c r="AT766" s="1">
        <v>43395</v>
      </c>
      <c r="AU766" s="1">
        <v>0</v>
      </c>
      <c r="AV766" s="1">
        <v>0</v>
      </c>
      <c r="AW766" s="1">
        <v>0</v>
      </c>
      <c r="AX766" s="1" t="s">
        <v>1454</v>
      </c>
      <c r="AY766" s="1">
        <v>890303093000</v>
      </c>
      <c r="AZ766" s="1">
        <v>0</v>
      </c>
      <c r="BA766" s="1">
        <v>0</v>
      </c>
    </row>
    <row r="767" spans="1:53" x14ac:dyDescent="0.25">
      <c r="A767" s="309">
        <f t="shared" si="11"/>
        <v>916160</v>
      </c>
      <c r="B767" s="1" t="s">
        <v>2639</v>
      </c>
      <c r="C767" s="1">
        <v>32895404</v>
      </c>
      <c r="D767" s="1">
        <v>144105</v>
      </c>
      <c r="E767" s="1">
        <v>4</v>
      </c>
      <c r="F767" s="1">
        <v>328954042555537</v>
      </c>
      <c r="G767" s="304">
        <v>44243</v>
      </c>
      <c r="H767" s="304">
        <v>45322</v>
      </c>
      <c r="I767" s="1">
        <v>0</v>
      </c>
      <c r="J767" s="1">
        <v>1</v>
      </c>
      <c r="K767" s="1">
        <v>8</v>
      </c>
      <c r="L767" s="1">
        <v>30</v>
      </c>
      <c r="M767" s="1">
        <v>2</v>
      </c>
      <c r="N767" s="305">
        <v>9.6</v>
      </c>
      <c r="O767" s="305">
        <v>10034</v>
      </c>
      <c r="P767" s="2">
        <v>2000000</v>
      </c>
      <c r="Q767" s="2">
        <v>67003</v>
      </c>
      <c r="R767" s="2">
        <v>1618163</v>
      </c>
      <c r="S767" s="1">
        <v>0</v>
      </c>
      <c r="T767" s="1">
        <v>0</v>
      </c>
      <c r="U767" s="1">
        <v>0</v>
      </c>
      <c r="W767" s="1">
        <v>0</v>
      </c>
      <c r="X767" s="1">
        <v>0</v>
      </c>
      <c r="Y767" s="1">
        <v>0</v>
      </c>
      <c r="AB767" s="304">
        <v>44498</v>
      </c>
      <c r="AC767" s="1">
        <v>1</v>
      </c>
      <c r="AD767" s="1" t="s">
        <v>3016</v>
      </c>
      <c r="AE767" s="1">
        <v>1</v>
      </c>
      <c r="AF767" s="1">
        <v>30</v>
      </c>
      <c r="AG767" s="1">
        <v>0</v>
      </c>
      <c r="AH767" s="1" t="s">
        <v>1454</v>
      </c>
      <c r="AI767" s="1" t="s">
        <v>1454</v>
      </c>
      <c r="AJ767" s="1" t="s">
        <v>1454</v>
      </c>
      <c r="AK767" s="1" t="s">
        <v>1454</v>
      </c>
      <c r="AL767" s="1" t="s">
        <v>1454</v>
      </c>
      <c r="AM767" s="1" t="s">
        <v>1454</v>
      </c>
      <c r="AN767" s="1">
        <v>1</v>
      </c>
      <c r="AO767" s="1">
        <v>1</v>
      </c>
      <c r="AP767" s="1" t="s">
        <v>3086</v>
      </c>
      <c r="AQ767" s="1" t="s">
        <v>1454</v>
      </c>
      <c r="AR767" s="2">
        <v>702003</v>
      </c>
      <c r="AS767" s="1" t="s">
        <v>3033</v>
      </c>
      <c r="AT767" s="1">
        <v>44243</v>
      </c>
      <c r="AU767" s="1">
        <v>0</v>
      </c>
      <c r="AV767" s="1">
        <v>0</v>
      </c>
      <c r="AW767" s="1">
        <v>0</v>
      </c>
      <c r="AX767" s="1" t="s">
        <v>1454</v>
      </c>
      <c r="AY767" s="1">
        <v>890303093000</v>
      </c>
      <c r="AZ767" s="1">
        <v>0</v>
      </c>
      <c r="BA767" s="1">
        <v>0</v>
      </c>
    </row>
    <row r="768" spans="1:53" x14ac:dyDescent="0.25">
      <c r="A768" s="309">
        <f t="shared" si="11"/>
        <v>0</v>
      </c>
      <c r="B768" s="1" t="s">
        <v>2639</v>
      </c>
      <c r="C768" s="1">
        <v>13544724</v>
      </c>
      <c r="D768" s="1">
        <v>144105</v>
      </c>
      <c r="E768" s="1">
        <v>4</v>
      </c>
      <c r="F768" s="1">
        <v>1.35447241175865E+16</v>
      </c>
      <c r="G768" s="304">
        <v>43643</v>
      </c>
      <c r="H768" s="304">
        <v>44742</v>
      </c>
      <c r="I768" s="1">
        <v>0</v>
      </c>
      <c r="J768" s="1">
        <v>1</v>
      </c>
      <c r="K768" s="1">
        <v>24</v>
      </c>
      <c r="L768" s="1">
        <v>30</v>
      </c>
      <c r="M768" s="1">
        <v>2</v>
      </c>
      <c r="N768" s="305">
        <v>18</v>
      </c>
      <c r="O768" s="305">
        <v>19562</v>
      </c>
      <c r="P768" s="2">
        <v>6200000</v>
      </c>
      <c r="Q768" s="2">
        <v>225042</v>
      </c>
      <c r="R768" s="2">
        <v>2450891</v>
      </c>
      <c r="S768" s="1">
        <v>27927</v>
      </c>
      <c r="T768" s="1">
        <v>0</v>
      </c>
      <c r="U768" s="1">
        <v>0</v>
      </c>
      <c r="W768" s="1">
        <v>0</v>
      </c>
      <c r="X768" s="1">
        <v>0</v>
      </c>
      <c r="Y768" s="1">
        <v>0</v>
      </c>
      <c r="AB768" s="304">
        <v>44482</v>
      </c>
      <c r="AC768" s="1">
        <v>1</v>
      </c>
      <c r="AD768" s="1" t="s">
        <v>3016</v>
      </c>
      <c r="AE768" s="1">
        <v>1</v>
      </c>
      <c r="AF768" s="1">
        <v>30</v>
      </c>
      <c r="AG768" s="1">
        <v>0</v>
      </c>
      <c r="AH768" s="1" t="s">
        <v>1454</v>
      </c>
      <c r="AI768" s="1" t="s">
        <v>1454</v>
      </c>
      <c r="AJ768" s="1" t="s">
        <v>1454</v>
      </c>
      <c r="AK768" s="1" t="s">
        <v>1454</v>
      </c>
      <c r="AL768" s="1" t="s">
        <v>1454</v>
      </c>
      <c r="AM768" s="1" t="s">
        <v>1454</v>
      </c>
      <c r="AN768" s="1">
        <v>1</v>
      </c>
      <c r="AO768" s="1">
        <v>1</v>
      </c>
      <c r="AP768" s="1" t="s">
        <v>3086</v>
      </c>
      <c r="AQ768" s="1" t="s">
        <v>1454</v>
      </c>
      <c r="AR768" s="2">
        <v>3294576</v>
      </c>
      <c r="AS768" s="1" t="s">
        <v>3027</v>
      </c>
      <c r="AT768" s="1">
        <v>43643</v>
      </c>
      <c r="AU768" s="1">
        <v>0</v>
      </c>
      <c r="AV768" s="1">
        <v>0</v>
      </c>
      <c r="AW768" s="1">
        <v>0</v>
      </c>
      <c r="AX768" s="1" t="s">
        <v>1454</v>
      </c>
      <c r="AY768" s="1" t="s">
        <v>1454</v>
      </c>
      <c r="AZ768" s="1">
        <v>0</v>
      </c>
      <c r="BA768" s="1">
        <v>0</v>
      </c>
    </row>
    <row r="769" spans="1:53" x14ac:dyDescent="0.25">
      <c r="A769" s="309">
        <f t="shared" si="11"/>
        <v>6885150</v>
      </c>
      <c r="B769" s="1" t="s">
        <v>2639</v>
      </c>
      <c r="C769" s="1">
        <v>1112465824</v>
      </c>
      <c r="D769" s="1">
        <v>144105</v>
      </c>
      <c r="E769" s="1">
        <v>4</v>
      </c>
      <c r="F769" s="1">
        <v>1.11246582411778E+18</v>
      </c>
      <c r="G769" s="304">
        <v>43952</v>
      </c>
      <c r="H769" s="304">
        <v>46507</v>
      </c>
      <c r="I769" s="1">
        <v>0</v>
      </c>
      <c r="J769" s="1">
        <v>1</v>
      </c>
      <c r="K769" s="1">
        <v>16</v>
      </c>
      <c r="L769" s="1">
        <v>30</v>
      </c>
      <c r="M769" s="1">
        <v>2</v>
      </c>
      <c r="N769" s="305">
        <v>18</v>
      </c>
      <c r="O769" s="305">
        <v>19562</v>
      </c>
      <c r="P769" s="2">
        <v>11944000</v>
      </c>
      <c r="Q769" s="2">
        <v>253057</v>
      </c>
      <c r="R769" s="2">
        <v>10667904</v>
      </c>
      <c r="S769" s="1">
        <v>0</v>
      </c>
      <c r="T769" s="1">
        <v>0</v>
      </c>
      <c r="U769" s="1">
        <v>0</v>
      </c>
      <c r="W769" s="1">
        <v>0</v>
      </c>
      <c r="X769" s="1">
        <v>0</v>
      </c>
      <c r="Y769" s="1">
        <v>0</v>
      </c>
      <c r="AB769" s="304">
        <v>44498</v>
      </c>
      <c r="AC769" s="1">
        <v>1</v>
      </c>
      <c r="AD769" s="1" t="s">
        <v>3016</v>
      </c>
      <c r="AE769" s="1">
        <v>1</v>
      </c>
      <c r="AF769" s="1">
        <v>30</v>
      </c>
      <c r="AG769" s="1">
        <v>0</v>
      </c>
      <c r="AH769" s="1" t="s">
        <v>1454</v>
      </c>
      <c r="AI769" s="1" t="s">
        <v>1454</v>
      </c>
      <c r="AJ769" s="1" t="s">
        <v>1454</v>
      </c>
      <c r="AK769" s="1" t="s">
        <v>1454</v>
      </c>
      <c r="AL769" s="1" t="s">
        <v>1454</v>
      </c>
      <c r="AM769" s="1" t="s">
        <v>1454</v>
      </c>
      <c r="AN769" s="1">
        <v>1</v>
      </c>
      <c r="AO769" s="1">
        <v>1</v>
      </c>
      <c r="AP769" s="1" t="s">
        <v>3086</v>
      </c>
      <c r="AQ769" s="1" t="s">
        <v>1454</v>
      </c>
      <c r="AR769" s="2">
        <v>3782754</v>
      </c>
      <c r="AS769" s="1" t="s">
        <v>3026</v>
      </c>
      <c r="AT769" s="1">
        <v>43952</v>
      </c>
      <c r="AU769" s="1">
        <v>0</v>
      </c>
      <c r="AV769" s="1">
        <v>0</v>
      </c>
      <c r="AW769" s="1">
        <v>0</v>
      </c>
      <c r="AX769" s="1" t="s">
        <v>1454</v>
      </c>
      <c r="AY769" s="1">
        <v>890303093000</v>
      </c>
      <c r="AZ769" s="1">
        <v>0</v>
      </c>
      <c r="BA769" s="1">
        <v>0</v>
      </c>
    </row>
    <row r="770" spans="1:53" x14ac:dyDescent="0.25">
      <c r="A770" s="309">
        <f t="shared" ref="A770:A833" si="12">IF(+R770&gt;AR770,R770-AR770,0)</f>
        <v>281682</v>
      </c>
      <c r="B770" s="1" t="s">
        <v>2639</v>
      </c>
      <c r="C770" s="1">
        <v>31986279</v>
      </c>
      <c r="D770" s="1">
        <v>144105</v>
      </c>
      <c r="E770" s="1">
        <v>4</v>
      </c>
      <c r="F770" s="1">
        <v>3.19862791083892E+16</v>
      </c>
      <c r="G770" s="304">
        <v>44371</v>
      </c>
      <c r="H770" s="304">
        <v>44560</v>
      </c>
      <c r="I770" s="1">
        <v>0</v>
      </c>
      <c r="J770" s="1">
        <v>2</v>
      </c>
      <c r="K770" s="1">
        <v>0</v>
      </c>
      <c r="L770" s="1">
        <v>30</v>
      </c>
      <c r="M770" s="1">
        <v>2</v>
      </c>
      <c r="N770" s="305">
        <v>19.2</v>
      </c>
      <c r="O770" s="305">
        <v>20983</v>
      </c>
      <c r="P770" s="2">
        <v>460000</v>
      </c>
      <c r="Q770" s="2">
        <v>0</v>
      </c>
      <c r="R770" s="2">
        <v>460000</v>
      </c>
      <c r="S770" s="1">
        <v>0</v>
      </c>
      <c r="T770" s="1">
        <v>0</v>
      </c>
      <c r="U770" s="1">
        <v>0</v>
      </c>
      <c r="W770" s="1">
        <v>0</v>
      </c>
      <c r="X770" s="1">
        <v>0</v>
      </c>
      <c r="Y770" s="1">
        <v>0</v>
      </c>
      <c r="Z770" s="1">
        <v>460000</v>
      </c>
      <c r="AA770" s="1">
        <v>12</v>
      </c>
      <c r="AB770" s="304">
        <v>44371</v>
      </c>
      <c r="AC770" s="1">
        <v>1</v>
      </c>
      <c r="AD770" s="1" t="s">
        <v>3016</v>
      </c>
      <c r="AE770" s="1">
        <v>1</v>
      </c>
      <c r="AF770" s="1">
        <v>30</v>
      </c>
      <c r="AG770" s="1">
        <v>0</v>
      </c>
      <c r="AH770" s="1" t="s">
        <v>1454</v>
      </c>
      <c r="AI770" s="1" t="s">
        <v>1454</v>
      </c>
      <c r="AJ770" s="1" t="s">
        <v>1454</v>
      </c>
      <c r="AK770" s="1" t="s">
        <v>1454</v>
      </c>
      <c r="AL770" s="1" t="s">
        <v>1454</v>
      </c>
      <c r="AM770" s="1" t="s">
        <v>1454</v>
      </c>
      <c r="AN770" s="1">
        <v>1</v>
      </c>
      <c r="AO770" s="1">
        <v>1</v>
      </c>
      <c r="AP770" s="1" t="s">
        <v>3086</v>
      </c>
      <c r="AQ770" s="1" t="s">
        <v>1454</v>
      </c>
      <c r="AR770" s="2">
        <v>178318</v>
      </c>
      <c r="AS770" s="1" t="s">
        <v>3044</v>
      </c>
      <c r="AT770" s="1">
        <v>44371</v>
      </c>
      <c r="AU770" s="1">
        <v>0</v>
      </c>
      <c r="AV770" s="1">
        <v>0</v>
      </c>
      <c r="AW770" s="1">
        <v>0</v>
      </c>
      <c r="AX770" s="1" t="s">
        <v>1454</v>
      </c>
      <c r="AY770" s="1">
        <v>890303093000</v>
      </c>
      <c r="AZ770" s="1">
        <v>0</v>
      </c>
      <c r="BA770" s="1">
        <v>0</v>
      </c>
    </row>
    <row r="771" spans="1:53" x14ac:dyDescent="0.25">
      <c r="A771" s="309">
        <f t="shared" si="12"/>
        <v>149951</v>
      </c>
      <c r="B771" s="1" t="s">
        <v>2639</v>
      </c>
      <c r="C771" s="1">
        <v>31986279</v>
      </c>
      <c r="D771" s="1">
        <v>144105</v>
      </c>
      <c r="E771" s="1">
        <v>4</v>
      </c>
      <c r="F771" s="1">
        <v>3.19862791130141E+16</v>
      </c>
      <c r="G771" s="304">
        <v>44463</v>
      </c>
      <c r="H771" s="304">
        <v>44834</v>
      </c>
      <c r="I771" s="1">
        <v>0</v>
      </c>
      <c r="J771" s="1">
        <v>1</v>
      </c>
      <c r="K771" s="1">
        <v>1</v>
      </c>
      <c r="L771" s="1">
        <v>30</v>
      </c>
      <c r="M771" s="1">
        <v>2</v>
      </c>
      <c r="N771" s="305">
        <v>19.8</v>
      </c>
      <c r="O771" s="305">
        <v>21699</v>
      </c>
      <c r="P771" s="2">
        <v>265000</v>
      </c>
      <c r="Q771" s="2">
        <v>24559</v>
      </c>
      <c r="R771" s="2">
        <v>244877</v>
      </c>
      <c r="S771" s="1">
        <v>0</v>
      </c>
      <c r="T771" s="1">
        <v>0</v>
      </c>
      <c r="U771" s="1">
        <v>0</v>
      </c>
      <c r="W771" s="1">
        <v>0</v>
      </c>
      <c r="X771" s="1">
        <v>0</v>
      </c>
      <c r="Y771" s="1">
        <v>0</v>
      </c>
      <c r="AB771" s="304">
        <v>44498</v>
      </c>
      <c r="AC771" s="1">
        <v>1</v>
      </c>
      <c r="AD771" s="1" t="s">
        <v>3016</v>
      </c>
      <c r="AE771" s="1">
        <v>1</v>
      </c>
      <c r="AF771" s="1">
        <v>30</v>
      </c>
      <c r="AG771" s="1">
        <v>0</v>
      </c>
      <c r="AH771" s="1" t="s">
        <v>1454</v>
      </c>
      <c r="AI771" s="1" t="s">
        <v>1454</v>
      </c>
      <c r="AJ771" s="1" t="s">
        <v>1454</v>
      </c>
      <c r="AK771" s="1" t="s">
        <v>1454</v>
      </c>
      <c r="AL771" s="1" t="s">
        <v>1454</v>
      </c>
      <c r="AM771" s="1" t="s">
        <v>1454</v>
      </c>
      <c r="AN771" s="1">
        <v>1</v>
      </c>
      <c r="AO771" s="1">
        <v>1</v>
      </c>
      <c r="AP771" s="1" t="s">
        <v>3086</v>
      </c>
      <c r="AQ771" s="1" t="s">
        <v>1454</v>
      </c>
      <c r="AR771" s="2">
        <v>94926</v>
      </c>
      <c r="AS771" s="1" t="s">
        <v>3078</v>
      </c>
      <c r="AT771" s="1">
        <v>44463</v>
      </c>
      <c r="AU771" s="1">
        <v>0</v>
      </c>
      <c r="AV771" s="1">
        <v>0</v>
      </c>
      <c r="AW771" s="1">
        <v>0</v>
      </c>
      <c r="AX771" s="1" t="s">
        <v>1454</v>
      </c>
      <c r="AY771" s="1">
        <v>890303093000</v>
      </c>
      <c r="AZ771" s="1">
        <v>0</v>
      </c>
      <c r="BA771" s="1">
        <v>0</v>
      </c>
    </row>
    <row r="772" spans="1:53" x14ac:dyDescent="0.25">
      <c r="A772" s="309">
        <f t="shared" si="12"/>
        <v>662818</v>
      </c>
      <c r="B772" s="1" t="s">
        <v>2639</v>
      </c>
      <c r="C772" s="1">
        <v>31986279</v>
      </c>
      <c r="D772" s="1">
        <v>144105</v>
      </c>
      <c r="E772" s="1">
        <v>4</v>
      </c>
      <c r="F772" s="1">
        <v>3.19862791171853E+16</v>
      </c>
      <c r="G772" s="304">
        <v>43432</v>
      </c>
      <c r="H772" s="304">
        <v>45260</v>
      </c>
      <c r="I772" s="1">
        <v>0</v>
      </c>
      <c r="J772" s="1">
        <v>1</v>
      </c>
      <c r="K772" s="1">
        <v>32</v>
      </c>
      <c r="L772" s="1">
        <v>30</v>
      </c>
      <c r="M772" s="1">
        <v>2</v>
      </c>
      <c r="N772" s="305">
        <v>11.76</v>
      </c>
      <c r="O772" s="305">
        <v>12415</v>
      </c>
      <c r="P772" s="2">
        <v>2000000</v>
      </c>
      <c r="Q772" s="2">
        <v>44537</v>
      </c>
      <c r="R772" s="2">
        <v>1082414</v>
      </c>
      <c r="S772" s="1">
        <v>0</v>
      </c>
      <c r="T772" s="1">
        <v>0</v>
      </c>
      <c r="U772" s="1">
        <v>0</v>
      </c>
      <c r="W772" s="1">
        <v>0</v>
      </c>
      <c r="X772" s="1">
        <v>0</v>
      </c>
      <c r="Y772" s="1">
        <v>0</v>
      </c>
      <c r="AB772" s="304">
        <v>44500</v>
      </c>
      <c r="AC772" s="1">
        <v>1</v>
      </c>
      <c r="AD772" s="1" t="s">
        <v>3016</v>
      </c>
      <c r="AE772" s="1">
        <v>1</v>
      </c>
      <c r="AF772" s="1">
        <v>30</v>
      </c>
      <c r="AG772" s="1">
        <v>0</v>
      </c>
      <c r="AH772" s="1" t="s">
        <v>1454</v>
      </c>
      <c r="AI772" s="1" t="s">
        <v>1454</v>
      </c>
      <c r="AJ772" s="1" t="s">
        <v>1454</v>
      </c>
      <c r="AK772" s="1" t="s">
        <v>1454</v>
      </c>
      <c r="AL772" s="1" t="s">
        <v>1454</v>
      </c>
      <c r="AM772" s="1" t="s">
        <v>1454</v>
      </c>
      <c r="AN772" s="1">
        <v>1</v>
      </c>
      <c r="AO772" s="1">
        <v>1</v>
      </c>
      <c r="AP772" s="1" t="s">
        <v>3086</v>
      </c>
      <c r="AQ772" s="1" t="s">
        <v>1454</v>
      </c>
      <c r="AR772" s="2">
        <v>419596</v>
      </c>
      <c r="AS772" s="1" t="s">
        <v>3025</v>
      </c>
      <c r="AT772" s="1">
        <v>43432</v>
      </c>
      <c r="AU772" s="1">
        <v>0</v>
      </c>
      <c r="AV772" s="1">
        <v>0</v>
      </c>
      <c r="AW772" s="1">
        <v>0</v>
      </c>
      <c r="AX772" s="1" t="s">
        <v>1454</v>
      </c>
      <c r="AY772" s="1">
        <v>890303093000</v>
      </c>
      <c r="AZ772" s="1">
        <v>0</v>
      </c>
      <c r="BA772" s="1">
        <v>0</v>
      </c>
    </row>
    <row r="773" spans="1:53" x14ac:dyDescent="0.25">
      <c r="A773" s="309">
        <f t="shared" si="12"/>
        <v>4787327</v>
      </c>
      <c r="B773" s="1" t="s">
        <v>2639</v>
      </c>
      <c r="C773" s="1">
        <v>31986279</v>
      </c>
      <c r="D773" s="1">
        <v>144105</v>
      </c>
      <c r="E773" s="1">
        <v>4</v>
      </c>
      <c r="F773" s="1">
        <v>3.19862791173842E+16</v>
      </c>
      <c r="G773" s="304">
        <v>43209</v>
      </c>
      <c r="H773" s="304">
        <v>45412</v>
      </c>
      <c r="I773" s="1">
        <v>0</v>
      </c>
      <c r="J773" s="1">
        <v>1</v>
      </c>
      <c r="K773" s="1">
        <v>39</v>
      </c>
      <c r="L773" s="1">
        <v>30</v>
      </c>
      <c r="M773" s="1">
        <v>2</v>
      </c>
      <c r="N773" s="305">
        <v>18</v>
      </c>
      <c r="O773" s="305">
        <v>19562</v>
      </c>
      <c r="P773" s="2">
        <v>13200000</v>
      </c>
      <c r="Q773" s="2">
        <v>303216</v>
      </c>
      <c r="R773" s="2">
        <v>7817939</v>
      </c>
      <c r="S773" s="1">
        <v>0</v>
      </c>
      <c r="T773" s="1">
        <v>0</v>
      </c>
      <c r="U773" s="1">
        <v>0</v>
      </c>
      <c r="W773" s="1">
        <v>0</v>
      </c>
      <c r="X773" s="1">
        <v>0</v>
      </c>
      <c r="Y773" s="1">
        <v>0</v>
      </c>
      <c r="AB773" s="304">
        <v>44500</v>
      </c>
      <c r="AC773" s="1">
        <v>1</v>
      </c>
      <c r="AD773" s="1" t="s">
        <v>3016</v>
      </c>
      <c r="AE773" s="1">
        <v>1</v>
      </c>
      <c r="AF773" s="1">
        <v>30</v>
      </c>
      <c r="AG773" s="1">
        <v>0</v>
      </c>
      <c r="AH773" s="1" t="s">
        <v>1454</v>
      </c>
      <c r="AI773" s="1" t="s">
        <v>1454</v>
      </c>
      <c r="AJ773" s="1" t="s">
        <v>1454</v>
      </c>
      <c r="AK773" s="1" t="s">
        <v>1454</v>
      </c>
      <c r="AL773" s="1" t="s">
        <v>1454</v>
      </c>
      <c r="AM773" s="1" t="s">
        <v>1454</v>
      </c>
      <c r="AN773" s="1">
        <v>1</v>
      </c>
      <c r="AO773" s="1">
        <v>1</v>
      </c>
      <c r="AP773" s="1" t="s">
        <v>3086</v>
      </c>
      <c r="AQ773" s="1" t="s">
        <v>1454</v>
      </c>
      <c r="AR773" s="2">
        <v>3030612</v>
      </c>
      <c r="AS773" s="1" t="s">
        <v>3038</v>
      </c>
      <c r="AT773" s="1">
        <v>43209</v>
      </c>
      <c r="AU773" s="1">
        <v>0</v>
      </c>
      <c r="AV773" s="1">
        <v>0</v>
      </c>
      <c r="AW773" s="1">
        <v>0</v>
      </c>
      <c r="AX773" s="1" t="s">
        <v>1454</v>
      </c>
      <c r="AY773" s="1">
        <v>890303093000</v>
      </c>
      <c r="AZ773" s="1">
        <v>0</v>
      </c>
      <c r="BA773" s="1">
        <v>0</v>
      </c>
    </row>
    <row r="774" spans="1:53" x14ac:dyDescent="0.25">
      <c r="A774" s="309">
        <f t="shared" si="12"/>
        <v>0</v>
      </c>
      <c r="B774" s="1" t="s">
        <v>2639</v>
      </c>
      <c r="C774" s="1">
        <v>1151935222</v>
      </c>
      <c r="D774" s="1">
        <v>144105</v>
      </c>
      <c r="E774" s="1">
        <v>4</v>
      </c>
      <c r="F774" s="1">
        <v>1.15193522226818E+18</v>
      </c>
      <c r="G774" s="304">
        <v>44119</v>
      </c>
      <c r="H774" s="304">
        <v>45960</v>
      </c>
      <c r="I774" s="1">
        <v>0</v>
      </c>
      <c r="J774" s="1">
        <v>1</v>
      </c>
      <c r="K774" s="1">
        <v>13</v>
      </c>
      <c r="L774" s="1">
        <v>30</v>
      </c>
      <c r="M774" s="1">
        <v>2</v>
      </c>
      <c r="N774" s="305">
        <v>16.8</v>
      </c>
      <c r="O774" s="305">
        <v>18156</v>
      </c>
      <c r="P774" s="2">
        <v>2000000</v>
      </c>
      <c r="Q774" s="2">
        <v>52765</v>
      </c>
      <c r="R774" s="2">
        <v>1716010</v>
      </c>
      <c r="S774" s="1">
        <v>0</v>
      </c>
      <c r="T774" s="1">
        <v>0</v>
      </c>
      <c r="U774" s="1">
        <v>0</v>
      </c>
      <c r="W774" s="1">
        <v>0</v>
      </c>
      <c r="X774" s="1">
        <v>0</v>
      </c>
      <c r="Y774" s="1">
        <v>0</v>
      </c>
      <c r="AB774" s="304">
        <v>44499</v>
      </c>
      <c r="AC774" s="1">
        <v>1</v>
      </c>
      <c r="AD774" s="1" t="s">
        <v>3016</v>
      </c>
      <c r="AE774" s="1">
        <v>1</v>
      </c>
      <c r="AF774" s="1">
        <v>30</v>
      </c>
      <c r="AG774" s="1">
        <v>0</v>
      </c>
      <c r="AH774" s="1" t="s">
        <v>1454</v>
      </c>
      <c r="AI774" s="1" t="s">
        <v>1454</v>
      </c>
      <c r="AJ774" s="1" t="s">
        <v>1454</v>
      </c>
      <c r="AK774" s="1" t="s">
        <v>1454</v>
      </c>
      <c r="AL774" s="1" t="s">
        <v>1454</v>
      </c>
      <c r="AM774" s="1" t="s">
        <v>1454</v>
      </c>
      <c r="AN774" s="1">
        <v>1</v>
      </c>
      <c r="AO774" s="1">
        <v>1</v>
      </c>
      <c r="AP774" s="1" t="s">
        <v>3086</v>
      </c>
      <c r="AQ774" s="1" t="s">
        <v>1454</v>
      </c>
      <c r="AR774" s="2">
        <v>3694295</v>
      </c>
      <c r="AS774" s="1" t="s">
        <v>3036</v>
      </c>
      <c r="AT774" s="1">
        <v>44119</v>
      </c>
      <c r="AU774" s="1">
        <v>0</v>
      </c>
      <c r="AV774" s="1">
        <v>0</v>
      </c>
      <c r="AW774" s="1">
        <v>0</v>
      </c>
      <c r="AX774" s="1" t="s">
        <v>1454</v>
      </c>
      <c r="AY774" s="1">
        <v>0</v>
      </c>
      <c r="AZ774" s="1">
        <v>0</v>
      </c>
      <c r="BA774" s="1">
        <v>0</v>
      </c>
    </row>
    <row r="775" spans="1:53" x14ac:dyDescent="0.25">
      <c r="A775" s="309">
        <f t="shared" si="12"/>
        <v>4494657</v>
      </c>
      <c r="B775" s="1" t="s">
        <v>2639</v>
      </c>
      <c r="C775" s="1">
        <v>16743379</v>
      </c>
      <c r="D775" s="1">
        <v>144105</v>
      </c>
      <c r="E775" s="1">
        <v>4</v>
      </c>
      <c r="F775" s="1">
        <v>1.67433791083893E+16</v>
      </c>
      <c r="G775" s="304">
        <v>44407</v>
      </c>
      <c r="H775" s="304">
        <v>44560</v>
      </c>
      <c r="I775" s="1">
        <v>0</v>
      </c>
      <c r="J775" s="1">
        <v>2</v>
      </c>
      <c r="K775" s="1">
        <v>0</v>
      </c>
      <c r="L775" s="1">
        <v>30</v>
      </c>
      <c r="M775" s="1">
        <v>2</v>
      </c>
      <c r="N775" s="1">
        <v>19.2</v>
      </c>
      <c r="O775" s="1">
        <v>20983</v>
      </c>
      <c r="P775" s="2">
        <v>5000000</v>
      </c>
      <c r="Q775" s="2">
        <v>0</v>
      </c>
      <c r="R775" s="2">
        <v>5000000</v>
      </c>
      <c r="S775" s="1">
        <v>0</v>
      </c>
      <c r="T775" s="1">
        <v>0</v>
      </c>
      <c r="U775" s="1">
        <v>0</v>
      </c>
      <c r="W775" s="1">
        <v>0</v>
      </c>
      <c r="X775" s="1">
        <v>0</v>
      </c>
      <c r="Y775" s="1">
        <v>0</v>
      </c>
      <c r="Z775" s="1">
        <v>5000000</v>
      </c>
      <c r="AA775" s="1">
        <v>12</v>
      </c>
      <c r="AB775" s="304">
        <v>44407</v>
      </c>
      <c r="AC775" s="1">
        <v>1</v>
      </c>
      <c r="AD775" s="1" t="s">
        <v>3016</v>
      </c>
      <c r="AE775" s="1">
        <v>1</v>
      </c>
      <c r="AF775" s="1">
        <v>30</v>
      </c>
      <c r="AG775" s="1">
        <v>0</v>
      </c>
      <c r="AH775" s="1" t="s">
        <v>1454</v>
      </c>
      <c r="AI775" s="1" t="s">
        <v>1454</v>
      </c>
      <c r="AJ775" s="1" t="s">
        <v>1454</v>
      </c>
      <c r="AK775" s="1" t="s">
        <v>1454</v>
      </c>
      <c r="AL775" s="1" t="s">
        <v>1454</v>
      </c>
      <c r="AM775" s="1" t="s">
        <v>1454</v>
      </c>
      <c r="AN775" s="1">
        <v>1</v>
      </c>
      <c r="AO775" s="1">
        <v>1</v>
      </c>
      <c r="AP775" s="1" t="s">
        <v>3086</v>
      </c>
      <c r="AQ775" s="1" t="s">
        <v>1454</v>
      </c>
      <c r="AR775" s="2">
        <v>505343</v>
      </c>
      <c r="AS775" s="1" t="s">
        <v>3044</v>
      </c>
      <c r="AT775" s="1">
        <v>44407</v>
      </c>
      <c r="AU775" s="1">
        <v>0</v>
      </c>
      <c r="AV775" s="1">
        <v>0</v>
      </c>
      <c r="AW775" s="1">
        <v>0</v>
      </c>
      <c r="AX775" s="1" t="s">
        <v>1454</v>
      </c>
      <c r="AY775" s="1">
        <v>890303093000</v>
      </c>
      <c r="AZ775" s="1">
        <v>0</v>
      </c>
      <c r="BA775" s="1">
        <v>0</v>
      </c>
    </row>
    <row r="776" spans="1:53" x14ac:dyDescent="0.25">
      <c r="A776" s="309">
        <f t="shared" si="12"/>
        <v>27022417</v>
      </c>
      <c r="B776" s="1" t="s">
        <v>2639</v>
      </c>
      <c r="C776" s="1">
        <v>16743379</v>
      </c>
      <c r="D776" s="1">
        <v>144105</v>
      </c>
      <c r="E776" s="1">
        <v>4</v>
      </c>
      <c r="F776" s="1">
        <v>1.67433792677879E+16</v>
      </c>
      <c r="G776" s="304">
        <v>43950</v>
      </c>
      <c r="H776" s="304">
        <v>46507</v>
      </c>
      <c r="I776" s="1">
        <v>0</v>
      </c>
      <c r="J776" s="1">
        <v>1</v>
      </c>
      <c r="K776" s="1">
        <v>16</v>
      </c>
      <c r="L776" s="1">
        <v>30</v>
      </c>
      <c r="M776" s="1">
        <v>2</v>
      </c>
      <c r="N776" s="305">
        <v>18</v>
      </c>
      <c r="O776" s="305">
        <v>19562</v>
      </c>
      <c r="P776" s="2">
        <v>33334000</v>
      </c>
      <c r="Q776" s="2">
        <v>754092</v>
      </c>
      <c r="R776" s="2">
        <v>30060599</v>
      </c>
      <c r="S776" s="1">
        <v>0</v>
      </c>
      <c r="T776" s="1">
        <v>0</v>
      </c>
      <c r="U776" s="1">
        <v>0</v>
      </c>
      <c r="W776" s="1">
        <v>0</v>
      </c>
      <c r="X776" s="1">
        <v>0</v>
      </c>
      <c r="Y776" s="1">
        <v>0</v>
      </c>
      <c r="AB776" s="304">
        <v>44498</v>
      </c>
      <c r="AC776" s="1">
        <v>1</v>
      </c>
      <c r="AD776" s="1" t="s">
        <v>3016</v>
      </c>
      <c r="AE776" s="1">
        <v>1</v>
      </c>
      <c r="AF776" s="1">
        <v>30</v>
      </c>
      <c r="AG776" s="1">
        <v>0</v>
      </c>
      <c r="AH776" s="1" t="s">
        <v>1454</v>
      </c>
      <c r="AI776" s="1" t="s">
        <v>1454</v>
      </c>
      <c r="AJ776" s="1" t="s">
        <v>1454</v>
      </c>
      <c r="AK776" s="1" t="s">
        <v>1454</v>
      </c>
      <c r="AL776" s="1" t="s">
        <v>1454</v>
      </c>
      <c r="AM776" s="1" t="s">
        <v>1454</v>
      </c>
      <c r="AN776" s="1">
        <v>1</v>
      </c>
      <c r="AO776" s="1">
        <v>1</v>
      </c>
      <c r="AP776" s="1" t="s">
        <v>3086</v>
      </c>
      <c r="AQ776" s="1" t="s">
        <v>1454</v>
      </c>
      <c r="AR776" s="2">
        <v>3038182</v>
      </c>
      <c r="AS776" s="1" t="s">
        <v>3022</v>
      </c>
      <c r="AT776" s="1">
        <v>43950</v>
      </c>
      <c r="AU776" s="1">
        <v>0</v>
      </c>
      <c r="AV776" s="1">
        <v>0</v>
      </c>
      <c r="AW776" s="1">
        <v>0</v>
      </c>
      <c r="AX776" s="1" t="s">
        <v>1454</v>
      </c>
      <c r="AY776" s="1">
        <v>890303093000</v>
      </c>
      <c r="AZ776" s="1">
        <v>0</v>
      </c>
      <c r="BA776" s="1">
        <v>0</v>
      </c>
    </row>
    <row r="777" spans="1:53" x14ac:dyDescent="0.25">
      <c r="A777" s="309">
        <f t="shared" si="12"/>
        <v>3511357</v>
      </c>
      <c r="B777" s="1" t="s">
        <v>2639</v>
      </c>
      <c r="C777" s="1">
        <v>16743379</v>
      </c>
      <c r="D777" s="1">
        <v>144105</v>
      </c>
      <c r="E777" s="1">
        <v>4</v>
      </c>
      <c r="F777" s="1">
        <v>1.67433791203894E+16</v>
      </c>
      <c r="G777" s="304">
        <v>44433</v>
      </c>
      <c r="H777" s="304">
        <v>46264</v>
      </c>
      <c r="I777" s="1">
        <v>0</v>
      </c>
      <c r="J777" s="1">
        <v>1</v>
      </c>
      <c r="K777" s="1">
        <v>2</v>
      </c>
      <c r="L777" s="1">
        <v>30</v>
      </c>
      <c r="M777" s="1">
        <v>2</v>
      </c>
      <c r="N777" s="1">
        <v>13.2</v>
      </c>
      <c r="O777" s="1">
        <v>14029</v>
      </c>
      <c r="P777" s="2">
        <v>4000000</v>
      </c>
      <c r="Q777" s="2">
        <v>92659</v>
      </c>
      <c r="R777" s="2">
        <v>3906146</v>
      </c>
      <c r="S777" s="1">
        <v>0</v>
      </c>
      <c r="T777" s="1">
        <v>0</v>
      </c>
      <c r="U777" s="1">
        <v>0</v>
      </c>
      <c r="W777" s="1">
        <v>0</v>
      </c>
      <c r="X777" s="1">
        <v>0</v>
      </c>
      <c r="Y777" s="1">
        <v>0</v>
      </c>
      <c r="AB777" s="304">
        <v>44498</v>
      </c>
      <c r="AC777" s="1">
        <v>1</v>
      </c>
      <c r="AD777" s="1" t="s">
        <v>3016</v>
      </c>
      <c r="AE777" s="1">
        <v>1</v>
      </c>
      <c r="AF777" s="1">
        <v>30</v>
      </c>
      <c r="AG777" s="1">
        <v>0</v>
      </c>
      <c r="AH777" s="1" t="s">
        <v>1454</v>
      </c>
      <c r="AI777" s="1" t="s">
        <v>1454</v>
      </c>
      <c r="AJ777" s="1" t="s">
        <v>1454</v>
      </c>
      <c r="AK777" s="1" t="s">
        <v>1454</v>
      </c>
      <c r="AL777" s="1" t="s">
        <v>1454</v>
      </c>
      <c r="AM777" s="1" t="s">
        <v>1454</v>
      </c>
      <c r="AN777" s="1">
        <v>1</v>
      </c>
      <c r="AO777" s="1">
        <v>1</v>
      </c>
      <c r="AP777" s="1" t="s">
        <v>3086</v>
      </c>
      <c r="AQ777" s="1" t="s">
        <v>1454</v>
      </c>
      <c r="AR777" s="2">
        <v>394789</v>
      </c>
      <c r="AS777" s="1" t="s">
        <v>3021</v>
      </c>
      <c r="AT777" s="1">
        <v>44433</v>
      </c>
      <c r="AU777" s="1">
        <v>0</v>
      </c>
      <c r="AV777" s="1">
        <v>0</v>
      </c>
      <c r="AW777" s="1">
        <v>0</v>
      </c>
      <c r="AX777" s="1" t="s">
        <v>1454</v>
      </c>
      <c r="AY777" s="1">
        <v>890303093000</v>
      </c>
      <c r="AZ777" s="1">
        <v>0</v>
      </c>
      <c r="BA777" s="1">
        <v>0</v>
      </c>
    </row>
    <row r="778" spans="1:53" x14ac:dyDescent="0.25">
      <c r="A778" s="309">
        <f t="shared" si="12"/>
        <v>57239834</v>
      </c>
      <c r="B778" s="1" t="s">
        <v>2639</v>
      </c>
      <c r="C778" s="1">
        <v>16743379</v>
      </c>
      <c r="D778" s="1">
        <v>144105</v>
      </c>
      <c r="E778" s="1">
        <v>4</v>
      </c>
      <c r="F778" s="1">
        <v>167433791255542</v>
      </c>
      <c r="G778" s="304">
        <v>44249</v>
      </c>
      <c r="H778" s="304">
        <v>46812</v>
      </c>
      <c r="I778" s="1">
        <v>0</v>
      </c>
      <c r="J778" s="1">
        <v>1</v>
      </c>
      <c r="K778" s="1">
        <v>8</v>
      </c>
      <c r="L778" s="1">
        <v>30</v>
      </c>
      <c r="M778" s="1">
        <v>2</v>
      </c>
      <c r="N778" s="305">
        <v>9</v>
      </c>
      <c r="O778" s="305">
        <v>9381</v>
      </c>
      <c r="P778" s="2">
        <v>68400000</v>
      </c>
      <c r="Q778" s="2">
        <v>1121434</v>
      </c>
      <c r="R778" s="2">
        <v>63675419</v>
      </c>
      <c r="S778" s="1">
        <v>0</v>
      </c>
      <c r="T778" s="1">
        <v>0</v>
      </c>
      <c r="U778" s="1">
        <v>0</v>
      </c>
      <c r="W778" s="1">
        <v>0</v>
      </c>
      <c r="X778" s="1">
        <v>0</v>
      </c>
      <c r="Y778" s="1">
        <v>0</v>
      </c>
      <c r="AB778" s="304">
        <v>44498</v>
      </c>
      <c r="AC778" s="1">
        <v>1</v>
      </c>
      <c r="AD778" s="1" t="s">
        <v>3016</v>
      </c>
      <c r="AE778" s="1">
        <v>1</v>
      </c>
      <c r="AF778" s="1">
        <v>30</v>
      </c>
      <c r="AG778" s="1">
        <v>0</v>
      </c>
      <c r="AH778" s="1" t="s">
        <v>1454</v>
      </c>
      <c r="AI778" s="1" t="s">
        <v>1454</v>
      </c>
      <c r="AJ778" s="1" t="s">
        <v>1454</v>
      </c>
      <c r="AK778" s="1" t="s">
        <v>1454</v>
      </c>
      <c r="AL778" s="1" t="s">
        <v>1454</v>
      </c>
      <c r="AM778" s="1" t="s">
        <v>1454</v>
      </c>
      <c r="AN778" s="1">
        <v>1</v>
      </c>
      <c r="AO778" s="1">
        <v>1</v>
      </c>
      <c r="AP778" s="1" t="s">
        <v>3086</v>
      </c>
      <c r="AQ778" s="1" t="s">
        <v>1454</v>
      </c>
      <c r="AR778" s="2">
        <v>6435585</v>
      </c>
      <c r="AS778" s="1" t="s">
        <v>3031</v>
      </c>
      <c r="AT778" s="1">
        <v>44249</v>
      </c>
      <c r="AU778" s="1">
        <v>0</v>
      </c>
      <c r="AV778" s="1">
        <v>0</v>
      </c>
      <c r="AW778" s="1">
        <v>0</v>
      </c>
      <c r="AX778" s="1" t="s">
        <v>1454</v>
      </c>
      <c r="AY778" s="1">
        <v>890303093000</v>
      </c>
      <c r="AZ778" s="1">
        <v>0</v>
      </c>
      <c r="BA778" s="1">
        <v>0</v>
      </c>
    </row>
    <row r="779" spans="1:53" x14ac:dyDescent="0.25">
      <c r="A779" s="309">
        <f t="shared" si="12"/>
        <v>0</v>
      </c>
      <c r="B779" s="1" t="s">
        <v>2639</v>
      </c>
      <c r="C779" s="1">
        <v>12971176</v>
      </c>
      <c r="D779" s="1">
        <v>144105</v>
      </c>
      <c r="E779" s="1">
        <v>4</v>
      </c>
      <c r="F779" s="1">
        <v>1.29711761154887E+16</v>
      </c>
      <c r="G779" s="304">
        <v>44194</v>
      </c>
      <c r="H779" s="304">
        <v>44925</v>
      </c>
      <c r="I779" s="1">
        <v>0</v>
      </c>
      <c r="J779" s="1">
        <v>1</v>
      </c>
      <c r="K779" s="1">
        <v>10</v>
      </c>
      <c r="L779" s="1">
        <v>30</v>
      </c>
      <c r="M779" s="1">
        <v>2</v>
      </c>
      <c r="N779" s="305">
        <v>11.4</v>
      </c>
      <c r="O779" s="305">
        <v>12015</v>
      </c>
      <c r="P779" s="2">
        <v>2000000</v>
      </c>
      <c r="Q779" s="2">
        <v>93856</v>
      </c>
      <c r="R779" s="2">
        <v>1222779</v>
      </c>
      <c r="S779" s="1">
        <v>0</v>
      </c>
      <c r="T779" s="1">
        <v>0</v>
      </c>
      <c r="U779" s="1">
        <v>0</v>
      </c>
      <c r="W779" s="1">
        <v>0</v>
      </c>
      <c r="X779" s="1">
        <v>0</v>
      </c>
      <c r="Y779" s="1">
        <v>0</v>
      </c>
      <c r="AB779" s="304">
        <v>44499</v>
      </c>
      <c r="AC779" s="1">
        <v>1</v>
      </c>
      <c r="AD779" s="1" t="s">
        <v>3016</v>
      </c>
      <c r="AE779" s="1">
        <v>1</v>
      </c>
      <c r="AF779" s="1">
        <v>30</v>
      </c>
      <c r="AG779" s="1">
        <v>0</v>
      </c>
      <c r="AH779" s="1" t="s">
        <v>1454</v>
      </c>
      <c r="AI779" s="1" t="s">
        <v>1454</v>
      </c>
      <c r="AJ779" s="1" t="s">
        <v>1454</v>
      </c>
      <c r="AK779" s="1" t="s">
        <v>1454</v>
      </c>
      <c r="AL779" s="1" t="s">
        <v>1454</v>
      </c>
      <c r="AM779" s="1" t="s">
        <v>1454</v>
      </c>
      <c r="AN779" s="1">
        <v>1</v>
      </c>
      <c r="AO779" s="1">
        <v>1</v>
      </c>
      <c r="AP779" s="1" t="s">
        <v>3086</v>
      </c>
      <c r="AQ779" s="1" t="s">
        <v>1454</v>
      </c>
      <c r="AR779" s="2">
        <v>2370438</v>
      </c>
      <c r="AS779" s="1" t="s">
        <v>3020</v>
      </c>
      <c r="AT779" s="1">
        <v>44194</v>
      </c>
      <c r="AU779" s="1">
        <v>0</v>
      </c>
      <c r="AV779" s="1">
        <v>0</v>
      </c>
      <c r="AW779" s="1">
        <v>0</v>
      </c>
      <c r="AX779" s="1" t="s">
        <v>1454</v>
      </c>
      <c r="AY779" s="1">
        <v>0</v>
      </c>
      <c r="AZ779" s="1" t="s">
        <v>3087</v>
      </c>
      <c r="BA779" s="1">
        <v>0</v>
      </c>
    </row>
    <row r="780" spans="1:53" x14ac:dyDescent="0.25">
      <c r="A780" s="309">
        <f t="shared" si="12"/>
        <v>0</v>
      </c>
      <c r="B780" s="1" t="s">
        <v>2639</v>
      </c>
      <c r="C780" s="1">
        <v>12971176</v>
      </c>
      <c r="D780" s="1">
        <v>144105</v>
      </c>
      <c r="E780" s="1">
        <v>4</v>
      </c>
      <c r="F780" s="1">
        <v>1.29711761154893E+16</v>
      </c>
      <c r="G780" s="304">
        <v>44412</v>
      </c>
      <c r="H780" s="304">
        <v>44834</v>
      </c>
      <c r="I780" s="1">
        <v>0</v>
      </c>
      <c r="J780" s="1">
        <v>1</v>
      </c>
      <c r="K780" s="1">
        <v>3</v>
      </c>
      <c r="L780" s="1">
        <v>30</v>
      </c>
      <c r="M780" s="1">
        <v>2</v>
      </c>
      <c r="N780" s="305">
        <v>9</v>
      </c>
      <c r="O780" s="305">
        <v>9381</v>
      </c>
      <c r="P780" s="2">
        <v>800000</v>
      </c>
      <c r="Q780" s="2">
        <v>60515</v>
      </c>
      <c r="R780" s="2">
        <v>635767</v>
      </c>
      <c r="S780" s="1">
        <v>0</v>
      </c>
      <c r="T780" s="1">
        <v>0</v>
      </c>
      <c r="U780" s="1">
        <v>0</v>
      </c>
      <c r="W780" s="1">
        <v>0</v>
      </c>
      <c r="X780" s="1">
        <v>0</v>
      </c>
      <c r="Y780" s="1">
        <v>0</v>
      </c>
      <c r="AB780" s="304">
        <v>44499</v>
      </c>
      <c r="AC780" s="1">
        <v>1</v>
      </c>
      <c r="AD780" s="1" t="s">
        <v>3016</v>
      </c>
      <c r="AE780" s="1">
        <v>1</v>
      </c>
      <c r="AF780" s="1">
        <v>30</v>
      </c>
      <c r="AG780" s="1">
        <v>0</v>
      </c>
      <c r="AH780" s="1" t="s">
        <v>1454</v>
      </c>
      <c r="AI780" s="1" t="s">
        <v>1454</v>
      </c>
      <c r="AJ780" s="1" t="s">
        <v>1454</v>
      </c>
      <c r="AK780" s="1" t="s">
        <v>1454</v>
      </c>
      <c r="AL780" s="1" t="s">
        <v>1454</v>
      </c>
      <c r="AM780" s="1" t="s">
        <v>1454</v>
      </c>
      <c r="AN780" s="1">
        <v>1</v>
      </c>
      <c r="AO780" s="1">
        <v>1</v>
      </c>
      <c r="AP780" s="1" t="s">
        <v>3086</v>
      </c>
      <c r="AQ780" s="1" t="s">
        <v>1454</v>
      </c>
      <c r="AR780" s="2">
        <v>1232477</v>
      </c>
      <c r="AS780" s="1" t="s">
        <v>3020</v>
      </c>
      <c r="AT780" s="1">
        <v>44412</v>
      </c>
      <c r="AU780" s="1">
        <v>0</v>
      </c>
      <c r="AV780" s="1">
        <v>0</v>
      </c>
      <c r="AW780" s="1">
        <v>0</v>
      </c>
      <c r="AX780" s="1" t="s">
        <v>1454</v>
      </c>
      <c r="AY780" s="1">
        <v>0</v>
      </c>
      <c r="AZ780" s="1" t="s">
        <v>3087</v>
      </c>
      <c r="BA780" s="1">
        <v>0</v>
      </c>
    </row>
    <row r="781" spans="1:53" x14ac:dyDescent="0.25">
      <c r="A781" s="309">
        <f t="shared" si="12"/>
        <v>6162450</v>
      </c>
      <c r="B781" s="1" t="s">
        <v>2639</v>
      </c>
      <c r="C781" s="1">
        <v>16770477</v>
      </c>
      <c r="D781" s="1">
        <v>144105</v>
      </c>
      <c r="E781" s="1">
        <v>4</v>
      </c>
      <c r="F781" s="1">
        <v>1.67704771203894E+16</v>
      </c>
      <c r="G781" s="304">
        <v>44432</v>
      </c>
      <c r="H781" s="304">
        <v>46264</v>
      </c>
      <c r="I781" s="1">
        <v>0</v>
      </c>
      <c r="J781" s="1">
        <v>1</v>
      </c>
      <c r="K781" s="1">
        <v>2</v>
      </c>
      <c r="L781" s="1">
        <v>30</v>
      </c>
      <c r="M781" s="1">
        <v>2</v>
      </c>
      <c r="N781" s="305">
        <v>13.2</v>
      </c>
      <c r="O781" s="305">
        <v>14029</v>
      </c>
      <c r="P781" s="2">
        <v>10000000</v>
      </c>
      <c r="Q781" s="2">
        <v>231647</v>
      </c>
      <c r="R781" s="2">
        <v>9765365</v>
      </c>
      <c r="S781" s="1">
        <v>0</v>
      </c>
      <c r="T781" s="1">
        <v>0</v>
      </c>
      <c r="U781" s="1">
        <v>0</v>
      </c>
      <c r="W781" s="1">
        <v>0</v>
      </c>
      <c r="X781" s="1">
        <v>0</v>
      </c>
      <c r="Y781" s="1">
        <v>0</v>
      </c>
      <c r="AB781" s="304">
        <v>44499</v>
      </c>
      <c r="AC781" s="1">
        <v>1</v>
      </c>
      <c r="AD781" s="1" t="s">
        <v>3016</v>
      </c>
      <c r="AE781" s="1">
        <v>1</v>
      </c>
      <c r="AF781" s="1">
        <v>30</v>
      </c>
      <c r="AG781" s="1">
        <v>0</v>
      </c>
      <c r="AH781" s="1" t="s">
        <v>1454</v>
      </c>
      <c r="AI781" s="1" t="s">
        <v>1454</v>
      </c>
      <c r="AJ781" s="1" t="s">
        <v>1454</v>
      </c>
      <c r="AK781" s="1" t="s">
        <v>1454</v>
      </c>
      <c r="AL781" s="1" t="s">
        <v>1454</v>
      </c>
      <c r="AM781" s="1" t="s">
        <v>1454</v>
      </c>
      <c r="AN781" s="1">
        <v>1</v>
      </c>
      <c r="AO781" s="1">
        <v>1</v>
      </c>
      <c r="AP781" s="1" t="s">
        <v>3086</v>
      </c>
      <c r="AQ781" s="1" t="s">
        <v>1454</v>
      </c>
      <c r="AR781" s="2">
        <v>3602915</v>
      </c>
      <c r="AS781" s="1" t="s">
        <v>3021</v>
      </c>
      <c r="AT781" s="1">
        <v>44432</v>
      </c>
      <c r="AU781" s="1">
        <v>0</v>
      </c>
      <c r="AV781" s="1">
        <v>0</v>
      </c>
      <c r="AW781" s="1">
        <v>0</v>
      </c>
      <c r="AX781" s="1" t="s">
        <v>1454</v>
      </c>
      <c r="AY781" s="1">
        <v>0</v>
      </c>
      <c r="AZ781" s="1" t="s">
        <v>3087</v>
      </c>
      <c r="BA781" s="1">
        <v>0</v>
      </c>
    </row>
    <row r="782" spans="1:53" x14ac:dyDescent="0.25">
      <c r="A782" s="309">
        <f t="shared" si="12"/>
        <v>11386803</v>
      </c>
      <c r="B782" s="1" t="s">
        <v>2639</v>
      </c>
      <c r="C782" s="1">
        <v>66916064</v>
      </c>
      <c r="D782" s="1">
        <v>144105</v>
      </c>
      <c r="E782" s="1">
        <v>4</v>
      </c>
      <c r="F782" s="1">
        <v>6.69160642103894E+16</v>
      </c>
      <c r="G782" s="304">
        <v>44431</v>
      </c>
      <c r="H782" s="304">
        <v>46629</v>
      </c>
      <c r="I782" s="1">
        <v>0</v>
      </c>
      <c r="J782" s="1">
        <v>1</v>
      </c>
      <c r="K782" s="1">
        <v>2</v>
      </c>
      <c r="L782" s="1">
        <v>30</v>
      </c>
      <c r="M782" s="1">
        <v>2</v>
      </c>
      <c r="N782" s="305">
        <v>13.2</v>
      </c>
      <c r="O782" s="305">
        <v>14029</v>
      </c>
      <c r="P782" s="2">
        <v>15000000</v>
      </c>
      <c r="Q782" s="2">
        <v>327032</v>
      </c>
      <c r="R782" s="2">
        <v>14749255</v>
      </c>
      <c r="S782" s="1">
        <v>0</v>
      </c>
      <c r="T782" s="1">
        <v>0</v>
      </c>
      <c r="U782" s="1">
        <v>0</v>
      </c>
      <c r="W782" s="1">
        <v>0</v>
      </c>
      <c r="X782" s="1">
        <v>0</v>
      </c>
      <c r="Y782" s="1">
        <v>0</v>
      </c>
      <c r="AB782" s="304">
        <v>44499</v>
      </c>
      <c r="AC782" s="1">
        <v>1</v>
      </c>
      <c r="AD782" s="1" t="s">
        <v>3016</v>
      </c>
      <c r="AE782" s="1">
        <v>1</v>
      </c>
      <c r="AF782" s="1">
        <v>30</v>
      </c>
      <c r="AG782" s="1">
        <v>0</v>
      </c>
      <c r="AH782" s="1" t="s">
        <v>1454</v>
      </c>
      <c r="AI782" s="1" t="s">
        <v>1454</v>
      </c>
      <c r="AJ782" s="1" t="s">
        <v>1454</v>
      </c>
      <c r="AK782" s="1" t="s">
        <v>1454</v>
      </c>
      <c r="AL782" s="1" t="s">
        <v>1454</v>
      </c>
      <c r="AM782" s="1" t="s">
        <v>1454</v>
      </c>
      <c r="AN782" s="1">
        <v>1</v>
      </c>
      <c r="AO782" s="1">
        <v>1</v>
      </c>
      <c r="AP782" s="1" t="s">
        <v>3086</v>
      </c>
      <c r="AQ782" s="1" t="s">
        <v>1454</v>
      </c>
      <c r="AR782" s="2">
        <v>3362452</v>
      </c>
      <c r="AS782" s="1" t="s">
        <v>3023</v>
      </c>
      <c r="AT782" s="1">
        <v>44431</v>
      </c>
      <c r="AU782" s="1">
        <v>0</v>
      </c>
      <c r="AV782" s="1">
        <v>0</v>
      </c>
      <c r="AW782" s="1">
        <v>0</v>
      </c>
      <c r="AX782" s="1" t="s">
        <v>1454</v>
      </c>
      <c r="AY782" s="1">
        <v>0</v>
      </c>
      <c r="AZ782" s="1" t="s">
        <v>3087</v>
      </c>
      <c r="BA782" s="1">
        <v>0</v>
      </c>
    </row>
    <row r="783" spans="1:53" x14ac:dyDescent="0.25">
      <c r="A783" s="309">
        <f t="shared" si="12"/>
        <v>2538291</v>
      </c>
      <c r="B783" s="1" t="s">
        <v>2639</v>
      </c>
      <c r="C783" s="1">
        <v>66917729</v>
      </c>
      <c r="D783" s="1">
        <v>144105</v>
      </c>
      <c r="E783" s="1">
        <v>4</v>
      </c>
      <c r="F783" s="1">
        <v>6.6917729117788096E+16</v>
      </c>
      <c r="G783" s="304">
        <v>44021</v>
      </c>
      <c r="H783" s="304">
        <v>46203</v>
      </c>
      <c r="I783" s="1">
        <v>0</v>
      </c>
      <c r="J783" s="1">
        <v>1</v>
      </c>
      <c r="K783" s="1">
        <v>16</v>
      </c>
      <c r="L783" s="1">
        <v>30</v>
      </c>
      <c r="M783" s="1">
        <v>2</v>
      </c>
      <c r="N783" s="305">
        <v>18</v>
      </c>
      <c r="O783" s="305">
        <v>19562</v>
      </c>
      <c r="P783" s="2">
        <v>6741000</v>
      </c>
      <c r="Q783" s="2">
        <v>154847</v>
      </c>
      <c r="R783" s="2">
        <v>5804740</v>
      </c>
      <c r="S783" s="1">
        <v>0</v>
      </c>
      <c r="T783" s="1">
        <v>0</v>
      </c>
      <c r="U783" s="1">
        <v>0</v>
      </c>
      <c r="W783" s="1">
        <v>0</v>
      </c>
      <c r="X783" s="1">
        <v>0</v>
      </c>
      <c r="Y783" s="1">
        <v>0</v>
      </c>
      <c r="AB783" s="304">
        <v>44499</v>
      </c>
      <c r="AC783" s="1">
        <v>1</v>
      </c>
      <c r="AD783" s="1" t="s">
        <v>3016</v>
      </c>
      <c r="AE783" s="1">
        <v>1</v>
      </c>
      <c r="AF783" s="1">
        <v>30</v>
      </c>
      <c r="AG783" s="1">
        <v>0</v>
      </c>
      <c r="AH783" s="1" t="s">
        <v>1454</v>
      </c>
      <c r="AI783" s="1" t="s">
        <v>1454</v>
      </c>
      <c r="AJ783" s="1" t="s">
        <v>1454</v>
      </c>
      <c r="AK783" s="1" t="s">
        <v>1454</v>
      </c>
      <c r="AL783" s="1" t="s">
        <v>1454</v>
      </c>
      <c r="AM783" s="1" t="s">
        <v>1454</v>
      </c>
      <c r="AN783" s="1">
        <v>1</v>
      </c>
      <c r="AO783" s="1">
        <v>1</v>
      </c>
      <c r="AP783" s="1" t="s">
        <v>3086</v>
      </c>
      <c r="AQ783" s="1" t="s">
        <v>1454</v>
      </c>
      <c r="AR783" s="2">
        <v>3266449</v>
      </c>
      <c r="AS783" s="1" t="s">
        <v>3026</v>
      </c>
      <c r="AT783" s="1">
        <v>44021</v>
      </c>
      <c r="AU783" s="1">
        <v>0</v>
      </c>
      <c r="AV783" s="1">
        <v>0</v>
      </c>
      <c r="AW783" s="1">
        <v>0</v>
      </c>
      <c r="AX783" s="1" t="s">
        <v>1454</v>
      </c>
      <c r="AY783" s="1">
        <v>0</v>
      </c>
      <c r="AZ783" s="1" t="s">
        <v>3087</v>
      </c>
      <c r="BA783" s="1">
        <v>0</v>
      </c>
    </row>
    <row r="784" spans="1:53" x14ac:dyDescent="0.25">
      <c r="A784" s="309">
        <f t="shared" si="12"/>
        <v>2702816</v>
      </c>
      <c r="B784" s="1" t="s">
        <v>2639</v>
      </c>
      <c r="C784" s="1">
        <v>1111797566</v>
      </c>
      <c r="D784" s="1">
        <v>144105</v>
      </c>
      <c r="E784" s="1">
        <v>4</v>
      </c>
      <c r="F784" s="1">
        <v>1.11179756621038E+18</v>
      </c>
      <c r="G784" s="304">
        <v>44399</v>
      </c>
      <c r="H784" s="304">
        <v>45868</v>
      </c>
      <c r="I784" s="1">
        <v>0</v>
      </c>
      <c r="J784" s="1">
        <v>1</v>
      </c>
      <c r="K784" s="1">
        <v>3</v>
      </c>
      <c r="L784" s="1">
        <v>30</v>
      </c>
      <c r="M784" s="1">
        <v>2</v>
      </c>
      <c r="N784" s="305">
        <v>14.4</v>
      </c>
      <c r="O784" s="305">
        <v>15389</v>
      </c>
      <c r="P784" s="2">
        <v>6200000</v>
      </c>
      <c r="Q784" s="2">
        <v>180187</v>
      </c>
      <c r="R784" s="2">
        <v>5925192</v>
      </c>
      <c r="S784" s="1">
        <v>0</v>
      </c>
      <c r="T784" s="1">
        <v>0</v>
      </c>
      <c r="U784" s="1">
        <v>0</v>
      </c>
      <c r="W784" s="1">
        <v>0</v>
      </c>
      <c r="X784" s="1">
        <v>0</v>
      </c>
      <c r="Y784" s="1">
        <v>0</v>
      </c>
      <c r="AB784" s="304">
        <v>44498</v>
      </c>
      <c r="AC784" s="1">
        <v>1</v>
      </c>
      <c r="AD784" s="1" t="s">
        <v>3016</v>
      </c>
      <c r="AE784" s="1">
        <v>1</v>
      </c>
      <c r="AF784" s="1">
        <v>30</v>
      </c>
      <c r="AG784" s="1">
        <v>0</v>
      </c>
      <c r="AH784" s="1" t="s">
        <v>1454</v>
      </c>
      <c r="AI784" s="1" t="s">
        <v>1454</v>
      </c>
      <c r="AJ784" s="1" t="s">
        <v>1454</v>
      </c>
      <c r="AK784" s="1" t="s">
        <v>1454</v>
      </c>
      <c r="AL784" s="1" t="s">
        <v>1454</v>
      </c>
      <c r="AM784" s="1" t="s">
        <v>1454</v>
      </c>
      <c r="AN784" s="1">
        <v>1</v>
      </c>
      <c r="AO784" s="1">
        <v>1</v>
      </c>
      <c r="AP784" s="1" t="s">
        <v>3086</v>
      </c>
      <c r="AQ784" s="1" t="s">
        <v>1454</v>
      </c>
      <c r="AR784" s="2">
        <v>3222376</v>
      </c>
      <c r="AS784" s="1" t="s">
        <v>3023</v>
      </c>
      <c r="AT784" s="1">
        <v>44399</v>
      </c>
      <c r="AU784" s="1">
        <v>0</v>
      </c>
      <c r="AV784" s="1">
        <v>0</v>
      </c>
      <c r="AW784" s="1">
        <v>0</v>
      </c>
      <c r="AX784" s="1" t="s">
        <v>1454</v>
      </c>
      <c r="AY784" s="1">
        <v>890303093000</v>
      </c>
      <c r="AZ784" s="1">
        <v>0</v>
      </c>
      <c r="BA784" s="1">
        <v>0</v>
      </c>
    </row>
    <row r="785" spans="1:53" x14ac:dyDescent="0.25">
      <c r="A785" s="309">
        <f t="shared" si="12"/>
        <v>4429502</v>
      </c>
      <c r="B785" s="1" t="s">
        <v>2639</v>
      </c>
      <c r="C785" s="1">
        <v>67037360</v>
      </c>
      <c r="D785" s="1">
        <v>144105</v>
      </c>
      <c r="E785" s="1">
        <v>4</v>
      </c>
      <c r="F785" s="1">
        <v>670373602555532</v>
      </c>
      <c r="G785" s="304">
        <v>44224</v>
      </c>
      <c r="H785" s="304">
        <v>46053</v>
      </c>
      <c r="I785" s="1">
        <v>0</v>
      </c>
      <c r="J785" s="1">
        <v>1</v>
      </c>
      <c r="K785" s="1">
        <v>9</v>
      </c>
      <c r="L785" s="1">
        <v>30</v>
      </c>
      <c r="M785" s="1">
        <v>2</v>
      </c>
      <c r="N785" s="305">
        <v>9.6</v>
      </c>
      <c r="O785" s="305">
        <v>10034</v>
      </c>
      <c r="P785" s="2">
        <v>8379568</v>
      </c>
      <c r="Q785" s="2">
        <v>188949</v>
      </c>
      <c r="R785" s="2">
        <v>7431781</v>
      </c>
      <c r="S785" s="1">
        <v>0</v>
      </c>
      <c r="T785" s="1">
        <v>0</v>
      </c>
      <c r="U785" s="1">
        <v>0</v>
      </c>
      <c r="W785" s="1">
        <v>0</v>
      </c>
      <c r="X785" s="1">
        <v>0</v>
      </c>
      <c r="Y785" s="1">
        <v>0</v>
      </c>
      <c r="AB785" s="304">
        <v>44499</v>
      </c>
      <c r="AC785" s="1">
        <v>1</v>
      </c>
      <c r="AD785" s="1" t="s">
        <v>3016</v>
      </c>
      <c r="AE785" s="1">
        <v>1</v>
      </c>
      <c r="AF785" s="1">
        <v>30</v>
      </c>
      <c r="AG785" s="1">
        <v>0</v>
      </c>
      <c r="AH785" s="1" t="s">
        <v>1454</v>
      </c>
      <c r="AI785" s="1" t="s">
        <v>1454</v>
      </c>
      <c r="AJ785" s="1" t="s">
        <v>1454</v>
      </c>
      <c r="AK785" s="1" t="s">
        <v>1454</v>
      </c>
      <c r="AL785" s="1" t="s">
        <v>1454</v>
      </c>
      <c r="AM785" s="1" t="s">
        <v>1454</v>
      </c>
      <c r="AN785" s="1">
        <v>1</v>
      </c>
      <c r="AO785" s="1">
        <v>1</v>
      </c>
      <c r="AP785" s="1" t="s">
        <v>3086</v>
      </c>
      <c r="AQ785" s="1" t="s">
        <v>1454</v>
      </c>
      <c r="AR785" s="2">
        <v>3002279</v>
      </c>
      <c r="AS785" s="1" t="s">
        <v>3033</v>
      </c>
      <c r="AT785" s="1">
        <v>44224</v>
      </c>
      <c r="AU785" s="1">
        <v>0</v>
      </c>
      <c r="AV785" s="1">
        <v>0</v>
      </c>
      <c r="AW785" s="1">
        <v>0</v>
      </c>
      <c r="AX785" s="1" t="s">
        <v>1454</v>
      </c>
      <c r="AY785" s="1" t="s">
        <v>1454</v>
      </c>
      <c r="AZ785" s="1">
        <v>0</v>
      </c>
      <c r="BA785" s="1">
        <v>0</v>
      </c>
    </row>
    <row r="786" spans="1:53" x14ac:dyDescent="0.25">
      <c r="A786" s="309">
        <f t="shared" si="12"/>
        <v>6673801</v>
      </c>
      <c r="B786" s="1" t="s">
        <v>2639</v>
      </c>
      <c r="C786" s="1">
        <v>63398338</v>
      </c>
      <c r="D786" s="1">
        <v>144105</v>
      </c>
      <c r="E786" s="1">
        <v>4</v>
      </c>
      <c r="F786" s="1">
        <v>6.3398338210389104E+16</v>
      </c>
      <c r="G786" s="304">
        <v>44336</v>
      </c>
      <c r="H786" s="304">
        <v>45807</v>
      </c>
      <c r="I786" s="1">
        <v>0</v>
      </c>
      <c r="J786" s="1">
        <v>1</v>
      </c>
      <c r="K786" s="1">
        <v>5</v>
      </c>
      <c r="L786" s="1">
        <v>30</v>
      </c>
      <c r="M786" s="1">
        <v>2</v>
      </c>
      <c r="N786" s="305">
        <v>14.4</v>
      </c>
      <c r="O786" s="305">
        <v>15389</v>
      </c>
      <c r="P786" s="2">
        <v>10000000</v>
      </c>
      <c r="Q786" s="2">
        <v>290624</v>
      </c>
      <c r="R786" s="2">
        <v>9250456</v>
      </c>
      <c r="S786" s="1">
        <v>0</v>
      </c>
      <c r="T786" s="1">
        <v>0</v>
      </c>
      <c r="U786" s="1">
        <v>0</v>
      </c>
      <c r="W786" s="1">
        <v>0</v>
      </c>
      <c r="X786" s="1">
        <v>0</v>
      </c>
      <c r="Y786" s="1">
        <v>0</v>
      </c>
      <c r="AB786" s="304">
        <v>44498</v>
      </c>
      <c r="AC786" s="1">
        <v>1</v>
      </c>
      <c r="AD786" s="1" t="s">
        <v>3016</v>
      </c>
      <c r="AE786" s="1">
        <v>1</v>
      </c>
      <c r="AF786" s="1">
        <v>30</v>
      </c>
      <c r="AG786" s="1">
        <v>0</v>
      </c>
      <c r="AH786" s="1" t="s">
        <v>1454</v>
      </c>
      <c r="AI786" s="1" t="s">
        <v>1454</v>
      </c>
      <c r="AJ786" s="1" t="s">
        <v>1454</v>
      </c>
      <c r="AK786" s="1" t="s">
        <v>1454</v>
      </c>
      <c r="AL786" s="1" t="s">
        <v>1454</v>
      </c>
      <c r="AM786" s="1" t="s">
        <v>1454</v>
      </c>
      <c r="AN786" s="1">
        <v>1</v>
      </c>
      <c r="AO786" s="1">
        <v>1</v>
      </c>
      <c r="AP786" s="1" t="s">
        <v>3086</v>
      </c>
      <c r="AQ786" s="1" t="s">
        <v>1454</v>
      </c>
      <c r="AR786" s="2">
        <v>2576655</v>
      </c>
      <c r="AS786" s="1" t="s">
        <v>3023</v>
      </c>
      <c r="AT786" s="1">
        <v>44336</v>
      </c>
      <c r="AU786" s="1">
        <v>0</v>
      </c>
      <c r="AV786" s="1">
        <v>0</v>
      </c>
      <c r="AW786" s="1">
        <v>0</v>
      </c>
      <c r="AX786" s="1" t="s">
        <v>1454</v>
      </c>
      <c r="AY786" s="1">
        <v>890303093000</v>
      </c>
      <c r="AZ786" s="1">
        <v>0</v>
      </c>
      <c r="BA786" s="1">
        <v>0</v>
      </c>
    </row>
    <row r="787" spans="1:53" x14ac:dyDescent="0.25">
      <c r="A787" s="309">
        <f t="shared" si="12"/>
        <v>358234</v>
      </c>
      <c r="B787" s="1" t="s">
        <v>2639</v>
      </c>
      <c r="C787" s="1">
        <v>1086047576</v>
      </c>
      <c r="D787" s="1">
        <v>144105</v>
      </c>
      <c r="E787" s="1">
        <v>4</v>
      </c>
      <c r="F787" s="1">
        <v>1.08604757610838E+18</v>
      </c>
      <c r="G787" s="304">
        <v>44378</v>
      </c>
      <c r="H787" s="304">
        <v>44560</v>
      </c>
      <c r="I787" s="1">
        <v>0</v>
      </c>
      <c r="J787" s="1">
        <v>2</v>
      </c>
      <c r="K787" s="1">
        <v>0</v>
      </c>
      <c r="L787" s="1">
        <v>30</v>
      </c>
      <c r="M787" s="1">
        <v>2</v>
      </c>
      <c r="N787" s="305">
        <v>19.2</v>
      </c>
      <c r="O787" s="305">
        <v>20983</v>
      </c>
      <c r="P787" s="2">
        <v>495900</v>
      </c>
      <c r="Q787" s="2">
        <v>0</v>
      </c>
      <c r="R787" s="2">
        <v>495900</v>
      </c>
      <c r="S787" s="1">
        <v>0</v>
      </c>
      <c r="T787" s="1">
        <v>0</v>
      </c>
      <c r="U787" s="1">
        <v>0</v>
      </c>
      <c r="W787" s="1">
        <v>0</v>
      </c>
      <c r="X787" s="1">
        <v>0</v>
      </c>
      <c r="Y787" s="1">
        <v>0</v>
      </c>
      <c r="Z787" s="1">
        <v>495900</v>
      </c>
      <c r="AA787" s="1">
        <v>12</v>
      </c>
      <c r="AB787" s="304">
        <v>44378</v>
      </c>
      <c r="AC787" s="1">
        <v>1</v>
      </c>
      <c r="AD787" s="1" t="s">
        <v>3016</v>
      </c>
      <c r="AE787" s="1">
        <v>1</v>
      </c>
      <c r="AF787" s="1">
        <v>30</v>
      </c>
      <c r="AG787" s="1">
        <v>0</v>
      </c>
      <c r="AH787" s="1" t="s">
        <v>1454</v>
      </c>
      <c r="AI787" s="1" t="s">
        <v>1454</v>
      </c>
      <c r="AJ787" s="1" t="s">
        <v>1454</v>
      </c>
      <c r="AK787" s="1" t="s">
        <v>1454</v>
      </c>
      <c r="AL787" s="1" t="s">
        <v>1454</v>
      </c>
      <c r="AM787" s="1" t="s">
        <v>1454</v>
      </c>
      <c r="AN787" s="1">
        <v>1</v>
      </c>
      <c r="AO787" s="1">
        <v>1</v>
      </c>
      <c r="AP787" s="1" t="s">
        <v>3086</v>
      </c>
      <c r="AQ787" s="1" t="s">
        <v>1454</v>
      </c>
      <c r="AR787" s="2">
        <v>137666</v>
      </c>
      <c r="AS787" s="1" t="s">
        <v>3044</v>
      </c>
      <c r="AT787" s="1">
        <v>44378</v>
      </c>
      <c r="AU787" s="1">
        <v>0</v>
      </c>
      <c r="AV787" s="1">
        <v>0</v>
      </c>
      <c r="AW787" s="1">
        <v>0</v>
      </c>
      <c r="AX787" s="1" t="s">
        <v>1454</v>
      </c>
      <c r="AY787" s="1">
        <v>890303093000</v>
      </c>
      <c r="AZ787" s="1">
        <v>0</v>
      </c>
      <c r="BA787" s="1">
        <v>0</v>
      </c>
    </row>
    <row r="788" spans="1:53" x14ac:dyDescent="0.25">
      <c r="A788" s="309">
        <f t="shared" si="12"/>
        <v>6335325</v>
      </c>
      <c r="B788" s="1" t="s">
        <v>2639</v>
      </c>
      <c r="C788" s="1">
        <v>1086047576</v>
      </c>
      <c r="D788" s="1">
        <v>144105</v>
      </c>
      <c r="E788" s="1">
        <v>4</v>
      </c>
      <c r="F788" s="1">
        <v>1.08604757611778E+18</v>
      </c>
      <c r="G788" s="304">
        <v>43992</v>
      </c>
      <c r="H788" s="304">
        <v>46568</v>
      </c>
      <c r="I788" s="1">
        <v>0</v>
      </c>
      <c r="J788" s="1">
        <v>1</v>
      </c>
      <c r="K788" s="1">
        <v>16</v>
      </c>
      <c r="L788" s="1">
        <v>30</v>
      </c>
      <c r="M788" s="1">
        <v>2</v>
      </c>
      <c r="N788" s="305">
        <v>18</v>
      </c>
      <c r="O788" s="305">
        <v>19562</v>
      </c>
      <c r="P788" s="2">
        <v>9819000</v>
      </c>
      <c r="Q788" s="2">
        <v>208035</v>
      </c>
      <c r="R788" s="2">
        <v>8769928</v>
      </c>
      <c r="S788" s="1">
        <v>0</v>
      </c>
      <c r="T788" s="1">
        <v>0</v>
      </c>
      <c r="U788" s="1">
        <v>0</v>
      </c>
      <c r="W788" s="1">
        <v>0</v>
      </c>
      <c r="X788" s="1">
        <v>0</v>
      </c>
      <c r="Y788" s="1">
        <v>0</v>
      </c>
      <c r="AB788" s="304">
        <v>44498</v>
      </c>
      <c r="AC788" s="1">
        <v>1</v>
      </c>
      <c r="AD788" s="1" t="s">
        <v>3016</v>
      </c>
      <c r="AE788" s="1">
        <v>1</v>
      </c>
      <c r="AF788" s="1">
        <v>30</v>
      </c>
      <c r="AG788" s="1">
        <v>0</v>
      </c>
      <c r="AH788" s="1" t="s">
        <v>1454</v>
      </c>
      <c r="AI788" s="1" t="s">
        <v>1454</v>
      </c>
      <c r="AJ788" s="1" t="s">
        <v>1454</v>
      </c>
      <c r="AK788" s="1" t="s">
        <v>1454</v>
      </c>
      <c r="AL788" s="1" t="s">
        <v>1454</v>
      </c>
      <c r="AM788" s="1" t="s">
        <v>1454</v>
      </c>
      <c r="AN788" s="1">
        <v>1</v>
      </c>
      <c r="AO788" s="1">
        <v>1</v>
      </c>
      <c r="AP788" s="1" t="s">
        <v>3086</v>
      </c>
      <c r="AQ788" s="1" t="s">
        <v>1454</v>
      </c>
      <c r="AR788" s="2">
        <v>2434603</v>
      </c>
      <c r="AS788" s="1" t="s">
        <v>3026</v>
      </c>
      <c r="AT788" s="1">
        <v>43992</v>
      </c>
      <c r="AU788" s="1">
        <v>0</v>
      </c>
      <c r="AV788" s="1">
        <v>0</v>
      </c>
      <c r="AW788" s="1">
        <v>0</v>
      </c>
      <c r="AX788" s="1" t="s">
        <v>1454</v>
      </c>
      <c r="AY788" s="1">
        <v>890303093000</v>
      </c>
      <c r="AZ788" s="1">
        <v>0</v>
      </c>
      <c r="BA788" s="1">
        <v>0</v>
      </c>
    </row>
    <row r="789" spans="1:53" x14ac:dyDescent="0.25">
      <c r="A789" s="309">
        <f t="shared" si="12"/>
        <v>3801671</v>
      </c>
      <c r="B789" s="1" t="s">
        <v>2639</v>
      </c>
      <c r="C789" s="1">
        <v>1113523000</v>
      </c>
      <c r="D789" s="1">
        <v>144105</v>
      </c>
      <c r="E789" s="1">
        <v>4</v>
      </c>
      <c r="F789" s="1">
        <v>1.11352300021038E+18</v>
      </c>
      <c r="G789" s="304">
        <v>44245</v>
      </c>
      <c r="H789" s="304">
        <v>46081</v>
      </c>
      <c r="I789" s="1">
        <v>0</v>
      </c>
      <c r="J789" s="1">
        <v>1</v>
      </c>
      <c r="K789" s="1">
        <v>8</v>
      </c>
      <c r="L789" s="1">
        <v>30</v>
      </c>
      <c r="M789" s="1">
        <v>2</v>
      </c>
      <c r="N789" s="305">
        <v>14.4</v>
      </c>
      <c r="O789" s="305">
        <v>15389</v>
      </c>
      <c r="P789" s="2">
        <v>6500000</v>
      </c>
      <c r="Q789" s="2">
        <v>162943</v>
      </c>
      <c r="R789" s="2">
        <v>5921742</v>
      </c>
      <c r="S789" s="1">
        <v>0</v>
      </c>
      <c r="T789" s="1">
        <v>0</v>
      </c>
      <c r="U789" s="1">
        <v>0</v>
      </c>
      <c r="W789" s="1">
        <v>0</v>
      </c>
      <c r="X789" s="1">
        <v>0</v>
      </c>
      <c r="Y789" s="1">
        <v>0</v>
      </c>
      <c r="AB789" s="304">
        <v>44498</v>
      </c>
      <c r="AC789" s="1">
        <v>1</v>
      </c>
      <c r="AD789" s="1" t="s">
        <v>3016</v>
      </c>
      <c r="AE789" s="1">
        <v>1</v>
      </c>
      <c r="AF789" s="1">
        <v>30</v>
      </c>
      <c r="AG789" s="1">
        <v>0</v>
      </c>
      <c r="AH789" s="1" t="s">
        <v>1454</v>
      </c>
      <c r="AI789" s="1" t="s">
        <v>1454</v>
      </c>
      <c r="AJ789" s="1" t="s">
        <v>1454</v>
      </c>
      <c r="AK789" s="1" t="s">
        <v>1454</v>
      </c>
      <c r="AL789" s="1" t="s">
        <v>1454</v>
      </c>
      <c r="AM789" s="1" t="s">
        <v>1454</v>
      </c>
      <c r="AN789" s="1">
        <v>1</v>
      </c>
      <c r="AO789" s="1">
        <v>1</v>
      </c>
      <c r="AP789" s="1" t="s">
        <v>3086</v>
      </c>
      <c r="AQ789" s="1" t="s">
        <v>1454</v>
      </c>
      <c r="AR789" s="2">
        <v>2120071</v>
      </c>
      <c r="AS789" s="1" t="s">
        <v>3023</v>
      </c>
      <c r="AT789" s="1">
        <v>44245</v>
      </c>
      <c r="AU789" s="1">
        <v>0</v>
      </c>
      <c r="AV789" s="1">
        <v>0</v>
      </c>
      <c r="AW789" s="1">
        <v>0</v>
      </c>
      <c r="AX789" s="1" t="s">
        <v>1454</v>
      </c>
      <c r="AY789" s="1">
        <v>890303093000</v>
      </c>
      <c r="AZ789" s="1">
        <v>0</v>
      </c>
      <c r="BA789" s="1">
        <v>0</v>
      </c>
    </row>
    <row r="790" spans="1:53" x14ac:dyDescent="0.25">
      <c r="A790" s="309">
        <f t="shared" si="12"/>
        <v>814382</v>
      </c>
      <c r="B790" s="1" t="s">
        <v>2639</v>
      </c>
      <c r="C790" s="1">
        <v>1113523000</v>
      </c>
      <c r="D790" s="1">
        <v>144105</v>
      </c>
      <c r="E790" s="1">
        <v>4</v>
      </c>
      <c r="F790" s="1">
        <v>1.1135230001246799E+18</v>
      </c>
      <c r="G790" s="304">
        <v>44421</v>
      </c>
      <c r="H790" s="304">
        <v>45168</v>
      </c>
      <c r="I790" s="1">
        <v>0</v>
      </c>
      <c r="J790" s="1">
        <v>1</v>
      </c>
      <c r="K790" s="1">
        <v>2</v>
      </c>
      <c r="L790" s="1">
        <v>30</v>
      </c>
      <c r="M790" s="1">
        <v>2</v>
      </c>
      <c r="N790" s="305">
        <v>19.2</v>
      </c>
      <c r="O790" s="305">
        <v>20983</v>
      </c>
      <c r="P790" s="2">
        <v>1362789</v>
      </c>
      <c r="Q790" s="2">
        <v>69227</v>
      </c>
      <c r="R790" s="2">
        <v>1268536</v>
      </c>
      <c r="S790" s="1">
        <v>0</v>
      </c>
      <c r="T790" s="1">
        <v>0</v>
      </c>
      <c r="U790" s="1">
        <v>0</v>
      </c>
      <c r="W790" s="1">
        <v>0</v>
      </c>
      <c r="X790" s="1">
        <v>0</v>
      </c>
      <c r="Y790" s="1">
        <v>0</v>
      </c>
      <c r="AB790" s="304">
        <v>44498</v>
      </c>
      <c r="AC790" s="1">
        <v>1</v>
      </c>
      <c r="AD790" s="1" t="s">
        <v>3016</v>
      </c>
      <c r="AE790" s="1">
        <v>1</v>
      </c>
      <c r="AF790" s="1">
        <v>30</v>
      </c>
      <c r="AG790" s="1">
        <v>0</v>
      </c>
      <c r="AH790" s="1" t="s">
        <v>1454</v>
      </c>
      <c r="AI790" s="1" t="s">
        <v>1454</v>
      </c>
      <c r="AJ790" s="1" t="s">
        <v>1454</v>
      </c>
      <c r="AK790" s="1" t="s">
        <v>1454</v>
      </c>
      <c r="AL790" s="1" t="s">
        <v>1454</v>
      </c>
      <c r="AM790" s="1" t="s">
        <v>1454</v>
      </c>
      <c r="AN790" s="1">
        <v>1</v>
      </c>
      <c r="AO790" s="1">
        <v>1</v>
      </c>
      <c r="AP790" s="1" t="s">
        <v>3086</v>
      </c>
      <c r="AQ790" s="1" t="s">
        <v>1454</v>
      </c>
      <c r="AR790" s="2">
        <v>454154</v>
      </c>
      <c r="AS790" s="1" t="s">
        <v>3018</v>
      </c>
      <c r="AT790" s="1">
        <v>44421</v>
      </c>
      <c r="AU790" s="1">
        <v>0</v>
      </c>
      <c r="AV790" s="1">
        <v>0</v>
      </c>
      <c r="AW790" s="1">
        <v>0</v>
      </c>
      <c r="AX790" s="1" t="s">
        <v>1454</v>
      </c>
      <c r="AY790" s="1">
        <v>890303093000</v>
      </c>
      <c r="AZ790" s="1">
        <v>0</v>
      </c>
      <c r="BA790" s="1">
        <v>0</v>
      </c>
    </row>
    <row r="791" spans="1:53" x14ac:dyDescent="0.25">
      <c r="A791" s="309">
        <f t="shared" si="12"/>
        <v>0</v>
      </c>
      <c r="B791" s="1" t="s">
        <v>2639</v>
      </c>
      <c r="C791" s="1">
        <v>34560970</v>
      </c>
      <c r="D791" s="1">
        <v>144105</v>
      </c>
      <c r="E791" s="1">
        <v>4</v>
      </c>
      <c r="F791" s="1">
        <v>3.45609702677878E+16</v>
      </c>
      <c r="G791" s="304">
        <v>43920</v>
      </c>
      <c r="H791" s="304">
        <v>44650</v>
      </c>
      <c r="I791" s="1">
        <v>0</v>
      </c>
      <c r="J791" s="1">
        <v>1</v>
      </c>
      <c r="K791" s="1">
        <v>16</v>
      </c>
      <c r="L791" s="1">
        <v>30</v>
      </c>
      <c r="M791" s="1">
        <v>2</v>
      </c>
      <c r="N791" s="305">
        <v>18</v>
      </c>
      <c r="O791" s="305">
        <v>19562</v>
      </c>
      <c r="P791" s="2">
        <v>4200000</v>
      </c>
      <c r="Q791" s="2">
        <v>215177</v>
      </c>
      <c r="R791" s="2">
        <v>1595184</v>
      </c>
      <c r="S791" s="1">
        <v>0</v>
      </c>
      <c r="T791" s="1">
        <v>0</v>
      </c>
      <c r="U791" s="1">
        <v>0</v>
      </c>
      <c r="W791" s="1">
        <v>0</v>
      </c>
      <c r="X791" s="1">
        <v>0</v>
      </c>
      <c r="Y791" s="1">
        <v>0</v>
      </c>
      <c r="AB791" s="304">
        <v>44498</v>
      </c>
      <c r="AC791" s="1">
        <v>1</v>
      </c>
      <c r="AD791" s="1" t="s">
        <v>3016</v>
      </c>
      <c r="AE791" s="1">
        <v>1</v>
      </c>
      <c r="AF791" s="1">
        <v>30</v>
      </c>
      <c r="AG791" s="1">
        <v>0</v>
      </c>
      <c r="AH791" s="1" t="s">
        <v>1454</v>
      </c>
      <c r="AI791" s="1" t="s">
        <v>1454</v>
      </c>
      <c r="AJ791" s="1" t="s">
        <v>1454</v>
      </c>
      <c r="AK791" s="1" t="s">
        <v>1454</v>
      </c>
      <c r="AL791" s="1" t="s">
        <v>1454</v>
      </c>
      <c r="AM791" s="1" t="s">
        <v>1454</v>
      </c>
      <c r="AN791" s="1">
        <v>1</v>
      </c>
      <c r="AO791" s="1">
        <v>1</v>
      </c>
      <c r="AP791" s="1" t="s">
        <v>3086</v>
      </c>
      <c r="AQ791" s="1" t="s">
        <v>1454</v>
      </c>
      <c r="AR791" s="2">
        <v>3307884</v>
      </c>
      <c r="AS791" s="1" t="s">
        <v>3022</v>
      </c>
      <c r="AT791" s="1">
        <v>43920</v>
      </c>
      <c r="AU791" s="1">
        <v>0</v>
      </c>
      <c r="AV791" s="1">
        <v>0</v>
      </c>
      <c r="AW791" s="1">
        <v>0</v>
      </c>
      <c r="AX791" s="1" t="s">
        <v>1454</v>
      </c>
      <c r="AY791" s="1">
        <v>890303093000</v>
      </c>
      <c r="AZ791" s="1">
        <v>0</v>
      </c>
      <c r="BA791" s="1">
        <v>0</v>
      </c>
    </row>
    <row r="792" spans="1:53" x14ac:dyDescent="0.25">
      <c r="A792" s="309">
        <f t="shared" si="12"/>
        <v>6836695</v>
      </c>
      <c r="B792" s="1" t="s">
        <v>2639</v>
      </c>
      <c r="C792" s="1">
        <v>38555676</v>
      </c>
      <c r="D792" s="1">
        <v>144105</v>
      </c>
      <c r="E792" s="1">
        <v>4</v>
      </c>
      <c r="F792" s="1">
        <v>3.85556762103892E+16</v>
      </c>
      <c r="G792" s="304">
        <v>44383</v>
      </c>
      <c r="H792" s="304">
        <v>45838</v>
      </c>
      <c r="I792" s="1">
        <v>0</v>
      </c>
      <c r="J792" s="1">
        <v>1</v>
      </c>
      <c r="K792" s="1">
        <v>4</v>
      </c>
      <c r="L792" s="1">
        <v>30</v>
      </c>
      <c r="M792" s="1">
        <v>2</v>
      </c>
      <c r="N792" s="305">
        <v>14.4</v>
      </c>
      <c r="O792" s="305">
        <v>15389</v>
      </c>
      <c r="P792" s="2">
        <v>10000000</v>
      </c>
      <c r="Q792" s="2">
        <v>290624</v>
      </c>
      <c r="R792" s="2">
        <v>9404712</v>
      </c>
      <c r="S792" s="1">
        <v>0</v>
      </c>
      <c r="T792" s="1">
        <v>0</v>
      </c>
      <c r="U792" s="1">
        <v>0</v>
      </c>
      <c r="W792" s="1">
        <v>0</v>
      </c>
      <c r="X792" s="1">
        <v>0</v>
      </c>
      <c r="Y792" s="1">
        <v>0</v>
      </c>
      <c r="AB792" s="304">
        <v>44498</v>
      </c>
      <c r="AC792" s="1">
        <v>1</v>
      </c>
      <c r="AD792" s="1" t="s">
        <v>3016</v>
      </c>
      <c r="AE792" s="1">
        <v>1</v>
      </c>
      <c r="AF792" s="1">
        <v>30</v>
      </c>
      <c r="AG792" s="1">
        <v>0</v>
      </c>
      <c r="AH792" s="1" t="s">
        <v>1454</v>
      </c>
      <c r="AI792" s="1" t="s">
        <v>1454</v>
      </c>
      <c r="AJ792" s="1" t="s">
        <v>1454</v>
      </c>
      <c r="AK792" s="1" t="s">
        <v>1454</v>
      </c>
      <c r="AL792" s="1" t="s">
        <v>1454</v>
      </c>
      <c r="AM792" s="1" t="s">
        <v>1454</v>
      </c>
      <c r="AN792" s="1">
        <v>1</v>
      </c>
      <c r="AO792" s="1">
        <v>1</v>
      </c>
      <c r="AP792" s="1" t="s">
        <v>3086</v>
      </c>
      <c r="AQ792" s="1" t="s">
        <v>1454</v>
      </c>
      <c r="AR792" s="2">
        <v>2568017</v>
      </c>
      <c r="AS792" s="1" t="s">
        <v>3023</v>
      </c>
      <c r="AT792" s="1">
        <v>44383</v>
      </c>
      <c r="AU792" s="1">
        <v>0</v>
      </c>
      <c r="AV792" s="1">
        <v>0</v>
      </c>
      <c r="AW792" s="1">
        <v>0</v>
      </c>
      <c r="AX792" s="1" t="s">
        <v>1454</v>
      </c>
      <c r="AY792" s="1">
        <v>890303093000</v>
      </c>
      <c r="AZ792" s="1">
        <v>0</v>
      </c>
      <c r="BA792" s="1">
        <v>0</v>
      </c>
    </row>
    <row r="793" spans="1:53" x14ac:dyDescent="0.25">
      <c r="A793" s="309">
        <f t="shared" si="12"/>
        <v>449529</v>
      </c>
      <c r="B793" s="1" t="s">
        <v>2639</v>
      </c>
      <c r="C793" s="1">
        <v>16664565</v>
      </c>
      <c r="D793" s="1">
        <v>144105</v>
      </c>
      <c r="E793" s="1">
        <v>4</v>
      </c>
      <c r="F793" s="1">
        <v>1.66645651246895E+16</v>
      </c>
      <c r="G793" s="304">
        <v>44482</v>
      </c>
      <c r="H793" s="304">
        <v>44864</v>
      </c>
      <c r="I793" s="1">
        <v>0</v>
      </c>
      <c r="J793" s="1">
        <v>1</v>
      </c>
      <c r="K793" s="1">
        <v>0</v>
      </c>
      <c r="L793" s="1">
        <v>30</v>
      </c>
      <c r="M793" s="1">
        <v>2</v>
      </c>
      <c r="N793" s="305">
        <v>19.2</v>
      </c>
      <c r="O793" s="305">
        <v>20983</v>
      </c>
      <c r="P793" s="2">
        <v>600000</v>
      </c>
      <c r="Q793" s="2">
        <v>55523</v>
      </c>
      <c r="R793" s="2">
        <v>600000</v>
      </c>
      <c r="S793" s="1">
        <v>0</v>
      </c>
      <c r="T793" s="1">
        <v>0</v>
      </c>
      <c r="U793" s="1">
        <v>0</v>
      </c>
      <c r="W793" s="1">
        <v>0</v>
      </c>
      <c r="X793" s="1">
        <v>0</v>
      </c>
      <c r="Y793" s="1">
        <v>0</v>
      </c>
      <c r="AB793" s="304">
        <v>44482</v>
      </c>
      <c r="AC793" s="1">
        <v>1</v>
      </c>
      <c r="AD793" s="1" t="s">
        <v>3016</v>
      </c>
      <c r="AE793" s="1">
        <v>1</v>
      </c>
      <c r="AF793" s="1">
        <v>30</v>
      </c>
      <c r="AG793" s="1">
        <v>0</v>
      </c>
      <c r="AH793" s="1" t="s">
        <v>1454</v>
      </c>
      <c r="AI793" s="1" t="s">
        <v>1454</v>
      </c>
      <c r="AJ793" s="1" t="s">
        <v>1454</v>
      </c>
      <c r="AK793" s="1" t="s">
        <v>1454</v>
      </c>
      <c r="AL793" s="1" t="s">
        <v>1454</v>
      </c>
      <c r="AM793" s="1" t="s">
        <v>1454</v>
      </c>
      <c r="AN793" s="1">
        <v>1</v>
      </c>
      <c r="AO793" s="1">
        <v>1</v>
      </c>
      <c r="AP793" s="1" t="s">
        <v>3086</v>
      </c>
      <c r="AQ793" s="1" t="s">
        <v>1454</v>
      </c>
      <c r="AR793" s="2">
        <v>150471</v>
      </c>
      <c r="AS793" s="1" t="s">
        <v>3018</v>
      </c>
      <c r="AT793" s="1">
        <v>44482</v>
      </c>
      <c r="AU793" s="1">
        <v>0</v>
      </c>
      <c r="AV793" s="1">
        <v>0</v>
      </c>
      <c r="AW793" s="1">
        <v>0</v>
      </c>
      <c r="AX793" s="1" t="s">
        <v>1454</v>
      </c>
      <c r="AY793" s="1">
        <v>890303093000</v>
      </c>
      <c r="AZ793" s="1">
        <v>0</v>
      </c>
      <c r="BA793" s="1">
        <v>0</v>
      </c>
    </row>
    <row r="794" spans="1:53" x14ac:dyDescent="0.25">
      <c r="A794" s="309">
        <f t="shared" si="12"/>
        <v>7277104</v>
      </c>
      <c r="B794" s="1" t="s">
        <v>2639</v>
      </c>
      <c r="C794" s="1">
        <v>16664565</v>
      </c>
      <c r="D794" s="1">
        <v>144105</v>
      </c>
      <c r="E794" s="1">
        <v>4</v>
      </c>
      <c r="F794" s="1">
        <v>1.66645652103891E+16</v>
      </c>
      <c r="G794" s="304">
        <v>44343</v>
      </c>
      <c r="H794" s="304">
        <v>45807</v>
      </c>
      <c r="I794" s="1">
        <v>0</v>
      </c>
      <c r="J794" s="1">
        <v>1</v>
      </c>
      <c r="K794" s="1">
        <v>5</v>
      </c>
      <c r="L794" s="1">
        <v>30</v>
      </c>
      <c r="M794" s="1">
        <v>2</v>
      </c>
      <c r="N794" s="305">
        <v>14.4</v>
      </c>
      <c r="O794" s="305">
        <v>15389</v>
      </c>
      <c r="P794" s="2">
        <v>10500000</v>
      </c>
      <c r="Q794" s="2">
        <v>305155</v>
      </c>
      <c r="R794" s="2">
        <v>9712979</v>
      </c>
      <c r="S794" s="1">
        <v>0</v>
      </c>
      <c r="T794" s="1">
        <v>0</v>
      </c>
      <c r="U794" s="1">
        <v>0</v>
      </c>
      <c r="W794" s="1">
        <v>0</v>
      </c>
      <c r="X794" s="1">
        <v>0</v>
      </c>
      <c r="Y794" s="1">
        <v>0</v>
      </c>
      <c r="AB794" s="304">
        <v>44498</v>
      </c>
      <c r="AC794" s="1">
        <v>1</v>
      </c>
      <c r="AD794" s="1" t="s">
        <v>3016</v>
      </c>
      <c r="AE794" s="1">
        <v>1</v>
      </c>
      <c r="AF794" s="1">
        <v>30</v>
      </c>
      <c r="AG794" s="1">
        <v>0</v>
      </c>
      <c r="AH794" s="1" t="s">
        <v>1454</v>
      </c>
      <c r="AI794" s="1" t="s">
        <v>1454</v>
      </c>
      <c r="AJ794" s="1" t="s">
        <v>1454</v>
      </c>
      <c r="AK794" s="1" t="s">
        <v>1454</v>
      </c>
      <c r="AL794" s="1" t="s">
        <v>1454</v>
      </c>
      <c r="AM794" s="1" t="s">
        <v>1454</v>
      </c>
      <c r="AN794" s="1">
        <v>1</v>
      </c>
      <c r="AO794" s="1">
        <v>1</v>
      </c>
      <c r="AP794" s="1" t="s">
        <v>3086</v>
      </c>
      <c r="AQ794" s="1" t="s">
        <v>1454</v>
      </c>
      <c r="AR794" s="2">
        <v>2435875</v>
      </c>
      <c r="AS794" s="1" t="s">
        <v>3023</v>
      </c>
      <c r="AT794" s="1">
        <v>44343</v>
      </c>
      <c r="AU794" s="1">
        <v>0</v>
      </c>
      <c r="AV794" s="1">
        <v>0</v>
      </c>
      <c r="AW794" s="1">
        <v>0</v>
      </c>
      <c r="AX794" s="1" t="s">
        <v>1454</v>
      </c>
      <c r="AY794" s="1">
        <v>890303093000</v>
      </c>
      <c r="AZ794" s="1">
        <v>0</v>
      </c>
      <c r="BA794" s="1">
        <v>0</v>
      </c>
    </row>
    <row r="795" spans="1:53" x14ac:dyDescent="0.25">
      <c r="A795" s="309">
        <f t="shared" si="12"/>
        <v>770975</v>
      </c>
      <c r="B795" s="1" t="s">
        <v>2639</v>
      </c>
      <c r="C795" s="1">
        <v>94061044</v>
      </c>
      <c r="D795" s="1">
        <v>144105</v>
      </c>
      <c r="E795" s="1">
        <v>4</v>
      </c>
      <c r="F795" s="1">
        <v>9.4061044117788096E+16</v>
      </c>
      <c r="G795" s="304">
        <v>44022</v>
      </c>
      <c r="H795" s="304">
        <v>45473</v>
      </c>
      <c r="I795" s="1">
        <v>0</v>
      </c>
      <c r="J795" s="1">
        <v>1</v>
      </c>
      <c r="K795" s="1">
        <v>16</v>
      </c>
      <c r="L795" s="1">
        <v>30</v>
      </c>
      <c r="M795" s="1">
        <v>2</v>
      </c>
      <c r="N795" s="305">
        <v>18</v>
      </c>
      <c r="O795" s="305">
        <v>19562</v>
      </c>
      <c r="P795" s="2">
        <v>4500000</v>
      </c>
      <c r="Q795" s="2">
        <v>132866</v>
      </c>
      <c r="R795" s="2">
        <v>3345067</v>
      </c>
      <c r="S795" s="1">
        <v>0</v>
      </c>
      <c r="T795" s="1">
        <v>0</v>
      </c>
      <c r="U795" s="1">
        <v>0</v>
      </c>
      <c r="W795" s="1">
        <v>0</v>
      </c>
      <c r="X795" s="1">
        <v>0</v>
      </c>
      <c r="Y795" s="1">
        <v>0</v>
      </c>
      <c r="AB795" s="304">
        <v>44499</v>
      </c>
      <c r="AC795" s="1">
        <v>1</v>
      </c>
      <c r="AD795" s="1" t="s">
        <v>3016</v>
      </c>
      <c r="AE795" s="1">
        <v>1</v>
      </c>
      <c r="AF795" s="1">
        <v>30</v>
      </c>
      <c r="AG795" s="1">
        <v>0</v>
      </c>
      <c r="AH795" s="1" t="s">
        <v>1454</v>
      </c>
      <c r="AI795" s="1" t="s">
        <v>1454</v>
      </c>
      <c r="AJ795" s="1" t="s">
        <v>1454</v>
      </c>
      <c r="AK795" s="1" t="s">
        <v>1454</v>
      </c>
      <c r="AL795" s="1" t="s">
        <v>1454</v>
      </c>
      <c r="AM795" s="1" t="s">
        <v>1454</v>
      </c>
      <c r="AN795" s="1">
        <v>1</v>
      </c>
      <c r="AO795" s="1">
        <v>1</v>
      </c>
      <c r="AP795" s="1" t="s">
        <v>3086</v>
      </c>
      <c r="AQ795" s="1" t="s">
        <v>1454</v>
      </c>
      <c r="AR795" s="2">
        <v>2574092</v>
      </c>
      <c r="AS795" s="1" t="s">
        <v>3026</v>
      </c>
      <c r="AT795" s="1">
        <v>44022</v>
      </c>
      <c r="AU795" s="1">
        <v>0</v>
      </c>
      <c r="AV795" s="1">
        <v>0</v>
      </c>
      <c r="AW795" s="1">
        <v>0</v>
      </c>
      <c r="AX795" s="1" t="s">
        <v>1454</v>
      </c>
      <c r="AY795" s="1">
        <v>0</v>
      </c>
      <c r="AZ795" s="1" t="s">
        <v>3087</v>
      </c>
      <c r="BA795" s="1">
        <v>0</v>
      </c>
    </row>
    <row r="796" spans="1:53" x14ac:dyDescent="0.25">
      <c r="A796" s="309">
        <f t="shared" si="12"/>
        <v>0</v>
      </c>
      <c r="B796" s="1" t="s">
        <v>2639</v>
      </c>
      <c r="C796" s="1">
        <v>94405179</v>
      </c>
      <c r="D796" s="1">
        <v>144105</v>
      </c>
      <c r="E796" s="1">
        <v>4</v>
      </c>
      <c r="F796" s="1">
        <v>9.4405179117586E+16</v>
      </c>
      <c r="G796" s="304">
        <v>43560</v>
      </c>
      <c r="H796" s="304">
        <v>44650</v>
      </c>
      <c r="I796" s="1">
        <v>0</v>
      </c>
      <c r="J796" s="1">
        <v>1</v>
      </c>
      <c r="K796" s="1">
        <v>28</v>
      </c>
      <c r="L796" s="1">
        <v>30</v>
      </c>
      <c r="M796" s="1">
        <v>2</v>
      </c>
      <c r="N796" s="305">
        <v>18</v>
      </c>
      <c r="O796" s="305">
        <v>19562</v>
      </c>
      <c r="P796" s="2">
        <v>4495000</v>
      </c>
      <c r="Q796" s="2">
        <v>163155</v>
      </c>
      <c r="R796" s="2">
        <v>1220095</v>
      </c>
      <c r="S796" s="1">
        <v>0</v>
      </c>
      <c r="T796" s="1">
        <v>0</v>
      </c>
      <c r="U796" s="1">
        <v>0</v>
      </c>
      <c r="W796" s="1">
        <v>0</v>
      </c>
      <c r="X796" s="1">
        <v>0</v>
      </c>
      <c r="Y796" s="1">
        <v>0</v>
      </c>
      <c r="AB796" s="304">
        <v>44499</v>
      </c>
      <c r="AC796" s="1">
        <v>1</v>
      </c>
      <c r="AD796" s="1" t="s">
        <v>3016</v>
      </c>
      <c r="AE796" s="1">
        <v>1</v>
      </c>
      <c r="AF796" s="1">
        <v>30</v>
      </c>
      <c r="AG796" s="1">
        <v>0</v>
      </c>
      <c r="AH796" s="1" t="s">
        <v>1454</v>
      </c>
      <c r="AI796" s="1" t="s">
        <v>1454</v>
      </c>
      <c r="AJ796" s="1" t="s">
        <v>1454</v>
      </c>
      <c r="AK796" s="1" t="s">
        <v>1454</v>
      </c>
      <c r="AL796" s="1" t="s">
        <v>1454</v>
      </c>
      <c r="AM796" s="1" t="s">
        <v>1454</v>
      </c>
      <c r="AN796" s="1">
        <v>1</v>
      </c>
      <c r="AO796" s="1">
        <v>1</v>
      </c>
      <c r="AP796" s="1" t="s">
        <v>3086</v>
      </c>
      <c r="AQ796" s="1" t="s">
        <v>1454</v>
      </c>
      <c r="AR796" s="2">
        <v>2574092</v>
      </c>
      <c r="AS796" s="1" t="s">
        <v>3027</v>
      </c>
      <c r="AT796" s="1">
        <v>43560</v>
      </c>
      <c r="AU796" s="1">
        <v>0</v>
      </c>
      <c r="AV796" s="1">
        <v>0</v>
      </c>
      <c r="AW796" s="1">
        <v>0</v>
      </c>
      <c r="AX796" s="1" t="s">
        <v>1454</v>
      </c>
      <c r="AY796" s="1">
        <v>0</v>
      </c>
      <c r="AZ796" s="1" t="s">
        <v>3087</v>
      </c>
      <c r="BA796" s="1">
        <v>0</v>
      </c>
    </row>
    <row r="797" spans="1:53" x14ac:dyDescent="0.25">
      <c r="A797" s="309">
        <f t="shared" si="12"/>
        <v>235591</v>
      </c>
      <c r="B797" s="1" t="s">
        <v>2639</v>
      </c>
      <c r="C797" s="1">
        <v>1006359310</v>
      </c>
      <c r="D797" s="1">
        <v>144105</v>
      </c>
      <c r="E797" s="1">
        <v>4</v>
      </c>
      <c r="F797" s="1">
        <v>1.0063593101246799E+18</v>
      </c>
      <c r="G797" s="304">
        <v>44154</v>
      </c>
      <c r="H797" s="304">
        <v>44530</v>
      </c>
      <c r="I797" s="1">
        <v>0</v>
      </c>
      <c r="J797" s="1">
        <v>1</v>
      </c>
      <c r="K797" s="1">
        <v>8</v>
      </c>
      <c r="L797" s="1">
        <v>30</v>
      </c>
      <c r="M797" s="1">
        <v>2</v>
      </c>
      <c r="N797" s="305">
        <v>21.6</v>
      </c>
      <c r="O797" s="305">
        <v>23872</v>
      </c>
      <c r="P797" s="2">
        <v>1000000</v>
      </c>
      <c r="Q797" s="2">
        <v>93691</v>
      </c>
      <c r="R797" s="2">
        <v>342104</v>
      </c>
      <c r="S797" s="1">
        <v>0</v>
      </c>
      <c r="T797" s="1">
        <v>0</v>
      </c>
      <c r="U797" s="1">
        <v>0</v>
      </c>
      <c r="W797" s="1">
        <v>0</v>
      </c>
      <c r="X797" s="1">
        <v>0</v>
      </c>
      <c r="Y797" s="1">
        <v>0</v>
      </c>
      <c r="AB797" s="304">
        <v>44500</v>
      </c>
      <c r="AC797" s="1">
        <v>1</v>
      </c>
      <c r="AD797" s="1" t="s">
        <v>3016</v>
      </c>
      <c r="AE797" s="1">
        <v>1</v>
      </c>
      <c r="AF797" s="1">
        <v>30</v>
      </c>
      <c r="AG797" s="1">
        <v>0</v>
      </c>
      <c r="AH797" s="1" t="s">
        <v>1454</v>
      </c>
      <c r="AI797" s="1" t="s">
        <v>1454</v>
      </c>
      <c r="AJ797" s="1" t="s">
        <v>1454</v>
      </c>
      <c r="AK797" s="1" t="s">
        <v>1454</v>
      </c>
      <c r="AL797" s="1" t="s">
        <v>1454</v>
      </c>
      <c r="AM797" s="1" t="s">
        <v>1454</v>
      </c>
      <c r="AN797" s="1">
        <v>1</v>
      </c>
      <c r="AO797" s="1">
        <v>1</v>
      </c>
      <c r="AP797" s="1" t="s">
        <v>3086</v>
      </c>
      <c r="AQ797" s="1" t="s">
        <v>1454</v>
      </c>
      <c r="AR797" s="2">
        <v>106513</v>
      </c>
      <c r="AS797" s="1" t="s">
        <v>3018</v>
      </c>
      <c r="AT797" s="1">
        <v>44154</v>
      </c>
      <c r="AU797" s="1">
        <v>0</v>
      </c>
      <c r="AV797" s="1">
        <v>0</v>
      </c>
      <c r="AW797" s="1">
        <v>0</v>
      </c>
      <c r="AX797" s="1" t="s">
        <v>1454</v>
      </c>
      <c r="AY797" s="1">
        <v>0</v>
      </c>
      <c r="AZ797" s="1" t="s">
        <v>3087</v>
      </c>
      <c r="BA797" s="1">
        <v>0</v>
      </c>
    </row>
    <row r="798" spans="1:53" x14ac:dyDescent="0.25">
      <c r="A798" s="309">
        <f t="shared" si="12"/>
        <v>5457893</v>
      </c>
      <c r="B798" s="1" t="s">
        <v>2639</v>
      </c>
      <c r="C798" s="1">
        <v>1006359310</v>
      </c>
      <c r="D798" s="1">
        <v>144105</v>
      </c>
      <c r="E798" s="1">
        <v>4</v>
      </c>
      <c r="F798" s="1">
        <v>1.00635931011778E+18</v>
      </c>
      <c r="G798" s="304">
        <v>44047</v>
      </c>
      <c r="H798" s="304">
        <v>46598</v>
      </c>
      <c r="I798" s="1">
        <v>0</v>
      </c>
      <c r="J798" s="1">
        <v>1</v>
      </c>
      <c r="K798" s="1">
        <v>15</v>
      </c>
      <c r="L798" s="1">
        <v>30</v>
      </c>
      <c r="M798" s="1">
        <v>2</v>
      </c>
      <c r="N798" s="305">
        <v>18</v>
      </c>
      <c r="O798" s="305">
        <v>19562</v>
      </c>
      <c r="P798" s="2">
        <v>8800000</v>
      </c>
      <c r="Q798" s="2">
        <v>186445</v>
      </c>
      <c r="R798" s="2">
        <v>7925472</v>
      </c>
      <c r="S798" s="1">
        <v>0</v>
      </c>
      <c r="T798" s="1">
        <v>0</v>
      </c>
      <c r="U798" s="1">
        <v>0</v>
      </c>
      <c r="W798" s="1">
        <v>0</v>
      </c>
      <c r="X798" s="1">
        <v>0</v>
      </c>
      <c r="Y798" s="1">
        <v>0</v>
      </c>
      <c r="AB798" s="304">
        <v>44499</v>
      </c>
      <c r="AC798" s="1">
        <v>1</v>
      </c>
      <c r="AD798" s="1" t="s">
        <v>3016</v>
      </c>
      <c r="AE798" s="1">
        <v>1</v>
      </c>
      <c r="AF798" s="1">
        <v>30</v>
      </c>
      <c r="AG798" s="1">
        <v>0</v>
      </c>
      <c r="AH798" s="1" t="s">
        <v>1454</v>
      </c>
      <c r="AI798" s="1" t="s">
        <v>1454</v>
      </c>
      <c r="AJ798" s="1" t="s">
        <v>1454</v>
      </c>
      <c r="AK798" s="1" t="s">
        <v>1454</v>
      </c>
      <c r="AL798" s="1" t="s">
        <v>1454</v>
      </c>
      <c r="AM798" s="1" t="s">
        <v>1454</v>
      </c>
      <c r="AN798" s="1">
        <v>1</v>
      </c>
      <c r="AO798" s="1">
        <v>1</v>
      </c>
      <c r="AP798" s="1" t="s">
        <v>3086</v>
      </c>
      <c r="AQ798" s="1" t="s">
        <v>1454</v>
      </c>
      <c r="AR798" s="2">
        <v>2467579</v>
      </c>
      <c r="AS798" s="1" t="s">
        <v>3026</v>
      </c>
      <c r="AT798" s="1">
        <v>44047</v>
      </c>
      <c r="AU798" s="1">
        <v>0</v>
      </c>
      <c r="AV798" s="1">
        <v>0</v>
      </c>
      <c r="AW798" s="1">
        <v>0</v>
      </c>
      <c r="AX798" s="1" t="s">
        <v>1454</v>
      </c>
      <c r="AY798" s="1">
        <v>0</v>
      </c>
      <c r="AZ798" s="1" t="s">
        <v>3087</v>
      </c>
      <c r="BA798" s="1">
        <v>0</v>
      </c>
    </row>
    <row r="799" spans="1:53" x14ac:dyDescent="0.25">
      <c r="A799" s="309">
        <f t="shared" si="12"/>
        <v>0</v>
      </c>
      <c r="B799" s="1" t="s">
        <v>2639</v>
      </c>
      <c r="C799" s="1">
        <v>16882575</v>
      </c>
      <c r="D799" s="1">
        <v>144105</v>
      </c>
      <c r="E799" s="1">
        <v>4</v>
      </c>
      <c r="F799" s="1">
        <v>1.68825751175864E+16</v>
      </c>
      <c r="G799" s="304">
        <v>43635</v>
      </c>
      <c r="H799" s="304">
        <v>44711</v>
      </c>
      <c r="I799" s="1">
        <v>0</v>
      </c>
      <c r="J799" s="1">
        <v>1</v>
      </c>
      <c r="K799" s="1">
        <v>26</v>
      </c>
      <c r="L799" s="1">
        <v>30</v>
      </c>
      <c r="M799" s="1">
        <v>2</v>
      </c>
      <c r="N799" s="305">
        <v>18</v>
      </c>
      <c r="O799" s="305">
        <v>19562</v>
      </c>
      <c r="P799" s="2">
        <v>3000000</v>
      </c>
      <c r="Q799" s="2">
        <v>108891</v>
      </c>
      <c r="R799" s="2">
        <v>1001734</v>
      </c>
      <c r="S799" s="1">
        <v>0</v>
      </c>
      <c r="T799" s="1">
        <v>0</v>
      </c>
      <c r="U799" s="1">
        <v>0</v>
      </c>
      <c r="W799" s="1">
        <v>0</v>
      </c>
      <c r="X799" s="1">
        <v>0</v>
      </c>
      <c r="Y799" s="1">
        <v>0</v>
      </c>
      <c r="AB799" s="304">
        <v>44500</v>
      </c>
      <c r="AC799" s="1">
        <v>1</v>
      </c>
      <c r="AD799" s="1" t="s">
        <v>3016</v>
      </c>
      <c r="AE799" s="1">
        <v>1</v>
      </c>
      <c r="AF799" s="1">
        <v>30</v>
      </c>
      <c r="AG799" s="1">
        <v>0</v>
      </c>
      <c r="AH799" s="1" t="s">
        <v>1454</v>
      </c>
      <c r="AI799" s="1" t="s">
        <v>1454</v>
      </c>
      <c r="AJ799" s="1" t="s">
        <v>1454</v>
      </c>
      <c r="AK799" s="1" t="s">
        <v>1454</v>
      </c>
      <c r="AL799" s="1" t="s">
        <v>1454</v>
      </c>
      <c r="AM799" s="1" t="s">
        <v>1454</v>
      </c>
      <c r="AN799" s="1">
        <v>1</v>
      </c>
      <c r="AO799" s="1">
        <v>1</v>
      </c>
      <c r="AP799" s="1" t="s">
        <v>3086</v>
      </c>
      <c r="AQ799" s="1" t="s">
        <v>1454</v>
      </c>
      <c r="AR799" s="2">
        <v>2574085</v>
      </c>
      <c r="AS799" s="1" t="s">
        <v>3027</v>
      </c>
      <c r="AT799" s="1">
        <v>43635</v>
      </c>
      <c r="AU799" s="1">
        <v>0</v>
      </c>
      <c r="AV799" s="1">
        <v>0</v>
      </c>
      <c r="AW799" s="1">
        <v>0</v>
      </c>
      <c r="AX799" s="1" t="s">
        <v>1454</v>
      </c>
      <c r="AY799" s="1" t="s">
        <v>1454</v>
      </c>
      <c r="AZ799" s="1">
        <v>0</v>
      </c>
      <c r="BA799" s="1">
        <v>0</v>
      </c>
    </row>
    <row r="800" spans="1:53" x14ac:dyDescent="0.25">
      <c r="A800" s="309">
        <f t="shared" si="12"/>
        <v>444003</v>
      </c>
      <c r="B800" s="1" t="s">
        <v>2639</v>
      </c>
      <c r="C800" s="1">
        <v>38868403</v>
      </c>
      <c r="D800" s="1">
        <v>144105</v>
      </c>
      <c r="E800" s="1">
        <v>4</v>
      </c>
      <c r="F800" s="1">
        <v>3.88684031083892E+16</v>
      </c>
      <c r="G800" s="304">
        <v>44383</v>
      </c>
      <c r="H800" s="304">
        <v>44560</v>
      </c>
      <c r="I800" s="1">
        <v>0</v>
      </c>
      <c r="J800" s="1">
        <v>2</v>
      </c>
      <c r="K800" s="1">
        <v>0</v>
      </c>
      <c r="L800" s="1">
        <v>30</v>
      </c>
      <c r="M800" s="1">
        <v>2</v>
      </c>
      <c r="N800" s="305">
        <v>19.2</v>
      </c>
      <c r="O800" s="305">
        <v>20983</v>
      </c>
      <c r="P800" s="2">
        <v>650000</v>
      </c>
      <c r="Q800" s="2">
        <v>0</v>
      </c>
      <c r="R800" s="2">
        <v>650000</v>
      </c>
      <c r="S800" s="1">
        <v>0</v>
      </c>
      <c r="T800" s="1">
        <v>0</v>
      </c>
      <c r="U800" s="1">
        <v>0</v>
      </c>
      <c r="W800" s="1">
        <v>0</v>
      </c>
      <c r="X800" s="1">
        <v>0</v>
      </c>
      <c r="Y800" s="1">
        <v>0</v>
      </c>
      <c r="Z800" s="1">
        <v>650000</v>
      </c>
      <c r="AA800" s="1">
        <v>12</v>
      </c>
      <c r="AB800" s="304">
        <v>44383</v>
      </c>
      <c r="AC800" s="1">
        <v>1</v>
      </c>
      <c r="AD800" s="1" t="s">
        <v>3016</v>
      </c>
      <c r="AE800" s="1">
        <v>1</v>
      </c>
      <c r="AF800" s="1">
        <v>30</v>
      </c>
      <c r="AG800" s="1">
        <v>0</v>
      </c>
      <c r="AH800" s="1" t="s">
        <v>1454</v>
      </c>
      <c r="AI800" s="1" t="s">
        <v>1454</v>
      </c>
      <c r="AJ800" s="1" t="s">
        <v>1454</v>
      </c>
      <c r="AK800" s="1" t="s">
        <v>1454</v>
      </c>
      <c r="AL800" s="1" t="s">
        <v>1454</v>
      </c>
      <c r="AM800" s="1" t="s">
        <v>1454</v>
      </c>
      <c r="AN800" s="1">
        <v>1</v>
      </c>
      <c r="AO800" s="1">
        <v>1</v>
      </c>
      <c r="AP800" s="1" t="s">
        <v>3086</v>
      </c>
      <c r="AQ800" s="1" t="s">
        <v>1454</v>
      </c>
      <c r="AR800" s="2">
        <v>205997</v>
      </c>
      <c r="AS800" s="1" t="s">
        <v>3044</v>
      </c>
      <c r="AT800" s="1">
        <v>44383</v>
      </c>
      <c r="AU800" s="1">
        <v>0</v>
      </c>
      <c r="AV800" s="1">
        <v>0</v>
      </c>
      <c r="AW800" s="1">
        <v>0</v>
      </c>
      <c r="AX800" s="1" t="s">
        <v>1454</v>
      </c>
      <c r="AY800" s="1">
        <v>890303093000</v>
      </c>
      <c r="AZ800" s="1">
        <v>0</v>
      </c>
      <c r="BA800" s="1">
        <v>0</v>
      </c>
    </row>
    <row r="801" spans="1:53" x14ac:dyDescent="0.25">
      <c r="A801" s="309">
        <f t="shared" si="12"/>
        <v>8398720</v>
      </c>
      <c r="B801" s="1" t="s">
        <v>2639</v>
      </c>
      <c r="C801" s="1">
        <v>38868403</v>
      </c>
      <c r="D801" s="1">
        <v>144105</v>
      </c>
      <c r="E801" s="1">
        <v>4</v>
      </c>
      <c r="F801" s="1">
        <v>3.8868403117586496E+16</v>
      </c>
      <c r="G801" s="304">
        <v>43644</v>
      </c>
      <c r="H801" s="304">
        <v>45107</v>
      </c>
      <c r="I801" s="1">
        <v>0</v>
      </c>
      <c r="J801" s="1">
        <v>1</v>
      </c>
      <c r="K801" s="1">
        <v>25</v>
      </c>
      <c r="L801" s="1">
        <v>30</v>
      </c>
      <c r="M801" s="1">
        <v>2</v>
      </c>
      <c r="N801" s="305">
        <v>18</v>
      </c>
      <c r="O801" s="305">
        <v>19562</v>
      </c>
      <c r="P801" s="2">
        <v>21600000</v>
      </c>
      <c r="Q801" s="2">
        <v>637755</v>
      </c>
      <c r="R801" s="2">
        <v>12295350</v>
      </c>
      <c r="S801" s="1">
        <v>0</v>
      </c>
      <c r="T801" s="1">
        <v>0</v>
      </c>
      <c r="U801" s="1">
        <v>0</v>
      </c>
      <c r="W801" s="1">
        <v>0</v>
      </c>
      <c r="X801" s="1">
        <v>0</v>
      </c>
      <c r="Y801" s="1">
        <v>0</v>
      </c>
      <c r="AB801" s="304">
        <v>44498</v>
      </c>
      <c r="AC801" s="1">
        <v>1</v>
      </c>
      <c r="AD801" s="1" t="s">
        <v>3016</v>
      </c>
      <c r="AE801" s="1">
        <v>1</v>
      </c>
      <c r="AF801" s="1">
        <v>30</v>
      </c>
      <c r="AG801" s="1">
        <v>0</v>
      </c>
      <c r="AH801" s="1" t="s">
        <v>1454</v>
      </c>
      <c r="AI801" s="1" t="s">
        <v>1454</v>
      </c>
      <c r="AJ801" s="1" t="s">
        <v>1454</v>
      </c>
      <c r="AK801" s="1" t="s">
        <v>1454</v>
      </c>
      <c r="AL801" s="1" t="s">
        <v>1454</v>
      </c>
      <c r="AM801" s="1" t="s">
        <v>1454</v>
      </c>
      <c r="AN801" s="1">
        <v>1</v>
      </c>
      <c r="AO801" s="1">
        <v>1</v>
      </c>
      <c r="AP801" s="1" t="s">
        <v>3086</v>
      </c>
      <c r="AQ801" s="1" t="s">
        <v>1454</v>
      </c>
      <c r="AR801" s="2">
        <v>3896630</v>
      </c>
      <c r="AS801" s="1" t="s">
        <v>3027</v>
      </c>
      <c r="AT801" s="1">
        <v>43644</v>
      </c>
      <c r="AU801" s="1">
        <v>0</v>
      </c>
      <c r="AV801" s="1">
        <v>0</v>
      </c>
      <c r="AW801" s="1">
        <v>0</v>
      </c>
      <c r="AX801" s="1" t="s">
        <v>1454</v>
      </c>
      <c r="AY801" s="1">
        <v>890303093000</v>
      </c>
      <c r="AZ801" s="1">
        <v>0</v>
      </c>
      <c r="BA801" s="1">
        <v>0</v>
      </c>
    </row>
    <row r="802" spans="1:53" x14ac:dyDescent="0.25">
      <c r="A802" s="309">
        <f t="shared" si="12"/>
        <v>377575</v>
      </c>
      <c r="B802" s="1" t="s">
        <v>2639</v>
      </c>
      <c r="C802" s="1">
        <v>66837197</v>
      </c>
      <c r="D802" s="1">
        <v>144105</v>
      </c>
      <c r="E802" s="1">
        <v>4</v>
      </c>
      <c r="F802" s="1">
        <v>6.68371971246876E+16</v>
      </c>
      <c r="G802" s="304">
        <v>43868</v>
      </c>
      <c r="H802" s="304">
        <v>44592</v>
      </c>
      <c r="I802" s="1">
        <v>0</v>
      </c>
      <c r="J802" s="1">
        <v>1</v>
      </c>
      <c r="K802" s="1">
        <v>3</v>
      </c>
      <c r="L802" s="1">
        <v>30</v>
      </c>
      <c r="M802" s="1">
        <v>2</v>
      </c>
      <c r="N802" s="305">
        <v>21.6</v>
      </c>
      <c r="O802" s="305">
        <v>23872</v>
      </c>
      <c r="P802" s="2">
        <v>1200000</v>
      </c>
      <c r="Q802" s="2">
        <v>62187</v>
      </c>
      <c r="R802" s="2">
        <v>1069494</v>
      </c>
      <c r="S802" s="1">
        <v>0</v>
      </c>
      <c r="T802" s="1">
        <v>0</v>
      </c>
      <c r="U802" s="1">
        <v>0</v>
      </c>
      <c r="W802" s="1">
        <v>0</v>
      </c>
      <c r="X802" s="1">
        <v>0</v>
      </c>
      <c r="Y802" s="1">
        <v>0</v>
      </c>
      <c r="AB802" s="304">
        <v>44499</v>
      </c>
      <c r="AC802" s="1">
        <v>1</v>
      </c>
      <c r="AD802" s="1" t="s">
        <v>3016</v>
      </c>
      <c r="AE802" s="1">
        <v>1</v>
      </c>
      <c r="AF802" s="1">
        <v>30</v>
      </c>
      <c r="AG802" s="1">
        <v>0</v>
      </c>
      <c r="AH802" s="1" t="s">
        <v>1454</v>
      </c>
      <c r="AI802" s="1" t="s">
        <v>1454</v>
      </c>
      <c r="AJ802" s="1" t="s">
        <v>1454</v>
      </c>
      <c r="AK802" s="1" t="s">
        <v>1454</v>
      </c>
      <c r="AL802" s="1" t="s">
        <v>1454</v>
      </c>
      <c r="AM802" s="1" t="s">
        <v>1454</v>
      </c>
      <c r="AN802" s="1">
        <v>1</v>
      </c>
      <c r="AO802" s="1">
        <v>1</v>
      </c>
      <c r="AP802" s="1" t="s">
        <v>3086</v>
      </c>
      <c r="AQ802" s="1" t="s">
        <v>1454</v>
      </c>
      <c r="AR802" s="2">
        <v>691919</v>
      </c>
      <c r="AS802" s="1" t="s">
        <v>3018</v>
      </c>
      <c r="AT802" s="1">
        <v>43868</v>
      </c>
      <c r="AU802" s="1">
        <v>0</v>
      </c>
      <c r="AV802" s="1">
        <v>0</v>
      </c>
      <c r="AW802" s="1">
        <v>0</v>
      </c>
      <c r="AX802" s="1" t="s">
        <v>1454</v>
      </c>
      <c r="AY802" s="1">
        <v>0</v>
      </c>
      <c r="AZ802" s="1">
        <v>0</v>
      </c>
      <c r="BA802" s="1">
        <v>0</v>
      </c>
    </row>
    <row r="803" spans="1:53" x14ac:dyDescent="0.25">
      <c r="A803" s="309">
        <f t="shared" si="12"/>
        <v>522255</v>
      </c>
      <c r="B803" s="1" t="s">
        <v>2639</v>
      </c>
      <c r="C803" s="1">
        <v>66837197</v>
      </c>
      <c r="D803" s="1">
        <v>144105</v>
      </c>
      <c r="E803" s="1">
        <v>4</v>
      </c>
      <c r="F803" s="1">
        <v>6.68371972671886E+16</v>
      </c>
      <c r="G803" s="304">
        <v>44161</v>
      </c>
      <c r="H803" s="304">
        <v>45260</v>
      </c>
      <c r="I803" s="1">
        <v>0</v>
      </c>
      <c r="J803" s="1">
        <v>1</v>
      </c>
      <c r="K803" s="1">
        <v>11</v>
      </c>
      <c r="L803" s="1">
        <v>30</v>
      </c>
      <c r="M803" s="1">
        <v>2</v>
      </c>
      <c r="N803" s="305">
        <v>11.76</v>
      </c>
      <c r="O803" s="305">
        <v>12415</v>
      </c>
      <c r="P803" s="2">
        <v>2000000</v>
      </c>
      <c r="Q803" s="2">
        <v>69096</v>
      </c>
      <c r="R803" s="2">
        <v>1479305</v>
      </c>
      <c r="S803" s="1">
        <v>0</v>
      </c>
      <c r="T803" s="1">
        <v>0</v>
      </c>
      <c r="U803" s="1">
        <v>0</v>
      </c>
      <c r="W803" s="1">
        <v>0</v>
      </c>
      <c r="X803" s="1">
        <v>0</v>
      </c>
      <c r="Y803" s="1">
        <v>0</v>
      </c>
      <c r="AB803" s="304">
        <v>44499</v>
      </c>
      <c r="AC803" s="1">
        <v>1</v>
      </c>
      <c r="AD803" s="1" t="s">
        <v>3016</v>
      </c>
      <c r="AE803" s="1">
        <v>1</v>
      </c>
      <c r="AF803" s="1">
        <v>30</v>
      </c>
      <c r="AG803" s="1">
        <v>0</v>
      </c>
      <c r="AH803" s="1" t="s">
        <v>1454</v>
      </c>
      <c r="AI803" s="1" t="s">
        <v>1454</v>
      </c>
      <c r="AJ803" s="1" t="s">
        <v>1454</v>
      </c>
      <c r="AK803" s="1" t="s">
        <v>1454</v>
      </c>
      <c r="AL803" s="1" t="s">
        <v>1454</v>
      </c>
      <c r="AM803" s="1" t="s">
        <v>1454</v>
      </c>
      <c r="AN803" s="1">
        <v>1</v>
      </c>
      <c r="AO803" s="1">
        <v>1</v>
      </c>
      <c r="AP803" s="1" t="s">
        <v>3086</v>
      </c>
      <c r="AQ803" s="1" t="s">
        <v>1454</v>
      </c>
      <c r="AR803" s="2">
        <v>957050</v>
      </c>
      <c r="AS803" s="1" t="s">
        <v>3039</v>
      </c>
      <c r="AT803" s="1">
        <v>44161</v>
      </c>
      <c r="AU803" s="1">
        <v>0</v>
      </c>
      <c r="AV803" s="1">
        <v>0</v>
      </c>
      <c r="AW803" s="1">
        <v>0</v>
      </c>
      <c r="AX803" s="1" t="s">
        <v>1454</v>
      </c>
      <c r="AY803" s="1">
        <v>0</v>
      </c>
      <c r="AZ803" s="1">
        <v>0</v>
      </c>
      <c r="BA803" s="1">
        <v>0</v>
      </c>
    </row>
    <row r="804" spans="1:53" x14ac:dyDescent="0.25">
      <c r="A804" s="309">
        <f t="shared" si="12"/>
        <v>2267429</v>
      </c>
      <c r="B804" s="1" t="s">
        <v>2639</v>
      </c>
      <c r="C804" s="1">
        <v>66837197</v>
      </c>
      <c r="D804" s="1">
        <v>144105</v>
      </c>
      <c r="E804" s="1">
        <v>4</v>
      </c>
      <c r="F804" s="1">
        <v>6.68371971175864E+16</v>
      </c>
      <c r="G804" s="304">
        <v>43628</v>
      </c>
      <c r="H804" s="304">
        <v>45807</v>
      </c>
      <c r="I804" s="1">
        <v>0</v>
      </c>
      <c r="J804" s="1">
        <v>1</v>
      </c>
      <c r="K804" s="1">
        <v>26</v>
      </c>
      <c r="L804" s="1">
        <v>30</v>
      </c>
      <c r="M804" s="1">
        <v>2</v>
      </c>
      <c r="N804" s="305">
        <v>18</v>
      </c>
      <c r="O804" s="305">
        <v>19562</v>
      </c>
      <c r="P804" s="2">
        <v>8500000</v>
      </c>
      <c r="Q804" s="2">
        <v>195253</v>
      </c>
      <c r="R804" s="2">
        <v>6422575</v>
      </c>
      <c r="S804" s="1">
        <v>0</v>
      </c>
      <c r="T804" s="1">
        <v>0</v>
      </c>
      <c r="U804" s="1">
        <v>0</v>
      </c>
      <c r="W804" s="1">
        <v>0</v>
      </c>
      <c r="X804" s="1">
        <v>0</v>
      </c>
      <c r="Y804" s="1">
        <v>0</v>
      </c>
      <c r="AB804" s="304">
        <v>44499</v>
      </c>
      <c r="AC804" s="1">
        <v>1</v>
      </c>
      <c r="AD804" s="1" t="s">
        <v>3016</v>
      </c>
      <c r="AE804" s="1">
        <v>1</v>
      </c>
      <c r="AF804" s="1">
        <v>30</v>
      </c>
      <c r="AG804" s="1">
        <v>0</v>
      </c>
      <c r="AH804" s="1" t="s">
        <v>1454</v>
      </c>
      <c r="AI804" s="1" t="s">
        <v>1454</v>
      </c>
      <c r="AJ804" s="1" t="s">
        <v>1454</v>
      </c>
      <c r="AK804" s="1" t="s">
        <v>1454</v>
      </c>
      <c r="AL804" s="1" t="s">
        <v>1454</v>
      </c>
      <c r="AM804" s="1" t="s">
        <v>1454</v>
      </c>
      <c r="AN804" s="1">
        <v>1</v>
      </c>
      <c r="AO804" s="1">
        <v>1</v>
      </c>
      <c r="AP804" s="1" t="s">
        <v>3086</v>
      </c>
      <c r="AQ804" s="1" t="s">
        <v>1454</v>
      </c>
      <c r="AR804" s="2">
        <v>4155146</v>
      </c>
      <c r="AS804" s="1" t="s">
        <v>3027</v>
      </c>
      <c r="AT804" s="1">
        <v>43628</v>
      </c>
      <c r="AU804" s="1">
        <v>0</v>
      </c>
      <c r="AV804" s="1">
        <v>0</v>
      </c>
      <c r="AW804" s="1">
        <v>0</v>
      </c>
      <c r="AX804" s="1" t="s">
        <v>1454</v>
      </c>
      <c r="AY804" s="1">
        <v>0</v>
      </c>
      <c r="AZ804" s="1">
        <v>0</v>
      </c>
      <c r="BA804" s="1">
        <v>0</v>
      </c>
    </row>
    <row r="805" spans="1:53" x14ac:dyDescent="0.25">
      <c r="A805" s="309">
        <f t="shared" si="12"/>
        <v>3282194</v>
      </c>
      <c r="B805" s="1" t="s">
        <v>2639</v>
      </c>
      <c r="C805" s="1">
        <v>1130664937</v>
      </c>
      <c r="D805" s="1">
        <v>144105</v>
      </c>
      <c r="E805" s="1">
        <v>4</v>
      </c>
      <c r="F805" s="1">
        <v>1.13066493721038E+18</v>
      </c>
      <c r="G805" s="304">
        <v>44083</v>
      </c>
      <c r="H805" s="304">
        <v>46264</v>
      </c>
      <c r="I805" s="1">
        <v>0</v>
      </c>
      <c r="J805" s="1">
        <v>1</v>
      </c>
      <c r="K805" s="1">
        <v>14</v>
      </c>
      <c r="L805" s="1">
        <v>30</v>
      </c>
      <c r="M805" s="1">
        <v>2</v>
      </c>
      <c r="N805" s="305">
        <v>18</v>
      </c>
      <c r="O805" s="305">
        <v>19562</v>
      </c>
      <c r="P805" s="2">
        <v>6000000</v>
      </c>
      <c r="Q805" s="2">
        <v>147216</v>
      </c>
      <c r="R805" s="2">
        <v>5336807</v>
      </c>
      <c r="S805" s="1">
        <v>0</v>
      </c>
      <c r="T805" s="1">
        <v>0</v>
      </c>
      <c r="U805" s="1">
        <v>0</v>
      </c>
      <c r="W805" s="1">
        <v>0</v>
      </c>
      <c r="X805" s="1">
        <v>0</v>
      </c>
      <c r="Y805" s="1">
        <v>0</v>
      </c>
      <c r="AB805" s="304">
        <v>44498</v>
      </c>
      <c r="AC805" s="1">
        <v>1</v>
      </c>
      <c r="AD805" s="1" t="s">
        <v>3016</v>
      </c>
      <c r="AE805" s="1">
        <v>1</v>
      </c>
      <c r="AF805" s="1">
        <v>30</v>
      </c>
      <c r="AG805" s="1">
        <v>0</v>
      </c>
      <c r="AH805" s="1" t="s">
        <v>1454</v>
      </c>
      <c r="AI805" s="1" t="s">
        <v>1454</v>
      </c>
      <c r="AJ805" s="1" t="s">
        <v>1454</v>
      </c>
      <c r="AK805" s="1" t="s">
        <v>1454</v>
      </c>
      <c r="AL805" s="1" t="s">
        <v>1454</v>
      </c>
      <c r="AM805" s="1" t="s">
        <v>1454</v>
      </c>
      <c r="AN805" s="1">
        <v>1</v>
      </c>
      <c r="AO805" s="1">
        <v>1</v>
      </c>
      <c r="AP805" s="1" t="s">
        <v>3086</v>
      </c>
      <c r="AQ805" s="1" t="s">
        <v>1454</v>
      </c>
      <c r="AR805" s="2">
        <v>2054613</v>
      </c>
      <c r="AS805" s="1" t="s">
        <v>3023</v>
      </c>
      <c r="AT805" s="1">
        <v>44083</v>
      </c>
      <c r="AU805" s="1">
        <v>0</v>
      </c>
      <c r="AV805" s="1">
        <v>0</v>
      </c>
      <c r="AW805" s="1">
        <v>0</v>
      </c>
      <c r="AX805" s="1" t="s">
        <v>1454</v>
      </c>
      <c r="AY805" s="1">
        <v>890303093000</v>
      </c>
      <c r="AZ805" s="1">
        <v>0</v>
      </c>
      <c r="BA805" s="1">
        <v>0</v>
      </c>
    </row>
    <row r="806" spans="1:53" x14ac:dyDescent="0.25">
      <c r="A806" s="309">
        <f t="shared" si="12"/>
        <v>1066489</v>
      </c>
      <c r="B806" s="1" t="s">
        <v>2639</v>
      </c>
      <c r="C806" s="1">
        <v>1130664937</v>
      </c>
      <c r="D806" s="1">
        <v>144105</v>
      </c>
      <c r="E806" s="1">
        <v>4</v>
      </c>
      <c r="F806" s="1">
        <v>1.13066493721038E+18</v>
      </c>
      <c r="G806" s="304">
        <v>44228</v>
      </c>
      <c r="H806" s="304">
        <v>45688</v>
      </c>
      <c r="I806" s="1">
        <v>0</v>
      </c>
      <c r="J806" s="1">
        <v>1</v>
      </c>
      <c r="K806" s="1">
        <v>9</v>
      </c>
      <c r="L806" s="1">
        <v>30</v>
      </c>
      <c r="M806" s="1">
        <v>2</v>
      </c>
      <c r="N806" s="305">
        <v>16.8</v>
      </c>
      <c r="O806" s="305">
        <v>18156</v>
      </c>
      <c r="P806" s="2">
        <v>2000000</v>
      </c>
      <c r="Q806" s="2">
        <v>60648</v>
      </c>
      <c r="R806" s="2">
        <v>1734097</v>
      </c>
      <c r="S806" s="1">
        <v>0</v>
      </c>
      <c r="T806" s="1">
        <v>0</v>
      </c>
      <c r="U806" s="1">
        <v>0</v>
      </c>
      <c r="W806" s="1">
        <v>0</v>
      </c>
      <c r="X806" s="1">
        <v>0</v>
      </c>
      <c r="Y806" s="1">
        <v>0</v>
      </c>
      <c r="AB806" s="304">
        <v>44498</v>
      </c>
      <c r="AC806" s="1">
        <v>1</v>
      </c>
      <c r="AD806" s="1" t="s">
        <v>3016</v>
      </c>
      <c r="AE806" s="1">
        <v>1</v>
      </c>
      <c r="AF806" s="1">
        <v>30</v>
      </c>
      <c r="AG806" s="1">
        <v>0</v>
      </c>
      <c r="AH806" s="1" t="s">
        <v>1454</v>
      </c>
      <c r="AI806" s="1" t="s">
        <v>1454</v>
      </c>
      <c r="AJ806" s="1" t="s">
        <v>1454</v>
      </c>
      <c r="AK806" s="1" t="s">
        <v>1454</v>
      </c>
      <c r="AL806" s="1" t="s">
        <v>1454</v>
      </c>
      <c r="AM806" s="1" t="s">
        <v>1454</v>
      </c>
      <c r="AN806" s="1">
        <v>1</v>
      </c>
      <c r="AO806" s="1">
        <v>1</v>
      </c>
      <c r="AP806" s="1" t="s">
        <v>3086</v>
      </c>
      <c r="AQ806" s="1" t="s">
        <v>1454</v>
      </c>
      <c r="AR806" s="2">
        <v>667608</v>
      </c>
      <c r="AS806" s="1" t="s">
        <v>3023</v>
      </c>
      <c r="AT806" s="1">
        <v>44228</v>
      </c>
      <c r="AU806" s="1">
        <v>0</v>
      </c>
      <c r="AV806" s="1">
        <v>0</v>
      </c>
      <c r="AW806" s="1">
        <v>0</v>
      </c>
      <c r="AX806" s="1" t="s">
        <v>1454</v>
      </c>
      <c r="AY806" s="1">
        <v>890303093000</v>
      </c>
      <c r="AZ806" s="1">
        <v>0</v>
      </c>
      <c r="BA806" s="1">
        <v>0</v>
      </c>
    </row>
    <row r="807" spans="1:53" x14ac:dyDescent="0.25">
      <c r="A807" s="309">
        <f t="shared" si="12"/>
        <v>4222545</v>
      </c>
      <c r="B807" s="1" t="s">
        <v>2639</v>
      </c>
      <c r="C807" s="1">
        <v>1002879208</v>
      </c>
      <c r="D807" s="1">
        <v>144105</v>
      </c>
      <c r="E807" s="1">
        <v>4</v>
      </c>
      <c r="F807" s="1">
        <v>1.00287920812038E+18</v>
      </c>
      <c r="G807" s="304">
        <v>44312</v>
      </c>
      <c r="H807" s="304">
        <v>45777</v>
      </c>
      <c r="I807" s="1">
        <v>0</v>
      </c>
      <c r="J807" s="1">
        <v>1</v>
      </c>
      <c r="K807" s="1">
        <v>6</v>
      </c>
      <c r="L807" s="1">
        <v>30</v>
      </c>
      <c r="M807" s="1">
        <v>2</v>
      </c>
      <c r="N807" s="305">
        <v>15.6</v>
      </c>
      <c r="O807" s="305">
        <v>16765</v>
      </c>
      <c r="P807" s="2">
        <v>7000000</v>
      </c>
      <c r="Q807" s="2">
        <v>199100</v>
      </c>
      <c r="R807" s="2">
        <v>6350834</v>
      </c>
      <c r="S807" s="1">
        <v>0</v>
      </c>
      <c r="T807" s="1">
        <v>0</v>
      </c>
      <c r="U807" s="1">
        <v>0</v>
      </c>
      <c r="W807" s="1">
        <v>0</v>
      </c>
      <c r="X807" s="1">
        <v>0</v>
      </c>
      <c r="Y807" s="1">
        <v>0</v>
      </c>
      <c r="AB807" s="304">
        <v>44499</v>
      </c>
      <c r="AC807" s="1">
        <v>1</v>
      </c>
      <c r="AD807" s="1" t="s">
        <v>3016</v>
      </c>
      <c r="AE807" s="1">
        <v>1</v>
      </c>
      <c r="AF807" s="1">
        <v>30</v>
      </c>
      <c r="AG807" s="1">
        <v>0</v>
      </c>
      <c r="AH807" s="1" t="s">
        <v>1454</v>
      </c>
      <c r="AI807" s="1" t="s">
        <v>1454</v>
      </c>
      <c r="AJ807" s="1" t="s">
        <v>1454</v>
      </c>
      <c r="AK807" s="1" t="s">
        <v>1454</v>
      </c>
      <c r="AL807" s="1" t="s">
        <v>1454</v>
      </c>
      <c r="AM807" s="1" t="s">
        <v>1454</v>
      </c>
      <c r="AN807" s="1">
        <v>1</v>
      </c>
      <c r="AO807" s="1">
        <v>1</v>
      </c>
      <c r="AP807" s="1" t="s">
        <v>3086</v>
      </c>
      <c r="AQ807" s="1" t="s">
        <v>1454</v>
      </c>
      <c r="AR807" s="2">
        <v>2128289</v>
      </c>
      <c r="AS807" s="1" t="s">
        <v>3021</v>
      </c>
      <c r="AT807" s="1">
        <v>44312</v>
      </c>
      <c r="AU807" s="1">
        <v>0</v>
      </c>
      <c r="AV807" s="1">
        <v>0</v>
      </c>
      <c r="AW807" s="1">
        <v>0</v>
      </c>
      <c r="AX807" s="1" t="s">
        <v>1454</v>
      </c>
      <c r="AY807" s="1">
        <v>0</v>
      </c>
      <c r="AZ807" s="1" t="s">
        <v>3087</v>
      </c>
      <c r="BA807" s="1">
        <v>0</v>
      </c>
    </row>
    <row r="808" spans="1:53" x14ac:dyDescent="0.25">
      <c r="A808" s="309">
        <f t="shared" si="12"/>
        <v>71711</v>
      </c>
      <c r="B808" s="1" t="s">
        <v>2639</v>
      </c>
      <c r="C808" s="1">
        <v>1130657024</v>
      </c>
      <c r="D808" s="1">
        <v>144105</v>
      </c>
      <c r="E808" s="1">
        <v>4</v>
      </c>
      <c r="F808" s="1">
        <v>1.1306570241154801E+18</v>
      </c>
      <c r="G808" s="304">
        <v>44462</v>
      </c>
      <c r="H808" s="304">
        <v>45046</v>
      </c>
      <c r="I808" s="1">
        <v>0</v>
      </c>
      <c r="J808" s="1">
        <v>1</v>
      </c>
      <c r="K808" s="1">
        <v>0</v>
      </c>
      <c r="L808" s="1">
        <v>30</v>
      </c>
      <c r="M808" s="1">
        <v>2</v>
      </c>
      <c r="N808" s="305">
        <v>9</v>
      </c>
      <c r="O808" s="305">
        <v>9381</v>
      </c>
      <c r="P808" s="2">
        <v>2200000</v>
      </c>
      <c r="Q808" s="2">
        <v>131405</v>
      </c>
      <c r="R808" s="2">
        <v>2200000</v>
      </c>
      <c r="S808" s="1">
        <v>0</v>
      </c>
      <c r="T808" s="1">
        <v>0</v>
      </c>
      <c r="U808" s="1">
        <v>0</v>
      </c>
      <c r="W808" s="1">
        <v>0</v>
      </c>
      <c r="X808" s="1">
        <v>0</v>
      </c>
      <c r="Y808" s="1">
        <v>0</v>
      </c>
      <c r="AB808" s="304">
        <v>44462</v>
      </c>
      <c r="AC808" s="1">
        <v>1</v>
      </c>
      <c r="AD808" s="1" t="s">
        <v>3016</v>
      </c>
      <c r="AE808" s="1">
        <v>1</v>
      </c>
      <c r="AF808" s="1">
        <v>30</v>
      </c>
      <c r="AG808" s="1">
        <v>0</v>
      </c>
      <c r="AH808" s="1" t="s">
        <v>1454</v>
      </c>
      <c r="AI808" s="1" t="s">
        <v>1454</v>
      </c>
      <c r="AJ808" s="1" t="s">
        <v>1454</v>
      </c>
      <c r="AK808" s="1" t="s">
        <v>1454</v>
      </c>
      <c r="AL808" s="1" t="s">
        <v>1454</v>
      </c>
      <c r="AM808" s="1" t="s">
        <v>1454</v>
      </c>
      <c r="AN808" s="1">
        <v>1</v>
      </c>
      <c r="AO808" s="1">
        <v>1</v>
      </c>
      <c r="AP808" s="1" t="s">
        <v>3086</v>
      </c>
      <c r="AQ808" s="1" t="s">
        <v>1454</v>
      </c>
      <c r="AR808" s="2">
        <v>2128289</v>
      </c>
      <c r="AS808" s="1" t="s">
        <v>3020</v>
      </c>
      <c r="AT808" s="1">
        <v>44462</v>
      </c>
      <c r="AU808" s="1">
        <v>0</v>
      </c>
      <c r="AV808" s="1">
        <v>0</v>
      </c>
      <c r="AW808" s="1">
        <v>0</v>
      </c>
      <c r="AX808" s="1" t="s">
        <v>1454</v>
      </c>
      <c r="AY808" s="1">
        <v>0</v>
      </c>
      <c r="AZ808" s="1" t="s">
        <v>3087</v>
      </c>
      <c r="BA808" s="1">
        <v>0</v>
      </c>
    </row>
    <row r="809" spans="1:53" x14ac:dyDescent="0.25">
      <c r="A809" s="309">
        <f t="shared" si="12"/>
        <v>3194426</v>
      </c>
      <c r="B809" s="1" t="s">
        <v>2639</v>
      </c>
      <c r="C809" s="1">
        <v>1064435352</v>
      </c>
      <c r="D809" s="1">
        <v>144105</v>
      </c>
      <c r="E809" s="1">
        <v>4</v>
      </c>
      <c r="F809" s="1">
        <v>1.06443535211718E+18</v>
      </c>
      <c r="G809" s="304">
        <v>44181</v>
      </c>
      <c r="H809" s="304">
        <v>46021</v>
      </c>
      <c r="I809" s="1">
        <v>0</v>
      </c>
      <c r="J809" s="1">
        <v>1</v>
      </c>
      <c r="K809" s="1">
        <v>10</v>
      </c>
      <c r="L809" s="1">
        <v>30</v>
      </c>
      <c r="M809" s="1">
        <v>2</v>
      </c>
      <c r="N809" s="305">
        <v>11.76</v>
      </c>
      <c r="O809" s="305">
        <v>12415</v>
      </c>
      <c r="P809" s="2">
        <v>5000000</v>
      </c>
      <c r="Q809" s="2">
        <v>112134</v>
      </c>
      <c r="R809" s="2">
        <v>4364770</v>
      </c>
      <c r="S809" s="1">
        <v>0</v>
      </c>
      <c r="T809" s="1">
        <v>0</v>
      </c>
      <c r="U809" s="1">
        <v>0</v>
      </c>
      <c r="W809" s="1">
        <v>0</v>
      </c>
      <c r="X809" s="1">
        <v>0</v>
      </c>
      <c r="Y809" s="1">
        <v>0</v>
      </c>
      <c r="AB809" s="304">
        <v>44499</v>
      </c>
      <c r="AC809" s="1">
        <v>1</v>
      </c>
      <c r="AD809" s="1" t="s">
        <v>3016</v>
      </c>
      <c r="AE809" s="1">
        <v>1</v>
      </c>
      <c r="AF809" s="1">
        <v>30</v>
      </c>
      <c r="AG809" s="1">
        <v>0</v>
      </c>
      <c r="AH809" s="1" t="s">
        <v>1454</v>
      </c>
      <c r="AI809" s="1" t="s">
        <v>1454</v>
      </c>
      <c r="AJ809" s="1" t="s">
        <v>1454</v>
      </c>
      <c r="AK809" s="1" t="s">
        <v>1454</v>
      </c>
      <c r="AL809" s="1" t="s">
        <v>1454</v>
      </c>
      <c r="AM809" s="1" t="s">
        <v>1454</v>
      </c>
      <c r="AN809" s="1">
        <v>1</v>
      </c>
      <c r="AO809" s="1">
        <v>1</v>
      </c>
      <c r="AP809" s="1" t="s">
        <v>3086</v>
      </c>
      <c r="AQ809" s="1" t="s">
        <v>1454</v>
      </c>
      <c r="AR809" s="2">
        <v>1170344</v>
      </c>
      <c r="AS809" s="1" t="s">
        <v>3025</v>
      </c>
      <c r="AT809" s="1">
        <v>44181</v>
      </c>
      <c r="AU809" s="1">
        <v>0</v>
      </c>
      <c r="AV809" s="1">
        <v>0</v>
      </c>
      <c r="AW809" s="1">
        <v>0</v>
      </c>
      <c r="AX809" s="1" t="s">
        <v>1454</v>
      </c>
      <c r="AY809" s="1">
        <v>0</v>
      </c>
      <c r="AZ809" s="1" t="s">
        <v>3087</v>
      </c>
      <c r="BA809" s="1">
        <v>0</v>
      </c>
    </row>
    <row r="810" spans="1:53" x14ac:dyDescent="0.25">
      <c r="A810" s="309">
        <f t="shared" si="12"/>
        <v>2614691</v>
      </c>
      <c r="B810" s="1" t="s">
        <v>2639</v>
      </c>
      <c r="C810" s="1">
        <v>1064435352</v>
      </c>
      <c r="D810" s="1">
        <v>144105</v>
      </c>
      <c r="E810" s="1">
        <v>4</v>
      </c>
      <c r="F810" s="1">
        <v>1.06443535211778E+18</v>
      </c>
      <c r="G810" s="304">
        <v>43966</v>
      </c>
      <c r="H810" s="304">
        <v>46507</v>
      </c>
      <c r="I810" s="1">
        <v>0</v>
      </c>
      <c r="J810" s="1">
        <v>1</v>
      </c>
      <c r="K810" s="1">
        <v>16</v>
      </c>
      <c r="L810" s="1">
        <v>30</v>
      </c>
      <c r="M810" s="1">
        <v>2</v>
      </c>
      <c r="N810" s="305">
        <v>18</v>
      </c>
      <c r="O810" s="305">
        <v>19562</v>
      </c>
      <c r="P810" s="2">
        <v>4000000</v>
      </c>
      <c r="Q810" s="2">
        <v>84748</v>
      </c>
      <c r="R810" s="2">
        <v>3572636</v>
      </c>
      <c r="S810" s="1">
        <v>0</v>
      </c>
      <c r="T810" s="1">
        <v>0</v>
      </c>
      <c r="U810" s="1">
        <v>0</v>
      </c>
      <c r="W810" s="1">
        <v>0</v>
      </c>
      <c r="X810" s="1">
        <v>0</v>
      </c>
      <c r="Y810" s="1">
        <v>0</v>
      </c>
      <c r="AB810" s="304">
        <v>44499</v>
      </c>
      <c r="AC810" s="1">
        <v>1</v>
      </c>
      <c r="AD810" s="1" t="s">
        <v>3016</v>
      </c>
      <c r="AE810" s="1">
        <v>1</v>
      </c>
      <c r="AF810" s="1">
        <v>30</v>
      </c>
      <c r="AG810" s="1">
        <v>0</v>
      </c>
      <c r="AH810" s="1" t="s">
        <v>1454</v>
      </c>
      <c r="AI810" s="1" t="s">
        <v>1454</v>
      </c>
      <c r="AJ810" s="1" t="s">
        <v>1454</v>
      </c>
      <c r="AK810" s="1" t="s">
        <v>1454</v>
      </c>
      <c r="AL810" s="1" t="s">
        <v>1454</v>
      </c>
      <c r="AM810" s="1" t="s">
        <v>1454</v>
      </c>
      <c r="AN810" s="1">
        <v>1</v>
      </c>
      <c r="AO810" s="1">
        <v>1</v>
      </c>
      <c r="AP810" s="1" t="s">
        <v>3086</v>
      </c>
      <c r="AQ810" s="1" t="s">
        <v>1454</v>
      </c>
      <c r="AR810" s="2">
        <v>957945</v>
      </c>
      <c r="AS810" s="1" t="s">
        <v>3026</v>
      </c>
      <c r="AT810" s="1">
        <v>43966</v>
      </c>
      <c r="AU810" s="1">
        <v>0</v>
      </c>
      <c r="AV810" s="1">
        <v>0</v>
      </c>
      <c r="AW810" s="1">
        <v>0</v>
      </c>
      <c r="AX810" s="1" t="s">
        <v>1454</v>
      </c>
      <c r="AY810" s="1">
        <v>0</v>
      </c>
      <c r="AZ810" s="1" t="s">
        <v>3087</v>
      </c>
      <c r="BA810" s="1">
        <v>0</v>
      </c>
    </row>
    <row r="811" spans="1:53" x14ac:dyDescent="0.25">
      <c r="A811" s="309">
        <f t="shared" si="12"/>
        <v>0</v>
      </c>
      <c r="B811" s="1" t="s">
        <v>2639</v>
      </c>
      <c r="C811" s="1">
        <v>66764840</v>
      </c>
      <c r="D811" s="1">
        <v>144105</v>
      </c>
      <c r="E811" s="1">
        <v>4</v>
      </c>
      <c r="F811" s="1">
        <v>6.6764840260386496E+16</v>
      </c>
      <c r="G811" s="304">
        <v>43643</v>
      </c>
      <c r="H811" s="304">
        <v>45107</v>
      </c>
      <c r="I811" s="1">
        <v>0</v>
      </c>
      <c r="J811" s="1">
        <v>1</v>
      </c>
      <c r="K811" s="1">
        <v>26</v>
      </c>
      <c r="L811" s="1">
        <v>30</v>
      </c>
      <c r="M811" s="1">
        <v>2</v>
      </c>
      <c r="N811" s="1">
        <v>18</v>
      </c>
      <c r="O811" s="1">
        <v>19562</v>
      </c>
      <c r="P811" s="2">
        <v>10000000</v>
      </c>
      <c r="Q811" s="2">
        <v>307981</v>
      </c>
      <c r="R811" s="2">
        <v>5599238</v>
      </c>
      <c r="S811" s="1">
        <v>0</v>
      </c>
      <c r="T811" s="1">
        <v>0</v>
      </c>
      <c r="U811" s="1">
        <v>0</v>
      </c>
      <c r="W811" s="1">
        <v>0</v>
      </c>
      <c r="X811" s="1">
        <v>0</v>
      </c>
      <c r="Y811" s="1">
        <v>0</v>
      </c>
      <c r="AB811" s="304">
        <v>44498</v>
      </c>
      <c r="AC811" s="1">
        <v>1</v>
      </c>
      <c r="AD811" s="1" t="s">
        <v>3016</v>
      </c>
      <c r="AE811" s="1">
        <v>1</v>
      </c>
      <c r="AF811" s="1">
        <v>30</v>
      </c>
      <c r="AG811" s="1">
        <v>0</v>
      </c>
      <c r="AH811" s="1" t="s">
        <v>1454</v>
      </c>
      <c r="AI811" s="1" t="s">
        <v>1454</v>
      </c>
      <c r="AJ811" s="1" t="s">
        <v>1454</v>
      </c>
      <c r="AK811" s="1" t="s">
        <v>1454</v>
      </c>
      <c r="AL811" s="1" t="s">
        <v>1454</v>
      </c>
      <c r="AM811" s="1" t="s">
        <v>1454</v>
      </c>
      <c r="AN811" s="1">
        <v>1</v>
      </c>
      <c r="AO811" s="1">
        <v>1</v>
      </c>
      <c r="AP811" s="1" t="s">
        <v>3086</v>
      </c>
      <c r="AQ811" s="1" t="s">
        <v>1454</v>
      </c>
      <c r="AR811" s="2">
        <v>10286488</v>
      </c>
      <c r="AS811" s="1" t="s">
        <v>3040</v>
      </c>
      <c r="AT811" s="1">
        <v>43643</v>
      </c>
      <c r="AU811" s="1">
        <v>0</v>
      </c>
      <c r="AV811" s="1">
        <v>0</v>
      </c>
      <c r="AW811" s="1">
        <v>0</v>
      </c>
      <c r="AX811" s="1" t="s">
        <v>1454</v>
      </c>
      <c r="AY811" s="1">
        <v>890303093000</v>
      </c>
      <c r="AZ811" s="1">
        <v>0</v>
      </c>
      <c r="BA811" s="1">
        <v>0</v>
      </c>
    </row>
    <row r="812" spans="1:53" x14ac:dyDescent="0.25">
      <c r="A812" s="309">
        <f t="shared" si="12"/>
        <v>713074</v>
      </c>
      <c r="B812" s="1" t="s">
        <v>2639</v>
      </c>
      <c r="C812" s="1">
        <v>1144048560</v>
      </c>
      <c r="D812" s="1">
        <v>144105</v>
      </c>
      <c r="E812" s="1">
        <v>4</v>
      </c>
      <c r="F812" s="1">
        <v>1.14404856021038E+18</v>
      </c>
      <c r="G812" s="304">
        <v>44083</v>
      </c>
      <c r="H812" s="304">
        <v>45168</v>
      </c>
      <c r="I812" s="1">
        <v>0</v>
      </c>
      <c r="J812" s="1">
        <v>1</v>
      </c>
      <c r="K812" s="1">
        <v>14</v>
      </c>
      <c r="L812" s="1">
        <v>30</v>
      </c>
      <c r="M812" s="1">
        <v>2</v>
      </c>
      <c r="N812" s="305">
        <v>18</v>
      </c>
      <c r="O812" s="305">
        <v>19562</v>
      </c>
      <c r="P812" s="2">
        <v>3600000</v>
      </c>
      <c r="Q812" s="2">
        <v>135630</v>
      </c>
      <c r="R812" s="2">
        <v>2459019</v>
      </c>
      <c r="S812" s="1">
        <v>0</v>
      </c>
      <c r="T812" s="1">
        <v>0</v>
      </c>
      <c r="U812" s="1">
        <v>0</v>
      </c>
      <c r="W812" s="1">
        <v>0</v>
      </c>
      <c r="X812" s="1">
        <v>0</v>
      </c>
      <c r="Y812" s="1">
        <v>0</v>
      </c>
      <c r="AB812" s="304">
        <v>44499</v>
      </c>
      <c r="AC812" s="1">
        <v>1</v>
      </c>
      <c r="AD812" s="1" t="s">
        <v>3016</v>
      </c>
      <c r="AE812" s="1">
        <v>1</v>
      </c>
      <c r="AF812" s="1">
        <v>30</v>
      </c>
      <c r="AG812" s="1">
        <v>0</v>
      </c>
      <c r="AH812" s="1" t="s">
        <v>1454</v>
      </c>
      <c r="AI812" s="1" t="s">
        <v>1454</v>
      </c>
      <c r="AJ812" s="1" t="s">
        <v>1454</v>
      </c>
      <c r="AK812" s="1" t="s">
        <v>1454</v>
      </c>
      <c r="AL812" s="1" t="s">
        <v>1454</v>
      </c>
      <c r="AM812" s="1" t="s">
        <v>1454</v>
      </c>
      <c r="AN812" s="1">
        <v>1</v>
      </c>
      <c r="AO812" s="1">
        <v>1</v>
      </c>
      <c r="AP812" s="1" t="s">
        <v>3086</v>
      </c>
      <c r="AQ812" s="1" t="s">
        <v>1454</v>
      </c>
      <c r="AR812" s="2">
        <v>1745945</v>
      </c>
      <c r="AS812" s="1" t="s">
        <v>3023</v>
      </c>
      <c r="AT812" s="1">
        <v>44083</v>
      </c>
      <c r="AU812" s="1">
        <v>0</v>
      </c>
      <c r="AV812" s="1">
        <v>0</v>
      </c>
      <c r="AW812" s="1">
        <v>0</v>
      </c>
      <c r="AX812" s="1" t="s">
        <v>1454</v>
      </c>
      <c r="AY812" s="1" t="s">
        <v>1454</v>
      </c>
      <c r="AZ812" s="1">
        <v>0</v>
      </c>
      <c r="BA812" s="1">
        <v>0</v>
      </c>
    </row>
    <row r="813" spans="1:53" x14ac:dyDescent="0.25">
      <c r="A813" s="309">
        <f t="shared" si="12"/>
        <v>249239</v>
      </c>
      <c r="B813" s="1" t="s">
        <v>2639</v>
      </c>
      <c r="C813" s="1">
        <v>1144048560</v>
      </c>
      <c r="D813" s="1">
        <v>144105</v>
      </c>
      <c r="E813" s="1">
        <v>4</v>
      </c>
      <c r="F813" s="1">
        <v>1.14404856026038E+18</v>
      </c>
      <c r="G813" s="304">
        <v>43607</v>
      </c>
      <c r="H813" s="304">
        <v>44711</v>
      </c>
      <c r="I813" s="1">
        <v>0</v>
      </c>
      <c r="J813" s="1">
        <v>1</v>
      </c>
      <c r="K813" s="1">
        <v>26</v>
      </c>
      <c r="L813" s="1">
        <v>30</v>
      </c>
      <c r="M813" s="1">
        <v>2</v>
      </c>
      <c r="N813" s="305">
        <v>18.600000000000001</v>
      </c>
      <c r="O813" s="305">
        <v>20271</v>
      </c>
      <c r="P813" s="2">
        <v>2500000</v>
      </c>
      <c r="Q813" s="2">
        <v>94558</v>
      </c>
      <c r="R813" s="2">
        <v>859497</v>
      </c>
      <c r="S813" s="1">
        <v>0</v>
      </c>
      <c r="T813" s="1">
        <v>0</v>
      </c>
      <c r="U813" s="1">
        <v>0</v>
      </c>
      <c r="W813" s="1">
        <v>0</v>
      </c>
      <c r="X813" s="1">
        <v>0</v>
      </c>
      <c r="Y813" s="1">
        <v>0</v>
      </c>
      <c r="AB813" s="304">
        <v>44499</v>
      </c>
      <c r="AC813" s="1">
        <v>1</v>
      </c>
      <c r="AD813" s="1" t="s">
        <v>3016</v>
      </c>
      <c r="AE813" s="1">
        <v>1</v>
      </c>
      <c r="AF813" s="1">
        <v>30</v>
      </c>
      <c r="AG813" s="1">
        <v>0</v>
      </c>
      <c r="AH813" s="1" t="s">
        <v>1454</v>
      </c>
      <c r="AI813" s="1" t="s">
        <v>1454</v>
      </c>
      <c r="AJ813" s="1" t="s">
        <v>1454</v>
      </c>
      <c r="AK813" s="1" t="s">
        <v>1454</v>
      </c>
      <c r="AL813" s="1" t="s">
        <v>1454</v>
      </c>
      <c r="AM813" s="1" t="s">
        <v>1454</v>
      </c>
      <c r="AN813" s="1">
        <v>1</v>
      </c>
      <c r="AO813" s="1">
        <v>1</v>
      </c>
      <c r="AP813" s="1" t="s">
        <v>3086</v>
      </c>
      <c r="AQ813" s="1" t="s">
        <v>1454</v>
      </c>
      <c r="AR813" s="2">
        <v>610258</v>
      </c>
      <c r="AS813" s="1" t="s">
        <v>3040</v>
      </c>
      <c r="AT813" s="1">
        <v>43607</v>
      </c>
      <c r="AU813" s="1">
        <v>0</v>
      </c>
      <c r="AV813" s="1">
        <v>0</v>
      </c>
      <c r="AW813" s="1">
        <v>0</v>
      </c>
      <c r="AX813" s="1" t="s">
        <v>1454</v>
      </c>
      <c r="AY813" s="1" t="s">
        <v>1454</v>
      </c>
      <c r="AZ813" s="1">
        <v>0</v>
      </c>
      <c r="BA813" s="1">
        <v>0</v>
      </c>
    </row>
    <row r="814" spans="1:53" x14ac:dyDescent="0.25">
      <c r="A814" s="309">
        <f t="shared" si="12"/>
        <v>127779</v>
      </c>
      <c r="B814" s="1" t="s">
        <v>2639</v>
      </c>
      <c r="C814" s="1">
        <v>1144048560</v>
      </c>
      <c r="D814" s="1">
        <v>144105</v>
      </c>
      <c r="E814" s="1">
        <v>4</v>
      </c>
      <c r="F814" s="1">
        <v>1.1440485601246799E+18</v>
      </c>
      <c r="G814" s="304">
        <v>44291</v>
      </c>
      <c r="H814" s="304">
        <v>44650</v>
      </c>
      <c r="I814" s="1">
        <v>0</v>
      </c>
      <c r="J814" s="1">
        <v>1</v>
      </c>
      <c r="K814" s="1">
        <v>7</v>
      </c>
      <c r="L814" s="1">
        <v>30</v>
      </c>
      <c r="M814" s="1">
        <v>2</v>
      </c>
      <c r="N814" s="1">
        <v>19.2</v>
      </c>
      <c r="O814" s="1">
        <v>20983</v>
      </c>
      <c r="P814" s="2">
        <v>1000000</v>
      </c>
      <c r="Q814" s="2">
        <v>92539</v>
      </c>
      <c r="R814" s="2">
        <v>440643</v>
      </c>
      <c r="S814" s="1">
        <v>0</v>
      </c>
      <c r="T814" s="1">
        <v>0</v>
      </c>
      <c r="U814" s="1">
        <v>0</v>
      </c>
      <c r="W814" s="1">
        <v>0</v>
      </c>
      <c r="X814" s="1">
        <v>0</v>
      </c>
      <c r="Y814" s="1">
        <v>0</v>
      </c>
      <c r="AB814" s="304">
        <v>44499</v>
      </c>
      <c r="AC814" s="1">
        <v>1</v>
      </c>
      <c r="AD814" s="1" t="s">
        <v>3016</v>
      </c>
      <c r="AE814" s="1">
        <v>1</v>
      </c>
      <c r="AF814" s="1">
        <v>30</v>
      </c>
      <c r="AG814" s="1">
        <v>0</v>
      </c>
      <c r="AH814" s="1" t="s">
        <v>1454</v>
      </c>
      <c r="AI814" s="1" t="s">
        <v>1454</v>
      </c>
      <c r="AJ814" s="1" t="s">
        <v>1454</v>
      </c>
      <c r="AK814" s="1" t="s">
        <v>1454</v>
      </c>
      <c r="AL814" s="1" t="s">
        <v>1454</v>
      </c>
      <c r="AM814" s="1" t="s">
        <v>1454</v>
      </c>
      <c r="AN814" s="1">
        <v>1</v>
      </c>
      <c r="AO814" s="1">
        <v>1</v>
      </c>
      <c r="AP814" s="1" t="s">
        <v>3086</v>
      </c>
      <c r="AQ814" s="1" t="s">
        <v>1454</v>
      </c>
      <c r="AR814" s="2">
        <v>312864</v>
      </c>
      <c r="AS814" s="1" t="s">
        <v>3018</v>
      </c>
      <c r="AT814" s="1">
        <v>44291</v>
      </c>
      <c r="AU814" s="1">
        <v>0</v>
      </c>
      <c r="AV814" s="1">
        <v>0</v>
      </c>
      <c r="AW814" s="1">
        <v>0</v>
      </c>
      <c r="AX814" s="1" t="s">
        <v>1454</v>
      </c>
      <c r="AY814" s="1" t="s">
        <v>1454</v>
      </c>
      <c r="AZ814" s="1">
        <v>0</v>
      </c>
      <c r="BA814" s="1">
        <v>0</v>
      </c>
    </row>
    <row r="815" spans="1:53" x14ac:dyDescent="0.25">
      <c r="A815" s="309">
        <f t="shared" si="12"/>
        <v>3946408</v>
      </c>
      <c r="B815" s="1" t="s">
        <v>2639</v>
      </c>
      <c r="C815" s="1">
        <v>1130605614</v>
      </c>
      <c r="D815" s="1">
        <v>144105</v>
      </c>
      <c r="E815" s="1">
        <v>4</v>
      </c>
      <c r="F815" s="1">
        <v>1.13060561411778E+18</v>
      </c>
      <c r="G815" s="304">
        <v>44083</v>
      </c>
      <c r="H815" s="304">
        <v>46264</v>
      </c>
      <c r="I815" s="1">
        <v>0</v>
      </c>
      <c r="J815" s="1">
        <v>1</v>
      </c>
      <c r="K815" s="1">
        <v>14</v>
      </c>
      <c r="L815" s="1">
        <v>30</v>
      </c>
      <c r="M815" s="1">
        <v>2</v>
      </c>
      <c r="N815" s="305">
        <v>18</v>
      </c>
      <c r="O815" s="305">
        <v>19562</v>
      </c>
      <c r="P815" s="2">
        <v>12349000</v>
      </c>
      <c r="Q815" s="2">
        <v>285858</v>
      </c>
      <c r="R815" s="2">
        <v>10884878</v>
      </c>
      <c r="S815" s="1">
        <v>0</v>
      </c>
      <c r="T815" s="1">
        <v>0</v>
      </c>
      <c r="U815" s="1">
        <v>0</v>
      </c>
      <c r="W815" s="1">
        <v>0</v>
      </c>
      <c r="X815" s="1">
        <v>0</v>
      </c>
      <c r="Y815" s="1">
        <v>0</v>
      </c>
      <c r="AB815" s="304">
        <v>44499</v>
      </c>
      <c r="AC815" s="1">
        <v>1</v>
      </c>
      <c r="AD815" s="1" t="s">
        <v>3016</v>
      </c>
      <c r="AE815" s="1">
        <v>1</v>
      </c>
      <c r="AF815" s="1">
        <v>30</v>
      </c>
      <c r="AG815" s="1">
        <v>0</v>
      </c>
      <c r="AH815" s="1" t="s">
        <v>1454</v>
      </c>
      <c r="AI815" s="1" t="s">
        <v>1454</v>
      </c>
      <c r="AJ815" s="1" t="s">
        <v>1454</v>
      </c>
      <c r="AK815" s="1" t="s">
        <v>1454</v>
      </c>
      <c r="AL815" s="1" t="s">
        <v>1454</v>
      </c>
      <c r="AM815" s="1" t="s">
        <v>1454</v>
      </c>
      <c r="AN815" s="1">
        <v>1</v>
      </c>
      <c r="AO815" s="1">
        <v>1</v>
      </c>
      <c r="AP815" s="1" t="s">
        <v>3086</v>
      </c>
      <c r="AQ815" s="1" t="s">
        <v>1454</v>
      </c>
      <c r="AR815" s="2">
        <v>6938470</v>
      </c>
      <c r="AS815" s="1" t="s">
        <v>3026</v>
      </c>
      <c r="AT815" s="1">
        <v>44083</v>
      </c>
      <c r="AU815" s="1">
        <v>0</v>
      </c>
      <c r="AV815" s="1">
        <v>0</v>
      </c>
      <c r="AW815" s="1">
        <v>0</v>
      </c>
      <c r="AX815" s="1" t="s">
        <v>1454</v>
      </c>
      <c r="AY815" s="1">
        <v>0</v>
      </c>
      <c r="AZ815" s="1">
        <v>0</v>
      </c>
      <c r="BA815" s="1">
        <v>0</v>
      </c>
    </row>
    <row r="816" spans="1:53" x14ac:dyDescent="0.25">
      <c r="A816" s="309">
        <f t="shared" si="12"/>
        <v>755277</v>
      </c>
      <c r="B816" s="1" t="s">
        <v>2639</v>
      </c>
      <c r="C816" s="1">
        <v>1113639838</v>
      </c>
      <c r="D816" s="1">
        <v>144205</v>
      </c>
      <c r="E816" s="1">
        <v>4</v>
      </c>
      <c r="F816" s="1">
        <v>1.11363983810498E+18</v>
      </c>
      <c r="G816" s="304">
        <v>43371</v>
      </c>
      <c r="H816" s="304">
        <v>44864</v>
      </c>
      <c r="I816" s="1">
        <v>0</v>
      </c>
      <c r="J816" s="1">
        <v>1</v>
      </c>
      <c r="K816" s="1">
        <v>36</v>
      </c>
      <c r="L816" s="1">
        <v>30</v>
      </c>
      <c r="M816" s="1">
        <v>2</v>
      </c>
      <c r="N816" s="305">
        <v>17.399999999999999</v>
      </c>
      <c r="O816" s="305">
        <v>18857</v>
      </c>
      <c r="P816" s="2">
        <v>2249797</v>
      </c>
      <c r="Q816" s="2">
        <v>64826</v>
      </c>
      <c r="R816" s="2">
        <v>755277</v>
      </c>
      <c r="S816" s="1">
        <v>10430</v>
      </c>
      <c r="T816" s="1">
        <v>0</v>
      </c>
      <c r="U816" s="1">
        <v>0</v>
      </c>
      <c r="W816" s="1">
        <v>0</v>
      </c>
      <c r="X816" s="1">
        <v>0</v>
      </c>
      <c r="Y816" s="1">
        <v>0</v>
      </c>
      <c r="AB816" s="304">
        <v>44500</v>
      </c>
      <c r="AC816" s="1">
        <v>1</v>
      </c>
      <c r="AD816" s="1" t="s">
        <v>3016</v>
      </c>
      <c r="AE816" s="1">
        <v>1</v>
      </c>
      <c r="AF816" s="1">
        <v>30</v>
      </c>
      <c r="AG816" s="1">
        <v>0</v>
      </c>
      <c r="AH816" s="1" t="s">
        <v>1454</v>
      </c>
      <c r="AI816" s="1" t="s">
        <v>1454</v>
      </c>
      <c r="AJ816" s="1" t="s">
        <v>1454</v>
      </c>
      <c r="AK816" s="1" t="s">
        <v>1454</v>
      </c>
      <c r="AL816" s="1" t="s">
        <v>1454</v>
      </c>
      <c r="AM816" s="1" t="s">
        <v>1454</v>
      </c>
      <c r="AN816" s="1">
        <v>1</v>
      </c>
      <c r="AO816" s="1">
        <v>1</v>
      </c>
      <c r="AP816" s="1" t="s">
        <v>3086</v>
      </c>
      <c r="AQ816" s="1" t="s">
        <v>1454</v>
      </c>
      <c r="AR816" s="2">
        <v>0</v>
      </c>
      <c r="AS816" s="1" t="s">
        <v>3017</v>
      </c>
      <c r="AT816" s="1">
        <v>43377</v>
      </c>
      <c r="AU816" s="1">
        <v>0</v>
      </c>
      <c r="AV816" s="1">
        <v>0</v>
      </c>
      <c r="AW816" s="1">
        <v>0</v>
      </c>
      <c r="AX816" s="1" t="s">
        <v>1454</v>
      </c>
      <c r="AY816" s="1">
        <v>1</v>
      </c>
      <c r="AZ816" s="1" t="s">
        <v>3089</v>
      </c>
      <c r="BA816" s="1">
        <v>0</v>
      </c>
    </row>
    <row r="817" spans="1:53" x14ac:dyDescent="0.25">
      <c r="A817" s="309">
        <f t="shared" si="12"/>
        <v>0</v>
      </c>
      <c r="B817" s="1" t="s">
        <v>2639</v>
      </c>
      <c r="C817" s="1">
        <v>16732410</v>
      </c>
      <c r="D817" s="1">
        <v>144105</v>
      </c>
      <c r="E817" s="1">
        <v>4</v>
      </c>
      <c r="F817" s="1">
        <v>1.67324101154878E+16</v>
      </c>
      <c r="G817" s="304">
        <v>43908</v>
      </c>
      <c r="H817" s="304">
        <v>44650</v>
      </c>
      <c r="I817" s="1">
        <v>0</v>
      </c>
      <c r="J817" s="1">
        <v>1</v>
      </c>
      <c r="K817" s="1">
        <v>16</v>
      </c>
      <c r="L817" s="1">
        <v>30</v>
      </c>
      <c r="M817" s="1">
        <v>2</v>
      </c>
      <c r="N817" s="305">
        <v>11.4</v>
      </c>
      <c r="O817" s="305">
        <v>12015</v>
      </c>
      <c r="P817" s="2">
        <v>2600000</v>
      </c>
      <c r="Q817" s="2">
        <v>122013</v>
      </c>
      <c r="R817" s="2">
        <v>934664</v>
      </c>
      <c r="S817" s="1">
        <v>0</v>
      </c>
      <c r="T817" s="1">
        <v>0</v>
      </c>
      <c r="U817" s="1">
        <v>0</v>
      </c>
      <c r="W817" s="1">
        <v>0</v>
      </c>
      <c r="X817" s="1">
        <v>0</v>
      </c>
      <c r="Y817" s="1">
        <v>0</v>
      </c>
      <c r="AB817" s="304">
        <v>44498</v>
      </c>
      <c r="AC817" s="1">
        <v>1</v>
      </c>
      <c r="AD817" s="1" t="s">
        <v>3016</v>
      </c>
      <c r="AE817" s="1">
        <v>1</v>
      </c>
      <c r="AF817" s="1">
        <v>30</v>
      </c>
      <c r="AG817" s="1">
        <v>0</v>
      </c>
      <c r="AH817" s="1" t="s">
        <v>1454</v>
      </c>
      <c r="AI817" s="1" t="s">
        <v>1454</v>
      </c>
      <c r="AJ817" s="1" t="s">
        <v>1454</v>
      </c>
      <c r="AK817" s="1" t="s">
        <v>1454</v>
      </c>
      <c r="AL817" s="1" t="s">
        <v>1454</v>
      </c>
      <c r="AM817" s="1" t="s">
        <v>1454</v>
      </c>
      <c r="AN817" s="1">
        <v>1</v>
      </c>
      <c r="AO817" s="1">
        <v>1</v>
      </c>
      <c r="AP817" s="1" t="s">
        <v>3086</v>
      </c>
      <c r="AQ817" s="1" t="s">
        <v>1454</v>
      </c>
      <c r="AR817" s="2">
        <v>1773423</v>
      </c>
      <c r="AS817" s="1" t="s">
        <v>3020</v>
      </c>
      <c r="AT817" s="1">
        <v>43908</v>
      </c>
      <c r="AU817" s="1">
        <v>0</v>
      </c>
      <c r="AV817" s="1">
        <v>0</v>
      </c>
      <c r="AW817" s="1">
        <v>0</v>
      </c>
      <c r="AX817" s="1" t="s">
        <v>1454</v>
      </c>
      <c r="AY817" s="1">
        <v>890303093000</v>
      </c>
      <c r="AZ817" s="1">
        <v>0</v>
      </c>
      <c r="BA817" s="1">
        <v>0</v>
      </c>
    </row>
    <row r="818" spans="1:53" x14ac:dyDescent="0.25">
      <c r="A818" s="309">
        <f t="shared" si="12"/>
        <v>0</v>
      </c>
      <c r="B818" s="1" t="s">
        <v>2639</v>
      </c>
      <c r="C818" s="1">
        <v>16732410</v>
      </c>
      <c r="D818" s="1">
        <v>144105</v>
      </c>
      <c r="E818" s="1">
        <v>4</v>
      </c>
      <c r="F818" s="1">
        <v>1.67324101154889E+16</v>
      </c>
      <c r="G818" s="304">
        <v>44253</v>
      </c>
      <c r="H818" s="304">
        <v>44620</v>
      </c>
      <c r="I818" s="1">
        <v>0</v>
      </c>
      <c r="J818" s="1">
        <v>1</v>
      </c>
      <c r="K818" s="1">
        <v>8</v>
      </c>
      <c r="L818" s="1">
        <v>30</v>
      </c>
      <c r="M818" s="1">
        <v>2</v>
      </c>
      <c r="N818" s="305">
        <v>9</v>
      </c>
      <c r="O818" s="305">
        <v>9381</v>
      </c>
      <c r="P818" s="2">
        <v>500000</v>
      </c>
      <c r="Q818" s="2">
        <v>43793</v>
      </c>
      <c r="R818" s="2">
        <v>171828</v>
      </c>
      <c r="S818" s="1">
        <v>0</v>
      </c>
      <c r="T818" s="1">
        <v>0</v>
      </c>
      <c r="U818" s="1">
        <v>0</v>
      </c>
      <c r="W818" s="1">
        <v>0</v>
      </c>
      <c r="X818" s="1">
        <v>0</v>
      </c>
      <c r="Y818" s="1">
        <v>0</v>
      </c>
      <c r="AB818" s="304">
        <v>44498</v>
      </c>
      <c r="AC818" s="1">
        <v>1</v>
      </c>
      <c r="AD818" s="1" t="s">
        <v>3016</v>
      </c>
      <c r="AE818" s="1">
        <v>1</v>
      </c>
      <c r="AF818" s="1">
        <v>30</v>
      </c>
      <c r="AG818" s="1">
        <v>0</v>
      </c>
      <c r="AH818" s="1" t="s">
        <v>1454</v>
      </c>
      <c r="AI818" s="1" t="s">
        <v>1454</v>
      </c>
      <c r="AJ818" s="1" t="s">
        <v>1454</v>
      </c>
      <c r="AK818" s="1" t="s">
        <v>1454</v>
      </c>
      <c r="AL818" s="1" t="s">
        <v>1454</v>
      </c>
      <c r="AM818" s="1" t="s">
        <v>1454</v>
      </c>
      <c r="AN818" s="1">
        <v>1</v>
      </c>
      <c r="AO818" s="1">
        <v>1</v>
      </c>
      <c r="AP818" s="1" t="s">
        <v>3086</v>
      </c>
      <c r="AQ818" s="1" t="s">
        <v>1454</v>
      </c>
      <c r="AR818" s="2">
        <v>326025</v>
      </c>
      <c r="AS818" s="1" t="s">
        <v>3020</v>
      </c>
      <c r="AT818" s="1">
        <v>44253</v>
      </c>
      <c r="AU818" s="1">
        <v>0</v>
      </c>
      <c r="AV818" s="1">
        <v>0</v>
      </c>
      <c r="AW818" s="1">
        <v>0</v>
      </c>
      <c r="AX818" s="1" t="s">
        <v>1454</v>
      </c>
      <c r="AY818" s="1">
        <v>890303093000</v>
      </c>
      <c r="AZ818" s="1">
        <v>0</v>
      </c>
      <c r="BA818" s="1">
        <v>0</v>
      </c>
    </row>
    <row r="819" spans="1:53" x14ac:dyDescent="0.25">
      <c r="A819" s="309">
        <f t="shared" si="12"/>
        <v>0</v>
      </c>
      <c r="B819" s="1" t="s">
        <v>2639</v>
      </c>
      <c r="C819" s="1">
        <v>16732410</v>
      </c>
      <c r="D819" s="1">
        <v>144105</v>
      </c>
      <c r="E819" s="1">
        <v>4</v>
      </c>
      <c r="F819" s="1">
        <v>1.67324102103891E+16</v>
      </c>
      <c r="G819" s="304">
        <v>44329</v>
      </c>
      <c r="H819" s="304">
        <v>44895</v>
      </c>
      <c r="I819" s="1">
        <v>0</v>
      </c>
      <c r="J819" s="1">
        <v>1</v>
      </c>
      <c r="K819" s="1">
        <v>5</v>
      </c>
      <c r="L819" s="1">
        <v>30</v>
      </c>
      <c r="M819" s="1">
        <v>2</v>
      </c>
      <c r="N819" s="305">
        <v>13.2</v>
      </c>
      <c r="O819" s="305">
        <v>14029</v>
      </c>
      <c r="P819" s="2">
        <v>1000000</v>
      </c>
      <c r="Q819" s="2">
        <v>62951</v>
      </c>
      <c r="R819" s="2">
        <v>745978</v>
      </c>
      <c r="S819" s="1">
        <v>0</v>
      </c>
      <c r="T819" s="1">
        <v>0</v>
      </c>
      <c r="U819" s="1">
        <v>0</v>
      </c>
      <c r="W819" s="1">
        <v>0</v>
      </c>
      <c r="X819" s="1">
        <v>0</v>
      </c>
      <c r="Y819" s="1">
        <v>0</v>
      </c>
      <c r="AB819" s="304">
        <v>44498</v>
      </c>
      <c r="AC819" s="1">
        <v>1</v>
      </c>
      <c r="AD819" s="1" t="s">
        <v>3016</v>
      </c>
      <c r="AE819" s="1">
        <v>1</v>
      </c>
      <c r="AF819" s="1">
        <v>30</v>
      </c>
      <c r="AG819" s="1">
        <v>0</v>
      </c>
      <c r="AH819" s="1" t="s">
        <v>1454</v>
      </c>
      <c r="AI819" s="1" t="s">
        <v>1454</v>
      </c>
      <c r="AJ819" s="1" t="s">
        <v>1454</v>
      </c>
      <c r="AK819" s="1" t="s">
        <v>1454</v>
      </c>
      <c r="AL819" s="1" t="s">
        <v>1454</v>
      </c>
      <c r="AM819" s="1" t="s">
        <v>1454</v>
      </c>
      <c r="AN819" s="1">
        <v>1</v>
      </c>
      <c r="AO819" s="1">
        <v>1</v>
      </c>
      <c r="AP819" s="1" t="s">
        <v>3086</v>
      </c>
      <c r="AQ819" s="1" t="s">
        <v>1454</v>
      </c>
      <c r="AR819" s="2">
        <v>1415412</v>
      </c>
      <c r="AS819" s="1" t="s">
        <v>3023</v>
      </c>
      <c r="AT819" s="1">
        <v>44329</v>
      </c>
      <c r="AU819" s="1">
        <v>0</v>
      </c>
      <c r="AV819" s="1">
        <v>0</v>
      </c>
      <c r="AW819" s="1">
        <v>0</v>
      </c>
      <c r="AX819" s="1" t="s">
        <v>1454</v>
      </c>
      <c r="AY819" s="1">
        <v>890303093000</v>
      </c>
      <c r="AZ819" s="1">
        <v>0</v>
      </c>
      <c r="BA819" s="1">
        <v>0</v>
      </c>
    </row>
    <row r="820" spans="1:53" x14ac:dyDescent="0.25">
      <c r="A820" s="309">
        <f t="shared" si="12"/>
        <v>16267628</v>
      </c>
      <c r="B820" s="1" t="s">
        <v>2639</v>
      </c>
      <c r="C820" s="1">
        <v>38550470</v>
      </c>
      <c r="D820" s="1">
        <v>144105</v>
      </c>
      <c r="E820" s="1">
        <v>4</v>
      </c>
      <c r="F820" s="1">
        <v>3.8550470117788096E+16</v>
      </c>
      <c r="G820" s="304">
        <v>44021</v>
      </c>
      <c r="H820" s="304">
        <v>46568</v>
      </c>
      <c r="I820" s="1">
        <v>0</v>
      </c>
      <c r="J820" s="1">
        <v>1</v>
      </c>
      <c r="K820" s="1">
        <v>16</v>
      </c>
      <c r="L820" s="1">
        <v>30</v>
      </c>
      <c r="M820" s="1">
        <v>2</v>
      </c>
      <c r="N820" s="305">
        <v>18</v>
      </c>
      <c r="O820" s="305">
        <v>19562</v>
      </c>
      <c r="P820" s="2">
        <v>22151000</v>
      </c>
      <c r="Q820" s="2">
        <v>469313</v>
      </c>
      <c r="R820" s="2">
        <v>19784367</v>
      </c>
      <c r="S820" s="1">
        <v>0</v>
      </c>
      <c r="T820" s="1">
        <v>0</v>
      </c>
      <c r="U820" s="1">
        <v>0</v>
      </c>
      <c r="W820" s="1">
        <v>0</v>
      </c>
      <c r="X820" s="1">
        <v>0</v>
      </c>
      <c r="Y820" s="1">
        <v>0</v>
      </c>
      <c r="AB820" s="304">
        <v>44498</v>
      </c>
      <c r="AC820" s="1">
        <v>1</v>
      </c>
      <c r="AD820" s="1" t="s">
        <v>3016</v>
      </c>
      <c r="AE820" s="1">
        <v>1</v>
      </c>
      <c r="AF820" s="1">
        <v>30</v>
      </c>
      <c r="AG820" s="1">
        <v>0</v>
      </c>
      <c r="AH820" s="1" t="s">
        <v>1454</v>
      </c>
      <c r="AI820" s="1" t="s">
        <v>1454</v>
      </c>
      <c r="AJ820" s="1" t="s">
        <v>1454</v>
      </c>
      <c r="AK820" s="1" t="s">
        <v>1454</v>
      </c>
      <c r="AL820" s="1" t="s">
        <v>1454</v>
      </c>
      <c r="AM820" s="1" t="s">
        <v>1454</v>
      </c>
      <c r="AN820" s="1">
        <v>1</v>
      </c>
      <c r="AO820" s="1">
        <v>1</v>
      </c>
      <c r="AP820" s="1" t="s">
        <v>3086</v>
      </c>
      <c r="AQ820" s="1" t="s">
        <v>1454</v>
      </c>
      <c r="AR820" s="2">
        <v>3516739</v>
      </c>
      <c r="AS820" s="1" t="s">
        <v>3026</v>
      </c>
      <c r="AT820" s="1">
        <v>44021</v>
      </c>
      <c r="AU820" s="1">
        <v>0</v>
      </c>
      <c r="AV820" s="1">
        <v>0</v>
      </c>
      <c r="AW820" s="1">
        <v>0</v>
      </c>
      <c r="AX820" s="1" t="s">
        <v>1454</v>
      </c>
      <c r="AY820" s="1">
        <v>890303093000</v>
      </c>
      <c r="AZ820" s="1">
        <v>0</v>
      </c>
      <c r="BA820" s="1">
        <v>0</v>
      </c>
    </row>
    <row r="821" spans="1:53" x14ac:dyDescent="0.25">
      <c r="A821" s="309">
        <f t="shared" si="12"/>
        <v>1385903</v>
      </c>
      <c r="B821" s="1" t="s">
        <v>2639</v>
      </c>
      <c r="C821" s="1">
        <v>1107047501</v>
      </c>
      <c r="D821" s="1">
        <v>144105</v>
      </c>
      <c r="E821" s="1">
        <v>4</v>
      </c>
      <c r="F821" s="1">
        <v>1.1070475011246799E+18</v>
      </c>
      <c r="G821" s="304">
        <v>44012</v>
      </c>
      <c r="H821" s="304">
        <v>44742</v>
      </c>
      <c r="I821" s="1">
        <v>0</v>
      </c>
      <c r="J821" s="1">
        <v>1</v>
      </c>
      <c r="K821" s="1">
        <v>2</v>
      </c>
      <c r="L821" s="1">
        <v>30</v>
      </c>
      <c r="M821" s="1">
        <v>2</v>
      </c>
      <c r="N821" s="305">
        <v>21.6</v>
      </c>
      <c r="O821" s="305">
        <v>23872</v>
      </c>
      <c r="P821" s="2">
        <v>2000000</v>
      </c>
      <c r="Q821" s="2">
        <v>103646</v>
      </c>
      <c r="R821" s="2">
        <v>1864172</v>
      </c>
      <c r="S821" s="1">
        <v>0</v>
      </c>
      <c r="T821" s="1">
        <v>0</v>
      </c>
      <c r="U821" s="1">
        <v>0</v>
      </c>
      <c r="W821" s="1">
        <v>0</v>
      </c>
      <c r="X821" s="1">
        <v>0</v>
      </c>
      <c r="Y821" s="1">
        <v>0</v>
      </c>
      <c r="AB821" s="304">
        <v>44499</v>
      </c>
      <c r="AC821" s="1">
        <v>1</v>
      </c>
      <c r="AD821" s="1" t="s">
        <v>3016</v>
      </c>
      <c r="AE821" s="1">
        <v>1</v>
      </c>
      <c r="AF821" s="1">
        <v>30</v>
      </c>
      <c r="AG821" s="1">
        <v>0</v>
      </c>
      <c r="AH821" s="1" t="s">
        <v>1454</v>
      </c>
      <c r="AI821" s="1" t="s">
        <v>1454</v>
      </c>
      <c r="AJ821" s="1" t="s">
        <v>1454</v>
      </c>
      <c r="AK821" s="1" t="s">
        <v>1454</v>
      </c>
      <c r="AL821" s="1" t="s">
        <v>1454</v>
      </c>
      <c r="AM821" s="1" t="s">
        <v>1454</v>
      </c>
      <c r="AN821" s="1">
        <v>1</v>
      </c>
      <c r="AO821" s="1">
        <v>1</v>
      </c>
      <c r="AP821" s="1" t="s">
        <v>3086</v>
      </c>
      <c r="AQ821" s="1" t="s">
        <v>1454</v>
      </c>
      <c r="AR821" s="2">
        <v>478269</v>
      </c>
      <c r="AS821" s="1" t="s">
        <v>3018</v>
      </c>
      <c r="AT821" s="1">
        <v>44012</v>
      </c>
      <c r="AU821" s="1">
        <v>0</v>
      </c>
      <c r="AV821" s="1">
        <v>0</v>
      </c>
      <c r="AW821" s="1">
        <v>0</v>
      </c>
      <c r="AX821" s="1" t="s">
        <v>1454</v>
      </c>
      <c r="AY821" s="1">
        <v>0</v>
      </c>
      <c r="AZ821" s="1">
        <v>0</v>
      </c>
      <c r="BA821" s="1">
        <v>0</v>
      </c>
    </row>
    <row r="822" spans="1:53" x14ac:dyDescent="0.25">
      <c r="A822" s="309">
        <f t="shared" si="12"/>
        <v>7439589</v>
      </c>
      <c r="B822" s="1" t="s">
        <v>2639</v>
      </c>
      <c r="C822" s="1">
        <v>1107047501</v>
      </c>
      <c r="D822" s="1">
        <v>144105</v>
      </c>
      <c r="E822" s="1">
        <v>4</v>
      </c>
      <c r="F822" s="1">
        <v>1.10704750111778E+18</v>
      </c>
      <c r="G822" s="304">
        <v>43938</v>
      </c>
      <c r="H822" s="304">
        <v>46507</v>
      </c>
      <c r="I822" s="1">
        <v>0</v>
      </c>
      <c r="J822" s="1">
        <v>1</v>
      </c>
      <c r="K822" s="1">
        <v>16</v>
      </c>
      <c r="L822" s="1">
        <v>30</v>
      </c>
      <c r="M822" s="1">
        <v>2</v>
      </c>
      <c r="N822" s="305">
        <v>18</v>
      </c>
      <c r="O822" s="305">
        <v>19562</v>
      </c>
      <c r="P822" s="2">
        <v>11204000</v>
      </c>
      <c r="Q822" s="2">
        <v>237379</v>
      </c>
      <c r="R822" s="2">
        <v>10006958</v>
      </c>
      <c r="S822" s="1">
        <v>0</v>
      </c>
      <c r="T822" s="1">
        <v>0</v>
      </c>
      <c r="U822" s="1">
        <v>0</v>
      </c>
      <c r="W822" s="1">
        <v>0</v>
      </c>
      <c r="X822" s="1">
        <v>0</v>
      </c>
      <c r="Y822" s="1">
        <v>0</v>
      </c>
      <c r="AB822" s="304">
        <v>44499</v>
      </c>
      <c r="AC822" s="1">
        <v>1</v>
      </c>
      <c r="AD822" s="1" t="s">
        <v>3016</v>
      </c>
      <c r="AE822" s="1">
        <v>1</v>
      </c>
      <c r="AF822" s="1">
        <v>30</v>
      </c>
      <c r="AG822" s="1">
        <v>0</v>
      </c>
      <c r="AH822" s="1" t="s">
        <v>1454</v>
      </c>
      <c r="AI822" s="1" t="s">
        <v>1454</v>
      </c>
      <c r="AJ822" s="1" t="s">
        <v>1454</v>
      </c>
      <c r="AK822" s="1" t="s">
        <v>1454</v>
      </c>
      <c r="AL822" s="1" t="s">
        <v>1454</v>
      </c>
      <c r="AM822" s="1" t="s">
        <v>1454</v>
      </c>
      <c r="AN822" s="1">
        <v>1</v>
      </c>
      <c r="AO822" s="1">
        <v>1</v>
      </c>
      <c r="AP822" s="1" t="s">
        <v>3086</v>
      </c>
      <c r="AQ822" s="1" t="s">
        <v>1454</v>
      </c>
      <c r="AR822" s="2">
        <v>2567369</v>
      </c>
      <c r="AS822" s="1" t="s">
        <v>3026</v>
      </c>
      <c r="AT822" s="1">
        <v>43938</v>
      </c>
      <c r="AU822" s="1">
        <v>0</v>
      </c>
      <c r="AV822" s="1">
        <v>0</v>
      </c>
      <c r="AW822" s="1">
        <v>0</v>
      </c>
      <c r="AX822" s="1" t="s">
        <v>1454</v>
      </c>
      <c r="AY822" s="1">
        <v>0</v>
      </c>
      <c r="AZ822" s="1">
        <v>0</v>
      </c>
      <c r="BA822" s="1">
        <v>0</v>
      </c>
    </row>
    <row r="823" spans="1:53" x14ac:dyDescent="0.25">
      <c r="A823" s="309">
        <f t="shared" si="12"/>
        <v>659343</v>
      </c>
      <c r="B823" s="1" t="s">
        <v>2639</v>
      </c>
      <c r="C823" s="1">
        <v>1107047501</v>
      </c>
      <c r="D823" s="1">
        <v>144105</v>
      </c>
      <c r="E823" s="1">
        <v>4</v>
      </c>
      <c r="F823" s="1">
        <v>1.10704750112038E+18</v>
      </c>
      <c r="G823" s="304">
        <v>44098</v>
      </c>
      <c r="H823" s="304">
        <v>46295</v>
      </c>
      <c r="I823" s="1">
        <v>0</v>
      </c>
      <c r="J823" s="1">
        <v>1</v>
      </c>
      <c r="K823" s="1">
        <v>13</v>
      </c>
      <c r="L823" s="1">
        <v>30</v>
      </c>
      <c r="M823" s="1">
        <v>2</v>
      </c>
      <c r="N823" s="305">
        <v>16.8</v>
      </c>
      <c r="O823" s="305">
        <v>18156</v>
      </c>
      <c r="P823" s="2">
        <v>1000000</v>
      </c>
      <c r="Q823" s="2">
        <v>22470</v>
      </c>
      <c r="R823" s="2">
        <v>886879</v>
      </c>
      <c r="S823" s="1">
        <v>0</v>
      </c>
      <c r="T823" s="1">
        <v>0</v>
      </c>
      <c r="U823" s="1">
        <v>0</v>
      </c>
      <c r="W823" s="1">
        <v>0</v>
      </c>
      <c r="X823" s="1">
        <v>0</v>
      </c>
      <c r="Y823" s="1">
        <v>0</v>
      </c>
      <c r="AB823" s="304">
        <v>44499</v>
      </c>
      <c r="AC823" s="1">
        <v>1</v>
      </c>
      <c r="AD823" s="1" t="s">
        <v>3016</v>
      </c>
      <c r="AE823" s="1">
        <v>1</v>
      </c>
      <c r="AF823" s="1">
        <v>30</v>
      </c>
      <c r="AG823" s="1">
        <v>0</v>
      </c>
      <c r="AH823" s="1" t="s">
        <v>1454</v>
      </c>
      <c r="AI823" s="1" t="s">
        <v>1454</v>
      </c>
      <c r="AJ823" s="1" t="s">
        <v>1454</v>
      </c>
      <c r="AK823" s="1" t="s">
        <v>1454</v>
      </c>
      <c r="AL823" s="1" t="s">
        <v>1454</v>
      </c>
      <c r="AM823" s="1" t="s">
        <v>1454</v>
      </c>
      <c r="AN823" s="1">
        <v>1</v>
      </c>
      <c r="AO823" s="1">
        <v>1</v>
      </c>
      <c r="AP823" s="1" t="s">
        <v>3086</v>
      </c>
      <c r="AQ823" s="1" t="s">
        <v>1454</v>
      </c>
      <c r="AR823" s="2">
        <v>227536</v>
      </c>
      <c r="AS823" s="1" t="s">
        <v>3021</v>
      </c>
      <c r="AT823" s="1">
        <v>44098</v>
      </c>
      <c r="AU823" s="1">
        <v>0</v>
      </c>
      <c r="AV823" s="1">
        <v>0</v>
      </c>
      <c r="AW823" s="1">
        <v>0</v>
      </c>
      <c r="AX823" s="1" t="s">
        <v>1454</v>
      </c>
      <c r="AY823" s="1">
        <v>0</v>
      </c>
      <c r="AZ823" s="1">
        <v>0</v>
      </c>
      <c r="BA823" s="1">
        <v>0</v>
      </c>
    </row>
    <row r="824" spans="1:53" x14ac:dyDescent="0.25">
      <c r="A824" s="309">
        <f t="shared" si="12"/>
        <v>6206524</v>
      </c>
      <c r="B824" s="1" t="s">
        <v>2639</v>
      </c>
      <c r="C824" s="1">
        <v>38640669</v>
      </c>
      <c r="D824" s="1">
        <v>144105</v>
      </c>
      <c r="E824" s="1">
        <v>4</v>
      </c>
      <c r="F824" s="1">
        <v>3.8640669120389104E+16</v>
      </c>
      <c r="G824" s="304">
        <v>44316</v>
      </c>
      <c r="H824" s="304">
        <v>46142</v>
      </c>
      <c r="I824" s="1">
        <v>0</v>
      </c>
      <c r="J824" s="1">
        <v>1</v>
      </c>
      <c r="K824" s="1">
        <v>6</v>
      </c>
      <c r="L824" s="1">
        <v>30</v>
      </c>
      <c r="M824" s="1">
        <v>2</v>
      </c>
      <c r="N824" s="305">
        <v>14.4</v>
      </c>
      <c r="O824" s="305">
        <v>15389</v>
      </c>
      <c r="P824" s="2">
        <v>10000000</v>
      </c>
      <c r="Q824" s="2">
        <v>237899</v>
      </c>
      <c r="R824" s="2">
        <v>9301082</v>
      </c>
      <c r="S824" s="1">
        <v>0</v>
      </c>
      <c r="T824" s="1">
        <v>0</v>
      </c>
      <c r="U824" s="1">
        <v>0</v>
      </c>
      <c r="W824" s="1">
        <v>0</v>
      </c>
      <c r="X824" s="1">
        <v>0</v>
      </c>
      <c r="Y824" s="1">
        <v>0</v>
      </c>
      <c r="AB824" s="304">
        <v>44499</v>
      </c>
      <c r="AC824" s="1">
        <v>1</v>
      </c>
      <c r="AD824" s="1" t="s">
        <v>3016</v>
      </c>
      <c r="AE824" s="1">
        <v>1</v>
      </c>
      <c r="AF824" s="1">
        <v>30</v>
      </c>
      <c r="AG824" s="1">
        <v>0</v>
      </c>
      <c r="AH824" s="1" t="s">
        <v>1454</v>
      </c>
      <c r="AI824" s="1" t="s">
        <v>1454</v>
      </c>
      <c r="AJ824" s="1" t="s">
        <v>1454</v>
      </c>
      <c r="AK824" s="1" t="s">
        <v>1454</v>
      </c>
      <c r="AL824" s="1" t="s">
        <v>1454</v>
      </c>
      <c r="AM824" s="1" t="s">
        <v>1454</v>
      </c>
      <c r="AN824" s="1">
        <v>1</v>
      </c>
      <c r="AO824" s="1">
        <v>1</v>
      </c>
      <c r="AP824" s="1" t="s">
        <v>3086</v>
      </c>
      <c r="AQ824" s="1" t="s">
        <v>1454</v>
      </c>
      <c r="AR824" s="2">
        <v>3094558</v>
      </c>
      <c r="AS824" s="1" t="s">
        <v>3021</v>
      </c>
      <c r="AT824" s="1">
        <v>44316</v>
      </c>
      <c r="AU824" s="1">
        <v>0</v>
      </c>
      <c r="AV824" s="1">
        <v>0</v>
      </c>
      <c r="AW824" s="1">
        <v>0</v>
      </c>
      <c r="AX824" s="1" t="s">
        <v>1454</v>
      </c>
      <c r="AY824" s="1">
        <v>0</v>
      </c>
      <c r="AZ824" s="1">
        <v>0</v>
      </c>
      <c r="BA824" s="1">
        <v>0</v>
      </c>
    </row>
    <row r="825" spans="1:53" x14ac:dyDescent="0.25">
      <c r="A825" s="309">
        <f t="shared" si="12"/>
        <v>0</v>
      </c>
      <c r="B825" s="1" t="s">
        <v>2639</v>
      </c>
      <c r="C825" s="1">
        <v>1060650459</v>
      </c>
      <c r="D825" s="1">
        <v>144105</v>
      </c>
      <c r="E825" s="1">
        <v>4</v>
      </c>
      <c r="F825" s="1">
        <v>1.06065045910038E+18</v>
      </c>
      <c r="G825" s="304">
        <v>43342</v>
      </c>
      <c r="H825" s="304">
        <v>44438</v>
      </c>
      <c r="I825" s="1">
        <v>0</v>
      </c>
      <c r="J825" s="1">
        <v>1</v>
      </c>
      <c r="K825" s="1">
        <v>35</v>
      </c>
      <c r="L825" s="1">
        <v>30</v>
      </c>
      <c r="M825" s="1">
        <v>2</v>
      </c>
      <c r="N825" s="305">
        <v>18.600000000000001</v>
      </c>
      <c r="O825" s="305">
        <v>20271</v>
      </c>
      <c r="P825" s="2">
        <v>1500000</v>
      </c>
      <c r="Q825" s="2">
        <v>54899</v>
      </c>
      <c r="R825" s="2">
        <v>54056</v>
      </c>
      <c r="S825" s="1">
        <v>0</v>
      </c>
      <c r="T825" s="1">
        <v>0</v>
      </c>
      <c r="U825" s="1">
        <v>0</v>
      </c>
      <c r="W825" s="1">
        <v>0</v>
      </c>
      <c r="X825" s="1">
        <v>0</v>
      </c>
      <c r="Y825" s="1">
        <v>0</v>
      </c>
      <c r="AB825" s="304">
        <v>44499</v>
      </c>
      <c r="AC825" s="1">
        <v>1</v>
      </c>
      <c r="AD825" s="1" t="s">
        <v>3016</v>
      </c>
      <c r="AE825" s="1">
        <v>1</v>
      </c>
      <c r="AF825" s="1">
        <v>30</v>
      </c>
      <c r="AG825" s="1">
        <v>0</v>
      </c>
      <c r="AH825" s="1" t="s">
        <v>1454</v>
      </c>
      <c r="AI825" s="1" t="s">
        <v>1454</v>
      </c>
      <c r="AJ825" s="1" t="s">
        <v>1454</v>
      </c>
      <c r="AK825" s="1" t="s">
        <v>1454</v>
      </c>
      <c r="AL825" s="1" t="s">
        <v>1454</v>
      </c>
      <c r="AM825" s="1" t="s">
        <v>1454</v>
      </c>
      <c r="AN825" s="1">
        <v>1</v>
      </c>
      <c r="AO825" s="1">
        <v>1</v>
      </c>
      <c r="AP825" s="1" t="s">
        <v>3086</v>
      </c>
      <c r="AQ825" s="1" t="s">
        <v>1454</v>
      </c>
      <c r="AR825" s="2">
        <v>188989</v>
      </c>
      <c r="AS825" s="1" t="s">
        <v>3043</v>
      </c>
      <c r="AT825" s="1">
        <v>43342</v>
      </c>
      <c r="AU825" s="1">
        <v>0</v>
      </c>
      <c r="AV825" s="1">
        <v>0</v>
      </c>
      <c r="AW825" s="1">
        <v>0</v>
      </c>
      <c r="AX825" s="1" t="s">
        <v>1454</v>
      </c>
      <c r="AY825" s="1">
        <v>800087565</v>
      </c>
      <c r="AZ825" s="1" t="s">
        <v>3088</v>
      </c>
      <c r="BA825" s="1">
        <v>0</v>
      </c>
    </row>
    <row r="826" spans="1:53" x14ac:dyDescent="0.25">
      <c r="A826" s="309">
        <f t="shared" si="12"/>
        <v>0</v>
      </c>
      <c r="B826" s="1" t="s">
        <v>2639</v>
      </c>
      <c r="C826" s="1">
        <v>1060650459</v>
      </c>
      <c r="D826" s="1">
        <v>144105</v>
      </c>
      <c r="E826" s="1">
        <v>4</v>
      </c>
      <c r="F826" s="1">
        <v>1.06065045911758E+18</v>
      </c>
      <c r="G826" s="304">
        <v>43608</v>
      </c>
      <c r="H826" s="304">
        <v>44711</v>
      </c>
      <c r="I826" s="1">
        <v>0</v>
      </c>
      <c r="J826" s="1">
        <v>1</v>
      </c>
      <c r="K826" s="1">
        <v>26</v>
      </c>
      <c r="L826" s="1">
        <v>30</v>
      </c>
      <c r="M826" s="1">
        <v>2</v>
      </c>
      <c r="N826" s="305">
        <v>18</v>
      </c>
      <c r="O826" s="305">
        <v>19562</v>
      </c>
      <c r="P826" s="2">
        <v>2000000</v>
      </c>
      <c r="Q826" s="2">
        <v>72594</v>
      </c>
      <c r="R826" s="2">
        <v>668628</v>
      </c>
      <c r="S826" s="1">
        <v>0</v>
      </c>
      <c r="T826" s="1">
        <v>0</v>
      </c>
      <c r="U826" s="1">
        <v>0</v>
      </c>
      <c r="W826" s="1">
        <v>0</v>
      </c>
      <c r="X826" s="1">
        <v>0</v>
      </c>
      <c r="Y826" s="1">
        <v>0</v>
      </c>
      <c r="AB826" s="304">
        <v>44499</v>
      </c>
      <c r="AC826" s="1">
        <v>1</v>
      </c>
      <c r="AD826" s="1" t="s">
        <v>3016</v>
      </c>
      <c r="AE826" s="1">
        <v>1</v>
      </c>
      <c r="AF826" s="1">
        <v>30</v>
      </c>
      <c r="AG826" s="1">
        <v>0</v>
      </c>
      <c r="AH826" s="1" t="s">
        <v>1454</v>
      </c>
      <c r="AI826" s="1" t="s">
        <v>1454</v>
      </c>
      <c r="AJ826" s="1" t="s">
        <v>1454</v>
      </c>
      <c r="AK826" s="1" t="s">
        <v>1454</v>
      </c>
      <c r="AL826" s="1" t="s">
        <v>1454</v>
      </c>
      <c r="AM826" s="1" t="s">
        <v>1454</v>
      </c>
      <c r="AN826" s="1">
        <v>1</v>
      </c>
      <c r="AO826" s="1">
        <v>1</v>
      </c>
      <c r="AP826" s="1" t="s">
        <v>3086</v>
      </c>
      <c r="AQ826" s="1" t="s">
        <v>1454</v>
      </c>
      <c r="AR826" s="2">
        <v>2337644</v>
      </c>
      <c r="AS826" s="1" t="s">
        <v>3027</v>
      </c>
      <c r="AT826" s="1">
        <v>43608</v>
      </c>
      <c r="AU826" s="1">
        <v>0</v>
      </c>
      <c r="AV826" s="1">
        <v>0</v>
      </c>
      <c r="AW826" s="1">
        <v>0</v>
      </c>
      <c r="AX826" s="1" t="s">
        <v>1454</v>
      </c>
      <c r="AY826" s="1">
        <v>800087565</v>
      </c>
      <c r="AZ826" s="1" t="s">
        <v>3088</v>
      </c>
      <c r="BA826" s="1">
        <v>0</v>
      </c>
    </row>
    <row r="827" spans="1:53" x14ac:dyDescent="0.25">
      <c r="A827" s="309">
        <f t="shared" si="12"/>
        <v>0</v>
      </c>
      <c r="B827" s="1" t="s">
        <v>2639</v>
      </c>
      <c r="C827" s="1">
        <v>1059448169</v>
      </c>
      <c r="D827" s="1">
        <v>144105</v>
      </c>
      <c r="E827" s="1">
        <v>4</v>
      </c>
      <c r="F827" s="1">
        <v>1.0594481691246799E+18</v>
      </c>
      <c r="G827" s="304">
        <v>44251</v>
      </c>
      <c r="H827" s="304">
        <v>44620</v>
      </c>
      <c r="I827" s="1">
        <v>0</v>
      </c>
      <c r="J827" s="1">
        <v>1</v>
      </c>
      <c r="K827" s="1">
        <v>8</v>
      </c>
      <c r="L827" s="1">
        <v>30</v>
      </c>
      <c r="M827" s="1">
        <v>2</v>
      </c>
      <c r="N827" s="305">
        <v>19.2</v>
      </c>
      <c r="O827" s="305">
        <v>20983</v>
      </c>
      <c r="P827" s="2">
        <v>600000</v>
      </c>
      <c r="Q827" s="2">
        <v>55523</v>
      </c>
      <c r="R827" s="2">
        <v>213226</v>
      </c>
      <c r="S827" s="1">
        <v>0</v>
      </c>
      <c r="T827" s="1">
        <v>0</v>
      </c>
      <c r="U827" s="1">
        <v>0</v>
      </c>
      <c r="W827" s="1">
        <v>0</v>
      </c>
      <c r="X827" s="1">
        <v>0</v>
      </c>
      <c r="Y827" s="1">
        <v>0</v>
      </c>
      <c r="AB827" s="304">
        <v>44499</v>
      </c>
      <c r="AC827" s="1">
        <v>1</v>
      </c>
      <c r="AD827" s="1" t="s">
        <v>3016</v>
      </c>
      <c r="AE827" s="1">
        <v>1</v>
      </c>
      <c r="AF827" s="1">
        <v>30</v>
      </c>
      <c r="AG827" s="1">
        <v>0</v>
      </c>
      <c r="AH827" s="1" t="s">
        <v>1454</v>
      </c>
      <c r="AI827" s="1" t="s">
        <v>1454</v>
      </c>
      <c r="AJ827" s="1" t="s">
        <v>1454</v>
      </c>
      <c r="AK827" s="1" t="s">
        <v>1454</v>
      </c>
      <c r="AL827" s="1" t="s">
        <v>1454</v>
      </c>
      <c r="AM827" s="1" t="s">
        <v>1454</v>
      </c>
      <c r="AN827" s="1">
        <v>1</v>
      </c>
      <c r="AO827" s="1">
        <v>1</v>
      </c>
      <c r="AP827" s="1" t="s">
        <v>3086</v>
      </c>
      <c r="AQ827" s="1" t="s">
        <v>1454</v>
      </c>
      <c r="AR827" s="2">
        <v>2526637</v>
      </c>
      <c r="AS827" s="1" t="s">
        <v>3018</v>
      </c>
      <c r="AT827" s="1">
        <v>44251</v>
      </c>
      <c r="AU827" s="1">
        <v>0</v>
      </c>
      <c r="AV827" s="1">
        <v>0</v>
      </c>
      <c r="AW827" s="1">
        <v>0</v>
      </c>
      <c r="AX827" s="1" t="s">
        <v>1454</v>
      </c>
      <c r="AY827" s="1">
        <v>0</v>
      </c>
      <c r="AZ827" s="1" t="s">
        <v>3087</v>
      </c>
      <c r="BA827" s="1">
        <v>0</v>
      </c>
    </row>
    <row r="828" spans="1:53" x14ac:dyDescent="0.25">
      <c r="A828" s="309">
        <f t="shared" si="12"/>
        <v>1505247</v>
      </c>
      <c r="B828" s="1" t="s">
        <v>2639</v>
      </c>
      <c r="C828" s="1">
        <v>66828991</v>
      </c>
      <c r="D828" s="1">
        <v>144105</v>
      </c>
      <c r="E828" s="1">
        <v>4</v>
      </c>
      <c r="F828" s="1">
        <v>6.6828991120388896E+16</v>
      </c>
      <c r="G828" s="304">
        <v>44258</v>
      </c>
      <c r="H828" s="304">
        <v>44985</v>
      </c>
      <c r="I828" s="1">
        <v>0</v>
      </c>
      <c r="J828" s="1">
        <v>1</v>
      </c>
      <c r="K828" s="1">
        <v>8</v>
      </c>
      <c r="L828" s="1">
        <v>30</v>
      </c>
      <c r="M828" s="1">
        <v>2</v>
      </c>
      <c r="N828" s="305">
        <v>14.4</v>
      </c>
      <c r="O828" s="305">
        <v>15389</v>
      </c>
      <c r="P828" s="2">
        <v>5000000</v>
      </c>
      <c r="Q828" s="2">
        <v>242433</v>
      </c>
      <c r="R828" s="2">
        <v>3495961</v>
      </c>
      <c r="S828" s="1">
        <v>0</v>
      </c>
      <c r="T828" s="1">
        <v>0</v>
      </c>
      <c r="U828" s="1">
        <v>0</v>
      </c>
      <c r="W828" s="1">
        <v>0</v>
      </c>
      <c r="X828" s="1">
        <v>0</v>
      </c>
      <c r="Y828" s="1">
        <v>0</v>
      </c>
      <c r="AB828" s="304">
        <v>44499</v>
      </c>
      <c r="AC828" s="1">
        <v>1</v>
      </c>
      <c r="AD828" s="1" t="s">
        <v>3016</v>
      </c>
      <c r="AE828" s="1">
        <v>1</v>
      </c>
      <c r="AF828" s="1">
        <v>30</v>
      </c>
      <c r="AG828" s="1">
        <v>0</v>
      </c>
      <c r="AH828" s="1" t="s">
        <v>1454</v>
      </c>
      <c r="AI828" s="1" t="s">
        <v>1454</v>
      </c>
      <c r="AJ828" s="1" t="s">
        <v>1454</v>
      </c>
      <c r="AK828" s="1" t="s">
        <v>1454</v>
      </c>
      <c r="AL828" s="1" t="s">
        <v>1454</v>
      </c>
      <c r="AM828" s="1" t="s">
        <v>1454</v>
      </c>
      <c r="AN828" s="1">
        <v>1</v>
      </c>
      <c r="AO828" s="1">
        <v>1</v>
      </c>
      <c r="AP828" s="1" t="s">
        <v>3086</v>
      </c>
      <c r="AQ828" s="1" t="s">
        <v>1454</v>
      </c>
      <c r="AR828" s="2">
        <v>1990714</v>
      </c>
      <c r="AS828" s="1" t="s">
        <v>3021</v>
      </c>
      <c r="AT828" s="1">
        <v>44258</v>
      </c>
      <c r="AU828" s="1">
        <v>0</v>
      </c>
      <c r="AV828" s="1">
        <v>0</v>
      </c>
      <c r="AW828" s="1">
        <v>0</v>
      </c>
      <c r="AX828" s="1" t="s">
        <v>1454</v>
      </c>
      <c r="AY828" s="1">
        <v>800087565</v>
      </c>
      <c r="AZ828" s="1" t="s">
        <v>3088</v>
      </c>
      <c r="BA828" s="1">
        <v>0</v>
      </c>
    </row>
    <row r="829" spans="1:53" x14ac:dyDescent="0.25">
      <c r="A829" s="309">
        <f t="shared" si="12"/>
        <v>405226</v>
      </c>
      <c r="B829" s="1" t="s">
        <v>2639</v>
      </c>
      <c r="C829" s="1">
        <v>66828991</v>
      </c>
      <c r="D829" s="1">
        <v>144105</v>
      </c>
      <c r="E829" s="1">
        <v>4</v>
      </c>
      <c r="F829" s="1">
        <v>6.6828991124688304E+16</v>
      </c>
      <c r="G829" s="304">
        <v>44061</v>
      </c>
      <c r="H829" s="304">
        <v>44803</v>
      </c>
      <c r="I829" s="1">
        <v>0</v>
      </c>
      <c r="J829" s="1">
        <v>1</v>
      </c>
      <c r="K829" s="1">
        <v>14</v>
      </c>
      <c r="L829" s="1">
        <v>30</v>
      </c>
      <c r="M829" s="1">
        <v>2</v>
      </c>
      <c r="N829" s="305">
        <v>21.6</v>
      </c>
      <c r="O829" s="305">
        <v>23872</v>
      </c>
      <c r="P829" s="2">
        <v>2000000</v>
      </c>
      <c r="Q829" s="2">
        <v>103954</v>
      </c>
      <c r="R829" s="2">
        <v>941145</v>
      </c>
      <c r="S829" s="1">
        <v>0</v>
      </c>
      <c r="T829" s="1">
        <v>0</v>
      </c>
      <c r="U829" s="1">
        <v>0</v>
      </c>
      <c r="W829" s="1">
        <v>0</v>
      </c>
      <c r="X829" s="1">
        <v>0</v>
      </c>
      <c r="Y829" s="1">
        <v>0</v>
      </c>
      <c r="AB829" s="304">
        <v>44499</v>
      </c>
      <c r="AC829" s="1">
        <v>1</v>
      </c>
      <c r="AD829" s="1" t="s">
        <v>3016</v>
      </c>
      <c r="AE829" s="1">
        <v>1</v>
      </c>
      <c r="AF829" s="1">
        <v>30</v>
      </c>
      <c r="AG829" s="1">
        <v>0</v>
      </c>
      <c r="AH829" s="1" t="s">
        <v>1454</v>
      </c>
      <c r="AI829" s="1" t="s">
        <v>1454</v>
      </c>
      <c r="AJ829" s="1" t="s">
        <v>1454</v>
      </c>
      <c r="AK829" s="1" t="s">
        <v>1454</v>
      </c>
      <c r="AL829" s="1" t="s">
        <v>1454</v>
      </c>
      <c r="AM829" s="1" t="s">
        <v>1454</v>
      </c>
      <c r="AN829" s="1">
        <v>1</v>
      </c>
      <c r="AO829" s="1">
        <v>1</v>
      </c>
      <c r="AP829" s="1" t="s">
        <v>3086</v>
      </c>
      <c r="AQ829" s="1" t="s">
        <v>1454</v>
      </c>
      <c r="AR829" s="2">
        <v>535919</v>
      </c>
      <c r="AS829" s="1" t="s">
        <v>3018</v>
      </c>
      <c r="AT829" s="1">
        <v>44061</v>
      </c>
      <c r="AU829" s="1">
        <v>0</v>
      </c>
      <c r="AV829" s="1">
        <v>0</v>
      </c>
      <c r="AW829" s="1">
        <v>0</v>
      </c>
      <c r="AX829" s="1" t="s">
        <v>1454</v>
      </c>
      <c r="AY829" s="1">
        <v>800087565</v>
      </c>
      <c r="AZ829" s="1" t="s">
        <v>3088</v>
      </c>
      <c r="BA829" s="1">
        <v>0</v>
      </c>
    </row>
    <row r="830" spans="1:53" x14ac:dyDescent="0.25">
      <c r="A830" s="309">
        <f t="shared" si="12"/>
        <v>1260060</v>
      </c>
      <c r="B830" s="1" t="s">
        <v>2639</v>
      </c>
      <c r="C830" s="1">
        <v>31876858</v>
      </c>
      <c r="D830" s="1">
        <v>144105</v>
      </c>
      <c r="E830" s="1">
        <v>4</v>
      </c>
      <c r="F830" s="1">
        <v>3.18768582103882E+16</v>
      </c>
      <c r="G830" s="304">
        <v>44043</v>
      </c>
      <c r="H830" s="304">
        <v>45503</v>
      </c>
      <c r="I830" s="1">
        <v>0</v>
      </c>
      <c r="J830" s="1">
        <v>1</v>
      </c>
      <c r="K830" s="1">
        <v>15</v>
      </c>
      <c r="L830" s="1">
        <v>30</v>
      </c>
      <c r="M830" s="1">
        <v>2</v>
      </c>
      <c r="N830" s="305">
        <v>18</v>
      </c>
      <c r="O830" s="305">
        <v>19562</v>
      </c>
      <c r="P830" s="2">
        <v>11000000</v>
      </c>
      <c r="Q830" s="2">
        <v>338779</v>
      </c>
      <c r="R830" s="2">
        <v>8471692</v>
      </c>
      <c r="S830" s="1">
        <v>0</v>
      </c>
      <c r="T830" s="1">
        <v>0</v>
      </c>
      <c r="U830" s="1">
        <v>0</v>
      </c>
      <c r="W830" s="1">
        <v>0</v>
      </c>
      <c r="X830" s="1">
        <v>0</v>
      </c>
      <c r="Y830" s="1">
        <v>0</v>
      </c>
      <c r="AB830" s="304">
        <v>44498</v>
      </c>
      <c r="AC830" s="1">
        <v>1</v>
      </c>
      <c r="AD830" s="1" t="s">
        <v>3016</v>
      </c>
      <c r="AE830" s="1">
        <v>1</v>
      </c>
      <c r="AF830" s="1">
        <v>30</v>
      </c>
      <c r="AG830" s="1">
        <v>0</v>
      </c>
      <c r="AH830" s="1" t="s">
        <v>1454</v>
      </c>
      <c r="AI830" s="1" t="s">
        <v>1454</v>
      </c>
      <c r="AJ830" s="1" t="s">
        <v>1454</v>
      </c>
      <c r="AK830" s="1" t="s">
        <v>1454</v>
      </c>
      <c r="AL830" s="1" t="s">
        <v>1454</v>
      </c>
      <c r="AM830" s="1" t="s">
        <v>1454</v>
      </c>
      <c r="AN830" s="1">
        <v>1</v>
      </c>
      <c r="AO830" s="1">
        <v>1</v>
      </c>
      <c r="AP830" s="1" t="s">
        <v>3086</v>
      </c>
      <c r="AQ830" s="1" t="s">
        <v>1454</v>
      </c>
      <c r="AR830" s="2">
        <v>7211632</v>
      </c>
      <c r="AS830" s="1" t="s">
        <v>3023</v>
      </c>
      <c r="AT830" s="1">
        <v>44043</v>
      </c>
      <c r="AU830" s="1">
        <v>0</v>
      </c>
      <c r="AV830" s="1">
        <v>0</v>
      </c>
      <c r="AW830" s="1">
        <v>0</v>
      </c>
      <c r="AX830" s="1" t="s">
        <v>1454</v>
      </c>
      <c r="AY830" s="1">
        <v>890303093000</v>
      </c>
      <c r="AZ830" s="1">
        <v>0</v>
      </c>
      <c r="BA830" s="1">
        <v>0</v>
      </c>
    </row>
    <row r="831" spans="1:53" x14ac:dyDescent="0.25">
      <c r="A831" s="309">
        <f t="shared" si="12"/>
        <v>7155428</v>
      </c>
      <c r="B831" s="1" t="s">
        <v>2639</v>
      </c>
      <c r="C831" s="1">
        <v>66987842</v>
      </c>
      <c r="D831" s="1">
        <v>144105</v>
      </c>
      <c r="E831" s="1">
        <v>4</v>
      </c>
      <c r="F831" s="1">
        <v>6.6987842117185296E+16</v>
      </c>
      <c r="G831" s="304">
        <v>43433</v>
      </c>
      <c r="H831" s="304">
        <v>45260</v>
      </c>
      <c r="I831" s="1">
        <v>0</v>
      </c>
      <c r="J831" s="1">
        <v>1</v>
      </c>
      <c r="K831" s="1">
        <v>32</v>
      </c>
      <c r="L831" s="1">
        <v>30</v>
      </c>
      <c r="M831" s="1">
        <v>2</v>
      </c>
      <c r="N831" s="305">
        <v>11.76</v>
      </c>
      <c r="O831" s="305">
        <v>12415</v>
      </c>
      <c r="P831" s="2">
        <v>15000000</v>
      </c>
      <c r="Q831" s="2">
        <v>334031</v>
      </c>
      <c r="R831" s="2">
        <v>8117970</v>
      </c>
      <c r="S831" s="1">
        <v>0</v>
      </c>
      <c r="T831" s="1">
        <v>0</v>
      </c>
      <c r="U831" s="1">
        <v>0</v>
      </c>
      <c r="W831" s="1">
        <v>0</v>
      </c>
      <c r="X831" s="1">
        <v>0</v>
      </c>
      <c r="Y831" s="1">
        <v>0</v>
      </c>
      <c r="AB831" s="304">
        <v>44499</v>
      </c>
      <c r="AC831" s="1">
        <v>1</v>
      </c>
      <c r="AD831" s="1" t="s">
        <v>3016</v>
      </c>
      <c r="AE831" s="1">
        <v>1</v>
      </c>
      <c r="AF831" s="1">
        <v>30</v>
      </c>
      <c r="AG831" s="1">
        <v>0</v>
      </c>
      <c r="AH831" s="1" t="s">
        <v>1454</v>
      </c>
      <c r="AI831" s="1" t="s">
        <v>1454</v>
      </c>
      <c r="AJ831" s="1" t="s">
        <v>1454</v>
      </c>
      <c r="AK831" s="1" t="s">
        <v>1454</v>
      </c>
      <c r="AL831" s="1" t="s">
        <v>1454</v>
      </c>
      <c r="AM831" s="1" t="s">
        <v>1454</v>
      </c>
      <c r="AN831" s="1">
        <v>1</v>
      </c>
      <c r="AO831" s="1">
        <v>1</v>
      </c>
      <c r="AP831" s="1" t="s">
        <v>3086</v>
      </c>
      <c r="AQ831" s="1" t="s">
        <v>1454</v>
      </c>
      <c r="AR831" s="2">
        <v>962542</v>
      </c>
      <c r="AS831" s="1" t="s">
        <v>3025</v>
      </c>
      <c r="AT831" s="1">
        <v>43433</v>
      </c>
      <c r="AU831" s="1">
        <v>0</v>
      </c>
      <c r="AV831" s="1">
        <v>0</v>
      </c>
      <c r="AW831" s="1">
        <v>0</v>
      </c>
      <c r="AX831" s="1" t="s">
        <v>1454</v>
      </c>
      <c r="AY831" s="1">
        <v>0</v>
      </c>
      <c r="AZ831" s="1">
        <v>0</v>
      </c>
      <c r="BA831" s="1">
        <v>0</v>
      </c>
    </row>
    <row r="832" spans="1:53" x14ac:dyDescent="0.25">
      <c r="A832" s="309">
        <f t="shared" si="12"/>
        <v>65825649</v>
      </c>
      <c r="B832" s="1" t="s">
        <v>2639</v>
      </c>
      <c r="C832" s="1">
        <v>66987842</v>
      </c>
      <c r="D832" s="1">
        <v>144105</v>
      </c>
      <c r="E832" s="1">
        <v>4</v>
      </c>
      <c r="F832" s="1">
        <v>669878421205488</v>
      </c>
      <c r="G832" s="304">
        <v>43901</v>
      </c>
      <c r="H832" s="304">
        <v>47542</v>
      </c>
      <c r="I832" s="1">
        <v>0</v>
      </c>
      <c r="J832" s="1">
        <v>1</v>
      </c>
      <c r="K832" s="1">
        <v>17</v>
      </c>
      <c r="L832" s="1">
        <v>30</v>
      </c>
      <c r="M832" s="1">
        <v>2</v>
      </c>
      <c r="N832" s="305">
        <v>9.6</v>
      </c>
      <c r="O832" s="305">
        <v>10034</v>
      </c>
      <c r="P832" s="2">
        <v>82000000</v>
      </c>
      <c r="Q832" s="2">
        <v>1078557</v>
      </c>
      <c r="R832" s="2">
        <v>74680461</v>
      </c>
      <c r="S832" s="1">
        <v>0</v>
      </c>
      <c r="T832" s="1">
        <v>0</v>
      </c>
      <c r="U832" s="1">
        <v>0</v>
      </c>
      <c r="W832" s="1">
        <v>0</v>
      </c>
      <c r="X832" s="1">
        <v>0</v>
      </c>
      <c r="Y832" s="1">
        <v>0</v>
      </c>
      <c r="AB832" s="304">
        <v>44499</v>
      </c>
      <c r="AC832" s="1">
        <v>1</v>
      </c>
      <c r="AD832" s="1" t="s">
        <v>3016</v>
      </c>
      <c r="AE832" s="1">
        <v>1</v>
      </c>
      <c r="AF832" s="1">
        <v>30</v>
      </c>
      <c r="AG832" s="1">
        <v>0</v>
      </c>
      <c r="AH832" s="1" t="s">
        <v>1454</v>
      </c>
      <c r="AI832" s="1" t="s">
        <v>1454</v>
      </c>
      <c r="AJ832" s="1" t="s">
        <v>1454</v>
      </c>
      <c r="AK832" s="1" t="s">
        <v>1454</v>
      </c>
      <c r="AL832" s="1" t="s">
        <v>1454</v>
      </c>
      <c r="AM832" s="1" t="s">
        <v>1454</v>
      </c>
      <c r="AN832" s="1">
        <v>1</v>
      </c>
      <c r="AO832" s="1">
        <v>1</v>
      </c>
      <c r="AP832" s="1" t="s">
        <v>3086</v>
      </c>
      <c r="AQ832" s="1" t="s">
        <v>1454</v>
      </c>
      <c r="AR832" s="2">
        <v>8854812</v>
      </c>
      <c r="AS832" s="1" t="s">
        <v>3048</v>
      </c>
      <c r="AT832" s="1">
        <v>43901</v>
      </c>
      <c r="AU832" s="1">
        <v>0</v>
      </c>
      <c r="AV832" s="1">
        <v>0</v>
      </c>
      <c r="AW832" s="1">
        <v>0</v>
      </c>
      <c r="AX832" s="1" t="s">
        <v>1454</v>
      </c>
      <c r="AY832" s="1">
        <v>0</v>
      </c>
      <c r="AZ832" s="1">
        <v>0</v>
      </c>
      <c r="BA832" s="1">
        <v>0</v>
      </c>
    </row>
    <row r="833" spans="1:53" x14ac:dyDescent="0.25">
      <c r="A833" s="309">
        <f t="shared" si="12"/>
        <v>558310</v>
      </c>
      <c r="B833" s="1" t="s">
        <v>2639</v>
      </c>
      <c r="C833" s="1">
        <v>1113527883</v>
      </c>
      <c r="D833" s="1">
        <v>144105</v>
      </c>
      <c r="E833" s="1">
        <v>4</v>
      </c>
      <c r="F833" s="1">
        <v>1.11352788312038E+18</v>
      </c>
      <c r="G833" s="304">
        <v>44243</v>
      </c>
      <c r="H833" s="304">
        <v>45351</v>
      </c>
      <c r="I833" s="1">
        <v>0</v>
      </c>
      <c r="J833" s="1">
        <v>1</v>
      </c>
      <c r="K833" s="1">
        <v>8</v>
      </c>
      <c r="L833" s="1">
        <v>30</v>
      </c>
      <c r="M833" s="1">
        <v>2</v>
      </c>
      <c r="N833" s="305">
        <v>14.4</v>
      </c>
      <c r="O833" s="305">
        <v>15389</v>
      </c>
      <c r="P833" s="2">
        <v>1000000</v>
      </c>
      <c r="Q833" s="2">
        <v>34665</v>
      </c>
      <c r="R833" s="2">
        <v>814724</v>
      </c>
      <c r="S833" s="1">
        <v>0</v>
      </c>
      <c r="T833" s="1">
        <v>0</v>
      </c>
      <c r="U833" s="1">
        <v>0</v>
      </c>
      <c r="W833" s="1">
        <v>0</v>
      </c>
      <c r="X833" s="1">
        <v>0</v>
      </c>
      <c r="Y833" s="1">
        <v>0</v>
      </c>
      <c r="AB833" s="304">
        <v>44498</v>
      </c>
      <c r="AC833" s="1">
        <v>1</v>
      </c>
      <c r="AD833" s="1" t="s">
        <v>3016</v>
      </c>
      <c r="AE833" s="1">
        <v>1</v>
      </c>
      <c r="AF833" s="1">
        <v>30</v>
      </c>
      <c r="AG833" s="1">
        <v>0</v>
      </c>
      <c r="AH833" s="1" t="s">
        <v>1454</v>
      </c>
      <c r="AI833" s="1" t="s">
        <v>1454</v>
      </c>
      <c r="AJ833" s="1" t="s">
        <v>1454</v>
      </c>
      <c r="AK833" s="1" t="s">
        <v>1454</v>
      </c>
      <c r="AL833" s="1" t="s">
        <v>1454</v>
      </c>
      <c r="AM833" s="1" t="s">
        <v>1454</v>
      </c>
      <c r="AN833" s="1">
        <v>1</v>
      </c>
      <c r="AO833" s="1">
        <v>1</v>
      </c>
      <c r="AP833" s="1" t="s">
        <v>3086</v>
      </c>
      <c r="AQ833" s="1" t="s">
        <v>1454</v>
      </c>
      <c r="AR833" s="2">
        <v>256414</v>
      </c>
      <c r="AS833" s="1" t="s">
        <v>3021</v>
      </c>
      <c r="AT833" s="1">
        <v>44243</v>
      </c>
      <c r="AU833" s="1">
        <v>0</v>
      </c>
      <c r="AV833" s="1">
        <v>0</v>
      </c>
      <c r="AW833" s="1">
        <v>0</v>
      </c>
      <c r="AX833" s="1" t="s">
        <v>1454</v>
      </c>
      <c r="AY833" s="1">
        <v>890303093000</v>
      </c>
      <c r="AZ833" s="1">
        <v>0</v>
      </c>
      <c r="BA833" s="1">
        <v>0</v>
      </c>
    </row>
    <row r="834" spans="1:53" x14ac:dyDescent="0.25">
      <c r="A834" s="309">
        <f t="shared" ref="A834:A897" si="13">IF(+R834&gt;AR834,R834-AR834,0)</f>
        <v>754098</v>
      </c>
      <c r="B834" s="1" t="s">
        <v>2639</v>
      </c>
      <c r="C834" s="1">
        <v>1113527883</v>
      </c>
      <c r="D834" s="1">
        <v>144105</v>
      </c>
      <c r="E834" s="1">
        <v>4</v>
      </c>
      <c r="F834" s="1">
        <v>1.1135278831246799E+18</v>
      </c>
      <c r="G834" s="304">
        <v>44025</v>
      </c>
      <c r="H834" s="304">
        <v>44377</v>
      </c>
      <c r="I834" s="1">
        <v>0</v>
      </c>
      <c r="J834" s="1">
        <v>1</v>
      </c>
      <c r="K834" s="1">
        <v>1</v>
      </c>
      <c r="L834" s="1">
        <v>30</v>
      </c>
      <c r="M834" s="1">
        <v>2</v>
      </c>
      <c r="N834" s="305">
        <v>21.6</v>
      </c>
      <c r="O834" s="305">
        <v>23872</v>
      </c>
      <c r="P834" s="2">
        <v>1200000</v>
      </c>
      <c r="Q834" s="2">
        <v>112249</v>
      </c>
      <c r="R834" s="2">
        <v>1100431</v>
      </c>
      <c r="S834" s="1">
        <v>0</v>
      </c>
      <c r="T834" s="1">
        <v>0</v>
      </c>
      <c r="U834" s="1">
        <v>0</v>
      </c>
      <c r="W834" s="1">
        <v>0</v>
      </c>
      <c r="X834" s="1">
        <v>0</v>
      </c>
      <c r="Y834" s="1">
        <v>0</v>
      </c>
      <c r="AB834" s="304">
        <v>44500</v>
      </c>
      <c r="AC834" s="1">
        <v>1</v>
      </c>
      <c r="AD834" s="1" t="s">
        <v>3016</v>
      </c>
      <c r="AE834" s="1">
        <v>1</v>
      </c>
      <c r="AF834" s="1">
        <v>30</v>
      </c>
      <c r="AG834" s="1">
        <v>0</v>
      </c>
      <c r="AH834" s="1" t="s">
        <v>1454</v>
      </c>
      <c r="AI834" s="1" t="s">
        <v>1454</v>
      </c>
      <c r="AJ834" s="1" t="s">
        <v>1454</v>
      </c>
      <c r="AK834" s="1" t="s">
        <v>1454</v>
      </c>
      <c r="AL834" s="1" t="s">
        <v>1454</v>
      </c>
      <c r="AM834" s="1" t="s">
        <v>1454</v>
      </c>
      <c r="AN834" s="1">
        <v>1</v>
      </c>
      <c r="AO834" s="1">
        <v>1</v>
      </c>
      <c r="AP834" s="1" t="s">
        <v>3086</v>
      </c>
      <c r="AQ834" s="1" t="s">
        <v>1454</v>
      </c>
      <c r="AR834" s="2">
        <v>346333</v>
      </c>
      <c r="AS834" s="1" t="s">
        <v>3018</v>
      </c>
      <c r="AT834" s="1">
        <v>44025</v>
      </c>
      <c r="AU834" s="1">
        <v>0</v>
      </c>
      <c r="AV834" s="1">
        <v>0</v>
      </c>
      <c r="AW834" s="1">
        <v>0</v>
      </c>
      <c r="AX834" s="1" t="s">
        <v>1454</v>
      </c>
      <c r="AY834" s="1">
        <v>890303093000</v>
      </c>
      <c r="AZ834" s="1">
        <v>0</v>
      </c>
      <c r="BA834" s="1">
        <v>0</v>
      </c>
    </row>
    <row r="835" spans="1:53" x14ac:dyDescent="0.25">
      <c r="A835" s="309">
        <f t="shared" si="13"/>
        <v>5814571</v>
      </c>
      <c r="B835" s="1" t="s">
        <v>2639</v>
      </c>
      <c r="C835" s="1">
        <v>1113527883</v>
      </c>
      <c r="D835" s="1">
        <v>144105</v>
      </c>
      <c r="E835" s="1">
        <v>4</v>
      </c>
      <c r="F835" s="1">
        <v>1.11352788311778E+18</v>
      </c>
      <c r="G835" s="304">
        <v>43952</v>
      </c>
      <c r="H835" s="304">
        <v>46507</v>
      </c>
      <c r="I835" s="1">
        <v>0</v>
      </c>
      <c r="J835" s="1">
        <v>1</v>
      </c>
      <c r="K835" s="1">
        <v>16</v>
      </c>
      <c r="L835" s="1">
        <v>30</v>
      </c>
      <c r="M835" s="1">
        <v>2</v>
      </c>
      <c r="N835" s="305">
        <v>18</v>
      </c>
      <c r="O835" s="305">
        <v>19562</v>
      </c>
      <c r="P835" s="2">
        <v>9500000</v>
      </c>
      <c r="Q835" s="2">
        <v>201276</v>
      </c>
      <c r="R835" s="2">
        <v>8485021</v>
      </c>
      <c r="S835" s="1">
        <v>0</v>
      </c>
      <c r="T835" s="1">
        <v>0</v>
      </c>
      <c r="U835" s="1">
        <v>0</v>
      </c>
      <c r="W835" s="1">
        <v>0</v>
      </c>
      <c r="X835" s="1">
        <v>0</v>
      </c>
      <c r="Y835" s="1">
        <v>0</v>
      </c>
      <c r="AA835" s="306"/>
      <c r="AB835" s="304">
        <v>44498</v>
      </c>
      <c r="AC835" s="1">
        <v>1</v>
      </c>
      <c r="AD835" s="1" t="s">
        <v>3016</v>
      </c>
      <c r="AE835" s="1">
        <v>1</v>
      </c>
      <c r="AF835" s="1">
        <v>30</v>
      </c>
      <c r="AG835" s="1">
        <v>0</v>
      </c>
      <c r="AH835" s="1" t="s">
        <v>1454</v>
      </c>
      <c r="AI835" s="1" t="s">
        <v>1454</v>
      </c>
      <c r="AJ835" s="1" t="s">
        <v>1454</v>
      </c>
      <c r="AK835" s="1" t="s">
        <v>1454</v>
      </c>
      <c r="AL835" s="1" t="s">
        <v>1454</v>
      </c>
      <c r="AM835" s="1" t="s">
        <v>1454</v>
      </c>
      <c r="AN835" s="1">
        <v>1</v>
      </c>
      <c r="AO835" s="1">
        <v>1</v>
      </c>
      <c r="AP835" s="1" t="s">
        <v>3086</v>
      </c>
      <c r="AQ835" s="1" t="s">
        <v>1454</v>
      </c>
      <c r="AR835" s="2">
        <v>2670450</v>
      </c>
      <c r="AS835" s="1" t="s">
        <v>3026</v>
      </c>
      <c r="AT835" s="1">
        <v>43952</v>
      </c>
      <c r="AU835" s="1">
        <v>0</v>
      </c>
      <c r="AV835" s="1">
        <v>0</v>
      </c>
      <c r="AW835" s="1">
        <v>0</v>
      </c>
      <c r="AX835" s="1" t="s">
        <v>1454</v>
      </c>
      <c r="AY835" s="1">
        <v>890303093000</v>
      </c>
      <c r="AZ835" s="1">
        <v>0</v>
      </c>
      <c r="BA835" s="1">
        <v>0</v>
      </c>
    </row>
    <row r="836" spans="1:53" x14ac:dyDescent="0.25">
      <c r="A836" s="309">
        <f t="shared" si="13"/>
        <v>0</v>
      </c>
      <c r="B836" s="1" t="s">
        <v>2639</v>
      </c>
      <c r="C836" s="1">
        <v>1113620009</v>
      </c>
      <c r="D836" s="1">
        <v>144105</v>
      </c>
      <c r="E836" s="1">
        <v>4</v>
      </c>
      <c r="F836" s="1">
        <v>1.11362000911301E+18</v>
      </c>
      <c r="G836" s="304">
        <v>44484</v>
      </c>
      <c r="H836" s="304">
        <v>44803</v>
      </c>
      <c r="I836" s="1">
        <v>0</v>
      </c>
      <c r="J836" s="1">
        <v>1</v>
      </c>
      <c r="K836" s="1">
        <v>0</v>
      </c>
      <c r="L836" s="1">
        <v>30</v>
      </c>
      <c r="M836" s="1">
        <v>2</v>
      </c>
      <c r="N836" s="305">
        <v>19.8</v>
      </c>
      <c r="O836" s="305">
        <v>21699</v>
      </c>
      <c r="P836" s="2">
        <v>380000</v>
      </c>
      <c r="Q836" s="2">
        <v>41586</v>
      </c>
      <c r="R836" s="2">
        <v>380000</v>
      </c>
      <c r="S836" s="1">
        <v>0</v>
      </c>
      <c r="T836" s="1">
        <v>0</v>
      </c>
      <c r="U836" s="1">
        <v>0</v>
      </c>
      <c r="W836" s="1">
        <v>0</v>
      </c>
      <c r="X836" s="1">
        <v>0</v>
      </c>
      <c r="Y836" s="1">
        <v>0</v>
      </c>
      <c r="AB836" s="304">
        <v>44484</v>
      </c>
      <c r="AC836" s="1">
        <v>1</v>
      </c>
      <c r="AD836" s="1" t="s">
        <v>3016</v>
      </c>
      <c r="AE836" s="1">
        <v>1</v>
      </c>
      <c r="AF836" s="1">
        <v>30</v>
      </c>
      <c r="AG836" s="1">
        <v>0</v>
      </c>
      <c r="AH836" s="1" t="s">
        <v>1454</v>
      </c>
      <c r="AI836" s="1" t="s">
        <v>1454</v>
      </c>
      <c r="AJ836" s="1" t="s">
        <v>1454</v>
      </c>
      <c r="AK836" s="1" t="s">
        <v>1454</v>
      </c>
      <c r="AL836" s="1" t="s">
        <v>1454</v>
      </c>
      <c r="AM836" s="1" t="s">
        <v>1454</v>
      </c>
      <c r="AN836" s="1">
        <v>1</v>
      </c>
      <c r="AO836" s="1">
        <v>1</v>
      </c>
      <c r="AP836" s="1" t="s">
        <v>3086</v>
      </c>
      <c r="AQ836" s="1" t="s">
        <v>1454</v>
      </c>
      <c r="AR836" s="2">
        <v>1099189</v>
      </c>
      <c r="AS836" s="1" t="s">
        <v>3078</v>
      </c>
      <c r="AT836" s="1">
        <v>44484</v>
      </c>
      <c r="AU836" s="1">
        <v>0</v>
      </c>
      <c r="AV836" s="1">
        <v>0</v>
      </c>
      <c r="AW836" s="1">
        <v>0</v>
      </c>
      <c r="AX836" s="1" t="s">
        <v>1454</v>
      </c>
      <c r="AY836" s="1">
        <v>890303093000</v>
      </c>
      <c r="AZ836" s="1">
        <v>0</v>
      </c>
      <c r="BA836" s="1">
        <v>0</v>
      </c>
    </row>
    <row r="837" spans="1:53" x14ac:dyDescent="0.25">
      <c r="A837" s="309">
        <f t="shared" si="13"/>
        <v>0</v>
      </c>
      <c r="B837" s="1" t="s">
        <v>2639</v>
      </c>
      <c r="C837" s="1">
        <v>1113620009</v>
      </c>
      <c r="D837" s="1">
        <v>144105</v>
      </c>
      <c r="E837" s="1">
        <v>4</v>
      </c>
      <c r="F837" s="1">
        <v>1.1136200091246799E+18</v>
      </c>
      <c r="G837" s="304">
        <v>44463</v>
      </c>
      <c r="H837" s="304">
        <v>45015</v>
      </c>
      <c r="I837" s="1">
        <v>0</v>
      </c>
      <c r="J837" s="1">
        <v>1</v>
      </c>
      <c r="K837" s="1">
        <v>1</v>
      </c>
      <c r="L837" s="1">
        <v>30</v>
      </c>
      <c r="M837" s="1">
        <v>2</v>
      </c>
      <c r="N837" s="305">
        <v>19.2</v>
      </c>
      <c r="O837" s="305">
        <v>20983</v>
      </c>
      <c r="P837" s="2">
        <v>1000000</v>
      </c>
      <c r="Q837" s="2">
        <v>64667</v>
      </c>
      <c r="R837" s="2">
        <v>951833</v>
      </c>
      <c r="S837" s="1">
        <v>0</v>
      </c>
      <c r="T837" s="1">
        <v>0</v>
      </c>
      <c r="U837" s="1">
        <v>0</v>
      </c>
      <c r="W837" s="1">
        <v>0</v>
      </c>
      <c r="X837" s="1">
        <v>0</v>
      </c>
      <c r="Y837" s="1">
        <v>0</v>
      </c>
      <c r="AB837" s="304">
        <v>44498</v>
      </c>
      <c r="AC837" s="1">
        <v>1</v>
      </c>
      <c r="AD837" s="1" t="s">
        <v>3016</v>
      </c>
      <c r="AE837" s="1">
        <v>1</v>
      </c>
      <c r="AF837" s="1">
        <v>30</v>
      </c>
      <c r="AG837" s="1">
        <v>0</v>
      </c>
      <c r="AH837" s="1" t="s">
        <v>1454</v>
      </c>
      <c r="AI837" s="1" t="s">
        <v>1454</v>
      </c>
      <c r="AJ837" s="1" t="s">
        <v>1454</v>
      </c>
      <c r="AK837" s="1" t="s">
        <v>1454</v>
      </c>
      <c r="AL837" s="1" t="s">
        <v>1454</v>
      </c>
      <c r="AM837" s="1" t="s">
        <v>1454</v>
      </c>
      <c r="AN837" s="1">
        <v>1</v>
      </c>
      <c r="AO837" s="1">
        <v>1</v>
      </c>
      <c r="AP837" s="1" t="s">
        <v>3086</v>
      </c>
      <c r="AQ837" s="1" t="s">
        <v>1454</v>
      </c>
      <c r="AR837" s="2">
        <v>2753275</v>
      </c>
      <c r="AS837" s="1" t="s">
        <v>3018</v>
      </c>
      <c r="AT837" s="1">
        <v>44463</v>
      </c>
      <c r="AU837" s="1">
        <v>0</v>
      </c>
      <c r="AV837" s="1">
        <v>0</v>
      </c>
      <c r="AW837" s="1">
        <v>0</v>
      </c>
      <c r="AX837" s="1" t="s">
        <v>1454</v>
      </c>
      <c r="AY837" s="1">
        <v>890303093000</v>
      </c>
      <c r="AZ837" s="1">
        <v>0</v>
      </c>
      <c r="BA837" s="1">
        <v>0</v>
      </c>
    </row>
    <row r="838" spans="1:53" x14ac:dyDescent="0.25">
      <c r="A838" s="309">
        <f t="shared" si="13"/>
        <v>2244802</v>
      </c>
      <c r="B838" s="1" t="s">
        <v>2639</v>
      </c>
      <c r="C838" s="1">
        <v>1144140112</v>
      </c>
      <c r="D838" s="1">
        <v>144105</v>
      </c>
      <c r="E838" s="1">
        <v>4</v>
      </c>
      <c r="F838" s="1">
        <v>1.14414011212038E+18</v>
      </c>
      <c r="G838" s="304">
        <v>44425</v>
      </c>
      <c r="H838" s="304">
        <v>46629</v>
      </c>
      <c r="I838" s="1">
        <v>0</v>
      </c>
      <c r="J838" s="1">
        <v>1</v>
      </c>
      <c r="K838" s="1">
        <v>2</v>
      </c>
      <c r="L838" s="1">
        <v>30</v>
      </c>
      <c r="M838" s="1">
        <v>2</v>
      </c>
      <c r="N838" s="305">
        <v>13.2</v>
      </c>
      <c r="O838" s="305">
        <v>14029</v>
      </c>
      <c r="P838" s="2">
        <v>3600000</v>
      </c>
      <c r="Q838" s="2">
        <v>73796</v>
      </c>
      <c r="R838" s="2">
        <v>3534836</v>
      </c>
      <c r="S838" s="1">
        <v>0</v>
      </c>
      <c r="T838" s="1">
        <v>0</v>
      </c>
      <c r="U838" s="1">
        <v>0</v>
      </c>
      <c r="W838" s="1">
        <v>0</v>
      </c>
      <c r="X838" s="1">
        <v>0</v>
      </c>
      <c r="Y838" s="1">
        <v>0</v>
      </c>
      <c r="AB838" s="304">
        <v>44498</v>
      </c>
      <c r="AC838" s="1">
        <v>1</v>
      </c>
      <c r="AD838" s="1" t="s">
        <v>3016</v>
      </c>
      <c r="AE838" s="1">
        <v>1</v>
      </c>
      <c r="AF838" s="1">
        <v>30</v>
      </c>
      <c r="AG838" s="1">
        <v>0</v>
      </c>
      <c r="AH838" s="1" t="s">
        <v>1454</v>
      </c>
      <c r="AI838" s="1" t="s">
        <v>1454</v>
      </c>
      <c r="AJ838" s="1" t="s">
        <v>1454</v>
      </c>
      <c r="AK838" s="1" t="s">
        <v>1454</v>
      </c>
      <c r="AL838" s="1" t="s">
        <v>1454</v>
      </c>
      <c r="AM838" s="1" t="s">
        <v>1454</v>
      </c>
      <c r="AN838" s="1">
        <v>1</v>
      </c>
      <c r="AO838" s="1">
        <v>1</v>
      </c>
      <c r="AP838" s="1" t="s">
        <v>3086</v>
      </c>
      <c r="AQ838" s="1" t="s">
        <v>1454</v>
      </c>
      <c r="AR838" s="2">
        <v>1290034</v>
      </c>
      <c r="AS838" s="1" t="s">
        <v>3021</v>
      </c>
      <c r="AT838" s="1">
        <v>44425</v>
      </c>
      <c r="AU838" s="1">
        <v>0</v>
      </c>
      <c r="AV838" s="1">
        <v>0</v>
      </c>
      <c r="AW838" s="1">
        <v>0</v>
      </c>
      <c r="AX838" s="1" t="s">
        <v>1454</v>
      </c>
      <c r="AY838" s="1">
        <v>890303093000</v>
      </c>
      <c r="AZ838" s="1">
        <v>0</v>
      </c>
      <c r="BA838" s="1">
        <v>0</v>
      </c>
    </row>
    <row r="839" spans="1:53" x14ac:dyDescent="0.25">
      <c r="A839" s="309">
        <f t="shared" si="13"/>
        <v>515491</v>
      </c>
      <c r="B839" s="1" t="s">
        <v>2639</v>
      </c>
      <c r="C839" s="1">
        <v>1144140112</v>
      </c>
      <c r="D839" s="1">
        <v>144105</v>
      </c>
      <c r="E839" s="1">
        <v>4</v>
      </c>
      <c r="F839" s="1">
        <v>1.1441401121246799E+18</v>
      </c>
      <c r="G839" s="304">
        <v>44232</v>
      </c>
      <c r="H839" s="304">
        <v>44773</v>
      </c>
      <c r="I839" s="1">
        <v>0</v>
      </c>
      <c r="J839" s="1">
        <v>1</v>
      </c>
      <c r="K839" s="1">
        <v>9</v>
      </c>
      <c r="L839" s="1">
        <v>30</v>
      </c>
      <c r="M839" s="1">
        <v>2</v>
      </c>
      <c r="N839" s="305">
        <v>21.6</v>
      </c>
      <c r="O839" s="305">
        <v>23872</v>
      </c>
      <c r="P839" s="2">
        <v>1500000</v>
      </c>
      <c r="Q839" s="2">
        <v>98738</v>
      </c>
      <c r="R839" s="2">
        <v>811732</v>
      </c>
      <c r="S839" s="1">
        <v>0</v>
      </c>
      <c r="T839" s="1">
        <v>0</v>
      </c>
      <c r="U839" s="1">
        <v>0</v>
      </c>
      <c r="W839" s="1">
        <v>0</v>
      </c>
      <c r="X839" s="1">
        <v>0</v>
      </c>
      <c r="Y839" s="1">
        <v>0</v>
      </c>
      <c r="AB839" s="304">
        <v>44498</v>
      </c>
      <c r="AC839" s="1">
        <v>1</v>
      </c>
      <c r="AD839" s="1" t="s">
        <v>3016</v>
      </c>
      <c r="AE839" s="1">
        <v>1</v>
      </c>
      <c r="AF839" s="1">
        <v>30</v>
      </c>
      <c r="AG839" s="1">
        <v>0</v>
      </c>
      <c r="AH839" s="1" t="s">
        <v>1454</v>
      </c>
      <c r="AI839" s="1" t="s">
        <v>1454</v>
      </c>
      <c r="AJ839" s="1" t="s">
        <v>1454</v>
      </c>
      <c r="AK839" s="1" t="s">
        <v>1454</v>
      </c>
      <c r="AL839" s="1" t="s">
        <v>1454</v>
      </c>
      <c r="AM839" s="1" t="s">
        <v>1454</v>
      </c>
      <c r="AN839" s="1">
        <v>1</v>
      </c>
      <c r="AO839" s="1">
        <v>1</v>
      </c>
      <c r="AP839" s="1" t="s">
        <v>3086</v>
      </c>
      <c r="AQ839" s="1" t="s">
        <v>1454</v>
      </c>
      <c r="AR839" s="2">
        <v>296241</v>
      </c>
      <c r="AS839" s="1" t="s">
        <v>3018</v>
      </c>
      <c r="AT839" s="1">
        <v>44232</v>
      </c>
      <c r="AU839" s="1">
        <v>0</v>
      </c>
      <c r="AV839" s="1">
        <v>0</v>
      </c>
      <c r="AW839" s="1">
        <v>0</v>
      </c>
      <c r="AX839" s="1" t="s">
        <v>1454</v>
      </c>
      <c r="AY839" s="1">
        <v>890303093000</v>
      </c>
      <c r="AZ839" s="1">
        <v>0</v>
      </c>
      <c r="BA839" s="1">
        <v>0</v>
      </c>
    </row>
    <row r="840" spans="1:53" x14ac:dyDescent="0.25">
      <c r="A840" s="309">
        <f t="shared" si="13"/>
        <v>222994</v>
      </c>
      <c r="B840" s="1" t="s">
        <v>2639</v>
      </c>
      <c r="C840" s="1">
        <v>1144140112</v>
      </c>
      <c r="D840" s="1">
        <v>144105</v>
      </c>
      <c r="E840" s="1">
        <v>4</v>
      </c>
      <c r="F840" s="1">
        <v>1.14414011211301E+18</v>
      </c>
      <c r="G840" s="304">
        <v>44463</v>
      </c>
      <c r="H840" s="304">
        <v>44834</v>
      </c>
      <c r="I840" s="1">
        <v>0</v>
      </c>
      <c r="J840" s="1">
        <v>1</v>
      </c>
      <c r="K840" s="1">
        <v>1</v>
      </c>
      <c r="L840" s="1">
        <v>30</v>
      </c>
      <c r="M840" s="1">
        <v>2</v>
      </c>
      <c r="N840" s="305">
        <v>19.8</v>
      </c>
      <c r="O840" s="305">
        <v>21699</v>
      </c>
      <c r="P840" s="2">
        <v>380000</v>
      </c>
      <c r="Q840" s="2">
        <v>35217</v>
      </c>
      <c r="R840" s="2">
        <v>351144</v>
      </c>
      <c r="S840" s="1">
        <v>0</v>
      </c>
      <c r="T840" s="1">
        <v>0</v>
      </c>
      <c r="U840" s="1">
        <v>0</v>
      </c>
      <c r="W840" s="1">
        <v>0</v>
      </c>
      <c r="X840" s="1">
        <v>0</v>
      </c>
      <c r="Y840" s="1">
        <v>0</v>
      </c>
      <c r="AB840" s="304">
        <v>44498</v>
      </c>
      <c r="AC840" s="1">
        <v>1</v>
      </c>
      <c r="AD840" s="1" t="s">
        <v>3016</v>
      </c>
      <c r="AE840" s="1">
        <v>1</v>
      </c>
      <c r="AF840" s="1">
        <v>30</v>
      </c>
      <c r="AG840" s="1">
        <v>0</v>
      </c>
      <c r="AH840" s="1" t="s">
        <v>1454</v>
      </c>
      <c r="AI840" s="1" t="s">
        <v>1454</v>
      </c>
      <c r="AJ840" s="1" t="s">
        <v>1454</v>
      </c>
      <c r="AK840" s="1" t="s">
        <v>1454</v>
      </c>
      <c r="AL840" s="1" t="s">
        <v>1454</v>
      </c>
      <c r="AM840" s="1" t="s">
        <v>1454</v>
      </c>
      <c r="AN840" s="1">
        <v>1</v>
      </c>
      <c r="AO840" s="1">
        <v>1</v>
      </c>
      <c r="AP840" s="1" t="s">
        <v>3086</v>
      </c>
      <c r="AQ840" s="1" t="s">
        <v>1454</v>
      </c>
      <c r="AR840" s="2">
        <v>128150</v>
      </c>
      <c r="AS840" s="1" t="s">
        <v>3078</v>
      </c>
      <c r="AT840" s="1">
        <v>44463</v>
      </c>
      <c r="AU840" s="1">
        <v>0</v>
      </c>
      <c r="AV840" s="1">
        <v>0</v>
      </c>
      <c r="AW840" s="1">
        <v>0</v>
      </c>
      <c r="AX840" s="1" t="s">
        <v>1454</v>
      </c>
      <c r="AY840" s="1">
        <v>890303093000</v>
      </c>
      <c r="AZ840" s="1">
        <v>0</v>
      </c>
      <c r="BA840" s="1">
        <v>0</v>
      </c>
    </row>
    <row r="841" spans="1:53" x14ac:dyDescent="0.25">
      <c r="A841" s="309">
        <f t="shared" si="13"/>
        <v>3247918</v>
      </c>
      <c r="B841" s="1" t="s">
        <v>2639</v>
      </c>
      <c r="C841" s="1">
        <v>1144140112</v>
      </c>
      <c r="D841" s="1">
        <v>144105</v>
      </c>
      <c r="E841" s="1">
        <v>4</v>
      </c>
      <c r="F841" s="1">
        <v>1.14414011211718E+18</v>
      </c>
      <c r="G841" s="304">
        <v>43795</v>
      </c>
      <c r="H841" s="304">
        <v>45626</v>
      </c>
      <c r="I841" s="1">
        <v>0</v>
      </c>
      <c r="J841" s="1">
        <v>1</v>
      </c>
      <c r="K841" s="1">
        <v>20</v>
      </c>
      <c r="L841" s="1">
        <v>30</v>
      </c>
      <c r="M841" s="1">
        <v>2</v>
      </c>
      <c r="N841" s="305">
        <v>11.76</v>
      </c>
      <c r="O841" s="305">
        <v>12415</v>
      </c>
      <c r="P841" s="2">
        <v>7000000</v>
      </c>
      <c r="Q841" s="2">
        <v>155881</v>
      </c>
      <c r="R841" s="2">
        <v>5114419</v>
      </c>
      <c r="S841" s="1">
        <v>0</v>
      </c>
      <c r="T841" s="1">
        <v>0</v>
      </c>
      <c r="U841" s="1">
        <v>0</v>
      </c>
      <c r="W841" s="1">
        <v>0</v>
      </c>
      <c r="X841" s="1">
        <v>0</v>
      </c>
      <c r="Y841" s="1">
        <v>0</v>
      </c>
      <c r="AB841" s="304">
        <v>44498</v>
      </c>
      <c r="AC841" s="1">
        <v>1</v>
      </c>
      <c r="AD841" s="1" t="s">
        <v>3016</v>
      </c>
      <c r="AE841" s="1">
        <v>1</v>
      </c>
      <c r="AF841" s="1">
        <v>30</v>
      </c>
      <c r="AG841" s="1">
        <v>0</v>
      </c>
      <c r="AH841" s="1" t="s">
        <v>1454</v>
      </c>
      <c r="AI841" s="1" t="s">
        <v>1454</v>
      </c>
      <c r="AJ841" s="1" t="s">
        <v>1454</v>
      </c>
      <c r="AK841" s="1" t="s">
        <v>1454</v>
      </c>
      <c r="AL841" s="1" t="s">
        <v>1454</v>
      </c>
      <c r="AM841" s="1" t="s">
        <v>1454</v>
      </c>
      <c r="AN841" s="1">
        <v>1</v>
      </c>
      <c r="AO841" s="1">
        <v>1</v>
      </c>
      <c r="AP841" s="1" t="s">
        <v>3086</v>
      </c>
      <c r="AQ841" s="1" t="s">
        <v>1454</v>
      </c>
      <c r="AR841" s="2">
        <v>1866501</v>
      </c>
      <c r="AS841" s="1" t="s">
        <v>3025</v>
      </c>
      <c r="AT841" s="1">
        <v>43795</v>
      </c>
      <c r="AU841" s="1">
        <v>0</v>
      </c>
      <c r="AV841" s="1">
        <v>0</v>
      </c>
      <c r="AW841" s="1">
        <v>0</v>
      </c>
      <c r="AX841" s="1" t="s">
        <v>1454</v>
      </c>
      <c r="AY841" s="1">
        <v>890303093000</v>
      </c>
      <c r="AZ841" s="1">
        <v>0</v>
      </c>
      <c r="BA841" s="1">
        <v>0</v>
      </c>
    </row>
    <row r="842" spans="1:53" x14ac:dyDescent="0.25">
      <c r="A842" s="309">
        <f t="shared" si="13"/>
        <v>94724</v>
      </c>
      <c r="B842" s="1" t="s">
        <v>2639</v>
      </c>
      <c r="C842" s="1">
        <v>1144140112</v>
      </c>
      <c r="D842" s="1">
        <v>144105</v>
      </c>
      <c r="E842" s="1">
        <v>4</v>
      </c>
      <c r="F842" s="1">
        <v>1.14414011211552E+16</v>
      </c>
      <c r="G842" s="304">
        <v>43341</v>
      </c>
      <c r="H842" s="304">
        <v>44438</v>
      </c>
      <c r="I842" s="1">
        <v>0</v>
      </c>
      <c r="J842" s="1">
        <v>1</v>
      </c>
      <c r="K842" s="1">
        <v>35</v>
      </c>
      <c r="L842" s="1">
        <v>30</v>
      </c>
      <c r="M842" s="1">
        <v>2</v>
      </c>
      <c r="N842" s="305">
        <v>15.6</v>
      </c>
      <c r="O842" s="305">
        <v>16765</v>
      </c>
      <c r="P842" s="2">
        <v>4306237</v>
      </c>
      <c r="Q842" s="2">
        <v>151157</v>
      </c>
      <c r="R842" s="2">
        <v>149159</v>
      </c>
      <c r="S842" s="1">
        <v>0</v>
      </c>
      <c r="T842" s="1">
        <v>0</v>
      </c>
      <c r="U842" s="1">
        <v>0</v>
      </c>
      <c r="W842" s="1">
        <v>0</v>
      </c>
      <c r="X842" s="1">
        <v>0</v>
      </c>
      <c r="Y842" s="1">
        <v>0</v>
      </c>
      <c r="AB842" s="304">
        <v>44498</v>
      </c>
      <c r="AC842" s="1">
        <v>1</v>
      </c>
      <c r="AD842" s="1" t="s">
        <v>3016</v>
      </c>
      <c r="AE842" s="1">
        <v>1</v>
      </c>
      <c r="AF842" s="1">
        <v>30</v>
      </c>
      <c r="AG842" s="1">
        <v>0</v>
      </c>
      <c r="AH842" s="1" t="s">
        <v>1454</v>
      </c>
      <c r="AI842" s="1" t="s">
        <v>1454</v>
      </c>
      <c r="AJ842" s="1" t="s">
        <v>1454</v>
      </c>
      <c r="AK842" s="1" t="s">
        <v>1454</v>
      </c>
      <c r="AL842" s="1" t="s">
        <v>1454</v>
      </c>
      <c r="AM842" s="1" t="s">
        <v>1454</v>
      </c>
      <c r="AN842" s="1">
        <v>1</v>
      </c>
      <c r="AO842" s="1">
        <v>1</v>
      </c>
      <c r="AP842" s="1" t="s">
        <v>3086</v>
      </c>
      <c r="AQ842" s="1" t="s">
        <v>1454</v>
      </c>
      <c r="AR842" s="2">
        <v>54435</v>
      </c>
      <c r="AS842" s="1" t="s">
        <v>3057</v>
      </c>
      <c r="AT842" s="1">
        <v>43341</v>
      </c>
      <c r="AU842" s="1">
        <v>0</v>
      </c>
      <c r="AV842" s="1">
        <v>0</v>
      </c>
      <c r="AW842" s="1">
        <v>0</v>
      </c>
      <c r="AX842" s="1" t="s">
        <v>1454</v>
      </c>
      <c r="AY842" s="1">
        <v>890303093000</v>
      </c>
      <c r="AZ842" s="1">
        <v>0</v>
      </c>
      <c r="BA842" s="1">
        <v>0</v>
      </c>
    </row>
    <row r="843" spans="1:53" x14ac:dyDescent="0.25">
      <c r="A843" s="309">
        <f t="shared" si="13"/>
        <v>566633</v>
      </c>
      <c r="B843" s="1" t="s">
        <v>2639</v>
      </c>
      <c r="C843" s="1">
        <v>1144140112</v>
      </c>
      <c r="D843" s="1">
        <v>144105</v>
      </c>
      <c r="E843" s="1">
        <v>4</v>
      </c>
      <c r="F843" s="1">
        <v>1.14414011225558E+18</v>
      </c>
      <c r="G843" s="304">
        <v>44300</v>
      </c>
      <c r="H843" s="304">
        <v>44864</v>
      </c>
      <c r="I843" s="1">
        <v>0</v>
      </c>
      <c r="J843" s="1">
        <v>1</v>
      </c>
      <c r="K843" s="1">
        <v>6</v>
      </c>
      <c r="L843" s="1">
        <v>30</v>
      </c>
      <c r="M843" s="1">
        <v>2</v>
      </c>
      <c r="N843" s="305">
        <v>9</v>
      </c>
      <c r="O843" s="305">
        <v>9381</v>
      </c>
      <c r="P843" s="2">
        <v>1300000</v>
      </c>
      <c r="Q843" s="2">
        <v>79277</v>
      </c>
      <c r="R843" s="2">
        <v>892263</v>
      </c>
      <c r="S843" s="1">
        <v>0</v>
      </c>
      <c r="T843" s="1">
        <v>0</v>
      </c>
      <c r="U843" s="1">
        <v>0</v>
      </c>
      <c r="W843" s="1">
        <v>0</v>
      </c>
      <c r="X843" s="1">
        <v>0</v>
      </c>
      <c r="Y843" s="1">
        <v>0</v>
      </c>
      <c r="AB843" s="304">
        <v>44498</v>
      </c>
      <c r="AC843" s="1">
        <v>1</v>
      </c>
      <c r="AD843" s="1" t="s">
        <v>3016</v>
      </c>
      <c r="AE843" s="1">
        <v>1</v>
      </c>
      <c r="AF843" s="1">
        <v>30</v>
      </c>
      <c r="AG843" s="1">
        <v>0</v>
      </c>
      <c r="AH843" s="1" t="s">
        <v>1454</v>
      </c>
      <c r="AI843" s="1" t="s">
        <v>1454</v>
      </c>
      <c r="AJ843" s="1" t="s">
        <v>1454</v>
      </c>
      <c r="AK843" s="1" t="s">
        <v>1454</v>
      </c>
      <c r="AL843" s="1" t="s">
        <v>1454</v>
      </c>
      <c r="AM843" s="1" t="s">
        <v>1454</v>
      </c>
      <c r="AN843" s="1">
        <v>1</v>
      </c>
      <c r="AO843" s="1">
        <v>1</v>
      </c>
      <c r="AP843" s="1" t="s">
        <v>3086</v>
      </c>
      <c r="AQ843" s="1" t="s">
        <v>1454</v>
      </c>
      <c r="AR843" s="2">
        <v>325630</v>
      </c>
      <c r="AS843" s="1" t="s">
        <v>3033</v>
      </c>
      <c r="AT843" s="1">
        <v>44300</v>
      </c>
      <c r="AU843" s="1">
        <v>0</v>
      </c>
      <c r="AV843" s="1">
        <v>0</v>
      </c>
      <c r="AW843" s="1">
        <v>0</v>
      </c>
      <c r="AX843" s="1" t="s">
        <v>1454</v>
      </c>
      <c r="AY843" s="1">
        <v>890303093000</v>
      </c>
      <c r="AZ843" s="1">
        <v>0</v>
      </c>
      <c r="BA843" s="1">
        <v>0</v>
      </c>
    </row>
    <row r="844" spans="1:53" x14ac:dyDescent="0.25">
      <c r="A844" s="309">
        <f t="shared" si="13"/>
        <v>0</v>
      </c>
      <c r="B844" s="1" t="s">
        <v>2639</v>
      </c>
      <c r="C844" s="1">
        <v>38613764</v>
      </c>
      <c r="D844" s="1">
        <v>144105</v>
      </c>
      <c r="E844" s="1">
        <v>4</v>
      </c>
      <c r="F844" s="1">
        <v>3.86137641246894E+16</v>
      </c>
      <c r="G844" s="304">
        <v>44434</v>
      </c>
      <c r="H844" s="304">
        <v>44591</v>
      </c>
      <c r="I844" s="1">
        <v>0</v>
      </c>
      <c r="J844" s="1">
        <v>1</v>
      </c>
      <c r="K844" s="1">
        <v>2</v>
      </c>
      <c r="L844" s="1">
        <v>30</v>
      </c>
      <c r="M844" s="1">
        <v>2</v>
      </c>
      <c r="N844" s="305">
        <v>19.2</v>
      </c>
      <c r="O844" s="305">
        <v>20983</v>
      </c>
      <c r="P844" s="2">
        <v>1000000</v>
      </c>
      <c r="Q844" s="2">
        <v>210008</v>
      </c>
      <c r="R844" s="2">
        <v>609791</v>
      </c>
      <c r="S844" s="1">
        <v>0</v>
      </c>
      <c r="T844" s="1">
        <v>0</v>
      </c>
      <c r="U844" s="1">
        <v>0</v>
      </c>
      <c r="W844" s="1">
        <v>0</v>
      </c>
      <c r="X844" s="1">
        <v>0</v>
      </c>
      <c r="Y844" s="1">
        <v>0</v>
      </c>
      <c r="AB844" s="304">
        <v>44499</v>
      </c>
      <c r="AC844" s="1">
        <v>1</v>
      </c>
      <c r="AD844" s="1" t="s">
        <v>3016</v>
      </c>
      <c r="AE844" s="1">
        <v>1</v>
      </c>
      <c r="AF844" s="1">
        <v>30</v>
      </c>
      <c r="AG844" s="1">
        <v>0</v>
      </c>
      <c r="AH844" s="1" t="s">
        <v>1454</v>
      </c>
      <c r="AI844" s="1" t="s">
        <v>1454</v>
      </c>
      <c r="AJ844" s="1" t="s">
        <v>1454</v>
      </c>
      <c r="AK844" s="1" t="s">
        <v>1454</v>
      </c>
      <c r="AL844" s="1" t="s">
        <v>1454</v>
      </c>
      <c r="AM844" s="1" t="s">
        <v>1454</v>
      </c>
      <c r="AN844" s="1">
        <v>1</v>
      </c>
      <c r="AO844" s="1">
        <v>1</v>
      </c>
      <c r="AP844" s="1" t="s">
        <v>3086</v>
      </c>
      <c r="AQ844" s="1" t="s">
        <v>1454</v>
      </c>
      <c r="AR844" s="2">
        <v>4444401</v>
      </c>
      <c r="AS844" s="1" t="s">
        <v>3018</v>
      </c>
      <c r="AT844" s="1">
        <v>44434</v>
      </c>
      <c r="AU844" s="1">
        <v>0</v>
      </c>
      <c r="AV844" s="1">
        <v>0</v>
      </c>
      <c r="AW844" s="1">
        <v>0</v>
      </c>
      <c r="AX844" s="1" t="s">
        <v>1454</v>
      </c>
      <c r="AY844" s="1">
        <v>0</v>
      </c>
      <c r="AZ844" s="1">
        <v>0</v>
      </c>
      <c r="BA844" s="1">
        <v>0</v>
      </c>
    </row>
    <row r="845" spans="1:53" x14ac:dyDescent="0.25">
      <c r="A845" s="309">
        <f t="shared" si="13"/>
        <v>0</v>
      </c>
      <c r="B845" s="1" t="s">
        <v>2639</v>
      </c>
      <c r="C845" s="1">
        <v>1112880981</v>
      </c>
      <c r="D845" s="1">
        <v>144105</v>
      </c>
      <c r="E845" s="1">
        <v>4</v>
      </c>
      <c r="F845" s="1">
        <v>1.1128809811154801E+18</v>
      </c>
      <c r="G845" s="304">
        <v>44412</v>
      </c>
      <c r="H845" s="304">
        <v>44591</v>
      </c>
      <c r="I845" s="1">
        <v>0</v>
      </c>
      <c r="J845" s="1">
        <v>1</v>
      </c>
      <c r="K845" s="1">
        <v>3</v>
      </c>
      <c r="L845" s="1">
        <v>30</v>
      </c>
      <c r="M845" s="1">
        <v>2</v>
      </c>
      <c r="N845" s="305">
        <v>9</v>
      </c>
      <c r="O845" s="305">
        <v>9381</v>
      </c>
      <c r="P845" s="2">
        <v>1500000</v>
      </c>
      <c r="Q845" s="2">
        <v>256816</v>
      </c>
      <c r="R845" s="2">
        <v>758674</v>
      </c>
      <c r="S845" s="1">
        <v>0</v>
      </c>
      <c r="T845" s="1">
        <v>0</v>
      </c>
      <c r="U845" s="1">
        <v>0</v>
      </c>
      <c r="W845" s="1">
        <v>0</v>
      </c>
      <c r="X845" s="1">
        <v>0</v>
      </c>
      <c r="Y845" s="1">
        <v>0</v>
      </c>
      <c r="AB845" s="304">
        <v>44498</v>
      </c>
      <c r="AC845" s="1">
        <v>1</v>
      </c>
      <c r="AD845" s="1" t="s">
        <v>3016</v>
      </c>
      <c r="AE845" s="1">
        <v>1</v>
      </c>
      <c r="AF845" s="1">
        <v>30</v>
      </c>
      <c r="AG845" s="1">
        <v>0</v>
      </c>
      <c r="AH845" s="1" t="s">
        <v>1454</v>
      </c>
      <c r="AI845" s="1" t="s">
        <v>1454</v>
      </c>
      <c r="AJ845" s="1" t="s">
        <v>1454</v>
      </c>
      <c r="AK845" s="1" t="s">
        <v>1454</v>
      </c>
      <c r="AL845" s="1" t="s">
        <v>1454</v>
      </c>
      <c r="AM845" s="1" t="s">
        <v>1454</v>
      </c>
      <c r="AN845" s="1">
        <v>1</v>
      </c>
      <c r="AO845" s="1">
        <v>1</v>
      </c>
      <c r="AP845" s="1" t="s">
        <v>3086</v>
      </c>
      <c r="AQ845" s="1" t="s">
        <v>1454</v>
      </c>
      <c r="AR845" s="2">
        <v>3920438</v>
      </c>
      <c r="AS845" s="1" t="s">
        <v>3020</v>
      </c>
      <c r="AT845" s="1">
        <v>44412</v>
      </c>
      <c r="AU845" s="1">
        <v>0</v>
      </c>
      <c r="AV845" s="1">
        <v>0</v>
      </c>
      <c r="AW845" s="1">
        <v>0</v>
      </c>
      <c r="AX845" s="1" t="s">
        <v>1454</v>
      </c>
      <c r="AY845" s="1">
        <v>890303093000</v>
      </c>
      <c r="AZ845" s="1">
        <v>0</v>
      </c>
      <c r="BA845" s="1">
        <v>0</v>
      </c>
    </row>
    <row r="846" spans="1:53" x14ac:dyDescent="0.25">
      <c r="A846" s="309">
        <f t="shared" si="13"/>
        <v>88448</v>
      </c>
      <c r="B846" s="1" t="s">
        <v>2639</v>
      </c>
      <c r="C846" s="1">
        <v>19680252</v>
      </c>
      <c r="D846" s="1">
        <v>144105</v>
      </c>
      <c r="E846" s="1">
        <v>4</v>
      </c>
      <c r="F846" s="1">
        <v>1.96802521059893E+16</v>
      </c>
      <c r="G846" s="304">
        <v>44406</v>
      </c>
      <c r="H846" s="304">
        <v>44560</v>
      </c>
      <c r="I846" s="1">
        <v>0</v>
      </c>
      <c r="J846" s="1">
        <v>2</v>
      </c>
      <c r="K846" s="1">
        <v>0</v>
      </c>
      <c r="L846" s="1">
        <v>30</v>
      </c>
      <c r="M846" s="1">
        <v>2</v>
      </c>
      <c r="N846" s="305">
        <v>18.600000000000001</v>
      </c>
      <c r="O846" s="305">
        <v>20271</v>
      </c>
      <c r="P846" s="2">
        <v>460000</v>
      </c>
      <c r="Q846" s="2">
        <v>0</v>
      </c>
      <c r="R846" s="2">
        <v>460000</v>
      </c>
      <c r="S846" s="1">
        <v>0</v>
      </c>
      <c r="T846" s="1">
        <v>0</v>
      </c>
      <c r="U846" s="1">
        <v>0</v>
      </c>
      <c r="W846" s="1">
        <v>0</v>
      </c>
      <c r="X846" s="1">
        <v>0</v>
      </c>
      <c r="Y846" s="1">
        <v>0</v>
      </c>
      <c r="Z846" s="1">
        <v>460000</v>
      </c>
      <c r="AA846" s="1">
        <v>12</v>
      </c>
      <c r="AB846" s="304">
        <v>44406</v>
      </c>
      <c r="AC846" s="1">
        <v>1</v>
      </c>
      <c r="AD846" s="1" t="s">
        <v>3016</v>
      </c>
      <c r="AE846" s="1">
        <v>1</v>
      </c>
      <c r="AF846" s="1">
        <v>30</v>
      </c>
      <c r="AG846" s="1">
        <v>0</v>
      </c>
      <c r="AH846" s="1" t="s">
        <v>1454</v>
      </c>
      <c r="AI846" s="1" t="s">
        <v>1454</v>
      </c>
      <c r="AJ846" s="1" t="s">
        <v>1454</v>
      </c>
      <c r="AK846" s="1" t="s">
        <v>1454</v>
      </c>
      <c r="AL846" s="1" t="s">
        <v>1454</v>
      </c>
      <c r="AM846" s="1" t="s">
        <v>1454</v>
      </c>
      <c r="AN846" s="1">
        <v>1</v>
      </c>
      <c r="AO846" s="1">
        <v>1</v>
      </c>
      <c r="AP846" s="1" t="s">
        <v>3086</v>
      </c>
      <c r="AQ846" s="1" t="s">
        <v>1454</v>
      </c>
      <c r="AR846" s="2">
        <v>371552</v>
      </c>
      <c r="AS846" s="1" t="s">
        <v>3053</v>
      </c>
      <c r="AT846" s="1">
        <v>44406</v>
      </c>
      <c r="AU846" s="1">
        <v>0</v>
      </c>
      <c r="AV846" s="1">
        <v>0</v>
      </c>
      <c r="AW846" s="1">
        <v>0</v>
      </c>
      <c r="AX846" s="1" t="s">
        <v>1454</v>
      </c>
      <c r="AY846" s="1">
        <v>890303093000</v>
      </c>
      <c r="AZ846" s="1">
        <v>0</v>
      </c>
      <c r="BA846" s="1">
        <v>0</v>
      </c>
    </row>
    <row r="847" spans="1:53" x14ac:dyDescent="0.25">
      <c r="A847" s="309">
        <f t="shared" si="13"/>
        <v>628590</v>
      </c>
      <c r="B847" s="1" t="s">
        <v>2639</v>
      </c>
      <c r="C847" s="1">
        <v>19680252</v>
      </c>
      <c r="D847" s="1">
        <v>144105</v>
      </c>
      <c r="E847" s="1">
        <v>4</v>
      </c>
      <c r="F847" s="1">
        <v>1.96802521203892E+16</v>
      </c>
      <c r="G847" s="304">
        <v>44369</v>
      </c>
      <c r="H847" s="304">
        <v>45473</v>
      </c>
      <c r="I847" s="1">
        <v>0</v>
      </c>
      <c r="J847" s="1">
        <v>1</v>
      </c>
      <c r="K847" s="1">
        <v>4</v>
      </c>
      <c r="L847" s="1">
        <v>30</v>
      </c>
      <c r="M847" s="1">
        <v>2</v>
      </c>
      <c r="N847" s="305">
        <v>13.2</v>
      </c>
      <c r="O847" s="305">
        <v>14029</v>
      </c>
      <c r="P847" s="2">
        <v>3600000</v>
      </c>
      <c r="Q847" s="2">
        <v>122690</v>
      </c>
      <c r="R847" s="2">
        <v>3269187</v>
      </c>
      <c r="S847" s="1">
        <v>0</v>
      </c>
      <c r="T847" s="1">
        <v>0</v>
      </c>
      <c r="U847" s="1">
        <v>0</v>
      </c>
      <c r="W847" s="1">
        <v>0</v>
      </c>
      <c r="X847" s="1">
        <v>0</v>
      </c>
      <c r="Y847" s="1">
        <v>0</v>
      </c>
      <c r="AB847" s="304">
        <v>44498</v>
      </c>
      <c r="AC847" s="1">
        <v>1</v>
      </c>
      <c r="AD847" s="1" t="s">
        <v>3016</v>
      </c>
      <c r="AE847" s="1">
        <v>1</v>
      </c>
      <c r="AF847" s="1">
        <v>30</v>
      </c>
      <c r="AG847" s="1">
        <v>0</v>
      </c>
      <c r="AH847" s="1" t="s">
        <v>1454</v>
      </c>
      <c r="AI847" s="1" t="s">
        <v>1454</v>
      </c>
      <c r="AJ847" s="1" t="s">
        <v>1454</v>
      </c>
      <c r="AK847" s="1" t="s">
        <v>1454</v>
      </c>
      <c r="AL847" s="1" t="s">
        <v>1454</v>
      </c>
      <c r="AM847" s="1" t="s">
        <v>1454</v>
      </c>
      <c r="AN847" s="1">
        <v>1</v>
      </c>
      <c r="AO847" s="1">
        <v>1</v>
      </c>
      <c r="AP847" s="1" t="s">
        <v>3086</v>
      </c>
      <c r="AQ847" s="1" t="s">
        <v>1454</v>
      </c>
      <c r="AR847" s="2">
        <v>2640597</v>
      </c>
      <c r="AS847" s="1" t="s">
        <v>3021</v>
      </c>
      <c r="AT847" s="1">
        <v>44369</v>
      </c>
      <c r="AU847" s="1">
        <v>0</v>
      </c>
      <c r="AV847" s="1">
        <v>0</v>
      </c>
      <c r="AW847" s="1">
        <v>0</v>
      </c>
      <c r="AX847" s="1" t="s">
        <v>1454</v>
      </c>
      <c r="AY847" s="1">
        <v>890303093000</v>
      </c>
      <c r="AZ847" s="1">
        <v>0</v>
      </c>
      <c r="BA847" s="1">
        <v>0</v>
      </c>
    </row>
    <row r="848" spans="1:53" x14ac:dyDescent="0.25">
      <c r="A848" s="309">
        <f t="shared" si="13"/>
        <v>80485</v>
      </c>
      <c r="B848" s="1" t="s">
        <v>2639</v>
      </c>
      <c r="C848" s="1">
        <v>19680252</v>
      </c>
      <c r="D848" s="1">
        <v>144105</v>
      </c>
      <c r="E848" s="1">
        <v>4</v>
      </c>
      <c r="F848" s="1">
        <v>1.96802521246883E+16</v>
      </c>
      <c r="G848" s="304">
        <v>44061</v>
      </c>
      <c r="H848" s="304">
        <v>44255</v>
      </c>
      <c r="I848" s="1">
        <v>0</v>
      </c>
      <c r="J848" s="1">
        <v>1</v>
      </c>
      <c r="K848" s="1">
        <v>1</v>
      </c>
      <c r="L848" s="1">
        <v>30</v>
      </c>
      <c r="M848" s="1">
        <v>2</v>
      </c>
      <c r="N848" s="305">
        <v>21.6</v>
      </c>
      <c r="O848" s="305">
        <v>23872</v>
      </c>
      <c r="P848" s="2">
        <v>500000</v>
      </c>
      <c r="Q848" s="2">
        <v>88812</v>
      </c>
      <c r="R848" s="2">
        <v>418589</v>
      </c>
      <c r="S848" s="1">
        <v>0</v>
      </c>
      <c r="T848" s="1">
        <v>0</v>
      </c>
      <c r="U848" s="1">
        <v>0</v>
      </c>
      <c r="W848" s="1">
        <v>0</v>
      </c>
      <c r="X848" s="1">
        <v>0</v>
      </c>
      <c r="Y848" s="1">
        <v>0</v>
      </c>
      <c r="AB848" s="304">
        <v>44500</v>
      </c>
      <c r="AC848" s="1">
        <v>1</v>
      </c>
      <c r="AD848" s="1" t="s">
        <v>3016</v>
      </c>
      <c r="AE848" s="1">
        <v>1</v>
      </c>
      <c r="AF848" s="1">
        <v>30</v>
      </c>
      <c r="AG848" s="1">
        <v>0</v>
      </c>
      <c r="AH848" s="1" t="s">
        <v>1454</v>
      </c>
      <c r="AI848" s="1" t="s">
        <v>1454</v>
      </c>
      <c r="AJ848" s="1" t="s">
        <v>1454</v>
      </c>
      <c r="AK848" s="1" t="s">
        <v>1454</v>
      </c>
      <c r="AL848" s="1" t="s">
        <v>1454</v>
      </c>
      <c r="AM848" s="1" t="s">
        <v>1454</v>
      </c>
      <c r="AN848" s="1">
        <v>1</v>
      </c>
      <c r="AO848" s="1">
        <v>1</v>
      </c>
      <c r="AP848" s="1" t="s">
        <v>3086</v>
      </c>
      <c r="AQ848" s="1" t="s">
        <v>1454</v>
      </c>
      <c r="AR848" s="2">
        <v>338104</v>
      </c>
      <c r="AS848" s="1" t="s">
        <v>3018</v>
      </c>
      <c r="AT848" s="1">
        <v>44061</v>
      </c>
      <c r="AU848" s="1">
        <v>0</v>
      </c>
      <c r="AV848" s="1">
        <v>0</v>
      </c>
      <c r="AW848" s="1">
        <v>0</v>
      </c>
      <c r="AX848" s="1" t="s">
        <v>1454</v>
      </c>
      <c r="AY848" s="1">
        <v>890303093000</v>
      </c>
      <c r="AZ848" s="1">
        <v>0</v>
      </c>
      <c r="BA848" s="1">
        <v>0</v>
      </c>
    </row>
    <row r="849" spans="1:53" x14ac:dyDescent="0.25">
      <c r="A849" s="309">
        <f t="shared" si="13"/>
        <v>145831</v>
      </c>
      <c r="B849" s="1" t="s">
        <v>2639</v>
      </c>
      <c r="C849" s="1">
        <v>19680252</v>
      </c>
      <c r="D849" s="1">
        <v>144105</v>
      </c>
      <c r="E849" s="1">
        <v>4</v>
      </c>
      <c r="F849" s="1">
        <v>1.96802521203894E+16</v>
      </c>
      <c r="G849" s="304">
        <v>44440</v>
      </c>
      <c r="H849" s="304">
        <v>44803</v>
      </c>
      <c r="I849" s="1">
        <v>0</v>
      </c>
      <c r="J849" s="1">
        <v>1</v>
      </c>
      <c r="K849" s="1">
        <v>2</v>
      </c>
      <c r="L849" s="1">
        <v>30</v>
      </c>
      <c r="M849" s="1">
        <v>2</v>
      </c>
      <c r="N849" s="305">
        <v>13.2</v>
      </c>
      <c r="O849" s="305">
        <v>14029</v>
      </c>
      <c r="P849" s="2">
        <v>900000</v>
      </c>
      <c r="Q849" s="2">
        <v>80724</v>
      </c>
      <c r="R849" s="2">
        <v>758443</v>
      </c>
      <c r="S849" s="1">
        <v>0</v>
      </c>
      <c r="T849" s="1">
        <v>0</v>
      </c>
      <c r="U849" s="1">
        <v>0</v>
      </c>
      <c r="W849" s="1">
        <v>0</v>
      </c>
      <c r="X849" s="1">
        <v>0</v>
      </c>
      <c r="Y849" s="1">
        <v>0</v>
      </c>
      <c r="AB849" s="304">
        <v>44498</v>
      </c>
      <c r="AC849" s="1">
        <v>1</v>
      </c>
      <c r="AD849" s="1" t="s">
        <v>3016</v>
      </c>
      <c r="AE849" s="1">
        <v>1</v>
      </c>
      <c r="AF849" s="1">
        <v>30</v>
      </c>
      <c r="AG849" s="1">
        <v>0</v>
      </c>
      <c r="AH849" s="1" t="s">
        <v>1454</v>
      </c>
      <c r="AI849" s="1" t="s">
        <v>1454</v>
      </c>
      <c r="AJ849" s="1" t="s">
        <v>1454</v>
      </c>
      <c r="AK849" s="1" t="s">
        <v>1454</v>
      </c>
      <c r="AL849" s="1" t="s">
        <v>1454</v>
      </c>
      <c r="AM849" s="1" t="s">
        <v>1454</v>
      </c>
      <c r="AN849" s="1">
        <v>1</v>
      </c>
      <c r="AO849" s="1">
        <v>1</v>
      </c>
      <c r="AP849" s="1" t="s">
        <v>3086</v>
      </c>
      <c r="AQ849" s="1" t="s">
        <v>1454</v>
      </c>
      <c r="AR849" s="2">
        <v>612612</v>
      </c>
      <c r="AS849" s="1" t="s">
        <v>3021</v>
      </c>
      <c r="AT849" s="1">
        <v>44440</v>
      </c>
      <c r="AU849" s="1">
        <v>0</v>
      </c>
      <c r="AV849" s="1">
        <v>0</v>
      </c>
      <c r="AW849" s="1">
        <v>0</v>
      </c>
      <c r="AX849" s="1" t="s">
        <v>1454</v>
      </c>
      <c r="AY849" s="1">
        <v>890303093000</v>
      </c>
      <c r="AZ849" s="1">
        <v>0</v>
      </c>
      <c r="BA849" s="1">
        <v>0</v>
      </c>
    </row>
    <row r="850" spans="1:53" x14ac:dyDescent="0.25">
      <c r="A850" s="309">
        <f t="shared" si="13"/>
        <v>0</v>
      </c>
      <c r="B850" s="1" t="s">
        <v>2639</v>
      </c>
      <c r="C850" s="1">
        <v>79683917</v>
      </c>
      <c r="D850" s="1">
        <v>144105</v>
      </c>
      <c r="E850" s="1">
        <v>4</v>
      </c>
      <c r="F850" s="1">
        <v>7.96839171154892E+16</v>
      </c>
      <c r="G850" s="304">
        <v>44376</v>
      </c>
      <c r="H850" s="304">
        <v>45107</v>
      </c>
      <c r="I850" s="1">
        <v>0</v>
      </c>
      <c r="J850" s="1">
        <v>1</v>
      </c>
      <c r="K850" s="1">
        <v>4</v>
      </c>
      <c r="L850" s="1">
        <v>30</v>
      </c>
      <c r="M850" s="1">
        <v>2</v>
      </c>
      <c r="N850" s="305">
        <v>9</v>
      </c>
      <c r="O850" s="305">
        <v>9381</v>
      </c>
      <c r="P850" s="2">
        <v>2900000</v>
      </c>
      <c r="Q850" s="2">
        <v>132869</v>
      </c>
      <c r="R850" s="2">
        <v>2453153</v>
      </c>
      <c r="S850" s="1">
        <v>0</v>
      </c>
      <c r="T850" s="1">
        <v>0</v>
      </c>
      <c r="U850" s="1">
        <v>0</v>
      </c>
      <c r="W850" s="1">
        <v>0</v>
      </c>
      <c r="X850" s="1">
        <v>0</v>
      </c>
      <c r="Y850" s="1">
        <v>0</v>
      </c>
      <c r="AB850" s="304">
        <v>44499</v>
      </c>
      <c r="AC850" s="1">
        <v>1</v>
      </c>
      <c r="AD850" s="1" t="s">
        <v>3016</v>
      </c>
      <c r="AE850" s="1">
        <v>1</v>
      </c>
      <c r="AF850" s="1">
        <v>30</v>
      </c>
      <c r="AG850" s="1">
        <v>0</v>
      </c>
      <c r="AH850" s="1" t="s">
        <v>1454</v>
      </c>
      <c r="AI850" s="1" t="s">
        <v>1454</v>
      </c>
      <c r="AJ850" s="1" t="s">
        <v>1454</v>
      </c>
      <c r="AK850" s="1" t="s">
        <v>1454</v>
      </c>
      <c r="AL850" s="1" t="s">
        <v>1454</v>
      </c>
      <c r="AM850" s="1" t="s">
        <v>1454</v>
      </c>
      <c r="AN850" s="1">
        <v>1</v>
      </c>
      <c r="AO850" s="1">
        <v>1</v>
      </c>
      <c r="AP850" s="1" t="s">
        <v>3086</v>
      </c>
      <c r="AQ850" s="1" t="s">
        <v>1454</v>
      </c>
      <c r="AR850" s="2">
        <v>2954606</v>
      </c>
      <c r="AS850" s="1" t="s">
        <v>3020</v>
      </c>
      <c r="AT850" s="1">
        <v>44376</v>
      </c>
      <c r="AU850" s="1">
        <v>0</v>
      </c>
      <c r="AV850" s="1">
        <v>0</v>
      </c>
      <c r="AW850" s="1">
        <v>0</v>
      </c>
      <c r="AX850" s="1" t="s">
        <v>1454</v>
      </c>
      <c r="AY850" s="1" t="s">
        <v>1454</v>
      </c>
      <c r="AZ850" s="1">
        <v>0</v>
      </c>
      <c r="BA850" s="1">
        <v>0</v>
      </c>
    </row>
    <row r="851" spans="1:53" x14ac:dyDescent="0.25">
      <c r="A851" s="309">
        <f t="shared" si="13"/>
        <v>14134342</v>
      </c>
      <c r="B851" s="1" t="s">
        <v>2639</v>
      </c>
      <c r="C851" s="1">
        <v>22804651</v>
      </c>
      <c r="D851" s="1">
        <v>144105</v>
      </c>
      <c r="E851" s="1">
        <v>4</v>
      </c>
      <c r="F851" s="1">
        <v>2.28046511177883E+16</v>
      </c>
      <c r="G851" s="304">
        <v>44055</v>
      </c>
      <c r="H851" s="304">
        <v>46629</v>
      </c>
      <c r="I851" s="1">
        <v>0</v>
      </c>
      <c r="J851" s="1">
        <v>1</v>
      </c>
      <c r="K851" s="1">
        <v>14</v>
      </c>
      <c r="L851" s="1">
        <v>30</v>
      </c>
      <c r="M851" s="1">
        <v>2</v>
      </c>
      <c r="N851" s="305">
        <v>18</v>
      </c>
      <c r="O851" s="305">
        <v>19562</v>
      </c>
      <c r="P851" s="2">
        <v>24138000</v>
      </c>
      <c r="Q851" s="2">
        <v>511411</v>
      </c>
      <c r="R851" s="2">
        <v>21916593</v>
      </c>
      <c r="S851" s="1">
        <v>0</v>
      </c>
      <c r="T851" s="1">
        <v>0</v>
      </c>
      <c r="U851" s="1">
        <v>0</v>
      </c>
      <c r="W851" s="1">
        <v>0</v>
      </c>
      <c r="X851" s="1">
        <v>0</v>
      </c>
      <c r="Y851" s="1">
        <v>0</v>
      </c>
      <c r="AB851" s="304">
        <v>44499</v>
      </c>
      <c r="AC851" s="1">
        <v>1</v>
      </c>
      <c r="AD851" s="1" t="s">
        <v>3016</v>
      </c>
      <c r="AE851" s="1">
        <v>1</v>
      </c>
      <c r="AF851" s="1">
        <v>30</v>
      </c>
      <c r="AG851" s="1">
        <v>0</v>
      </c>
      <c r="AH851" s="1" t="s">
        <v>1454</v>
      </c>
      <c r="AI851" s="1" t="s">
        <v>1454</v>
      </c>
      <c r="AJ851" s="1" t="s">
        <v>1454</v>
      </c>
      <c r="AK851" s="1" t="s">
        <v>1454</v>
      </c>
      <c r="AL851" s="1" t="s">
        <v>1454</v>
      </c>
      <c r="AM851" s="1" t="s">
        <v>1454</v>
      </c>
      <c r="AN851" s="1">
        <v>1</v>
      </c>
      <c r="AO851" s="1">
        <v>1</v>
      </c>
      <c r="AP851" s="1" t="s">
        <v>3086</v>
      </c>
      <c r="AQ851" s="1" t="s">
        <v>1454</v>
      </c>
      <c r="AR851" s="2">
        <v>7782251</v>
      </c>
      <c r="AS851" s="1" t="s">
        <v>3026</v>
      </c>
      <c r="AT851" s="1">
        <v>44055</v>
      </c>
      <c r="AU851" s="1">
        <v>0</v>
      </c>
      <c r="AV851" s="1">
        <v>0</v>
      </c>
      <c r="AW851" s="1">
        <v>0</v>
      </c>
      <c r="AX851" s="1" t="s">
        <v>1454</v>
      </c>
      <c r="AY851" s="1">
        <v>0</v>
      </c>
      <c r="AZ851" s="1">
        <v>0</v>
      </c>
      <c r="BA851" s="1">
        <v>0</v>
      </c>
    </row>
    <row r="852" spans="1:53" x14ac:dyDescent="0.25">
      <c r="A852" s="309">
        <f t="shared" si="13"/>
        <v>1120931</v>
      </c>
      <c r="B852" s="1" t="s">
        <v>2639</v>
      </c>
      <c r="C852" s="1">
        <v>14608259</v>
      </c>
      <c r="D852" s="1">
        <v>144105</v>
      </c>
      <c r="E852" s="1">
        <v>4</v>
      </c>
      <c r="F852" s="1">
        <v>1.46082591083893E+16</v>
      </c>
      <c r="G852" s="304">
        <v>44393</v>
      </c>
      <c r="H852" s="304">
        <v>44560</v>
      </c>
      <c r="I852" s="1">
        <v>0</v>
      </c>
      <c r="J852" s="1">
        <v>2</v>
      </c>
      <c r="K852" s="1">
        <v>0</v>
      </c>
      <c r="L852" s="1">
        <v>30</v>
      </c>
      <c r="M852" s="1">
        <v>2</v>
      </c>
      <c r="N852" s="305">
        <v>19.2</v>
      </c>
      <c r="O852" s="305">
        <v>20983</v>
      </c>
      <c r="P852" s="2">
        <v>1500000</v>
      </c>
      <c r="Q852" s="2">
        <v>0</v>
      </c>
      <c r="R852" s="2">
        <v>1500000</v>
      </c>
      <c r="S852" s="1">
        <v>0</v>
      </c>
      <c r="T852" s="1">
        <v>0</v>
      </c>
      <c r="U852" s="1">
        <v>0</v>
      </c>
      <c r="W852" s="1">
        <v>0</v>
      </c>
      <c r="X852" s="1">
        <v>0</v>
      </c>
      <c r="Y852" s="1">
        <v>0</v>
      </c>
      <c r="Z852" s="1">
        <v>1500000</v>
      </c>
      <c r="AA852" s="1">
        <v>12</v>
      </c>
      <c r="AB852" s="304">
        <v>44393</v>
      </c>
      <c r="AC852" s="1">
        <v>1</v>
      </c>
      <c r="AD852" s="1" t="s">
        <v>3016</v>
      </c>
      <c r="AE852" s="1">
        <v>1</v>
      </c>
      <c r="AF852" s="1">
        <v>30</v>
      </c>
      <c r="AG852" s="1">
        <v>0</v>
      </c>
      <c r="AH852" s="1" t="s">
        <v>1454</v>
      </c>
      <c r="AI852" s="1" t="s">
        <v>1454</v>
      </c>
      <c r="AJ852" s="1" t="s">
        <v>1454</v>
      </c>
      <c r="AK852" s="1" t="s">
        <v>1454</v>
      </c>
      <c r="AL852" s="1" t="s">
        <v>1454</v>
      </c>
      <c r="AM852" s="1" t="s">
        <v>1454</v>
      </c>
      <c r="AN852" s="1">
        <v>1</v>
      </c>
      <c r="AO852" s="1">
        <v>1</v>
      </c>
      <c r="AP852" s="1" t="s">
        <v>3086</v>
      </c>
      <c r="AQ852" s="1" t="s">
        <v>1454</v>
      </c>
      <c r="AR852" s="2">
        <v>379069</v>
      </c>
      <c r="AS852" s="1" t="s">
        <v>3044</v>
      </c>
      <c r="AT852" s="1">
        <v>44393</v>
      </c>
      <c r="AU852" s="1">
        <v>0</v>
      </c>
      <c r="AV852" s="1">
        <v>0</v>
      </c>
      <c r="AW852" s="1">
        <v>0</v>
      </c>
      <c r="AX852" s="1" t="s">
        <v>1454</v>
      </c>
      <c r="AY852" s="1">
        <v>890303093000</v>
      </c>
      <c r="AZ852" s="1">
        <v>0</v>
      </c>
      <c r="BA852" s="1">
        <v>0</v>
      </c>
    </row>
    <row r="853" spans="1:53" x14ac:dyDescent="0.25">
      <c r="A853" s="309">
        <f t="shared" si="13"/>
        <v>22061026</v>
      </c>
      <c r="B853" s="1" t="s">
        <v>2639</v>
      </c>
      <c r="C853" s="1">
        <v>14608259</v>
      </c>
      <c r="D853" s="1">
        <v>144105</v>
      </c>
      <c r="E853" s="1">
        <v>4</v>
      </c>
      <c r="F853" s="1">
        <v>146082591206562</v>
      </c>
      <c r="G853" s="304">
        <v>44273</v>
      </c>
      <c r="H853" s="304">
        <v>46842</v>
      </c>
      <c r="I853" s="1">
        <v>0</v>
      </c>
      <c r="J853" s="1">
        <v>1</v>
      </c>
      <c r="K853" s="1">
        <v>7</v>
      </c>
      <c r="L853" s="1">
        <v>30</v>
      </c>
      <c r="M853" s="1">
        <v>2</v>
      </c>
      <c r="N853" s="305">
        <v>7.8</v>
      </c>
      <c r="O853" s="305">
        <v>8085</v>
      </c>
      <c r="P853" s="2">
        <v>31500000</v>
      </c>
      <c r="Q853" s="2">
        <v>497267</v>
      </c>
      <c r="R853" s="2">
        <v>29521467</v>
      </c>
      <c r="S853" s="1">
        <v>0</v>
      </c>
      <c r="T853" s="1">
        <v>0</v>
      </c>
      <c r="U853" s="1">
        <v>0</v>
      </c>
      <c r="W853" s="1">
        <v>0</v>
      </c>
      <c r="X853" s="1">
        <v>0</v>
      </c>
      <c r="Y853" s="1">
        <v>0</v>
      </c>
      <c r="AB853" s="304">
        <v>44498</v>
      </c>
      <c r="AC853" s="1">
        <v>1</v>
      </c>
      <c r="AD853" s="1" t="s">
        <v>3016</v>
      </c>
      <c r="AE853" s="1">
        <v>1</v>
      </c>
      <c r="AF853" s="1">
        <v>30</v>
      </c>
      <c r="AG853" s="1">
        <v>0</v>
      </c>
      <c r="AH853" s="1" t="s">
        <v>1454</v>
      </c>
      <c r="AI853" s="1" t="s">
        <v>1454</v>
      </c>
      <c r="AJ853" s="1" t="s">
        <v>1454</v>
      </c>
      <c r="AK853" s="1" t="s">
        <v>1454</v>
      </c>
      <c r="AL853" s="1" t="s">
        <v>1454</v>
      </c>
      <c r="AM853" s="1" t="s">
        <v>1454</v>
      </c>
      <c r="AN853" s="1">
        <v>1</v>
      </c>
      <c r="AO853" s="1">
        <v>1</v>
      </c>
      <c r="AP853" s="1" t="s">
        <v>3086</v>
      </c>
      <c r="AQ853" s="1" t="s">
        <v>1454</v>
      </c>
      <c r="AR853" s="2">
        <v>7460441</v>
      </c>
      <c r="AS853" s="1" t="s">
        <v>3028</v>
      </c>
      <c r="AT853" s="1">
        <v>44273</v>
      </c>
      <c r="AU853" s="1">
        <v>0</v>
      </c>
      <c r="AV853" s="1">
        <v>0</v>
      </c>
      <c r="AW853" s="1">
        <v>0</v>
      </c>
      <c r="AX853" s="1" t="s">
        <v>1454</v>
      </c>
      <c r="AY853" s="1">
        <v>890303093000</v>
      </c>
      <c r="AZ853" s="1">
        <v>0</v>
      </c>
      <c r="BA853" s="1">
        <v>0</v>
      </c>
    </row>
    <row r="854" spans="1:53" x14ac:dyDescent="0.25">
      <c r="A854" s="309">
        <f t="shared" si="13"/>
        <v>9947580</v>
      </c>
      <c r="B854" s="1" t="s">
        <v>2639</v>
      </c>
      <c r="C854" s="1">
        <v>14608259</v>
      </c>
      <c r="D854" s="1">
        <v>144105</v>
      </c>
      <c r="E854" s="1">
        <v>4</v>
      </c>
      <c r="F854" s="1">
        <v>1.46082591203875E+16</v>
      </c>
      <c r="G854" s="304">
        <v>43857</v>
      </c>
      <c r="H854" s="304">
        <v>45688</v>
      </c>
      <c r="I854" s="1">
        <v>0</v>
      </c>
      <c r="J854" s="1">
        <v>1</v>
      </c>
      <c r="K854" s="1">
        <v>18</v>
      </c>
      <c r="L854" s="1">
        <v>30</v>
      </c>
      <c r="M854" s="1">
        <v>2</v>
      </c>
      <c r="N854" s="305">
        <v>16.8</v>
      </c>
      <c r="O854" s="305">
        <v>18156</v>
      </c>
      <c r="P854" s="2">
        <v>17000000</v>
      </c>
      <c r="Q854" s="2">
        <v>423299</v>
      </c>
      <c r="R854" s="2">
        <v>13311582</v>
      </c>
      <c r="S854" s="1">
        <v>0</v>
      </c>
      <c r="T854" s="1">
        <v>0</v>
      </c>
      <c r="U854" s="1">
        <v>0</v>
      </c>
      <c r="W854" s="1">
        <v>0</v>
      </c>
      <c r="X854" s="1">
        <v>0</v>
      </c>
      <c r="Y854" s="1">
        <v>0</v>
      </c>
      <c r="AB854" s="304">
        <v>44498</v>
      </c>
      <c r="AC854" s="1">
        <v>1</v>
      </c>
      <c r="AD854" s="1" t="s">
        <v>3016</v>
      </c>
      <c r="AE854" s="1">
        <v>1</v>
      </c>
      <c r="AF854" s="1">
        <v>30</v>
      </c>
      <c r="AG854" s="1">
        <v>0</v>
      </c>
      <c r="AH854" s="1" t="s">
        <v>1454</v>
      </c>
      <c r="AI854" s="1" t="s">
        <v>1454</v>
      </c>
      <c r="AJ854" s="1" t="s">
        <v>1454</v>
      </c>
      <c r="AK854" s="1" t="s">
        <v>1454</v>
      </c>
      <c r="AL854" s="1" t="s">
        <v>1454</v>
      </c>
      <c r="AM854" s="1" t="s">
        <v>1454</v>
      </c>
      <c r="AN854" s="1">
        <v>1</v>
      </c>
      <c r="AO854" s="1">
        <v>1</v>
      </c>
      <c r="AP854" s="1" t="s">
        <v>3086</v>
      </c>
      <c r="AQ854" s="1" t="s">
        <v>1454</v>
      </c>
      <c r="AR854" s="2">
        <v>3364002</v>
      </c>
      <c r="AS854" s="1" t="s">
        <v>3021</v>
      </c>
      <c r="AT854" s="1">
        <v>43857</v>
      </c>
      <c r="AU854" s="1">
        <v>0</v>
      </c>
      <c r="AV854" s="1">
        <v>0</v>
      </c>
      <c r="AW854" s="1">
        <v>0</v>
      </c>
      <c r="AX854" s="1" t="s">
        <v>1454</v>
      </c>
      <c r="AY854" s="1">
        <v>890303093000</v>
      </c>
      <c r="AZ854" s="1">
        <v>0</v>
      </c>
      <c r="BA854" s="1">
        <v>0</v>
      </c>
    </row>
    <row r="855" spans="1:53" x14ac:dyDescent="0.25">
      <c r="A855" s="309">
        <f t="shared" si="13"/>
        <v>2236724</v>
      </c>
      <c r="B855" s="1" t="s">
        <v>2639</v>
      </c>
      <c r="C855" s="1">
        <v>16728706</v>
      </c>
      <c r="D855" s="1">
        <v>144105</v>
      </c>
      <c r="E855" s="1">
        <v>4</v>
      </c>
      <c r="F855" s="1">
        <v>167287062555534</v>
      </c>
      <c r="G855" s="304">
        <v>44230</v>
      </c>
      <c r="H855" s="304">
        <v>45322</v>
      </c>
      <c r="I855" s="1">
        <v>0</v>
      </c>
      <c r="J855" s="1">
        <v>1</v>
      </c>
      <c r="K855" s="1">
        <v>9</v>
      </c>
      <c r="L855" s="1">
        <v>30</v>
      </c>
      <c r="M855" s="1">
        <v>2</v>
      </c>
      <c r="N855" s="305">
        <v>9</v>
      </c>
      <c r="O855" s="305">
        <v>9381</v>
      </c>
      <c r="P855" s="2">
        <v>4000000</v>
      </c>
      <c r="Q855" s="2">
        <v>132857</v>
      </c>
      <c r="R855" s="2">
        <v>3130066</v>
      </c>
      <c r="S855" s="1">
        <v>0</v>
      </c>
      <c r="T855" s="1">
        <v>0</v>
      </c>
      <c r="U855" s="1">
        <v>0</v>
      </c>
      <c r="W855" s="1">
        <v>0</v>
      </c>
      <c r="X855" s="1">
        <v>0</v>
      </c>
      <c r="Y855" s="1">
        <v>0</v>
      </c>
      <c r="AB855" s="304">
        <v>44498</v>
      </c>
      <c r="AC855" s="1">
        <v>1</v>
      </c>
      <c r="AD855" s="1" t="s">
        <v>3016</v>
      </c>
      <c r="AE855" s="1">
        <v>1</v>
      </c>
      <c r="AF855" s="1">
        <v>30</v>
      </c>
      <c r="AG855" s="1">
        <v>0</v>
      </c>
      <c r="AH855" s="1" t="s">
        <v>1454</v>
      </c>
      <c r="AI855" s="1" t="s">
        <v>1454</v>
      </c>
      <c r="AJ855" s="1" t="s">
        <v>1454</v>
      </c>
      <c r="AK855" s="1" t="s">
        <v>1454</v>
      </c>
      <c r="AL855" s="1" t="s">
        <v>1454</v>
      </c>
      <c r="AM855" s="1" t="s">
        <v>1454</v>
      </c>
      <c r="AN855" s="1">
        <v>1</v>
      </c>
      <c r="AO855" s="1">
        <v>1</v>
      </c>
      <c r="AP855" s="1" t="s">
        <v>3086</v>
      </c>
      <c r="AQ855" s="1" t="s">
        <v>1454</v>
      </c>
      <c r="AR855" s="2">
        <v>893342</v>
      </c>
      <c r="AS855" s="1" t="s">
        <v>3033</v>
      </c>
      <c r="AT855" s="1">
        <v>44230</v>
      </c>
      <c r="AU855" s="1">
        <v>0</v>
      </c>
      <c r="AV855" s="1">
        <v>0</v>
      </c>
      <c r="AW855" s="1">
        <v>0</v>
      </c>
      <c r="AX855" s="1" t="s">
        <v>1454</v>
      </c>
      <c r="AY855" s="1">
        <v>890303093000</v>
      </c>
      <c r="AZ855" s="1">
        <v>0</v>
      </c>
      <c r="BA855" s="1">
        <v>0</v>
      </c>
    </row>
    <row r="856" spans="1:53" x14ac:dyDescent="0.25">
      <c r="A856" s="309">
        <f t="shared" si="13"/>
        <v>277339</v>
      </c>
      <c r="B856" s="1" t="s">
        <v>2639</v>
      </c>
      <c r="C856" s="1">
        <v>16728706</v>
      </c>
      <c r="D856" s="1">
        <v>144105</v>
      </c>
      <c r="E856" s="1">
        <v>4</v>
      </c>
      <c r="F856" s="1">
        <v>1.67287061130141E+16</v>
      </c>
      <c r="G856" s="304">
        <v>44463</v>
      </c>
      <c r="H856" s="304">
        <v>44834</v>
      </c>
      <c r="I856" s="1">
        <v>0</v>
      </c>
      <c r="J856" s="1">
        <v>1</v>
      </c>
      <c r="K856" s="1">
        <v>1</v>
      </c>
      <c r="L856" s="1">
        <v>30</v>
      </c>
      <c r="M856" s="1">
        <v>2</v>
      </c>
      <c r="N856" s="305">
        <v>19.8</v>
      </c>
      <c r="O856" s="305">
        <v>21699</v>
      </c>
      <c r="P856" s="2">
        <v>420000</v>
      </c>
      <c r="Q856" s="2">
        <v>38924</v>
      </c>
      <c r="R856" s="2">
        <v>388107</v>
      </c>
      <c r="S856" s="1">
        <v>0</v>
      </c>
      <c r="T856" s="1">
        <v>0</v>
      </c>
      <c r="U856" s="1">
        <v>0</v>
      </c>
      <c r="W856" s="1">
        <v>0</v>
      </c>
      <c r="X856" s="1">
        <v>0</v>
      </c>
      <c r="Y856" s="1">
        <v>0</v>
      </c>
      <c r="AB856" s="304">
        <v>44498</v>
      </c>
      <c r="AC856" s="1">
        <v>1</v>
      </c>
      <c r="AD856" s="1" t="s">
        <v>3016</v>
      </c>
      <c r="AE856" s="1">
        <v>1</v>
      </c>
      <c r="AF856" s="1">
        <v>30</v>
      </c>
      <c r="AG856" s="1">
        <v>0</v>
      </c>
      <c r="AH856" s="1" t="s">
        <v>1454</v>
      </c>
      <c r="AI856" s="1" t="s">
        <v>1454</v>
      </c>
      <c r="AJ856" s="1" t="s">
        <v>1454</v>
      </c>
      <c r="AK856" s="1" t="s">
        <v>1454</v>
      </c>
      <c r="AL856" s="1" t="s">
        <v>1454</v>
      </c>
      <c r="AM856" s="1" t="s">
        <v>1454</v>
      </c>
      <c r="AN856" s="1">
        <v>1</v>
      </c>
      <c r="AO856" s="1">
        <v>1</v>
      </c>
      <c r="AP856" s="1" t="s">
        <v>3086</v>
      </c>
      <c r="AQ856" s="1" t="s">
        <v>1454</v>
      </c>
      <c r="AR856" s="2">
        <v>110768</v>
      </c>
      <c r="AS856" s="1" t="s">
        <v>3078</v>
      </c>
      <c r="AT856" s="1">
        <v>44463</v>
      </c>
      <c r="AU856" s="1">
        <v>0</v>
      </c>
      <c r="AV856" s="1">
        <v>0</v>
      </c>
      <c r="AW856" s="1">
        <v>0</v>
      </c>
      <c r="AX856" s="1" t="s">
        <v>1454</v>
      </c>
      <c r="AY856" s="1">
        <v>890303093000</v>
      </c>
      <c r="AZ856" s="1">
        <v>0</v>
      </c>
      <c r="BA856" s="1">
        <v>0</v>
      </c>
    </row>
    <row r="857" spans="1:53" x14ac:dyDescent="0.25">
      <c r="A857" s="309">
        <f t="shared" si="13"/>
        <v>6679053</v>
      </c>
      <c r="B857" s="1" t="s">
        <v>2639</v>
      </c>
      <c r="C857" s="1">
        <v>16728706</v>
      </c>
      <c r="D857" s="1">
        <v>144105</v>
      </c>
      <c r="E857" s="1">
        <v>4</v>
      </c>
      <c r="F857" s="1">
        <v>1.67287061177882E+16</v>
      </c>
      <c r="G857" s="304">
        <v>44026</v>
      </c>
      <c r="H857" s="304">
        <v>46598</v>
      </c>
      <c r="I857" s="1">
        <v>0</v>
      </c>
      <c r="J857" s="1">
        <v>1</v>
      </c>
      <c r="K857" s="1">
        <v>15</v>
      </c>
      <c r="L857" s="1">
        <v>30</v>
      </c>
      <c r="M857" s="1">
        <v>2</v>
      </c>
      <c r="N857" s="1">
        <v>18</v>
      </c>
      <c r="O857" s="1">
        <v>19562</v>
      </c>
      <c r="P857" s="2">
        <v>10378000</v>
      </c>
      <c r="Q857" s="2">
        <v>219878</v>
      </c>
      <c r="R857" s="2">
        <v>9346651</v>
      </c>
      <c r="S857" s="1">
        <v>0</v>
      </c>
      <c r="T857" s="1">
        <v>0</v>
      </c>
      <c r="U857" s="1">
        <v>0</v>
      </c>
      <c r="W857" s="1">
        <v>0</v>
      </c>
      <c r="X857" s="1">
        <v>0</v>
      </c>
      <c r="Y857" s="1">
        <v>0</v>
      </c>
      <c r="AB857" s="304">
        <v>44498</v>
      </c>
      <c r="AC857" s="1">
        <v>1</v>
      </c>
      <c r="AD857" s="1" t="s">
        <v>3016</v>
      </c>
      <c r="AE857" s="1">
        <v>1</v>
      </c>
      <c r="AF857" s="1">
        <v>30</v>
      </c>
      <c r="AG857" s="1">
        <v>0</v>
      </c>
      <c r="AH857" s="1" t="s">
        <v>1454</v>
      </c>
      <c r="AI857" s="1" t="s">
        <v>1454</v>
      </c>
      <c r="AJ857" s="1" t="s">
        <v>1454</v>
      </c>
      <c r="AK857" s="1" t="s">
        <v>1454</v>
      </c>
      <c r="AL857" s="1" t="s">
        <v>1454</v>
      </c>
      <c r="AM857" s="1" t="s">
        <v>1454</v>
      </c>
      <c r="AN857" s="1">
        <v>1</v>
      </c>
      <c r="AO857" s="1">
        <v>1</v>
      </c>
      <c r="AP857" s="1" t="s">
        <v>3086</v>
      </c>
      <c r="AQ857" s="1" t="s">
        <v>1454</v>
      </c>
      <c r="AR857" s="2">
        <v>2667598</v>
      </c>
      <c r="AS857" s="1" t="s">
        <v>3026</v>
      </c>
      <c r="AT857" s="1">
        <v>44026</v>
      </c>
      <c r="AU857" s="1">
        <v>0</v>
      </c>
      <c r="AV857" s="1">
        <v>0</v>
      </c>
      <c r="AW857" s="1">
        <v>0</v>
      </c>
      <c r="AX857" s="1" t="s">
        <v>1454</v>
      </c>
      <c r="AY857" s="1">
        <v>890303093000</v>
      </c>
      <c r="AZ857" s="1">
        <v>0</v>
      </c>
      <c r="BA857" s="1">
        <v>0</v>
      </c>
    </row>
    <row r="858" spans="1:53" x14ac:dyDescent="0.25">
      <c r="A858" s="309">
        <f t="shared" si="13"/>
        <v>5317105</v>
      </c>
      <c r="B858" s="1" t="s">
        <v>2639</v>
      </c>
      <c r="C858" s="1">
        <v>1081393651</v>
      </c>
      <c r="D858" s="1">
        <v>144105</v>
      </c>
      <c r="E858" s="1">
        <v>4</v>
      </c>
      <c r="F858" s="1">
        <v>1.08139365121038E+18</v>
      </c>
      <c r="G858" s="304">
        <v>44452</v>
      </c>
      <c r="H858" s="304">
        <v>45746</v>
      </c>
      <c r="I858" s="1">
        <v>0</v>
      </c>
      <c r="J858" s="1">
        <v>1</v>
      </c>
      <c r="K858" s="1">
        <v>1</v>
      </c>
      <c r="L858" s="1">
        <v>30</v>
      </c>
      <c r="M858" s="1">
        <v>2</v>
      </c>
      <c r="N858" s="1">
        <v>13.2</v>
      </c>
      <c r="O858" s="1">
        <v>14029</v>
      </c>
      <c r="P858" s="2">
        <v>9000000</v>
      </c>
      <c r="Q858" s="2">
        <v>282151</v>
      </c>
      <c r="R858" s="2">
        <v>8839349</v>
      </c>
      <c r="S858" s="1">
        <v>0</v>
      </c>
      <c r="T858" s="1">
        <v>0</v>
      </c>
      <c r="U858" s="1">
        <v>0</v>
      </c>
      <c r="W858" s="1">
        <v>0</v>
      </c>
      <c r="X858" s="1">
        <v>0</v>
      </c>
      <c r="Y858" s="1">
        <v>0</v>
      </c>
      <c r="AB858" s="304">
        <v>44499</v>
      </c>
      <c r="AC858" s="1">
        <v>1</v>
      </c>
      <c r="AD858" s="1" t="s">
        <v>3016</v>
      </c>
      <c r="AE858" s="1">
        <v>1</v>
      </c>
      <c r="AF858" s="1">
        <v>30</v>
      </c>
      <c r="AG858" s="1">
        <v>0</v>
      </c>
      <c r="AH858" s="1" t="s">
        <v>1454</v>
      </c>
      <c r="AI858" s="1" t="s">
        <v>1454</v>
      </c>
      <c r="AJ858" s="1" t="s">
        <v>1454</v>
      </c>
      <c r="AK858" s="1" t="s">
        <v>1454</v>
      </c>
      <c r="AL858" s="1" t="s">
        <v>1454</v>
      </c>
      <c r="AM858" s="1" t="s">
        <v>1454</v>
      </c>
      <c r="AN858" s="1">
        <v>1</v>
      </c>
      <c r="AO858" s="1">
        <v>1</v>
      </c>
      <c r="AP858" s="1" t="s">
        <v>3086</v>
      </c>
      <c r="AQ858" s="1" t="s">
        <v>1454</v>
      </c>
      <c r="AR858" s="2">
        <v>3522244</v>
      </c>
      <c r="AS858" s="1" t="s">
        <v>3023</v>
      </c>
      <c r="AT858" s="1">
        <v>44452</v>
      </c>
      <c r="AU858" s="1">
        <v>0</v>
      </c>
      <c r="AV858" s="1">
        <v>0</v>
      </c>
      <c r="AW858" s="1">
        <v>0</v>
      </c>
      <c r="AX858" s="1" t="s">
        <v>1454</v>
      </c>
      <c r="AY858" s="1">
        <v>0</v>
      </c>
      <c r="AZ858" s="1">
        <v>0</v>
      </c>
      <c r="BA858" s="1">
        <v>0</v>
      </c>
    </row>
    <row r="859" spans="1:53" x14ac:dyDescent="0.25">
      <c r="A859" s="309">
        <f t="shared" si="13"/>
        <v>1723633</v>
      </c>
      <c r="B859" s="1" t="s">
        <v>2639</v>
      </c>
      <c r="C859" s="1">
        <v>1107100117</v>
      </c>
      <c r="D859" s="1">
        <v>144105</v>
      </c>
      <c r="E859" s="1">
        <v>4</v>
      </c>
      <c r="F859" s="1">
        <v>1.10710011711778E+18</v>
      </c>
      <c r="G859" s="304">
        <v>43952</v>
      </c>
      <c r="H859" s="304">
        <v>45412</v>
      </c>
      <c r="I859" s="1">
        <v>0</v>
      </c>
      <c r="J859" s="1">
        <v>1</v>
      </c>
      <c r="K859" s="1">
        <v>16</v>
      </c>
      <c r="L859" s="1">
        <v>30</v>
      </c>
      <c r="M859" s="1">
        <v>2</v>
      </c>
      <c r="N859" s="305">
        <v>18</v>
      </c>
      <c r="O859" s="305">
        <v>19562</v>
      </c>
      <c r="P859" s="2">
        <v>6000000</v>
      </c>
      <c r="Q859" s="2">
        <v>177154</v>
      </c>
      <c r="R859" s="2">
        <v>4460087</v>
      </c>
      <c r="S859" s="1">
        <v>0</v>
      </c>
      <c r="T859" s="1">
        <v>0</v>
      </c>
      <c r="U859" s="1">
        <v>0</v>
      </c>
      <c r="W859" s="1">
        <v>0</v>
      </c>
      <c r="X859" s="1">
        <v>0</v>
      </c>
      <c r="Y859" s="1">
        <v>0</v>
      </c>
      <c r="AB859" s="304">
        <v>44498</v>
      </c>
      <c r="AC859" s="1">
        <v>1</v>
      </c>
      <c r="AD859" s="1" t="s">
        <v>3016</v>
      </c>
      <c r="AE859" s="1">
        <v>1</v>
      </c>
      <c r="AF859" s="1">
        <v>30</v>
      </c>
      <c r="AG859" s="1">
        <v>0</v>
      </c>
      <c r="AH859" s="1" t="s">
        <v>1454</v>
      </c>
      <c r="AI859" s="1" t="s">
        <v>1454</v>
      </c>
      <c r="AJ859" s="1" t="s">
        <v>1454</v>
      </c>
      <c r="AK859" s="1" t="s">
        <v>1454</v>
      </c>
      <c r="AL859" s="1" t="s">
        <v>1454</v>
      </c>
      <c r="AM859" s="1" t="s">
        <v>1454</v>
      </c>
      <c r="AN859" s="1">
        <v>1</v>
      </c>
      <c r="AO859" s="1">
        <v>1</v>
      </c>
      <c r="AP859" s="1" t="s">
        <v>3086</v>
      </c>
      <c r="AQ859" s="1" t="s">
        <v>1454</v>
      </c>
      <c r="AR859" s="2">
        <v>2736454</v>
      </c>
      <c r="AS859" s="1" t="s">
        <v>3026</v>
      </c>
      <c r="AT859" s="1">
        <v>43952</v>
      </c>
      <c r="AU859" s="1">
        <v>0</v>
      </c>
      <c r="AV859" s="1">
        <v>0</v>
      </c>
      <c r="AW859" s="1">
        <v>0</v>
      </c>
      <c r="AX859" s="1" t="s">
        <v>1454</v>
      </c>
      <c r="AY859" s="1">
        <v>890303093000</v>
      </c>
      <c r="AZ859" s="1">
        <v>0</v>
      </c>
      <c r="BA859" s="1">
        <v>0</v>
      </c>
    </row>
    <row r="860" spans="1:53" x14ac:dyDescent="0.25">
      <c r="A860" s="309">
        <f t="shared" si="13"/>
        <v>522043</v>
      </c>
      <c r="B860" s="1" t="s">
        <v>2639</v>
      </c>
      <c r="C860" s="1">
        <v>1107100117</v>
      </c>
      <c r="D860" s="1">
        <v>144105</v>
      </c>
      <c r="E860" s="1">
        <v>4</v>
      </c>
      <c r="F860" s="1">
        <v>1.1071001171246799E+18</v>
      </c>
      <c r="G860" s="304">
        <v>44183</v>
      </c>
      <c r="H860" s="304">
        <v>44957</v>
      </c>
      <c r="I860" s="1">
        <v>0</v>
      </c>
      <c r="J860" s="1">
        <v>1</v>
      </c>
      <c r="K860" s="1">
        <v>9</v>
      </c>
      <c r="L860" s="1">
        <v>30</v>
      </c>
      <c r="M860" s="1">
        <v>2</v>
      </c>
      <c r="N860" s="305">
        <v>21.6</v>
      </c>
      <c r="O860" s="305">
        <v>23872</v>
      </c>
      <c r="P860" s="2">
        <v>2000000</v>
      </c>
      <c r="Q860" s="2">
        <v>103954</v>
      </c>
      <c r="R860" s="2">
        <v>1350843</v>
      </c>
      <c r="S860" s="1">
        <v>0</v>
      </c>
      <c r="T860" s="1">
        <v>0</v>
      </c>
      <c r="U860" s="1">
        <v>0</v>
      </c>
      <c r="W860" s="1">
        <v>0</v>
      </c>
      <c r="X860" s="1">
        <v>0</v>
      </c>
      <c r="Y860" s="1">
        <v>0</v>
      </c>
      <c r="AB860" s="304">
        <v>44498</v>
      </c>
      <c r="AC860" s="1">
        <v>1</v>
      </c>
      <c r="AD860" s="1" t="s">
        <v>3016</v>
      </c>
      <c r="AE860" s="1">
        <v>1</v>
      </c>
      <c r="AF860" s="1">
        <v>30</v>
      </c>
      <c r="AG860" s="1">
        <v>0</v>
      </c>
      <c r="AH860" s="1" t="s">
        <v>1454</v>
      </c>
      <c r="AI860" s="1" t="s">
        <v>1454</v>
      </c>
      <c r="AJ860" s="1" t="s">
        <v>1454</v>
      </c>
      <c r="AK860" s="1" t="s">
        <v>1454</v>
      </c>
      <c r="AL860" s="1" t="s">
        <v>1454</v>
      </c>
      <c r="AM860" s="1" t="s">
        <v>1454</v>
      </c>
      <c r="AN860" s="1">
        <v>1</v>
      </c>
      <c r="AO860" s="1">
        <v>1</v>
      </c>
      <c r="AP860" s="1" t="s">
        <v>3086</v>
      </c>
      <c r="AQ860" s="1" t="s">
        <v>1454</v>
      </c>
      <c r="AR860" s="2">
        <v>828800</v>
      </c>
      <c r="AS860" s="1" t="s">
        <v>3018</v>
      </c>
      <c r="AT860" s="1">
        <v>44183</v>
      </c>
      <c r="AU860" s="1">
        <v>0</v>
      </c>
      <c r="AV860" s="1">
        <v>0</v>
      </c>
      <c r="AW860" s="1">
        <v>0</v>
      </c>
      <c r="AX860" s="1" t="s">
        <v>1454</v>
      </c>
      <c r="AY860" s="1">
        <v>890303093000</v>
      </c>
      <c r="AZ860" s="1">
        <v>0</v>
      </c>
      <c r="BA860" s="1">
        <v>0</v>
      </c>
    </row>
    <row r="861" spans="1:53" x14ac:dyDescent="0.25">
      <c r="A861" s="309">
        <f t="shared" si="13"/>
        <v>5701338</v>
      </c>
      <c r="B861" s="1" t="s">
        <v>2639</v>
      </c>
      <c r="C861" s="1">
        <v>10691946</v>
      </c>
      <c r="D861" s="1">
        <v>144105</v>
      </c>
      <c r="E861" s="1">
        <v>4</v>
      </c>
      <c r="F861" s="1">
        <v>1.06919461176871E+16</v>
      </c>
      <c r="G861" s="304">
        <v>43761</v>
      </c>
      <c r="H861" s="304">
        <v>45960</v>
      </c>
      <c r="I861" s="1">
        <v>0</v>
      </c>
      <c r="J861" s="1">
        <v>1</v>
      </c>
      <c r="K861" s="1">
        <v>22</v>
      </c>
      <c r="L861" s="1">
        <v>30</v>
      </c>
      <c r="M861" s="1">
        <v>2</v>
      </c>
      <c r="N861" s="305">
        <v>18</v>
      </c>
      <c r="O861" s="305">
        <v>19562</v>
      </c>
      <c r="P861" s="2">
        <v>11500000</v>
      </c>
      <c r="Q861" s="2">
        <v>264165</v>
      </c>
      <c r="R861" s="2">
        <v>9196874</v>
      </c>
      <c r="S861" s="1">
        <v>0</v>
      </c>
      <c r="T861" s="1">
        <v>0</v>
      </c>
      <c r="U861" s="1">
        <v>0</v>
      </c>
      <c r="W861" s="1">
        <v>0</v>
      </c>
      <c r="X861" s="1">
        <v>0</v>
      </c>
      <c r="Y861" s="1">
        <v>0</v>
      </c>
      <c r="AB861" s="304">
        <v>44498</v>
      </c>
      <c r="AC861" s="1">
        <v>1</v>
      </c>
      <c r="AD861" s="1" t="s">
        <v>3016</v>
      </c>
      <c r="AE861" s="1">
        <v>1</v>
      </c>
      <c r="AF861" s="1">
        <v>30</v>
      </c>
      <c r="AG861" s="1">
        <v>0</v>
      </c>
      <c r="AH861" s="1" t="s">
        <v>1454</v>
      </c>
      <c r="AI861" s="1" t="s">
        <v>1454</v>
      </c>
      <c r="AJ861" s="1" t="s">
        <v>1454</v>
      </c>
      <c r="AK861" s="1" t="s">
        <v>1454</v>
      </c>
      <c r="AL861" s="1" t="s">
        <v>1454</v>
      </c>
      <c r="AM861" s="1" t="s">
        <v>1454</v>
      </c>
      <c r="AN861" s="1">
        <v>1</v>
      </c>
      <c r="AO861" s="1">
        <v>1</v>
      </c>
      <c r="AP861" s="1" t="s">
        <v>3086</v>
      </c>
      <c r="AQ861" s="1" t="s">
        <v>1454</v>
      </c>
      <c r="AR861" s="2">
        <v>3495536</v>
      </c>
      <c r="AS861" s="1" t="s">
        <v>3037</v>
      </c>
      <c r="AT861" s="1">
        <v>43761</v>
      </c>
      <c r="AU861" s="1">
        <v>0</v>
      </c>
      <c r="AV861" s="1">
        <v>0</v>
      </c>
      <c r="AW861" s="1">
        <v>0</v>
      </c>
      <c r="AX861" s="1" t="s">
        <v>1454</v>
      </c>
      <c r="AY861" s="1">
        <v>890303093000</v>
      </c>
      <c r="AZ861" s="1">
        <v>0</v>
      </c>
      <c r="BA861" s="1">
        <v>0</v>
      </c>
    </row>
    <row r="862" spans="1:53" x14ac:dyDescent="0.25">
      <c r="A862" s="309">
        <f t="shared" si="13"/>
        <v>437583</v>
      </c>
      <c r="B862" s="1" t="s">
        <v>2639</v>
      </c>
      <c r="C862" s="1">
        <v>10691946</v>
      </c>
      <c r="D862" s="1">
        <v>144105</v>
      </c>
      <c r="E862" s="1">
        <v>4</v>
      </c>
      <c r="F862" s="1">
        <v>1.06919461246883E+16</v>
      </c>
      <c r="G862" s="304">
        <v>44061</v>
      </c>
      <c r="H862" s="304">
        <v>44803</v>
      </c>
      <c r="I862" s="1">
        <v>0</v>
      </c>
      <c r="J862" s="1">
        <v>1</v>
      </c>
      <c r="K862" s="1">
        <v>14</v>
      </c>
      <c r="L862" s="1">
        <v>30</v>
      </c>
      <c r="M862" s="1">
        <v>2</v>
      </c>
      <c r="N862" s="305">
        <v>21.6</v>
      </c>
      <c r="O862" s="305">
        <v>23872</v>
      </c>
      <c r="P862" s="2">
        <v>1500000</v>
      </c>
      <c r="Q862" s="2">
        <v>77965</v>
      </c>
      <c r="R862" s="2">
        <v>705868</v>
      </c>
      <c r="S862" s="1">
        <v>0</v>
      </c>
      <c r="T862" s="1">
        <v>0</v>
      </c>
      <c r="U862" s="1">
        <v>0</v>
      </c>
      <c r="W862" s="1">
        <v>0</v>
      </c>
      <c r="X862" s="1">
        <v>0</v>
      </c>
      <c r="Y862" s="1">
        <v>0</v>
      </c>
      <c r="AB862" s="304">
        <v>44498</v>
      </c>
      <c r="AC862" s="1">
        <v>1</v>
      </c>
      <c r="AD862" s="1" t="s">
        <v>3016</v>
      </c>
      <c r="AE862" s="1">
        <v>1</v>
      </c>
      <c r="AF862" s="1">
        <v>30</v>
      </c>
      <c r="AG862" s="1">
        <v>0</v>
      </c>
      <c r="AH862" s="1" t="s">
        <v>1454</v>
      </c>
      <c r="AI862" s="1" t="s">
        <v>1454</v>
      </c>
      <c r="AJ862" s="1" t="s">
        <v>1454</v>
      </c>
      <c r="AK862" s="1" t="s">
        <v>1454</v>
      </c>
      <c r="AL862" s="1" t="s">
        <v>1454</v>
      </c>
      <c r="AM862" s="1" t="s">
        <v>1454</v>
      </c>
      <c r="AN862" s="1">
        <v>1</v>
      </c>
      <c r="AO862" s="1">
        <v>1</v>
      </c>
      <c r="AP862" s="1" t="s">
        <v>3086</v>
      </c>
      <c r="AQ862" s="1" t="s">
        <v>1454</v>
      </c>
      <c r="AR862" s="2">
        <v>268285</v>
      </c>
      <c r="AS862" s="1" t="s">
        <v>3018</v>
      </c>
      <c r="AT862" s="1">
        <v>44061</v>
      </c>
      <c r="AU862" s="1">
        <v>0</v>
      </c>
      <c r="AV862" s="1">
        <v>0</v>
      </c>
      <c r="AW862" s="1">
        <v>0</v>
      </c>
      <c r="AX862" s="1" t="s">
        <v>1454</v>
      </c>
      <c r="AY862" s="1">
        <v>890303093000</v>
      </c>
      <c r="AZ862" s="1">
        <v>0</v>
      </c>
      <c r="BA862" s="1">
        <v>0</v>
      </c>
    </row>
    <row r="863" spans="1:53" x14ac:dyDescent="0.25">
      <c r="A863" s="309">
        <f t="shared" si="13"/>
        <v>2513581</v>
      </c>
      <c r="B863" s="1" t="s">
        <v>2639</v>
      </c>
      <c r="C863" s="1">
        <v>15959007</v>
      </c>
      <c r="D863" s="1">
        <v>144105</v>
      </c>
      <c r="E863" s="1">
        <v>4</v>
      </c>
      <c r="F863" s="1">
        <v>1.59590071175864E+16</v>
      </c>
      <c r="G863" s="304">
        <v>43623</v>
      </c>
      <c r="H863" s="304">
        <v>45442</v>
      </c>
      <c r="I863" s="1">
        <v>0</v>
      </c>
      <c r="J863" s="1">
        <v>1</v>
      </c>
      <c r="K863" s="1">
        <v>26</v>
      </c>
      <c r="L863" s="1">
        <v>30</v>
      </c>
      <c r="M863" s="1">
        <v>2</v>
      </c>
      <c r="N863" s="305">
        <v>18</v>
      </c>
      <c r="O863" s="305">
        <v>19562</v>
      </c>
      <c r="P863" s="2">
        <v>6000000</v>
      </c>
      <c r="Q863" s="2">
        <v>153302</v>
      </c>
      <c r="R863" s="2">
        <v>4044320</v>
      </c>
      <c r="S863" s="1">
        <v>0</v>
      </c>
      <c r="T863" s="1">
        <v>0</v>
      </c>
      <c r="U863" s="1">
        <v>0</v>
      </c>
      <c r="W863" s="1">
        <v>0</v>
      </c>
      <c r="X863" s="1">
        <v>0</v>
      </c>
      <c r="Y863" s="1">
        <v>0</v>
      </c>
      <c r="AB863" s="304">
        <v>44499</v>
      </c>
      <c r="AC863" s="1">
        <v>1</v>
      </c>
      <c r="AD863" s="1" t="s">
        <v>3016</v>
      </c>
      <c r="AE863" s="1">
        <v>1</v>
      </c>
      <c r="AF863" s="1">
        <v>30</v>
      </c>
      <c r="AG863" s="1">
        <v>0</v>
      </c>
      <c r="AH863" s="1" t="s">
        <v>1454</v>
      </c>
      <c r="AI863" s="1" t="s">
        <v>1454</v>
      </c>
      <c r="AJ863" s="1" t="s">
        <v>1454</v>
      </c>
      <c r="AK863" s="1" t="s">
        <v>1454</v>
      </c>
      <c r="AL863" s="1" t="s">
        <v>1454</v>
      </c>
      <c r="AM863" s="1" t="s">
        <v>1454</v>
      </c>
      <c r="AN863" s="1">
        <v>1</v>
      </c>
      <c r="AO863" s="1">
        <v>1</v>
      </c>
      <c r="AP863" s="1" t="s">
        <v>3086</v>
      </c>
      <c r="AQ863" s="1" t="s">
        <v>1454</v>
      </c>
      <c r="AR863" s="2">
        <v>1530739</v>
      </c>
      <c r="AS863" s="1" t="s">
        <v>3027</v>
      </c>
      <c r="AT863" s="1">
        <v>43623</v>
      </c>
      <c r="AU863" s="1">
        <v>0</v>
      </c>
      <c r="AV863" s="1">
        <v>0</v>
      </c>
      <c r="AW863" s="1">
        <v>0</v>
      </c>
      <c r="AX863" s="1" t="s">
        <v>1454</v>
      </c>
      <c r="AY863" s="1">
        <v>800087565</v>
      </c>
      <c r="AZ863" s="1" t="s">
        <v>3088</v>
      </c>
      <c r="BA863" s="1">
        <v>0</v>
      </c>
    </row>
    <row r="864" spans="1:53" x14ac:dyDescent="0.25">
      <c r="A864" s="309">
        <f t="shared" si="13"/>
        <v>1562982</v>
      </c>
      <c r="B864" s="1" t="s">
        <v>2639</v>
      </c>
      <c r="C864" s="1">
        <v>15959007</v>
      </c>
      <c r="D864" s="1">
        <v>144105</v>
      </c>
      <c r="E864" s="1">
        <v>4</v>
      </c>
      <c r="F864" s="1">
        <v>1.59590072671886E+16</v>
      </c>
      <c r="G864" s="304">
        <v>44169</v>
      </c>
      <c r="H864" s="304">
        <v>45260</v>
      </c>
      <c r="I864" s="1">
        <v>0</v>
      </c>
      <c r="J864" s="1">
        <v>1</v>
      </c>
      <c r="K864" s="1">
        <v>11</v>
      </c>
      <c r="L864" s="1">
        <v>30</v>
      </c>
      <c r="M864" s="1">
        <v>2</v>
      </c>
      <c r="N864" s="305">
        <v>11.76</v>
      </c>
      <c r="O864" s="305">
        <v>12415</v>
      </c>
      <c r="P864" s="2">
        <v>3400000</v>
      </c>
      <c r="Q864" s="2">
        <v>117463</v>
      </c>
      <c r="R864" s="2">
        <v>2514819</v>
      </c>
      <c r="S864" s="1">
        <v>0</v>
      </c>
      <c r="T864" s="1">
        <v>0</v>
      </c>
      <c r="U864" s="1">
        <v>0</v>
      </c>
      <c r="W864" s="1">
        <v>0</v>
      </c>
      <c r="X864" s="1">
        <v>0</v>
      </c>
      <c r="Y864" s="1">
        <v>0</v>
      </c>
      <c r="AB864" s="304">
        <v>44499</v>
      </c>
      <c r="AC864" s="1">
        <v>1</v>
      </c>
      <c r="AD864" s="1" t="s">
        <v>3016</v>
      </c>
      <c r="AE864" s="1">
        <v>1</v>
      </c>
      <c r="AF864" s="1">
        <v>30</v>
      </c>
      <c r="AG864" s="1">
        <v>0</v>
      </c>
      <c r="AH864" s="1" t="s">
        <v>1454</v>
      </c>
      <c r="AI864" s="1" t="s">
        <v>1454</v>
      </c>
      <c r="AJ864" s="1" t="s">
        <v>1454</v>
      </c>
      <c r="AK864" s="1" t="s">
        <v>1454</v>
      </c>
      <c r="AL864" s="1" t="s">
        <v>1454</v>
      </c>
      <c r="AM864" s="1" t="s">
        <v>1454</v>
      </c>
      <c r="AN864" s="1">
        <v>1</v>
      </c>
      <c r="AO864" s="1">
        <v>1</v>
      </c>
      <c r="AP864" s="1" t="s">
        <v>3086</v>
      </c>
      <c r="AQ864" s="1" t="s">
        <v>1454</v>
      </c>
      <c r="AR864" s="2">
        <v>951837</v>
      </c>
      <c r="AS864" s="1" t="s">
        <v>3039</v>
      </c>
      <c r="AT864" s="1">
        <v>44169</v>
      </c>
      <c r="AU864" s="1">
        <v>0</v>
      </c>
      <c r="AV864" s="1">
        <v>0</v>
      </c>
      <c r="AW864" s="1">
        <v>0</v>
      </c>
      <c r="AX864" s="1" t="s">
        <v>1454</v>
      </c>
      <c r="AY864" s="1">
        <v>800087565</v>
      </c>
      <c r="AZ864" s="1" t="s">
        <v>3088</v>
      </c>
      <c r="BA864" s="1">
        <v>0</v>
      </c>
    </row>
    <row r="865" spans="1:53" x14ac:dyDescent="0.25">
      <c r="A865" s="309">
        <f t="shared" si="13"/>
        <v>618657</v>
      </c>
      <c r="B865" s="1" t="s">
        <v>2639</v>
      </c>
      <c r="C865" s="1">
        <v>15959007</v>
      </c>
      <c r="D865" s="1">
        <v>144105</v>
      </c>
      <c r="E865" s="1">
        <v>4</v>
      </c>
      <c r="F865" s="1">
        <v>1.59590071246876E+16</v>
      </c>
      <c r="G865" s="304">
        <v>43860</v>
      </c>
      <c r="H865" s="304">
        <v>44592</v>
      </c>
      <c r="I865" s="1">
        <v>0</v>
      </c>
      <c r="J865" s="1">
        <v>1</v>
      </c>
      <c r="K865" s="1">
        <v>5</v>
      </c>
      <c r="L865" s="1">
        <v>30</v>
      </c>
      <c r="M865" s="1">
        <v>2</v>
      </c>
      <c r="N865" s="305">
        <v>21.6</v>
      </c>
      <c r="O865" s="305">
        <v>23872</v>
      </c>
      <c r="P865" s="2">
        <v>1200000</v>
      </c>
      <c r="Q865" s="2">
        <v>62187</v>
      </c>
      <c r="R865" s="2">
        <v>995412</v>
      </c>
      <c r="S865" s="1">
        <v>0</v>
      </c>
      <c r="T865" s="1">
        <v>0</v>
      </c>
      <c r="U865" s="1">
        <v>0</v>
      </c>
      <c r="W865" s="1">
        <v>0</v>
      </c>
      <c r="X865" s="1">
        <v>0</v>
      </c>
      <c r="Y865" s="1">
        <v>0</v>
      </c>
      <c r="AB865" s="304">
        <v>44499</v>
      </c>
      <c r="AC865" s="1">
        <v>1</v>
      </c>
      <c r="AD865" s="1" t="s">
        <v>3016</v>
      </c>
      <c r="AE865" s="1">
        <v>1</v>
      </c>
      <c r="AF865" s="1">
        <v>30</v>
      </c>
      <c r="AG865" s="1">
        <v>0</v>
      </c>
      <c r="AH865" s="1" t="s">
        <v>1454</v>
      </c>
      <c r="AI865" s="1" t="s">
        <v>1454</v>
      </c>
      <c r="AJ865" s="1" t="s">
        <v>1454</v>
      </c>
      <c r="AK865" s="1" t="s">
        <v>1454</v>
      </c>
      <c r="AL865" s="1" t="s">
        <v>1454</v>
      </c>
      <c r="AM865" s="1" t="s">
        <v>1454</v>
      </c>
      <c r="AN865" s="1">
        <v>1</v>
      </c>
      <c r="AO865" s="1">
        <v>1</v>
      </c>
      <c r="AP865" s="1" t="s">
        <v>3086</v>
      </c>
      <c r="AQ865" s="1" t="s">
        <v>1454</v>
      </c>
      <c r="AR865" s="2">
        <v>376755</v>
      </c>
      <c r="AS865" s="1" t="s">
        <v>3018</v>
      </c>
      <c r="AT865" s="1">
        <v>43860</v>
      </c>
      <c r="AU865" s="1">
        <v>0</v>
      </c>
      <c r="AV865" s="1">
        <v>0</v>
      </c>
      <c r="AW865" s="1">
        <v>0</v>
      </c>
      <c r="AX865" s="1" t="s">
        <v>1454</v>
      </c>
      <c r="AY865" s="1">
        <v>800087565</v>
      </c>
      <c r="AZ865" s="1" t="s">
        <v>3088</v>
      </c>
      <c r="BA865" s="1">
        <v>0</v>
      </c>
    </row>
    <row r="866" spans="1:53" x14ac:dyDescent="0.25">
      <c r="A866" s="309">
        <f t="shared" si="13"/>
        <v>0</v>
      </c>
      <c r="B866" s="1" t="s">
        <v>2639</v>
      </c>
      <c r="C866" s="1">
        <v>66880434</v>
      </c>
      <c r="D866" s="1">
        <v>144105</v>
      </c>
      <c r="E866" s="1">
        <v>4</v>
      </c>
      <c r="F866" s="1">
        <v>6.6880434115489104E+16</v>
      </c>
      <c r="G866" s="304">
        <v>44347</v>
      </c>
      <c r="H866" s="304">
        <v>44711</v>
      </c>
      <c r="I866" s="1">
        <v>0</v>
      </c>
      <c r="J866" s="1">
        <v>1</v>
      </c>
      <c r="K866" s="1">
        <v>5</v>
      </c>
      <c r="L866" s="1">
        <v>30</v>
      </c>
      <c r="M866" s="1">
        <v>2</v>
      </c>
      <c r="N866" s="305">
        <v>9</v>
      </c>
      <c r="O866" s="305">
        <v>9381</v>
      </c>
      <c r="P866" s="2">
        <v>1000000</v>
      </c>
      <c r="Q866" s="2">
        <v>87585</v>
      </c>
      <c r="R866" s="2">
        <v>594548</v>
      </c>
      <c r="S866" s="1">
        <v>0</v>
      </c>
      <c r="T866" s="1">
        <v>0</v>
      </c>
      <c r="U866" s="1">
        <v>0</v>
      </c>
      <c r="W866" s="1">
        <v>0</v>
      </c>
      <c r="X866" s="1">
        <v>0</v>
      </c>
      <c r="Y866" s="1">
        <v>0</v>
      </c>
      <c r="AB866" s="304">
        <v>44499</v>
      </c>
      <c r="AC866" s="1">
        <v>1</v>
      </c>
      <c r="AD866" s="1" t="s">
        <v>3016</v>
      </c>
      <c r="AE866" s="1">
        <v>1</v>
      </c>
      <c r="AF866" s="1">
        <v>30</v>
      </c>
      <c r="AG866" s="1">
        <v>0</v>
      </c>
      <c r="AH866" s="1" t="s">
        <v>1454</v>
      </c>
      <c r="AI866" s="1" t="s">
        <v>1454</v>
      </c>
      <c r="AJ866" s="1" t="s">
        <v>1454</v>
      </c>
      <c r="AK866" s="1" t="s">
        <v>1454</v>
      </c>
      <c r="AL866" s="1" t="s">
        <v>1454</v>
      </c>
      <c r="AM866" s="1" t="s">
        <v>1454</v>
      </c>
      <c r="AN866" s="1">
        <v>1</v>
      </c>
      <c r="AO866" s="1">
        <v>1</v>
      </c>
      <c r="AP866" s="1" t="s">
        <v>3086</v>
      </c>
      <c r="AQ866" s="1" t="s">
        <v>1454</v>
      </c>
      <c r="AR866" s="2">
        <v>2859255</v>
      </c>
      <c r="AS866" s="1" t="s">
        <v>3020</v>
      </c>
      <c r="AT866" s="1">
        <v>44347</v>
      </c>
      <c r="AU866" s="1">
        <v>0</v>
      </c>
      <c r="AV866" s="1">
        <v>0</v>
      </c>
      <c r="AW866" s="1">
        <v>0</v>
      </c>
      <c r="AX866" s="1" t="s">
        <v>1454</v>
      </c>
      <c r="AY866" s="1">
        <v>800087565</v>
      </c>
      <c r="AZ866" s="1" t="s">
        <v>3088</v>
      </c>
      <c r="BA866" s="1">
        <v>0</v>
      </c>
    </row>
    <row r="867" spans="1:53" x14ac:dyDescent="0.25">
      <c r="A867" s="309">
        <f t="shared" si="13"/>
        <v>4806779</v>
      </c>
      <c r="B867" s="1" t="s">
        <v>2639</v>
      </c>
      <c r="C867" s="1">
        <v>1144127288</v>
      </c>
      <c r="D867" s="1">
        <v>144105</v>
      </c>
      <c r="E867" s="1">
        <v>4</v>
      </c>
      <c r="F867" s="1">
        <v>1.14412728811778E+18</v>
      </c>
      <c r="G867" s="304">
        <v>44102</v>
      </c>
      <c r="H867" s="304">
        <v>46660</v>
      </c>
      <c r="I867" s="1">
        <v>0</v>
      </c>
      <c r="J867" s="1">
        <v>1</v>
      </c>
      <c r="K867" s="1">
        <v>13</v>
      </c>
      <c r="L867" s="1">
        <v>30</v>
      </c>
      <c r="M867" s="1">
        <v>2</v>
      </c>
      <c r="N867" s="305">
        <v>18</v>
      </c>
      <c r="O867" s="305">
        <v>19562</v>
      </c>
      <c r="P867" s="2">
        <v>7961000</v>
      </c>
      <c r="Q867" s="2">
        <v>168670</v>
      </c>
      <c r="R867" s="2">
        <v>7285977</v>
      </c>
      <c r="S867" s="1">
        <v>0</v>
      </c>
      <c r="T867" s="1">
        <v>0</v>
      </c>
      <c r="U867" s="1">
        <v>0</v>
      </c>
      <c r="W867" s="1">
        <v>0</v>
      </c>
      <c r="X867" s="1">
        <v>0</v>
      </c>
      <c r="Y867" s="1">
        <v>0</v>
      </c>
      <c r="AB867" s="304">
        <v>44499</v>
      </c>
      <c r="AC867" s="1">
        <v>1</v>
      </c>
      <c r="AD867" s="1" t="s">
        <v>3016</v>
      </c>
      <c r="AE867" s="1">
        <v>1</v>
      </c>
      <c r="AF867" s="1">
        <v>30</v>
      </c>
      <c r="AG867" s="1">
        <v>0</v>
      </c>
      <c r="AH867" s="1" t="s">
        <v>1454</v>
      </c>
      <c r="AI867" s="1" t="s">
        <v>1454</v>
      </c>
      <c r="AJ867" s="1" t="s">
        <v>1454</v>
      </c>
      <c r="AK867" s="1" t="s">
        <v>1454</v>
      </c>
      <c r="AL867" s="1" t="s">
        <v>1454</v>
      </c>
      <c r="AM867" s="1" t="s">
        <v>1454</v>
      </c>
      <c r="AN867" s="1">
        <v>1</v>
      </c>
      <c r="AO867" s="1">
        <v>1</v>
      </c>
      <c r="AP867" s="1" t="s">
        <v>3086</v>
      </c>
      <c r="AQ867" s="1" t="s">
        <v>1454</v>
      </c>
      <c r="AR867" s="2">
        <v>2479198</v>
      </c>
      <c r="AS867" s="1" t="s">
        <v>3026</v>
      </c>
      <c r="AT867" s="1">
        <v>44102</v>
      </c>
      <c r="AU867" s="1">
        <v>0</v>
      </c>
      <c r="AV867" s="1">
        <v>0</v>
      </c>
      <c r="AW867" s="1">
        <v>0</v>
      </c>
      <c r="AX867" s="1" t="s">
        <v>1454</v>
      </c>
      <c r="AY867" s="1">
        <v>0</v>
      </c>
      <c r="AZ867" s="1" t="s">
        <v>3087</v>
      </c>
      <c r="BA867" s="1">
        <v>0</v>
      </c>
    </row>
    <row r="868" spans="1:53" x14ac:dyDescent="0.25">
      <c r="A868" s="309">
        <f t="shared" si="13"/>
        <v>1723236</v>
      </c>
      <c r="B868" s="1" t="s">
        <v>2639</v>
      </c>
      <c r="C868" s="1">
        <v>1143847140</v>
      </c>
      <c r="D868" s="1">
        <v>144105</v>
      </c>
      <c r="E868" s="1">
        <v>4</v>
      </c>
      <c r="F868" s="1">
        <v>1.1438471401246799E+18</v>
      </c>
      <c r="G868" s="304">
        <v>44225</v>
      </c>
      <c r="H868" s="304">
        <v>44957</v>
      </c>
      <c r="I868" s="1">
        <v>0</v>
      </c>
      <c r="J868" s="1">
        <v>1</v>
      </c>
      <c r="K868" s="1">
        <v>3</v>
      </c>
      <c r="L868" s="1">
        <v>30</v>
      </c>
      <c r="M868" s="1">
        <v>2</v>
      </c>
      <c r="N868" s="1">
        <v>21.6</v>
      </c>
      <c r="O868" s="1">
        <v>23872</v>
      </c>
      <c r="P868" s="2">
        <v>2400000</v>
      </c>
      <c r="Q868" s="2">
        <v>124745</v>
      </c>
      <c r="R868" s="2">
        <v>2128983</v>
      </c>
      <c r="S868" s="1">
        <v>75107</v>
      </c>
      <c r="T868" s="1">
        <v>0</v>
      </c>
      <c r="U868" s="1">
        <v>0</v>
      </c>
      <c r="W868" s="1">
        <v>0</v>
      </c>
      <c r="X868" s="1">
        <v>0</v>
      </c>
      <c r="Y868" s="1">
        <v>0</v>
      </c>
      <c r="AB868" s="304">
        <v>44499</v>
      </c>
      <c r="AC868" s="1">
        <v>1</v>
      </c>
      <c r="AD868" s="1" t="s">
        <v>3016</v>
      </c>
      <c r="AE868" s="1">
        <v>1</v>
      </c>
      <c r="AF868" s="1">
        <v>30</v>
      </c>
      <c r="AG868" s="1">
        <v>0</v>
      </c>
      <c r="AH868" s="1" t="s">
        <v>1454</v>
      </c>
      <c r="AI868" s="1" t="s">
        <v>1454</v>
      </c>
      <c r="AJ868" s="1" t="s">
        <v>1454</v>
      </c>
      <c r="AK868" s="1" t="s">
        <v>1454</v>
      </c>
      <c r="AL868" s="1" t="s">
        <v>1454</v>
      </c>
      <c r="AM868" s="1" t="s">
        <v>1454</v>
      </c>
      <c r="AN868" s="1">
        <v>1</v>
      </c>
      <c r="AO868" s="1">
        <v>1</v>
      </c>
      <c r="AP868" s="1" t="s">
        <v>3086</v>
      </c>
      <c r="AQ868" s="1" t="s">
        <v>1454</v>
      </c>
      <c r="AR868" s="2">
        <v>405747</v>
      </c>
      <c r="AS868" s="1" t="s">
        <v>3018</v>
      </c>
      <c r="AT868" s="1">
        <v>44225</v>
      </c>
      <c r="AU868" s="1">
        <v>0</v>
      </c>
      <c r="AV868" s="1">
        <v>0</v>
      </c>
      <c r="AW868" s="1">
        <v>0</v>
      </c>
      <c r="AX868" s="1" t="s">
        <v>1454</v>
      </c>
      <c r="AY868" s="1">
        <v>0</v>
      </c>
      <c r="AZ868" s="1">
        <v>0</v>
      </c>
      <c r="BA868" s="1">
        <v>0</v>
      </c>
    </row>
    <row r="869" spans="1:53" x14ac:dyDescent="0.25">
      <c r="A869" s="309">
        <f t="shared" si="13"/>
        <v>8350181</v>
      </c>
      <c r="B869" s="1" t="s">
        <v>2639</v>
      </c>
      <c r="C869" s="1">
        <v>1143847140</v>
      </c>
      <c r="D869" s="1">
        <v>144105</v>
      </c>
      <c r="E869" s="1">
        <v>4</v>
      </c>
      <c r="F869" s="1">
        <v>1.14384714011818E+18</v>
      </c>
      <c r="G869" s="304">
        <v>44095</v>
      </c>
      <c r="H869" s="304">
        <v>45930</v>
      </c>
      <c r="I869" s="1">
        <v>0</v>
      </c>
      <c r="J869" s="1">
        <v>1</v>
      </c>
      <c r="K869" s="1">
        <v>12</v>
      </c>
      <c r="L869" s="1">
        <v>30</v>
      </c>
      <c r="M869" s="1">
        <v>2</v>
      </c>
      <c r="N869" s="305">
        <v>16.8</v>
      </c>
      <c r="O869" s="305">
        <v>18156</v>
      </c>
      <c r="P869" s="2">
        <v>12000000</v>
      </c>
      <c r="Q869" s="2">
        <v>300818</v>
      </c>
      <c r="R869" s="2">
        <v>10316283</v>
      </c>
      <c r="S869" s="1">
        <v>286739</v>
      </c>
      <c r="T869" s="1">
        <v>0</v>
      </c>
      <c r="U869" s="1">
        <v>0</v>
      </c>
      <c r="W869" s="1">
        <v>0</v>
      </c>
      <c r="X869" s="1">
        <v>0</v>
      </c>
      <c r="Y869" s="1">
        <v>0</v>
      </c>
      <c r="AB869" s="304">
        <v>44499</v>
      </c>
      <c r="AC869" s="1">
        <v>1</v>
      </c>
      <c r="AD869" s="1" t="s">
        <v>3016</v>
      </c>
      <c r="AE869" s="1">
        <v>1</v>
      </c>
      <c r="AF869" s="1">
        <v>30</v>
      </c>
      <c r="AG869" s="1">
        <v>0</v>
      </c>
      <c r="AH869" s="1" t="s">
        <v>1454</v>
      </c>
      <c r="AI869" s="1" t="s">
        <v>1454</v>
      </c>
      <c r="AJ869" s="1" t="s">
        <v>1454</v>
      </c>
      <c r="AK869" s="1" t="s">
        <v>1454</v>
      </c>
      <c r="AL869" s="1" t="s">
        <v>1454</v>
      </c>
      <c r="AM869" s="1" t="s">
        <v>1454</v>
      </c>
      <c r="AN869" s="1">
        <v>1</v>
      </c>
      <c r="AO869" s="1">
        <v>1</v>
      </c>
      <c r="AP869" s="1" t="s">
        <v>3086</v>
      </c>
      <c r="AQ869" s="1" t="s">
        <v>1454</v>
      </c>
      <c r="AR869" s="2">
        <v>1966102</v>
      </c>
      <c r="AS869" s="1" t="s">
        <v>3045</v>
      </c>
      <c r="AT869" s="1">
        <v>44095</v>
      </c>
      <c r="AU869" s="1">
        <v>0</v>
      </c>
      <c r="AV869" s="1">
        <v>0</v>
      </c>
      <c r="AW869" s="1">
        <v>0</v>
      </c>
      <c r="AX869" s="1" t="s">
        <v>1454</v>
      </c>
      <c r="AY869" s="1">
        <v>0</v>
      </c>
      <c r="AZ869" s="1">
        <v>0</v>
      </c>
      <c r="BA869" s="1">
        <v>0</v>
      </c>
    </row>
    <row r="870" spans="1:53" x14ac:dyDescent="0.25">
      <c r="A870" s="309">
        <f t="shared" si="13"/>
        <v>96180</v>
      </c>
      <c r="B870" s="1" t="s">
        <v>2639</v>
      </c>
      <c r="C870" s="1">
        <v>38867085</v>
      </c>
      <c r="D870" s="1">
        <v>144105</v>
      </c>
      <c r="E870" s="1">
        <v>4</v>
      </c>
      <c r="F870" s="1">
        <v>3.8867085113014096E+16</v>
      </c>
      <c r="G870" s="304">
        <v>44481</v>
      </c>
      <c r="H870" s="304">
        <v>44681</v>
      </c>
      <c r="I870" s="1">
        <v>0</v>
      </c>
      <c r="J870" s="1">
        <v>1</v>
      </c>
      <c r="K870" s="1">
        <v>0</v>
      </c>
      <c r="L870" s="1">
        <v>30</v>
      </c>
      <c r="M870" s="1">
        <v>2</v>
      </c>
      <c r="N870" s="305">
        <v>19.8</v>
      </c>
      <c r="O870" s="305">
        <v>21699</v>
      </c>
      <c r="P870" s="2">
        <v>360000</v>
      </c>
      <c r="Q870" s="2">
        <v>63564</v>
      </c>
      <c r="R870" s="2">
        <v>360000</v>
      </c>
      <c r="S870" s="1">
        <v>0</v>
      </c>
      <c r="T870" s="1">
        <v>0</v>
      </c>
      <c r="U870" s="1">
        <v>0</v>
      </c>
      <c r="W870" s="1">
        <v>0</v>
      </c>
      <c r="X870" s="1">
        <v>0</v>
      </c>
      <c r="Y870" s="1">
        <v>0</v>
      </c>
      <c r="AB870" s="304">
        <v>44481</v>
      </c>
      <c r="AC870" s="1">
        <v>1</v>
      </c>
      <c r="AD870" s="1" t="s">
        <v>3016</v>
      </c>
      <c r="AE870" s="1">
        <v>1</v>
      </c>
      <c r="AF870" s="1">
        <v>30</v>
      </c>
      <c r="AG870" s="1">
        <v>0</v>
      </c>
      <c r="AH870" s="1" t="s">
        <v>1454</v>
      </c>
      <c r="AI870" s="1" t="s">
        <v>1454</v>
      </c>
      <c r="AJ870" s="1" t="s">
        <v>1454</v>
      </c>
      <c r="AK870" s="1" t="s">
        <v>1454</v>
      </c>
      <c r="AL870" s="1" t="s">
        <v>1454</v>
      </c>
      <c r="AM870" s="1" t="s">
        <v>1454</v>
      </c>
      <c r="AN870" s="1">
        <v>1</v>
      </c>
      <c r="AO870" s="1">
        <v>1</v>
      </c>
      <c r="AP870" s="1" t="s">
        <v>3086</v>
      </c>
      <c r="AQ870" s="1" t="s">
        <v>1454</v>
      </c>
      <c r="AR870" s="2">
        <v>263820</v>
      </c>
      <c r="AS870" s="1" t="s">
        <v>3078</v>
      </c>
      <c r="AT870" s="1">
        <v>44481</v>
      </c>
      <c r="AU870" s="1">
        <v>0</v>
      </c>
      <c r="AV870" s="1">
        <v>0</v>
      </c>
      <c r="AW870" s="1">
        <v>0</v>
      </c>
      <c r="AX870" s="1" t="s">
        <v>1454</v>
      </c>
      <c r="AY870" s="1">
        <v>890303093000</v>
      </c>
      <c r="AZ870" s="1">
        <v>0</v>
      </c>
      <c r="BA870" s="1">
        <v>0</v>
      </c>
    </row>
    <row r="871" spans="1:53" x14ac:dyDescent="0.25">
      <c r="A871" s="309">
        <f t="shared" si="13"/>
        <v>1800778</v>
      </c>
      <c r="B871" s="1" t="s">
        <v>2639</v>
      </c>
      <c r="C871" s="1">
        <v>38867085</v>
      </c>
      <c r="D871" s="1">
        <v>144105</v>
      </c>
      <c r="E871" s="1">
        <v>4</v>
      </c>
      <c r="F871" s="1">
        <v>3.8867085210489296E+16</v>
      </c>
      <c r="G871" s="304">
        <v>44399</v>
      </c>
      <c r="H871" s="304">
        <v>46233</v>
      </c>
      <c r="I871" s="1">
        <v>0</v>
      </c>
      <c r="J871" s="1">
        <v>1</v>
      </c>
      <c r="K871" s="1">
        <v>3</v>
      </c>
      <c r="L871" s="1">
        <v>30</v>
      </c>
      <c r="M871" s="1">
        <v>2</v>
      </c>
      <c r="N871" s="305">
        <v>9</v>
      </c>
      <c r="O871" s="305">
        <v>9381</v>
      </c>
      <c r="P871" s="2">
        <v>7000000</v>
      </c>
      <c r="Q871" s="2">
        <v>155711</v>
      </c>
      <c r="R871" s="2">
        <v>6740287</v>
      </c>
      <c r="S871" s="1">
        <v>0</v>
      </c>
      <c r="T871" s="1">
        <v>0</v>
      </c>
      <c r="U871" s="1">
        <v>0</v>
      </c>
      <c r="W871" s="1">
        <v>0</v>
      </c>
      <c r="X871" s="1">
        <v>0</v>
      </c>
      <c r="Y871" s="1">
        <v>0</v>
      </c>
      <c r="AB871" s="304">
        <v>44498</v>
      </c>
      <c r="AC871" s="1">
        <v>1</v>
      </c>
      <c r="AD871" s="1" t="s">
        <v>3016</v>
      </c>
      <c r="AE871" s="1">
        <v>1</v>
      </c>
      <c r="AF871" s="1">
        <v>30</v>
      </c>
      <c r="AG871" s="1">
        <v>0</v>
      </c>
      <c r="AH871" s="1" t="s">
        <v>1454</v>
      </c>
      <c r="AI871" s="1" t="s">
        <v>1454</v>
      </c>
      <c r="AJ871" s="1" t="s">
        <v>1454</v>
      </c>
      <c r="AK871" s="1" t="s">
        <v>1454</v>
      </c>
      <c r="AL871" s="1" t="s">
        <v>1454</v>
      </c>
      <c r="AM871" s="1" t="s">
        <v>1454</v>
      </c>
      <c r="AN871" s="1">
        <v>1</v>
      </c>
      <c r="AO871" s="1">
        <v>1</v>
      </c>
      <c r="AP871" s="1" t="s">
        <v>3086</v>
      </c>
      <c r="AQ871" s="1" t="s">
        <v>1454</v>
      </c>
      <c r="AR871" s="2">
        <v>4939509</v>
      </c>
      <c r="AS871" s="1" t="s">
        <v>3094</v>
      </c>
      <c r="AT871" s="1">
        <v>44399</v>
      </c>
      <c r="AU871" s="1">
        <v>0</v>
      </c>
      <c r="AV871" s="1">
        <v>0</v>
      </c>
      <c r="AW871" s="1">
        <v>0</v>
      </c>
      <c r="AX871" s="1" t="s">
        <v>1454</v>
      </c>
      <c r="AY871" s="1">
        <v>890303093000</v>
      </c>
      <c r="AZ871" s="1">
        <v>0</v>
      </c>
      <c r="BA871" s="1">
        <v>0</v>
      </c>
    </row>
    <row r="872" spans="1:53" x14ac:dyDescent="0.25">
      <c r="A872" s="309">
        <f t="shared" si="13"/>
        <v>17267328</v>
      </c>
      <c r="B872" s="1" t="s">
        <v>2639</v>
      </c>
      <c r="C872" s="1">
        <v>6102193</v>
      </c>
      <c r="D872" s="1">
        <v>144105</v>
      </c>
      <c r="E872" s="1">
        <v>4</v>
      </c>
      <c r="F872" s="1">
        <v>6102193267788080</v>
      </c>
      <c r="G872" s="304">
        <v>43986</v>
      </c>
      <c r="H872" s="304">
        <v>46172</v>
      </c>
      <c r="I872" s="1">
        <v>0</v>
      </c>
      <c r="J872" s="1">
        <v>1</v>
      </c>
      <c r="K872" s="1">
        <v>16</v>
      </c>
      <c r="L872" s="1">
        <v>30</v>
      </c>
      <c r="M872" s="1">
        <v>2</v>
      </c>
      <c r="N872" s="305">
        <v>18</v>
      </c>
      <c r="O872" s="305">
        <v>19562</v>
      </c>
      <c r="P872" s="2">
        <v>26900000</v>
      </c>
      <c r="Q872" s="2">
        <v>655104</v>
      </c>
      <c r="R872" s="2">
        <v>23408859</v>
      </c>
      <c r="S872" s="1">
        <v>0</v>
      </c>
      <c r="T872" s="1">
        <v>0</v>
      </c>
      <c r="U872" s="1">
        <v>0</v>
      </c>
      <c r="W872" s="1">
        <v>0</v>
      </c>
      <c r="X872" s="1">
        <v>0</v>
      </c>
      <c r="Y872" s="1">
        <v>0</v>
      </c>
      <c r="AB872" s="304">
        <v>44498</v>
      </c>
      <c r="AC872" s="1">
        <v>1</v>
      </c>
      <c r="AD872" s="1" t="s">
        <v>3016</v>
      </c>
      <c r="AE872" s="1">
        <v>1</v>
      </c>
      <c r="AF872" s="1">
        <v>30</v>
      </c>
      <c r="AG872" s="1">
        <v>0</v>
      </c>
      <c r="AH872" s="1" t="s">
        <v>1454</v>
      </c>
      <c r="AI872" s="1" t="s">
        <v>1454</v>
      </c>
      <c r="AJ872" s="1" t="s">
        <v>1454</v>
      </c>
      <c r="AK872" s="1" t="s">
        <v>1454</v>
      </c>
      <c r="AL872" s="1" t="s">
        <v>1454</v>
      </c>
      <c r="AM872" s="1" t="s">
        <v>1454</v>
      </c>
      <c r="AN872" s="1">
        <v>1</v>
      </c>
      <c r="AO872" s="1">
        <v>1</v>
      </c>
      <c r="AP872" s="1" t="s">
        <v>3086</v>
      </c>
      <c r="AQ872" s="1" t="s">
        <v>1454</v>
      </c>
      <c r="AR872" s="2">
        <v>6141531</v>
      </c>
      <c r="AS872" s="1" t="s">
        <v>3022</v>
      </c>
      <c r="AT872" s="1">
        <v>43986</v>
      </c>
      <c r="AU872" s="1">
        <v>0</v>
      </c>
      <c r="AV872" s="1">
        <v>0</v>
      </c>
      <c r="AW872" s="1">
        <v>0</v>
      </c>
      <c r="AX872" s="1" t="s">
        <v>1454</v>
      </c>
      <c r="AY872" s="1">
        <v>890303093000</v>
      </c>
      <c r="AZ872" s="1">
        <v>0</v>
      </c>
      <c r="BA872" s="1">
        <v>0</v>
      </c>
    </row>
    <row r="873" spans="1:53" x14ac:dyDescent="0.25">
      <c r="A873" s="309">
        <f t="shared" si="13"/>
        <v>1178101</v>
      </c>
      <c r="B873" s="1" t="s">
        <v>2639</v>
      </c>
      <c r="C873" s="1">
        <v>6102193</v>
      </c>
      <c r="D873" s="1">
        <v>144105</v>
      </c>
      <c r="E873" s="1">
        <v>4</v>
      </c>
      <c r="F873" s="1">
        <v>6102193124687770</v>
      </c>
      <c r="G873" s="304">
        <v>43892</v>
      </c>
      <c r="H873" s="304">
        <v>44650</v>
      </c>
      <c r="I873" s="1">
        <v>0</v>
      </c>
      <c r="J873" s="1">
        <v>1</v>
      </c>
      <c r="K873" s="1">
        <v>18</v>
      </c>
      <c r="L873" s="1">
        <v>30</v>
      </c>
      <c r="M873" s="1">
        <v>2</v>
      </c>
      <c r="N873" s="305">
        <v>21.6</v>
      </c>
      <c r="O873" s="305">
        <v>23872</v>
      </c>
      <c r="P873" s="2">
        <v>2000000</v>
      </c>
      <c r="Q873" s="2">
        <v>54558</v>
      </c>
      <c r="R873" s="2">
        <v>1597120</v>
      </c>
      <c r="S873" s="1">
        <v>0</v>
      </c>
      <c r="T873" s="1">
        <v>0</v>
      </c>
      <c r="U873" s="1">
        <v>0</v>
      </c>
      <c r="W873" s="1">
        <v>0</v>
      </c>
      <c r="X873" s="1">
        <v>0</v>
      </c>
      <c r="Y873" s="1">
        <v>0</v>
      </c>
      <c r="AB873" s="304">
        <v>44498</v>
      </c>
      <c r="AC873" s="1">
        <v>1</v>
      </c>
      <c r="AD873" s="1" t="s">
        <v>3016</v>
      </c>
      <c r="AE873" s="1">
        <v>1</v>
      </c>
      <c r="AF873" s="1">
        <v>30</v>
      </c>
      <c r="AG873" s="1">
        <v>0</v>
      </c>
      <c r="AH873" s="1" t="s">
        <v>1454</v>
      </c>
      <c r="AI873" s="1" t="s">
        <v>1454</v>
      </c>
      <c r="AJ873" s="1" t="s">
        <v>1454</v>
      </c>
      <c r="AK873" s="1" t="s">
        <v>1454</v>
      </c>
      <c r="AL873" s="1" t="s">
        <v>1454</v>
      </c>
      <c r="AM873" s="1" t="s">
        <v>1454</v>
      </c>
      <c r="AN873" s="1">
        <v>1</v>
      </c>
      <c r="AO873" s="1">
        <v>1</v>
      </c>
      <c r="AP873" s="1" t="s">
        <v>3086</v>
      </c>
      <c r="AQ873" s="1" t="s">
        <v>1454</v>
      </c>
      <c r="AR873" s="2">
        <v>419019</v>
      </c>
      <c r="AS873" s="1" t="s">
        <v>3018</v>
      </c>
      <c r="AT873" s="1">
        <v>43892</v>
      </c>
      <c r="AU873" s="1">
        <v>0</v>
      </c>
      <c r="AV873" s="1">
        <v>0</v>
      </c>
      <c r="AW873" s="1">
        <v>0</v>
      </c>
      <c r="AX873" s="1" t="s">
        <v>1454</v>
      </c>
      <c r="AY873" s="1">
        <v>890303093000</v>
      </c>
      <c r="AZ873" s="1">
        <v>0</v>
      </c>
      <c r="BA873" s="1">
        <v>0</v>
      </c>
    </row>
    <row r="874" spans="1:53" x14ac:dyDescent="0.25">
      <c r="A874" s="309">
        <f t="shared" si="13"/>
        <v>208131</v>
      </c>
      <c r="B874" s="1" t="s">
        <v>2639</v>
      </c>
      <c r="C874" s="1">
        <v>6102193</v>
      </c>
      <c r="D874" s="1">
        <v>144105</v>
      </c>
      <c r="E874" s="1">
        <v>4</v>
      </c>
      <c r="F874" s="1">
        <v>6102193210388910</v>
      </c>
      <c r="G874" s="304">
        <v>44245</v>
      </c>
      <c r="H874" s="304">
        <v>44620</v>
      </c>
      <c r="I874" s="1">
        <v>0</v>
      </c>
      <c r="J874" s="1">
        <v>1</v>
      </c>
      <c r="K874" s="1">
        <v>8</v>
      </c>
      <c r="L874" s="1">
        <v>30</v>
      </c>
      <c r="M874" s="1">
        <v>2</v>
      </c>
      <c r="N874" s="305">
        <v>14.4</v>
      </c>
      <c r="O874" s="305">
        <v>15389</v>
      </c>
      <c r="P874" s="2">
        <v>800000</v>
      </c>
      <c r="Q874" s="2">
        <v>73116</v>
      </c>
      <c r="R874" s="2">
        <v>282158</v>
      </c>
      <c r="S874" s="1">
        <v>0</v>
      </c>
      <c r="T874" s="1">
        <v>0</v>
      </c>
      <c r="U874" s="1">
        <v>0</v>
      </c>
      <c r="W874" s="1">
        <v>0</v>
      </c>
      <c r="X874" s="1">
        <v>0</v>
      </c>
      <c r="Y874" s="1">
        <v>0</v>
      </c>
      <c r="AB874" s="304">
        <v>44498</v>
      </c>
      <c r="AC874" s="1">
        <v>1</v>
      </c>
      <c r="AD874" s="1" t="s">
        <v>3016</v>
      </c>
      <c r="AE874" s="1">
        <v>1</v>
      </c>
      <c r="AF874" s="1">
        <v>30</v>
      </c>
      <c r="AG874" s="1">
        <v>0</v>
      </c>
      <c r="AH874" s="1" t="s">
        <v>1454</v>
      </c>
      <c r="AI874" s="1" t="s">
        <v>1454</v>
      </c>
      <c r="AJ874" s="1" t="s">
        <v>1454</v>
      </c>
      <c r="AK874" s="1" t="s">
        <v>1454</v>
      </c>
      <c r="AL874" s="1" t="s">
        <v>1454</v>
      </c>
      <c r="AM874" s="1" t="s">
        <v>1454</v>
      </c>
      <c r="AN874" s="1">
        <v>1</v>
      </c>
      <c r="AO874" s="1">
        <v>1</v>
      </c>
      <c r="AP874" s="1" t="s">
        <v>3086</v>
      </c>
      <c r="AQ874" s="1" t="s">
        <v>1454</v>
      </c>
      <c r="AR874" s="2">
        <v>74027</v>
      </c>
      <c r="AS874" s="1" t="s">
        <v>3023</v>
      </c>
      <c r="AT874" s="1">
        <v>44245</v>
      </c>
      <c r="AU874" s="1">
        <v>0</v>
      </c>
      <c r="AV874" s="1">
        <v>0</v>
      </c>
      <c r="AW874" s="1">
        <v>0</v>
      </c>
      <c r="AX874" s="1" t="s">
        <v>1454</v>
      </c>
      <c r="AY874" s="1">
        <v>890303093000</v>
      </c>
      <c r="AZ874" s="1">
        <v>0</v>
      </c>
      <c r="BA874" s="1">
        <v>0</v>
      </c>
    </row>
    <row r="875" spans="1:53" x14ac:dyDescent="0.25">
      <c r="A875" s="309">
        <f t="shared" si="13"/>
        <v>1692972</v>
      </c>
      <c r="B875" s="1" t="s">
        <v>2639</v>
      </c>
      <c r="C875" s="1">
        <v>31577876</v>
      </c>
      <c r="D875" s="1">
        <v>144105</v>
      </c>
      <c r="E875" s="1">
        <v>4</v>
      </c>
      <c r="F875" s="1">
        <v>3.15778762681884E+16</v>
      </c>
      <c r="G875" s="304">
        <v>44078</v>
      </c>
      <c r="H875" s="304">
        <v>45899</v>
      </c>
      <c r="I875" s="1">
        <v>0</v>
      </c>
      <c r="J875" s="1">
        <v>1</v>
      </c>
      <c r="K875" s="1">
        <v>14</v>
      </c>
      <c r="L875" s="1">
        <v>30</v>
      </c>
      <c r="M875" s="1">
        <v>2</v>
      </c>
      <c r="N875" s="305">
        <v>16.8</v>
      </c>
      <c r="O875" s="305">
        <v>18156</v>
      </c>
      <c r="P875" s="2">
        <v>12451568</v>
      </c>
      <c r="Q875" s="2">
        <v>328506</v>
      </c>
      <c r="R875" s="2">
        <v>10531261</v>
      </c>
      <c r="S875" s="1">
        <v>0</v>
      </c>
      <c r="T875" s="1">
        <v>0</v>
      </c>
      <c r="U875" s="1">
        <v>0</v>
      </c>
      <c r="W875" s="1">
        <v>0</v>
      </c>
      <c r="X875" s="1">
        <v>0</v>
      </c>
      <c r="Y875" s="1">
        <v>0</v>
      </c>
      <c r="AB875" s="304">
        <v>44499</v>
      </c>
      <c r="AC875" s="1">
        <v>1</v>
      </c>
      <c r="AD875" s="1" t="s">
        <v>3016</v>
      </c>
      <c r="AE875" s="1">
        <v>1</v>
      </c>
      <c r="AF875" s="1">
        <v>30</v>
      </c>
      <c r="AG875" s="1">
        <v>0</v>
      </c>
      <c r="AH875" s="1" t="s">
        <v>1454</v>
      </c>
      <c r="AI875" s="1" t="s">
        <v>1454</v>
      </c>
      <c r="AJ875" s="1" t="s">
        <v>1454</v>
      </c>
      <c r="AK875" s="1" t="s">
        <v>1454</v>
      </c>
      <c r="AL875" s="1" t="s">
        <v>1454</v>
      </c>
      <c r="AM875" s="1" t="s">
        <v>1454</v>
      </c>
      <c r="AN875" s="1">
        <v>1</v>
      </c>
      <c r="AO875" s="1">
        <v>1</v>
      </c>
      <c r="AP875" s="1" t="s">
        <v>3086</v>
      </c>
      <c r="AQ875" s="1" t="s">
        <v>1454</v>
      </c>
      <c r="AR875" s="2">
        <v>8838289</v>
      </c>
      <c r="AS875" s="1" t="s">
        <v>3036</v>
      </c>
      <c r="AT875" s="1">
        <v>44078</v>
      </c>
      <c r="AU875" s="1">
        <v>0</v>
      </c>
      <c r="AV875" s="1">
        <v>0</v>
      </c>
      <c r="AW875" s="1">
        <v>0</v>
      </c>
      <c r="AX875" s="1" t="s">
        <v>1454</v>
      </c>
      <c r="AY875" s="1">
        <v>800087565</v>
      </c>
      <c r="AZ875" s="1" t="s">
        <v>3088</v>
      </c>
      <c r="BA875" s="1">
        <v>0</v>
      </c>
    </row>
    <row r="876" spans="1:53" x14ac:dyDescent="0.25">
      <c r="A876" s="309">
        <f t="shared" si="13"/>
        <v>0</v>
      </c>
      <c r="B876" s="1" t="s">
        <v>2639</v>
      </c>
      <c r="C876" s="1">
        <v>14621643</v>
      </c>
      <c r="D876" s="1">
        <v>144105</v>
      </c>
      <c r="E876" s="1">
        <v>4</v>
      </c>
      <c r="F876" s="1">
        <v>1.46216432671873E+16</v>
      </c>
      <c r="G876" s="304">
        <v>43801</v>
      </c>
      <c r="H876" s="304">
        <v>44773</v>
      </c>
      <c r="I876" s="1">
        <v>0</v>
      </c>
      <c r="J876" s="1">
        <v>1</v>
      </c>
      <c r="K876" s="1">
        <v>18</v>
      </c>
      <c r="L876" s="1">
        <v>30</v>
      </c>
      <c r="M876" s="1">
        <v>2</v>
      </c>
      <c r="N876" s="305">
        <v>11.76</v>
      </c>
      <c r="O876" s="305">
        <v>12415</v>
      </c>
      <c r="P876" s="2">
        <v>2000000</v>
      </c>
      <c r="Q876" s="2">
        <v>79826</v>
      </c>
      <c r="R876" s="2">
        <v>886981</v>
      </c>
      <c r="S876" s="1">
        <v>0</v>
      </c>
      <c r="T876" s="1">
        <v>0</v>
      </c>
      <c r="U876" s="1">
        <v>0</v>
      </c>
      <c r="W876" s="1">
        <v>0</v>
      </c>
      <c r="X876" s="1">
        <v>0</v>
      </c>
      <c r="Y876" s="1">
        <v>0</v>
      </c>
      <c r="AB876" s="304">
        <v>44498</v>
      </c>
      <c r="AC876" s="1">
        <v>1</v>
      </c>
      <c r="AD876" s="1" t="s">
        <v>3016</v>
      </c>
      <c r="AE876" s="1">
        <v>1</v>
      </c>
      <c r="AF876" s="1">
        <v>30</v>
      </c>
      <c r="AG876" s="1">
        <v>0</v>
      </c>
      <c r="AH876" s="1" t="s">
        <v>1454</v>
      </c>
      <c r="AI876" s="1" t="s">
        <v>1454</v>
      </c>
      <c r="AJ876" s="1" t="s">
        <v>1454</v>
      </c>
      <c r="AK876" s="1" t="s">
        <v>1454</v>
      </c>
      <c r="AL876" s="1" t="s">
        <v>1454</v>
      </c>
      <c r="AM876" s="1" t="s">
        <v>1454</v>
      </c>
      <c r="AN876" s="1">
        <v>1</v>
      </c>
      <c r="AO876" s="1">
        <v>1</v>
      </c>
      <c r="AP876" s="1" t="s">
        <v>3086</v>
      </c>
      <c r="AQ876" s="1" t="s">
        <v>1454</v>
      </c>
      <c r="AR876" s="2">
        <v>2020192</v>
      </c>
      <c r="AS876" s="1" t="s">
        <v>3039</v>
      </c>
      <c r="AT876" s="1">
        <v>43801</v>
      </c>
      <c r="AU876" s="1">
        <v>0</v>
      </c>
      <c r="AV876" s="1">
        <v>0</v>
      </c>
      <c r="AW876" s="1">
        <v>0</v>
      </c>
      <c r="AX876" s="1" t="s">
        <v>1454</v>
      </c>
      <c r="AY876" s="1">
        <v>890303093000</v>
      </c>
      <c r="AZ876" s="1">
        <v>0</v>
      </c>
      <c r="BA876" s="1">
        <v>0</v>
      </c>
    </row>
    <row r="877" spans="1:53" x14ac:dyDescent="0.25">
      <c r="A877" s="309">
        <f t="shared" si="13"/>
        <v>1414621</v>
      </c>
      <c r="B877" s="1" t="s">
        <v>2639</v>
      </c>
      <c r="C877" s="1">
        <v>14635635</v>
      </c>
      <c r="D877" s="1">
        <v>144105</v>
      </c>
      <c r="E877" s="1">
        <v>4</v>
      </c>
      <c r="F877" s="1">
        <v>1.46356351175859E+16</v>
      </c>
      <c r="G877" s="304">
        <v>43552</v>
      </c>
      <c r="H877" s="304">
        <v>45746</v>
      </c>
      <c r="I877" s="1">
        <v>0</v>
      </c>
      <c r="J877" s="1">
        <v>1</v>
      </c>
      <c r="K877" s="1">
        <v>28</v>
      </c>
      <c r="L877" s="1">
        <v>30</v>
      </c>
      <c r="M877" s="1">
        <v>2</v>
      </c>
      <c r="N877" s="305">
        <v>18</v>
      </c>
      <c r="O877" s="305">
        <v>19562</v>
      </c>
      <c r="P877" s="2">
        <v>4700000</v>
      </c>
      <c r="Q877" s="2">
        <v>107963</v>
      </c>
      <c r="R877" s="2">
        <v>3442819</v>
      </c>
      <c r="S877" s="1">
        <v>0</v>
      </c>
      <c r="T877" s="1">
        <v>0</v>
      </c>
      <c r="U877" s="1">
        <v>0</v>
      </c>
      <c r="W877" s="1">
        <v>0</v>
      </c>
      <c r="X877" s="1">
        <v>0</v>
      </c>
      <c r="Y877" s="1">
        <v>0</v>
      </c>
      <c r="AB877" s="304">
        <v>44499</v>
      </c>
      <c r="AC877" s="1">
        <v>1</v>
      </c>
      <c r="AD877" s="1" t="s">
        <v>3016</v>
      </c>
      <c r="AE877" s="1">
        <v>1</v>
      </c>
      <c r="AF877" s="1">
        <v>30</v>
      </c>
      <c r="AG877" s="1">
        <v>0</v>
      </c>
      <c r="AH877" s="1" t="s">
        <v>1454</v>
      </c>
      <c r="AI877" s="1" t="s">
        <v>1454</v>
      </c>
      <c r="AJ877" s="1" t="s">
        <v>1454</v>
      </c>
      <c r="AK877" s="1" t="s">
        <v>1454</v>
      </c>
      <c r="AL877" s="1" t="s">
        <v>1454</v>
      </c>
      <c r="AM877" s="1" t="s">
        <v>1454</v>
      </c>
      <c r="AN877" s="1">
        <v>1</v>
      </c>
      <c r="AO877" s="1">
        <v>1</v>
      </c>
      <c r="AP877" s="1" t="s">
        <v>3086</v>
      </c>
      <c r="AQ877" s="1" t="s">
        <v>1454</v>
      </c>
      <c r="AR877" s="2">
        <v>2028198</v>
      </c>
      <c r="AS877" s="1" t="s">
        <v>3027</v>
      </c>
      <c r="AT877" s="1">
        <v>43552</v>
      </c>
      <c r="AU877" s="1">
        <v>0</v>
      </c>
      <c r="AV877" s="1">
        <v>0</v>
      </c>
      <c r="AW877" s="1">
        <v>0</v>
      </c>
      <c r="AX877" s="1" t="s">
        <v>1454</v>
      </c>
      <c r="AY877" s="1">
        <v>0</v>
      </c>
      <c r="AZ877" s="1">
        <v>0</v>
      </c>
      <c r="BA877" s="1">
        <v>0</v>
      </c>
    </row>
    <row r="878" spans="1:53" x14ac:dyDescent="0.25">
      <c r="A878" s="309">
        <f t="shared" si="13"/>
        <v>0</v>
      </c>
      <c r="B878" s="1" t="s">
        <v>2639</v>
      </c>
      <c r="C878" s="1">
        <v>1144171428</v>
      </c>
      <c r="D878" s="1">
        <v>144105</v>
      </c>
      <c r="E878" s="1">
        <v>4</v>
      </c>
      <c r="F878" s="1">
        <v>1.14417142811301E+18</v>
      </c>
      <c r="G878" s="304">
        <v>44484</v>
      </c>
      <c r="H878" s="304">
        <v>44681</v>
      </c>
      <c r="I878" s="1">
        <v>0</v>
      </c>
      <c r="J878" s="1">
        <v>1</v>
      </c>
      <c r="K878" s="1">
        <v>0</v>
      </c>
      <c r="L878" s="1">
        <v>30</v>
      </c>
      <c r="M878" s="1">
        <v>2</v>
      </c>
      <c r="N878" s="305">
        <v>19.8</v>
      </c>
      <c r="O878" s="305">
        <v>21699</v>
      </c>
      <c r="P878" s="2">
        <v>350000</v>
      </c>
      <c r="Q878" s="2">
        <v>61798</v>
      </c>
      <c r="R878" s="2">
        <v>350000</v>
      </c>
      <c r="S878" s="1">
        <v>0</v>
      </c>
      <c r="T878" s="1">
        <v>0</v>
      </c>
      <c r="U878" s="1">
        <v>0</v>
      </c>
      <c r="W878" s="1">
        <v>0</v>
      </c>
      <c r="X878" s="1">
        <v>0</v>
      </c>
      <c r="Y878" s="1">
        <v>0</v>
      </c>
      <c r="AB878" s="304">
        <v>44484</v>
      </c>
      <c r="AC878" s="1">
        <v>1</v>
      </c>
      <c r="AD878" s="1" t="s">
        <v>3016</v>
      </c>
      <c r="AE878" s="1">
        <v>1</v>
      </c>
      <c r="AF878" s="1">
        <v>30</v>
      </c>
      <c r="AG878" s="1">
        <v>0</v>
      </c>
      <c r="AH878" s="1" t="s">
        <v>1454</v>
      </c>
      <c r="AI878" s="1" t="s">
        <v>1454</v>
      </c>
      <c r="AJ878" s="1" t="s">
        <v>1454</v>
      </c>
      <c r="AK878" s="1" t="s">
        <v>1454</v>
      </c>
      <c r="AL878" s="1" t="s">
        <v>1454</v>
      </c>
      <c r="AM878" s="1" t="s">
        <v>1454</v>
      </c>
      <c r="AN878" s="1">
        <v>1</v>
      </c>
      <c r="AO878" s="1">
        <v>1</v>
      </c>
      <c r="AP878" s="1" t="s">
        <v>3086</v>
      </c>
      <c r="AQ878" s="1" t="s">
        <v>1454</v>
      </c>
      <c r="AR878" s="2">
        <v>2028198</v>
      </c>
      <c r="AS878" s="1" t="s">
        <v>3078</v>
      </c>
      <c r="AT878" s="1">
        <v>44484</v>
      </c>
      <c r="AU878" s="1">
        <v>0</v>
      </c>
      <c r="AV878" s="1">
        <v>0</v>
      </c>
      <c r="AW878" s="1">
        <v>0</v>
      </c>
      <c r="AX878" s="1" t="s">
        <v>1454</v>
      </c>
      <c r="AY878" s="1">
        <v>0</v>
      </c>
      <c r="AZ878" s="1">
        <v>0</v>
      </c>
      <c r="BA878" s="1">
        <v>0</v>
      </c>
    </row>
    <row r="879" spans="1:53" x14ac:dyDescent="0.25">
      <c r="A879" s="309">
        <f t="shared" si="13"/>
        <v>0</v>
      </c>
      <c r="B879" s="1" t="s">
        <v>2639</v>
      </c>
      <c r="C879" s="1">
        <v>66847257</v>
      </c>
      <c r="D879" s="1">
        <v>144105</v>
      </c>
      <c r="E879" s="1">
        <v>4</v>
      </c>
      <c r="F879" s="1">
        <v>6.6847257265287E+16</v>
      </c>
      <c r="G879" s="304">
        <v>43748</v>
      </c>
      <c r="H879" s="304">
        <v>44834</v>
      </c>
      <c r="I879" s="1">
        <v>0</v>
      </c>
      <c r="J879" s="1">
        <v>1</v>
      </c>
      <c r="K879" s="1">
        <v>21</v>
      </c>
      <c r="L879" s="1">
        <v>30</v>
      </c>
      <c r="M879" s="1">
        <v>2</v>
      </c>
      <c r="N879" s="1">
        <v>20.399999999999999</v>
      </c>
      <c r="O879" s="1">
        <v>22.42</v>
      </c>
      <c r="P879" s="2">
        <v>6000000</v>
      </c>
      <c r="Q879" s="2">
        <v>232534</v>
      </c>
      <c r="R879" s="2">
        <v>2989056</v>
      </c>
      <c r="S879" s="1">
        <v>0</v>
      </c>
      <c r="T879" s="1">
        <v>0</v>
      </c>
      <c r="U879" s="1">
        <v>0</v>
      </c>
      <c r="W879" s="1">
        <v>0</v>
      </c>
      <c r="X879" s="1">
        <v>0</v>
      </c>
      <c r="Y879" s="1">
        <v>0</v>
      </c>
      <c r="AB879" s="304">
        <v>44499</v>
      </c>
      <c r="AC879" s="1">
        <v>1</v>
      </c>
      <c r="AD879" s="1" t="s">
        <v>3016</v>
      </c>
      <c r="AE879" s="1">
        <v>1</v>
      </c>
      <c r="AF879" s="1">
        <v>30</v>
      </c>
      <c r="AG879" s="1">
        <v>0</v>
      </c>
      <c r="AH879" s="1" t="s">
        <v>1454</v>
      </c>
      <c r="AI879" s="1" t="s">
        <v>1454</v>
      </c>
      <c r="AJ879" s="1" t="s">
        <v>1454</v>
      </c>
      <c r="AK879" s="1" t="s">
        <v>1454</v>
      </c>
      <c r="AL879" s="1" t="s">
        <v>1454</v>
      </c>
      <c r="AM879" s="1" t="s">
        <v>1454</v>
      </c>
      <c r="AN879" s="1">
        <v>1</v>
      </c>
      <c r="AO879" s="1">
        <v>1</v>
      </c>
      <c r="AP879" s="1" t="s">
        <v>3086</v>
      </c>
      <c r="AQ879" s="1" t="s">
        <v>1454</v>
      </c>
      <c r="AR879" s="2">
        <v>5440759</v>
      </c>
      <c r="AS879" s="1" t="s">
        <v>3060</v>
      </c>
      <c r="AT879" s="1">
        <v>43748</v>
      </c>
      <c r="AU879" s="1">
        <v>0</v>
      </c>
      <c r="AV879" s="1">
        <v>0</v>
      </c>
      <c r="AW879" s="1">
        <v>0</v>
      </c>
      <c r="AX879" s="1" t="s">
        <v>1454</v>
      </c>
      <c r="AY879" s="1">
        <v>900771349</v>
      </c>
      <c r="AZ879" s="1" t="s">
        <v>3041</v>
      </c>
      <c r="BA879" s="1">
        <v>0</v>
      </c>
    </row>
    <row r="880" spans="1:53" x14ac:dyDescent="0.25">
      <c r="A880" s="309">
        <f t="shared" si="13"/>
        <v>474634</v>
      </c>
      <c r="B880" s="1" t="s">
        <v>2639</v>
      </c>
      <c r="C880" s="1">
        <v>66842278</v>
      </c>
      <c r="D880" s="1">
        <v>144105</v>
      </c>
      <c r="E880" s="1">
        <v>4</v>
      </c>
      <c r="F880" s="1">
        <v>6.6842278108389296E+16</v>
      </c>
      <c r="G880" s="304">
        <v>44413</v>
      </c>
      <c r="H880" s="304">
        <v>44560</v>
      </c>
      <c r="I880" s="1">
        <v>0</v>
      </c>
      <c r="J880" s="1">
        <v>2</v>
      </c>
      <c r="K880" s="1">
        <v>0</v>
      </c>
      <c r="L880" s="1">
        <v>30</v>
      </c>
      <c r="M880" s="1">
        <v>2</v>
      </c>
      <c r="N880" s="305">
        <v>19.2</v>
      </c>
      <c r="O880" s="305">
        <v>20983</v>
      </c>
      <c r="P880" s="2">
        <v>560000</v>
      </c>
      <c r="Q880" s="2">
        <v>0</v>
      </c>
      <c r="R880" s="2">
        <v>560000</v>
      </c>
      <c r="S880" s="1">
        <v>0</v>
      </c>
      <c r="T880" s="1">
        <v>0</v>
      </c>
      <c r="U880" s="1">
        <v>0</v>
      </c>
      <c r="W880" s="1">
        <v>0</v>
      </c>
      <c r="X880" s="1">
        <v>0</v>
      </c>
      <c r="Y880" s="1">
        <v>0</v>
      </c>
      <c r="Z880" s="1">
        <v>560000</v>
      </c>
      <c r="AA880" s="1">
        <v>12</v>
      </c>
      <c r="AB880" s="304">
        <v>44413</v>
      </c>
      <c r="AC880" s="1">
        <v>1</v>
      </c>
      <c r="AD880" s="1" t="s">
        <v>3016</v>
      </c>
      <c r="AE880" s="1">
        <v>1</v>
      </c>
      <c r="AF880" s="1">
        <v>30</v>
      </c>
      <c r="AG880" s="1">
        <v>0</v>
      </c>
      <c r="AH880" s="1" t="s">
        <v>1454</v>
      </c>
      <c r="AI880" s="1" t="s">
        <v>1454</v>
      </c>
      <c r="AJ880" s="1" t="s">
        <v>1454</v>
      </c>
      <c r="AK880" s="1" t="s">
        <v>1454</v>
      </c>
      <c r="AL880" s="1" t="s">
        <v>1454</v>
      </c>
      <c r="AM880" s="1" t="s">
        <v>1454</v>
      </c>
      <c r="AN880" s="1">
        <v>1</v>
      </c>
      <c r="AO880" s="1">
        <v>1</v>
      </c>
      <c r="AP880" s="1" t="s">
        <v>3086</v>
      </c>
      <c r="AQ880" s="1" t="s">
        <v>1454</v>
      </c>
      <c r="AR880" s="2">
        <v>85366</v>
      </c>
      <c r="AS880" s="1" t="s">
        <v>3044</v>
      </c>
      <c r="AT880" s="1">
        <v>44413</v>
      </c>
      <c r="AU880" s="1">
        <v>0</v>
      </c>
      <c r="AV880" s="1">
        <v>0</v>
      </c>
      <c r="AW880" s="1">
        <v>0</v>
      </c>
      <c r="AX880" s="1" t="s">
        <v>1454</v>
      </c>
      <c r="AY880" s="1">
        <v>890303093000</v>
      </c>
      <c r="AZ880" s="1">
        <v>0</v>
      </c>
      <c r="BA880" s="1">
        <v>0</v>
      </c>
    </row>
    <row r="881" spans="1:53" x14ac:dyDescent="0.25">
      <c r="A881" s="309">
        <f t="shared" si="13"/>
        <v>10791833</v>
      </c>
      <c r="B881" s="1" t="s">
        <v>2639</v>
      </c>
      <c r="C881" s="1">
        <v>66842278</v>
      </c>
      <c r="D881" s="1">
        <v>144105</v>
      </c>
      <c r="E881" s="1">
        <v>4</v>
      </c>
      <c r="F881" s="1">
        <v>6.6842278118289104E+16</v>
      </c>
      <c r="G881" s="304">
        <v>44342</v>
      </c>
      <c r="H881" s="304">
        <v>46537</v>
      </c>
      <c r="I881" s="1">
        <v>0</v>
      </c>
      <c r="J881" s="1">
        <v>1</v>
      </c>
      <c r="K881" s="1">
        <v>5</v>
      </c>
      <c r="L881" s="1">
        <v>30</v>
      </c>
      <c r="M881" s="1">
        <v>2</v>
      </c>
      <c r="N881" s="305">
        <v>15.6</v>
      </c>
      <c r="O881" s="305">
        <v>16765</v>
      </c>
      <c r="P881" s="2">
        <v>13300000</v>
      </c>
      <c r="Q881" s="2">
        <v>289968</v>
      </c>
      <c r="R881" s="2">
        <v>12732802</v>
      </c>
      <c r="S881" s="1">
        <v>0</v>
      </c>
      <c r="T881" s="1">
        <v>0</v>
      </c>
      <c r="U881" s="1">
        <v>0</v>
      </c>
      <c r="W881" s="1">
        <v>0</v>
      </c>
      <c r="X881" s="1">
        <v>0</v>
      </c>
      <c r="Y881" s="1">
        <v>0</v>
      </c>
      <c r="AB881" s="304">
        <v>44498</v>
      </c>
      <c r="AC881" s="1">
        <v>1</v>
      </c>
      <c r="AD881" s="1" t="s">
        <v>3016</v>
      </c>
      <c r="AE881" s="1">
        <v>1</v>
      </c>
      <c r="AF881" s="1">
        <v>30</v>
      </c>
      <c r="AG881" s="1">
        <v>0</v>
      </c>
      <c r="AH881" s="1" t="s">
        <v>1454</v>
      </c>
      <c r="AI881" s="1" t="s">
        <v>1454</v>
      </c>
      <c r="AJ881" s="1" t="s">
        <v>1454</v>
      </c>
      <c r="AK881" s="1" t="s">
        <v>1454</v>
      </c>
      <c r="AL881" s="1" t="s">
        <v>1454</v>
      </c>
      <c r="AM881" s="1" t="s">
        <v>1454</v>
      </c>
      <c r="AN881" s="1">
        <v>1</v>
      </c>
      <c r="AO881" s="1">
        <v>1</v>
      </c>
      <c r="AP881" s="1" t="s">
        <v>3086</v>
      </c>
      <c r="AQ881" s="1" t="s">
        <v>1454</v>
      </c>
      <c r="AR881" s="2">
        <v>1940969</v>
      </c>
      <c r="AS881" s="1" t="s">
        <v>3024</v>
      </c>
      <c r="AT881" s="1">
        <v>44342</v>
      </c>
      <c r="AU881" s="1">
        <v>0</v>
      </c>
      <c r="AV881" s="1">
        <v>0</v>
      </c>
      <c r="AW881" s="1">
        <v>0</v>
      </c>
      <c r="AX881" s="1" t="s">
        <v>1454</v>
      </c>
      <c r="AY881" s="1">
        <v>890303093000</v>
      </c>
      <c r="AZ881" s="1">
        <v>0</v>
      </c>
      <c r="BA881" s="1">
        <v>0</v>
      </c>
    </row>
    <row r="882" spans="1:53" x14ac:dyDescent="0.25">
      <c r="A882" s="309">
        <f t="shared" si="13"/>
        <v>11477694</v>
      </c>
      <c r="B882" s="1" t="s">
        <v>2639</v>
      </c>
      <c r="C882" s="1">
        <v>1130611499</v>
      </c>
      <c r="D882" s="1">
        <v>144105</v>
      </c>
      <c r="E882" s="1">
        <v>4</v>
      </c>
      <c r="F882" s="1">
        <v>1.1306114991182799E+18</v>
      </c>
      <c r="G882" s="304">
        <v>44344</v>
      </c>
      <c r="H882" s="304">
        <v>46537</v>
      </c>
      <c r="I882" s="1">
        <v>0</v>
      </c>
      <c r="J882" s="1">
        <v>1</v>
      </c>
      <c r="K882" s="1">
        <v>6</v>
      </c>
      <c r="L882" s="1">
        <v>30</v>
      </c>
      <c r="M882" s="1">
        <v>2</v>
      </c>
      <c r="N882" s="305">
        <v>15.6</v>
      </c>
      <c r="O882" s="305">
        <v>16765</v>
      </c>
      <c r="P882" s="2">
        <v>14300000</v>
      </c>
      <c r="Q882" s="2">
        <v>311770</v>
      </c>
      <c r="R882" s="2">
        <v>13563202</v>
      </c>
      <c r="S882" s="1">
        <v>0</v>
      </c>
      <c r="T882" s="1">
        <v>0</v>
      </c>
      <c r="U882" s="1">
        <v>0</v>
      </c>
      <c r="W882" s="1">
        <v>0</v>
      </c>
      <c r="X882" s="1">
        <v>0</v>
      </c>
      <c r="Y882" s="1">
        <v>0</v>
      </c>
      <c r="AB882" s="304">
        <v>44499</v>
      </c>
      <c r="AC882" s="1">
        <v>1</v>
      </c>
      <c r="AD882" s="1" t="s">
        <v>3016</v>
      </c>
      <c r="AE882" s="1">
        <v>1</v>
      </c>
      <c r="AF882" s="1">
        <v>30</v>
      </c>
      <c r="AG882" s="1">
        <v>0</v>
      </c>
      <c r="AH882" s="1" t="s">
        <v>1454</v>
      </c>
      <c r="AI882" s="1" t="s">
        <v>1454</v>
      </c>
      <c r="AJ882" s="1" t="s">
        <v>1454</v>
      </c>
      <c r="AK882" s="1" t="s">
        <v>1454</v>
      </c>
      <c r="AL882" s="1" t="s">
        <v>1454</v>
      </c>
      <c r="AM882" s="1" t="s">
        <v>1454</v>
      </c>
      <c r="AN882" s="1">
        <v>1</v>
      </c>
      <c r="AO882" s="1">
        <v>1</v>
      </c>
      <c r="AP882" s="1" t="s">
        <v>3086</v>
      </c>
      <c r="AQ882" s="1" t="s">
        <v>1454</v>
      </c>
      <c r="AR882" s="2">
        <v>2085508</v>
      </c>
      <c r="AS882" s="1" t="s">
        <v>3024</v>
      </c>
      <c r="AT882" s="1">
        <v>44344</v>
      </c>
      <c r="AU882" s="1">
        <v>0</v>
      </c>
      <c r="AV882" s="1">
        <v>0</v>
      </c>
      <c r="AW882" s="1">
        <v>0</v>
      </c>
      <c r="AX882" s="1" t="s">
        <v>1454</v>
      </c>
      <c r="AY882" s="1">
        <v>0</v>
      </c>
      <c r="AZ882" s="1">
        <v>0</v>
      </c>
      <c r="BA882" s="1">
        <v>0</v>
      </c>
    </row>
    <row r="883" spans="1:53" x14ac:dyDescent="0.25">
      <c r="A883" s="309">
        <f t="shared" si="13"/>
        <v>2759108</v>
      </c>
      <c r="B883" s="1" t="s">
        <v>2639</v>
      </c>
      <c r="C883" s="1">
        <v>1113697242</v>
      </c>
      <c r="D883" s="1">
        <v>144105</v>
      </c>
      <c r="E883" s="1">
        <v>4</v>
      </c>
      <c r="F883" s="1">
        <v>1.11369724221038E+18</v>
      </c>
      <c r="G883" s="304">
        <v>44237</v>
      </c>
      <c r="H883" s="304">
        <v>45322</v>
      </c>
      <c r="I883" s="1">
        <v>0</v>
      </c>
      <c r="J883" s="1">
        <v>1</v>
      </c>
      <c r="K883" s="1">
        <v>9</v>
      </c>
      <c r="L883" s="1">
        <v>30</v>
      </c>
      <c r="M883" s="1">
        <v>2</v>
      </c>
      <c r="N883" s="305">
        <v>18</v>
      </c>
      <c r="O883" s="305">
        <v>19562</v>
      </c>
      <c r="P883" s="2">
        <v>5500000</v>
      </c>
      <c r="Q883" s="2">
        <v>207213</v>
      </c>
      <c r="R883" s="2">
        <v>4428498</v>
      </c>
      <c r="S883" s="1">
        <v>0</v>
      </c>
      <c r="T883" s="1">
        <v>0</v>
      </c>
      <c r="U883" s="1">
        <v>0</v>
      </c>
      <c r="W883" s="1">
        <v>0</v>
      </c>
      <c r="X883" s="1">
        <v>0</v>
      </c>
      <c r="Y883" s="1">
        <v>0</v>
      </c>
      <c r="AB883" s="304">
        <v>44499</v>
      </c>
      <c r="AC883" s="1">
        <v>1</v>
      </c>
      <c r="AD883" s="1" t="s">
        <v>3016</v>
      </c>
      <c r="AE883" s="1">
        <v>1</v>
      </c>
      <c r="AF883" s="1">
        <v>30</v>
      </c>
      <c r="AG883" s="1">
        <v>0</v>
      </c>
      <c r="AH883" s="1" t="s">
        <v>1454</v>
      </c>
      <c r="AI883" s="1" t="s">
        <v>1454</v>
      </c>
      <c r="AJ883" s="1" t="s">
        <v>1454</v>
      </c>
      <c r="AK883" s="1" t="s">
        <v>1454</v>
      </c>
      <c r="AL883" s="1" t="s">
        <v>1454</v>
      </c>
      <c r="AM883" s="1" t="s">
        <v>1454</v>
      </c>
      <c r="AN883" s="1">
        <v>1</v>
      </c>
      <c r="AO883" s="1">
        <v>1</v>
      </c>
      <c r="AP883" s="1" t="s">
        <v>3086</v>
      </c>
      <c r="AQ883" s="1" t="s">
        <v>1454</v>
      </c>
      <c r="AR883" s="2">
        <v>1669390</v>
      </c>
      <c r="AS883" s="1" t="s">
        <v>3023</v>
      </c>
      <c r="AT883" s="1">
        <v>44237</v>
      </c>
      <c r="AU883" s="1">
        <v>0</v>
      </c>
      <c r="AV883" s="1">
        <v>0</v>
      </c>
      <c r="AW883" s="1">
        <v>0</v>
      </c>
      <c r="AX883" s="1" t="s">
        <v>1454</v>
      </c>
      <c r="AY883" s="1">
        <v>0</v>
      </c>
      <c r="AZ883" s="1">
        <v>0</v>
      </c>
      <c r="BA883" s="1">
        <v>0</v>
      </c>
    </row>
    <row r="884" spans="1:53" x14ac:dyDescent="0.25">
      <c r="A884" s="309">
        <f t="shared" si="13"/>
        <v>593025</v>
      </c>
      <c r="B884" s="1" t="s">
        <v>2639</v>
      </c>
      <c r="C884" s="1">
        <v>1113697242</v>
      </c>
      <c r="D884" s="1">
        <v>144105</v>
      </c>
      <c r="E884" s="1">
        <v>4</v>
      </c>
      <c r="F884" s="1">
        <v>1.1136972421246799E+18</v>
      </c>
      <c r="G884" s="304">
        <v>44460</v>
      </c>
      <c r="H884" s="304">
        <v>45015</v>
      </c>
      <c r="I884" s="1">
        <v>0</v>
      </c>
      <c r="J884" s="1">
        <v>1</v>
      </c>
      <c r="K884" s="1">
        <v>1</v>
      </c>
      <c r="L884" s="1">
        <v>30</v>
      </c>
      <c r="M884" s="1">
        <v>2</v>
      </c>
      <c r="N884" s="305">
        <v>19.2</v>
      </c>
      <c r="O884" s="305">
        <v>20983</v>
      </c>
      <c r="P884" s="2">
        <v>1000000</v>
      </c>
      <c r="Q884" s="2">
        <v>64667</v>
      </c>
      <c r="R884" s="2">
        <v>951833</v>
      </c>
      <c r="S884" s="1">
        <v>0</v>
      </c>
      <c r="T884" s="1">
        <v>0</v>
      </c>
      <c r="U884" s="1">
        <v>0</v>
      </c>
      <c r="W884" s="1">
        <v>0</v>
      </c>
      <c r="X884" s="1">
        <v>0</v>
      </c>
      <c r="Y884" s="1">
        <v>0</v>
      </c>
      <c r="AB884" s="304">
        <v>44499</v>
      </c>
      <c r="AC884" s="1">
        <v>1</v>
      </c>
      <c r="AD884" s="1" t="s">
        <v>3016</v>
      </c>
      <c r="AE884" s="1">
        <v>1</v>
      </c>
      <c r="AF884" s="1">
        <v>30</v>
      </c>
      <c r="AG884" s="1">
        <v>0</v>
      </c>
      <c r="AH884" s="1" t="s">
        <v>1454</v>
      </c>
      <c r="AI884" s="1" t="s">
        <v>1454</v>
      </c>
      <c r="AJ884" s="1" t="s">
        <v>1454</v>
      </c>
      <c r="AK884" s="1" t="s">
        <v>1454</v>
      </c>
      <c r="AL884" s="1" t="s">
        <v>1454</v>
      </c>
      <c r="AM884" s="1" t="s">
        <v>1454</v>
      </c>
      <c r="AN884" s="1">
        <v>1</v>
      </c>
      <c r="AO884" s="1">
        <v>1</v>
      </c>
      <c r="AP884" s="1" t="s">
        <v>3086</v>
      </c>
      <c r="AQ884" s="1" t="s">
        <v>1454</v>
      </c>
      <c r="AR884" s="2">
        <v>358808</v>
      </c>
      <c r="AS884" s="1" t="s">
        <v>3018</v>
      </c>
      <c r="AT884" s="1">
        <v>44460</v>
      </c>
      <c r="AU884" s="1">
        <v>0</v>
      </c>
      <c r="AV884" s="1">
        <v>0</v>
      </c>
      <c r="AW884" s="1">
        <v>0</v>
      </c>
      <c r="AX884" s="1" t="s">
        <v>1454</v>
      </c>
      <c r="AY884" s="1">
        <v>0</v>
      </c>
      <c r="AZ884" s="1">
        <v>0</v>
      </c>
      <c r="BA884" s="1">
        <v>0</v>
      </c>
    </row>
    <row r="885" spans="1:53" x14ac:dyDescent="0.25">
      <c r="A885" s="309">
        <f t="shared" si="13"/>
        <v>265805</v>
      </c>
      <c r="B885" s="1" t="s">
        <v>2639</v>
      </c>
      <c r="C885" s="1">
        <v>94527657</v>
      </c>
      <c r="D885" s="1">
        <v>144105</v>
      </c>
      <c r="E885" s="1">
        <v>4</v>
      </c>
      <c r="F885" s="1">
        <v>9.4527657113014096E+16</v>
      </c>
      <c r="G885" s="304">
        <v>44481</v>
      </c>
      <c r="H885" s="304">
        <v>44681</v>
      </c>
      <c r="I885" s="1">
        <v>0</v>
      </c>
      <c r="J885" s="1">
        <v>1</v>
      </c>
      <c r="K885" s="1">
        <v>0</v>
      </c>
      <c r="L885" s="1">
        <v>30</v>
      </c>
      <c r="M885" s="1">
        <v>2</v>
      </c>
      <c r="N885" s="305">
        <v>19.8</v>
      </c>
      <c r="O885" s="305">
        <v>21699</v>
      </c>
      <c r="P885" s="2">
        <v>320000</v>
      </c>
      <c r="Q885" s="2">
        <v>56501</v>
      </c>
      <c r="R885" s="2">
        <v>320000</v>
      </c>
      <c r="S885" s="1">
        <v>0</v>
      </c>
      <c r="T885" s="1">
        <v>0</v>
      </c>
      <c r="U885" s="1">
        <v>0</v>
      </c>
      <c r="W885" s="1">
        <v>0</v>
      </c>
      <c r="X885" s="1">
        <v>0</v>
      </c>
      <c r="Y885" s="1">
        <v>0</v>
      </c>
      <c r="AB885" s="304">
        <v>44481</v>
      </c>
      <c r="AC885" s="1">
        <v>1</v>
      </c>
      <c r="AD885" s="1" t="s">
        <v>3016</v>
      </c>
      <c r="AE885" s="1">
        <v>1</v>
      </c>
      <c r="AF885" s="1">
        <v>30</v>
      </c>
      <c r="AG885" s="1">
        <v>0</v>
      </c>
      <c r="AH885" s="1" t="s">
        <v>1454</v>
      </c>
      <c r="AI885" s="1" t="s">
        <v>1454</v>
      </c>
      <c r="AJ885" s="1" t="s">
        <v>1454</v>
      </c>
      <c r="AK885" s="1" t="s">
        <v>1454</v>
      </c>
      <c r="AL885" s="1" t="s">
        <v>1454</v>
      </c>
      <c r="AM885" s="1" t="s">
        <v>1454</v>
      </c>
      <c r="AN885" s="1">
        <v>1</v>
      </c>
      <c r="AO885" s="1">
        <v>1</v>
      </c>
      <c r="AP885" s="1" t="s">
        <v>3086</v>
      </c>
      <c r="AQ885" s="1" t="s">
        <v>1454</v>
      </c>
      <c r="AR885" s="2">
        <v>54195</v>
      </c>
      <c r="AS885" s="1" t="s">
        <v>3078</v>
      </c>
      <c r="AT885" s="1">
        <v>44481</v>
      </c>
      <c r="AU885" s="1">
        <v>0</v>
      </c>
      <c r="AV885" s="1">
        <v>0</v>
      </c>
      <c r="AW885" s="1">
        <v>0</v>
      </c>
      <c r="AX885" s="1" t="s">
        <v>1454</v>
      </c>
      <c r="AY885" s="1">
        <v>890303093000</v>
      </c>
      <c r="AZ885" s="1">
        <v>0</v>
      </c>
      <c r="BA885" s="1">
        <v>0</v>
      </c>
    </row>
    <row r="886" spans="1:53" x14ac:dyDescent="0.25">
      <c r="A886" s="309">
        <f t="shared" si="13"/>
        <v>22905179</v>
      </c>
      <c r="B886" s="1" t="s">
        <v>2639</v>
      </c>
      <c r="C886" s="1">
        <v>94527657</v>
      </c>
      <c r="D886" s="1">
        <v>144105</v>
      </c>
      <c r="E886" s="1">
        <v>4</v>
      </c>
      <c r="F886" s="1">
        <v>945276571255572</v>
      </c>
      <c r="G886" s="304">
        <v>44376</v>
      </c>
      <c r="H886" s="304">
        <v>46934</v>
      </c>
      <c r="I886" s="1">
        <v>0</v>
      </c>
      <c r="J886" s="1">
        <v>1</v>
      </c>
      <c r="K886" s="1">
        <v>4</v>
      </c>
      <c r="L886" s="1">
        <v>30</v>
      </c>
      <c r="M886" s="1">
        <v>2</v>
      </c>
      <c r="N886" s="305">
        <v>10.199999999999999</v>
      </c>
      <c r="O886" s="305">
        <v>10691</v>
      </c>
      <c r="P886" s="2">
        <v>28501757</v>
      </c>
      <c r="Q886" s="2">
        <v>485027</v>
      </c>
      <c r="R886" s="2">
        <v>27575299</v>
      </c>
      <c r="S886" s="1">
        <v>0</v>
      </c>
      <c r="T886" s="1">
        <v>0</v>
      </c>
      <c r="U886" s="1">
        <v>0</v>
      </c>
      <c r="W886" s="1">
        <v>0</v>
      </c>
      <c r="X886" s="1">
        <v>0</v>
      </c>
      <c r="Y886" s="1">
        <v>0</v>
      </c>
      <c r="AB886" s="304">
        <v>44498</v>
      </c>
      <c r="AC886" s="1">
        <v>1</v>
      </c>
      <c r="AD886" s="1" t="s">
        <v>3016</v>
      </c>
      <c r="AE886" s="1">
        <v>1</v>
      </c>
      <c r="AF886" s="1">
        <v>30</v>
      </c>
      <c r="AG886" s="1">
        <v>0</v>
      </c>
      <c r="AH886" s="1" t="s">
        <v>1454</v>
      </c>
      <c r="AI886" s="1" t="s">
        <v>1454</v>
      </c>
      <c r="AJ886" s="1" t="s">
        <v>1454</v>
      </c>
      <c r="AK886" s="1" t="s">
        <v>1454</v>
      </c>
      <c r="AL886" s="1" t="s">
        <v>1454</v>
      </c>
      <c r="AM886" s="1" t="s">
        <v>1454</v>
      </c>
      <c r="AN886" s="1">
        <v>1</v>
      </c>
      <c r="AO886" s="1">
        <v>1</v>
      </c>
      <c r="AP886" s="1" t="s">
        <v>3086</v>
      </c>
      <c r="AQ886" s="1" t="s">
        <v>1454</v>
      </c>
      <c r="AR886" s="2">
        <v>4670120</v>
      </c>
      <c r="AS886" s="1" t="s">
        <v>3031</v>
      </c>
      <c r="AT886" s="1">
        <v>44376</v>
      </c>
      <c r="AU886" s="1">
        <v>0</v>
      </c>
      <c r="AV886" s="1">
        <v>0</v>
      </c>
      <c r="AW886" s="1">
        <v>0</v>
      </c>
      <c r="AX886" s="1" t="s">
        <v>1454</v>
      </c>
      <c r="AY886" s="1">
        <v>890303093000</v>
      </c>
      <c r="AZ886" s="1">
        <v>0</v>
      </c>
      <c r="BA886" s="1">
        <v>0</v>
      </c>
    </row>
    <row r="887" spans="1:53" x14ac:dyDescent="0.25">
      <c r="A887" s="309">
        <f t="shared" si="13"/>
        <v>2325895</v>
      </c>
      <c r="B887" s="1" t="s">
        <v>2639</v>
      </c>
      <c r="C887" s="1">
        <v>67030267</v>
      </c>
      <c r="D887" s="1">
        <v>144105</v>
      </c>
      <c r="E887" s="1">
        <v>4</v>
      </c>
      <c r="F887" s="1">
        <v>6.70302671203882E+16</v>
      </c>
      <c r="G887" s="304">
        <v>44033</v>
      </c>
      <c r="H887" s="304">
        <v>46233</v>
      </c>
      <c r="I887" s="1">
        <v>0</v>
      </c>
      <c r="J887" s="1">
        <v>1</v>
      </c>
      <c r="K887" s="1">
        <v>15</v>
      </c>
      <c r="L887" s="1">
        <v>30</v>
      </c>
      <c r="M887" s="1">
        <v>2</v>
      </c>
      <c r="N887" s="305">
        <v>18</v>
      </c>
      <c r="O887" s="305">
        <v>19562</v>
      </c>
      <c r="P887" s="2">
        <v>5000000</v>
      </c>
      <c r="Q887" s="2">
        <v>114855</v>
      </c>
      <c r="R887" s="2">
        <v>4354042</v>
      </c>
      <c r="S887" s="1">
        <v>0</v>
      </c>
      <c r="T887" s="1">
        <v>0</v>
      </c>
      <c r="U887" s="1">
        <v>0</v>
      </c>
      <c r="W887" s="1">
        <v>0</v>
      </c>
      <c r="X887" s="1">
        <v>0</v>
      </c>
      <c r="Y887" s="1">
        <v>0</v>
      </c>
      <c r="AB887" s="304">
        <v>44499</v>
      </c>
      <c r="AC887" s="1">
        <v>1</v>
      </c>
      <c r="AD887" s="1" t="s">
        <v>3016</v>
      </c>
      <c r="AE887" s="1">
        <v>1</v>
      </c>
      <c r="AF887" s="1">
        <v>30</v>
      </c>
      <c r="AG887" s="1">
        <v>0</v>
      </c>
      <c r="AH887" s="1" t="s">
        <v>1454</v>
      </c>
      <c r="AI887" s="1" t="s">
        <v>1454</v>
      </c>
      <c r="AJ887" s="1" t="s">
        <v>1454</v>
      </c>
      <c r="AK887" s="1" t="s">
        <v>1454</v>
      </c>
      <c r="AL887" s="1" t="s">
        <v>1454</v>
      </c>
      <c r="AM887" s="1" t="s">
        <v>1454</v>
      </c>
      <c r="AN887" s="1">
        <v>1</v>
      </c>
      <c r="AO887" s="1">
        <v>1</v>
      </c>
      <c r="AP887" s="1" t="s">
        <v>3086</v>
      </c>
      <c r="AQ887" s="1" t="s">
        <v>1454</v>
      </c>
      <c r="AR887" s="2">
        <v>2028147</v>
      </c>
      <c r="AS887" s="1" t="s">
        <v>3021</v>
      </c>
      <c r="AT887" s="1">
        <v>44033</v>
      </c>
      <c r="AU887" s="1">
        <v>0</v>
      </c>
      <c r="AV887" s="1">
        <v>0</v>
      </c>
      <c r="AW887" s="1">
        <v>0</v>
      </c>
      <c r="AX887" s="1" t="s">
        <v>1454</v>
      </c>
      <c r="AY887" s="1">
        <v>0</v>
      </c>
      <c r="AZ887" s="1">
        <v>0</v>
      </c>
      <c r="BA887" s="1">
        <v>0</v>
      </c>
    </row>
    <row r="888" spans="1:53" x14ac:dyDescent="0.25">
      <c r="A888" s="309">
        <f t="shared" si="13"/>
        <v>4239341</v>
      </c>
      <c r="B888" s="1" t="s">
        <v>2639</v>
      </c>
      <c r="C888" s="1">
        <v>1144046078</v>
      </c>
      <c r="D888" s="1">
        <v>144105</v>
      </c>
      <c r="E888" s="1">
        <v>4</v>
      </c>
      <c r="F888" s="1">
        <v>1.14404607811778E+18</v>
      </c>
      <c r="G888" s="304">
        <v>43938</v>
      </c>
      <c r="H888" s="304">
        <v>46507</v>
      </c>
      <c r="I888" s="1">
        <v>0</v>
      </c>
      <c r="J888" s="1">
        <v>1</v>
      </c>
      <c r="K888" s="1">
        <v>16</v>
      </c>
      <c r="L888" s="1">
        <v>30</v>
      </c>
      <c r="M888" s="1">
        <v>2</v>
      </c>
      <c r="N888" s="305">
        <v>18</v>
      </c>
      <c r="O888" s="305">
        <v>19562</v>
      </c>
      <c r="P888" s="2">
        <v>7000000</v>
      </c>
      <c r="Q888" s="2">
        <v>148309</v>
      </c>
      <c r="R888" s="2">
        <v>6252115</v>
      </c>
      <c r="S888" s="1">
        <v>0</v>
      </c>
      <c r="T888" s="1">
        <v>0</v>
      </c>
      <c r="U888" s="1">
        <v>0</v>
      </c>
      <c r="W888" s="1">
        <v>0</v>
      </c>
      <c r="X888" s="1">
        <v>0</v>
      </c>
      <c r="Y888" s="1">
        <v>0</v>
      </c>
      <c r="AB888" s="304">
        <v>44499</v>
      </c>
      <c r="AC888" s="1">
        <v>1</v>
      </c>
      <c r="AD888" s="1" t="s">
        <v>3016</v>
      </c>
      <c r="AE888" s="1">
        <v>1</v>
      </c>
      <c r="AF888" s="1">
        <v>30</v>
      </c>
      <c r="AG888" s="1">
        <v>0</v>
      </c>
      <c r="AH888" s="1" t="s">
        <v>1454</v>
      </c>
      <c r="AI888" s="1" t="s">
        <v>1454</v>
      </c>
      <c r="AJ888" s="1" t="s">
        <v>1454</v>
      </c>
      <c r="AK888" s="1" t="s">
        <v>1454</v>
      </c>
      <c r="AL888" s="1" t="s">
        <v>1454</v>
      </c>
      <c r="AM888" s="1" t="s">
        <v>1454</v>
      </c>
      <c r="AN888" s="1">
        <v>1</v>
      </c>
      <c r="AO888" s="1">
        <v>1</v>
      </c>
      <c r="AP888" s="1" t="s">
        <v>3086</v>
      </c>
      <c r="AQ888" s="1" t="s">
        <v>1454</v>
      </c>
      <c r="AR888" s="2">
        <v>2012774</v>
      </c>
      <c r="AS888" s="1" t="s">
        <v>3026</v>
      </c>
      <c r="AT888" s="1">
        <v>43938</v>
      </c>
      <c r="AU888" s="1">
        <v>0</v>
      </c>
      <c r="AV888" s="1">
        <v>0</v>
      </c>
      <c r="AW888" s="1">
        <v>0</v>
      </c>
      <c r="AX888" s="1" t="s">
        <v>1454</v>
      </c>
      <c r="AY888" s="1">
        <v>0</v>
      </c>
      <c r="AZ888" s="1">
        <v>0</v>
      </c>
      <c r="BA888" s="1">
        <v>0</v>
      </c>
    </row>
    <row r="889" spans="1:53" x14ac:dyDescent="0.25">
      <c r="A889" s="309">
        <f t="shared" si="13"/>
        <v>1296724</v>
      </c>
      <c r="B889" s="1" t="s">
        <v>2639</v>
      </c>
      <c r="C889" s="1">
        <v>1144046078</v>
      </c>
      <c r="D889" s="1">
        <v>144105</v>
      </c>
      <c r="E889" s="1">
        <v>4</v>
      </c>
      <c r="F889" s="1">
        <v>1.14404607812038E+18</v>
      </c>
      <c r="G889" s="304">
        <v>44447</v>
      </c>
      <c r="H889" s="304">
        <v>45534</v>
      </c>
      <c r="I889" s="1">
        <v>0</v>
      </c>
      <c r="J889" s="1">
        <v>1</v>
      </c>
      <c r="K889" s="1">
        <v>2</v>
      </c>
      <c r="L889" s="1">
        <v>30</v>
      </c>
      <c r="M889" s="1">
        <v>2</v>
      </c>
      <c r="N889" s="305">
        <v>15.6</v>
      </c>
      <c r="O889" s="305">
        <v>16765</v>
      </c>
      <c r="P889" s="2">
        <v>2000000</v>
      </c>
      <c r="Q889" s="2">
        <v>70512</v>
      </c>
      <c r="R889" s="2">
        <v>1912388</v>
      </c>
      <c r="S889" s="1">
        <v>0</v>
      </c>
      <c r="T889" s="1">
        <v>0</v>
      </c>
      <c r="U889" s="1">
        <v>0</v>
      </c>
      <c r="W889" s="1">
        <v>0</v>
      </c>
      <c r="X889" s="1">
        <v>0</v>
      </c>
      <c r="Y889" s="1">
        <v>0</v>
      </c>
      <c r="AB889" s="304">
        <v>44499</v>
      </c>
      <c r="AC889" s="1">
        <v>1</v>
      </c>
      <c r="AD889" s="1" t="s">
        <v>3016</v>
      </c>
      <c r="AE889" s="1">
        <v>1</v>
      </c>
      <c r="AF889" s="1">
        <v>30</v>
      </c>
      <c r="AG889" s="1">
        <v>0</v>
      </c>
      <c r="AH889" s="1" t="s">
        <v>1454</v>
      </c>
      <c r="AI889" s="1" t="s">
        <v>1454</v>
      </c>
      <c r="AJ889" s="1" t="s">
        <v>1454</v>
      </c>
      <c r="AK889" s="1" t="s">
        <v>1454</v>
      </c>
      <c r="AL889" s="1" t="s">
        <v>1454</v>
      </c>
      <c r="AM889" s="1" t="s">
        <v>1454</v>
      </c>
      <c r="AN889" s="1">
        <v>1</v>
      </c>
      <c r="AO889" s="1">
        <v>1</v>
      </c>
      <c r="AP889" s="1" t="s">
        <v>3086</v>
      </c>
      <c r="AQ889" s="1" t="s">
        <v>1454</v>
      </c>
      <c r="AR889" s="2">
        <v>615664</v>
      </c>
      <c r="AS889" s="1" t="s">
        <v>3021</v>
      </c>
      <c r="AT889" s="1">
        <v>44447</v>
      </c>
      <c r="AU889" s="1">
        <v>0</v>
      </c>
      <c r="AV889" s="1">
        <v>0</v>
      </c>
      <c r="AW889" s="1">
        <v>0</v>
      </c>
      <c r="AX889" s="1" t="s">
        <v>1454</v>
      </c>
      <c r="AY889" s="1">
        <v>0</v>
      </c>
      <c r="AZ889" s="1">
        <v>0</v>
      </c>
      <c r="BA889" s="1">
        <v>0</v>
      </c>
    </row>
    <row r="890" spans="1:53" x14ac:dyDescent="0.25">
      <c r="A890" s="309">
        <f t="shared" si="13"/>
        <v>680933</v>
      </c>
      <c r="B890" s="1" t="s">
        <v>2639</v>
      </c>
      <c r="C890" s="1">
        <v>1144046078</v>
      </c>
      <c r="D890" s="1">
        <v>144105</v>
      </c>
      <c r="E890" s="1">
        <v>4</v>
      </c>
      <c r="F890" s="1">
        <v>1.14404607811808E+18</v>
      </c>
      <c r="G890" s="304">
        <v>44085</v>
      </c>
      <c r="H890" s="304">
        <v>45168</v>
      </c>
      <c r="I890" s="1">
        <v>0</v>
      </c>
      <c r="J890" s="1">
        <v>1</v>
      </c>
      <c r="K890" s="1">
        <v>13</v>
      </c>
      <c r="L890" s="1">
        <v>30</v>
      </c>
      <c r="M890" s="1">
        <v>2</v>
      </c>
      <c r="N890" s="305">
        <v>8.4</v>
      </c>
      <c r="O890" s="305">
        <v>8731</v>
      </c>
      <c r="P890" s="2">
        <v>1500000</v>
      </c>
      <c r="Q890" s="2">
        <v>47700</v>
      </c>
      <c r="R890" s="2">
        <v>1004230</v>
      </c>
      <c r="S890" s="1">
        <v>0</v>
      </c>
      <c r="T890" s="1">
        <v>0</v>
      </c>
      <c r="U890" s="1">
        <v>0</v>
      </c>
      <c r="W890" s="1">
        <v>0</v>
      </c>
      <c r="X890" s="1">
        <v>0</v>
      </c>
      <c r="Y890" s="1">
        <v>0</v>
      </c>
      <c r="AB890" s="304">
        <v>44499</v>
      </c>
      <c r="AC890" s="1">
        <v>1</v>
      </c>
      <c r="AD890" s="1" t="s">
        <v>3016</v>
      </c>
      <c r="AE890" s="1">
        <v>1</v>
      </c>
      <c r="AF890" s="1">
        <v>30</v>
      </c>
      <c r="AG890" s="1">
        <v>0</v>
      </c>
      <c r="AH890" s="1" t="s">
        <v>1454</v>
      </c>
      <c r="AI890" s="1" t="s">
        <v>1454</v>
      </c>
      <c r="AJ890" s="1" t="s">
        <v>1454</v>
      </c>
      <c r="AK890" s="1" t="s">
        <v>1454</v>
      </c>
      <c r="AL890" s="1" t="s">
        <v>1454</v>
      </c>
      <c r="AM890" s="1" t="s">
        <v>1454</v>
      </c>
      <c r="AN890" s="1">
        <v>1</v>
      </c>
      <c r="AO890" s="1">
        <v>1</v>
      </c>
      <c r="AP890" s="1" t="s">
        <v>3086</v>
      </c>
      <c r="AQ890" s="1" t="s">
        <v>1454</v>
      </c>
      <c r="AR890" s="2">
        <v>323297</v>
      </c>
      <c r="AS890" s="1" t="s">
        <v>3065</v>
      </c>
      <c r="AT890" s="1">
        <v>44085</v>
      </c>
      <c r="AU890" s="1">
        <v>0</v>
      </c>
      <c r="AV890" s="1">
        <v>0</v>
      </c>
      <c r="AW890" s="1">
        <v>0</v>
      </c>
      <c r="AX890" s="1" t="s">
        <v>1454</v>
      </c>
      <c r="AY890" s="1">
        <v>0</v>
      </c>
      <c r="AZ890" s="1">
        <v>0</v>
      </c>
      <c r="BA890" s="1">
        <v>0</v>
      </c>
    </row>
    <row r="891" spans="1:53" x14ac:dyDescent="0.25">
      <c r="A891" s="309">
        <f t="shared" si="13"/>
        <v>1959151</v>
      </c>
      <c r="B891" s="1" t="s">
        <v>2639</v>
      </c>
      <c r="C891" s="1">
        <v>29659841</v>
      </c>
      <c r="D891" s="1">
        <v>144105</v>
      </c>
      <c r="E891" s="1">
        <v>4</v>
      </c>
      <c r="F891" s="1">
        <v>2.96598411177881E+16</v>
      </c>
      <c r="G891" s="304">
        <v>43999</v>
      </c>
      <c r="H891" s="304">
        <v>46568</v>
      </c>
      <c r="I891" s="1">
        <v>0</v>
      </c>
      <c r="J891" s="1">
        <v>1</v>
      </c>
      <c r="K891" s="1">
        <v>16</v>
      </c>
      <c r="L891" s="1">
        <v>30</v>
      </c>
      <c r="M891" s="1">
        <v>2</v>
      </c>
      <c r="N891" s="305">
        <v>18</v>
      </c>
      <c r="O891" s="305">
        <v>19562</v>
      </c>
      <c r="P891" s="2">
        <v>4195000</v>
      </c>
      <c r="Q891" s="2">
        <v>88879</v>
      </c>
      <c r="R891" s="2">
        <v>3746812</v>
      </c>
      <c r="S891" s="1">
        <v>0</v>
      </c>
      <c r="T891" s="1">
        <v>0</v>
      </c>
      <c r="U891" s="1">
        <v>0</v>
      </c>
      <c r="W891" s="1">
        <v>0</v>
      </c>
      <c r="X891" s="1">
        <v>0</v>
      </c>
      <c r="Y891" s="1">
        <v>0</v>
      </c>
      <c r="AB891" s="304">
        <v>44499</v>
      </c>
      <c r="AC891" s="1">
        <v>1</v>
      </c>
      <c r="AD891" s="1" t="s">
        <v>3016</v>
      </c>
      <c r="AE891" s="1">
        <v>1</v>
      </c>
      <c r="AF891" s="1">
        <v>30</v>
      </c>
      <c r="AG891" s="1">
        <v>0</v>
      </c>
      <c r="AH891" s="1" t="s">
        <v>1454</v>
      </c>
      <c r="AI891" s="1" t="s">
        <v>1454</v>
      </c>
      <c r="AJ891" s="1" t="s">
        <v>1454</v>
      </c>
      <c r="AK891" s="1" t="s">
        <v>1454</v>
      </c>
      <c r="AL891" s="1" t="s">
        <v>1454</v>
      </c>
      <c r="AM891" s="1" t="s">
        <v>1454</v>
      </c>
      <c r="AN891" s="1">
        <v>1</v>
      </c>
      <c r="AO891" s="1">
        <v>1</v>
      </c>
      <c r="AP891" s="1" t="s">
        <v>3086</v>
      </c>
      <c r="AQ891" s="1" t="s">
        <v>1454</v>
      </c>
      <c r="AR891" s="2">
        <v>1787661</v>
      </c>
      <c r="AS891" s="1" t="s">
        <v>3026</v>
      </c>
      <c r="AT891" s="1">
        <v>43999</v>
      </c>
      <c r="AU891" s="1">
        <v>0</v>
      </c>
      <c r="AV891" s="1">
        <v>0</v>
      </c>
      <c r="AW891" s="1">
        <v>0</v>
      </c>
      <c r="AX891" s="1" t="s">
        <v>1454</v>
      </c>
      <c r="AY891" s="1">
        <v>0</v>
      </c>
      <c r="AZ891" s="1" t="s">
        <v>3087</v>
      </c>
      <c r="BA891" s="1">
        <v>0</v>
      </c>
    </row>
    <row r="892" spans="1:53" x14ac:dyDescent="0.25">
      <c r="A892" s="309">
        <f t="shared" si="13"/>
        <v>263558</v>
      </c>
      <c r="B892" s="1" t="s">
        <v>2639</v>
      </c>
      <c r="C892" s="1">
        <v>29659841</v>
      </c>
      <c r="D892" s="1">
        <v>144105</v>
      </c>
      <c r="E892" s="1">
        <v>4</v>
      </c>
      <c r="F892" s="1">
        <v>2.96598411246895E+16</v>
      </c>
      <c r="G892" s="304">
        <v>44463</v>
      </c>
      <c r="H892" s="304">
        <v>44650</v>
      </c>
      <c r="I892" s="1">
        <v>0</v>
      </c>
      <c r="J892" s="1">
        <v>1</v>
      </c>
      <c r="K892" s="1">
        <v>1</v>
      </c>
      <c r="L892" s="1">
        <v>30</v>
      </c>
      <c r="M892" s="1">
        <v>2</v>
      </c>
      <c r="N892" s="305">
        <v>19.2</v>
      </c>
      <c r="O892" s="305">
        <v>20983</v>
      </c>
      <c r="P892" s="2">
        <v>600000</v>
      </c>
      <c r="Q892" s="2">
        <v>105854</v>
      </c>
      <c r="R892" s="2">
        <v>504046</v>
      </c>
      <c r="S892" s="1">
        <v>0</v>
      </c>
      <c r="T892" s="1">
        <v>0</v>
      </c>
      <c r="U892" s="1">
        <v>0</v>
      </c>
      <c r="W892" s="1">
        <v>0</v>
      </c>
      <c r="X892" s="1">
        <v>0</v>
      </c>
      <c r="Y892" s="1">
        <v>0</v>
      </c>
      <c r="AB892" s="304">
        <v>44499</v>
      </c>
      <c r="AC892" s="1">
        <v>1</v>
      </c>
      <c r="AD892" s="1" t="s">
        <v>3016</v>
      </c>
      <c r="AE892" s="1">
        <v>1</v>
      </c>
      <c r="AF892" s="1">
        <v>30</v>
      </c>
      <c r="AG892" s="1">
        <v>0</v>
      </c>
      <c r="AH892" s="1" t="s">
        <v>1454</v>
      </c>
      <c r="AI892" s="1" t="s">
        <v>1454</v>
      </c>
      <c r="AJ892" s="1" t="s">
        <v>1454</v>
      </c>
      <c r="AK892" s="1" t="s">
        <v>1454</v>
      </c>
      <c r="AL892" s="1" t="s">
        <v>1454</v>
      </c>
      <c r="AM892" s="1" t="s">
        <v>1454</v>
      </c>
      <c r="AN892" s="1">
        <v>1</v>
      </c>
      <c r="AO892" s="1">
        <v>1</v>
      </c>
      <c r="AP892" s="1" t="s">
        <v>3086</v>
      </c>
      <c r="AQ892" s="1" t="s">
        <v>1454</v>
      </c>
      <c r="AR892" s="2">
        <v>240488</v>
      </c>
      <c r="AS892" s="1" t="s">
        <v>3018</v>
      </c>
      <c r="AT892" s="1">
        <v>44463</v>
      </c>
      <c r="AU892" s="1">
        <v>0</v>
      </c>
      <c r="AV892" s="1">
        <v>0</v>
      </c>
      <c r="AW892" s="1">
        <v>0</v>
      </c>
      <c r="AX892" s="1" t="s">
        <v>1454</v>
      </c>
      <c r="AY892" s="1">
        <v>0</v>
      </c>
      <c r="AZ892" s="1" t="s">
        <v>3087</v>
      </c>
      <c r="BA892" s="1">
        <v>0</v>
      </c>
    </row>
    <row r="893" spans="1:53" x14ac:dyDescent="0.25">
      <c r="A893" s="309">
        <f t="shared" si="13"/>
        <v>1867540</v>
      </c>
      <c r="B893" s="1" t="s">
        <v>2639</v>
      </c>
      <c r="C893" s="1">
        <v>1107042556</v>
      </c>
      <c r="D893" s="1">
        <v>144105</v>
      </c>
      <c r="E893" s="1">
        <v>4</v>
      </c>
      <c r="F893" s="1">
        <v>1.1070425561246799E+18</v>
      </c>
      <c r="G893" s="304">
        <v>44483</v>
      </c>
      <c r="H893" s="304">
        <v>45229</v>
      </c>
      <c r="I893" s="1">
        <v>0</v>
      </c>
      <c r="J893" s="1">
        <v>1</v>
      </c>
      <c r="K893" s="1">
        <v>0</v>
      </c>
      <c r="L893" s="1">
        <v>30</v>
      </c>
      <c r="M893" s="1">
        <v>2</v>
      </c>
      <c r="N893" s="305">
        <v>19.2</v>
      </c>
      <c r="O893" s="305">
        <v>20983</v>
      </c>
      <c r="P893" s="2">
        <v>2400000</v>
      </c>
      <c r="Q893" s="2">
        <v>121916</v>
      </c>
      <c r="R893" s="2">
        <v>2400000</v>
      </c>
      <c r="S893" s="1">
        <v>0</v>
      </c>
      <c r="T893" s="1">
        <v>0</v>
      </c>
      <c r="U893" s="1">
        <v>0</v>
      </c>
      <c r="W893" s="1">
        <v>0</v>
      </c>
      <c r="X893" s="1">
        <v>0</v>
      </c>
      <c r="Y893" s="1">
        <v>0</v>
      </c>
      <c r="AB893" s="304">
        <v>44483</v>
      </c>
      <c r="AC893" s="1">
        <v>1</v>
      </c>
      <c r="AD893" s="1" t="s">
        <v>3016</v>
      </c>
      <c r="AE893" s="1">
        <v>1</v>
      </c>
      <c r="AF893" s="1">
        <v>30</v>
      </c>
      <c r="AG893" s="1">
        <v>0</v>
      </c>
      <c r="AH893" s="1" t="s">
        <v>1454</v>
      </c>
      <c r="AI893" s="1" t="s">
        <v>1454</v>
      </c>
      <c r="AJ893" s="1" t="s">
        <v>1454</v>
      </c>
      <c r="AK893" s="1" t="s">
        <v>1454</v>
      </c>
      <c r="AL893" s="1" t="s">
        <v>1454</v>
      </c>
      <c r="AM893" s="1" t="s">
        <v>1454</v>
      </c>
      <c r="AN893" s="1">
        <v>1</v>
      </c>
      <c r="AO893" s="1">
        <v>1</v>
      </c>
      <c r="AP893" s="1" t="s">
        <v>3086</v>
      </c>
      <c r="AQ893" s="1" t="s">
        <v>1454</v>
      </c>
      <c r="AR893" s="2">
        <v>532460</v>
      </c>
      <c r="AS893" s="1" t="s">
        <v>3018</v>
      </c>
      <c r="AT893" s="1">
        <v>44483</v>
      </c>
      <c r="AU893" s="1">
        <v>0</v>
      </c>
      <c r="AV893" s="1">
        <v>0</v>
      </c>
      <c r="AW893" s="1">
        <v>0</v>
      </c>
      <c r="AX893" s="1" t="s">
        <v>1454</v>
      </c>
      <c r="AY893" s="1">
        <v>0</v>
      </c>
      <c r="AZ893" s="1">
        <v>0</v>
      </c>
      <c r="BA893" s="1">
        <v>0</v>
      </c>
    </row>
    <row r="894" spans="1:53" x14ac:dyDescent="0.25">
      <c r="A894" s="309">
        <f t="shared" si="13"/>
        <v>4865032</v>
      </c>
      <c r="B894" s="1" t="s">
        <v>2639</v>
      </c>
      <c r="C894" s="1">
        <v>1107042556</v>
      </c>
      <c r="D894" s="1">
        <v>144105</v>
      </c>
      <c r="E894" s="1">
        <v>4</v>
      </c>
      <c r="F894" s="1">
        <v>1.10704255611778E+18</v>
      </c>
      <c r="G894" s="304">
        <v>43937</v>
      </c>
      <c r="H894" s="304">
        <v>46507</v>
      </c>
      <c r="I894" s="1">
        <v>0</v>
      </c>
      <c r="J894" s="1">
        <v>1</v>
      </c>
      <c r="K894" s="1">
        <v>16</v>
      </c>
      <c r="L894" s="1">
        <v>30</v>
      </c>
      <c r="M894" s="1">
        <v>2</v>
      </c>
      <c r="N894" s="305">
        <v>18</v>
      </c>
      <c r="O894" s="305">
        <v>19562</v>
      </c>
      <c r="P894" s="2">
        <v>7000000</v>
      </c>
      <c r="Q894" s="2">
        <v>148309</v>
      </c>
      <c r="R894" s="2">
        <v>6252115</v>
      </c>
      <c r="S894" s="1">
        <v>0</v>
      </c>
      <c r="T894" s="1">
        <v>0</v>
      </c>
      <c r="U894" s="1">
        <v>0</v>
      </c>
      <c r="W894" s="1">
        <v>0</v>
      </c>
      <c r="X894" s="1">
        <v>0</v>
      </c>
      <c r="Y894" s="1">
        <v>0</v>
      </c>
      <c r="AB894" s="304">
        <v>44499</v>
      </c>
      <c r="AC894" s="1">
        <v>1</v>
      </c>
      <c r="AD894" s="1" t="s">
        <v>3016</v>
      </c>
      <c r="AE894" s="1">
        <v>1</v>
      </c>
      <c r="AF894" s="1">
        <v>30</v>
      </c>
      <c r="AG894" s="1">
        <v>0</v>
      </c>
      <c r="AH894" s="1" t="s">
        <v>1454</v>
      </c>
      <c r="AI894" s="1" t="s">
        <v>1454</v>
      </c>
      <c r="AJ894" s="1" t="s">
        <v>1454</v>
      </c>
      <c r="AK894" s="1" t="s">
        <v>1454</v>
      </c>
      <c r="AL894" s="1" t="s">
        <v>1454</v>
      </c>
      <c r="AM894" s="1" t="s">
        <v>1454</v>
      </c>
      <c r="AN894" s="1">
        <v>1</v>
      </c>
      <c r="AO894" s="1">
        <v>1</v>
      </c>
      <c r="AP894" s="1" t="s">
        <v>3086</v>
      </c>
      <c r="AQ894" s="1" t="s">
        <v>1454</v>
      </c>
      <c r="AR894" s="2">
        <v>1387083</v>
      </c>
      <c r="AS894" s="1" t="s">
        <v>3026</v>
      </c>
      <c r="AT894" s="1">
        <v>43937</v>
      </c>
      <c r="AU894" s="1">
        <v>0</v>
      </c>
      <c r="AV894" s="1">
        <v>0</v>
      </c>
      <c r="AW894" s="1">
        <v>0</v>
      </c>
      <c r="AX894" s="1" t="s">
        <v>1454</v>
      </c>
      <c r="AY894" s="1">
        <v>0</v>
      </c>
      <c r="AZ894" s="1">
        <v>0</v>
      </c>
      <c r="BA894" s="1">
        <v>0</v>
      </c>
    </row>
    <row r="895" spans="1:53" x14ac:dyDescent="0.25">
      <c r="A895" s="309">
        <f t="shared" si="13"/>
        <v>381097</v>
      </c>
      <c r="B895" s="1" t="s">
        <v>2639</v>
      </c>
      <c r="C895" s="1">
        <v>1107042556</v>
      </c>
      <c r="D895" s="1">
        <v>144105</v>
      </c>
      <c r="E895" s="1">
        <v>4</v>
      </c>
      <c r="F895" s="1">
        <v>1.10704255611301E+18</v>
      </c>
      <c r="G895" s="304">
        <v>44467</v>
      </c>
      <c r="H895" s="304">
        <v>44834</v>
      </c>
      <c r="I895" s="1">
        <v>0</v>
      </c>
      <c r="J895" s="1">
        <v>1</v>
      </c>
      <c r="K895" s="1">
        <v>1</v>
      </c>
      <c r="L895" s="1">
        <v>30</v>
      </c>
      <c r="M895" s="1">
        <v>2</v>
      </c>
      <c r="N895" s="305">
        <v>19.8</v>
      </c>
      <c r="O895" s="305">
        <v>21699</v>
      </c>
      <c r="P895" s="2">
        <v>530000</v>
      </c>
      <c r="Q895" s="2">
        <v>49119</v>
      </c>
      <c r="R895" s="2">
        <v>489753</v>
      </c>
      <c r="S895" s="1">
        <v>0</v>
      </c>
      <c r="T895" s="1">
        <v>0</v>
      </c>
      <c r="U895" s="1">
        <v>0</v>
      </c>
      <c r="W895" s="1">
        <v>0</v>
      </c>
      <c r="X895" s="1">
        <v>0</v>
      </c>
      <c r="Y895" s="1">
        <v>0</v>
      </c>
      <c r="AB895" s="304">
        <v>44499</v>
      </c>
      <c r="AC895" s="1">
        <v>1</v>
      </c>
      <c r="AD895" s="1" t="s">
        <v>3016</v>
      </c>
      <c r="AE895" s="1">
        <v>1</v>
      </c>
      <c r="AF895" s="1">
        <v>30</v>
      </c>
      <c r="AG895" s="1">
        <v>0</v>
      </c>
      <c r="AH895" s="1" t="s">
        <v>1454</v>
      </c>
      <c r="AI895" s="1" t="s">
        <v>1454</v>
      </c>
      <c r="AJ895" s="1" t="s">
        <v>1454</v>
      </c>
      <c r="AK895" s="1" t="s">
        <v>1454</v>
      </c>
      <c r="AL895" s="1" t="s">
        <v>1454</v>
      </c>
      <c r="AM895" s="1" t="s">
        <v>1454</v>
      </c>
      <c r="AN895" s="1">
        <v>1</v>
      </c>
      <c r="AO895" s="1">
        <v>1</v>
      </c>
      <c r="AP895" s="1" t="s">
        <v>3086</v>
      </c>
      <c r="AQ895" s="1" t="s">
        <v>1454</v>
      </c>
      <c r="AR895" s="2">
        <v>108656</v>
      </c>
      <c r="AS895" s="1" t="s">
        <v>3078</v>
      </c>
      <c r="AT895" s="1">
        <v>44467</v>
      </c>
      <c r="AU895" s="1">
        <v>0</v>
      </c>
      <c r="AV895" s="1">
        <v>0</v>
      </c>
      <c r="AW895" s="1">
        <v>0</v>
      </c>
      <c r="AX895" s="1" t="s">
        <v>1454</v>
      </c>
      <c r="AY895" s="1">
        <v>0</v>
      </c>
      <c r="AZ895" s="1">
        <v>0</v>
      </c>
      <c r="BA895" s="1">
        <v>0</v>
      </c>
    </row>
    <row r="896" spans="1:53" x14ac:dyDescent="0.25">
      <c r="A896" s="309">
        <f t="shared" si="13"/>
        <v>0</v>
      </c>
      <c r="B896" s="1" t="s">
        <v>2639</v>
      </c>
      <c r="C896" s="1">
        <v>1130608338</v>
      </c>
      <c r="D896" s="1">
        <v>144105</v>
      </c>
      <c r="E896" s="1">
        <v>4</v>
      </c>
      <c r="F896" s="1">
        <v>1.13060833811301E+18</v>
      </c>
      <c r="G896" s="304">
        <v>44463</v>
      </c>
      <c r="H896" s="304">
        <v>44834</v>
      </c>
      <c r="I896" s="1">
        <v>0</v>
      </c>
      <c r="J896" s="1">
        <v>1</v>
      </c>
      <c r="K896" s="1">
        <v>1</v>
      </c>
      <c r="L896" s="1">
        <v>30</v>
      </c>
      <c r="M896" s="1">
        <v>2</v>
      </c>
      <c r="N896" s="305">
        <v>19.8</v>
      </c>
      <c r="O896" s="305">
        <v>21699</v>
      </c>
      <c r="P896" s="2">
        <v>310000</v>
      </c>
      <c r="Q896" s="2">
        <v>28730</v>
      </c>
      <c r="R896" s="2">
        <v>286459</v>
      </c>
      <c r="S896" s="1">
        <v>0</v>
      </c>
      <c r="T896" s="1">
        <v>0</v>
      </c>
      <c r="U896" s="1">
        <v>0</v>
      </c>
      <c r="W896" s="1">
        <v>0</v>
      </c>
      <c r="X896" s="1">
        <v>0</v>
      </c>
      <c r="Y896" s="1">
        <v>0</v>
      </c>
      <c r="AB896" s="304">
        <v>44498</v>
      </c>
      <c r="AC896" s="1">
        <v>1</v>
      </c>
      <c r="AD896" s="1" t="s">
        <v>3016</v>
      </c>
      <c r="AE896" s="1">
        <v>1</v>
      </c>
      <c r="AF896" s="1">
        <v>30</v>
      </c>
      <c r="AG896" s="1">
        <v>0</v>
      </c>
      <c r="AH896" s="1" t="s">
        <v>1454</v>
      </c>
      <c r="AI896" s="1" t="s">
        <v>1454</v>
      </c>
      <c r="AJ896" s="1" t="s">
        <v>1454</v>
      </c>
      <c r="AK896" s="1" t="s">
        <v>1454</v>
      </c>
      <c r="AL896" s="1" t="s">
        <v>1454</v>
      </c>
      <c r="AM896" s="1" t="s">
        <v>1454</v>
      </c>
      <c r="AN896" s="1">
        <v>1</v>
      </c>
      <c r="AO896" s="1">
        <v>1</v>
      </c>
      <c r="AP896" s="1" t="s">
        <v>3086</v>
      </c>
      <c r="AQ896" s="1" t="s">
        <v>1454</v>
      </c>
      <c r="AR896" s="2">
        <v>2606323</v>
      </c>
      <c r="AS896" s="1" t="s">
        <v>3078</v>
      </c>
      <c r="AT896" s="1">
        <v>44463</v>
      </c>
      <c r="AU896" s="1">
        <v>0</v>
      </c>
      <c r="AV896" s="1">
        <v>0</v>
      </c>
      <c r="AW896" s="1">
        <v>0</v>
      </c>
      <c r="AX896" s="1" t="s">
        <v>1454</v>
      </c>
      <c r="AY896" s="1">
        <v>890303093000</v>
      </c>
      <c r="AZ896" s="1">
        <v>0</v>
      </c>
      <c r="BA896" s="1">
        <v>0</v>
      </c>
    </row>
    <row r="897" spans="1:53" x14ac:dyDescent="0.25">
      <c r="A897" s="309">
        <f t="shared" si="13"/>
        <v>210556</v>
      </c>
      <c r="B897" s="1" t="s">
        <v>2639</v>
      </c>
      <c r="C897" s="1">
        <v>16492333</v>
      </c>
      <c r="D897" s="1">
        <v>144105</v>
      </c>
      <c r="E897" s="1">
        <v>4</v>
      </c>
      <c r="F897" s="1">
        <v>1.64923331130142E+16</v>
      </c>
      <c r="G897" s="304">
        <v>44484</v>
      </c>
      <c r="H897" s="304">
        <v>44591</v>
      </c>
      <c r="I897" s="1">
        <v>0</v>
      </c>
      <c r="J897" s="1">
        <v>1</v>
      </c>
      <c r="K897" s="1">
        <v>0</v>
      </c>
      <c r="L897" s="1">
        <v>30</v>
      </c>
      <c r="M897" s="1">
        <v>2</v>
      </c>
      <c r="N897" s="305">
        <v>19.8</v>
      </c>
      <c r="O897" s="305">
        <v>21699</v>
      </c>
      <c r="P897" s="2">
        <v>280000</v>
      </c>
      <c r="Q897" s="2">
        <v>96475</v>
      </c>
      <c r="R897" s="2">
        <v>280000</v>
      </c>
      <c r="S897" s="1">
        <v>0</v>
      </c>
      <c r="T897" s="1">
        <v>0</v>
      </c>
      <c r="U897" s="1">
        <v>0</v>
      </c>
      <c r="W897" s="1">
        <v>0</v>
      </c>
      <c r="X897" s="1">
        <v>0</v>
      </c>
      <c r="Y897" s="1">
        <v>0</v>
      </c>
      <c r="AB897" s="304">
        <v>44484</v>
      </c>
      <c r="AC897" s="1">
        <v>1</v>
      </c>
      <c r="AD897" s="1" t="s">
        <v>3016</v>
      </c>
      <c r="AE897" s="1">
        <v>1</v>
      </c>
      <c r="AF897" s="1">
        <v>30</v>
      </c>
      <c r="AG897" s="1">
        <v>0</v>
      </c>
      <c r="AH897" s="1" t="s">
        <v>1454</v>
      </c>
      <c r="AI897" s="1" t="s">
        <v>1454</v>
      </c>
      <c r="AJ897" s="1" t="s">
        <v>1454</v>
      </c>
      <c r="AK897" s="1" t="s">
        <v>1454</v>
      </c>
      <c r="AL897" s="1" t="s">
        <v>1454</v>
      </c>
      <c r="AM897" s="1" t="s">
        <v>1454</v>
      </c>
      <c r="AN897" s="1">
        <v>1</v>
      </c>
      <c r="AO897" s="1">
        <v>1</v>
      </c>
      <c r="AP897" s="1" t="s">
        <v>3086</v>
      </c>
      <c r="AQ897" s="1" t="s">
        <v>1454</v>
      </c>
      <c r="AR897" s="2">
        <v>69444</v>
      </c>
      <c r="AS897" s="1" t="s">
        <v>3078</v>
      </c>
      <c r="AT897" s="1">
        <v>44484</v>
      </c>
      <c r="AU897" s="1">
        <v>0</v>
      </c>
      <c r="AV897" s="1">
        <v>0</v>
      </c>
      <c r="AW897" s="1">
        <v>0</v>
      </c>
      <c r="AX897" s="1" t="s">
        <v>1454</v>
      </c>
      <c r="AY897" s="1">
        <v>890303093000</v>
      </c>
      <c r="AZ897" s="1">
        <v>0</v>
      </c>
      <c r="BA897" s="1">
        <v>0</v>
      </c>
    </row>
    <row r="898" spans="1:53" x14ac:dyDescent="0.25">
      <c r="A898" s="309">
        <f t="shared" ref="A898:A961" si="14">IF(+R898&gt;AR898,R898-AR898,0)</f>
        <v>7691955</v>
      </c>
      <c r="B898" s="1" t="s">
        <v>2639</v>
      </c>
      <c r="C898" s="1">
        <v>16492333</v>
      </c>
      <c r="D898" s="1">
        <v>144105</v>
      </c>
      <c r="E898" s="1">
        <v>4</v>
      </c>
      <c r="F898" s="1">
        <v>1.64923331171873E+16</v>
      </c>
      <c r="G898" s="304">
        <v>43802</v>
      </c>
      <c r="H898" s="304">
        <v>45626</v>
      </c>
      <c r="I898" s="1">
        <v>0</v>
      </c>
      <c r="J898" s="1">
        <v>1</v>
      </c>
      <c r="K898" s="1">
        <v>20</v>
      </c>
      <c r="L898" s="1">
        <v>30</v>
      </c>
      <c r="M898" s="1">
        <v>2</v>
      </c>
      <c r="N898" s="305">
        <v>11.76</v>
      </c>
      <c r="O898" s="305">
        <v>12415</v>
      </c>
      <c r="P898" s="2">
        <v>14000000</v>
      </c>
      <c r="Q898" s="2">
        <v>311762</v>
      </c>
      <c r="R898" s="2">
        <v>10228834</v>
      </c>
      <c r="S898" s="1">
        <v>0</v>
      </c>
      <c r="T898" s="1">
        <v>0</v>
      </c>
      <c r="U898" s="1">
        <v>0</v>
      </c>
      <c r="W898" s="1">
        <v>0</v>
      </c>
      <c r="X898" s="1">
        <v>0</v>
      </c>
      <c r="Y898" s="1">
        <v>0</v>
      </c>
      <c r="AB898" s="304">
        <v>44498</v>
      </c>
      <c r="AC898" s="1">
        <v>1</v>
      </c>
      <c r="AD898" s="1" t="s">
        <v>3016</v>
      </c>
      <c r="AE898" s="1">
        <v>1</v>
      </c>
      <c r="AF898" s="1">
        <v>30</v>
      </c>
      <c r="AG898" s="1">
        <v>0</v>
      </c>
      <c r="AH898" s="1" t="s">
        <v>1454</v>
      </c>
      <c r="AI898" s="1" t="s">
        <v>1454</v>
      </c>
      <c r="AJ898" s="1" t="s">
        <v>1454</v>
      </c>
      <c r="AK898" s="1" t="s">
        <v>1454</v>
      </c>
      <c r="AL898" s="1" t="s">
        <v>1454</v>
      </c>
      <c r="AM898" s="1" t="s">
        <v>1454</v>
      </c>
      <c r="AN898" s="1">
        <v>1</v>
      </c>
      <c r="AO898" s="1">
        <v>1</v>
      </c>
      <c r="AP898" s="1" t="s">
        <v>3086</v>
      </c>
      <c r="AQ898" s="1" t="s">
        <v>1454</v>
      </c>
      <c r="AR898" s="2">
        <v>2536879</v>
      </c>
      <c r="AS898" s="1" t="s">
        <v>3025</v>
      </c>
      <c r="AT898" s="1">
        <v>43802</v>
      </c>
      <c r="AU898" s="1">
        <v>0</v>
      </c>
      <c r="AV898" s="1">
        <v>0</v>
      </c>
      <c r="AW898" s="1">
        <v>0</v>
      </c>
      <c r="AX898" s="1" t="s">
        <v>1454</v>
      </c>
      <c r="AY898" s="1">
        <v>890303093000</v>
      </c>
      <c r="AZ898" s="1">
        <v>0</v>
      </c>
      <c r="BA898" s="1">
        <v>0</v>
      </c>
    </row>
    <row r="899" spans="1:53" x14ac:dyDescent="0.25">
      <c r="A899" s="309">
        <f t="shared" si="14"/>
        <v>218583</v>
      </c>
      <c r="B899" s="1" t="s">
        <v>2639</v>
      </c>
      <c r="C899" s="1">
        <v>1113670167</v>
      </c>
      <c r="D899" s="1">
        <v>144105</v>
      </c>
      <c r="E899" s="1">
        <v>4</v>
      </c>
      <c r="F899" s="1">
        <v>1.1136701671246799E+18</v>
      </c>
      <c r="G899" s="304">
        <v>44390</v>
      </c>
      <c r="H899" s="304">
        <v>44560</v>
      </c>
      <c r="I899" s="1">
        <v>0</v>
      </c>
      <c r="J899" s="1">
        <v>1</v>
      </c>
      <c r="K899" s="1">
        <v>2</v>
      </c>
      <c r="L899" s="1">
        <v>30</v>
      </c>
      <c r="M899" s="1">
        <v>2</v>
      </c>
      <c r="N899" s="305">
        <v>19.2</v>
      </c>
      <c r="O899" s="305">
        <v>20983</v>
      </c>
      <c r="P899" s="2">
        <v>500000</v>
      </c>
      <c r="Q899" s="2">
        <v>48231</v>
      </c>
      <c r="R899" s="2">
        <v>378067</v>
      </c>
      <c r="S899" s="1">
        <v>0</v>
      </c>
      <c r="T899" s="1">
        <v>0</v>
      </c>
      <c r="U899" s="1">
        <v>0</v>
      </c>
      <c r="W899" s="1">
        <v>0</v>
      </c>
      <c r="X899" s="1">
        <v>0</v>
      </c>
      <c r="Y899" s="1">
        <v>0</v>
      </c>
      <c r="Z899" s="1">
        <v>250000</v>
      </c>
      <c r="AA899" s="1">
        <v>12</v>
      </c>
      <c r="AB899" s="304">
        <v>44498</v>
      </c>
      <c r="AC899" s="1">
        <v>1</v>
      </c>
      <c r="AD899" s="1" t="s">
        <v>3016</v>
      </c>
      <c r="AE899" s="1">
        <v>1</v>
      </c>
      <c r="AF899" s="1">
        <v>30</v>
      </c>
      <c r="AG899" s="1">
        <v>0</v>
      </c>
      <c r="AH899" s="1" t="s">
        <v>1454</v>
      </c>
      <c r="AI899" s="1" t="s">
        <v>1454</v>
      </c>
      <c r="AJ899" s="1" t="s">
        <v>1454</v>
      </c>
      <c r="AK899" s="1" t="s">
        <v>1454</v>
      </c>
      <c r="AL899" s="1" t="s">
        <v>1454</v>
      </c>
      <c r="AM899" s="1" t="s">
        <v>1454</v>
      </c>
      <c r="AN899" s="1">
        <v>1</v>
      </c>
      <c r="AO899" s="1">
        <v>1</v>
      </c>
      <c r="AP899" s="1" t="s">
        <v>3086</v>
      </c>
      <c r="AQ899" s="1" t="s">
        <v>1454</v>
      </c>
      <c r="AR899" s="2">
        <v>159484</v>
      </c>
      <c r="AS899" s="1" t="s">
        <v>3018</v>
      </c>
      <c r="AT899" s="1">
        <v>44390</v>
      </c>
      <c r="AU899" s="1">
        <v>0</v>
      </c>
      <c r="AV899" s="1">
        <v>0</v>
      </c>
      <c r="AW899" s="1">
        <v>0</v>
      </c>
      <c r="AX899" s="1" t="s">
        <v>1454</v>
      </c>
      <c r="AY899" s="1">
        <v>890303093000</v>
      </c>
      <c r="AZ899" s="1">
        <v>0</v>
      </c>
      <c r="BA899" s="1">
        <v>0</v>
      </c>
    </row>
    <row r="900" spans="1:53" x14ac:dyDescent="0.25">
      <c r="A900" s="309">
        <f t="shared" si="14"/>
        <v>2059033</v>
      </c>
      <c r="B900" s="1" t="s">
        <v>2639</v>
      </c>
      <c r="C900" s="1">
        <v>1113670167</v>
      </c>
      <c r="D900" s="1">
        <v>144105</v>
      </c>
      <c r="E900" s="1">
        <v>4</v>
      </c>
      <c r="F900" s="1">
        <v>1.11367016711718E+18</v>
      </c>
      <c r="G900" s="304">
        <v>44236</v>
      </c>
      <c r="H900" s="304">
        <v>45688</v>
      </c>
      <c r="I900" s="1">
        <v>0</v>
      </c>
      <c r="J900" s="1">
        <v>1</v>
      </c>
      <c r="K900" s="1">
        <v>9</v>
      </c>
      <c r="L900" s="1">
        <v>30</v>
      </c>
      <c r="M900" s="1">
        <v>2</v>
      </c>
      <c r="N900" s="305">
        <v>11.76</v>
      </c>
      <c r="O900" s="305">
        <v>12415</v>
      </c>
      <c r="P900" s="2">
        <v>4200000</v>
      </c>
      <c r="Q900" s="2">
        <v>111346</v>
      </c>
      <c r="R900" s="2">
        <v>3561365</v>
      </c>
      <c r="S900" s="1">
        <v>0</v>
      </c>
      <c r="T900" s="1">
        <v>0</v>
      </c>
      <c r="U900" s="1">
        <v>0</v>
      </c>
      <c r="W900" s="1">
        <v>0</v>
      </c>
      <c r="X900" s="1">
        <v>0</v>
      </c>
      <c r="Y900" s="1">
        <v>0</v>
      </c>
      <c r="AB900" s="304">
        <v>44498</v>
      </c>
      <c r="AC900" s="1">
        <v>1</v>
      </c>
      <c r="AD900" s="1" t="s">
        <v>3016</v>
      </c>
      <c r="AE900" s="1">
        <v>1</v>
      </c>
      <c r="AF900" s="1">
        <v>30</v>
      </c>
      <c r="AG900" s="1">
        <v>0</v>
      </c>
      <c r="AH900" s="1" t="s">
        <v>1454</v>
      </c>
      <c r="AI900" s="1" t="s">
        <v>1454</v>
      </c>
      <c r="AJ900" s="1" t="s">
        <v>1454</v>
      </c>
      <c r="AK900" s="1" t="s">
        <v>1454</v>
      </c>
      <c r="AL900" s="1" t="s">
        <v>1454</v>
      </c>
      <c r="AM900" s="1" t="s">
        <v>1454</v>
      </c>
      <c r="AN900" s="1">
        <v>1</v>
      </c>
      <c r="AO900" s="1">
        <v>1</v>
      </c>
      <c r="AP900" s="1" t="s">
        <v>3086</v>
      </c>
      <c r="AQ900" s="1" t="s">
        <v>1454</v>
      </c>
      <c r="AR900" s="2">
        <v>1502332</v>
      </c>
      <c r="AS900" s="1" t="s">
        <v>3025</v>
      </c>
      <c r="AT900" s="1">
        <v>44236</v>
      </c>
      <c r="AU900" s="1">
        <v>0</v>
      </c>
      <c r="AV900" s="1">
        <v>0</v>
      </c>
      <c r="AW900" s="1">
        <v>0</v>
      </c>
      <c r="AX900" s="1" t="s">
        <v>1454</v>
      </c>
      <c r="AY900" s="1">
        <v>890303093000</v>
      </c>
      <c r="AZ900" s="1">
        <v>0</v>
      </c>
      <c r="BA900" s="1">
        <v>0</v>
      </c>
    </row>
    <row r="901" spans="1:53" x14ac:dyDescent="0.25">
      <c r="A901" s="309">
        <f t="shared" si="14"/>
        <v>502279</v>
      </c>
      <c r="B901" s="1" t="s">
        <v>2639</v>
      </c>
      <c r="C901" s="1">
        <v>1113670167</v>
      </c>
      <c r="D901" s="1">
        <v>144105</v>
      </c>
      <c r="E901" s="1">
        <v>4</v>
      </c>
      <c r="F901" s="1">
        <v>1.11367016721038E+18</v>
      </c>
      <c r="G901" s="304">
        <v>44456</v>
      </c>
      <c r="H901" s="304">
        <v>45199</v>
      </c>
      <c r="I901" s="1">
        <v>0</v>
      </c>
      <c r="J901" s="1">
        <v>1</v>
      </c>
      <c r="K901" s="1">
        <v>1</v>
      </c>
      <c r="L901" s="1">
        <v>30</v>
      </c>
      <c r="M901" s="1">
        <v>2</v>
      </c>
      <c r="N901" s="305">
        <v>15.6</v>
      </c>
      <c r="O901" s="305">
        <v>16765</v>
      </c>
      <c r="P901" s="2">
        <v>900000</v>
      </c>
      <c r="Q901" s="2">
        <v>45193</v>
      </c>
      <c r="R901" s="2">
        <v>868757</v>
      </c>
      <c r="S901" s="1">
        <v>0</v>
      </c>
      <c r="T901" s="1">
        <v>0</v>
      </c>
      <c r="U901" s="1">
        <v>0</v>
      </c>
      <c r="W901" s="1">
        <v>0</v>
      </c>
      <c r="X901" s="1">
        <v>0</v>
      </c>
      <c r="Y901" s="1">
        <v>0</v>
      </c>
      <c r="AB901" s="304">
        <v>44498</v>
      </c>
      <c r="AC901" s="1">
        <v>1</v>
      </c>
      <c r="AD901" s="1" t="s">
        <v>3016</v>
      </c>
      <c r="AE901" s="1">
        <v>1</v>
      </c>
      <c r="AF901" s="1">
        <v>30</v>
      </c>
      <c r="AG901" s="1">
        <v>0</v>
      </c>
      <c r="AH901" s="1" t="s">
        <v>1454</v>
      </c>
      <c r="AI901" s="1" t="s">
        <v>1454</v>
      </c>
      <c r="AJ901" s="1" t="s">
        <v>1454</v>
      </c>
      <c r="AK901" s="1" t="s">
        <v>1454</v>
      </c>
      <c r="AL901" s="1" t="s">
        <v>1454</v>
      </c>
      <c r="AM901" s="1" t="s">
        <v>1454</v>
      </c>
      <c r="AN901" s="1">
        <v>1</v>
      </c>
      <c r="AO901" s="1">
        <v>1</v>
      </c>
      <c r="AP901" s="1" t="s">
        <v>3086</v>
      </c>
      <c r="AQ901" s="1" t="s">
        <v>1454</v>
      </c>
      <c r="AR901" s="2">
        <v>366478</v>
      </c>
      <c r="AS901" s="1" t="s">
        <v>3023</v>
      </c>
      <c r="AT901" s="1">
        <v>44456</v>
      </c>
      <c r="AU901" s="1">
        <v>0</v>
      </c>
      <c r="AV901" s="1">
        <v>0</v>
      </c>
      <c r="AW901" s="1">
        <v>0</v>
      </c>
      <c r="AX901" s="1" t="s">
        <v>1454</v>
      </c>
      <c r="AY901" s="1">
        <v>890303093000</v>
      </c>
      <c r="AZ901" s="1">
        <v>0</v>
      </c>
      <c r="BA901" s="1">
        <v>0</v>
      </c>
    </row>
    <row r="902" spans="1:53" x14ac:dyDescent="0.25">
      <c r="A902" s="309">
        <f t="shared" si="14"/>
        <v>1228715</v>
      </c>
      <c r="B902" s="1" t="s">
        <v>2639</v>
      </c>
      <c r="C902" s="1">
        <v>94411065</v>
      </c>
      <c r="D902" s="1">
        <v>144105</v>
      </c>
      <c r="E902" s="1">
        <v>4</v>
      </c>
      <c r="F902" s="1">
        <v>9.4411065124688304E+16</v>
      </c>
      <c r="G902" s="304">
        <v>44063</v>
      </c>
      <c r="H902" s="304">
        <v>44438</v>
      </c>
      <c r="I902" s="1">
        <v>0</v>
      </c>
      <c r="J902" s="1">
        <v>1</v>
      </c>
      <c r="K902" s="1">
        <v>4</v>
      </c>
      <c r="L902" s="1">
        <v>30</v>
      </c>
      <c r="M902" s="1">
        <v>2</v>
      </c>
      <c r="N902" s="305">
        <v>21.6</v>
      </c>
      <c r="O902" s="305">
        <v>23872</v>
      </c>
      <c r="P902" s="2">
        <v>2400000</v>
      </c>
      <c r="Q902" s="2">
        <v>224858</v>
      </c>
      <c r="R902" s="2">
        <v>1652576</v>
      </c>
      <c r="S902" s="1">
        <v>0</v>
      </c>
      <c r="T902" s="1">
        <v>0</v>
      </c>
      <c r="U902" s="1">
        <v>0</v>
      </c>
      <c r="W902" s="1">
        <v>0</v>
      </c>
      <c r="X902" s="1">
        <v>0</v>
      </c>
      <c r="Y902" s="1">
        <v>0</v>
      </c>
      <c r="AB902" s="304">
        <v>44499</v>
      </c>
      <c r="AC902" s="1">
        <v>1</v>
      </c>
      <c r="AD902" s="1" t="s">
        <v>3016</v>
      </c>
      <c r="AE902" s="1">
        <v>1</v>
      </c>
      <c r="AF902" s="1">
        <v>30</v>
      </c>
      <c r="AG902" s="1">
        <v>0</v>
      </c>
      <c r="AH902" s="1" t="s">
        <v>1454</v>
      </c>
      <c r="AI902" s="1" t="s">
        <v>1454</v>
      </c>
      <c r="AJ902" s="1" t="s">
        <v>1454</v>
      </c>
      <c r="AK902" s="1" t="s">
        <v>1454</v>
      </c>
      <c r="AL902" s="1" t="s">
        <v>1454</v>
      </c>
      <c r="AM902" s="1" t="s">
        <v>1454</v>
      </c>
      <c r="AN902" s="1">
        <v>1</v>
      </c>
      <c r="AO902" s="1">
        <v>1</v>
      </c>
      <c r="AP902" s="1" t="s">
        <v>3086</v>
      </c>
      <c r="AQ902" s="1" t="s">
        <v>1454</v>
      </c>
      <c r="AR902" s="2">
        <v>423861</v>
      </c>
      <c r="AS902" s="1" t="s">
        <v>3018</v>
      </c>
      <c r="AT902" s="1">
        <v>44063</v>
      </c>
      <c r="AU902" s="1">
        <v>0</v>
      </c>
      <c r="AV902" s="1">
        <v>0</v>
      </c>
      <c r="AW902" s="1">
        <v>0</v>
      </c>
      <c r="AX902" s="1" t="s">
        <v>1454</v>
      </c>
      <c r="AY902" s="1">
        <v>0</v>
      </c>
      <c r="AZ902" s="1">
        <v>0</v>
      </c>
      <c r="BA902" s="1">
        <v>0</v>
      </c>
    </row>
    <row r="903" spans="1:53" x14ac:dyDescent="0.25">
      <c r="A903" s="309">
        <f t="shared" si="14"/>
        <v>7879935</v>
      </c>
      <c r="B903" s="1" t="s">
        <v>2639</v>
      </c>
      <c r="C903" s="1">
        <v>94411065</v>
      </c>
      <c r="D903" s="1">
        <v>144105</v>
      </c>
      <c r="E903" s="1">
        <v>4</v>
      </c>
      <c r="F903" s="1">
        <v>9.4411065117787904E+16</v>
      </c>
      <c r="G903" s="304">
        <v>43956</v>
      </c>
      <c r="H903" s="304">
        <v>46507</v>
      </c>
      <c r="I903" s="1">
        <v>0</v>
      </c>
      <c r="J903" s="1">
        <v>1</v>
      </c>
      <c r="K903" s="1">
        <v>16</v>
      </c>
      <c r="L903" s="1">
        <v>30</v>
      </c>
      <c r="M903" s="1">
        <v>2</v>
      </c>
      <c r="N903" s="305">
        <v>18</v>
      </c>
      <c r="O903" s="305">
        <v>19562</v>
      </c>
      <c r="P903" s="2">
        <v>11866000</v>
      </c>
      <c r="Q903" s="2">
        <v>251405</v>
      </c>
      <c r="R903" s="2">
        <v>10598224</v>
      </c>
      <c r="S903" s="1">
        <v>0</v>
      </c>
      <c r="T903" s="1">
        <v>0</v>
      </c>
      <c r="U903" s="1">
        <v>0</v>
      </c>
      <c r="W903" s="1">
        <v>0</v>
      </c>
      <c r="X903" s="1">
        <v>0</v>
      </c>
      <c r="Y903" s="1">
        <v>0</v>
      </c>
      <c r="AB903" s="304">
        <v>44499</v>
      </c>
      <c r="AC903" s="1">
        <v>1</v>
      </c>
      <c r="AD903" s="1" t="s">
        <v>3016</v>
      </c>
      <c r="AE903" s="1">
        <v>1</v>
      </c>
      <c r="AF903" s="1">
        <v>30</v>
      </c>
      <c r="AG903" s="1">
        <v>0</v>
      </c>
      <c r="AH903" s="1" t="s">
        <v>1454</v>
      </c>
      <c r="AI903" s="1" t="s">
        <v>1454</v>
      </c>
      <c r="AJ903" s="1" t="s">
        <v>1454</v>
      </c>
      <c r="AK903" s="1" t="s">
        <v>1454</v>
      </c>
      <c r="AL903" s="1" t="s">
        <v>1454</v>
      </c>
      <c r="AM903" s="1" t="s">
        <v>1454</v>
      </c>
      <c r="AN903" s="1">
        <v>1</v>
      </c>
      <c r="AO903" s="1">
        <v>1</v>
      </c>
      <c r="AP903" s="1" t="s">
        <v>3086</v>
      </c>
      <c r="AQ903" s="1" t="s">
        <v>1454</v>
      </c>
      <c r="AR903" s="2">
        <v>2718289</v>
      </c>
      <c r="AS903" s="1" t="s">
        <v>3026</v>
      </c>
      <c r="AT903" s="1">
        <v>43956</v>
      </c>
      <c r="AU903" s="1">
        <v>0</v>
      </c>
      <c r="AV903" s="1">
        <v>0</v>
      </c>
      <c r="AW903" s="1">
        <v>0</v>
      </c>
      <c r="AX903" s="1" t="s">
        <v>1454</v>
      </c>
      <c r="AY903" s="1">
        <v>0</v>
      </c>
      <c r="AZ903" s="1">
        <v>0</v>
      </c>
      <c r="BA903" s="1">
        <v>0</v>
      </c>
    </row>
    <row r="904" spans="1:53" x14ac:dyDescent="0.25">
      <c r="A904" s="309">
        <f t="shared" si="14"/>
        <v>1930416</v>
      </c>
      <c r="B904" s="1" t="s">
        <v>2639</v>
      </c>
      <c r="C904" s="1">
        <v>16944027</v>
      </c>
      <c r="D904" s="1">
        <v>144105</v>
      </c>
      <c r="E904" s="1">
        <v>4</v>
      </c>
      <c r="F904" s="1">
        <v>1.6944027117687E+16</v>
      </c>
      <c r="G904" s="304">
        <v>43755</v>
      </c>
      <c r="H904" s="304">
        <v>45960</v>
      </c>
      <c r="I904" s="1">
        <v>0</v>
      </c>
      <c r="J904" s="1">
        <v>1</v>
      </c>
      <c r="K904" s="1">
        <v>21</v>
      </c>
      <c r="L904" s="1">
        <v>30</v>
      </c>
      <c r="M904" s="1">
        <v>2</v>
      </c>
      <c r="N904" s="305">
        <v>18</v>
      </c>
      <c r="O904" s="305">
        <v>19562</v>
      </c>
      <c r="P904" s="2">
        <v>7000000</v>
      </c>
      <c r="Q904" s="2">
        <v>160796</v>
      </c>
      <c r="R904" s="2">
        <v>5672445</v>
      </c>
      <c r="S904" s="1">
        <v>0</v>
      </c>
      <c r="T904" s="1">
        <v>0</v>
      </c>
      <c r="U904" s="1">
        <v>0</v>
      </c>
      <c r="W904" s="1">
        <v>0</v>
      </c>
      <c r="X904" s="1">
        <v>0</v>
      </c>
      <c r="Y904" s="1">
        <v>0</v>
      </c>
      <c r="AB904" s="304">
        <v>44499</v>
      </c>
      <c r="AC904" s="1">
        <v>1</v>
      </c>
      <c r="AD904" s="1" t="s">
        <v>3016</v>
      </c>
      <c r="AE904" s="1">
        <v>1</v>
      </c>
      <c r="AF904" s="1">
        <v>30</v>
      </c>
      <c r="AG904" s="1">
        <v>0</v>
      </c>
      <c r="AH904" s="1" t="s">
        <v>1454</v>
      </c>
      <c r="AI904" s="1" t="s">
        <v>1454</v>
      </c>
      <c r="AJ904" s="1" t="s">
        <v>1454</v>
      </c>
      <c r="AK904" s="1" t="s">
        <v>1454</v>
      </c>
      <c r="AL904" s="1" t="s">
        <v>1454</v>
      </c>
      <c r="AM904" s="1" t="s">
        <v>1454</v>
      </c>
      <c r="AN904" s="1">
        <v>1</v>
      </c>
      <c r="AO904" s="1">
        <v>1</v>
      </c>
      <c r="AP904" s="1" t="s">
        <v>3086</v>
      </c>
      <c r="AQ904" s="1" t="s">
        <v>1454</v>
      </c>
      <c r="AR904" s="2">
        <v>3742029</v>
      </c>
      <c r="AS904" s="1" t="s">
        <v>3037</v>
      </c>
      <c r="AT904" s="1">
        <v>43755</v>
      </c>
      <c r="AU904" s="1">
        <v>0</v>
      </c>
      <c r="AV904" s="1">
        <v>0</v>
      </c>
      <c r="AW904" s="1">
        <v>0</v>
      </c>
      <c r="AX904" s="1" t="s">
        <v>1454</v>
      </c>
      <c r="AY904" s="1">
        <v>0</v>
      </c>
      <c r="AZ904" s="1">
        <v>0</v>
      </c>
      <c r="BA904" s="1">
        <v>0</v>
      </c>
    </row>
    <row r="905" spans="1:53" x14ac:dyDescent="0.25">
      <c r="A905" s="309">
        <f t="shared" si="14"/>
        <v>192059</v>
      </c>
      <c r="B905" s="1" t="s">
        <v>2639</v>
      </c>
      <c r="C905" s="1">
        <v>16944027</v>
      </c>
      <c r="D905" s="1">
        <v>144105</v>
      </c>
      <c r="E905" s="1">
        <v>4</v>
      </c>
      <c r="F905" s="1">
        <v>1.69440271246885E+16</v>
      </c>
      <c r="G905" s="304">
        <v>44104</v>
      </c>
      <c r="H905" s="304">
        <v>44834</v>
      </c>
      <c r="I905" s="1">
        <v>0</v>
      </c>
      <c r="J905" s="1">
        <v>1</v>
      </c>
      <c r="K905" s="1">
        <v>13</v>
      </c>
      <c r="L905" s="1">
        <v>30</v>
      </c>
      <c r="M905" s="1">
        <v>2</v>
      </c>
      <c r="N905" s="305">
        <v>21.6</v>
      </c>
      <c r="O905" s="305">
        <v>23872</v>
      </c>
      <c r="P905" s="2">
        <v>1100000</v>
      </c>
      <c r="Q905" s="2">
        <v>57175</v>
      </c>
      <c r="R905" s="2">
        <v>564358</v>
      </c>
      <c r="S905" s="1">
        <v>0</v>
      </c>
      <c r="T905" s="1">
        <v>0</v>
      </c>
      <c r="U905" s="1">
        <v>0</v>
      </c>
      <c r="W905" s="1">
        <v>0</v>
      </c>
      <c r="X905" s="1">
        <v>0</v>
      </c>
      <c r="Y905" s="1">
        <v>0</v>
      </c>
      <c r="AB905" s="304">
        <v>44500</v>
      </c>
      <c r="AC905" s="1">
        <v>1</v>
      </c>
      <c r="AD905" s="1" t="s">
        <v>3016</v>
      </c>
      <c r="AE905" s="1">
        <v>1</v>
      </c>
      <c r="AF905" s="1">
        <v>30</v>
      </c>
      <c r="AG905" s="1">
        <v>0</v>
      </c>
      <c r="AH905" s="1" t="s">
        <v>1454</v>
      </c>
      <c r="AI905" s="1" t="s">
        <v>1454</v>
      </c>
      <c r="AJ905" s="1" t="s">
        <v>1454</v>
      </c>
      <c r="AK905" s="1" t="s">
        <v>1454</v>
      </c>
      <c r="AL905" s="1" t="s">
        <v>1454</v>
      </c>
      <c r="AM905" s="1" t="s">
        <v>1454</v>
      </c>
      <c r="AN905" s="1">
        <v>1</v>
      </c>
      <c r="AO905" s="1">
        <v>1</v>
      </c>
      <c r="AP905" s="1" t="s">
        <v>3086</v>
      </c>
      <c r="AQ905" s="1" t="s">
        <v>1454</v>
      </c>
      <c r="AR905" s="2">
        <v>372299</v>
      </c>
      <c r="AS905" s="1" t="s">
        <v>3018</v>
      </c>
      <c r="AT905" s="1">
        <v>44104</v>
      </c>
      <c r="AU905" s="1">
        <v>0</v>
      </c>
      <c r="AV905" s="1">
        <v>0</v>
      </c>
      <c r="AW905" s="1">
        <v>0</v>
      </c>
      <c r="AX905" s="1" t="s">
        <v>1454</v>
      </c>
      <c r="AY905" s="1">
        <v>0</v>
      </c>
      <c r="AZ905" s="1">
        <v>0</v>
      </c>
      <c r="BA905" s="1">
        <v>0</v>
      </c>
    </row>
    <row r="906" spans="1:53" x14ac:dyDescent="0.25">
      <c r="A906" s="309">
        <f t="shared" si="14"/>
        <v>2399246</v>
      </c>
      <c r="B906" s="1" t="s">
        <v>2639</v>
      </c>
      <c r="C906" s="1">
        <v>29119795</v>
      </c>
      <c r="D906" s="1">
        <v>144105</v>
      </c>
      <c r="E906" s="1">
        <v>4</v>
      </c>
      <c r="F906" s="1">
        <v>2.91197951246894E+16</v>
      </c>
      <c r="G906" s="304">
        <v>44452</v>
      </c>
      <c r="H906" s="304">
        <v>45168</v>
      </c>
      <c r="I906" s="1">
        <v>0</v>
      </c>
      <c r="J906" s="1">
        <v>1</v>
      </c>
      <c r="K906" s="1">
        <v>1</v>
      </c>
      <c r="L906" s="1">
        <v>30</v>
      </c>
      <c r="M906" s="1">
        <v>2</v>
      </c>
      <c r="N906" s="1">
        <v>19.2</v>
      </c>
      <c r="O906" s="1">
        <v>20983</v>
      </c>
      <c r="P906" s="2">
        <v>3000000</v>
      </c>
      <c r="Q906" s="2">
        <v>152394</v>
      </c>
      <c r="R906" s="2">
        <v>2897106</v>
      </c>
      <c r="S906" s="1">
        <v>46354</v>
      </c>
      <c r="T906" s="1">
        <v>0</v>
      </c>
      <c r="U906" s="1">
        <v>0</v>
      </c>
      <c r="W906" s="1">
        <v>0</v>
      </c>
      <c r="X906" s="1">
        <v>0</v>
      </c>
      <c r="Y906" s="1">
        <v>0</v>
      </c>
      <c r="AB906" s="304">
        <v>44499</v>
      </c>
      <c r="AC906" s="1">
        <v>1</v>
      </c>
      <c r="AD906" s="1" t="s">
        <v>3016</v>
      </c>
      <c r="AE906" s="1">
        <v>1</v>
      </c>
      <c r="AF906" s="1">
        <v>30</v>
      </c>
      <c r="AG906" s="1">
        <v>0</v>
      </c>
      <c r="AH906" s="1" t="s">
        <v>1454</v>
      </c>
      <c r="AI906" s="1" t="s">
        <v>1454</v>
      </c>
      <c r="AJ906" s="1" t="s">
        <v>1454</v>
      </c>
      <c r="AK906" s="1" t="s">
        <v>1454</v>
      </c>
      <c r="AL906" s="1" t="s">
        <v>1454</v>
      </c>
      <c r="AM906" s="1" t="s">
        <v>1454</v>
      </c>
      <c r="AN906" s="1">
        <v>1</v>
      </c>
      <c r="AO906" s="1">
        <v>1</v>
      </c>
      <c r="AP906" s="1" t="s">
        <v>3086</v>
      </c>
      <c r="AQ906" s="1" t="s">
        <v>1454</v>
      </c>
      <c r="AR906" s="2">
        <v>497860</v>
      </c>
      <c r="AS906" s="1" t="s">
        <v>3018</v>
      </c>
      <c r="AT906" s="1">
        <v>44452</v>
      </c>
      <c r="AU906" s="1">
        <v>0</v>
      </c>
      <c r="AV906" s="1">
        <v>0</v>
      </c>
      <c r="AW906" s="1">
        <v>0</v>
      </c>
      <c r="AX906" s="1" t="s">
        <v>1454</v>
      </c>
      <c r="AY906" s="1">
        <v>0</v>
      </c>
      <c r="AZ906" s="1" t="s">
        <v>3087</v>
      </c>
      <c r="BA906" s="1">
        <v>0</v>
      </c>
    </row>
    <row r="907" spans="1:53" x14ac:dyDescent="0.25">
      <c r="A907" s="309">
        <f t="shared" si="14"/>
        <v>9805745</v>
      </c>
      <c r="B907" s="1" t="s">
        <v>2639</v>
      </c>
      <c r="C907" s="1">
        <v>29119795</v>
      </c>
      <c r="D907" s="1">
        <v>144105</v>
      </c>
      <c r="E907" s="1">
        <v>4</v>
      </c>
      <c r="F907" s="1">
        <v>2.91197951203889E+16</v>
      </c>
      <c r="G907" s="304">
        <v>44258</v>
      </c>
      <c r="H907" s="304">
        <v>46081</v>
      </c>
      <c r="I907" s="1">
        <v>0</v>
      </c>
      <c r="J907" s="1">
        <v>1</v>
      </c>
      <c r="K907" s="1">
        <v>7</v>
      </c>
      <c r="L907" s="1">
        <v>30</v>
      </c>
      <c r="M907" s="1">
        <v>2</v>
      </c>
      <c r="N907" s="1">
        <v>18</v>
      </c>
      <c r="O907" s="1">
        <v>19562</v>
      </c>
      <c r="P907" s="2">
        <v>12800000</v>
      </c>
      <c r="Q907" s="2">
        <v>329228</v>
      </c>
      <c r="R907" s="2">
        <v>11840504</v>
      </c>
      <c r="S907" s="1">
        <v>177608</v>
      </c>
      <c r="T907" s="1">
        <v>0</v>
      </c>
      <c r="U907" s="1">
        <v>0</v>
      </c>
      <c r="W907" s="1">
        <v>0</v>
      </c>
      <c r="X907" s="1">
        <v>0</v>
      </c>
      <c r="Y907" s="1">
        <v>0</v>
      </c>
      <c r="AB907" s="304">
        <v>44499</v>
      </c>
      <c r="AC907" s="1">
        <v>1</v>
      </c>
      <c r="AD907" s="1" t="s">
        <v>3016</v>
      </c>
      <c r="AE907" s="1">
        <v>1</v>
      </c>
      <c r="AF907" s="1">
        <v>30</v>
      </c>
      <c r="AG907" s="1">
        <v>0</v>
      </c>
      <c r="AH907" s="1" t="s">
        <v>1454</v>
      </c>
      <c r="AI907" s="1" t="s">
        <v>1454</v>
      </c>
      <c r="AJ907" s="1" t="s">
        <v>1454</v>
      </c>
      <c r="AK907" s="1" t="s">
        <v>1454</v>
      </c>
      <c r="AL907" s="1" t="s">
        <v>1454</v>
      </c>
      <c r="AM907" s="1" t="s">
        <v>1454</v>
      </c>
      <c r="AN907" s="1">
        <v>1</v>
      </c>
      <c r="AO907" s="1">
        <v>1</v>
      </c>
      <c r="AP907" s="1" t="s">
        <v>3086</v>
      </c>
      <c r="AQ907" s="1" t="s">
        <v>1454</v>
      </c>
      <c r="AR907" s="2">
        <v>2034759</v>
      </c>
      <c r="AS907" s="1" t="s">
        <v>3021</v>
      </c>
      <c r="AT907" s="1">
        <v>44258</v>
      </c>
      <c r="AU907" s="1">
        <v>0</v>
      </c>
      <c r="AV907" s="1">
        <v>0</v>
      </c>
      <c r="AW907" s="1">
        <v>0</v>
      </c>
      <c r="AX907" s="1" t="s">
        <v>1454</v>
      </c>
      <c r="AY907" s="1">
        <v>0</v>
      </c>
      <c r="AZ907" s="1" t="s">
        <v>3087</v>
      </c>
      <c r="BA907" s="1">
        <v>0</v>
      </c>
    </row>
    <row r="908" spans="1:53" x14ac:dyDescent="0.25">
      <c r="A908" s="309">
        <f t="shared" si="14"/>
        <v>376290</v>
      </c>
      <c r="B908" s="1" t="s">
        <v>2639</v>
      </c>
      <c r="C908" s="1">
        <v>38464158</v>
      </c>
      <c r="D908" s="1">
        <v>144105</v>
      </c>
      <c r="E908" s="1">
        <v>4</v>
      </c>
      <c r="F908" s="1">
        <v>3.8464158124689504E+16</v>
      </c>
      <c r="G908" s="304">
        <v>44488</v>
      </c>
      <c r="H908" s="304">
        <v>44591</v>
      </c>
      <c r="I908" s="1">
        <v>0</v>
      </c>
      <c r="J908" s="1">
        <v>1</v>
      </c>
      <c r="K908" s="1">
        <v>0</v>
      </c>
      <c r="L908" s="1">
        <v>30</v>
      </c>
      <c r="M908" s="1">
        <v>2</v>
      </c>
      <c r="N908" s="305">
        <v>19.2</v>
      </c>
      <c r="O908" s="305">
        <v>20983</v>
      </c>
      <c r="P908" s="2">
        <v>500000</v>
      </c>
      <c r="Q908" s="2">
        <v>172197</v>
      </c>
      <c r="R908" s="2">
        <v>500000</v>
      </c>
      <c r="S908" s="1">
        <v>0</v>
      </c>
      <c r="T908" s="1">
        <v>0</v>
      </c>
      <c r="U908" s="1">
        <v>0</v>
      </c>
      <c r="W908" s="1">
        <v>0</v>
      </c>
      <c r="X908" s="1">
        <v>0</v>
      </c>
      <c r="Y908" s="1">
        <v>0</v>
      </c>
      <c r="AB908" s="304">
        <v>44488</v>
      </c>
      <c r="AC908" s="1">
        <v>1</v>
      </c>
      <c r="AD908" s="1" t="s">
        <v>3016</v>
      </c>
      <c r="AE908" s="1">
        <v>1</v>
      </c>
      <c r="AF908" s="1">
        <v>30</v>
      </c>
      <c r="AG908" s="1">
        <v>0</v>
      </c>
      <c r="AH908" s="1" t="s">
        <v>1454</v>
      </c>
      <c r="AI908" s="1" t="s">
        <v>1454</v>
      </c>
      <c r="AJ908" s="1" t="s">
        <v>1454</v>
      </c>
      <c r="AK908" s="1" t="s">
        <v>1454</v>
      </c>
      <c r="AL908" s="1" t="s">
        <v>1454</v>
      </c>
      <c r="AM908" s="1" t="s">
        <v>1454</v>
      </c>
      <c r="AN908" s="1">
        <v>1</v>
      </c>
      <c r="AO908" s="1">
        <v>1</v>
      </c>
      <c r="AP908" s="1" t="s">
        <v>3086</v>
      </c>
      <c r="AQ908" s="1" t="s">
        <v>1454</v>
      </c>
      <c r="AR908" s="2">
        <v>123710</v>
      </c>
      <c r="AS908" s="1" t="s">
        <v>3018</v>
      </c>
      <c r="AT908" s="1">
        <v>44488</v>
      </c>
      <c r="AU908" s="1">
        <v>0</v>
      </c>
      <c r="AV908" s="1">
        <v>0</v>
      </c>
      <c r="AW908" s="1">
        <v>0</v>
      </c>
      <c r="AX908" s="1" t="s">
        <v>1454</v>
      </c>
      <c r="AY908" s="1">
        <v>0</v>
      </c>
      <c r="AZ908" s="1" t="s">
        <v>3087</v>
      </c>
      <c r="BA908" s="1">
        <v>0</v>
      </c>
    </row>
    <row r="909" spans="1:53" x14ac:dyDescent="0.25">
      <c r="A909" s="309">
        <f t="shared" si="14"/>
        <v>12837687</v>
      </c>
      <c r="B909" s="1" t="s">
        <v>2639</v>
      </c>
      <c r="C909" s="1">
        <v>38464158</v>
      </c>
      <c r="D909" s="1">
        <v>144105</v>
      </c>
      <c r="E909" s="1">
        <v>4</v>
      </c>
      <c r="F909" s="1">
        <v>3.8464158118289296E+16</v>
      </c>
      <c r="G909" s="304">
        <v>44393</v>
      </c>
      <c r="H909" s="304">
        <v>46598</v>
      </c>
      <c r="I909" s="1">
        <v>0</v>
      </c>
      <c r="J909" s="1">
        <v>1</v>
      </c>
      <c r="K909" s="1">
        <v>3</v>
      </c>
      <c r="L909" s="1">
        <v>30</v>
      </c>
      <c r="M909" s="1">
        <v>2</v>
      </c>
      <c r="N909" s="305">
        <v>15.6</v>
      </c>
      <c r="O909" s="305">
        <v>16765</v>
      </c>
      <c r="P909" s="2">
        <v>17500000</v>
      </c>
      <c r="Q909" s="2">
        <v>381537</v>
      </c>
      <c r="R909" s="2">
        <v>17058228</v>
      </c>
      <c r="S909" s="1">
        <v>0</v>
      </c>
      <c r="T909" s="1">
        <v>0</v>
      </c>
      <c r="U909" s="1">
        <v>0</v>
      </c>
      <c r="W909" s="1">
        <v>0</v>
      </c>
      <c r="X909" s="1">
        <v>0</v>
      </c>
      <c r="Y909" s="1">
        <v>0</v>
      </c>
      <c r="AB909" s="304">
        <v>44499</v>
      </c>
      <c r="AC909" s="1">
        <v>1</v>
      </c>
      <c r="AD909" s="1" t="s">
        <v>3016</v>
      </c>
      <c r="AE909" s="1">
        <v>1</v>
      </c>
      <c r="AF909" s="1">
        <v>30</v>
      </c>
      <c r="AG909" s="1">
        <v>0</v>
      </c>
      <c r="AH909" s="1" t="s">
        <v>1454</v>
      </c>
      <c r="AI909" s="1" t="s">
        <v>1454</v>
      </c>
      <c r="AJ909" s="1" t="s">
        <v>1454</v>
      </c>
      <c r="AK909" s="1" t="s">
        <v>1454</v>
      </c>
      <c r="AL909" s="1" t="s">
        <v>1454</v>
      </c>
      <c r="AM909" s="1" t="s">
        <v>1454</v>
      </c>
      <c r="AN909" s="1">
        <v>1</v>
      </c>
      <c r="AO909" s="1">
        <v>1</v>
      </c>
      <c r="AP909" s="1" t="s">
        <v>3086</v>
      </c>
      <c r="AQ909" s="1" t="s">
        <v>1454</v>
      </c>
      <c r="AR909" s="2">
        <v>4220541</v>
      </c>
      <c r="AS909" s="1" t="s">
        <v>3024</v>
      </c>
      <c r="AT909" s="1">
        <v>44393</v>
      </c>
      <c r="AU909" s="1">
        <v>0</v>
      </c>
      <c r="AV909" s="1">
        <v>0</v>
      </c>
      <c r="AW909" s="1">
        <v>0</v>
      </c>
      <c r="AX909" s="1" t="s">
        <v>1454</v>
      </c>
      <c r="AY909" s="1">
        <v>0</v>
      </c>
      <c r="AZ909" s="1" t="s">
        <v>3087</v>
      </c>
      <c r="BA909" s="1">
        <v>0</v>
      </c>
    </row>
    <row r="910" spans="1:53" x14ac:dyDescent="0.25">
      <c r="A910" s="309">
        <f t="shared" si="14"/>
        <v>4748277</v>
      </c>
      <c r="B910" s="1" t="s">
        <v>2639</v>
      </c>
      <c r="C910" s="1">
        <v>1151938389</v>
      </c>
      <c r="D910" s="1">
        <v>144105</v>
      </c>
      <c r="E910" s="1">
        <v>4</v>
      </c>
      <c r="F910" s="1">
        <v>1.15193838912038E+18</v>
      </c>
      <c r="G910" s="304">
        <v>44019</v>
      </c>
      <c r="H910" s="304">
        <v>46203</v>
      </c>
      <c r="I910" s="1">
        <v>0</v>
      </c>
      <c r="J910" s="1">
        <v>1</v>
      </c>
      <c r="K910" s="1">
        <v>16</v>
      </c>
      <c r="L910" s="1">
        <v>30</v>
      </c>
      <c r="M910" s="1">
        <v>2</v>
      </c>
      <c r="N910" s="305">
        <v>18</v>
      </c>
      <c r="O910" s="305">
        <v>19562</v>
      </c>
      <c r="P910" s="2">
        <v>8600000</v>
      </c>
      <c r="Q910" s="2">
        <v>180767</v>
      </c>
      <c r="R910" s="2">
        <v>6776429</v>
      </c>
      <c r="S910" s="1">
        <v>0</v>
      </c>
      <c r="T910" s="1">
        <v>0</v>
      </c>
      <c r="U910" s="1">
        <v>0</v>
      </c>
      <c r="W910" s="1">
        <v>0</v>
      </c>
      <c r="X910" s="1">
        <v>0</v>
      </c>
      <c r="Y910" s="1">
        <v>0</v>
      </c>
      <c r="AB910" s="304">
        <v>44499</v>
      </c>
      <c r="AC910" s="1">
        <v>1</v>
      </c>
      <c r="AD910" s="1" t="s">
        <v>3016</v>
      </c>
      <c r="AE910" s="1">
        <v>1</v>
      </c>
      <c r="AF910" s="1">
        <v>30</v>
      </c>
      <c r="AG910" s="1">
        <v>0</v>
      </c>
      <c r="AH910" s="1" t="s">
        <v>1454</v>
      </c>
      <c r="AI910" s="1" t="s">
        <v>1454</v>
      </c>
      <c r="AJ910" s="1" t="s">
        <v>1454</v>
      </c>
      <c r="AK910" s="1" t="s">
        <v>1454</v>
      </c>
      <c r="AL910" s="1" t="s">
        <v>1454</v>
      </c>
      <c r="AM910" s="1" t="s">
        <v>1454</v>
      </c>
      <c r="AN910" s="1">
        <v>1</v>
      </c>
      <c r="AO910" s="1">
        <v>1</v>
      </c>
      <c r="AP910" s="1" t="s">
        <v>3086</v>
      </c>
      <c r="AQ910" s="1" t="s">
        <v>1454</v>
      </c>
      <c r="AR910" s="2">
        <v>2028152</v>
      </c>
      <c r="AS910" s="1" t="s">
        <v>3021</v>
      </c>
      <c r="AT910" s="1">
        <v>44019</v>
      </c>
      <c r="AU910" s="1">
        <v>0</v>
      </c>
      <c r="AV910" s="1">
        <v>0</v>
      </c>
      <c r="AW910" s="1">
        <v>0</v>
      </c>
      <c r="AX910" s="1" t="s">
        <v>1454</v>
      </c>
      <c r="AY910" s="1">
        <v>800087565</v>
      </c>
      <c r="AZ910" s="1" t="s">
        <v>3088</v>
      </c>
      <c r="BA910" s="1">
        <v>0</v>
      </c>
    </row>
    <row r="911" spans="1:53" x14ac:dyDescent="0.25">
      <c r="A911" s="309">
        <f t="shared" si="14"/>
        <v>508949</v>
      </c>
      <c r="B911" s="1" t="s">
        <v>2639</v>
      </c>
      <c r="C911" s="1">
        <v>1061088068</v>
      </c>
      <c r="D911" s="1">
        <v>144225</v>
      </c>
      <c r="E911" s="1">
        <v>4</v>
      </c>
      <c r="F911" s="1">
        <v>1.06108806810498E+18</v>
      </c>
      <c r="G911" s="304">
        <v>43738</v>
      </c>
      <c r="H911" s="304">
        <v>44834</v>
      </c>
      <c r="I911" s="1">
        <v>0</v>
      </c>
      <c r="J911" s="1">
        <v>1</v>
      </c>
      <c r="K911" s="1">
        <v>28</v>
      </c>
      <c r="L911" s="1">
        <v>30</v>
      </c>
      <c r="M911" s="1">
        <v>2</v>
      </c>
      <c r="N911" s="1">
        <v>18</v>
      </c>
      <c r="O911" s="1">
        <v>19562</v>
      </c>
      <c r="P911" s="2">
        <v>1773659</v>
      </c>
      <c r="Q911" s="2">
        <v>64400</v>
      </c>
      <c r="R911" s="2">
        <v>508949</v>
      </c>
      <c r="S911" s="1">
        <v>0</v>
      </c>
      <c r="T911" s="1">
        <v>0</v>
      </c>
      <c r="U911" s="1">
        <v>0</v>
      </c>
      <c r="W911" s="1">
        <v>254474</v>
      </c>
      <c r="X911" s="1">
        <v>0</v>
      </c>
      <c r="Y911" s="1">
        <v>0</v>
      </c>
      <c r="AB911" s="304">
        <v>44496</v>
      </c>
      <c r="AC911" s="1">
        <v>1</v>
      </c>
      <c r="AD911" s="1" t="s">
        <v>3016</v>
      </c>
      <c r="AE911" s="1">
        <v>1</v>
      </c>
      <c r="AF911" s="1">
        <v>30</v>
      </c>
      <c r="AG911" s="1">
        <v>0</v>
      </c>
      <c r="AH911" s="1" t="s">
        <v>1454</v>
      </c>
      <c r="AI911" s="1" t="s">
        <v>1454</v>
      </c>
      <c r="AJ911" s="1" t="s">
        <v>1454</v>
      </c>
      <c r="AK911" s="1" t="s">
        <v>1454</v>
      </c>
      <c r="AL911" s="1" t="s">
        <v>1454</v>
      </c>
      <c r="AM911" s="1" t="s">
        <v>1454</v>
      </c>
      <c r="AN911" s="1">
        <v>1</v>
      </c>
      <c r="AO911" s="1">
        <v>1</v>
      </c>
      <c r="AP911" s="1" t="s">
        <v>3086</v>
      </c>
      <c r="AQ911" s="1" t="s">
        <v>1454</v>
      </c>
      <c r="AR911" s="2">
        <v>0</v>
      </c>
      <c r="AS911" s="1" t="s">
        <v>3017</v>
      </c>
      <c r="AT911" s="1">
        <v>43746</v>
      </c>
      <c r="AU911" s="1">
        <v>0</v>
      </c>
      <c r="AV911" s="1">
        <v>0</v>
      </c>
      <c r="AW911" s="1">
        <v>0</v>
      </c>
      <c r="AX911" s="1" t="s">
        <v>1454</v>
      </c>
      <c r="AY911" s="1">
        <v>1</v>
      </c>
      <c r="AZ911" s="1" t="s">
        <v>3089</v>
      </c>
      <c r="BA911" s="1">
        <v>0</v>
      </c>
    </row>
    <row r="912" spans="1:53" x14ac:dyDescent="0.25">
      <c r="A912" s="309">
        <f t="shared" si="14"/>
        <v>3534920</v>
      </c>
      <c r="B912" s="1" t="s">
        <v>2639</v>
      </c>
      <c r="C912" s="1">
        <v>1130682840</v>
      </c>
      <c r="D912" s="1">
        <v>144105</v>
      </c>
      <c r="E912" s="1">
        <v>4</v>
      </c>
      <c r="F912" s="1">
        <v>1.13068284012038E+18</v>
      </c>
      <c r="G912" s="304">
        <v>44161</v>
      </c>
      <c r="H912" s="304">
        <v>45260</v>
      </c>
      <c r="I912" s="1">
        <v>0</v>
      </c>
      <c r="J912" s="1">
        <v>1</v>
      </c>
      <c r="K912" s="1">
        <v>12</v>
      </c>
      <c r="L912" s="1">
        <v>30</v>
      </c>
      <c r="M912" s="1">
        <v>2</v>
      </c>
      <c r="N912" s="305">
        <v>18</v>
      </c>
      <c r="O912" s="305">
        <v>19562</v>
      </c>
      <c r="P912" s="2">
        <v>6000000</v>
      </c>
      <c r="Q912" s="2">
        <v>218725</v>
      </c>
      <c r="R912" s="2">
        <v>4355801</v>
      </c>
      <c r="S912" s="1">
        <v>0</v>
      </c>
      <c r="T912" s="1">
        <v>0</v>
      </c>
      <c r="U912" s="1">
        <v>0</v>
      </c>
      <c r="W912" s="1">
        <v>0</v>
      </c>
      <c r="X912" s="1">
        <v>0</v>
      </c>
      <c r="Y912" s="1">
        <v>0</v>
      </c>
      <c r="AB912" s="304">
        <v>44499</v>
      </c>
      <c r="AC912" s="1">
        <v>1</v>
      </c>
      <c r="AD912" s="1" t="s">
        <v>3016</v>
      </c>
      <c r="AE912" s="1">
        <v>1</v>
      </c>
      <c r="AF912" s="1">
        <v>30</v>
      </c>
      <c r="AG912" s="1">
        <v>0</v>
      </c>
      <c r="AH912" s="1" t="s">
        <v>1454</v>
      </c>
      <c r="AI912" s="1" t="s">
        <v>1454</v>
      </c>
      <c r="AJ912" s="1" t="s">
        <v>1454</v>
      </c>
      <c r="AK912" s="1" t="s">
        <v>1454</v>
      </c>
      <c r="AL912" s="1" t="s">
        <v>1454</v>
      </c>
      <c r="AM912" s="1" t="s">
        <v>1454</v>
      </c>
      <c r="AN912" s="1">
        <v>1</v>
      </c>
      <c r="AO912" s="1">
        <v>1</v>
      </c>
      <c r="AP912" s="1" t="s">
        <v>3086</v>
      </c>
      <c r="AQ912" s="1" t="s">
        <v>1454</v>
      </c>
      <c r="AR912" s="2">
        <v>820881</v>
      </c>
      <c r="AS912" s="1" t="s">
        <v>3021</v>
      </c>
      <c r="AT912" s="1">
        <v>44161</v>
      </c>
      <c r="AU912" s="1">
        <v>0</v>
      </c>
      <c r="AV912" s="1">
        <v>0</v>
      </c>
      <c r="AW912" s="1">
        <v>0</v>
      </c>
      <c r="AX912" s="1" t="s">
        <v>1454</v>
      </c>
      <c r="AY912" s="1">
        <v>0</v>
      </c>
      <c r="AZ912" s="1">
        <v>0</v>
      </c>
      <c r="BA912" s="1">
        <v>0</v>
      </c>
    </row>
    <row r="913" spans="1:53" x14ac:dyDescent="0.25">
      <c r="A913" s="309">
        <f t="shared" si="14"/>
        <v>1816638</v>
      </c>
      <c r="B913" s="1" t="s">
        <v>2639</v>
      </c>
      <c r="C913" s="1">
        <v>1130682840</v>
      </c>
      <c r="D913" s="1">
        <v>144105</v>
      </c>
      <c r="E913" s="1">
        <v>4</v>
      </c>
      <c r="F913" s="1">
        <v>1.1306828401246799E+18</v>
      </c>
      <c r="G913" s="304">
        <v>44432</v>
      </c>
      <c r="H913" s="304">
        <v>45168</v>
      </c>
      <c r="I913" s="1">
        <v>0</v>
      </c>
      <c r="J913" s="1">
        <v>1</v>
      </c>
      <c r="K913" s="1">
        <v>3</v>
      </c>
      <c r="L913" s="1">
        <v>30</v>
      </c>
      <c r="M913" s="1">
        <v>2</v>
      </c>
      <c r="N913" s="305">
        <v>19.2</v>
      </c>
      <c r="O913" s="305">
        <v>20983</v>
      </c>
      <c r="P913" s="2">
        <v>2500000</v>
      </c>
      <c r="Q913" s="2">
        <v>126995</v>
      </c>
      <c r="R913" s="2">
        <v>2238498</v>
      </c>
      <c r="S913" s="1">
        <v>0</v>
      </c>
      <c r="T913" s="1">
        <v>0</v>
      </c>
      <c r="U913" s="1">
        <v>0</v>
      </c>
      <c r="W913" s="1">
        <v>0</v>
      </c>
      <c r="X913" s="1">
        <v>0</v>
      </c>
      <c r="Y913" s="1">
        <v>0</v>
      </c>
      <c r="AB913" s="304">
        <v>44499</v>
      </c>
      <c r="AC913" s="1">
        <v>1</v>
      </c>
      <c r="AD913" s="1" t="s">
        <v>3016</v>
      </c>
      <c r="AE913" s="1">
        <v>1</v>
      </c>
      <c r="AF913" s="1">
        <v>30</v>
      </c>
      <c r="AG913" s="1">
        <v>0</v>
      </c>
      <c r="AH913" s="1" t="s">
        <v>1454</v>
      </c>
      <c r="AI913" s="1" t="s">
        <v>1454</v>
      </c>
      <c r="AJ913" s="1" t="s">
        <v>1454</v>
      </c>
      <c r="AK913" s="1" t="s">
        <v>1454</v>
      </c>
      <c r="AL913" s="1" t="s">
        <v>1454</v>
      </c>
      <c r="AM913" s="1" t="s">
        <v>1454</v>
      </c>
      <c r="AN913" s="1">
        <v>1</v>
      </c>
      <c r="AO913" s="1">
        <v>1</v>
      </c>
      <c r="AP913" s="1" t="s">
        <v>3086</v>
      </c>
      <c r="AQ913" s="1" t="s">
        <v>1454</v>
      </c>
      <c r="AR913" s="2">
        <v>421860</v>
      </c>
      <c r="AS913" s="1" t="s">
        <v>3018</v>
      </c>
      <c r="AT913" s="1">
        <v>44432</v>
      </c>
      <c r="AU913" s="1">
        <v>0</v>
      </c>
      <c r="AV913" s="1">
        <v>0</v>
      </c>
      <c r="AW913" s="1">
        <v>0</v>
      </c>
      <c r="AX913" s="1" t="s">
        <v>1454</v>
      </c>
      <c r="AY913" s="1">
        <v>0</v>
      </c>
      <c r="AZ913" s="1">
        <v>0</v>
      </c>
      <c r="BA913" s="1">
        <v>0</v>
      </c>
    </row>
    <row r="914" spans="1:53" x14ac:dyDescent="0.25">
      <c r="A914" s="309">
        <f t="shared" si="14"/>
        <v>2528668</v>
      </c>
      <c r="B914" s="1" t="s">
        <v>2639</v>
      </c>
      <c r="C914" s="1">
        <v>1113637432</v>
      </c>
      <c r="D914" s="1">
        <v>144105</v>
      </c>
      <c r="E914" s="1">
        <v>4</v>
      </c>
      <c r="F914" s="1">
        <v>1.11363743212038E+18</v>
      </c>
      <c r="G914" s="304">
        <v>44090</v>
      </c>
      <c r="H914" s="304">
        <v>45199</v>
      </c>
      <c r="I914" s="1">
        <v>0</v>
      </c>
      <c r="J914" s="1">
        <v>1</v>
      </c>
      <c r="K914" s="1">
        <v>13</v>
      </c>
      <c r="L914" s="1">
        <v>30</v>
      </c>
      <c r="M914" s="1">
        <v>2</v>
      </c>
      <c r="N914" s="305">
        <v>18</v>
      </c>
      <c r="O914" s="305">
        <v>19562</v>
      </c>
      <c r="P914" s="2">
        <v>5300000</v>
      </c>
      <c r="Q914" s="2">
        <v>193207</v>
      </c>
      <c r="R914" s="2">
        <v>3714055</v>
      </c>
      <c r="S914" s="1">
        <v>0</v>
      </c>
      <c r="T914" s="1">
        <v>0</v>
      </c>
      <c r="U914" s="1">
        <v>0</v>
      </c>
      <c r="W914" s="1">
        <v>0</v>
      </c>
      <c r="X914" s="1">
        <v>0</v>
      </c>
      <c r="Y914" s="1">
        <v>0</v>
      </c>
      <c r="AB914" s="304">
        <v>44499</v>
      </c>
      <c r="AC914" s="1">
        <v>1</v>
      </c>
      <c r="AD914" s="1" t="s">
        <v>3016</v>
      </c>
      <c r="AE914" s="1">
        <v>1</v>
      </c>
      <c r="AF914" s="1">
        <v>30</v>
      </c>
      <c r="AG914" s="1">
        <v>0</v>
      </c>
      <c r="AH914" s="1" t="s">
        <v>1454</v>
      </c>
      <c r="AI914" s="1" t="s">
        <v>1454</v>
      </c>
      <c r="AJ914" s="1" t="s">
        <v>1454</v>
      </c>
      <c r="AK914" s="1" t="s">
        <v>1454</v>
      </c>
      <c r="AL914" s="1" t="s">
        <v>1454</v>
      </c>
      <c r="AM914" s="1" t="s">
        <v>1454</v>
      </c>
      <c r="AN914" s="1">
        <v>1</v>
      </c>
      <c r="AO914" s="1">
        <v>1</v>
      </c>
      <c r="AP914" s="1" t="s">
        <v>3086</v>
      </c>
      <c r="AQ914" s="1" t="s">
        <v>1454</v>
      </c>
      <c r="AR914" s="2">
        <v>1185387</v>
      </c>
      <c r="AS914" s="1" t="s">
        <v>3021</v>
      </c>
      <c r="AT914" s="1">
        <v>44090</v>
      </c>
      <c r="AU914" s="1">
        <v>0</v>
      </c>
      <c r="AV914" s="1">
        <v>0</v>
      </c>
      <c r="AW914" s="1">
        <v>0</v>
      </c>
      <c r="AX914" s="1" t="s">
        <v>1454</v>
      </c>
      <c r="AY914" s="1">
        <v>0</v>
      </c>
      <c r="AZ914" s="1" t="s">
        <v>3087</v>
      </c>
      <c r="BA914" s="1">
        <v>0</v>
      </c>
    </row>
    <row r="915" spans="1:53" x14ac:dyDescent="0.25">
      <c r="A915" s="309">
        <f t="shared" si="14"/>
        <v>0</v>
      </c>
      <c r="B915" s="1" t="s">
        <v>2639</v>
      </c>
      <c r="C915" s="1">
        <v>1113785185</v>
      </c>
      <c r="D915" s="1">
        <v>144105</v>
      </c>
      <c r="E915" s="1">
        <v>4</v>
      </c>
      <c r="F915" s="1">
        <v>1.1137851851154801E+18</v>
      </c>
      <c r="G915" s="304">
        <v>44369</v>
      </c>
      <c r="H915" s="304">
        <v>44711</v>
      </c>
      <c r="I915" s="1">
        <v>0</v>
      </c>
      <c r="J915" s="1">
        <v>1</v>
      </c>
      <c r="K915" s="1">
        <v>4</v>
      </c>
      <c r="L915" s="1">
        <v>30</v>
      </c>
      <c r="M915" s="1">
        <v>2</v>
      </c>
      <c r="N915" s="305">
        <v>9</v>
      </c>
      <c r="O915" s="305">
        <v>9381</v>
      </c>
      <c r="P915" s="2">
        <v>500000</v>
      </c>
      <c r="Q915" s="2">
        <v>47593</v>
      </c>
      <c r="R915" s="2">
        <v>323068</v>
      </c>
      <c r="S915" s="1">
        <v>0</v>
      </c>
      <c r="T915" s="1">
        <v>0</v>
      </c>
      <c r="U915" s="1">
        <v>0</v>
      </c>
      <c r="W915" s="1">
        <v>0</v>
      </c>
      <c r="X915" s="1">
        <v>0</v>
      </c>
      <c r="Y915" s="1">
        <v>0</v>
      </c>
      <c r="AB915" s="304">
        <v>44500</v>
      </c>
      <c r="AC915" s="1">
        <v>1</v>
      </c>
      <c r="AD915" s="1" t="s">
        <v>3016</v>
      </c>
      <c r="AE915" s="1">
        <v>1</v>
      </c>
      <c r="AF915" s="1">
        <v>30</v>
      </c>
      <c r="AG915" s="1">
        <v>0</v>
      </c>
      <c r="AH915" s="1" t="s">
        <v>1454</v>
      </c>
      <c r="AI915" s="1" t="s">
        <v>1454</v>
      </c>
      <c r="AJ915" s="1" t="s">
        <v>1454</v>
      </c>
      <c r="AK915" s="1" t="s">
        <v>1454</v>
      </c>
      <c r="AL915" s="1" t="s">
        <v>1454</v>
      </c>
      <c r="AM915" s="1" t="s">
        <v>1454</v>
      </c>
      <c r="AN915" s="1">
        <v>1</v>
      </c>
      <c r="AO915" s="1">
        <v>1</v>
      </c>
      <c r="AP915" s="1" t="s">
        <v>3086</v>
      </c>
      <c r="AQ915" s="1" t="s">
        <v>1454</v>
      </c>
      <c r="AR915" s="2">
        <v>831556</v>
      </c>
      <c r="AS915" s="1" t="s">
        <v>3020</v>
      </c>
      <c r="AT915" s="1">
        <v>44369</v>
      </c>
      <c r="AU915" s="1">
        <v>0</v>
      </c>
      <c r="AV915" s="1">
        <v>0</v>
      </c>
      <c r="AW915" s="1">
        <v>0</v>
      </c>
      <c r="AX915" s="1" t="s">
        <v>1454</v>
      </c>
      <c r="AY915" s="1">
        <v>0</v>
      </c>
      <c r="AZ915" s="1" t="s">
        <v>3087</v>
      </c>
      <c r="BA915" s="1">
        <v>0</v>
      </c>
    </row>
    <row r="916" spans="1:53" x14ac:dyDescent="0.25">
      <c r="A916" s="309">
        <f t="shared" si="14"/>
        <v>0</v>
      </c>
      <c r="B916" s="1" t="s">
        <v>2639</v>
      </c>
      <c r="C916" s="1">
        <v>1113785185</v>
      </c>
      <c r="D916" s="1">
        <v>144105</v>
      </c>
      <c r="E916" s="1">
        <v>4</v>
      </c>
      <c r="F916" s="1">
        <v>1.1137851851154801E+18</v>
      </c>
      <c r="G916" s="304">
        <v>44263</v>
      </c>
      <c r="H916" s="304">
        <v>44620</v>
      </c>
      <c r="I916" s="1">
        <v>0</v>
      </c>
      <c r="J916" s="1">
        <v>1</v>
      </c>
      <c r="K916" s="1">
        <v>8</v>
      </c>
      <c r="L916" s="1">
        <v>30</v>
      </c>
      <c r="M916" s="1">
        <v>2</v>
      </c>
      <c r="N916" s="305">
        <v>9</v>
      </c>
      <c r="O916" s="305">
        <v>9381</v>
      </c>
      <c r="P916" s="2">
        <v>400000</v>
      </c>
      <c r="Q916" s="2">
        <v>35034</v>
      </c>
      <c r="R916" s="2">
        <v>137467</v>
      </c>
      <c r="S916" s="1">
        <v>0</v>
      </c>
      <c r="T916" s="1">
        <v>0</v>
      </c>
      <c r="U916" s="1">
        <v>0</v>
      </c>
      <c r="W916" s="1">
        <v>0</v>
      </c>
      <c r="X916" s="1">
        <v>0</v>
      </c>
      <c r="Y916" s="1">
        <v>0</v>
      </c>
      <c r="AB916" s="304">
        <v>44500</v>
      </c>
      <c r="AC916" s="1">
        <v>1</v>
      </c>
      <c r="AD916" s="1" t="s">
        <v>3016</v>
      </c>
      <c r="AE916" s="1">
        <v>1</v>
      </c>
      <c r="AF916" s="1">
        <v>30</v>
      </c>
      <c r="AG916" s="1">
        <v>0</v>
      </c>
      <c r="AH916" s="1" t="s">
        <v>1454</v>
      </c>
      <c r="AI916" s="1" t="s">
        <v>1454</v>
      </c>
      <c r="AJ916" s="1" t="s">
        <v>1454</v>
      </c>
      <c r="AK916" s="1" t="s">
        <v>1454</v>
      </c>
      <c r="AL916" s="1" t="s">
        <v>1454</v>
      </c>
      <c r="AM916" s="1" t="s">
        <v>1454</v>
      </c>
      <c r="AN916" s="1">
        <v>1</v>
      </c>
      <c r="AO916" s="1">
        <v>1</v>
      </c>
      <c r="AP916" s="1" t="s">
        <v>3086</v>
      </c>
      <c r="AQ916" s="1" t="s">
        <v>1454</v>
      </c>
      <c r="AR916" s="2">
        <v>353831</v>
      </c>
      <c r="AS916" s="1" t="s">
        <v>3020</v>
      </c>
      <c r="AT916" s="1">
        <v>44263</v>
      </c>
      <c r="AU916" s="1">
        <v>0</v>
      </c>
      <c r="AV916" s="1">
        <v>0</v>
      </c>
      <c r="AW916" s="1">
        <v>0</v>
      </c>
      <c r="AX916" s="1" t="s">
        <v>1454</v>
      </c>
      <c r="AY916" s="1">
        <v>0</v>
      </c>
      <c r="AZ916" s="1" t="s">
        <v>3087</v>
      </c>
      <c r="BA916" s="1">
        <v>0</v>
      </c>
    </row>
    <row r="917" spans="1:53" x14ac:dyDescent="0.25">
      <c r="A917" s="309">
        <f t="shared" si="14"/>
        <v>0</v>
      </c>
      <c r="B917" s="1" t="s">
        <v>3015</v>
      </c>
      <c r="C917" s="1">
        <v>728187</v>
      </c>
      <c r="D917" s="1">
        <v>144105</v>
      </c>
      <c r="E917" s="1">
        <v>4</v>
      </c>
      <c r="F917" s="1">
        <v>728187124687833</v>
      </c>
      <c r="G917" s="304">
        <v>43900</v>
      </c>
      <c r="H917" s="304">
        <v>44620</v>
      </c>
      <c r="I917" s="1">
        <v>0</v>
      </c>
      <c r="J917" s="1">
        <v>1</v>
      </c>
      <c r="K917" s="1">
        <v>17</v>
      </c>
      <c r="L917" s="1">
        <v>30</v>
      </c>
      <c r="M917" s="1">
        <v>2</v>
      </c>
      <c r="N917" s="305">
        <v>21.6</v>
      </c>
      <c r="O917" s="305">
        <v>23872</v>
      </c>
      <c r="P917" s="2">
        <v>900000</v>
      </c>
      <c r="Q917" s="2">
        <v>46641</v>
      </c>
      <c r="R917" s="2">
        <v>303903</v>
      </c>
      <c r="S917" s="1">
        <v>0</v>
      </c>
      <c r="T917" s="1">
        <v>0</v>
      </c>
      <c r="U917" s="1">
        <v>0</v>
      </c>
      <c r="W917" s="1">
        <v>0</v>
      </c>
      <c r="X917" s="1">
        <v>0</v>
      </c>
      <c r="Y917" s="1">
        <v>0</v>
      </c>
      <c r="AB917" s="304">
        <v>44499</v>
      </c>
      <c r="AC917" s="1">
        <v>1</v>
      </c>
      <c r="AD917" s="1" t="s">
        <v>3016</v>
      </c>
      <c r="AE917" s="1">
        <v>1</v>
      </c>
      <c r="AF917" s="1">
        <v>30</v>
      </c>
      <c r="AG917" s="1">
        <v>0</v>
      </c>
      <c r="AH917" s="1" t="s">
        <v>1454</v>
      </c>
      <c r="AI917" s="1" t="s">
        <v>1454</v>
      </c>
      <c r="AJ917" s="1" t="s">
        <v>1454</v>
      </c>
      <c r="AK917" s="1" t="s">
        <v>1454</v>
      </c>
      <c r="AL917" s="1" t="s">
        <v>1454</v>
      </c>
      <c r="AM917" s="1" t="s">
        <v>1454</v>
      </c>
      <c r="AN917" s="1">
        <v>1</v>
      </c>
      <c r="AO917" s="1">
        <v>1</v>
      </c>
      <c r="AP917" s="1" t="s">
        <v>3086</v>
      </c>
      <c r="AQ917" s="1" t="s">
        <v>1454</v>
      </c>
      <c r="AR917" s="2">
        <v>1185387</v>
      </c>
      <c r="AS917" s="1" t="s">
        <v>3018</v>
      </c>
      <c r="AT917" s="1">
        <v>43900</v>
      </c>
      <c r="AU917" s="1">
        <v>0</v>
      </c>
      <c r="AV917" s="1">
        <v>0</v>
      </c>
      <c r="AW917" s="1">
        <v>0</v>
      </c>
      <c r="AX917" s="1" t="s">
        <v>1454</v>
      </c>
      <c r="AY917" s="1">
        <v>900166251</v>
      </c>
      <c r="AZ917" s="1" t="s">
        <v>3019</v>
      </c>
      <c r="BA917" s="1">
        <v>0</v>
      </c>
    </row>
    <row r="918" spans="1:53" x14ac:dyDescent="0.25">
      <c r="A918" s="309">
        <f t="shared" si="14"/>
        <v>183651</v>
      </c>
      <c r="B918" s="1" t="s">
        <v>2639</v>
      </c>
      <c r="C918" s="1">
        <v>1130666757</v>
      </c>
      <c r="D918" s="1">
        <v>144105</v>
      </c>
      <c r="E918" s="1">
        <v>4</v>
      </c>
      <c r="F918" s="1">
        <v>1.1306667571246799E+18</v>
      </c>
      <c r="G918" s="304">
        <v>44315</v>
      </c>
      <c r="H918" s="304">
        <v>44864</v>
      </c>
      <c r="I918" s="1">
        <v>0</v>
      </c>
      <c r="J918" s="1">
        <v>1</v>
      </c>
      <c r="K918" s="1">
        <v>6</v>
      </c>
      <c r="L918" s="1">
        <v>30</v>
      </c>
      <c r="M918" s="1">
        <v>2</v>
      </c>
      <c r="N918" s="305">
        <v>19.2</v>
      </c>
      <c r="O918" s="305">
        <v>20983</v>
      </c>
      <c r="P918" s="2">
        <v>1000000</v>
      </c>
      <c r="Q918" s="2">
        <v>64667</v>
      </c>
      <c r="R918" s="2">
        <v>698811</v>
      </c>
      <c r="S918" s="1">
        <v>0</v>
      </c>
      <c r="T918" s="1">
        <v>0</v>
      </c>
      <c r="U918" s="1">
        <v>0</v>
      </c>
      <c r="W918" s="1">
        <v>0</v>
      </c>
      <c r="X918" s="1">
        <v>0</v>
      </c>
      <c r="Y918" s="1">
        <v>0</v>
      </c>
      <c r="AB918" s="304">
        <v>44499</v>
      </c>
      <c r="AC918" s="1">
        <v>1</v>
      </c>
      <c r="AD918" s="1" t="s">
        <v>3016</v>
      </c>
      <c r="AE918" s="1">
        <v>1</v>
      </c>
      <c r="AF918" s="1">
        <v>30</v>
      </c>
      <c r="AG918" s="1">
        <v>0</v>
      </c>
      <c r="AH918" s="1" t="s">
        <v>1454</v>
      </c>
      <c r="AI918" s="1" t="s">
        <v>1454</v>
      </c>
      <c r="AJ918" s="1" t="s">
        <v>1454</v>
      </c>
      <c r="AK918" s="1" t="s">
        <v>1454</v>
      </c>
      <c r="AL918" s="1" t="s">
        <v>1454</v>
      </c>
      <c r="AM918" s="1" t="s">
        <v>1454</v>
      </c>
      <c r="AN918" s="1">
        <v>1</v>
      </c>
      <c r="AO918" s="1">
        <v>1</v>
      </c>
      <c r="AP918" s="1" t="s">
        <v>3086</v>
      </c>
      <c r="AQ918" s="1" t="s">
        <v>1454</v>
      </c>
      <c r="AR918" s="2">
        <v>515160</v>
      </c>
      <c r="AS918" s="1" t="s">
        <v>3018</v>
      </c>
      <c r="AT918" s="1">
        <v>44315</v>
      </c>
      <c r="AU918" s="1">
        <v>0</v>
      </c>
      <c r="AV918" s="1">
        <v>0</v>
      </c>
      <c r="AW918" s="1">
        <v>0</v>
      </c>
      <c r="AX918" s="1" t="s">
        <v>1454</v>
      </c>
      <c r="AY918" s="1">
        <v>900771349</v>
      </c>
      <c r="AZ918" s="1" t="s">
        <v>3041</v>
      </c>
      <c r="BA918" s="1">
        <v>0</v>
      </c>
    </row>
    <row r="919" spans="1:53" x14ac:dyDescent="0.25">
      <c r="A919" s="309">
        <f t="shared" si="14"/>
        <v>3627013</v>
      </c>
      <c r="B919" s="1" t="s">
        <v>2639</v>
      </c>
      <c r="C919" s="1">
        <v>1144207047</v>
      </c>
      <c r="D919" s="1">
        <v>144105</v>
      </c>
      <c r="E919" s="1">
        <v>4</v>
      </c>
      <c r="F919" s="1">
        <v>1.14420704712038E+18</v>
      </c>
      <c r="G919" s="304">
        <v>44480</v>
      </c>
      <c r="H919" s="304">
        <v>45930</v>
      </c>
      <c r="I919" s="1">
        <v>0</v>
      </c>
      <c r="J919" s="1">
        <v>1</v>
      </c>
      <c r="K919" s="1">
        <v>1</v>
      </c>
      <c r="L919" s="1">
        <v>30</v>
      </c>
      <c r="M919" s="1">
        <v>2</v>
      </c>
      <c r="N919" s="305">
        <v>15.6</v>
      </c>
      <c r="O919" s="305">
        <v>16765</v>
      </c>
      <c r="P919" s="2">
        <v>4500000</v>
      </c>
      <c r="Q919" s="2">
        <v>127993</v>
      </c>
      <c r="R919" s="2">
        <v>4432757</v>
      </c>
      <c r="S919" s="1">
        <v>0</v>
      </c>
      <c r="T919" s="1">
        <v>0</v>
      </c>
      <c r="U919" s="1">
        <v>0</v>
      </c>
      <c r="W919" s="1">
        <v>0</v>
      </c>
      <c r="X919" s="1">
        <v>0</v>
      </c>
      <c r="Y919" s="1">
        <v>0</v>
      </c>
      <c r="AB919" s="304">
        <v>44499</v>
      </c>
      <c r="AC919" s="1">
        <v>1</v>
      </c>
      <c r="AD919" s="1" t="s">
        <v>3016</v>
      </c>
      <c r="AE919" s="1">
        <v>1</v>
      </c>
      <c r="AF919" s="1">
        <v>30</v>
      </c>
      <c r="AG919" s="1">
        <v>0</v>
      </c>
      <c r="AH919" s="1" t="s">
        <v>1454</v>
      </c>
      <c r="AI919" s="1" t="s">
        <v>1454</v>
      </c>
      <c r="AJ919" s="1" t="s">
        <v>1454</v>
      </c>
      <c r="AK919" s="1" t="s">
        <v>1454</v>
      </c>
      <c r="AL919" s="1" t="s">
        <v>1454</v>
      </c>
      <c r="AM919" s="1" t="s">
        <v>1454</v>
      </c>
      <c r="AN919" s="1">
        <v>1</v>
      </c>
      <c r="AO919" s="1">
        <v>1</v>
      </c>
      <c r="AP919" s="1" t="s">
        <v>3086</v>
      </c>
      <c r="AQ919" s="1" t="s">
        <v>1454</v>
      </c>
      <c r="AR919" s="2">
        <v>805744</v>
      </c>
      <c r="AS919" s="1" t="s">
        <v>3021</v>
      </c>
      <c r="AT919" s="1">
        <v>44480</v>
      </c>
      <c r="AU919" s="1">
        <v>0</v>
      </c>
      <c r="AV919" s="1">
        <v>0</v>
      </c>
      <c r="AW919" s="1">
        <v>0</v>
      </c>
      <c r="AX919" s="1" t="s">
        <v>1454</v>
      </c>
      <c r="AY919" s="1">
        <v>0</v>
      </c>
      <c r="AZ919" s="1" t="s">
        <v>3087</v>
      </c>
      <c r="BA919" s="1">
        <v>0</v>
      </c>
    </row>
    <row r="920" spans="1:53" x14ac:dyDescent="0.25">
      <c r="A920" s="309">
        <f t="shared" si="14"/>
        <v>700859</v>
      </c>
      <c r="B920" s="1" t="s">
        <v>2639</v>
      </c>
      <c r="C920" s="1">
        <v>1144207047</v>
      </c>
      <c r="D920" s="1">
        <v>144105</v>
      </c>
      <c r="E920" s="1">
        <v>4</v>
      </c>
      <c r="F920" s="1">
        <v>1.1442070471246799E+18</v>
      </c>
      <c r="G920" s="304">
        <v>44049</v>
      </c>
      <c r="H920" s="304">
        <v>44772</v>
      </c>
      <c r="I920" s="1">
        <v>0</v>
      </c>
      <c r="J920" s="1">
        <v>1</v>
      </c>
      <c r="K920" s="1">
        <v>4</v>
      </c>
      <c r="L920" s="1">
        <v>30</v>
      </c>
      <c r="M920" s="1">
        <v>2</v>
      </c>
      <c r="N920" s="305">
        <v>21.6</v>
      </c>
      <c r="O920" s="305">
        <v>23872</v>
      </c>
      <c r="P920" s="2">
        <v>1000000</v>
      </c>
      <c r="Q920" s="2">
        <v>51823</v>
      </c>
      <c r="R920" s="2">
        <v>856555</v>
      </c>
      <c r="S920" s="1">
        <v>0</v>
      </c>
      <c r="T920" s="1">
        <v>0</v>
      </c>
      <c r="U920" s="1">
        <v>0</v>
      </c>
      <c r="W920" s="1">
        <v>0</v>
      </c>
      <c r="X920" s="1">
        <v>0</v>
      </c>
      <c r="Y920" s="1">
        <v>0</v>
      </c>
      <c r="AB920" s="304">
        <v>44499</v>
      </c>
      <c r="AC920" s="1">
        <v>1</v>
      </c>
      <c r="AD920" s="1" t="s">
        <v>3016</v>
      </c>
      <c r="AE920" s="1">
        <v>1</v>
      </c>
      <c r="AF920" s="1">
        <v>30</v>
      </c>
      <c r="AG920" s="1">
        <v>0</v>
      </c>
      <c r="AH920" s="1" t="s">
        <v>1454</v>
      </c>
      <c r="AI920" s="1" t="s">
        <v>1454</v>
      </c>
      <c r="AJ920" s="1" t="s">
        <v>1454</v>
      </c>
      <c r="AK920" s="1" t="s">
        <v>1454</v>
      </c>
      <c r="AL920" s="1" t="s">
        <v>1454</v>
      </c>
      <c r="AM920" s="1" t="s">
        <v>1454</v>
      </c>
      <c r="AN920" s="1">
        <v>1</v>
      </c>
      <c r="AO920" s="1">
        <v>1</v>
      </c>
      <c r="AP920" s="1" t="s">
        <v>3086</v>
      </c>
      <c r="AQ920" s="1" t="s">
        <v>1454</v>
      </c>
      <c r="AR920" s="2">
        <v>155696</v>
      </c>
      <c r="AS920" s="1" t="s">
        <v>3018</v>
      </c>
      <c r="AT920" s="1">
        <v>44049</v>
      </c>
      <c r="AU920" s="1">
        <v>0</v>
      </c>
      <c r="AV920" s="1">
        <v>0</v>
      </c>
      <c r="AW920" s="1">
        <v>0</v>
      </c>
      <c r="AX920" s="1" t="s">
        <v>1454</v>
      </c>
      <c r="AY920" s="1">
        <v>0</v>
      </c>
      <c r="AZ920" s="1" t="s">
        <v>3087</v>
      </c>
      <c r="BA920" s="1">
        <v>0</v>
      </c>
    </row>
    <row r="921" spans="1:53" x14ac:dyDescent="0.25">
      <c r="A921" s="309">
        <f t="shared" si="14"/>
        <v>0</v>
      </c>
      <c r="B921" s="1" t="s">
        <v>2639</v>
      </c>
      <c r="C921" s="1">
        <v>94425267</v>
      </c>
      <c r="D921" s="1">
        <v>144105</v>
      </c>
      <c r="E921" s="1">
        <v>4</v>
      </c>
      <c r="F921" s="1">
        <v>9.4425267124688992E+16</v>
      </c>
      <c r="G921" s="304">
        <v>44291</v>
      </c>
      <c r="H921" s="304">
        <v>44834</v>
      </c>
      <c r="I921" s="1">
        <v>0</v>
      </c>
      <c r="J921" s="1">
        <v>1</v>
      </c>
      <c r="K921" s="1">
        <v>7</v>
      </c>
      <c r="L921" s="1">
        <v>30</v>
      </c>
      <c r="M921" s="1">
        <v>2</v>
      </c>
      <c r="N921" s="305">
        <v>19.2</v>
      </c>
      <c r="O921" s="305">
        <v>20983</v>
      </c>
      <c r="P921" s="2">
        <v>1400000</v>
      </c>
      <c r="Q921" s="2">
        <v>90534</v>
      </c>
      <c r="R921" s="2">
        <v>903941</v>
      </c>
      <c r="S921" s="1">
        <v>0</v>
      </c>
      <c r="T921" s="1">
        <v>0</v>
      </c>
      <c r="U921" s="1">
        <v>0</v>
      </c>
      <c r="W921" s="1">
        <v>0</v>
      </c>
      <c r="X921" s="1">
        <v>0</v>
      </c>
      <c r="Y921" s="1">
        <v>0</v>
      </c>
      <c r="AB921" s="304">
        <v>44499</v>
      </c>
      <c r="AC921" s="1">
        <v>1</v>
      </c>
      <c r="AD921" s="1" t="s">
        <v>3016</v>
      </c>
      <c r="AE921" s="1">
        <v>1</v>
      </c>
      <c r="AF921" s="1">
        <v>30</v>
      </c>
      <c r="AG921" s="1">
        <v>0</v>
      </c>
      <c r="AH921" s="1" t="s">
        <v>1454</v>
      </c>
      <c r="AI921" s="1" t="s">
        <v>1454</v>
      </c>
      <c r="AJ921" s="1" t="s">
        <v>1454</v>
      </c>
      <c r="AK921" s="1" t="s">
        <v>1454</v>
      </c>
      <c r="AL921" s="1" t="s">
        <v>1454</v>
      </c>
      <c r="AM921" s="1" t="s">
        <v>1454</v>
      </c>
      <c r="AN921" s="1">
        <v>1</v>
      </c>
      <c r="AO921" s="1">
        <v>1</v>
      </c>
      <c r="AP921" s="1" t="s">
        <v>3086</v>
      </c>
      <c r="AQ921" s="1" t="s">
        <v>1454</v>
      </c>
      <c r="AR921" s="2">
        <v>961440</v>
      </c>
      <c r="AS921" s="1" t="s">
        <v>3018</v>
      </c>
      <c r="AT921" s="1">
        <v>44291</v>
      </c>
      <c r="AU921" s="1">
        <v>0</v>
      </c>
      <c r="AV921" s="1">
        <v>0</v>
      </c>
      <c r="AW921" s="1">
        <v>0</v>
      </c>
      <c r="AX921" s="1" t="s">
        <v>1454</v>
      </c>
      <c r="AY921" s="1">
        <v>0</v>
      </c>
      <c r="AZ921" s="1" t="s">
        <v>3087</v>
      </c>
      <c r="BA921" s="1">
        <v>0</v>
      </c>
    </row>
    <row r="922" spans="1:53" x14ac:dyDescent="0.25">
      <c r="A922" s="309">
        <f t="shared" si="14"/>
        <v>2175319</v>
      </c>
      <c r="B922" s="1" t="s">
        <v>2639</v>
      </c>
      <c r="C922" s="1">
        <v>75078840</v>
      </c>
      <c r="D922" s="1">
        <v>144105</v>
      </c>
      <c r="E922" s="1">
        <v>4</v>
      </c>
      <c r="F922" s="1">
        <v>7.5078840124688096E+16</v>
      </c>
      <c r="G922" s="304">
        <v>44022</v>
      </c>
      <c r="H922" s="304">
        <v>44377</v>
      </c>
      <c r="I922" s="1">
        <v>0</v>
      </c>
      <c r="J922" s="1">
        <v>1</v>
      </c>
      <c r="K922" s="1">
        <v>1</v>
      </c>
      <c r="L922" s="1">
        <v>30</v>
      </c>
      <c r="M922" s="1">
        <v>2</v>
      </c>
      <c r="N922" s="305">
        <v>21.6</v>
      </c>
      <c r="O922" s="305">
        <v>23872</v>
      </c>
      <c r="P922" s="2">
        <v>3700000</v>
      </c>
      <c r="Q922" s="2">
        <v>346100</v>
      </c>
      <c r="R922" s="2">
        <v>3411261</v>
      </c>
      <c r="S922" s="1">
        <v>0</v>
      </c>
      <c r="T922" s="1">
        <v>0</v>
      </c>
      <c r="U922" s="1">
        <v>0</v>
      </c>
      <c r="W922" s="1">
        <v>0</v>
      </c>
      <c r="X922" s="1">
        <v>0</v>
      </c>
      <c r="Y922" s="1">
        <v>0</v>
      </c>
      <c r="AB922" s="304">
        <v>44500</v>
      </c>
      <c r="AC922" s="1">
        <v>1</v>
      </c>
      <c r="AD922" s="1" t="s">
        <v>3016</v>
      </c>
      <c r="AE922" s="1">
        <v>1</v>
      </c>
      <c r="AF922" s="1">
        <v>30</v>
      </c>
      <c r="AG922" s="1">
        <v>0</v>
      </c>
      <c r="AH922" s="1" t="s">
        <v>1454</v>
      </c>
      <c r="AI922" s="1" t="s">
        <v>1454</v>
      </c>
      <c r="AJ922" s="1" t="s">
        <v>1454</v>
      </c>
      <c r="AK922" s="1" t="s">
        <v>1454</v>
      </c>
      <c r="AL922" s="1" t="s">
        <v>1454</v>
      </c>
      <c r="AM922" s="1" t="s">
        <v>1454</v>
      </c>
      <c r="AN922" s="1">
        <v>1</v>
      </c>
      <c r="AO922" s="1">
        <v>1</v>
      </c>
      <c r="AP922" s="1" t="s">
        <v>3086</v>
      </c>
      <c r="AQ922" s="1" t="s">
        <v>1454</v>
      </c>
      <c r="AR922" s="2">
        <v>1235942</v>
      </c>
      <c r="AS922" s="1" t="s">
        <v>3018</v>
      </c>
      <c r="AT922" s="1">
        <v>44022</v>
      </c>
      <c r="AU922" s="1">
        <v>0</v>
      </c>
      <c r="AV922" s="1">
        <v>0</v>
      </c>
      <c r="AW922" s="1">
        <v>0</v>
      </c>
      <c r="AX922" s="1" t="s">
        <v>1454</v>
      </c>
      <c r="AY922" s="1">
        <v>0</v>
      </c>
      <c r="AZ922" s="1" t="s">
        <v>3087</v>
      </c>
      <c r="BA922" s="1">
        <v>0</v>
      </c>
    </row>
    <row r="923" spans="1:53" x14ac:dyDescent="0.25">
      <c r="A923" s="309">
        <f t="shared" si="14"/>
        <v>0</v>
      </c>
      <c r="B923" s="1" t="s">
        <v>2639</v>
      </c>
      <c r="C923" s="1">
        <v>1151945007</v>
      </c>
      <c r="D923" s="1">
        <v>144105</v>
      </c>
      <c r="E923" s="1">
        <v>4</v>
      </c>
      <c r="F923" s="1">
        <v>1.1519450071246799E+18</v>
      </c>
      <c r="G923" s="304">
        <v>44153</v>
      </c>
      <c r="H923" s="304">
        <v>44895</v>
      </c>
      <c r="I923" s="1">
        <v>0</v>
      </c>
      <c r="J923" s="1">
        <v>1</v>
      </c>
      <c r="K923" s="1">
        <v>11</v>
      </c>
      <c r="L923" s="1">
        <v>30</v>
      </c>
      <c r="M923" s="1">
        <v>2</v>
      </c>
      <c r="N923" s="305">
        <v>21.6</v>
      </c>
      <c r="O923" s="305">
        <v>23872</v>
      </c>
      <c r="P923" s="2">
        <v>1200000</v>
      </c>
      <c r="Q923" s="2">
        <v>62372</v>
      </c>
      <c r="R923" s="2">
        <v>714877</v>
      </c>
      <c r="S923" s="1">
        <v>0</v>
      </c>
      <c r="T923" s="1">
        <v>0</v>
      </c>
      <c r="U923" s="1">
        <v>0</v>
      </c>
      <c r="W923" s="1">
        <v>0</v>
      </c>
      <c r="X923" s="1">
        <v>0</v>
      </c>
      <c r="Y923" s="1">
        <v>0</v>
      </c>
      <c r="AB923" s="304">
        <v>44500</v>
      </c>
      <c r="AC923" s="1">
        <v>1</v>
      </c>
      <c r="AD923" s="1" t="s">
        <v>3016</v>
      </c>
      <c r="AE923" s="1">
        <v>1</v>
      </c>
      <c r="AF923" s="1">
        <v>30</v>
      </c>
      <c r="AG923" s="1">
        <v>0</v>
      </c>
      <c r="AH923" s="1" t="s">
        <v>1454</v>
      </c>
      <c r="AI923" s="1" t="s">
        <v>1454</v>
      </c>
      <c r="AJ923" s="1" t="s">
        <v>1454</v>
      </c>
      <c r="AK923" s="1" t="s">
        <v>1454</v>
      </c>
      <c r="AL923" s="1" t="s">
        <v>1454</v>
      </c>
      <c r="AM923" s="1" t="s">
        <v>1454</v>
      </c>
      <c r="AN923" s="1">
        <v>1</v>
      </c>
      <c r="AO923" s="1">
        <v>1</v>
      </c>
      <c r="AP923" s="1" t="s">
        <v>3086</v>
      </c>
      <c r="AQ923" s="1" t="s">
        <v>1454</v>
      </c>
      <c r="AR923" s="2">
        <v>905637</v>
      </c>
      <c r="AS923" s="1" t="s">
        <v>3018</v>
      </c>
      <c r="AT923" s="1">
        <v>44153</v>
      </c>
      <c r="AU923" s="1">
        <v>0</v>
      </c>
      <c r="AV923" s="1">
        <v>0</v>
      </c>
      <c r="AW923" s="1">
        <v>0</v>
      </c>
      <c r="AX923" s="1" t="s">
        <v>1454</v>
      </c>
      <c r="AY923" s="1">
        <v>900771349</v>
      </c>
      <c r="AZ923" s="1" t="s">
        <v>3041</v>
      </c>
      <c r="BA923" s="1">
        <v>0</v>
      </c>
    </row>
    <row r="924" spans="1:53" x14ac:dyDescent="0.25">
      <c r="A924" s="309">
        <f t="shared" si="14"/>
        <v>8852106</v>
      </c>
      <c r="B924" s="1" t="s">
        <v>2639</v>
      </c>
      <c r="C924" s="1">
        <v>66826029</v>
      </c>
      <c r="D924" s="1">
        <v>144105</v>
      </c>
      <c r="E924" s="1">
        <v>4</v>
      </c>
      <c r="F924" s="1">
        <v>6.68260291182892E+16</v>
      </c>
      <c r="G924" s="304">
        <v>44376</v>
      </c>
      <c r="H924" s="304">
        <v>46568</v>
      </c>
      <c r="I924" s="1">
        <v>0</v>
      </c>
      <c r="J924" s="1">
        <v>1</v>
      </c>
      <c r="K924" s="1">
        <v>4</v>
      </c>
      <c r="L924" s="1">
        <v>30</v>
      </c>
      <c r="M924" s="1">
        <v>2</v>
      </c>
      <c r="N924" s="305">
        <v>15.6</v>
      </c>
      <c r="O924" s="305">
        <v>16765</v>
      </c>
      <c r="P924" s="2">
        <v>10100000</v>
      </c>
      <c r="Q924" s="2">
        <v>220201</v>
      </c>
      <c r="R924" s="2">
        <v>9757743</v>
      </c>
      <c r="S924" s="1">
        <v>0</v>
      </c>
      <c r="T924" s="1">
        <v>0</v>
      </c>
      <c r="U924" s="1">
        <v>0</v>
      </c>
      <c r="W924" s="1">
        <v>0</v>
      </c>
      <c r="X924" s="1">
        <v>0</v>
      </c>
      <c r="Y924" s="1">
        <v>0</v>
      </c>
      <c r="AB924" s="304">
        <v>44499</v>
      </c>
      <c r="AC924" s="1">
        <v>1</v>
      </c>
      <c r="AD924" s="1" t="s">
        <v>3016</v>
      </c>
      <c r="AE924" s="1">
        <v>1</v>
      </c>
      <c r="AF924" s="1">
        <v>30</v>
      </c>
      <c r="AG924" s="1">
        <v>0</v>
      </c>
      <c r="AH924" s="1" t="s">
        <v>1454</v>
      </c>
      <c r="AI924" s="1" t="s">
        <v>1454</v>
      </c>
      <c r="AJ924" s="1" t="s">
        <v>1454</v>
      </c>
      <c r="AK924" s="1" t="s">
        <v>1454</v>
      </c>
      <c r="AL924" s="1" t="s">
        <v>1454</v>
      </c>
      <c r="AM924" s="1" t="s">
        <v>1454</v>
      </c>
      <c r="AN924" s="1">
        <v>1</v>
      </c>
      <c r="AO924" s="1">
        <v>1</v>
      </c>
      <c r="AP924" s="1" t="s">
        <v>3086</v>
      </c>
      <c r="AQ924" s="1" t="s">
        <v>1454</v>
      </c>
      <c r="AR924" s="2">
        <v>905637</v>
      </c>
      <c r="AS924" s="1" t="s">
        <v>3024</v>
      </c>
      <c r="AT924" s="1">
        <v>44376</v>
      </c>
      <c r="AU924" s="1">
        <v>0</v>
      </c>
      <c r="AV924" s="1">
        <v>0</v>
      </c>
      <c r="AW924" s="1">
        <v>0</v>
      </c>
      <c r="AX924" s="1" t="s">
        <v>1454</v>
      </c>
      <c r="AY924" s="1">
        <v>900771349</v>
      </c>
      <c r="AZ924" s="1" t="s">
        <v>3041</v>
      </c>
      <c r="BA924" s="1">
        <v>0</v>
      </c>
    </row>
    <row r="925" spans="1:53" x14ac:dyDescent="0.25">
      <c r="A925" s="309">
        <f t="shared" si="14"/>
        <v>9381620</v>
      </c>
      <c r="B925" s="1" t="s">
        <v>2639</v>
      </c>
      <c r="C925" s="1">
        <v>1113663482</v>
      </c>
      <c r="D925" s="1">
        <v>144105</v>
      </c>
      <c r="E925" s="1">
        <v>4</v>
      </c>
      <c r="F925" s="1">
        <v>1.11366348212038E+18</v>
      </c>
      <c r="G925" s="304">
        <v>44410</v>
      </c>
      <c r="H925" s="304">
        <v>46233</v>
      </c>
      <c r="I925" s="1">
        <v>0</v>
      </c>
      <c r="J925" s="1">
        <v>1</v>
      </c>
      <c r="K925" s="1">
        <v>3</v>
      </c>
      <c r="L925" s="1">
        <v>30</v>
      </c>
      <c r="M925" s="1">
        <v>2</v>
      </c>
      <c r="N925" s="305">
        <v>15.6</v>
      </c>
      <c r="O925" s="305">
        <v>16765</v>
      </c>
      <c r="P925" s="2">
        <v>10000000</v>
      </c>
      <c r="Q925" s="2">
        <v>244245</v>
      </c>
      <c r="R925" s="2">
        <v>9667820</v>
      </c>
      <c r="S925" s="1">
        <v>0</v>
      </c>
      <c r="T925" s="1">
        <v>0</v>
      </c>
      <c r="U925" s="1">
        <v>0</v>
      </c>
      <c r="W925" s="1">
        <v>0</v>
      </c>
      <c r="X925" s="1">
        <v>0</v>
      </c>
      <c r="Y925" s="1">
        <v>0</v>
      </c>
      <c r="AB925" s="304">
        <v>44499</v>
      </c>
      <c r="AC925" s="1">
        <v>1</v>
      </c>
      <c r="AD925" s="1" t="s">
        <v>3016</v>
      </c>
      <c r="AE925" s="1">
        <v>1</v>
      </c>
      <c r="AF925" s="1">
        <v>30</v>
      </c>
      <c r="AG925" s="1">
        <v>0</v>
      </c>
      <c r="AH925" s="1" t="s">
        <v>1454</v>
      </c>
      <c r="AI925" s="1" t="s">
        <v>1454</v>
      </c>
      <c r="AJ925" s="1" t="s">
        <v>1454</v>
      </c>
      <c r="AK925" s="1" t="s">
        <v>1454</v>
      </c>
      <c r="AL925" s="1" t="s">
        <v>1454</v>
      </c>
      <c r="AM925" s="1" t="s">
        <v>1454</v>
      </c>
      <c r="AN925" s="1">
        <v>1</v>
      </c>
      <c r="AO925" s="1">
        <v>1</v>
      </c>
      <c r="AP925" s="1" t="s">
        <v>3086</v>
      </c>
      <c r="AQ925" s="1" t="s">
        <v>1454</v>
      </c>
      <c r="AR925" s="2">
        <v>286200</v>
      </c>
      <c r="AS925" s="1" t="s">
        <v>3021</v>
      </c>
      <c r="AT925" s="1">
        <v>44410</v>
      </c>
      <c r="AU925" s="1">
        <v>0</v>
      </c>
      <c r="AV925" s="1">
        <v>0</v>
      </c>
      <c r="AW925" s="1">
        <v>0</v>
      </c>
      <c r="AX925" s="1" t="s">
        <v>1454</v>
      </c>
      <c r="AY925" s="1">
        <v>800087565</v>
      </c>
      <c r="AZ925" s="1" t="s">
        <v>3088</v>
      </c>
      <c r="BA925" s="1">
        <v>0</v>
      </c>
    </row>
    <row r="926" spans="1:53" x14ac:dyDescent="0.25">
      <c r="A926" s="309">
        <f t="shared" si="14"/>
        <v>756510</v>
      </c>
      <c r="B926" s="1" t="s">
        <v>2639</v>
      </c>
      <c r="C926" s="1">
        <v>1112490194</v>
      </c>
      <c r="D926" s="1">
        <v>144105</v>
      </c>
      <c r="E926" s="1">
        <v>4</v>
      </c>
      <c r="F926" s="1">
        <v>1.11249019412038E+18</v>
      </c>
      <c r="G926" s="304">
        <v>44097</v>
      </c>
      <c r="H926" s="304">
        <v>45199</v>
      </c>
      <c r="I926" s="1">
        <v>0</v>
      </c>
      <c r="J926" s="1">
        <v>1</v>
      </c>
      <c r="K926" s="1">
        <v>13</v>
      </c>
      <c r="L926" s="1">
        <v>30</v>
      </c>
      <c r="M926" s="1">
        <v>2</v>
      </c>
      <c r="N926" s="305">
        <v>18</v>
      </c>
      <c r="O926" s="305">
        <v>19562</v>
      </c>
      <c r="P926" s="2">
        <v>4100000</v>
      </c>
      <c r="Q926" s="2">
        <v>149462</v>
      </c>
      <c r="R926" s="2">
        <v>2873137</v>
      </c>
      <c r="S926" s="1">
        <v>0</v>
      </c>
      <c r="T926" s="1">
        <v>0</v>
      </c>
      <c r="U926" s="1">
        <v>0</v>
      </c>
      <c r="W926" s="1">
        <v>0</v>
      </c>
      <c r="X926" s="1">
        <v>0</v>
      </c>
      <c r="Y926" s="1">
        <v>0</v>
      </c>
      <c r="AB926" s="304">
        <v>44499</v>
      </c>
      <c r="AC926" s="1">
        <v>1</v>
      </c>
      <c r="AD926" s="1" t="s">
        <v>3016</v>
      </c>
      <c r="AE926" s="1">
        <v>1</v>
      </c>
      <c r="AF926" s="1">
        <v>30</v>
      </c>
      <c r="AG926" s="1">
        <v>0</v>
      </c>
      <c r="AH926" s="1" t="s">
        <v>1454</v>
      </c>
      <c r="AI926" s="1" t="s">
        <v>1454</v>
      </c>
      <c r="AJ926" s="1" t="s">
        <v>1454</v>
      </c>
      <c r="AK926" s="1" t="s">
        <v>1454</v>
      </c>
      <c r="AL926" s="1" t="s">
        <v>1454</v>
      </c>
      <c r="AM926" s="1" t="s">
        <v>1454</v>
      </c>
      <c r="AN926" s="1">
        <v>1</v>
      </c>
      <c r="AO926" s="1">
        <v>1</v>
      </c>
      <c r="AP926" s="1" t="s">
        <v>3086</v>
      </c>
      <c r="AQ926" s="1" t="s">
        <v>1454</v>
      </c>
      <c r="AR926" s="2">
        <v>2116627</v>
      </c>
      <c r="AS926" s="1" t="s">
        <v>3021</v>
      </c>
      <c r="AT926" s="1">
        <v>44097</v>
      </c>
      <c r="AU926" s="1">
        <v>0</v>
      </c>
      <c r="AV926" s="1">
        <v>0</v>
      </c>
      <c r="AW926" s="1">
        <v>0</v>
      </c>
      <c r="AX926" s="1" t="s">
        <v>1454</v>
      </c>
      <c r="AY926" s="1">
        <v>0</v>
      </c>
      <c r="AZ926" s="1">
        <v>0</v>
      </c>
      <c r="BA926" s="1">
        <v>0</v>
      </c>
    </row>
    <row r="927" spans="1:53" x14ac:dyDescent="0.25">
      <c r="A927" s="309">
        <f t="shared" si="14"/>
        <v>25633</v>
      </c>
      <c r="B927" s="1" t="s">
        <v>2639</v>
      </c>
      <c r="C927" s="1">
        <v>1112490194</v>
      </c>
      <c r="D927" s="1">
        <v>144105</v>
      </c>
      <c r="E927" s="1">
        <v>4</v>
      </c>
      <c r="F927" s="1">
        <v>1.11249019411718E+18</v>
      </c>
      <c r="G927" s="304">
        <v>43801</v>
      </c>
      <c r="H927" s="304">
        <v>44530</v>
      </c>
      <c r="I927" s="1">
        <v>0</v>
      </c>
      <c r="J927" s="1">
        <v>1</v>
      </c>
      <c r="K927" s="1">
        <v>21</v>
      </c>
      <c r="L927" s="1">
        <v>30</v>
      </c>
      <c r="M927" s="1">
        <v>2</v>
      </c>
      <c r="N927" s="305">
        <v>11.76</v>
      </c>
      <c r="O927" s="305">
        <v>12415</v>
      </c>
      <c r="P927" s="2">
        <v>1000000</v>
      </c>
      <c r="Q927" s="2">
        <v>33108</v>
      </c>
      <c r="R927" s="2">
        <v>97351</v>
      </c>
      <c r="S927" s="1">
        <v>0</v>
      </c>
      <c r="T927" s="1">
        <v>0</v>
      </c>
      <c r="U927" s="1">
        <v>0</v>
      </c>
      <c r="W927" s="1">
        <v>0</v>
      </c>
      <c r="X927" s="1">
        <v>0</v>
      </c>
      <c r="Y927" s="1">
        <v>0</v>
      </c>
      <c r="AB927" s="304">
        <v>44499</v>
      </c>
      <c r="AC927" s="1">
        <v>1</v>
      </c>
      <c r="AD927" s="1" t="s">
        <v>3016</v>
      </c>
      <c r="AE927" s="1">
        <v>1</v>
      </c>
      <c r="AF927" s="1">
        <v>30</v>
      </c>
      <c r="AG927" s="1">
        <v>0</v>
      </c>
      <c r="AH927" s="1" t="s">
        <v>1454</v>
      </c>
      <c r="AI927" s="1" t="s">
        <v>1454</v>
      </c>
      <c r="AJ927" s="1" t="s">
        <v>1454</v>
      </c>
      <c r="AK927" s="1" t="s">
        <v>1454</v>
      </c>
      <c r="AL927" s="1" t="s">
        <v>1454</v>
      </c>
      <c r="AM927" s="1" t="s">
        <v>1454</v>
      </c>
      <c r="AN927" s="1">
        <v>1</v>
      </c>
      <c r="AO927" s="1">
        <v>1</v>
      </c>
      <c r="AP927" s="1" t="s">
        <v>3086</v>
      </c>
      <c r="AQ927" s="1" t="s">
        <v>1454</v>
      </c>
      <c r="AR927" s="2">
        <v>71718</v>
      </c>
      <c r="AS927" s="1" t="s">
        <v>3025</v>
      </c>
      <c r="AT927" s="1">
        <v>43801</v>
      </c>
      <c r="AU927" s="1">
        <v>0</v>
      </c>
      <c r="AV927" s="1">
        <v>0</v>
      </c>
      <c r="AW927" s="1">
        <v>0</v>
      </c>
      <c r="AX927" s="1" t="s">
        <v>1454</v>
      </c>
      <c r="AY927" s="1">
        <v>0</v>
      </c>
      <c r="AZ927" s="1">
        <v>0</v>
      </c>
      <c r="BA927" s="1">
        <v>0</v>
      </c>
    </row>
    <row r="928" spans="1:53" x14ac:dyDescent="0.25">
      <c r="A928" s="309">
        <f t="shared" si="14"/>
        <v>2964145</v>
      </c>
      <c r="B928" s="1" t="s">
        <v>2639</v>
      </c>
      <c r="C928" s="1">
        <v>1144175543</v>
      </c>
      <c r="D928" s="1">
        <v>144105</v>
      </c>
      <c r="E928" s="1">
        <v>4</v>
      </c>
      <c r="F928" s="1">
        <v>1.14417554311778E+18</v>
      </c>
      <c r="G928" s="304">
        <v>43952</v>
      </c>
      <c r="H928" s="304">
        <v>46142</v>
      </c>
      <c r="I928" s="1">
        <v>0</v>
      </c>
      <c r="J928" s="1">
        <v>1</v>
      </c>
      <c r="K928" s="1">
        <v>16</v>
      </c>
      <c r="L928" s="1">
        <v>30</v>
      </c>
      <c r="M928" s="1">
        <v>2</v>
      </c>
      <c r="N928" s="305">
        <v>18</v>
      </c>
      <c r="O928" s="305">
        <v>19562</v>
      </c>
      <c r="P928" s="2">
        <v>5500000</v>
      </c>
      <c r="Q928" s="2">
        <v>126340</v>
      </c>
      <c r="R928" s="2">
        <v>4736102</v>
      </c>
      <c r="S928" s="1">
        <v>0</v>
      </c>
      <c r="T928" s="1">
        <v>0</v>
      </c>
      <c r="U928" s="1">
        <v>0</v>
      </c>
      <c r="W928" s="1">
        <v>0</v>
      </c>
      <c r="X928" s="1">
        <v>0</v>
      </c>
      <c r="Y928" s="1">
        <v>0</v>
      </c>
      <c r="AB928" s="304">
        <v>44499</v>
      </c>
      <c r="AC928" s="1">
        <v>1</v>
      </c>
      <c r="AD928" s="1" t="s">
        <v>3016</v>
      </c>
      <c r="AE928" s="1">
        <v>1</v>
      </c>
      <c r="AF928" s="1">
        <v>30</v>
      </c>
      <c r="AG928" s="1">
        <v>0</v>
      </c>
      <c r="AH928" s="1" t="s">
        <v>1454</v>
      </c>
      <c r="AI928" s="1" t="s">
        <v>1454</v>
      </c>
      <c r="AJ928" s="1" t="s">
        <v>1454</v>
      </c>
      <c r="AK928" s="1" t="s">
        <v>1454</v>
      </c>
      <c r="AL928" s="1" t="s">
        <v>1454</v>
      </c>
      <c r="AM928" s="1" t="s">
        <v>1454</v>
      </c>
      <c r="AN928" s="1">
        <v>1</v>
      </c>
      <c r="AO928" s="1">
        <v>1</v>
      </c>
      <c r="AP928" s="1" t="s">
        <v>3086</v>
      </c>
      <c r="AQ928" s="1" t="s">
        <v>1454</v>
      </c>
      <c r="AR928" s="2">
        <v>1771957</v>
      </c>
      <c r="AS928" s="1" t="s">
        <v>3026</v>
      </c>
      <c r="AT928" s="1">
        <v>43952</v>
      </c>
      <c r="AU928" s="1">
        <v>0</v>
      </c>
      <c r="AV928" s="1">
        <v>0</v>
      </c>
      <c r="AW928" s="1">
        <v>0</v>
      </c>
      <c r="AX928" s="1" t="s">
        <v>1454</v>
      </c>
      <c r="AY928" s="1">
        <v>0</v>
      </c>
      <c r="AZ928" s="1">
        <v>0</v>
      </c>
      <c r="BA928" s="1">
        <v>0</v>
      </c>
    </row>
    <row r="929" spans="1:53" x14ac:dyDescent="0.25">
      <c r="A929" s="309">
        <f t="shared" si="14"/>
        <v>0</v>
      </c>
      <c r="B929" s="1" t="s">
        <v>2639</v>
      </c>
      <c r="C929" s="1">
        <v>29507828</v>
      </c>
      <c r="D929" s="1">
        <v>144105</v>
      </c>
      <c r="E929" s="1">
        <v>4</v>
      </c>
      <c r="F929" s="1">
        <v>2.95078281130141E+16</v>
      </c>
      <c r="G929" s="304">
        <v>44470</v>
      </c>
      <c r="H929" s="304">
        <v>44650</v>
      </c>
      <c r="I929" s="1">
        <v>0</v>
      </c>
      <c r="J929" s="1">
        <v>1</v>
      </c>
      <c r="K929" s="1">
        <v>1</v>
      </c>
      <c r="L929" s="1">
        <v>30</v>
      </c>
      <c r="M929" s="1">
        <v>2</v>
      </c>
      <c r="N929" s="305">
        <v>19.8</v>
      </c>
      <c r="O929" s="305">
        <v>21699</v>
      </c>
      <c r="P929" s="2">
        <v>540000</v>
      </c>
      <c r="Q929" s="2">
        <v>95346</v>
      </c>
      <c r="R929" s="2">
        <v>453694</v>
      </c>
      <c r="S929" s="1">
        <v>0</v>
      </c>
      <c r="T929" s="1">
        <v>0</v>
      </c>
      <c r="U929" s="1">
        <v>0</v>
      </c>
      <c r="W929" s="1">
        <v>0</v>
      </c>
      <c r="X929" s="1">
        <v>0</v>
      </c>
      <c r="Y929" s="1">
        <v>0</v>
      </c>
      <c r="AB929" s="304">
        <v>44499</v>
      </c>
      <c r="AC929" s="1">
        <v>1</v>
      </c>
      <c r="AD929" s="1" t="s">
        <v>3016</v>
      </c>
      <c r="AE929" s="1">
        <v>1</v>
      </c>
      <c r="AF929" s="1">
        <v>30</v>
      </c>
      <c r="AG929" s="1">
        <v>0</v>
      </c>
      <c r="AH929" s="1" t="s">
        <v>1454</v>
      </c>
      <c r="AI929" s="1" t="s">
        <v>1454</v>
      </c>
      <c r="AJ929" s="1" t="s">
        <v>1454</v>
      </c>
      <c r="AK929" s="1" t="s">
        <v>1454</v>
      </c>
      <c r="AL929" s="1" t="s">
        <v>1454</v>
      </c>
      <c r="AM929" s="1" t="s">
        <v>1454</v>
      </c>
      <c r="AN929" s="1">
        <v>1</v>
      </c>
      <c r="AO929" s="1">
        <v>1</v>
      </c>
      <c r="AP929" s="1" t="s">
        <v>3086</v>
      </c>
      <c r="AQ929" s="1" t="s">
        <v>1454</v>
      </c>
      <c r="AR929" s="2">
        <v>1451613</v>
      </c>
      <c r="AS929" s="1" t="s">
        <v>3078</v>
      </c>
      <c r="AT929" s="1">
        <v>44470</v>
      </c>
      <c r="AU929" s="1">
        <v>0</v>
      </c>
      <c r="AV929" s="1">
        <v>0</v>
      </c>
      <c r="AW929" s="1">
        <v>0</v>
      </c>
      <c r="AX929" s="1" t="s">
        <v>1454</v>
      </c>
      <c r="AY929" s="1">
        <v>0</v>
      </c>
      <c r="AZ929" s="1">
        <v>0</v>
      </c>
      <c r="BA929" s="1">
        <v>0</v>
      </c>
    </row>
    <row r="930" spans="1:53" x14ac:dyDescent="0.25">
      <c r="A930" s="309">
        <f t="shared" si="14"/>
        <v>37964</v>
      </c>
      <c r="B930" s="1" t="s">
        <v>2639</v>
      </c>
      <c r="C930" s="1">
        <v>31324798</v>
      </c>
      <c r="D930" s="1">
        <v>144105</v>
      </c>
      <c r="E930" s="1">
        <v>4</v>
      </c>
      <c r="F930" s="1">
        <v>3.13247981246883E+16</v>
      </c>
      <c r="G930" s="304">
        <v>44063</v>
      </c>
      <c r="H930" s="304">
        <v>44803</v>
      </c>
      <c r="I930" s="1">
        <v>0</v>
      </c>
      <c r="J930" s="1">
        <v>1</v>
      </c>
      <c r="K930" s="1">
        <v>14</v>
      </c>
      <c r="L930" s="1">
        <v>30</v>
      </c>
      <c r="M930" s="1">
        <v>2</v>
      </c>
      <c r="N930" s="305">
        <v>21.6</v>
      </c>
      <c r="O930" s="305">
        <v>23872</v>
      </c>
      <c r="P930" s="2">
        <v>1340000</v>
      </c>
      <c r="Q930" s="2">
        <v>69649</v>
      </c>
      <c r="R930" s="2">
        <v>630573</v>
      </c>
      <c r="S930" s="1">
        <v>0</v>
      </c>
      <c r="T930" s="1">
        <v>0</v>
      </c>
      <c r="U930" s="1">
        <v>0</v>
      </c>
      <c r="W930" s="1">
        <v>0</v>
      </c>
      <c r="X930" s="1">
        <v>0</v>
      </c>
      <c r="Y930" s="1">
        <v>0</v>
      </c>
      <c r="AB930" s="304">
        <v>44499</v>
      </c>
      <c r="AC930" s="1">
        <v>1</v>
      </c>
      <c r="AD930" s="1" t="s">
        <v>3016</v>
      </c>
      <c r="AE930" s="1">
        <v>1</v>
      </c>
      <c r="AF930" s="1">
        <v>30</v>
      </c>
      <c r="AG930" s="1">
        <v>0</v>
      </c>
      <c r="AH930" s="1" t="s">
        <v>1454</v>
      </c>
      <c r="AI930" s="1" t="s">
        <v>1454</v>
      </c>
      <c r="AJ930" s="1" t="s">
        <v>1454</v>
      </c>
      <c r="AK930" s="1" t="s">
        <v>1454</v>
      </c>
      <c r="AL930" s="1" t="s">
        <v>1454</v>
      </c>
      <c r="AM930" s="1" t="s">
        <v>1454</v>
      </c>
      <c r="AN930" s="1">
        <v>1</v>
      </c>
      <c r="AO930" s="1">
        <v>1</v>
      </c>
      <c r="AP930" s="1" t="s">
        <v>3086</v>
      </c>
      <c r="AQ930" s="1" t="s">
        <v>1454</v>
      </c>
      <c r="AR930" s="2">
        <v>592609</v>
      </c>
      <c r="AS930" s="1" t="s">
        <v>3018</v>
      </c>
      <c r="AT930" s="1">
        <v>44063</v>
      </c>
      <c r="AU930" s="1">
        <v>0</v>
      </c>
      <c r="AV930" s="1">
        <v>0</v>
      </c>
      <c r="AW930" s="1">
        <v>0</v>
      </c>
      <c r="AX930" s="1" t="s">
        <v>1454</v>
      </c>
      <c r="AY930" s="1">
        <v>0</v>
      </c>
      <c r="AZ930" s="1" t="s">
        <v>3087</v>
      </c>
      <c r="BA930" s="1">
        <v>0</v>
      </c>
    </row>
    <row r="931" spans="1:53" x14ac:dyDescent="0.25">
      <c r="A931" s="309">
        <f t="shared" si="14"/>
        <v>20054</v>
      </c>
      <c r="B931" s="1" t="s">
        <v>2639</v>
      </c>
      <c r="C931" s="1">
        <v>31324798</v>
      </c>
      <c r="D931" s="1">
        <v>144105</v>
      </c>
      <c r="E931" s="1">
        <v>4</v>
      </c>
      <c r="F931" s="1">
        <v>3.13247982104891E+16</v>
      </c>
      <c r="G931" s="304">
        <v>44337</v>
      </c>
      <c r="H931" s="304">
        <v>44650</v>
      </c>
      <c r="I931" s="1">
        <v>0</v>
      </c>
      <c r="J931" s="1">
        <v>1</v>
      </c>
      <c r="K931" s="1">
        <v>5</v>
      </c>
      <c r="L931" s="1">
        <v>30</v>
      </c>
      <c r="M931" s="1">
        <v>2</v>
      </c>
      <c r="N931" s="305">
        <v>9</v>
      </c>
      <c r="O931" s="305">
        <v>9381</v>
      </c>
      <c r="P931" s="2">
        <v>650000</v>
      </c>
      <c r="Q931" s="2">
        <v>68628</v>
      </c>
      <c r="R931" s="2">
        <v>333084</v>
      </c>
      <c r="S931" s="1">
        <v>0</v>
      </c>
      <c r="T931" s="1">
        <v>0</v>
      </c>
      <c r="U931" s="1">
        <v>0</v>
      </c>
      <c r="W931" s="1">
        <v>0</v>
      </c>
      <c r="X931" s="1">
        <v>0</v>
      </c>
      <c r="Y931" s="1">
        <v>0</v>
      </c>
      <c r="AB931" s="304">
        <v>44499</v>
      </c>
      <c r="AC931" s="1">
        <v>1</v>
      </c>
      <c r="AD931" s="1" t="s">
        <v>3016</v>
      </c>
      <c r="AE931" s="1">
        <v>1</v>
      </c>
      <c r="AF931" s="1">
        <v>30</v>
      </c>
      <c r="AG931" s="1">
        <v>0</v>
      </c>
      <c r="AH931" s="1" t="s">
        <v>1454</v>
      </c>
      <c r="AI931" s="1" t="s">
        <v>1454</v>
      </c>
      <c r="AJ931" s="1" t="s">
        <v>1454</v>
      </c>
      <c r="AK931" s="1" t="s">
        <v>1454</v>
      </c>
      <c r="AL931" s="1" t="s">
        <v>1454</v>
      </c>
      <c r="AM931" s="1" t="s">
        <v>1454</v>
      </c>
      <c r="AN931" s="1">
        <v>1</v>
      </c>
      <c r="AO931" s="1">
        <v>1</v>
      </c>
      <c r="AP931" s="1" t="s">
        <v>3086</v>
      </c>
      <c r="AQ931" s="1" t="s">
        <v>1454</v>
      </c>
      <c r="AR931" s="2">
        <v>313030</v>
      </c>
      <c r="AS931" s="1" t="s">
        <v>3094</v>
      </c>
      <c r="AT931" s="1">
        <v>44337</v>
      </c>
      <c r="AU931" s="1">
        <v>0</v>
      </c>
      <c r="AV931" s="1">
        <v>0</v>
      </c>
      <c r="AW931" s="1">
        <v>0</v>
      </c>
      <c r="AX931" s="1" t="s">
        <v>1454</v>
      </c>
      <c r="AY931" s="1">
        <v>0</v>
      </c>
      <c r="AZ931" s="1" t="s">
        <v>3087</v>
      </c>
      <c r="BA931" s="1">
        <v>0</v>
      </c>
    </row>
    <row r="932" spans="1:53" x14ac:dyDescent="0.25">
      <c r="A932" s="309">
        <f t="shared" si="14"/>
        <v>0</v>
      </c>
      <c r="B932" s="1" t="s">
        <v>2639</v>
      </c>
      <c r="C932" s="1">
        <v>38463401</v>
      </c>
      <c r="D932" s="1">
        <v>144105</v>
      </c>
      <c r="E932" s="1">
        <v>4</v>
      </c>
      <c r="F932" s="1">
        <v>3.8463401124689504E+16</v>
      </c>
      <c r="G932" s="304">
        <v>44469</v>
      </c>
      <c r="H932" s="304">
        <v>44650</v>
      </c>
      <c r="I932" s="1">
        <v>0</v>
      </c>
      <c r="J932" s="1">
        <v>1</v>
      </c>
      <c r="K932" s="1">
        <v>1</v>
      </c>
      <c r="L932" s="1">
        <v>30</v>
      </c>
      <c r="M932" s="1">
        <v>2</v>
      </c>
      <c r="N932" s="1">
        <v>19.2</v>
      </c>
      <c r="O932" s="1">
        <v>20983</v>
      </c>
      <c r="P932" s="2">
        <v>500000</v>
      </c>
      <c r="Q932" s="2">
        <v>88211</v>
      </c>
      <c r="R932" s="2">
        <v>420039</v>
      </c>
      <c r="S932" s="1">
        <v>0</v>
      </c>
      <c r="T932" s="1">
        <v>0</v>
      </c>
      <c r="U932" s="1">
        <v>0</v>
      </c>
      <c r="W932" s="1">
        <v>0</v>
      </c>
      <c r="X932" s="1">
        <v>0</v>
      </c>
      <c r="Y932" s="1">
        <v>0</v>
      </c>
      <c r="AB932" s="304">
        <v>44499</v>
      </c>
      <c r="AC932" s="1">
        <v>1</v>
      </c>
      <c r="AD932" s="1" t="s">
        <v>3016</v>
      </c>
      <c r="AE932" s="1">
        <v>1</v>
      </c>
      <c r="AF932" s="1">
        <v>30</v>
      </c>
      <c r="AG932" s="1">
        <v>0</v>
      </c>
      <c r="AH932" s="1" t="s">
        <v>1454</v>
      </c>
      <c r="AI932" s="1" t="s">
        <v>1454</v>
      </c>
      <c r="AJ932" s="1" t="s">
        <v>1454</v>
      </c>
      <c r="AK932" s="1" t="s">
        <v>1454</v>
      </c>
      <c r="AL932" s="1" t="s">
        <v>1454</v>
      </c>
      <c r="AM932" s="1" t="s">
        <v>1454</v>
      </c>
      <c r="AN932" s="1">
        <v>1</v>
      </c>
      <c r="AO932" s="1">
        <v>1</v>
      </c>
      <c r="AP932" s="1" t="s">
        <v>3086</v>
      </c>
      <c r="AQ932" s="1" t="s">
        <v>1454</v>
      </c>
      <c r="AR932" s="2">
        <v>683183</v>
      </c>
      <c r="AS932" s="1" t="s">
        <v>3018</v>
      </c>
      <c r="AT932" s="1">
        <v>44469</v>
      </c>
      <c r="AU932" s="1">
        <v>0</v>
      </c>
      <c r="AV932" s="1">
        <v>0</v>
      </c>
      <c r="AW932" s="1">
        <v>0</v>
      </c>
      <c r="AX932" s="1" t="s">
        <v>1454</v>
      </c>
      <c r="AY932" s="1">
        <v>830514823</v>
      </c>
      <c r="AZ932" s="1" t="s">
        <v>3090</v>
      </c>
      <c r="BA932" s="1">
        <v>0</v>
      </c>
    </row>
    <row r="933" spans="1:53" x14ac:dyDescent="0.25">
      <c r="A933" s="309">
        <f t="shared" si="14"/>
        <v>837249</v>
      </c>
      <c r="B933" s="1" t="s">
        <v>2639</v>
      </c>
      <c r="C933" s="1">
        <v>1111742411</v>
      </c>
      <c r="D933" s="1">
        <v>144105</v>
      </c>
      <c r="E933" s="1">
        <v>4</v>
      </c>
      <c r="F933" s="1">
        <v>1.1117424111246799E+18</v>
      </c>
      <c r="G933" s="304">
        <v>44431</v>
      </c>
      <c r="H933" s="304">
        <v>44985</v>
      </c>
      <c r="I933" s="1">
        <v>0</v>
      </c>
      <c r="J933" s="1">
        <v>1</v>
      </c>
      <c r="K933" s="1">
        <v>2</v>
      </c>
      <c r="L933" s="1">
        <v>30</v>
      </c>
      <c r="M933" s="1">
        <v>2</v>
      </c>
      <c r="N933" s="305">
        <v>19.2</v>
      </c>
      <c r="O933" s="305">
        <v>20983</v>
      </c>
      <c r="P933" s="2">
        <v>1000000</v>
      </c>
      <c r="Q933" s="2">
        <v>64667</v>
      </c>
      <c r="R933" s="2">
        <v>902871</v>
      </c>
      <c r="S933" s="1">
        <v>0</v>
      </c>
      <c r="T933" s="1">
        <v>0</v>
      </c>
      <c r="U933" s="1">
        <v>0</v>
      </c>
      <c r="W933" s="1">
        <v>0</v>
      </c>
      <c r="X933" s="1">
        <v>0</v>
      </c>
      <c r="Y933" s="1">
        <v>0</v>
      </c>
      <c r="AB933" s="304">
        <v>44498</v>
      </c>
      <c r="AC933" s="1">
        <v>1</v>
      </c>
      <c r="AD933" s="1" t="s">
        <v>3016</v>
      </c>
      <c r="AE933" s="1">
        <v>1</v>
      </c>
      <c r="AF933" s="1">
        <v>30</v>
      </c>
      <c r="AG933" s="1">
        <v>0</v>
      </c>
      <c r="AH933" s="1" t="s">
        <v>1454</v>
      </c>
      <c r="AI933" s="1" t="s">
        <v>1454</v>
      </c>
      <c r="AJ933" s="1" t="s">
        <v>1454</v>
      </c>
      <c r="AK933" s="1" t="s">
        <v>1454</v>
      </c>
      <c r="AL933" s="1" t="s">
        <v>1454</v>
      </c>
      <c r="AM933" s="1" t="s">
        <v>1454</v>
      </c>
      <c r="AN933" s="1">
        <v>1</v>
      </c>
      <c r="AO933" s="1">
        <v>1</v>
      </c>
      <c r="AP933" s="1" t="s">
        <v>3086</v>
      </c>
      <c r="AQ933" s="1" t="s">
        <v>1454</v>
      </c>
      <c r="AR933" s="2">
        <v>65622</v>
      </c>
      <c r="AS933" s="1" t="s">
        <v>3018</v>
      </c>
      <c r="AT933" s="1">
        <v>44431</v>
      </c>
      <c r="AU933" s="1">
        <v>0</v>
      </c>
      <c r="AV933" s="1">
        <v>0</v>
      </c>
      <c r="AW933" s="1">
        <v>0</v>
      </c>
      <c r="AX933" s="1" t="s">
        <v>1454</v>
      </c>
      <c r="AY933" s="1">
        <v>890303093000</v>
      </c>
      <c r="AZ933" s="1">
        <v>0</v>
      </c>
      <c r="BA933" s="1">
        <v>0</v>
      </c>
    </row>
    <row r="934" spans="1:53" x14ac:dyDescent="0.25">
      <c r="A934" s="309">
        <f t="shared" si="14"/>
        <v>7172118</v>
      </c>
      <c r="B934" s="1" t="s">
        <v>2639</v>
      </c>
      <c r="C934" s="1">
        <v>1111742411</v>
      </c>
      <c r="D934" s="1">
        <v>144105</v>
      </c>
      <c r="E934" s="1">
        <v>4</v>
      </c>
      <c r="F934" s="1">
        <v>1.11174241112035E+16</v>
      </c>
      <c r="G934" s="304">
        <v>44398</v>
      </c>
      <c r="H934" s="304">
        <v>46233</v>
      </c>
      <c r="I934" s="1">
        <v>0</v>
      </c>
      <c r="J934" s="1">
        <v>1</v>
      </c>
      <c r="K934" s="1">
        <v>3</v>
      </c>
      <c r="L934" s="1">
        <v>30</v>
      </c>
      <c r="M934" s="1">
        <v>2</v>
      </c>
      <c r="N934" s="1">
        <v>15.6</v>
      </c>
      <c r="O934" s="1">
        <v>16765</v>
      </c>
      <c r="P934" s="2">
        <v>8000000</v>
      </c>
      <c r="Q934" s="2">
        <v>195396</v>
      </c>
      <c r="R934" s="2">
        <v>7734256</v>
      </c>
      <c r="S934" s="1">
        <v>0</v>
      </c>
      <c r="T934" s="1">
        <v>0</v>
      </c>
      <c r="U934" s="1">
        <v>0</v>
      </c>
      <c r="W934" s="1">
        <v>0</v>
      </c>
      <c r="X934" s="1">
        <v>0</v>
      </c>
      <c r="Y934" s="1">
        <v>0</v>
      </c>
      <c r="AB934" s="304">
        <v>44498</v>
      </c>
      <c r="AC934" s="1">
        <v>1</v>
      </c>
      <c r="AD934" s="1" t="s">
        <v>3016</v>
      </c>
      <c r="AE934" s="1">
        <v>1</v>
      </c>
      <c r="AF934" s="1">
        <v>30</v>
      </c>
      <c r="AG934" s="1">
        <v>0</v>
      </c>
      <c r="AH934" s="1" t="s">
        <v>1454</v>
      </c>
      <c r="AI934" s="1" t="s">
        <v>1454</v>
      </c>
      <c r="AJ934" s="1" t="s">
        <v>1454</v>
      </c>
      <c r="AK934" s="1" t="s">
        <v>1454</v>
      </c>
      <c r="AL934" s="1" t="s">
        <v>1454</v>
      </c>
      <c r="AM934" s="1" t="s">
        <v>1454</v>
      </c>
      <c r="AN934" s="1">
        <v>1</v>
      </c>
      <c r="AO934" s="1">
        <v>1</v>
      </c>
      <c r="AP934" s="1" t="s">
        <v>3086</v>
      </c>
      <c r="AQ934" s="1" t="s">
        <v>1454</v>
      </c>
      <c r="AR934" s="2">
        <v>562138</v>
      </c>
      <c r="AS934" s="1" t="s">
        <v>3021</v>
      </c>
      <c r="AT934" s="1">
        <v>44398</v>
      </c>
      <c r="AU934" s="1">
        <v>0</v>
      </c>
      <c r="AV934" s="1">
        <v>0</v>
      </c>
      <c r="AW934" s="1">
        <v>0</v>
      </c>
      <c r="AX934" s="1" t="s">
        <v>1454</v>
      </c>
      <c r="AY934" s="1">
        <v>890303093000</v>
      </c>
      <c r="AZ934" s="1">
        <v>0</v>
      </c>
      <c r="BA934" s="1">
        <v>0</v>
      </c>
    </row>
    <row r="935" spans="1:53" x14ac:dyDescent="0.25">
      <c r="A935" s="309">
        <f t="shared" si="14"/>
        <v>4686717</v>
      </c>
      <c r="B935" s="1" t="s">
        <v>2639</v>
      </c>
      <c r="C935" s="1">
        <v>31658300</v>
      </c>
      <c r="D935" s="1">
        <v>144105</v>
      </c>
      <c r="E935" s="1">
        <v>4</v>
      </c>
      <c r="F935" s="1">
        <v>3.16583001203895E+16</v>
      </c>
      <c r="G935" s="304">
        <v>44484</v>
      </c>
      <c r="H935" s="304">
        <v>45595</v>
      </c>
      <c r="I935" s="1">
        <v>0</v>
      </c>
      <c r="J935" s="1">
        <v>1</v>
      </c>
      <c r="K935" s="1">
        <v>0</v>
      </c>
      <c r="L935" s="1">
        <v>30</v>
      </c>
      <c r="M935" s="1">
        <v>2</v>
      </c>
      <c r="N935" s="305">
        <v>15.6</v>
      </c>
      <c r="O935" s="305">
        <v>16765</v>
      </c>
      <c r="P935" s="2">
        <v>7000000</v>
      </c>
      <c r="Q935" s="2">
        <v>246791</v>
      </c>
      <c r="R935" s="2">
        <v>7000000</v>
      </c>
      <c r="S935" s="1">
        <v>0</v>
      </c>
      <c r="T935" s="1">
        <v>0</v>
      </c>
      <c r="U935" s="1">
        <v>0</v>
      </c>
      <c r="W935" s="1">
        <v>0</v>
      </c>
      <c r="X935" s="1">
        <v>0</v>
      </c>
      <c r="Y935" s="1">
        <v>0</v>
      </c>
      <c r="AB935" s="304">
        <v>44484</v>
      </c>
      <c r="AC935" s="1">
        <v>1</v>
      </c>
      <c r="AD935" s="1" t="s">
        <v>3016</v>
      </c>
      <c r="AE935" s="1">
        <v>1</v>
      </c>
      <c r="AF935" s="1">
        <v>30</v>
      </c>
      <c r="AG935" s="1">
        <v>0</v>
      </c>
      <c r="AH935" s="1" t="s">
        <v>1454</v>
      </c>
      <c r="AI935" s="1" t="s">
        <v>1454</v>
      </c>
      <c r="AJ935" s="1" t="s">
        <v>1454</v>
      </c>
      <c r="AK935" s="1" t="s">
        <v>1454</v>
      </c>
      <c r="AL935" s="1" t="s">
        <v>1454</v>
      </c>
      <c r="AM935" s="1" t="s">
        <v>1454</v>
      </c>
      <c r="AN935" s="1">
        <v>1</v>
      </c>
      <c r="AO935" s="1">
        <v>1</v>
      </c>
      <c r="AP935" s="1" t="s">
        <v>3086</v>
      </c>
      <c r="AQ935" s="1" t="s">
        <v>1454</v>
      </c>
      <c r="AR935" s="2">
        <v>2313283</v>
      </c>
      <c r="AS935" s="1" t="s">
        <v>3021</v>
      </c>
      <c r="AT935" s="1">
        <v>44484</v>
      </c>
      <c r="AU935" s="1">
        <v>0</v>
      </c>
      <c r="AV935" s="1">
        <v>0</v>
      </c>
      <c r="AW935" s="1">
        <v>0</v>
      </c>
      <c r="AX935" s="1" t="s">
        <v>1454</v>
      </c>
      <c r="AY935" s="1">
        <v>890303093000</v>
      </c>
      <c r="AZ935" s="1">
        <v>0</v>
      </c>
      <c r="BA935" s="1">
        <v>0</v>
      </c>
    </row>
    <row r="936" spans="1:53" x14ac:dyDescent="0.25">
      <c r="A936" s="309">
        <f t="shared" si="14"/>
        <v>1436926</v>
      </c>
      <c r="B936" s="1" t="s">
        <v>2639</v>
      </c>
      <c r="C936" s="1">
        <v>1113784704</v>
      </c>
      <c r="D936" s="1">
        <v>144105</v>
      </c>
      <c r="E936" s="1">
        <v>4</v>
      </c>
      <c r="F936" s="1">
        <v>1.11378470425558E+18</v>
      </c>
      <c r="G936" s="304">
        <v>44321</v>
      </c>
      <c r="H936" s="304">
        <v>45412</v>
      </c>
      <c r="I936" s="1">
        <v>0</v>
      </c>
      <c r="J936" s="1">
        <v>1</v>
      </c>
      <c r="K936" s="1">
        <v>11</v>
      </c>
      <c r="L936" s="1">
        <v>30</v>
      </c>
      <c r="M936" s="1">
        <v>2</v>
      </c>
      <c r="N936" s="1">
        <v>10.199999999999999</v>
      </c>
      <c r="O936" s="1">
        <v>10691</v>
      </c>
      <c r="P936" s="2">
        <v>2415102</v>
      </c>
      <c r="Q936" s="2">
        <v>81607</v>
      </c>
      <c r="R936" s="2">
        <v>1792746</v>
      </c>
      <c r="S936" s="1">
        <v>0</v>
      </c>
      <c r="T936" s="1">
        <v>0</v>
      </c>
      <c r="U936" s="1">
        <v>0</v>
      </c>
      <c r="W936" s="1">
        <v>0</v>
      </c>
      <c r="X936" s="1">
        <v>0</v>
      </c>
      <c r="Y936" s="1">
        <v>0</v>
      </c>
      <c r="AB936" s="304">
        <v>44498</v>
      </c>
      <c r="AC936" s="1">
        <v>1</v>
      </c>
      <c r="AD936" s="1" t="s">
        <v>3016</v>
      </c>
      <c r="AE936" s="1">
        <v>1</v>
      </c>
      <c r="AF936" s="1">
        <v>30</v>
      </c>
      <c r="AG936" s="1">
        <v>0</v>
      </c>
      <c r="AH936" s="1" t="s">
        <v>1454</v>
      </c>
      <c r="AI936" s="1" t="s">
        <v>1454</v>
      </c>
      <c r="AJ936" s="1" t="s">
        <v>1454</v>
      </c>
      <c r="AK936" s="1" t="s">
        <v>1454</v>
      </c>
      <c r="AL936" s="1" t="s">
        <v>1454</v>
      </c>
      <c r="AM936" s="1" t="s">
        <v>1454</v>
      </c>
      <c r="AN936" s="1">
        <v>1</v>
      </c>
      <c r="AO936" s="1">
        <v>1</v>
      </c>
      <c r="AP936" s="1" t="s">
        <v>3086</v>
      </c>
      <c r="AQ936" s="1" t="s">
        <v>1454</v>
      </c>
      <c r="AR936" s="2">
        <v>355820</v>
      </c>
      <c r="AS936" s="1" t="s">
        <v>3033</v>
      </c>
      <c r="AT936" s="1">
        <v>44321</v>
      </c>
      <c r="AU936" s="1">
        <v>0</v>
      </c>
      <c r="AV936" s="1">
        <v>0</v>
      </c>
      <c r="AW936" s="1">
        <v>0</v>
      </c>
      <c r="AX936" s="1" t="s">
        <v>1454</v>
      </c>
      <c r="AY936" s="1">
        <v>890303093000</v>
      </c>
      <c r="AZ936" s="1">
        <v>0</v>
      </c>
      <c r="BA936" s="1">
        <v>0</v>
      </c>
    </row>
    <row r="937" spans="1:53" x14ac:dyDescent="0.25">
      <c r="A937" s="309">
        <f t="shared" si="14"/>
        <v>6544014</v>
      </c>
      <c r="B937" s="1" t="s">
        <v>2639</v>
      </c>
      <c r="C937" s="1">
        <v>1113784704</v>
      </c>
      <c r="D937" s="1">
        <v>144105</v>
      </c>
      <c r="E937" s="1">
        <v>4</v>
      </c>
      <c r="F937" s="1">
        <v>1.11378470425555E+16</v>
      </c>
      <c r="G937" s="304">
        <v>44120</v>
      </c>
      <c r="H937" s="304">
        <v>45960</v>
      </c>
      <c r="I937" s="1">
        <v>0</v>
      </c>
      <c r="J937" s="1">
        <v>1</v>
      </c>
      <c r="K937" s="1">
        <v>12</v>
      </c>
      <c r="L937" s="1">
        <v>30</v>
      </c>
      <c r="M937" s="1">
        <v>2</v>
      </c>
      <c r="N937" s="1">
        <v>13.2</v>
      </c>
      <c r="O937" s="1">
        <v>14029</v>
      </c>
      <c r="P937" s="2">
        <v>9507721</v>
      </c>
      <c r="Q937" s="2">
        <v>232221</v>
      </c>
      <c r="R937" s="2">
        <v>8164479</v>
      </c>
      <c r="S937" s="1">
        <v>0</v>
      </c>
      <c r="T937" s="1">
        <v>0</v>
      </c>
      <c r="U937" s="1">
        <v>0</v>
      </c>
      <c r="W937" s="1">
        <v>0</v>
      </c>
      <c r="X937" s="1">
        <v>0</v>
      </c>
      <c r="Y937" s="1">
        <v>0</v>
      </c>
      <c r="AB937" s="304">
        <v>44498</v>
      </c>
      <c r="AC937" s="1">
        <v>1</v>
      </c>
      <c r="AD937" s="1" t="s">
        <v>3016</v>
      </c>
      <c r="AE937" s="1">
        <v>1</v>
      </c>
      <c r="AF937" s="1">
        <v>30</v>
      </c>
      <c r="AG937" s="1">
        <v>0</v>
      </c>
      <c r="AH937" s="1" t="s">
        <v>1454</v>
      </c>
      <c r="AI937" s="1" t="s">
        <v>1454</v>
      </c>
      <c r="AJ937" s="1" t="s">
        <v>1454</v>
      </c>
      <c r="AK937" s="1" t="s">
        <v>1454</v>
      </c>
      <c r="AL937" s="1" t="s">
        <v>1454</v>
      </c>
      <c r="AM937" s="1" t="s">
        <v>1454</v>
      </c>
      <c r="AN937" s="1">
        <v>1</v>
      </c>
      <c r="AO937" s="1">
        <v>1</v>
      </c>
      <c r="AP937" s="1" t="s">
        <v>3086</v>
      </c>
      <c r="AQ937" s="1" t="s">
        <v>1454</v>
      </c>
      <c r="AR937" s="2">
        <v>1620465</v>
      </c>
      <c r="AS937" s="1" t="s">
        <v>3033</v>
      </c>
      <c r="AT937" s="1">
        <v>44120</v>
      </c>
      <c r="AU937" s="1">
        <v>0</v>
      </c>
      <c r="AV937" s="1">
        <v>0</v>
      </c>
      <c r="AW937" s="1">
        <v>0</v>
      </c>
      <c r="AX937" s="1" t="s">
        <v>1454</v>
      </c>
      <c r="AY937" s="1">
        <v>890303093000</v>
      </c>
      <c r="AZ937" s="1">
        <v>0</v>
      </c>
      <c r="BA937" s="1">
        <v>0</v>
      </c>
    </row>
    <row r="938" spans="1:53" x14ac:dyDescent="0.25">
      <c r="A938" s="309">
        <f t="shared" si="14"/>
        <v>7391704</v>
      </c>
      <c r="B938" s="1" t="s">
        <v>2639</v>
      </c>
      <c r="C938" s="1">
        <v>1143954402</v>
      </c>
      <c r="D938" s="1">
        <v>144105</v>
      </c>
      <c r="E938" s="1">
        <v>4</v>
      </c>
      <c r="F938" s="1">
        <v>1.14395440221038E+18</v>
      </c>
      <c r="G938" s="304">
        <v>44391</v>
      </c>
      <c r="H938" s="304">
        <v>45838</v>
      </c>
      <c r="I938" s="1">
        <v>0</v>
      </c>
      <c r="J938" s="1">
        <v>1</v>
      </c>
      <c r="K938" s="1">
        <v>4</v>
      </c>
      <c r="L938" s="1">
        <v>30</v>
      </c>
      <c r="M938" s="1">
        <v>2</v>
      </c>
      <c r="N938" s="305">
        <v>15.6</v>
      </c>
      <c r="O938" s="305">
        <v>16765</v>
      </c>
      <c r="P938" s="2">
        <v>10000000</v>
      </c>
      <c r="Q938" s="2">
        <v>296895</v>
      </c>
      <c r="R938" s="2">
        <v>9419086</v>
      </c>
      <c r="S938" s="1">
        <v>0</v>
      </c>
      <c r="T938" s="1">
        <v>0</v>
      </c>
      <c r="U938" s="1">
        <v>0</v>
      </c>
      <c r="W938" s="1">
        <v>0</v>
      </c>
      <c r="X938" s="1">
        <v>0</v>
      </c>
      <c r="Y938" s="1">
        <v>0</v>
      </c>
      <c r="AB938" s="304">
        <v>44498</v>
      </c>
      <c r="AC938" s="1">
        <v>1</v>
      </c>
      <c r="AD938" s="1" t="s">
        <v>3016</v>
      </c>
      <c r="AE938" s="1">
        <v>1</v>
      </c>
      <c r="AF938" s="1">
        <v>30</v>
      </c>
      <c r="AG938" s="1">
        <v>0</v>
      </c>
      <c r="AH938" s="1" t="s">
        <v>1454</v>
      </c>
      <c r="AI938" s="1" t="s">
        <v>1454</v>
      </c>
      <c r="AJ938" s="1" t="s">
        <v>1454</v>
      </c>
      <c r="AK938" s="1" t="s">
        <v>1454</v>
      </c>
      <c r="AL938" s="1" t="s">
        <v>1454</v>
      </c>
      <c r="AM938" s="1" t="s">
        <v>1454</v>
      </c>
      <c r="AN938" s="1">
        <v>1</v>
      </c>
      <c r="AO938" s="1">
        <v>1</v>
      </c>
      <c r="AP938" s="1" t="s">
        <v>3086</v>
      </c>
      <c r="AQ938" s="1" t="s">
        <v>1454</v>
      </c>
      <c r="AR938" s="2">
        <v>2027382</v>
      </c>
      <c r="AS938" s="1" t="s">
        <v>3023</v>
      </c>
      <c r="AT938" s="1">
        <v>44391</v>
      </c>
      <c r="AU938" s="1">
        <v>0</v>
      </c>
      <c r="AV938" s="1">
        <v>0</v>
      </c>
      <c r="AW938" s="1">
        <v>0</v>
      </c>
      <c r="AX938" s="1" t="s">
        <v>1454</v>
      </c>
      <c r="AY938" s="1">
        <v>890303093000</v>
      </c>
      <c r="AZ938" s="1">
        <v>0</v>
      </c>
      <c r="BA938" s="1">
        <v>0</v>
      </c>
    </row>
    <row r="939" spans="1:53" x14ac:dyDescent="0.25">
      <c r="A939" s="309">
        <f t="shared" si="14"/>
        <v>12046689</v>
      </c>
      <c r="B939" s="1" t="s">
        <v>2639</v>
      </c>
      <c r="C939" s="1">
        <v>1144033717</v>
      </c>
      <c r="D939" s="1">
        <v>144105</v>
      </c>
      <c r="E939" s="1">
        <v>4</v>
      </c>
      <c r="F939" s="1">
        <v>1.14403371711818E+18</v>
      </c>
      <c r="G939" s="304">
        <v>44095</v>
      </c>
      <c r="H939" s="304">
        <v>45960</v>
      </c>
      <c r="I939" s="1">
        <v>0</v>
      </c>
      <c r="J939" s="1">
        <v>1</v>
      </c>
      <c r="K939" s="1">
        <v>12</v>
      </c>
      <c r="L939" s="1">
        <v>30</v>
      </c>
      <c r="M939" s="1">
        <v>2</v>
      </c>
      <c r="N939" s="305">
        <v>16.8</v>
      </c>
      <c r="O939" s="305">
        <v>18156</v>
      </c>
      <c r="P939" s="2">
        <v>17755000</v>
      </c>
      <c r="Q939" s="2">
        <v>445085</v>
      </c>
      <c r="R939" s="2">
        <v>15314815</v>
      </c>
      <c r="S939" s="1">
        <v>0</v>
      </c>
      <c r="T939" s="1">
        <v>0</v>
      </c>
      <c r="U939" s="1">
        <v>0</v>
      </c>
      <c r="W939" s="1">
        <v>0</v>
      </c>
      <c r="X939" s="1">
        <v>0</v>
      </c>
      <c r="Y939" s="1">
        <v>0</v>
      </c>
      <c r="AB939" s="304">
        <v>44498</v>
      </c>
      <c r="AC939" s="1">
        <v>1</v>
      </c>
      <c r="AD939" s="1" t="s">
        <v>3016</v>
      </c>
      <c r="AE939" s="1">
        <v>1</v>
      </c>
      <c r="AF939" s="1">
        <v>30</v>
      </c>
      <c r="AG939" s="1">
        <v>0</v>
      </c>
      <c r="AH939" s="1" t="s">
        <v>1454</v>
      </c>
      <c r="AI939" s="1" t="s">
        <v>1454</v>
      </c>
      <c r="AJ939" s="1" t="s">
        <v>1454</v>
      </c>
      <c r="AK939" s="1" t="s">
        <v>1454</v>
      </c>
      <c r="AL939" s="1" t="s">
        <v>1454</v>
      </c>
      <c r="AM939" s="1" t="s">
        <v>1454</v>
      </c>
      <c r="AN939" s="1">
        <v>1</v>
      </c>
      <c r="AO939" s="1">
        <v>1</v>
      </c>
      <c r="AP939" s="1" t="s">
        <v>3086</v>
      </c>
      <c r="AQ939" s="1" t="s">
        <v>1454</v>
      </c>
      <c r="AR939" s="2">
        <v>3268126</v>
      </c>
      <c r="AS939" s="1" t="s">
        <v>3045</v>
      </c>
      <c r="AT939" s="1">
        <v>44095</v>
      </c>
      <c r="AU939" s="1">
        <v>0</v>
      </c>
      <c r="AV939" s="1">
        <v>0</v>
      </c>
      <c r="AW939" s="1">
        <v>0</v>
      </c>
      <c r="AX939" s="1" t="s">
        <v>1454</v>
      </c>
      <c r="AY939" s="1">
        <v>890303093000</v>
      </c>
      <c r="AZ939" s="1">
        <v>0</v>
      </c>
      <c r="BA939" s="1">
        <v>0</v>
      </c>
    </row>
    <row r="940" spans="1:53" x14ac:dyDescent="0.25">
      <c r="A940" s="309">
        <f t="shared" si="14"/>
        <v>3572606</v>
      </c>
      <c r="B940" s="1" t="s">
        <v>2639</v>
      </c>
      <c r="C940" s="1">
        <v>1144033717</v>
      </c>
      <c r="D940" s="1">
        <v>144105</v>
      </c>
      <c r="E940" s="1">
        <v>4</v>
      </c>
      <c r="F940" s="1">
        <v>1.14403371712038E+18</v>
      </c>
      <c r="G940" s="304">
        <v>44266</v>
      </c>
      <c r="H940" s="304">
        <v>46081</v>
      </c>
      <c r="I940" s="1">
        <v>0</v>
      </c>
      <c r="J940" s="1">
        <v>1</v>
      </c>
      <c r="K940" s="1">
        <v>8</v>
      </c>
      <c r="L940" s="1">
        <v>30</v>
      </c>
      <c r="M940" s="1">
        <v>2</v>
      </c>
      <c r="N940" s="305">
        <v>15.6</v>
      </c>
      <c r="O940" s="305">
        <v>16765</v>
      </c>
      <c r="P940" s="2">
        <v>5000000</v>
      </c>
      <c r="Q940" s="2">
        <v>122122</v>
      </c>
      <c r="R940" s="2">
        <v>4541812</v>
      </c>
      <c r="S940" s="1">
        <v>0</v>
      </c>
      <c r="T940" s="1">
        <v>0</v>
      </c>
      <c r="U940" s="1">
        <v>0</v>
      </c>
      <c r="W940" s="1">
        <v>0</v>
      </c>
      <c r="X940" s="1">
        <v>0</v>
      </c>
      <c r="Y940" s="1">
        <v>0</v>
      </c>
      <c r="AB940" s="304">
        <v>44498</v>
      </c>
      <c r="AC940" s="1">
        <v>1</v>
      </c>
      <c r="AD940" s="1" t="s">
        <v>3016</v>
      </c>
      <c r="AE940" s="1">
        <v>1</v>
      </c>
      <c r="AF940" s="1">
        <v>30</v>
      </c>
      <c r="AG940" s="1">
        <v>0</v>
      </c>
      <c r="AH940" s="1" t="s">
        <v>1454</v>
      </c>
      <c r="AI940" s="1" t="s">
        <v>1454</v>
      </c>
      <c r="AJ940" s="1" t="s">
        <v>1454</v>
      </c>
      <c r="AK940" s="1" t="s">
        <v>1454</v>
      </c>
      <c r="AL940" s="1" t="s">
        <v>1454</v>
      </c>
      <c r="AM940" s="1" t="s">
        <v>1454</v>
      </c>
      <c r="AN940" s="1">
        <v>1</v>
      </c>
      <c r="AO940" s="1">
        <v>1</v>
      </c>
      <c r="AP940" s="1" t="s">
        <v>3086</v>
      </c>
      <c r="AQ940" s="1" t="s">
        <v>1454</v>
      </c>
      <c r="AR940" s="2">
        <v>969206</v>
      </c>
      <c r="AS940" s="1" t="s">
        <v>3021</v>
      </c>
      <c r="AT940" s="1">
        <v>44266</v>
      </c>
      <c r="AU940" s="1">
        <v>0</v>
      </c>
      <c r="AV940" s="1">
        <v>0</v>
      </c>
      <c r="AW940" s="1">
        <v>0</v>
      </c>
      <c r="AX940" s="1" t="s">
        <v>1454</v>
      </c>
      <c r="AY940" s="1">
        <v>890303093000</v>
      </c>
      <c r="AZ940" s="1">
        <v>0</v>
      </c>
      <c r="BA940" s="1">
        <v>0</v>
      </c>
    </row>
    <row r="941" spans="1:53" x14ac:dyDescent="0.25">
      <c r="A941" s="309">
        <f t="shared" si="14"/>
        <v>11211098</v>
      </c>
      <c r="B941" s="1" t="s">
        <v>2639</v>
      </c>
      <c r="C941" s="1">
        <v>1143835445</v>
      </c>
      <c r="D941" s="1">
        <v>144105</v>
      </c>
      <c r="E941" s="1">
        <v>4</v>
      </c>
      <c r="F941" s="1">
        <v>1.14383544512038E+18</v>
      </c>
      <c r="G941" s="304">
        <v>44393</v>
      </c>
      <c r="H941" s="304">
        <v>46233</v>
      </c>
      <c r="I941" s="1">
        <v>0</v>
      </c>
      <c r="J941" s="1">
        <v>1</v>
      </c>
      <c r="K941" s="1">
        <v>3</v>
      </c>
      <c r="L941" s="1">
        <v>30</v>
      </c>
      <c r="M941" s="1">
        <v>2</v>
      </c>
      <c r="N941" s="1">
        <v>15.6</v>
      </c>
      <c r="O941" s="1">
        <v>16765</v>
      </c>
      <c r="P941" s="2">
        <v>13300000</v>
      </c>
      <c r="Q941" s="2">
        <v>324845</v>
      </c>
      <c r="R941" s="2">
        <v>12858204</v>
      </c>
      <c r="S941" s="1">
        <v>0</v>
      </c>
      <c r="T941" s="1">
        <v>0</v>
      </c>
      <c r="U941" s="1">
        <v>0</v>
      </c>
      <c r="W941" s="1">
        <v>0</v>
      </c>
      <c r="X941" s="1">
        <v>0</v>
      </c>
      <c r="Y941" s="1">
        <v>0</v>
      </c>
      <c r="AB941" s="304">
        <v>44498</v>
      </c>
      <c r="AC941" s="1">
        <v>1</v>
      </c>
      <c r="AD941" s="1" t="s">
        <v>3016</v>
      </c>
      <c r="AE941" s="1">
        <v>1</v>
      </c>
      <c r="AF941" s="1">
        <v>30</v>
      </c>
      <c r="AG941" s="1">
        <v>0</v>
      </c>
      <c r="AH941" s="1" t="s">
        <v>1454</v>
      </c>
      <c r="AI941" s="1" t="s">
        <v>1454</v>
      </c>
      <c r="AJ941" s="1" t="s">
        <v>1454</v>
      </c>
      <c r="AK941" s="1" t="s">
        <v>1454</v>
      </c>
      <c r="AL941" s="1" t="s">
        <v>1454</v>
      </c>
      <c r="AM941" s="1" t="s">
        <v>1454</v>
      </c>
      <c r="AN941" s="1">
        <v>1</v>
      </c>
      <c r="AO941" s="1">
        <v>1</v>
      </c>
      <c r="AP941" s="1" t="s">
        <v>3086</v>
      </c>
      <c r="AQ941" s="1" t="s">
        <v>1454</v>
      </c>
      <c r="AR941" s="2">
        <v>1647106</v>
      </c>
      <c r="AS941" s="1" t="s">
        <v>3021</v>
      </c>
      <c r="AT941" s="1">
        <v>44393</v>
      </c>
      <c r="AU941" s="1">
        <v>0</v>
      </c>
      <c r="AV941" s="1">
        <v>0</v>
      </c>
      <c r="AW941" s="1">
        <v>0</v>
      </c>
      <c r="AX941" s="1" t="s">
        <v>1454</v>
      </c>
      <c r="AY941" s="1">
        <v>890303093000</v>
      </c>
      <c r="AZ941" s="1">
        <v>0</v>
      </c>
      <c r="BA941" s="1">
        <v>0</v>
      </c>
    </row>
    <row r="942" spans="1:53" x14ac:dyDescent="0.25">
      <c r="A942" s="309">
        <f t="shared" si="14"/>
        <v>632894</v>
      </c>
      <c r="B942" s="1" t="s">
        <v>2639</v>
      </c>
      <c r="C942" s="1">
        <v>1143835445</v>
      </c>
      <c r="D942" s="1">
        <v>144105</v>
      </c>
      <c r="E942" s="1">
        <v>4</v>
      </c>
      <c r="F942" s="1">
        <v>1.1438354451246799E+18</v>
      </c>
      <c r="G942" s="304">
        <v>44448</v>
      </c>
      <c r="H942" s="304">
        <v>44650</v>
      </c>
      <c r="I942" s="1">
        <v>0</v>
      </c>
      <c r="J942" s="1">
        <v>1</v>
      </c>
      <c r="K942" s="1">
        <v>2</v>
      </c>
      <c r="L942" s="1">
        <v>30</v>
      </c>
      <c r="M942" s="1">
        <v>2</v>
      </c>
      <c r="N942" s="1">
        <v>19.2</v>
      </c>
      <c r="O942" s="1">
        <v>20983</v>
      </c>
      <c r="P942" s="2">
        <v>1000000</v>
      </c>
      <c r="Q942" s="2">
        <v>152440</v>
      </c>
      <c r="R942" s="2">
        <v>725877</v>
      </c>
      <c r="S942" s="1">
        <v>0</v>
      </c>
      <c r="T942" s="1">
        <v>0</v>
      </c>
      <c r="U942" s="1">
        <v>0</v>
      </c>
      <c r="W942" s="1">
        <v>0</v>
      </c>
      <c r="X942" s="1">
        <v>0</v>
      </c>
      <c r="Y942" s="1">
        <v>0</v>
      </c>
      <c r="AB942" s="304">
        <v>44498</v>
      </c>
      <c r="AC942" s="1">
        <v>1</v>
      </c>
      <c r="AD942" s="1" t="s">
        <v>3016</v>
      </c>
      <c r="AE942" s="1">
        <v>1</v>
      </c>
      <c r="AF942" s="1">
        <v>30</v>
      </c>
      <c r="AG942" s="1">
        <v>0</v>
      </c>
      <c r="AH942" s="1" t="s">
        <v>1454</v>
      </c>
      <c r="AI942" s="1" t="s">
        <v>1454</v>
      </c>
      <c r="AJ942" s="1" t="s">
        <v>1454</v>
      </c>
      <c r="AK942" s="1" t="s">
        <v>1454</v>
      </c>
      <c r="AL942" s="1" t="s">
        <v>1454</v>
      </c>
      <c r="AM942" s="1" t="s">
        <v>1454</v>
      </c>
      <c r="AN942" s="1">
        <v>1</v>
      </c>
      <c r="AO942" s="1">
        <v>1</v>
      </c>
      <c r="AP942" s="1" t="s">
        <v>3086</v>
      </c>
      <c r="AQ942" s="1" t="s">
        <v>1454</v>
      </c>
      <c r="AR942" s="2">
        <v>92983</v>
      </c>
      <c r="AS942" s="1" t="s">
        <v>3018</v>
      </c>
      <c r="AT942" s="1">
        <v>44448</v>
      </c>
      <c r="AU942" s="1">
        <v>0</v>
      </c>
      <c r="AV942" s="1">
        <v>0</v>
      </c>
      <c r="AW942" s="1">
        <v>0</v>
      </c>
      <c r="AX942" s="1" t="s">
        <v>1454</v>
      </c>
      <c r="AY942" s="1">
        <v>890303093000</v>
      </c>
      <c r="AZ942" s="1">
        <v>0</v>
      </c>
      <c r="BA942" s="1">
        <v>0</v>
      </c>
    </row>
    <row r="943" spans="1:53" x14ac:dyDescent="0.25">
      <c r="A943" s="309">
        <f t="shared" si="14"/>
        <v>1589432</v>
      </c>
      <c r="B943" s="1" t="s">
        <v>2639</v>
      </c>
      <c r="C943" s="1">
        <v>1143835445</v>
      </c>
      <c r="D943" s="1">
        <v>144105</v>
      </c>
      <c r="E943" s="1">
        <v>4</v>
      </c>
      <c r="F943" s="1">
        <v>1.14383544511718E+18</v>
      </c>
      <c r="G943" s="304">
        <v>44194</v>
      </c>
      <c r="H943" s="304">
        <v>46418</v>
      </c>
      <c r="I943" s="1">
        <v>0</v>
      </c>
      <c r="J943" s="1">
        <v>1</v>
      </c>
      <c r="K943" s="1">
        <v>9</v>
      </c>
      <c r="L943" s="1">
        <v>30</v>
      </c>
      <c r="M943" s="1">
        <v>2</v>
      </c>
      <c r="N943" s="305">
        <v>11.76</v>
      </c>
      <c r="O943" s="305">
        <v>12415</v>
      </c>
      <c r="P943" s="2">
        <v>2000000</v>
      </c>
      <c r="Q943" s="2">
        <v>39476</v>
      </c>
      <c r="R943" s="2">
        <v>1822947</v>
      </c>
      <c r="S943" s="1">
        <v>0</v>
      </c>
      <c r="T943" s="1">
        <v>0</v>
      </c>
      <c r="U943" s="1">
        <v>0</v>
      </c>
      <c r="W943" s="1">
        <v>0</v>
      </c>
      <c r="X943" s="1">
        <v>0</v>
      </c>
      <c r="Y943" s="1">
        <v>0</v>
      </c>
      <c r="AB943" s="304">
        <v>44498</v>
      </c>
      <c r="AC943" s="1">
        <v>1</v>
      </c>
      <c r="AD943" s="1" t="s">
        <v>3016</v>
      </c>
      <c r="AE943" s="1">
        <v>1</v>
      </c>
      <c r="AF943" s="1">
        <v>30</v>
      </c>
      <c r="AG943" s="1">
        <v>0</v>
      </c>
      <c r="AH943" s="1" t="s">
        <v>1454</v>
      </c>
      <c r="AI943" s="1" t="s">
        <v>1454</v>
      </c>
      <c r="AJ943" s="1" t="s">
        <v>1454</v>
      </c>
      <c r="AK943" s="1" t="s">
        <v>1454</v>
      </c>
      <c r="AL943" s="1" t="s">
        <v>1454</v>
      </c>
      <c r="AM943" s="1" t="s">
        <v>1454</v>
      </c>
      <c r="AN943" s="1">
        <v>1</v>
      </c>
      <c r="AO943" s="1">
        <v>1</v>
      </c>
      <c r="AP943" s="1" t="s">
        <v>3086</v>
      </c>
      <c r="AQ943" s="1" t="s">
        <v>1454</v>
      </c>
      <c r="AR943" s="2">
        <v>233515</v>
      </c>
      <c r="AS943" s="1" t="s">
        <v>3025</v>
      </c>
      <c r="AT943" s="1">
        <v>44194</v>
      </c>
      <c r="AU943" s="1">
        <v>0</v>
      </c>
      <c r="AV943" s="1">
        <v>0</v>
      </c>
      <c r="AW943" s="1">
        <v>0</v>
      </c>
      <c r="AX943" s="1" t="s">
        <v>1454</v>
      </c>
      <c r="AY943" s="1">
        <v>890303093000</v>
      </c>
      <c r="AZ943" s="1">
        <v>0</v>
      </c>
      <c r="BA943" s="1">
        <v>0</v>
      </c>
    </row>
    <row r="944" spans="1:53" x14ac:dyDescent="0.25">
      <c r="A944" s="309">
        <f t="shared" si="14"/>
        <v>330594</v>
      </c>
      <c r="B944" s="1" t="s">
        <v>2639</v>
      </c>
      <c r="C944" s="1">
        <v>65735064</v>
      </c>
      <c r="D944" s="1">
        <v>144105</v>
      </c>
      <c r="E944" s="1">
        <v>4</v>
      </c>
      <c r="F944" s="1">
        <v>6.5735064124689504E+16</v>
      </c>
      <c r="G944" s="304">
        <v>44483</v>
      </c>
      <c r="H944" s="304">
        <v>44864</v>
      </c>
      <c r="I944" s="1">
        <v>0</v>
      </c>
      <c r="J944" s="1">
        <v>1</v>
      </c>
      <c r="K944" s="1">
        <v>0</v>
      </c>
      <c r="L944" s="1">
        <v>30</v>
      </c>
      <c r="M944" s="1">
        <v>2</v>
      </c>
      <c r="N944" s="305">
        <v>19.2</v>
      </c>
      <c r="O944" s="305">
        <v>20983</v>
      </c>
      <c r="P944" s="2">
        <v>400000</v>
      </c>
      <c r="Q944" s="2">
        <v>37016</v>
      </c>
      <c r="R944" s="2">
        <v>400000</v>
      </c>
      <c r="S944" s="1">
        <v>0</v>
      </c>
      <c r="T944" s="1">
        <v>0</v>
      </c>
      <c r="U944" s="1">
        <v>0</v>
      </c>
      <c r="W944" s="1">
        <v>0</v>
      </c>
      <c r="X944" s="1">
        <v>0</v>
      </c>
      <c r="Y944" s="1">
        <v>0</v>
      </c>
      <c r="AB944" s="304">
        <v>44483</v>
      </c>
      <c r="AC944" s="1">
        <v>1</v>
      </c>
      <c r="AD944" s="1" t="s">
        <v>3016</v>
      </c>
      <c r="AE944" s="1">
        <v>1</v>
      </c>
      <c r="AF944" s="1">
        <v>30</v>
      </c>
      <c r="AG944" s="1">
        <v>0</v>
      </c>
      <c r="AH944" s="1" t="s">
        <v>1454</v>
      </c>
      <c r="AI944" s="1" t="s">
        <v>1454</v>
      </c>
      <c r="AJ944" s="1" t="s">
        <v>1454</v>
      </c>
      <c r="AK944" s="1" t="s">
        <v>1454</v>
      </c>
      <c r="AL944" s="1" t="s">
        <v>1454</v>
      </c>
      <c r="AM944" s="1" t="s">
        <v>1454</v>
      </c>
      <c r="AN944" s="1">
        <v>1</v>
      </c>
      <c r="AO944" s="1">
        <v>1</v>
      </c>
      <c r="AP944" s="1" t="s">
        <v>3086</v>
      </c>
      <c r="AQ944" s="1" t="s">
        <v>1454</v>
      </c>
      <c r="AR944" s="2">
        <v>69406</v>
      </c>
      <c r="AS944" s="1" t="s">
        <v>3018</v>
      </c>
      <c r="AT944" s="1">
        <v>44483</v>
      </c>
      <c r="AU944" s="1">
        <v>0</v>
      </c>
      <c r="AV944" s="1">
        <v>0</v>
      </c>
      <c r="AW944" s="1">
        <v>0</v>
      </c>
      <c r="AX944" s="1" t="s">
        <v>1454</v>
      </c>
      <c r="AY944" s="1">
        <v>0</v>
      </c>
      <c r="AZ944" s="1" t="s">
        <v>3087</v>
      </c>
      <c r="BA944" s="1">
        <v>0</v>
      </c>
    </row>
    <row r="945" spans="1:53" x14ac:dyDescent="0.25">
      <c r="A945" s="309">
        <f t="shared" si="14"/>
        <v>7406142</v>
      </c>
      <c r="B945" s="1" t="s">
        <v>2639</v>
      </c>
      <c r="C945" s="1">
        <v>65735064</v>
      </c>
      <c r="D945" s="1">
        <v>144105</v>
      </c>
      <c r="E945" s="1">
        <v>4</v>
      </c>
      <c r="F945" s="1">
        <v>6.57350641176872E+16</v>
      </c>
      <c r="G945" s="304">
        <v>43788</v>
      </c>
      <c r="H945" s="304">
        <v>45991</v>
      </c>
      <c r="I945" s="1">
        <v>0</v>
      </c>
      <c r="J945" s="1">
        <v>1</v>
      </c>
      <c r="K945" s="1">
        <v>20</v>
      </c>
      <c r="L945" s="1">
        <v>30</v>
      </c>
      <c r="M945" s="1">
        <v>2</v>
      </c>
      <c r="N945" s="305">
        <v>18</v>
      </c>
      <c r="O945" s="305">
        <v>19562</v>
      </c>
      <c r="P945" s="2">
        <v>10917278</v>
      </c>
      <c r="Q945" s="2">
        <v>250780</v>
      </c>
      <c r="R945" s="2">
        <v>8961007</v>
      </c>
      <c r="S945" s="1">
        <v>0</v>
      </c>
      <c r="T945" s="1">
        <v>0</v>
      </c>
      <c r="U945" s="1">
        <v>0</v>
      </c>
      <c r="W945" s="1">
        <v>0</v>
      </c>
      <c r="X945" s="1">
        <v>0</v>
      </c>
      <c r="Y945" s="1">
        <v>0</v>
      </c>
      <c r="AB945" s="304">
        <v>44499</v>
      </c>
      <c r="AC945" s="1">
        <v>1</v>
      </c>
      <c r="AD945" s="1" t="s">
        <v>3016</v>
      </c>
      <c r="AE945" s="1">
        <v>1</v>
      </c>
      <c r="AF945" s="1">
        <v>30</v>
      </c>
      <c r="AG945" s="1">
        <v>0</v>
      </c>
      <c r="AH945" s="1" t="s">
        <v>1454</v>
      </c>
      <c r="AI945" s="1" t="s">
        <v>1454</v>
      </c>
      <c r="AJ945" s="1" t="s">
        <v>1454</v>
      </c>
      <c r="AK945" s="1" t="s">
        <v>1454</v>
      </c>
      <c r="AL945" s="1" t="s">
        <v>1454</v>
      </c>
      <c r="AM945" s="1" t="s">
        <v>1454</v>
      </c>
      <c r="AN945" s="1">
        <v>1</v>
      </c>
      <c r="AO945" s="1">
        <v>1</v>
      </c>
      <c r="AP945" s="1" t="s">
        <v>3086</v>
      </c>
      <c r="AQ945" s="1" t="s">
        <v>1454</v>
      </c>
      <c r="AR945" s="2">
        <v>1554865</v>
      </c>
      <c r="AS945" s="1" t="s">
        <v>3037</v>
      </c>
      <c r="AT945" s="1">
        <v>43788</v>
      </c>
      <c r="AU945" s="1">
        <v>0</v>
      </c>
      <c r="AV945" s="1">
        <v>0</v>
      </c>
      <c r="AW945" s="1">
        <v>0</v>
      </c>
      <c r="AX945" s="1" t="s">
        <v>1454</v>
      </c>
      <c r="AY945" s="1">
        <v>0</v>
      </c>
      <c r="AZ945" s="1" t="s">
        <v>3087</v>
      </c>
      <c r="BA945" s="1">
        <v>0</v>
      </c>
    </row>
    <row r="946" spans="1:53" x14ac:dyDescent="0.25">
      <c r="A946" s="309">
        <f t="shared" si="14"/>
        <v>4174813</v>
      </c>
      <c r="B946" s="1" t="s">
        <v>2639</v>
      </c>
      <c r="C946" s="1">
        <v>76043364</v>
      </c>
      <c r="D946" s="1">
        <v>144105</v>
      </c>
      <c r="E946" s="1">
        <v>4</v>
      </c>
      <c r="F946" s="1">
        <v>7.6043364120389408E+16</v>
      </c>
      <c r="G946" s="304">
        <v>44448</v>
      </c>
      <c r="H946" s="304">
        <v>45899</v>
      </c>
      <c r="I946" s="1">
        <v>0</v>
      </c>
      <c r="J946" s="1">
        <v>1</v>
      </c>
      <c r="K946" s="1">
        <v>2</v>
      </c>
      <c r="L946" s="1">
        <v>30</v>
      </c>
      <c r="M946" s="1">
        <v>2</v>
      </c>
      <c r="N946" s="305">
        <v>15.6</v>
      </c>
      <c r="O946" s="305">
        <v>16765</v>
      </c>
      <c r="P946" s="2">
        <v>5000000</v>
      </c>
      <c r="Q946" s="2">
        <v>142214</v>
      </c>
      <c r="R946" s="2">
        <v>4849564</v>
      </c>
      <c r="S946" s="1">
        <v>0</v>
      </c>
      <c r="T946" s="1">
        <v>0</v>
      </c>
      <c r="U946" s="1">
        <v>0</v>
      </c>
      <c r="W946" s="1">
        <v>0</v>
      </c>
      <c r="X946" s="1">
        <v>0</v>
      </c>
      <c r="Y946" s="1">
        <v>0</v>
      </c>
      <c r="AB946" s="304">
        <v>44499</v>
      </c>
      <c r="AC946" s="1">
        <v>1</v>
      </c>
      <c r="AD946" s="1" t="s">
        <v>3016</v>
      </c>
      <c r="AE946" s="1">
        <v>1</v>
      </c>
      <c r="AF946" s="1">
        <v>30</v>
      </c>
      <c r="AG946" s="1">
        <v>0</v>
      </c>
      <c r="AH946" s="1" t="s">
        <v>1454</v>
      </c>
      <c r="AI946" s="1" t="s">
        <v>1454</v>
      </c>
      <c r="AJ946" s="1" t="s">
        <v>1454</v>
      </c>
      <c r="AK946" s="1" t="s">
        <v>1454</v>
      </c>
      <c r="AL946" s="1" t="s">
        <v>1454</v>
      </c>
      <c r="AM946" s="1" t="s">
        <v>1454</v>
      </c>
      <c r="AN946" s="1">
        <v>1</v>
      </c>
      <c r="AO946" s="1">
        <v>1</v>
      </c>
      <c r="AP946" s="1" t="s">
        <v>3086</v>
      </c>
      <c r="AQ946" s="1" t="s">
        <v>1454</v>
      </c>
      <c r="AR946" s="2">
        <v>674751</v>
      </c>
      <c r="AS946" s="1" t="s">
        <v>3021</v>
      </c>
      <c r="AT946" s="1">
        <v>44448</v>
      </c>
      <c r="AU946" s="1">
        <v>0</v>
      </c>
      <c r="AV946" s="1">
        <v>0</v>
      </c>
      <c r="AW946" s="1">
        <v>0</v>
      </c>
      <c r="AX946" s="1" t="s">
        <v>1454</v>
      </c>
      <c r="AY946" s="1">
        <v>0</v>
      </c>
      <c r="AZ946" s="1" t="s">
        <v>3087</v>
      </c>
      <c r="BA946" s="1">
        <v>0</v>
      </c>
    </row>
    <row r="947" spans="1:53" x14ac:dyDescent="0.25">
      <c r="A947" s="309">
        <f t="shared" si="14"/>
        <v>8649188</v>
      </c>
      <c r="B947" s="1" t="s">
        <v>2639</v>
      </c>
      <c r="C947" s="1">
        <v>76043364</v>
      </c>
      <c r="D947" s="1">
        <v>144105</v>
      </c>
      <c r="E947" s="1">
        <v>4</v>
      </c>
      <c r="F947" s="1">
        <v>7.60433641181884E+16</v>
      </c>
      <c r="G947" s="304">
        <v>44085</v>
      </c>
      <c r="H947" s="304">
        <v>45899</v>
      </c>
      <c r="I947" s="1">
        <v>0</v>
      </c>
      <c r="J947" s="1">
        <v>1</v>
      </c>
      <c r="K947" s="1">
        <v>14</v>
      </c>
      <c r="L947" s="1">
        <v>30</v>
      </c>
      <c r="M947" s="1">
        <v>2</v>
      </c>
      <c r="N947" s="305">
        <v>16.8</v>
      </c>
      <c r="O947" s="305">
        <v>18156</v>
      </c>
      <c r="P947" s="2">
        <v>12000000</v>
      </c>
      <c r="Q947" s="2">
        <v>300818</v>
      </c>
      <c r="R947" s="2">
        <v>10047108</v>
      </c>
      <c r="S947" s="1">
        <v>0</v>
      </c>
      <c r="T947" s="1">
        <v>0</v>
      </c>
      <c r="U947" s="1">
        <v>0</v>
      </c>
      <c r="W947" s="1">
        <v>0</v>
      </c>
      <c r="X947" s="1">
        <v>0</v>
      </c>
      <c r="Y947" s="1">
        <v>0</v>
      </c>
      <c r="AB947" s="304">
        <v>44499</v>
      </c>
      <c r="AC947" s="1">
        <v>1</v>
      </c>
      <c r="AD947" s="1" t="s">
        <v>3016</v>
      </c>
      <c r="AE947" s="1">
        <v>1</v>
      </c>
      <c r="AF947" s="1">
        <v>30</v>
      </c>
      <c r="AG947" s="1">
        <v>0</v>
      </c>
      <c r="AH947" s="1" t="s">
        <v>1454</v>
      </c>
      <c r="AI947" s="1" t="s">
        <v>1454</v>
      </c>
      <c r="AJ947" s="1" t="s">
        <v>1454</v>
      </c>
      <c r="AK947" s="1" t="s">
        <v>1454</v>
      </c>
      <c r="AL947" s="1" t="s">
        <v>1454</v>
      </c>
      <c r="AM947" s="1" t="s">
        <v>1454</v>
      </c>
      <c r="AN947" s="1">
        <v>1</v>
      </c>
      <c r="AO947" s="1">
        <v>1</v>
      </c>
      <c r="AP947" s="1" t="s">
        <v>3086</v>
      </c>
      <c r="AQ947" s="1" t="s">
        <v>1454</v>
      </c>
      <c r="AR947" s="2">
        <v>1397920</v>
      </c>
      <c r="AS947" s="1" t="s">
        <v>3045</v>
      </c>
      <c r="AT947" s="1">
        <v>44085</v>
      </c>
      <c r="AU947" s="1">
        <v>0</v>
      </c>
      <c r="AV947" s="1">
        <v>0</v>
      </c>
      <c r="AW947" s="1">
        <v>0</v>
      </c>
      <c r="AX947" s="1" t="s">
        <v>1454</v>
      </c>
      <c r="AY947" s="1">
        <v>0</v>
      </c>
      <c r="AZ947" s="1" t="s">
        <v>3087</v>
      </c>
      <c r="BA947" s="1">
        <v>0</v>
      </c>
    </row>
    <row r="948" spans="1:53" x14ac:dyDescent="0.25">
      <c r="A948" s="309">
        <f t="shared" si="14"/>
        <v>466789</v>
      </c>
      <c r="B948" s="1" t="s">
        <v>2639</v>
      </c>
      <c r="C948" s="1">
        <v>14839687</v>
      </c>
      <c r="D948" s="1">
        <v>144225</v>
      </c>
      <c r="E948" s="1">
        <v>4</v>
      </c>
      <c r="F948" s="1">
        <v>1.48396871049864E+16</v>
      </c>
      <c r="G948" s="304">
        <v>43769</v>
      </c>
      <c r="H948" s="304">
        <v>44407</v>
      </c>
      <c r="I948" s="1">
        <v>300</v>
      </c>
      <c r="J948" s="1">
        <v>1</v>
      </c>
      <c r="K948" s="1">
        <v>12</v>
      </c>
      <c r="L948" s="1">
        <v>30</v>
      </c>
      <c r="M948" s="1">
        <v>2</v>
      </c>
      <c r="N948" s="305">
        <v>18</v>
      </c>
      <c r="O948" s="305">
        <v>19562</v>
      </c>
      <c r="P948" s="2">
        <v>1007124</v>
      </c>
      <c r="Q948" s="2">
        <v>56414</v>
      </c>
      <c r="R948" s="2">
        <v>466789</v>
      </c>
      <c r="S948" s="1">
        <v>18776</v>
      </c>
      <c r="T948" s="1">
        <v>0</v>
      </c>
      <c r="U948" s="1">
        <v>0</v>
      </c>
      <c r="W948" s="1">
        <v>233394</v>
      </c>
      <c r="X948" s="1">
        <v>18776</v>
      </c>
      <c r="Y948" s="1">
        <v>16653</v>
      </c>
      <c r="AB948" s="304">
        <v>44165</v>
      </c>
      <c r="AC948" s="1">
        <v>1</v>
      </c>
      <c r="AD948" s="1" t="s">
        <v>3016</v>
      </c>
      <c r="AE948" s="1">
        <v>1</v>
      </c>
      <c r="AF948" s="1">
        <v>30</v>
      </c>
      <c r="AG948" s="1">
        <v>466789</v>
      </c>
      <c r="AH948" s="1" t="s">
        <v>1454</v>
      </c>
      <c r="AI948" s="1" t="s">
        <v>1454</v>
      </c>
      <c r="AJ948" s="1" t="s">
        <v>1454</v>
      </c>
      <c r="AK948" s="1" t="s">
        <v>1454</v>
      </c>
      <c r="AL948" s="1" t="s">
        <v>1454</v>
      </c>
      <c r="AM948" s="1" t="s">
        <v>1454</v>
      </c>
      <c r="AN948" s="1">
        <v>1</v>
      </c>
      <c r="AO948" s="1">
        <v>1</v>
      </c>
      <c r="AP948" s="1" t="s">
        <v>3086</v>
      </c>
      <c r="AQ948" s="1" t="s">
        <v>1454</v>
      </c>
      <c r="AR948" s="2">
        <v>0</v>
      </c>
      <c r="AS948" s="1" t="s">
        <v>3017</v>
      </c>
      <c r="AT948" s="1">
        <v>43777</v>
      </c>
      <c r="AU948" s="1">
        <v>0</v>
      </c>
      <c r="AV948" s="1">
        <v>0</v>
      </c>
      <c r="AW948" s="1">
        <v>0</v>
      </c>
      <c r="AX948" s="1" t="s">
        <v>1454</v>
      </c>
      <c r="AY948" s="1">
        <v>1</v>
      </c>
      <c r="AZ948" s="1" t="s">
        <v>3089</v>
      </c>
      <c r="BA948" s="1">
        <v>0</v>
      </c>
    </row>
    <row r="949" spans="1:53" x14ac:dyDescent="0.25">
      <c r="A949" s="309">
        <f t="shared" si="14"/>
        <v>732539</v>
      </c>
      <c r="B949" s="1" t="s">
        <v>2639</v>
      </c>
      <c r="C949" s="1">
        <v>1130642084</v>
      </c>
      <c r="D949" s="1">
        <v>144220</v>
      </c>
      <c r="E949" s="1">
        <v>4</v>
      </c>
      <c r="F949" s="1">
        <v>1.13064208410498E+18</v>
      </c>
      <c r="G949" s="304">
        <v>43769</v>
      </c>
      <c r="H949" s="304">
        <v>44772</v>
      </c>
      <c r="I949" s="1">
        <v>120</v>
      </c>
      <c r="J949" s="1">
        <v>1</v>
      </c>
      <c r="K949" s="1">
        <v>26</v>
      </c>
      <c r="L949" s="1">
        <v>30</v>
      </c>
      <c r="M949" s="1">
        <v>2</v>
      </c>
      <c r="N949" s="305">
        <v>18</v>
      </c>
      <c r="O949" s="305">
        <v>19562</v>
      </c>
      <c r="P949" s="2">
        <v>2988874</v>
      </c>
      <c r="Q949" s="2">
        <v>115958</v>
      </c>
      <c r="R949" s="2">
        <v>732539</v>
      </c>
      <c r="S949" s="1">
        <v>28225</v>
      </c>
      <c r="T949" s="1">
        <v>0</v>
      </c>
      <c r="U949" s="1">
        <v>0</v>
      </c>
      <c r="W949" s="1">
        <v>146508</v>
      </c>
      <c r="X949" s="1">
        <v>28225</v>
      </c>
      <c r="Y949" s="1">
        <v>10757</v>
      </c>
      <c r="AB949" s="304">
        <v>44337</v>
      </c>
      <c r="AC949" s="1">
        <v>1</v>
      </c>
      <c r="AD949" s="1" t="s">
        <v>3016</v>
      </c>
      <c r="AE949" s="1">
        <v>1</v>
      </c>
      <c r="AF949" s="1">
        <v>30</v>
      </c>
      <c r="AG949" s="1">
        <v>428810</v>
      </c>
      <c r="AH949" s="1" t="s">
        <v>1454</v>
      </c>
      <c r="AI949" s="1" t="s">
        <v>1454</v>
      </c>
      <c r="AJ949" s="1" t="s">
        <v>1454</v>
      </c>
      <c r="AK949" s="1" t="s">
        <v>1454</v>
      </c>
      <c r="AL949" s="1" t="s">
        <v>1454</v>
      </c>
      <c r="AM949" s="1" t="s">
        <v>1454</v>
      </c>
      <c r="AN949" s="1">
        <v>1</v>
      </c>
      <c r="AO949" s="1">
        <v>1</v>
      </c>
      <c r="AP949" s="1" t="s">
        <v>3086</v>
      </c>
      <c r="AQ949" s="1" t="s">
        <v>1454</v>
      </c>
      <c r="AR949" s="2">
        <v>0</v>
      </c>
      <c r="AS949" s="1" t="s">
        <v>3017</v>
      </c>
      <c r="AT949" s="1">
        <v>43777</v>
      </c>
      <c r="AU949" s="1">
        <v>0</v>
      </c>
      <c r="AV949" s="1">
        <v>0</v>
      </c>
      <c r="AW949" s="1">
        <v>0</v>
      </c>
      <c r="AX949" s="1" t="s">
        <v>1454</v>
      </c>
      <c r="AY949" s="1">
        <v>1</v>
      </c>
      <c r="AZ949" s="1" t="s">
        <v>3089</v>
      </c>
      <c r="BA949" s="1">
        <v>0</v>
      </c>
    </row>
    <row r="950" spans="1:53" x14ac:dyDescent="0.25">
      <c r="A950" s="309">
        <f t="shared" si="14"/>
        <v>1696928</v>
      </c>
      <c r="B950" s="1" t="s">
        <v>2639</v>
      </c>
      <c r="C950" s="1">
        <v>1130636392</v>
      </c>
      <c r="D950" s="1">
        <v>144215</v>
      </c>
      <c r="E950" s="1">
        <v>4</v>
      </c>
      <c r="F950" s="1">
        <v>1.13063639210498E+18</v>
      </c>
      <c r="G950" s="304">
        <v>43769</v>
      </c>
      <c r="H950" s="304">
        <v>44895</v>
      </c>
      <c r="I950" s="1">
        <v>90</v>
      </c>
      <c r="J950" s="1">
        <v>1</v>
      </c>
      <c r="K950" s="1">
        <v>20</v>
      </c>
      <c r="L950" s="1">
        <v>30</v>
      </c>
      <c r="M950" s="1">
        <v>2</v>
      </c>
      <c r="N950" s="305">
        <v>18</v>
      </c>
      <c r="O950" s="305">
        <v>19562</v>
      </c>
      <c r="P950" s="2">
        <v>3220293</v>
      </c>
      <c r="Q950" s="2">
        <v>114551</v>
      </c>
      <c r="R950" s="2">
        <v>1696928</v>
      </c>
      <c r="S950" s="1">
        <v>47228</v>
      </c>
      <c r="T950" s="1">
        <v>0</v>
      </c>
      <c r="U950" s="1">
        <v>0</v>
      </c>
      <c r="W950" s="1">
        <v>169693</v>
      </c>
      <c r="X950" s="1">
        <v>47228</v>
      </c>
      <c r="Y950" s="1">
        <v>21572</v>
      </c>
      <c r="AB950" s="304">
        <v>44407</v>
      </c>
      <c r="AC950" s="1">
        <v>1</v>
      </c>
      <c r="AD950" s="1" t="s">
        <v>3016</v>
      </c>
      <c r="AE950" s="1">
        <v>1</v>
      </c>
      <c r="AF950" s="1">
        <v>30</v>
      </c>
      <c r="AG950" s="1">
        <v>258810</v>
      </c>
      <c r="AH950" s="1" t="s">
        <v>1454</v>
      </c>
      <c r="AI950" s="1" t="s">
        <v>1454</v>
      </c>
      <c r="AJ950" s="1" t="s">
        <v>1454</v>
      </c>
      <c r="AK950" s="1" t="s">
        <v>1454</v>
      </c>
      <c r="AL950" s="1" t="s">
        <v>1454</v>
      </c>
      <c r="AM950" s="1" t="s">
        <v>1454</v>
      </c>
      <c r="AN950" s="1">
        <v>1</v>
      </c>
      <c r="AO950" s="1">
        <v>1</v>
      </c>
      <c r="AP950" s="1" t="s">
        <v>3086</v>
      </c>
      <c r="AQ950" s="1" t="s">
        <v>1454</v>
      </c>
      <c r="AR950" s="2">
        <v>0</v>
      </c>
      <c r="AS950" s="1" t="s">
        <v>3017</v>
      </c>
      <c r="AT950" s="1">
        <v>43777</v>
      </c>
      <c r="AU950" s="1">
        <v>0</v>
      </c>
      <c r="AV950" s="1">
        <v>0</v>
      </c>
      <c r="AW950" s="1">
        <v>0</v>
      </c>
      <c r="AX950" s="1" t="s">
        <v>1454</v>
      </c>
      <c r="AY950" s="1">
        <v>1</v>
      </c>
      <c r="AZ950" s="1" t="s">
        <v>3089</v>
      </c>
      <c r="BA950" s="1">
        <v>0</v>
      </c>
    </row>
    <row r="951" spans="1:53" x14ac:dyDescent="0.25">
      <c r="A951" s="309">
        <f t="shared" si="14"/>
        <v>1273568</v>
      </c>
      <c r="B951" s="1" t="s">
        <v>2639</v>
      </c>
      <c r="C951" s="1">
        <v>66905548</v>
      </c>
      <c r="D951" s="1">
        <v>144225</v>
      </c>
      <c r="E951" s="1">
        <v>4</v>
      </c>
      <c r="F951" s="1">
        <v>6.6905548104987104E+16</v>
      </c>
      <c r="G951" s="304">
        <v>43769</v>
      </c>
      <c r="H951" s="304">
        <v>45960</v>
      </c>
      <c r="I951" s="1">
        <v>420</v>
      </c>
      <c r="J951" s="1">
        <v>1</v>
      </c>
      <c r="K951" s="1">
        <v>53</v>
      </c>
      <c r="L951" s="1">
        <v>30</v>
      </c>
      <c r="M951" s="1">
        <v>2</v>
      </c>
      <c r="N951" s="305">
        <v>18</v>
      </c>
      <c r="O951" s="305">
        <v>19562</v>
      </c>
      <c r="P951" s="2">
        <v>3393324</v>
      </c>
      <c r="Q951" s="2">
        <v>77994</v>
      </c>
      <c r="R951" s="2">
        <v>1273568</v>
      </c>
      <c r="S951" s="1">
        <v>54662</v>
      </c>
      <c r="T951" s="1">
        <v>0</v>
      </c>
      <c r="U951" s="1">
        <v>0</v>
      </c>
      <c r="W951" s="1">
        <v>1273568</v>
      </c>
      <c r="X951" s="1">
        <v>54662</v>
      </c>
      <c r="Y951" s="1">
        <v>133272</v>
      </c>
      <c r="AB951" s="304">
        <v>44034</v>
      </c>
      <c r="AC951" s="1">
        <v>1</v>
      </c>
      <c r="AD951" s="1" t="s">
        <v>3016</v>
      </c>
      <c r="AE951" s="1">
        <v>1</v>
      </c>
      <c r="AF951" s="1">
        <v>30</v>
      </c>
      <c r="AG951" s="1">
        <v>906329</v>
      </c>
      <c r="AH951" s="1" t="s">
        <v>1454</v>
      </c>
      <c r="AI951" s="1" t="s">
        <v>1454</v>
      </c>
      <c r="AJ951" s="1" t="s">
        <v>1454</v>
      </c>
      <c r="AK951" s="1" t="s">
        <v>1454</v>
      </c>
      <c r="AL951" s="1" t="s">
        <v>1454</v>
      </c>
      <c r="AM951" s="1" t="s">
        <v>1454</v>
      </c>
      <c r="AN951" s="1">
        <v>1</v>
      </c>
      <c r="AO951" s="1">
        <v>1</v>
      </c>
      <c r="AP951" s="1" t="s">
        <v>3086</v>
      </c>
      <c r="AQ951" s="1" t="s">
        <v>1454</v>
      </c>
      <c r="AR951" s="2">
        <v>0</v>
      </c>
      <c r="AS951" s="1" t="s">
        <v>3017</v>
      </c>
      <c r="AT951" s="1">
        <v>43778</v>
      </c>
      <c r="AU951" s="1">
        <v>0</v>
      </c>
      <c r="AV951" s="1">
        <v>0</v>
      </c>
      <c r="AW951" s="1">
        <v>0</v>
      </c>
      <c r="AX951" s="1" t="s">
        <v>1454</v>
      </c>
      <c r="AY951" s="1">
        <v>1</v>
      </c>
      <c r="AZ951" s="1" t="s">
        <v>3089</v>
      </c>
      <c r="BA951" s="1">
        <v>0</v>
      </c>
    </row>
    <row r="952" spans="1:53" x14ac:dyDescent="0.25">
      <c r="A952" s="309">
        <f t="shared" si="14"/>
        <v>636291</v>
      </c>
      <c r="B952" s="1" t="s">
        <v>2639</v>
      </c>
      <c r="C952" s="1">
        <v>66829036</v>
      </c>
      <c r="D952" s="1">
        <v>144225</v>
      </c>
      <c r="E952" s="1">
        <v>4</v>
      </c>
      <c r="F952" s="1">
        <v>6.68290361049868E+16</v>
      </c>
      <c r="G952" s="304">
        <v>43769</v>
      </c>
      <c r="H952" s="304">
        <v>44834</v>
      </c>
      <c r="I952" s="1">
        <v>210</v>
      </c>
      <c r="J952" s="1">
        <v>1</v>
      </c>
      <c r="K952" s="1">
        <v>19</v>
      </c>
      <c r="L952" s="1">
        <v>30</v>
      </c>
      <c r="M952" s="1">
        <v>2</v>
      </c>
      <c r="N952" s="305">
        <v>18</v>
      </c>
      <c r="O952" s="305">
        <v>19562</v>
      </c>
      <c r="P952" s="2">
        <v>1223431</v>
      </c>
      <c r="Q952" s="2">
        <v>45377</v>
      </c>
      <c r="R952" s="2">
        <v>636291</v>
      </c>
      <c r="S952" s="1">
        <v>17741</v>
      </c>
      <c r="T952" s="1">
        <v>0</v>
      </c>
      <c r="U952" s="1">
        <v>0</v>
      </c>
      <c r="W952" s="1">
        <v>318146</v>
      </c>
      <c r="X952" s="1">
        <v>17741</v>
      </c>
      <c r="Y952" s="1">
        <v>34588</v>
      </c>
      <c r="AB952" s="304">
        <v>44358</v>
      </c>
      <c r="AC952" s="1">
        <v>1</v>
      </c>
      <c r="AD952" s="1" t="s">
        <v>3016</v>
      </c>
      <c r="AE952" s="1">
        <v>1</v>
      </c>
      <c r="AF952" s="1">
        <v>30</v>
      </c>
      <c r="AG952" s="1">
        <v>251779</v>
      </c>
      <c r="AH952" s="1" t="s">
        <v>1454</v>
      </c>
      <c r="AI952" s="1" t="s">
        <v>1454</v>
      </c>
      <c r="AJ952" s="1" t="s">
        <v>1454</v>
      </c>
      <c r="AK952" s="1" t="s">
        <v>1454</v>
      </c>
      <c r="AL952" s="1" t="s">
        <v>1454</v>
      </c>
      <c r="AM952" s="1" t="s">
        <v>1454</v>
      </c>
      <c r="AN952" s="1">
        <v>1</v>
      </c>
      <c r="AO952" s="1">
        <v>1</v>
      </c>
      <c r="AP952" s="1" t="s">
        <v>3086</v>
      </c>
      <c r="AQ952" s="1" t="s">
        <v>1454</v>
      </c>
      <c r="AR952" s="2">
        <v>0</v>
      </c>
      <c r="AS952" s="1" t="s">
        <v>3017</v>
      </c>
      <c r="AT952" s="1">
        <v>43778</v>
      </c>
      <c r="AU952" s="1">
        <v>0</v>
      </c>
      <c r="AV952" s="1">
        <v>0</v>
      </c>
      <c r="AW952" s="1">
        <v>0</v>
      </c>
      <c r="AX952" s="1" t="s">
        <v>1454</v>
      </c>
      <c r="AY952" s="1">
        <v>1</v>
      </c>
      <c r="AZ952" s="1" t="s">
        <v>3089</v>
      </c>
      <c r="BA952" s="1">
        <v>0</v>
      </c>
    </row>
    <row r="953" spans="1:53" x14ac:dyDescent="0.25">
      <c r="A953" s="309">
        <f t="shared" si="14"/>
        <v>796929</v>
      </c>
      <c r="B953" s="1" t="s">
        <v>2639</v>
      </c>
      <c r="C953" s="1">
        <v>1144087023</v>
      </c>
      <c r="D953" s="1">
        <v>144205</v>
      </c>
      <c r="E953" s="1">
        <v>4</v>
      </c>
      <c r="F953" s="1">
        <v>1.14408702310498E+18</v>
      </c>
      <c r="G953" s="304">
        <v>43769</v>
      </c>
      <c r="H953" s="304">
        <v>45960</v>
      </c>
      <c r="I953" s="1">
        <v>0</v>
      </c>
      <c r="J953" s="1">
        <v>1</v>
      </c>
      <c r="K953" s="1">
        <v>23</v>
      </c>
      <c r="L953" s="1">
        <v>30</v>
      </c>
      <c r="M953" s="1">
        <v>2</v>
      </c>
      <c r="N953" s="305">
        <v>18</v>
      </c>
      <c r="O953" s="305">
        <v>19562</v>
      </c>
      <c r="P953" s="2">
        <v>1011292</v>
      </c>
      <c r="Q953" s="2">
        <v>23244</v>
      </c>
      <c r="R953" s="2">
        <v>796929</v>
      </c>
      <c r="S953" s="1">
        <v>626</v>
      </c>
      <c r="T953" s="1">
        <v>0</v>
      </c>
      <c r="U953" s="1">
        <v>0</v>
      </c>
      <c r="W953" s="1">
        <v>0</v>
      </c>
      <c r="X953" s="1">
        <v>0</v>
      </c>
      <c r="Y953" s="1">
        <v>0</v>
      </c>
      <c r="AB953" s="304">
        <v>44488</v>
      </c>
      <c r="AC953" s="1">
        <v>1</v>
      </c>
      <c r="AD953" s="1" t="s">
        <v>3016</v>
      </c>
      <c r="AE953" s="1">
        <v>1</v>
      </c>
      <c r="AF953" s="1">
        <v>30</v>
      </c>
      <c r="AG953" s="1">
        <v>0</v>
      </c>
      <c r="AH953" s="1" t="s">
        <v>1454</v>
      </c>
      <c r="AI953" s="1" t="s">
        <v>1454</v>
      </c>
      <c r="AJ953" s="1" t="s">
        <v>1454</v>
      </c>
      <c r="AK953" s="1" t="s">
        <v>1454</v>
      </c>
      <c r="AL953" s="1" t="s">
        <v>1454</v>
      </c>
      <c r="AM953" s="1" t="s">
        <v>1454</v>
      </c>
      <c r="AN953" s="1">
        <v>1</v>
      </c>
      <c r="AO953" s="1">
        <v>1</v>
      </c>
      <c r="AP953" s="1" t="s">
        <v>3086</v>
      </c>
      <c r="AQ953" s="1" t="s">
        <v>1454</v>
      </c>
      <c r="AR953" s="2">
        <v>0</v>
      </c>
      <c r="AS953" s="1" t="s">
        <v>3017</v>
      </c>
      <c r="AT953" s="1">
        <v>43778</v>
      </c>
      <c r="AU953" s="1">
        <v>0</v>
      </c>
      <c r="AV953" s="1">
        <v>0</v>
      </c>
      <c r="AW953" s="1">
        <v>0</v>
      </c>
      <c r="AX953" s="1" t="s">
        <v>1454</v>
      </c>
      <c r="AY953" s="1">
        <v>1</v>
      </c>
      <c r="AZ953" s="1" t="s">
        <v>3089</v>
      </c>
      <c r="BA953" s="1">
        <v>0</v>
      </c>
    </row>
    <row r="954" spans="1:53" x14ac:dyDescent="0.25">
      <c r="A954" s="309">
        <f t="shared" si="14"/>
        <v>2566627</v>
      </c>
      <c r="B954" s="1" t="s">
        <v>2639</v>
      </c>
      <c r="C954" s="1">
        <v>1005828966</v>
      </c>
      <c r="D954" s="1">
        <v>144105</v>
      </c>
      <c r="E954" s="1">
        <v>4</v>
      </c>
      <c r="F954" s="1">
        <v>1.00582896612038E+18</v>
      </c>
      <c r="G954" s="304">
        <v>44081</v>
      </c>
      <c r="H954" s="304">
        <v>45168</v>
      </c>
      <c r="I954" s="1">
        <v>0</v>
      </c>
      <c r="J954" s="1">
        <v>1</v>
      </c>
      <c r="K954" s="1">
        <v>14</v>
      </c>
      <c r="L954" s="1">
        <v>30</v>
      </c>
      <c r="M954" s="1">
        <v>2</v>
      </c>
      <c r="N954" s="305">
        <v>18</v>
      </c>
      <c r="O954" s="305">
        <v>19562</v>
      </c>
      <c r="P954" s="2">
        <v>5000000</v>
      </c>
      <c r="Q954" s="2">
        <v>182270</v>
      </c>
      <c r="R954" s="2">
        <v>3375878</v>
      </c>
      <c r="S954" s="1">
        <v>0</v>
      </c>
      <c r="T954" s="1">
        <v>0</v>
      </c>
      <c r="U954" s="1">
        <v>0</v>
      </c>
      <c r="W954" s="1">
        <v>0</v>
      </c>
      <c r="X954" s="1">
        <v>0</v>
      </c>
      <c r="Y954" s="1">
        <v>0</v>
      </c>
      <c r="AB954" s="304">
        <v>44499</v>
      </c>
      <c r="AC954" s="1">
        <v>1</v>
      </c>
      <c r="AD954" s="1" t="s">
        <v>3016</v>
      </c>
      <c r="AE954" s="1">
        <v>1</v>
      </c>
      <c r="AF954" s="1">
        <v>30</v>
      </c>
      <c r="AG954" s="1">
        <v>0</v>
      </c>
      <c r="AH954" s="1" t="s">
        <v>1454</v>
      </c>
      <c r="AI954" s="1" t="s">
        <v>1454</v>
      </c>
      <c r="AJ954" s="1" t="s">
        <v>1454</v>
      </c>
      <c r="AK954" s="1" t="s">
        <v>1454</v>
      </c>
      <c r="AL954" s="1" t="s">
        <v>1454</v>
      </c>
      <c r="AM954" s="1" t="s">
        <v>1454</v>
      </c>
      <c r="AN954" s="1">
        <v>1</v>
      </c>
      <c r="AO954" s="1">
        <v>1</v>
      </c>
      <c r="AP954" s="1" t="s">
        <v>3086</v>
      </c>
      <c r="AQ954" s="1" t="s">
        <v>1454</v>
      </c>
      <c r="AR954" s="2">
        <v>809251</v>
      </c>
      <c r="AS954" s="1" t="s">
        <v>3021</v>
      </c>
      <c r="AT954" s="1">
        <v>44081</v>
      </c>
      <c r="AU954" s="1">
        <v>0</v>
      </c>
      <c r="AV954" s="1">
        <v>0</v>
      </c>
      <c r="AW954" s="1">
        <v>0</v>
      </c>
      <c r="AX954" s="1" t="s">
        <v>1454</v>
      </c>
      <c r="AY954" s="1">
        <v>900771349</v>
      </c>
      <c r="AZ954" s="1" t="s">
        <v>3041</v>
      </c>
      <c r="BA954" s="1">
        <v>0</v>
      </c>
    </row>
    <row r="955" spans="1:53" x14ac:dyDescent="0.25">
      <c r="A955" s="309">
        <f t="shared" si="14"/>
        <v>305698</v>
      </c>
      <c r="B955" s="1" t="s">
        <v>2639</v>
      </c>
      <c r="C955" s="1">
        <v>1005828966</v>
      </c>
      <c r="D955" s="1">
        <v>144105</v>
      </c>
      <c r="E955" s="1">
        <v>4</v>
      </c>
      <c r="F955" s="1">
        <v>1.0058289661246799E+18</v>
      </c>
      <c r="G955" s="304">
        <v>44238</v>
      </c>
      <c r="H955" s="304">
        <v>44957</v>
      </c>
      <c r="I955" s="1">
        <v>0</v>
      </c>
      <c r="J955" s="1">
        <v>1</v>
      </c>
      <c r="K955" s="1">
        <v>9</v>
      </c>
      <c r="L955" s="1">
        <v>30</v>
      </c>
      <c r="M955" s="1">
        <v>2</v>
      </c>
      <c r="N955" s="305">
        <v>19.2</v>
      </c>
      <c r="O955" s="305">
        <v>20983</v>
      </c>
      <c r="P955" s="2">
        <v>600000</v>
      </c>
      <c r="Q955" s="2">
        <v>30479</v>
      </c>
      <c r="R955" s="2">
        <v>402084</v>
      </c>
      <c r="S955" s="1">
        <v>0</v>
      </c>
      <c r="T955" s="1">
        <v>0</v>
      </c>
      <c r="U955" s="1">
        <v>0</v>
      </c>
      <c r="W955" s="1">
        <v>0</v>
      </c>
      <c r="X955" s="1">
        <v>0</v>
      </c>
      <c r="Y955" s="1">
        <v>0</v>
      </c>
      <c r="AB955" s="304">
        <v>44499</v>
      </c>
      <c r="AC955" s="1">
        <v>1</v>
      </c>
      <c r="AD955" s="1" t="s">
        <v>3016</v>
      </c>
      <c r="AE955" s="1">
        <v>1</v>
      </c>
      <c r="AF955" s="1">
        <v>30</v>
      </c>
      <c r="AG955" s="1">
        <v>0</v>
      </c>
      <c r="AH955" s="1" t="s">
        <v>1454</v>
      </c>
      <c r="AI955" s="1" t="s">
        <v>1454</v>
      </c>
      <c r="AJ955" s="1" t="s">
        <v>1454</v>
      </c>
      <c r="AK955" s="1" t="s">
        <v>1454</v>
      </c>
      <c r="AL955" s="1" t="s">
        <v>1454</v>
      </c>
      <c r="AM955" s="1" t="s">
        <v>1454</v>
      </c>
      <c r="AN955" s="1">
        <v>1</v>
      </c>
      <c r="AO955" s="1">
        <v>1</v>
      </c>
      <c r="AP955" s="1" t="s">
        <v>3086</v>
      </c>
      <c r="AQ955" s="1" t="s">
        <v>1454</v>
      </c>
      <c r="AR955" s="2">
        <v>96386</v>
      </c>
      <c r="AS955" s="1" t="s">
        <v>3018</v>
      </c>
      <c r="AT955" s="1">
        <v>44238</v>
      </c>
      <c r="AU955" s="1">
        <v>0</v>
      </c>
      <c r="AV955" s="1">
        <v>0</v>
      </c>
      <c r="AW955" s="1">
        <v>0</v>
      </c>
      <c r="AX955" s="1" t="s">
        <v>1454</v>
      </c>
      <c r="AY955" s="1">
        <v>900771349</v>
      </c>
      <c r="AZ955" s="1" t="s">
        <v>3041</v>
      </c>
      <c r="BA955" s="1">
        <v>0</v>
      </c>
    </row>
    <row r="956" spans="1:53" x14ac:dyDescent="0.25">
      <c r="A956" s="309">
        <f t="shared" si="14"/>
        <v>6479851</v>
      </c>
      <c r="B956" s="1" t="s">
        <v>2639</v>
      </c>
      <c r="C956" s="1">
        <v>1010191737</v>
      </c>
      <c r="D956" s="1">
        <v>144105</v>
      </c>
      <c r="E956" s="1">
        <v>4</v>
      </c>
      <c r="F956" s="1">
        <v>1.01019173712038E+18</v>
      </c>
      <c r="G956" s="304">
        <v>44407</v>
      </c>
      <c r="H956" s="304">
        <v>46598</v>
      </c>
      <c r="I956" s="1">
        <v>0</v>
      </c>
      <c r="J956" s="1">
        <v>1</v>
      </c>
      <c r="K956" s="1">
        <v>3</v>
      </c>
      <c r="L956" s="1">
        <v>30</v>
      </c>
      <c r="M956" s="1">
        <v>2</v>
      </c>
      <c r="N956" s="305">
        <v>15.6</v>
      </c>
      <c r="O956" s="305">
        <v>16765</v>
      </c>
      <c r="P956" s="2">
        <v>7000000</v>
      </c>
      <c r="Q956" s="2">
        <v>152615</v>
      </c>
      <c r="R956" s="2">
        <v>6823291</v>
      </c>
      <c r="S956" s="1">
        <v>0</v>
      </c>
      <c r="T956" s="1">
        <v>0</v>
      </c>
      <c r="U956" s="1">
        <v>0</v>
      </c>
      <c r="W956" s="1">
        <v>0</v>
      </c>
      <c r="X956" s="1">
        <v>0</v>
      </c>
      <c r="Y956" s="1">
        <v>0</v>
      </c>
      <c r="AB956" s="304">
        <v>44499</v>
      </c>
      <c r="AC956" s="1">
        <v>1</v>
      </c>
      <c r="AD956" s="1" t="s">
        <v>3016</v>
      </c>
      <c r="AE956" s="1">
        <v>1</v>
      </c>
      <c r="AF956" s="1">
        <v>30</v>
      </c>
      <c r="AG956" s="1">
        <v>0</v>
      </c>
      <c r="AH956" s="1" t="s">
        <v>1454</v>
      </c>
      <c r="AI956" s="1" t="s">
        <v>1454</v>
      </c>
      <c r="AJ956" s="1" t="s">
        <v>1454</v>
      </c>
      <c r="AK956" s="1" t="s">
        <v>1454</v>
      </c>
      <c r="AL956" s="1" t="s">
        <v>1454</v>
      </c>
      <c r="AM956" s="1" t="s">
        <v>1454</v>
      </c>
      <c r="AN956" s="1">
        <v>1</v>
      </c>
      <c r="AO956" s="1">
        <v>1</v>
      </c>
      <c r="AP956" s="1" t="s">
        <v>3086</v>
      </c>
      <c r="AQ956" s="1" t="s">
        <v>1454</v>
      </c>
      <c r="AR956" s="2">
        <v>343440</v>
      </c>
      <c r="AS956" s="1" t="s">
        <v>3021</v>
      </c>
      <c r="AT956" s="1">
        <v>44407</v>
      </c>
      <c r="AU956" s="1">
        <v>0</v>
      </c>
      <c r="AV956" s="1">
        <v>0</v>
      </c>
      <c r="AW956" s="1">
        <v>0</v>
      </c>
      <c r="AX956" s="1" t="s">
        <v>1454</v>
      </c>
      <c r="AY956" s="1">
        <v>900891513</v>
      </c>
      <c r="AZ956" s="1" t="s">
        <v>3032</v>
      </c>
      <c r="BA956" s="1">
        <v>0</v>
      </c>
    </row>
    <row r="957" spans="1:53" x14ac:dyDescent="0.25">
      <c r="A957" s="309">
        <f t="shared" si="14"/>
        <v>6505484</v>
      </c>
      <c r="B957" s="1" t="s">
        <v>2639</v>
      </c>
      <c r="C957" s="1">
        <v>24714731</v>
      </c>
      <c r="D957" s="1">
        <v>144105</v>
      </c>
      <c r="E957" s="1">
        <v>4</v>
      </c>
      <c r="F957" s="1">
        <v>2.47147311203893E+16</v>
      </c>
      <c r="G957" s="304">
        <v>44403</v>
      </c>
      <c r="H957" s="304">
        <v>46598</v>
      </c>
      <c r="I957" s="1">
        <v>0</v>
      </c>
      <c r="J957" s="1">
        <v>1</v>
      </c>
      <c r="K957" s="1">
        <v>3</v>
      </c>
      <c r="L957" s="1">
        <v>30</v>
      </c>
      <c r="M957" s="1">
        <v>2</v>
      </c>
      <c r="N957" s="305">
        <v>15.6</v>
      </c>
      <c r="O957" s="305">
        <v>16765</v>
      </c>
      <c r="P957" s="2">
        <v>7000000</v>
      </c>
      <c r="Q957" s="2">
        <v>152615</v>
      </c>
      <c r="R957" s="2">
        <v>6823291</v>
      </c>
      <c r="S957" s="1">
        <v>0</v>
      </c>
      <c r="T957" s="1">
        <v>0</v>
      </c>
      <c r="U957" s="1">
        <v>0</v>
      </c>
      <c r="W957" s="1">
        <v>0</v>
      </c>
      <c r="X957" s="1">
        <v>0</v>
      </c>
      <c r="Y957" s="1">
        <v>0</v>
      </c>
      <c r="AB957" s="304">
        <v>44499</v>
      </c>
      <c r="AC957" s="1">
        <v>1</v>
      </c>
      <c r="AD957" s="1" t="s">
        <v>3016</v>
      </c>
      <c r="AE957" s="1">
        <v>1</v>
      </c>
      <c r="AF957" s="1">
        <v>30</v>
      </c>
      <c r="AG957" s="1">
        <v>0</v>
      </c>
      <c r="AH957" s="1" t="s">
        <v>1454</v>
      </c>
      <c r="AI957" s="1" t="s">
        <v>1454</v>
      </c>
      <c r="AJ957" s="1" t="s">
        <v>1454</v>
      </c>
      <c r="AK957" s="1" t="s">
        <v>1454</v>
      </c>
      <c r="AL957" s="1" t="s">
        <v>1454</v>
      </c>
      <c r="AM957" s="1" t="s">
        <v>1454</v>
      </c>
      <c r="AN957" s="1">
        <v>1</v>
      </c>
      <c r="AO957" s="1">
        <v>1</v>
      </c>
      <c r="AP957" s="1" t="s">
        <v>3086</v>
      </c>
      <c r="AQ957" s="1" t="s">
        <v>1454</v>
      </c>
      <c r="AR957" s="2">
        <v>317807</v>
      </c>
      <c r="AS957" s="1" t="s">
        <v>3021</v>
      </c>
      <c r="AT957" s="1">
        <v>44403</v>
      </c>
      <c r="AU957" s="1">
        <v>0</v>
      </c>
      <c r="AV957" s="1">
        <v>0</v>
      </c>
      <c r="AW957" s="1">
        <v>0</v>
      </c>
      <c r="AX957" s="1" t="s">
        <v>1454</v>
      </c>
      <c r="AY957" s="1">
        <v>900891513</v>
      </c>
      <c r="AZ957" s="1" t="s">
        <v>3032</v>
      </c>
      <c r="BA957" s="1">
        <v>0</v>
      </c>
    </row>
    <row r="958" spans="1:53" x14ac:dyDescent="0.25">
      <c r="A958" s="309">
        <f t="shared" si="14"/>
        <v>524701</v>
      </c>
      <c r="B958" s="1" t="s">
        <v>2639</v>
      </c>
      <c r="C958" s="1">
        <v>24714731</v>
      </c>
      <c r="D958" s="1">
        <v>144105</v>
      </c>
      <c r="E958" s="1">
        <v>4</v>
      </c>
      <c r="F958" s="1">
        <v>2.47147311246894E+16</v>
      </c>
      <c r="G958" s="304">
        <v>44435</v>
      </c>
      <c r="H958" s="304">
        <v>44803</v>
      </c>
      <c r="I958" s="1">
        <v>0</v>
      </c>
      <c r="J958" s="1">
        <v>1</v>
      </c>
      <c r="K958" s="1">
        <v>2</v>
      </c>
      <c r="L958" s="1">
        <v>30</v>
      </c>
      <c r="M958" s="1">
        <v>2</v>
      </c>
      <c r="N958" s="305">
        <v>19.2</v>
      </c>
      <c r="O958" s="305">
        <v>20983</v>
      </c>
      <c r="P958" s="2">
        <v>650000</v>
      </c>
      <c r="Q958" s="2">
        <v>60150</v>
      </c>
      <c r="R958" s="2">
        <v>550334</v>
      </c>
      <c r="S958" s="1">
        <v>0</v>
      </c>
      <c r="T958" s="1">
        <v>0</v>
      </c>
      <c r="U958" s="1">
        <v>0</v>
      </c>
      <c r="W958" s="1">
        <v>0</v>
      </c>
      <c r="X958" s="1">
        <v>0</v>
      </c>
      <c r="Y958" s="1">
        <v>0</v>
      </c>
      <c r="AB958" s="304">
        <v>44499</v>
      </c>
      <c r="AC958" s="1">
        <v>1</v>
      </c>
      <c r="AD958" s="1" t="s">
        <v>3016</v>
      </c>
      <c r="AE958" s="1">
        <v>1</v>
      </c>
      <c r="AF958" s="1">
        <v>30</v>
      </c>
      <c r="AG958" s="1">
        <v>0</v>
      </c>
      <c r="AH958" s="1" t="s">
        <v>1454</v>
      </c>
      <c r="AI958" s="1" t="s">
        <v>1454</v>
      </c>
      <c r="AJ958" s="1" t="s">
        <v>1454</v>
      </c>
      <c r="AK958" s="1" t="s">
        <v>1454</v>
      </c>
      <c r="AL958" s="1" t="s">
        <v>1454</v>
      </c>
      <c r="AM958" s="1" t="s">
        <v>1454</v>
      </c>
      <c r="AN958" s="1">
        <v>1</v>
      </c>
      <c r="AO958" s="1">
        <v>1</v>
      </c>
      <c r="AP958" s="1" t="s">
        <v>3086</v>
      </c>
      <c r="AQ958" s="1" t="s">
        <v>1454</v>
      </c>
      <c r="AR958" s="2">
        <v>25633</v>
      </c>
      <c r="AS958" s="1" t="s">
        <v>3018</v>
      </c>
      <c r="AT958" s="1">
        <v>44435</v>
      </c>
      <c r="AU958" s="1">
        <v>0</v>
      </c>
      <c r="AV958" s="1">
        <v>0</v>
      </c>
      <c r="AW958" s="1">
        <v>0</v>
      </c>
      <c r="AX958" s="1" t="s">
        <v>1454</v>
      </c>
      <c r="AY958" s="1">
        <v>900891513</v>
      </c>
      <c r="AZ958" s="1" t="s">
        <v>3032</v>
      </c>
      <c r="BA958" s="1">
        <v>0</v>
      </c>
    </row>
    <row r="959" spans="1:53" x14ac:dyDescent="0.25">
      <c r="A959" s="309">
        <f t="shared" si="14"/>
        <v>6479851</v>
      </c>
      <c r="B959" s="1" t="s">
        <v>2639</v>
      </c>
      <c r="C959" s="1">
        <v>1030680904</v>
      </c>
      <c r="D959" s="1">
        <v>144105</v>
      </c>
      <c r="E959" s="1">
        <v>4</v>
      </c>
      <c r="F959" s="1">
        <v>1.03068090412038E+18</v>
      </c>
      <c r="G959" s="304">
        <v>44410</v>
      </c>
      <c r="H959" s="304">
        <v>46598</v>
      </c>
      <c r="I959" s="1">
        <v>0</v>
      </c>
      <c r="J959" s="1">
        <v>1</v>
      </c>
      <c r="K959" s="1">
        <v>3</v>
      </c>
      <c r="L959" s="1">
        <v>30</v>
      </c>
      <c r="M959" s="1">
        <v>2</v>
      </c>
      <c r="N959" s="305">
        <v>15.6</v>
      </c>
      <c r="O959" s="305">
        <v>16765</v>
      </c>
      <c r="P959" s="2">
        <v>7000000</v>
      </c>
      <c r="Q959" s="2">
        <v>152615</v>
      </c>
      <c r="R959" s="2">
        <v>6823291</v>
      </c>
      <c r="S959" s="1">
        <v>0</v>
      </c>
      <c r="T959" s="1">
        <v>0</v>
      </c>
      <c r="U959" s="1">
        <v>0</v>
      </c>
      <c r="W959" s="1">
        <v>0</v>
      </c>
      <c r="X959" s="1">
        <v>0</v>
      </c>
      <c r="Y959" s="1">
        <v>0</v>
      </c>
      <c r="AB959" s="304">
        <v>44499</v>
      </c>
      <c r="AC959" s="1">
        <v>1</v>
      </c>
      <c r="AD959" s="1" t="s">
        <v>3016</v>
      </c>
      <c r="AE959" s="1">
        <v>1</v>
      </c>
      <c r="AF959" s="1">
        <v>30</v>
      </c>
      <c r="AG959" s="1">
        <v>0</v>
      </c>
      <c r="AH959" s="1" t="s">
        <v>1454</v>
      </c>
      <c r="AI959" s="1" t="s">
        <v>1454</v>
      </c>
      <c r="AJ959" s="1" t="s">
        <v>1454</v>
      </c>
      <c r="AK959" s="1" t="s">
        <v>1454</v>
      </c>
      <c r="AL959" s="1" t="s">
        <v>1454</v>
      </c>
      <c r="AM959" s="1" t="s">
        <v>1454</v>
      </c>
      <c r="AN959" s="1">
        <v>1</v>
      </c>
      <c r="AO959" s="1">
        <v>1</v>
      </c>
      <c r="AP959" s="1" t="s">
        <v>3086</v>
      </c>
      <c r="AQ959" s="1" t="s">
        <v>1454</v>
      </c>
      <c r="AR959" s="2">
        <v>343440</v>
      </c>
      <c r="AS959" s="1" t="s">
        <v>3021</v>
      </c>
      <c r="AT959" s="1">
        <v>44410</v>
      </c>
      <c r="AU959" s="1">
        <v>0</v>
      </c>
      <c r="AV959" s="1">
        <v>0</v>
      </c>
      <c r="AW959" s="1">
        <v>0</v>
      </c>
      <c r="AX959" s="1" t="s">
        <v>1454</v>
      </c>
      <c r="AY959" s="1">
        <v>900891513</v>
      </c>
      <c r="AZ959" s="1" t="s">
        <v>3032</v>
      </c>
      <c r="BA959" s="1">
        <v>0</v>
      </c>
    </row>
    <row r="960" spans="1:53" x14ac:dyDescent="0.25">
      <c r="A960" s="309">
        <f t="shared" si="14"/>
        <v>3829823</v>
      </c>
      <c r="B960" s="1" t="s">
        <v>2639</v>
      </c>
      <c r="C960" s="1">
        <v>38553825</v>
      </c>
      <c r="D960" s="1">
        <v>144205</v>
      </c>
      <c r="E960" s="1">
        <v>4</v>
      </c>
      <c r="F960" s="1">
        <v>3.8553825117586E+16</v>
      </c>
      <c r="G960" s="304">
        <v>43560</v>
      </c>
      <c r="H960" s="304">
        <v>45777</v>
      </c>
      <c r="I960" s="1">
        <v>0</v>
      </c>
      <c r="J960" s="1">
        <v>1</v>
      </c>
      <c r="K960" s="1">
        <v>30</v>
      </c>
      <c r="L960" s="1">
        <v>30</v>
      </c>
      <c r="M960" s="1">
        <v>2</v>
      </c>
      <c r="N960" s="305">
        <v>18</v>
      </c>
      <c r="O960" s="305">
        <v>19562</v>
      </c>
      <c r="P960" s="2">
        <v>7622038</v>
      </c>
      <c r="Q960" s="2">
        <v>175085</v>
      </c>
      <c r="R960" s="2">
        <v>5417114</v>
      </c>
      <c r="S960" s="1">
        <v>0</v>
      </c>
      <c r="T960" s="1">
        <v>0</v>
      </c>
      <c r="U960" s="1">
        <v>0</v>
      </c>
      <c r="W960" s="1">
        <v>0</v>
      </c>
      <c r="X960" s="1">
        <v>0</v>
      </c>
      <c r="Y960" s="1">
        <v>0</v>
      </c>
      <c r="AB960" s="304">
        <v>44495</v>
      </c>
      <c r="AC960" s="1">
        <v>1</v>
      </c>
      <c r="AD960" s="1" t="s">
        <v>3016</v>
      </c>
      <c r="AE960" s="1">
        <v>1</v>
      </c>
      <c r="AF960" s="1">
        <v>30</v>
      </c>
      <c r="AG960" s="1">
        <v>0</v>
      </c>
      <c r="AH960" s="1" t="s">
        <v>1454</v>
      </c>
      <c r="AI960" s="1" t="s">
        <v>1454</v>
      </c>
      <c r="AJ960" s="1" t="s">
        <v>1454</v>
      </c>
      <c r="AK960" s="1" t="s">
        <v>1454</v>
      </c>
      <c r="AL960" s="1" t="s">
        <v>1454</v>
      </c>
      <c r="AM960" s="1" t="s">
        <v>1454</v>
      </c>
      <c r="AN960" s="1">
        <v>1</v>
      </c>
      <c r="AO960" s="1">
        <v>1</v>
      </c>
      <c r="AP960" s="1" t="s">
        <v>3086</v>
      </c>
      <c r="AQ960" s="1" t="s">
        <v>1454</v>
      </c>
      <c r="AR960" s="2">
        <v>1587291</v>
      </c>
      <c r="AS960" s="1" t="s">
        <v>3027</v>
      </c>
      <c r="AT960" s="1">
        <v>43560</v>
      </c>
      <c r="AU960" s="1">
        <v>0</v>
      </c>
      <c r="AV960" s="1">
        <v>0</v>
      </c>
      <c r="AW960" s="1">
        <v>0</v>
      </c>
      <c r="AX960" s="1" t="s">
        <v>1454</v>
      </c>
      <c r="AY960" s="1">
        <v>890303093000</v>
      </c>
      <c r="AZ960" s="1">
        <v>0</v>
      </c>
      <c r="BA960" s="1">
        <v>0</v>
      </c>
    </row>
    <row r="961" spans="1:53" x14ac:dyDescent="0.25">
      <c r="A961" s="309">
        <f t="shared" si="14"/>
        <v>228655</v>
      </c>
      <c r="B961" s="1" t="s">
        <v>2639</v>
      </c>
      <c r="C961" s="1">
        <v>38553825</v>
      </c>
      <c r="D961" s="1">
        <v>144105</v>
      </c>
      <c r="E961" s="1">
        <v>4</v>
      </c>
      <c r="F961" s="1">
        <v>3.8553825113014096E+16</v>
      </c>
      <c r="G961" s="304">
        <v>44463</v>
      </c>
      <c r="H961" s="304">
        <v>44834</v>
      </c>
      <c r="I961" s="1">
        <v>0</v>
      </c>
      <c r="J961" s="1">
        <v>1</v>
      </c>
      <c r="K961" s="1">
        <v>1</v>
      </c>
      <c r="L961" s="1">
        <v>30</v>
      </c>
      <c r="M961" s="1">
        <v>2</v>
      </c>
      <c r="N961" s="305">
        <v>19.8</v>
      </c>
      <c r="O961" s="305">
        <v>21699</v>
      </c>
      <c r="P961" s="2">
        <v>350000</v>
      </c>
      <c r="Q961" s="2">
        <v>32437</v>
      </c>
      <c r="R961" s="2">
        <v>323422</v>
      </c>
      <c r="S961" s="1">
        <v>0</v>
      </c>
      <c r="T961" s="1">
        <v>0</v>
      </c>
      <c r="U961" s="1">
        <v>0</v>
      </c>
      <c r="W961" s="1">
        <v>0</v>
      </c>
      <c r="X961" s="1">
        <v>0</v>
      </c>
      <c r="Y961" s="1">
        <v>0</v>
      </c>
      <c r="AB961" s="304">
        <v>44498</v>
      </c>
      <c r="AC961" s="1">
        <v>1</v>
      </c>
      <c r="AD961" s="1" t="s">
        <v>3016</v>
      </c>
      <c r="AE961" s="1">
        <v>1</v>
      </c>
      <c r="AF961" s="1">
        <v>30</v>
      </c>
      <c r="AG961" s="1">
        <v>0</v>
      </c>
      <c r="AH961" s="1" t="s">
        <v>1454</v>
      </c>
      <c r="AI961" s="1" t="s">
        <v>1454</v>
      </c>
      <c r="AJ961" s="1" t="s">
        <v>1454</v>
      </c>
      <c r="AK961" s="1" t="s">
        <v>1454</v>
      </c>
      <c r="AL961" s="1" t="s">
        <v>1454</v>
      </c>
      <c r="AM961" s="1" t="s">
        <v>1454</v>
      </c>
      <c r="AN961" s="1">
        <v>1</v>
      </c>
      <c r="AO961" s="1">
        <v>1</v>
      </c>
      <c r="AP961" s="1" t="s">
        <v>3086</v>
      </c>
      <c r="AQ961" s="1" t="s">
        <v>1454</v>
      </c>
      <c r="AR961" s="2">
        <v>94767</v>
      </c>
      <c r="AS961" s="1" t="s">
        <v>3078</v>
      </c>
      <c r="AT961" s="1">
        <v>44463</v>
      </c>
      <c r="AU961" s="1">
        <v>0</v>
      </c>
      <c r="AV961" s="1">
        <v>0</v>
      </c>
      <c r="AW961" s="1">
        <v>0</v>
      </c>
      <c r="AX961" s="1" t="s">
        <v>1454</v>
      </c>
      <c r="AY961" s="1">
        <v>890303093000</v>
      </c>
      <c r="AZ961" s="1">
        <v>0</v>
      </c>
      <c r="BA961" s="1">
        <v>0</v>
      </c>
    </row>
    <row r="962" spans="1:53" x14ac:dyDescent="0.25">
      <c r="A962" s="309">
        <f t="shared" ref="A962:A1025" si="15">IF(+R962&gt;AR962,R962-AR962,0)</f>
        <v>924267</v>
      </c>
      <c r="B962" s="1" t="s">
        <v>2639</v>
      </c>
      <c r="C962" s="1">
        <v>38553825</v>
      </c>
      <c r="D962" s="1">
        <v>144105</v>
      </c>
      <c r="E962" s="1">
        <v>4</v>
      </c>
      <c r="F962" s="1">
        <v>3.8553825124689E+16</v>
      </c>
      <c r="G962" s="304">
        <v>44291</v>
      </c>
      <c r="H962" s="304">
        <v>45015</v>
      </c>
      <c r="I962" s="1">
        <v>0</v>
      </c>
      <c r="J962" s="1">
        <v>1</v>
      </c>
      <c r="K962" s="1">
        <v>8</v>
      </c>
      <c r="L962" s="1">
        <v>30</v>
      </c>
      <c r="M962" s="1">
        <v>2</v>
      </c>
      <c r="N962" s="305">
        <v>19.2</v>
      </c>
      <c r="O962" s="305">
        <v>20983</v>
      </c>
      <c r="P962" s="2">
        <v>1800000</v>
      </c>
      <c r="Q962" s="2">
        <v>91437</v>
      </c>
      <c r="R962" s="2">
        <v>1307334</v>
      </c>
      <c r="S962" s="1">
        <v>0</v>
      </c>
      <c r="T962" s="1">
        <v>0</v>
      </c>
      <c r="U962" s="1">
        <v>0</v>
      </c>
      <c r="W962" s="1">
        <v>0</v>
      </c>
      <c r="X962" s="1">
        <v>0</v>
      </c>
      <c r="Y962" s="1">
        <v>0</v>
      </c>
      <c r="AB962" s="304">
        <v>44498</v>
      </c>
      <c r="AC962" s="1">
        <v>1</v>
      </c>
      <c r="AD962" s="1" t="s">
        <v>3016</v>
      </c>
      <c r="AE962" s="1">
        <v>1</v>
      </c>
      <c r="AF962" s="1">
        <v>30</v>
      </c>
      <c r="AG962" s="1">
        <v>0</v>
      </c>
      <c r="AH962" s="1" t="s">
        <v>1454</v>
      </c>
      <c r="AI962" s="1" t="s">
        <v>1454</v>
      </c>
      <c r="AJ962" s="1" t="s">
        <v>1454</v>
      </c>
      <c r="AK962" s="1" t="s">
        <v>1454</v>
      </c>
      <c r="AL962" s="1" t="s">
        <v>1454</v>
      </c>
      <c r="AM962" s="1" t="s">
        <v>1454</v>
      </c>
      <c r="AN962" s="1">
        <v>1</v>
      </c>
      <c r="AO962" s="1">
        <v>1</v>
      </c>
      <c r="AP962" s="1" t="s">
        <v>3086</v>
      </c>
      <c r="AQ962" s="1" t="s">
        <v>1454</v>
      </c>
      <c r="AR962" s="2">
        <v>383067</v>
      </c>
      <c r="AS962" s="1" t="s">
        <v>3018</v>
      </c>
      <c r="AT962" s="1">
        <v>44291</v>
      </c>
      <c r="AU962" s="1">
        <v>0</v>
      </c>
      <c r="AV962" s="1">
        <v>0</v>
      </c>
      <c r="AW962" s="1">
        <v>0</v>
      </c>
      <c r="AX962" s="1" t="s">
        <v>1454</v>
      </c>
      <c r="AY962" s="1">
        <v>890303093000</v>
      </c>
      <c r="AZ962" s="1">
        <v>0</v>
      </c>
      <c r="BA962" s="1">
        <v>0</v>
      </c>
    </row>
    <row r="963" spans="1:53" x14ac:dyDescent="0.25">
      <c r="A963" s="309">
        <f t="shared" si="15"/>
        <v>0</v>
      </c>
      <c r="B963" s="1" t="s">
        <v>2639</v>
      </c>
      <c r="C963" s="1">
        <v>10425033</v>
      </c>
      <c r="D963" s="1">
        <v>144105</v>
      </c>
      <c r="E963" s="1">
        <v>4</v>
      </c>
      <c r="F963" s="1">
        <v>1.04250331246893E+16</v>
      </c>
      <c r="G963" s="304">
        <v>44400</v>
      </c>
      <c r="H963" s="304">
        <v>44772</v>
      </c>
      <c r="I963" s="1">
        <v>0</v>
      </c>
      <c r="J963" s="1">
        <v>1</v>
      </c>
      <c r="K963" s="1">
        <v>3</v>
      </c>
      <c r="L963" s="1">
        <v>30</v>
      </c>
      <c r="M963" s="1">
        <v>2</v>
      </c>
      <c r="N963" s="305">
        <v>19.2</v>
      </c>
      <c r="O963" s="305">
        <v>20983</v>
      </c>
      <c r="P963" s="2">
        <v>700000</v>
      </c>
      <c r="Q963" s="2">
        <v>64777</v>
      </c>
      <c r="R963" s="2">
        <v>537669</v>
      </c>
      <c r="S963" s="1">
        <v>0</v>
      </c>
      <c r="T963" s="1">
        <v>0</v>
      </c>
      <c r="U963" s="1">
        <v>0</v>
      </c>
      <c r="W963" s="1">
        <v>0</v>
      </c>
      <c r="X963" s="1">
        <v>0</v>
      </c>
      <c r="Y963" s="1">
        <v>0</v>
      </c>
      <c r="AB963" s="304">
        <v>44498</v>
      </c>
      <c r="AC963" s="1">
        <v>1</v>
      </c>
      <c r="AD963" s="1" t="s">
        <v>3016</v>
      </c>
      <c r="AE963" s="1">
        <v>1</v>
      </c>
      <c r="AF963" s="1">
        <v>30</v>
      </c>
      <c r="AG963" s="1">
        <v>0</v>
      </c>
      <c r="AH963" s="1" t="s">
        <v>1454</v>
      </c>
      <c r="AI963" s="1" t="s">
        <v>1454</v>
      </c>
      <c r="AJ963" s="1" t="s">
        <v>1454</v>
      </c>
      <c r="AK963" s="1" t="s">
        <v>1454</v>
      </c>
      <c r="AL963" s="1" t="s">
        <v>1454</v>
      </c>
      <c r="AM963" s="1" t="s">
        <v>1454</v>
      </c>
      <c r="AN963" s="1">
        <v>1</v>
      </c>
      <c r="AO963" s="1">
        <v>1</v>
      </c>
      <c r="AP963" s="1" t="s">
        <v>3086</v>
      </c>
      <c r="AQ963" s="1" t="s">
        <v>1454</v>
      </c>
      <c r="AR963" s="2">
        <v>3187464</v>
      </c>
      <c r="AS963" s="1" t="s">
        <v>3018</v>
      </c>
      <c r="AT963" s="1">
        <v>44400</v>
      </c>
      <c r="AU963" s="1">
        <v>0</v>
      </c>
      <c r="AV963" s="1">
        <v>0</v>
      </c>
      <c r="AW963" s="1">
        <v>0</v>
      </c>
      <c r="AX963" s="1" t="s">
        <v>1454</v>
      </c>
      <c r="AY963" s="1">
        <v>890303093000</v>
      </c>
      <c r="AZ963" s="1">
        <v>0</v>
      </c>
      <c r="BA963" s="1">
        <v>0</v>
      </c>
    </row>
    <row r="964" spans="1:53" x14ac:dyDescent="0.25">
      <c r="A964" s="309">
        <f t="shared" si="15"/>
        <v>3635975</v>
      </c>
      <c r="B964" s="1" t="s">
        <v>2639</v>
      </c>
      <c r="C964" s="1">
        <v>1107076414</v>
      </c>
      <c r="D964" s="1">
        <v>144105</v>
      </c>
      <c r="E964" s="1">
        <v>4</v>
      </c>
      <c r="F964" s="1">
        <v>1.10707641411778E+18</v>
      </c>
      <c r="G964" s="304">
        <v>44020</v>
      </c>
      <c r="H964" s="304">
        <v>45473</v>
      </c>
      <c r="I964" s="1">
        <v>0</v>
      </c>
      <c r="J964" s="1">
        <v>1</v>
      </c>
      <c r="K964" s="1">
        <v>16</v>
      </c>
      <c r="L964" s="1">
        <v>30</v>
      </c>
      <c r="M964" s="1">
        <v>2</v>
      </c>
      <c r="N964" s="305">
        <v>18</v>
      </c>
      <c r="O964" s="305">
        <v>19562</v>
      </c>
      <c r="P964" s="2">
        <v>7467000</v>
      </c>
      <c r="Q964" s="2">
        <v>220468</v>
      </c>
      <c r="R964" s="2">
        <v>5550595</v>
      </c>
      <c r="S964" s="1">
        <v>0</v>
      </c>
      <c r="T964" s="1">
        <v>0</v>
      </c>
      <c r="U964" s="1">
        <v>0</v>
      </c>
      <c r="W964" s="1">
        <v>0</v>
      </c>
      <c r="X964" s="1">
        <v>0</v>
      </c>
      <c r="Y964" s="1">
        <v>0</v>
      </c>
      <c r="AB964" s="304">
        <v>44499</v>
      </c>
      <c r="AC964" s="1">
        <v>1</v>
      </c>
      <c r="AD964" s="1" t="s">
        <v>3016</v>
      </c>
      <c r="AE964" s="1">
        <v>1</v>
      </c>
      <c r="AF964" s="1">
        <v>30</v>
      </c>
      <c r="AG964" s="1">
        <v>0</v>
      </c>
      <c r="AH964" s="1" t="s">
        <v>1454</v>
      </c>
      <c r="AI964" s="1" t="s">
        <v>1454</v>
      </c>
      <c r="AJ964" s="1" t="s">
        <v>1454</v>
      </c>
      <c r="AK964" s="1" t="s">
        <v>1454</v>
      </c>
      <c r="AL964" s="1" t="s">
        <v>1454</v>
      </c>
      <c r="AM964" s="1" t="s">
        <v>1454</v>
      </c>
      <c r="AN964" s="1">
        <v>1</v>
      </c>
      <c r="AO964" s="1">
        <v>1</v>
      </c>
      <c r="AP964" s="1" t="s">
        <v>3086</v>
      </c>
      <c r="AQ964" s="1" t="s">
        <v>1454</v>
      </c>
      <c r="AR964" s="2">
        <v>1914620</v>
      </c>
      <c r="AS964" s="1" t="s">
        <v>3026</v>
      </c>
      <c r="AT964" s="1">
        <v>44020</v>
      </c>
      <c r="AU964" s="1">
        <v>0</v>
      </c>
      <c r="AV964" s="1">
        <v>0</v>
      </c>
      <c r="AW964" s="1">
        <v>0</v>
      </c>
      <c r="AX964" s="1" t="s">
        <v>1454</v>
      </c>
      <c r="AY964" s="1">
        <v>0</v>
      </c>
      <c r="AZ964" s="1" t="s">
        <v>3087</v>
      </c>
      <c r="BA964" s="1">
        <v>0</v>
      </c>
    </row>
    <row r="965" spans="1:53" x14ac:dyDescent="0.25">
      <c r="A965" s="309">
        <f t="shared" si="15"/>
        <v>0</v>
      </c>
      <c r="B965" s="1" t="s">
        <v>2639</v>
      </c>
      <c r="C965" s="1">
        <v>66996224</v>
      </c>
      <c r="D965" s="1">
        <v>144105</v>
      </c>
      <c r="E965" s="1">
        <v>4</v>
      </c>
      <c r="F965" s="1">
        <v>6.6996224120387904E+16</v>
      </c>
      <c r="G965" s="304">
        <v>43938</v>
      </c>
      <c r="H965" s="304">
        <v>44469</v>
      </c>
      <c r="I965" s="1">
        <v>0</v>
      </c>
      <c r="J965" s="1">
        <v>1</v>
      </c>
      <c r="K965" s="1">
        <v>16</v>
      </c>
      <c r="L965" s="1">
        <v>30</v>
      </c>
      <c r="M965" s="1">
        <v>2</v>
      </c>
      <c r="N965" s="305">
        <v>18</v>
      </c>
      <c r="O965" s="305">
        <v>19562</v>
      </c>
      <c r="P965" s="2">
        <v>3000000</v>
      </c>
      <c r="Q965" s="2">
        <v>191829</v>
      </c>
      <c r="R965" s="2">
        <v>375067</v>
      </c>
      <c r="S965" s="1">
        <v>0</v>
      </c>
      <c r="T965" s="1">
        <v>0</v>
      </c>
      <c r="U965" s="1">
        <v>0</v>
      </c>
      <c r="W965" s="1">
        <v>0</v>
      </c>
      <c r="X965" s="1">
        <v>0</v>
      </c>
      <c r="Y965" s="1">
        <v>0</v>
      </c>
      <c r="AB965" s="304">
        <v>44499</v>
      </c>
      <c r="AC965" s="1">
        <v>1</v>
      </c>
      <c r="AD965" s="1" t="s">
        <v>3016</v>
      </c>
      <c r="AE965" s="1">
        <v>1</v>
      </c>
      <c r="AF965" s="1">
        <v>30</v>
      </c>
      <c r="AG965" s="1">
        <v>0</v>
      </c>
      <c r="AH965" s="1" t="s">
        <v>1454</v>
      </c>
      <c r="AI965" s="1" t="s">
        <v>1454</v>
      </c>
      <c r="AJ965" s="1" t="s">
        <v>1454</v>
      </c>
      <c r="AK965" s="1" t="s">
        <v>1454</v>
      </c>
      <c r="AL965" s="1" t="s">
        <v>1454</v>
      </c>
      <c r="AM965" s="1" t="s">
        <v>1454</v>
      </c>
      <c r="AN965" s="1">
        <v>1</v>
      </c>
      <c r="AO965" s="1">
        <v>1</v>
      </c>
      <c r="AP965" s="1" t="s">
        <v>3086</v>
      </c>
      <c r="AQ965" s="1" t="s">
        <v>1454</v>
      </c>
      <c r="AR965" s="2">
        <v>1559795</v>
      </c>
      <c r="AS965" s="1" t="s">
        <v>3021</v>
      </c>
      <c r="AT965" s="1">
        <v>43938</v>
      </c>
      <c r="AU965" s="1">
        <v>0</v>
      </c>
      <c r="AV965" s="1">
        <v>0</v>
      </c>
      <c r="AW965" s="1">
        <v>0</v>
      </c>
      <c r="AX965" s="1" t="s">
        <v>1454</v>
      </c>
      <c r="AY965" s="1" t="s">
        <v>1454</v>
      </c>
      <c r="AZ965" s="1">
        <v>0</v>
      </c>
      <c r="BA965" s="1">
        <v>0</v>
      </c>
    </row>
    <row r="966" spans="1:53" x14ac:dyDescent="0.25">
      <c r="A966" s="309">
        <f t="shared" si="15"/>
        <v>3356057</v>
      </c>
      <c r="B966" s="1" t="s">
        <v>2639</v>
      </c>
      <c r="C966" s="1">
        <v>1113512495</v>
      </c>
      <c r="D966" s="1">
        <v>144105</v>
      </c>
      <c r="E966" s="1">
        <v>4</v>
      </c>
      <c r="F966" s="1">
        <v>1.11351249521038E+18</v>
      </c>
      <c r="G966" s="304">
        <v>44459</v>
      </c>
      <c r="H966" s="304">
        <v>46660</v>
      </c>
      <c r="I966" s="1">
        <v>0</v>
      </c>
      <c r="J966" s="1">
        <v>1</v>
      </c>
      <c r="K966" s="1">
        <v>1</v>
      </c>
      <c r="L966" s="1">
        <v>30</v>
      </c>
      <c r="M966" s="1">
        <v>2</v>
      </c>
      <c r="N966" s="305">
        <v>15.6</v>
      </c>
      <c r="O966" s="305">
        <v>16765</v>
      </c>
      <c r="P966" s="2">
        <v>4000000</v>
      </c>
      <c r="Q966" s="2">
        <v>92593</v>
      </c>
      <c r="R966" s="2">
        <v>3969407</v>
      </c>
      <c r="S966" s="1">
        <v>0</v>
      </c>
      <c r="T966" s="1">
        <v>0</v>
      </c>
      <c r="U966" s="1">
        <v>0</v>
      </c>
      <c r="W966" s="1">
        <v>0</v>
      </c>
      <c r="X966" s="1">
        <v>0</v>
      </c>
      <c r="Y966" s="1">
        <v>0</v>
      </c>
      <c r="AB966" s="304">
        <v>44499</v>
      </c>
      <c r="AC966" s="1">
        <v>1</v>
      </c>
      <c r="AD966" s="1" t="s">
        <v>3016</v>
      </c>
      <c r="AE966" s="1">
        <v>1</v>
      </c>
      <c r="AF966" s="1">
        <v>30</v>
      </c>
      <c r="AG966" s="1">
        <v>0</v>
      </c>
      <c r="AH966" s="1" t="s">
        <v>1454</v>
      </c>
      <c r="AI966" s="1" t="s">
        <v>1454</v>
      </c>
      <c r="AJ966" s="1" t="s">
        <v>1454</v>
      </c>
      <c r="AK966" s="1" t="s">
        <v>1454</v>
      </c>
      <c r="AL966" s="1" t="s">
        <v>1454</v>
      </c>
      <c r="AM966" s="1" t="s">
        <v>1454</v>
      </c>
      <c r="AN966" s="1">
        <v>1</v>
      </c>
      <c r="AO966" s="1">
        <v>1</v>
      </c>
      <c r="AP966" s="1" t="s">
        <v>3086</v>
      </c>
      <c r="AQ966" s="1" t="s">
        <v>1454</v>
      </c>
      <c r="AR966" s="2">
        <v>613350</v>
      </c>
      <c r="AS966" s="1" t="s">
        <v>3023</v>
      </c>
      <c r="AT966" s="1">
        <v>44459</v>
      </c>
      <c r="AU966" s="1">
        <v>0</v>
      </c>
      <c r="AV966" s="1">
        <v>0</v>
      </c>
      <c r="AW966" s="1">
        <v>0</v>
      </c>
      <c r="AX966" s="1" t="s">
        <v>1454</v>
      </c>
      <c r="AY966" s="1">
        <v>900891513</v>
      </c>
      <c r="AZ966" s="1" t="s">
        <v>3032</v>
      </c>
      <c r="BA966" s="1">
        <v>0</v>
      </c>
    </row>
    <row r="967" spans="1:53" x14ac:dyDescent="0.25">
      <c r="A967" s="309">
        <f t="shared" si="15"/>
        <v>6663222</v>
      </c>
      <c r="B967" s="1" t="s">
        <v>2639</v>
      </c>
      <c r="C967" s="1">
        <v>1144136602</v>
      </c>
      <c r="D967" s="1">
        <v>144105</v>
      </c>
      <c r="E967" s="1">
        <v>4</v>
      </c>
      <c r="F967" s="1">
        <v>1.14413660225558E+18</v>
      </c>
      <c r="G967" s="304">
        <v>44480</v>
      </c>
      <c r="H967" s="304">
        <v>45199</v>
      </c>
      <c r="I967" s="1">
        <v>0</v>
      </c>
      <c r="J967" s="1">
        <v>1</v>
      </c>
      <c r="K967" s="1">
        <v>1</v>
      </c>
      <c r="L967" s="1">
        <v>30</v>
      </c>
      <c r="M967" s="1">
        <v>2</v>
      </c>
      <c r="N967" s="305">
        <v>10.199999999999999</v>
      </c>
      <c r="O967" s="305">
        <v>10691</v>
      </c>
      <c r="P967" s="2">
        <v>8997387</v>
      </c>
      <c r="Q967" s="2">
        <v>428598</v>
      </c>
      <c r="R967" s="2">
        <v>8667761</v>
      </c>
      <c r="S967" s="1">
        <v>0</v>
      </c>
      <c r="T967" s="1">
        <v>0</v>
      </c>
      <c r="U967" s="1">
        <v>0</v>
      </c>
      <c r="W967" s="1">
        <v>0</v>
      </c>
      <c r="X967" s="1">
        <v>0</v>
      </c>
      <c r="Y967" s="1">
        <v>0</v>
      </c>
      <c r="AB967" s="304">
        <v>44499</v>
      </c>
      <c r="AC967" s="1">
        <v>1</v>
      </c>
      <c r="AD967" s="1" t="s">
        <v>3016</v>
      </c>
      <c r="AE967" s="1">
        <v>1</v>
      </c>
      <c r="AF967" s="1">
        <v>30</v>
      </c>
      <c r="AG967" s="1">
        <v>0</v>
      </c>
      <c r="AH967" s="1" t="s">
        <v>1454</v>
      </c>
      <c r="AI967" s="1" t="s">
        <v>1454</v>
      </c>
      <c r="AJ967" s="1" t="s">
        <v>1454</v>
      </c>
      <c r="AK967" s="1" t="s">
        <v>1454</v>
      </c>
      <c r="AL967" s="1" t="s">
        <v>1454</v>
      </c>
      <c r="AM967" s="1" t="s">
        <v>1454</v>
      </c>
      <c r="AN967" s="1">
        <v>1</v>
      </c>
      <c r="AO967" s="1">
        <v>1</v>
      </c>
      <c r="AP967" s="1" t="s">
        <v>3086</v>
      </c>
      <c r="AQ967" s="1" t="s">
        <v>1454</v>
      </c>
      <c r="AR967" s="2">
        <v>2004539</v>
      </c>
      <c r="AS967" s="1" t="s">
        <v>3033</v>
      </c>
      <c r="AT967" s="1">
        <v>44480</v>
      </c>
      <c r="AU967" s="1">
        <v>0</v>
      </c>
      <c r="AV967" s="1">
        <v>0</v>
      </c>
      <c r="AW967" s="1">
        <v>0</v>
      </c>
      <c r="AX967" s="1" t="s">
        <v>1454</v>
      </c>
      <c r="AY967" s="1" t="s">
        <v>1454</v>
      </c>
      <c r="AZ967" s="1">
        <v>0</v>
      </c>
      <c r="BA967" s="1">
        <v>0</v>
      </c>
    </row>
    <row r="968" spans="1:53" x14ac:dyDescent="0.25">
      <c r="A968" s="309">
        <f t="shared" si="15"/>
        <v>557899</v>
      </c>
      <c r="B968" s="1" t="s">
        <v>2639</v>
      </c>
      <c r="C968" s="1">
        <v>1002884763</v>
      </c>
      <c r="D968" s="1">
        <v>144225</v>
      </c>
      <c r="E968" s="1">
        <v>4</v>
      </c>
      <c r="F968" s="1">
        <v>1.00288476310498E+18</v>
      </c>
      <c r="G968" s="304">
        <v>43676</v>
      </c>
      <c r="H968" s="304">
        <v>44772</v>
      </c>
      <c r="I968" s="1">
        <v>0</v>
      </c>
      <c r="J968" s="1">
        <v>1</v>
      </c>
      <c r="K968" s="1">
        <v>28</v>
      </c>
      <c r="L968" s="1">
        <v>30</v>
      </c>
      <c r="M968" s="1">
        <v>2</v>
      </c>
      <c r="N968" s="305">
        <v>18</v>
      </c>
      <c r="O968" s="305">
        <v>19562</v>
      </c>
      <c r="P968" s="2">
        <v>2181139</v>
      </c>
      <c r="Q968" s="2">
        <v>79195</v>
      </c>
      <c r="R968" s="2">
        <v>557899</v>
      </c>
      <c r="S968" s="1">
        <v>0</v>
      </c>
      <c r="T968" s="1">
        <v>0</v>
      </c>
      <c r="U968" s="1">
        <v>0</v>
      </c>
      <c r="W968" s="1">
        <v>278950</v>
      </c>
      <c r="X968" s="1">
        <v>0</v>
      </c>
      <c r="Y968" s="1">
        <v>0</v>
      </c>
      <c r="AB968" s="304">
        <v>44500</v>
      </c>
      <c r="AC968" s="1">
        <v>1</v>
      </c>
      <c r="AD968" s="1" t="s">
        <v>3016</v>
      </c>
      <c r="AE968" s="1">
        <v>1</v>
      </c>
      <c r="AF968" s="1">
        <v>30</v>
      </c>
      <c r="AG968" s="1">
        <v>0</v>
      </c>
      <c r="AH968" s="1" t="s">
        <v>1454</v>
      </c>
      <c r="AI968" s="1" t="s">
        <v>1454</v>
      </c>
      <c r="AJ968" s="1" t="s">
        <v>1454</v>
      </c>
      <c r="AK968" s="1" t="s">
        <v>1454</v>
      </c>
      <c r="AL968" s="1" t="s">
        <v>1454</v>
      </c>
      <c r="AM968" s="1" t="s">
        <v>1454</v>
      </c>
      <c r="AN968" s="1">
        <v>1</v>
      </c>
      <c r="AO968" s="1">
        <v>1</v>
      </c>
      <c r="AP968" s="1" t="s">
        <v>3086</v>
      </c>
      <c r="AQ968" s="1" t="s">
        <v>1454</v>
      </c>
      <c r="AR968" s="2">
        <v>0</v>
      </c>
      <c r="AS968" s="1" t="s">
        <v>3017</v>
      </c>
      <c r="AT968" s="1">
        <v>43685</v>
      </c>
      <c r="AU968" s="1">
        <v>0</v>
      </c>
      <c r="AV968" s="1">
        <v>0</v>
      </c>
      <c r="AW968" s="1">
        <v>0</v>
      </c>
      <c r="AX968" s="1" t="s">
        <v>1454</v>
      </c>
      <c r="AY968" s="1">
        <v>1</v>
      </c>
      <c r="AZ968" s="1" t="s">
        <v>3089</v>
      </c>
      <c r="BA968" s="1">
        <v>0</v>
      </c>
    </row>
    <row r="969" spans="1:53" x14ac:dyDescent="0.25">
      <c r="A969" s="309">
        <f t="shared" si="15"/>
        <v>418264</v>
      </c>
      <c r="B969" s="1" t="s">
        <v>2639</v>
      </c>
      <c r="C969" s="1">
        <v>1144134220</v>
      </c>
      <c r="D969" s="1">
        <v>144105</v>
      </c>
      <c r="E969" s="1">
        <v>4</v>
      </c>
      <c r="F969" s="1">
        <v>1.1441342201246799E+18</v>
      </c>
      <c r="G969" s="304">
        <v>44491</v>
      </c>
      <c r="H969" s="304">
        <v>44864</v>
      </c>
      <c r="I969" s="1">
        <v>0</v>
      </c>
      <c r="J969" s="1">
        <v>1</v>
      </c>
      <c r="K969" s="1">
        <v>0</v>
      </c>
      <c r="L969" s="1">
        <v>30</v>
      </c>
      <c r="M969" s="1">
        <v>2</v>
      </c>
      <c r="N969" s="305">
        <v>19.2</v>
      </c>
      <c r="O969" s="305">
        <v>20983</v>
      </c>
      <c r="P969" s="2">
        <v>1000000</v>
      </c>
      <c r="Q969" s="2">
        <v>92539</v>
      </c>
      <c r="R969" s="2">
        <v>1000000</v>
      </c>
      <c r="S969" s="1">
        <v>0</v>
      </c>
      <c r="T969" s="1">
        <v>0</v>
      </c>
      <c r="U969" s="1">
        <v>0</v>
      </c>
      <c r="W969" s="1">
        <v>0</v>
      </c>
      <c r="X969" s="1">
        <v>0</v>
      </c>
      <c r="Y969" s="1">
        <v>0</v>
      </c>
      <c r="AB969" s="304">
        <v>44491</v>
      </c>
      <c r="AC969" s="1">
        <v>1</v>
      </c>
      <c r="AD969" s="1" t="s">
        <v>3016</v>
      </c>
      <c r="AE969" s="1">
        <v>1</v>
      </c>
      <c r="AF969" s="1">
        <v>30</v>
      </c>
      <c r="AG969" s="1">
        <v>0</v>
      </c>
      <c r="AH969" s="1" t="s">
        <v>1454</v>
      </c>
      <c r="AI969" s="1" t="s">
        <v>1454</v>
      </c>
      <c r="AJ969" s="1" t="s">
        <v>1454</v>
      </c>
      <c r="AK969" s="1" t="s">
        <v>1454</v>
      </c>
      <c r="AL969" s="1" t="s">
        <v>1454</v>
      </c>
      <c r="AM969" s="1" t="s">
        <v>1454</v>
      </c>
      <c r="AN969" s="1">
        <v>1</v>
      </c>
      <c r="AO969" s="1">
        <v>1</v>
      </c>
      <c r="AP969" s="1" t="s">
        <v>3086</v>
      </c>
      <c r="AQ969" s="1" t="s">
        <v>1454</v>
      </c>
      <c r="AR969" s="2">
        <v>581736</v>
      </c>
      <c r="AS969" s="1" t="s">
        <v>3018</v>
      </c>
      <c r="AT969" s="1">
        <v>44491</v>
      </c>
      <c r="AU969" s="1">
        <v>0</v>
      </c>
      <c r="AV969" s="1">
        <v>0</v>
      </c>
      <c r="AW969" s="1">
        <v>0</v>
      </c>
      <c r="AX969" s="1" t="s">
        <v>1454</v>
      </c>
      <c r="AY969" s="1">
        <v>900891513</v>
      </c>
      <c r="AZ969" s="1" t="s">
        <v>3032</v>
      </c>
      <c r="BA969" s="1">
        <v>0</v>
      </c>
    </row>
    <row r="970" spans="1:53" x14ac:dyDescent="0.25">
      <c r="A970" s="309">
        <f t="shared" si="15"/>
        <v>626887</v>
      </c>
      <c r="B970" s="1" t="s">
        <v>2639</v>
      </c>
      <c r="C970" s="1">
        <v>1144134220</v>
      </c>
      <c r="D970" s="1">
        <v>144105</v>
      </c>
      <c r="E970" s="1">
        <v>4</v>
      </c>
      <c r="F970" s="1">
        <v>1.14413422021038E+18</v>
      </c>
      <c r="G970" s="304">
        <v>44344</v>
      </c>
      <c r="H970" s="304">
        <v>44895</v>
      </c>
      <c r="I970" s="1">
        <v>0</v>
      </c>
      <c r="J970" s="1">
        <v>1</v>
      </c>
      <c r="K970" s="1">
        <v>5</v>
      </c>
      <c r="L970" s="1">
        <v>30</v>
      </c>
      <c r="M970" s="1">
        <v>2</v>
      </c>
      <c r="N970" s="305">
        <v>15.6</v>
      </c>
      <c r="O970" s="305">
        <v>16765</v>
      </c>
      <c r="P970" s="2">
        <v>2000000</v>
      </c>
      <c r="Q970" s="2">
        <v>128184</v>
      </c>
      <c r="R970" s="2">
        <v>1498782</v>
      </c>
      <c r="S970" s="1">
        <v>0</v>
      </c>
      <c r="T970" s="1">
        <v>0</v>
      </c>
      <c r="U970" s="1">
        <v>0</v>
      </c>
      <c r="W970" s="1">
        <v>0</v>
      </c>
      <c r="X970" s="1">
        <v>0</v>
      </c>
      <c r="Y970" s="1">
        <v>0</v>
      </c>
      <c r="AB970" s="304">
        <v>44499</v>
      </c>
      <c r="AC970" s="1">
        <v>1</v>
      </c>
      <c r="AD970" s="1" t="s">
        <v>3016</v>
      </c>
      <c r="AE970" s="1">
        <v>1</v>
      </c>
      <c r="AF970" s="1">
        <v>30</v>
      </c>
      <c r="AG970" s="1">
        <v>0</v>
      </c>
      <c r="AH970" s="1" t="s">
        <v>1454</v>
      </c>
      <c r="AI970" s="1" t="s">
        <v>1454</v>
      </c>
      <c r="AJ970" s="1" t="s">
        <v>1454</v>
      </c>
      <c r="AK970" s="1" t="s">
        <v>1454</v>
      </c>
      <c r="AL970" s="1" t="s">
        <v>1454</v>
      </c>
      <c r="AM970" s="1" t="s">
        <v>1454</v>
      </c>
      <c r="AN970" s="1">
        <v>1</v>
      </c>
      <c r="AO970" s="1">
        <v>1</v>
      </c>
      <c r="AP970" s="1" t="s">
        <v>3086</v>
      </c>
      <c r="AQ970" s="1" t="s">
        <v>1454</v>
      </c>
      <c r="AR970" s="2">
        <v>871895</v>
      </c>
      <c r="AS970" s="1" t="s">
        <v>3023</v>
      </c>
      <c r="AT970" s="1">
        <v>44344</v>
      </c>
      <c r="AU970" s="1">
        <v>0</v>
      </c>
      <c r="AV970" s="1">
        <v>0</v>
      </c>
      <c r="AW970" s="1">
        <v>0</v>
      </c>
      <c r="AX970" s="1" t="s">
        <v>1454</v>
      </c>
      <c r="AY970" s="1">
        <v>900891513</v>
      </c>
      <c r="AZ970" s="1" t="s">
        <v>3032</v>
      </c>
      <c r="BA970" s="1">
        <v>0</v>
      </c>
    </row>
    <row r="971" spans="1:53" x14ac:dyDescent="0.25">
      <c r="A971" s="309">
        <f t="shared" si="15"/>
        <v>853179</v>
      </c>
      <c r="B971" s="1" t="s">
        <v>2639</v>
      </c>
      <c r="C971" s="1">
        <v>1143845758</v>
      </c>
      <c r="D971" s="1">
        <v>144105</v>
      </c>
      <c r="E971" s="1">
        <v>4</v>
      </c>
      <c r="F971" s="1">
        <v>1.1438457581246799E+18</v>
      </c>
      <c r="G971" s="304">
        <v>44385</v>
      </c>
      <c r="H971" s="304">
        <v>44742</v>
      </c>
      <c r="I971" s="1">
        <v>0</v>
      </c>
      <c r="J971" s="1">
        <v>1</v>
      </c>
      <c r="K971" s="1">
        <v>4</v>
      </c>
      <c r="L971" s="1">
        <v>30</v>
      </c>
      <c r="M971" s="1">
        <v>2</v>
      </c>
      <c r="N971" s="305">
        <v>19.2</v>
      </c>
      <c r="O971" s="305">
        <v>20983</v>
      </c>
      <c r="P971" s="2">
        <v>1500000</v>
      </c>
      <c r="Q971" s="2">
        <v>138808</v>
      </c>
      <c r="R971" s="2">
        <v>1032351</v>
      </c>
      <c r="S971" s="1">
        <v>0</v>
      </c>
      <c r="T971" s="1">
        <v>0</v>
      </c>
      <c r="U971" s="1">
        <v>0</v>
      </c>
      <c r="W971" s="1">
        <v>0</v>
      </c>
      <c r="X971" s="1">
        <v>0</v>
      </c>
      <c r="Y971" s="1">
        <v>0</v>
      </c>
      <c r="AB971" s="304">
        <v>44499</v>
      </c>
      <c r="AC971" s="1">
        <v>1</v>
      </c>
      <c r="AD971" s="1" t="s">
        <v>3016</v>
      </c>
      <c r="AE971" s="1">
        <v>1</v>
      </c>
      <c r="AF971" s="1">
        <v>30</v>
      </c>
      <c r="AG971" s="1">
        <v>0</v>
      </c>
      <c r="AH971" s="1" t="s">
        <v>1454</v>
      </c>
      <c r="AI971" s="1" t="s">
        <v>1454</v>
      </c>
      <c r="AJ971" s="1" t="s">
        <v>1454</v>
      </c>
      <c r="AK971" s="1" t="s">
        <v>1454</v>
      </c>
      <c r="AL971" s="1" t="s">
        <v>1454</v>
      </c>
      <c r="AM971" s="1" t="s">
        <v>1454</v>
      </c>
      <c r="AN971" s="1">
        <v>1</v>
      </c>
      <c r="AO971" s="1">
        <v>1</v>
      </c>
      <c r="AP971" s="1" t="s">
        <v>3086</v>
      </c>
      <c r="AQ971" s="1" t="s">
        <v>1454</v>
      </c>
      <c r="AR971" s="2">
        <v>179172</v>
      </c>
      <c r="AS971" s="1" t="s">
        <v>3018</v>
      </c>
      <c r="AT971" s="1">
        <v>44385</v>
      </c>
      <c r="AU971" s="1">
        <v>0</v>
      </c>
      <c r="AV971" s="1">
        <v>0</v>
      </c>
      <c r="AW971" s="1">
        <v>0</v>
      </c>
      <c r="AX971" s="1" t="s">
        <v>1454</v>
      </c>
      <c r="AY971" s="1">
        <v>900891513</v>
      </c>
      <c r="AZ971" s="1" t="s">
        <v>3032</v>
      </c>
      <c r="BA971" s="1">
        <v>0</v>
      </c>
    </row>
    <row r="972" spans="1:53" x14ac:dyDescent="0.25">
      <c r="A972" s="309">
        <f t="shared" si="15"/>
        <v>6069109</v>
      </c>
      <c r="B972" s="1" t="s">
        <v>2639</v>
      </c>
      <c r="C972" s="1">
        <v>1143845758</v>
      </c>
      <c r="D972" s="1">
        <v>144105</v>
      </c>
      <c r="E972" s="1">
        <v>4</v>
      </c>
      <c r="F972" s="1">
        <v>1.14384575812038E+18</v>
      </c>
      <c r="G972" s="304">
        <v>44202</v>
      </c>
      <c r="H972" s="304">
        <v>46386</v>
      </c>
      <c r="I972" s="1">
        <v>0</v>
      </c>
      <c r="J972" s="1">
        <v>1</v>
      </c>
      <c r="K972" s="1">
        <v>10</v>
      </c>
      <c r="L972" s="1">
        <v>30</v>
      </c>
      <c r="M972" s="1">
        <v>2</v>
      </c>
      <c r="N972" s="305">
        <v>18</v>
      </c>
      <c r="O972" s="305">
        <v>19562</v>
      </c>
      <c r="P972" s="2">
        <v>8000000</v>
      </c>
      <c r="Q972" s="2">
        <v>185186</v>
      </c>
      <c r="R972" s="2">
        <v>7343651</v>
      </c>
      <c r="S972" s="1">
        <v>0</v>
      </c>
      <c r="T972" s="1">
        <v>0</v>
      </c>
      <c r="U972" s="1">
        <v>0</v>
      </c>
      <c r="W972" s="1">
        <v>0</v>
      </c>
      <c r="X972" s="1">
        <v>0</v>
      </c>
      <c r="Y972" s="1">
        <v>0</v>
      </c>
      <c r="AB972" s="304">
        <v>44499</v>
      </c>
      <c r="AC972" s="1">
        <v>1</v>
      </c>
      <c r="AD972" s="1" t="s">
        <v>3016</v>
      </c>
      <c r="AE972" s="1">
        <v>1</v>
      </c>
      <c r="AF972" s="1">
        <v>30</v>
      </c>
      <c r="AG972" s="1">
        <v>0</v>
      </c>
      <c r="AH972" s="1" t="s">
        <v>1454</v>
      </c>
      <c r="AI972" s="1" t="s">
        <v>1454</v>
      </c>
      <c r="AJ972" s="1" t="s">
        <v>1454</v>
      </c>
      <c r="AK972" s="1" t="s">
        <v>1454</v>
      </c>
      <c r="AL972" s="1" t="s">
        <v>1454</v>
      </c>
      <c r="AM972" s="1" t="s">
        <v>1454</v>
      </c>
      <c r="AN972" s="1">
        <v>1</v>
      </c>
      <c r="AO972" s="1">
        <v>1</v>
      </c>
      <c r="AP972" s="1" t="s">
        <v>3086</v>
      </c>
      <c r="AQ972" s="1" t="s">
        <v>1454</v>
      </c>
      <c r="AR972" s="2">
        <v>1274542</v>
      </c>
      <c r="AS972" s="1" t="s">
        <v>3021</v>
      </c>
      <c r="AT972" s="1">
        <v>44202</v>
      </c>
      <c r="AU972" s="1">
        <v>0</v>
      </c>
      <c r="AV972" s="1">
        <v>0</v>
      </c>
      <c r="AW972" s="1">
        <v>0</v>
      </c>
      <c r="AX972" s="1" t="s">
        <v>1454</v>
      </c>
      <c r="AY972" s="1">
        <v>900891513</v>
      </c>
      <c r="AZ972" s="1" t="s">
        <v>3032</v>
      </c>
      <c r="BA972" s="1">
        <v>0</v>
      </c>
    </row>
    <row r="973" spans="1:53" x14ac:dyDescent="0.25">
      <c r="A973" s="309">
        <f t="shared" si="15"/>
        <v>2779369</v>
      </c>
      <c r="B973" s="1" t="s">
        <v>2639</v>
      </c>
      <c r="C973" s="1">
        <v>1130595056</v>
      </c>
      <c r="D973" s="1">
        <v>144225</v>
      </c>
      <c r="E973" s="1">
        <v>4</v>
      </c>
      <c r="F973" s="1">
        <v>1.13059505610498E+18</v>
      </c>
      <c r="G973" s="304">
        <v>43819</v>
      </c>
      <c r="H973" s="304">
        <v>45442</v>
      </c>
      <c r="I973" s="1">
        <v>0</v>
      </c>
      <c r="J973" s="1">
        <v>1</v>
      </c>
      <c r="K973" s="1">
        <v>21</v>
      </c>
      <c r="L973" s="1">
        <v>30</v>
      </c>
      <c r="M973" s="1">
        <v>2</v>
      </c>
      <c r="N973" s="305">
        <v>18</v>
      </c>
      <c r="O973" s="305">
        <v>19562</v>
      </c>
      <c r="P973" s="2">
        <v>3964834</v>
      </c>
      <c r="Q973" s="2">
        <v>109633</v>
      </c>
      <c r="R973" s="2">
        <v>2779369</v>
      </c>
      <c r="S973" s="1">
        <v>41598</v>
      </c>
      <c r="T973" s="1">
        <v>0</v>
      </c>
      <c r="U973" s="1">
        <v>0</v>
      </c>
      <c r="W973" s="1">
        <v>1389684</v>
      </c>
      <c r="X973" s="1">
        <v>41598</v>
      </c>
      <c r="Y973" s="1">
        <v>0</v>
      </c>
      <c r="AB973" s="304">
        <v>44488</v>
      </c>
      <c r="AC973" s="1">
        <v>1</v>
      </c>
      <c r="AD973" s="1" t="s">
        <v>3016</v>
      </c>
      <c r="AE973" s="1">
        <v>1</v>
      </c>
      <c r="AF973" s="1">
        <v>30</v>
      </c>
      <c r="AG973" s="1">
        <v>0</v>
      </c>
      <c r="AH973" s="1" t="s">
        <v>1454</v>
      </c>
      <c r="AI973" s="1" t="s">
        <v>1454</v>
      </c>
      <c r="AJ973" s="1" t="s">
        <v>1454</v>
      </c>
      <c r="AK973" s="1" t="s">
        <v>1454</v>
      </c>
      <c r="AL973" s="1" t="s">
        <v>1454</v>
      </c>
      <c r="AM973" s="1" t="s">
        <v>1454</v>
      </c>
      <c r="AN973" s="1">
        <v>1</v>
      </c>
      <c r="AO973" s="1">
        <v>1</v>
      </c>
      <c r="AP973" s="1" t="s">
        <v>3086</v>
      </c>
      <c r="AQ973" s="1" t="s">
        <v>1454</v>
      </c>
      <c r="AR973" s="2">
        <v>0</v>
      </c>
      <c r="AS973" s="1" t="s">
        <v>3017</v>
      </c>
      <c r="AT973" s="1">
        <v>43838</v>
      </c>
      <c r="AU973" s="1">
        <v>0</v>
      </c>
      <c r="AV973" s="1">
        <v>0</v>
      </c>
      <c r="AW973" s="1">
        <v>0</v>
      </c>
      <c r="AX973" s="1" t="s">
        <v>1454</v>
      </c>
      <c r="AY973" s="1">
        <v>1</v>
      </c>
      <c r="AZ973" s="1" t="s">
        <v>3089</v>
      </c>
      <c r="BA973" s="1">
        <v>0</v>
      </c>
    </row>
    <row r="974" spans="1:53" x14ac:dyDescent="0.25">
      <c r="A974" s="309">
        <f t="shared" si="15"/>
        <v>98106</v>
      </c>
      <c r="B974" s="1" t="s">
        <v>2639</v>
      </c>
      <c r="C974" s="1">
        <v>1005896883</v>
      </c>
      <c r="D974" s="1">
        <v>144105</v>
      </c>
      <c r="E974" s="1">
        <v>4</v>
      </c>
      <c r="F974" s="1">
        <v>1.0058968831246799E+18</v>
      </c>
      <c r="G974" s="304">
        <v>44127</v>
      </c>
      <c r="H974" s="304">
        <v>44864</v>
      </c>
      <c r="I974" s="1">
        <v>0</v>
      </c>
      <c r="J974" s="1">
        <v>1</v>
      </c>
      <c r="K974" s="1">
        <v>8</v>
      </c>
      <c r="L974" s="1">
        <v>30</v>
      </c>
      <c r="M974" s="1">
        <v>2</v>
      </c>
      <c r="N974" s="305">
        <v>21.6</v>
      </c>
      <c r="O974" s="305">
        <v>23872</v>
      </c>
      <c r="P974" s="2">
        <v>1500000</v>
      </c>
      <c r="Q974" s="2">
        <v>77965</v>
      </c>
      <c r="R974" s="2">
        <v>1059546</v>
      </c>
      <c r="S974" s="1">
        <v>0</v>
      </c>
      <c r="T974" s="1">
        <v>0</v>
      </c>
      <c r="U974" s="1">
        <v>0</v>
      </c>
      <c r="W974" s="1">
        <v>0</v>
      </c>
      <c r="X974" s="1">
        <v>0</v>
      </c>
      <c r="Y974" s="1">
        <v>0</v>
      </c>
      <c r="AB974" s="304">
        <v>44499</v>
      </c>
      <c r="AC974" s="1">
        <v>1</v>
      </c>
      <c r="AD974" s="1" t="s">
        <v>3016</v>
      </c>
      <c r="AE974" s="1">
        <v>1</v>
      </c>
      <c r="AF974" s="1">
        <v>30</v>
      </c>
      <c r="AG974" s="1">
        <v>0</v>
      </c>
      <c r="AH974" s="1" t="s">
        <v>1454</v>
      </c>
      <c r="AI974" s="1" t="s">
        <v>1454</v>
      </c>
      <c r="AJ974" s="1" t="s">
        <v>1454</v>
      </c>
      <c r="AK974" s="1" t="s">
        <v>1454</v>
      </c>
      <c r="AL974" s="1" t="s">
        <v>1454</v>
      </c>
      <c r="AM974" s="1" t="s">
        <v>1454</v>
      </c>
      <c r="AN974" s="1">
        <v>1</v>
      </c>
      <c r="AO974" s="1">
        <v>1</v>
      </c>
      <c r="AP974" s="1" t="s">
        <v>3086</v>
      </c>
      <c r="AQ974" s="1" t="s">
        <v>1454</v>
      </c>
      <c r="AR974" s="2">
        <v>961440</v>
      </c>
      <c r="AS974" s="1" t="s">
        <v>3018</v>
      </c>
      <c r="AT974" s="1">
        <v>44127</v>
      </c>
      <c r="AU974" s="1">
        <v>0</v>
      </c>
      <c r="AV974" s="1">
        <v>0</v>
      </c>
      <c r="AW974" s="1">
        <v>0</v>
      </c>
      <c r="AX974" s="1" t="s">
        <v>1454</v>
      </c>
      <c r="AY974" s="1">
        <v>0</v>
      </c>
      <c r="AZ974" s="1" t="s">
        <v>3087</v>
      </c>
      <c r="BA974" s="1">
        <v>0</v>
      </c>
    </row>
    <row r="975" spans="1:53" x14ac:dyDescent="0.25">
      <c r="A975" s="309">
        <f t="shared" si="15"/>
        <v>731205</v>
      </c>
      <c r="B975" s="1" t="s">
        <v>2639</v>
      </c>
      <c r="C975" s="1">
        <v>1144164637</v>
      </c>
      <c r="D975" s="1">
        <v>144105</v>
      </c>
      <c r="E975" s="1">
        <v>4</v>
      </c>
      <c r="F975" s="1">
        <v>1.14416463721038E+18</v>
      </c>
      <c r="G975" s="304">
        <v>44285</v>
      </c>
      <c r="H975" s="304">
        <v>45381</v>
      </c>
      <c r="I975" s="1">
        <v>0</v>
      </c>
      <c r="J975" s="1">
        <v>1</v>
      </c>
      <c r="K975" s="1">
        <v>7</v>
      </c>
      <c r="L975" s="1">
        <v>30</v>
      </c>
      <c r="M975" s="1">
        <v>2</v>
      </c>
      <c r="N975" s="305">
        <v>15.6</v>
      </c>
      <c r="O975" s="305">
        <v>16765</v>
      </c>
      <c r="P975" s="2">
        <v>2000000</v>
      </c>
      <c r="Q975" s="2">
        <v>72908</v>
      </c>
      <c r="R975" s="2">
        <v>1692645</v>
      </c>
      <c r="S975" s="1">
        <v>0</v>
      </c>
      <c r="T975" s="1">
        <v>0</v>
      </c>
      <c r="U975" s="1">
        <v>0</v>
      </c>
      <c r="W975" s="1">
        <v>0</v>
      </c>
      <c r="X975" s="1">
        <v>0</v>
      </c>
      <c r="Y975" s="1">
        <v>0</v>
      </c>
      <c r="AB975" s="304">
        <v>44499</v>
      </c>
      <c r="AC975" s="1">
        <v>1</v>
      </c>
      <c r="AD975" s="1" t="s">
        <v>3016</v>
      </c>
      <c r="AE975" s="1">
        <v>1</v>
      </c>
      <c r="AF975" s="1">
        <v>30</v>
      </c>
      <c r="AG975" s="1">
        <v>0</v>
      </c>
      <c r="AH975" s="1" t="s">
        <v>1454</v>
      </c>
      <c r="AI975" s="1" t="s">
        <v>1454</v>
      </c>
      <c r="AJ975" s="1" t="s">
        <v>1454</v>
      </c>
      <c r="AK975" s="1" t="s">
        <v>1454</v>
      </c>
      <c r="AL975" s="1" t="s">
        <v>1454</v>
      </c>
      <c r="AM975" s="1" t="s">
        <v>1454</v>
      </c>
      <c r="AN975" s="1">
        <v>1</v>
      </c>
      <c r="AO975" s="1">
        <v>1</v>
      </c>
      <c r="AP975" s="1" t="s">
        <v>3086</v>
      </c>
      <c r="AQ975" s="1" t="s">
        <v>1454</v>
      </c>
      <c r="AR975" s="2">
        <v>961440</v>
      </c>
      <c r="AS975" s="1" t="s">
        <v>3023</v>
      </c>
      <c r="AT975" s="1">
        <v>44285</v>
      </c>
      <c r="AU975" s="1">
        <v>0</v>
      </c>
      <c r="AV975" s="1">
        <v>0</v>
      </c>
      <c r="AW975" s="1">
        <v>0</v>
      </c>
      <c r="AX975" s="1" t="s">
        <v>1454</v>
      </c>
      <c r="AY975" s="1">
        <v>0</v>
      </c>
      <c r="AZ975" s="1" t="s">
        <v>3087</v>
      </c>
      <c r="BA975" s="1">
        <v>0</v>
      </c>
    </row>
    <row r="976" spans="1:53" x14ac:dyDescent="0.25">
      <c r="A976" s="309">
        <f t="shared" si="15"/>
        <v>7739600</v>
      </c>
      <c r="B976" s="1" t="s">
        <v>2639</v>
      </c>
      <c r="C976" s="1">
        <v>38472160</v>
      </c>
      <c r="D976" s="1">
        <v>144105</v>
      </c>
      <c r="E976" s="1">
        <v>4</v>
      </c>
      <c r="F976" s="1">
        <v>3.8472160120389296E+16</v>
      </c>
      <c r="G976" s="304">
        <v>44407</v>
      </c>
      <c r="H976" s="304">
        <v>46233</v>
      </c>
      <c r="I976" s="1">
        <v>0</v>
      </c>
      <c r="J976" s="1">
        <v>1</v>
      </c>
      <c r="K976" s="1">
        <v>3</v>
      </c>
      <c r="L976" s="1">
        <v>30</v>
      </c>
      <c r="M976" s="1">
        <v>2</v>
      </c>
      <c r="N976" s="305">
        <v>15.6</v>
      </c>
      <c r="O976" s="305">
        <v>16765</v>
      </c>
      <c r="P976" s="2">
        <v>9000000</v>
      </c>
      <c r="Q976" s="2">
        <v>219820</v>
      </c>
      <c r="R976" s="2">
        <v>8701040</v>
      </c>
      <c r="S976" s="1">
        <v>0</v>
      </c>
      <c r="T976" s="1">
        <v>0</v>
      </c>
      <c r="U976" s="1">
        <v>0</v>
      </c>
      <c r="W976" s="1">
        <v>0</v>
      </c>
      <c r="X976" s="1">
        <v>0</v>
      </c>
      <c r="Y976" s="1">
        <v>0</v>
      </c>
      <c r="AB976" s="304">
        <v>44499</v>
      </c>
      <c r="AC976" s="1">
        <v>1</v>
      </c>
      <c r="AD976" s="1" t="s">
        <v>3016</v>
      </c>
      <c r="AE976" s="1">
        <v>1</v>
      </c>
      <c r="AF976" s="1">
        <v>30</v>
      </c>
      <c r="AG976" s="1">
        <v>0</v>
      </c>
      <c r="AH976" s="1" t="s">
        <v>1454</v>
      </c>
      <c r="AI976" s="1" t="s">
        <v>1454</v>
      </c>
      <c r="AJ976" s="1" t="s">
        <v>1454</v>
      </c>
      <c r="AK976" s="1" t="s">
        <v>1454</v>
      </c>
      <c r="AL976" s="1" t="s">
        <v>1454</v>
      </c>
      <c r="AM976" s="1" t="s">
        <v>1454</v>
      </c>
      <c r="AN976" s="1">
        <v>1</v>
      </c>
      <c r="AO976" s="1">
        <v>1</v>
      </c>
      <c r="AP976" s="1" t="s">
        <v>3086</v>
      </c>
      <c r="AQ976" s="1" t="s">
        <v>1454</v>
      </c>
      <c r="AR976" s="2">
        <v>961440</v>
      </c>
      <c r="AS976" s="1" t="s">
        <v>3021</v>
      </c>
      <c r="AT976" s="1">
        <v>44407</v>
      </c>
      <c r="AU976" s="1">
        <v>0</v>
      </c>
      <c r="AV976" s="1">
        <v>0</v>
      </c>
      <c r="AW976" s="1">
        <v>0</v>
      </c>
      <c r="AX976" s="1" t="s">
        <v>1454</v>
      </c>
      <c r="AY976" s="1">
        <v>0</v>
      </c>
      <c r="AZ976" s="1" t="s">
        <v>3087</v>
      </c>
      <c r="BA976" s="1">
        <v>0</v>
      </c>
    </row>
    <row r="977" spans="1:53" x14ac:dyDescent="0.25">
      <c r="A977" s="309">
        <f t="shared" si="15"/>
        <v>11684085</v>
      </c>
      <c r="B977" s="1" t="s">
        <v>2639</v>
      </c>
      <c r="C977" s="1">
        <v>1111771431</v>
      </c>
      <c r="D977" s="1">
        <v>144105</v>
      </c>
      <c r="E977" s="1">
        <v>4</v>
      </c>
      <c r="F977" s="1">
        <v>1.11177143112038E+18</v>
      </c>
      <c r="G977" s="304">
        <v>44426</v>
      </c>
      <c r="H977" s="304">
        <v>46629</v>
      </c>
      <c r="I977" s="1">
        <v>0</v>
      </c>
      <c r="J977" s="1">
        <v>1</v>
      </c>
      <c r="K977" s="1">
        <v>2</v>
      </c>
      <c r="L977" s="1">
        <v>30</v>
      </c>
      <c r="M977" s="1">
        <v>2</v>
      </c>
      <c r="N977" s="305">
        <v>15.6</v>
      </c>
      <c r="O977" s="305">
        <v>16765</v>
      </c>
      <c r="P977" s="2">
        <v>15000000</v>
      </c>
      <c r="Q977" s="2">
        <v>327032</v>
      </c>
      <c r="R977" s="2">
        <v>14749255</v>
      </c>
      <c r="S977" s="1">
        <v>0</v>
      </c>
      <c r="T977" s="1">
        <v>0</v>
      </c>
      <c r="U977" s="1">
        <v>0</v>
      </c>
      <c r="W977" s="1">
        <v>0</v>
      </c>
      <c r="X977" s="1">
        <v>0</v>
      </c>
      <c r="Y977" s="1">
        <v>0</v>
      </c>
      <c r="AB977" s="304">
        <v>44499</v>
      </c>
      <c r="AC977" s="1">
        <v>1</v>
      </c>
      <c r="AD977" s="1" t="s">
        <v>3016</v>
      </c>
      <c r="AE977" s="1">
        <v>1</v>
      </c>
      <c r="AF977" s="1">
        <v>30</v>
      </c>
      <c r="AG977" s="1">
        <v>0</v>
      </c>
      <c r="AH977" s="1" t="s">
        <v>1454</v>
      </c>
      <c r="AI977" s="1" t="s">
        <v>1454</v>
      </c>
      <c r="AJ977" s="1" t="s">
        <v>1454</v>
      </c>
      <c r="AK977" s="1" t="s">
        <v>1454</v>
      </c>
      <c r="AL977" s="1" t="s">
        <v>1454</v>
      </c>
      <c r="AM977" s="1" t="s">
        <v>1454</v>
      </c>
      <c r="AN977" s="1">
        <v>1</v>
      </c>
      <c r="AO977" s="1">
        <v>1</v>
      </c>
      <c r="AP977" s="1" t="s">
        <v>3086</v>
      </c>
      <c r="AQ977" s="1" t="s">
        <v>1454</v>
      </c>
      <c r="AR977" s="2">
        <v>3065170</v>
      </c>
      <c r="AS977" s="1" t="s">
        <v>3021</v>
      </c>
      <c r="AT977" s="1">
        <v>44426</v>
      </c>
      <c r="AU977" s="1">
        <v>0</v>
      </c>
      <c r="AV977" s="1">
        <v>0</v>
      </c>
      <c r="AW977" s="1">
        <v>0</v>
      </c>
      <c r="AX977" s="1" t="s">
        <v>1454</v>
      </c>
      <c r="AY977" s="1">
        <v>0</v>
      </c>
      <c r="AZ977" s="1" t="s">
        <v>3087</v>
      </c>
      <c r="BA977" s="1">
        <v>0</v>
      </c>
    </row>
    <row r="978" spans="1:53" x14ac:dyDescent="0.25">
      <c r="A978" s="309">
        <f t="shared" si="15"/>
        <v>0</v>
      </c>
      <c r="B978" s="1" t="s">
        <v>2639</v>
      </c>
      <c r="C978" s="1">
        <v>38557905</v>
      </c>
      <c r="D978" s="1">
        <v>144105</v>
      </c>
      <c r="E978" s="1">
        <v>4</v>
      </c>
      <c r="F978" s="1">
        <v>3.85579051246888E+16</v>
      </c>
      <c r="G978" s="304">
        <v>44218</v>
      </c>
      <c r="H978" s="304">
        <v>44957</v>
      </c>
      <c r="I978" s="1">
        <v>0</v>
      </c>
      <c r="J978" s="1">
        <v>1</v>
      </c>
      <c r="K978" s="1">
        <v>9</v>
      </c>
      <c r="L978" s="1">
        <v>30</v>
      </c>
      <c r="M978" s="1">
        <v>2</v>
      </c>
      <c r="N978" s="305">
        <v>21.6</v>
      </c>
      <c r="O978" s="305">
        <v>23872</v>
      </c>
      <c r="P978" s="2">
        <v>1300000</v>
      </c>
      <c r="Q978" s="2">
        <v>67570</v>
      </c>
      <c r="R978" s="2">
        <v>873516</v>
      </c>
      <c r="S978" s="1">
        <v>0</v>
      </c>
      <c r="T978" s="1">
        <v>0</v>
      </c>
      <c r="U978" s="1">
        <v>0</v>
      </c>
      <c r="W978" s="1">
        <v>0</v>
      </c>
      <c r="X978" s="1">
        <v>0</v>
      </c>
      <c r="Y978" s="1">
        <v>0</v>
      </c>
      <c r="AB978" s="304">
        <v>44499</v>
      </c>
      <c r="AC978" s="1">
        <v>1</v>
      </c>
      <c r="AD978" s="1" t="s">
        <v>3016</v>
      </c>
      <c r="AE978" s="1">
        <v>1</v>
      </c>
      <c r="AF978" s="1">
        <v>30</v>
      </c>
      <c r="AG978" s="1">
        <v>0</v>
      </c>
      <c r="AH978" s="1" t="s">
        <v>1454</v>
      </c>
      <c r="AI978" s="1" t="s">
        <v>1454</v>
      </c>
      <c r="AJ978" s="1" t="s">
        <v>1454</v>
      </c>
      <c r="AK978" s="1" t="s">
        <v>1454</v>
      </c>
      <c r="AL978" s="1" t="s">
        <v>1454</v>
      </c>
      <c r="AM978" s="1" t="s">
        <v>1454</v>
      </c>
      <c r="AN978" s="1">
        <v>1</v>
      </c>
      <c r="AO978" s="1">
        <v>1</v>
      </c>
      <c r="AP978" s="1" t="s">
        <v>3086</v>
      </c>
      <c r="AQ978" s="1" t="s">
        <v>1454</v>
      </c>
      <c r="AR978" s="2">
        <v>961440</v>
      </c>
      <c r="AS978" s="1" t="s">
        <v>3018</v>
      </c>
      <c r="AT978" s="1">
        <v>44218</v>
      </c>
      <c r="AU978" s="1">
        <v>0</v>
      </c>
      <c r="AV978" s="1">
        <v>0</v>
      </c>
      <c r="AW978" s="1">
        <v>0</v>
      </c>
      <c r="AX978" s="1" t="s">
        <v>1454</v>
      </c>
      <c r="AY978" s="1">
        <v>0</v>
      </c>
      <c r="AZ978" s="1" t="s">
        <v>3087</v>
      </c>
      <c r="BA978" s="1">
        <v>0</v>
      </c>
    </row>
    <row r="979" spans="1:53" x14ac:dyDescent="0.25">
      <c r="A979" s="309">
        <f t="shared" si="15"/>
        <v>4327261</v>
      </c>
      <c r="B979" s="1" t="s">
        <v>2639</v>
      </c>
      <c r="C979" s="1">
        <v>16928579</v>
      </c>
      <c r="D979" s="1">
        <v>144105</v>
      </c>
      <c r="E979" s="1">
        <v>4</v>
      </c>
      <c r="F979" s="1">
        <v>1.69285791203884E+16</v>
      </c>
      <c r="G979" s="304">
        <v>44078</v>
      </c>
      <c r="H979" s="304">
        <v>46264</v>
      </c>
      <c r="I979" s="1">
        <v>0</v>
      </c>
      <c r="J979" s="1">
        <v>1</v>
      </c>
      <c r="K979" s="1">
        <v>14</v>
      </c>
      <c r="L979" s="1">
        <v>30</v>
      </c>
      <c r="M979" s="1">
        <v>2</v>
      </c>
      <c r="N979" s="305">
        <v>18</v>
      </c>
      <c r="O979" s="305">
        <v>19562</v>
      </c>
      <c r="P979" s="2">
        <v>6000000</v>
      </c>
      <c r="Q979" s="2">
        <v>138890</v>
      </c>
      <c r="R979" s="2">
        <v>5288625</v>
      </c>
      <c r="S979" s="1">
        <v>0</v>
      </c>
      <c r="T979" s="1">
        <v>0</v>
      </c>
      <c r="U979" s="1">
        <v>0</v>
      </c>
      <c r="W979" s="1">
        <v>0</v>
      </c>
      <c r="X979" s="1">
        <v>0</v>
      </c>
      <c r="Y979" s="1">
        <v>0</v>
      </c>
      <c r="AB979" s="304">
        <v>44499</v>
      </c>
      <c r="AC979" s="1">
        <v>1</v>
      </c>
      <c r="AD979" s="1" t="s">
        <v>3016</v>
      </c>
      <c r="AE979" s="1">
        <v>1</v>
      </c>
      <c r="AF979" s="1">
        <v>30</v>
      </c>
      <c r="AG979" s="1">
        <v>0</v>
      </c>
      <c r="AH979" s="1" t="s">
        <v>1454</v>
      </c>
      <c r="AI979" s="1" t="s">
        <v>1454</v>
      </c>
      <c r="AJ979" s="1" t="s">
        <v>1454</v>
      </c>
      <c r="AK979" s="1" t="s">
        <v>1454</v>
      </c>
      <c r="AL979" s="1" t="s">
        <v>1454</v>
      </c>
      <c r="AM979" s="1" t="s">
        <v>1454</v>
      </c>
      <c r="AN979" s="1">
        <v>1</v>
      </c>
      <c r="AO979" s="1">
        <v>1</v>
      </c>
      <c r="AP979" s="1" t="s">
        <v>3086</v>
      </c>
      <c r="AQ979" s="1" t="s">
        <v>1454</v>
      </c>
      <c r="AR979" s="2">
        <v>961364</v>
      </c>
      <c r="AS979" s="1" t="s">
        <v>3021</v>
      </c>
      <c r="AT979" s="1">
        <v>44078</v>
      </c>
      <c r="AU979" s="1">
        <v>0</v>
      </c>
      <c r="AV979" s="1">
        <v>0</v>
      </c>
      <c r="AW979" s="1">
        <v>0</v>
      </c>
      <c r="AX979" s="1" t="s">
        <v>1454</v>
      </c>
      <c r="AY979" s="1">
        <v>0</v>
      </c>
      <c r="AZ979" s="1" t="s">
        <v>3087</v>
      </c>
      <c r="BA979" s="1">
        <v>0</v>
      </c>
    </row>
    <row r="980" spans="1:53" x14ac:dyDescent="0.25">
      <c r="A980" s="309">
        <f t="shared" si="15"/>
        <v>1234283</v>
      </c>
      <c r="B980" s="1" t="s">
        <v>2639</v>
      </c>
      <c r="C980" s="1">
        <v>1192915972</v>
      </c>
      <c r="D980" s="1">
        <v>144105</v>
      </c>
      <c r="E980" s="1">
        <v>4</v>
      </c>
      <c r="F980" s="1">
        <v>1.1929159721203799E+18</v>
      </c>
      <c r="G980" s="304">
        <v>44161</v>
      </c>
      <c r="H980" s="304">
        <v>45260</v>
      </c>
      <c r="I980" s="1">
        <v>0</v>
      </c>
      <c r="J980" s="1">
        <v>1</v>
      </c>
      <c r="K980" s="1">
        <v>11</v>
      </c>
      <c r="L980" s="1">
        <v>30</v>
      </c>
      <c r="M980" s="1">
        <v>2</v>
      </c>
      <c r="N980" s="305">
        <v>18</v>
      </c>
      <c r="O980" s="305">
        <v>19562</v>
      </c>
      <c r="P980" s="2">
        <v>2500000</v>
      </c>
      <c r="Q980" s="2">
        <v>91135</v>
      </c>
      <c r="R980" s="2">
        <v>1876964</v>
      </c>
      <c r="S980" s="1">
        <v>0</v>
      </c>
      <c r="T980" s="1">
        <v>0</v>
      </c>
      <c r="U980" s="1">
        <v>0</v>
      </c>
      <c r="W980" s="1">
        <v>0</v>
      </c>
      <c r="X980" s="1">
        <v>0</v>
      </c>
      <c r="Y980" s="1">
        <v>0</v>
      </c>
      <c r="AB980" s="304">
        <v>44498</v>
      </c>
      <c r="AC980" s="1">
        <v>1</v>
      </c>
      <c r="AD980" s="1" t="s">
        <v>3016</v>
      </c>
      <c r="AE980" s="1">
        <v>1</v>
      </c>
      <c r="AF980" s="1">
        <v>30</v>
      </c>
      <c r="AG980" s="1">
        <v>0</v>
      </c>
      <c r="AH980" s="1" t="s">
        <v>1454</v>
      </c>
      <c r="AI980" s="1" t="s">
        <v>1454</v>
      </c>
      <c r="AJ980" s="1" t="s">
        <v>1454</v>
      </c>
      <c r="AK980" s="1" t="s">
        <v>1454</v>
      </c>
      <c r="AL980" s="1" t="s">
        <v>1454</v>
      </c>
      <c r="AM980" s="1" t="s">
        <v>1454</v>
      </c>
      <c r="AN980" s="1">
        <v>1</v>
      </c>
      <c r="AO980" s="1">
        <v>1</v>
      </c>
      <c r="AP980" s="1" t="s">
        <v>3086</v>
      </c>
      <c r="AQ980" s="1" t="s">
        <v>1454</v>
      </c>
      <c r="AR980" s="2">
        <v>642681</v>
      </c>
      <c r="AS980" s="1" t="s">
        <v>3021</v>
      </c>
      <c r="AT980" s="1">
        <v>44161</v>
      </c>
      <c r="AU980" s="1">
        <v>0</v>
      </c>
      <c r="AV980" s="1">
        <v>0</v>
      </c>
      <c r="AW980" s="1">
        <v>0</v>
      </c>
      <c r="AX980" s="1" t="s">
        <v>1454</v>
      </c>
      <c r="AY980" s="1">
        <v>890303093000</v>
      </c>
      <c r="AZ980" s="1">
        <v>0</v>
      </c>
      <c r="BA980" s="1">
        <v>0</v>
      </c>
    </row>
    <row r="981" spans="1:53" x14ac:dyDescent="0.25">
      <c r="A981" s="309">
        <f t="shared" si="15"/>
        <v>505098</v>
      </c>
      <c r="B981" s="1" t="s">
        <v>2639</v>
      </c>
      <c r="C981" s="1">
        <v>1192915972</v>
      </c>
      <c r="D981" s="1">
        <v>144105</v>
      </c>
      <c r="E981" s="1">
        <v>4</v>
      </c>
      <c r="F981" s="1">
        <v>1.1929159721246799E+18</v>
      </c>
      <c r="G981" s="304">
        <v>44385</v>
      </c>
      <c r="H981" s="304">
        <v>44772</v>
      </c>
      <c r="I981" s="1">
        <v>0</v>
      </c>
      <c r="J981" s="1">
        <v>1</v>
      </c>
      <c r="K981" s="1">
        <v>3</v>
      </c>
      <c r="L981" s="1">
        <v>30</v>
      </c>
      <c r="M981" s="1">
        <v>2</v>
      </c>
      <c r="N981" s="1">
        <v>19.2</v>
      </c>
      <c r="O981" s="1">
        <v>20983</v>
      </c>
      <c r="P981" s="2">
        <v>1000000</v>
      </c>
      <c r="Q981" s="2">
        <v>92539</v>
      </c>
      <c r="R981" s="2">
        <v>768098</v>
      </c>
      <c r="S981" s="1">
        <v>0</v>
      </c>
      <c r="T981" s="1">
        <v>0</v>
      </c>
      <c r="U981" s="1">
        <v>0</v>
      </c>
      <c r="W981" s="1">
        <v>0</v>
      </c>
      <c r="X981" s="1">
        <v>0</v>
      </c>
      <c r="Y981" s="1">
        <v>0</v>
      </c>
      <c r="AB981" s="304">
        <v>44498</v>
      </c>
      <c r="AC981" s="1">
        <v>1</v>
      </c>
      <c r="AD981" s="1" t="s">
        <v>3016</v>
      </c>
      <c r="AE981" s="1">
        <v>1</v>
      </c>
      <c r="AF981" s="1">
        <v>30</v>
      </c>
      <c r="AG981" s="1">
        <v>0</v>
      </c>
      <c r="AH981" s="1" t="s">
        <v>1454</v>
      </c>
      <c r="AI981" s="1" t="s">
        <v>1454</v>
      </c>
      <c r="AJ981" s="1" t="s">
        <v>1454</v>
      </c>
      <c r="AK981" s="1" t="s">
        <v>1454</v>
      </c>
      <c r="AL981" s="1" t="s">
        <v>1454</v>
      </c>
      <c r="AM981" s="1" t="s">
        <v>1454</v>
      </c>
      <c r="AN981" s="1">
        <v>1</v>
      </c>
      <c r="AO981" s="1">
        <v>1</v>
      </c>
      <c r="AP981" s="1" t="s">
        <v>3086</v>
      </c>
      <c r="AQ981" s="1" t="s">
        <v>1454</v>
      </c>
      <c r="AR981" s="2">
        <v>263000</v>
      </c>
      <c r="AS981" s="1" t="s">
        <v>3018</v>
      </c>
      <c r="AT981" s="1">
        <v>44385</v>
      </c>
      <c r="AU981" s="1">
        <v>0</v>
      </c>
      <c r="AV981" s="1">
        <v>0</v>
      </c>
      <c r="AW981" s="1">
        <v>0</v>
      </c>
      <c r="AX981" s="1" t="s">
        <v>1454</v>
      </c>
      <c r="AY981" s="1">
        <v>890303093000</v>
      </c>
      <c r="AZ981" s="1">
        <v>0</v>
      </c>
      <c r="BA981" s="1">
        <v>0</v>
      </c>
    </row>
    <row r="982" spans="1:53" x14ac:dyDescent="0.25">
      <c r="A982" s="309">
        <f t="shared" si="15"/>
        <v>364251</v>
      </c>
      <c r="B982" s="1" t="s">
        <v>2639</v>
      </c>
      <c r="C982" s="1">
        <v>94324212</v>
      </c>
      <c r="D982" s="1">
        <v>144105</v>
      </c>
      <c r="E982" s="1">
        <v>4</v>
      </c>
      <c r="F982" s="1">
        <v>9.4324212124689408E+16</v>
      </c>
      <c r="G982" s="304">
        <v>44421</v>
      </c>
      <c r="H982" s="304">
        <v>44803</v>
      </c>
      <c r="I982" s="1">
        <v>0</v>
      </c>
      <c r="J982" s="1">
        <v>1</v>
      </c>
      <c r="K982" s="1">
        <v>2</v>
      </c>
      <c r="L982" s="1">
        <v>30</v>
      </c>
      <c r="M982" s="1">
        <v>2</v>
      </c>
      <c r="N982" s="1">
        <v>19.2</v>
      </c>
      <c r="O982" s="1">
        <v>20983</v>
      </c>
      <c r="P982" s="2">
        <v>1500000</v>
      </c>
      <c r="Q982" s="2">
        <v>138808</v>
      </c>
      <c r="R982" s="2">
        <v>1270002</v>
      </c>
      <c r="S982" s="1">
        <v>0</v>
      </c>
      <c r="T982" s="1">
        <v>0</v>
      </c>
      <c r="U982" s="1">
        <v>0</v>
      </c>
      <c r="W982" s="1">
        <v>0</v>
      </c>
      <c r="X982" s="1">
        <v>0</v>
      </c>
      <c r="Y982" s="1">
        <v>0</v>
      </c>
      <c r="AB982" s="304">
        <v>44498</v>
      </c>
      <c r="AC982" s="1">
        <v>1</v>
      </c>
      <c r="AD982" s="1" t="s">
        <v>3016</v>
      </c>
      <c r="AE982" s="1">
        <v>1</v>
      </c>
      <c r="AF982" s="1">
        <v>30</v>
      </c>
      <c r="AG982" s="1">
        <v>0</v>
      </c>
      <c r="AH982" s="1" t="s">
        <v>1454</v>
      </c>
      <c r="AI982" s="1" t="s">
        <v>1454</v>
      </c>
      <c r="AJ982" s="1" t="s">
        <v>1454</v>
      </c>
      <c r="AK982" s="1" t="s">
        <v>1454</v>
      </c>
      <c r="AL982" s="1" t="s">
        <v>1454</v>
      </c>
      <c r="AM982" s="1" t="s">
        <v>1454</v>
      </c>
      <c r="AN982" s="1">
        <v>1</v>
      </c>
      <c r="AO982" s="1">
        <v>1</v>
      </c>
      <c r="AP982" s="1" t="s">
        <v>3086</v>
      </c>
      <c r="AQ982" s="1" t="s">
        <v>1454</v>
      </c>
      <c r="AR982" s="2">
        <v>905751</v>
      </c>
      <c r="AS982" s="1" t="s">
        <v>3018</v>
      </c>
      <c r="AT982" s="1">
        <v>44421</v>
      </c>
      <c r="AU982" s="1">
        <v>0</v>
      </c>
      <c r="AV982" s="1">
        <v>0</v>
      </c>
      <c r="AW982" s="1">
        <v>0</v>
      </c>
      <c r="AX982" s="1" t="s">
        <v>1454</v>
      </c>
      <c r="AY982" s="1">
        <v>890303093000</v>
      </c>
      <c r="AZ982" s="1">
        <v>0</v>
      </c>
      <c r="BA982" s="1">
        <v>0</v>
      </c>
    </row>
    <row r="983" spans="1:53" x14ac:dyDescent="0.25">
      <c r="A983" s="309">
        <f t="shared" si="15"/>
        <v>311970</v>
      </c>
      <c r="B983" s="1" t="s">
        <v>2639</v>
      </c>
      <c r="C983" s="1">
        <v>1143961502</v>
      </c>
      <c r="D983" s="1">
        <v>144105</v>
      </c>
      <c r="E983" s="1">
        <v>4</v>
      </c>
      <c r="F983" s="1">
        <v>1.1439615021246799E+18</v>
      </c>
      <c r="G983" s="304">
        <v>44460</v>
      </c>
      <c r="H983" s="304">
        <v>44681</v>
      </c>
      <c r="I983" s="1">
        <v>0</v>
      </c>
      <c r="J983" s="1">
        <v>1</v>
      </c>
      <c r="K983" s="1">
        <v>1</v>
      </c>
      <c r="L983" s="1">
        <v>30</v>
      </c>
      <c r="M983" s="1">
        <v>2</v>
      </c>
      <c r="N983" s="305">
        <v>19.2</v>
      </c>
      <c r="O983" s="305">
        <v>20983</v>
      </c>
      <c r="P983" s="2">
        <v>450000</v>
      </c>
      <c r="Q983" s="2">
        <v>68598</v>
      </c>
      <c r="R983" s="2">
        <v>388827</v>
      </c>
      <c r="S983" s="1">
        <v>0</v>
      </c>
      <c r="T983" s="1">
        <v>0</v>
      </c>
      <c r="U983" s="1">
        <v>0</v>
      </c>
      <c r="W983" s="1">
        <v>0</v>
      </c>
      <c r="X983" s="1">
        <v>0</v>
      </c>
      <c r="Y983" s="1">
        <v>0</v>
      </c>
      <c r="AB983" s="304">
        <v>44499</v>
      </c>
      <c r="AC983" s="1">
        <v>1</v>
      </c>
      <c r="AD983" s="1" t="s">
        <v>3016</v>
      </c>
      <c r="AE983" s="1">
        <v>1</v>
      </c>
      <c r="AF983" s="1">
        <v>30</v>
      </c>
      <c r="AG983" s="1">
        <v>0</v>
      </c>
      <c r="AH983" s="1" t="s">
        <v>1454</v>
      </c>
      <c r="AI983" s="1" t="s">
        <v>1454</v>
      </c>
      <c r="AJ983" s="1" t="s">
        <v>1454</v>
      </c>
      <c r="AK983" s="1" t="s">
        <v>1454</v>
      </c>
      <c r="AL983" s="1" t="s">
        <v>1454</v>
      </c>
      <c r="AM983" s="1" t="s">
        <v>1454</v>
      </c>
      <c r="AN983" s="1">
        <v>1</v>
      </c>
      <c r="AO983" s="1">
        <v>1</v>
      </c>
      <c r="AP983" s="1" t="s">
        <v>3086</v>
      </c>
      <c r="AQ983" s="1" t="s">
        <v>1454</v>
      </c>
      <c r="AR983" s="2">
        <v>76857</v>
      </c>
      <c r="AS983" s="1" t="s">
        <v>3018</v>
      </c>
      <c r="AT983" s="1">
        <v>44460</v>
      </c>
      <c r="AU983" s="1">
        <v>0</v>
      </c>
      <c r="AV983" s="1">
        <v>0</v>
      </c>
      <c r="AW983" s="1">
        <v>0</v>
      </c>
      <c r="AX983" s="1" t="s">
        <v>1454</v>
      </c>
      <c r="AY983" s="1">
        <v>800087565</v>
      </c>
      <c r="AZ983" s="1" t="s">
        <v>3088</v>
      </c>
      <c r="BA983" s="1">
        <v>0</v>
      </c>
    </row>
    <row r="984" spans="1:53" x14ac:dyDescent="0.25">
      <c r="A984" s="309">
        <f t="shared" si="15"/>
        <v>2912361</v>
      </c>
      <c r="B984" s="1" t="s">
        <v>2639</v>
      </c>
      <c r="C984" s="1">
        <v>1143961502</v>
      </c>
      <c r="D984" s="1">
        <v>144105</v>
      </c>
      <c r="E984" s="1">
        <v>4</v>
      </c>
      <c r="F984" s="1">
        <v>1.14396150212038E+18</v>
      </c>
      <c r="G984" s="304">
        <v>44127</v>
      </c>
      <c r="H984" s="304">
        <v>45229</v>
      </c>
      <c r="I984" s="1">
        <v>0</v>
      </c>
      <c r="J984" s="1">
        <v>1</v>
      </c>
      <c r="K984" s="1">
        <v>12</v>
      </c>
      <c r="L984" s="1">
        <v>30</v>
      </c>
      <c r="M984" s="1">
        <v>2</v>
      </c>
      <c r="N984" s="305">
        <v>18</v>
      </c>
      <c r="O984" s="305">
        <v>19562</v>
      </c>
      <c r="P984" s="2">
        <v>5000000</v>
      </c>
      <c r="Q984" s="2">
        <v>182270</v>
      </c>
      <c r="R984" s="2">
        <v>3629845</v>
      </c>
      <c r="S984" s="1">
        <v>0</v>
      </c>
      <c r="T984" s="1">
        <v>0</v>
      </c>
      <c r="U984" s="1">
        <v>0</v>
      </c>
      <c r="W984" s="1">
        <v>0</v>
      </c>
      <c r="X984" s="1">
        <v>0</v>
      </c>
      <c r="Y984" s="1">
        <v>0</v>
      </c>
      <c r="AB984" s="304">
        <v>44499</v>
      </c>
      <c r="AC984" s="1">
        <v>1</v>
      </c>
      <c r="AD984" s="1" t="s">
        <v>3016</v>
      </c>
      <c r="AE984" s="1">
        <v>1</v>
      </c>
      <c r="AF984" s="1">
        <v>30</v>
      </c>
      <c r="AG984" s="1">
        <v>0</v>
      </c>
      <c r="AH984" s="1" t="s">
        <v>1454</v>
      </c>
      <c r="AI984" s="1" t="s">
        <v>1454</v>
      </c>
      <c r="AJ984" s="1" t="s">
        <v>1454</v>
      </c>
      <c r="AK984" s="1" t="s">
        <v>1454</v>
      </c>
      <c r="AL984" s="1" t="s">
        <v>1454</v>
      </c>
      <c r="AM984" s="1" t="s">
        <v>1454</v>
      </c>
      <c r="AN984" s="1">
        <v>1</v>
      </c>
      <c r="AO984" s="1">
        <v>1</v>
      </c>
      <c r="AP984" s="1" t="s">
        <v>3086</v>
      </c>
      <c r="AQ984" s="1" t="s">
        <v>1454</v>
      </c>
      <c r="AR984" s="2">
        <v>717484</v>
      </c>
      <c r="AS984" s="1" t="s">
        <v>3021</v>
      </c>
      <c r="AT984" s="1">
        <v>44127</v>
      </c>
      <c r="AU984" s="1">
        <v>0</v>
      </c>
      <c r="AV984" s="1">
        <v>0</v>
      </c>
      <c r="AW984" s="1">
        <v>0</v>
      </c>
      <c r="AX984" s="1" t="s">
        <v>1454</v>
      </c>
      <c r="AY984" s="1">
        <v>800087565</v>
      </c>
      <c r="AZ984" s="1" t="s">
        <v>3088</v>
      </c>
      <c r="BA984" s="1">
        <v>0</v>
      </c>
    </row>
    <row r="985" spans="1:53" x14ac:dyDescent="0.25">
      <c r="A985" s="309">
        <f t="shared" si="15"/>
        <v>2962265</v>
      </c>
      <c r="B985" s="1" t="s">
        <v>2639</v>
      </c>
      <c r="C985" s="1">
        <v>1143836653</v>
      </c>
      <c r="D985" s="1">
        <v>144105</v>
      </c>
      <c r="E985" s="1">
        <v>4</v>
      </c>
      <c r="F985" s="1">
        <v>1.14383665312038E+18</v>
      </c>
      <c r="G985" s="304">
        <v>44167</v>
      </c>
      <c r="H985" s="304">
        <v>45991</v>
      </c>
      <c r="I985" s="1">
        <v>0</v>
      </c>
      <c r="J985" s="1">
        <v>1</v>
      </c>
      <c r="K985" s="1">
        <v>11</v>
      </c>
      <c r="L985" s="1">
        <v>30</v>
      </c>
      <c r="M985" s="1">
        <v>2</v>
      </c>
      <c r="N985" s="305">
        <v>18</v>
      </c>
      <c r="O985" s="305">
        <v>19562</v>
      </c>
      <c r="P985" s="2">
        <v>4000000</v>
      </c>
      <c r="Q985" s="2">
        <v>102884</v>
      </c>
      <c r="R985" s="2">
        <v>3513750</v>
      </c>
      <c r="S985" s="1">
        <v>0</v>
      </c>
      <c r="T985" s="1">
        <v>0</v>
      </c>
      <c r="U985" s="1">
        <v>0</v>
      </c>
      <c r="W985" s="1">
        <v>0</v>
      </c>
      <c r="X985" s="1">
        <v>0</v>
      </c>
      <c r="Y985" s="1">
        <v>0</v>
      </c>
      <c r="AB985" s="304">
        <v>44499</v>
      </c>
      <c r="AC985" s="1">
        <v>1</v>
      </c>
      <c r="AD985" s="1" t="s">
        <v>3016</v>
      </c>
      <c r="AE985" s="1">
        <v>1</v>
      </c>
      <c r="AF985" s="1">
        <v>30</v>
      </c>
      <c r="AG985" s="1">
        <v>0</v>
      </c>
      <c r="AH985" s="1" t="s">
        <v>1454</v>
      </c>
      <c r="AI985" s="1" t="s">
        <v>1454</v>
      </c>
      <c r="AJ985" s="1" t="s">
        <v>1454</v>
      </c>
      <c r="AK985" s="1" t="s">
        <v>1454</v>
      </c>
      <c r="AL985" s="1" t="s">
        <v>1454</v>
      </c>
      <c r="AM985" s="1" t="s">
        <v>1454</v>
      </c>
      <c r="AN985" s="1">
        <v>1</v>
      </c>
      <c r="AO985" s="1">
        <v>1</v>
      </c>
      <c r="AP985" s="1" t="s">
        <v>3086</v>
      </c>
      <c r="AQ985" s="1" t="s">
        <v>1454</v>
      </c>
      <c r="AR985" s="2">
        <v>551485</v>
      </c>
      <c r="AS985" s="1" t="s">
        <v>3021</v>
      </c>
      <c r="AT985" s="1">
        <v>44167</v>
      </c>
      <c r="AU985" s="1">
        <v>0</v>
      </c>
      <c r="AV985" s="1">
        <v>0</v>
      </c>
      <c r="AW985" s="1">
        <v>0</v>
      </c>
      <c r="AX985" s="1" t="s">
        <v>1454</v>
      </c>
      <c r="AY985" s="1">
        <v>800087565</v>
      </c>
      <c r="AZ985" s="1" t="s">
        <v>3088</v>
      </c>
      <c r="BA985" s="1">
        <v>0</v>
      </c>
    </row>
    <row r="986" spans="1:53" x14ac:dyDescent="0.25">
      <c r="A986" s="309">
        <f t="shared" si="15"/>
        <v>1304090</v>
      </c>
      <c r="B986" s="1" t="s">
        <v>2639</v>
      </c>
      <c r="C986" s="1">
        <v>1143836653</v>
      </c>
      <c r="D986" s="1">
        <v>144105</v>
      </c>
      <c r="E986" s="1">
        <v>4</v>
      </c>
      <c r="F986" s="1">
        <v>1.1438366531246799E+18</v>
      </c>
      <c r="G986" s="304">
        <v>44386</v>
      </c>
      <c r="H986" s="304">
        <v>45107</v>
      </c>
      <c r="I986" s="1">
        <v>0</v>
      </c>
      <c r="J986" s="1">
        <v>1</v>
      </c>
      <c r="K986" s="1">
        <v>4</v>
      </c>
      <c r="L986" s="1">
        <v>30</v>
      </c>
      <c r="M986" s="1">
        <v>2</v>
      </c>
      <c r="N986" s="305">
        <v>19.2</v>
      </c>
      <c r="O986" s="305">
        <v>20983</v>
      </c>
      <c r="P986" s="2">
        <v>1800000</v>
      </c>
      <c r="Q986" s="2">
        <v>91437</v>
      </c>
      <c r="R986" s="2">
        <v>1546872</v>
      </c>
      <c r="S986" s="1">
        <v>0</v>
      </c>
      <c r="T986" s="1">
        <v>0</v>
      </c>
      <c r="U986" s="1">
        <v>0</v>
      </c>
      <c r="W986" s="1">
        <v>0</v>
      </c>
      <c r="X986" s="1">
        <v>0</v>
      </c>
      <c r="Y986" s="1">
        <v>0</v>
      </c>
      <c r="AB986" s="304">
        <v>44499</v>
      </c>
      <c r="AC986" s="1">
        <v>1</v>
      </c>
      <c r="AD986" s="1" t="s">
        <v>3016</v>
      </c>
      <c r="AE986" s="1">
        <v>1</v>
      </c>
      <c r="AF986" s="1">
        <v>30</v>
      </c>
      <c r="AG986" s="1">
        <v>0</v>
      </c>
      <c r="AH986" s="1" t="s">
        <v>1454</v>
      </c>
      <c r="AI986" s="1" t="s">
        <v>1454</v>
      </c>
      <c r="AJ986" s="1" t="s">
        <v>1454</v>
      </c>
      <c r="AK986" s="1" t="s">
        <v>1454</v>
      </c>
      <c r="AL986" s="1" t="s">
        <v>1454</v>
      </c>
      <c r="AM986" s="1" t="s">
        <v>1454</v>
      </c>
      <c r="AN986" s="1">
        <v>1</v>
      </c>
      <c r="AO986" s="1">
        <v>1</v>
      </c>
      <c r="AP986" s="1" t="s">
        <v>3086</v>
      </c>
      <c r="AQ986" s="1" t="s">
        <v>1454</v>
      </c>
      <c r="AR986" s="2">
        <v>242782</v>
      </c>
      <c r="AS986" s="1" t="s">
        <v>3018</v>
      </c>
      <c r="AT986" s="1">
        <v>44386</v>
      </c>
      <c r="AU986" s="1">
        <v>0</v>
      </c>
      <c r="AV986" s="1">
        <v>0</v>
      </c>
      <c r="AW986" s="1">
        <v>0</v>
      </c>
      <c r="AX986" s="1" t="s">
        <v>1454</v>
      </c>
      <c r="AY986" s="1">
        <v>800087565</v>
      </c>
      <c r="AZ986" s="1" t="s">
        <v>3088</v>
      </c>
      <c r="BA986" s="1">
        <v>0</v>
      </c>
    </row>
    <row r="987" spans="1:53" x14ac:dyDescent="0.25">
      <c r="A987" s="309">
        <f t="shared" si="15"/>
        <v>770818</v>
      </c>
      <c r="B987" s="1" t="s">
        <v>2639</v>
      </c>
      <c r="C987" s="1">
        <v>38683981</v>
      </c>
      <c r="D987" s="1">
        <v>144105</v>
      </c>
      <c r="E987" s="1">
        <v>4</v>
      </c>
      <c r="F987" s="1">
        <v>3.86839811246886E+16</v>
      </c>
      <c r="G987" s="304">
        <v>44168</v>
      </c>
      <c r="H987" s="304">
        <v>44895</v>
      </c>
      <c r="I987" s="1">
        <v>0</v>
      </c>
      <c r="J987" s="1">
        <v>1</v>
      </c>
      <c r="K987" s="1">
        <v>5</v>
      </c>
      <c r="L987" s="1">
        <v>30</v>
      </c>
      <c r="M987" s="1">
        <v>2</v>
      </c>
      <c r="N987" s="305">
        <v>21.6</v>
      </c>
      <c r="O987" s="305">
        <v>23872</v>
      </c>
      <c r="P987" s="2">
        <v>1760000</v>
      </c>
      <c r="Q987" s="2">
        <v>91479</v>
      </c>
      <c r="R987" s="2">
        <v>1454001</v>
      </c>
      <c r="S987" s="1">
        <v>0</v>
      </c>
      <c r="T987" s="1">
        <v>0</v>
      </c>
      <c r="U987" s="1">
        <v>0</v>
      </c>
      <c r="W987" s="1">
        <v>0</v>
      </c>
      <c r="X987" s="1">
        <v>0</v>
      </c>
      <c r="Y987" s="1">
        <v>0</v>
      </c>
      <c r="AB987" s="304">
        <v>44499</v>
      </c>
      <c r="AC987" s="1">
        <v>1</v>
      </c>
      <c r="AD987" s="1" t="s">
        <v>3016</v>
      </c>
      <c r="AE987" s="1">
        <v>1</v>
      </c>
      <c r="AF987" s="1">
        <v>30</v>
      </c>
      <c r="AG987" s="1">
        <v>0</v>
      </c>
      <c r="AH987" s="1" t="s">
        <v>1454</v>
      </c>
      <c r="AI987" s="1" t="s">
        <v>1454</v>
      </c>
      <c r="AJ987" s="1" t="s">
        <v>1454</v>
      </c>
      <c r="AK987" s="1" t="s">
        <v>1454</v>
      </c>
      <c r="AL987" s="1" t="s">
        <v>1454</v>
      </c>
      <c r="AM987" s="1" t="s">
        <v>1454</v>
      </c>
      <c r="AN987" s="1">
        <v>1</v>
      </c>
      <c r="AO987" s="1">
        <v>1</v>
      </c>
      <c r="AP987" s="1" t="s">
        <v>3086</v>
      </c>
      <c r="AQ987" s="1" t="s">
        <v>1454</v>
      </c>
      <c r="AR987" s="2">
        <v>683183</v>
      </c>
      <c r="AS987" s="1" t="s">
        <v>3018</v>
      </c>
      <c r="AT987" s="1">
        <v>44168</v>
      </c>
      <c r="AU987" s="1">
        <v>0</v>
      </c>
      <c r="AV987" s="1">
        <v>0</v>
      </c>
      <c r="AW987" s="1">
        <v>0</v>
      </c>
      <c r="AX987" s="1" t="s">
        <v>1454</v>
      </c>
      <c r="AY987" s="1">
        <v>900771349</v>
      </c>
      <c r="AZ987" s="304" t="s">
        <v>3041</v>
      </c>
      <c r="BA987" s="1">
        <v>0</v>
      </c>
    </row>
    <row r="988" spans="1:53" x14ac:dyDescent="0.25">
      <c r="A988" s="309">
        <f t="shared" si="15"/>
        <v>0</v>
      </c>
      <c r="B988" s="1" t="s">
        <v>2639</v>
      </c>
      <c r="C988" s="1">
        <v>67045202</v>
      </c>
      <c r="D988" s="1">
        <v>144105</v>
      </c>
      <c r="E988" s="1">
        <v>4</v>
      </c>
      <c r="F988" s="1">
        <v>6.7045202117586E+16</v>
      </c>
      <c r="G988" s="304">
        <v>43558</v>
      </c>
      <c r="H988" s="304">
        <v>44650</v>
      </c>
      <c r="I988" s="1">
        <v>0</v>
      </c>
      <c r="J988" s="1">
        <v>1</v>
      </c>
      <c r="K988" s="1">
        <v>28</v>
      </c>
      <c r="L988" s="1">
        <v>30</v>
      </c>
      <c r="M988" s="1">
        <v>2</v>
      </c>
      <c r="N988" s="305">
        <v>18</v>
      </c>
      <c r="O988" s="305">
        <v>19562</v>
      </c>
      <c r="P988" s="2">
        <v>4600000</v>
      </c>
      <c r="Q988" s="2">
        <v>166966</v>
      </c>
      <c r="R988" s="2">
        <v>1248603</v>
      </c>
      <c r="S988" s="1">
        <v>0</v>
      </c>
      <c r="T988" s="1">
        <v>0</v>
      </c>
      <c r="U988" s="1">
        <v>0</v>
      </c>
      <c r="W988" s="1">
        <v>0</v>
      </c>
      <c r="X988" s="1">
        <v>0</v>
      </c>
      <c r="Y988" s="1">
        <v>0</v>
      </c>
      <c r="AB988" s="304">
        <v>44499</v>
      </c>
      <c r="AC988" s="1">
        <v>1</v>
      </c>
      <c r="AD988" s="1" t="s">
        <v>3016</v>
      </c>
      <c r="AE988" s="1">
        <v>1</v>
      </c>
      <c r="AF988" s="1">
        <v>30</v>
      </c>
      <c r="AG988" s="1">
        <v>0</v>
      </c>
      <c r="AH988" s="1" t="s">
        <v>1454</v>
      </c>
      <c r="AI988" s="1" t="s">
        <v>1454</v>
      </c>
      <c r="AJ988" s="1" t="s">
        <v>1454</v>
      </c>
      <c r="AK988" s="1" t="s">
        <v>1454</v>
      </c>
      <c r="AL988" s="1" t="s">
        <v>1454</v>
      </c>
      <c r="AM988" s="1" t="s">
        <v>1454</v>
      </c>
      <c r="AN988" s="1">
        <v>1</v>
      </c>
      <c r="AO988" s="1">
        <v>1</v>
      </c>
      <c r="AP988" s="1" t="s">
        <v>3086</v>
      </c>
      <c r="AQ988" s="1" t="s">
        <v>1454</v>
      </c>
      <c r="AR988" s="2">
        <v>1978182</v>
      </c>
      <c r="AS988" s="1" t="s">
        <v>3027</v>
      </c>
      <c r="AT988" s="1">
        <v>43558</v>
      </c>
      <c r="AU988" s="1">
        <v>0</v>
      </c>
      <c r="AV988" s="1">
        <v>0</v>
      </c>
      <c r="AW988" s="1">
        <v>0</v>
      </c>
      <c r="AX988" s="1" t="s">
        <v>1454</v>
      </c>
      <c r="AY988" s="1">
        <v>0</v>
      </c>
      <c r="AZ988" s="304">
        <v>0</v>
      </c>
      <c r="BA988" s="1">
        <v>0</v>
      </c>
    </row>
    <row r="989" spans="1:53" x14ac:dyDescent="0.25">
      <c r="A989" s="309">
        <f t="shared" si="15"/>
        <v>586393</v>
      </c>
      <c r="B989" s="1" t="s">
        <v>2639</v>
      </c>
      <c r="C989" s="1">
        <v>1144075021</v>
      </c>
      <c r="D989" s="1">
        <v>144105</v>
      </c>
      <c r="E989" s="1">
        <v>4</v>
      </c>
      <c r="F989" s="1">
        <v>1.14407502110838E+18</v>
      </c>
      <c r="G989" s="304">
        <v>44418</v>
      </c>
      <c r="H989" s="304">
        <v>44560</v>
      </c>
      <c r="I989" s="1">
        <v>0</v>
      </c>
      <c r="J989" s="1">
        <v>2</v>
      </c>
      <c r="K989" s="1">
        <v>0</v>
      </c>
      <c r="L989" s="1">
        <v>30</v>
      </c>
      <c r="M989" s="1">
        <v>2</v>
      </c>
      <c r="N989" s="305">
        <v>19.2</v>
      </c>
      <c r="O989" s="305">
        <v>20983</v>
      </c>
      <c r="P989" s="2">
        <v>680000</v>
      </c>
      <c r="Q989" s="2">
        <v>0</v>
      </c>
      <c r="R989" s="2">
        <v>680000</v>
      </c>
      <c r="S989" s="1">
        <v>0</v>
      </c>
      <c r="T989" s="1">
        <v>0</v>
      </c>
      <c r="U989" s="1">
        <v>0</v>
      </c>
      <c r="W989" s="1">
        <v>0</v>
      </c>
      <c r="X989" s="1">
        <v>0</v>
      </c>
      <c r="Y989" s="1">
        <v>0</v>
      </c>
      <c r="Z989" s="1">
        <v>680000</v>
      </c>
      <c r="AA989" s="1">
        <v>12</v>
      </c>
      <c r="AB989" s="304">
        <v>44418</v>
      </c>
      <c r="AC989" s="1">
        <v>1</v>
      </c>
      <c r="AD989" s="1" t="s">
        <v>3016</v>
      </c>
      <c r="AE989" s="1">
        <v>1</v>
      </c>
      <c r="AF989" s="1">
        <v>30</v>
      </c>
      <c r="AG989" s="1">
        <v>0</v>
      </c>
      <c r="AH989" s="1" t="s">
        <v>1454</v>
      </c>
      <c r="AI989" s="1" t="s">
        <v>1454</v>
      </c>
      <c r="AJ989" s="1" t="s">
        <v>1454</v>
      </c>
      <c r="AK989" s="1" t="s">
        <v>1454</v>
      </c>
      <c r="AL989" s="1" t="s">
        <v>1454</v>
      </c>
      <c r="AM989" s="1" t="s">
        <v>1454</v>
      </c>
      <c r="AN989" s="1">
        <v>1</v>
      </c>
      <c r="AO989" s="1">
        <v>1</v>
      </c>
      <c r="AP989" s="1" t="s">
        <v>3086</v>
      </c>
      <c r="AQ989" s="1" t="s">
        <v>1454</v>
      </c>
      <c r="AR989" s="2">
        <v>93607</v>
      </c>
      <c r="AS989" s="1" t="s">
        <v>3044</v>
      </c>
      <c r="AT989" s="1">
        <v>44418</v>
      </c>
      <c r="AU989" s="1">
        <v>0</v>
      </c>
      <c r="AV989" s="1">
        <v>0</v>
      </c>
      <c r="AW989" s="1">
        <v>0</v>
      </c>
      <c r="AX989" s="1" t="s">
        <v>1454</v>
      </c>
      <c r="AY989" s="1">
        <v>0</v>
      </c>
      <c r="AZ989" s="1">
        <v>0</v>
      </c>
      <c r="BA989" s="1">
        <v>0</v>
      </c>
    </row>
    <row r="990" spans="1:53" x14ac:dyDescent="0.25">
      <c r="A990" s="309">
        <f t="shared" si="15"/>
        <v>11805614</v>
      </c>
      <c r="B990" s="1" t="s">
        <v>2639</v>
      </c>
      <c r="C990" s="1">
        <v>1144075021</v>
      </c>
      <c r="D990" s="1">
        <v>144105</v>
      </c>
      <c r="E990" s="1">
        <v>4</v>
      </c>
      <c r="F990" s="1">
        <v>1.1440750211182799E+18</v>
      </c>
      <c r="G990" s="304">
        <v>44341</v>
      </c>
      <c r="H990" s="304">
        <v>46537</v>
      </c>
      <c r="I990" s="1">
        <v>0</v>
      </c>
      <c r="J990" s="1">
        <v>1</v>
      </c>
      <c r="K990" s="1">
        <v>5</v>
      </c>
      <c r="L990" s="1">
        <v>30</v>
      </c>
      <c r="M990" s="1">
        <v>2</v>
      </c>
      <c r="N990" s="305">
        <v>15.6</v>
      </c>
      <c r="O990" s="305">
        <v>16765</v>
      </c>
      <c r="P990" s="2">
        <v>14300000</v>
      </c>
      <c r="Q990" s="2">
        <v>311770</v>
      </c>
      <c r="R990" s="2">
        <v>13690155</v>
      </c>
      <c r="S990" s="1">
        <v>0</v>
      </c>
      <c r="T990" s="1">
        <v>0</v>
      </c>
      <c r="U990" s="1">
        <v>0</v>
      </c>
      <c r="W990" s="1">
        <v>0</v>
      </c>
      <c r="X990" s="1">
        <v>0</v>
      </c>
      <c r="Y990" s="1">
        <v>0</v>
      </c>
      <c r="AB990" s="304">
        <v>44499</v>
      </c>
      <c r="AC990" s="1">
        <v>1</v>
      </c>
      <c r="AD990" s="1" t="s">
        <v>3016</v>
      </c>
      <c r="AE990" s="1">
        <v>1</v>
      </c>
      <c r="AF990" s="1">
        <v>30</v>
      </c>
      <c r="AG990" s="1">
        <v>0</v>
      </c>
      <c r="AH990" s="1" t="s">
        <v>1454</v>
      </c>
      <c r="AI990" s="1" t="s">
        <v>1454</v>
      </c>
      <c r="AJ990" s="1" t="s">
        <v>1454</v>
      </c>
      <c r="AK990" s="1" t="s">
        <v>1454</v>
      </c>
      <c r="AL990" s="1" t="s">
        <v>1454</v>
      </c>
      <c r="AM990" s="1" t="s">
        <v>1454</v>
      </c>
      <c r="AN990" s="1">
        <v>1</v>
      </c>
      <c r="AO990" s="1">
        <v>1</v>
      </c>
      <c r="AP990" s="1" t="s">
        <v>3086</v>
      </c>
      <c r="AQ990" s="1" t="s">
        <v>1454</v>
      </c>
      <c r="AR990" s="2">
        <v>1884541</v>
      </c>
      <c r="AS990" s="1" t="s">
        <v>3024</v>
      </c>
      <c r="AT990" s="1">
        <v>44341</v>
      </c>
      <c r="AU990" s="1">
        <v>0</v>
      </c>
      <c r="AV990" s="1">
        <v>0</v>
      </c>
      <c r="AW990" s="1">
        <v>0</v>
      </c>
      <c r="AX990" s="1" t="s">
        <v>1454</v>
      </c>
      <c r="AY990" s="1">
        <v>0</v>
      </c>
      <c r="AZ990" s="1">
        <v>0</v>
      </c>
      <c r="BA990" s="1">
        <v>0</v>
      </c>
    </row>
    <row r="991" spans="1:53" x14ac:dyDescent="0.25">
      <c r="A991" s="309">
        <f t="shared" si="15"/>
        <v>179871</v>
      </c>
      <c r="B991" s="1" t="s">
        <v>2639</v>
      </c>
      <c r="C991" s="1">
        <v>16761498</v>
      </c>
      <c r="D991" s="1">
        <v>144105</v>
      </c>
      <c r="E991" s="1">
        <v>4</v>
      </c>
      <c r="F991" s="1">
        <v>1.67614981246884E+16</v>
      </c>
      <c r="G991" s="304">
        <v>44096</v>
      </c>
      <c r="H991" s="304">
        <v>44834</v>
      </c>
      <c r="I991" s="1">
        <v>0</v>
      </c>
      <c r="J991" s="1">
        <v>1</v>
      </c>
      <c r="K991" s="1">
        <v>13</v>
      </c>
      <c r="L991" s="1">
        <v>30</v>
      </c>
      <c r="M991" s="1">
        <v>2</v>
      </c>
      <c r="N991" s="305">
        <v>21.6</v>
      </c>
      <c r="O991" s="305">
        <v>23872</v>
      </c>
      <c r="P991" s="2">
        <v>1300000</v>
      </c>
      <c r="Q991" s="2">
        <v>67570</v>
      </c>
      <c r="R991" s="2">
        <v>666979</v>
      </c>
      <c r="S991" s="1">
        <v>0</v>
      </c>
      <c r="T991" s="1">
        <v>0</v>
      </c>
      <c r="U991" s="1">
        <v>0</v>
      </c>
      <c r="W991" s="1">
        <v>0</v>
      </c>
      <c r="X991" s="1">
        <v>0</v>
      </c>
      <c r="Y991" s="1">
        <v>0</v>
      </c>
      <c r="AB991" s="304">
        <v>44498</v>
      </c>
      <c r="AC991" s="1">
        <v>1</v>
      </c>
      <c r="AD991" s="1" t="s">
        <v>3016</v>
      </c>
      <c r="AE991" s="1">
        <v>1</v>
      </c>
      <c r="AF991" s="1">
        <v>30</v>
      </c>
      <c r="AG991" s="1">
        <v>0</v>
      </c>
      <c r="AH991" s="1" t="s">
        <v>1454</v>
      </c>
      <c r="AI991" s="1" t="s">
        <v>1454</v>
      </c>
      <c r="AJ991" s="1" t="s">
        <v>1454</v>
      </c>
      <c r="AK991" s="1" t="s">
        <v>1454</v>
      </c>
      <c r="AL991" s="1" t="s">
        <v>1454</v>
      </c>
      <c r="AM991" s="1" t="s">
        <v>1454</v>
      </c>
      <c r="AN991" s="1">
        <v>1</v>
      </c>
      <c r="AO991" s="1">
        <v>1</v>
      </c>
      <c r="AP991" s="1" t="s">
        <v>3086</v>
      </c>
      <c r="AQ991" s="1" t="s">
        <v>1454</v>
      </c>
      <c r="AR991" s="2">
        <v>487108</v>
      </c>
      <c r="AS991" s="1" t="s">
        <v>3018</v>
      </c>
      <c r="AT991" s="1">
        <v>44096</v>
      </c>
      <c r="AU991" s="1">
        <v>0</v>
      </c>
      <c r="AV991" s="1">
        <v>0</v>
      </c>
      <c r="AW991" s="1">
        <v>0</v>
      </c>
      <c r="AX991" s="1" t="s">
        <v>1454</v>
      </c>
      <c r="AY991" s="1">
        <v>890303093000</v>
      </c>
      <c r="AZ991" s="304">
        <v>0</v>
      </c>
      <c r="BA991" s="1">
        <v>0</v>
      </c>
    </row>
    <row r="992" spans="1:53" x14ac:dyDescent="0.25">
      <c r="A992" s="309">
        <f t="shared" si="15"/>
        <v>530960</v>
      </c>
      <c r="B992" s="1" t="s">
        <v>2639</v>
      </c>
      <c r="C992" s="1">
        <v>16761498</v>
      </c>
      <c r="D992" s="1">
        <v>144105</v>
      </c>
      <c r="E992" s="1">
        <v>4</v>
      </c>
      <c r="F992" s="1">
        <v>1.67614982103882E+16</v>
      </c>
      <c r="G992" s="304">
        <v>44049</v>
      </c>
      <c r="H992" s="304">
        <v>45137</v>
      </c>
      <c r="I992" s="1">
        <v>0</v>
      </c>
      <c r="J992" s="1">
        <v>1</v>
      </c>
      <c r="K992" s="1">
        <v>15</v>
      </c>
      <c r="L992" s="1">
        <v>30</v>
      </c>
      <c r="M992" s="1">
        <v>2</v>
      </c>
      <c r="N992" s="305">
        <v>18</v>
      </c>
      <c r="O992" s="305">
        <v>19562</v>
      </c>
      <c r="P992" s="2">
        <v>3000000</v>
      </c>
      <c r="Q992" s="2">
        <v>112545</v>
      </c>
      <c r="R992" s="2">
        <v>1968850</v>
      </c>
      <c r="S992" s="1">
        <v>0</v>
      </c>
      <c r="T992" s="1">
        <v>0</v>
      </c>
      <c r="U992" s="1">
        <v>0</v>
      </c>
      <c r="W992" s="1">
        <v>0</v>
      </c>
      <c r="X992" s="1">
        <v>0</v>
      </c>
      <c r="Y992" s="1">
        <v>0</v>
      </c>
      <c r="AB992" s="304">
        <v>44498</v>
      </c>
      <c r="AC992" s="1">
        <v>1</v>
      </c>
      <c r="AD992" s="1" t="s">
        <v>3016</v>
      </c>
      <c r="AE992" s="1">
        <v>1</v>
      </c>
      <c r="AF992" s="1">
        <v>30</v>
      </c>
      <c r="AG992" s="1">
        <v>0</v>
      </c>
      <c r="AH992" s="1" t="s">
        <v>1454</v>
      </c>
      <c r="AI992" s="1" t="s">
        <v>1454</v>
      </c>
      <c r="AJ992" s="1" t="s">
        <v>1454</v>
      </c>
      <c r="AK992" s="1" t="s">
        <v>1454</v>
      </c>
      <c r="AL992" s="1" t="s">
        <v>1454</v>
      </c>
      <c r="AM992" s="1" t="s">
        <v>1454</v>
      </c>
      <c r="AN992" s="1">
        <v>1</v>
      </c>
      <c r="AO992" s="1">
        <v>1</v>
      </c>
      <c r="AP992" s="1" t="s">
        <v>3086</v>
      </c>
      <c r="AQ992" s="1" t="s">
        <v>1454</v>
      </c>
      <c r="AR992" s="2">
        <v>1437890</v>
      </c>
      <c r="AS992" s="1" t="s">
        <v>3023</v>
      </c>
      <c r="AT992" s="1">
        <v>44049</v>
      </c>
      <c r="AU992" s="1">
        <v>0</v>
      </c>
      <c r="AV992" s="1">
        <v>0</v>
      </c>
      <c r="AW992" s="1">
        <v>0</v>
      </c>
      <c r="AX992" s="1" t="s">
        <v>1454</v>
      </c>
      <c r="AY992" s="1">
        <v>890303093000</v>
      </c>
      <c r="AZ992" s="1">
        <v>0</v>
      </c>
      <c r="BA992" s="1">
        <v>0</v>
      </c>
    </row>
    <row r="993" spans="1:53" x14ac:dyDescent="0.25">
      <c r="A993" s="309">
        <f t="shared" si="15"/>
        <v>1204573</v>
      </c>
      <c r="B993" s="1" t="s">
        <v>2639</v>
      </c>
      <c r="C993" s="1">
        <v>79579785</v>
      </c>
      <c r="D993" s="1">
        <v>144105</v>
      </c>
      <c r="E993" s="1">
        <v>4</v>
      </c>
      <c r="F993" s="1">
        <v>7.9579785117586592E+16</v>
      </c>
      <c r="G993" s="304">
        <v>43657</v>
      </c>
      <c r="H993" s="304">
        <v>44742</v>
      </c>
      <c r="I993" s="1">
        <v>0</v>
      </c>
      <c r="J993" s="1">
        <v>1</v>
      </c>
      <c r="K993" s="1">
        <v>25</v>
      </c>
      <c r="L993" s="1">
        <v>30</v>
      </c>
      <c r="M993" s="1">
        <v>2</v>
      </c>
      <c r="N993" s="305">
        <v>18</v>
      </c>
      <c r="O993" s="305">
        <v>19562</v>
      </c>
      <c r="P993" s="2">
        <v>6000000</v>
      </c>
      <c r="Q993" s="2">
        <v>217782</v>
      </c>
      <c r="R993" s="2">
        <v>2190286</v>
      </c>
      <c r="S993" s="1">
        <v>0</v>
      </c>
      <c r="T993" s="1">
        <v>0</v>
      </c>
      <c r="U993" s="1">
        <v>0</v>
      </c>
      <c r="W993" s="1">
        <v>0</v>
      </c>
      <c r="X993" s="1">
        <v>0</v>
      </c>
      <c r="Y993" s="1">
        <v>0</v>
      </c>
      <c r="AA993" s="306"/>
      <c r="AB993" s="304">
        <v>44498</v>
      </c>
      <c r="AC993" s="1">
        <v>1</v>
      </c>
      <c r="AD993" s="1" t="s">
        <v>3016</v>
      </c>
      <c r="AE993" s="1">
        <v>1</v>
      </c>
      <c r="AF993" s="1">
        <v>30</v>
      </c>
      <c r="AG993" s="1">
        <v>0</v>
      </c>
      <c r="AH993" s="1" t="s">
        <v>1454</v>
      </c>
      <c r="AI993" s="1" t="s">
        <v>1454</v>
      </c>
      <c r="AJ993" s="1" t="s">
        <v>1454</v>
      </c>
      <c r="AK993" s="1" t="s">
        <v>1454</v>
      </c>
      <c r="AL993" s="1" t="s">
        <v>1454</v>
      </c>
      <c r="AM993" s="1" t="s">
        <v>1454</v>
      </c>
      <c r="AN993" s="1">
        <v>1</v>
      </c>
      <c r="AO993" s="1">
        <v>1</v>
      </c>
      <c r="AP993" s="1" t="s">
        <v>3086</v>
      </c>
      <c r="AQ993" s="1" t="s">
        <v>1454</v>
      </c>
      <c r="AR993" s="2">
        <v>985713</v>
      </c>
      <c r="AS993" s="1" t="s">
        <v>3027</v>
      </c>
      <c r="AT993" s="1">
        <v>43657</v>
      </c>
      <c r="AU993" s="1">
        <v>0</v>
      </c>
      <c r="AV993" s="1">
        <v>0</v>
      </c>
      <c r="AW993" s="1">
        <v>0</v>
      </c>
      <c r="AX993" s="1" t="s">
        <v>1454</v>
      </c>
      <c r="AY993" s="1">
        <v>890303093000</v>
      </c>
      <c r="AZ993" s="1">
        <v>0</v>
      </c>
      <c r="BA993" s="1">
        <v>0</v>
      </c>
    </row>
    <row r="994" spans="1:53" x14ac:dyDescent="0.25">
      <c r="A994" s="309">
        <f t="shared" si="15"/>
        <v>4295339</v>
      </c>
      <c r="B994" s="1" t="s">
        <v>2639</v>
      </c>
      <c r="C994" s="1">
        <v>79579785</v>
      </c>
      <c r="D994" s="1">
        <v>144105</v>
      </c>
      <c r="E994" s="1">
        <v>4</v>
      </c>
      <c r="F994" s="1">
        <v>7.95797851152872E+16</v>
      </c>
      <c r="G994" s="304">
        <v>43789</v>
      </c>
      <c r="H994" s="304">
        <v>44895</v>
      </c>
      <c r="I994" s="1">
        <v>0</v>
      </c>
      <c r="J994" s="1">
        <v>1</v>
      </c>
      <c r="K994" s="1">
        <v>20</v>
      </c>
      <c r="L994" s="1">
        <v>30</v>
      </c>
      <c r="M994" s="1">
        <v>2</v>
      </c>
      <c r="N994" s="305">
        <v>20.399999999999999</v>
      </c>
      <c r="O994" s="305">
        <v>22.42</v>
      </c>
      <c r="P994" s="2">
        <v>15000000</v>
      </c>
      <c r="Q994" s="2">
        <v>562726</v>
      </c>
      <c r="R994" s="2">
        <v>7810251</v>
      </c>
      <c r="S994" s="1">
        <v>0</v>
      </c>
      <c r="T994" s="1">
        <v>0</v>
      </c>
      <c r="U994" s="1">
        <v>0</v>
      </c>
      <c r="W994" s="1">
        <v>0</v>
      </c>
      <c r="X994" s="1">
        <v>0</v>
      </c>
      <c r="Y994" s="1">
        <v>0</v>
      </c>
      <c r="AB994" s="304">
        <v>44498</v>
      </c>
      <c r="AC994" s="1">
        <v>1</v>
      </c>
      <c r="AD994" s="1" t="s">
        <v>3016</v>
      </c>
      <c r="AE994" s="1">
        <v>1</v>
      </c>
      <c r="AF994" s="1">
        <v>30</v>
      </c>
      <c r="AG994" s="1">
        <v>0</v>
      </c>
      <c r="AH994" s="1" t="s">
        <v>1454</v>
      </c>
      <c r="AI994" s="1" t="s">
        <v>1454</v>
      </c>
      <c r="AJ994" s="1" t="s">
        <v>1454</v>
      </c>
      <c r="AK994" s="1" t="s">
        <v>1454</v>
      </c>
      <c r="AL994" s="1" t="s">
        <v>1454</v>
      </c>
      <c r="AM994" s="1" t="s">
        <v>1454</v>
      </c>
      <c r="AN994" s="1">
        <v>1</v>
      </c>
      <c r="AO994" s="1">
        <v>1</v>
      </c>
      <c r="AP994" s="1" t="s">
        <v>3086</v>
      </c>
      <c r="AQ994" s="1" t="s">
        <v>1454</v>
      </c>
      <c r="AR994" s="2">
        <v>3514912</v>
      </c>
      <c r="AS994" s="1" t="s">
        <v>3035</v>
      </c>
      <c r="AT994" s="1">
        <v>43789</v>
      </c>
      <c r="AU994" s="1">
        <v>0</v>
      </c>
      <c r="AV994" s="1">
        <v>0</v>
      </c>
      <c r="AW994" s="1">
        <v>0</v>
      </c>
      <c r="AX994" s="1" t="s">
        <v>1454</v>
      </c>
      <c r="AY994" s="1">
        <v>890303093000</v>
      </c>
      <c r="AZ994" s="1">
        <v>0</v>
      </c>
      <c r="BA994" s="1">
        <v>0</v>
      </c>
    </row>
    <row r="995" spans="1:53" x14ac:dyDescent="0.25">
      <c r="A995" s="309">
        <f t="shared" si="15"/>
        <v>1223609</v>
      </c>
      <c r="B995" s="1" t="s">
        <v>2639</v>
      </c>
      <c r="C995" s="1">
        <v>79579785</v>
      </c>
      <c r="D995" s="1">
        <v>144105</v>
      </c>
      <c r="E995" s="1">
        <v>4</v>
      </c>
      <c r="F995" s="1">
        <v>7.9579785115285792E+16</v>
      </c>
      <c r="G995" s="304">
        <v>43538</v>
      </c>
      <c r="H995" s="304">
        <v>44650</v>
      </c>
      <c r="I995" s="1">
        <v>0</v>
      </c>
      <c r="J995" s="1">
        <v>1</v>
      </c>
      <c r="K995" s="1">
        <v>28</v>
      </c>
      <c r="L995" s="1">
        <v>30</v>
      </c>
      <c r="M995" s="1">
        <v>2</v>
      </c>
      <c r="N995" s="305">
        <v>20.399999999999999</v>
      </c>
      <c r="O995" s="305">
        <v>22.42</v>
      </c>
      <c r="P995" s="2">
        <v>8000000</v>
      </c>
      <c r="Q995" s="2">
        <v>300121</v>
      </c>
      <c r="R995" s="2">
        <v>2224898</v>
      </c>
      <c r="S995" s="1">
        <v>0</v>
      </c>
      <c r="T995" s="1">
        <v>0</v>
      </c>
      <c r="U995" s="1">
        <v>0</v>
      </c>
      <c r="W995" s="1">
        <v>0</v>
      </c>
      <c r="X995" s="1">
        <v>0</v>
      </c>
      <c r="Y995" s="1">
        <v>0</v>
      </c>
      <c r="AB995" s="304">
        <v>44498</v>
      </c>
      <c r="AC995" s="1">
        <v>1</v>
      </c>
      <c r="AD995" s="1" t="s">
        <v>3016</v>
      </c>
      <c r="AE995" s="1">
        <v>1</v>
      </c>
      <c r="AF995" s="1">
        <v>30</v>
      </c>
      <c r="AG995" s="1">
        <v>0</v>
      </c>
      <c r="AH995" s="1" t="s">
        <v>1454</v>
      </c>
      <c r="AI995" s="1" t="s">
        <v>1454</v>
      </c>
      <c r="AJ995" s="1" t="s">
        <v>1454</v>
      </c>
      <c r="AK995" s="1" t="s">
        <v>1454</v>
      </c>
      <c r="AL995" s="1" t="s">
        <v>1454</v>
      </c>
      <c r="AM995" s="1" t="s">
        <v>1454</v>
      </c>
      <c r="AN995" s="1">
        <v>1</v>
      </c>
      <c r="AO995" s="1">
        <v>1</v>
      </c>
      <c r="AP995" s="1" t="s">
        <v>3086</v>
      </c>
      <c r="AQ995" s="1" t="s">
        <v>1454</v>
      </c>
      <c r="AR995" s="2">
        <v>1001289</v>
      </c>
      <c r="AS995" s="1" t="s">
        <v>3035</v>
      </c>
      <c r="AT995" s="1">
        <v>43538</v>
      </c>
      <c r="AU995" s="1">
        <v>0</v>
      </c>
      <c r="AV995" s="1">
        <v>0</v>
      </c>
      <c r="AW995" s="1">
        <v>0</v>
      </c>
      <c r="AX995" s="1" t="s">
        <v>1454</v>
      </c>
      <c r="AY995" s="1">
        <v>890303093000</v>
      </c>
      <c r="AZ995" s="1">
        <v>0</v>
      </c>
      <c r="BA995" s="1">
        <v>0</v>
      </c>
    </row>
    <row r="996" spans="1:53" x14ac:dyDescent="0.25">
      <c r="A996" s="309">
        <f t="shared" si="15"/>
        <v>43841</v>
      </c>
      <c r="B996" s="1" t="s">
        <v>2639</v>
      </c>
      <c r="C996" s="1">
        <v>16930354</v>
      </c>
      <c r="D996" s="1">
        <v>144105</v>
      </c>
      <c r="E996" s="1">
        <v>4</v>
      </c>
      <c r="F996" s="1">
        <v>1.69303541246888E+16</v>
      </c>
      <c r="G996" s="304">
        <v>44210</v>
      </c>
      <c r="H996" s="304">
        <v>44530</v>
      </c>
      <c r="I996" s="1">
        <v>0</v>
      </c>
      <c r="J996" s="1">
        <v>1</v>
      </c>
      <c r="K996" s="1">
        <v>9</v>
      </c>
      <c r="L996" s="1">
        <v>30</v>
      </c>
      <c r="M996" s="1">
        <v>2</v>
      </c>
      <c r="N996" s="305">
        <v>21.6</v>
      </c>
      <c r="O996" s="305">
        <v>23872</v>
      </c>
      <c r="P996" s="2">
        <v>600000</v>
      </c>
      <c r="Q996" s="2">
        <v>66273</v>
      </c>
      <c r="R996" s="2">
        <v>65066</v>
      </c>
      <c r="S996" s="1">
        <v>0</v>
      </c>
      <c r="T996" s="1">
        <v>0</v>
      </c>
      <c r="U996" s="1">
        <v>0</v>
      </c>
      <c r="W996" s="1">
        <v>0</v>
      </c>
      <c r="X996" s="1">
        <v>0</v>
      </c>
      <c r="Y996" s="1">
        <v>0</v>
      </c>
      <c r="AB996" s="304">
        <v>44499</v>
      </c>
      <c r="AC996" s="1">
        <v>1</v>
      </c>
      <c r="AD996" s="1" t="s">
        <v>3016</v>
      </c>
      <c r="AE996" s="1">
        <v>1</v>
      </c>
      <c r="AF996" s="1">
        <v>30</v>
      </c>
      <c r="AG996" s="1">
        <v>0</v>
      </c>
      <c r="AH996" s="1" t="s">
        <v>1454</v>
      </c>
      <c r="AI996" s="1" t="s">
        <v>1454</v>
      </c>
      <c r="AJ996" s="1" t="s">
        <v>1454</v>
      </c>
      <c r="AK996" s="1" t="s">
        <v>1454</v>
      </c>
      <c r="AL996" s="1" t="s">
        <v>1454</v>
      </c>
      <c r="AM996" s="1" t="s">
        <v>1454</v>
      </c>
      <c r="AN996" s="1">
        <v>1</v>
      </c>
      <c r="AO996" s="1">
        <v>1</v>
      </c>
      <c r="AP996" s="1" t="s">
        <v>3086</v>
      </c>
      <c r="AQ996" s="1" t="s">
        <v>1454</v>
      </c>
      <c r="AR996" s="2">
        <v>21225</v>
      </c>
      <c r="AS996" s="1" t="s">
        <v>3018</v>
      </c>
      <c r="AT996" s="1">
        <v>44210</v>
      </c>
      <c r="AU996" s="1">
        <v>0</v>
      </c>
      <c r="AV996" s="1">
        <v>0</v>
      </c>
      <c r="AW996" s="1">
        <v>0</v>
      </c>
      <c r="AX996" s="1" t="s">
        <v>1454</v>
      </c>
      <c r="AY996" s="1">
        <v>0</v>
      </c>
      <c r="AZ996" s="1">
        <v>0</v>
      </c>
      <c r="BA996" s="1">
        <v>0</v>
      </c>
    </row>
    <row r="997" spans="1:53" x14ac:dyDescent="0.25">
      <c r="A997" s="309">
        <f t="shared" si="15"/>
        <v>3287680</v>
      </c>
      <c r="B997" s="1" t="s">
        <v>2639</v>
      </c>
      <c r="C997" s="1">
        <v>16930354</v>
      </c>
      <c r="D997" s="1">
        <v>144105</v>
      </c>
      <c r="E997" s="1">
        <v>4</v>
      </c>
      <c r="F997" s="1">
        <v>1.69303541177881E+16</v>
      </c>
      <c r="G997" s="304">
        <v>44001</v>
      </c>
      <c r="H997" s="304">
        <v>46568</v>
      </c>
      <c r="I997" s="1">
        <v>0</v>
      </c>
      <c r="J997" s="1">
        <v>1</v>
      </c>
      <c r="K997" s="1">
        <v>16</v>
      </c>
      <c r="L997" s="1">
        <v>30</v>
      </c>
      <c r="M997" s="1">
        <v>2</v>
      </c>
      <c r="N997" s="305">
        <v>18</v>
      </c>
      <c r="O997" s="305">
        <v>19562</v>
      </c>
      <c r="P997" s="2">
        <v>5463000</v>
      </c>
      <c r="Q997" s="2">
        <v>115744</v>
      </c>
      <c r="R997" s="2">
        <v>4879339</v>
      </c>
      <c r="S997" s="1">
        <v>0</v>
      </c>
      <c r="T997" s="1">
        <v>0</v>
      </c>
      <c r="U997" s="1">
        <v>0</v>
      </c>
      <c r="W997" s="1">
        <v>0</v>
      </c>
      <c r="X997" s="1">
        <v>0</v>
      </c>
      <c r="Y997" s="1">
        <v>0</v>
      </c>
      <c r="AB997" s="304">
        <v>44499</v>
      </c>
      <c r="AC997" s="1">
        <v>1</v>
      </c>
      <c r="AD997" s="1" t="s">
        <v>3016</v>
      </c>
      <c r="AE997" s="1">
        <v>1</v>
      </c>
      <c r="AF997" s="1">
        <v>30</v>
      </c>
      <c r="AG997" s="1">
        <v>0</v>
      </c>
      <c r="AH997" s="1" t="s">
        <v>1454</v>
      </c>
      <c r="AI997" s="1" t="s">
        <v>1454</v>
      </c>
      <c r="AJ997" s="1" t="s">
        <v>1454</v>
      </c>
      <c r="AK997" s="1" t="s">
        <v>1454</v>
      </c>
      <c r="AL997" s="1" t="s">
        <v>1454</v>
      </c>
      <c r="AM997" s="1" t="s">
        <v>1454</v>
      </c>
      <c r="AN997" s="1">
        <v>1</v>
      </c>
      <c r="AO997" s="1">
        <v>1</v>
      </c>
      <c r="AP997" s="1" t="s">
        <v>3086</v>
      </c>
      <c r="AQ997" s="1" t="s">
        <v>1454</v>
      </c>
      <c r="AR997" s="2">
        <v>1591659</v>
      </c>
      <c r="AS997" s="1" t="s">
        <v>3026</v>
      </c>
      <c r="AT997" s="1">
        <v>44001</v>
      </c>
      <c r="AU997" s="1">
        <v>0</v>
      </c>
      <c r="AV997" s="1">
        <v>0</v>
      </c>
      <c r="AW997" s="1">
        <v>0</v>
      </c>
      <c r="AX997" s="1" t="s">
        <v>1454</v>
      </c>
      <c r="AY997" s="1">
        <v>0</v>
      </c>
      <c r="AZ997" s="1">
        <v>0</v>
      </c>
      <c r="BA997" s="1">
        <v>0</v>
      </c>
    </row>
    <row r="998" spans="1:53" x14ac:dyDescent="0.25">
      <c r="A998" s="309">
        <f t="shared" si="15"/>
        <v>3208947</v>
      </c>
      <c r="B998" s="1" t="s">
        <v>2639</v>
      </c>
      <c r="C998" s="1">
        <v>66967824</v>
      </c>
      <c r="D998" s="1">
        <v>144105</v>
      </c>
      <c r="E998" s="1">
        <v>4</v>
      </c>
      <c r="F998" s="1">
        <v>6.6967824120388896E+16</v>
      </c>
      <c r="G998" s="304">
        <v>44263</v>
      </c>
      <c r="H998" s="304">
        <v>46081</v>
      </c>
      <c r="I998" s="1">
        <v>0</v>
      </c>
      <c r="J998" s="1">
        <v>1</v>
      </c>
      <c r="K998" s="1">
        <v>8</v>
      </c>
      <c r="L998" s="1">
        <v>30</v>
      </c>
      <c r="M998" s="1">
        <v>2</v>
      </c>
      <c r="N998" s="305">
        <v>15.6</v>
      </c>
      <c r="O998" s="305">
        <v>16765</v>
      </c>
      <c r="P998" s="2">
        <v>5000000</v>
      </c>
      <c r="Q998" s="2">
        <v>122122</v>
      </c>
      <c r="R998" s="2">
        <v>4541812</v>
      </c>
      <c r="S998" s="1">
        <v>0</v>
      </c>
      <c r="T998" s="1">
        <v>0</v>
      </c>
      <c r="U998" s="1">
        <v>0</v>
      </c>
      <c r="W998" s="1">
        <v>0</v>
      </c>
      <c r="X998" s="1">
        <v>0</v>
      </c>
      <c r="Y998" s="1">
        <v>0</v>
      </c>
      <c r="AB998" s="304">
        <v>44499</v>
      </c>
      <c r="AC998" s="1">
        <v>1</v>
      </c>
      <c r="AD998" s="1" t="s">
        <v>3016</v>
      </c>
      <c r="AE998" s="1">
        <v>1</v>
      </c>
      <c r="AF998" s="1">
        <v>30</v>
      </c>
      <c r="AG998" s="1">
        <v>0</v>
      </c>
      <c r="AH998" s="1" t="s">
        <v>1454</v>
      </c>
      <c r="AI998" s="1" t="s">
        <v>1454</v>
      </c>
      <c r="AJ998" s="1" t="s">
        <v>1454</v>
      </c>
      <c r="AK998" s="1" t="s">
        <v>1454</v>
      </c>
      <c r="AL998" s="1" t="s">
        <v>1454</v>
      </c>
      <c r="AM998" s="1" t="s">
        <v>1454</v>
      </c>
      <c r="AN998" s="1">
        <v>1</v>
      </c>
      <c r="AO998" s="1">
        <v>1</v>
      </c>
      <c r="AP998" s="1" t="s">
        <v>3086</v>
      </c>
      <c r="AQ998" s="1" t="s">
        <v>1454</v>
      </c>
      <c r="AR998" s="2">
        <v>1332865</v>
      </c>
      <c r="AS998" s="1" t="s">
        <v>3021</v>
      </c>
      <c r="AT998" s="1">
        <v>44263</v>
      </c>
      <c r="AU998" s="1">
        <v>0</v>
      </c>
      <c r="AV998" s="1">
        <v>0</v>
      </c>
      <c r="AW998" s="1">
        <v>0</v>
      </c>
      <c r="AX998" s="1" t="s">
        <v>1454</v>
      </c>
      <c r="AY998" s="1">
        <v>0</v>
      </c>
      <c r="AZ998" s="1" t="s">
        <v>3087</v>
      </c>
      <c r="BA998" s="1">
        <v>0</v>
      </c>
    </row>
    <row r="999" spans="1:53" x14ac:dyDescent="0.25">
      <c r="A999" s="309">
        <f t="shared" si="15"/>
        <v>6730761</v>
      </c>
      <c r="B999" s="1" t="s">
        <v>2639</v>
      </c>
      <c r="C999" s="1">
        <v>66967824</v>
      </c>
      <c r="D999" s="1">
        <v>144105</v>
      </c>
      <c r="E999" s="1">
        <v>4</v>
      </c>
      <c r="F999" s="1">
        <v>6.6967824117788096E+16</v>
      </c>
      <c r="G999" s="304">
        <v>44018</v>
      </c>
      <c r="H999" s="304">
        <v>46568</v>
      </c>
      <c r="I999" s="1">
        <v>0</v>
      </c>
      <c r="J999" s="1">
        <v>1</v>
      </c>
      <c r="K999" s="1">
        <v>16</v>
      </c>
      <c r="L999" s="1">
        <v>30</v>
      </c>
      <c r="M999" s="1">
        <v>2</v>
      </c>
      <c r="N999" s="305">
        <v>18</v>
      </c>
      <c r="O999" s="305">
        <v>19562</v>
      </c>
      <c r="P999" s="2">
        <v>10666000</v>
      </c>
      <c r="Q999" s="2">
        <v>225980</v>
      </c>
      <c r="R999" s="2">
        <v>9526441</v>
      </c>
      <c r="S999" s="1">
        <v>0</v>
      </c>
      <c r="T999" s="1">
        <v>0</v>
      </c>
      <c r="U999" s="1">
        <v>0</v>
      </c>
      <c r="W999" s="1">
        <v>0</v>
      </c>
      <c r="X999" s="1">
        <v>0</v>
      </c>
      <c r="Y999" s="1">
        <v>0</v>
      </c>
      <c r="AB999" s="304">
        <v>44499</v>
      </c>
      <c r="AC999" s="1">
        <v>1</v>
      </c>
      <c r="AD999" s="1" t="s">
        <v>3016</v>
      </c>
      <c r="AE999" s="1">
        <v>1</v>
      </c>
      <c r="AF999" s="1">
        <v>30</v>
      </c>
      <c r="AG999" s="1">
        <v>0</v>
      </c>
      <c r="AH999" s="1" t="s">
        <v>1454</v>
      </c>
      <c r="AI999" s="1" t="s">
        <v>1454</v>
      </c>
      <c r="AJ999" s="1" t="s">
        <v>1454</v>
      </c>
      <c r="AK999" s="1" t="s">
        <v>1454</v>
      </c>
      <c r="AL999" s="1" t="s">
        <v>1454</v>
      </c>
      <c r="AM999" s="1" t="s">
        <v>1454</v>
      </c>
      <c r="AN999" s="1">
        <v>1</v>
      </c>
      <c r="AO999" s="1">
        <v>1</v>
      </c>
      <c r="AP999" s="1" t="s">
        <v>3086</v>
      </c>
      <c r="AQ999" s="1" t="s">
        <v>1454</v>
      </c>
      <c r="AR999" s="2">
        <v>2795680</v>
      </c>
      <c r="AS999" s="1" t="s">
        <v>3026</v>
      </c>
      <c r="AT999" s="1">
        <v>44018</v>
      </c>
      <c r="AU999" s="1">
        <v>0</v>
      </c>
      <c r="AV999" s="1">
        <v>0</v>
      </c>
      <c r="AW999" s="1">
        <v>0</v>
      </c>
      <c r="AX999" s="1" t="s">
        <v>1454</v>
      </c>
      <c r="AY999" s="1">
        <v>0</v>
      </c>
      <c r="AZ999" s="1" t="s">
        <v>3087</v>
      </c>
      <c r="BA999" s="1">
        <v>0</v>
      </c>
    </row>
    <row r="1000" spans="1:53" x14ac:dyDescent="0.25">
      <c r="A1000" s="309">
        <f t="shared" si="15"/>
        <v>0</v>
      </c>
      <c r="B1000" s="1" t="s">
        <v>2639</v>
      </c>
      <c r="C1000" s="1">
        <v>93201417</v>
      </c>
      <c r="D1000" s="1">
        <v>144105</v>
      </c>
      <c r="E1000" s="1">
        <v>4</v>
      </c>
      <c r="F1000" s="1">
        <v>9.3201417124688192E+16</v>
      </c>
      <c r="G1000" s="304">
        <v>44040</v>
      </c>
      <c r="H1000" s="304">
        <v>44772</v>
      </c>
      <c r="I1000" s="1">
        <v>0</v>
      </c>
      <c r="J1000" s="1">
        <v>1</v>
      </c>
      <c r="K1000" s="1">
        <v>5</v>
      </c>
      <c r="L1000" s="1">
        <v>30</v>
      </c>
      <c r="M1000" s="1">
        <v>2</v>
      </c>
      <c r="N1000" s="305">
        <v>21.6</v>
      </c>
      <c r="O1000" s="305">
        <v>23872</v>
      </c>
      <c r="P1000" s="2">
        <v>1300000</v>
      </c>
      <c r="Q1000" s="2">
        <v>67370</v>
      </c>
      <c r="R1000" s="2">
        <v>1059775</v>
      </c>
      <c r="S1000" s="1">
        <v>0</v>
      </c>
      <c r="T1000" s="1">
        <v>0</v>
      </c>
      <c r="U1000" s="1">
        <v>0</v>
      </c>
      <c r="W1000" s="1">
        <v>0</v>
      </c>
      <c r="X1000" s="1">
        <v>0</v>
      </c>
      <c r="Y1000" s="1">
        <v>0</v>
      </c>
      <c r="AB1000" s="304">
        <v>44500</v>
      </c>
      <c r="AC1000" s="1">
        <v>1</v>
      </c>
      <c r="AD1000" s="1" t="s">
        <v>3016</v>
      </c>
      <c r="AE1000" s="1">
        <v>1</v>
      </c>
      <c r="AF1000" s="1">
        <v>30</v>
      </c>
      <c r="AG1000" s="1">
        <v>0</v>
      </c>
      <c r="AH1000" s="1" t="s">
        <v>1454</v>
      </c>
      <c r="AI1000" s="1" t="s">
        <v>1454</v>
      </c>
      <c r="AJ1000" s="1" t="s">
        <v>1454</v>
      </c>
      <c r="AK1000" s="1" t="s">
        <v>1454</v>
      </c>
      <c r="AL1000" s="1" t="s">
        <v>1454</v>
      </c>
      <c r="AM1000" s="1" t="s">
        <v>1454</v>
      </c>
      <c r="AN1000" s="1">
        <v>1</v>
      </c>
      <c r="AO1000" s="1">
        <v>1</v>
      </c>
      <c r="AP1000" s="1" t="s">
        <v>3086</v>
      </c>
      <c r="AQ1000" s="1" t="s">
        <v>1454</v>
      </c>
      <c r="AR1000" s="2">
        <v>1429017</v>
      </c>
      <c r="AS1000" s="1" t="s">
        <v>3018</v>
      </c>
      <c r="AT1000" s="1">
        <v>44040</v>
      </c>
      <c r="AU1000" s="1">
        <v>0</v>
      </c>
      <c r="AV1000" s="1">
        <v>0</v>
      </c>
      <c r="AW1000" s="1">
        <v>0</v>
      </c>
      <c r="AX1000" s="1" t="s">
        <v>1454</v>
      </c>
      <c r="AY1000" s="1">
        <v>890308665</v>
      </c>
      <c r="AZ1000" s="1" t="s">
        <v>3091</v>
      </c>
      <c r="BA1000" s="1">
        <v>0</v>
      </c>
    </row>
    <row r="1001" spans="1:53" x14ac:dyDescent="0.25">
      <c r="A1001" s="309">
        <f t="shared" si="15"/>
        <v>0</v>
      </c>
      <c r="B1001" s="1" t="s">
        <v>2639</v>
      </c>
      <c r="C1001" s="1">
        <v>93201417</v>
      </c>
      <c r="D1001" s="1">
        <v>144105</v>
      </c>
      <c r="E1001" s="1">
        <v>4</v>
      </c>
      <c r="F1001" s="1">
        <v>9.3201417117586896E+16</v>
      </c>
      <c r="G1001" s="304">
        <v>43714</v>
      </c>
      <c r="H1001" s="304">
        <v>44438</v>
      </c>
      <c r="I1001" s="1">
        <v>0</v>
      </c>
      <c r="J1001" s="1">
        <v>1</v>
      </c>
      <c r="K1001" s="1">
        <v>22</v>
      </c>
      <c r="L1001" s="1">
        <v>30</v>
      </c>
      <c r="M1001" s="1">
        <v>2</v>
      </c>
      <c r="N1001" s="305">
        <v>18</v>
      </c>
      <c r="O1001" s="305">
        <v>19562</v>
      </c>
      <c r="P1001" s="2">
        <v>3000000</v>
      </c>
      <c r="Q1001" s="2">
        <v>150190</v>
      </c>
      <c r="R1001" s="2">
        <v>293652</v>
      </c>
      <c r="S1001" s="1">
        <v>0</v>
      </c>
      <c r="T1001" s="1">
        <v>0</v>
      </c>
      <c r="U1001" s="1">
        <v>0</v>
      </c>
      <c r="W1001" s="1">
        <v>0</v>
      </c>
      <c r="X1001" s="1">
        <v>0</v>
      </c>
      <c r="Y1001" s="1">
        <v>0</v>
      </c>
      <c r="AB1001" s="304">
        <v>44499</v>
      </c>
      <c r="AC1001" s="1">
        <v>1</v>
      </c>
      <c r="AD1001" s="1" t="s">
        <v>3016</v>
      </c>
      <c r="AE1001" s="1">
        <v>1</v>
      </c>
      <c r="AF1001" s="1">
        <v>30</v>
      </c>
      <c r="AG1001" s="1">
        <v>0</v>
      </c>
      <c r="AH1001" s="1" t="s">
        <v>1454</v>
      </c>
      <c r="AI1001" s="1" t="s">
        <v>1454</v>
      </c>
      <c r="AJ1001" s="1" t="s">
        <v>1454</v>
      </c>
      <c r="AK1001" s="1" t="s">
        <v>1454</v>
      </c>
      <c r="AL1001" s="1" t="s">
        <v>1454</v>
      </c>
      <c r="AM1001" s="1" t="s">
        <v>1454</v>
      </c>
      <c r="AN1001" s="1">
        <v>1</v>
      </c>
      <c r="AO1001" s="1">
        <v>1</v>
      </c>
      <c r="AP1001" s="1" t="s">
        <v>3086</v>
      </c>
      <c r="AQ1001" s="1" t="s">
        <v>1454</v>
      </c>
      <c r="AR1001" s="2">
        <v>395965</v>
      </c>
      <c r="AS1001" s="1" t="s">
        <v>3027</v>
      </c>
      <c r="AT1001" s="1">
        <v>43714</v>
      </c>
      <c r="AU1001" s="1">
        <v>0</v>
      </c>
      <c r="AV1001" s="1">
        <v>0</v>
      </c>
      <c r="AW1001" s="1">
        <v>0</v>
      </c>
      <c r="AX1001" s="1" t="s">
        <v>1454</v>
      </c>
      <c r="AY1001" s="1">
        <v>890308665</v>
      </c>
      <c r="AZ1001" s="1" t="s">
        <v>3091</v>
      </c>
      <c r="BA1001" s="1">
        <v>0</v>
      </c>
    </row>
    <row r="1002" spans="1:53" x14ac:dyDescent="0.25">
      <c r="A1002" s="309">
        <f t="shared" si="15"/>
        <v>5049435</v>
      </c>
      <c r="B1002" s="1" t="s">
        <v>2639</v>
      </c>
      <c r="C1002" s="1">
        <v>1113645552</v>
      </c>
      <c r="D1002" s="1">
        <v>144105</v>
      </c>
      <c r="E1002" s="1">
        <v>4</v>
      </c>
      <c r="F1002" s="1">
        <v>1.11364555212038E+18</v>
      </c>
      <c r="G1002" s="304">
        <v>44148</v>
      </c>
      <c r="H1002" s="304">
        <v>46356</v>
      </c>
      <c r="I1002" s="1">
        <v>0</v>
      </c>
      <c r="J1002" s="1">
        <v>1</v>
      </c>
      <c r="K1002" s="1">
        <v>11</v>
      </c>
      <c r="L1002" s="1">
        <v>30</v>
      </c>
      <c r="M1002" s="1">
        <v>2</v>
      </c>
      <c r="N1002" s="305">
        <v>18</v>
      </c>
      <c r="O1002" s="305">
        <v>19562</v>
      </c>
      <c r="P1002" s="2">
        <v>7000000</v>
      </c>
      <c r="Q1002" s="2">
        <v>160796</v>
      </c>
      <c r="R1002" s="2">
        <v>6357225</v>
      </c>
      <c r="S1002" s="1">
        <v>0</v>
      </c>
      <c r="T1002" s="1">
        <v>0</v>
      </c>
      <c r="U1002" s="1">
        <v>0</v>
      </c>
      <c r="W1002" s="1">
        <v>0</v>
      </c>
      <c r="X1002" s="1">
        <v>0</v>
      </c>
      <c r="Y1002" s="1">
        <v>0</v>
      </c>
      <c r="AB1002" s="304">
        <v>44498</v>
      </c>
      <c r="AC1002" s="1">
        <v>1</v>
      </c>
      <c r="AD1002" s="1" t="s">
        <v>3016</v>
      </c>
      <c r="AE1002" s="1">
        <v>1</v>
      </c>
      <c r="AF1002" s="1">
        <v>30</v>
      </c>
      <c r="AG1002" s="1">
        <v>0</v>
      </c>
      <c r="AH1002" s="1" t="s">
        <v>1454</v>
      </c>
      <c r="AI1002" s="1" t="s">
        <v>1454</v>
      </c>
      <c r="AJ1002" s="1" t="s">
        <v>1454</v>
      </c>
      <c r="AK1002" s="1" t="s">
        <v>1454</v>
      </c>
      <c r="AL1002" s="1" t="s">
        <v>1454</v>
      </c>
      <c r="AM1002" s="1" t="s">
        <v>1454</v>
      </c>
      <c r="AN1002" s="1">
        <v>1</v>
      </c>
      <c r="AO1002" s="1">
        <v>1</v>
      </c>
      <c r="AP1002" s="1" t="s">
        <v>3086</v>
      </c>
      <c r="AQ1002" s="1" t="s">
        <v>1454</v>
      </c>
      <c r="AR1002" s="2">
        <v>1307790</v>
      </c>
      <c r="AS1002" s="1" t="s">
        <v>3021</v>
      </c>
      <c r="AT1002" s="1">
        <v>44148</v>
      </c>
      <c r="AU1002" s="1">
        <v>0</v>
      </c>
      <c r="AV1002" s="1">
        <v>0</v>
      </c>
      <c r="AW1002" s="1">
        <v>0</v>
      </c>
      <c r="AX1002" s="1" t="s">
        <v>1454</v>
      </c>
      <c r="AY1002" s="1">
        <v>890303093000</v>
      </c>
      <c r="AZ1002" s="1">
        <v>0</v>
      </c>
      <c r="BA1002" s="1">
        <v>0</v>
      </c>
    </row>
    <row r="1003" spans="1:53" x14ac:dyDescent="0.25">
      <c r="A1003" s="309">
        <f t="shared" si="15"/>
        <v>2677440</v>
      </c>
      <c r="B1003" s="1" t="s">
        <v>2639</v>
      </c>
      <c r="C1003" s="1">
        <v>1112771627</v>
      </c>
      <c r="D1003" s="1">
        <v>144105</v>
      </c>
      <c r="E1003" s="1">
        <v>4</v>
      </c>
      <c r="F1003" s="1">
        <v>1.11277162711808E+18</v>
      </c>
      <c r="G1003" s="304">
        <v>44068</v>
      </c>
      <c r="H1003" s="304">
        <v>45534</v>
      </c>
      <c r="I1003" s="1">
        <v>0</v>
      </c>
      <c r="J1003" s="1">
        <v>1</v>
      </c>
      <c r="K1003" s="1">
        <v>14</v>
      </c>
      <c r="L1003" s="1">
        <v>30</v>
      </c>
      <c r="M1003" s="1">
        <v>2</v>
      </c>
      <c r="N1003" s="305">
        <v>8.4</v>
      </c>
      <c r="O1003" s="305">
        <v>8731</v>
      </c>
      <c r="P1003" s="2">
        <v>5000000</v>
      </c>
      <c r="Q1003" s="2">
        <v>124425</v>
      </c>
      <c r="R1003" s="2">
        <v>3694812</v>
      </c>
      <c r="S1003" s="1">
        <v>0</v>
      </c>
      <c r="T1003" s="1">
        <v>0</v>
      </c>
      <c r="U1003" s="1">
        <v>0</v>
      </c>
      <c r="W1003" s="1">
        <v>0</v>
      </c>
      <c r="X1003" s="1">
        <v>0</v>
      </c>
      <c r="Y1003" s="1">
        <v>0</v>
      </c>
      <c r="AB1003" s="304">
        <v>44498</v>
      </c>
      <c r="AC1003" s="1">
        <v>1</v>
      </c>
      <c r="AD1003" s="1" t="s">
        <v>3016</v>
      </c>
      <c r="AE1003" s="1">
        <v>1</v>
      </c>
      <c r="AF1003" s="1">
        <v>30</v>
      </c>
      <c r="AG1003" s="1">
        <v>0</v>
      </c>
      <c r="AH1003" s="1" t="s">
        <v>1454</v>
      </c>
      <c r="AI1003" s="1" t="s">
        <v>1454</v>
      </c>
      <c r="AJ1003" s="1" t="s">
        <v>1454</v>
      </c>
      <c r="AK1003" s="1" t="s">
        <v>1454</v>
      </c>
      <c r="AL1003" s="1" t="s">
        <v>1454</v>
      </c>
      <c r="AM1003" s="1" t="s">
        <v>1454</v>
      </c>
      <c r="AN1003" s="1">
        <v>1</v>
      </c>
      <c r="AO1003" s="1">
        <v>1</v>
      </c>
      <c r="AP1003" s="1" t="s">
        <v>3086</v>
      </c>
      <c r="AQ1003" s="1" t="s">
        <v>1454</v>
      </c>
      <c r="AR1003" s="2">
        <v>1017372</v>
      </c>
      <c r="AS1003" s="1" t="s">
        <v>3065</v>
      </c>
      <c r="AT1003" s="1">
        <v>44068</v>
      </c>
      <c r="AU1003" s="1">
        <v>0</v>
      </c>
      <c r="AV1003" s="1">
        <v>0</v>
      </c>
      <c r="AW1003" s="1">
        <v>0</v>
      </c>
      <c r="AX1003" s="1" t="s">
        <v>1454</v>
      </c>
      <c r="AY1003" s="1">
        <v>890303093000</v>
      </c>
      <c r="AZ1003" s="1">
        <v>0</v>
      </c>
      <c r="BA1003" s="1">
        <v>0</v>
      </c>
    </row>
    <row r="1004" spans="1:53" x14ac:dyDescent="0.25">
      <c r="A1004" s="309">
        <f t="shared" si="15"/>
        <v>4160258</v>
      </c>
      <c r="B1004" s="1" t="s">
        <v>2639</v>
      </c>
      <c r="C1004" s="1">
        <v>66808463</v>
      </c>
      <c r="D1004" s="1">
        <v>144105</v>
      </c>
      <c r="E1004" s="1">
        <v>4</v>
      </c>
      <c r="F1004" s="1">
        <v>6.68084632103892E+16</v>
      </c>
      <c r="G1004" s="304">
        <v>44390</v>
      </c>
      <c r="H1004" s="304">
        <v>46568</v>
      </c>
      <c r="I1004" s="1">
        <v>0</v>
      </c>
      <c r="J1004" s="1">
        <v>1</v>
      </c>
      <c r="K1004" s="1">
        <v>4</v>
      </c>
      <c r="L1004" s="1">
        <v>30</v>
      </c>
      <c r="M1004" s="1">
        <v>2</v>
      </c>
      <c r="N1004" s="305">
        <v>15.6</v>
      </c>
      <c r="O1004" s="305">
        <v>16765</v>
      </c>
      <c r="P1004" s="2">
        <v>5000000</v>
      </c>
      <c r="Q1004" s="2">
        <v>115741</v>
      </c>
      <c r="R1004" s="2">
        <v>4843443</v>
      </c>
      <c r="S1004" s="1">
        <v>0</v>
      </c>
      <c r="T1004" s="1">
        <v>0</v>
      </c>
      <c r="U1004" s="1">
        <v>0</v>
      </c>
      <c r="W1004" s="1">
        <v>0</v>
      </c>
      <c r="X1004" s="1">
        <v>0</v>
      </c>
      <c r="Y1004" s="1">
        <v>0</v>
      </c>
      <c r="AB1004" s="304">
        <v>44499</v>
      </c>
      <c r="AC1004" s="1">
        <v>1</v>
      </c>
      <c r="AD1004" s="1" t="s">
        <v>3016</v>
      </c>
      <c r="AE1004" s="1">
        <v>1</v>
      </c>
      <c r="AF1004" s="1">
        <v>30</v>
      </c>
      <c r="AG1004" s="1">
        <v>0</v>
      </c>
      <c r="AH1004" s="1" t="s">
        <v>1454</v>
      </c>
      <c r="AI1004" s="1" t="s">
        <v>1454</v>
      </c>
      <c r="AJ1004" s="1" t="s">
        <v>1454</v>
      </c>
      <c r="AK1004" s="1" t="s">
        <v>1454</v>
      </c>
      <c r="AL1004" s="1" t="s">
        <v>1454</v>
      </c>
      <c r="AM1004" s="1" t="s">
        <v>1454</v>
      </c>
      <c r="AN1004" s="1">
        <v>1</v>
      </c>
      <c r="AO1004" s="1">
        <v>1</v>
      </c>
      <c r="AP1004" s="1" t="s">
        <v>3086</v>
      </c>
      <c r="AQ1004" s="1" t="s">
        <v>1454</v>
      </c>
      <c r="AR1004" s="2">
        <v>683185</v>
      </c>
      <c r="AS1004" s="1" t="s">
        <v>3023</v>
      </c>
      <c r="AT1004" s="1">
        <v>44390</v>
      </c>
      <c r="AU1004" s="1">
        <v>0</v>
      </c>
      <c r="AV1004" s="1">
        <v>0</v>
      </c>
      <c r="AW1004" s="1">
        <v>0</v>
      </c>
      <c r="AX1004" s="1" t="s">
        <v>1454</v>
      </c>
      <c r="AY1004" s="1">
        <v>0</v>
      </c>
      <c r="AZ1004" s="1" t="s">
        <v>3087</v>
      </c>
      <c r="BA1004" s="1">
        <v>0</v>
      </c>
    </row>
    <row r="1005" spans="1:53" x14ac:dyDescent="0.25">
      <c r="A1005" s="309">
        <f t="shared" si="15"/>
        <v>1165258</v>
      </c>
      <c r="B1005" s="1" t="s">
        <v>2639</v>
      </c>
      <c r="C1005" s="1">
        <v>1112766680</v>
      </c>
      <c r="D1005" s="1">
        <v>144105</v>
      </c>
      <c r="E1005" s="1">
        <v>4</v>
      </c>
      <c r="F1005" s="1">
        <v>1.1127666801246799E+18</v>
      </c>
      <c r="G1005" s="304">
        <v>44175</v>
      </c>
      <c r="H1005" s="304">
        <v>44530</v>
      </c>
      <c r="I1005" s="1">
        <v>0</v>
      </c>
      <c r="J1005" s="1">
        <v>1</v>
      </c>
      <c r="K1005" s="1">
        <v>1</v>
      </c>
      <c r="L1005" s="1">
        <v>30</v>
      </c>
      <c r="M1005" s="1">
        <v>2</v>
      </c>
      <c r="N1005" s="305">
        <v>21.6</v>
      </c>
      <c r="O1005" s="305">
        <v>23872</v>
      </c>
      <c r="P1005" s="2">
        <v>2000000</v>
      </c>
      <c r="Q1005" s="2">
        <v>187381</v>
      </c>
      <c r="R1005" s="2">
        <v>1848443</v>
      </c>
      <c r="S1005" s="1">
        <v>0</v>
      </c>
      <c r="T1005" s="1">
        <v>0</v>
      </c>
      <c r="U1005" s="1">
        <v>0</v>
      </c>
      <c r="W1005" s="1">
        <v>0</v>
      </c>
      <c r="X1005" s="1">
        <v>0</v>
      </c>
      <c r="Y1005" s="1">
        <v>0</v>
      </c>
      <c r="AB1005" s="304">
        <v>44499</v>
      </c>
      <c r="AC1005" s="1">
        <v>1</v>
      </c>
      <c r="AD1005" s="1" t="s">
        <v>3016</v>
      </c>
      <c r="AE1005" s="1">
        <v>1</v>
      </c>
      <c r="AF1005" s="1">
        <v>30</v>
      </c>
      <c r="AG1005" s="1">
        <v>0</v>
      </c>
      <c r="AH1005" s="1" t="s">
        <v>1454</v>
      </c>
      <c r="AI1005" s="1" t="s">
        <v>1454</v>
      </c>
      <c r="AJ1005" s="1" t="s">
        <v>1454</v>
      </c>
      <c r="AK1005" s="1" t="s">
        <v>1454</v>
      </c>
      <c r="AL1005" s="1" t="s">
        <v>1454</v>
      </c>
      <c r="AM1005" s="1" t="s">
        <v>1454</v>
      </c>
      <c r="AN1005" s="1">
        <v>1</v>
      </c>
      <c r="AO1005" s="1">
        <v>1</v>
      </c>
      <c r="AP1005" s="1" t="s">
        <v>3086</v>
      </c>
      <c r="AQ1005" s="1" t="s">
        <v>1454</v>
      </c>
      <c r="AR1005" s="2">
        <v>683185</v>
      </c>
      <c r="AS1005" s="1" t="s">
        <v>3018</v>
      </c>
      <c r="AT1005" s="1">
        <v>44175</v>
      </c>
      <c r="AU1005" s="1">
        <v>0</v>
      </c>
      <c r="AV1005" s="1">
        <v>0</v>
      </c>
      <c r="AW1005" s="1">
        <v>0</v>
      </c>
      <c r="AX1005" s="1" t="s">
        <v>1454</v>
      </c>
      <c r="AY1005" s="1">
        <v>0</v>
      </c>
      <c r="AZ1005" s="1" t="s">
        <v>3087</v>
      </c>
      <c r="BA1005" s="1">
        <v>0</v>
      </c>
    </row>
    <row r="1006" spans="1:53" x14ac:dyDescent="0.25">
      <c r="A1006" s="309">
        <f t="shared" si="15"/>
        <v>1678416</v>
      </c>
      <c r="B1006" s="1" t="s">
        <v>2639</v>
      </c>
      <c r="C1006" s="1">
        <v>1113530559</v>
      </c>
      <c r="D1006" s="1">
        <v>144105</v>
      </c>
      <c r="E1006" s="1">
        <v>4</v>
      </c>
      <c r="F1006" s="1">
        <v>1.1135305591246799E+18</v>
      </c>
      <c r="G1006" s="304">
        <v>44295</v>
      </c>
      <c r="H1006" s="304">
        <v>44834</v>
      </c>
      <c r="I1006" s="1">
        <v>0</v>
      </c>
      <c r="J1006" s="1">
        <v>1</v>
      </c>
      <c r="K1006" s="1">
        <v>7</v>
      </c>
      <c r="L1006" s="1">
        <v>30</v>
      </c>
      <c r="M1006" s="1">
        <v>2</v>
      </c>
      <c r="N1006" s="305">
        <v>19.2</v>
      </c>
      <c r="O1006" s="305">
        <v>20983</v>
      </c>
      <c r="P1006" s="2">
        <v>3000000</v>
      </c>
      <c r="Q1006" s="2">
        <v>194001</v>
      </c>
      <c r="R1006" s="2">
        <v>1937025</v>
      </c>
      <c r="S1006" s="1">
        <v>0</v>
      </c>
      <c r="T1006" s="1">
        <v>0</v>
      </c>
      <c r="U1006" s="1">
        <v>0</v>
      </c>
      <c r="W1006" s="1">
        <v>0</v>
      </c>
      <c r="X1006" s="1">
        <v>0</v>
      </c>
      <c r="Y1006" s="1">
        <v>0</v>
      </c>
      <c r="AB1006" s="304">
        <v>44499</v>
      </c>
      <c r="AC1006" s="1">
        <v>1</v>
      </c>
      <c r="AD1006" s="1" t="s">
        <v>3016</v>
      </c>
      <c r="AE1006" s="1">
        <v>1</v>
      </c>
      <c r="AF1006" s="1">
        <v>30</v>
      </c>
      <c r="AG1006" s="1">
        <v>0</v>
      </c>
      <c r="AH1006" s="1" t="s">
        <v>1454</v>
      </c>
      <c r="AI1006" s="1" t="s">
        <v>1454</v>
      </c>
      <c r="AJ1006" s="1" t="s">
        <v>1454</v>
      </c>
      <c r="AK1006" s="1" t="s">
        <v>1454</v>
      </c>
      <c r="AL1006" s="1" t="s">
        <v>1454</v>
      </c>
      <c r="AM1006" s="1" t="s">
        <v>1454</v>
      </c>
      <c r="AN1006" s="1">
        <v>1</v>
      </c>
      <c r="AO1006" s="1">
        <v>1</v>
      </c>
      <c r="AP1006" s="1" t="s">
        <v>3086</v>
      </c>
      <c r="AQ1006" s="1" t="s">
        <v>1454</v>
      </c>
      <c r="AR1006" s="2">
        <v>258609</v>
      </c>
      <c r="AS1006" s="1" t="s">
        <v>3018</v>
      </c>
      <c r="AT1006" s="1">
        <v>44295</v>
      </c>
      <c r="AU1006" s="1">
        <v>0</v>
      </c>
      <c r="AV1006" s="1">
        <v>0</v>
      </c>
      <c r="AW1006" s="1">
        <v>0</v>
      </c>
      <c r="AX1006" s="1" t="s">
        <v>1454</v>
      </c>
      <c r="AY1006" s="1">
        <v>0</v>
      </c>
      <c r="AZ1006" s="1" t="s">
        <v>3087</v>
      </c>
      <c r="BA1006" s="1">
        <v>0</v>
      </c>
    </row>
    <row r="1007" spans="1:53" x14ac:dyDescent="0.25">
      <c r="A1007" s="309">
        <f t="shared" si="15"/>
        <v>1951927</v>
      </c>
      <c r="B1007" s="1" t="s">
        <v>2639</v>
      </c>
      <c r="C1007" s="1">
        <v>1113530559</v>
      </c>
      <c r="D1007" s="1">
        <v>144105</v>
      </c>
      <c r="E1007" s="1">
        <v>4</v>
      </c>
      <c r="F1007" s="1">
        <v>1.11353055921038E+18</v>
      </c>
      <c r="G1007" s="304">
        <v>44272</v>
      </c>
      <c r="H1007" s="304">
        <v>44834</v>
      </c>
      <c r="I1007" s="1">
        <v>0</v>
      </c>
      <c r="J1007" s="1">
        <v>1</v>
      </c>
      <c r="K1007" s="1">
        <v>7</v>
      </c>
      <c r="L1007" s="1">
        <v>30</v>
      </c>
      <c r="M1007" s="1">
        <v>2</v>
      </c>
      <c r="N1007" s="305">
        <v>15.6</v>
      </c>
      <c r="O1007" s="305">
        <v>16765</v>
      </c>
      <c r="P1007" s="2">
        <v>3500000</v>
      </c>
      <c r="Q1007" s="2">
        <v>224323</v>
      </c>
      <c r="R1007" s="2">
        <v>2252678</v>
      </c>
      <c r="S1007" s="1">
        <v>0</v>
      </c>
      <c r="T1007" s="1">
        <v>0</v>
      </c>
      <c r="U1007" s="1">
        <v>0</v>
      </c>
      <c r="W1007" s="1">
        <v>0</v>
      </c>
      <c r="X1007" s="1">
        <v>0</v>
      </c>
      <c r="Y1007" s="1">
        <v>0</v>
      </c>
      <c r="AB1007" s="304">
        <v>44499</v>
      </c>
      <c r="AC1007" s="1">
        <v>1</v>
      </c>
      <c r="AD1007" s="1" t="s">
        <v>3016</v>
      </c>
      <c r="AE1007" s="1">
        <v>1</v>
      </c>
      <c r="AF1007" s="1">
        <v>30</v>
      </c>
      <c r="AG1007" s="1">
        <v>0</v>
      </c>
      <c r="AH1007" s="1" t="s">
        <v>1454</v>
      </c>
      <c r="AI1007" s="1" t="s">
        <v>1454</v>
      </c>
      <c r="AJ1007" s="1" t="s">
        <v>1454</v>
      </c>
      <c r="AK1007" s="1" t="s">
        <v>1454</v>
      </c>
      <c r="AL1007" s="1" t="s">
        <v>1454</v>
      </c>
      <c r="AM1007" s="1" t="s">
        <v>1454</v>
      </c>
      <c r="AN1007" s="1">
        <v>1</v>
      </c>
      <c r="AO1007" s="1">
        <v>1</v>
      </c>
      <c r="AP1007" s="1" t="s">
        <v>3086</v>
      </c>
      <c r="AQ1007" s="1" t="s">
        <v>1454</v>
      </c>
      <c r="AR1007" s="2">
        <v>300751</v>
      </c>
      <c r="AS1007" s="1" t="s">
        <v>3023</v>
      </c>
      <c r="AT1007" s="1">
        <v>44272</v>
      </c>
      <c r="AU1007" s="1">
        <v>0</v>
      </c>
      <c r="AV1007" s="1">
        <v>0</v>
      </c>
      <c r="AW1007" s="1">
        <v>0</v>
      </c>
      <c r="AX1007" s="1" t="s">
        <v>1454</v>
      </c>
      <c r="AY1007" s="1">
        <v>0</v>
      </c>
      <c r="AZ1007" s="1" t="s">
        <v>3087</v>
      </c>
      <c r="BA1007" s="1">
        <v>0</v>
      </c>
    </row>
    <row r="1008" spans="1:53" x14ac:dyDescent="0.25">
      <c r="A1008" s="309">
        <f t="shared" si="15"/>
        <v>2071337</v>
      </c>
      <c r="B1008" s="1" t="s">
        <v>2639</v>
      </c>
      <c r="C1008" s="1">
        <v>1113530559</v>
      </c>
      <c r="D1008" s="1">
        <v>144105</v>
      </c>
      <c r="E1008" s="1">
        <v>4</v>
      </c>
      <c r="F1008" s="1">
        <v>1.11353055912038E+18</v>
      </c>
      <c r="G1008" s="304">
        <v>44448</v>
      </c>
      <c r="H1008" s="304">
        <v>45534</v>
      </c>
      <c r="I1008" s="1">
        <v>0</v>
      </c>
      <c r="J1008" s="1">
        <v>1</v>
      </c>
      <c r="K1008" s="1">
        <v>2</v>
      </c>
      <c r="L1008" s="1">
        <v>30</v>
      </c>
      <c r="M1008" s="1">
        <v>2</v>
      </c>
      <c r="N1008" s="305">
        <v>15.6</v>
      </c>
      <c r="O1008" s="305">
        <v>16765</v>
      </c>
      <c r="P1008" s="2">
        <v>2500000</v>
      </c>
      <c r="Q1008" s="2">
        <v>88140</v>
      </c>
      <c r="R1008" s="2">
        <v>2390486</v>
      </c>
      <c r="S1008" s="1">
        <v>0</v>
      </c>
      <c r="T1008" s="1">
        <v>0</v>
      </c>
      <c r="U1008" s="1">
        <v>0</v>
      </c>
      <c r="W1008" s="1">
        <v>0</v>
      </c>
      <c r="X1008" s="1">
        <v>0</v>
      </c>
      <c r="Y1008" s="1">
        <v>0</v>
      </c>
      <c r="AB1008" s="304">
        <v>44499</v>
      </c>
      <c r="AC1008" s="1">
        <v>1</v>
      </c>
      <c r="AD1008" s="1" t="s">
        <v>3016</v>
      </c>
      <c r="AE1008" s="1">
        <v>1</v>
      </c>
      <c r="AF1008" s="1">
        <v>30</v>
      </c>
      <c r="AG1008" s="1">
        <v>0</v>
      </c>
      <c r="AH1008" s="1" t="s">
        <v>1454</v>
      </c>
      <c r="AI1008" s="1" t="s">
        <v>1454</v>
      </c>
      <c r="AJ1008" s="1" t="s">
        <v>1454</v>
      </c>
      <c r="AK1008" s="1" t="s">
        <v>1454</v>
      </c>
      <c r="AL1008" s="1" t="s">
        <v>1454</v>
      </c>
      <c r="AM1008" s="1" t="s">
        <v>1454</v>
      </c>
      <c r="AN1008" s="1">
        <v>1</v>
      </c>
      <c r="AO1008" s="1">
        <v>1</v>
      </c>
      <c r="AP1008" s="1" t="s">
        <v>3086</v>
      </c>
      <c r="AQ1008" s="1" t="s">
        <v>1454</v>
      </c>
      <c r="AR1008" s="2">
        <v>319149</v>
      </c>
      <c r="AS1008" s="1" t="s">
        <v>3021</v>
      </c>
      <c r="AT1008" s="1">
        <v>44448</v>
      </c>
      <c r="AU1008" s="1">
        <v>0</v>
      </c>
      <c r="AV1008" s="1">
        <v>0</v>
      </c>
      <c r="AW1008" s="1">
        <v>0</v>
      </c>
      <c r="AX1008" s="1" t="s">
        <v>1454</v>
      </c>
      <c r="AY1008" s="1">
        <v>0</v>
      </c>
      <c r="AZ1008" s="1" t="s">
        <v>3087</v>
      </c>
      <c r="BA1008" s="1">
        <v>0</v>
      </c>
    </row>
    <row r="1009" spans="1:53" x14ac:dyDescent="0.25">
      <c r="A1009" s="309">
        <f t="shared" si="15"/>
        <v>865949</v>
      </c>
      <c r="B1009" s="1" t="s">
        <v>2639</v>
      </c>
      <c r="C1009" s="1">
        <v>31480737</v>
      </c>
      <c r="D1009" s="1">
        <v>144105</v>
      </c>
      <c r="E1009" s="1">
        <v>4</v>
      </c>
      <c r="F1009" s="1">
        <v>3.14807371246894E+16</v>
      </c>
      <c r="G1009" s="304">
        <v>44426</v>
      </c>
      <c r="H1009" s="304">
        <v>44772</v>
      </c>
      <c r="I1009" s="1">
        <v>0</v>
      </c>
      <c r="J1009" s="1">
        <v>1</v>
      </c>
      <c r="K1009" s="1">
        <v>3</v>
      </c>
      <c r="L1009" s="1">
        <v>30</v>
      </c>
      <c r="M1009" s="1">
        <v>2</v>
      </c>
      <c r="N1009" s="305">
        <v>19.2</v>
      </c>
      <c r="O1009" s="305">
        <v>20983</v>
      </c>
      <c r="P1009" s="2">
        <v>1500000</v>
      </c>
      <c r="Q1009" s="2">
        <v>138808</v>
      </c>
      <c r="R1009" s="2">
        <v>1152149</v>
      </c>
      <c r="S1009" s="1">
        <v>0</v>
      </c>
      <c r="T1009" s="1">
        <v>0</v>
      </c>
      <c r="U1009" s="1">
        <v>0</v>
      </c>
      <c r="W1009" s="1">
        <v>0</v>
      </c>
      <c r="X1009" s="1">
        <v>0</v>
      </c>
      <c r="Y1009" s="1">
        <v>0</v>
      </c>
      <c r="AB1009" s="304">
        <v>44499</v>
      </c>
      <c r="AC1009" s="1">
        <v>1</v>
      </c>
      <c r="AD1009" s="1" t="s">
        <v>3016</v>
      </c>
      <c r="AE1009" s="1">
        <v>1</v>
      </c>
      <c r="AF1009" s="1">
        <v>30</v>
      </c>
      <c r="AG1009" s="1">
        <v>0</v>
      </c>
      <c r="AH1009" s="1" t="s">
        <v>1454</v>
      </c>
      <c r="AI1009" s="1" t="s">
        <v>1454</v>
      </c>
      <c r="AJ1009" s="1" t="s">
        <v>1454</v>
      </c>
      <c r="AK1009" s="1" t="s">
        <v>1454</v>
      </c>
      <c r="AL1009" s="1" t="s">
        <v>1454</v>
      </c>
      <c r="AM1009" s="1" t="s">
        <v>1454</v>
      </c>
      <c r="AN1009" s="1">
        <v>1</v>
      </c>
      <c r="AO1009" s="1">
        <v>1</v>
      </c>
      <c r="AP1009" s="1" t="s">
        <v>3086</v>
      </c>
      <c r="AQ1009" s="1" t="s">
        <v>1454</v>
      </c>
      <c r="AR1009" s="2">
        <v>286200</v>
      </c>
      <c r="AS1009" s="1" t="s">
        <v>3018</v>
      </c>
      <c r="AT1009" s="1">
        <v>44426</v>
      </c>
      <c r="AU1009" s="1">
        <v>0</v>
      </c>
      <c r="AV1009" s="1">
        <v>0</v>
      </c>
      <c r="AW1009" s="1">
        <v>0</v>
      </c>
      <c r="AX1009" s="1" t="s">
        <v>1454</v>
      </c>
      <c r="AY1009" s="1">
        <v>900771349</v>
      </c>
      <c r="AZ1009" s="1" t="s">
        <v>3041</v>
      </c>
      <c r="BA1009" s="1">
        <v>0</v>
      </c>
    </row>
    <row r="1010" spans="1:53" x14ac:dyDescent="0.25">
      <c r="A1010" s="309">
        <f t="shared" si="15"/>
        <v>2143200</v>
      </c>
      <c r="B1010" s="1" t="s">
        <v>2639</v>
      </c>
      <c r="C1010" s="1">
        <v>29117357</v>
      </c>
      <c r="D1010" s="1">
        <v>144105</v>
      </c>
      <c r="E1010" s="1">
        <v>4</v>
      </c>
      <c r="F1010" s="1">
        <v>2.91173571246885E+16</v>
      </c>
      <c r="G1010" s="304">
        <v>44120</v>
      </c>
      <c r="H1010" s="304">
        <v>44864</v>
      </c>
      <c r="I1010" s="1">
        <v>0</v>
      </c>
      <c r="J1010" s="1">
        <v>1</v>
      </c>
      <c r="K1010" s="1">
        <v>1</v>
      </c>
      <c r="L1010" s="1">
        <v>30</v>
      </c>
      <c r="M1010" s="1">
        <v>2</v>
      </c>
      <c r="N1010" s="305">
        <v>21.6</v>
      </c>
      <c r="O1010" s="305">
        <v>23872</v>
      </c>
      <c r="P1010" s="2">
        <v>2700000</v>
      </c>
      <c r="Q1010" s="2">
        <v>140338</v>
      </c>
      <c r="R1010" s="2">
        <v>2597060</v>
      </c>
      <c r="S1010" s="1">
        <v>0</v>
      </c>
      <c r="T1010" s="1">
        <v>0</v>
      </c>
      <c r="U1010" s="1">
        <v>0</v>
      </c>
      <c r="W1010" s="1">
        <v>0</v>
      </c>
      <c r="X1010" s="1">
        <v>0</v>
      </c>
      <c r="Y1010" s="1">
        <v>0</v>
      </c>
      <c r="AB1010" s="304">
        <v>44498</v>
      </c>
      <c r="AC1010" s="1">
        <v>1</v>
      </c>
      <c r="AD1010" s="1" t="s">
        <v>3016</v>
      </c>
      <c r="AE1010" s="1">
        <v>1</v>
      </c>
      <c r="AF1010" s="1">
        <v>30</v>
      </c>
      <c r="AG1010" s="1">
        <v>0</v>
      </c>
      <c r="AH1010" s="1" t="s">
        <v>1454</v>
      </c>
      <c r="AI1010" s="1" t="s">
        <v>1454</v>
      </c>
      <c r="AJ1010" s="1" t="s">
        <v>1454</v>
      </c>
      <c r="AK1010" s="1" t="s">
        <v>1454</v>
      </c>
      <c r="AL1010" s="1" t="s">
        <v>1454</v>
      </c>
      <c r="AM1010" s="1" t="s">
        <v>1454</v>
      </c>
      <c r="AN1010" s="1">
        <v>1</v>
      </c>
      <c r="AO1010" s="1">
        <v>1</v>
      </c>
      <c r="AP1010" s="1" t="s">
        <v>3086</v>
      </c>
      <c r="AQ1010" s="1" t="s">
        <v>1454</v>
      </c>
      <c r="AR1010" s="2">
        <v>453860</v>
      </c>
      <c r="AS1010" s="1" t="s">
        <v>3018</v>
      </c>
      <c r="AT1010" s="1">
        <v>44120</v>
      </c>
      <c r="AU1010" s="1">
        <v>0</v>
      </c>
      <c r="AV1010" s="1">
        <v>0</v>
      </c>
      <c r="AW1010" s="1">
        <v>0</v>
      </c>
      <c r="AX1010" s="1" t="s">
        <v>1454</v>
      </c>
      <c r="AY1010" s="1">
        <v>890303093000</v>
      </c>
      <c r="AZ1010" s="1">
        <v>0</v>
      </c>
      <c r="BA1010" s="1">
        <v>0</v>
      </c>
    </row>
    <row r="1011" spans="1:53" x14ac:dyDescent="0.25">
      <c r="A1011" s="309">
        <f t="shared" si="15"/>
        <v>21757616</v>
      </c>
      <c r="B1011" s="1" t="s">
        <v>2639</v>
      </c>
      <c r="C1011" s="1">
        <v>29117357</v>
      </c>
      <c r="D1011" s="1">
        <v>144105</v>
      </c>
      <c r="E1011" s="1">
        <v>4</v>
      </c>
      <c r="F1011" s="1">
        <v>2.9117357117788E+16</v>
      </c>
      <c r="G1011" s="304">
        <v>43985</v>
      </c>
      <c r="H1011" s="304">
        <v>46537</v>
      </c>
      <c r="I1011" s="1">
        <v>0</v>
      </c>
      <c r="J1011" s="1">
        <v>1</v>
      </c>
      <c r="K1011" s="1">
        <v>16</v>
      </c>
      <c r="L1011" s="1">
        <v>30</v>
      </c>
      <c r="M1011" s="1">
        <v>2</v>
      </c>
      <c r="N1011" s="305">
        <v>18</v>
      </c>
      <c r="O1011" s="305">
        <v>19562</v>
      </c>
      <c r="P1011" s="2">
        <v>29519000</v>
      </c>
      <c r="Q1011" s="2">
        <v>625418</v>
      </c>
      <c r="R1011" s="2">
        <v>26365174</v>
      </c>
      <c r="S1011" s="1">
        <v>0</v>
      </c>
      <c r="T1011" s="1">
        <v>0</v>
      </c>
      <c r="U1011" s="1">
        <v>0</v>
      </c>
      <c r="W1011" s="1">
        <v>0</v>
      </c>
      <c r="X1011" s="1">
        <v>0</v>
      </c>
      <c r="Y1011" s="1">
        <v>0</v>
      </c>
      <c r="AB1011" s="304">
        <v>44498</v>
      </c>
      <c r="AC1011" s="1">
        <v>1</v>
      </c>
      <c r="AD1011" s="1" t="s">
        <v>3016</v>
      </c>
      <c r="AE1011" s="1">
        <v>1</v>
      </c>
      <c r="AF1011" s="1">
        <v>30</v>
      </c>
      <c r="AG1011" s="1">
        <v>0</v>
      </c>
      <c r="AH1011" s="1" t="s">
        <v>1454</v>
      </c>
      <c r="AI1011" s="1" t="s">
        <v>1454</v>
      </c>
      <c r="AJ1011" s="1" t="s">
        <v>1454</v>
      </c>
      <c r="AK1011" s="1" t="s">
        <v>1454</v>
      </c>
      <c r="AL1011" s="1" t="s">
        <v>1454</v>
      </c>
      <c r="AM1011" s="1" t="s">
        <v>1454</v>
      </c>
      <c r="AN1011" s="1">
        <v>1</v>
      </c>
      <c r="AO1011" s="1">
        <v>1</v>
      </c>
      <c r="AP1011" s="1" t="s">
        <v>3086</v>
      </c>
      <c r="AQ1011" s="1" t="s">
        <v>1454</v>
      </c>
      <c r="AR1011" s="2">
        <v>4607558</v>
      </c>
      <c r="AS1011" s="1" t="s">
        <v>3026</v>
      </c>
      <c r="AT1011" s="1">
        <v>43985</v>
      </c>
      <c r="AU1011" s="1">
        <v>0</v>
      </c>
      <c r="AV1011" s="1">
        <v>0</v>
      </c>
      <c r="AW1011" s="1">
        <v>0</v>
      </c>
      <c r="AX1011" s="1" t="s">
        <v>1454</v>
      </c>
      <c r="AY1011" s="1">
        <v>890303093000</v>
      </c>
      <c r="AZ1011" s="1">
        <v>0</v>
      </c>
      <c r="BA1011" s="1">
        <v>0</v>
      </c>
    </row>
    <row r="1012" spans="1:53" x14ac:dyDescent="0.25">
      <c r="A1012" s="309">
        <f t="shared" si="15"/>
        <v>819171</v>
      </c>
      <c r="B1012" s="1" t="s">
        <v>2639</v>
      </c>
      <c r="C1012" s="1">
        <v>1144137205</v>
      </c>
      <c r="D1012" s="1">
        <v>144205</v>
      </c>
      <c r="E1012" s="1">
        <v>4</v>
      </c>
      <c r="F1012" s="1">
        <v>1.14413720510498E+18</v>
      </c>
      <c r="G1012" s="304">
        <v>44104</v>
      </c>
      <c r="H1012" s="304">
        <v>44772</v>
      </c>
      <c r="I1012" s="1">
        <v>0</v>
      </c>
      <c r="J1012" s="1">
        <v>1</v>
      </c>
      <c r="K1012" s="1">
        <v>13</v>
      </c>
      <c r="L1012" s="1">
        <v>30</v>
      </c>
      <c r="M1012" s="1">
        <v>2</v>
      </c>
      <c r="N1012" s="305">
        <v>18</v>
      </c>
      <c r="O1012" s="305">
        <v>19562</v>
      </c>
      <c r="P1012" s="2">
        <v>1839931</v>
      </c>
      <c r="Q1012" s="2">
        <v>99342</v>
      </c>
      <c r="R1012" s="2">
        <v>819171</v>
      </c>
      <c r="S1012" s="1">
        <v>0</v>
      </c>
      <c r="T1012" s="1">
        <v>0</v>
      </c>
      <c r="U1012" s="1">
        <v>0</v>
      </c>
      <c r="W1012" s="1">
        <v>0</v>
      </c>
      <c r="X1012" s="1">
        <v>0</v>
      </c>
      <c r="Y1012" s="1">
        <v>0</v>
      </c>
      <c r="AB1012" s="304">
        <v>44495</v>
      </c>
      <c r="AC1012" s="1">
        <v>1</v>
      </c>
      <c r="AD1012" s="1" t="s">
        <v>3016</v>
      </c>
      <c r="AE1012" s="1">
        <v>1</v>
      </c>
      <c r="AF1012" s="1">
        <v>30</v>
      </c>
      <c r="AG1012" s="1">
        <v>0</v>
      </c>
      <c r="AH1012" s="1" t="s">
        <v>1454</v>
      </c>
      <c r="AI1012" s="1" t="s">
        <v>1454</v>
      </c>
      <c r="AJ1012" s="1" t="s">
        <v>1454</v>
      </c>
      <c r="AK1012" s="1" t="s">
        <v>1454</v>
      </c>
      <c r="AL1012" s="1" t="s">
        <v>1454</v>
      </c>
      <c r="AM1012" s="1" t="s">
        <v>1454</v>
      </c>
      <c r="AN1012" s="1">
        <v>1</v>
      </c>
      <c r="AO1012" s="1">
        <v>1</v>
      </c>
      <c r="AP1012" s="1" t="s">
        <v>3086</v>
      </c>
      <c r="AQ1012" s="1" t="s">
        <v>1454</v>
      </c>
      <c r="AR1012" s="2">
        <v>0</v>
      </c>
      <c r="AS1012" s="1" t="s">
        <v>3017</v>
      </c>
      <c r="AT1012" s="1">
        <v>44111</v>
      </c>
      <c r="AU1012" s="1">
        <v>0</v>
      </c>
      <c r="AV1012" s="1">
        <v>0</v>
      </c>
      <c r="AW1012" s="1">
        <v>0</v>
      </c>
      <c r="AX1012" s="1" t="s">
        <v>1454</v>
      </c>
      <c r="AY1012" s="1">
        <v>1</v>
      </c>
      <c r="AZ1012" s="1" t="s">
        <v>3089</v>
      </c>
      <c r="BA1012" s="1">
        <v>0</v>
      </c>
    </row>
    <row r="1013" spans="1:53" x14ac:dyDescent="0.25">
      <c r="A1013" s="309">
        <f t="shared" si="15"/>
        <v>2230523</v>
      </c>
      <c r="B1013" s="1" t="s">
        <v>2639</v>
      </c>
      <c r="C1013" s="1">
        <v>1151962194</v>
      </c>
      <c r="D1013" s="1">
        <v>144205</v>
      </c>
      <c r="E1013" s="1">
        <v>4</v>
      </c>
      <c r="F1013" s="1">
        <v>1.15196219410498E+18</v>
      </c>
      <c r="G1013" s="304">
        <v>44104</v>
      </c>
      <c r="H1013" s="304">
        <v>46598</v>
      </c>
      <c r="I1013" s="1">
        <v>30</v>
      </c>
      <c r="J1013" s="1">
        <v>1</v>
      </c>
      <c r="K1013" s="1">
        <v>11</v>
      </c>
      <c r="L1013" s="1">
        <v>30</v>
      </c>
      <c r="M1013" s="1">
        <v>2</v>
      </c>
      <c r="N1013" s="305">
        <v>18</v>
      </c>
      <c r="O1013" s="305">
        <v>19562</v>
      </c>
      <c r="P1013" s="2">
        <v>2407028</v>
      </c>
      <c r="Q1013" s="2">
        <v>52057</v>
      </c>
      <c r="R1013" s="2">
        <v>2230523</v>
      </c>
      <c r="S1013" s="1">
        <v>60483</v>
      </c>
      <c r="T1013" s="1">
        <v>0</v>
      </c>
      <c r="U1013" s="1">
        <v>0</v>
      </c>
      <c r="W1013" s="1">
        <v>0</v>
      </c>
      <c r="X1013" s="1">
        <v>0</v>
      </c>
      <c r="Y1013" s="1">
        <v>0</v>
      </c>
      <c r="AB1013" s="304">
        <v>44500</v>
      </c>
      <c r="AC1013" s="1">
        <v>1</v>
      </c>
      <c r="AD1013" s="1" t="s">
        <v>3016</v>
      </c>
      <c r="AE1013" s="1">
        <v>1</v>
      </c>
      <c r="AF1013" s="1">
        <v>30</v>
      </c>
      <c r="AG1013" s="1">
        <v>17484</v>
      </c>
      <c r="AH1013" s="1" t="s">
        <v>1454</v>
      </c>
      <c r="AI1013" s="1" t="s">
        <v>1454</v>
      </c>
      <c r="AJ1013" s="1" t="s">
        <v>1454</v>
      </c>
      <c r="AK1013" s="1" t="s">
        <v>1454</v>
      </c>
      <c r="AL1013" s="1" t="s">
        <v>1454</v>
      </c>
      <c r="AM1013" s="1" t="s">
        <v>1454</v>
      </c>
      <c r="AN1013" s="1">
        <v>1</v>
      </c>
      <c r="AO1013" s="1">
        <v>1</v>
      </c>
      <c r="AP1013" s="1" t="s">
        <v>3086</v>
      </c>
      <c r="AQ1013" s="1" t="s">
        <v>1454</v>
      </c>
      <c r="AR1013" s="2">
        <v>0</v>
      </c>
      <c r="AS1013" s="1" t="s">
        <v>3017</v>
      </c>
      <c r="AT1013" s="1">
        <v>44111</v>
      </c>
      <c r="AU1013" s="1">
        <v>0</v>
      </c>
      <c r="AV1013" s="1">
        <v>0</v>
      </c>
      <c r="AW1013" s="1">
        <v>0</v>
      </c>
      <c r="AX1013" s="1" t="s">
        <v>1454</v>
      </c>
      <c r="AY1013" s="1">
        <v>1</v>
      </c>
      <c r="AZ1013" s="1" t="s">
        <v>3089</v>
      </c>
      <c r="BA1013" s="1">
        <v>0</v>
      </c>
    </row>
    <row r="1014" spans="1:53" x14ac:dyDescent="0.25">
      <c r="A1014" s="309">
        <f t="shared" si="15"/>
        <v>3190524</v>
      </c>
      <c r="B1014" s="1" t="s">
        <v>2639</v>
      </c>
      <c r="C1014" s="1">
        <v>1010088260</v>
      </c>
      <c r="D1014" s="1">
        <v>144210</v>
      </c>
      <c r="E1014" s="1">
        <v>4</v>
      </c>
      <c r="F1014" s="1">
        <v>1.01008826010498E+18</v>
      </c>
      <c r="G1014" s="304">
        <v>44104</v>
      </c>
      <c r="H1014" s="304">
        <v>45107</v>
      </c>
      <c r="I1014" s="1">
        <v>60</v>
      </c>
      <c r="J1014" s="1">
        <v>1</v>
      </c>
      <c r="K1014" s="1">
        <v>11</v>
      </c>
      <c r="L1014" s="1">
        <v>30</v>
      </c>
      <c r="M1014" s="1">
        <v>2</v>
      </c>
      <c r="N1014" s="305">
        <v>18</v>
      </c>
      <c r="O1014" s="305">
        <v>19562</v>
      </c>
      <c r="P1014" s="2">
        <v>4398547</v>
      </c>
      <c r="Q1014" s="2">
        <v>171280</v>
      </c>
      <c r="R1014" s="2">
        <v>3190524</v>
      </c>
      <c r="S1014" s="1">
        <v>93338</v>
      </c>
      <c r="T1014" s="1">
        <v>0</v>
      </c>
      <c r="U1014" s="1">
        <v>0</v>
      </c>
      <c r="W1014" s="1">
        <v>31905</v>
      </c>
      <c r="X1014" s="1">
        <v>0</v>
      </c>
      <c r="Y1014" s="1">
        <v>0</v>
      </c>
      <c r="AB1014" s="304">
        <v>44496</v>
      </c>
      <c r="AC1014" s="1">
        <v>1</v>
      </c>
      <c r="AD1014" s="1" t="s">
        <v>3016</v>
      </c>
      <c r="AE1014" s="1">
        <v>1</v>
      </c>
      <c r="AF1014" s="1">
        <v>30</v>
      </c>
      <c r="AG1014" s="1">
        <v>140328</v>
      </c>
      <c r="AH1014" s="1" t="s">
        <v>1454</v>
      </c>
      <c r="AI1014" s="1" t="s">
        <v>1454</v>
      </c>
      <c r="AJ1014" s="1" t="s">
        <v>1454</v>
      </c>
      <c r="AK1014" s="1" t="s">
        <v>1454</v>
      </c>
      <c r="AL1014" s="1" t="s">
        <v>1454</v>
      </c>
      <c r="AM1014" s="1" t="s">
        <v>1454</v>
      </c>
      <c r="AN1014" s="1">
        <v>1</v>
      </c>
      <c r="AO1014" s="1">
        <v>1</v>
      </c>
      <c r="AP1014" s="1" t="s">
        <v>3086</v>
      </c>
      <c r="AQ1014" s="1" t="s">
        <v>1454</v>
      </c>
      <c r="AR1014" s="2">
        <v>0</v>
      </c>
      <c r="AS1014" s="1" t="s">
        <v>3017</v>
      </c>
      <c r="AT1014" s="1">
        <v>44111</v>
      </c>
      <c r="AU1014" s="1">
        <v>0</v>
      </c>
      <c r="AV1014" s="1">
        <v>0</v>
      </c>
      <c r="AW1014" s="1">
        <v>0</v>
      </c>
      <c r="AX1014" s="1" t="s">
        <v>1454</v>
      </c>
      <c r="AY1014" s="1">
        <v>1</v>
      </c>
      <c r="AZ1014" s="1" t="s">
        <v>3089</v>
      </c>
      <c r="BA1014" s="1">
        <v>0</v>
      </c>
    </row>
    <row r="1015" spans="1:53" x14ac:dyDescent="0.25">
      <c r="A1015" s="309">
        <f t="shared" si="15"/>
        <v>1833854</v>
      </c>
      <c r="B1015" s="1" t="s">
        <v>2639</v>
      </c>
      <c r="C1015" s="1">
        <v>1143879828</v>
      </c>
      <c r="D1015" s="1">
        <v>144105</v>
      </c>
      <c r="E1015" s="1">
        <v>4</v>
      </c>
      <c r="F1015" s="1">
        <v>1.14387982821048E+18</v>
      </c>
      <c r="G1015" s="304">
        <v>44441</v>
      </c>
      <c r="H1015" s="304">
        <v>45168</v>
      </c>
      <c r="I1015" s="1">
        <v>0</v>
      </c>
      <c r="J1015" s="1">
        <v>1</v>
      </c>
      <c r="K1015" s="1">
        <v>2</v>
      </c>
      <c r="L1015" s="1">
        <v>30</v>
      </c>
      <c r="M1015" s="1">
        <v>2</v>
      </c>
      <c r="N1015" s="305">
        <v>9</v>
      </c>
      <c r="O1015" s="305">
        <v>9381</v>
      </c>
      <c r="P1015" s="2">
        <v>2600000</v>
      </c>
      <c r="Q1015" s="2">
        <v>122391</v>
      </c>
      <c r="R1015" s="2">
        <v>2406254</v>
      </c>
      <c r="S1015" s="1">
        <v>0</v>
      </c>
      <c r="T1015" s="1">
        <v>0</v>
      </c>
      <c r="U1015" s="1">
        <v>0</v>
      </c>
      <c r="W1015" s="1">
        <v>0</v>
      </c>
      <c r="X1015" s="1">
        <v>0</v>
      </c>
      <c r="Y1015" s="1">
        <v>0</v>
      </c>
      <c r="AB1015" s="304">
        <v>44498</v>
      </c>
      <c r="AC1015" s="1">
        <v>1</v>
      </c>
      <c r="AD1015" s="1" t="s">
        <v>3016</v>
      </c>
      <c r="AE1015" s="1">
        <v>1</v>
      </c>
      <c r="AF1015" s="1">
        <v>30</v>
      </c>
      <c r="AG1015" s="1">
        <v>0</v>
      </c>
      <c r="AH1015" s="1" t="s">
        <v>1454</v>
      </c>
      <c r="AI1015" s="1" t="s">
        <v>1454</v>
      </c>
      <c r="AJ1015" s="1" t="s">
        <v>1454</v>
      </c>
      <c r="AK1015" s="1" t="s">
        <v>1454</v>
      </c>
      <c r="AL1015" s="1" t="s">
        <v>1454</v>
      </c>
      <c r="AM1015" s="1" t="s">
        <v>1454</v>
      </c>
      <c r="AN1015" s="1">
        <v>1</v>
      </c>
      <c r="AO1015" s="1">
        <v>1</v>
      </c>
      <c r="AP1015" s="1" t="s">
        <v>3086</v>
      </c>
      <c r="AQ1015" s="1" t="s">
        <v>1454</v>
      </c>
      <c r="AR1015" s="2">
        <v>572400</v>
      </c>
      <c r="AS1015" s="1" t="s">
        <v>3094</v>
      </c>
      <c r="AT1015" s="1">
        <v>44441</v>
      </c>
      <c r="AU1015" s="1">
        <v>0</v>
      </c>
      <c r="AV1015" s="1">
        <v>0</v>
      </c>
      <c r="AW1015" s="1">
        <v>0</v>
      </c>
      <c r="AX1015" s="1" t="s">
        <v>1454</v>
      </c>
      <c r="AY1015" s="1">
        <v>890303093000</v>
      </c>
      <c r="AZ1015" s="1">
        <v>0</v>
      </c>
      <c r="BA1015" s="1">
        <v>0</v>
      </c>
    </row>
    <row r="1016" spans="1:53" x14ac:dyDescent="0.25">
      <c r="A1016" s="309">
        <f t="shared" si="15"/>
        <v>1702444</v>
      </c>
      <c r="B1016" s="1" t="s">
        <v>2639</v>
      </c>
      <c r="C1016" s="1">
        <v>16985984</v>
      </c>
      <c r="D1016" s="1">
        <v>144105</v>
      </c>
      <c r="E1016" s="1">
        <v>4</v>
      </c>
      <c r="F1016" s="1">
        <v>1.69859841246895E+16</v>
      </c>
      <c r="G1016" s="304">
        <v>44469</v>
      </c>
      <c r="H1016" s="304">
        <v>45199</v>
      </c>
      <c r="I1016" s="1">
        <v>0</v>
      </c>
      <c r="J1016" s="1">
        <v>1</v>
      </c>
      <c r="K1016" s="1">
        <v>1</v>
      </c>
      <c r="L1016" s="1">
        <v>30</v>
      </c>
      <c r="M1016" s="1">
        <v>2</v>
      </c>
      <c r="N1016" s="305">
        <v>19.2</v>
      </c>
      <c r="O1016" s="305">
        <v>20983</v>
      </c>
      <c r="P1016" s="2">
        <v>2000000</v>
      </c>
      <c r="Q1016" s="2">
        <v>101596</v>
      </c>
      <c r="R1016" s="2">
        <v>1931404</v>
      </c>
      <c r="S1016" s="1">
        <v>0</v>
      </c>
      <c r="T1016" s="1">
        <v>0</v>
      </c>
      <c r="U1016" s="1">
        <v>0</v>
      </c>
      <c r="W1016" s="1">
        <v>0</v>
      </c>
      <c r="X1016" s="1">
        <v>0</v>
      </c>
      <c r="Y1016" s="1">
        <v>0</v>
      </c>
      <c r="AB1016" s="304">
        <v>44499</v>
      </c>
      <c r="AC1016" s="1">
        <v>1</v>
      </c>
      <c r="AD1016" s="1" t="s">
        <v>3016</v>
      </c>
      <c r="AE1016" s="1">
        <v>1</v>
      </c>
      <c r="AF1016" s="1">
        <v>30</v>
      </c>
      <c r="AG1016" s="1">
        <v>0</v>
      </c>
      <c r="AH1016" s="1" t="s">
        <v>1454</v>
      </c>
      <c r="AI1016" s="1" t="s">
        <v>1454</v>
      </c>
      <c r="AJ1016" s="1" t="s">
        <v>1454</v>
      </c>
      <c r="AK1016" s="1" t="s">
        <v>1454</v>
      </c>
      <c r="AL1016" s="1" t="s">
        <v>1454</v>
      </c>
      <c r="AM1016" s="1" t="s">
        <v>1454</v>
      </c>
      <c r="AN1016" s="1">
        <v>1</v>
      </c>
      <c r="AO1016" s="1">
        <v>1</v>
      </c>
      <c r="AP1016" s="1" t="s">
        <v>3086</v>
      </c>
      <c r="AQ1016" s="1" t="s">
        <v>1454</v>
      </c>
      <c r="AR1016" s="2">
        <v>228960</v>
      </c>
      <c r="AS1016" s="1" t="s">
        <v>3018</v>
      </c>
      <c r="AT1016" s="1">
        <v>44469</v>
      </c>
      <c r="AU1016" s="1">
        <v>0</v>
      </c>
      <c r="AV1016" s="1">
        <v>0</v>
      </c>
      <c r="AW1016" s="1">
        <v>0</v>
      </c>
      <c r="AX1016" s="1" t="s">
        <v>1454</v>
      </c>
      <c r="AY1016" s="1">
        <v>890308665</v>
      </c>
      <c r="AZ1016" s="1" t="s">
        <v>3091</v>
      </c>
      <c r="BA1016" s="1">
        <v>0</v>
      </c>
    </row>
    <row r="1017" spans="1:53" x14ac:dyDescent="0.25">
      <c r="A1017" s="309">
        <f t="shared" si="15"/>
        <v>2062290</v>
      </c>
      <c r="B1017" s="1" t="s">
        <v>2639</v>
      </c>
      <c r="C1017" s="1">
        <v>1151944705</v>
      </c>
      <c r="D1017" s="1">
        <v>144105</v>
      </c>
      <c r="E1017" s="1">
        <v>4</v>
      </c>
      <c r="F1017" s="1">
        <v>1.1519447051246799E+18</v>
      </c>
      <c r="G1017" s="304">
        <v>44446</v>
      </c>
      <c r="H1017" s="304">
        <v>45168</v>
      </c>
      <c r="I1017" s="1">
        <v>0</v>
      </c>
      <c r="J1017" s="1">
        <v>1</v>
      </c>
      <c r="K1017" s="1">
        <v>2</v>
      </c>
      <c r="L1017" s="1">
        <v>30</v>
      </c>
      <c r="M1017" s="1">
        <v>2</v>
      </c>
      <c r="N1017" s="305">
        <v>19.2</v>
      </c>
      <c r="O1017" s="305">
        <v>20983</v>
      </c>
      <c r="P1017" s="2">
        <v>2400000</v>
      </c>
      <c r="Q1017" s="2">
        <v>121916</v>
      </c>
      <c r="R1017" s="2">
        <v>2234010</v>
      </c>
      <c r="S1017" s="1">
        <v>0</v>
      </c>
      <c r="T1017" s="1">
        <v>0</v>
      </c>
      <c r="U1017" s="1">
        <v>0</v>
      </c>
      <c r="W1017" s="1">
        <v>0</v>
      </c>
      <c r="X1017" s="1">
        <v>0</v>
      </c>
      <c r="Y1017" s="1">
        <v>0</v>
      </c>
      <c r="AB1017" s="304">
        <v>44499</v>
      </c>
      <c r="AC1017" s="1">
        <v>1</v>
      </c>
      <c r="AD1017" s="1" t="s">
        <v>3016</v>
      </c>
      <c r="AE1017" s="1">
        <v>1</v>
      </c>
      <c r="AF1017" s="1">
        <v>30</v>
      </c>
      <c r="AG1017" s="1">
        <v>0</v>
      </c>
      <c r="AH1017" s="1" t="s">
        <v>1454</v>
      </c>
      <c r="AI1017" s="1" t="s">
        <v>1454</v>
      </c>
      <c r="AJ1017" s="1" t="s">
        <v>1454</v>
      </c>
      <c r="AK1017" s="1" t="s">
        <v>1454</v>
      </c>
      <c r="AL1017" s="1" t="s">
        <v>1454</v>
      </c>
      <c r="AM1017" s="1" t="s">
        <v>1454</v>
      </c>
      <c r="AN1017" s="1">
        <v>1</v>
      </c>
      <c r="AO1017" s="1">
        <v>1</v>
      </c>
      <c r="AP1017" s="1" t="s">
        <v>3086</v>
      </c>
      <c r="AQ1017" s="1" t="s">
        <v>1454</v>
      </c>
      <c r="AR1017" s="2">
        <v>171720</v>
      </c>
      <c r="AS1017" s="1" t="s">
        <v>3018</v>
      </c>
      <c r="AT1017" s="1">
        <v>44446</v>
      </c>
      <c r="AU1017" s="1">
        <v>0</v>
      </c>
      <c r="AV1017" s="1">
        <v>0</v>
      </c>
      <c r="AW1017" s="1">
        <v>0</v>
      </c>
      <c r="AX1017" s="1" t="s">
        <v>1454</v>
      </c>
      <c r="AY1017" s="1">
        <v>0</v>
      </c>
      <c r="AZ1017" s="1">
        <v>0</v>
      </c>
      <c r="BA1017" s="1">
        <v>0</v>
      </c>
    </row>
    <row r="1018" spans="1:53" x14ac:dyDescent="0.25">
      <c r="A1018" s="309">
        <f t="shared" si="15"/>
        <v>834921</v>
      </c>
      <c r="B1018" s="1" t="s">
        <v>2639</v>
      </c>
      <c r="C1018" s="1">
        <v>1144091266</v>
      </c>
      <c r="D1018" s="1">
        <v>144105</v>
      </c>
      <c r="E1018" s="1">
        <v>4</v>
      </c>
      <c r="F1018" s="1">
        <v>1.1440912661246799E+18</v>
      </c>
      <c r="G1018" s="304">
        <v>44442</v>
      </c>
      <c r="H1018" s="304">
        <v>45168</v>
      </c>
      <c r="I1018" s="1">
        <v>0</v>
      </c>
      <c r="J1018" s="1">
        <v>1</v>
      </c>
      <c r="K1018" s="1">
        <v>2</v>
      </c>
      <c r="L1018" s="1">
        <v>30</v>
      </c>
      <c r="M1018" s="1">
        <v>2</v>
      </c>
      <c r="N1018" s="305">
        <v>19.2</v>
      </c>
      <c r="O1018" s="305">
        <v>20983</v>
      </c>
      <c r="P1018" s="2">
        <v>1100000</v>
      </c>
      <c r="Q1018" s="2">
        <v>55878</v>
      </c>
      <c r="R1018" s="2">
        <v>1023921</v>
      </c>
      <c r="S1018" s="1">
        <v>0</v>
      </c>
      <c r="T1018" s="1">
        <v>0</v>
      </c>
      <c r="U1018" s="1">
        <v>0</v>
      </c>
      <c r="W1018" s="1">
        <v>0</v>
      </c>
      <c r="X1018" s="1">
        <v>0</v>
      </c>
      <c r="Y1018" s="1">
        <v>0</v>
      </c>
      <c r="AB1018" s="304">
        <v>44499</v>
      </c>
      <c r="AC1018" s="1">
        <v>1</v>
      </c>
      <c r="AD1018" s="1" t="s">
        <v>3016</v>
      </c>
      <c r="AE1018" s="1">
        <v>1</v>
      </c>
      <c r="AF1018" s="1">
        <v>30</v>
      </c>
      <c r="AG1018" s="1">
        <v>0</v>
      </c>
      <c r="AH1018" s="1" t="s">
        <v>1454</v>
      </c>
      <c r="AI1018" s="1" t="s">
        <v>1454</v>
      </c>
      <c r="AJ1018" s="1" t="s">
        <v>1454</v>
      </c>
      <c r="AK1018" s="1" t="s">
        <v>1454</v>
      </c>
      <c r="AL1018" s="1" t="s">
        <v>1454</v>
      </c>
      <c r="AM1018" s="1" t="s">
        <v>1454</v>
      </c>
      <c r="AN1018" s="1">
        <v>1</v>
      </c>
      <c r="AO1018" s="1">
        <v>1</v>
      </c>
      <c r="AP1018" s="1" t="s">
        <v>3086</v>
      </c>
      <c r="AQ1018" s="1" t="s">
        <v>1454</v>
      </c>
      <c r="AR1018" s="2">
        <v>189000</v>
      </c>
      <c r="AS1018" s="1" t="s">
        <v>3018</v>
      </c>
      <c r="AT1018" s="1">
        <v>44442</v>
      </c>
      <c r="AU1018" s="1">
        <v>0</v>
      </c>
      <c r="AV1018" s="1">
        <v>0</v>
      </c>
      <c r="AW1018" s="1">
        <v>0</v>
      </c>
      <c r="AX1018" s="1" t="s">
        <v>1454</v>
      </c>
      <c r="AY1018" s="1">
        <v>0</v>
      </c>
      <c r="AZ1018" s="1" t="s">
        <v>3087</v>
      </c>
      <c r="BA1018" s="1">
        <v>0</v>
      </c>
    </row>
    <row r="1019" spans="1:53" x14ac:dyDescent="0.25">
      <c r="A1019" s="309">
        <f t="shared" si="15"/>
        <v>15569706</v>
      </c>
      <c r="B1019" s="1" t="s">
        <v>2639</v>
      </c>
      <c r="C1019" s="1">
        <v>16835199</v>
      </c>
      <c r="D1019" s="1">
        <v>144105</v>
      </c>
      <c r="E1019" s="1">
        <v>4</v>
      </c>
      <c r="F1019" s="1">
        <v>168351991255495</v>
      </c>
      <c r="G1019" s="304">
        <v>43972</v>
      </c>
      <c r="H1019" s="304">
        <v>45777</v>
      </c>
      <c r="I1019" s="1">
        <v>0</v>
      </c>
      <c r="J1019" s="1">
        <v>1</v>
      </c>
      <c r="K1019" s="1">
        <v>16</v>
      </c>
      <c r="L1019" s="1">
        <v>30</v>
      </c>
      <c r="M1019" s="1">
        <v>2</v>
      </c>
      <c r="N1019" s="305">
        <v>13.2</v>
      </c>
      <c r="O1019" s="305">
        <v>14029</v>
      </c>
      <c r="P1019" s="2">
        <v>24500000</v>
      </c>
      <c r="Q1019" s="2">
        <v>563590</v>
      </c>
      <c r="R1019" s="2">
        <v>19478748</v>
      </c>
      <c r="S1019" s="1">
        <v>0</v>
      </c>
      <c r="T1019" s="1">
        <v>0</v>
      </c>
      <c r="U1019" s="1">
        <v>0</v>
      </c>
      <c r="W1019" s="1">
        <v>0</v>
      </c>
      <c r="X1019" s="1">
        <v>0</v>
      </c>
      <c r="Y1019" s="1">
        <v>0</v>
      </c>
      <c r="AB1019" s="304">
        <v>44499</v>
      </c>
      <c r="AC1019" s="1">
        <v>1</v>
      </c>
      <c r="AD1019" s="1" t="s">
        <v>3016</v>
      </c>
      <c r="AE1019" s="1">
        <v>1</v>
      </c>
      <c r="AF1019" s="1">
        <v>30</v>
      </c>
      <c r="AG1019" s="1">
        <v>0</v>
      </c>
      <c r="AH1019" s="1" t="s">
        <v>1454</v>
      </c>
      <c r="AI1019" s="1" t="s">
        <v>1454</v>
      </c>
      <c r="AJ1019" s="1" t="s">
        <v>1454</v>
      </c>
      <c r="AK1019" s="1" t="s">
        <v>1454</v>
      </c>
      <c r="AL1019" s="1" t="s">
        <v>1454</v>
      </c>
      <c r="AM1019" s="1" t="s">
        <v>1454</v>
      </c>
      <c r="AN1019" s="1">
        <v>1</v>
      </c>
      <c r="AO1019" s="1">
        <v>1</v>
      </c>
      <c r="AP1019" s="1" t="s">
        <v>3086</v>
      </c>
      <c r="AQ1019" s="1" t="s">
        <v>1454</v>
      </c>
      <c r="AR1019" s="2">
        <v>3909042</v>
      </c>
      <c r="AS1019" s="1" t="s">
        <v>3031</v>
      </c>
      <c r="AT1019" s="1">
        <v>43972</v>
      </c>
      <c r="AU1019" s="1">
        <v>0</v>
      </c>
      <c r="AV1019" s="1">
        <v>0</v>
      </c>
      <c r="AW1019" s="1">
        <v>0</v>
      </c>
      <c r="AX1019" s="1" t="s">
        <v>1454</v>
      </c>
      <c r="AY1019" s="1" t="s">
        <v>1454</v>
      </c>
      <c r="AZ1019" s="1">
        <v>0</v>
      </c>
      <c r="BA1019" s="1">
        <v>0</v>
      </c>
    </row>
    <row r="1020" spans="1:53" x14ac:dyDescent="0.25">
      <c r="A1020" s="309">
        <f t="shared" si="15"/>
        <v>2483437</v>
      </c>
      <c r="B1020" s="1" t="s">
        <v>2639</v>
      </c>
      <c r="C1020" s="1">
        <v>1113514418</v>
      </c>
      <c r="D1020" s="1">
        <v>144105</v>
      </c>
      <c r="E1020" s="1">
        <v>4</v>
      </c>
      <c r="F1020" s="1">
        <v>1.11351441811778E+18</v>
      </c>
      <c r="G1020" s="304">
        <v>43937</v>
      </c>
      <c r="H1020" s="304">
        <v>46476</v>
      </c>
      <c r="I1020" s="1">
        <v>0</v>
      </c>
      <c r="J1020" s="1">
        <v>1</v>
      </c>
      <c r="K1020" s="1">
        <v>16</v>
      </c>
      <c r="L1020" s="1">
        <v>30</v>
      </c>
      <c r="M1020" s="1">
        <v>2</v>
      </c>
      <c r="N1020" s="305">
        <v>18</v>
      </c>
      <c r="O1020" s="305">
        <v>19562</v>
      </c>
      <c r="P1020" s="2">
        <v>4000000</v>
      </c>
      <c r="Q1020" s="2">
        <v>84748</v>
      </c>
      <c r="R1020" s="2">
        <v>3572636</v>
      </c>
      <c r="S1020" s="1">
        <v>0</v>
      </c>
      <c r="T1020" s="1">
        <v>0</v>
      </c>
      <c r="U1020" s="1">
        <v>0</v>
      </c>
      <c r="W1020" s="1">
        <v>0</v>
      </c>
      <c r="X1020" s="1">
        <v>0</v>
      </c>
      <c r="Y1020" s="1">
        <v>0</v>
      </c>
      <c r="AB1020" s="304">
        <v>44499</v>
      </c>
      <c r="AC1020" s="1">
        <v>1</v>
      </c>
      <c r="AD1020" s="1" t="s">
        <v>3016</v>
      </c>
      <c r="AE1020" s="1">
        <v>1</v>
      </c>
      <c r="AF1020" s="1">
        <v>30</v>
      </c>
      <c r="AG1020" s="1">
        <v>0</v>
      </c>
      <c r="AH1020" s="1" t="s">
        <v>1454</v>
      </c>
      <c r="AI1020" s="1" t="s">
        <v>1454</v>
      </c>
      <c r="AJ1020" s="1" t="s">
        <v>1454</v>
      </c>
      <c r="AK1020" s="1" t="s">
        <v>1454</v>
      </c>
      <c r="AL1020" s="1" t="s">
        <v>1454</v>
      </c>
      <c r="AM1020" s="1" t="s">
        <v>1454</v>
      </c>
      <c r="AN1020" s="1">
        <v>1</v>
      </c>
      <c r="AO1020" s="1">
        <v>1</v>
      </c>
      <c r="AP1020" s="1" t="s">
        <v>3086</v>
      </c>
      <c r="AQ1020" s="1" t="s">
        <v>1454</v>
      </c>
      <c r="AR1020" s="2">
        <v>1089199</v>
      </c>
      <c r="AS1020" s="1" t="s">
        <v>3026</v>
      </c>
      <c r="AT1020" s="1">
        <v>43937</v>
      </c>
      <c r="AU1020" s="1">
        <v>0</v>
      </c>
      <c r="AV1020" s="1">
        <v>0</v>
      </c>
      <c r="AW1020" s="1">
        <v>0</v>
      </c>
      <c r="AX1020" s="1" t="s">
        <v>1454</v>
      </c>
      <c r="AY1020" s="1">
        <v>800087565</v>
      </c>
      <c r="AZ1020" s="1" t="s">
        <v>3088</v>
      </c>
      <c r="BA1020" s="1">
        <v>0</v>
      </c>
    </row>
    <row r="1021" spans="1:53" x14ac:dyDescent="0.25">
      <c r="A1021" s="309">
        <f t="shared" si="15"/>
        <v>191306</v>
      </c>
      <c r="B1021" s="1" t="s">
        <v>2639</v>
      </c>
      <c r="C1021" s="1">
        <v>1113514418</v>
      </c>
      <c r="D1021" s="1">
        <v>144105</v>
      </c>
      <c r="E1021" s="1">
        <v>4</v>
      </c>
      <c r="F1021" s="1">
        <v>1.11351441812048E+18</v>
      </c>
      <c r="G1021" s="304">
        <v>44245</v>
      </c>
      <c r="H1021" s="304">
        <v>44620</v>
      </c>
      <c r="I1021" s="1">
        <v>0</v>
      </c>
      <c r="J1021" s="1">
        <v>1</v>
      </c>
      <c r="K1021" s="1">
        <v>8</v>
      </c>
      <c r="L1021" s="1">
        <v>30</v>
      </c>
      <c r="M1021" s="1">
        <v>2</v>
      </c>
      <c r="N1021" s="305">
        <v>9</v>
      </c>
      <c r="O1021" s="305">
        <v>9381</v>
      </c>
      <c r="P1021" s="2">
        <v>800000</v>
      </c>
      <c r="Q1021" s="2">
        <v>70184</v>
      </c>
      <c r="R1021" s="2">
        <v>275210</v>
      </c>
      <c r="S1021" s="1">
        <v>0</v>
      </c>
      <c r="T1021" s="1">
        <v>0</v>
      </c>
      <c r="U1021" s="1">
        <v>0</v>
      </c>
      <c r="W1021" s="1">
        <v>0</v>
      </c>
      <c r="X1021" s="1">
        <v>0</v>
      </c>
      <c r="Y1021" s="1">
        <v>0</v>
      </c>
      <c r="AB1021" s="304">
        <v>44499</v>
      </c>
      <c r="AC1021" s="1">
        <v>1</v>
      </c>
      <c r="AD1021" s="1" t="s">
        <v>3016</v>
      </c>
      <c r="AE1021" s="1">
        <v>1</v>
      </c>
      <c r="AF1021" s="1">
        <v>30</v>
      </c>
      <c r="AG1021" s="1">
        <v>0</v>
      </c>
      <c r="AH1021" s="1" t="s">
        <v>1454</v>
      </c>
      <c r="AI1021" s="1" t="s">
        <v>1454</v>
      </c>
      <c r="AJ1021" s="1" t="s">
        <v>1454</v>
      </c>
      <c r="AK1021" s="1" t="s">
        <v>1454</v>
      </c>
      <c r="AL1021" s="1" t="s">
        <v>1454</v>
      </c>
      <c r="AM1021" s="1" t="s">
        <v>1454</v>
      </c>
      <c r="AN1021" s="1">
        <v>1</v>
      </c>
      <c r="AO1021" s="1">
        <v>1</v>
      </c>
      <c r="AP1021" s="1" t="s">
        <v>3086</v>
      </c>
      <c r="AQ1021" s="1" t="s">
        <v>1454</v>
      </c>
      <c r="AR1021" s="2">
        <v>83904</v>
      </c>
      <c r="AS1021" s="1" t="s">
        <v>3095</v>
      </c>
      <c r="AT1021" s="1">
        <v>44245</v>
      </c>
      <c r="AU1021" s="1">
        <v>0</v>
      </c>
      <c r="AV1021" s="1">
        <v>0</v>
      </c>
      <c r="AW1021" s="1">
        <v>0</v>
      </c>
      <c r="AX1021" s="1" t="s">
        <v>1454</v>
      </c>
      <c r="AY1021" s="1">
        <v>800087565</v>
      </c>
      <c r="AZ1021" s="1" t="s">
        <v>3088</v>
      </c>
      <c r="BA1021" s="1">
        <v>0</v>
      </c>
    </row>
    <row r="1022" spans="1:53" x14ac:dyDescent="0.25">
      <c r="A1022" s="309">
        <f t="shared" si="15"/>
        <v>760753</v>
      </c>
      <c r="B1022" s="1" t="s">
        <v>2639</v>
      </c>
      <c r="C1022" s="1">
        <v>1113514418</v>
      </c>
      <c r="D1022" s="1">
        <v>144105</v>
      </c>
      <c r="E1022" s="1">
        <v>4</v>
      </c>
      <c r="F1022" s="1">
        <v>1.1135144181246799E+18</v>
      </c>
      <c r="G1022" s="304">
        <v>44028</v>
      </c>
      <c r="H1022" s="304">
        <v>44377</v>
      </c>
      <c r="I1022" s="1">
        <v>0</v>
      </c>
      <c r="J1022" s="1">
        <v>1</v>
      </c>
      <c r="K1022" s="1">
        <v>2</v>
      </c>
      <c r="L1022" s="1">
        <v>30</v>
      </c>
      <c r="M1022" s="1">
        <v>2</v>
      </c>
      <c r="N1022" s="305">
        <v>21.6</v>
      </c>
      <c r="O1022" s="305">
        <v>23872</v>
      </c>
      <c r="P1022" s="2">
        <v>1300000</v>
      </c>
      <c r="Q1022" s="2">
        <v>121603</v>
      </c>
      <c r="R1022" s="2">
        <v>1094409</v>
      </c>
      <c r="S1022" s="1">
        <v>0</v>
      </c>
      <c r="T1022" s="1">
        <v>0</v>
      </c>
      <c r="U1022" s="1">
        <v>0</v>
      </c>
      <c r="W1022" s="1">
        <v>0</v>
      </c>
      <c r="X1022" s="1">
        <v>0</v>
      </c>
      <c r="Y1022" s="1">
        <v>0</v>
      </c>
      <c r="AB1022" s="304">
        <v>44500</v>
      </c>
      <c r="AC1022" s="1">
        <v>1</v>
      </c>
      <c r="AD1022" s="1" t="s">
        <v>3016</v>
      </c>
      <c r="AE1022" s="1">
        <v>1</v>
      </c>
      <c r="AF1022" s="1">
        <v>30</v>
      </c>
      <c r="AG1022" s="1">
        <v>0</v>
      </c>
      <c r="AH1022" s="1" t="s">
        <v>1454</v>
      </c>
      <c r="AI1022" s="1" t="s">
        <v>1454</v>
      </c>
      <c r="AJ1022" s="1" t="s">
        <v>1454</v>
      </c>
      <c r="AK1022" s="1" t="s">
        <v>1454</v>
      </c>
      <c r="AL1022" s="1" t="s">
        <v>1454</v>
      </c>
      <c r="AM1022" s="1" t="s">
        <v>1454</v>
      </c>
      <c r="AN1022" s="1">
        <v>1</v>
      </c>
      <c r="AO1022" s="1">
        <v>1</v>
      </c>
      <c r="AP1022" s="1" t="s">
        <v>3086</v>
      </c>
      <c r="AQ1022" s="1" t="s">
        <v>1454</v>
      </c>
      <c r="AR1022" s="2">
        <v>333656</v>
      </c>
      <c r="AS1022" s="1" t="s">
        <v>3018</v>
      </c>
      <c r="AT1022" s="1">
        <v>44028</v>
      </c>
      <c r="AU1022" s="1">
        <v>0</v>
      </c>
      <c r="AV1022" s="1">
        <v>0</v>
      </c>
      <c r="AW1022" s="1">
        <v>0</v>
      </c>
      <c r="AX1022" s="1" t="s">
        <v>1454</v>
      </c>
      <c r="AY1022" s="1">
        <v>800087565</v>
      </c>
      <c r="AZ1022" s="1" t="s">
        <v>3088</v>
      </c>
      <c r="BA1022" s="1">
        <v>0</v>
      </c>
    </row>
    <row r="1023" spans="1:53" x14ac:dyDescent="0.25">
      <c r="A1023" s="309">
        <f t="shared" si="15"/>
        <v>896707</v>
      </c>
      <c r="B1023" s="1" t="s">
        <v>2639</v>
      </c>
      <c r="C1023" s="1">
        <v>38610086</v>
      </c>
      <c r="D1023" s="1">
        <v>144105</v>
      </c>
      <c r="E1023" s="1">
        <v>4</v>
      </c>
      <c r="F1023" s="1">
        <v>3.8610086210389E+16</v>
      </c>
      <c r="G1023" s="304">
        <v>44307</v>
      </c>
      <c r="H1023" s="304">
        <v>45046</v>
      </c>
      <c r="I1023" s="1">
        <v>0</v>
      </c>
      <c r="J1023" s="1">
        <v>1</v>
      </c>
      <c r="K1023" s="1">
        <v>6</v>
      </c>
      <c r="L1023" s="1">
        <v>30</v>
      </c>
      <c r="M1023" s="1">
        <v>2</v>
      </c>
      <c r="N1023" s="305">
        <v>15.6</v>
      </c>
      <c r="O1023" s="305">
        <v>16765</v>
      </c>
      <c r="P1023" s="2">
        <v>3000000</v>
      </c>
      <c r="Q1023" s="2">
        <v>150643</v>
      </c>
      <c r="R1023" s="2">
        <v>2350421</v>
      </c>
      <c r="S1023" s="1">
        <v>0</v>
      </c>
      <c r="T1023" s="1">
        <v>0</v>
      </c>
      <c r="U1023" s="1">
        <v>0</v>
      </c>
      <c r="W1023" s="1">
        <v>0</v>
      </c>
      <c r="X1023" s="1">
        <v>0</v>
      </c>
      <c r="Y1023" s="1">
        <v>0</v>
      </c>
      <c r="AB1023" s="304">
        <v>44499</v>
      </c>
      <c r="AC1023" s="1">
        <v>1</v>
      </c>
      <c r="AD1023" s="1" t="s">
        <v>3016</v>
      </c>
      <c r="AE1023" s="1">
        <v>1</v>
      </c>
      <c r="AF1023" s="1">
        <v>30</v>
      </c>
      <c r="AG1023" s="1">
        <v>0</v>
      </c>
      <c r="AH1023" s="1" t="s">
        <v>1454</v>
      </c>
      <c r="AI1023" s="1" t="s">
        <v>1454</v>
      </c>
      <c r="AJ1023" s="1" t="s">
        <v>1454</v>
      </c>
      <c r="AK1023" s="1" t="s">
        <v>1454</v>
      </c>
      <c r="AL1023" s="1" t="s">
        <v>1454</v>
      </c>
      <c r="AM1023" s="1" t="s">
        <v>1454</v>
      </c>
      <c r="AN1023" s="1">
        <v>1</v>
      </c>
      <c r="AO1023" s="1">
        <v>1</v>
      </c>
      <c r="AP1023" s="1" t="s">
        <v>3086</v>
      </c>
      <c r="AQ1023" s="1" t="s">
        <v>1454</v>
      </c>
      <c r="AR1023" s="2">
        <v>1453714</v>
      </c>
      <c r="AS1023" s="1" t="s">
        <v>3023</v>
      </c>
      <c r="AT1023" s="1">
        <v>44307</v>
      </c>
      <c r="AU1023" s="1">
        <v>0</v>
      </c>
      <c r="AV1023" s="1">
        <v>0</v>
      </c>
      <c r="AW1023" s="1">
        <v>0</v>
      </c>
      <c r="AX1023" s="1" t="s">
        <v>1454</v>
      </c>
      <c r="AY1023" s="1">
        <v>900891513</v>
      </c>
      <c r="AZ1023" s="1" t="s">
        <v>3032</v>
      </c>
      <c r="BA1023" s="1">
        <v>0</v>
      </c>
    </row>
    <row r="1024" spans="1:53" x14ac:dyDescent="0.25">
      <c r="A1024" s="309">
        <f t="shared" si="15"/>
        <v>0</v>
      </c>
      <c r="B1024" s="1" t="s">
        <v>2639</v>
      </c>
      <c r="C1024" s="1">
        <v>16947476</v>
      </c>
      <c r="D1024" s="1">
        <v>144105</v>
      </c>
      <c r="E1024" s="1">
        <v>4</v>
      </c>
      <c r="F1024" s="1">
        <v>1.69474761154894E+16</v>
      </c>
      <c r="G1024" s="304">
        <v>44427</v>
      </c>
      <c r="H1024" s="304">
        <v>44650</v>
      </c>
      <c r="I1024" s="1">
        <v>0</v>
      </c>
      <c r="J1024" s="1">
        <v>1</v>
      </c>
      <c r="K1024" s="1">
        <v>2</v>
      </c>
      <c r="L1024" s="1">
        <v>30</v>
      </c>
      <c r="M1024" s="1">
        <v>2</v>
      </c>
      <c r="N1024" s="305">
        <v>9</v>
      </c>
      <c r="O1024" s="305">
        <v>9381</v>
      </c>
      <c r="P1024" s="2">
        <v>800000</v>
      </c>
      <c r="Q1024" s="2">
        <v>117851</v>
      </c>
      <c r="R1024" s="2">
        <v>575818</v>
      </c>
      <c r="S1024" s="1">
        <v>0</v>
      </c>
      <c r="T1024" s="1">
        <v>0</v>
      </c>
      <c r="U1024" s="1">
        <v>0</v>
      </c>
      <c r="W1024" s="1">
        <v>0</v>
      </c>
      <c r="X1024" s="1">
        <v>0</v>
      </c>
      <c r="Y1024" s="1">
        <v>0</v>
      </c>
      <c r="AB1024" s="304">
        <v>44499</v>
      </c>
      <c r="AC1024" s="1">
        <v>1</v>
      </c>
      <c r="AD1024" s="1" t="s">
        <v>3016</v>
      </c>
      <c r="AE1024" s="1">
        <v>1</v>
      </c>
      <c r="AF1024" s="1">
        <v>30</v>
      </c>
      <c r="AG1024" s="1">
        <v>0</v>
      </c>
      <c r="AH1024" s="1" t="s">
        <v>1454</v>
      </c>
      <c r="AI1024" s="1" t="s">
        <v>1454</v>
      </c>
      <c r="AJ1024" s="1" t="s">
        <v>1454</v>
      </c>
      <c r="AK1024" s="1" t="s">
        <v>1454</v>
      </c>
      <c r="AL1024" s="1" t="s">
        <v>1454</v>
      </c>
      <c r="AM1024" s="1" t="s">
        <v>1454</v>
      </c>
      <c r="AN1024" s="1">
        <v>1</v>
      </c>
      <c r="AO1024" s="1">
        <v>1</v>
      </c>
      <c r="AP1024" s="1" t="s">
        <v>3086</v>
      </c>
      <c r="AQ1024" s="1" t="s">
        <v>1454</v>
      </c>
      <c r="AR1024" s="2">
        <v>1453714</v>
      </c>
      <c r="AS1024" s="1" t="s">
        <v>3020</v>
      </c>
      <c r="AT1024" s="1">
        <v>44427</v>
      </c>
      <c r="AU1024" s="1">
        <v>0</v>
      </c>
      <c r="AV1024" s="1">
        <v>0</v>
      </c>
      <c r="AW1024" s="1">
        <v>0</v>
      </c>
      <c r="AX1024" s="1" t="s">
        <v>1454</v>
      </c>
      <c r="AY1024" s="1">
        <v>900891513</v>
      </c>
      <c r="AZ1024" s="1" t="s">
        <v>3032</v>
      </c>
      <c r="BA1024" s="1">
        <v>0</v>
      </c>
    </row>
    <row r="1025" spans="1:53" x14ac:dyDescent="0.25">
      <c r="A1025" s="309">
        <f t="shared" si="15"/>
        <v>4497287</v>
      </c>
      <c r="B1025" s="1" t="s">
        <v>2639</v>
      </c>
      <c r="C1025" s="1">
        <v>1143868254</v>
      </c>
      <c r="D1025" s="1">
        <v>144105</v>
      </c>
      <c r="E1025" s="1">
        <v>4</v>
      </c>
      <c r="F1025" s="1">
        <v>1.14386825412038E+18</v>
      </c>
      <c r="G1025" s="304">
        <v>44456</v>
      </c>
      <c r="H1025" s="304">
        <v>46660</v>
      </c>
      <c r="I1025" s="1">
        <v>0</v>
      </c>
      <c r="J1025" s="1">
        <v>1</v>
      </c>
      <c r="K1025" s="1">
        <v>1</v>
      </c>
      <c r="L1025" s="1">
        <v>30</v>
      </c>
      <c r="M1025" s="1">
        <v>2</v>
      </c>
      <c r="N1025" s="305">
        <v>15.6</v>
      </c>
      <c r="O1025" s="305">
        <v>16765</v>
      </c>
      <c r="P1025" s="2">
        <v>6000000</v>
      </c>
      <c r="Q1025" s="2">
        <v>130813</v>
      </c>
      <c r="R1025" s="2">
        <v>5950187</v>
      </c>
      <c r="S1025" s="1">
        <v>0</v>
      </c>
      <c r="T1025" s="1">
        <v>0</v>
      </c>
      <c r="U1025" s="1">
        <v>0</v>
      </c>
      <c r="W1025" s="1">
        <v>0</v>
      </c>
      <c r="X1025" s="1">
        <v>0</v>
      </c>
      <c r="Y1025" s="1">
        <v>0</v>
      </c>
      <c r="AB1025" s="304">
        <v>44499</v>
      </c>
      <c r="AC1025" s="1">
        <v>1</v>
      </c>
      <c r="AD1025" s="1" t="s">
        <v>3016</v>
      </c>
      <c r="AE1025" s="1">
        <v>1</v>
      </c>
      <c r="AF1025" s="1">
        <v>30</v>
      </c>
      <c r="AG1025" s="1">
        <v>0</v>
      </c>
      <c r="AH1025" s="1" t="s">
        <v>1454</v>
      </c>
      <c r="AI1025" s="1" t="s">
        <v>1454</v>
      </c>
      <c r="AJ1025" s="1" t="s">
        <v>1454</v>
      </c>
      <c r="AK1025" s="1" t="s">
        <v>1454</v>
      </c>
      <c r="AL1025" s="1" t="s">
        <v>1454</v>
      </c>
      <c r="AM1025" s="1" t="s">
        <v>1454</v>
      </c>
      <c r="AN1025" s="1">
        <v>1</v>
      </c>
      <c r="AO1025" s="1">
        <v>1</v>
      </c>
      <c r="AP1025" s="1" t="s">
        <v>3086</v>
      </c>
      <c r="AQ1025" s="1" t="s">
        <v>1454</v>
      </c>
      <c r="AR1025" s="2">
        <v>1452900</v>
      </c>
      <c r="AS1025" s="1" t="s">
        <v>3021</v>
      </c>
      <c r="AT1025" s="1">
        <v>44456</v>
      </c>
      <c r="AU1025" s="1">
        <v>0</v>
      </c>
      <c r="AV1025" s="1">
        <v>0</v>
      </c>
      <c r="AW1025" s="1">
        <v>0</v>
      </c>
      <c r="AX1025" s="1" t="s">
        <v>1454</v>
      </c>
      <c r="AY1025" s="1">
        <v>900891513</v>
      </c>
      <c r="AZ1025" s="1" t="s">
        <v>3032</v>
      </c>
      <c r="BA1025" s="1">
        <v>0</v>
      </c>
    </row>
    <row r="1026" spans="1:53" x14ac:dyDescent="0.25">
      <c r="A1026" s="309">
        <f t="shared" ref="A1026:A1089" si="16">IF(+R1026&gt;AR1026,R1026-AR1026,0)</f>
        <v>3955353</v>
      </c>
      <c r="B1026" s="1" t="s">
        <v>2639</v>
      </c>
      <c r="C1026" s="1">
        <v>1107035650</v>
      </c>
      <c r="D1026" s="1">
        <v>144105</v>
      </c>
      <c r="E1026" s="1">
        <v>4</v>
      </c>
      <c r="F1026" s="1">
        <v>1.10703565011778E+18</v>
      </c>
      <c r="G1026" s="304">
        <v>43964</v>
      </c>
      <c r="H1026" s="304">
        <v>46507</v>
      </c>
      <c r="I1026" s="1">
        <v>0</v>
      </c>
      <c r="J1026" s="1">
        <v>1</v>
      </c>
      <c r="K1026" s="1">
        <v>19</v>
      </c>
      <c r="L1026" s="1">
        <v>30</v>
      </c>
      <c r="M1026" s="1">
        <v>2</v>
      </c>
      <c r="N1026" s="305">
        <v>18</v>
      </c>
      <c r="O1026" s="305">
        <v>19562</v>
      </c>
      <c r="P1026" s="2">
        <v>6222000</v>
      </c>
      <c r="Q1026" s="2">
        <v>131825</v>
      </c>
      <c r="R1026" s="2">
        <v>5409067</v>
      </c>
      <c r="S1026" s="1">
        <v>0</v>
      </c>
      <c r="T1026" s="1">
        <v>0</v>
      </c>
      <c r="U1026" s="1">
        <v>0</v>
      </c>
      <c r="W1026" s="1">
        <v>0</v>
      </c>
      <c r="X1026" s="1">
        <v>0</v>
      </c>
      <c r="Y1026" s="1">
        <v>0</v>
      </c>
      <c r="AB1026" s="304">
        <v>44499</v>
      </c>
      <c r="AC1026" s="1">
        <v>1</v>
      </c>
      <c r="AD1026" s="1" t="s">
        <v>3016</v>
      </c>
      <c r="AE1026" s="1">
        <v>1</v>
      </c>
      <c r="AF1026" s="1">
        <v>30</v>
      </c>
      <c r="AG1026" s="1">
        <v>0</v>
      </c>
      <c r="AH1026" s="1" t="s">
        <v>1454</v>
      </c>
      <c r="AI1026" s="1" t="s">
        <v>1454</v>
      </c>
      <c r="AJ1026" s="1" t="s">
        <v>1454</v>
      </c>
      <c r="AK1026" s="1" t="s">
        <v>1454</v>
      </c>
      <c r="AL1026" s="1" t="s">
        <v>1454</v>
      </c>
      <c r="AM1026" s="1" t="s">
        <v>1454</v>
      </c>
      <c r="AN1026" s="1">
        <v>1</v>
      </c>
      <c r="AO1026" s="1">
        <v>1</v>
      </c>
      <c r="AP1026" s="1" t="s">
        <v>3086</v>
      </c>
      <c r="AQ1026" s="1" t="s">
        <v>1454</v>
      </c>
      <c r="AR1026" s="2">
        <v>1453714</v>
      </c>
      <c r="AS1026" s="1" t="s">
        <v>3026</v>
      </c>
      <c r="AT1026" s="1">
        <v>43964</v>
      </c>
      <c r="AU1026" s="1">
        <v>0</v>
      </c>
      <c r="AV1026" s="1">
        <v>0</v>
      </c>
      <c r="AW1026" s="1">
        <v>0</v>
      </c>
      <c r="AX1026" s="1" t="s">
        <v>1454</v>
      </c>
      <c r="AY1026" s="1">
        <v>900891513</v>
      </c>
      <c r="AZ1026" s="1" t="s">
        <v>3032</v>
      </c>
      <c r="BA1026" s="1">
        <v>0</v>
      </c>
    </row>
    <row r="1027" spans="1:53" x14ac:dyDescent="0.25">
      <c r="A1027" s="309">
        <f t="shared" si="16"/>
        <v>504970</v>
      </c>
      <c r="B1027" s="1" t="s">
        <v>2639</v>
      </c>
      <c r="C1027" s="1">
        <v>1192764570</v>
      </c>
      <c r="D1027" s="1">
        <v>144105</v>
      </c>
      <c r="E1027" s="1">
        <v>4</v>
      </c>
      <c r="F1027" s="1">
        <v>1.19276457021038E+18</v>
      </c>
      <c r="G1027" s="304">
        <v>44323</v>
      </c>
      <c r="H1027" s="304">
        <v>45046</v>
      </c>
      <c r="I1027" s="1">
        <v>0</v>
      </c>
      <c r="J1027" s="1">
        <v>1</v>
      </c>
      <c r="K1027" s="1">
        <v>6</v>
      </c>
      <c r="L1027" s="1">
        <v>30</v>
      </c>
      <c r="M1027" s="1">
        <v>2</v>
      </c>
      <c r="N1027" s="305">
        <v>15.6</v>
      </c>
      <c r="O1027" s="305">
        <v>16765</v>
      </c>
      <c r="P1027" s="2">
        <v>2500000</v>
      </c>
      <c r="Q1027" s="2">
        <v>125536</v>
      </c>
      <c r="R1027" s="2">
        <v>1958684</v>
      </c>
      <c r="S1027" s="1">
        <v>0</v>
      </c>
      <c r="T1027" s="1">
        <v>0</v>
      </c>
      <c r="U1027" s="1">
        <v>0</v>
      </c>
      <c r="W1027" s="1">
        <v>0</v>
      </c>
      <c r="X1027" s="1">
        <v>0</v>
      </c>
      <c r="Y1027" s="1">
        <v>0</v>
      </c>
      <c r="AB1027" s="304">
        <v>44499</v>
      </c>
      <c r="AC1027" s="1">
        <v>1</v>
      </c>
      <c r="AD1027" s="1" t="s">
        <v>3016</v>
      </c>
      <c r="AE1027" s="1">
        <v>1</v>
      </c>
      <c r="AF1027" s="1">
        <v>30</v>
      </c>
      <c r="AG1027" s="1">
        <v>0</v>
      </c>
      <c r="AH1027" s="1" t="s">
        <v>1454</v>
      </c>
      <c r="AI1027" s="1" t="s">
        <v>1454</v>
      </c>
      <c r="AJ1027" s="1" t="s">
        <v>1454</v>
      </c>
      <c r="AK1027" s="1" t="s">
        <v>1454</v>
      </c>
      <c r="AL1027" s="1" t="s">
        <v>1454</v>
      </c>
      <c r="AM1027" s="1" t="s">
        <v>1454</v>
      </c>
      <c r="AN1027" s="1">
        <v>1</v>
      </c>
      <c r="AO1027" s="1">
        <v>1</v>
      </c>
      <c r="AP1027" s="1" t="s">
        <v>3086</v>
      </c>
      <c r="AQ1027" s="1" t="s">
        <v>1454</v>
      </c>
      <c r="AR1027" s="2">
        <v>1453714</v>
      </c>
      <c r="AS1027" s="1" t="s">
        <v>3023</v>
      </c>
      <c r="AT1027" s="1">
        <v>44323</v>
      </c>
      <c r="AU1027" s="1">
        <v>0</v>
      </c>
      <c r="AV1027" s="1">
        <v>0</v>
      </c>
      <c r="AW1027" s="1">
        <v>0</v>
      </c>
      <c r="AX1027" s="1" t="s">
        <v>1454</v>
      </c>
      <c r="AY1027" s="1">
        <v>900891513</v>
      </c>
      <c r="AZ1027" s="1" t="s">
        <v>3032</v>
      </c>
      <c r="BA1027" s="1">
        <v>0</v>
      </c>
    </row>
    <row r="1028" spans="1:53" x14ac:dyDescent="0.25">
      <c r="A1028" s="309">
        <f t="shared" si="16"/>
        <v>9460117</v>
      </c>
      <c r="B1028" s="1" t="s">
        <v>2639</v>
      </c>
      <c r="C1028" s="1">
        <v>1143938276</v>
      </c>
      <c r="D1028" s="1">
        <v>144105</v>
      </c>
      <c r="E1028" s="1">
        <v>4</v>
      </c>
      <c r="F1028" s="1">
        <v>1.1439382761182799E+18</v>
      </c>
      <c r="G1028" s="304">
        <v>44351</v>
      </c>
      <c r="H1028" s="304">
        <v>46537</v>
      </c>
      <c r="I1028" s="1">
        <v>0</v>
      </c>
      <c r="J1028" s="1">
        <v>1</v>
      </c>
      <c r="K1028" s="1">
        <v>5</v>
      </c>
      <c r="L1028" s="1">
        <v>30</v>
      </c>
      <c r="M1028" s="1">
        <v>2</v>
      </c>
      <c r="N1028" s="305">
        <v>15.6</v>
      </c>
      <c r="O1028" s="305">
        <v>16765</v>
      </c>
      <c r="P1028" s="2">
        <v>11400000</v>
      </c>
      <c r="Q1028" s="2">
        <v>248544</v>
      </c>
      <c r="R1028" s="2">
        <v>10913831</v>
      </c>
      <c r="S1028" s="1">
        <v>0</v>
      </c>
      <c r="T1028" s="1">
        <v>0</v>
      </c>
      <c r="U1028" s="1">
        <v>0</v>
      </c>
      <c r="W1028" s="1">
        <v>0</v>
      </c>
      <c r="X1028" s="1">
        <v>0</v>
      </c>
      <c r="Y1028" s="1">
        <v>0</v>
      </c>
      <c r="AB1028" s="304">
        <v>44499</v>
      </c>
      <c r="AC1028" s="1">
        <v>1</v>
      </c>
      <c r="AD1028" s="1" t="s">
        <v>3016</v>
      </c>
      <c r="AE1028" s="1">
        <v>1</v>
      </c>
      <c r="AF1028" s="1">
        <v>30</v>
      </c>
      <c r="AG1028" s="1">
        <v>0</v>
      </c>
      <c r="AH1028" s="1" t="s">
        <v>1454</v>
      </c>
      <c r="AI1028" s="1" t="s">
        <v>1454</v>
      </c>
      <c r="AJ1028" s="1" t="s">
        <v>1454</v>
      </c>
      <c r="AK1028" s="1" t="s">
        <v>1454</v>
      </c>
      <c r="AL1028" s="1" t="s">
        <v>1454</v>
      </c>
      <c r="AM1028" s="1" t="s">
        <v>1454</v>
      </c>
      <c r="AN1028" s="1">
        <v>1</v>
      </c>
      <c r="AO1028" s="1">
        <v>1</v>
      </c>
      <c r="AP1028" s="1" t="s">
        <v>3086</v>
      </c>
      <c r="AQ1028" s="1" t="s">
        <v>1454</v>
      </c>
      <c r="AR1028" s="2">
        <v>1453714</v>
      </c>
      <c r="AS1028" s="1" t="s">
        <v>3024</v>
      </c>
      <c r="AT1028" s="1">
        <v>44351</v>
      </c>
      <c r="AU1028" s="1">
        <v>0</v>
      </c>
      <c r="AV1028" s="1">
        <v>0</v>
      </c>
      <c r="AW1028" s="1">
        <v>0</v>
      </c>
      <c r="AX1028" s="1" t="s">
        <v>1454</v>
      </c>
      <c r="AY1028" s="1">
        <v>900891513</v>
      </c>
      <c r="AZ1028" s="1" t="s">
        <v>3032</v>
      </c>
      <c r="BA1028" s="1">
        <v>0</v>
      </c>
    </row>
    <row r="1029" spans="1:53" x14ac:dyDescent="0.25">
      <c r="A1029" s="309">
        <f t="shared" si="16"/>
        <v>1111919</v>
      </c>
      <c r="B1029" s="1" t="s">
        <v>2639</v>
      </c>
      <c r="C1029" s="1">
        <v>80716579</v>
      </c>
      <c r="D1029" s="1">
        <v>144105</v>
      </c>
      <c r="E1029" s="1">
        <v>4</v>
      </c>
      <c r="F1029" s="1">
        <v>8.07165791203884E+16</v>
      </c>
      <c r="G1029" s="304">
        <v>44092</v>
      </c>
      <c r="H1029" s="304">
        <v>45168</v>
      </c>
      <c r="I1029" s="1">
        <v>0</v>
      </c>
      <c r="J1029" s="1">
        <v>1</v>
      </c>
      <c r="K1029" s="1">
        <v>14</v>
      </c>
      <c r="L1029" s="1">
        <v>30</v>
      </c>
      <c r="M1029" s="1">
        <v>2</v>
      </c>
      <c r="N1029" s="305">
        <v>18</v>
      </c>
      <c r="O1029" s="305">
        <v>19562</v>
      </c>
      <c r="P1029" s="2">
        <v>2500000</v>
      </c>
      <c r="Q1029" s="2">
        <v>91135</v>
      </c>
      <c r="R1029" s="2">
        <v>1687937</v>
      </c>
      <c r="S1029" s="1">
        <v>0</v>
      </c>
      <c r="T1029" s="1">
        <v>0</v>
      </c>
      <c r="U1029" s="1">
        <v>0</v>
      </c>
      <c r="W1029" s="1">
        <v>0</v>
      </c>
      <c r="X1029" s="1">
        <v>0</v>
      </c>
      <c r="Y1029" s="1">
        <v>0</v>
      </c>
      <c r="AB1029" s="304">
        <v>44499</v>
      </c>
      <c r="AC1029" s="1">
        <v>1</v>
      </c>
      <c r="AD1029" s="1" t="s">
        <v>3016</v>
      </c>
      <c r="AE1029" s="1">
        <v>1</v>
      </c>
      <c r="AF1029" s="1">
        <v>30</v>
      </c>
      <c r="AG1029" s="1">
        <v>0</v>
      </c>
      <c r="AH1029" s="1" t="s">
        <v>1454</v>
      </c>
      <c r="AI1029" s="1" t="s">
        <v>1454</v>
      </c>
      <c r="AJ1029" s="1" t="s">
        <v>1454</v>
      </c>
      <c r="AK1029" s="1" t="s">
        <v>1454</v>
      </c>
      <c r="AL1029" s="1" t="s">
        <v>1454</v>
      </c>
      <c r="AM1029" s="1" t="s">
        <v>1454</v>
      </c>
      <c r="AN1029" s="1">
        <v>1</v>
      </c>
      <c r="AO1029" s="1">
        <v>1</v>
      </c>
      <c r="AP1029" s="1" t="s">
        <v>3086</v>
      </c>
      <c r="AQ1029" s="1" t="s">
        <v>1454</v>
      </c>
      <c r="AR1029" s="2">
        <v>576018</v>
      </c>
      <c r="AS1029" s="1" t="s">
        <v>3021</v>
      </c>
      <c r="AT1029" s="1">
        <v>44092</v>
      </c>
      <c r="AU1029" s="1">
        <v>0</v>
      </c>
      <c r="AV1029" s="1">
        <v>0</v>
      </c>
      <c r="AW1029" s="1">
        <v>0</v>
      </c>
      <c r="AX1029" s="1" t="s">
        <v>1454</v>
      </c>
      <c r="AY1029" s="1">
        <v>900891513</v>
      </c>
      <c r="AZ1029" s="1" t="s">
        <v>3032</v>
      </c>
      <c r="BA1029" s="1">
        <v>0</v>
      </c>
    </row>
    <row r="1030" spans="1:53" x14ac:dyDescent="0.25">
      <c r="A1030" s="309">
        <f t="shared" si="16"/>
        <v>1694261</v>
      </c>
      <c r="B1030" s="1" t="s">
        <v>2639</v>
      </c>
      <c r="C1030" s="1">
        <v>80716579</v>
      </c>
      <c r="D1030" s="1">
        <v>144105</v>
      </c>
      <c r="E1030" s="1">
        <v>4</v>
      </c>
      <c r="F1030" s="1">
        <v>8.0716579125588896E+16</v>
      </c>
      <c r="G1030" s="304">
        <v>44242</v>
      </c>
      <c r="H1030" s="304">
        <v>45322</v>
      </c>
      <c r="I1030" s="1">
        <v>0</v>
      </c>
      <c r="J1030" s="1">
        <v>1</v>
      </c>
      <c r="K1030" s="1">
        <v>9</v>
      </c>
      <c r="L1030" s="1">
        <v>30</v>
      </c>
      <c r="M1030" s="1">
        <v>2</v>
      </c>
      <c r="N1030" s="305">
        <v>10.199999999999999</v>
      </c>
      <c r="O1030" s="305">
        <v>10691</v>
      </c>
      <c r="P1030" s="2">
        <v>3300000</v>
      </c>
      <c r="Q1030" s="2">
        <v>107725</v>
      </c>
      <c r="R1030" s="2">
        <v>2571957</v>
      </c>
      <c r="S1030" s="1">
        <v>0</v>
      </c>
      <c r="T1030" s="1">
        <v>0</v>
      </c>
      <c r="U1030" s="1">
        <v>0</v>
      </c>
      <c r="W1030" s="1">
        <v>0</v>
      </c>
      <c r="X1030" s="1">
        <v>0</v>
      </c>
      <c r="Y1030" s="1">
        <v>0</v>
      </c>
      <c r="AB1030" s="304">
        <v>44499</v>
      </c>
      <c r="AC1030" s="1">
        <v>1</v>
      </c>
      <c r="AD1030" s="1" t="s">
        <v>3016</v>
      </c>
      <c r="AE1030" s="1">
        <v>1</v>
      </c>
      <c r="AF1030" s="1">
        <v>30</v>
      </c>
      <c r="AG1030" s="1">
        <v>0</v>
      </c>
      <c r="AH1030" s="1" t="s">
        <v>1454</v>
      </c>
      <c r="AI1030" s="1" t="s">
        <v>1454</v>
      </c>
      <c r="AJ1030" s="1" t="s">
        <v>1454</v>
      </c>
      <c r="AK1030" s="1" t="s">
        <v>1454</v>
      </c>
      <c r="AL1030" s="1" t="s">
        <v>1454</v>
      </c>
      <c r="AM1030" s="1" t="s">
        <v>1454</v>
      </c>
      <c r="AN1030" s="1">
        <v>1</v>
      </c>
      <c r="AO1030" s="1">
        <v>1</v>
      </c>
      <c r="AP1030" s="1" t="s">
        <v>3086</v>
      </c>
      <c r="AQ1030" s="1" t="s">
        <v>1454</v>
      </c>
      <c r="AR1030" s="2">
        <v>877696</v>
      </c>
      <c r="AS1030" s="1" t="s">
        <v>3031</v>
      </c>
      <c r="AT1030" s="1">
        <v>44242</v>
      </c>
      <c r="AU1030" s="1">
        <v>0</v>
      </c>
      <c r="AV1030" s="1">
        <v>0</v>
      </c>
      <c r="AW1030" s="1">
        <v>0</v>
      </c>
      <c r="AX1030" s="1" t="s">
        <v>1454</v>
      </c>
      <c r="AY1030" s="1">
        <v>900891513</v>
      </c>
      <c r="AZ1030" s="1" t="s">
        <v>3032</v>
      </c>
      <c r="BA1030" s="1">
        <v>0</v>
      </c>
    </row>
    <row r="1031" spans="1:53" x14ac:dyDescent="0.25">
      <c r="A1031" s="309">
        <f t="shared" si="16"/>
        <v>6734235</v>
      </c>
      <c r="B1031" s="1" t="s">
        <v>2639</v>
      </c>
      <c r="C1031" s="1">
        <v>66960880</v>
      </c>
      <c r="D1031" s="1">
        <v>144105</v>
      </c>
      <c r="E1031" s="1">
        <v>4</v>
      </c>
      <c r="F1031" s="1">
        <v>6.6960880120389296E+16</v>
      </c>
      <c r="G1031" s="304">
        <v>44418</v>
      </c>
      <c r="H1031" s="304">
        <v>46598</v>
      </c>
      <c r="I1031" s="1">
        <v>0</v>
      </c>
      <c r="J1031" s="1">
        <v>1</v>
      </c>
      <c r="K1031" s="1">
        <v>3</v>
      </c>
      <c r="L1031" s="1">
        <v>30</v>
      </c>
      <c r="M1031" s="1">
        <v>2</v>
      </c>
      <c r="N1031" s="305">
        <v>15.6</v>
      </c>
      <c r="O1031" s="305">
        <v>16765</v>
      </c>
      <c r="P1031" s="2">
        <v>8400000</v>
      </c>
      <c r="Q1031" s="2">
        <v>183138</v>
      </c>
      <c r="R1031" s="2">
        <v>8187949</v>
      </c>
      <c r="S1031" s="1">
        <v>0</v>
      </c>
      <c r="T1031" s="1">
        <v>0</v>
      </c>
      <c r="U1031" s="1">
        <v>0</v>
      </c>
      <c r="W1031" s="1">
        <v>0</v>
      </c>
      <c r="X1031" s="1">
        <v>0</v>
      </c>
      <c r="Y1031" s="1">
        <v>0</v>
      </c>
      <c r="AB1031" s="304">
        <v>44499</v>
      </c>
      <c r="AC1031" s="1">
        <v>1</v>
      </c>
      <c r="AD1031" s="1" t="s">
        <v>3016</v>
      </c>
      <c r="AE1031" s="1">
        <v>1</v>
      </c>
      <c r="AF1031" s="1">
        <v>30</v>
      </c>
      <c r="AG1031" s="1">
        <v>0</v>
      </c>
      <c r="AH1031" s="1" t="s">
        <v>1454</v>
      </c>
      <c r="AI1031" s="1" t="s">
        <v>1454</v>
      </c>
      <c r="AJ1031" s="1" t="s">
        <v>1454</v>
      </c>
      <c r="AK1031" s="1" t="s">
        <v>1454</v>
      </c>
      <c r="AL1031" s="1" t="s">
        <v>1454</v>
      </c>
      <c r="AM1031" s="1" t="s">
        <v>1454</v>
      </c>
      <c r="AN1031" s="1">
        <v>1</v>
      </c>
      <c r="AO1031" s="1">
        <v>1</v>
      </c>
      <c r="AP1031" s="1" t="s">
        <v>3086</v>
      </c>
      <c r="AQ1031" s="1" t="s">
        <v>1454</v>
      </c>
      <c r="AR1031" s="2">
        <v>1453714</v>
      </c>
      <c r="AS1031" s="1" t="s">
        <v>3021</v>
      </c>
      <c r="AT1031" s="1">
        <v>44418</v>
      </c>
      <c r="AU1031" s="1">
        <v>0</v>
      </c>
      <c r="AV1031" s="1">
        <v>0</v>
      </c>
      <c r="AW1031" s="1">
        <v>0</v>
      </c>
      <c r="AX1031" s="1" t="s">
        <v>1454</v>
      </c>
      <c r="AY1031" s="1">
        <v>900891513</v>
      </c>
      <c r="AZ1031" s="1" t="s">
        <v>3032</v>
      </c>
      <c r="BA1031" s="1">
        <v>0</v>
      </c>
    </row>
    <row r="1032" spans="1:53" x14ac:dyDescent="0.25">
      <c r="A1032" s="309">
        <f t="shared" si="16"/>
        <v>3412743</v>
      </c>
      <c r="B1032" s="1" t="s">
        <v>2639</v>
      </c>
      <c r="C1032" s="1">
        <v>1006341386</v>
      </c>
      <c r="D1032" s="1">
        <v>144105</v>
      </c>
      <c r="E1032" s="1">
        <v>4</v>
      </c>
      <c r="F1032" s="1">
        <v>1.00634138612038E+18</v>
      </c>
      <c r="G1032" s="304">
        <v>44278</v>
      </c>
      <c r="H1032" s="304">
        <v>45381</v>
      </c>
      <c r="I1032" s="1">
        <v>0</v>
      </c>
      <c r="J1032" s="1">
        <v>1</v>
      </c>
      <c r="K1032" s="1">
        <v>7</v>
      </c>
      <c r="L1032" s="1">
        <v>30</v>
      </c>
      <c r="M1032" s="1">
        <v>2</v>
      </c>
      <c r="N1032" s="305">
        <v>15.6</v>
      </c>
      <c r="O1032" s="305">
        <v>16765</v>
      </c>
      <c r="P1032" s="2">
        <v>5000000</v>
      </c>
      <c r="Q1032" s="2">
        <v>176279</v>
      </c>
      <c r="R1032" s="2">
        <v>4207006</v>
      </c>
      <c r="S1032" s="1">
        <v>0</v>
      </c>
      <c r="T1032" s="1">
        <v>0</v>
      </c>
      <c r="U1032" s="1">
        <v>0</v>
      </c>
      <c r="W1032" s="1">
        <v>0</v>
      </c>
      <c r="X1032" s="1">
        <v>0</v>
      </c>
      <c r="Y1032" s="1">
        <v>0</v>
      </c>
      <c r="AB1032" s="304">
        <v>44499</v>
      </c>
      <c r="AC1032" s="1">
        <v>1</v>
      </c>
      <c r="AD1032" s="1" t="s">
        <v>3016</v>
      </c>
      <c r="AE1032" s="1">
        <v>1</v>
      </c>
      <c r="AF1032" s="1">
        <v>30</v>
      </c>
      <c r="AG1032" s="1">
        <v>0</v>
      </c>
      <c r="AH1032" s="1" t="s">
        <v>1454</v>
      </c>
      <c r="AI1032" s="1" t="s">
        <v>1454</v>
      </c>
      <c r="AJ1032" s="1" t="s">
        <v>1454</v>
      </c>
      <c r="AK1032" s="1" t="s">
        <v>1454</v>
      </c>
      <c r="AL1032" s="1" t="s">
        <v>1454</v>
      </c>
      <c r="AM1032" s="1" t="s">
        <v>1454</v>
      </c>
      <c r="AN1032" s="1">
        <v>1</v>
      </c>
      <c r="AO1032" s="1">
        <v>1</v>
      </c>
      <c r="AP1032" s="1" t="s">
        <v>3086</v>
      </c>
      <c r="AQ1032" s="1" t="s">
        <v>1454</v>
      </c>
      <c r="AR1032" s="2">
        <v>794263</v>
      </c>
      <c r="AS1032" s="1" t="s">
        <v>3021</v>
      </c>
      <c r="AT1032" s="1">
        <v>44278</v>
      </c>
      <c r="AU1032" s="1">
        <v>0</v>
      </c>
      <c r="AV1032" s="1">
        <v>0</v>
      </c>
      <c r="AW1032" s="1">
        <v>0</v>
      </c>
      <c r="AX1032" s="1" t="s">
        <v>1454</v>
      </c>
      <c r="AY1032" s="1">
        <v>900771349</v>
      </c>
      <c r="AZ1032" s="1" t="s">
        <v>3041</v>
      </c>
      <c r="BA1032" s="1">
        <v>0</v>
      </c>
    </row>
    <row r="1033" spans="1:53" x14ac:dyDescent="0.25">
      <c r="A1033" s="309">
        <f t="shared" si="16"/>
        <v>2981268</v>
      </c>
      <c r="B1033" s="1" t="s">
        <v>2639</v>
      </c>
      <c r="C1033" s="1">
        <v>34614772</v>
      </c>
      <c r="D1033" s="1">
        <v>144105</v>
      </c>
      <c r="E1033" s="1">
        <v>4</v>
      </c>
      <c r="F1033" s="1">
        <v>3.46147721203891E+16</v>
      </c>
      <c r="G1033" s="304">
        <v>44348</v>
      </c>
      <c r="H1033" s="304">
        <v>46172</v>
      </c>
      <c r="I1033" s="1">
        <v>0</v>
      </c>
      <c r="J1033" s="1">
        <v>1</v>
      </c>
      <c r="K1033" s="1">
        <v>5</v>
      </c>
      <c r="L1033" s="1">
        <v>30</v>
      </c>
      <c r="M1033" s="1">
        <v>2</v>
      </c>
      <c r="N1033" s="305">
        <v>15.6</v>
      </c>
      <c r="O1033" s="305">
        <v>16765</v>
      </c>
      <c r="P1033" s="2">
        <v>4000000</v>
      </c>
      <c r="Q1033" s="2">
        <v>97698</v>
      </c>
      <c r="R1033" s="2">
        <v>3775531</v>
      </c>
      <c r="S1033" s="1">
        <v>0</v>
      </c>
      <c r="T1033" s="1">
        <v>0</v>
      </c>
      <c r="U1033" s="1">
        <v>0</v>
      </c>
      <c r="W1033" s="1">
        <v>0</v>
      </c>
      <c r="X1033" s="1">
        <v>0</v>
      </c>
      <c r="Y1033" s="1">
        <v>0</v>
      </c>
      <c r="AB1033" s="304">
        <v>44499</v>
      </c>
      <c r="AC1033" s="1">
        <v>1</v>
      </c>
      <c r="AD1033" s="1" t="s">
        <v>3016</v>
      </c>
      <c r="AE1033" s="1">
        <v>1</v>
      </c>
      <c r="AF1033" s="1">
        <v>30</v>
      </c>
      <c r="AG1033" s="1">
        <v>0</v>
      </c>
      <c r="AH1033" s="1" t="s">
        <v>1454</v>
      </c>
      <c r="AI1033" s="1" t="s">
        <v>1454</v>
      </c>
      <c r="AJ1033" s="1" t="s">
        <v>1454</v>
      </c>
      <c r="AK1033" s="1" t="s">
        <v>1454</v>
      </c>
      <c r="AL1033" s="1" t="s">
        <v>1454</v>
      </c>
      <c r="AM1033" s="1" t="s">
        <v>1454</v>
      </c>
      <c r="AN1033" s="1">
        <v>1</v>
      </c>
      <c r="AO1033" s="1">
        <v>1</v>
      </c>
      <c r="AP1033" s="1" t="s">
        <v>3086</v>
      </c>
      <c r="AQ1033" s="1" t="s">
        <v>1454</v>
      </c>
      <c r="AR1033" s="2">
        <v>794263</v>
      </c>
      <c r="AS1033" s="1" t="s">
        <v>3021</v>
      </c>
      <c r="AT1033" s="1">
        <v>44348</v>
      </c>
      <c r="AU1033" s="1">
        <v>0</v>
      </c>
      <c r="AV1033" s="1">
        <v>0</v>
      </c>
      <c r="AW1033" s="1">
        <v>0</v>
      </c>
      <c r="AX1033" s="1" t="s">
        <v>1454</v>
      </c>
      <c r="AY1033" s="1">
        <v>900771349</v>
      </c>
      <c r="AZ1033" s="1" t="s">
        <v>3041</v>
      </c>
      <c r="BA1033" s="1">
        <v>0</v>
      </c>
    </row>
    <row r="1034" spans="1:53" x14ac:dyDescent="0.25">
      <c r="A1034" s="309">
        <f t="shared" si="16"/>
        <v>1224413</v>
      </c>
      <c r="B1034" s="1" t="s">
        <v>2639</v>
      </c>
      <c r="C1034" s="1">
        <v>1113663085</v>
      </c>
      <c r="D1034" s="1">
        <v>144105</v>
      </c>
      <c r="E1034" s="1">
        <v>4</v>
      </c>
      <c r="F1034" s="1">
        <v>1.11366308512038E+18</v>
      </c>
      <c r="G1034" s="304">
        <v>44172</v>
      </c>
      <c r="H1034" s="304">
        <v>45260</v>
      </c>
      <c r="I1034" s="1">
        <v>0</v>
      </c>
      <c r="J1034" s="1">
        <v>1</v>
      </c>
      <c r="K1034" s="1">
        <v>11</v>
      </c>
      <c r="L1034" s="1">
        <v>30</v>
      </c>
      <c r="M1034" s="1">
        <v>2</v>
      </c>
      <c r="N1034" s="305">
        <v>18</v>
      </c>
      <c r="O1034" s="305">
        <v>19562</v>
      </c>
      <c r="P1034" s="2">
        <v>2000000</v>
      </c>
      <c r="Q1034" s="2">
        <v>72908</v>
      </c>
      <c r="R1034" s="2">
        <v>1501571</v>
      </c>
      <c r="S1034" s="1">
        <v>0</v>
      </c>
      <c r="T1034" s="1">
        <v>0</v>
      </c>
      <c r="U1034" s="1">
        <v>0</v>
      </c>
      <c r="W1034" s="1">
        <v>0</v>
      </c>
      <c r="X1034" s="1">
        <v>0</v>
      </c>
      <c r="Y1034" s="1">
        <v>0</v>
      </c>
      <c r="AB1034" s="304">
        <v>44499</v>
      </c>
      <c r="AC1034" s="1">
        <v>1</v>
      </c>
      <c r="AD1034" s="1" t="s">
        <v>3016</v>
      </c>
      <c r="AE1034" s="1">
        <v>1</v>
      </c>
      <c r="AF1034" s="1">
        <v>30</v>
      </c>
      <c r="AG1034" s="1">
        <v>0</v>
      </c>
      <c r="AH1034" s="1" t="s">
        <v>1454</v>
      </c>
      <c r="AI1034" s="1" t="s">
        <v>1454</v>
      </c>
      <c r="AJ1034" s="1" t="s">
        <v>1454</v>
      </c>
      <c r="AK1034" s="1" t="s">
        <v>1454</v>
      </c>
      <c r="AL1034" s="1" t="s">
        <v>1454</v>
      </c>
      <c r="AM1034" s="1" t="s">
        <v>1454</v>
      </c>
      <c r="AN1034" s="1">
        <v>1</v>
      </c>
      <c r="AO1034" s="1">
        <v>1</v>
      </c>
      <c r="AP1034" s="1" t="s">
        <v>3086</v>
      </c>
      <c r="AQ1034" s="1" t="s">
        <v>1454</v>
      </c>
      <c r="AR1034" s="2">
        <v>277158</v>
      </c>
      <c r="AS1034" s="1" t="s">
        <v>3021</v>
      </c>
      <c r="AT1034" s="1">
        <v>44172</v>
      </c>
      <c r="AU1034" s="1">
        <v>0</v>
      </c>
      <c r="AV1034" s="1">
        <v>0</v>
      </c>
      <c r="AW1034" s="1">
        <v>0</v>
      </c>
      <c r="AX1034" s="1" t="s">
        <v>1454</v>
      </c>
      <c r="AY1034" s="1">
        <v>900891513</v>
      </c>
      <c r="AZ1034" s="1" t="s">
        <v>3032</v>
      </c>
      <c r="BA1034" s="1">
        <v>0</v>
      </c>
    </row>
    <row r="1035" spans="1:53" x14ac:dyDescent="0.25">
      <c r="A1035" s="309">
        <f t="shared" si="16"/>
        <v>2284436</v>
      </c>
      <c r="B1035" s="1" t="s">
        <v>2639</v>
      </c>
      <c r="C1035" s="1">
        <v>1113663085</v>
      </c>
      <c r="D1035" s="1">
        <v>144105</v>
      </c>
      <c r="E1035" s="1">
        <v>4</v>
      </c>
      <c r="F1035" s="1">
        <v>1.11366308512038E+18</v>
      </c>
      <c r="G1035" s="304">
        <v>44413</v>
      </c>
      <c r="H1035" s="304">
        <v>45503</v>
      </c>
      <c r="I1035" s="1">
        <v>0</v>
      </c>
      <c r="J1035" s="1">
        <v>1</v>
      </c>
      <c r="K1035" s="1">
        <v>3</v>
      </c>
      <c r="L1035" s="1">
        <v>30</v>
      </c>
      <c r="M1035" s="1">
        <v>2</v>
      </c>
      <c r="N1035" s="305">
        <v>15.6</v>
      </c>
      <c r="O1035" s="305">
        <v>16765</v>
      </c>
      <c r="P1035" s="2">
        <v>3000000</v>
      </c>
      <c r="Q1035" s="2">
        <v>105768</v>
      </c>
      <c r="R1035" s="2">
        <v>2801541</v>
      </c>
      <c r="S1035" s="1">
        <v>0</v>
      </c>
      <c r="T1035" s="1">
        <v>0</v>
      </c>
      <c r="U1035" s="1">
        <v>0</v>
      </c>
      <c r="W1035" s="1">
        <v>0</v>
      </c>
      <c r="X1035" s="1">
        <v>0</v>
      </c>
      <c r="Y1035" s="1">
        <v>0</v>
      </c>
      <c r="AB1035" s="304">
        <v>44499</v>
      </c>
      <c r="AC1035" s="1">
        <v>1</v>
      </c>
      <c r="AD1035" s="1" t="s">
        <v>3016</v>
      </c>
      <c r="AE1035" s="1">
        <v>1</v>
      </c>
      <c r="AF1035" s="1">
        <v>30</v>
      </c>
      <c r="AG1035" s="1">
        <v>0</v>
      </c>
      <c r="AH1035" s="1" t="s">
        <v>1454</v>
      </c>
      <c r="AI1035" s="1" t="s">
        <v>1454</v>
      </c>
      <c r="AJ1035" s="1" t="s">
        <v>1454</v>
      </c>
      <c r="AK1035" s="1" t="s">
        <v>1454</v>
      </c>
      <c r="AL1035" s="1" t="s">
        <v>1454</v>
      </c>
      <c r="AM1035" s="1" t="s">
        <v>1454</v>
      </c>
      <c r="AN1035" s="1">
        <v>1</v>
      </c>
      <c r="AO1035" s="1">
        <v>1</v>
      </c>
      <c r="AP1035" s="1" t="s">
        <v>3086</v>
      </c>
      <c r="AQ1035" s="1" t="s">
        <v>1454</v>
      </c>
      <c r="AR1035" s="2">
        <v>517105</v>
      </c>
      <c r="AS1035" s="1" t="s">
        <v>3021</v>
      </c>
      <c r="AT1035" s="1">
        <v>44413</v>
      </c>
      <c r="AU1035" s="1">
        <v>0</v>
      </c>
      <c r="AV1035" s="1">
        <v>0</v>
      </c>
      <c r="AW1035" s="1">
        <v>0</v>
      </c>
      <c r="AX1035" s="1" t="s">
        <v>1454</v>
      </c>
      <c r="AY1035" s="1">
        <v>900891513</v>
      </c>
      <c r="AZ1035" s="1" t="s">
        <v>3032</v>
      </c>
      <c r="BA1035" s="1">
        <v>0</v>
      </c>
    </row>
    <row r="1036" spans="1:53" x14ac:dyDescent="0.25">
      <c r="A1036" s="309">
        <f t="shared" si="16"/>
        <v>4131023</v>
      </c>
      <c r="B1036" s="1" t="s">
        <v>2639</v>
      </c>
      <c r="C1036" s="1">
        <v>29671333</v>
      </c>
      <c r="D1036" s="1">
        <v>144105</v>
      </c>
      <c r="E1036" s="1">
        <v>4</v>
      </c>
      <c r="F1036" s="1">
        <v>2.96713331203895E+16</v>
      </c>
      <c r="G1036" s="304">
        <v>44469</v>
      </c>
      <c r="H1036" s="304">
        <v>45930</v>
      </c>
      <c r="I1036" s="1">
        <v>0</v>
      </c>
      <c r="J1036" s="1">
        <v>1</v>
      </c>
      <c r="K1036" s="1">
        <v>1</v>
      </c>
      <c r="L1036" s="1">
        <v>30</v>
      </c>
      <c r="M1036" s="1">
        <v>2</v>
      </c>
      <c r="N1036" s="305">
        <v>15.6</v>
      </c>
      <c r="O1036" s="305">
        <v>16765</v>
      </c>
      <c r="P1036" s="2">
        <v>5000000</v>
      </c>
      <c r="Q1036" s="2">
        <v>142214</v>
      </c>
      <c r="R1036" s="2">
        <v>4925286</v>
      </c>
      <c r="S1036" s="1">
        <v>0</v>
      </c>
      <c r="T1036" s="1">
        <v>0</v>
      </c>
      <c r="U1036" s="1">
        <v>0</v>
      </c>
      <c r="W1036" s="1">
        <v>0</v>
      </c>
      <c r="X1036" s="1">
        <v>0</v>
      </c>
      <c r="Y1036" s="1">
        <v>0</v>
      </c>
      <c r="AB1036" s="304">
        <v>44499</v>
      </c>
      <c r="AC1036" s="1">
        <v>1</v>
      </c>
      <c r="AD1036" s="1" t="s">
        <v>3016</v>
      </c>
      <c r="AE1036" s="1">
        <v>1</v>
      </c>
      <c r="AF1036" s="1">
        <v>30</v>
      </c>
      <c r="AG1036" s="1">
        <v>0</v>
      </c>
      <c r="AH1036" s="1" t="s">
        <v>1454</v>
      </c>
      <c r="AI1036" s="1" t="s">
        <v>1454</v>
      </c>
      <c r="AJ1036" s="1" t="s">
        <v>1454</v>
      </c>
      <c r="AK1036" s="1" t="s">
        <v>1454</v>
      </c>
      <c r="AL1036" s="1" t="s">
        <v>1454</v>
      </c>
      <c r="AM1036" s="1" t="s">
        <v>1454</v>
      </c>
      <c r="AN1036" s="1">
        <v>1</v>
      </c>
      <c r="AO1036" s="1">
        <v>1</v>
      </c>
      <c r="AP1036" s="1" t="s">
        <v>3086</v>
      </c>
      <c r="AQ1036" s="1" t="s">
        <v>1454</v>
      </c>
      <c r="AR1036" s="2">
        <v>794263</v>
      </c>
      <c r="AS1036" s="1" t="s">
        <v>3021</v>
      </c>
      <c r="AT1036" s="1">
        <v>44469</v>
      </c>
      <c r="AU1036" s="1">
        <v>0</v>
      </c>
      <c r="AV1036" s="1">
        <v>0</v>
      </c>
      <c r="AW1036" s="1">
        <v>0</v>
      </c>
      <c r="AX1036" s="1" t="s">
        <v>1454</v>
      </c>
      <c r="AY1036" s="1">
        <v>900891513</v>
      </c>
      <c r="AZ1036" s="1" t="s">
        <v>3032</v>
      </c>
      <c r="BA1036" s="1">
        <v>0</v>
      </c>
    </row>
    <row r="1037" spans="1:53" x14ac:dyDescent="0.25">
      <c r="A1037" s="309">
        <f t="shared" si="16"/>
        <v>1260672</v>
      </c>
      <c r="B1037" s="1" t="s">
        <v>2639</v>
      </c>
      <c r="C1037" s="1">
        <v>1130590601</v>
      </c>
      <c r="D1037" s="1">
        <v>144105</v>
      </c>
      <c r="E1037" s="1">
        <v>4</v>
      </c>
      <c r="F1037" s="1">
        <v>1.1305906011246799E+18</v>
      </c>
      <c r="G1037" s="304">
        <v>44389</v>
      </c>
      <c r="H1037" s="304">
        <v>45107</v>
      </c>
      <c r="I1037" s="1">
        <v>0</v>
      </c>
      <c r="J1037" s="1">
        <v>1</v>
      </c>
      <c r="K1037" s="1">
        <v>4</v>
      </c>
      <c r="L1037" s="1">
        <v>30</v>
      </c>
      <c r="M1037" s="1">
        <v>2</v>
      </c>
      <c r="N1037" s="305">
        <v>19.2</v>
      </c>
      <c r="O1037" s="305">
        <v>20983</v>
      </c>
      <c r="P1037" s="2">
        <v>1800000</v>
      </c>
      <c r="Q1037" s="2">
        <v>91437</v>
      </c>
      <c r="R1037" s="2">
        <v>1546872</v>
      </c>
      <c r="S1037" s="1">
        <v>0</v>
      </c>
      <c r="T1037" s="1">
        <v>0</v>
      </c>
      <c r="U1037" s="1">
        <v>0</v>
      </c>
      <c r="W1037" s="1">
        <v>0</v>
      </c>
      <c r="X1037" s="1">
        <v>0</v>
      </c>
      <c r="Y1037" s="1">
        <v>0</v>
      </c>
      <c r="AB1037" s="304">
        <v>44499</v>
      </c>
      <c r="AC1037" s="1">
        <v>1</v>
      </c>
      <c r="AD1037" s="1" t="s">
        <v>3016</v>
      </c>
      <c r="AE1037" s="1">
        <v>1</v>
      </c>
      <c r="AF1037" s="1">
        <v>30</v>
      </c>
      <c r="AG1037" s="1">
        <v>0</v>
      </c>
      <c r="AH1037" s="1" t="s">
        <v>1454</v>
      </c>
      <c r="AI1037" s="1" t="s">
        <v>1454</v>
      </c>
      <c r="AJ1037" s="1" t="s">
        <v>1454</v>
      </c>
      <c r="AK1037" s="1" t="s">
        <v>1454</v>
      </c>
      <c r="AL1037" s="1" t="s">
        <v>1454</v>
      </c>
      <c r="AM1037" s="1" t="s">
        <v>1454</v>
      </c>
      <c r="AN1037" s="1">
        <v>1</v>
      </c>
      <c r="AO1037" s="1">
        <v>1</v>
      </c>
      <c r="AP1037" s="1" t="s">
        <v>3086</v>
      </c>
      <c r="AQ1037" s="1" t="s">
        <v>1454</v>
      </c>
      <c r="AR1037" s="2">
        <v>286200</v>
      </c>
      <c r="AS1037" s="1" t="s">
        <v>3018</v>
      </c>
      <c r="AT1037" s="1">
        <v>44389</v>
      </c>
      <c r="AU1037" s="1">
        <v>0</v>
      </c>
      <c r="AV1037" s="1">
        <v>0</v>
      </c>
      <c r="AW1037" s="1">
        <v>0</v>
      </c>
      <c r="AX1037" s="1" t="s">
        <v>1454</v>
      </c>
      <c r="AY1037" s="1">
        <v>0</v>
      </c>
      <c r="AZ1037" s="1" t="s">
        <v>3087</v>
      </c>
      <c r="BA1037" s="1">
        <v>0</v>
      </c>
    </row>
    <row r="1038" spans="1:53" x14ac:dyDescent="0.25">
      <c r="A1038" s="309">
        <f t="shared" si="16"/>
        <v>1452063</v>
      </c>
      <c r="B1038" s="1" t="s">
        <v>2639</v>
      </c>
      <c r="C1038" s="1">
        <v>1234188888</v>
      </c>
      <c r="D1038" s="1">
        <v>144105</v>
      </c>
      <c r="E1038" s="1">
        <v>4</v>
      </c>
      <c r="F1038" s="1">
        <v>1.2341888881246799E+18</v>
      </c>
      <c r="G1038" s="304">
        <v>44481</v>
      </c>
      <c r="H1038" s="304">
        <v>45199</v>
      </c>
      <c r="I1038" s="1">
        <v>0</v>
      </c>
      <c r="J1038" s="1">
        <v>1</v>
      </c>
      <c r="K1038" s="1">
        <v>1</v>
      </c>
      <c r="L1038" s="1">
        <v>30</v>
      </c>
      <c r="M1038" s="1">
        <v>2</v>
      </c>
      <c r="N1038" s="305">
        <v>19.2</v>
      </c>
      <c r="O1038" s="305">
        <v>20983</v>
      </c>
      <c r="P1038" s="2">
        <v>1800000</v>
      </c>
      <c r="Q1038" s="2">
        <v>91437</v>
      </c>
      <c r="R1038" s="2">
        <v>1738263</v>
      </c>
      <c r="S1038" s="1">
        <v>0</v>
      </c>
      <c r="T1038" s="1">
        <v>0</v>
      </c>
      <c r="U1038" s="1">
        <v>0</v>
      </c>
      <c r="W1038" s="1">
        <v>0</v>
      </c>
      <c r="X1038" s="1">
        <v>0</v>
      </c>
      <c r="Y1038" s="1">
        <v>0</v>
      </c>
      <c r="AB1038" s="304">
        <v>44499</v>
      </c>
      <c r="AC1038" s="1">
        <v>1</v>
      </c>
      <c r="AD1038" s="1" t="s">
        <v>3016</v>
      </c>
      <c r="AE1038" s="1">
        <v>1</v>
      </c>
      <c r="AF1038" s="1">
        <v>30</v>
      </c>
      <c r="AG1038" s="1">
        <v>0</v>
      </c>
      <c r="AH1038" s="1" t="s">
        <v>1454</v>
      </c>
      <c r="AI1038" s="1" t="s">
        <v>1454</v>
      </c>
      <c r="AJ1038" s="1" t="s">
        <v>1454</v>
      </c>
      <c r="AK1038" s="1" t="s">
        <v>1454</v>
      </c>
      <c r="AL1038" s="1" t="s">
        <v>1454</v>
      </c>
      <c r="AM1038" s="1" t="s">
        <v>1454</v>
      </c>
      <c r="AN1038" s="1">
        <v>1</v>
      </c>
      <c r="AO1038" s="1">
        <v>1</v>
      </c>
      <c r="AP1038" s="1" t="s">
        <v>3086</v>
      </c>
      <c r="AQ1038" s="1" t="s">
        <v>1454</v>
      </c>
      <c r="AR1038" s="2">
        <v>286200</v>
      </c>
      <c r="AS1038" s="1" t="s">
        <v>3018</v>
      </c>
      <c r="AT1038" s="1">
        <v>44481</v>
      </c>
      <c r="AU1038" s="1">
        <v>0</v>
      </c>
      <c r="AV1038" s="1">
        <v>0</v>
      </c>
      <c r="AW1038" s="1">
        <v>0</v>
      </c>
      <c r="AX1038" s="1" t="s">
        <v>1454</v>
      </c>
      <c r="AY1038" s="1">
        <v>0</v>
      </c>
      <c r="AZ1038" s="1" t="s">
        <v>3087</v>
      </c>
      <c r="BA1038" s="1">
        <v>0</v>
      </c>
    </row>
    <row r="1039" spans="1:53" x14ac:dyDescent="0.25">
      <c r="A1039" s="309">
        <f t="shared" si="16"/>
        <v>6420993</v>
      </c>
      <c r="B1039" s="1" t="s">
        <v>2639</v>
      </c>
      <c r="C1039" s="1">
        <v>38683726</v>
      </c>
      <c r="D1039" s="1">
        <v>144105</v>
      </c>
      <c r="E1039" s="1">
        <v>4</v>
      </c>
      <c r="F1039" s="1">
        <v>3.8683726120388096E+16</v>
      </c>
      <c r="G1039" s="304">
        <v>44012</v>
      </c>
      <c r="H1039" s="304">
        <v>46203</v>
      </c>
      <c r="I1039" s="1">
        <v>0</v>
      </c>
      <c r="J1039" s="1">
        <v>1</v>
      </c>
      <c r="K1039" s="1">
        <v>16</v>
      </c>
      <c r="L1039" s="1">
        <v>30</v>
      </c>
      <c r="M1039" s="1">
        <v>2</v>
      </c>
      <c r="N1039" s="305">
        <v>18</v>
      </c>
      <c r="O1039" s="305">
        <v>19562</v>
      </c>
      <c r="P1039" s="2">
        <v>10000000</v>
      </c>
      <c r="Q1039" s="2">
        <v>229709</v>
      </c>
      <c r="R1039" s="2">
        <v>8611099</v>
      </c>
      <c r="S1039" s="1">
        <v>0</v>
      </c>
      <c r="T1039" s="1">
        <v>0</v>
      </c>
      <c r="U1039" s="1">
        <v>0</v>
      </c>
      <c r="W1039" s="1">
        <v>0</v>
      </c>
      <c r="X1039" s="1">
        <v>0</v>
      </c>
      <c r="Y1039" s="1">
        <v>0</v>
      </c>
      <c r="AB1039" s="304">
        <v>44499</v>
      </c>
      <c r="AC1039" s="1">
        <v>1</v>
      </c>
      <c r="AD1039" s="1" t="s">
        <v>3016</v>
      </c>
      <c r="AE1039" s="1">
        <v>1</v>
      </c>
      <c r="AF1039" s="1">
        <v>30</v>
      </c>
      <c r="AG1039" s="1">
        <v>0</v>
      </c>
      <c r="AH1039" s="1" t="s">
        <v>1454</v>
      </c>
      <c r="AI1039" s="1" t="s">
        <v>1454</v>
      </c>
      <c r="AJ1039" s="1" t="s">
        <v>1454</v>
      </c>
      <c r="AK1039" s="1" t="s">
        <v>1454</v>
      </c>
      <c r="AL1039" s="1" t="s">
        <v>1454</v>
      </c>
      <c r="AM1039" s="1" t="s">
        <v>1454</v>
      </c>
      <c r="AN1039" s="1">
        <v>1</v>
      </c>
      <c r="AO1039" s="1">
        <v>1</v>
      </c>
      <c r="AP1039" s="1" t="s">
        <v>3086</v>
      </c>
      <c r="AQ1039" s="1" t="s">
        <v>1454</v>
      </c>
      <c r="AR1039" s="2">
        <v>2190106</v>
      </c>
      <c r="AS1039" s="1" t="s">
        <v>3021</v>
      </c>
      <c r="AT1039" s="1">
        <v>44012</v>
      </c>
      <c r="AU1039" s="1">
        <v>0</v>
      </c>
      <c r="AV1039" s="1">
        <v>0</v>
      </c>
      <c r="AW1039" s="1">
        <v>0</v>
      </c>
      <c r="AX1039" s="1" t="s">
        <v>1454</v>
      </c>
      <c r="AY1039" s="1">
        <v>800087565</v>
      </c>
      <c r="AZ1039" s="1" t="s">
        <v>3088</v>
      </c>
      <c r="BA1039" s="1">
        <v>0</v>
      </c>
    </row>
    <row r="1040" spans="1:53" x14ac:dyDescent="0.25">
      <c r="A1040" s="309">
        <f t="shared" si="16"/>
        <v>1567096</v>
      </c>
      <c r="B1040" s="1" t="s">
        <v>2639</v>
      </c>
      <c r="C1040" s="1">
        <v>38683726</v>
      </c>
      <c r="D1040" s="1">
        <v>144105</v>
      </c>
      <c r="E1040" s="1">
        <v>4</v>
      </c>
      <c r="F1040" s="1">
        <v>3.86837261246884E+16</v>
      </c>
      <c r="G1040" s="304">
        <v>44092</v>
      </c>
      <c r="H1040" s="304">
        <v>44834</v>
      </c>
      <c r="I1040" s="1">
        <v>0</v>
      </c>
      <c r="J1040" s="1">
        <v>1</v>
      </c>
      <c r="K1040" s="1">
        <v>1</v>
      </c>
      <c r="L1040" s="1">
        <v>30</v>
      </c>
      <c r="M1040" s="1">
        <v>2</v>
      </c>
      <c r="N1040" s="305">
        <v>21.6</v>
      </c>
      <c r="O1040" s="305">
        <v>23872</v>
      </c>
      <c r="P1040" s="2">
        <v>2175000</v>
      </c>
      <c r="Q1040" s="2">
        <v>113050</v>
      </c>
      <c r="R1040" s="2">
        <v>2101609</v>
      </c>
      <c r="S1040" s="1">
        <v>0</v>
      </c>
      <c r="T1040" s="1">
        <v>0</v>
      </c>
      <c r="U1040" s="1">
        <v>0</v>
      </c>
      <c r="W1040" s="1">
        <v>0</v>
      </c>
      <c r="X1040" s="1">
        <v>0</v>
      </c>
      <c r="Y1040" s="1">
        <v>0</v>
      </c>
      <c r="AB1040" s="304">
        <v>44499</v>
      </c>
      <c r="AC1040" s="1">
        <v>1</v>
      </c>
      <c r="AD1040" s="1" t="s">
        <v>3016</v>
      </c>
      <c r="AE1040" s="1">
        <v>1</v>
      </c>
      <c r="AF1040" s="1">
        <v>30</v>
      </c>
      <c r="AG1040" s="1">
        <v>0</v>
      </c>
      <c r="AH1040" s="1" t="s">
        <v>1454</v>
      </c>
      <c r="AI1040" s="1" t="s">
        <v>1454</v>
      </c>
      <c r="AJ1040" s="1" t="s">
        <v>1454</v>
      </c>
      <c r="AK1040" s="1" t="s">
        <v>1454</v>
      </c>
      <c r="AL1040" s="1" t="s">
        <v>1454</v>
      </c>
      <c r="AM1040" s="1" t="s">
        <v>1454</v>
      </c>
      <c r="AN1040" s="1">
        <v>1</v>
      </c>
      <c r="AO1040" s="1">
        <v>1</v>
      </c>
      <c r="AP1040" s="1" t="s">
        <v>3086</v>
      </c>
      <c r="AQ1040" s="1" t="s">
        <v>1454</v>
      </c>
      <c r="AR1040" s="2">
        <v>534513</v>
      </c>
      <c r="AS1040" s="1" t="s">
        <v>3018</v>
      </c>
      <c r="AT1040" s="1">
        <v>44092</v>
      </c>
      <c r="AU1040" s="1">
        <v>0</v>
      </c>
      <c r="AV1040" s="1">
        <v>0</v>
      </c>
      <c r="AW1040" s="1">
        <v>0</v>
      </c>
      <c r="AX1040" s="1" t="s">
        <v>1454</v>
      </c>
      <c r="AY1040" s="1">
        <v>800087565</v>
      </c>
      <c r="AZ1040" s="1" t="s">
        <v>3088</v>
      </c>
      <c r="BA1040" s="1">
        <v>0</v>
      </c>
    </row>
    <row r="1041" spans="1:53" x14ac:dyDescent="0.25">
      <c r="A1041" s="309">
        <f t="shared" si="16"/>
        <v>1163728</v>
      </c>
      <c r="B1041" s="1" t="s">
        <v>2639</v>
      </c>
      <c r="C1041" s="1">
        <v>1130631017</v>
      </c>
      <c r="D1041" s="1">
        <v>144225</v>
      </c>
      <c r="E1041" s="1">
        <v>4</v>
      </c>
      <c r="F1041" s="1">
        <v>1.13063101710498E+18</v>
      </c>
      <c r="G1041" s="304">
        <v>43495</v>
      </c>
      <c r="H1041" s="304">
        <v>44408</v>
      </c>
      <c r="I1041" s="1">
        <v>690</v>
      </c>
      <c r="J1041" s="1">
        <v>1</v>
      </c>
      <c r="K1041" s="1">
        <v>9</v>
      </c>
      <c r="L1041" s="1">
        <v>30</v>
      </c>
      <c r="M1041" s="1">
        <v>2</v>
      </c>
      <c r="N1041" s="1">
        <v>18</v>
      </c>
      <c r="O1041" s="1">
        <v>19562</v>
      </c>
      <c r="P1041" s="2">
        <v>1559852</v>
      </c>
      <c r="Q1041" s="2">
        <v>65191</v>
      </c>
      <c r="R1041" s="2">
        <v>1163728</v>
      </c>
      <c r="S1041" s="1">
        <v>45413</v>
      </c>
      <c r="T1041" s="1">
        <v>0</v>
      </c>
      <c r="U1041" s="1">
        <v>0</v>
      </c>
      <c r="W1041" s="1">
        <v>1163728</v>
      </c>
      <c r="X1041" s="1">
        <v>45413</v>
      </c>
      <c r="Y1041" s="1">
        <v>151455</v>
      </c>
      <c r="AB1041" s="304">
        <v>43782</v>
      </c>
      <c r="AC1041" s="1">
        <v>1</v>
      </c>
      <c r="AD1041" s="1" t="s">
        <v>3016</v>
      </c>
      <c r="AE1041" s="1">
        <v>1</v>
      </c>
      <c r="AF1041" s="1">
        <v>30</v>
      </c>
      <c r="AG1041" s="1">
        <v>1163728</v>
      </c>
      <c r="AH1041" s="1" t="s">
        <v>1454</v>
      </c>
      <c r="AI1041" s="1" t="s">
        <v>1454</v>
      </c>
      <c r="AJ1041" s="1" t="s">
        <v>1454</v>
      </c>
      <c r="AK1041" s="1" t="s">
        <v>1454</v>
      </c>
      <c r="AL1041" s="1" t="s">
        <v>1454</v>
      </c>
      <c r="AM1041" s="1" t="s">
        <v>1454</v>
      </c>
      <c r="AN1041" s="1">
        <v>1</v>
      </c>
      <c r="AO1041" s="1">
        <v>1</v>
      </c>
      <c r="AP1041" s="1" t="s">
        <v>3086</v>
      </c>
      <c r="AQ1041" s="1" t="s">
        <v>1454</v>
      </c>
      <c r="AR1041" s="2">
        <v>0</v>
      </c>
      <c r="AS1041" s="1" t="s">
        <v>3017</v>
      </c>
      <c r="AT1041" s="1">
        <v>43502</v>
      </c>
      <c r="AU1041" s="1">
        <v>0</v>
      </c>
      <c r="AV1041" s="1">
        <v>0</v>
      </c>
      <c r="AW1041" s="1">
        <v>0</v>
      </c>
      <c r="AX1041" s="1" t="s">
        <v>1454</v>
      </c>
      <c r="AY1041" s="1">
        <v>1</v>
      </c>
      <c r="AZ1041" s="1" t="s">
        <v>3089</v>
      </c>
      <c r="BA1041" s="1">
        <v>0</v>
      </c>
    </row>
    <row r="1042" spans="1:53" x14ac:dyDescent="0.25">
      <c r="A1042" s="309">
        <f t="shared" si="16"/>
        <v>245037</v>
      </c>
      <c r="B1042" s="1" t="s">
        <v>2639</v>
      </c>
      <c r="C1042" s="1">
        <v>66778898</v>
      </c>
      <c r="D1042" s="1">
        <v>144105</v>
      </c>
      <c r="E1042" s="1">
        <v>4</v>
      </c>
      <c r="F1042" s="1">
        <v>6.6778898108389296E+16</v>
      </c>
      <c r="G1042" s="304">
        <v>44410</v>
      </c>
      <c r="H1042" s="304">
        <v>44560</v>
      </c>
      <c r="I1042" s="1">
        <v>0</v>
      </c>
      <c r="J1042" s="1">
        <v>2</v>
      </c>
      <c r="K1042" s="1">
        <v>0</v>
      </c>
      <c r="L1042" s="1">
        <v>30</v>
      </c>
      <c r="M1042" s="1">
        <v>2</v>
      </c>
      <c r="N1042" s="305">
        <v>19.2</v>
      </c>
      <c r="O1042" s="305">
        <v>20983</v>
      </c>
      <c r="P1042" s="2">
        <v>400000</v>
      </c>
      <c r="Q1042" s="2">
        <v>0</v>
      </c>
      <c r="R1042" s="2">
        <v>400000</v>
      </c>
      <c r="S1042" s="1">
        <v>0</v>
      </c>
      <c r="T1042" s="1">
        <v>0</v>
      </c>
      <c r="U1042" s="1">
        <v>0</v>
      </c>
      <c r="W1042" s="1">
        <v>0</v>
      </c>
      <c r="X1042" s="1">
        <v>0</v>
      </c>
      <c r="Y1042" s="1">
        <v>0</v>
      </c>
      <c r="Z1042" s="1">
        <v>400000</v>
      </c>
      <c r="AA1042" s="1">
        <v>12</v>
      </c>
      <c r="AB1042" s="304">
        <v>44410</v>
      </c>
      <c r="AC1042" s="1">
        <v>1</v>
      </c>
      <c r="AD1042" s="1" t="s">
        <v>3016</v>
      </c>
      <c r="AE1042" s="1">
        <v>1</v>
      </c>
      <c r="AF1042" s="1">
        <v>30</v>
      </c>
      <c r="AG1042" s="1">
        <v>0</v>
      </c>
      <c r="AH1042" s="1" t="s">
        <v>1454</v>
      </c>
      <c r="AI1042" s="1" t="s">
        <v>1454</v>
      </c>
      <c r="AJ1042" s="1" t="s">
        <v>1454</v>
      </c>
      <c r="AK1042" s="1" t="s">
        <v>1454</v>
      </c>
      <c r="AL1042" s="1" t="s">
        <v>1454</v>
      </c>
      <c r="AM1042" s="1" t="s">
        <v>1454</v>
      </c>
      <c r="AN1042" s="1">
        <v>1</v>
      </c>
      <c r="AO1042" s="1">
        <v>1</v>
      </c>
      <c r="AP1042" s="1" t="s">
        <v>3086</v>
      </c>
      <c r="AQ1042" s="1" t="s">
        <v>1454</v>
      </c>
      <c r="AR1042" s="2">
        <v>154963</v>
      </c>
      <c r="AS1042" s="1" t="s">
        <v>3044</v>
      </c>
      <c r="AT1042" s="1">
        <v>44410</v>
      </c>
      <c r="AU1042" s="1">
        <v>0</v>
      </c>
      <c r="AV1042" s="1">
        <v>0</v>
      </c>
      <c r="AW1042" s="1">
        <v>0</v>
      </c>
      <c r="AX1042" s="1" t="s">
        <v>1454</v>
      </c>
      <c r="AY1042" s="1">
        <v>0</v>
      </c>
      <c r="AZ1042" s="1">
        <v>0</v>
      </c>
      <c r="BA1042" s="1">
        <v>0</v>
      </c>
    </row>
    <row r="1043" spans="1:53" x14ac:dyDescent="0.25">
      <c r="A1043" s="309">
        <f t="shared" si="16"/>
        <v>743376</v>
      </c>
      <c r="B1043" s="1" t="s">
        <v>2639</v>
      </c>
      <c r="C1043" s="1">
        <v>66778898</v>
      </c>
      <c r="D1043" s="1">
        <v>144105</v>
      </c>
      <c r="E1043" s="1">
        <v>4</v>
      </c>
      <c r="F1043" s="1">
        <v>6.67788981255888E+16</v>
      </c>
      <c r="G1043" s="304">
        <v>44231</v>
      </c>
      <c r="H1043" s="304">
        <v>45322</v>
      </c>
      <c r="I1043" s="1">
        <v>0</v>
      </c>
      <c r="J1043" s="1">
        <v>1</v>
      </c>
      <c r="K1043" s="1">
        <v>9</v>
      </c>
      <c r="L1043" s="1">
        <v>30</v>
      </c>
      <c r="M1043" s="1">
        <v>2</v>
      </c>
      <c r="N1043" s="305">
        <v>10.199999999999999</v>
      </c>
      <c r="O1043" s="305">
        <v>10691</v>
      </c>
      <c r="P1043" s="2">
        <v>1557000</v>
      </c>
      <c r="Q1043" s="2">
        <v>50827</v>
      </c>
      <c r="R1043" s="2">
        <v>1213494</v>
      </c>
      <c r="S1043" s="1">
        <v>0</v>
      </c>
      <c r="T1043" s="1">
        <v>0</v>
      </c>
      <c r="U1043" s="1">
        <v>0</v>
      </c>
      <c r="W1043" s="1">
        <v>0</v>
      </c>
      <c r="X1043" s="1">
        <v>0</v>
      </c>
      <c r="Y1043" s="1">
        <v>0</v>
      </c>
      <c r="AB1043" s="304">
        <v>44499</v>
      </c>
      <c r="AC1043" s="1">
        <v>1</v>
      </c>
      <c r="AD1043" s="1" t="s">
        <v>3016</v>
      </c>
      <c r="AE1043" s="1">
        <v>1</v>
      </c>
      <c r="AF1043" s="1">
        <v>30</v>
      </c>
      <c r="AG1043" s="1">
        <v>0</v>
      </c>
      <c r="AH1043" s="1" t="s">
        <v>1454</v>
      </c>
      <c r="AI1043" s="1" t="s">
        <v>1454</v>
      </c>
      <c r="AJ1043" s="1" t="s">
        <v>1454</v>
      </c>
      <c r="AK1043" s="1" t="s">
        <v>1454</v>
      </c>
      <c r="AL1043" s="1" t="s">
        <v>1454</v>
      </c>
      <c r="AM1043" s="1" t="s">
        <v>1454</v>
      </c>
      <c r="AN1043" s="1">
        <v>1</v>
      </c>
      <c r="AO1043" s="1">
        <v>1</v>
      </c>
      <c r="AP1043" s="1" t="s">
        <v>3086</v>
      </c>
      <c r="AQ1043" s="1" t="s">
        <v>1454</v>
      </c>
      <c r="AR1043" s="2">
        <v>470118</v>
      </c>
      <c r="AS1043" s="1" t="s">
        <v>3031</v>
      </c>
      <c r="AT1043" s="1">
        <v>44231</v>
      </c>
      <c r="AU1043" s="1">
        <v>0</v>
      </c>
      <c r="AV1043" s="1">
        <v>0</v>
      </c>
      <c r="AW1043" s="1">
        <v>0</v>
      </c>
      <c r="AX1043" s="1" t="s">
        <v>1454</v>
      </c>
      <c r="AY1043" s="1">
        <v>0</v>
      </c>
      <c r="AZ1043" s="1">
        <v>0</v>
      </c>
      <c r="BA1043" s="1">
        <v>0</v>
      </c>
    </row>
    <row r="1044" spans="1:53" x14ac:dyDescent="0.25">
      <c r="A1044" s="309">
        <f t="shared" si="16"/>
        <v>3022960</v>
      </c>
      <c r="B1044" s="1" t="s">
        <v>2639</v>
      </c>
      <c r="C1044" s="1">
        <v>66778898</v>
      </c>
      <c r="D1044" s="1">
        <v>144105</v>
      </c>
      <c r="E1044" s="1">
        <v>4</v>
      </c>
      <c r="F1044" s="1">
        <v>6.6778898117788096E+16</v>
      </c>
      <c r="G1044" s="304">
        <v>44014</v>
      </c>
      <c r="H1044" s="304">
        <v>46568</v>
      </c>
      <c r="I1044" s="1">
        <v>0</v>
      </c>
      <c r="J1044" s="1">
        <v>1</v>
      </c>
      <c r="K1044" s="1">
        <v>16</v>
      </c>
      <c r="L1044" s="1">
        <v>30</v>
      </c>
      <c r="M1044" s="1">
        <v>2</v>
      </c>
      <c r="N1044" s="305">
        <v>18</v>
      </c>
      <c r="O1044" s="305">
        <v>19562</v>
      </c>
      <c r="P1044" s="2">
        <v>5525000</v>
      </c>
      <c r="Q1044" s="2">
        <v>117058</v>
      </c>
      <c r="R1044" s="2">
        <v>4934705</v>
      </c>
      <c r="S1044" s="1">
        <v>0</v>
      </c>
      <c r="T1044" s="1">
        <v>0</v>
      </c>
      <c r="U1044" s="1">
        <v>0</v>
      </c>
      <c r="W1044" s="1">
        <v>0</v>
      </c>
      <c r="X1044" s="1">
        <v>0</v>
      </c>
      <c r="Y1044" s="1">
        <v>0</v>
      </c>
      <c r="AB1044" s="304">
        <v>44499</v>
      </c>
      <c r="AC1044" s="1">
        <v>1</v>
      </c>
      <c r="AD1044" s="1" t="s">
        <v>3016</v>
      </c>
      <c r="AE1044" s="1">
        <v>1</v>
      </c>
      <c r="AF1044" s="1">
        <v>30</v>
      </c>
      <c r="AG1044" s="1">
        <v>0</v>
      </c>
      <c r="AH1044" s="1" t="s">
        <v>1454</v>
      </c>
      <c r="AI1044" s="1" t="s">
        <v>1454</v>
      </c>
      <c r="AJ1044" s="1" t="s">
        <v>1454</v>
      </c>
      <c r="AK1044" s="1" t="s">
        <v>1454</v>
      </c>
      <c r="AL1044" s="1" t="s">
        <v>1454</v>
      </c>
      <c r="AM1044" s="1" t="s">
        <v>1454</v>
      </c>
      <c r="AN1044" s="1">
        <v>1</v>
      </c>
      <c r="AO1044" s="1">
        <v>1</v>
      </c>
      <c r="AP1044" s="1" t="s">
        <v>3086</v>
      </c>
      <c r="AQ1044" s="1" t="s">
        <v>1454</v>
      </c>
      <c r="AR1044" s="2">
        <v>1911745</v>
      </c>
      <c r="AS1044" s="1" t="s">
        <v>3026</v>
      </c>
      <c r="AT1044" s="1">
        <v>44014</v>
      </c>
      <c r="AU1044" s="1">
        <v>0</v>
      </c>
      <c r="AV1044" s="1">
        <v>0</v>
      </c>
      <c r="AW1044" s="1">
        <v>0</v>
      </c>
      <c r="AX1044" s="1" t="s">
        <v>1454</v>
      </c>
      <c r="AY1044" s="1">
        <v>0</v>
      </c>
      <c r="AZ1044" s="1">
        <v>0</v>
      </c>
      <c r="BA1044" s="1">
        <v>0</v>
      </c>
    </row>
    <row r="1045" spans="1:53" x14ac:dyDescent="0.25">
      <c r="A1045" s="309">
        <f t="shared" si="16"/>
        <v>5428887</v>
      </c>
      <c r="B1045" s="1" t="s">
        <v>2639</v>
      </c>
      <c r="C1045" s="1">
        <v>1130680231</v>
      </c>
      <c r="D1045" s="1">
        <v>144105</v>
      </c>
      <c r="E1045" s="1">
        <v>4</v>
      </c>
      <c r="F1045" s="1">
        <v>1.1306802311182799E+18</v>
      </c>
      <c r="G1045" s="304">
        <v>44356</v>
      </c>
      <c r="H1045" s="304">
        <v>46537</v>
      </c>
      <c r="I1045" s="1">
        <v>0</v>
      </c>
      <c r="J1045" s="1">
        <v>1</v>
      </c>
      <c r="K1045" s="1">
        <v>5</v>
      </c>
      <c r="L1045" s="1">
        <v>30</v>
      </c>
      <c r="M1045" s="1">
        <v>2</v>
      </c>
      <c r="N1045" s="305">
        <v>15.6</v>
      </c>
      <c r="O1045" s="305">
        <v>16765</v>
      </c>
      <c r="P1045" s="2">
        <v>7300000</v>
      </c>
      <c r="Q1045" s="2">
        <v>159155</v>
      </c>
      <c r="R1045" s="2">
        <v>6988682</v>
      </c>
      <c r="S1045" s="1">
        <v>0</v>
      </c>
      <c r="T1045" s="1">
        <v>0</v>
      </c>
      <c r="U1045" s="1">
        <v>0</v>
      </c>
      <c r="W1045" s="1">
        <v>0</v>
      </c>
      <c r="X1045" s="1">
        <v>0</v>
      </c>
      <c r="Y1045" s="1">
        <v>0</v>
      </c>
      <c r="AB1045" s="304">
        <v>44499</v>
      </c>
      <c r="AC1045" s="1">
        <v>1</v>
      </c>
      <c r="AD1045" s="1" t="s">
        <v>3016</v>
      </c>
      <c r="AE1045" s="1">
        <v>1</v>
      </c>
      <c r="AF1045" s="1">
        <v>30</v>
      </c>
      <c r="AG1045" s="1">
        <v>0</v>
      </c>
      <c r="AH1045" s="1" t="s">
        <v>1454</v>
      </c>
      <c r="AI1045" s="1" t="s">
        <v>1454</v>
      </c>
      <c r="AJ1045" s="1" t="s">
        <v>1454</v>
      </c>
      <c r="AK1045" s="1" t="s">
        <v>1454</v>
      </c>
      <c r="AL1045" s="1" t="s">
        <v>1454</v>
      </c>
      <c r="AM1045" s="1" t="s">
        <v>1454</v>
      </c>
      <c r="AN1045" s="1">
        <v>1</v>
      </c>
      <c r="AO1045" s="1">
        <v>1</v>
      </c>
      <c r="AP1045" s="1" t="s">
        <v>3086</v>
      </c>
      <c r="AQ1045" s="1" t="s">
        <v>1454</v>
      </c>
      <c r="AR1045" s="2">
        <v>1559795</v>
      </c>
      <c r="AS1045" s="1" t="s">
        <v>3024</v>
      </c>
      <c r="AT1045" s="1">
        <v>44356</v>
      </c>
      <c r="AU1045" s="1">
        <v>0</v>
      </c>
      <c r="AV1045" s="1">
        <v>0</v>
      </c>
      <c r="AW1045" s="1">
        <v>0</v>
      </c>
      <c r="AX1045" s="1" t="s">
        <v>1454</v>
      </c>
      <c r="AY1045" s="1">
        <v>0</v>
      </c>
      <c r="AZ1045" s="1">
        <v>0</v>
      </c>
      <c r="BA1045" s="1">
        <v>0</v>
      </c>
    </row>
    <row r="1046" spans="1:53" x14ac:dyDescent="0.25">
      <c r="A1046" s="309">
        <f t="shared" si="16"/>
        <v>548451</v>
      </c>
      <c r="B1046" s="1" t="s">
        <v>2639</v>
      </c>
      <c r="C1046" s="1">
        <v>14838153</v>
      </c>
      <c r="D1046" s="1">
        <v>144105</v>
      </c>
      <c r="E1046" s="1">
        <v>4</v>
      </c>
      <c r="F1046" s="1">
        <v>1.48381531246895E+16</v>
      </c>
      <c r="G1046" s="304">
        <v>44481</v>
      </c>
      <c r="H1046" s="304">
        <v>44711</v>
      </c>
      <c r="I1046" s="1">
        <v>0</v>
      </c>
      <c r="J1046" s="1">
        <v>1</v>
      </c>
      <c r="K1046" s="1">
        <v>0</v>
      </c>
      <c r="L1046" s="1">
        <v>30</v>
      </c>
      <c r="M1046" s="1">
        <v>2</v>
      </c>
      <c r="N1046" s="305">
        <v>19.2</v>
      </c>
      <c r="O1046" s="305">
        <v>20983</v>
      </c>
      <c r="P1046" s="2">
        <v>700000</v>
      </c>
      <c r="Q1046" s="2">
        <v>106708</v>
      </c>
      <c r="R1046" s="2">
        <v>700000</v>
      </c>
      <c r="S1046" s="1">
        <v>0</v>
      </c>
      <c r="T1046" s="1">
        <v>0</v>
      </c>
      <c r="U1046" s="1">
        <v>0</v>
      </c>
      <c r="W1046" s="1">
        <v>0</v>
      </c>
      <c r="X1046" s="1">
        <v>0</v>
      </c>
      <c r="Y1046" s="1">
        <v>0</v>
      </c>
      <c r="AB1046" s="304">
        <v>44481</v>
      </c>
      <c r="AC1046" s="1">
        <v>1</v>
      </c>
      <c r="AD1046" s="1" t="s">
        <v>3016</v>
      </c>
      <c r="AE1046" s="1">
        <v>1</v>
      </c>
      <c r="AF1046" s="1">
        <v>30</v>
      </c>
      <c r="AG1046" s="1">
        <v>0</v>
      </c>
      <c r="AH1046" s="1" t="s">
        <v>1454</v>
      </c>
      <c r="AI1046" s="1" t="s">
        <v>1454</v>
      </c>
      <c r="AJ1046" s="1" t="s">
        <v>1454</v>
      </c>
      <c r="AK1046" s="1" t="s">
        <v>1454</v>
      </c>
      <c r="AL1046" s="1" t="s">
        <v>1454</v>
      </c>
      <c r="AM1046" s="1" t="s">
        <v>1454</v>
      </c>
      <c r="AN1046" s="1">
        <v>1</v>
      </c>
      <c r="AO1046" s="1">
        <v>1</v>
      </c>
      <c r="AP1046" s="1" t="s">
        <v>3086</v>
      </c>
      <c r="AQ1046" s="1" t="s">
        <v>1454</v>
      </c>
      <c r="AR1046" s="2">
        <v>151549</v>
      </c>
      <c r="AS1046" s="1" t="s">
        <v>3018</v>
      </c>
      <c r="AT1046" s="1">
        <v>44481</v>
      </c>
      <c r="AU1046" s="1">
        <v>0</v>
      </c>
      <c r="AV1046" s="1">
        <v>0</v>
      </c>
      <c r="AW1046" s="1">
        <v>0</v>
      </c>
      <c r="AX1046" s="1" t="s">
        <v>1454</v>
      </c>
      <c r="AY1046" s="1">
        <v>890303093000</v>
      </c>
      <c r="AZ1046" s="1">
        <v>0</v>
      </c>
      <c r="BA1046" s="1">
        <v>0</v>
      </c>
    </row>
    <row r="1047" spans="1:53" x14ac:dyDescent="0.25">
      <c r="A1047" s="309">
        <f t="shared" si="16"/>
        <v>4897860</v>
      </c>
      <c r="B1047" s="1" t="s">
        <v>2639</v>
      </c>
      <c r="C1047" s="1">
        <v>14838153</v>
      </c>
      <c r="D1047" s="1">
        <v>144105</v>
      </c>
      <c r="E1047" s="1">
        <v>4</v>
      </c>
      <c r="F1047" s="1">
        <v>1.4838153117788E+16</v>
      </c>
      <c r="G1047" s="304">
        <v>43966</v>
      </c>
      <c r="H1047" s="304">
        <v>46537</v>
      </c>
      <c r="I1047" s="1">
        <v>0</v>
      </c>
      <c r="J1047" s="1">
        <v>1</v>
      </c>
      <c r="K1047" s="1">
        <v>16</v>
      </c>
      <c r="L1047" s="1">
        <v>30</v>
      </c>
      <c r="M1047" s="1">
        <v>2</v>
      </c>
      <c r="N1047" s="305">
        <v>18</v>
      </c>
      <c r="O1047" s="305">
        <v>19562</v>
      </c>
      <c r="P1047" s="2">
        <v>7000000</v>
      </c>
      <c r="Q1047" s="2">
        <v>148309</v>
      </c>
      <c r="R1047" s="2">
        <v>6251251</v>
      </c>
      <c r="S1047" s="1">
        <v>0</v>
      </c>
      <c r="T1047" s="1">
        <v>0</v>
      </c>
      <c r="U1047" s="1">
        <v>0</v>
      </c>
      <c r="W1047" s="1">
        <v>0</v>
      </c>
      <c r="X1047" s="1">
        <v>0</v>
      </c>
      <c r="Y1047" s="1">
        <v>0</v>
      </c>
      <c r="AB1047" s="304">
        <v>44498</v>
      </c>
      <c r="AC1047" s="1">
        <v>1</v>
      </c>
      <c r="AD1047" s="1" t="s">
        <v>3016</v>
      </c>
      <c r="AE1047" s="1">
        <v>1</v>
      </c>
      <c r="AF1047" s="1">
        <v>30</v>
      </c>
      <c r="AG1047" s="1">
        <v>0</v>
      </c>
      <c r="AH1047" s="1" t="s">
        <v>1454</v>
      </c>
      <c r="AI1047" s="1" t="s">
        <v>1454</v>
      </c>
      <c r="AJ1047" s="1" t="s">
        <v>1454</v>
      </c>
      <c r="AK1047" s="1" t="s">
        <v>1454</v>
      </c>
      <c r="AL1047" s="1" t="s">
        <v>1454</v>
      </c>
      <c r="AM1047" s="1" t="s">
        <v>1454</v>
      </c>
      <c r="AN1047" s="1">
        <v>1</v>
      </c>
      <c r="AO1047" s="1">
        <v>1</v>
      </c>
      <c r="AP1047" s="1" t="s">
        <v>3086</v>
      </c>
      <c r="AQ1047" s="1" t="s">
        <v>1454</v>
      </c>
      <c r="AR1047" s="2">
        <v>1353391</v>
      </c>
      <c r="AS1047" s="1" t="s">
        <v>3026</v>
      </c>
      <c r="AT1047" s="1">
        <v>43966</v>
      </c>
      <c r="AU1047" s="1">
        <v>0</v>
      </c>
      <c r="AV1047" s="1">
        <v>0</v>
      </c>
      <c r="AW1047" s="1">
        <v>0</v>
      </c>
      <c r="AX1047" s="1" t="s">
        <v>1454</v>
      </c>
      <c r="AY1047" s="1">
        <v>890303093000</v>
      </c>
      <c r="AZ1047" s="1">
        <v>0</v>
      </c>
      <c r="BA1047" s="1">
        <v>0</v>
      </c>
    </row>
    <row r="1048" spans="1:53" x14ac:dyDescent="0.25">
      <c r="A1048" s="309">
        <f t="shared" si="16"/>
        <v>922964</v>
      </c>
      <c r="B1048" s="1" t="s">
        <v>2639</v>
      </c>
      <c r="C1048" s="1">
        <v>1144070250</v>
      </c>
      <c r="D1048" s="1">
        <v>144105</v>
      </c>
      <c r="E1048" s="1">
        <v>4</v>
      </c>
      <c r="F1048" s="1">
        <v>1.14407025011818E+18</v>
      </c>
      <c r="G1048" s="304">
        <v>44095</v>
      </c>
      <c r="H1048" s="304">
        <v>45930</v>
      </c>
      <c r="I1048" s="1">
        <v>0</v>
      </c>
      <c r="J1048" s="1">
        <v>1</v>
      </c>
      <c r="K1048" s="1">
        <v>13</v>
      </c>
      <c r="L1048" s="1">
        <v>30</v>
      </c>
      <c r="M1048" s="1">
        <v>2</v>
      </c>
      <c r="N1048" s="305">
        <v>16.8</v>
      </c>
      <c r="O1048" s="305">
        <v>18156</v>
      </c>
      <c r="P1048" s="2">
        <v>3640000</v>
      </c>
      <c r="Q1048" s="2">
        <v>91248</v>
      </c>
      <c r="R1048" s="2">
        <v>3094006</v>
      </c>
      <c r="S1048" s="1">
        <v>0</v>
      </c>
      <c r="T1048" s="1">
        <v>0</v>
      </c>
      <c r="U1048" s="1">
        <v>0</v>
      </c>
      <c r="W1048" s="1">
        <v>0</v>
      </c>
      <c r="X1048" s="1">
        <v>0</v>
      </c>
      <c r="Y1048" s="1">
        <v>0</v>
      </c>
      <c r="AB1048" s="304">
        <v>44499</v>
      </c>
      <c r="AC1048" s="1">
        <v>1</v>
      </c>
      <c r="AD1048" s="1" t="s">
        <v>3016</v>
      </c>
      <c r="AE1048" s="1">
        <v>1</v>
      </c>
      <c r="AF1048" s="1">
        <v>30</v>
      </c>
      <c r="AG1048" s="1">
        <v>0</v>
      </c>
      <c r="AH1048" s="1" t="s">
        <v>1454</v>
      </c>
      <c r="AI1048" s="1" t="s">
        <v>1454</v>
      </c>
      <c r="AJ1048" s="1" t="s">
        <v>1454</v>
      </c>
      <c r="AK1048" s="1" t="s">
        <v>1454</v>
      </c>
      <c r="AL1048" s="1" t="s">
        <v>1454</v>
      </c>
      <c r="AM1048" s="1" t="s">
        <v>1454</v>
      </c>
      <c r="AN1048" s="1">
        <v>1</v>
      </c>
      <c r="AO1048" s="1">
        <v>1</v>
      </c>
      <c r="AP1048" s="1" t="s">
        <v>3086</v>
      </c>
      <c r="AQ1048" s="1" t="s">
        <v>1454</v>
      </c>
      <c r="AR1048" s="2">
        <v>2171042</v>
      </c>
      <c r="AS1048" s="1" t="s">
        <v>3045</v>
      </c>
      <c r="AT1048" s="1">
        <v>44095</v>
      </c>
      <c r="AU1048" s="1">
        <v>0</v>
      </c>
      <c r="AV1048" s="1">
        <v>0</v>
      </c>
      <c r="AW1048" s="1">
        <v>0</v>
      </c>
      <c r="AX1048" s="1" t="s">
        <v>1454</v>
      </c>
      <c r="AY1048" s="1">
        <v>0</v>
      </c>
      <c r="AZ1048" s="1">
        <v>0</v>
      </c>
      <c r="BA1048" s="1">
        <v>0</v>
      </c>
    </row>
    <row r="1049" spans="1:53" x14ac:dyDescent="0.25">
      <c r="A1049" s="309">
        <f t="shared" si="16"/>
        <v>0</v>
      </c>
      <c r="B1049" s="1" t="s">
        <v>2639</v>
      </c>
      <c r="C1049" s="1">
        <v>31323509</v>
      </c>
      <c r="D1049" s="1">
        <v>144105</v>
      </c>
      <c r="E1049" s="1">
        <v>4</v>
      </c>
      <c r="F1049" s="1">
        <v>3.13235091177879E+16</v>
      </c>
      <c r="G1049" s="304">
        <v>43950</v>
      </c>
      <c r="H1049" s="304">
        <v>44681</v>
      </c>
      <c r="I1049" s="1">
        <v>0</v>
      </c>
      <c r="J1049" s="1">
        <v>1</v>
      </c>
      <c r="K1049" s="1">
        <v>16</v>
      </c>
      <c r="L1049" s="1">
        <v>30</v>
      </c>
      <c r="M1049" s="1">
        <v>2</v>
      </c>
      <c r="N1049" s="305">
        <v>18</v>
      </c>
      <c r="O1049" s="305">
        <v>19562</v>
      </c>
      <c r="P1049" s="2">
        <v>6000000</v>
      </c>
      <c r="Q1049" s="2">
        <v>300380</v>
      </c>
      <c r="R1049" s="2">
        <v>2246279</v>
      </c>
      <c r="S1049" s="1">
        <v>0</v>
      </c>
      <c r="T1049" s="1">
        <v>0</v>
      </c>
      <c r="U1049" s="1">
        <v>0</v>
      </c>
      <c r="W1049" s="1">
        <v>0</v>
      </c>
      <c r="X1049" s="1">
        <v>0</v>
      </c>
      <c r="Y1049" s="1">
        <v>0</v>
      </c>
      <c r="AB1049" s="304">
        <v>44499</v>
      </c>
      <c r="AC1049" s="1">
        <v>1</v>
      </c>
      <c r="AD1049" s="1" t="s">
        <v>3016</v>
      </c>
      <c r="AE1049" s="1">
        <v>1</v>
      </c>
      <c r="AF1049" s="1">
        <v>30</v>
      </c>
      <c r="AG1049" s="1">
        <v>0</v>
      </c>
      <c r="AH1049" s="1" t="s">
        <v>1454</v>
      </c>
      <c r="AI1049" s="1" t="s">
        <v>1454</v>
      </c>
      <c r="AJ1049" s="1" t="s">
        <v>1454</v>
      </c>
      <c r="AK1049" s="1" t="s">
        <v>1454</v>
      </c>
      <c r="AL1049" s="1" t="s">
        <v>1454</v>
      </c>
      <c r="AM1049" s="1" t="s">
        <v>1454</v>
      </c>
      <c r="AN1049" s="1">
        <v>1</v>
      </c>
      <c r="AO1049" s="1">
        <v>1</v>
      </c>
      <c r="AP1049" s="1" t="s">
        <v>3086</v>
      </c>
      <c r="AQ1049" s="1" t="s">
        <v>1454</v>
      </c>
      <c r="AR1049" s="2">
        <v>2411857</v>
      </c>
      <c r="AS1049" s="1" t="s">
        <v>3026</v>
      </c>
      <c r="AT1049" s="1">
        <v>43950</v>
      </c>
      <c r="AU1049" s="1">
        <v>0</v>
      </c>
      <c r="AV1049" s="1">
        <v>0</v>
      </c>
      <c r="AW1049" s="1">
        <v>0</v>
      </c>
      <c r="AX1049" s="1" t="s">
        <v>1454</v>
      </c>
      <c r="AY1049" s="1">
        <v>0</v>
      </c>
      <c r="AZ1049" s="1">
        <v>0</v>
      </c>
      <c r="BA1049" s="1">
        <v>0</v>
      </c>
    </row>
    <row r="1050" spans="1:53" x14ac:dyDescent="0.25">
      <c r="A1050" s="309">
        <f t="shared" si="16"/>
        <v>0</v>
      </c>
      <c r="B1050" s="1" t="s">
        <v>2639</v>
      </c>
      <c r="C1050" s="1">
        <v>31323509</v>
      </c>
      <c r="D1050" s="1">
        <v>144105</v>
      </c>
      <c r="E1050" s="1">
        <v>4</v>
      </c>
      <c r="F1050" s="1">
        <v>3.13235091246879E+16</v>
      </c>
      <c r="G1050" s="304">
        <v>43942</v>
      </c>
      <c r="H1050" s="304">
        <v>44316</v>
      </c>
      <c r="I1050" s="1">
        <v>0</v>
      </c>
      <c r="J1050" s="1">
        <v>1</v>
      </c>
      <c r="K1050" s="1">
        <v>8</v>
      </c>
      <c r="L1050" s="1">
        <v>30</v>
      </c>
      <c r="M1050" s="1">
        <v>2</v>
      </c>
      <c r="N1050" s="305">
        <v>21.6</v>
      </c>
      <c r="O1050" s="305">
        <v>23872</v>
      </c>
      <c r="P1050" s="2">
        <v>1299000</v>
      </c>
      <c r="Q1050" s="2">
        <v>121509</v>
      </c>
      <c r="R1050" s="2">
        <v>442458</v>
      </c>
      <c r="S1050" s="1">
        <v>0</v>
      </c>
      <c r="T1050" s="1">
        <v>0</v>
      </c>
      <c r="U1050" s="1">
        <v>0</v>
      </c>
      <c r="W1050" s="1">
        <v>0</v>
      </c>
      <c r="X1050" s="1">
        <v>0</v>
      </c>
      <c r="Y1050" s="1">
        <v>0</v>
      </c>
      <c r="AB1050" s="304">
        <v>44499</v>
      </c>
      <c r="AC1050" s="1">
        <v>1</v>
      </c>
      <c r="AD1050" s="1" t="s">
        <v>3016</v>
      </c>
      <c r="AE1050" s="1">
        <v>1</v>
      </c>
      <c r="AF1050" s="1">
        <v>30</v>
      </c>
      <c r="AG1050" s="1">
        <v>0</v>
      </c>
      <c r="AH1050" s="1" t="s">
        <v>1454</v>
      </c>
      <c r="AI1050" s="1" t="s">
        <v>1454</v>
      </c>
      <c r="AJ1050" s="1" t="s">
        <v>1454</v>
      </c>
      <c r="AK1050" s="1" t="s">
        <v>1454</v>
      </c>
      <c r="AL1050" s="1" t="s">
        <v>1454</v>
      </c>
      <c r="AM1050" s="1" t="s">
        <v>1454</v>
      </c>
      <c r="AN1050" s="1">
        <v>1</v>
      </c>
      <c r="AO1050" s="1">
        <v>1</v>
      </c>
      <c r="AP1050" s="1" t="s">
        <v>3086</v>
      </c>
      <c r="AQ1050" s="1" t="s">
        <v>1454</v>
      </c>
      <c r="AR1050" s="2">
        <v>475072</v>
      </c>
      <c r="AS1050" s="1" t="s">
        <v>3018</v>
      </c>
      <c r="AT1050" s="1">
        <v>43942</v>
      </c>
      <c r="AU1050" s="1">
        <v>0</v>
      </c>
      <c r="AV1050" s="1">
        <v>0</v>
      </c>
      <c r="AW1050" s="1">
        <v>0</v>
      </c>
      <c r="AX1050" s="1" t="s">
        <v>1454</v>
      </c>
      <c r="AY1050" s="1">
        <v>0</v>
      </c>
      <c r="AZ1050" s="1">
        <v>0</v>
      </c>
      <c r="BA1050" s="1">
        <v>0</v>
      </c>
    </row>
    <row r="1051" spans="1:53" x14ac:dyDescent="0.25">
      <c r="A1051" s="309">
        <f t="shared" si="16"/>
        <v>273170</v>
      </c>
      <c r="B1051" s="1" t="s">
        <v>2639</v>
      </c>
      <c r="C1051" s="1">
        <v>1144207702</v>
      </c>
      <c r="D1051" s="1">
        <v>144105</v>
      </c>
      <c r="E1051" s="1">
        <v>4</v>
      </c>
      <c r="F1051" s="1">
        <v>1.1442077021246799E+18</v>
      </c>
      <c r="G1051" s="304">
        <v>44453</v>
      </c>
      <c r="H1051" s="304">
        <v>45168</v>
      </c>
      <c r="I1051" s="1">
        <v>0</v>
      </c>
      <c r="J1051" s="1">
        <v>1</v>
      </c>
      <c r="K1051" s="1">
        <v>2</v>
      </c>
      <c r="L1051" s="1">
        <v>30</v>
      </c>
      <c r="M1051" s="1">
        <v>2</v>
      </c>
      <c r="N1051" s="1">
        <v>19.2</v>
      </c>
      <c r="O1051" s="1">
        <v>20983</v>
      </c>
      <c r="P1051" s="2">
        <v>1500000</v>
      </c>
      <c r="Q1051" s="2">
        <v>76197</v>
      </c>
      <c r="R1051" s="2">
        <v>1396257</v>
      </c>
      <c r="S1051" s="1">
        <v>0</v>
      </c>
      <c r="T1051" s="1">
        <v>0</v>
      </c>
      <c r="U1051" s="1">
        <v>0</v>
      </c>
      <c r="W1051" s="1">
        <v>0</v>
      </c>
      <c r="X1051" s="1">
        <v>0</v>
      </c>
      <c r="Y1051" s="1">
        <v>0</v>
      </c>
      <c r="AB1051" s="304">
        <v>44499</v>
      </c>
      <c r="AC1051" s="1">
        <v>1</v>
      </c>
      <c r="AD1051" s="1" t="s">
        <v>3016</v>
      </c>
      <c r="AE1051" s="1">
        <v>1</v>
      </c>
      <c r="AF1051" s="1">
        <v>30</v>
      </c>
      <c r="AG1051" s="1">
        <v>0</v>
      </c>
      <c r="AH1051" s="1" t="s">
        <v>1454</v>
      </c>
      <c r="AI1051" s="1" t="s">
        <v>1454</v>
      </c>
      <c r="AJ1051" s="1" t="s">
        <v>1454</v>
      </c>
      <c r="AK1051" s="1" t="s">
        <v>1454</v>
      </c>
      <c r="AL1051" s="1" t="s">
        <v>1454</v>
      </c>
      <c r="AM1051" s="1" t="s">
        <v>1454</v>
      </c>
      <c r="AN1051" s="1">
        <v>1</v>
      </c>
      <c r="AO1051" s="1">
        <v>1</v>
      </c>
      <c r="AP1051" s="1" t="s">
        <v>3086</v>
      </c>
      <c r="AQ1051" s="1" t="s">
        <v>1454</v>
      </c>
      <c r="AR1051" s="2">
        <v>1123087</v>
      </c>
      <c r="AS1051" s="1" t="s">
        <v>3018</v>
      </c>
      <c r="AT1051" s="1">
        <v>44453</v>
      </c>
      <c r="AU1051" s="1">
        <v>0</v>
      </c>
      <c r="AV1051" s="1">
        <v>0</v>
      </c>
      <c r="AW1051" s="1">
        <v>0</v>
      </c>
      <c r="AX1051" s="1" t="s">
        <v>1454</v>
      </c>
      <c r="AY1051" s="1">
        <v>0</v>
      </c>
      <c r="AZ1051" s="1" t="s">
        <v>3087</v>
      </c>
      <c r="BA1051" s="1">
        <v>0</v>
      </c>
    </row>
    <row r="1052" spans="1:53" x14ac:dyDescent="0.25">
      <c r="A1052" s="309">
        <f t="shared" si="16"/>
        <v>54618</v>
      </c>
      <c r="B1052" s="1" t="s">
        <v>2639</v>
      </c>
      <c r="C1052" s="1">
        <v>1144207702</v>
      </c>
      <c r="D1052" s="1">
        <v>144105</v>
      </c>
      <c r="E1052" s="1">
        <v>4</v>
      </c>
      <c r="F1052" s="1">
        <v>1.14420770221038E+18</v>
      </c>
      <c r="G1052" s="304">
        <v>43962</v>
      </c>
      <c r="H1052" s="304">
        <v>44499</v>
      </c>
      <c r="I1052" s="1">
        <v>0</v>
      </c>
      <c r="J1052" s="1">
        <v>1</v>
      </c>
      <c r="K1052" s="1">
        <v>16</v>
      </c>
      <c r="L1052" s="1">
        <v>30</v>
      </c>
      <c r="M1052" s="1">
        <v>2</v>
      </c>
      <c r="N1052" s="305">
        <v>18</v>
      </c>
      <c r="O1052" s="305">
        <v>19562</v>
      </c>
      <c r="P1052" s="2">
        <v>2200000</v>
      </c>
      <c r="Q1052" s="2">
        <v>143208</v>
      </c>
      <c r="R1052" s="2">
        <v>279167</v>
      </c>
      <c r="S1052" s="1">
        <v>0</v>
      </c>
      <c r="T1052" s="1">
        <v>0</v>
      </c>
      <c r="U1052" s="1">
        <v>0</v>
      </c>
      <c r="W1052" s="1">
        <v>0</v>
      </c>
      <c r="X1052" s="1">
        <v>0</v>
      </c>
      <c r="Y1052" s="1">
        <v>0</v>
      </c>
      <c r="AB1052" s="304">
        <v>44499</v>
      </c>
      <c r="AC1052" s="1">
        <v>1</v>
      </c>
      <c r="AD1052" s="1" t="s">
        <v>3016</v>
      </c>
      <c r="AE1052" s="1">
        <v>1</v>
      </c>
      <c r="AF1052" s="1">
        <v>30</v>
      </c>
      <c r="AG1052" s="1">
        <v>0</v>
      </c>
      <c r="AH1052" s="1" t="s">
        <v>1454</v>
      </c>
      <c r="AI1052" s="1" t="s">
        <v>1454</v>
      </c>
      <c r="AJ1052" s="1" t="s">
        <v>1454</v>
      </c>
      <c r="AK1052" s="1" t="s">
        <v>1454</v>
      </c>
      <c r="AL1052" s="1" t="s">
        <v>1454</v>
      </c>
      <c r="AM1052" s="1" t="s">
        <v>1454</v>
      </c>
      <c r="AN1052" s="1">
        <v>1</v>
      </c>
      <c r="AO1052" s="1">
        <v>1</v>
      </c>
      <c r="AP1052" s="1" t="s">
        <v>3086</v>
      </c>
      <c r="AQ1052" s="1" t="s">
        <v>1454</v>
      </c>
      <c r="AR1052" s="2">
        <v>224549</v>
      </c>
      <c r="AS1052" s="1" t="s">
        <v>3023</v>
      </c>
      <c r="AT1052" s="1">
        <v>43962</v>
      </c>
      <c r="AU1052" s="1">
        <v>0</v>
      </c>
      <c r="AV1052" s="1">
        <v>0</v>
      </c>
      <c r="AW1052" s="1">
        <v>0</v>
      </c>
      <c r="AX1052" s="1" t="s">
        <v>1454</v>
      </c>
      <c r="AY1052" s="1">
        <v>0</v>
      </c>
      <c r="AZ1052" s="1" t="s">
        <v>3087</v>
      </c>
      <c r="BA1052" s="1">
        <v>0</v>
      </c>
    </row>
    <row r="1053" spans="1:53" x14ac:dyDescent="0.25">
      <c r="A1053" s="309">
        <f t="shared" si="16"/>
        <v>0</v>
      </c>
      <c r="B1053" s="1" t="s">
        <v>2639</v>
      </c>
      <c r="C1053" s="1">
        <v>1130679721</v>
      </c>
      <c r="D1053" s="1">
        <v>144105</v>
      </c>
      <c r="E1053" s="1">
        <v>4</v>
      </c>
      <c r="F1053" s="1">
        <v>1.13067972112048E+18</v>
      </c>
      <c r="G1053" s="304">
        <v>43861</v>
      </c>
      <c r="H1053" s="304">
        <v>44592</v>
      </c>
      <c r="I1053" s="1">
        <v>0</v>
      </c>
      <c r="J1053" s="1">
        <v>1</v>
      </c>
      <c r="K1053" s="1">
        <v>18</v>
      </c>
      <c r="L1053" s="1">
        <v>30</v>
      </c>
      <c r="M1053" s="1">
        <v>2</v>
      </c>
      <c r="N1053" s="1">
        <v>11.4</v>
      </c>
      <c r="O1053" s="1">
        <v>12015</v>
      </c>
      <c r="P1053" s="2">
        <v>1445700</v>
      </c>
      <c r="Q1053" s="2">
        <v>67844</v>
      </c>
      <c r="R1053" s="2">
        <v>393532</v>
      </c>
      <c r="S1053" s="1">
        <v>0</v>
      </c>
      <c r="T1053" s="1">
        <v>0</v>
      </c>
      <c r="U1053" s="1">
        <v>0</v>
      </c>
      <c r="W1053" s="1">
        <v>0</v>
      </c>
      <c r="X1053" s="1">
        <v>0</v>
      </c>
      <c r="Y1053" s="1">
        <v>0</v>
      </c>
      <c r="AB1053" s="304">
        <v>44499</v>
      </c>
      <c r="AC1053" s="1">
        <v>1</v>
      </c>
      <c r="AD1053" s="1" t="s">
        <v>3016</v>
      </c>
      <c r="AE1053" s="1">
        <v>1</v>
      </c>
      <c r="AF1053" s="1">
        <v>30</v>
      </c>
      <c r="AG1053" s="1">
        <v>0</v>
      </c>
      <c r="AH1053" s="1" t="s">
        <v>1454</v>
      </c>
      <c r="AI1053" s="1" t="s">
        <v>1454</v>
      </c>
      <c r="AJ1053" s="1" t="s">
        <v>1454</v>
      </c>
      <c r="AK1053" s="1" t="s">
        <v>1454</v>
      </c>
      <c r="AL1053" s="1" t="s">
        <v>1454</v>
      </c>
      <c r="AM1053" s="1" t="s">
        <v>1454</v>
      </c>
      <c r="AN1053" s="1">
        <v>1</v>
      </c>
      <c r="AO1053" s="1">
        <v>1</v>
      </c>
      <c r="AP1053" s="1" t="s">
        <v>3086</v>
      </c>
      <c r="AQ1053" s="1" t="s">
        <v>1454</v>
      </c>
      <c r="AR1053" s="2">
        <v>721602</v>
      </c>
      <c r="AS1053" s="1" t="s">
        <v>3095</v>
      </c>
      <c r="AT1053" s="1">
        <v>43861</v>
      </c>
      <c r="AU1053" s="1">
        <v>0</v>
      </c>
      <c r="AV1053" s="1">
        <v>0</v>
      </c>
      <c r="AW1053" s="1">
        <v>0</v>
      </c>
      <c r="AX1053" s="1" t="s">
        <v>1454</v>
      </c>
      <c r="AY1053" s="1">
        <v>0</v>
      </c>
      <c r="AZ1053" s="1" t="s">
        <v>3087</v>
      </c>
      <c r="BA1053" s="1">
        <v>0</v>
      </c>
    </row>
    <row r="1054" spans="1:53" x14ac:dyDescent="0.25">
      <c r="A1054" s="309">
        <f t="shared" si="16"/>
        <v>0</v>
      </c>
      <c r="B1054" s="1" t="s">
        <v>2639</v>
      </c>
      <c r="C1054" s="1">
        <v>1130679721</v>
      </c>
      <c r="D1054" s="1">
        <v>144105</v>
      </c>
      <c r="E1054" s="1">
        <v>4</v>
      </c>
      <c r="F1054" s="1">
        <v>1.1306797211246799E+18</v>
      </c>
      <c r="G1054" s="304">
        <v>44067</v>
      </c>
      <c r="H1054" s="304">
        <v>44438</v>
      </c>
      <c r="I1054" s="1">
        <v>0</v>
      </c>
      <c r="J1054" s="1">
        <v>1</v>
      </c>
      <c r="K1054" s="1">
        <v>9</v>
      </c>
      <c r="L1054" s="1">
        <v>30</v>
      </c>
      <c r="M1054" s="1">
        <v>2</v>
      </c>
      <c r="N1054" s="305">
        <v>21.6</v>
      </c>
      <c r="O1054" s="305">
        <v>23872</v>
      </c>
      <c r="P1054" s="2">
        <v>1300000</v>
      </c>
      <c r="Q1054" s="2">
        <v>121798</v>
      </c>
      <c r="R1054" s="2">
        <v>341413</v>
      </c>
      <c r="S1054" s="1">
        <v>0</v>
      </c>
      <c r="T1054" s="1">
        <v>0</v>
      </c>
      <c r="U1054" s="1">
        <v>0</v>
      </c>
      <c r="W1054" s="1">
        <v>0</v>
      </c>
      <c r="X1054" s="1">
        <v>0</v>
      </c>
      <c r="Y1054" s="1">
        <v>0</v>
      </c>
      <c r="AB1054" s="304">
        <v>44499</v>
      </c>
      <c r="AC1054" s="1">
        <v>1</v>
      </c>
      <c r="AD1054" s="1" t="s">
        <v>3016</v>
      </c>
      <c r="AE1054" s="1">
        <v>1</v>
      </c>
      <c r="AF1054" s="1">
        <v>30</v>
      </c>
      <c r="AG1054" s="1">
        <v>0</v>
      </c>
      <c r="AH1054" s="1" t="s">
        <v>1454</v>
      </c>
      <c r="AI1054" s="1" t="s">
        <v>1454</v>
      </c>
      <c r="AJ1054" s="1" t="s">
        <v>1454</v>
      </c>
      <c r="AK1054" s="1" t="s">
        <v>1454</v>
      </c>
      <c r="AL1054" s="1" t="s">
        <v>1454</v>
      </c>
      <c r="AM1054" s="1" t="s">
        <v>1454</v>
      </c>
      <c r="AN1054" s="1">
        <v>1</v>
      </c>
      <c r="AO1054" s="1">
        <v>1</v>
      </c>
      <c r="AP1054" s="1" t="s">
        <v>3086</v>
      </c>
      <c r="AQ1054" s="1" t="s">
        <v>1454</v>
      </c>
      <c r="AR1054" s="2">
        <v>626034</v>
      </c>
      <c r="AS1054" s="1" t="s">
        <v>3018</v>
      </c>
      <c r="AT1054" s="1">
        <v>44067</v>
      </c>
      <c r="AU1054" s="1">
        <v>0</v>
      </c>
      <c r="AV1054" s="1">
        <v>0</v>
      </c>
      <c r="AW1054" s="1">
        <v>0</v>
      </c>
      <c r="AX1054" s="1" t="s">
        <v>1454</v>
      </c>
      <c r="AY1054" s="1">
        <v>0</v>
      </c>
      <c r="AZ1054" s="1" t="s">
        <v>3087</v>
      </c>
      <c r="BA1054" s="1">
        <v>0</v>
      </c>
    </row>
    <row r="1055" spans="1:53" x14ac:dyDescent="0.25">
      <c r="A1055" s="309">
        <f t="shared" si="16"/>
        <v>0</v>
      </c>
      <c r="B1055" s="1" t="s">
        <v>2639</v>
      </c>
      <c r="C1055" s="1">
        <v>52420696</v>
      </c>
      <c r="D1055" s="1">
        <v>144120</v>
      </c>
      <c r="E1055" s="1">
        <v>4</v>
      </c>
      <c r="F1055" s="1">
        <v>5.24206961175864E+16</v>
      </c>
      <c r="G1055" s="304">
        <v>43629</v>
      </c>
      <c r="H1055" s="304">
        <v>45442</v>
      </c>
      <c r="I1055" s="1">
        <v>120</v>
      </c>
      <c r="J1055" s="1">
        <v>1</v>
      </c>
      <c r="K1055" s="1">
        <v>57</v>
      </c>
      <c r="L1055" s="1">
        <v>30</v>
      </c>
      <c r="M1055" s="1">
        <v>2</v>
      </c>
      <c r="N1055" s="305">
        <v>18</v>
      </c>
      <c r="O1055" s="305">
        <v>19562</v>
      </c>
      <c r="P1055" s="2">
        <v>9300000</v>
      </c>
      <c r="Q1055" s="2">
        <v>237618</v>
      </c>
      <c r="R1055" s="2">
        <v>789964</v>
      </c>
      <c r="S1055" s="1">
        <v>13920</v>
      </c>
      <c r="T1055" s="1">
        <v>0</v>
      </c>
      <c r="U1055" s="1">
        <v>0</v>
      </c>
      <c r="W1055" s="1">
        <v>157993</v>
      </c>
      <c r="X1055" s="1">
        <v>13920</v>
      </c>
      <c r="Y1055" s="1">
        <v>1759</v>
      </c>
      <c r="AB1055" s="304">
        <v>44475</v>
      </c>
      <c r="AC1055" s="1">
        <v>1</v>
      </c>
      <c r="AD1055" s="1" t="s">
        <v>3016</v>
      </c>
      <c r="AE1055" s="1">
        <v>1</v>
      </c>
      <c r="AF1055" s="1">
        <v>30</v>
      </c>
      <c r="AG1055" s="1">
        <v>789964</v>
      </c>
      <c r="AH1055" s="1" t="s">
        <v>1454</v>
      </c>
      <c r="AI1055" s="1" t="s">
        <v>1454</v>
      </c>
      <c r="AJ1055" s="1" t="s">
        <v>1454</v>
      </c>
      <c r="AK1055" s="1" t="s">
        <v>1454</v>
      </c>
      <c r="AL1055" s="1" t="s">
        <v>1454</v>
      </c>
      <c r="AM1055" s="1" t="s">
        <v>1454</v>
      </c>
      <c r="AN1055" s="1">
        <v>1</v>
      </c>
      <c r="AO1055" s="1">
        <v>1</v>
      </c>
      <c r="AP1055" s="1" t="s">
        <v>3086</v>
      </c>
      <c r="AQ1055" s="1" t="s">
        <v>1454</v>
      </c>
      <c r="AR1055" s="2">
        <v>862596</v>
      </c>
      <c r="AS1055" s="1" t="s">
        <v>3027</v>
      </c>
      <c r="AT1055" s="1">
        <v>43629</v>
      </c>
      <c r="AU1055" s="1">
        <v>0</v>
      </c>
      <c r="AV1055" s="1">
        <v>0</v>
      </c>
      <c r="AW1055" s="1">
        <v>0</v>
      </c>
      <c r="AX1055" s="1" t="s">
        <v>1454</v>
      </c>
      <c r="AY1055" s="1" t="s">
        <v>1454</v>
      </c>
      <c r="AZ1055" s="1">
        <v>0</v>
      </c>
      <c r="BA1055" s="1">
        <v>0</v>
      </c>
    </row>
    <row r="1056" spans="1:53" x14ac:dyDescent="0.25">
      <c r="A1056" s="309">
        <f t="shared" si="16"/>
        <v>883740</v>
      </c>
      <c r="B1056" s="1" t="s">
        <v>2639</v>
      </c>
      <c r="C1056" s="1">
        <v>66915379</v>
      </c>
      <c r="D1056" s="1">
        <v>144105</v>
      </c>
      <c r="E1056" s="1">
        <v>4</v>
      </c>
      <c r="F1056" s="1">
        <v>6.6915379124689296E+16</v>
      </c>
      <c r="G1056" s="304">
        <v>44396</v>
      </c>
      <c r="H1056" s="304">
        <v>44742</v>
      </c>
      <c r="I1056" s="1">
        <v>0</v>
      </c>
      <c r="J1056" s="1">
        <v>1</v>
      </c>
      <c r="K1056" s="1">
        <v>4</v>
      </c>
      <c r="L1056" s="1">
        <v>30</v>
      </c>
      <c r="M1056" s="1">
        <v>2</v>
      </c>
      <c r="N1056" s="305">
        <v>19.2</v>
      </c>
      <c r="O1056" s="305">
        <v>20983</v>
      </c>
      <c r="P1056" s="2">
        <v>1700000</v>
      </c>
      <c r="Q1056" s="2">
        <v>157316</v>
      </c>
      <c r="R1056" s="2">
        <v>1169940</v>
      </c>
      <c r="S1056" s="1">
        <v>0</v>
      </c>
      <c r="T1056" s="1">
        <v>0</v>
      </c>
      <c r="U1056" s="1">
        <v>0</v>
      </c>
      <c r="W1056" s="1">
        <v>0</v>
      </c>
      <c r="X1056" s="1">
        <v>0</v>
      </c>
      <c r="Y1056" s="1">
        <v>0</v>
      </c>
      <c r="AB1056" s="304">
        <v>44499</v>
      </c>
      <c r="AC1056" s="1">
        <v>1</v>
      </c>
      <c r="AD1056" s="1" t="s">
        <v>3016</v>
      </c>
      <c r="AE1056" s="1">
        <v>1</v>
      </c>
      <c r="AF1056" s="1">
        <v>30</v>
      </c>
      <c r="AG1056" s="1">
        <v>0</v>
      </c>
      <c r="AH1056" s="1" t="s">
        <v>1454</v>
      </c>
      <c r="AI1056" s="1" t="s">
        <v>1454</v>
      </c>
      <c r="AJ1056" s="1" t="s">
        <v>1454</v>
      </c>
      <c r="AK1056" s="1" t="s">
        <v>1454</v>
      </c>
      <c r="AL1056" s="1" t="s">
        <v>1454</v>
      </c>
      <c r="AM1056" s="1" t="s">
        <v>1454</v>
      </c>
      <c r="AN1056" s="1">
        <v>1</v>
      </c>
      <c r="AO1056" s="1">
        <v>1</v>
      </c>
      <c r="AP1056" s="1" t="s">
        <v>3086</v>
      </c>
      <c r="AQ1056" s="1" t="s">
        <v>1454</v>
      </c>
      <c r="AR1056" s="2">
        <v>286200</v>
      </c>
      <c r="AS1056" s="1" t="s">
        <v>3018</v>
      </c>
      <c r="AT1056" s="1">
        <v>44396</v>
      </c>
      <c r="AU1056" s="1">
        <v>0</v>
      </c>
      <c r="AV1056" s="1">
        <v>0</v>
      </c>
      <c r="AW1056" s="1">
        <v>0</v>
      </c>
      <c r="AX1056" s="1" t="s">
        <v>1454</v>
      </c>
      <c r="AY1056" s="1">
        <v>900771349</v>
      </c>
      <c r="AZ1056" s="1" t="s">
        <v>3041</v>
      </c>
      <c r="BA1056" s="1">
        <v>0</v>
      </c>
    </row>
    <row r="1057" spans="1:53" x14ac:dyDescent="0.25">
      <c r="A1057" s="309">
        <f t="shared" si="16"/>
        <v>1109439</v>
      </c>
      <c r="B1057" s="1" t="s">
        <v>2639</v>
      </c>
      <c r="C1057" s="1">
        <v>38641566</v>
      </c>
      <c r="D1057" s="1">
        <v>144105</v>
      </c>
      <c r="E1057" s="1">
        <v>4</v>
      </c>
      <c r="F1057" s="1">
        <v>3.86415661246876E+16</v>
      </c>
      <c r="G1057" s="304">
        <v>43859</v>
      </c>
      <c r="H1057" s="304">
        <v>44592</v>
      </c>
      <c r="I1057" s="1">
        <v>0</v>
      </c>
      <c r="J1057" s="1">
        <v>1</v>
      </c>
      <c r="K1057" s="1">
        <v>12</v>
      </c>
      <c r="L1057" s="1">
        <v>30</v>
      </c>
      <c r="M1057" s="1">
        <v>2</v>
      </c>
      <c r="N1057" s="305">
        <v>21.6</v>
      </c>
      <c r="O1057" s="305">
        <v>23872</v>
      </c>
      <c r="P1057" s="2">
        <v>3600000</v>
      </c>
      <c r="Q1057" s="2">
        <v>186562</v>
      </c>
      <c r="R1057" s="2">
        <v>1982930</v>
      </c>
      <c r="S1057" s="1">
        <v>0</v>
      </c>
      <c r="T1057" s="1">
        <v>0</v>
      </c>
      <c r="U1057" s="1">
        <v>0</v>
      </c>
      <c r="W1057" s="1">
        <v>0</v>
      </c>
      <c r="X1057" s="1">
        <v>0</v>
      </c>
      <c r="Y1057" s="1">
        <v>0</v>
      </c>
      <c r="AB1057" s="304">
        <v>44499</v>
      </c>
      <c r="AC1057" s="1">
        <v>1</v>
      </c>
      <c r="AD1057" s="1" t="s">
        <v>3016</v>
      </c>
      <c r="AE1057" s="1">
        <v>1</v>
      </c>
      <c r="AF1057" s="1">
        <v>30</v>
      </c>
      <c r="AG1057" s="1">
        <v>0</v>
      </c>
      <c r="AH1057" s="1" t="s">
        <v>1454</v>
      </c>
      <c r="AI1057" s="1" t="s">
        <v>1454</v>
      </c>
      <c r="AJ1057" s="1" t="s">
        <v>1454</v>
      </c>
      <c r="AK1057" s="1" t="s">
        <v>1454</v>
      </c>
      <c r="AL1057" s="1" t="s">
        <v>1454</v>
      </c>
      <c r="AM1057" s="1" t="s">
        <v>1454</v>
      </c>
      <c r="AN1057" s="1">
        <v>1</v>
      </c>
      <c r="AO1057" s="1">
        <v>1</v>
      </c>
      <c r="AP1057" s="1" t="s">
        <v>3086</v>
      </c>
      <c r="AQ1057" s="1" t="s">
        <v>1454</v>
      </c>
      <c r="AR1057" s="2">
        <v>873491</v>
      </c>
      <c r="AS1057" s="1" t="s">
        <v>3018</v>
      </c>
      <c r="AT1057" s="1">
        <v>43859</v>
      </c>
      <c r="AU1057" s="1">
        <v>0</v>
      </c>
      <c r="AV1057" s="1">
        <v>0</v>
      </c>
      <c r="AW1057" s="1">
        <v>0</v>
      </c>
      <c r="AX1057" s="1" t="s">
        <v>1454</v>
      </c>
      <c r="AY1057" s="1" t="s">
        <v>1454</v>
      </c>
      <c r="AZ1057" s="1">
        <v>0</v>
      </c>
      <c r="BA1057" s="1">
        <v>0</v>
      </c>
    </row>
    <row r="1058" spans="1:53" x14ac:dyDescent="0.25">
      <c r="A1058" s="309">
        <f t="shared" si="16"/>
        <v>1176969</v>
      </c>
      <c r="B1058" s="1" t="s">
        <v>2639</v>
      </c>
      <c r="C1058" s="1">
        <v>38641566</v>
      </c>
      <c r="D1058" s="1">
        <v>144105</v>
      </c>
      <c r="E1058" s="1">
        <v>4</v>
      </c>
      <c r="F1058" s="1">
        <v>3.86415661203894E+16</v>
      </c>
      <c r="G1058" s="304">
        <v>44447</v>
      </c>
      <c r="H1058" s="304">
        <v>45534</v>
      </c>
      <c r="I1058" s="1">
        <v>0</v>
      </c>
      <c r="J1058" s="1">
        <v>1</v>
      </c>
      <c r="K1058" s="1">
        <v>2</v>
      </c>
      <c r="L1058" s="1">
        <v>30</v>
      </c>
      <c r="M1058" s="1">
        <v>2</v>
      </c>
      <c r="N1058" s="305">
        <v>15.6</v>
      </c>
      <c r="O1058" s="305">
        <v>16765</v>
      </c>
      <c r="P1058" s="2">
        <v>2200000</v>
      </c>
      <c r="Q1058" s="2">
        <v>77563</v>
      </c>
      <c r="R1058" s="2">
        <v>2103628</v>
      </c>
      <c r="S1058" s="1">
        <v>0</v>
      </c>
      <c r="T1058" s="1">
        <v>0</v>
      </c>
      <c r="U1058" s="1">
        <v>0</v>
      </c>
      <c r="W1058" s="1">
        <v>0</v>
      </c>
      <c r="X1058" s="1">
        <v>0</v>
      </c>
      <c r="Y1058" s="1">
        <v>0</v>
      </c>
      <c r="AB1058" s="304">
        <v>44499</v>
      </c>
      <c r="AC1058" s="1">
        <v>1</v>
      </c>
      <c r="AD1058" s="1" t="s">
        <v>3016</v>
      </c>
      <c r="AE1058" s="1">
        <v>1</v>
      </c>
      <c r="AF1058" s="1">
        <v>30</v>
      </c>
      <c r="AG1058" s="1">
        <v>0</v>
      </c>
      <c r="AH1058" s="1" t="s">
        <v>1454</v>
      </c>
      <c r="AI1058" s="1" t="s">
        <v>1454</v>
      </c>
      <c r="AJ1058" s="1" t="s">
        <v>1454</v>
      </c>
      <c r="AK1058" s="1" t="s">
        <v>1454</v>
      </c>
      <c r="AL1058" s="1" t="s">
        <v>1454</v>
      </c>
      <c r="AM1058" s="1" t="s">
        <v>1454</v>
      </c>
      <c r="AN1058" s="1">
        <v>1</v>
      </c>
      <c r="AO1058" s="1">
        <v>1</v>
      </c>
      <c r="AP1058" s="1" t="s">
        <v>3086</v>
      </c>
      <c r="AQ1058" s="1" t="s">
        <v>1454</v>
      </c>
      <c r="AR1058" s="2">
        <v>926659</v>
      </c>
      <c r="AS1058" s="1" t="s">
        <v>3021</v>
      </c>
      <c r="AT1058" s="1">
        <v>44447</v>
      </c>
      <c r="AU1058" s="1">
        <v>0</v>
      </c>
      <c r="AV1058" s="1">
        <v>0</v>
      </c>
      <c r="AW1058" s="1">
        <v>0</v>
      </c>
      <c r="AX1058" s="1" t="s">
        <v>1454</v>
      </c>
      <c r="AY1058" s="1" t="s">
        <v>1454</v>
      </c>
      <c r="AZ1058" s="1">
        <v>0</v>
      </c>
      <c r="BA1058" s="1">
        <v>0</v>
      </c>
    </row>
    <row r="1059" spans="1:53" x14ac:dyDescent="0.25">
      <c r="A1059" s="309">
        <f t="shared" si="16"/>
        <v>198338</v>
      </c>
      <c r="B1059" s="1" t="s">
        <v>2639</v>
      </c>
      <c r="C1059" s="1">
        <v>1144156018</v>
      </c>
      <c r="D1059" s="1">
        <v>144105</v>
      </c>
      <c r="E1059" s="1">
        <v>4</v>
      </c>
      <c r="F1059" s="1">
        <v>1.1441560181246799E+18</v>
      </c>
      <c r="G1059" s="304">
        <v>43881</v>
      </c>
      <c r="H1059" s="304">
        <v>44620</v>
      </c>
      <c r="I1059" s="1">
        <v>0</v>
      </c>
      <c r="J1059" s="1">
        <v>1</v>
      </c>
      <c r="K1059" s="1">
        <v>17</v>
      </c>
      <c r="L1059" s="1">
        <v>30</v>
      </c>
      <c r="M1059" s="1">
        <v>2</v>
      </c>
      <c r="N1059" s="305">
        <v>21.6</v>
      </c>
      <c r="O1059" s="305">
        <v>23872</v>
      </c>
      <c r="P1059" s="2">
        <v>1500000</v>
      </c>
      <c r="Q1059" s="2">
        <v>77734</v>
      </c>
      <c r="R1059" s="2">
        <v>506523</v>
      </c>
      <c r="S1059" s="1">
        <v>0</v>
      </c>
      <c r="T1059" s="1">
        <v>0</v>
      </c>
      <c r="U1059" s="1">
        <v>0</v>
      </c>
      <c r="W1059" s="1">
        <v>0</v>
      </c>
      <c r="X1059" s="1">
        <v>0</v>
      </c>
      <c r="Y1059" s="1">
        <v>0</v>
      </c>
      <c r="AB1059" s="304">
        <v>44499</v>
      </c>
      <c r="AC1059" s="1">
        <v>1</v>
      </c>
      <c r="AD1059" s="1" t="s">
        <v>3016</v>
      </c>
      <c r="AE1059" s="1">
        <v>1</v>
      </c>
      <c r="AF1059" s="1">
        <v>30</v>
      </c>
      <c r="AG1059" s="1">
        <v>0</v>
      </c>
      <c r="AH1059" s="1" t="s">
        <v>1454</v>
      </c>
      <c r="AI1059" s="1" t="s">
        <v>1454</v>
      </c>
      <c r="AJ1059" s="1" t="s">
        <v>1454</v>
      </c>
      <c r="AK1059" s="1" t="s">
        <v>1454</v>
      </c>
      <c r="AL1059" s="1" t="s">
        <v>1454</v>
      </c>
      <c r="AM1059" s="1" t="s">
        <v>1454</v>
      </c>
      <c r="AN1059" s="1">
        <v>1</v>
      </c>
      <c r="AO1059" s="1">
        <v>1</v>
      </c>
      <c r="AP1059" s="1" t="s">
        <v>3086</v>
      </c>
      <c r="AQ1059" s="1" t="s">
        <v>1454</v>
      </c>
      <c r="AR1059" s="2">
        <v>308185</v>
      </c>
      <c r="AS1059" s="1" t="s">
        <v>3018</v>
      </c>
      <c r="AT1059" s="1">
        <v>43881</v>
      </c>
      <c r="AU1059" s="1">
        <v>0</v>
      </c>
      <c r="AV1059" s="1">
        <v>0</v>
      </c>
      <c r="AW1059" s="1">
        <v>0</v>
      </c>
      <c r="AX1059" s="1" t="s">
        <v>1454</v>
      </c>
      <c r="AY1059" s="1">
        <v>0</v>
      </c>
      <c r="AZ1059" s="1" t="s">
        <v>3087</v>
      </c>
      <c r="BA1059" s="1">
        <v>0</v>
      </c>
    </row>
    <row r="1060" spans="1:53" x14ac:dyDescent="0.25">
      <c r="A1060" s="309">
        <f t="shared" si="16"/>
        <v>600687</v>
      </c>
      <c r="B1060" s="1" t="s">
        <v>2639</v>
      </c>
      <c r="C1060" s="1">
        <v>1144156018</v>
      </c>
      <c r="D1060" s="1">
        <v>144105</v>
      </c>
      <c r="E1060" s="1">
        <v>4</v>
      </c>
      <c r="F1060" s="1">
        <v>1.14415601821038E+18</v>
      </c>
      <c r="G1060" s="304">
        <v>44399</v>
      </c>
      <c r="H1060" s="304">
        <v>44772</v>
      </c>
      <c r="I1060" s="1">
        <v>0</v>
      </c>
      <c r="J1060" s="1">
        <v>1</v>
      </c>
      <c r="K1060" s="1">
        <v>3</v>
      </c>
      <c r="L1060" s="1">
        <v>30</v>
      </c>
      <c r="M1060" s="1">
        <v>2</v>
      </c>
      <c r="N1060" s="305">
        <v>15.6</v>
      </c>
      <c r="O1060" s="305">
        <v>16765</v>
      </c>
      <c r="P1060" s="2">
        <v>2000000</v>
      </c>
      <c r="Q1060" s="2">
        <v>183932</v>
      </c>
      <c r="R1060" s="2">
        <v>1534057</v>
      </c>
      <c r="S1060" s="1">
        <v>0</v>
      </c>
      <c r="T1060" s="1">
        <v>0</v>
      </c>
      <c r="U1060" s="1">
        <v>0</v>
      </c>
      <c r="W1060" s="1">
        <v>0</v>
      </c>
      <c r="X1060" s="1">
        <v>0</v>
      </c>
      <c r="Y1060" s="1">
        <v>0</v>
      </c>
      <c r="AB1060" s="304">
        <v>44499</v>
      </c>
      <c r="AC1060" s="1">
        <v>1</v>
      </c>
      <c r="AD1060" s="1" t="s">
        <v>3016</v>
      </c>
      <c r="AE1060" s="1">
        <v>1</v>
      </c>
      <c r="AF1060" s="1">
        <v>30</v>
      </c>
      <c r="AG1060" s="1">
        <v>0</v>
      </c>
      <c r="AH1060" s="1" t="s">
        <v>1454</v>
      </c>
      <c r="AI1060" s="1" t="s">
        <v>1454</v>
      </c>
      <c r="AJ1060" s="1" t="s">
        <v>1454</v>
      </c>
      <c r="AK1060" s="1" t="s">
        <v>1454</v>
      </c>
      <c r="AL1060" s="1" t="s">
        <v>1454</v>
      </c>
      <c r="AM1060" s="1" t="s">
        <v>1454</v>
      </c>
      <c r="AN1060" s="1">
        <v>1</v>
      </c>
      <c r="AO1060" s="1">
        <v>1</v>
      </c>
      <c r="AP1060" s="1" t="s">
        <v>3086</v>
      </c>
      <c r="AQ1060" s="1" t="s">
        <v>1454</v>
      </c>
      <c r="AR1060" s="2">
        <v>933370</v>
      </c>
      <c r="AS1060" s="1" t="s">
        <v>3023</v>
      </c>
      <c r="AT1060" s="1">
        <v>44399</v>
      </c>
      <c r="AU1060" s="1">
        <v>0</v>
      </c>
      <c r="AV1060" s="1">
        <v>0</v>
      </c>
      <c r="AW1060" s="1">
        <v>0</v>
      </c>
      <c r="AX1060" s="1" t="s">
        <v>1454</v>
      </c>
      <c r="AY1060" s="1">
        <v>0</v>
      </c>
      <c r="AZ1060" s="1" t="s">
        <v>3087</v>
      </c>
      <c r="BA1060" s="1">
        <v>0</v>
      </c>
    </row>
    <row r="1061" spans="1:53" x14ac:dyDescent="0.25">
      <c r="A1061" s="309">
        <f t="shared" si="16"/>
        <v>6464209</v>
      </c>
      <c r="B1061" s="1" t="s">
        <v>2639</v>
      </c>
      <c r="C1061" s="1">
        <v>9732299</v>
      </c>
      <c r="D1061" s="1">
        <v>144105</v>
      </c>
      <c r="E1061" s="1">
        <v>4</v>
      </c>
      <c r="F1061" s="1">
        <v>9732299210389260</v>
      </c>
      <c r="G1061" s="304">
        <v>44378</v>
      </c>
      <c r="H1061" s="304">
        <v>46568</v>
      </c>
      <c r="I1061" s="1">
        <v>0</v>
      </c>
      <c r="J1061" s="1">
        <v>1</v>
      </c>
      <c r="K1061" s="1">
        <v>4</v>
      </c>
      <c r="L1061" s="1">
        <v>30</v>
      </c>
      <c r="M1061" s="1">
        <v>2</v>
      </c>
      <c r="N1061" s="305">
        <v>15.6</v>
      </c>
      <c r="O1061" s="305">
        <v>16765</v>
      </c>
      <c r="P1061" s="2">
        <v>8000000</v>
      </c>
      <c r="Q1061" s="2">
        <v>185186</v>
      </c>
      <c r="R1061" s="2">
        <v>7749507</v>
      </c>
      <c r="S1061" s="1">
        <v>0</v>
      </c>
      <c r="T1061" s="1">
        <v>0</v>
      </c>
      <c r="U1061" s="1">
        <v>0</v>
      </c>
      <c r="W1061" s="1">
        <v>0</v>
      </c>
      <c r="X1061" s="1">
        <v>0</v>
      </c>
      <c r="Y1061" s="1">
        <v>0</v>
      </c>
      <c r="AB1061" s="304">
        <v>44499</v>
      </c>
      <c r="AC1061" s="1">
        <v>1</v>
      </c>
      <c r="AD1061" s="1" t="s">
        <v>3016</v>
      </c>
      <c r="AE1061" s="1">
        <v>1</v>
      </c>
      <c r="AF1061" s="1">
        <v>30</v>
      </c>
      <c r="AG1061" s="1">
        <v>0</v>
      </c>
      <c r="AH1061" s="1" t="s">
        <v>1454</v>
      </c>
      <c r="AI1061" s="1" t="s">
        <v>1454</v>
      </c>
      <c r="AJ1061" s="1" t="s">
        <v>1454</v>
      </c>
      <c r="AK1061" s="1" t="s">
        <v>1454</v>
      </c>
      <c r="AL1061" s="1" t="s">
        <v>1454</v>
      </c>
      <c r="AM1061" s="1" t="s">
        <v>1454</v>
      </c>
      <c r="AN1061" s="1">
        <v>1</v>
      </c>
      <c r="AO1061" s="1">
        <v>1</v>
      </c>
      <c r="AP1061" s="1" t="s">
        <v>3086</v>
      </c>
      <c r="AQ1061" s="1" t="s">
        <v>1454</v>
      </c>
      <c r="AR1061" s="2">
        <v>1285298</v>
      </c>
      <c r="AS1061" s="1" t="s">
        <v>3023</v>
      </c>
      <c r="AT1061" s="1">
        <v>44378</v>
      </c>
      <c r="AU1061" s="1">
        <v>0</v>
      </c>
      <c r="AV1061" s="1">
        <v>0</v>
      </c>
      <c r="AW1061" s="1">
        <v>0</v>
      </c>
      <c r="AX1061" s="1" t="s">
        <v>1454</v>
      </c>
      <c r="AY1061" s="1">
        <v>0</v>
      </c>
      <c r="AZ1061" s="1">
        <v>0</v>
      </c>
      <c r="BA1061" s="1">
        <v>0</v>
      </c>
    </row>
    <row r="1062" spans="1:53" x14ac:dyDescent="0.25">
      <c r="A1062" s="309">
        <f t="shared" si="16"/>
        <v>1561429</v>
      </c>
      <c r="B1062" s="1" t="s">
        <v>2639</v>
      </c>
      <c r="C1062" s="1">
        <v>9732299</v>
      </c>
      <c r="D1062" s="1">
        <v>144105</v>
      </c>
      <c r="E1062" s="1">
        <v>4</v>
      </c>
      <c r="F1062" s="1">
        <v>9732299120387920</v>
      </c>
      <c r="G1062" s="304">
        <v>43938</v>
      </c>
      <c r="H1062" s="304">
        <v>44681</v>
      </c>
      <c r="I1062" s="1">
        <v>0</v>
      </c>
      <c r="J1062" s="1">
        <v>1</v>
      </c>
      <c r="K1062" s="1">
        <v>16</v>
      </c>
      <c r="L1062" s="1">
        <v>30</v>
      </c>
      <c r="M1062" s="1">
        <v>2</v>
      </c>
      <c r="N1062" s="305">
        <v>18</v>
      </c>
      <c r="O1062" s="305">
        <v>19562</v>
      </c>
      <c r="P1062" s="2">
        <v>5000000</v>
      </c>
      <c r="Q1062" s="2">
        <v>250317</v>
      </c>
      <c r="R1062" s="2">
        <v>1871893</v>
      </c>
      <c r="S1062" s="1">
        <v>0</v>
      </c>
      <c r="T1062" s="1">
        <v>0</v>
      </c>
      <c r="U1062" s="1">
        <v>0</v>
      </c>
      <c r="W1062" s="1">
        <v>0</v>
      </c>
      <c r="X1062" s="1">
        <v>0</v>
      </c>
      <c r="Y1062" s="1">
        <v>0</v>
      </c>
      <c r="AB1062" s="304">
        <v>44499</v>
      </c>
      <c r="AC1062" s="1">
        <v>1</v>
      </c>
      <c r="AD1062" s="1" t="s">
        <v>3016</v>
      </c>
      <c r="AE1062" s="1">
        <v>1</v>
      </c>
      <c r="AF1062" s="1">
        <v>30</v>
      </c>
      <c r="AG1062" s="1">
        <v>0</v>
      </c>
      <c r="AH1062" s="1" t="s">
        <v>1454</v>
      </c>
      <c r="AI1062" s="1" t="s">
        <v>1454</v>
      </c>
      <c r="AJ1062" s="1" t="s">
        <v>1454</v>
      </c>
      <c r="AK1062" s="1" t="s">
        <v>1454</v>
      </c>
      <c r="AL1062" s="1" t="s">
        <v>1454</v>
      </c>
      <c r="AM1062" s="1" t="s">
        <v>1454</v>
      </c>
      <c r="AN1062" s="1">
        <v>1</v>
      </c>
      <c r="AO1062" s="1">
        <v>1</v>
      </c>
      <c r="AP1062" s="1" t="s">
        <v>3086</v>
      </c>
      <c r="AQ1062" s="1" t="s">
        <v>1454</v>
      </c>
      <c r="AR1062" s="2">
        <v>310464</v>
      </c>
      <c r="AS1062" s="1" t="s">
        <v>3021</v>
      </c>
      <c r="AT1062" s="1">
        <v>43938</v>
      </c>
      <c r="AU1062" s="1">
        <v>0</v>
      </c>
      <c r="AV1062" s="1">
        <v>0</v>
      </c>
      <c r="AW1062" s="1">
        <v>0</v>
      </c>
      <c r="AX1062" s="1" t="s">
        <v>1454</v>
      </c>
      <c r="AY1062" s="1">
        <v>0</v>
      </c>
      <c r="AZ1062" s="304">
        <v>0</v>
      </c>
      <c r="BA1062" s="1">
        <v>0</v>
      </c>
    </row>
    <row r="1063" spans="1:53" x14ac:dyDescent="0.25">
      <c r="A1063" s="309">
        <f t="shared" si="16"/>
        <v>386981</v>
      </c>
      <c r="B1063" s="1" t="s">
        <v>2639</v>
      </c>
      <c r="C1063" s="1">
        <v>38565574</v>
      </c>
      <c r="D1063" s="1">
        <v>144105</v>
      </c>
      <c r="E1063" s="1">
        <v>4</v>
      </c>
      <c r="F1063" s="1">
        <v>3.8565574117188704E+16</v>
      </c>
      <c r="G1063" s="304">
        <v>44187</v>
      </c>
      <c r="H1063" s="304">
        <v>45290</v>
      </c>
      <c r="I1063" s="1">
        <v>0</v>
      </c>
      <c r="J1063" s="1">
        <v>1</v>
      </c>
      <c r="K1063" s="1">
        <v>10</v>
      </c>
      <c r="L1063" s="1">
        <v>30</v>
      </c>
      <c r="M1063" s="1">
        <v>2</v>
      </c>
      <c r="N1063" s="305">
        <v>11.76</v>
      </c>
      <c r="O1063" s="305">
        <v>12415</v>
      </c>
      <c r="P1063" s="2">
        <v>2000000</v>
      </c>
      <c r="Q1063" s="2">
        <v>66773</v>
      </c>
      <c r="R1063" s="2">
        <v>1516270</v>
      </c>
      <c r="S1063" s="1">
        <v>0</v>
      </c>
      <c r="T1063" s="1">
        <v>0</v>
      </c>
      <c r="U1063" s="1">
        <v>0</v>
      </c>
      <c r="W1063" s="1">
        <v>0</v>
      </c>
      <c r="X1063" s="1">
        <v>0</v>
      </c>
      <c r="Y1063" s="1">
        <v>0</v>
      </c>
      <c r="AB1063" s="304">
        <v>44499</v>
      </c>
      <c r="AC1063" s="1">
        <v>1</v>
      </c>
      <c r="AD1063" s="1" t="s">
        <v>3016</v>
      </c>
      <c r="AE1063" s="1">
        <v>1</v>
      </c>
      <c r="AF1063" s="1">
        <v>30</v>
      </c>
      <c r="AG1063" s="1">
        <v>0</v>
      </c>
      <c r="AH1063" s="1" t="s">
        <v>1454</v>
      </c>
      <c r="AI1063" s="1" t="s">
        <v>1454</v>
      </c>
      <c r="AJ1063" s="1" t="s">
        <v>1454</v>
      </c>
      <c r="AK1063" s="1" t="s">
        <v>1454</v>
      </c>
      <c r="AL1063" s="1" t="s">
        <v>1454</v>
      </c>
      <c r="AM1063" s="1" t="s">
        <v>1454</v>
      </c>
      <c r="AN1063" s="1">
        <v>1</v>
      </c>
      <c r="AO1063" s="1">
        <v>1</v>
      </c>
      <c r="AP1063" s="1" t="s">
        <v>3086</v>
      </c>
      <c r="AQ1063" s="1" t="s">
        <v>1454</v>
      </c>
      <c r="AR1063" s="2">
        <v>1129289</v>
      </c>
      <c r="AS1063" s="1" t="s">
        <v>3025</v>
      </c>
      <c r="AT1063" s="1">
        <v>44187</v>
      </c>
      <c r="AU1063" s="1">
        <v>0</v>
      </c>
      <c r="AV1063" s="1">
        <v>0</v>
      </c>
      <c r="AW1063" s="1">
        <v>0</v>
      </c>
      <c r="AX1063" s="1" t="s">
        <v>1454</v>
      </c>
      <c r="AY1063" s="1">
        <v>0</v>
      </c>
      <c r="AZ1063" s="304" t="s">
        <v>3087</v>
      </c>
      <c r="BA1063" s="1">
        <v>0</v>
      </c>
    </row>
    <row r="1064" spans="1:53" x14ac:dyDescent="0.25">
      <c r="A1064" s="309">
        <f t="shared" si="16"/>
        <v>2321418</v>
      </c>
      <c r="B1064" s="1" t="s">
        <v>2639</v>
      </c>
      <c r="C1064" s="1">
        <v>1130631606</v>
      </c>
      <c r="D1064" s="1">
        <v>144105</v>
      </c>
      <c r="E1064" s="1">
        <v>4</v>
      </c>
      <c r="F1064" s="1">
        <v>1.13063160612035E+16</v>
      </c>
      <c r="G1064" s="304">
        <v>44040</v>
      </c>
      <c r="H1064" s="304">
        <v>46233</v>
      </c>
      <c r="I1064" s="1">
        <v>0</v>
      </c>
      <c r="J1064" s="1">
        <v>1</v>
      </c>
      <c r="K1064" s="1">
        <v>15</v>
      </c>
      <c r="L1064" s="1">
        <v>30</v>
      </c>
      <c r="M1064" s="1">
        <v>2</v>
      </c>
      <c r="N1064" s="305">
        <v>18</v>
      </c>
      <c r="O1064" s="305">
        <v>19562</v>
      </c>
      <c r="P1064" s="2">
        <v>4000000</v>
      </c>
      <c r="Q1064" s="2">
        <v>91884</v>
      </c>
      <c r="R1064" s="2">
        <v>3483234</v>
      </c>
      <c r="S1064" s="1">
        <v>0</v>
      </c>
      <c r="T1064" s="1">
        <v>0</v>
      </c>
      <c r="U1064" s="1">
        <v>0</v>
      </c>
      <c r="W1064" s="1">
        <v>0</v>
      </c>
      <c r="X1064" s="1">
        <v>0</v>
      </c>
      <c r="Y1064" s="1">
        <v>0</v>
      </c>
      <c r="AB1064" s="304">
        <v>44499</v>
      </c>
      <c r="AC1064" s="1">
        <v>1</v>
      </c>
      <c r="AD1064" s="1" t="s">
        <v>3016</v>
      </c>
      <c r="AE1064" s="1">
        <v>1</v>
      </c>
      <c r="AF1064" s="1">
        <v>30</v>
      </c>
      <c r="AG1064" s="1">
        <v>0</v>
      </c>
      <c r="AH1064" s="1" t="s">
        <v>1454</v>
      </c>
      <c r="AI1064" s="1" t="s">
        <v>1454</v>
      </c>
      <c r="AJ1064" s="1" t="s">
        <v>1454</v>
      </c>
      <c r="AK1064" s="1" t="s">
        <v>1454</v>
      </c>
      <c r="AL1064" s="1" t="s">
        <v>1454</v>
      </c>
      <c r="AM1064" s="1" t="s">
        <v>1454</v>
      </c>
      <c r="AN1064" s="1">
        <v>1</v>
      </c>
      <c r="AO1064" s="1">
        <v>1</v>
      </c>
      <c r="AP1064" s="1" t="s">
        <v>3086</v>
      </c>
      <c r="AQ1064" s="1" t="s">
        <v>1454</v>
      </c>
      <c r="AR1064" s="2">
        <v>1161816</v>
      </c>
      <c r="AS1064" s="1" t="s">
        <v>3021</v>
      </c>
      <c r="AT1064" s="1">
        <v>44040</v>
      </c>
      <c r="AU1064" s="1">
        <v>0</v>
      </c>
      <c r="AV1064" s="1">
        <v>0</v>
      </c>
      <c r="AW1064" s="1">
        <v>0</v>
      </c>
      <c r="AX1064" s="1" t="s">
        <v>1454</v>
      </c>
      <c r="AY1064" s="1">
        <v>0</v>
      </c>
      <c r="AZ1064" s="304">
        <v>0</v>
      </c>
      <c r="BA1064" s="1">
        <v>0</v>
      </c>
    </row>
    <row r="1065" spans="1:53" x14ac:dyDescent="0.25">
      <c r="A1065" s="309">
        <f t="shared" si="16"/>
        <v>2512477</v>
      </c>
      <c r="B1065" s="1" t="s">
        <v>2639</v>
      </c>
      <c r="C1065" s="1">
        <v>1130631606</v>
      </c>
      <c r="D1065" s="1">
        <v>144105</v>
      </c>
      <c r="E1065" s="1">
        <v>4</v>
      </c>
      <c r="F1065" s="1">
        <v>1.1306316061246799E+18</v>
      </c>
      <c r="G1065" s="304">
        <v>44077</v>
      </c>
      <c r="H1065" s="304">
        <v>44803</v>
      </c>
      <c r="I1065" s="1">
        <v>0</v>
      </c>
      <c r="J1065" s="1">
        <v>1</v>
      </c>
      <c r="K1065" s="1">
        <v>3</v>
      </c>
      <c r="L1065" s="1">
        <v>30</v>
      </c>
      <c r="M1065" s="1">
        <v>2</v>
      </c>
      <c r="N1065" s="305">
        <v>21.6</v>
      </c>
      <c r="O1065" s="305">
        <v>23872</v>
      </c>
      <c r="P1065" s="2">
        <v>4200000</v>
      </c>
      <c r="Q1065" s="2">
        <v>218303</v>
      </c>
      <c r="R1065" s="2">
        <v>3769914</v>
      </c>
      <c r="S1065" s="1">
        <v>0</v>
      </c>
      <c r="T1065" s="1">
        <v>0</v>
      </c>
      <c r="U1065" s="1">
        <v>0</v>
      </c>
      <c r="W1065" s="1">
        <v>0</v>
      </c>
      <c r="X1065" s="1">
        <v>0</v>
      </c>
      <c r="Y1065" s="1">
        <v>0</v>
      </c>
      <c r="AB1065" s="304">
        <v>44499</v>
      </c>
      <c r="AC1065" s="1">
        <v>1</v>
      </c>
      <c r="AD1065" s="1" t="s">
        <v>3016</v>
      </c>
      <c r="AE1065" s="1">
        <v>1</v>
      </c>
      <c r="AF1065" s="1">
        <v>30</v>
      </c>
      <c r="AG1065" s="1">
        <v>0</v>
      </c>
      <c r="AH1065" s="1" t="s">
        <v>1454</v>
      </c>
      <c r="AI1065" s="1" t="s">
        <v>1454</v>
      </c>
      <c r="AJ1065" s="1" t="s">
        <v>1454</v>
      </c>
      <c r="AK1065" s="1" t="s">
        <v>1454</v>
      </c>
      <c r="AL1065" s="1" t="s">
        <v>1454</v>
      </c>
      <c r="AM1065" s="1" t="s">
        <v>1454</v>
      </c>
      <c r="AN1065" s="1">
        <v>1</v>
      </c>
      <c r="AO1065" s="1">
        <v>1</v>
      </c>
      <c r="AP1065" s="1" t="s">
        <v>3086</v>
      </c>
      <c r="AQ1065" s="1" t="s">
        <v>1454</v>
      </c>
      <c r="AR1065" s="2">
        <v>1257437</v>
      </c>
      <c r="AS1065" s="1" t="s">
        <v>3018</v>
      </c>
      <c r="AT1065" s="1">
        <v>44077</v>
      </c>
      <c r="AU1065" s="1">
        <v>0</v>
      </c>
      <c r="AV1065" s="1">
        <v>0</v>
      </c>
      <c r="AW1065" s="1">
        <v>0</v>
      </c>
      <c r="AX1065" s="1" t="s">
        <v>1454</v>
      </c>
      <c r="AY1065" s="1">
        <v>0</v>
      </c>
      <c r="AZ1065" s="1">
        <v>0</v>
      </c>
      <c r="BA1065" s="1">
        <v>0</v>
      </c>
    </row>
    <row r="1066" spans="1:53" x14ac:dyDescent="0.25">
      <c r="A1066" s="309">
        <f t="shared" si="16"/>
        <v>393379</v>
      </c>
      <c r="B1066" s="1" t="s">
        <v>2639</v>
      </c>
      <c r="C1066" s="1">
        <v>31579463</v>
      </c>
      <c r="D1066" s="1">
        <v>144105</v>
      </c>
      <c r="E1066" s="1">
        <v>4</v>
      </c>
      <c r="F1066" s="1">
        <v>3.1579463124689E+16</v>
      </c>
      <c r="G1066" s="304">
        <v>44307</v>
      </c>
      <c r="H1066" s="304">
        <v>45046</v>
      </c>
      <c r="I1066" s="1">
        <v>0</v>
      </c>
      <c r="J1066" s="1">
        <v>1</v>
      </c>
      <c r="K1066" s="1">
        <v>6</v>
      </c>
      <c r="L1066" s="1">
        <v>30</v>
      </c>
      <c r="M1066" s="1">
        <v>2</v>
      </c>
      <c r="N1066" s="305">
        <v>19.2</v>
      </c>
      <c r="O1066" s="305">
        <v>20983</v>
      </c>
      <c r="P1066" s="2">
        <v>1300000</v>
      </c>
      <c r="Q1066" s="2">
        <v>66038</v>
      </c>
      <c r="R1066" s="2">
        <v>1021134</v>
      </c>
      <c r="S1066" s="1">
        <v>0</v>
      </c>
      <c r="T1066" s="1">
        <v>0</v>
      </c>
      <c r="U1066" s="1">
        <v>0</v>
      </c>
      <c r="W1066" s="1">
        <v>0</v>
      </c>
      <c r="X1066" s="1">
        <v>0</v>
      </c>
      <c r="Y1066" s="1">
        <v>0</v>
      </c>
      <c r="AB1066" s="304">
        <v>44499</v>
      </c>
      <c r="AC1066" s="1">
        <v>1</v>
      </c>
      <c r="AD1066" s="1" t="s">
        <v>3016</v>
      </c>
      <c r="AE1066" s="1">
        <v>1</v>
      </c>
      <c r="AF1066" s="1">
        <v>30</v>
      </c>
      <c r="AG1066" s="1">
        <v>0</v>
      </c>
      <c r="AH1066" s="1" t="s">
        <v>1454</v>
      </c>
      <c r="AI1066" s="1" t="s">
        <v>1454</v>
      </c>
      <c r="AJ1066" s="1" t="s">
        <v>1454</v>
      </c>
      <c r="AK1066" s="1" t="s">
        <v>1454</v>
      </c>
      <c r="AL1066" s="1" t="s">
        <v>1454</v>
      </c>
      <c r="AM1066" s="1" t="s">
        <v>1454</v>
      </c>
      <c r="AN1066" s="1">
        <v>1</v>
      </c>
      <c r="AO1066" s="1">
        <v>1</v>
      </c>
      <c r="AP1066" s="1" t="s">
        <v>3086</v>
      </c>
      <c r="AQ1066" s="1" t="s">
        <v>1454</v>
      </c>
      <c r="AR1066" s="2">
        <v>627755</v>
      </c>
      <c r="AS1066" s="1" t="s">
        <v>3018</v>
      </c>
      <c r="AT1066" s="1">
        <v>44307</v>
      </c>
      <c r="AU1066" s="1">
        <v>0</v>
      </c>
      <c r="AV1066" s="1">
        <v>0</v>
      </c>
      <c r="AW1066" s="1">
        <v>0</v>
      </c>
      <c r="AX1066" s="1" t="s">
        <v>1454</v>
      </c>
      <c r="AY1066" s="1">
        <v>900771349</v>
      </c>
      <c r="AZ1066" s="1" t="s">
        <v>3041</v>
      </c>
      <c r="BA1066" s="1">
        <v>0</v>
      </c>
    </row>
    <row r="1067" spans="1:53" x14ac:dyDescent="0.25">
      <c r="A1067" s="309">
        <f t="shared" si="16"/>
        <v>1342537</v>
      </c>
      <c r="B1067" s="1" t="s">
        <v>2639</v>
      </c>
      <c r="C1067" s="1">
        <v>31308567</v>
      </c>
      <c r="D1067" s="1">
        <v>144105</v>
      </c>
      <c r="E1067" s="1">
        <v>4</v>
      </c>
      <c r="F1067" s="1">
        <v>313085671203564</v>
      </c>
      <c r="G1067" s="304">
        <v>44274</v>
      </c>
      <c r="H1067" s="304">
        <v>45381</v>
      </c>
      <c r="I1067" s="1">
        <v>0</v>
      </c>
      <c r="J1067" s="1">
        <v>1</v>
      </c>
      <c r="K1067" s="1">
        <v>7</v>
      </c>
      <c r="L1067" s="1">
        <v>30</v>
      </c>
      <c r="M1067" s="1">
        <v>2</v>
      </c>
      <c r="N1067" s="305">
        <v>18</v>
      </c>
      <c r="O1067" s="305">
        <v>19562</v>
      </c>
      <c r="P1067" s="2">
        <v>2000000</v>
      </c>
      <c r="Q1067" s="2">
        <v>72908</v>
      </c>
      <c r="R1067" s="2">
        <v>1692644</v>
      </c>
      <c r="S1067" s="1">
        <v>0</v>
      </c>
      <c r="T1067" s="1">
        <v>0</v>
      </c>
      <c r="U1067" s="1">
        <v>0</v>
      </c>
      <c r="W1067" s="1">
        <v>0</v>
      </c>
      <c r="X1067" s="1">
        <v>0</v>
      </c>
      <c r="Y1067" s="1">
        <v>0</v>
      </c>
      <c r="AB1067" s="304">
        <v>44499</v>
      </c>
      <c r="AC1067" s="1">
        <v>1</v>
      </c>
      <c r="AD1067" s="1" t="s">
        <v>3016</v>
      </c>
      <c r="AE1067" s="1">
        <v>1</v>
      </c>
      <c r="AF1067" s="1">
        <v>30</v>
      </c>
      <c r="AG1067" s="1">
        <v>0</v>
      </c>
      <c r="AH1067" s="1" t="s">
        <v>1454</v>
      </c>
      <c r="AI1067" s="1" t="s">
        <v>1454</v>
      </c>
      <c r="AJ1067" s="1" t="s">
        <v>1454</v>
      </c>
      <c r="AK1067" s="1" t="s">
        <v>1454</v>
      </c>
      <c r="AL1067" s="1" t="s">
        <v>1454</v>
      </c>
      <c r="AM1067" s="1" t="s">
        <v>1454</v>
      </c>
      <c r="AN1067" s="1">
        <v>1</v>
      </c>
      <c r="AO1067" s="1">
        <v>1</v>
      </c>
      <c r="AP1067" s="1" t="s">
        <v>3086</v>
      </c>
      <c r="AQ1067" s="1" t="s">
        <v>1454</v>
      </c>
      <c r="AR1067" s="2">
        <v>350107</v>
      </c>
      <c r="AS1067" s="1" t="s">
        <v>3021</v>
      </c>
      <c r="AT1067" s="1">
        <v>44274</v>
      </c>
      <c r="AU1067" s="1">
        <v>0</v>
      </c>
      <c r="AV1067" s="1">
        <v>0</v>
      </c>
      <c r="AW1067" s="1">
        <v>0</v>
      </c>
      <c r="AX1067" s="1" t="s">
        <v>1454</v>
      </c>
      <c r="AY1067" s="1">
        <v>900771349</v>
      </c>
      <c r="AZ1067" s="1" t="s">
        <v>3041</v>
      </c>
      <c r="BA1067" s="1">
        <v>0</v>
      </c>
    </row>
    <row r="1068" spans="1:53" x14ac:dyDescent="0.25">
      <c r="A1068" s="309">
        <f t="shared" si="16"/>
        <v>1064678</v>
      </c>
      <c r="B1068" s="1" t="s">
        <v>2639</v>
      </c>
      <c r="C1068" s="1">
        <v>31308567</v>
      </c>
      <c r="D1068" s="1">
        <v>144105</v>
      </c>
      <c r="E1068" s="1">
        <v>4</v>
      </c>
      <c r="F1068" s="1">
        <v>3.13085671246895E+16</v>
      </c>
      <c r="G1068" s="304">
        <v>44460</v>
      </c>
      <c r="H1068" s="304">
        <v>45199</v>
      </c>
      <c r="I1068" s="1">
        <v>0</v>
      </c>
      <c r="J1068" s="1">
        <v>1</v>
      </c>
      <c r="K1068" s="1">
        <v>1</v>
      </c>
      <c r="L1068" s="1">
        <v>30</v>
      </c>
      <c r="M1068" s="1">
        <v>2</v>
      </c>
      <c r="N1068" s="305">
        <v>19.2</v>
      </c>
      <c r="O1068" s="305">
        <v>20983</v>
      </c>
      <c r="P1068" s="2">
        <v>1390000</v>
      </c>
      <c r="Q1068" s="2">
        <v>70609</v>
      </c>
      <c r="R1068" s="2">
        <v>1342326</v>
      </c>
      <c r="S1068" s="1">
        <v>0</v>
      </c>
      <c r="T1068" s="1">
        <v>0</v>
      </c>
      <c r="U1068" s="1">
        <v>0</v>
      </c>
      <c r="W1068" s="1">
        <v>0</v>
      </c>
      <c r="X1068" s="1">
        <v>0</v>
      </c>
      <c r="Y1068" s="1">
        <v>0</v>
      </c>
      <c r="AB1068" s="304">
        <v>44499</v>
      </c>
      <c r="AC1068" s="1">
        <v>1</v>
      </c>
      <c r="AD1068" s="1" t="s">
        <v>3016</v>
      </c>
      <c r="AE1068" s="1">
        <v>1</v>
      </c>
      <c r="AF1068" s="1">
        <v>30</v>
      </c>
      <c r="AG1068" s="1">
        <v>0</v>
      </c>
      <c r="AH1068" s="1" t="s">
        <v>1454</v>
      </c>
      <c r="AI1068" s="1" t="s">
        <v>1454</v>
      </c>
      <c r="AJ1068" s="1" t="s">
        <v>1454</v>
      </c>
      <c r="AK1068" s="1" t="s">
        <v>1454</v>
      </c>
      <c r="AL1068" s="1" t="s">
        <v>1454</v>
      </c>
      <c r="AM1068" s="1" t="s">
        <v>1454</v>
      </c>
      <c r="AN1068" s="1">
        <v>1</v>
      </c>
      <c r="AO1068" s="1">
        <v>1</v>
      </c>
      <c r="AP1068" s="1" t="s">
        <v>3086</v>
      </c>
      <c r="AQ1068" s="1" t="s">
        <v>1454</v>
      </c>
      <c r="AR1068" s="2">
        <v>277648</v>
      </c>
      <c r="AS1068" s="1" t="s">
        <v>3018</v>
      </c>
      <c r="AT1068" s="1">
        <v>44460</v>
      </c>
      <c r="AU1068" s="1">
        <v>0</v>
      </c>
      <c r="AV1068" s="1">
        <v>0</v>
      </c>
      <c r="AW1068" s="1">
        <v>0</v>
      </c>
      <c r="AX1068" s="1" t="s">
        <v>1454</v>
      </c>
      <c r="AY1068" s="1">
        <v>900771349</v>
      </c>
      <c r="AZ1068" s="1" t="s">
        <v>3041</v>
      </c>
      <c r="BA1068" s="1">
        <v>0</v>
      </c>
    </row>
    <row r="1069" spans="1:53" x14ac:dyDescent="0.25">
      <c r="A1069" s="309">
        <f t="shared" si="16"/>
        <v>2135278</v>
      </c>
      <c r="B1069" s="1" t="s">
        <v>2639</v>
      </c>
      <c r="C1069" s="1">
        <v>1144061138</v>
      </c>
      <c r="D1069" s="1">
        <v>144105</v>
      </c>
      <c r="E1069" s="1">
        <v>4</v>
      </c>
      <c r="F1069" s="1">
        <v>1.14406113811718E+18</v>
      </c>
      <c r="G1069" s="304">
        <v>44186</v>
      </c>
      <c r="H1069" s="304">
        <v>45656</v>
      </c>
      <c r="I1069" s="1">
        <v>0</v>
      </c>
      <c r="J1069" s="1">
        <v>1</v>
      </c>
      <c r="K1069" s="1">
        <v>10</v>
      </c>
      <c r="L1069" s="1">
        <v>30</v>
      </c>
      <c r="M1069" s="1">
        <v>2</v>
      </c>
      <c r="N1069" s="305">
        <v>11.76</v>
      </c>
      <c r="O1069" s="305">
        <v>12415</v>
      </c>
      <c r="P1069" s="2">
        <v>4000000</v>
      </c>
      <c r="Q1069" s="2">
        <v>106044</v>
      </c>
      <c r="R1069" s="2">
        <v>3320667</v>
      </c>
      <c r="S1069" s="1">
        <v>0</v>
      </c>
      <c r="T1069" s="1">
        <v>0</v>
      </c>
      <c r="U1069" s="1">
        <v>0</v>
      </c>
      <c r="W1069" s="1">
        <v>0</v>
      </c>
      <c r="X1069" s="1">
        <v>0</v>
      </c>
      <c r="Y1069" s="1">
        <v>0</v>
      </c>
      <c r="AB1069" s="304">
        <v>44499</v>
      </c>
      <c r="AC1069" s="1">
        <v>1</v>
      </c>
      <c r="AD1069" s="1" t="s">
        <v>3016</v>
      </c>
      <c r="AE1069" s="1">
        <v>1</v>
      </c>
      <c r="AF1069" s="1">
        <v>30</v>
      </c>
      <c r="AG1069" s="1">
        <v>0</v>
      </c>
      <c r="AH1069" s="1" t="s">
        <v>1454</v>
      </c>
      <c r="AI1069" s="1" t="s">
        <v>1454</v>
      </c>
      <c r="AJ1069" s="1" t="s">
        <v>1454</v>
      </c>
      <c r="AK1069" s="1" t="s">
        <v>1454</v>
      </c>
      <c r="AL1069" s="1" t="s">
        <v>1454</v>
      </c>
      <c r="AM1069" s="1" t="s">
        <v>1454</v>
      </c>
      <c r="AN1069" s="1">
        <v>1</v>
      </c>
      <c r="AO1069" s="1">
        <v>1</v>
      </c>
      <c r="AP1069" s="1" t="s">
        <v>3086</v>
      </c>
      <c r="AQ1069" s="1" t="s">
        <v>1454</v>
      </c>
      <c r="AR1069" s="2">
        <v>1185389</v>
      </c>
      <c r="AS1069" s="1" t="s">
        <v>3025</v>
      </c>
      <c r="AT1069" s="1">
        <v>44186</v>
      </c>
      <c r="AU1069" s="1">
        <v>0</v>
      </c>
      <c r="AV1069" s="1">
        <v>0</v>
      </c>
      <c r="AW1069" s="1">
        <v>0</v>
      </c>
      <c r="AX1069" s="1" t="s">
        <v>1454</v>
      </c>
      <c r="AY1069" s="1">
        <v>800087565</v>
      </c>
      <c r="AZ1069" s="1" t="s">
        <v>3088</v>
      </c>
      <c r="BA1069" s="1">
        <v>0</v>
      </c>
    </row>
    <row r="1070" spans="1:53" x14ac:dyDescent="0.25">
      <c r="A1070" s="309">
        <f t="shared" si="16"/>
        <v>0</v>
      </c>
      <c r="B1070" s="1" t="s">
        <v>2639</v>
      </c>
      <c r="C1070" s="1">
        <v>94377083</v>
      </c>
      <c r="D1070" s="1">
        <v>144105</v>
      </c>
      <c r="E1070" s="1">
        <v>4</v>
      </c>
      <c r="F1070" s="1">
        <v>9.4377083124688896E+16</v>
      </c>
      <c r="G1070" s="304">
        <v>44263</v>
      </c>
      <c r="H1070" s="304">
        <v>44985</v>
      </c>
      <c r="I1070" s="1">
        <v>0</v>
      </c>
      <c r="J1070" s="1">
        <v>1</v>
      </c>
      <c r="K1070" s="1">
        <v>8</v>
      </c>
      <c r="L1070" s="1">
        <v>30</v>
      </c>
      <c r="M1070" s="1">
        <v>2</v>
      </c>
      <c r="N1070" s="305">
        <v>19.2</v>
      </c>
      <c r="O1070" s="305">
        <v>20983</v>
      </c>
      <c r="P1070" s="2">
        <v>1200000</v>
      </c>
      <c r="Q1070" s="2">
        <v>60958</v>
      </c>
      <c r="R1070" s="2">
        <v>851081</v>
      </c>
      <c r="S1070" s="1">
        <v>0</v>
      </c>
      <c r="T1070" s="1">
        <v>0</v>
      </c>
      <c r="U1070" s="1">
        <v>0</v>
      </c>
      <c r="W1070" s="1">
        <v>0</v>
      </c>
      <c r="X1070" s="1">
        <v>0</v>
      </c>
      <c r="Y1070" s="1">
        <v>0</v>
      </c>
      <c r="AB1070" s="304">
        <v>44499</v>
      </c>
      <c r="AC1070" s="1">
        <v>1</v>
      </c>
      <c r="AD1070" s="1" t="s">
        <v>3016</v>
      </c>
      <c r="AE1070" s="1">
        <v>1</v>
      </c>
      <c r="AF1070" s="1">
        <v>30</v>
      </c>
      <c r="AG1070" s="1">
        <v>0</v>
      </c>
      <c r="AH1070" s="1" t="s">
        <v>1454</v>
      </c>
      <c r="AI1070" s="1" t="s">
        <v>1454</v>
      </c>
      <c r="AJ1070" s="1" t="s">
        <v>1454</v>
      </c>
      <c r="AK1070" s="1" t="s">
        <v>1454</v>
      </c>
      <c r="AL1070" s="1" t="s">
        <v>1454</v>
      </c>
      <c r="AM1070" s="1" t="s">
        <v>1454</v>
      </c>
      <c r="AN1070" s="1">
        <v>1</v>
      </c>
      <c r="AO1070" s="1">
        <v>1</v>
      </c>
      <c r="AP1070" s="1" t="s">
        <v>3086</v>
      </c>
      <c r="AQ1070" s="1" t="s">
        <v>1454</v>
      </c>
      <c r="AR1070" s="2">
        <v>1506757</v>
      </c>
      <c r="AS1070" s="1" t="s">
        <v>3018</v>
      </c>
      <c r="AT1070" s="1">
        <v>44263</v>
      </c>
      <c r="AU1070" s="1">
        <v>0</v>
      </c>
      <c r="AV1070" s="1">
        <v>0</v>
      </c>
      <c r="AW1070" s="1">
        <v>0</v>
      </c>
      <c r="AX1070" s="1" t="s">
        <v>1454</v>
      </c>
      <c r="AY1070" s="1">
        <v>890308665</v>
      </c>
      <c r="AZ1070" s="1" t="s">
        <v>3091</v>
      </c>
      <c r="BA1070" s="1">
        <v>0</v>
      </c>
    </row>
    <row r="1071" spans="1:53" x14ac:dyDescent="0.25">
      <c r="A1071" s="309">
        <f t="shared" si="16"/>
        <v>1623783</v>
      </c>
      <c r="B1071" s="1" t="s">
        <v>2639</v>
      </c>
      <c r="C1071" s="1">
        <v>34611548</v>
      </c>
      <c r="D1071" s="1">
        <v>144105</v>
      </c>
      <c r="E1071" s="1">
        <v>4</v>
      </c>
      <c r="F1071" s="1">
        <v>3.46115481246895E+16</v>
      </c>
      <c r="G1071" s="304">
        <v>44469</v>
      </c>
      <c r="H1071" s="304">
        <v>45199</v>
      </c>
      <c r="I1071" s="1">
        <v>0</v>
      </c>
      <c r="J1071" s="1">
        <v>1</v>
      </c>
      <c r="K1071" s="1">
        <v>1</v>
      </c>
      <c r="L1071" s="1">
        <v>30</v>
      </c>
      <c r="M1071" s="1">
        <v>2</v>
      </c>
      <c r="N1071" s="305">
        <v>19.2</v>
      </c>
      <c r="O1071" s="305">
        <v>20983</v>
      </c>
      <c r="P1071" s="2">
        <v>1800000</v>
      </c>
      <c r="Q1071" s="2">
        <v>91437</v>
      </c>
      <c r="R1071" s="2">
        <v>1738263</v>
      </c>
      <c r="S1071" s="1">
        <v>0</v>
      </c>
      <c r="T1071" s="1">
        <v>0</v>
      </c>
      <c r="U1071" s="1">
        <v>0</v>
      </c>
      <c r="W1071" s="1">
        <v>0</v>
      </c>
      <c r="X1071" s="1">
        <v>0</v>
      </c>
      <c r="Y1071" s="1">
        <v>0</v>
      </c>
      <c r="AB1071" s="304">
        <v>44498</v>
      </c>
      <c r="AC1071" s="1">
        <v>1</v>
      </c>
      <c r="AD1071" s="1" t="s">
        <v>3016</v>
      </c>
      <c r="AE1071" s="1">
        <v>1</v>
      </c>
      <c r="AF1071" s="1">
        <v>30</v>
      </c>
      <c r="AG1071" s="1">
        <v>0</v>
      </c>
      <c r="AH1071" s="1" t="s">
        <v>1454</v>
      </c>
      <c r="AI1071" s="1" t="s">
        <v>1454</v>
      </c>
      <c r="AJ1071" s="1" t="s">
        <v>1454</v>
      </c>
      <c r="AK1071" s="1" t="s">
        <v>1454</v>
      </c>
      <c r="AL1071" s="1" t="s">
        <v>1454</v>
      </c>
      <c r="AM1071" s="1" t="s">
        <v>1454</v>
      </c>
      <c r="AN1071" s="1">
        <v>1</v>
      </c>
      <c r="AO1071" s="1">
        <v>1</v>
      </c>
      <c r="AP1071" s="1" t="s">
        <v>3086</v>
      </c>
      <c r="AQ1071" s="1" t="s">
        <v>1454</v>
      </c>
      <c r="AR1071" s="2">
        <v>114480</v>
      </c>
      <c r="AS1071" s="1" t="s">
        <v>3018</v>
      </c>
      <c r="AT1071" s="1">
        <v>44469</v>
      </c>
      <c r="AU1071" s="1">
        <v>0</v>
      </c>
      <c r="AV1071" s="1">
        <v>0</v>
      </c>
      <c r="AW1071" s="1">
        <v>0</v>
      </c>
      <c r="AX1071" s="1" t="s">
        <v>1454</v>
      </c>
      <c r="AY1071" s="1">
        <v>890303093000</v>
      </c>
      <c r="AZ1071" s="1">
        <v>0</v>
      </c>
      <c r="BA1071" s="1">
        <v>0</v>
      </c>
    </row>
    <row r="1072" spans="1:53" x14ac:dyDescent="0.25">
      <c r="A1072" s="309">
        <f t="shared" si="16"/>
        <v>0</v>
      </c>
      <c r="B1072" s="1" t="s">
        <v>2639</v>
      </c>
      <c r="C1072" s="1">
        <v>31387162</v>
      </c>
      <c r="D1072" s="1">
        <v>144105</v>
      </c>
      <c r="E1072" s="1">
        <v>4</v>
      </c>
      <c r="F1072" s="1">
        <v>3.13871622103889E+16</v>
      </c>
      <c r="G1072" s="304">
        <v>44257</v>
      </c>
      <c r="H1072" s="304">
        <v>44803</v>
      </c>
      <c r="I1072" s="1">
        <v>0</v>
      </c>
      <c r="J1072" s="1">
        <v>1</v>
      </c>
      <c r="K1072" s="1">
        <v>8</v>
      </c>
      <c r="L1072" s="1">
        <v>30</v>
      </c>
      <c r="M1072" s="1">
        <v>2</v>
      </c>
      <c r="N1072" s="305">
        <v>15.6</v>
      </c>
      <c r="O1072" s="305">
        <v>16765</v>
      </c>
      <c r="P1072" s="2">
        <v>1500000</v>
      </c>
      <c r="Q1072" s="2">
        <v>96138</v>
      </c>
      <c r="R1072" s="2">
        <v>884264</v>
      </c>
      <c r="S1072" s="1">
        <v>0</v>
      </c>
      <c r="T1072" s="1">
        <v>0</v>
      </c>
      <c r="U1072" s="1">
        <v>0</v>
      </c>
      <c r="W1072" s="1">
        <v>0</v>
      </c>
      <c r="X1072" s="1">
        <v>0</v>
      </c>
      <c r="Y1072" s="1">
        <v>0</v>
      </c>
      <c r="AB1072" s="304">
        <v>44498</v>
      </c>
      <c r="AC1072" s="1">
        <v>1</v>
      </c>
      <c r="AD1072" s="1" t="s">
        <v>3016</v>
      </c>
      <c r="AE1072" s="1">
        <v>1</v>
      </c>
      <c r="AF1072" s="1">
        <v>30</v>
      </c>
      <c r="AG1072" s="1">
        <v>0</v>
      </c>
      <c r="AH1072" s="1" t="s">
        <v>1454</v>
      </c>
      <c r="AI1072" s="1" t="s">
        <v>1454</v>
      </c>
      <c r="AJ1072" s="1" t="s">
        <v>1454</v>
      </c>
      <c r="AK1072" s="1" t="s">
        <v>1454</v>
      </c>
      <c r="AL1072" s="1" t="s">
        <v>1454</v>
      </c>
      <c r="AM1072" s="1" t="s">
        <v>1454</v>
      </c>
      <c r="AN1072" s="1">
        <v>1</v>
      </c>
      <c r="AO1072" s="1">
        <v>1</v>
      </c>
      <c r="AP1072" s="1" t="s">
        <v>3086</v>
      </c>
      <c r="AQ1072" s="1" t="s">
        <v>1454</v>
      </c>
      <c r="AR1072" s="2">
        <v>912199</v>
      </c>
      <c r="AS1072" s="1" t="s">
        <v>3023</v>
      </c>
      <c r="AT1072" s="1">
        <v>44257</v>
      </c>
      <c r="AU1072" s="1">
        <v>0</v>
      </c>
      <c r="AV1072" s="1">
        <v>0</v>
      </c>
      <c r="AW1072" s="1">
        <v>0</v>
      </c>
      <c r="AX1072" s="1" t="s">
        <v>1454</v>
      </c>
      <c r="AY1072" s="1">
        <v>890303093000</v>
      </c>
      <c r="AZ1072" s="1">
        <v>0</v>
      </c>
      <c r="BA1072" s="1">
        <v>0</v>
      </c>
    </row>
    <row r="1073" spans="1:53" x14ac:dyDescent="0.25">
      <c r="A1073" s="309">
        <f t="shared" si="16"/>
        <v>0</v>
      </c>
      <c r="B1073" s="1" t="s">
        <v>2639</v>
      </c>
      <c r="C1073" s="1">
        <v>31387162</v>
      </c>
      <c r="D1073" s="1">
        <v>144105</v>
      </c>
      <c r="E1073" s="1">
        <v>4</v>
      </c>
      <c r="F1073" s="1">
        <v>3.13871621246882E+16</v>
      </c>
      <c r="G1073" s="304">
        <v>44034</v>
      </c>
      <c r="H1073" s="304">
        <v>44772</v>
      </c>
      <c r="I1073" s="1">
        <v>0</v>
      </c>
      <c r="J1073" s="1">
        <v>1</v>
      </c>
      <c r="K1073" s="1">
        <v>4</v>
      </c>
      <c r="L1073" s="1">
        <v>30</v>
      </c>
      <c r="M1073" s="1">
        <v>2</v>
      </c>
      <c r="N1073" s="305">
        <v>21.6</v>
      </c>
      <c r="O1073" s="305">
        <v>23872</v>
      </c>
      <c r="P1073" s="2">
        <v>1200000</v>
      </c>
      <c r="Q1073" s="2">
        <v>62187</v>
      </c>
      <c r="R1073" s="2">
        <v>1033323</v>
      </c>
      <c r="S1073" s="1">
        <v>0</v>
      </c>
      <c r="T1073" s="1">
        <v>0</v>
      </c>
      <c r="U1073" s="1">
        <v>0</v>
      </c>
      <c r="W1073" s="1">
        <v>0</v>
      </c>
      <c r="X1073" s="1">
        <v>0</v>
      </c>
      <c r="Y1073" s="1">
        <v>0</v>
      </c>
      <c r="AB1073" s="304">
        <v>44498</v>
      </c>
      <c r="AC1073" s="1">
        <v>1</v>
      </c>
      <c r="AD1073" s="1" t="s">
        <v>3016</v>
      </c>
      <c r="AE1073" s="1">
        <v>1</v>
      </c>
      <c r="AF1073" s="1">
        <v>30</v>
      </c>
      <c r="AG1073" s="1">
        <v>0</v>
      </c>
      <c r="AH1073" s="1" t="s">
        <v>1454</v>
      </c>
      <c r="AI1073" s="1" t="s">
        <v>1454</v>
      </c>
      <c r="AJ1073" s="1" t="s">
        <v>1454</v>
      </c>
      <c r="AK1073" s="1" t="s">
        <v>1454</v>
      </c>
      <c r="AL1073" s="1" t="s">
        <v>1454</v>
      </c>
      <c r="AM1073" s="1" t="s">
        <v>1454</v>
      </c>
      <c r="AN1073" s="1">
        <v>1</v>
      </c>
      <c r="AO1073" s="1">
        <v>1</v>
      </c>
      <c r="AP1073" s="1" t="s">
        <v>3086</v>
      </c>
      <c r="AQ1073" s="1" t="s">
        <v>1454</v>
      </c>
      <c r="AR1073" s="2">
        <v>1065967</v>
      </c>
      <c r="AS1073" s="1" t="s">
        <v>3018</v>
      </c>
      <c r="AT1073" s="1">
        <v>44034</v>
      </c>
      <c r="AU1073" s="1">
        <v>0</v>
      </c>
      <c r="AV1073" s="1">
        <v>0</v>
      </c>
      <c r="AW1073" s="1">
        <v>0</v>
      </c>
      <c r="AX1073" s="1" t="s">
        <v>1454</v>
      </c>
      <c r="AY1073" s="1">
        <v>890303093000</v>
      </c>
      <c r="AZ1073" s="1">
        <v>0</v>
      </c>
      <c r="BA1073" s="1">
        <v>0</v>
      </c>
    </row>
    <row r="1074" spans="1:53" x14ac:dyDescent="0.25">
      <c r="A1074" s="309">
        <f t="shared" si="16"/>
        <v>816881</v>
      </c>
      <c r="B1074" s="1" t="s">
        <v>2639</v>
      </c>
      <c r="C1074" s="1">
        <v>1112474753</v>
      </c>
      <c r="D1074" s="1">
        <v>144105</v>
      </c>
      <c r="E1074" s="1">
        <v>4</v>
      </c>
      <c r="F1074" s="1">
        <v>1.1124747531246799E+18</v>
      </c>
      <c r="G1074" s="304">
        <v>44470</v>
      </c>
      <c r="H1074" s="304">
        <v>45199</v>
      </c>
      <c r="I1074" s="1">
        <v>0</v>
      </c>
      <c r="J1074" s="1">
        <v>1</v>
      </c>
      <c r="K1074" s="1">
        <v>1</v>
      </c>
      <c r="L1074" s="1">
        <v>30</v>
      </c>
      <c r="M1074" s="1">
        <v>2</v>
      </c>
      <c r="N1074" s="305">
        <v>19.2</v>
      </c>
      <c r="O1074" s="305">
        <v>20983</v>
      </c>
      <c r="P1074" s="2">
        <v>1000000</v>
      </c>
      <c r="Q1074" s="2">
        <v>50798</v>
      </c>
      <c r="R1074" s="2">
        <v>965702</v>
      </c>
      <c r="S1074" s="1">
        <v>0</v>
      </c>
      <c r="T1074" s="1">
        <v>0</v>
      </c>
      <c r="U1074" s="1">
        <v>0</v>
      </c>
      <c r="W1074" s="1">
        <v>0</v>
      </c>
      <c r="X1074" s="1">
        <v>0</v>
      </c>
      <c r="Y1074" s="1">
        <v>0</v>
      </c>
      <c r="AB1074" s="304">
        <v>44499</v>
      </c>
      <c r="AC1074" s="1">
        <v>1</v>
      </c>
      <c r="AD1074" s="1" t="s">
        <v>3016</v>
      </c>
      <c r="AE1074" s="1">
        <v>1</v>
      </c>
      <c r="AF1074" s="1">
        <v>30</v>
      </c>
      <c r="AG1074" s="1">
        <v>0</v>
      </c>
      <c r="AH1074" s="1" t="s">
        <v>1454</v>
      </c>
      <c r="AI1074" s="1" t="s">
        <v>1454</v>
      </c>
      <c r="AJ1074" s="1" t="s">
        <v>1454</v>
      </c>
      <c r="AK1074" s="1" t="s">
        <v>1454</v>
      </c>
      <c r="AL1074" s="1" t="s">
        <v>1454</v>
      </c>
      <c r="AM1074" s="1" t="s">
        <v>1454</v>
      </c>
      <c r="AN1074" s="1">
        <v>1</v>
      </c>
      <c r="AO1074" s="1">
        <v>1</v>
      </c>
      <c r="AP1074" s="1" t="s">
        <v>3086</v>
      </c>
      <c r="AQ1074" s="1" t="s">
        <v>1454</v>
      </c>
      <c r="AR1074" s="2">
        <v>148821</v>
      </c>
      <c r="AS1074" s="1" t="s">
        <v>3018</v>
      </c>
      <c r="AT1074" s="1">
        <v>44470</v>
      </c>
      <c r="AU1074" s="1">
        <v>0</v>
      </c>
      <c r="AV1074" s="1">
        <v>0</v>
      </c>
      <c r="AW1074" s="1">
        <v>0</v>
      </c>
      <c r="AX1074" s="1" t="s">
        <v>1454</v>
      </c>
      <c r="AY1074" s="1">
        <v>900771349</v>
      </c>
      <c r="AZ1074" s="1" t="s">
        <v>3041</v>
      </c>
      <c r="BA1074" s="1">
        <v>0</v>
      </c>
    </row>
    <row r="1075" spans="1:53" x14ac:dyDescent="0.25">
      <c r="A1075" s="309">
        <f t="shared" si="16"/>
        <v>6580284</v>
      </c>
      <c r="B1075" s="1" t="s">
        <v>2639</v>
      </c>
      <c r="C1075" s="1">
        <v>1112474753</v>
      </c>
      <c r="D1075" s="1">
        <v>144105</v>
      </c>
      <c r="E1075" s="1">
        <v>4</v>
      </c>
      <c r="F1075" s="1">
        <v>1.11247475312035E+16</v>
      </c>
      <c r="G1075" s="304">
        <v>44385</v>
      </c>
      <c r="H1075" s="304">
        <v>46568</v>
      </c>
      <c r="I1075" s="1">
        <v>0</v>
      </c>
      <c r="J1075" s="1">
        <v>1</v>
      </c>
      <c r="K1075" s="1">
        <v>3</v>
      </c>
      <c r="L1075" s="1">
        <v>30</v>
      </c>
      <c r="M1075" s="1">
        <v>2</v>
      </c>
      <c r="N1075" s="305">
        <v>15.6</v>
      </c>
      <c r="O1075" s="305">
        <v>16765</v>
      </c>
      <c r="P1075" s="2">
        <v>8000000</v>
      </c>
      <c r="Q1075" s="2">
        <v>174417</v>
      </c>
      <c r="R1075" s="2">
        <v>7779096</v>
      </c>
      <c r="S1075" s="1">
        <v>0</v>
      </c>
      <c r="T1075" s="1">
        <v>0</v>
      </c>
      <c r="U1075" s="1">
        <v>0</v>
      </c>
      <c r="W1075" s="1">
        <v>0</v>
      </c>
      <c r="X1075" s="1">
        <v>0</v>
      </c>
      <c r="Y1075" s="1">
        <v>0</v>
      </c>
      <c r="AB1075" s="304">
        <v>44499</v>
      </c>
      <c r="AC1075" s="1">
        <v>1</v>
      </c>
      <c r="AD1075" s="1" t="s">
        <v>3016</v>
      </c>
      <c r="AE1075" s="1">
        <v>1</v>
      </c>
      <c r="AF1075" s="1">
        <v>30</v>
      </c>
      <c r="AG1075" s="1">
        <v>0</v>
      </c>
      <c r="AH1075" s="1" t="s">
        <v>1454</v>
      </c>
      <c r="AI1075" s="1" t="s">
        <v>1454</v>
      </c>
      <c r="AJ1075" s="1" t="s">
        <v>1454</v>
      </c>
      <c r="AK1075" s="1" t="s">
        <v>1454</v>
      </c>
      <c r="AL1075" s="1" t="s">
        <v>1454</v>
      </c>
      <c r="AM1075" s="1" t="s">
        <v>1454</v>
      </c>
      <c r="AN1075" s="1">
        <v>1</v>
      </c>
      <c r="AO1075" s="1">
        <v>1</v>
      </c>
      <c r="AP1075" s="1" t="s">
        <v>3086</v>
      </c>
      <c r="AQ1075" s="1" t="s">
        <v>1454</v>
      </c>
      <c r="AR1075" s="2">
        <v>1198812</v>
      </c>
      <c r="AS1075" s="1" t="s">
        <v>3021</v>
      </c>
      <c r="AT1075" s="1">
        <v>44385</v>
      </c>
      <c r="AU1075" s="1">
        <v>0</v>
      </c>
      <c r="AV1075" s="1">
        <v>0</v>
      </c>
      <c r="AW1075" s="1">
        <v>0</v>
      </c>
      <c r="AX1075" s="1" t="s">
        <v>1454</v>
      </c>
      <c r="AY1075" s="1">
        <v>900771349</v>
      </c>
      <c r="AZ1075" s="1" t="s">
        <v>3041</v>
      </c>
      <c r="BA1075" s="1">
        <v>0</v>
      </c>
    </row>
    <row r="1076" spans="1:53" x14ac:dyDescent="0.25">
      <c r="A1076" s="309">
        <f t="shared" si="16"/>
        <v>0</v>
      </c>
      <c r="B1076" s="1" t="s">
        <v>2639</v>
      </c>
      <c r="C1076" s="1">
        <v>31569852</v>
      </c>
      <c r="D1076" s="1">
        <v>144105</v>
      </c>
      <c r="E1076" s="1">
        <v>4</v>
      </c>
      <c r="F1076" s="1">
        <v>3.15698521246889E+16</v>
      </c>
      <c r="G1076" s="304">
        <v>44264</v>
      </c>
      <c r="H1076" s="304">
        <v>44803</v>
      </c>
      <c r="I1076" s="1">
        <v>0</v>
      </c>
      <c r="J1076" s="1">
        <v>1</v>
      </c>
      <c r="K1076" s="1">
        <v>8</v>
      </c>
      <c r="L1076" s="1">
        <v>30</v>
      </c>
      <c r="M1076" s="1">
        <v>2</v>
      </c>
      <c r="N1076" s="305">
        <v>19.2</v>
      </c>
      <c r="O1076" s="305">
        <v>20983</v>
      </c>
      <c r="P1076" s="2">
        <v>1800000</v>
      </c>
      <c r="Q1076" s="2">
        <v>116401</v>
      </c>
      <c r="R1076" s="2">
        <v>1064987</v>
      </c>
      <c r="S1076" s="1">
        <v>0</v>
      </c>
      <c r="T1076" s="1">
        <v>0</v>
      </c>
      <c r="U1076" s="1">
        <v>0</v>
      </c>
      <c r="W1076" s="1">
        <v>0</v>
      </c>
      <c r="X1076" s="1">
        <v>0</v>
      </c>
      <c r="Y1076" s="1">
        <v>0</v>
      </c>
      <c r="AB1076" s="304">
        <v>44499</v>
      </c>
      <c r="AC1076" s="1">
        <v>1</v>
      </c>
      <c r="AD1076" s="1" t="s">
        <v>3016</v>
      </c>
      <c r="AE1076" s="1">
        <v>1</v>
      </c>
      <c r="AF1076" s="1">
        <v>30</v>
      </c>
      <c r="AG1076" s="1">
        <v>0</v>
      </c>
      <c r="AH1076" s="1" t="s">
        <v>1454</v>
      </c>
      <c r="AI1076" s="1" t="s">
        <v>1454</v>
      </c>
      <c r="AJ1076" s="1" t="s">
        <v>1454</v>
      </c>
      <c r="AK1076" s="1" t="s">
        <v>1454</v>
      </c>
      <c r="AL1076" s="1" t="s">
        <v>1454</v>
      </c>
      <c r="AM1076" s="1" t="s">
        <v>1454</v>
      </c>
      <c r="AN1076" s="1">
        <v>1</v>
      </c>
      <c r="AO1076" s="1">
        <v>1</v>
      </c>
      <c r="AP1076" s="1" t="s">
        <v>3086</v>
      </c>
      <c r="AQ1076" s="1" t="s">
        <v>1454</v>
      </c>
      <c r="AR1076" s="2">
        <v>1091386</v>
      </c>
      <c r="AS1076" s="1" t="s">
        <v>3018</v>
      </c>
      <c r="AT1076" s="1">
        <v>44264</v>
      </c>
      <c r="AU1076" s="1">
        <v>0</v>
      </c>
      <c r="AV1076" s="1">
        <v>0</v>
      </c>
      <c r="AW1076" s="1">
        <v>0</v>
      </c>
      <c r="AX1076" s="1" t="s">
        <v>1454</v>
      </c>
      <c r="AY1076" s="1">
        <v>900771349</v>
      </c>
      <c r="AZ1076" s="1" t="s">
        <v>3041</v>
      </c>
      <c r="BA1076" s="1">
        <v>0</v>
      </c>
    </row>
    <row r="1077" spans="1:53" x14ac:dyDescent="0.25">
      <c r="A1077" s="309">
        <f t="shared" si="16"/>
        <v>0</v>
      </c>
      <c r="B1077" s="1" t="s">
        <v>2639</v>
      </c>
      <c r="C1077" s="1">
        <v>31569852</v>
      </c>
      <c r="D1077" s="1">
        <v>144105</v>
      </c>
      <c r="E1077" s="1">
        <v>4</v>
      </c>
      <c r="F1077" s="1">
        <v>3.1569852120388E+16</v>
      </c>
      <c r="G1077" s="304">
        <v>43979</v>
      </c>
      <c r="H1077" s="304">
        <v>44530</v>
      </c>
      <c r="I1077" s="1">
        <v>0</v>
      </c>
      <c r="J1077" s="1">
        <v>1</v>
      </c>
      <c r="K1077" s="1">
        <v>16</v>
      </c>
      <c r="L1077" s="1">
        <v>30</v>
      </c>
      <c r="M1077" s="1">
        <v>2</v>
      </c>
      <c r="N1077" s="305">
        <v>18</v>
      </c>
      <c r="O1077" s="305">
        <v>19562</v>
      </c>
      <c r="P1077" s="2">
        <v>2000000</v>
      </c>
      <c r="Q1077" s="2">
        <v>127886</v>
      </c>
      <c r="R1077" s="2">
        <v>250049</v>
      </c>
      <c r="S1077" s="1">
        <v>0</v>
      </c>
      <c r="T1077" s="1">
        <v>0</v>
      </c>
      <c r="U1077" s="1">
        <v>0</v>
      </c>
      <c r="W1077" s="1">
        <v>0</v>
      </c>
      <c r="X1077" s="1">
        <v>0</v>
      </c>
      <c r="Y1077" s="1">
        <v>0</v>
      </c>
      <c r="AB1077" s="304">
        <v>44499</v>
      </c>
      <c r="AC1077" s="1">
        <v>1</v>
      </c>
      <c r="AD1077" s="1" t="s">
        <v>3016</v>
      </c>
      <c r="AE1077" s="1">
        <v>1</v>
      </c>
      <c r="AF1077" s="1">
        <v>30</v>
      </c>
      <c r="AG1077" s="1">
        <v>0</v>
      </c>
      <c r="AH1077" s="1" t="s">
        <v>1454</v>
      </c>
      <c r="AI1077" s="1" t="s">
        <v>1454</v>
      </c>
      <c r="AJ1077" s="1" t="s">
        <v>1454</v>
      </c>
      <c r="AK1077" s="1" t="s">
        <v>1454</v>
      </c>
      <c r="AL1077" s="1" t="s">
        <v>1454</v>
      </c>
      <c r="AM1077" s="1" t="s">
        <v>1454</v>
      </c>
      <c r="AN1077" s="1">
        <v>1</v>
      </c>
      <c r="AO1077" s="1">
        <v>1</v>
      </c>
      <c r="AP1077" s="1" t="s">
        <v>3086</v>
      </c>
      <c r="AQ1077" s="1" t="s">
        <v>1454</v>
      </c>
      <c r="AR1077" s="2">
        <v>256247</v>
      </c>
      <c r="AS1077" s="1" t="s">
        <v>3021</v>
      </c>
      <c r="AT1077" s="1">
        <v>43979</v>
      </c>
      <c r="AU1077" s="1">
        <v>0</v>
      </c>
      <c r="AV1077" s="1">
        <v>0</v>
      </c>
      <c r="AW1077" s="1">
        <v>0</v>
      </c>
      <c r="AX1077" s="1" t="s">
        <v>1454</v>
      </c>
      <c r="AY1077" s="1">
        <v>900771349</v>
      </c>
      <c r="AZ1077" s="1" t="s">
        <v>3041</v>
      </c>
      <c r="BA1077" s="1">
        <v>0</v>
      </c>
    </row>
    <row r="1078" spans="1:53" x14ac:dyDescent="0.25">
      <c r="A1078" s="309">
        <f t="shared" si="16"/>
        <v>3538966</v>
      </c>
      <c r="B1078" s="1" t="s">
        <v>2639</v>
      </c>
      <c r="C1078" s="1">
        <v>1059983632</v>
      </c>
      <c r="D1078" s="1">
        <v>144105</v>
      </c>
      <c r="E1078" s="1">
        <v>4</v>
      </c>
      <c r="F1078" s="1">
        <v>1.05998363212038E+18</v>
      </c>
      <c r="G1078" s="304">
        <v>44130</v>
      </c>
      <c r="H1078" s="304">
        <v>45595</v>
      </c>
      <c r="I1078" s="1">
        <v>0</v>
      </c>
      <c r="J1078" s="1">
        <v>1</v>
      </c>
      <c r="K1078" s="1">
        <v>12</v>
      </c>
      <c r="L1078" s="1">
        <v>30</v>
      </c>
      <c r="M1078" s="1">
        <v>2</v>
      </c>
      <c r="N1078" s="305">
        <v>18</v>
      </c>
      <c r="O1078" s="305">
        <v>19562</v>
      </c>
      <c r="P1078" s="2">
        <v>6000000</v>
      </c>
      <c r="Q1078" s="2">
        <v>178137</v>
      </c>
      <c r="R1078" s="2">
        <v>4886599</v>
      </c>
      <c r="S1078" s="1">
        <v>0</v>
      </c>
      <c r="T1078" s="1">
        <v>0</v>
      </c>
      <c r="U1078" s="1">
        <v>0</v>
      </c>
      <c r="W1078" s="1">
        <v>0</v>
      </c>
      <c r="X1078" s="1">
        <v>0</v>
      </c>
      <c r="Y1078" s="1">
        <v>0</v>
      </c>
      <c r="AB1078" s="304">
        <v>44499</v>
      </c>
      <c r="AC1078" s="1">
        <v>1</v>
      </c>
      <c r="AD1078" s="1" t="s">
        <v>3016</v>
      </c>
      <c r="AE1078" s="1">
        <v>1</v>
      </c>
      <c r="AF1078" s="1">
        <v>30</v>
      </c>
      <c r="AG1078" s="1">
        <v>0</v>
      </c>
      <c r="AH1078" s="1" t="s">
        <v>1454</v>
      </c>
      <c r="AI1078" s="1" t="s">
        <v>1454</v>
      </c>
      <c r="AJ1078" s="1" t="s">
        <v>1454</v>
      </c>
      <c r="AK1078" s="1" t="s">
        <v>1454</v>
      </c>
      <c r="AL1078" s="1" t="s">
        <v>1454</v>
      </c>
      <c r="AM1078" s="1" t="s">
        <v>1454</v>
      </c>
      <c r="AN1078" s="1">
        <v>1</v>
      </c>
      <c r="AO1078" s="1">
        <v>1</v>
      </c>
      <c r="AP1078" s="1" t="s">
        <v>3086</v>
      </c>
      <c r="AQ1078" s="1" t="s">
        <v>1454</v>
      </c>
      <c r="AR1078" s="2">
        <v>1347633</v>
      </c>
      <c r="AS1078" s="1" t="s">
        <v>3021</v>
      </c>
      <c r="AT1078" s="1">
        <v>44130</v>
      </c>
      <c r="AU1078" s="1">
        <v>0</v>
      </c>
      <c r="AV1078" s="1">
        <v>0</v>
      </c>
      <c r="AW1078" s="1">
        <v>0</v>
      </c>
      <c r="AX1078" s="1" t="s">
        <v>1454</v>
      </c>
      <c r="AY1078" s="1">
        <v>900771349</v>
      </c>
      <c r="AZ1078" s="1" t="s">
        <v>3041</v>
      </c>
      <c r="BA1078" s="1">
        <v>0</v>
      </c>
    </row>
    <row r="1079" spans="1:53" x14ac:dyDescent="0.25">
      <c r="A1079" s="309">
        <f t="shared" si="16"/>
        <v>1063262</v>
      </c>
      <c r="B1079" s="1" t="s">
        <v>2639</v>
      </c>
      <c r="C1079" s="1">
        <v>31420310</v>
      </c>
      <c r="D1079" s="1">
        <v>144105</v>
      </c>
      <c r="E1079" s="1">
        <v>4</v>
      </c>
      <c r="F1079" s="1">
        <v>3.14203102103876E+16</v>
      </c>
      <c r="G1079" s="304">
        <v>43867</v>
      </c>
      <c r="H1079" s="304">
        <v>45322</v>
      </c>
      <c r="I1079" s="1">
        <v>0</v>
      </c>
      <c r="J1079" s="1">
        <v>1</v>
      </c>
      <c r="K1079" s="1">
        <v>18</v>
      </c>
      <c r="L1079" s="1">
        <v>30</v>
      </c>
      <c r="M1079" s="1">
        <v>2</v>
      </c>
      <c r="N1079" s="305">
        <v>18</v>
      </c>
      <c r="O1079" s="305">
        <v>19562</v>
      </c>
      <c r="P1079" s="2">
        <v>5000000</v>
      </c>
      <c r="Q1079" s="2">
        <v>153991</v>
      </c>
      <c r="R1079" s="2">
        <v>3583388</v>
      </c>
      <c r="S1079" s="1">
        <v>0</v>
      </c>
      <c r="T1079" s="1">
        <v>0</v>
      </c>
      <c r="U1079" s="1">
        <v>0</v>
      </c>
      <c r="W1079" s="1">
        <v>0</v>
      </c>
      <c r="X1079" s="1">
        <v>0</v>
      </c>
      <c r="Y1079" s="1">
        <v>0</v>
      </c>
      <c r="AB1079" s="304">
        <v>44499</v>
      </c>
      <c r="AC1079" s="1">
        <v>1</v>
      </c>
      <c r="AD1079" s="1" t="s">
        <v>3016</v>
      </c>
      <c r="AE1079" s="1">
        <v>1</v>
      </c>
      <c r="AF1079" s="1">
        <v>30</v>
      </c>
      <c r="AG1079" s="1">
        <v>0</v>
      </c>
      <c r="AH1079" s="1" t="s">
        <v>1454</v>
      </c>
      <c r="AI1079" s="1" t="s">
        <v>1454</v>
      </c>
      <c r="AJ1079" s="1" t="s">
        <v>1454</v>
      </c>
      <c r="AK1079" s="1" t="s">
        <v>1454</v>
      </c>
      <c r="AL1079" s="1" t="s">
        <v>1454</v>
      </c>
      <c r="AM1079" s="1" t="s">
        <v>1454</v>
      </c>
      <c r="AN1079" s="1">
        <v>1</v>
      </c>
      <c r="AO1079" s="1">
        <v>1</v>
      </c>
      <c r="AP1079" s="1" t="s">
        <v>3086</v>
      </c>
      <c r="AQ1079" s="1" t="s">
        <v>1454</v>
      </c>
      <c r="AR1079" s="2">
        <v>2520126</v>
      </c>
      <c r="AS1079" s="1" t="s">
        <v>3023</v>
      </c>
      <c r="AT1079" s="1">
        <v>43867</v>
      </c>
      <c r="AU1079" s="1">
        <v>0</v>
      </c>
      <c r="AV1079" s="1">
        <v>0</v>
      </c>
      <c r="AW1079" s="1">
        <v>0</v>
      </c>
      <c r="AX1079" s="1" t="s">
        <v>1454</v>
      </c>
      <c r="AY1079" s="1">
        <v>900771349</v>
      </c>
      <c r="AZ1079" s="1" t="s">
        <v>3041</v>
      </c>
      <c r="BA1079" s="1">
        <v>0</v>
      </c>
    </row>
    <row r="1080" spans="1:53" x14ac:dyDescent="0.25">
      <c r="A1080" s="309">
        <f t="shared" si="16"/>
        <v>154713</v>
      </c>
      <c r="B1080" s="1" t="s">
        <v>2639</v>
      </c>
      <c r="C1080" s="1">
        <v>31420310</v>
      </c>
      <c r="D1080" s="1">
        <v>144105</v>
      </c>
      <c r="E1080" s="1">
        <v>4</v>
      </c>
      <c r="F1080" s="1">
        <v>3.14203101246893E+16</v>
      </c>
      <c r="G1080" s="304">
        <v>44410</v>
      </c>
      <c r="H1080" s="304">
        <v>44742</v>
      </c>
      <c r="I1080" s="1">
        <v>0</v>
      </c>
      <c r="J1080" s="1">
        <v>1</v>
      </c>
      <c r="K1080" s="1">
        <v>3</v>
      </c>
      <c r="L1080" s="1">
        <v>30</v>
      </c>
      <c r="M1080" s="1">
        <v>2</v>
      </c>
      <c r="N1080" s="305">
        <v>19.2</v>
      </c>
      <c r="O1080" s="305">
        <v>20983</v>
      </c>
      <c r="P1080" s="2">
        <v>700000</v>
      </c>
      <c r="Q1080" s="2">
        <v>70108</v>
      </c>
      <c r="R1080" s="2">
        <v>521412</v>
      </c>
      <c r="S1080" s="1">
        <v>0</v>
      </c>
      <c r="T1080" s="1">
        <v>0</v>
      </c>
      <c r="U1080" s="1">
        <v>0</v>
      </c>
      <c r="W1080" s="1">
        <v>0</v>
      </c>
      <c r="X1080" s="1">
        <v>0</v>
      </c>
      <c r="Y1080" s="1">
        <v>0</v>
      </c>
      <c r="AB1080" s="304">
        <v>44499</v>
      </c>
      <c r="AC1080" s="1">
        <v>1</v>
      </c>
      <c r="AD1080" s="1" t="s">
        <v>3016</v>
      </c>
      <c r="AE1080" s="1">
        <v>1</v>
      </c>
      <c r="AF1080" s="1">
        <v>30</v>
      </c>
      <c r="AG1080" s="1">
        <v>0</v>
      </c>
      <c r="AH1080" s="1" t="s">
        <v>1454</v>
      </c>
      <c r="AI1080" s="1" t="s">
        <v>1454</v>
      </c>
      <c r="AJ1080" s="1" t="s">
        <v>1454</v>
      </c>
      <c r="AK1080" s="1" t="s">
        <v>1454</v>
      </c>
      <c r="AL1080" s="1" t="s">
        <v>1454</v>
      </c>
      <c r="AM1080" s="1" t="s">
        <v>1454</v>
      </c>
      <c r="AN1080" s="1">
        <v>1</v>
      </c>
      <c r="AO1080" s="1">
        <v>1</v>
      </c>
      <c r="AP1080" s="1" t="s">
        <v>3086</v>
      </c>
      <c r="AQ1080" s="1" t="s">
        <v>1454</v>
      </c>
      <c r="AR1080" s="2">
        <v>366699</v>
      </c>
      <c r="AS1080" s="1" t="s">
        <v>3018</v>
      </c>
      <c r="AT1080" s="1">
        <v>44410</v>
      </c>
      <c r="AU1080" s="1">
        <v>0</v>
      </c>
      <c r="AV1080" s="1">
        <v>0</v>
      </c>
      <c r="AW1080" s="1">
        <v>0</v>
      </c>
      <c r="AX1080" s="1" t="s">
        <v>1454</v>
      </c>
      <c r="AY1080" s="1">
        <v>900771349</v>
      </c>
      <c r="AZ1080" s="1" t="s">
        <v>3041</v>
      </c>
      <c r="BA1080" s="1">
        <v>0</v>
      </c>
    </row>
    <row r="1081" spans="1:53" x14ac:dyDescent="0.25">
      <c r="A1081" s="309">
        <f t="shared" si="16"/>
        <v>361976</v>
      </c>
      <c r="B1081" s="1" t="s">
        <v>2639</v>
      </c>
      <c r="C1081" s="1">
        <v>1113781917</v>
      </c>
      <c r="D1081" s="1">
        <v>144105</v>
      </c>
      <c r="E1081" s="1">
        <v>4</v>
      </c>
      <c r="F1081" s="1">
        <v>1.11378191712048E+18</v>
      </c>
      <c r="G1081" s="304">
        <v>44495</v>
      </c>
      <c r="H1081" s="304">
        <v>44834</v>
      </c>
      <c r="I1081" s="1">
        <v>0</v>
      </c>
      <c r="J1081" s="1">
        <v>1</v>
      </c>
      <c r="K1081" s="1">
        <v>0</v>
      </c>
      <c r="L1081" s="1">
        <v>30</v>
      </c>
      <c r="M1081" s="1">
        <v>2</v>
      </c>
      <c r="N1081" s="305">
        <v>9</v>
      </c>
      <c r="O1081" s="305">
        <v>9381</v>
      </c>
      <c r="P1081" s="2">
        <v>500000</v>
      </c>
      <c r="Q1081" s="2">
        <v>47665</v>
      </c>
      <c r="R1081" s="2">
        <v>500000</v>
      </c>
      <c r="S1081" s="1">
        <v>0</v>
      </c>
      <c r="T1081" s="1">
        <v>0</v>
      </c>
      <c r="U1081" s="1">
        <v>0</v>
      </c>
      <c r="W1081" s="1">
        <v>0</v>
      </c>
      <c r="X1081" s="1">
        <v>0</v>
      </c>
      <c r="Y1081" s="1">
        <v>0</v>
      </c>
      <c r="AB1081" s="304">
        <v>44495</v>
      </c>
      <c r="AC1081" s="1">
        <v>1</v>
      </c>
      <c r="AD1081" s="1" t="s">
        <v>3016</v>
      </c>
      <c r="AE1081" s="1">
        <v>1</v>
      </c>
      <c r="AF1081" s="1">
        <v>30</v>
      </c>
      <c r="AG1081" s="1">
        <v>0</v>
      </c>
      <c r="AH1081" s="1" t="s">
        <v>1454</v>
      </c>
      <c r="AI1081" s="1" t="s">
        <v>1454</v>
      </c>
      <c r="AJ1081" s="1" t="s">
        <v>1454</v>
      </c>
      <c r="AK1081" s="1" t="s">
        <v>1454</v>
      </c>
      <c r="AL1081" s="1" t="s">
        <v>1454</v>
      </c>
      <c r="AM1081" s="1" t="s">
        <v>1454</v>
      </c>
      <c r="AN1081" s="1">
        <v>1</v>
      </c>
      <c r="AO1081" s="1">
        <v>1</v>
      </c>
      <c r="AP1081" s="1" t="s">
        <v>3086</v>
      </c>
      <c r="AQ1081" s="1" t="s">
        <v>1454</v>
      </c>
      <c r="AR1081" s="2">
        <v>138024</v>
      </c>
      <c r="AS1081" s="1" t="s">
        <v>3095</v>
      </c>
      <c r="AT1081" s="1">
        <v>44495</v>
      </c>
      <c r="AU1081" s="1">
        <v>0</v>
      </c>
      <c r="AV1081" s="1">
        <v>0</v>
      </c>
      <c r="AW1081" s="1">
        <v>0</v>
      </c>
      <c r="AX1081" s="1" t="s">
        <v>1454</v>
      </c>
      <c r="AY1081" s="1">
        <v>800087565</v>
      </c>
      <c r="AZ1081" s="1" t="s">
        <v>3088</v>
      </c>
      <c r="BA1081" s="1">
        <v>0</v>
      </c>
    </row>
    <row r="1082" spans="1:53" x14ac:dyDescent="0.25">
      <c r="A1082" s="309">
        <f t="shared" si="16"/>
        <v>1616691</v>
      </c>
      <c r="B1082" s="1" t="s">
        <v>2639</v>
      </c>
      <c r="C1082" s="1">
        <v>1113781917</v>
      </c>
      <c r="D1082" s="1">
        <v>144105</v>
      </c>
      <c r="E1082" s="1">
        <v>4</v>
      </c>
      <c r="F1082" s="1">
        <v>1.11378191711808E+18</v>
      </c>
      <c r="G1082" s="304">
        <v>44075</v>
      </c>
      <c r="H1082" s="304">
        <v>45534</v>
      </c>
      <c r="I1082" s="1">
        <v>0</v>
      </c>
      <c r="J1082" s="1">
        <v>1</v>
      </c>
      <c r="K1082" s="1">
        <v>14</v>
      </c>
      <c r="L1082" s="1">
        <v>30</v>
      </c>
      <c r="M1082" s="1">
        <v>2</v>
      </c>
      <c r="N1082" s="305">
        <v>8.4</v>
      </c>
      <c r="O1082" s="305">
        <v>8731</v>
      </c>
      <c r="P1082" s="2">
        <v>3000000</v>
      </c>
      <c r="Q1082" s="2">
        <v>74655</v>
      </c>
      <c r="R1082" s="2">
        <v>2233145</v>
      </c>
      <c r="S1082" s="1">
        <v>0</v>
      </c>
      <c r="T1082" s="1">
        <v>0</v>
      </c>
      <c r="U1082" s="1">
        <v>0</v>
      </c>
      <c r="W1082" s="1">
        <v>0</v>
      </c>
      <c r="X1082" s="1">
        <v>0</v>
      </c>
      <c r="Y1082" s="1">
        <v>0</v>
      </c>
      <c r="AB1082" s="304">
        <v>44499</v>
      </c>
      <c r="AC1082" s="1">
        <v>1</v>
      </c>
      <c r="AD1082" s="1" t="s">
        <v>3016</v>
      </c>
      <c r="AE1082" s="1">
        <v>1</v>
      </c>
      <c r="AF1082" s="1">
        <v>30</v>
      </c>
      <c r="AG1082" s="1">
        <v>0</v>
      </c>
      <c r="AH1082" s="1" t="s">
        <v>1454</v>
      </c>
      <c r="AI1082" s="1" t="s">
        <v>1454</v>
      </c>
      <c r="AJ1082" s="1" t="s">
        <v>1454</v>
      </c>
      <c r="AK1082" s="1" t="s">
        <v>1454</v>
      </c>
      <c r="AL1082" s="1" t="s">
        <v>1454</v>
      </c>
      <c r="AM1082" s="1" t="s">
        <v>1454</v>
      </c>
      <c r="AN1082" s="1">
        <v>1</v>
      </c>
      <c r="AO1082" s="1">
        <v>1</v>
      </c>
      <c r="AP1082" s="1" t="s">
        <v>3086</v>
      </c>
      <c r="AQ1082" s="1" t="s">
        <v>1454</v>
      </c>
      <c r="AR1082" s="2">
        <v>616454</v>
      </c>
      <c r="AS1082" s="1" t="s">
        <v>3065</v>
      </c>
      <c r="AT1082" s="1">
        <v>44075</v>
      </c>
      <c r="AU1082" s="1">
        <v>0</v>
      </c>
      <c r="AV1082" s="1">
        <v>0</v>
      </c>
      <c r="AW1082" s="1">
        <v>0</v>
      </c>
      <c r="AX1082" s="1" t="s">
        <v>1454</v>
      </c>
      <c r="AY1082" s="1">
        <v>800087565</v>
      </c>
      <c r="AZ1082" s="1" t="s">
        <v>3088</v>
      </c>
      <c r="BA1082" s="1">
        <v>0</v>
      </c>
    </row>
    <row r="1083" spans="1:53" x14ac:dyDescent="0.25">
      <c r="A1083" s="309">
        <f t="shared" si="16"/>
        <v>689314</v>
      </c>
      <c r="B1083" s="1" t="s">
        <v>2639</v>
      </c>
      <c r="C1083" s="1">
        <v>1113781917</v>
      </c>
      <c r="D1083" s="1">
        <v>144105</v>
      </c>
      <c r="E1083" s="1">
        <v>4</v>
      </c>
      <c r="F1083" s="1">
        <v>1.1137819171246799E+18</v>
      </c>
      <c r="G1083" s="304">
        <v>43990</v>
      </c>
      <c r="H1083" s="304">
        <v>44530</v>
      </c>
      <c r="I1083" s="1">
        <v>0</v>
      </c>
      <c r="J1083" s="1">
        <v>1</v>
      </c>
      <c r="K1083" s="1">
        <v>1</v>
      </c>
      <c r="L1083" s="1">
        <v>30</v>
      </c>
      <c r="M1083" s="1">
        <v>2</v>
      </c>
      <c r="N1083" s="305">
        <v>21.6</v>
      </c>
      <c r="O1083" s="305">
        <v>23872</v>
      </c>
      <c r="P1083" s="2">
        <v>1000000</v>
      </c>
      <c r="Q1083" s="2">
        <v>65674</v>
      </c>
      <c r="R1083" s="2">
        <v>952154</v>
      </c>
      <c r="S1083" s="1">
        <v>0</v>
      </c>
      <c r="T1083" s="1">
        <v>0</v>
      </c>
      <c r="U1083" s="1">
        <v>0</v>
      </c>
      <c r="W1083" s="1">
        <v>0</v>
      </c>
      <c r="X1083" s="1">
        <v>0</v>
      </c>
      <c r="Y1083" s="1">
        <v>0</v>
      </c>
      <c r="AB1083" s="304">
        <v>44499</v>
      </c>
      <c r="AC1083" s="1">
        <v>1</v>
      </c>
      <c r="AD1083" s="1" t="s">
        <v>3016</v>
      </c>
      <c r="AE1083" s="1">
        <v>1</v>
      </c>
      <c r="AF1083" s="1">
        <v>30</v>
      </c>
      <c r="AG1083" s="1">
        <v>0</v>
      </c>
      <c r="AH1083" s="1" t="s">
        <v>1454</v>
      </c>
      <c r="AI1083" s="1" t="s">
        <v>1454</v>
      </c>
      <c r="AJ1083" s="1" t="s">
        <v>1454</v>
      </c>
      <c r="AK1083" s="1" t="s">
        <v>1454</v>
      </c>
      <c r="AL1083" s="1" t="s">
        <v>1454</v>
      </c>
      <c r="AM1083" s="1" t="s">
        <v>1454</v>
      </c>
      <c r="AN1083" s="1">
        <v>1</v>
      </c>
      <c r="AO1083" s="1">
        <v>1</v>
      </c>
      <c r="AP1083" s="1" t="s">
        <v>3086</v>
      </c>
      <c r="AQ1083" s="1" t="s">
        <v>1454</v>
      </c>
      <c r="AR1083" s="2">
        <v>262840</v>
      </c>
      <c r="AS1083" s="1" t="s">
        <v>3018</v>
      </c>
      <c r="AT1083" s="1">
        <v>43990</v>
      </c>
      <c r="AU1083" s="1">
        <v>0</v>
      </c>
      <c r="AV1083" s="1">
        <v>0</v>
      </c>
      <c r="AW1083" s="1">
        <v>0</v>
      </c>
      <c r="AX1083" s="1" t="s">
        <v>1454</v>
      </c>
      <c r="AY1083" s="1">
        <v>800087565</v>
      </c>
      <c r="AZ1083" s="1" t="s">
        <v>3088</v>
      </c>
      <c r="BA1083" s="1">
        <v>0</v>
      </c>
    </row>
    <row r="1084" spans="1:53" x14ac:dyDescent="0.25">
      <c r="A1084" s="309">
        <f t="shared" si="16"/>
        <v>0</v>
      </c>
      <c r="B1084" s="1" t="s">
        <v>2639</v>
      </c>
      <c r="C1084" s="1">
        <v>66854099</v>
      </c>
      <c r="D1084" s="1">
        <v>144105</v>
      </c>
      <c r="E1084" s="1">
        <v>4</v>
      </c>
      <c r="F1084" s="1">
        <v>6.6854099124689E+16</v>
      </c>
      <c r="G1084" s="304">
        <v>44278</v>
      </c>
      <c r="H1084" s="304">
        <v>44650</v>
      </c>
      <c r="I1084" s="1">
        <v>0</v>
      </c>
      <c r="J1084" s="1">
        <v>1</v>
      </c>
      <c r="K1084" s="1">
        <v>7</v>
      </c>
      <c r="L1084" s="1">
        <v>30</v>
      </c>
      <c r="M1084" s="1">
        <v>2</v>
      </c>
      <c r="N1084" s="305">
        <v>19.2</v>
      </c>
      <c r="O1084" s="305">
        <v>20983</v>
      </c>
      <c r="P1084" s="2">
        <v>600000</v>
      </c>
      <c r="Q1084" s="2">
        <v>55523</v>
      </c>
      <c r="R1084" s="2">
        <v>264387</v>
      </c>
      <c r="S1084" s="1">
        <v>0</v>
      </c>
      <c r="T1084" s="1">
        <v>0</v>
      </c>
      <c r="U1084" s="1">
        <v>0</v>
      </c>
      <c r="W1084" s="1">
        <v>0</v>
      </c>
      <c r="X1084" s="1">
        <v>0</v>
      </c>
      <c r="Y1084" s="1">
        <v>0</v>
      </c>
      <c r="AB1084" s="304">
        <v>44498</v>
      </c>
      <c r="AC1084" s="1">
        <v>1</v>
      </c>
      <c r="AD1084" s="1" t="s">
        <v>3016</v>
      </c>
      <c r="AE1084" s="1">
        <v>1</v>
      </c>
      <c r="AF1084" s="1">
        <v>30</v>
      </c>
      <c r="AG1084" s="1">
        <v>0</v>
      </c>
      <c r="AH1084" s="1" t="s">
        <v>1454</v>
      </c>
      <c r="AI1084" s="1" t="s">
        <v>1454</v>
      </c>
      <c r="AJ1084" s="1" t="s">
        <v>1454</v>
      </c>
      <c r="AK1084" s="1" t="s">
        <v>1454</v>
      </c>
      <c r="AL1084" s="1" t="s">
        <v>1454</v>
      </c>
      <c r="AM1084" s="1" t="s">
        <v>1454</v>
      </c>
      <c r="AN1084" s="1">
        <v>1</v>
      </c>
      <c r="AO1084" s="1">
        <v>1</v>
      </c>
      <c r="AP1084" s="1" t="s">
        <v>3086</v>
      </c>
      <c r="AQ1084" s="1" t="s">
        <v>1454</v>
      </c>
      <c r="AR1084" s="2">
        <v>971298</v>
      </c>
      <c r="AS1084" s="1" t="s">
        <v>3018</v>
      </c>
      <c r="AT1084" s="1">
        <v>44278</v>
      </c>
      <c r="AU1084" s="1">
        <v>0</v>
      </c>
      <c r="AV1084" s="1">
        <v>0</v>
      </c>
      <c r="AW1084" s="1">
        <v>0</v>
      </c>
      <c r="AX1084" s="1" t="s">
        <v>1454</v>
      </c>
      <c r="AY1084" s="1">
        <v>890303093000</v>
      </c>
      <c r="AZ1084" s="1">
        <v>0</v>
      </c>
      <c r="BA1084" s="1">
        <v>0</v>
      </c>
    </row>
    <row r="1085" spans="1:53" x14ac:dyDescent="0.25">
      <c r="A1085" s="309">
        <f t="shared" si="16"/>
        <v>801363</v>
      </c>
      <c r="B1085" s="1" t="s">
        <v>2639</v>
      </c>
      <c r="C1085" s="1">
        <v>31979378</v>
      </c>
      <c r="D1085" s="1">
        <v>144105</v>
      </c>
      <c r="E1085" s="1">
        <v>4</v>
      </c>
      <c r="F1085" s="1">
        <v>3.19793782103894E+16</v>
      </c>
      <c r="G1085" s="304">
        <v>44440</v>
      </c>
      <c r="H1085" s="304">
        <v>45168</v>
      </c>
      <c r="I1085" s="1">
        <v>0</v>
      </c>
      <c r="J1085" s="1">
        <v>1</v>
      </c>
      <c r="K1085" s="1">
        <v>2</v>
      </c>
      <c r="L1085" s="1">
        <v>30</v>
      </c>
      <c r="M1085" s="1">
        <v>2</v>
      </c>
      <c r="N1085" s="305">
        <v>15.6</v>
      </c>
      <c r="O1085" s="305">
        <v>16765</v>
      </c>
      <c r="P1085" s="2">
        <v>2000000</v>
      </c>
      <c r="Q1085" s="2">
        <v>100429</v>
      </c>
      <c r="R1085" s="2">
        <v>1860065</v>
      </c>
      <c r="S1085" s="1">
        <v>0</v>
      </c>
      <c r="T1085" s="1">
        <v>0</v>
      </c>
      <c r="U1085" s="1">
        <v>0</v>
      </c>
      <c r="W1085" s="1">
        <v>0</v>
      </c>
      <c r="X1085" s="1">
        <v>0</v>
      </c>
      <c r="Y1085" s="1">
        <v>0</v>
      </c>
      <c r="AB1085" s="304">
        <v>44498</v>
      </c>
      <c r="AC1085" s="1">
        <v>1</v>
      </c>
      <c r="AD1085" s="1" t="s">
        <v>3016</v>
      </c>
      <c r="AE1085" s="1">
        <v>1</v>
      </c>
      <c r="AF1085" s="1">
        <v>30</v>
      </c>
      <c r="AG1085" s="1">
        <v>0</v>
      </c>
      <c r="AH1085" s="1" t="s">
        <v>1454</v>
      </c>
      <c r="AI1085" s="1" t="s">
        <v>1454</v>
      </c>
      <c r="AJ1085" s="1" t="s">
        <v>1454</v>
      </c>
      <c r="AK1085" s="1" t="s">
        <v>1454</v>
      </c>
      <c r="AL1085" s="1" t="s">
        <v>1454</v>
      </c>
      <c r="AM1085" s="1" t="s">
        <v>1454</v>
      </c>
      <c r="AN1085" s="1">
        <v>1</v>
      </c>
      <c r="AO1085" s="1">
        <v>1</v>
      </c>
      <c r="AP1085" s="1" t="s">
        <v>3086</v>
      </c>
      <c r="AQ1085" s="1" t="s">
        <v>1454</v>
      </c>
      <c r="AR1085" s="2">
        <v>1058702</v>
      </c>
      <c r="AS1085" s="1" t="s">
        <v>3023</v>
      </c>
      <c r="AT1085" s="1">
        <v>44440</v>
      </c>
      <c r="AU1085" s="1">
        <v>0</v>
      </c>
      <c r="AV1085" s="1">
        <v>0</v>
      </c>
      <c r="AW1085" s="1">
        <v>0</v>
      </c>
      <c r="AX1085" s="1" t="s">
        <v>1454</v>
      </c>
      <c r="AY1085" s="1">
        <v>890303093000</v>
      </c>
      <c r="AZ1085" s="1">
        <v>0</v>
      </c>
      <c r="BA1085" s="1">
        <v>0</v>
      </c>
    </row>
    <row r="1086" spans="1:53" x14ac:dyDescent="0.25">
      <c r="A1086" s="309">
        <f t="shared" si="16"/>
        <v>190201</v>
      </c>
      <c r="B1086" s="1" t="s">
        <v>2639</v>
      </c>
      <c r="C1086" s="1">
        <v>31979378</v>
      </c>
      <c r="D1086" s="1">
        <v>144105</v>
      </c>
      <c r="E1086" s="1">
        <v>4</v>
      </c>
      <c r="F1086" s="1">
        <v>3.19793782103885E+16</v>
      </c>
      <c r="G1086" s="304">
        <v>44127</v>
      </c>
      <c r="H1086" s="304">
        <v>44864</v>
      </c>
      <c r="I1086" s="1">
        <v>0</v>
      </c>
      <c r="J1086" s="1">
        <v>1</v>
      </c>
      <c r="K1086" s="1">
        <v>12</v>
      </c>
      <c r="L1086" s="1">
        <v>30</v>
      </c>
      <c r="M1086" s="1">
        <v>2</v>
      </c>
      <c r="N1086" s="305">
        <v>18</v>
      </c>
      <c r="O1086" s="305">
        <v>19562</v>
      </c>
      <c r="P1086" s="2">
        <v>800000</v>
      </c>
      <c r="Q1086" s="2">
        <v>41109</v>
      </c>
      <c r="R1086" s="2">
        <v>441480</v>
      </c>
      <c r="S1086" s="1">
        <v>0</v>
      </c>
      <c r="T1086" s="1">
        <v>0</v>
      </c>
      <c r="U1086" s="1">
        <v>0</v>
      </c>
      <c r="W1086" s="1">
        <v>0</v>
      </c>
      <c r="X1086" s="1">
        <v>0</v>
      </c>
      <c r="Y1086" s="1">
        <v>0</v>
      </c>
      <c r="AB1086" s="304">
        <v>44498</v>
      </c>
      <c r="AC1086" s="1">
        <v>1</v>
      </c>
      <c r="AD1086" s="1" t="s">
        <v>3016</v>
      </c>
      <c r="AE1086" s="1">
        <v>1</v>
      </c>
      <c r="AF1086" s="1">
        <v>30</v>
      </c>
      <c r="AG1086" s="1">
        <v>0</v>
      </c>
      <c r="AH1086" s="1" t="s">
        <v>1454</v>
      </c>
      <c r="AI1086" s="1" t="s">
        <v>1454</v>
      </c>
      <c r="AJ1086" s="1" t="s">
        <v>1454</v>
      </c>
      <c r="AK1086" s="1" t="s">
        <v>1454</v>
      </c>
      <c r="AL1086" s="1" t="s">
        <v>1454</v>
      </c>
      <c r="AM1086" s="1" t="s">
        <v>1454</v>
      </c>
      <c r="AN1086" s="1">
        <v>1</v>
      </c>
      <c r="AO1086" s="1">
        <v>1</v>
      </c>
      <c r="AP1086" s="1" t="s">
        <v>3086</v>
      </c>
      <c r="AQ1086" s="1" t="s">
        <v>1454</v>
      </c>
      <c r="AR1086" s="2">
        <v>251279</v>
      </c>
      <c r="AS1086" s="1" t="s">
        <v>3023</v>
      </c>
      <c r="AT1086" s="1">
        <v>44127</v>
      </c>
      <c r="AU1086" s="1">
        <v>0</v>
      </c>
      <c r="AV1086" s="1">
        <v>0</v>
      </c>
      <c r="AW1086" s="1">
        <v>0</v>
      </c>
      <c r="AX1086" s="1" t="s">
        <v>1454</v>
      </c>
      <c r="AY1086" s="1">
        <v>890303093000</v>
      </c>
      <c r="AZ1086" s="1">
        <v>0</v>
      </c>
      <c r="BA1086" s="1">
        <v>0</v>
      </c>
    </row>
    <row r="1087" spans="1:53" x14ac:dyDescent="0.25">
      <c r="A1087" s="309">
        <f t="shared" si="16"/>
        <v>567654</v>
      </c>
      <c r="B1087" s="1" t="s">
        <v>2639</v>
      </c>
      <c r="C1087" s="1">
        <v>31979378</v>
      </c>
      <c r="D1087" s="1">
        <v>144105</v>
      </c>
      <c r="E1087" s="1">
        <v>4</v>
      </c>
      <c r="F1087" s="1">
        <v>3.19793781246883E+16</v>
      </c>
      <c r="G1087" s="304">
        <v>44070</v>
      </c>
      <c r="H1087" s="304">
        <v>44803</v>
      </c>
      <c r="I1087" s="1">
        <v>0</v>
      </c>
      <c r="J1087" s="1">
        <v>1</v>
      </c>
      <c r="K1087" s="1">
        <v>14</v>
      </c>
      <c r="L1087" s="1">
        <v>30</v>
      </c>
      <c r="M1087" s="1">
        <v>2</v>
      </c>
      <c r="N1087" s="305">
        <v>21.6</v>
      </c>
      <c r="O1087" s="305">
        <v>23872</v>
      </c>
      <c r="P1087" s="2">
        <v>2800000</v>
      </c>
      <c r="Q1087" s="2">
        <v>145536</v>
      </c>
      <c r="R1087" s="2">
        <v>1317596</v>
      </c>
      <c r="S1087" s="1">
        <v>0</v>
      </c>
      <c r="T1087" s="1">
        <v>0</v>
      </c>
      <c r="U1087" s="1">
        <v>0</v>
      </c>
      <c r="W1087" s="1">
        <v>0</v>
      </c>
      <c r="X1087" s="1">
        <v>0</v>
      </c>
      <c r="Y1087" s="1">
        <v>0</v>
      </c>
      <c r="AB1087" s="304">
        <v>44498</v>
      </c>
      <c r="AC1087" s="1">
        <v>1</v>
      </c>
      <c r="AD1087" s="1" t="s">
        <v>3016</v>
      </c>
      <c r="AE1087" s="1">
        <v>1</v>
      </c>
      <c r="AF1087" s="1">
        <v>30</v>
      </c>
      <c r="AG1087" s="1">
        <v>0</v>
      </c>
      <c r="AH1087" s="1" t="s">
        <v>1454</v>
      </c>
      <c r="AI1087" s="1" t="s">
        <v>1454</v>
      </c>
      <c r="AJ1087" s="1" t="s">
        <v>1454</v>
      </c>
      <c r="AK1087" s="1" t="s">
        <v>1454</v>
      </c>
      <c r="AL1087" s="1" t="s">
        <v>1454</v>
      </c>
      <c r="AM1087" s="1" t="s">
        <v>1454</v>
      </c>
      <c r="AN1087" s="1">
        <v>1</v>
      </c>
      <c r="AO1087" s="1">
        <v>1</v>
      </c>
      <c r="AP1087" s="1" t="s">
        <v>3086</v>
      </c>
      <c r="AQ1087" s="1" t="s">
        <v>1454</v>
      </c>
      <c r="AR1087" s="2">
        <v>749942</v>
      </c>
      <c r="AS1087" s="1" t="s">
        <v>3018</v>
      </c>
      <c r="AT1087" s="1">
        <v>44070</v>
      </c>
      <c r="AU1087" s="1">
        <v>0</v>
      </c>
      <c r="AV1087" s="1">
        <v>0</v>
      </c>
      <c r="AW1087" s="1">
        <v>0</v>
      </c>
      <c r="AX1087" s="1" t="s">
        <v>1454</v>
      </c>
      <c r="AY1087" s="1">
        <v>890303093000</v>
      </c>
      <c r="AZ1087" s="1">
        <v>0</v>
      </c>
      <c r="BA1087" s="1">
        <v>0</v>
      </c>
    </row>
    <row r="1088" spans="1:53" x14ac:dyDescent="0.25">
      <c r="A1088" s="309">
        <f t="shared" si="16"/>
        <v>4894761</v>
      </c>
      <c r="B1088" s="1" t="s">
        <v>2639</v>
      </c>
      <c r="C1088" s="1">
        <v>94478490</v>
      </c>
      <c r="D1088" s="1">
        <v>144105</v>
      </c>
      <c r="E1088" s="1">
        <v>4</v>
      </c>
      <c r="F1088" s="1">
        <v>9.4478490210388096E+16</v>
      </c>
      <c r="G1088" s="304">
        <v>44022</v>
      </c>
      <c r="H1088" s="304">
        <v>45868</v>
      </c>
      <c r="I1088" s="1">
        <v>0</v>
      </c>
      <c r="J1088" s="1">
        <v>1</v>
      </c>
      <c r="K1088" s="1">
        <v>15</v>
      </c>
      <c r="L1088" s="1">
        <v>30</v>
      </c>
      <c r="M1088" s="1">
        <v>2</v>
      </c>
      <c r="N1088" s="305">
        <v>18</v>
      </c>
      <c r="O1088" s="305">
        <v>19562</v>
      </c>
      <c r="P1088" s="2">
        <v>7000000</v>
      </c>
      <c r="Q1088" s="2">
        <v>188147</v>
      </c>
      <c r="R1088" s="2">
        <v>5856252</v>
      </c>
      <c r="S1088" s="1">
        <v>0</v>
      </c>
      <c r="T1088" s="1">
        <v>0</v>
      </c>
      <c r="U1088" s="1">
        <v>0</v>
      </c>
      <c r="W1088" s="1">
        <v>0</v>
      </c>
      <c r="X1088" s="1">
        <v>0</v>
      </c>
      <c r="Y1088" s="1">
        <v>0</v>
      </c>
      <c r="AB1088" s="304">
        <v>44498</v>
      </c>
      <c r="AC1088" s="1">
        <v>1</v>
      </c>
      <c r="AD1088" s="1" t="s">
        <v>3016</v>
      </c>
      <c r="AE1088" s="1">
        <v>1</v>
      </c>
      <c r="AF1088" s="1">
        <v>30</v>
      </c>
      <c r="AG1088" s="1">
        <v>0</v>
      </c>
      <c r="AH1088" s="1" t="s">
        <v>1454</v>
      </c>
      <c r="AI1088" s="1" t="s">
        <v>1454</v>
      </c>
      <c r="AJ1088" s="1" t="s">
        <v>1454</v>
      </c>
      <c r="AK1088" s="1" t="s">
        <v>1454</v>
      </c>
      <c r="AL1088" s="1" t="s">
        <v>1454</v>
      </c>
      <c r="AM1088" s="1" t="s">
        <v>1454</v>
      </c>
      <c r="AN1088" s="1">
        <v>1</v>
      </c>
      <c r="AO1088" s="1">
        <v>1</v>
      </c>
      <c r="AP1088" s="1" t="s">
        <v>3086</v>
      </c>
      <c r="AQ1088" s="1" t="s">
        <v>1454</v>
      </c>
      <c r="AR1088" s="2">
        <v>961491</v>
      </c>
      <c r="AS1088" s="1" t="s">
        <v>3023</v>
      </c>
      <c r="AT1088" s="1">
        <v>44022</v>
      </c>
      <c r="AU1088" s="1">
        <v>0</v>
      </c>
      <c r="AV1088" s="1">
        <v>0</v>
      </c>
      <c r="AW1088" s="1">
        <v>0</v>
      </c>
      <c r="AX1088" s="1" t="s">
        <v>1454</v>
      </c>
      <c r="AY1088" s="1">
        <v>890303093000</v>
      </c>
      <c r="AZ1088" s="1">
        <v>0</v>
      </c>
      <c r="BA1088" s="1">
        <v>0</v>
      </c>
    </row>
    <row r="1089" spans="1:53" x14ac:dyDescent="0.25">
      <c r="A1089" s="309">
        <f t="shared" si="16"/>
        <v>237902</v>
      </c>
      <c r="B1089" s="1" t="s">
        <v>2639</v>
      </c>
      <c r="C1089" s="1">
        <v>1143828318</v>
      </c>
      <c r="D1089" s="1">
        <v>144105</v>
      </c>
      <c r="E1089" s="1">
        <v>4</v>
      </c>
      <c r="F1089" s="1">
        <v>1.14382831811301E+18</v>
      </c>
      <c r="G1089" s="304">
        <v>44467</v>
      </c>
      <c r="H1089" s="304">
        <v>44834</v>
      </c>
      <c r="I1089" s="1">
        <v>0</v>
      </c>
      <c r="J1089" s="1">
        <v>1</v>
      </c>
      <c r="K1089" s="1">
        <v>1</v>
      </c>
      <c r="L1089" s="1">
        <v>30</v>
      </c>
      <c r="M1089" s="1">
        <v>2</v>
      </c>
      <c r="N1089" s="305">
        <v>19.8</v>
      </c>
      <c r="O1089" s="305">
        <v>21699</v>
      </c>
      <c r="P1089" s="2">
        <v>320000</v>
      </c>
      <c r="Q1089" s="2">
        <v>29657</v>
      </c>
      <c r="R1089" s="2">
        <v>295700</v>
      </c>
      <c r="S1089" s="1">
        <v>0</v>
      </c>
      <c r="T1089" s="1">
        <v>0</v>
      </c>
      <c r="U1089" s="1">
        <v>0</v>
      </c>
      <c r="W1089" s="1">
        <v>0</v>
      </c>
      <c r="X1089" s="1">
        <v>0</v>
      </c>
      <c r="Y1089" s="1">
        <v>0</v>
      </c>
      <c r="AB1089" s="304">
        <v>44498</v>
      </c>
      <c r="AC1089" s="1">
        <v>1</v>
      </c>
      <c r="AD1089" s="1" t="s">
        <v>3016</v>
      </c>
      <c r="AE1089" s="1">
        <v>1</v>
      </c>
      <c r="AF1089" s="1">
        <v>30</v>
      </c>
      <c r="AG1089" s="1">
        <v>0</v>
      </c>
      <c r="AH1089" s="1" t="s">
        <v>1454</v>
      </c>
      <c r="AI1089" s="1" t="s">
        <v>1454</v>
      </c>
      <c r="AJ1089" s="1" t="s">
        <v>1454</v>
      </c>
      <c r="AK1089" s="1" t="s">
        <v>1454</v>
      </c>
      <c r="AL1089" s="1" t="s">
        <v>1454</v>
      </c>
      <c r="AM1089" s="1" t="s">
        <v>1454</v>
      </c>
      <c r="AN1089" s="1">
        <v>1</v>
      </c>
      <c r="AO1089" s="1">
        <v>1</v>
      </c>
      <c r="AP1089" s="1" t="s">
        <v>3086</v>
      </c>
      <c r="AQ1089" s="1" t="s">
        <v>1454</v>
      </c>
      <c r="AR1089" s="2">
        <v>57798</v>
      </c>
      <c r="AS1089" s="1" t="s">
        <v>3078</v>
      </c>
      <c r="AT1089" s="1">
        <v>44467</v>
      </c>
      <c r="AU1089" s="1">
        <v>0</v>
      </c>
      <c r="AV1089" s="1">
        <v>0</v>
      </c>
      <c r="AW1089" s="1">
        <v>0</v>
      </c>
      <c r="AX1089" s="1" t="s">
        <v>1454</v>
      </c>
      <c r="AY1089" s="1">
        <v>890303093000</v>
      </c>
      <c r="AZ1089" s="1">
        <v>0</v>
      </c>
      <c r="BA1089" s="1">
        <v>0</v>
      </c>
    </row>
    <row r="1090" spans="1:53" x14ac:dyDescent="0.25">
      <c r="A1090" s="309">
        <f t="shared" ref="A1090:A1153" si="17">IF(+R1090&gt;AR1090,R1090-AR1090,0)</f>
        <v>8240927</v>
      </c>
      <c r="B1090" s="1" t="s">
        <v>2639</v>
      </c>
      <c r="C1090" s="1">
        <v>1143828318</v>
      </c>
      <c r="D1090" s="1">
        <v>144105</v>
      </c>
      <c r="E1090" s="1">
        <v>4</v>
      </c>
      <c r="F1090" s="1">
        <v>1.14382831812558E+18</v>
      </c>
      <c r="G1090" s="304">
        <v>44440</v>
      </c>
      <c r="H1090" s="304">
        <v>46264</v>
      </c>
      <c r="I1090" s="1">
        <v>0</v>
      </c>
      <c r="J1090" s="1">
        <v>1</v>
      </c>
      <c r="K1090" s="1">
        <v>2</v>
      </c>
      <c r="L1090" s="1">
        <v>30</v>
      </c>
      <c r="M1090" s="1">
        <v>2</v>
      </c>
      <c r="N1090" s="305">
        <v>10.199999999999999</v>
      </c>
      <c r="O1090" s="305">
        <v>10691</v>
      </c>
      <c r="P1090" s="2">
        <v>10510000</v>
      </c>
      <c r="Q1090" s="2">
        <v>227466</v>
      </c>
      <c r="R1090" s="2">
        <v>10243053</v>
      </c>
      <c r="S1090" s="1">
        <v>0</v>
      </c>
      <c r="T1090" s="1">
        <v>0</v>
      </c>
      <c r="U1090" s="1">
        <v>0</v>
      </c>
      <c r="W1090" s="1">
        <v>0</v>
      </c>
      <c r="X1090" s="1">
        <v>0</v>
      </c>
      <c r="Y1090" s="1">
        <v>0</v>
      </c>
      <c r="AB1090" s="304">
        <v>44498</v>
      </c>
      <c r="AC1090" s="1">
        <v>1</v>
      </c>
      <c r="AD1090" s="1" t="s">
        <v>3016</v>
      </c>
      <c r="AE1090" s="1">
        <v>1</v>
      </c>
      <c r="AF1090" s="1">
        <v>30</v>
      </c>
      <c r="AG1090" s="1">
        <v>0</v>
      </c>
      <c r="AH1090" s="1" t="s">
        <v>1454</v>
      </c>
      <c r="AI1090" s="1" t="s">
        <v>1454</v>
      </c>
      <c r="AJ1090" s="1" t="s">
        <v>1454</v>
      </c>
      <c r="AK1090" s="1" t="s">
        <v>1454</v>
      </c>
      <c r="AL1090" s="1" t="s">
        <v>1454</v>
      </c>
      <c r="AM1090" s="1" t="s">
        <v>1454</v>
      </c>
      <c r="AN1090" s="1">
        <v>1</v>
      </c>
      <c r="AO1090" s="1">
        <v>1</v>
      </c>
      <c r="AP1090" s="1" t="s">
        <v>3086</v>
      </c>
      <c r="AQ1090" s="1" t="s">
        <v>1454</v>
      </c>
      <c r="AR1090" s="2">
        <v>2002126</v>
      </c>
      <c r="AS1090" s="1" t="s">
        <v>3031</v>
      </c>
      <c r="AT1090" s="1">
        <v>44440</v>
      </c>
      <c r="AU1090" s="1">
        <v>0</v>
      </c>
      <c r="AV1090" s="1">
        <v>0</v>
      </c>
      <c r="AW1090" s="1">
        <v>0</v>
      </c>
      <c r="AX1090" s="1" t="s">
        <v>1454</v>
      </c>
      <c r="AY1090" s="1">
        <v>890303093000</v>
      </c>
      <c r="AZ1090" s="1">
        <v>0</v>
      </c>
      <c r="BA1090" s="1">
        <v>0</v>
      </c>
    </row>
    <row r="1091" spans="1:53" x14ac:dyDescent="0.25">
      <c r="A1091" s="309">
        <f t="shared" si="17"/>
        <v>0</v>
      </c>
      <c r="B1091" s="1" t="s">
        <v>2639</v>
      </c>
      <c r="C1091" s="1">
        <v>76050287</v>
      </c>
      <c r="D1091" s="1">
        <v>144105</v>
      </c>
      <c r="E1091" s="1">
        <v>4</v>
      </c>
      <c r="F1091" s="1">
        <v>7.6050287124688496E+16</v>
      </c>
      <c r="G1091" s="304">
        <v>44124</v>
      </c>
      <c r="H1091" s="304">
        <v>44864</v>
      </c>
      <c r="I1091" s="1">
        <v>0</v>
      </c>
      <c r="J1091" s="1">
        <v>1</v>
      </c>
      <c r="K1091" s="1">
        <v>12</v>
      </c>
      <c r="L1091" s="1">
        <v>30</v>
      </c>
      <c r="M1091" s="1">
        <v>2</v>
      </c>
      <c r="N1091" s="305">
        <v>21.6</v>
      </c>
      <c r="O1091" s="305">
        <v>23872</v>
      </c>
      <c r="P1091" s="2">
        <v>1500000</v>
      </c>
      <c r="Q1091" s="2">
        <v>77965</v>
      </c>
      <c r="R1091" s="2">
        <v>832165</v>
      </c>
      <c r="S1091" s="1">
        <v>0</v>
      </c>
      <c r="T1091" s="1">
        <v>0</v>
      </c>
      <c r="U1091" s="1">
        <v>0</v>
      </c>
      <c r="W1091" s="1">
        <v>0</v>
      </c>
      <c r="X1091" s="1">
        <v>0</v>
      </c>
      <c r="Y1091" s="1">
        <v>0</v>
      </c>
      <c r="AB1091" s="304">
        <v>44498</v>
      </c>
      <c r="AC1091" s="1">
        <v>1</v>
      </c>
      <c r="AD1091" s="1" t="s">
        <v>3016</v>
      </c>
      <c r="AE1091" s="1">
        <v>1</v>
      </c>
      <c r="AF1091" s="1">
        <v>30</v>
      </c>
      <c r="AG1091" s="1">
        <v>0</v>
      </c>
      <c r="AH1091" s="1" t="s">
        <v>1454</v>
      </c>
      <c r="AI1091" s="1" t="s">
        <v>1454</v>
      </c>
      <c r="AJ1091" s="1" t="s">
        <v>1454</v>
      </c>
      <c r="AK1091" s="1" t="s">
        <v>1454</v>
      </c>
      <c r="AL1091" s="1" t="s">
        <v>1454</v>
      </c>
      <c r="AM1091" s="1" t="s">
        <v>1454</v>
      </c>
      <c r="AN1091" s="1">
        <v>1</v>
      </c>
      <c r="AO1091" s="1">
        <v>1</v>
      </c>
      <c r="AP1091" s="1" t="s">
        <v>3086</v>
      </c>
      <c r="AQ1091" s="1" t="s">
        <v>1454</v>
      </c>
      <c r="AR1091" s="2">
        <v>961562</v>
      </c>
      <c r="AS1091" s="1" t="s">
        <v>3018</v>
      </c>
      <c r="AT1091" s="1">
        <v>44124</v>
      </c>
      <c r="AU1091" s="1">
        <v>0</v>
      </c>
      <c r="AV1091" s="1">
        <v>0</v>
      </c>
      <c r="AW1091" s="1">
        <v>0</v>
      </c>
      <c r="AX1091" s="1" t="s">
        <v>1454</v>
      </c>
      <c r="AY1091" s="1">
        <v>890303093000</v>
      </c>
      <c r="AZ1091" s="1">
        <v>0</v>
      </c>
      <c r="BA1091" s="1">
        <v>0</v>
      </c>
    </row>
    <row r="1092" spans="1:53" x14ac:dyDescent="0.25">
      <c r="A1092" s="309">
        <f t="shared" si="17"/>
        <v>2869577</v>
      </c>
      <c r="B1092" s="1" t="s">
        <v>2639</v>
      </c>
      <c r="C1092" s="1">
        <v>38860761</v>
      </c>
      <c r="D1092" s="1">
        <v>144105</v>
      </c>
      <c r="E1092" s="1">
        <v>4</v>
      </c>
      <c r="F1092" s="1">
        <v>3.88607612103894E+16</v>
      </c>
      <c r="G1092" s="304">
        <v>44435</v>
      </c>
      <c r="H1092" s="304">
        <v>45534</v>
      </c>
      <c r="I1092" s="1">
        <v>0</v>
      </c>
      <c r="J1092" s="1">
        <v>1</v>
      </c>
      <c r="K1092" s="1">
        <v>2</v>
      </c>
      <c r="L1092" s="1">
        <v>30</v>
      </c>
      <c r="M1092" s="1">
        <v>2</v>
      </c>
      <c r="N1092" s="305">
        <v>15.6</v>
      </c>
      <c r="O1092" s="305">
        <v>16765</v>
      </c>
      <c r="P1092" s="2">
        <v>4000000</v>
      </c>
      <c r="Q1092" s="2">
        <v>145816</v>
      </c>
      <c r="R1092" s="2">
        <v>3831068</v>
      </c>
      <c r="S1092" s="1">
        <v>0</v>
      </c>
      <c r="T1092" s="1">
        <v>0</v>
      </c>
      <c r="U1092" s="1">
        <v>0</v>
      </c>
      <c r="W1092" s="1">
        <v>0</v>
      </c>
      <c r="X1092" s="1">
        <v>0</v>
      </c>
      <c r="Y1092" s="1">
        <v>0</v>
      </c>
      <c r="AB1092" s="304">
        <v>44498</v>
      </c>
      <c r="AC1092" s="1">
        <v>1</v>
      </c>
      <c r="AD1092" s="1" t="s">
        <v>3016</v>
      </c>
      <c r="AE1092" s="1">
        <v>1</v>
      </c>
      <c r="AF1092" s="1">
        <v>30</v>
      </c>
      <c r="AG1092" s="1">
        <v>0</v>
      </c>
      <c r="AH1092" s="1" t="s">
        <v>1454</v>
      </c>
      <c r="AI1092" s="1" t="s">
        <v>1454</v>
      </c>
      <c r="AJ1092" s="1" t="s">
        <v>1454</v>
      </c>
      <c r="AK1092" s="1" t="s">
        <v>1454</v>
      </c>
      <c r="AL1092" s="1" t="s">
        <v>1454</v>
      </c>
      <c r="AM1092" s="1" t="s">
        <v>1454</v>
      </c>
      <c r="AN1092" s="1">
        <v>1</v>
      </c>
      <c r="AO1092" s="1">
        <v>1</v>
      </c>
      <c r="AP1092" s="1" t="s">
        <v>3086</v>
      </c>
      <c r="AQ1092" s="1" t="s">
        <v>1454</v>
      </c>
      <c r="AR1092" s="2">
        <v>961491</v>
      </c>
      <c r="AS1092" s="1" t="s">
        <v>3023</v>
      </c>
      <c r="AT1092" s="1">
        <v>44435</v>
      </c>
      <c r="AU1092" s="1">
        <v>0</v>
      </c>
      <c r="AV1092" s="1">
        <v>0</v>
      </c>
      <c r="AW1092" s="1">
        <v>0</v>
      </c>
      <c r="AX1092" s="1" t="s">
        <v>1454</v>
      </c>
      <c r="AY1092" s="1">
        <v>890303093000</v>
      </c>
      <c r="AZ1092" s="1">
        <v>0</v>
      </c>
      <c r="BA1092" s="1">
        <v>0</v>
      </c>
    </row>
    <row r="1093" spans="1:53" x14ac:dyDescent="0.25">
      <c r="A1093" s="309">
        <f t="shared" si="17"/>
        <v>271151</v>
      </c>
      <c r="B1093" s="1" t="s">
        <v>2639</v>
      </c>
      <c r="C1093" s="1">
        <v>1144139888</v>
      </c>
      <c r="D1093" s="1">
        <v>144105</v>
      </c>
      <c r="E1093" s="1">
        <v>4</v>
      </c>
      <c r="F1093" s="1">
        <v>1.14413988810838E+18</v>
      </c>
      <c r="G1093" s="304">
        <v>44371</v>
      </c>
      <c r="H1093" s="304">
        <v>44560</v>
      </c>
      <c r="I1093" s="1">
        <v>0</v>
      </c>
      <c r="J1093" s="1">
        <v>2</v>
      </c>
      <c r="K1093" s="1">
        <v>0</v>
      </c>
      <c r="L1093" s="1">
        <v>30</v>
      </c>
      <c r="M1093" s="1">
        <v>2</v>
      </c>
      <c r="N1093" s="305">
        <v>19.2</v>
      </c>
      <c r="O1093" s="305">
        <v>20983</v>
      </c>
      <c r="P1093" s="2">
        <v>580000</v>
      </c>
      <c r="Q1093" s="2">
        <v>0</v>
      </c>
      <c r="R1093" s="2">
        <v>580000</v>
      </c>
      <c r="S1093" s="1">
        <v>0</v>
      </c>
      <c r="T1093" s="1">
        <v>0</v>
      </c>
      <c r="U1093" s="1">
        <v>0</v>
      </c>
      <c r="W1093" s="1">
        <v>0</v>
      </c>
      <c r="X1093" s="1">
        <v>0</v>
      </c>
      <c r="Y1093" s="1">
        <v>0</v>
      </c>
      <c r="Z1093" s="1">
        <v>580000</v>
      </c>
      <c r="AA1093" s="1">
        <v>12</v>
      </c>
      <c r="AB1093" s="304">
        <v>44371</v>
      </c>
      <c r="AC1093" s="1">
        <v>1</v>
      </c>
      <c r="AD1093" s="1" t="s">
        <v>3016</v>
      </c>
      <c r="AE1093" s="1">
        <v>1</v>
      </c>
      <c r="AF1093" s="1">
        <v>30</v>
      </c>
      <c r="AG1093" s="1">
        <v>0</v>
      </c>
      <c r="AH1093" s="1" t="s">
        <v>1454</v>
      </c>
      <c r="AI1093" s="1" t="s">
        <v>1454</v>
      </c>
      <c r="AJ1093" s="1" t="s">
        <v>1454</v>
      </c>
      <c r="AK1093" s="1" t="s">
        <v>1454</v>
      </c>
      <c r="AL1093" s="1" t="s">
        <v>1454</v>
      </c>
      <c r="AM1093" s="1" t="s">
        <v>1454</v>
      </c>
      <c r="AN1093" s="1">
        <v>1</v>
      </c>
      <c r="AO1093" s="1">
        <v>1</v>
      </c>
      <c r="AP1093" s="1" t="s">
        <v>3086</v>
      </c>
      <c r="AQ1093" s="1" t="s">
        <v>1454</v>
      </c>
      <c r="AR1093" s="2">
        <v>308849</v>
      </c>
      <c r="AS1093" s="1" t="s">
        <v>3044</v>
      </c>
      <c r="AT1093" s="1">
        <v>44371</v>
      </c>
      <c r="AU1093" s="1">
        <v>0</v>
      </c>
      <c r="AV1093" s="1">
        <v>0</v>
      </c>
      <c r="AW1093" s="1">
        <v>0</v>
      </c>
      <c r="AX1093" s="1" t="s">
        <v>1454</v>
      </c>
      <c r="AY1093" s="1">
        <v>890303093000</v>
      </c>
      <c r="AZ1093" s="1">
        <v>0</v>
      </c>
      <c r="BA1093" s="1">
        <v>0</v>
      </c>
    </row>
    <row r="1094" spans="1:53" x14ac:dyDescent="0.25">
      <c r="A1094" s="309">
        <f t="shared" si="17"/>
        <v>1236356</v>
      </c>
      <c r="B1094" s="1" t="s">
        <v>2639</v>
      </c>
      <c r="C1094" s="1">
        <v>1144139888</v>
      </c>
      <c r="D1094" s="1">
        <v>144105</v>
      </c>
      <c r="E1094" s="1">
        <v>4</v>
      </c>
      <c r="F1094" s="1">
        <v>1.14413988811758E+18</v>
      </c>
      <c r="G1094" s="304">
        <v>43614</v>
      </c>
      <c r="H1094" s="304">
        <v>45807</v>
      </c>
      <c r="I1094" s="1">
        <v>0</v>
      </c>
      <c r="J1094" s="1">
        <v>1</v>
      </c>
      <c r="K1094" s="1">
        <v>26</v>
      </c>
      <c r="L1094" s="1">
        <v>30</v>
      </c>
      <c r="M1094" s="1">
        <v>2</v>
      </c>
      <c r="N1094" s="305">
        <v>18</v>
      </c>
      <c r="O1094" s="305">
        <v>19562</v>
      </c>
      <c r="P1094" s="2">
        <v>3500000</v>
      </c>
      <c r="Q1094" s="2">
        <v>80398</v>
      </c>
      <c r="R1094" s="2">
        <v>2644599</v>
      </c>
      <c r="S1094" s="1">
        <v>0</v>
      </c>
      <c r="T1094" s="1">
        <v>0</v>
      </c>
      <c r="U1094" s="1">
        <v>0</v>
      </c>
      <c r="W1094" s="1">
        <v>0</v>
      </c>
      <c r="X1094" s="1">
        <v>0</v>
      </c>
      <c r="Y1094" s="1">
        <v>0</v>
      </c>
      <c r="AB1094" s="304">
        <v>44498</v>
      </c>
      <c r="AC1094" s="1">
        <v>1</v>
      </c>
      <c r="AD1094" s="1" t="s">
        <v>3016</v>
      </c>
      <c r="AE1094" s="1">
        <v>1</v>
      </c>
      <c r="AF1094" s="1">
        <v>30</v>
      </c>
      <c r="AG1094" s="1">
        <v>0</v>
      </c>
      <c r="AH1094" s="1" t="s">
        <v>1454</v>
      </c>
      <c r="AI1094" s="1" t="s">
        <v>1454</v>
      </c>
      <c r="AJ1094" s="1" t="s">
        <v>1454</v>
      </c>
      <c r="AK1094" s="1" t="s">
        <v>1454</v>
      </c>
      <c r="AL1094" s="1" t="s">
        <v>1454</v>
      </c>
      <c r="AM1094" s="1" t="s">
        <v>1454</v>
      </c>
      <c r="AN1094" s="1">
        <v>1</v>
      </c>
      <c r="AO1094" s="1">
        <v>1</v>
      </c>
      <c r="AP1094" s="1" t="s">
        <v>3086</v>
      </c>
      <c r="AQ1094" s="1" t="s">
        <v>1454</v>
      </c>
      <c r="AR1094" s="2">
        <v>1408243</v>
      </c>
      <c r="AS1094" s="1" t="s">
        <v>3027</v>
      </c>
      <c r="AT1094" s="1">
        <v>43614</v>
      </c>
      <c r="AU1094" s="1">
        <v>0</v>
      </c>
      <c r="AV1094" s="1">
        <v>0</v>
      </c>
      <c r="AW1094" s="1">
        <v>0</v>
      </c>
      <c r="AX1094" s="1" t="s">
        <v>1454</v>
      </c>
      <c r="AY1094" s="1">
        <v>890303093000</v>
      </c>
      <c r="AZ1094" s="1">
        <v>0</v>
      </c>
      <c r="BA1094" s="1">
        <v>0</v>
      </c>
    </row>
    <row r="1095" spans="1:53" x14ac:dyDescent="0.25">
      <c r="A1095" s="309">
        <f t="shared" si="17"/>
        <v>2565524</v>
      </c>
      <c r="B1095" s="1" t="s">
        <v>2639</v>
      </c>
      <c r="C1095" s="1">
        <v>29567810</v>
      </c>
      <c r="D1095" s="1">
        <v>144105</v>
      </c>
      <c r="E1095" s="1">
        <v>4</v>
      </c>
      <c r="F1095" s="1">
        <v>2.95678101171886E+16</v>
      </c>
      <c r="G1095" s="304">
        <v>44162</v>
      </c>
      <c r="H1095" s="304">
        <v>45991</v>
      </c>
      <c r="I1095" s="1">
        <v>0</v>
      </c>
      <c r="J1095" s="1">
        <v>1</v>
      </c>
      <c r="K1095" s="1">
        <v>11</v>
      </c>
      <c r="L1095" s="1">
        <v>30</v>
      </c>
      <c r="M1095" s="1">
        <v>2</v>
      </c>
      <c r="N1095" s="305">
        <v>11.76</v>
      </c>
      <c r="O1095" s="305">
        <v>12415</v>
      </c>
      <c r="P1095" s="2">
        <v>4000000</v>
      </c>
      <c r="Q1095" s="2">
        <v>89707</v>
      </c>
      <c r="R1095" s="2">
        <v>3438077</v>
      </c>
      <c r="S1095" s="1">
        <v>0</v>
      </c>
      <c r="T1095" s="1">
        <v>0</v>
      </c>
      <c r="U1095" s="1">
        <v>0</v>
      </c>
      <c r="W1095" s="1">
        <v>0</v>
      </c>
      <c r="X1095" s="1">
        <v>0</v>
      </c>
      <c r="Y1095" s="1">
        <v>0</v>
      </c>
      <c r="AB1095" s="304">
        <v>44498</v>
      </c>
      <c r="AC1095" s="1">
        <v>1</v>
      </c>
      <c r="AD1095" s="1" t="s">
        <v>3016</v>
      </c>
      <c r="AE1095" s="1">
        <v>1</v>
      </c>
      <c r="AF1095" s="1">
        <v>30</v>
      </c>
      <c r="AG1095" s="1">
        <v>0</v>
      </c>
      <c r="AH1095" s="1" t="s">
        <v>1454</v>
      </c>
      <c r="AI1095" s="1" t="s">
        <v>1454</v>
      </c>
      <c r="AJ1095" s="1" t="s">
        <v>1454</v>
      </c>
      <c r="AK1095" s="1" t="s">
        <v>1454</v>
      </c>
      <c r="AL1095" s="1" t="s">
        <v>1454</v>
      </c>
      <c r="AM1095" s="1" t="s">
        <v>1454</v>
      </c>
      <c r="AN1095" s="1">
        <v>1</v>
      </c>
      <c r="AO1095" s="1">
        <v>1</v>
      </c>
      <c r="AP1095" s="1" t="s">
        <v>3086</v>
      </c>
      <c r="AQ1095" s="1" t="s">
        <v>1454</v>
      </c>
      <c r="AR1095" s="2">
        <v>872553</v>
      </c>
      <c r="AS1095" s="1" t="s">
        <v>3025</v>
      </c>
      <c r="AT1095" s="1">
        <v>44161</v>
      </c>
      <c r="AU1095" s="1">
        <v>0</v>
      </c>
      <c r="AV1095" s="1">
        <v>0</v>
      </c>
      <c r="AW1095" s="1">
        <v>0</v>
      </c>
      <c r="AX1095" s="1" t="s">
        <v>1454</v>
      </c>
      <c r="AY1095" s="1">
        <v>890303093000</v>
      </c>
      <c r="AZ1095" s="1">
        <v>0</v>
      </c>
      <c r="BA1095" s="1">
        <v>0</v>
      </c>
    </row>
    <row r="1096" spans="1:53" x14ac:dyDescent="0.25">
      <c r="A1096" s="309">
        <f t="shared" si="17"/>
        <v>2488714</v>
      </c>
      <c r="B1096" s="1" t="s">
        <v>2639</v>
      </c>
      <c r="C1096" s="1">
        <v>29567810</v>
      </c>
      <c r="D1096" s="1">
        <v>144105</v>
      </c>
      <c r="E1096" s="1">
        <v>4</v>
      </c>
      <c r="F1096" s="1">
        <v>295678102666438</v>
      </c>
      <c r="G1096" s="304">
        <v>43608</v>
      </c>
      <c r="H1096" s="304">
        <v>45442</v>
      </c>
      <c r="I1096" s="1">
        <v>0</v>
      </c>
      <c r="J1096" s="1">
        <v>1</v>
      </c>
      <c r="K1096" s="1">
        <v>26</v>
      </c>
      <c r="L1096" s="1">
        <v>30</v>
      </c>
      <c r="M1096" s="1">
        <v>2</v>
      </c>
      <c r="N1096" s="305">
        <v>16.8</v>
      </c>
      <c r="O1096" s="305">
        <v>18156</v>
      </c>
      <c r="P1096" s="2">
        <v>4900000</v>
      </c>
      <c r="Q1096" s="2">
        <v>128428</v>
      </c>
      <c r="R1096" s="2">
        <v>3335143</v>
      </c>
      <c r="S1096" s="1">
        <v>0</v>
      </c>
      <c r="T1096" s="1">
        <v>0</v>
      </c>
      <c r="U1096" s="1">
        <v>0</v>
      </c>
      <c r="W1096" s="1">
        <v>0</v>
      </c>
      <c r="X1096" s="1">
        <v>0</v>
      </c>
      <c r="Y1096" s="1">
        <v>0</v>
      </c>
      <c r="AB1096" s="304">
        <v>44498</v>
      </c>
      <c r="AC1096" s="1">
        <v>1</v>
      </c>
      <c r="AD1096" s="1" t="s">
        <v>3016</v>
      </c>
      <c r="AE1096" s="1">
        <v>1</v>
      </c>
      <c r="AF1096" s="1">
        <v>30</v>
      </c>
      <c r="AG1096" s="1">
        <v>0</v>
      </c>
      <c r="AH1096" s="1" t="s">
        <v>1454</v>
      </c>
      <c r="AI1096" s="1" t="s">
        <v>1454</v>
      </c>
      <c r="AJ1096" s="1" t="s">
        <v>1454</v>
      </c>
      <c r="AK1096" s="1" t="s">
        <v>1454</v>
      </c>
      <c r="AL1096" s="1" t="s">
        <v>1454</v>
      </c>
      <c r="AM1096" s="1" t="s">
        <v>1454</v>
      </c>
      <c r="AN1096" s="1">
        <v>1</v>
      </c>
      <c r="AO1096" s="1">
        <v>1</v>
      </c>
      <c r="AP1096" s="1" t="s">
        <v>3086</v>
      </c>
      <c r="AQ1096" s="1" t="s">
        <v>1454</v>
      </c>
      <c r="AR1096" s="2">
        <v>846429</v>
      </c>
      <c r="AS1096" s="1" t="s">
        <v>3054</v>
      </c>
      <c r="AT1096" s="1">
        <v>43608</v>
      </c>
      <c r="AU1096" s="1">
        <v>0</v>
      </c>
      <c r="AV1096" s="1">
        <v>0</v>
      </c>
      <c r="AW1096" s="1">
        <v>0</v>
      </c>
      <c r="AX1096" s="1" t="s">
        <v>1454</v>
      </c>
      <c r="AY1096" s="1">
        <v>890303093000</v>
      </c>
      <c r="AZ1096" s="1">
        <v>0</v>
      </c>
      <c r="BA1096" s="1">
        <v>0</v>
      </c>
    </row>
    <row r="1097" spans="1:53" x14ac:dyDescent="0.25">
      <c r="A1097" s="309">
        <f t="shared" si="17"/>
        <v>1546286</v>
      </c>
      <c r="B1097" s="1" t="s">
        <v>2639</v>
      </c>
      <c r="C1097" s="1">
        <v>31322354</v>
      </c>
      <c r="D1097" s="1">
        <v>144105</v>
      </c>
      <c r="E1097" s="1">
        <v>4</v>
      </c>
      <c r="F1097" s="1">
        <v>3.13223542103896E+16</v>
      </c>
      <c r="G1097" s="304">
        <v>44498</v>
      </c>
      <c r="H1097" s="304">
        <v>45595</v>
      </c>
      <c r="I1097" s="1">
        <v>0</v>
      </c>
      <c r="J1097" s="1">
        <v>1</v>
      </c>
      <c r="K1097" s="1">
        <v>0</v>
      </c>
      <c r="L1097" s="1">
        <v>30</v>
      </c>
      <c r="M1097" s="1">
        <v>2</v>
      </c>
      <c r="N1097" s="305">
        <v>15.6</v>
      </c>
      <c r="O1097" s="305">
        <v>16765</v>
      </c>
      <c r="P1097" s="2">
        <v>3000000</v>
      </c>
      <c r="Q1097" s="2">
        <v>109362</v>
      </c>
      <c r="R1097" s="2">
        <v>3000000</v>
      </c>
      <c r="S1097" s="1">
        <v>0</v>
      </c>
      <c r="T1097" s="1">
        <v>0</v>
      </c>
      <c r="U1097" s="1">
        <v>0</v>
      </c>
      <c r="W1097" s="1">
        <v>0</v>
      </c>
      <c r="X1097" s="1">
        <v>0</v>
      </c>
      <c r="Y1097" s="1">
        <v>0</v>
      </c>
      <c r="AB1097" s="304">
        <v>44498</v>
      </c>
      <c r="AC1097" s="1">
        <v>1</v>
      </c>
      <c r="AD1097" s="1" t="s">
        <v>3016</v>
      </c>
      <c r="AE1097" s="1">
        <v>1</v>
      </c>
      <c r="AF1097" s="1">
        <v>30</v>
      </c>
      <c r="AG1097" s="1">
        <v>0</v>
      </c>
      <c r="AH1097" s="1" t="s">
        <v>1454</v>
      </c>
      <c r="AI1097" s="1" t="s">
        <v>1454</v>
      </c>
      <c r="AJ1097" s="1" t="s">
        <v>1454</v>
      </c>
      <c r="AK1097" s="1" t="s">
        <v>1454</v>
      </c>
      <c r="AL1097" s="1" t="s">
        <v>1454</v>
      </c>
      <c r="AM1097" s="1" t="s">
        <v>1454</v>
      </c>
      <c r="AN1097" s="1">
        <v>1</v>
      </c>
      <c r="AO1097" s="1">
        <v>1</v>
      </c>
      <c r="AP1097" s="1" t="s">
        <v>3086</v>
      </c>
      <c r="AQ1097" s="1" t="s">
        <v>1454</v>
      </c>
      <c r="AR1097" s="2">
        <v>1453714</v>
      </c>
      <c r="AS1097" s="1" t="s">
        <v>3023</v>
      </c>
      <c r="AT1097" s="1">
        <v>44498</v>
      </c>
      <c r="AU1097" s="1">
        <v>0</v>
      </c>
      <c r="AV1097" s="1">
        <v>0</v>
      </c>
      <c r="AW1097" s="1">
        <v>0</v>
      </c>
      <c r="AX1097" s="1" t="s">
        <v>1454</v>
      </c>
      <c r="AY1097" s="1">
        <v>900891513</v>
      </c>
      <c r="AZ1097" s="1" t="s">
        <v>3032</v>
      </c>
      <c r="BA1097" s="1">
        <v>0</v>
      </c>
    </row>
    <row r="1098" spans="1:53" x14ac:dyDescent="0.25">
      <c r="A1098" s="309">
        <f t="shared" si="17"/>
        <v>444047</v>
      </c>
      <c r="B1098" s="1" t="s">
        <v>2639</v>
      </c>
      <c r="C1098" s="1">
        <v>66762582</v>
      </c>
      <c r="D1098" s="1">
        <v>144105</v>
      </c>
      <c r="E1098" s="1">
        <v>4</v>
      </c>
      <c r="F1098" s="1">
        <v>6.67625821246888E+16</v>
      </c>
      <c r="G1098" s="304">
        <v>44204</v>
      </c>
      <c r="H1098" s="304">
        <v>44925</v>
      </c>
      <c r="I1098" s="1">
        <v>0</v>
      </c>
      <c r="J1098" s="1">
        <v>1</v>
      </c>
      <c r="K1098" s="1">
        <v>10</v>
      </c>
      <c r="L1098" s="1">
        <v>30</v>
      </c>
      <c r="M1098" s="1">
        <v>2</v>
      </c>
      <c r="N1098" s="305">
        <v>21.6</v>
      </c>
      <c r="O1098" s="305">
        <v>23872</v>
      </c>
      <c r="P1098" s="2">
        <v>1000000</v>
      </c>
      <c r="Q1098" s="2">
        <v>51977</v>
      </c>
      <c r="R1098" s="2">
        <v>635940</v>
      </c>
      <c r="S1098" s="1">
        <v>0</v>
      </c>
      <c r="T1098" s="1">
        <v>0</v>
      </c>
      <c r="U1098" s="1">
        <v>0</v>
      </c>
      <c r="W1098" s="1">
        <v>0</v>
      </c>
      <c r="X1098" s="1">
        <v>0</v>
      </c>
      <c r="Y1098" s="1">
        <v>0</v>
      </c>
      <c r="AB1098" s="304">
        <v>44499</v>
      </c>
      <c r="AC1098" s="1">
        <v>1</v>
      </c>
      <c r="AD1098" s="1" t="s">
        <v>3016</v>
      </c>
      <c r="AE1098" s="1">
        <v>1</v>
      </c>
      <c r="AF1098" s="1">
        <v>30</v>
      </c>
      <c r="AG1098" s="1">
        <v>0</v>
      </c>
      <c r="AH1098" s="1" t="s">
        <v>1454</v>
      </c>
      <c r="AI1098" s="1" t="s">
        <v>1454</v>
      </c>
      <c r="AJ1098" s="1" t="s">
        <v>1454</v>
      </c>
      <c r="AK1098" s="1" t="s">
        <v>1454</v>
      </c>
      <c r="AL1098" s="1" t="s">
        <v>1454</v>
      </c>
      <c r="AM1098" s="1" t="s">
        <v>1454</v>
      </c>
      <c r="AN1098" s="1">
        <v>1</v>
      </c>
      <c r="AO1098" s="1">
        <v>1</v>
      </c>
      <c r="AP1098" s="1" t="s">
        <v>3086</v>
      </c>
      <c r="AQ1098" s="1" t="s">
        <v>1454</v>
      </c>
      <c r="AR1098" s="2">
        <v>191893</v>
      </c>
      <c r="AS1098" s="1" t="s">
        <v>3018</v>
      </c>
      <c r="AT1098" s="1">
        <v>44204</v>
      </c>
      <c r="AU1098" s="1">
        <v>0</v>
      </c>
      <c r="AV1098" s="1">
        <v>0</v>
      </c>
      <c r="AW1098" s="1">
        <v>0</v>
      </c>
      <c r="AX1098" s="1" t="s">
        <v>1454</v>
      </c>
      <c r="AY1098" s="1">
        <v>900891513</v>
      </c>
      <c r="AZ1098" s="1" t="s">
        <v>3032</v>
      </c>
      <c r="BA1098" s="1">
        <v>0</v>
      </c>
    </row>
    <row r="1099" spans="1:53" x14ac:dyDescent="0.25">
      <c r="A1099" s="309">
        <f t="shared" si="17"/>
        <v>2491423</v>
      </c>
      <c r="B1099" s="1" t="s">
        <v>2639</v>
      </c>
      <c r="C1099" s="1">
        <v>66762582</v>
      </c>
      <c r="D1099" s="1">
        <v>144105</v>
      </c>
      <c r="E1099" s="1">
        <v>4</v>
      </c>
      <c r="F1099" s="1">
        <v>6.6762582117787904E+16</v>
      </c>
      <c r="G1099" s="304">
        <v>43952</v>
      </c>
      <c r="H1099" s="304">
        <v>45412</v>
      </c>
      <c r="I1099" s="1">
        <v>0</v>
      </c>
      <c r="J1099" s="1">
        <v>1</v>
      </c>
      <c r="K1099" s="1">
        <v>16</v>
      </c>
      <c r="L1099" s="1">
        <v>30</v>
      </c>
      <c r="M1099" s="1">
        <v>2</v>
      </c>
      <c r="N1099" s="305">
        <v>18</v>
      </c>
      <c r="O1099" s="305">
        <v>19562</v>
      </c>
      <c r="P1099" s="2">
        <v>4800000</v>
      </c>
      <c r="Q1099" s="2">
        <v>141723</v>
      </c>
      <c r="R1099" s="2">
        <v>3568085</v>
      </c>
      <c r="S1099" s="1">
        <v>0</v>
      </c>
      <c r="T1099" s="1">
        <v>0</v>
      </c>
      <c r="U1099" s="1">
        <v>0</v>
      </c>
      <c r="W1099" s="1">
        <v>0</v>
      </c>
      <c r="X1099" s="1">
        <v>0</v>
      </c>
      <c r="Y1099" s="1">
        <v>0</v>
      </c>
      <c r="AB1099" s="304">
        <v>44499</v>
      </c>
      <c r="AC1099" s="1">
        <v>1</v>
      </c>
      <c r="AD1099" s="1" t="s">
        <v>3016</v>
      </c>
      <c r="AE1099" s="1">
        <v>1</v>
      </c>
      <c r="AF1099" s="1">
        <v>30</v>
      </c>
      <c r="AG1099" s="1">
        <v>0</v>
      </c>
      <c r="AH1099" s="1" t="s">
        <v>1454</v>
      </c>
      <c r="AI1099" s="1" t="s">
        <v>1454</v>
      </c>
      <c r="AJ1099" s="1" t="s">
        <v>1454</v>
      </c>
      <c r="AK1099" s="1" t="s">
        <v>1454</v>
      </c>
      <c r="AL1099" s="1" t="s">
        <v>1454</v>
      </c>
      <c r="AM1099" s="1" t="s">
        <v>1454</v>
      </c>
      <c r="AN1099" s="1">
        <v>1</v>
      </c>
      <c r="AO1099" s="1">
        <v>1</v>
      </c>
      <c r="AP1099" s="1" t="s">
        <v>3086</v>
      </c>
      <c r="AQ1099" s="1" t="s">
        <v>1454</v>
      </c>
      <c r="AR1099" s="2">
        <v>1076662</v>
      </c>
      <c r="AS1099" s="1" t="s">
        <v>3026</v>
      </c>
      <c r="AT1099" s="1">
        <v>43952</v>
      </c>
      <c r="AU1099" s="1">
        <v>0</v>
      </c>
      <c r="AV1099" s="1">
        <v>0</v>
      </c>
      <c r="AW1099" s="1">
        <v>0</v>
      </c>
      <c r="AX1099" s="1" t="s">
        <v>1454</v>
      </c>
      <c r="AY1099" s="1">
        <v>900891513</v>
      </c>
      <c r="AZ1099" s="1" t="s">
        <v>3032</v>
      </c>
      <c r="BA1099" s="1">
        <v>0</v>
      </c>
    </row>
    <row r="1100" spans="1:53" x14ac:dyDescent="0.25">
      <c r="A1100" s="309">
        <f t="shared" si="17"/>
        <v>428462</v>
      </c>
      <c r="B1100" s="1" t="s">
        <v>2639</v>
      </c>
      <c r="C1100" s="1">
        <v>66762582</v>
      </c>
      <c r="D1100" s="1">
        <v>144105</v>
      </c>
      <c r="E1100" s="1">
        <v>4</v>
      </c>
      <c r="F1100" s="1">
        <v>6.6762582210389296E+16</v>
      </c>
      <c r="G1100" s="304">
        <v>44413</v>
      </c>
      <c r="H1100" s="304">
        <v>44772</v>
      </c>
      <c r="I1100" s="1">
        <v>0</v>
      </c>
      <c r="J1100" s="1">
        <v>1</v>
      </c>
      <c r="K1100" s="1">
        <v>3</v>
      </c>
      <c r="L1100" s="1">
        <v>30</v>
      </c>
      <c r="M1100" s="1">
        <v>2</v>
      </c>
      <c r="N1100" s="305">
        <v>15.6</v>
      </c>
      <c r="O1100" s="305">
        <v>16765</v>
      </c>
      <c r="P1100" s="2">
        <v>800000</v>
      </c>
      <c r="Q1100" s="2">
        <v>73573</v>
      </c>
      <c r="R1100" s="2">
        <v>613621</v>
      </c>
      <c r="S1100" s="1">
        <v>0</v>
      </c>
      <c r="T1100" s="1">
        <v>0</v>
      </c>
      <c r="U1100" s="1">
        <v>0</v>
      </c>
      <c r="W1100" s="1">
        <v>0</v>
      </c>
      <c r="X1100" s="1">
        <v>0</v>
      </c>
      <c r="Y1100" s="1">
        <v>0</v>
      </c>
      <c r="AB1100" s="304">
        <v>44499</v>
      </c>
      <c r="AC1100" s="1">
        <v>1</v>
      </c>
      <c r="AD1100" s="1" t="s">
        <v>3016</v>
      </c>
      <c r="AE1100" s="1">
        <v>1</v>
      </c>
      <c r="AF1100" s="1">
        <v>30</v>
      </c>
      <c r="AG1100" s="1">
        <v>0</v>
      </c>
      <c r="AH1100" s="1" t="s">
        <v>1454</v>
      </c>
      <c r="AI1100" s="1" t="s">
        <v>1454</v>
      </c>
      <c r="AJ1100" s="1" t="s">
        <v>1454</v>
      </c>
      <c r="AK1100" s="1" t="s">
        <v>1454</v>
      </c>
      <c r="AL1100" s="1" t="s">
        <v>1454</v>
      </c>
      <c r="AM1100" s="1" t="s">
        <v>1454</v>
      </c>
      <c r="AN1100" s="1">
        <v>1</v>
      </c>
      <c r="AO1100" s="1">
        <v>1</v>
      </c>
      <c r="AP1100" s="1" t="s">
        <v>3086</v>
      </c>
      <c r="AQ1100" s="1" t="s">
        <v>1454</v>
      </c>
      <c r="AR1100" s="2">
        <v>185159</v>
      </c>
      <c r="AS1100" s="1" t="s">
        <v>3023</v>
      </c>
      <c r="AT1100" s="1">
        <v>44413</v>
      </c>
      <c r="AU1100" s="1">
        <v>0</v>
      </c>
      <c r="AV1100" s="1">
        <v>0</v>
      </c>
      <c r="AW1100" s="1">
        <v>0</v>
      </c>
      <c r="AX1100" s="1" t="s">
        <v>1454</v>
      </c>
      <c r="AY1100" s="1">
        <v>900891513</v>
      </c>
      <c r="AZ1100" s="1" t="s">
        <v>3032</v>
      </c>
      <c r="BA1100" s="1">
        <v>0</v>
      </c>
    </row>
    <row r="1101" spans="1:53" x14ac:dyDescent="0.25">
      <c r="A1101" s="309">
        <f t="shared" si="17"/>
        <v>0</v>
      </c>
      <c r="B1101" s="1" t="s">
        <v>2639</v>
      </c>
      <c r="C1101" s="1">
        <v>16760204</v>
      </c>
      <c r="D1101" s="1">
        <v>144105</v>
      </c>
      <c r="E1101" s="1">
        <v>4</v>
      </c>
      <c r="F1101" s="1">
        <v>1.67602042671873E+16</v>
      </c>
      <c r="G1101" s="304">
        <v>43802</v>
      </c>
      <c r="H1101" s="304">
        <v>44711</v>
      </c>
      <c r="I1101" s="1">
        <v>0</v>
      </c>
      <c r="J1101" s="1">
        <v>1</v>
      </c>
      <c r="K1101" s="1">
        <v>20</v>
      </c>
      <c r="L1101" s="1">
        <v>30</v>
      </c>
      <c r="M1101" s="1">
        <v>2</v>
      </c>
      <c r="N1101" s="305">
        <v>11.76</v>
      </c>
      <c r="O1101" s="305">
        <v>12415</v>
      </c>
      <c r="P1101" s="2">
        <v>2800000</v>
      </c>
      <c r="Q1101" s="2">
        <v>111757</v>
      </c>
      <c r="R1101" s="2">
        <v>1046985</v>
      </c>
      <c r="S1101" s="1">
        <v>0</v>
      </c>
      <c r="T1101" s="1">
        <v>0</v>
      </c>
      <c r="U1101" s="1">
        <v>0</v>
      </c>
      <c r="W1101" s="1">
        <v>0</v>
      </c>
      <c r="X1101" s="1">
        <v>0</v>
      </c>
      <c r="Y1101" s="1">
        <v>0</v>
      </c>
      <c r="AB1101" s="304">
        <v>44499</v>
      </c>
      <c r="AC1101" s="1">
        <v>1</v>
      </c>
      <c r="AD1101" s="1" t="s">
        <v>3016</v>
      </c>
      <c r="AE1101" s="1">
        <v>1</v>
      </c>
      <c r="AF1101" s="1">
        <v>30</v>
      </c>
      <c r="AG1101" s="1">
        <v>0</v>
      </c>
      <c r="AH1101" s="1" t="s">
        <v>1454</v>
      </c>
      <c r="AI1101" s="1" t="s">
        <v>1454</v>
      </c>
      <c r="AJ1101" s="1" t="s">
        <v>1454</v>
      </c>
      <c r="AK1101" s="1" t="s">
        <v>1454</v>
      </c>
      <c r="AL1101" s="1" t="s">
        <v>1454</v>
      </c>
      <c r="AM1101" s="1" t="s">
        <v>1454</v>
      </c>
      <c r="AN1101" s="1">
        <v>1</v>
      </c>
      <c r="AO1101" s="1">
        <v>1</v>
      </c>
      <c r="AP1101" s="1" t="s">
        <v>3086</v>
      </c>
      <c r="AQ1101" s="1" t="s">
        <v>1454</v>
      </c>
      <c r="AR1101" s="2">
        <v>1453714</v>
      </c>
      <c r="AS1101" s="1" t="s">
        <v>3039</v>
      </c>
      <c r="AT1101" s="1">
        <v>43802</v>
      </c>
      <c r="AU1101" s="1">
        <v>0</v>
      </c>
      <c r="AV1101" s="1">
        <v>0</v>
      </c>
      <c r="AW1101" s="1">
        <v>0</v>
      </c>
      <c r="AX1101" s="1" t="s">
        <v>1454</v>
      </c>
      <c r="AY1101" s="1">
        <v>900891513</v>
      </c>
      <c r="AZ1101" s="1" t="s">
        <v>3032</v>
      </c>
      <c r="BA1101" s="1">
        <v>0</v>
      </c>
    </row>
    <row r="1102" spans="1:53" x14ac:dyDescent="0.25">
      <c r="A1102" s="309">
        <f t="shared" si="17"/>
        <v>0</v>
      </c>
      <c r="B1102" s="1" t="s">
        <v>2639</v>
      </c>
      <c r="C1102" s="1">
        <v>67033996</v>
      </c>
      <c r="D1102" s="1">
        <v>144105</v>
      </c>
      <c r="E1102" s="1">
        <v>4</v>
      </c>
      <c r="F1102" s="1">
        <v>6.7033996124689104E+16</v>
      </c>
      <c r="G1102" s="304">
        <v>44344</v>
      </c>
      <c r="H1102" s="304">
        <v>44530</v>
      </c>
      <c r="I1102" s="1">
        <v>0</v>
      </c>
      <c r="J1102" s="1">
        <v>1</v>
      </c>
      <c r="K1102" s="1">
        <v>5</v>
      </c>
      <c r="L1102" s="1">
        <v>30</v>
      </c>
      <c r="M1102" s="1">
        <v>2</v>
      </c>
      <c r="N1102" s="305">
        <v>19.2</v>
      </c>
      <c r="O1102" s="305">
        <v>20983</v>
      </c>
      <c r="P1102" s="2">
        <v>600000</v>
      </c>
      <c r="Q1102" s="2">
        <v>105854</v>
      </c>
      <c r="R1102" s="2">
        <v>104134</v>
      </c>
      <c r="S1102" s="1">
        <v>0</v>
      </c>
      <c r="T1102" s="1">
        <v>0</v>
      </c>
      <c r="U1102" s="1">
        <v>0</v>
      </c>
      <c r="W1102" s="1">
        <v>0</v>
      </c>
      <c r="X1102" s="1">
        <v>0</v>
      </c>
      <c r="Y1102" s="1">
        <v>0</v>
      </c>
      <c r="AB1102" s="304">
        <v>44499</v>
      </c>
      <c r="AC1102" s="1">
        <v>1</v>
      </c>
      <c r="AD1102" s="1" t="s">
        <v>3016</v>
      </c>
      <c r="AE1102" s="1">
        <v>1</v>
      </c>
      <c r="AF1102" s="1">
        <v>30</v>
      </c>
      <c r="AG1102" s="1">
        <v>0</v>
      </c>
      <c r="AH1102" s="1" t="s">
        <v>1454</v>
      </c>
      <c r="AI1102" s="1" t="s">
        <v>1454</v>
      </c>
      <c r="AJ1102" s="1" t="s">
        <v>1454</v>
      </c>
      <c r="AK1102" s="1" t="s">
        <v>1454</v>
      </c>
      <c r="AL1102" s="1" t="s">
        <v>1454</v>
      </c>
      <c r="AM1102" s="1" t="s">
        <v>1454</v>
      </c>
      <c r="AN1102" s="1">
        <v>1</v>
      </c>
      <c r="AO1102" s="1">
        <v>1</v>
      </c>
      <c r="AP1102" s="1" t="s">
        <v>3086</v>
      </c>
      <c r="AQ1102" s="1" t="s">
        <v>1454</v>
      </c>
      <c r="AR1102" s="2">
        <v>1453641</v>
      </c>
      <c r="AS1102" s="1" t="s">
        <v>3018</v>
      </c>
      <c r="AT1102" s="1">
        <v>44344</v>
      </c>
      <c r="AU1102" s="1">
        <v>0</v>
      </c>
      <c r="AV1102" s="1">
        <v>0</v>
      </c>
      <c r="AW1102" s="1">
        <v>0</v>
      </c>
      <c r="AX1102" s="1" t="s">
        <v>1454</v>
      </c>
      <c r="AY1102" s="1">
        <v>900891513</v>
      </c>
      <c r="AZ1102" s="1" t="s">
        <v>3032</v>
      </c>
      <c r="BA1102" s="1">
        <v>0</v>
      </c>
    </row>
    <row r="1103" spans="1:53" x14ac:dyDescent="0.25">
      <c r="A1103" s="309">
        <f t="shared" si="17"/>
        <v>1303045</v>
      </c>
      <c r="B1103" s="1" t="s">
        <v>2639</v>
      </c>
      <c r="C1103" s="1">
        <v>80003298</v>
      </c>
      <c r="D1103" s="1">
        <v>144105</v>
      </c>
      <c r="E1103" s="1">
        <v>4</v>
      </c>
      <c r="F1103" s="1">
        <v>8.0003298210389296E+16</v>
      </c>
      <c r="G1103" s="304">
        <v>44413</v>
      </c>
      <c r="H1103" s="304">
        <v>45137</v>
      </c>
      <c r="I1103" s="1">
        <v>0</v>
      </c>
      <c r="J1103" s="1">
        <v>1</v>
      </c>
      <c r="K1103" s="1">
        <v>3</v>
      </c>
      <c r="L1103" s="1">
        <v>30</v>
      </c>
      <c r="M1103" s="1">
        <v>2</v>
      </c>
      <c r="N1103" s="305">
        <v>15.6</v>
      </c>
      <c r="O1103" s="305">
        <v>16765</v>
      </c>
      <c r="P1103" s="2">
        <v>3000000</v>
      </c>
      <c r="Q1103" s="2">
        <v>150643</v>
      </c>
      <c r="R1103" s="2">
        <v>2682703</v>
      </c>
      <c r="S1103" s="1">
        <v>0</v>
      </c>
      <c r="T1103" s="1">
        <v>0</v>
      </c>
      <c r="U1103" s="1">
        <v>0</v>
      </c>
      <c r="W1103" s="1">
        <v>0</v>
      </c>
      <c r="X1103" s="1">
        <v>0</v>
      </c>
      <c r="Y1103" s="1">
        <v>0</v>
      </c>
      <c r="AB1103" s="304">
        <v>44499</v>
      </c>
      <c r="AC1103" s="1">
        <v>1</v>
      </c>
      <c r="AD1103" s="1" t="s">
        <v>3016</v>
      </c>
      <c r="AE1103" s="1">
        <v>1</v>
      </c>
      <c r="AF1103" s="1">
        <v>30</v>
      </c>
      <c r="AG1103" s="1">
        <v>0</v>
      </c>
      <c r="AH1103" s="1" t="s">
        <v>1454</v>
      </c>
      <c r="AI1103" s="1" t="s">
        <v>1454</v>
      </c>
      <c r="AJ1103" s="1" t="s">
        <v>1454</v>
      </c>
      <c r="AK1103" s="1" t="s">
        <v>1454</v>
      </c>
      <c r="AL1103" s="1" t="s">
        <v>1454</v>
      </c>
      <c r="AM1103" s="1" t="s">
        <v>1454</v>
      </c>
      <c r="AN1103" s="1">
        <v>1</v>
      </c>
      <c r="AO1103" s="1">
        <v>1</v>
      </c>
      <c r="AP1103" s="1" t="s">
        <v>3086</v>
      </c>
      <c r="AQ1103" s="1" t="s">
        <v>1454</v>
      </c>
      <c r="AR1103" s="2">
        <v>1379658</v>
      </c>
      <c r="AS1103" s="1" t="s">
        <v>3023</v>
      </c>
      <c r="AT1103" s="1">
        <v>44413</v>
      </c>
      <c r="AU1103" s="1">
        <v>0</v>
      </c>
      <c r="AV1103" s="1">
        <v>0</v>
      </c>
      <c r="AW1103" s="1">
        <v>0</v>
      </c>
      <c r="AX1103" s="1" t="s">
        <v>1454</v>
      </c>
      <c r="AY1103" s="1">
        <v>900166251</v>
      </c>
      <c r="AZ1103" s="1" t="s">
        <v>3019</v>
      </c>
      <c r="BA1103" s="1">
        <v>0</v>
      </c>
    </row>
    <row r="1104" spans="1:53" x14ac:dyDescent="0.25">
      <c r="A1104" s="309">
        <f t="shared" si="17"/>
        <v>397144</v>
      </c>
      <c r="B1104" s="1" t="s">
        <v>2639</v>
      </c>
      <c r="C1104" s="1">
        <v>80003298</v>
      </c>
      <c r="D1104" s="1">
        <v>144105</v>
      </c>
      <c r="E1104" s="1">
        <v>4</v>
      </c>
      <c r="F1104" s="1">
        <v>8.0003298124687504E+16</v>
      </c>
      <c r="G1104" s="304">
        <v>43850</v>
      </c>
      <c r="H1104" s="304">
        <v>44592</v>
      </c>
      <c r="I1104" s="1">
        <v>0</v>
      </c>
      <c r="J1104" s="1">
        <v>1</v>
      </c>
      <c r="K1104" s="1">
        <v>18</v>
      </c>
      <c r="L1104" s="1">
        <v>30</v>
      </c>
      <c r="M1104" s="1">
        <v>2</v>
      </c>
      <c r="N1104" s="305">
        <v>21.6</v>
      </c>
      <c r="O1104" s="305">
        <v>23872</v>
      </c>
      <c r="P1104" s="2">
        <v>2800000</v>
      </c>
      <c r="Q1104" s="2">
        <v>145104</v>
      </c>
      <c r="R1104" s="2">
        <v>817639</v>
      </c>
      <c r="S1104" s="1">
        <v>0</v>
      </c>
      <c r="T1104" s="1">
        <v>0</v>
      </c>
      <c r="U1104" s="1">
        <v>0</v>
      </c>
      <c r="W1104" s="1">
        <v>0</v>
      </c>
      <c r="X1104" s="1">
        <v>0</v>
      </c>
      <c r="Y1104" s="1">
        <v>0</v>
      </c>
      <c r="AB1104" s="304">
        <v>44499</v>
      </c>
      <c r="AC1104" s="1">
        <v>1</v>
      </c>
      <c r="AD1104" s="1" t="s">
        <v>3016</v>
      </c>
      <c r="AE1104" s="1">
        <v>1</v>
      </c>
      <c r="AF1104" s="1">
        <v>30</v>
      </c>
      <c r="AG1104" s="1">
        <v>0</v>
      </c>
      <c r="AH1104" s="1" t="s">
        <v>1454</v>
      </c>
      <c r="AI1104" s="1" t="s">
        <v>1454</v>
      </c>
      <c r="AJ1104" s="1" t="s">
        <v>1454</v>
      </c>
      <c r="AK1104" s="1" t="s">
        <v>1454</v>
      </c>
      <c r="AL1104" s="1" t="s">
        <v>1454</v>
      </c>
      <c r="AM1104" s="1" t="s">
        <v>1454</v>
      </c>
      <c r="AN1104" s="1">
        <v>1</v>
      </c>
      <c r="AO1104" s="1">
        <v>1</v>
      </c>
      <c r="AP1104" s="1" t="s">
        <v>3086</v>
      </c>
      <c r="AQ1104" s="1" t="s">
        <v>1454</v>
      </c>
      <c r="AR1104" s="2">
        <v>420495</v>
      </c>
      <c r="AS1104" s="1" t="s">
        <v>3018</v>
      </c>
      <c r="AT1104" s="1">
        <v>43850</v>
      </c>
      <c r="AU1104" s="1">
        <v>0</v>
      </c>
      <c r="AV1104" s="1">
        <v>0</v>
      </c>
      <c r="AW1104" s="1">
        <v>0</v>
      </c>
      <c r="AX1104" s="1" t="s">
        <v>1454</v>
      </c>
      <c r="AY1104" s="1">
        <v>900166251</v>
      </c>
      <c r="AZ1104" s="1" t="s">
        <v>3019</v>
      </c>
      <c r="BA1104" s="1">
        <v>0</v>
      </c>
    </row>
    <row r="1105" spans="1:53" x14ac:dyDescent="0.25">
      <c r="A1105" s="309">
        <f t="shared" si="17"/>
        <v>0</v>
      </c>
      <c r="B1105" s="1" t="s">
        <v>2639</v>
      </c>
      <c r="C1105" s="1">
        <v>6107698</v>
      </c>
      <c r="D1105" s="1">
        <v>144105</v>
      </c>
      <c r="E1105" s="1">
        <v>4</v>
      </c>
      <c r="F1105" s="1">
        <v>6107698124688570</v>
      </c>
      <c r="G1105" s="304">
        <v>44127</v>
      </c>
      <c r="H1105" s="304">
        <v>44499</v>
      </c>
      <c r="I1105" s="1">
        <v>0</v>
      </c>
      <c r="J1105" s="1">
        <v>1</v>
      </c>
      <c r="K1105" s="1">
        <v>3</v>
      </c>
      <c r="L1105" s="1">
        <v>30</v>
      </c>
      <c r="M1105" s="1">
        <v>2</v>
      </c>
      <c r="N1105" s="305">
        <v>21.6</v>
      </c>
      <c r="O1105" s="305">
        <v>23872</v>
      </c>
      <c r="P1105" s="2">
        <v>1200000</v>
      </c>
      <c r="Q1105" s="2">
        <v>112429</v>
      </c>
      <c r="R1105" s="2">
        <v>902484</v>
      </c>
      <c r="S1105" s="1">
        <v>0</v>
      </c>
      <c r="T1105" s="1">
        <v>0</v>
      </c>
      <c r="U1105" s="1">
        <v>0</v>
      </c>
      <c r="W1105" s="1">
        <v>0</v>
      </c>
      <c r="X1105" s="1">
        <v>0</v>
      </c>
      <c r="Y1105" s="1">
        <v>0</v>
      </c>
      <c r="AB1105" s="304">
        <v>44499</v>
      </c>
      <c r="AC1105" s="1">
        <v>1</v>
      </c>
      <c r="AD1105" s="1" t="s">
        <v>3016</v>
      </c>
      <c r="AE1105" s="1">
        <v>1</v>
      </c>
      <c r="AF1105" s="1">
        <v>30</v>
      </c>
      <c r="AG1105" s="1">
        <v>0</v>
      </c>
      <c r="AH1105" s="1" t="s">
        <v>1454</v>
      </c>
      <c r="AI1105" s="1" t="s">
        <v>1454</v>
      </c>
      <c r="AJ1105" s="1" t="s">
        <v>1454</v>
      </c>
      <c r="AK1105" s="1" t="s">
        <v>1454</v>
      </c>
      <c r="AL1105" s="1" t="s">
        <v>1454</v>
      </c>
      <c r="AM1105" s="1" t="s">
        <v>1454</v>
      </c>
      <c r="AN1105" s="1">
        <v>1</v>
      </c>
      <c r="AO1105" s="1">
        <v>1</v>
      </c>
      <c r="AP1105" s="1" t="s">
        <v>3086</v>
      </c>
      <c r="AQ1105" s="1" t="s">
        <v>1454</v>
      </c>
      <c r="AR1105" s="2">
        <v>1400676</v>
      </c>
      <c r="AS1105" s="1" t="s">
        <v>3018</v>
      </c>
      <c r="AT1105" s="1">
        <v>44127</v>
      </c>
      <c r="AU1105" s="1">
        <v>0</v>
      </c>
      <c r="AV1105" s="1">
        <v>0</v>
      </c>
      <c r="AW1105" s="1">
        <v>0</v>
      </c>
      <c r="AX1105" s="1" t="s">
        <v>1454</v>
      </c>
      <c r="AY1105" s="1">
        <v>900166251</v>
      </c>
      <c r="AZ1105" s="1" t="s">
        <v>3019</v>
      </c>
      <c r="BA1105" s="1">
        <v>0</v>
      </c>
    </row>
    <row r="1106" spans="1:53" x14ac:dyDescent="0.25">
      <c r="A1106" s="309">
        <f t="shared" si="17"/>
        <v>0</v>
      </c>
      <c r="B1106" s="1" t="s">
        <v>2639</v>
      </c>
      <c r="C1106" s="1">
        <v>31436215</v>
      </c>
      <c r="D1106" s="1">
        <v>144105</v>
      </c>
      <c r="E1106" s="1">
        <v>4</v>
      </c>
      <c r="F1106" s="1">
        <v>3.14362151154895E+16</v>
      </c>
      <c r="G1106" s="304">
        <v>44480</v>
      </c>
      <c r="H1106" s="304">
        <v>44925</v>
      </c>
      <c r="I1106" s="1">
        <v>0</v>
      </c>
      <c r="J1106" s="1">
        <v>1</v>
      </c>
      <c r="K1106" s="1">
        <v>1</v>
      </c>
      <c r="L1106" s="1">
        <v>30</v>
      </c>
      <c r="M1106" s="1">
        <v>2</v>
      </c>
      <c r="N1106" s="305">
        <v>9</v>
      </c>
      <c r="O1106" s="305">
        <v>9381</v>
      </c>
      <c r="P1106" s="2">
        <v>1500000</v>
      </c>
      <c r="Q1106" s="2">
        <v>106303</v>
      </c>
      <c r="R1106" s="2">
        <v>1405307</v>
      </c>
      <c r="S1106" s="1">
        <v>0</v>
      </c>
      <c r="T1106" s="1">
        <v>0</v>
      </c>
      <c r="U1106" s="1">
        <v>0</v>
      </c>
      <c r="W1106" s="1">
        <v>0</v>
      </c>
      <c r="X1106" s="1">
        <v>0</v>
      </c>
      <c r="Y1106" s="1">
        <v>0</v>
      </c>
      <c r="AB1106" s="304">
        <v>44499</v>
      </c>
      <c r="AC1106" s="1">
        <v>1</v>
      </c>
      <c r="AD1106" s="1" t="s">
        <v>3016</v>
      </c>
      <c r="AE1106" s="1">
        <v>1</v>
      </c>
      <c r="AF1106" s="1">
        <v>30</v>
      </c>
      <c r="AG1106" s="1">
        <v>0</v>
      </c>
      <c r="AH1106" s="1" t="s">
        <v>1454</v>
      </c>
      <c r="AI1106" s="1" t="s">
        <v>1454</v>
      </c>
      <c r="AJ1106" s="1" t="s">
        <v>1454</v>
      </c>
      <c r="AK1106" s="1" t="s">
        <v>1454</v>
      </c>
      <c r="AL1106" s="1" t="s">
        <v>1454</v>
      </c>
      <c r="AM1106" s="1" t="s">
        <v>1454</v>
      </c>
      <c r="AN1106" s="1">
        <v>1</v>
      </c>
      <c r="AO1106" s="1">
        <v>1</v>
      </c>
      <c r="AP1106" s="1" t="s">
        <v>3086</v>
      </c>
      <c r="AQ1106" s="1" t="s">
        <v>1454</v>
      </c>
      <c r="AR1106" s="2">
        <v>2886835</v>
      </c>
      <c r="AS1106" s="1" t="s">
        <v>3020</v>
      </c>
      <c r="AT1106" s="1">
        <v>44480</v>
      </c>
      <c r="AU1106" s="1">
        <v>0</v>
      </c>
      <c r="AV1106" s="1">
        <v>0</v>
      </c>
      <c r="AW1106" s="1">
        <v>0</v>
      </c>
      <c r="AX1106" s="1" t="s">
        <v>1454</v>
      </c>
      <c r="AY1106" s="1">
        <v>800087565</v>
      </c>
      <c r="AZ1106" s="1" t="s">
        <v>3088</v>
      </c>
      <c r="BA1106" s="1">
        <v>0</v>
      </c>
    </row>
    <row r="1107" spans="1:53" x14ac:dyDescent="0.25">
      <c r="A1107" s="309">
        <f t="shared" si="17"/>
        <v>1069712</v>
      </c>
      <c r="B1107" s="1" t="s">
        <v>2639</v>
      </c>
      <c r="C1107" s="1">
        <v>1151948570</v>
      </c>
      <c r="D1107" s="1">
        <v>144105</v>
      </c>
      <c r="E1107" s="1">
        <v>4</v>
      </c>
      <c r="F1107" s="1">
        <v>1.15194857012555E+16</v>
      </c>
      <c r="G1107" s="304">
        <v>44256</v>
      </c>
      <c r="H1107" s="304">
        <v>45412</v>
      </c>
      <c r="I1107" s="1">
        <v>0</v>
      </c>
      <c r="J1107" s="1">
        <v>1</v>
      </c>
      <c r="K1107" s="1">
        <v>8</v>
      </c>
      <c r="L1107" s="1">
        <v>30</v>
      </c>
      <c r="M1107" s="1">
        <v>2</v>
      </c>
      <c r="N1107" s="305">
        <v>10.199999999999999</v>
      </c>
      <c r="O1107" s="305">
        <v>10691</v>
      </c>
      <c r="P1107" s="2">
        <v>1665057</v>
      </c>
      <c r="Q1107" s="2">
        <v>51931</v>
      </c>
      <c r="R1107" s="2">
        <v>1360013</v>
      </c>
      <c r="S1107" s="1">
        <v>0</v>
      </c>
      <c r="T1107" s="1">
        <v>0</v>
      </c>
      <c r="U1107" s="1">
        <v>0</v>
      </c>
      <c r="W1107" s="1">
        <v>0</v>
      </c>
      <c r="X1107" s="1">
        <v>0</v>
      </c>
      <c r="Y1107" s="1">
        <v>0</v>
      </c>
      <c r="AB1107" s="304">
        <v>44499</v>
      </c>
      <c r="AC1107" s="1">
        <v>1</v>
      </c>
      <c r="AD1107" s="1" t="s">
        <v>3016</v>
      </c>
      <c r="AE1107" s="1">
        <v>1</v>
      </c>
      <c r="AF1107" s="1">
        <v>30</v>
      </c>
      <c r="AG1107" s="1">
        <v>0</v>
      </c>
      <c r="AH1107" s="1" t="s">
        <v>1454</v>
      </c>
      <c r="AI1107" s="1" t="s">
        <v>1454</v>
      </c>
      <c r="AJ1107" s="1" t="s">
        <v>1454</v>
      </c>
      <c r="AK1107" s="1" t="s">
        <v>1454</v>
      </c>
      <c r="AL1107" s="1" t="s">
        <v>1454</v>
      </c>
      <c r="AM1107" s="1" t="s">
        <v>1454</v>
      </c>
      <c r="AN1107" s="1">
        <v>1</v>
      </c>
      <c r="AO1107" s="1">
        <v>1</v>
      </c>
      <c r="AP1107" s="1" t="s">
        <v>3086</v>
      </c>
      <c r="AQ1107" s="1" t="s">
        <v>1454</v>
      </c>
      <c r="AR1107" s="2">
        <v>290301</v>
      </c>
      <c r="AS1107" s="1" t="s">
        <v>3031</v>
      </c>
      <c r="AT1107" s="1">
        <v>44256</v>
      </c>
      <c r="AU1107" s="1">
        <v>0</v>
      </c>
      <c r="AV1107" s="1">
        <v>0</v>
      </c>
      <c r="AW1107" s="1">
        <v>0</v>
      </c>
      <c r="AX1107" s="1" t="s">
        <v>1454</v>
      </c>
      <c r="AY1107" s="1">
        <v>900771349</v>
      </c>
      <c r="AZ1107" s="1" t="s">
        <v>3041</v>
      </c>
      <c r="BA1107" s="1">
        <v>0</v>
      </c>
    </row>
    <row r="1108" spans="1:53" x14ac:dyDescent="0.25">
      <c r="A1108" s="309">
        <f t="shared" si="17"/>
        <v>3896095</v>
      </c>
      <c r="B1108" s="1" t="s">
        <v>2639</v>
      </c>
      <c r="C1108" s="1">
        <v>1151948570</v>
      </c>
      <c r="D1108" s="1">
        <v>144105</v>
      </c>
      <c r="E1108" s="1">
        <v>4</v>
      </c>
      <c r="F1108" s="1">
        <v>1.15194857011778E+18</v>
      </c>
      <c r="G1108" s="304">
        <v>44110</v>
      </c>
      <c r="H1108" s="304">
        <v>45930</v>
      </c>
      <c r="I1108" s="1">
        <v>0</v>
      </c>
      <c r="J1108" s="1">
        <v>1</v>
      </c>
      <c r="K1108" s="1">
        <v>13</v>
      </c>
      <c r="L1108" s="1">
        <v>30</v>
      </c>
      <c r="M1108" s="1">
        <v>2</v>
      </c>
      <c r="N1108" s="305">
        <v>18</v>
      </c>
      <c r="O1108" s="305">
        <v>19562</v>
      </c>
      <c r="P1108" s="2">
        <v>5800000</v>
      </c>
      <c r="Q1108" s="2">
        <v>149182</v>
      </c>
      <c r="R1108" s="2">
        <v>4953427</v>
      </c>
      <c r="S1108" s="1">
        <v>0</v>
      </c>
      <c r="T1108" s="1">
        <v>0</v>
      </c>
      <c r="U1108" s="1">
        <v>0</v>
      </c>
      <c r="W1108" s="1">
        <v>0</v>
      </c>
      <c r="X1108" s="1">
        <v>0</v>
      </c>
      <c r="Y1108" s="1">
        <v>0</v>
      </c>
      <c r="AB1108" s="304">
        <v>44499</v>
      </c>
      <c r="AC1108" s="1">
        <v>1</v>
      </c>
      <c r="AD1108" s="1" t="s">
        <v>3016</v>
      </c>
      <c r="AE1108" s="1">
        <v>1</v>
      </c>
      <c r="AF1108" s="1">
        <v>30</v>
      </c>
      <c r="AG1108" s="1">
        <v>0</v>
      </c>
      <c r="AH1108" s="1" t="s">
        <v>1454</v>
      </c>
      <c r="AI1108" s="1" t="s">
        <v>1454</v>
      </c>
      <c r="AJ1108" s="1" t="s">
        <v>1454</v>
      </c>
      <c r="AK1108" s="1" t="s">
        <v>1454</v>
      </c>
      <c r="AL1108" s="1" t="s">
        <v>1454</v>
      </c>
      <c r="AM1108" s="1" t="s">
        <v>1454</v>
      </c>
      <c r="AN1108" s="1">
        <v>1</v>
      </c>
      <c r="AO1108" s="1">
        <v>1</v>
      </c>
      <c r="AP1108" s="1" t="s">
        <v>3086</v>
      </c>
      <c r="AQ1108" s="1" t="s">
        <v>1454</v>
      </c>
      <c r="AR1108" s="2">
        <v>1057332</v>
      </c>
      <c r="AS1108" s="1" t="s">
        <v>3026</v>
      </c>
      <c r="AT1108" s="1">
        <v>44110</v>
      </c>
      <c r="AU1108" s="1">
        <v>0</v>
      </c>
      <c r="AV1108" s="1">
        <v>0</v>
      </c>
      <c r="AW1108" s="1">
        <v>0</v>
      </c>
      <c r="AX1108" s="1" t="s">
        <v>1454</v>
      </c>
      <c r="AY1108" s="1">
        <v>900771349</v>
      </c>
      <c r="AZ1108" s="1" t="s">
        <v>3041</v>
      </c>
      <c r="BA1108" s="1">
        <v>0</v>
      </c>
    </row>
    <row r="1109" spans="1:53" x14ac:dyDescent="0.25">
      <c r="A1109" s="309">
        <f t="shared" si="17"/>
        <v>4716695</v>
      </c>
      <c r="B1109" s="1" t="s">
        <v>2639</v>
      </c>
      <c r="C1109" s="1">
        <v>1144184582</v>
      </c>
      <c r="D1109" s="1">
        <v>144105</v>
      </c>
      <c r="E1109" s="1">
        <v>4</v>
      </c>
      <c r="F1109" s="1">
        <v>1.14418458212038E+18</v>
      </c>
      <c r="G1109" s="304">
        <v>44130</v>
      </c>
      <c r="H1109" s="304">
        <v>45960</v>
      </c>
      <c r="I1109" s="1">
        <v>0</v>
      </c>
      <c r="J1109" s="1">
        <v>1</v>
      </c>
      <c r="K1109" s="1">
        <v>12</v>
      </c>
      <c r="L1109" s="1">
        <v>30</v>
      </c>
      <c r="M1109" s="1">
        <v>2</v>
      </c>
      <c r="N1109" s="305">
        <v>18</v>
      </c>
      <c r="O1109" s="305">
        <v>19562</v>
      </c>
      <c r="P1109" s="2">
        <v>7000000</v>
      </c>
      <c r="Q1109" s="2">
        <v>180047</v>
      </c>
      <c r="R1109" s="2">
        <v>6064328</v>
      </c>
      <c r="S1109" s="1">
        <v>0</v>
      </c>
      <c r="T1109" s="1">
        <v>0</v>
      </c>
      <c r="U1109" s="1">
        <v>0</v>
      </c>
      <c r="W1109" s="1">
        <v>0</v>
      </c>
      <c r="X1109" s="1">
        <v>0</v>
      </c>
      <c r="Y1109" s="1">
        <v>0</v>
      </c>
      <c r="AB1109" s="304">
        <v>44499</v>
      </c>
      <c r="AC1109" s="1">
        <v>1</v>
      </c>
      <c r="AD1109" s="1" t="s">
        <v>3016</v>
      </c>
      <c r="AE1109" s="1">
        <v>1</v>
      </c>
      <c r="AF1109" s="1">
        <v>30</v>
      </c>
      <c r="AG1109" s="1">
        <v>0</v>
      </c>
      <c r="AH1109" s="1" t="s">
        <v>1454</v>
      </c>
      <c r="AI1109" s="1" t="s">
        <v>1454</v>
      </c>
      <c r="AJ1109" s="1" t="s">
        <v>1454</v>
      </c>
      <c r="AK1109" s="1" t="s">
        <v>1454</v>
      </c>
      <c r="AL1109" s="1" t="s">
        <v>1454</v>
      </c>
      <c r="AM1109" s="1" t="s">
        <v>1454</v>
      </c>
      <c r="AN1109" s="1">
        <v>1</v>
      </c>
      <c r="AO1109" s="1">
        <v>1</v>
      </c>
      <c r="AP1109" s="1" t="s">
        <v>3086</v>
      </c>
      <c r="AQ1109" s="1" t="s">
        <v>1454</v>
      </c>
      <c r="AR1109" s="2">
        <v>1347633</v>
      </c>
      <c r="AS1109" s="1" t="s">
        <v>3021</v>
      </c>
      <c r="AT1109" s="1">
        <v>44130</v>
      </c>
      <c r="AU1109" s="1">
        <v>0</v>
      </c>
      <c r="AV1109" s="1">
        <v>0</v>
      </c>
      <c r="AW1109" s="1">
        <v>0</v>
      </c>
      <c r="AX1109" s="1" t="s">
        <v>1454</v>
      </c>
      <c r="AY1109" s="1">
        <v>900771349</v>
      </c>
      <c r="AZ1109" s="1" t="s">
        <v>3041</v>
      </c>
      <c r="BA1109" s="1">
        <v>0</v>
      </c>
    </row>
    <row r="1110" spans="1:53" x14ac:dyDescent="0.25">
      <c r="A1110" s="309">
        <f t="shared" si="17"/>
        <v>4471043</v>
      </c>
      <c r="B1110" s="1" t="s">
        <v>2639</v>
      </c>
      <c r="C1110" s="1">
        <v>1113518533</v>
      </c>
      <c r="D1110" s="1">
        <v>144105</v>
      </c>
      <c r="E1110" s="1">
        <v>4</v>
      </c>
      <c r="F1110" s="1">
        <v>1.11351853312038E+18</v>
      </c>
      <c r="G1110" s="304">
        <v>44167</v>
      </c>
      <c r="H1110" s="304">
        <v>45626</v>
      </c>
      <c r="I1110" s="1">
        <v>0</v>
      </c>
      <c r="J1110" s="1">
        <v>1</v>
      </c>
      <c r="K1110" s="1">
        <v>11</v>
      </c>
      <c r="L1110" s="1">
        <v>30</v>
      </c>
      <c r="M1110" s="1">
        <v>2</v>
      </c>
      <c r="N1110" s="305">
        <v>18</v>
      </c>
      <c r="O1110" s="305">
        <v>19562</v>
      </c>
      <c r="P1110" s="2">
        <v>7000000</v>
      </c>
      <c r="Q1110" s="2">
        <v>207826</v>
      </c>
      <c r="R1110" s="2">
        <v>5818676</v>
      </c>
      <c r="S1110" s="1">
        <v>0</v>
      </c>
      <c r="T1110" s="1">
        <v>0</v>
      </c>
      <c r="U1110" s="1">
        <v>0</v>
      </c>
      <c r="W1110" s="1">
        <v>0</v>
      </c>
      <c r="X1110" s="1">
        <v>0</v>
      </c>
      <c r="Y1110" s="1">
        <v>0</v>
      </c>
      <c r="AB1110" s="304">
        <v>44499</v>
      </c>
      <c r="AC1110" s="1">
        <v>1</v>
      </c>
      <c r="AD1110" s="1" t="s">
        <v>3016</v>
      </c>
      <c r="AE1110" s="1">
        <v>1</v>
      </c>
      <c r="AF1110" s="1">
        <v>30</v>
      </c>
      <c r="AG1110" s="1">
        <v>0</v>
      </c>
      <c r="AH1110" s="1" t="s">
        <v>1454</v>
      </c>
      <c r="AI1110" s="1" t="s">
        <v>1454</v>
      </c>
      <c r="AJ1110" s="1" t="s">
        <v>1454</v>
      </c>
      <c r="AK1110" s="1" t="s">
        <v>1454</v>
      </c>
      <c r="AL1110" s="1" t="s">
        <v>1454</v>
      </c>
      <c r="AM1110" s="1" t="s">
        <v>1454</v>
      </c>
      <c r="AN1110" s="1">
        <v>1</v>
      </c>
      <c r="AO1110" s="1">
        <v>1</v>
      </c>
      <c r="AP1110" s="1" t="s">
        <v>3086</v>
      </c>
      <c r="AQ1110" s="1" t="s">
        <v>1454</v>
      </c>
      <c r="AR1110" s="2">
        <v>1347633</v>
      </c>
      <c r="AS1110" s="1" t="s">
        <v>3021</v>
      </c>
      <c r="AT1110" s="1">
        <v>44167</v>
      </c>
      <c r="AU1110" s="1">
        <v>0</v>
      </c>
      <c r="AV1110" s="1">
        <v>0</v>
      </c>
      <c r="AW1110" s="1">
        <v>0</v>
      </c>
      <c r="AX1110" s="1" t="s">
        <v>1454</v>
      </c>
      <c r="AY1110" s="1">
        <v>900771349</v>
      </c>
      <c r="AZ1110" s="1" t="s">
        <v>3041</v>
      </c>
      <c r="BA1110" s="1">
        <v>0</v>
      </c>
    </row>
    <row r="1111" spans="1:53" x14ac:dyDescent="0.25">
      <c r="A1111" s="309">
        <f t="shared" si="17"/>
        <v>1873038</v>
      </c>
      <c r="B1111" s="1" t="s">
        <v>2639</v>
      </c>
      <c r="C1111" s="1">
        <v>66773741</v>
      </c>
      <c r="D1111" s="1">
        <v>144105</v>
      </c>
      <c r="E1111" s="1">
        <v>4</v>
      </c>
      <c r="F1111" s="1">
        <v>6.67737412103888E+16</v>
      </c>
      <c r="G1111" s="304">
        <v>44229</v>
      </c>
      <c r="H1111" s="304">
        <v>45322</v>
      </c>
      <c r="I1111" s="1">
        <v>0</v>
      </c>
      <c r="J1111" s="1">
        <v>1</v>
      </c>
      <c r="K1111" s="1">
        <v>9</v>
      </c>
      <c r="L1111" s="1">
        <v>30</v>
      </c>
      <c r="M1111" s="1">
        <v>2</v>
      </c>
      <c r="N1111" s="305">
        <v>18</v>
      </c>
      <c r="O1111" s="305">
        <v>19562</v>
      </c>
      <c r="P1111" s="2">
        <v>4000000</v>
      </c>
      <c r="Q1111" s="2">
        <v>150700</v>
      </c>
      <c r="R1111" s="2">
        <v>3220671</v>
      </c>
      <c r="S1111" s="1">
        <v>0</v>
      </c>
      <c r="T1111" s="1">
        <v>0</v>
      </c>
      <c r="U1111" s="1">
        <v>0</v>
      </c>
      <c r="W1111" s="1">
        <v>0</v>
      </c>
      <c r="X1111" s="1">
        <v>0</v>
      </c>
      <c r="Y1111" s="1">
        <v>0</v>
      </c>
      <c r="AB1111" s="304">
        <v>44499</v>
      </c>
      <c r="AC1111" s="1">
        <v>1</v>
      </c>
      <c r="AD1111" s="1" t="s">
        <v>3016</v>
      </c>
      <c r="AE1111" s="1">
        <v>1</v>
      </c>
      <c r="AF1111" s="1">
        <v>30</v>
      </c>
      <c r="AG1111" s="1">
        <v>0</v>
      </c>
      <c r="AH1111" s="1" t="s">
        <v>1454</v>
      </c>
      <c r="AI1111" s="1" t="s">
        <v>1454</v>
      </c>
      <c r="AJ1111" s="1" t="s">
        <v>1454</v>
      </c>
      <c r="AK1111" s="1" t="s">
        <v>1454</v>
      </c>
      <c r="AL1111" s="1" t="s">
        <v>1454</v>
      </c>
      <c r="AM1111" s="1" t="s">
        <v>1454</v>
      </c>
      <c r="AN1111" s="1">
        <v>1</v>
      </c>
      <c r="AO1111" s="1">
        <v>1</v>
      </c>
      <c r="AP1111" s="1" t="s">
        <v>3086</v>
      </c>
      <c r="AQ1111" s="1" t="s">
        <v>1454</v>
      </c>
      <c r="AR1111" s="2">
        <v>1347633</v>
      </c>
      <c r="AS1111" s="1" t="s">
        <v>3023</v>
      </c>
      <c r="AT1111" s="1">
        <v>44229</v>
      </c>
      <c r="AU1111" s="1">
        <v>0</v>
      </c>
      <c r="AV1111" s="1">
        <v>0</v>
      </c>
      <c r="AW1111" s="1">
        <v>0</v>
      </c>
      <c r="AX1111" s="1" t="s">
        <v>1454</v>
      </c>
      <c r="AY1111" s="1">
        <v>900771349</v>
      </c>
      <c r="AZ1111" s="1" t="s">
        <v>3041</v>
      </c>
      <c r="BA1111" s="1">
        <v>0</v>
      </c>
    </row>
    <row r="1112" spans="1:53" x14ac:dyDescent="0.25">
      <c r="A1112" s="309">
        <f t="shared" si="17"/>
        <v>288134</v>
      </c>
      <c r="B1112" s="1" t="s">
        <v>2639</v>
      </c>
      <c r="C1112" s="1">
        <v>1112467116</v>
      </c>
      <c r="D1112" s="1">
        <v>144105</v>
      </c>
      <c r="E1112" s="1">
        <v>4</v>
      </c>
      <c r="F1112" s="1">
        <v>1.1124671161246799E+18</v>
      </c>
      <c r="G1112" s="304">
        <v>43894</v>
      </c>
      <c r="H1112" s="304">
        <v>44620</v>
      </c>
      <c r="I1112" s="1">
        <v>0</v>
      </c>
      <c r="J1112" s="1">
        <v>1</v>
      </c>
      <c r="K1112" s="1">
        <v>17</v>
      </c>
      <c r="L1112" s="1">
        <v>30</v>
      </c>
      <c r="M1112" s="1">
        <v>2</v>
      </c>
      <c r="N1112" s="305">
        <v>21.6</v>
      </c>
      <c r="O1112" s="305">
        <v>23872</v>
      </c>
      <c r="P1112" s="2">
        <v>1000000</v>
      </c>
      <c r="Q1112" s="2">
        <v>51823</v>
      </c>
      <c r="R1112" s="2">
        <v>337674</v>
      </c>
      <c r="S1112" s="1">
        <v>0</v>
      </c>
      <c r="T1112" s="1">
        <v>0</v>
      </c>
      <c r="U1112" s="1">
        <v>0</v>
      </c>
      <c r="W1112" s="1">
        <v>0</v>
      </c>
      <c r="X1112" s="1">
        <v>0</v>
      </c>
      <c r="Y1112" s="1">
        <v>0</v>
      </c>
      <c r="AB1112" s="304">
        <v>44499</v>
      </c>
      <c r="AC1112" s="1">
        <v>1</v>
      </c>
      <c r="AD1112" s="1" t="s">
        <v>3016</v>
      </c>
      <c r="AE1112" s="1">
        <v>1</v>
      </c>
      <c r="AF1112" s="1">
        <v>30</v>
      </c>
      <c r="AG1112" s="1">
        <v>0</v>
      </c>
      <c r="AH1112" s="1" t="s">
        <v>1454</v>
      </c>
      <c r="AI1112" s="1" t="s">
        <v>1454</v>
      </c>
      <c r="AJ1112" s="1" t="s">
        <v>1454</v>
      </c>
      <c r="AK1112" s="1" t="s">
        <v>1454</v>
      </c>
      <c r="AL1112" s="1" t="s">
        <v>1454</v>
      </c>
      <c r="AM1112" s="1" t="s">
        <v>1454</v>
      </c>
      <c r="AN1112" s="1">
        <v>1</v>
      </c>
      <c r="AO1112" s="1">
        <v>1</v>
      </c>
      <c r="AP1112" s="1" t="s">
        <v>3086</v>
      </c>
      <c r="AQ1112" s="1" t="s">
        <v>1454</v>
      </c>
      <c r="AR1112" s="2">
        <v>49540</v>
      </c>
      <c r="AS1112" s="1" t="s">
        <v>3018</v>
      </c>
      <c r="AT1112" s="1">
        <v>43894</v>
      </c>
      <c r="AU1112" s="1">
        <v>0</v>
      </c>
      <c r="AV1112" s="1">
        <v>0</v>
      </c>
      <c r="AW1112" s="1">
        <v>0</v>
      </c>
      <c r="AX1112" s="1" t="s">
        <v>1454</v>
      </c>
      <c r="AY1112" s="1">
        <v>0</v>
      </c>
      <c r="AZ1112" s="1">
        <v>0</v>
      </c>
      <c r="BA1112" s="1">
        <v>0</v>
      </c>
    </row>
    <row r="1113" spans="1:53" x14ac:dyDescent="0.25">
      <c r="A1113" s="309">
        <f t="shared" si="17"/>
        <v>5599854</v>
      </c>
      <c r="B1113" s="1" t="s">
        <v>2639</v>
      </c>
      <c r="C1113" s="1">
        <v>1112467116</v>
      </c>
      <c r="D1113" s="1">
        <v>144105</v>
      </c>
      <c r="E1113" s="1">
        <v>4</v>
      </c>
      <c r="F1113" s="1">
        <v>1.11246711612555E+16</v>
      </c>
      <c r="G1113" s="304">
        <v>44257</v>
      </c>
      <c r="H1113" s="304">
        <v>45716</v>
      </c>
      <c r="I1113" s="1">
        <v>0</v>
      </c>
      <c r="J1113" s="1">
        <v>1</v>
      </c>
      <c r="K1113" s="1">
        <v>19</v>
      </c>
      <c r="L1113" s="1">
        <v>30</v>
      </c>
      <c r="M1113" s="1">
        <v>2</v>
      </c>
      <c r="N1113" s="1">
        <v>10.199999999999999</v>
      </c>
      <c r="O1113" s="1">
        <v>10691</v>
      </c>
      <c r="P1113" s="2">
        <v>10000000</v>
      </c>
      <c r="Q1113" s="2">
        <v>257485</v>
      </c>
      <c r="R1113" s="2">
        <v>6562659</v>
      </c>
      <c r="S1113" s="1">
        <v>0</v>
      </c>
      <c r="T1113" s="1">
        <v>0</v>
      </c>
      <c r="U1113" s="1">
        <v>0</v>
      </c>
      <c r="W1113" s="1">
        <v>0</v>
      </c>
      <c r="X1113" s="1">
        <v>0</v>
      </c>
      <c r="Y1113" s="1">
        <v>0</v>
      </c>
      <c r="AB1113" s="304">
        <v>44499</v>
      </c>
      <c r="AC1113" s="1">
        <v>1</v>
      </c>
      <c r="AD1113" s="1" t="s">
        <v>3016</v>
      </c>
      <c r="AE1113" s="1">
        <v>1</v>
      </c>
      <c r="AF1113" s="1">
        <v>30</v>
      </c>
      <c r="AG1113" s="1">
        <v>0</v>
      </c>
      <c r="AH1113" s="1" t="s">
        <v>1454</v>
      </c>
      <c r="AI1113" s="1" t="s">
        <v>1454</v>
      </c>
      <c r="AJ1113" s="1" t="s">
        <v>1454</v>
      </c>
      <c r="AK1113" s="1" t="s">
        <v>1454</v>
      </c>
      <c r="AL1113" s="1" t="s">
        <v>1454</v>
      </c>
      <c r="AM1113" s="1" t="s">
        <v>1454</v>
      </c>
      <c r="AN1113" s="1">
        <v>1</v>
      </c>
      <c r="AO1113" s="1">
        <v>1</v>
      </c>
      <c r="AP1113" s="1" t="s">
        <v>3086</v>
      </c>
      <c r="AQ1113" s="1" t="s">
        <v>1454</v>
      </c>
      <c r="AR1113" s="2">
        <v>962805</v>
      </c>
      <c r="AS1113" s="1" t="s">
        <v>3031</v>
      </c>
      <c r="AT1113" s="1">
        <v>44257</v>
      </c>
      <c r="AU1113" s="1">
        <v>0</v>
      </c>
      <c r="AV1113" s="1">
        <v>0</v>
      </c>
      <c r="AW1113" s="1">
        <v>0</v>
      </c>
      <c r="AX1113" s="1" t="s">
        <v>1454</v>
      </c>
      <c r="AY1113" s="1">
        <v>0</v>
      </c>
      <c r="AZ1113" s="1">
        <v>0</v>
      </c>
      <c r="BA1113" s="1">
        <v>0</v>
      </c>
    </row>
    <row r="1114" spans="1:53" x14ac:dyDescent="0.25">
      <c r="A1114" s="309">
        <f t="shared" si="17"/>
        <v>1333859</v>
      </c>
      <c r="B1114" s="1" t="s">
        <v>2639</v>
      </c>
      <c r="C1114" s="1">
        <v>1112467116</v>
      </c>
      <c r="D1114" s="1">
        <v>144105</v>
      </c>
      <c r="E1114" s="1">
        <v>4</v>
      </c>
      <c r="F1114" s="1">
        <v>1.11246711621038E+18</v>
      </c>
      <c r="G1114" s="304">
        <v>44175</v>
      </c>
      <c r="H1114" s="304">
        <v>45290</v>
      </c>
      <c r="I1114" s="1">
        <v>0</v>
      </c>
      <c r="J1114" s="1">
        <v>1</v>
      </c>
      <c r="K1114" s="1">
        <v>10</v>
      </c>
      <c r="L1114" s="1">
        <v>30</v>
      </c>
      <c r="M1114" s="1">
        <v>2</v>
      </c>
      <c r="N1114" s="305">
        <v>18</v>
      </c>
      <c r="O1114" s="305">
        <v>19562</v>
      </c>
      <c r="P1114" s="2">
        <v>2000000</v>
      </c>
      <c r="Q1114" s="2">
        <v>75350</v>
      </c>
      <c r="R1114" s="2">
        <v>1563195</v>
      </c>
      <c r="S1114" s="1">
        <v>0</v>
      </c>
      <c r="T1114" s="1">
        <v>0</v>
      </c>
      <c r="U1114" s="1">
        <v>0</v>
      </c>
      <c r="W1114" s="1">
        <v>0</v>
      </c>
      <c r="X1114" s="1">
        <v>0</v>
      </c>
      <c r="Y1114" s="1">
        <v>0</v>
      </c>
      <c r="AB1114" s="304">
        <v>44499</v>
      </c>
      <c r="AC1114" s="1">
        <v>1</v>
      </c>
      <c r="AD1114" s="1" t="s">
        <v>3016</v>
      </c>
      <c r="AE1114" s="1">
        <v>1</v>
      </c>
      <c r="AF1114" s="1">
        <v>30</v>
      </c>
      <c r="AG1114" s="1">
        <v>0</v>
      </c>
      <c r="AH1114" s="1" t="s">
        <v>1454</v>
      </c>
      <c r="AI1114" s="1" t="s">
        <v>1454</v>
      </c>
      <c r="AJ1114" s="1" t="s">
        <v>1454</v>
      </c>
      <c r="AK1114" s="1" t="s">
        <v>1454</v>
      </c>
      <c r="AL1114" s="1" t="s">
        <v>1454</v>
      </c>
      <c r="AM1114" s="1" t="s">
        <v>1454</v>
      </c>
      <c r="AN1114" s="1">
        <v>1</v>
      </c>
      <c r="AO1114" s="1">
        <v>1</v>
      </c>
      <c r="AP1114" s="1" t="s">
        <v>3086</v>
      </c>
      <c r="AQ1114" s="1" t="s">
        <v>1454</v>
      </c>
      <c r="AR1114" s="2">
        <v>229336</v>
      </c>
      <c r="AS1114" s="1" t="s">
        <v>3023</v>
      </c>
      <c r="AT1114" s="1">
        <v>44175</v>
      </c>
      <c r="AU1114" s="1">
        <v>0</v>
      </c>
      <c r="AV1114" s="1">
        <v>0</v>
      </c>
      <c r="AW1114" s="1">
        <v>0</v>
      </c>
      <c r="AX1114" s="1" t="s">
        <v>1454</v>
      </c>
      <c r="AY1114" s="1">
        <v>0</v>
      </c>
      <c r="AZ1114" s="1">
        <v>0</v>
      </c>
      <c r="BA1114" s="1">
        <v>0</v>
      </c>
    </row>
    <row r="1115" spans="1:53" x14ac:dyDescent="0.25">
      <c r="A1115" s="309">
        <f t="shared" si="17"/>
        <v>4982182</v>
      </c>
      <c r="B1115" s="1" t="s">
        <v>2639</v>
      </c>
      <c r="C1115" s="1">
        <v>1144025987</v>
      </c>
      <c r="D1115" s="1">
        <v>144105</v>
      </c>
      <c r="E1115" s="1">
        <v>4</v>
      </c>
      <c r="F1115" s="1">
        <v>1.14402598721048E+18</v>
      </c>
      <c r="G1115" s="304">
        <v>44127</v>
      </c>
      <c r="H1115" s="304">
        <v>45960</v>
      </c>
      <c r="I1115" s="1">
        <v>0</v>
      </c>
      <c r="J1115" s="1">
        <v>1</v>
      </c>
      <c r="K1115" s="1">
        <v>12</v>
      </c>
      <c r="L1115" s="1">
        <v>30</v>
      </c>
      <c r="M1115" s="1">
        <v>2</v>
      </c>
      <c r="N1115" s="1">
        <v>11.4</v>
      </c>
      <c r="O1115" s="1">
        <v>12015</v>
      </c>
      <c r="P1115" s="2">
        <v>10000000</v>
      </c>
      <c r="Q1115" s="2">
        <v>234761</v>
      </c>
      <c r="R1115" s="2">
        <v>8528241</v>
      </c>
      <c r="S1115" s="1">
        <v>0</v>
      </c>
      <c r="T1115" s="1">
        <v>0</v>
      </c>
      <c r="U1115" s="1">
        <v>0</v>
      </c>
      <c r="W1115" s="1">
        <v>0</v>
      </c>
      <c r="X1115" s="1">
        <v>0</v>
      </c>
      <c r="Y1115" s="1">
        <v>0</v>
      </c>
      <c r="AB1115" s="304">
        <v>44499</v>
      </c>
      <c r="AC1115" s="1">
        <v>1</v>
      </c>
      <c r="AD1115" s="1" t="s">
        <v>3016</v>
      </c>
      <c r="AE1115" s="1">
        <v>1</v>
      </c>
      <c r="AF1115" s="1">
        <v>30</v>
      </c>
      <c r="AG1115" s="1">
        <v>0</v>
      </c>
      <c r="AH1115" s="1" t="s">
        <v>1454</v>
      </c>
      <c r="AI1115" s="1" t="s">
        <v>1454</v>
      </c>
      <c r="AJ1115" s="1" t="s">
        <v>1454</v>
      </c>
      <c r="AK1115" s="1" t="s">
        <v>1454</v>
      </c>
      <c r="AL1115" s="1" t="s">
        <v>1454</v>
      </c>
      <c r="AM1115" s="1" t="s">
        <v>1454</v>
      </c>
      <c r="AN1115" s="1">
        <v>1</v>
      </c>
      <c r="AO1115" s="1">
        <v>1</v>
      </c>
      <c r="AP1115" s="1" t="s">
        <v>3086</v>
      </c>
      <c r="AQ1115" s="1" t="s">
        <v>1454</v>
      </c>
      <c r="AR1115" s="2">
        <v>3546059</v>
      </c>
      <c r="AS1115" s="1" t="s">
        <v>3094</v>
      </c>
      <c r="AT1115" s="1">
        <v>44127</v>
      </c>
      <c r="AU1115" s="1">
        <v>0</v>
      </c>
      <c r="AV1115" s="1">
        <v>0</v>
      </c>
      <c r="AW1115" s="1">
        <v>0</v>
      </c>
      <c r="AX1115" s="1" t="s">
        <v>1454</v>
      </c>
      <c r="AY1115" s="1">
        <v>0</v>
      </c>
      <c r="AZ1115" s="1">
        <v>0</v>
      </c>
      <c r="BA1115" s="1">
        <v>0</v>
      </c>
    </row>
    <row r="1116" spans="1:53" x14ac:dyDescent="0.25">
      <c r="A1116" s="309">
        <f t="shared" si="17"/>
        <v>2053380</v>
      </c>
      <c r="B1116" s="1" t="s">
        <v>2639</v>
      </c>
      <c r="C1116" s="1">
        <v>1151948547</v>
      </c>
      <c r="D1116" s="1">
        <v>144205</v>
      </c>
      <c r="E1116" s="1">
        <v>4</v>
      </c>
      <c r="F1116" s="1">
        <v>1.15194854710498E+18</v>
      </c>
      <c r="G1116" s="304">
        <v>43889</v>
      </c>
      <c r="H1116" s="304">
        <v>45442</v>
      </c>
      <c r="I1116" s="1">
        <v>0</v>
      </c>
      <c r="J1116" s="1">
        <v>1</v>
      </c>
      <c r="K1116" s="1">
        <v>20</v>
      </c>
      <c r="L1116" s="1">
        <v>30</v>
      </c>
      <c r="M1116" s="1">
        <v>2</v>
      </c>
      <c r="N1116" s="305">
        <v>18</v>
      </c>
      <c r="O1116" s="305">
        <v>19562</v>
      </c>
      <c r="P1116" s="2">
        <v>2973816</v>
      </c>
      <c r="Q1116" s="2">
        <v>84299</v>
      </c>
      <c r="R1116" s="2">
        <v>2053380</v>
      </c>
      <c r="S1116" s="1">
        <v>0</v>
      </c>
      <c r="T1116" s="1">
        <v>0</v>
      </c>
      <c r="U1116" s="1">
        <v>0</v>
      </c>
      <c r="W1116" s="1">
        <v>0</v>
      </c>
      <c r="X1116" s="1">
        <v>0</v>
      </c>
      <c r="Y1116" s="1">
        <v>0</v>
      </c>
      <c r="AB1116" s="304">
        <v>44500</v>
      </c>
      <c r="AC1116" s="1">
        <v>1</v>
      </c>
      <c r="AD1116" s="1" t="s">
        <v>3016</v>
      </c>
      <c r="AE1116" s="1">
        <v>1</v>
      </c>
      <c r="AF1116" s="1">
        <v>30</v>
      </c>
      <c r="AG1116" s="1">
        <v>0</v>
      </c>
      <c r="AH1116" s="1" t="s">
        <v>1454</v>
      </c>
      <c r="AI1116" s="1" t="s">
        <v>1454</v>
      </c>
      <c r="AJ1116" s="1" t="s">
        <v>1454</v>
      </c>
      <c r="AK1116" s="1" t="s">
        <v>1454</v>
      </c>
      <c r="AL1116" s="1" t="s">
        <v>1454</v>
      </c>
      <c r="AM1116" s="1" t="s">
        <v>1454</v>
      </c>
      <c r="AN1116" s="1">
        <v>1</v>
      </c>
      <c r="AO1116" s="1">
        <v>1</v>
      </c>
      <c r="AP1116" s="1" t="s">
        <v>3086</v>
      </c>
      <c r="AQ1116" s="1" t="s">
        <v>1454</v>
      </c>
      <c r="AR1116" s="2">
        <v>0</v>
      </c>
      <c r="AS1116" s="1" t="s">
        <v>3017</v>
      </c>
      <c r="AT1116" s="1">
        <v>43896</v>
      </c>
      <c r="AU1116" s="1">
        <v>0</v>
      </c>
      <c r="AV1116" s="1">
        <v>0</v>
      </c>
      <c r="AW1116" s="1">
        <v>0</v>
      </c>
      <c r="AX1116" s="1" t="s">
        <v>1454</v>
      </c>
      <c r="AY1116" s="1">
        <v>1</v>
      </c>
      <c r="AZ1116" s="1" t="s">
        <v>3089</v>
      </c>
      <c r="BA1116" s="1">
        <v>0</v>
      </c>
    </row>
    <row r="1117" spans="1:53" x14ac:dyDescent="0.25">
      <c r="A1117" s="309">
        <f t="shared" si="17"/>
        <v>2326327</v>
      </c>
      <c r="B1117" s="1" t="s">
        <v>2639</v>
      </c>
      <c r="C1117" s="1">
        <v>6625852</v>
      </c>
      <c r="D1117" s="1">
        <v>144205</v>
      </c>
      <c r="E1117" s="1">
        <v>4</v>
      </c>
      <c r="F1117" s="1">
        <v>6625852104987540</v>
      </c>
      <c r="G1117" s="304">
        <v>43889</v>
      </c>
      <c r="H1117" s="304">
        <v>46081</v>
      </c>
      <c r="I1117" s="1">
        <v>0</v>
      </c>
      <c r="J1117" s="1">
        <v>1</v>
      </c>
      <c r="K1117" s="1">
        <v>48</v>
      </c>
      <c r="L1117" s="1">
        <v>30</v>
      </c>
      <c r="M1117" s="1">
        <v>2</v>
      </c>
      <c r="N1117" s="305">
        <v>18</v>
      </c>
      <c r="O1117" s="305">
        <v>19562</v>
      </c>
      <c r="P1117" s="2">
        <v>5135854</v>
      </c>
      <c r="Q1117" s="2">
        <v>117975</v>
      </c>
      <c r="R1117" s="2">
        <v>2326327</v>
      </c>
      <c r="S1117" s="1">
        <v>0</v>
      </c>
      <c r="T1117" s="1">
        <v>0</v>
      </c>
      <c r="U1117" s="1">
        <v>0</v>
      </c>
      <c r="W1117" s="1">
        <v>0</v>
      </c>
      <c r="X1117" s="1">
        <v>0</v>
      </c>
      <c r="Y1117" s="1">
        <v>0</v>
      </c>
      <c r="AB1117" s="304">
        <v>44492</v>
      </c>
      <c r="AC1117" s="1">
        <v>1</v>
      </c>
      <c r="AD1117" s="1" t="s">
        <v>3016</v>
      </c>
      <c r="AE1117" s="1">
        <v>1</v>
      </c>
      <c r="AF1117" s="1">
        <v>30</v>
      </c>
      <c r="AG1117" s="1">
        <v>0</v>
      </c>
      <c r="AH1117" s="1" t="s">
        <v>1454</v>
      </c>
      <c r="AI1117" s="1" t="s">
        <v>1454</v>
      </c>
      <c r="AJ1117" s="1" t="s">
        <v>1454</v>
      </c>
      <c r="AK1117" s="1" t="s">
        <v>1454</v>
      </c>
      <c r="AL1117" s="1" t="s">
        <v>1454</v>
      </c>
      <c r="AM1117" s="1" t="s">
        <v>1454</v>
      </c>
      <c r="AN1117" s="1">
        <v>1</v>
      </c>
      <c r="AO1117" s="1">
        <v>1</v>
      </c>
      <c r="AP1117" s="1" t="s">
        <v>3086</v>
      </c>
      <c r="AQ1117" s="1" t="s">
        <v>1454</v>
      </c>
      <c r="AR1117" s="2">
        <v>0</v>
      </c>
      <c r="AS1117" s="1" t="s">
        <v>3017</v>
      </c>
      <c r="AT1117" s="1">
        <v>43899</v>
      </c>
      <c r="AU1117" s="1">
        <v>0</v>
      </c>
      <c r="AV1117" s="1">
        <v>0</v>
      </c>
      <c r="AW1117" s="1">
        <v>0</v>
      </c>
      <c r="AX1117" s="1" t="s">
        <v>1454</v>
      </c>
      <c r="AY1117" s="1">
        <v>1</v>
      </c>
      <c r="AZ1117" s="1" t="s">
        <v>3089</v>
      </c>
      <c r="BA1117" s="1">
        <v>0</v>
      </c>
    </row>
    <row r="1118" spans="1:53" x14ac:dyDescent="0.25">
      <c r="A1118" s="309">
        <f t="shared" si="17"/>
        <v>216978</v>
      </c>
      <c r="B1118" s="1" t="s">
        <v>2639</v>
      </c>
      <c r="C1118" s="1">
        <v>94542841</v>
      </c>
      <c r="D1118" s="1">
        <v>144205</v>
      </c>
      <c r="E1118" s="1">
        <v>4</v>
      </c>
      <c r="F1118" s="1">
        <v>9.45428411049864E+16</v>
      </c>
      <c r="G1118" s="304">
        <v>43889</v>
      </c>
      <c r="H1118" s="304">
        <v>44530</v>
      </c>
      <c r="I1118" s="1">
        <v>30</v>
      </c>
      <c r="J1118" s="1">
        <v>1</v>
      </c>
      <c r="K1118" s="1">
        <v>18</v>
      </c>
      <c r="L1118" s="1">
        <v>30</v>
      </c>
      <c r="M1118" s="1">
        <v>2</v>
      </c>
      <c r="N1118" s="305">
        <v>18</v>
      </c>
      <c r="O1118" s="305">
        <v>19562</v>
      </c>
      <c r="P1118" s="2">
        <v>1334640</v>
      </c>
      <c r="Q1118" s="2">
        <v>74745</v>
      </c>
      <c r="R1118" s="2">
        <v>216978</v>
      </c>
      <c r="S1118" s="1">
        <v>4928</v>
      </c>
      <c r="T1118" s="1">
        <v>0</v>
      </c>
      <c r="U1118" s="1">
        <v>0</v>
      </c>
      <c r="W1118" s="1">
        <v>0</v>
      </c>
      <c r="X1118" s="1">
        <v>0</v>
      </c>
      <c r="Y1118" s="1">
        <v>0</v>
      </c>
      <c r="AB1118" s="304">
        <v>44468</v>
      </c>
      <c r="AC1118" s="1">
        <v>1</v>
      </c>
      <c r="AD1118" s="1" t="s">
        <v>3016</v>
      </c>
      <c r="AE1118" s="1">
        <v>1</v>
      </c>
      <c r="AF1118" s="1">
        <v>30</v>
      </c>
      <c r="AG1118" s="1">
        <v>71438</v>
      </c>
      <c r="AH1118" s="1" t="s">
        <v>1454</v>
      </c>
      <c r="AI1118" s="1" t="s">
        <v>1454</v>
      </c>
      <c r="AJ1118" s="1" t="s">
        <v>1454</v>
      </c>
      <c r="AK1118" s="1" t="s">
        <v>1454</v>
      </c>
      <c r="AL1118" s="1" t="s">
        <v>1454</v>
      </c>
      <c r="AM1118" s="1" t="s">
        <v>1454</v>
      </c>
      <c r="AN1118" s="1">
        <v>1</v>
      </c>
      <c r="AO1118" s="1">
        <v>1</v>
      </c>
      <c r="AP1118" s="1" t="s">
        <v>3086</v>
      </c>
      <c r="AQ1118" s="1" t="s">
        <v>1454</v>
      </c>
      <c r="AR1118" s="2">
        <v>0</v>
      </c>
      <c r="AS1118" s="1" t="s">
        <v>3017</v>
      </c>
      <c r="AT1118" s="1">
        <v>43899</v>
      </c>
      <c r="AU1118" s="1">
        <v>0</v>
      </c>
      <c r="AV1118" s="1">
        <v>0</v>
      </c>
      <c r="AW1118" s="1">
        <v>0</v>
      </c>
      <c r="AX1118" s="1" t="s">
        <v>1454</v>
      </c>
      <c r="AY1118" s="1">
        <v>1</v>
      </c>
      <c r="AZ1118" s="1" t="s">
        <v>3089</v>
      </c>
      <c r="BA1118" s="1">
        <v>0</v>
      </c>
    </row>
    <row r="1119" spans="1:53" x14ac:dyDescent="0.25">
      <c r="A1119" s="309">
        <f t="shared" si="17"/>
        <v>3987220</v>
      </c>
      <c r="B1119" s="1" t="s">
        <v>2639</v>
      </c>
      <c r="C1119" s="1">
        <v>1130606130</v>
      </c>
      <c r="D1119" s="1">
        <v>144215</v>
      </c>
      <c r="E1119" s="1">
        <v>4</v>
      </c>
      <c r="F1119" s="1">
        <v>1.13060613010498E+18</v>
      </c>
      <c r="G1119" s="304">
        <v>43889</v>
      </c>
      <c r="H1119" s="304">
        <v>45473</v>
      </c>
      <c r="I1119" s="1">
        <v>90</v>
      </c>
      <c r="J1119" s="1">
        <v>1</v>
      </c>
      <c r="K1119" s="1">
        <v>16</v>
      </c>
      <c r="L1119" s="1">
        <v>30</v>
      </c>
      <c r="M1119" s="1">
        <v>2</v>
      </c>
      <c r="N1119" s="305">
        <v>18</v>
      </c>
      <c r="O1119" s="305">
        <v>19562</v>
      </c>
      <c r="P1119" s="2">
        <v>5171385</v>
      </c>
      <c r="Q1119" s="2">
        <v>144725</v>
      </c>
      <c r="R1119" s="2">
        <v>3987220</v>
      </c>
      <c r="S1119" s="1">
        <v>175627</v>
      </c>
      <c r="T1119" s="1">
        <v>0</v>
      </c>
      <c r="U1119" s="1">
        <v>0</v>
      </c>
      <c r="W1119" s="1">
        <v>398722</v>
      </c>
      <c r="X1119" s="1">
        <v>175627</v>
      </c>
      <c r="Y1119" s="1">
        <v>55972</v>
      </c>
      <c r="AB1119" s="304">
        <v>44377</v>
      </c>
      <c r="AC1119" s="1">
        <v>1</v>
      </c>
      <c r="AD1119" s="1" t="s">
        <v>3016</v>
      </c>
      <c r="AE1119" s="1">
        <v>1</v>
      </c>
      <c r="AF1119" s="1">
        <v>30</v>
      </c>
      <c r="AG1119" s="1">
        <v>255738</v>
      </c>
      <c r="AH1119" s="1" t="s">
        <v>1454</v>
      </c>
      <c r="AI1119" s="1" t="s">
        <v>1454</v>
      </c>
      <c r="AJ1119" s="1" t="s">
        <v>1454</v>
      </c>
      <c r="AK1119" s="1" t="s">
        <v>1454</v>
      </c>
      <c r="AL1119" s="1" t="s">
        <v>1454</v>
      </c>
      <c r="AM1119" s="1" t="s">
        <v>1454</v>
      </c>
      <c r="AN1119" s="1">
        <v>1</v>
      </c>
      <c r="AO1119" s="1">
        <v>1</v>
      </c>
      <c r="AP1119" s="1" t="s">
        <v>3086</v>
      </c>
      <c r="AQ1119" s="1" t="s">
        <v>1454</v>
      </c>
      <c r="AR1119" s="2">
        <v>0</v>
      </c>
      <c r="AS1119" s="1" t="s">
        <v>3017</v>
      </c>
      <c r="AT1119" s="1">
        <v>43899</v>
      </c>
      <c r="AU1119" s="1">
        <v>0</v>
      </c>
      <c r="AV1119" s="1">
        <v>0</v>
      </c>
      <c r="AW1119" s="1">
        <v>0</v>
      </c>
      <c r="AX1119" s="1" t="s">
        <v>1454</v>
      </c>
      <c r="AY1119" s="1">
        <v>1</v>
      </c>
      <c r="AZ1119" s="1" t="s">
        <v>3089</v>
      </c>
      <c r="BA1119" s="1">
        <v>0</v>
      </c>
    </row>
    <row r="1120" spans="1:53" x14ac:dyDescent="0.25">
      <c r="A1120" s="309">
        <f t="shared" si="17"/>
        <v>380254</v>
      </c>
      <c r="B1120" s="1" t="s">
        <v>2639</v>
      </c>
      <c r="C1120" s="1">
        <v>1088972670</v>
      </c>
      <c r="D1120" s="1">
        <v>144210</v>
      </c>
      <c r="E1120" s="1">
        <v>4</v>
      </c>
      <c r="F1120" s="1">
        <v>1.08897267010498E+18</v>
      </c>
      <c r="G1120" s="304">
        <v>43889</v>
      </c>
      <c r="H1120" s="304">
        <v>44591</v>
      </c>
      <c r="I1120" s="1">
        <v>60</v>
      </c>
      <c r="J1120" s="1">
        <v>1</v>
      </c>
      <c r="K1120" s="1">
        <v>18</v>
      </c>
      <c r="L1120" s="1">
        <v>30</v>
      </c>
      <c r="M1120" s="1">
        <v>2</v>
      </c>
      <c r="N1120" s="305">
        <v>20.399999999999999</v>
      </c>
      <c r="O1120" s="305">
        <v>22.42</v>
      </c>
      <c r="P1120" s="2">
        <v>1397145</v>
      </c>
      <c r="Q1120" s="2">
        <v>74098</v>
      </c>
      <c r="R1120" s="2">
        <v>380254</v>
      </c>
      <c r="S1120" s="1">
        <v>15516</v>
      </c>
      <c r="T1120" s="1">
        <v>0</v>
      </c>
      <c r="U1120" s="1">
        <v>0</v>
      </c>
      <c r="W1120" s="1">
        <v>3803</v>
      </c>
      <c r="X1120" s="1">
        <v>0</v>
      </c>
      <c r="Y1120" s="1">
        <v>0</v>
      </c>
      <c r="AB1120" s="304">
        <v>44410</v>
      </c>
      <c r="AC1120" s="1">
        <v>1</v>
      </c>
      <c r="AD1120" s="1" t="s">
        <v>3016</v>
      </c>
      <c r="AE1120" s="1">
        <v>1</v>
      </c>
      <c r="AF1120" s="1">
        <v>30</v>
      </c>
      <c r="AG1120" s="1">
        <v>136250</v>
      </c>
      <c r="AH1120" s="1" t="s">
        <v>1454</v>
      </c>
      <c r="AI1120" s="1" t="s">
        <v>1454</v>
      </c>
      <c r="AJ1120" s="1" t="s">
        <v>1454</v>
      </c>
      <c r="AK1120" s="1" t="s">
        <v>1454</v>
      </c>
      <c r="AL1120" s="1" t="s">
        <v>1454</v>
      </c>
      <c r="AM1120" s="1" t="s">
        <v>1454</v>
      </c>
      <c r="AN1120" s="1">
        <v>1</v>
      </c>
      <c r="AO1120" s="1">
        <v>1</v>
      </c>
      <c r="AP1120" s="1" t="s">
        <v>3086</v>
      </c>
      <c r="AQ1120" s="1" t="s">
        <v>1454</v>
      </c>
      <c r="AR1120" s="2">
        <v>0</v>
      </c>
      <c r="AS1120" s="1" t="s">
        <v>3017</v>
      </c>
      <c r="AT1120" s="1">
        <v>43899</v>
      </c>
      <c r="AU1120" s="1">
        <v>0</v>
      </c>
      <c r="AV1120" s="1">
        <v>0</v>
      </c>
      <c r="AW1120" s="1">
        <v>0</v>
      </c>
      <c r="AX1120" s="1" t="s">
        <v>1454</v>
      </c>
      <c r="AY1120" s="1">
        <v>1</v>
      </c>
      <c r="AZ1120" s="1" t="s">
        <v>3089</v>
      </c>
      <c r="BA1120" s="1">
        <v>0</v>
      </c>
    </row>
    <row r="1121" spans="1:53" x14ac:dyDescent="0.25">
      <c r="A1121" s="309">
        <f t="shared" si="17"/>
        <v>6636175</v>
      </c>
      <c r="B1121" s="1" t="s">
        <v>2639</v>
      </c>
      <c r="C1121" s="1">
        <v>1043001953</v>
      </c>
      <c r="D1121" s="1">
        <v>144220</v>
      </c>
      <c r="E1121" s="1">
        <v>4</v>
      </c>
      <c r="F1121" s="1">
        <v>1.04300195310494E+16</v>
      </c>
      <c r="G1121" s="304">
        <v>43889</v>
      </c>
      <c r="H1121" s="304">
        <v>44650</v>
      </c>
      <c r="I1121" s="1">
        <v>180</v>
      </c>
      <c r="J1121" s="1">
        <v>1</v>
      </c>
      <c r="K1121" s="1">
        <v>11</v>
      </c>
      <c r="L1121" s="1">
        <v>30</v>
      </c>
      <c r="M1121" s="1">
        <v>2</v>
      </c>
      <c r="N1121" s="305">
        <v>20.399999999999999</v>
      </c>
      <c r="O1121" s="305">
        <v>22.42</v>
      </c>
      <c r="P1121" s="2">
        <v>10715693</v>
      </c>
      <c r="Q1121" s="2">
        <v>531240</v>
      </c>
      <c r="R1121" s="2">
        <v>6636175</v>
      </c>
      <c r="S1121" s="1">
        <v>215865</v>
      </c>
      <c r="T1121" s="1">
        <v>0</v>
      </c>
      <c r="U1121" s="1">
        <v>0</v>
      </c>
      <c r="W1121" s="1">
        <v>1327235</v>
      </c>
      <c r="X1121" s="1">
        <v>215865</v>
      </c>
      <c r="Y1121" s="1">
        <v>343937</v>
      </c>
      <c r="AB1121" s="304">
        <v>44495</v>
      </c>
      <c r="AC1121" s="1">
        <v>1</v>
      </c>
      <c r="AD1121" s="1" t="s">
        <v>3016</v>
      </c>
      <c r="AE1121" s="1">
        <v>1</v>
      </c>
      <c r="AF1121" s="1">
        <v>30</v>
      </c>
      <c r="AG1121" s="1">
        <v>2242386</v>
      </c>
      <c r="AH1121" s="1" t="s">
        <v>1454</v>
      </c>
      <c r="AI1121" s="1" t="s">
        <v>1454</v>
      </c>
      <c r="AJ1121" s="1" t="s">
        <v>1454</v>
      </c>
      <c r="AK1121" s="1" t="s">
        <v>1454</v>
      </c>
      <c r="AL1121" s="1" t="s">
        <v>1454</v>
      </c>
      <c r="AM1121" s="1" t="s">
        <v>1454</v>
      </c>
      <c r="AN1121" s="1">
        <v>1</v>
      </c>
      <c r="AO1121" s="1">
        <v>1</v>
      </c>
      <c r="AP1121" s="1" t="s">
        <v>3086</v>
      </c>
      <c r="AQ1121" s="1" t="s">
        <v>1454</v>
      </c>
      <c r="AR1121" s="2">
        <v>0</v>
      </c>
      <c r="AS1121" s="1" t="s">
        <v>3017</v>
      </c>
      <c r="AT1121" s="1">
        <v>43899</v>
      </c>
      <c r="AU1121" s="1">
        <v>0</v>
      </c>
      <c r="AV1121" s="1">
        <v>0</v>
      </c>
      <c r="AW1121" s="1">
        <v>0</v>
      </c>
      <c r="AX1121" s="1" t="s">
        <v>1454</v>
      </c>
      <c r="AY1121" s="1">
        <v>1</v>
      </c>
      <c r="AZ1121" s="304" t="s">
        <v>3089</v>
      </c>
      <c r="BA1121" s="1">
        <v>0</v>
      </c>
    </row>
    <row r="1122" spans="1:53" x14ac:dyDescent="0.25">
      <c r="A1122" s="309">
        <f t="shared" si="17"/>
        <v>6171375</v>
      </c>
      <c r="B1122" s="1" t="s">
        <v>2639</v>
      </c>
      <c r="C1122" s="1">
        <v>1043001953</v>
      </c>
      <c r="D1122" s="1">
        <v>144220</v>
      </c>
      <c r="E1122" s="1">
        <v>4</v>
      </c>
      <c r="F1122" s="1">
        <v>1.04300195310498E+18</v>
      </c>
      <c r="G1122" s="304">
        <v>43889</v>
      </c>
      <c r="H1122" s="304">
        <v>45716</v>
      </c>
      <c r="I1122" s="1">
        <v>180</v>
      </c>
      <c r="J1122" s="1">
        <v>1</v>
      </c>
      <c r="K1122" s="1">
        <v>12</v>
      </c>
      <c r="L1122" s="1">
        <v>30</v>
      </c>
      <c r="M1122" s="1">
        <v>2</v>
      </c>
      <c r="N1122" s="305">
        <v>18</v>
      </c>
      <c r="O1122" s="305">
        <v>19562</v>
      </c>
      <c r="P1122" s="2">
        <v>7143796</v>
      </c>
      <c r="Q1122" s="2">
        <v>182527</v>
      </c>
      <c r="R1122" s="2">
        <v>6171375</v>
      </c>
      <c r="S1122" s="1">
        <v>273711</v>
      </c>
      <c r="T1122" s="1">
        <v>0</v>
      </c>
      <c r="U1122" s="1">
        <v>0</v>
      </c>
      <c r="W1122" s="1">
        <v>1234275</v>
      </c>
      <c r="X1122" s="1">
        <v>273711</v>
      </c>
      <c r="Y1122" s="1">
        <v>345696</v>
      </c>
      <c r="AB1122" s="304">
        <v>44495</v>
      </c>
      <c r="AC1122" s="1">
        <v>1</v>
      </c>
      <c r="AD1122" s="1" t="s">
        <v>3016</v>
      </c>
      <c r="AE1122" s="1">
        <v>1</v>
      </c>
      <c r="AF1122" s="1">
        <v>30</v>
      </c>
      <c r="AG1122" s="1">
        <v>551492</v>
      </c>
      <c r="AH1122" s="1" t="s">
        <v>1454</v>
      </c>
      <c r="AI1122" s="1" t="s">
        <v>1454</v>
      </c>
      <c r="AJ1122" s="1" t="s">
        <v>1454</v>
      </c>
      <c r="AK1122" s="1" t="s">
        <v>1454</v>
      </c>
      <c r="AL1122" s="1" t="s">
        <v>1454</v>
      </c>
      <c r="AM1122" s="1" t="s">
        <v>1454</v>
      </c>
      <c r="AN1122" s="1">
        <v>1</v>
      </c>
      <c r="AO1122" s="1">
        <v>1</v>
      </c>
      <c r="AP1122" s="1" t="s">
        <v>3086</v>
      </c>
      <c r="AQ1122" s="1" t="s">
        <v>1454</v>
      </c>
      <c r="AR1122" s="2">
        <v>0</v>
      </c>
      <c r="AS1122" s="1" t="s">
        <v>3017</v>
      </c>
      <c r="AT1122" s="1">
        <v>43899</v>
      </c>
      <c r="AU1122" s="1">
        <v>0</v>
      </c>
      <c r="AV1122" s="1">
        <v>0</v>
      </c>
      <c r="AW1122" s="1">
        <v>0</v>
      </c>
      <c r="AX1122" s="1" t="s">
        <v>1454</v>
      </c>
      <c r="AY1122" s="1">
        <v>1</v>
      </c>
      <c r="AZ1122" s="304" t="s">
        <v>3089</v>
      </c>
      <c r="BA1122" s="1">
        <v>0</v>
      </c>
    </row>
    <row r="1123" spans="1:53" x14ac:dyDescent="0.25">
      <c r="A1123" s="309">
        <f t="shared" si="17"/>
        <v>6458094</v>
      </c>
      <c r="B1123" s="1" t="s">
        <v>2639</v>
      </c>
      <c r="C1123" s="1">
        <v>1144038746</v>
      </c>
      <c r="D1123" s="1">
        <v>144215</v>
      </c>
      <c r="E1123" s="1">
        <v>4</v>
      </c>
      <c r="F1123" s="1">
        <v>1.14403874610494E+16</v>
      </c>
      <c r="G1123" s="304">
        <v>43889</v>
      </c>
      <c r="H1123" s="304">
        <v>44985</v>
      </c>
      <c r="I1123" s="1">
        <v>90</v>
      </c>
      <c r="J1123" s="1">
        <v>1</v>
      </c>
      <c r="K1123" s="1">
        <v>17</v>
      </c>
      <c r="L1123" s="1">
        <v>30</v>
      </c>
      <c r="M1123" s="1">
        <v>2</v>
      </c>
      <c r="N1123" s="305">
        <v>11.4</v>
      </c>
      <c r="O1123" s="305">
        <v>12015</v>
      </c>
      <c r="P1123" s="2">
        <v>13327157</v>
      </c>
      <c r="Q1123" s="2">
        <v>368664</v>
      </c>
      <c r="R1123" s="2">
        <v>6458094</v>
      </c>
      <c r="S1123" s="1">
        <v>118049</v>
      </c>
      <c r="T1123" s="1">
        <v>0</v>
      </c>
      <c r="U1123" s="1">
        <v>0</v>
      </c>
      <c r="W1123" s="1">
        <v>645809</v>
      </c>
      <c r="X1123" s="1">
        <v>118049</v>
      </c>
      <c r="Y1123" s="1">
        <v>54626</v>
      </c>
      <c r="AB1123" s="304">
        <v>44481</v>
      </c>
      <c r="AC1123" s="1">
        <v>1</v>
      </c>
      <c r="AD1123" s="1" t="s">
        <v>3016</v>
      </c>
      <c r="AE1123" s="1">
        <v>1</v>
      </c>
      <c r="AF1123" s="1">
        <v>30</v>
      </c>
      <c r="AG1123" s="1">
        <v>707977</v>
      </c>
      <c r="AH1123" s="1" t="s">
        <v>1454</v>
      </c>
      <c r="AI1123" s="1" t="s">
        <v>1454</v>
      </c>
      <c r="AJ1123" s="1" t="s">
        <v>1454</v>
      </c>
      <c r="AK1123" s="1" t="s">
        <v>1454</v>
      </c>
      <c r="AL1123" s="1" t="s">
        <v>1454</v>
      </c>
      <c r="AM1123" s="1" t="s">
        <v>1454</v>
      </c>
      <c r="AN1123" s="1">
        <v>1</v>
      </c>
      <c r="AO1123" s="1">
        <v>1</v>
      </c>
      <c r="AP1123" s="1" t="s">
        <v>3086</v>
      </c>
      <c r="AQ1123" s="1" t="s">
        <v>1454</v>
      </c>
      <c r="AR1123" s="2">
        <v>0</v>
      </c>
      <c r="AS1123" s="1" t="s">
        <v>3017</v>
      </c>
      <c r="AT1123" s="1">
        <v>43899</v>
      </c>
      <c r="AU1123" s="1">
        <v>0</v>
      </c>
      <c r="AV1123" s="1">
        <v>0</v>
      </c>
      <c r="AW1123" s="1">
        <v>0</v>
      </c>
      <c r="AX1123" s="1" t="s">
        <v>1454</v>
      </c>
      <c r="AY1123" s="1">
        <v>1</v>
      </c>
      <c r="AZ1123" s="304" t="s">
        <v>3089</v>
      </c>
      <c r="BA1123" s="1">
        <v>0</v>
      </c>
    </row>
    <row r="1124" spans="1:53" x14ac:dyDescent="0.25">
      <c r="A1124" s="309">
        <f t="shared" si="17"/>
        <v>8084244</v>
      </c>
      <c r="B1124" s="1" t="s">
        <v>2639</v>
      </c>
      <c r="C1124" s="1">
        <v>31930594</v>
      </c>
      <c r="D1124" s="1">
        <v>144105</v>
      </c>
      <c r="E1124" s="1">
        <v>4</v>
      </c>
      <c r="F1124" s="1">
        <v>3.19305941203894E+16</v>
      </c>
      <c r="G1124" s="304">
        <v>44439</v>
      </c>
      <c r="H1124" s="304">
        <v>46629</v>
      </c>
      <c r="I1124" s="1">
        <v>0</v>
      </c>
      <c r="J1124" s="1">
        <v>1</v>
      </c>
      <c r="K1124" s="1">
        <v>2</v>
      </c>
      <c r="L1124" s="1">
        <v>30</v>
      </c>
      <c r="M1124" s="1">
        <v>2</v>
      </c>
      <c r="N1124" s="305">
        <v>15.6</v>
      </c>
      <c r="O1124" s="305">
        <v>16765</v>
      </c>
      <c r="P1124" s="2">
        <v>20000000</v>
      </c>
      <c r="Q1124" s="2">
        <v>436042</v>
      </c>
      <c r="R1124" s="2">
        <v>19665577</v>
      </c>
      <c r="S1124" s="1">
        <v>0</v>
      </c>
      <c r="T1124" s="1">
        <v>0</v>
      </c>
      <c r="U1124" s="1">
        <v>0</v>
      </c>
      <c r="W1124" s="1">
        <v>0</v>
      </c>
      <c r="X1124" s="1">
        <v>0</v>
      </c>
      <c r="Y1124" s="1">
        <v>0</v>
      </c>
      <c r="AB1124" s="304">
        <v>44483</v>
      </c>
      <c r="AC1124" s="1">
        <v>1</v>
      </c>
      <c r="AD1124" s="1" t="s">
        <v>3016</v>
      </c>
      <c r="AE1124" s="1">
        <v>1</v>
      </c>
      <c r="AF1124" s="1">
        <v>30</v>
      </c>
      <c r="AG1124" s="1">
        <v>0</v>
      </c>
      <c r="AH1124" s="1" t="s">
        <v>1454</v>
      </c>
      <c r="AI1124" s="1" t="s">
        <v>1454</v>
      </c>
      <c r="AJ1124" s="1" t="s">
        <v>1454</v>
      </c>
      <c r="AK1124" s="1" t="s">
        <v>1454</v>
      </c>
      <c r="AL1124" s="1" t="s">
        <v>1454</v>
      </c>
      <c r="AM1124" s="1" t="s">
        <v>1454</v>
      </c>
      <c r="AN1124" s="1">
        <v>1</v>
      </c>
      <c r="AO1124" s="1">
        <v>1</v>
      </c>
      <c r="AP1124" s="1" t="s">
        <v>3086</v>
      </c>
      <c r="AQ1124" s="1" t="s">
        <v>1454</v>
      </c>
      <c r="AR1124" s="2">
        <v>11581333</v>
      </c>
      <c r="AS1124" s="1" t="s">
        <v>3021</v>
      </c>
      <c r="AT1124" s="1">
        <v>44439</v>
      </c>
      <c r="AU1124" s="1">
        <v>0</v>
      </c>
      <c r="AV1124" s="1">
        <v>0</v>
      </c>
      <c r="AW1124" s="1">
        <v>0</v>
      </c>
      <c r="AX1124" s="1" t="s">
        <v>1454</v>
      </c>
      <c r="AY1124" s="1" t="s">
        <v>1454</v>
      </c>
      <c r="AZ1124" s="304">
        <v>0</v>
      </c>
      <c r="BA1124" s="1">
        <v>0</v>
      </c>
    </row>
    <row r="1125" spans="1:53" x14ac:dyDescent="0.25">
      <c r="A1125" s="309">
        <f t="shared" si="17"/>
        <v>117086</v>
      </c>
      <c r="B1125" s="1" t="s">
        <v>2639</v>
      </c>
      <c r="C1125" s="1">
        <v>94552968</v>
      </c>
      <c r="D1125" s="1">
        <v>144105</v>
      </c>
      <c r="E1125" s="1">
        <v>4</v>
      </c>
      <c r="F1125" s="1">
        <v>9.4552968120488992E+16</v>
      </c>
      <c r="G1125" s="304">
        <v>44301</v>
      </c>
      <c r="H1125" s="304">
        <v>44650</v>
      </c>
      <c r="I1125" s="1">
        <v>0</v>
      </c>
      <c r="J1125" s="1">
        <v>1</v>
      </c>
      <c r="K1125" s="1">
        <v>7</v>
      </c>
      <c r="L1125" s="1">
        <v>30</v>
      </c>
      <c r="M1125" s="1">
        <v>2</v>
      </c>
      <c r="N1125" s="305">
        <v>9</v>
      </c>
      <c r="O1125" s="305">
        <v>9381</v>
      </c>
      <c r="P1125" s="2">
        <v>700000</v>
      </c>
      <c r="Q1125" s="2">
        <v>61411</v>
      </c>
      <c r="R1125" s="2">
        <v>299819</v>
      </c>
      <c r="S1125" s="1">
        <v>0</v>
      </c>
      <c r="T1125" s="1">
        <v>0</v>
      </c>
      <c r="U1125" s="1">
        <v>0</v>
      </c>
      <c r="W1125" s="1">
        <v>0</v>
      </c>
      <c r="X1125" s="1">
        <v>0</v>
      </c>
      <c r="Y1125" s="1">
        <v>0</v>
      </c>
      <c r="AB1125" s="304">
        <v>44499</v>
      </c>
      <c r="AC1125" s="1">
        <v>1</v>
      </c>
      <c r="AD1125" s="1" t="s">
        <v>3016</v>
      </c>
      <c r="AE1125" s="1">
        <v>1</v>
      </c>
      <c r="AF1125" s="1">
        <v>30</v>
      </c>
      <c r="AG1125" s="1">
        <v>0</v>
      </c>
      <c r="AH1125" s="1" t="s">
        <v>1454</v>
      </c>
      <c r="AI1125" s="1" t="s">
        <v>1454</v>
      </c>
      <c r="AJ1125" s="1" t="s">
        <v>1454</v>
      </c>
      <c r="AK1125" s="1" t="s">
        <v>1454</v>
      </c>
      <c r="AL1125" s="1" t="s">
        <v>1454</v>
      </c>
      <c r="AM1125" s="1" t="s">
        <v>1454</v>
      </c>
      <c r="AN1125" s="1">
        <v>1</v>
      </c>
      <c r="AO1125" s="1">
        <v>1</v>
      </c>
      <c r="AP1125" s="1" t="s">
        <v>3086</v>
      </c>
      <c r="AQ1125" s="1" t="s">
        <v>1454</v>
      </c>
      <c r="AR1125" s="2">
        <v>182733</v>
      </c>
      <c r="AS1125" s="1" t="s">
        <v>3095</v>
      </c>
      <c r="AT1125" s="1">
        <v>44301</v>
      </c>
      <c r="AU1125" s="1">
        <v>0</v>
      </c>
      <c r="AV1125" s="1">
        <v>0</v>
      </c>
      <c r="AW1125" s="1">
        <v>0</v>
      </c>
      <c r="AX1125" s="1" t="s">
        <v>1454</v>
      </c>
      <c r="AY1125" s="1">
        <v>800087565</v>
      </c>
      <c r="AZ1125" s="304" t="s">
        <v>3088</v>
      </c>
      <c r="BA1125" s="1">
        <v>0</v>
      </c>
    </row>
    <row r="1126" spans="1:53" x14ac:dyDescent="0.25">
      <c r="A1126" s="309">
        <f t="shared" si="17"/>
        <v>35787</v>
      </c>
      <c r="B1126" s="1" t="s">
        <v>2639</v>
      </c>
      <c r="C1126" s="1">
        <v>94552968</v>
      </c>
      <c r="D1126" s="1">
        <v>144105</v>
      </c>
      <c r="E1126" s="1">
        <v>4</v>
      </c>
      <c r="F1126" s="1">
        <v>9.4552968120488496E+16</v>
      </c>
      <c r="G1126" s="304">
        <v>44112</v>
      </c>
      <c r="H1126" s="304">
        <v>44560</v>
      </c>
      <c r="I1126" s="1">
        <v>0</v>
      </c>
      <c r="J1126" s="1">
        <v>1</v>
      </c>
      <c r="K1126" s="1">
        <v>13</v>
      </c>
      <c r="L1126" s="1">
        <v>30</v>
      </c>
      <c r="M1126" s="1">
        <v>2</v>
      </c>
      <c r="N1126" s="305">
        <v>11.4</v>
      </c>
      <c r="O1126" s="305">
        <v>12015</v>
      </c>
      <c r="P1126" s="2">
        <v>644800</v>
      </c>
      <c r="Q1126" s="2">
        <v>46505</v>
      </c>
      <c r="R1126" s="2">
        <v>91638</v>
      </c>
      <c r="S1126" s="1">
        <v>0</v>
      </c>
      <c r="T1126" s="1">
        <v>0</v>
      </c>
      <c r="U1126" s="1">
        <v>0</v>
      </c>
      <c r="W1126" s="1">
        <v>0</v>
      </c>
      <c r="X1126" s="1">
        <v>0</v>
      </c>
      <c r="Y1126" s="1">
        <v>0</v>
      </c>
      <c r="AB1126" s="304">
        <v>44499</v>
      </c>
      <c r="AC1126" s="1">
        <v>1</v>
      </c>
      <c r="AD1126" s="1" t="s">
        <v>3016</v>
      </c>
      <c r="AE1126" s="1">
        <v>1</v>
      </c>
      <c r="AF1126" s="1">
        <v>30</v>
      </c>
      <c r="AG1126" s="1">
        <v>0</v>
      </c>
      <c r="AH1126" s="1" t="s">
        <v>1454</v>
      </c>
      <c r="AI1126" s="1" t="s">
        <v>1454</v>
      </c>
      <c r="AJ1126" s="1" t="s">
        <v>1454</v>
      </c>
      <c r="AK1126" s="1" t="s">
        <v>1454</v>
      </c>
      <c r="AL1126" s="1" t="s">
        <v>1454</v>
      </c>
      <c r="AM1126" s="1" t="s">
        <v>1454</v>
      </c>
      <c r="AN1126" s="1">
        <v>1</v>
      </c>
      <c r="AO1126" s="1">
        <v>1</v>
      </c>
      <c r="AP1126" s="1" t="s">
        <v>3086</v>
      </c>
      <c r="AQ1126" s="1" t="s">
        <v>1454</v>
      </c>
      <c r="AR1126" s="2">
        <v>55851</v>
      </c>
      <c r="AS1126" s="1" t="s">
        <v>3095</v>
      </c>
      <c r="AT1126" s="1">
        <v>44112</v>
      </c>
      <c r="AU1126" s="1">
        <v>0</v>
      </c>
      <c r="AV1126" s="1">
        <v>0</v>
      </c>
      <c r="AW1126" s="1">
        <v>0</v>
      </c>
      <c r="AX1126" s="1" t="s">
        <v>1454</v>
      </c>
      <c r="AY1126" s="1">
        <v>800087565</v>
      </c>
      <c r="AZ1126" s="304" t="s">
        <v>3088</v>
      </c>
      <c r="BA1126" s="1">
        <v>0</v>
      </c>
    </row>
    <row r="1127" spans="1:53" x14ac:dyDescent="0.25">
      <c r="A1127" s="309">
        <f t="shared" si="17"/>
        <v>427416</v>
      </c>
      <c r="B1127" s="1" t="s">
        <v>2639</v>
      </c>
      <c r="C1127" s="1">
        <v>94552968</v>
      </c>
      <c r="D1127" s="1">
        <v>144105</v>
      </c>
      <c r="E1127" s="1">
        <v>4</v>
      </c>
      <c r="F1127" s="1">
        <v>9.4552968124688192E+16</v>
      </c>
      <c r="G1127" s="304">
        <v>44047</v>
      </c>
      <c r="H1127" s="304">
        <v>44772</v>
      </c>
      <c r="I1127" s="1">
        <v>0</v>
      </c>
      <c r="J1127" s="1">
        <v>1</v>
      </c>
      <c r="K1127" s="1">
        <v>6</v>
      </c>
      <c r="L1127" s="1">
        <v>30</v>
      </c>
      <c r="M1127" s="1">
        <v>2</v>
      </c>
      <c r="N1127" s="305">
        <v>21.6</v>
      </c>
      <c r="O1127" s="305">
        <v>23872</v>
      </c>
      <c r="P1127" s="2">
        <v>1390000</v>
      </c>
      <c r="Q1127" s="2">
        <v>72034</v>
      </c>
      <c r="R1127" s="2">
        <v>1094473</v>
      </c>
      <c r="S1127" s="1">
        <v>0</v>
      </c>
      <c r="T1127" s="1">
        <v>0</v>
      </c>
      <c r="U1127" s="1">
        <v>0</v>
      </c>
      <c r="W1127" s="1">
        <v>0</v>
      </c>
      <c r="X1127" s="1">
        <v>0</v>
      </c>
      <c r="Y1127" s="1">
        <v>0</v>
      </c>
      <c r="AB1127" s="304">
        <v>44499</v>
      </c>
      <c r="AC1127" s="1">
        <v>1</v>
      </c>
      <c r="AD1127" s="1" t="s">
        <v>3016</v>
      </c>
      <c r="AE1127" s="1">
        <v>1</v>
      </c>
      <c r="AF1127" s="1">
        <v>30</v>
      </c>
      <c r="AG1127" s="1">
        <v>0</v>
      </c>
      <c r="AH1127" s="1" t="s">
        <v>1454</v>
      </c>
      <c r="AI1127" s="1" t="s">
        <v>1454</v>
      </c>
      <c r="AJ1127" s="1" t="s">
        <v>1454</v>
      </c>
      <c r="AK1127" s="1" t="s">
        <v>1454</v>
      </c>
      <c r="AL1127" s="1" t="s">
        <v>1454</v>
      </c>
      <c r="AM1127" s="1" t="s">
        <v>1454</v>
      </c>
      <c r="AN1127" s="1">
        <v>1</v>
      </c>
      <c r="AO1127" s="1">
        <v>1</v>
      </c>
      <c r="AP1127" s="1" t="s">
        <v>3086</v>
      </c>
      <c r="AQ1127" s="1" t="s">
        <v>1454</v>
      </c>
      <c r="AR1127" s="2">
        <v>667057</v>
      </c>
      <c r="AS1127" s="1" t="s">
        <v>3018</v>
      </c>
      <c r="AT1127" s="1">
        <v>44047</v>
      </c>
      <c r="AU1127" s="1">
        <v>0</v>
      </c>
      <c r="AV1127" s="1">
        <v>0</v>
      </c>
      <c r="AW1127" s="1">
        <v>0</v>
      </c>
      <c r="AX1127" s="1" t="s">
        <v>1454</v>
      </c>
      <c r="AY1127" s="1">
        <v>800087565</v>
      </c>
      <c r="AZ1127" s="304" t="s">
        <v>3088</v>
      </c>
      <c r="BA1127" s="1">
        <v>0</v>
      </c>
    </row>
    <row r="1128" spans="1:53" x14ac:dyDescent="0.25">
      <c r="A1128" s="309">
        <f t="shared" si="17"/>
        <v>2464763</v>
      </c>
      <c r="B1128" s="1" t="s">
        <v>2639</v>
      </c>
      <c r="C1128" s="1">
        <v>29940359</v>
      </c>
      <c r="D1128" s="1">
        <v>144105</v>
      </c>
      <c r="E1128" s="1">
        <v>4</v>
      </c>
      <c r="F1128" s="1">
        <v>2.99403591083895E+16</v>
      </c>
      <c r="G1128" s="304">
        <v>44475</v>
      </c>
      <c r="H1128" s="304">
        <v>44560</v>
      </c>
      <c r="I1128" s="1">
        <v>0</v>
      </c>
      <c r="J1128" s="1">
        <v>2</v>
      </c>
      <c r="K1128" s="1">
        <v>0</v>
      </c>
      <c r="L1128" s="1">
        <v>30</v>
      </c>
      <c r="M1128" s="1">
        <v>2</v>
      </c>
      <c r="N1128" s="305">
        <v>19.2</v>
      </c>
      <c r="O1128" s="305">
        <v>20983</v>
      </c>
      <c r="P1128" s="2">
        <v>2570000</v>
      </c>
      <c r="Q1128" s="2">
        <v>0</v>
      </c>
      <c r="R1128" s="2">
        <v>2570000</v>
      </c>
      <c r="S1128" s="1">
        <v>0</v>
      </c>
      <c r="T1128" s="1">
        <v>0</v>
      </c>
      <c r="U1128" s="1">
        <v>0</v>
      </c>
      <c r="W1128" s="1">
        <v>0</v>
      </c>
      <c r="X1128" s="1">
        <v>0</v>
      </c>
      <c r="Y1128" s="1">
        <v>0</v>
      </c>
      <c r="Z1128" s="1">
        <v>2570000</v>
      </c>
      <c r="AA1128" s="1">
        <v>12</v>
      </c>
      <c r="AB1128" s="304">
        <v>44475</v>
      </c>
      <c r="AC1128" s="1">
        <v>1</v>
      </c>
      <c r="AD1128" s="1" t="s">
        <v>3016</v>
      </c>
      <c r="AE1128" s="1">
        <v>1</v>
      </c>
      <c r="AF1128" s="1">
        <v>30</v>
      </c>
      <c r="AG1128" s="1">
        <v>0</v>
      </c>
      <c r="AH1128" s="1" t="s">
        <v>1454</v>
      </c>
      <c r="AI1128" s="1" t="s">
        <v>1454</v>
      </c>
      <c r="AJ1128" s="1" t="s">
        <v>1454</v>
      </c>
      <c r="AK1128" s="1" t="s">
        <v>1454</v>
      </c>
      <c r="AL1128" s="1" t="s">
        <v>1454</v>
      </c>
      <c r="AM1128" s="1" t="s">
        <v>1454</v>
      </c>
      <c r="AN1128" s="1">
        <v>1</v>
      </c>
      <c r="AO1128" s="1">
        <v>1</v>
      </c>
      <c r="AP1128" s="1" t="s">
        <v>3086</v>
      </c>
      <c r="AQ1128" s="1" t="s">
        <v>1454</v>
      </c>
      <c r="AR1128" s="2">
        <v>105237</v>
      </c>
      <c r="AS1128" s="1" t="s">
        <v>3044</v>
      </c>
      <c r="AT1128" s="1">
        <v>44475</v>
      </c>
      <c r="AU1128" s="1">
        <v>0</v>
      </c>
      <c r="AV1128" s="1">
        <v>0</v>
      </c>
      <c r="AW1128" s="1">
        <v>0</v>
      </c>
      <c r="AX1128" s="1" t="s">
        <v>1454</v>
      </c>
      <c r="AY1128" s="1">
        <v>890308665</v>
      </c>
      <c r="AZ1128" s="1" t="s">
        <v>3091</v>
      </c>
      <c r="BA1128" s="1">
        <v>0</v>
      </c>
    </row>
    <row r="1129" spans="1:53" x14ac:dyDescent="0.25">
      <c r="A1129" s="309">
        <f t="shared" si="17"/>
        <v>32062682</v>
      </c>
      <c r="B1129" s="1" t="s">
        <v>2639</v>
      </c>
      <c r="C1129" s="1">
        <v>29940359</v>
      </c>
      <c r="D1129" s="1">
        <v>144105</v>
      </c>
      <c r="E1129" s="1">
        <v>4</v>
      </c>
      <c r="F1129" s="1">
        <v>299403591203578</v>
      </c>
      <c r="G1129" s="304">
        <v>44426</v>
      </c>
      <c r="H1129" s="304">
        <v>46629</v>
      </c>
      <c r="I1129" s="1">
        <v>0</v>
      </c>
      <c r="J1129" s="1">
        <v>1</v>
      </c>
      <c r="K1129" s="1">
        <v>2</v>
      </c>
      <c r="L1129" s="1">
        <v>30</v>
      </c>
      <c r="M1129" s="1">
        <v>2</v>
      </c>
      <c r="N1129" s="305">
        <v>15.6</v>
      </c>
      <c r="O1129" s="305">
        <v>16765</v>
      </c>
      <c r="P1129" s="2">
        <v>34000000</v>
      </c>
      <c r="Q1129" s="2">
        <v>741272</v>
      </c>
      <c r="R1129" s="2">
        <v>33431645</v>
      </c>
      <c r="S1129" s="1">
        <v>0</v>
      </c>
      <c r="T1129" s="1">
        <v>0</v>
      </c>
      <c r="U1129" s="1">
        <v>0</v>
      </c>
      <c r="W1129" s="1">
        <v>0</v>
      </c>
      <c r="X1129" s="1">
        <v>0</v>
      </c>
      <c r="Y1129" s="1">
        <v>0</v>
      </c>
      <c r="AB1129" s="304">
        <v>44499</v>
      </c>
      <c r="AC1129" s="1">
        <v>1</v>
      </c>
      <c r="AD1129" s="1" t="s">
        <v>3016</v>
      </c>
      <c r="AE1129" s="1">
        <v>1</v>
      </c>
      <c r="AF1129" s="1">
        <v>30</v>
      </c>
      <c r="AG1129" s="1">
        <v>0</v>
      </c>
      <c r="AH1129" s="1" t="s">
        <v>1454</v>
      </c>
      <c r="AI1129" s="1" t="s">
        <v>1454</v>
      </c>
      <c r="AJ1129" s="1" t="s">
        <v>1454</v>
      </c>
      <c r="AK1129" s="1" t="s">
        <v>1454</v>
      </c>
      <c r="AL1129" s="1" t="s">
        <v>1454</v>
      </c>
      <c r="AM1129" s="1" t="s">
        <v>1454</v>
      </c>
      <c r="AN1129" s="1">
        <v>1</v>
      </c>
      <c r="AO1129" s="1">
        <v>1</v>
      </c>
      <c r="AP1129" s="1" t="s">
        <v>3086</v>
      </c>
      <c r="AQ1129" s="1" t="s">
        <v>1454</v>
      </c>
      <c r="AR1129" s="2">
        <v>1368963</v>
      </c>
      <c r="AS1129" s="1" t="s">
        <v>3021</v>
      </c>
      <c r="AT1129" s="1">
        <v>44426</v>
      </c>
      <c r="AU1129" s="1">
        <v>0</v>
      </c>
      <c r="AV1129" s="1">
        <v>0</v>
      </c>
      <c r="AW1129" s="1">
        <v>0</v>
      </c>
      <c r="AX1129" s="1" t="s">
        <v>1454</v>
      </c>
      <c r="AY1129" s="1">
        <v>890308665</v>
      </c>
      <c r="AZ1129" s="304" t="s">
        <v>3091</v>
      </c>
      <c r="BA1129" s="1">
        <v>0</v>
      </c>
    </row>
    <row r="1130" spans="1:53" x14ac:dyDescent="0.25">
      <c r="A1130" s="309">
        <f t="shared" si="17"/>
        <v>326343</v>
      </c>
      <c r="B1130" s="1" t="s">
        <v>2639</v>
      </c>
      <c r="C1130" s="1">
        <v>1107083072</v>
      </c>
      <c r="D1130" s="1">
        <v>144210</v>
      </c>
      <c r="E1130" s="1">
        <v>4</v>
      </c>
      <c r="F1130" s="1">
        <v>1.10708307221498E+18</v>
      </c>
      <c r="G1130" s="304">
        <v>44407</v>
      </c>
      <c r="H1130" s="304">
        <v>44681</v>
      </c>
      <c r="I1130" s="1">
        <v>60</v>
      </c>
      <c r="J1130" s="1">
        <v>1</v>
      </c>
      <c r="K1130" s="1">
        <v>0</v>
      </c>
      <c r="L1130" s="1">
        <v>30</v>
      </c>
      <c r="M1130" s="1">
        <v>2</v>
      </c>
      <c r="N1130" s="305">
        <v>15.6</v>
      </c>
      <c r="O1130" s="305">
        <v>16765</v>
      </c>
      <c r="P1130" s="2">
        <v>326343</v>
      </c>
      <c r="Q1130" s="2">
        <v>39128</v>
      </c>
      <c r="R1130" s="2">
        <v>326343</v>
      </c>
      <c r="S1130" s="1">
        <v>11392</v>
      </c>
      <c r="T1130" s="1">
        <v>0</v>
      </c>
      <c r="U1130" s="1">
        <v>0</v>
      </c>
      <c r="W1130" s="1">
        <v>3263</v>
      </c>
      <c r="X1130" s="1">
        <v>0</v>
      </c>
      <c r="Y1130" s="1">
        <v>0</v>
      </c>
      <c r="AB1130" s="304">
        <v>44407</v>
      </c>
      <c r="AC1130" s="1">
        <v>1</v>
      </c>
      <c r="AD1130" s="1" t="s">
        <v>3016</v>
      </c>
      <c r="AE1130" s="1">
        <v>1</v>
      </c>
      <c r="AF1130" s="1">
        <v>30</v>
      </c>
      <c r="AG1130" s="1">
        <v>68667</v>
      </c>
      <c r="AH1130" s="1" t="s">
        <v>1454</v>
      </c>
      <c r="AI1130" s="1" t="s">
        <v>1454</v>
      </c>
      <c r="AJ1130" s="1" t="s">
        <v>1454</v>
      </c>
      <c r="AK1130" s="1" t="s">
        <v>1454</v>
      </c>
      <c r="AL1130" s="1" t="s">
        <v>1454</v>
      </c>
      <c r="AM1130" s="1" t="s">
        <v>1454</v>
      </c>
      <c r="AN1130" s="1">
        <v>1</v>
      </c>
      <c r="AO1130" s="1">
        <v>1</v>
      </c>
      <c r="AP1130" s="1" t="s">
        <v>3086</v>
      </c>
      <c r="AQ1130" s="1" t="s">
        <v>1454</v>
      </c>
      <c r="AR1130" s="2">
        <v>0</v>
      </c>
      <c r="AS1130" s="1" t="s">
        <v>3063</v>
      </c>
      <c r="AT1130" s="1">
        <v>44413</v>
      </c>
      <c r="AU1130" s="1">
        <v>0</v>
      </c>
      <c r="AV1130" s="1">
        <v>0</v>
      </c>
      <c r="AW1130" s="1">
        <v>0</v>
      </c>
      <c r="AX1130" s="1" t="s">
        <v>1454</v>
      </c>
      <c r="AY1130" s="1">
        <v>1</v>
      </c>
      <c r="AZ1130" s="304" t="s">
        <v>3089</v>
      </c>
      <c r="BA1130" s="1">
        <v>0</v>
      </c>
    </row>
    <row r="1131" spans="1:53" x14ac:dyDescent="0.25">
      <c r="A1131" s="309">
        <f t="shared" si="17"/>
        <v>1260725</v>
      </c>
      <c r="B1131" s="1" t="s">
        <v>2639</v>
      </c>
      <c r="C1131" s="1">
        <v>1107522382</v>
      </c>
      <c r="D1131" s="1">
        <v>144205</v>
      </c>
      <c r="E1131" s="1">
        <v>4</v>
      </c>
      <c r="F1131" s="1">
        <v>1.10752238210498E+18</v>
      </c>
      <c r="G1131" s="304">
        <v>44407</v>
      </c>
      <c r="H1131" s="304">
        <v>45137</v>
      </c>
      <c r="I1131" s="1">
        <v>0</v>
      </c>
      <c r="J1131" s="1">
        <v>1</v>
      </c>
      <c r="K1131" s="1">
        <v>13</v>
      </c>
      <c r="L1131" s="1">
        <v>30</v>
      </c>
      <c r="M1131" s="1">
        <v>2</v>
      </c>
      <c r="N1131" s="305">
        <v>18</v>
      </c>
      <c r="O1131" s="305">
        <v>19562</v>
      </c>
      <c r="P1131" s="2">
        <v>2568755</v>
      </c>
      <c r="Q1131" s="2">
        <v>128989</v>
      </c>
      <c r="R1131" s="2">
        <v>1260725</v>
      </c>
      <c r="S1131" s="1">
        <v>0</v>
      </c>
      <c r="T1131" s="1">
        <v>0</v>
      </c>
      <c r="U1131" s="1">
        <v>0</v>
      </c>
      <c r="W1131" s="1">
        <v>0</v>
      </c>
      <c r="X1131" s="1">
        <v>0</v>
      </c>
      <c r="Y1131" s="1">
        <v>0</v>
      </c>
      <c r="AB1131" s="304">
        <v>44496</v>
      </c>
      <c r="AC1131" s="1">
        <v>1</v>
      </c>
      <c r="AD1131" s="1" t="s">
        <v>3016</v>
      </c>
      <c r="AE1131" s="1">
        <v>1</v>
      </c>
      <c r="AF1131" s="1">
        <v>30</v>
      </c>
      <c r="AG1131" s="1">
        <v>0</v>
      </c>
      <c r="AH1131" s="1" t="s">
        <v>1454</v>
      </c>
      <c r="AI1131" s="1" t="s">
        <v>1454</v>
      </c>
      <c r="AJ1131" s="1" t="s">
        <v>1454</v>
      </c>
      <c r="AK1131" s="1" t="s">
        <v>1454</v>
      </c>
      <c r="AL1131" s="1" t="s">
        <v>1454</v>
      </c>
      <c r="AM1131" s="1" t="s">
        <v>1454</v>
      </c>
      <c r="AN1131" s="1">
        <v>1</v>
      </c>
      <c r="AO1131" s="1">
        <v>1</v>
      </c>
      <c r="AP1131" s="1" t="s">
        <v>3086</v>
      </c>
      <c r="AQ1131" s="1" t="s">
        <v>1454</v>
      </c>
      <c r="AR1131" s="2">
        <v>0</v>
      </c>
      <c r="AS1131" s="1" t="s">
        <v>3017</v>
      </c>
      <c r="AT1131" s="1">
        <v>44413</v>
      </c>
      <c r="AU1131" s="1">
        <v>0</v>
      </c>
      <c r="AV1131" s="1">
        <v>0</v>
      </c>
      <c r="AW1131" s="1">
        <v>0</v>
      </c>
      <c r="AX1131" s="1" t="s">
        <v>1454</v>
      </c>
      <c r="AY1131" s="1">
        <v>1</v>
      </c>
      <c r="AZ1131" s="304" t="s">
        <v>3089</v>
      </c>
      <c r="BA1131" s="1">
        <v>0</v>
      </c>
    </row>
    <row r="1132" spans="1:53" x14ac:dyDescent="0.25">
      <c r="A1132" s="309">
        <f t="shared" si="17"/>
        <v>1960353</v>
      </c>
      <c r="B1132" s="1" t="s">
        <v>2639</v>
      </c>
      <c r="C1132" s="1">
        <v>1107522382</v>
      </c>
      <c r="D1132" s="1">
        <v>144205</v>
      </c>
      <c r="E1132" s="1">
        <v>4</v>
      </c>
      <c r="F1132" s="1">
        <v>1.10752238210498E+18</v>
      </c>
      <c r="G1132" s="304">
        <v>44407</v>
      </c>
      <c r="H1132" s="304">
        <v>45722</v>
      </c>
      <c r="I1132" s="1">
        <v>0</v>
      </c>
      <c r="J1132" s="1">
        <v>1</v>
      </c>
      <c r="K1132" s="1">
        <v>3</v>
      </c>
      <c r="L1132" s="1">
        <v>30</v>
      </c>
      <c r="M1132" s="1">
        <v>2</v>
      </c>
      <c r="N1132" s="305">
        <v>15.6</v>
      </c>
      <c r="O1132" s="305">
        <v>16765</v>
      </c>
      <c r="P1132" s="2">
        <v>2065819</v>
      </c>
      <c r="Q1132" s="2">
        <v>62574</v>
      </c>
      <c r="R1132" s="2">
        <v>1960353</v>
      </c>
      <c r="S1132" s="1">
        <v>0</v>
      </c>
      <c r="T1132" s="1">
        <v>0</v>
      </c>
      <c r="U1132" s="1">
        <v>0</v>
      </c>
      <c r="W1132" s="1">
        <v>0</v>
      </c>
      <c r="X1132" s="1">
        <v>0</v>
      </c>
      <c r="Y1132" s="1">
        <v>0</v>
      </c>
      <c r="AB1132" s="304">
        <v>44496</v>
      </c>
      <c r="AC1132" s="1">
        <v>1</v>
      </c>
      <c r="AD1132" s="1" t="s">
        <v>3016</v>
      </c>
      <c r="AE1132" s="1">
        <v>1</v>
      </c>
      <c r="AF1132" s="1">
        <v>30</v>
      </c>
      <c r="AG1132" s="1">
        <v>0</v>
      </c>
      <c r="AH1132" s="1" t="s">
        <v>1454</v>
      </c>
      <c r="AI1132" s="1" t="s">
        <v>1454</v>
      </c>
      <c r="AJ1132" s="1" t="s">
        <v>1454</v>
      </c>
      <c r="AK1132" s="1" t="s">
        <v>1454</v>
      </c>
      <c r="AL1132" s="1" t="s">
        <v>1454</v>
      </c>
      <c r="AM1132" s="1" t="s">
        <v>1454</v>
      </c>
      <c r="AN1132" s="1">
        <v>1</v>
      </c>
      <c r="AO1132" s="1">
        <v>1</v>
      </c>
      <c r="AP1132" s="1" t="s">
        <v>3086</v>
      </c>
      <c r="AQ1132" s="1" t="s">
        <v>1454</v>
      </c>
      <c r="AR1132" s="2">
        <v>0</v>
      </c>
      <c r="AS1132" s="1" t="s">
        <v>3017</v>
      </c>
      <c r="AT1132" s="1">
        <v>44413</v>
      </c>
      <c r="AU1132" s="1">
        <v>0</v>
      </c>
      <c r="AV1132" s="1">
        <v>0</v>
      </c>
      <c r="AW1132" s="1">
        <v>0</v>
      </c>
      <c r="AX1132" s="1" t="s">
        <v>1454</v>
      </c>
      <c r="AY1132" s="1">
        <v>1</v>
      </c>
      <c r="AZ1132" s="304" t="s">
        <v>3089</v>
      </c>
      <c r="BA1132" s="1">
        <v>0</v>
      </c>
    </row>
    <row r="1133" spans="1:53" x14ac:dyDescent="0.25">
      <c r="A1133" s="309">
        <f t="shared" si="17"/>
        <v>2044791</v>
      </c>
      <c r="B1133" s="1" t="s">
        <v>2639</v>
      </c>
      <c r="C1133" s="1">
        <v>1144075154</v>
      </c>
      <c r="D1133" s="1">
        <v>144205</v>
      </c>
      <c r="E1133" s="1">
        <v>4</v>
      </c>
      <c r="F1133" s="1">
        <v>1.14407515410498E+18</v>
      </c>
      <c r="G1133" s="304">
        <v>44407</v>
      </c>
      <c r="H1133" s="304">
        <v>46598</v>
      </c>
      <c r="I1133" s="1">
        <v>0</v>
      </c>
      <c r="J1133" s="1">
        <v>1</v>
      </c>
      <c r="K1133" s="1">
        <v>3</v>
      </c>
      <c r="L1133" s="1">
        <v>30</v>
      </c>
      <c r="M1133" s="1">
        <v>2</v>
      </c>
      <c r="N1133" s="305">
        <v>18</v>
      </c>
      <c r="O1133" s="305">
        <v>19562</v>
      </c>
      <c r="P1133" s="2">
        <v>2098049</v>
      </c>
      <c r="Q1133" s="2">
        <v>48566</v>
      </c>
      <c r="R1133" s="2">
        <v>2044791</v>
      </c>
      <c r="S1133" s="1">
        <v>0</v>
      </c>
      <c r="T1133" s="1">
        <v>0</v>
      </c>
      <c r="U1133" s="1">
        <v>0</v>
      </c>
      <c r="W1133" s="1">
        <v>0</v>
      </c>
      <c r="X1133" s="1">
        <v>0</v>
      </c>
      <c r="Y1133" s="1">
        <v>0</v>
      </c>
      <c r="AB1133" s="304">
        <v>44483</v>
      </c>
      <c r="AC1133" s="1">
        <v>1</v>
      </c>
      <c r="AD1133" s="1" t="s">
        <v>3016</v>
      </c>
      <c r="AE1133" s="1">
        <v>1</v>
      </c>
      <c r="AF1133" s="1">
        <v>30</v>
      </c>
      <c r="AG1133" s="1">
        <v>0</v>
      </c>
      <c r="AH1133" s="1" t="s">
        <v>1454</v>
      </c>
      <c r="AI1133" s="1" t="s">
        <v>1454</v>
      </c>
      <c r="AJ1133" s="1" t="s">
        <v>1454</v>
      </c>
      <c r="AK1133" s="1" t="s">
        <v>1454</v>
      </c>
      <c r="AL1133" s="1" t="s">
        <v>1454</v>
      </c>
      <c r="AM1133" s="1" t="s">
        <v>1454</v>
      </c>
      <c r="AN1133" s="1">
        <v>1</v>
      </c>
      <c r="AO1133" s="1">
        <v>1</v>
      </c>
      <c r="AP1133" s="1" t="s">
        <v>3086</v>
      </c>
      <c r="AQ1133" s="1" t="s">
        <v>1454</v>
      </c>
      <c r="AR1133" s="2">
        <v>0</v>
      </c>
      <c r="AS1133" s="1" t="s">
        <v>3017</v>
      </c>
      <c r="AT1133" s="1">
        <v>44413</v>
      </c>
      <c r="AU1133" s="1">
        <v>0</v>
      </c>
      <c r="AV1133" s="1">
        <v>0</v>
      </c>
      <c r="AW1133" s="1">
        <v>0</v>
      </c>
      <c r="AX1133" s="1" t="s">
        <v>1454</v>
      </c>
      <c r="AY1133" s="1">
        <v>1</v>
      </c>
      <c r="AZ1133" s="304" t="s">
        <v>3089</v>
      </c>
      <c r="BA1133" s="1">
        <v>0</v>
      </c>
    </row>
    <row r="1134" spans="1:53" x14ac:dyDescent="0.25">
      <c r="A1134" s="309">
        <f t="shared" si="17"/>
        <v>2313650</v>
      </c>
      <c r="B1134" s="1" t="s">
        <v>2639</v>
      </c>
      <c r="C1134" s="1">
        <v>30238673</v>
      </c>
      <c r="D1134" s="1">
        <v>144105</v>
      </c>
      <c r="E1134" s="1">
        <v>4</v>
      </c>
      <c r="F1134" s="1">
        <v>3.02386731177884E+16</v>
      </c>
      <c r="G1134" s="304">
        <v>44102</v>
      </c>
      <c r="H1134" s="304">
        <v>45199</v>
      </c>
      <c r="I1134" s="1">
        <v>0</v>
      </c>
      <c r="J1134" s="1">
        <v>1</v>
      </c>
      <c r="K1134" s="1">
        <v>13</v>
      </c>
      <c r="L1134" s="1">
        <v>30</v>
      </c>
      <c r="M1134" s="1">
        <v>2</v>
      </c>
      <c r="N1134" s="305">
        <v>18</v>
      </c>
      <c r="O1134" s="305">
        <v>19562</v>
      </c>
      <c r="P1134" s="2">
        <v>5000000</v>
      </c>
      <c r="Q1134" s="2">
        <v>182270</v>
      </c>
      <c r="R1134" s="2">
        <v>3503838</v>
      </c>
      <c r="S1134" s="1">
        <v>0</v>
      </c>
      <c r="T1134" s="1">
        <v>0</v>
      </c>
      <c r="U1134" s="1">
        <v>0</v>
      </c>
      <c r="W1134" s="1">
        <v>0</v>
      </c>
      <c r="X1134" s="1">
        <v>0</v>
      </c>
      <c r="Y1134" s="1">
        <v>0</v>
      </c>
      <c r="AB1134" s="304">
        <v>44499</v>
      </c>
      <c r="AC1134" s="1">
        <v>1</v>
      </c>
      <c r="AD1134" s="1" t="s">
        <v>3016</v>
      </c>
      <c r="AE1134" s="1">
        <v>1</v>
      </c>
      <c r="AF1134" s="1">
        <v>30</v>
      </c>
      <c r="AG1134" s="1">
        <v>0</v>
      </c>
      <c r="AH1134" s="1" t="s">
        <v>1454</v>
      </c>
      <c r="AI1134" s="1" t="s">
        <v>1454</v>
      </c>
      <c r="AJ1134" s="1" t="s">
        <v>1454</v>
      </c>
      <c r="AK1134" s="1" t="s">
        <v>1454</v>
      </c>
      <c r="AL1134" s="1" t="s">
        <v>1454</v>
      </c>
      <c r="AM1134" s="1" t="s">
        <v>1454</v>
      </c>
      <c r="AN1134" s="1">
        <v>1</v>
      </c>
      <c r="AO1134" s="1">
        <v>1</v>
      </c>
      <c r="AP1134" s="1" t="s">
        <v>3086</v>
      </c>
      <c r="AQ1134" s="1" t="s">
        <v>1454</v>
      </c>
      <c r="AR1134" s="2">
        <v>1190188</v>
      </c>
      <c r="AS1134" s="1" t="s">
        <v>3026</v>
      </c>
      <c r="AT1134" s="1">
        <v>44102</v>
      </c>
      <c r="AU1134" s="1">
        <v>0</v>
      </c>
      <c r="AV1134" s="1">
        <v>0</v>
      </c>
      <c r="AW1134" s="1">
        <v>0</v>
      </c>
      <c r="AX1134" s="1" t="s">
        <v>1454</v>
      </c>
      <c r="AY1134" s="1">
        <v>0</v>
      </c>
      <c r="AZ1134" s="304" t="s">
        <v>3087</v>
      </c>
      <c r="BA1134" s="1">
        <v>0</v>
      </c>
    </row>
    <row r="1135" spans="1:53" x14ac:dyDescent="0.25">
      <c r="A1135" s="309">
        <f t="shared" si="17"/>
        <v>821606</v>
      </c>
      <c r="B1135" s="1" t="s">
        <v>2639</v>
      </c>
      <c r="C1135" s="1">
        <v>30238673</v>
      </c>
      <c r="D1135" s="1">
        <v>144105</v>
      </c>
      <c r="E1135" s="1">
        <v>4</v>
      </c>
      <c r="F1135" s="1">
        <v>3.02386731246888E+16</v>
      </c>
      <c r="G1135" s="304">
        <v>44230</v>
      </c>
      <c r="H1135" s="304">
        <v>44957</v>
      </c>
      <c r="I1135" s="1">
        <v>0</v>
      </c>
      <c r="J1135" s="1">
        <v>1</v>
      </c>
      <c r="K1135" s="1">
        <v>3</v>
      </c>
      <c r="L1135" s="1">
        <v>30</v>
      </c>
      <c r="M1135" s="1">
        <v>2</v>
      </c>
      <c r="N1135" s="305">
        <v>21.6</v>
      </c>
      <c r="O1135" s="305">
        <v>23872</v>
      </c>
      <c r="P1135" s="2">
        <v>1400000</v>
      </c>
      <c r="Q1135" s="2">
        <v>72768</v>
      </c>
      <c r="R1135" s="2">
        <v>1244256</v>
      </c>
      <c r="S1135" s="1">
        <v>0</v>
      </c>
      <c r="T1135" s="1">
        <v>0</v>
      </c>
      <c r="U1135" s="1">
        <v>0</v>
      </c>
      <c r="W1135" s="1">
        <v>0</v>
      </c>
      <c r="X1135" s="1">
        <v>0</v>
      </c>
      <c r="Y1135" s="1">
        <v>0</v>
      </c>
      <c r="AB1135" s="304">
        <v>44500</v>
      </c>
      <c r="AC1135" s="1">
        <v>1</v>
      </c>
      <c r="AD1135" s="1" t="s">
        <v>3016</v>
      </c>
      <c r="AE1135" s="1">
        <v>1</v>
      </c>
      <c r="AF1135" s="1">
        <v>30</v>
      </c>
      <c r="AG1135" s="1">
        <v>0</v>
      </c>
      <c r="AH1135" s="1" t="s">
        <v>1454</v>
      </c>
      <c r="AI1135" s="1" t="s">
        <v>1454</v>
      </c>
      <c r="AJ1135" s="1" t="s">
        <v>1454</v>
      </c>
      <c r="AK1135" s="1" t="s">
        <v>1454</v>
      </c>
      <c r="AL1135" s="1" t="s">
        <v>1454</v>
      </c>
      <c r="AM1135" s="1" t="s">
        <v>1454</v>
      </c>
      <c r="AN1135" s="1">
        <v>1</v>
      </c>
      <c r="AO1135" s="1">
        <v>1</v>
      </c>
      <c r="AP1135" s="1" t="s">
        <v>3086</v>
      </c>
      <c r="AQ1135" s="1" t="s">
        <v>1454</v>
      </c>
      <c r="AR1135" s="2">
        <v>422650</v>
      </c>
      <c r="AS1135" s="1" t="s">
        <v>3018</v>
      </c>
      <c r="AT1135" s="1">
        <v>44230</v>
      </c>
      <c r="AU1135" s="1">
        <v>0</v>
      </c>
      <c r="AV1135" s="1">
        <v>0</v>
      </c>
      <c r="AW1135" s="1">
        <v>0</v>
      </c>
      <c r="AX1135" s="1" t="s">
        <v>1454</v>
      </c>
      <c r="AY1135" s="1">
        <v>0</v>
      </c>
      <c r="AZ1135" s="304" t="s">
        <v>3087</v>
      </c>
      <c r="BA1135" s="1">
        <v>0</v>
      </c>
    </row>
    <row r="1136" spans="1:53" x14ac:dyDescent="0.25">
      <c r="A1136" s="309">
        <f t="shared" si="17"/>
        <v>1173340</v>
      </c>
      <c r="B1136" s="1" t="s">
        <v>2639</v>
      </c>
      <c r="C1136" s="1">
        <v>67022671</v>
      </c>
      <c r="D1136" s="1">
        <v>144225</v>
      </c>
      <c r="E1136" s="1">
        <v>4</v>
      </c>
      <c r="F1136" s="1">
        <v>6.7022671104984704E+16</v>
      </c>
      <c r="G1136" s="304">
        <v>43676</v>
      </c>
      <c r="H1136" s="304">
        <v>44438</v>
      </c>
      <c r="I1136" s="1">
        <v>420</v>
      </c>
      <c r="J1136" s="1">
        <v>1</v>
      </c>
      <c r="K1136" s="1">
        <v>13</v>
      </c>
      <c r="L1136" s="1">
        <v>30</v>
      </c>
      <c r="M1136" s="1">
        <v>2</v>
      </c>
      <c r="N1136" s="305">
        <v>20.399999999999999</v>
      </c>
      <c r="O1136" s="305">
        <v>22.42</v>
      </c>
      <c r="P1136" s="2">
        <v>2196248</v>
      </c>
      <c r="Q1136" s="2">
        <v>108907</v>
      </c>
      <c r="R1136" s="2">
        <v>1173340</v>
      </c>
      <c r="S1136" s="1">
        <v>55293</v>
      </c>
      <c r="T1136" s="1">
        <v>0</v>
      </c>
      <c r="U1136" s="1">
        <v>0</v>
      </c>
      <c r="W1136" s="1">
        <v>1173340</v>
      </c>
      <c r="X1136" s="1">
        <v>55293</v>
      </c>
      <c r="Y1136" s="1">
        <v>78688</v>
      </c>
      <c r="AB1136" s="304">
        <v>44034</v>
      </c>
      <c r="AC1136" s="1">
        <v>1</v>
      </c>
      <c r="AD1136" s="1" t="s">
        <v>3016</v>
      </c>
      <c r="AE1136" s="1">
        <v>1</v>
      </c>
      <c r="AF1136" s="1">
        <v>30</v>
      </c>
      <c r="AG1136" s="1">
        <v>1173340</v>
      </c>
      <c r="AH1136" s="1" t="s">
        <v>1454</v>
      </c>
      <c r="AI1136" s="1" t="s">
        <v>1454</v>
      </c>
      <c r="AJ1136" s="1" t="s">
        <v>1454</v>
      </c>
      <c r="AK1136" s="1" t="s">
        <v>1454</v>
      </c>
      <c r="AL1136" s="1" t="s">
        <v>1454</v>
      </c>
      <c r="AM1136" s="1" t="s">
        <v>1454</v>
      </c>
      <c r="AN1136" s="1">
        <v>1</v>
      </c>
      <c r="AO1136" s="1">
        <v>1</v>
      </c>
      <c r="AP1136" s="1" t="s">
        <v>3086</v>
      </c>
      <c r="AQ1136" s="1" t="s">
        <v>1454</v>
      </c>
      <c r="AR1136" s="2">
        <v>0</v>
      </c>
      <c r="AS1136" s="1" t="s">
        <v>3017</v>
      </c>
      <c r="AT1136" s="1">
        <v>43683</v>
      </c>
      <c r="AU1136" s="1">
        <v>0</v>
      </c>
      <c r="AV1136" s="1">
        <v>0</v>
      </c>
      <c r="AW1136" s="1">
        <v>0</v>
      </c>
      <c r="AX1136" s="1" t="s">
        <v>1454</v>
      </c>
      <c r="AY1136" s="1">
        <v>1</v>
      </c>
      <c r="AZ1136" s="304" t="s">
        <v>3089</v>
      </c>
      <c r="BA1136" s="1">
        <v>0</v>
      </c>
    </row>
    <row r="1137" spans="1:53" x14ac:dyDescent="0.25">
      <c r="A1137" s="309">
        <f t="shared" si="17"/>
        <v>660922</v>
      </c>
      <c r="B1137" s="1" t="s">
        <v>2639</v>
      </c>
      <c r="C1137" s="1">
        <v>42150262</v>
      </c>
      <c r="D1137" s="1">
        <v>144215</v>
      </c>
      <c r="E1137" s="1">
        <v>4</v>
      </c>
      <c r="F1137" s="1">
        <v>4.2150262104980704E+16</v>
      </c>
      <c r="G1137" s="304">
        <v>43676</v>
      </c>
      <c r="H1137" s="304">
        <v>44711</v>
      </c>
      <c r="I1137" s="1">
        <v>90</v>
      </c>
      <c r="J1137" s="1">
        <v>1</v>
      </c>
      <c r="K1137" s="1">
        <v>23</v>
      </c>
      <c r="L1137" s="1">
        <v>30</v>
      </c>
      <c r="M1137" s="1">
        <v>2</v>
      </c>
      <c r="N1137" s="305">
        <v>15.6</v>
      </c>
      <c r="O1137" s="305">
        <v>16765</v>
      </c>
      <c r="P1137" s="2">
        <v>1768577</v>
      </c>
      <c r="Q1137" s="2">
        <v>64959</v>
      </c>
      <c r="R1137" s="2">
        <v>660922</v>
      </c>
      <c r="S1137" s="1">
        <v>23574</v>
      </c>
      <c r="T1137" s="1">
        <v>0</v>
      </c>
      <c r="U1137" s="1">
        <v>0</v>
      </c>
      <c r="W1137" s="1">
        <v>66092</v>
      </c>
      <c r="X1137" s="1">
        <v>23574</v>
      </c>
      <c r="Y1137" s="1">
        <v>6371</v>
      </c>
      <c r="AB1137" s="304">
        <v>44500</v>
      </c>
      <c r="AC1137" s="1">
        <v>1</v>
      </c>
      <c r="AD1137" s="1" t="s">
        <v>3016</v>
      </c>
      <c r="AE1137" s="1">
        <v>1</v>
      </c>
      <c r="AF1137" s="1">
        <v>30</v>
      </c>
      <c r="AG1137" s="1">
        <v>170832</v>
      </c>
      <c r="AH1137" s="1" t="s">
        <v>1454</v>
      </c>
      <c r="AI1137" s="1" t="s">
        <v>1454</v>
      </c>
      <c r="AJ1137" s="1" t="s">
        <v>1454</v>
      </c>
      <c r="AK1137" s="1" t="s">
        <v>1454</v>
      </c>
      <c r="AL1137" s="1" t="s">
        <v>1454</v>
      </c>
      <c r="AM1137" s="1" t="s">
        <v>1454</v>
      </c>
      <c r="AN1137" s="1">
        <v>1</v>
      </c>
      <c r="AO1137" s="1">
        <v>1</v>
      </c>
      <c r="AP1137" s="1" t="s">
        <v>3086</v>
      </c>
      <c r="AQ1137" s="1" t="s">
        <v>1454</v>
      </c>
      <c r="AR1137" s="2">
        <v>0</v>
      </c>
      <c r="AS1137" s="1" t="s">
        <v>3017</v>
      </c>
      <c r="AT1137" s="1">
        <v>43683</v>
      </c>
      <c r="AU1137" s="1">
        <v>0</v>
      </c>
      <c r="AV1137" s="1">
        <v>0</v>
      </c>
      <c r="AW1137" s="1">
        <v>0</v>
      </c>
      <c r="AX1137" s="1" t="s">
        <v>1454</v>
      </c>
      <c r="AY1137" s="1">
        <v>1</v>
      </c>
      <c r="AZ1137" s="304" t="s">
        <v>3089</v>
      </c>
      <c r="BA1137" s="1">
        <v>0</v>
      </c>
    </row>
    <row r="1138" spans="1:53" x14ac:dyDescent="0.25">
      <c r="A1138" s="309">
        <f t="shared" si="17"/>
        <v>675658</v>
      </c>
      <c r="B1138" s="1" t="s">
        <v>2639</v>
      </c>
      <c r="C1138" s="1">
        <v>14797200</v>
      </c>
      <c r="D1138" s="1">
        <v>144205</v>
      </c>
      <c r="E1138" s="1">
        <v>4</v>
      </c>
      <c r="F1138" s="1">
        <v>1.47972001049859E+16</v>
      </c>
      <c r="G1138" s="304">
        <v>43676</v>
      </c>
      <c r="H1138" s="304">
        <v>44711</v>
      </c>
      <c r="I1138" s="1">
        <v>0</v>
      </c>
      <c r="J1138" s="1">
        <v>1</v>
      </c>
      <c r="K1138" s="1">
        <v>27</v>
      </c>
      <c r="L1138" s="1">
        <v>30</v>
      </c>
      <c r="M1138" s="1">
        <v>2</v>
      </c>
      <c r="N1138" s="305">
        <v>20.399999999999999</v>
      </c>
      <c r="O1138" s="305">
        <v>22.42</v>
      </c>
      <c r="P1138" s="2">
        <v>2782928</v>
      </c>
      <c r="Q1138" s="2">
        <v>108888</v>
      </c>
      <c r="R1138" s="2">
        <v>675658</v>
      </c>
      <c r="S1138" s="1">
        <v>11486</v>
      </c>
      <c r="T1138" s="1">
        <v>0</v>
      </c>
      <c r="U1138" s="1">
        <v>0</v>
      </c>
      <c r="W1138" s="1">
        <v>0</v>
      </c>
      <c r="X1138" s="1">
        <v>0</v>
      </c>
      <c r="Y1138" s="1">
        <v>0</v>
      </c>
      <c r="AB1138" s="304">
        <v>44467</v>
      </c>
      <c r="AC1138" s="1">
        <v>1</v>
      </c>
      <c r="AD1138" s="1" t="s">
        <v>3016</v>
      </c>
      <c r="AE1138" s="1">
        <v>1</v>
      </c>
      <c r="AF1138" s="1">
        <v>30</v>
      </c>
      <c r="AG1138" s="1">
        <v>0</v>
      </c>
      <c r="AH1138" s="1" t="s">
        <v>1454</v>
      </c>
      <c r="AI1138" s="1" t="s">
        <v>1454</v>
      </c>
      <c r="AJ1138" s="1" t="s">
        <v>1454</v>
      </c>
      <c r="AK1138" s="1" t="s">
        <v>1454</v>
      </c>
      <c r="AL1138" s="1" t="s">
        <v>1454</v>
      </c>
      <c r="AM1138" s="1" t="s">
        <v>1454</v>
      </c>
      <c r="AN1138" s="1">
        <v>1</v>
      </c>
      <c r="AO1138" s="1">
        <v>1</v>
      </c>
      <c r="AP1138" s="1" t="s">
        <v>3086</v>
      </c>
      <c r="AQ1138" s="1" t="s">
        <v>1454</v>
      </c>
      <c r="AR1138" s="2">
        <v>0</v>
      </c>
      <c r="AS1138" s="1" t="s">
        <v>3017</v>
      </c>
      <c r="AT1138" s="1">
        <v>43683</v>
      </c>
      <c r="AU1138" s="1">
        <v>0</v>
      </c>
      <c r="AV1138" s="1">
        <v>0</v>
      </c>
      <c r="AW1138" s="1">
        <v>0</v>
      </c>
      <c r="AX1138" s="1" t="s">
        <v>1454</v>
      </c>
      <c r="AY1138" s="1">
        <v>1</v>
      </c>
      <c r="AZ1138" s="304" t="s">
        <v>3089</v>
      </c>
      <c r="BA1138" s="1">
        <v>0</v>
      </c>
    </row>
    <row r="1139" spans="1:53" x14ac:dyDescent="0.25">
      <c r="A1139" s="309">
        <f t="shared" si="17"/>
        <v>290700</v>
      </c>
      <c r="B1139" s="1" t="s">
        <v>2639</v>
      </c>
      <c r="C1139" s="1">
        <v>1143872532</v>
      </c>
      <c r="D1139" s="1">
        <v>144105</v>
      </c>
      <c r="E1139" s="1">
        <v>4</v>
      </c>
      <c r="F1139" s="1">
        <v>1.1438725321246799E+18</v>
      </c>
      <c r="G1139" s="304">
        <v>44337</v>
      </c>
      <c r="H1139" s="304">
        <v>44591</v>
      </c>
      <c r="I1139" s="1">
        <v>0</v>
      </c>
      <c r="J1139" s="1">
        <v>1</v>
      </c>
      <c r="K1139" s="1">
        <v>2</v>
      </c>
      <c r="L1139" s="1">
        <v>30</v>
      </c>
      <c r="M1139" s="1">
        <v>2</v>
      </c>
      <c r="N1139" s="305">
        <v>19.2</v>
      </c>
      <c r="O1139" s="305">
        <v>20983</v>
      </c>
      <c r="P1139" s="2">
        <v>600000</v>
      </c>
      <c r="Q1139" s="2">
        <v>80675</v>
      </c>
      <c r="R1139" s="2">
        <v>437554</v>
      </c>
      <c r="S1139" s="1">
        <v>0</v>
      </c>
      <c r="T1139" s="1">
        <v>0</v>
      </c>
      <c r="U1139" s="1">
        <v>0</v>
      </c>
      <c r="W1139" s="1">
        <v>0</v>
      </c>
      <c r="X1139" s="1">
        <v>0</v>
      </c>
      <c r="Y1139" s="1">
        <v>0</v>
      </c>
      <c r="AB1139" s="304">
        <v>44499</v>
      </c>
      <c r="AC1139" s="1">
        <v>1</v>
      </c>
      <c r="AD1139" s="1" t="s">
        <v>3016</v>
      </c>
      <c r="AE1139" s="1">
        <v>1</v>
      </c>
      <c r="AF1139" s="1">
        <v>30</v>
      </c>
      <c r="AG1139" s="1">
        <v>0</v>
      </c>
      <c r="AH1139" s="1" t="s">
        <v>1454</v>
      </c>
      <c r="AI1139" s="1" t="s">
        <v>1454</v>
      </c>
      <c r="AJ1139" s="1" t="s">
        <v>1454</v>
      </c>
      <c r="AK1139" s="1" t="s">
        <v>1454</v>
      </c>
      <c r="AL1139" s="1" t="s">
        <v>1454</v>
      </c>
      <c r="AM1139" s="1" t="s">
        <v>1454</v>
      </c>
      <c r="AN1139" s="1">
        <v>1</v>
      </c>
      <c r="AO1139" s="1">
        <v>1</v>
      </c>
      <c r="AP1139" s="1" t="s">
        <v>3086</v>
      </c>
      <c r="AQ1139" s="1" t="s">
        <v>1454</v>
      </c>
      <c r="AR1139" s="2">
        <v>146854</v>
      </c>
      <c r="AS1139" s="1" t="s">
        <v>3018</v>
      </c>
      <c r="AT1139" s="1">
        <v>44336</v>
      </c>
      <c r="AU1139" s="1">
        <v>0</v>
      </c>
      <c r="AV1139" s="1">
        <v>0</v>
      </c>
      <c r="AW1139" s="1">
        <v>0</v>
      </c>
      <c r="AX1139" s="1" t="s">
        <v>1454</v>
      </c>
      <c r="AY1139" s="1">
        <v>900771349</v>
      </c>
      <c r="AZ1139" s="304" t="s">
        <v>3041</v>
      </c>
      <c r="BA1139" s="1">
        <v>0</v>
      </c>
    </row>
    <row r="1140" spans="1:53" x14ac:dyDescent="0.25">
      <c r="A1140" s="309">
        <f t="shared" si="17"/>
        <v>2481946</v>
      </c>
      <c r="B1140" s="1" t="s">
        <v>2639</v>
      </c>
      <c r="C1140" s="1">
        <v>1143872532</v>
      </c>
      <c r="D1140" s="1">
        <v>144105</v>
      </c>
      <c r="E1140" s="1">
        <v>4</v>
      </c>
      <c r="F1140" s="1">
        <v>1.14387253221038E+18</v>
      </c>
      <c r="G1140" s="304">
        <v>44075</v>
      </c>
      <c r="H1140" s="304">
        <v>46264</v>
      </c>
      <c r="I1140" s="1">
        <v>0</v>
      </c>
      <c r="J1140" s="1">
        <v>1</v>
      </c>
      <c r="K1140" s="1">
        <v>14</v>
      </c>
      <c r="L1140" s="1">
        <v>30</v>
      </c>
      <c r="M1140" s="1">
        <v>2</v>
      </c>
      <c r="N1140" s="305">
        <v>18</v>
      </c>
      <c r="O1140" s="305">
        <v>19562</v>
      </c>
      <c r="P1140" s="2">
        <v>4200000</v>
      </c>
      <c r="Q1140" s="2">
        <v>103051</v>
      </c>
      <c r="R1140" s="2">
        <v>3735766</v>
      </c>
      <c r="S1140" s="1">
        <v>0</v>
      </c>
      <c r="T1140" s="1">
        <v>0</v>
      </c>
      <c r="U1140" s="1">
        <v>0</v>
      </c>
      <c r="W1140" s="1">
        <v>0</v>
      </c>
      <c r="X1140" s="1">
        <v>0</v>
      </c>
      <c r="Y1140" s="1">
        <v>0</v>
      </c>
      <c r="AB1140" s="304">
        <v>44499</v>
      </c>
      <c r="AC1140" s="1">
        <v>1</v>
      </c>
      <c r="AD1140" s="1" t="s">
        <v>3016</v>
      </c>
      <c r="AE1140" s="1">
        <v>1</v>
      </c>
      <c r="AF1140" s="1">
        <v>30</v>
      </c>
      <c r="AG1140" s="1">
        <v>0</v>
      </c>
      <c r="AH1140" s="1" t="s">
        <v>1454</v>
      </c>
      <c r="AI1140" s="1" t="s">
        <v>1454</v>
      </c>
      <c r="AJ1140" s="1" t="s">
        <v>1454</v>
      </c>
      <c r="AK1140" s="1" t="s">
        <v>1454</v>
      </c>
      <c r="AL1140" s="1" t="s">
        <v>1454</v>
      </c>
      <c r="AM1140" s="1" t="s">
        <v>1454</v>
      </c>
      <c r="AN1140" s="1">
        <v>1</v>
      </c>
      <c r="AO1140" s="1">
        <v>1</v>
      </c>
      <c r="AP1140" s="1" t="s">
        <v>3086</v>
      </c>
      <c r="AQ1140" s="1" t="s">
        <v>1454</v>
      </c>
      <c r="AR1140" s="2">
        <v>1253820</v>
      </c>
      <c r="AS1140" s="1" t="s">
        <v>3023</v>
      </c>
      <c r="AT1140" s="1">
        <v>44075</v>
      </c>
      <c r="AU1140" s="1">
        <v>0</v>
      </c>
      <c r="AV1140" s="1">
        <v>0</v>
      </c>
      <c r="AW1140" s="1">
        <v>0</v>
      </c>
      <c r="AX1140" s="1" t="s">
        <v>1454</v>
      </c>
      <c r="AY1140" s="1">
        <v>900771349</v>
      </c>
      <c r="AZ1140" s="304" t="s">
        <v>3041</v>
      </c>
      <c r="BA1140" s="1">
        <v>0</v>
      </c>
    </row>
    <row r="1141" spans="1:53" x14ac:dyDescent="0.25">
      <c r="A1141" s="309">
        <f t="shared" si="17"/>
        <v>0</v>
      </c>
      <c r="B1141" s="1" t="s">
        <v>2639</v>
      </c>
      <c r="C1141" s="1">
        <v>1113517422</v>
      </c>
      <c r="D1141" s="1">
        <v>144105</v>
      </c>
      <c r="E1141" s="1">
        <v>4</v>
      </c>
      <c r="F1141" s="1">
        <v>1.11351742212038E+18</v>
      </c>
      <c r="G1141" s="304">
        <v>43971</v>
      </c>
      <c r="H1141" s="304">
        <v>45076</v>
      </c>
      <c r="I1141" s="1">
        <v>30</v>
      </c>
      <c r="J1141" s="1">
        <v>1</v>
      </c>
      <c r="K1141" s="1">
        <v>14</v>
      </c>
      <c r="L1141" s="1">
        <v>30</v>
      </c>
      <c r="M1141" s="1">
        <v>2</v>
      </c>
      <c r="N1141" s="305">
        <v>18</v>
      </c>
      <c r="O1141" s="305">
        <v>19562</v>
      </c>
      <c r="P1141" s="2">
        <v>1500000</v>
      </c>
      <c r="Q1141" s="2">
        <v>54446</v>
      </c>
      <c r="R1141" s="2">
        <v>1011205</v>
      </c>
      <c r="S1141" s="1">
        <v>29751</v>
      </c>
      <c r="T1141" s="1">
        <v>0</v>
      </c>
      <c r="U1141" s="1">
        <v>0</v>
      </c>
      <c r="W1141" s="1">
        <v>0</v>
      </c>
      <c r="X1141" s="1">
        <v>0</v>
      </c>
      <c r="Y1141" s="1">
        <v>0</v>
      </c>
      <c r="AB1141" s="304">
        <v>44499</v>
      </c>
      <c r="AC1141" s="1">
        <v>1</v>
      </c>
      <c r="AD1141" s="1" t="s">
        <v>3016</v>
      </c>
      <c r="AE1141" s="1">
        <v>1</v>
      </c>
      <c r="AF1141" s="1">
        <v>30</v>
      </c>
      <c r="AG1141" s="1">
        <v>39035</v>
      </c>
      <c r="AH1141" s="1" t="s">
        <v>1454</v>
      </c>
      <c r="AI1141" s="1" t="s">
        <v>1454</v>
      </c>
      <c r="AJ1141" s="1" t="s">
        <v>1454</v>
      </c>
      <c r="AK1141" s="1" t="s">
        <v>1454</v>
      </c>
      <c r="AL1141" s="1" t="s">
        <v>1454</v>
      </c>
      <c r="AM1141" s="1" t="s">
        <v>1454</v>
      </c>
      <c r="AN1141" s="1">
        <v>1</v>
      </c>
      <c r="AO1141" s="1">
        <v>1</v>
      </c>
      <c r="AP1141" s="1" t="s">
        <v>3086</v>
      </c>
      <c r="AQ1141" s="1" t="s">
        <v>1454</v>
      </c>
      <c r="AR1141" s="2">
        <v>1255653</v>
      </c>
      <c r="AS1141" s="1" t="s">
        <v>3021</v>
      </c>
      <c r="AT1141" s="1">
        <v>43971</v>
      </c>
      <c r="AU1141" s="1">
        <v>0</v>
      </c>
      <c r="AV1141" s="1">
        <v>0</v>
      </c>
      <c r="AW1141" s="1">
        <v>0</v>
      </c>
      <c r="AX1141" s="1" t="s">
        <v>1454</v>
      </c>
      <c r="AY1141" s="1">
        <v>900771349</v>
      </c>
      <c r="AZ1141" s="1" t="s">
        <v>3041</v>
      </c>
      <c r="BA1141" s="1">
        <v>0</v>
      </c>
    </row>
    <row r="1142" spans="1:53" x14ac:dyDescent="0.25">
      <c r="A1142" s="309">
        <f t="shared" si="17"/>
        <v>1307235</v>
      </c>
      <c r="B1142" s="1" t="s">
        <v>2639</v>
      </c>
      <c r="C1142" s="1">
        <v>67029116</v>
      </c>
      <c r="D1142" s="1">
        <v>144105</v>
      </c>
      <c r="E1142" s="1">
        <v>4</v>
      </c>
      <c r="F1142" s="1">
        <v>6.7029116120389296E+16</v>
      </c>
      <c r="G1142" s="304">
        <v>44392</v>
      </c>
      <c r="H1142" s="304">
        <v>45473</v>
      </c>
      <c r="I1142" s="1">
        <v>0</v>
      </c>
      <c r="J1142" s="1">
        <v>1</v>
      </c>
      <c r="K1142" s="1">
        <v>4</v>
      </c>
      <c r="L1142" s="1">
        <v>30</v>
      </c>
      <c r="M1142" s="1">
        <v>2</v>
      </c>
      <c r="N1142" s="305">
        <v>15.6</v>
      </c>
      <c r="O1142" s="305">
        <v>16765</v>
      </c>
      <c r="P1142" s="2">
        <v>2000000</v>
      </c>
      <c r="Q1142" s="2">
        <v>70512</v>
      </c>
      <c r="R1142" s="2">
        <v>1822395</v>
      </c>
      <c r="S1142" s="1">
        <v>0</v>
      </c>
      <c r="T1142" s="1">
        <v>0</v>
      </c>
      <c r="U1142" s="1">
        <v>0</v>
      </c>
      <c r="W1142" s="1">
        <v>0</v>
      </c>
      <c r="X1142" s="1">
        <v>0</v>
      </c>
      <c r="Y1142" s="1">
        <v>0</v>
      </c>
      <c r="AB1142" s="304">
        <v>44499</v>
      </c>
      <c r="AC1142" s="1">
        <v>1</v>
      </c>
      <c r="AD1142" s="1" t="s">
        <v>3016</v>
      </c>
      <c r="AE1142" s="1">
        <v>1</v>
      </c>
      <c r="AF1142" s="1">
        <v>30</v>
      </c>
      <c r="AG1142" s="1">
        <v>0</v>
      </c>
      <c r="AH1142" s="1" t="s">
        <v>1454</v>
      </c>
      <c r="AI1142" s="1" t="s">
        <v>1454</v>
      </c>
      <c r="AJ1142" s="1" t="s">
        <v>1454</v>
      </c>
      <c r="AK1142" s="1" t="s">
        <v>1454</v>
      </c>
      <c r="AL1142" s="1" t="s">
        <v>1454</v>
      </c>
      <c r="AM1142" s="1" t="s">
        <v>1454</v>
      </c>
      <c r="AN1142" s="1">
        <v>1</v>
      </c>
      <c r="AO1142" s="1">
        <v>1</v>
      </c>
      <c r="AP1142" s="1" t="s">
        <v>3086</v>
      </c>
      <c r="AQ1142" s="1" t="s">
        <v>1454</v>
      </c>
      <c r="AR1142" s="2">
        <v>515160</v>
      </c>
      <c r="AS1142" s="1" t="s">
        <v>3021</v>
      </c>
      <c r="AT1142" s="1">
        <v>44392</v>
      </c>
      <c r="AU1142" s="1">
        <v>0</v>
      </c>
      <c r="AV1142" s="1">
        <v>0</v>
      </c>
      <c r="AW1142" s="1">
        <v>0</v>
      </c>
      <c r="AX1142" s="1" t="s">
        <v>1454</v>
      </c>
      <c r="AY1142" s="1">
        <v>900891513</v>
      </c>
      <c r="AZ1142" s="1" t="s">
        <v>3032</v>
      </c>
      <c r="BA1142" s="1">
        <v>0</v>
      </c>
    </row>
    <row r="1143" spans="1:53" x14ac:dyDescent="0.25">
      <c r="A1143" s="309">
        <f t="shared" si="17"/>
        <v>814405</v>
      </c>
      <c r="B1143" s="1" t="s">
        <v>2639</v>
      </c>
      <c r="C1143" s="1">
        <v>1144193435</v>
      </c>
      <c r="D1143" s="1">
        <v>144205</v>
      </c>
      <c r="E1143" s="1">
        <v>4</v>
      </c>
      <c r="F1143" s="1">
        <v>1.14419343510498E+18</v>
      </c>
      <c r="G1143" s="304">
        <v>43797</v>
      </c>
      <c r="H1143" s="304">
        <v>44834</v>
      </c>
      <c r="I1143" s="1">
        <v>30</v>
      </c>
      <c r="J1143" s="1">
        <v>1</v>
      </c>
      <c r="K1143" s="1">
        <v>21</v>
      </c>
      <c r="L1143" s="1">
        <v>30</v>
      </c>
      <c r="M1143" s="1">
        <v>2</v>
      </c>
      <c r="N1143" s="305">
        <v>20.399999999999999</v>
      </c>
      <c r="O1143" s="305">
        <v>22.42</v>
      </c>
      <c r="P1143" s="2">
        <v>1801179</v>
      </c>
      <c r="Q1143" s="2">
        <v>70475</v>
      </c>
      <c r="R1143" s="2">
        <v>814405</v>
      </c>
      <c r="S1143" s="1">
        <v>26731</v>
      </c>
      <c r="T1143" s="1">
        <v>0</v>
      </c>
      <c r="U1143" s="1">
        <v>0</v>
      </c>
      <c r="W1143" s="1">
        <v>0</v>
      </c>
      <c r="X1143" s="1">
        <v>0</v>
      </c>
      <c r="Y1143" s="1">
        <v>0</v>
      </c>
      <c r="AB1143" s="304">
        <v>44500</v>
      </c>
      <c r="AC1143" s="1">
        <v>1</v>
      </c>
      <c r="AD1143" s="1" t="s">
        <v>3016</v>
      </c>
      <c r="AE1143" s="1">
        <v>1</v>
      </c>
      <c r="AF1143" s="1">
        <v>30</v>
      </c>
      <c r="AG1143" s="1">
        <v>56418</v>
      </c>
      <c r="AH1143" s="1" t="s">
        <v>1454</v>
      </c>
      <c r="AI1143" s="1" t="s">
        <v>1454</v>
      </c>
      <c r="AJ1143" s="1" t="s">
        <v>1454</v>
      </c>
      <c r="AK1143" s="1" t="s">
        <v>1454</v>
      </c>
      <c r="AL1143" s="1" t="s">
        <v>1454</v>
      </c>
      <c r="AM1143" s="1" t="s">
        <v>1454</v>
      </c>
      <c r="AN1143" s="1">
        <v>1</v>
      </c>
      <c r="AO1143" s="1">
        <v>1</v>
      </c>
      <c r="AP1143" s="1" t="s">
        <v>3086</v>
      </c>
      <c r="AQ1143" s="1" t="s">
        <v>1454</v>
      </c>
      <c r="AR1143" s="2">
        <v>0</v>
      </c>
      <c r="AS1143" s="1" t="s">
        <v>3017</v>
      </c>
      <c r="AT1143" s="1">
        <v>43804</v>
      </c>
      <c r="AU1143" s="1">
        <v>0</v>
      </c>
      <c r="AV1143" s="1">
        <v>0</v>
      </c>
      <c r="AW1143" s="1">
        <v>0</v>
      </c>
      <c r="AX1143" s="1" t="s">
        <v>1454</v>
      </c>
      <c r="AY1143" s="1">
        <v>1</v>
      </c>
      <c r="AZ1143" s="1" t="s">
        <v>3089</v>
      </c>
      <c r="BA1143" s="1">
        <v>0</v>
      </c>
    </row>
    <row r="1144" spans="1:53" x14ac:dyDescent="0.25">
      <c r="A1144" s="309">
        <f t="shared" si="17"/>
        <v>5109440</v>
      </c>
      <c r="B1144" s="1" t="s">
        <v>2639</v>
      </c>
      <c r="C1144" s="1">
        <v>31629159</v>
      </c>
      <c r="D1144" s="1">
        <v>144205</v>
      </c>
      <c r="E1144" s="1">
        <v>4</v>
      </c>
      <c r="F1144" s="1">
        <v>3.16291591049869E+16</v>
      </c>
      <c r="G1144" s="304">
        <v>43797</v>
      </c>
      <c r="H1144" s="304">
        <v>45960</v>
      </c>
      <c r="I1144" s="1">
        <v>30</v>
      </c>
      <c r="J1144" s="1">
        <v>1</v>
      </c>
      <c r="K1144" s="1">
        <v>21</v>
      </c>
      <c r="L1144" s="1">
        <v>30</v>
      </c>
      <c r="M1144" s="1">
        <v>2</v>
      </c>
      <c r="N1144" s="1">
        <v>18</v>
      </c>
      <c r="O1144" s="1">
        <v>19562</v>
      </c>
      <c r="P1144" s="2">
        <v>6377709</v>
      </c>
      <c r="Q1144" s="2">
        <v>147730</v>
      </c>
      <c r="R1144" s="2">
        <v>5109440</v>
      </c>
      <c r="S1144" s="1">
        <v>76075</v>
      </c>
      <c r="T1144" s="1">
        <v>0</v>
      </c>
      <c r="U1144" s="1">
        <v>0</v>
      </c>
      <c r="W1144" s="1">
        <v>0</v>
      </c>
      <c r="X1144" s="1">
        <v>0</v>
      </c>
      <c r="Y1144" s="1">
        <v>0</v>
      </c>
      <c r="AB1144" s="304">
        <v>44500</v>
      </c>
      <c r="AC1144" s="1">
        <v>1</v>
      </c>
      <c r="AD1144" s="1" t="s">
        <v>3016</v>
      </c>
      <c r="AE1144" s="1">
        <v>1</v>
      </c>
      <c r="AF1144" s="1">
        <v>30</v>
      </c>
      <c r="AG1144" s="1">
        <v>37778</v>
      </c>
      <c r="AH1144" s="1" t="s">
        <v>1454</v>
      </c>
      <c r="AI1144" s="1" t="s">
        <v>1454</v>
      </c>
      <c r="AJ1144" s="1" t="s">
        <v>1454</v>
      </c>
      <c r="AK1144" s="1" t="s">
        <v>1454</v>
      </c>
      <c r="AL1144" s="1" t="s">
        <v>1454</v>
      </c>
      <c r="AM1144" s="1" t="s">
        <v>1454</v>
      </c>
      <c r="AN1144" s="1">
        <v>1</v>
      </c>
      <c r="AO1144" s="1">
        <v>1</v>
      </c>
      <c r="AP1144" s="1" t="s">
        <v>3086</v>
      </c>
      <c r="AQ1144" s="1" t="s">
        <v>1454</v>
      </c>
      <c r="AR1144" s="2">
        <v>0</v>
      </c>
      <c r="AS1144" s="1" t="s">
        <v>3017</v>
      </c>
      <c r="AT1144" s="1">
        <v>43804</v>
      </c>
      <c r="AU1144" s="1">
        <v>0</v>
      </c>
      <c r="AV1144" s="1">
        <v>0</v>
      </c>
      <c r="AW1144" s="1">
        <v>0</v>
      </c>
      <c r="AX1144" s="1" t="s">
        <v>1454</v>
      </c>
      <c r="AY1144" s="1">
        <v>1</v>
      </c>
      <c r="AZ1144" s="1" t="s">
        <v>3089</v>
      </c>
      <c r="BA1144" s="1">
        <v>0</v>
      </c>
    </row>
    <row r="1145" spans="1:53" x14ac:dyDescent="0.25">
      <c r="A1145" s="309">
        <f t="shared" si="17"/>
        <v>424345</v>
      </c>
      <c r="B1145" s="1" t="s">
        <v>2639</v>
      </c>
      <c r="C1145" s="1">
        <v>31629159</v>
      </c>
      <c r="D1145" s="1">
        <v>144205</v>
      </c>
      <c r="E1145" s="1">
        <v>4</v>
      </c>
      <c r="F1145" s="1">
        <v>3.16291591049858E+16</v>
      </c>
      <c r="G1145" s="304">
        <v>43797</v>
      </c>
      <c r="H1145" s="304">
        <v>44681</v>
      </c>
      <c r="I1145" s="1">
        <v>0</v>
      </c>
      <c r="J1145" s="1">
        <v>1</v>
      </c>
      <c r="K1145" s="1">
        <v>24</v>
      </c>
      <c r="L1145" s="1">
        <v>30</v>
      </c>
      <c r="M1145" s="1">
        <v>2</v>
      </c>
      <c r="N1145" s="1">
        <v>19.8</v>
      </c>
      <c r="O1145" s="1">
        <v>21699</v>
      </c>
      <c r="P1145" s="2">
        <v>2240817</v>
      </c>
      <c r="Q1145" s="2">
        <v>98196</v>
      </c>
      <c r="R1145" s="2">
        <v>424345</v>
      </c>
      <c r="S1145" s="1">
        <v>7002</v>
      </c>
      <c r="T1145" s="1">
        <v>0</v>
      </c>
      <c r="U1145" s="1">
        <v>0</v>
      </c>
      <c r="W1145" s="1">
        <v>0</v>
      </c>
      <c r="X1145" s="1">
        <v>0</v>
      </c>
      <c r="Y1145" s="1">
        <v>0</v>
      </c>
      <c r="AB1145" s="304">
        <v>44500</v>
      </c>
      <c r="AC1145" s="1">
        <v>1</v>
      </c>
      <c r="AD1145" s="1" t="s">
        <v>3016</v>
      </c>
      <c r="AE1145" s="1">
        <v>1</v>
      </c>
      <c r="AF1145" s="1">
        <v>30</v>
      </c>
      <c r="AG1145" s="1">
        <v>0</v>
      </c>
      <c r="AH1145" s="1" t="s">
        <v>1454</v>
      </c>
      <c r="AI1145" s="1" t="s">
        <v>1454</v>
      </c>
      <c r="AJ1145" s="1" t="s">
        <v>1454</v>
      </c>
      <c r="AK1145" s="1" t="s">
        <v>1454</v>
      </c>
      <c r="AL1145" s="1" t="s">
        <v>1454</v>
      </c>
      <c r="AM1145" s="1" t="s">
        <v>1454</v>
      </c>
      <c r="AN1145" s="1">
        <v>1</v>
      </c>
      <c r="AO1145" s="1">
        <v>1</v>
      </c>
      <c r="AP1145" s="1" t="s">
        <v>3086</v>
      </c>
      <c r="AQ1145" s="1" t="s">
        <v>1454</v>
      </c>
      <c r="AR1145" s="2">
        <v>0</v>
      </c>
      <c r="AS1145" s="1" t="s">
        <v>3017</v>
      </c>
      <c r="AT1145" s="1">
        <v>43804</v>
      </c>
      <c r="AU1145" s="1">
        <v>0</v>
      </c>
      <c r="AV1145" s="1">
        <v>0</v>
      </c>
      <c r="AW1145" s="1">
        <v>0</v>
      </c>
      <c r="AX1145" s="1" t="s">
        <v>1454</v>
      </c>
      <c r="AY1145" s="1">
        <v>1</v>
      </c>
      <c r="AZ1145" s="1" t="s">
        <v>3089</v>
      </c>
      <c r="BA1145" s="1">
        <v>0</v>
      </c>
    </row>
    <row r="1146" spans="1:53" x14ac:dyDescent="0.25">
      <c r="A1146" s="309">
        <f t="shared" si="17"/>
        <v>4573428</v>
      </c>
      <c r="B1146" s="1" t="s">
        <v>2639</v>
      </c>
      <c r="C1146" s="1">
        <v>52287745</v>
      </c>
      <c r="D1146" s="1">
        <v>144105</v>
      </c>
      <c r="E1146" s="1">
        <v>4</v>
      </c>
      <c r="F1146" s="1">
        <v>5.22877451203894E+16</v>
      </c>
      <c r="G1146" s="304">
        <v>44441</v>
      </c>
      <c r="H1146" s="304">
        <v>46264</v>
      </c>
      <c r="I1146" s="1">
        <v>0</v>
      </c>
      <c r="J1146" s="1">
        <v>1</v>
      </c>
      <c r="K1146" s="1">
        <v>2</v>
      </c>
      <c r="L1146" s="1">
        <v>30</v>
      </c>
      <c r="M1146" s="1">
        <v>2</v>
      </c>
      <c r="N1146" s="305">
        <v>15.6</v>
      </c>
      <c r="O1146" s="305">
        <v>16765</v>
      </c>
      <c r="P1146" s="2">
        <v>6000000</v>
      </c>
      <c r="Q1146" s="2">
        <v>146547</v>
      </c>
      <c r="R1146" s="2">
        <v>5868021</v>
      </c>
      <c r="S1146" s="1">
        <v>0</v>
      </c>
      <c r="T1146" s="1">
        <v>0</v>
      </c>
      <c r="U1146" s="1">
        <v>0</v>
      </c>
      <c r="W1146" s="1">
        <v>0</v>
      </c>
      <c r="X1146" s="1">
        <v>0</v>
      </c>
      <c r="Y1146" s="1">
        <v>0</v>
      </c>
      <c r="AB1146" s="304">
        <v>44499</v>
      </c>
      <c r="AC1146" s="1">
        <v>1</v>
      </c>
      <c r="AD1146" s="1" t="s">
        <v>3016</v>
      </c>
      <c r="AE1146" s="1">
        <v>1</v>
      </c>
      <c r="AF1146" s="1">
        <v>30</v>
      </c>
      <c r="AG1146" s="1">
        <v>0</v>
      </c>
      <c r="AH1146" s="1" t="s">
        <v>1454</v>
      </c>
      <c r="AI1146" s="1" t="s">
        <v>1454</v>
      </c>
      <c r="AJ1146" s="1" t="s">
        <v>1454</v>
      </c>
      <c r="AK1146" s="1" t="s">
        <v>1454</v>
      </c>
      <c r="AL1146" s="1" t="s">
        <v>1454</v>
      </c>
      <c r="AM1146" s="1" t="s">
        <v>1454</v>
      </c>
      <c r="AN1146" s="1">
        <v>1</v>
      </c>
      <c r="AO1146" s="1">
        <v>1</v>
      </c>
      <c r="AP1146" s="1" t="s">
        <v>3086</v>
      </c>
      <c r="AQ1146" s="1" t="s">
        <v>1454</v>
      </c>
      <c r="AR1146" s="2">
        <v>1294593</v>
      </c>
      <c r="AS1146" s="1" t="s">
        <v>3021</v>
      </c>
      <c r="AT1146" s="1">
        <v>44441</v>
      </c>
      <c r="AU1146" s="1">
        <v>0</v>
      </c>
      <c r="AV1146" s="1">
        <v>0</v>
      </c>
      <c r="AW1146" s="1">
        <v>0</v>
      </c>
      <c r="AX1146" s="1" t="s">
        <v>1454</v>
      </c>
      <c r="AY1146" s="1">
        <v>900771349</v>
      </c>
      <c r="AZ1146" s="1" t="s">
        <v>3041</v>
      </c>
      <c r="BA1146" s="1">
        <v>0</v>
      </c>
    </row>
    <row r="1147" spans="1:53" x14ac:dyDescent="0.25">
      <c r="A1147" s="309">
        <f t="shared" si="17"/>
        <v>5133023</v>
      </c>
      <c r="B1147" s="1" t="s">
        <v>2639</v>
      </c>
      <c r="C1147" s="1">
        <v>66941653</v>
      </c>
      <c r="D1147" s="1">
        <v>144205</v>
      </c>
      <c r="E1147" s="1">
        <v>4</v>
      </c>
      <c r="F1147" s="1">
        <v>6.6941653104987904E+16</v>
      </c>
      <c r="G1147" s="304">
        <v>44165</v>
      </c>
      <c r="H1147" s="304">
        <v>46598</v>
      </c>
      <c r="I1147" s="1">
        <v>0</v>
      </c>
      <c r="J1147" s="1">
        <v>1</v>
      </c>
      <c r="K1147" s="1">
        <v>30</v>
      </c>
      <c r="L1147" s="1">
        <v>30</v>
      </c>
      <c r="M1147" s="1">
        <v>2</v>
      </c>
      <c r="N1147" s="305">
        <v>18</v>
      </c>
      <c r="O1147" s="305">
        <v>19562</v>
      </c>
      <c r="P1147" s="2">
        <v>6773000</v>
      </c>
      <c r="Q1147" s="2">
        <v>148310</v>
      </c>
      <c r="R1147" s="2">
        <v>5133023</v>
      </c>
      <c r="S1147" s="1">
        <v>0</v>
      </c>
      <c r="T1147" s="1">
        <v>0</v>
      </c>
      <c r="U1147" s="1">
        <v>0</v>
      </c>
      <c r="W1147" s="1">
        <v>0</v>
      </c>
      <c r="X1147" s="1">
        <v>0</v>
      </c>
      <c r="Y1147" s="1">
        <v>0</v>
      </c>
      <c r="AB1147" s="304">
        <v>44496</v>
      </c>
      <c r="AC1147" s="1">
        <v>1</v>
      </c>
      <c r="AD1147" s="1" t="s">
        <v>3016</v>
      </c>
      <c r="AE1147" s="1">
        <v>1</v>
      </c>
      <c r="AF1147" s="1">
        <v>30</v>
      </c>
      <c r="AG1147" s="1">
        <v>0</v>
      </c>
      <c r="AH1147" s="1" t="s">
        <v>1454</v>
      </c>
      <c r="AI1147" s="1" t="s">
        <v>1454</v>
      </c>
      <c r="AJ1147" s="1" t="s">
        <v>1454</v>
      </c>
      <c r="AK1147" s="1" t="s">
        <v>1454</v>
      </c>
      <c r="AL1147" s="1" t="s">
        <v>1454</v>
      </c>
      <c r="AM1147" s="1" t="s">
        <v>1454</v>
      </c>
      <c r="AN1147" s="1">
        <v>1</v>
      </c>
      <c r="AO1147" s="1">
        <v>1</v>
      </c>
      <c r="AP1147" s="1" t="s">
        <v>3086</v>
      </c>
      <c r="AQ1147" s="1" t="s">
        <v>1454</v>
      </c>
      <c r="AR1147" s="2">
        <v>0</v>
      </c>
      <c r="AS1147" s="1" t="s">
        <v>3017</v>
      </c>
      <c r="AT1147" s="1">
        <v>44171</v>
      </c>
      <c r="AU1147" s="1">
        <v>0</v>
      </c>
      <c r="AV1147" s="1">
        <v>0</v>
      </c>
      <c r="AW1147" s="1">
        <v>0</v>
      </c>
      <c r="AX1147" s="1" t="s">
        <v>1454</v>
      </c>
      <c r="AY1147" s="1">
        <v>1</v>
      </c>
      <c r="AZ1147" s="1" t="s">
        <v>3089</v>
      </c>
      <c r="BA1147" s="1">
        <v>0</v>
      </c>
    </row>
    <row r="1148" spans="1:53" x14ac:dyDescent="0.25">
      <c r="A1148" s="309">
        <f t="shared" si="17"/>
        <v>3915988</v>
      </c>
      <c r="B1148" s="1" t="s">
        <v>2639</v>
      </c>
      <c r="C1148" s="1">
        <v>1093778057</v>
      </c>
      <c r="D1148" s="1">
        <v>144220</v>
      </c>
      <c r="E1148" s="1">
        <v>4</v>
      </c>
      <c r="F1148" s="1">
        <v>1.09377805710498E+18</v>
      </c>
      <c r="G1148" s="304">
        <v>44165</v>
      </c>
      <c r="H1148" s="304">
        <v>46356</v>
      </c>
      <c r="I1148" s="1">
        <v>180</v>
      </c>
      <c r="J1148" s="1">
        <v>1</v>
      </c>
      <c r="K1148" s="1">
        <v>4</v>
      </c>
      <c r="L1148" s="1">
        <v>30</v>
      </c>
      <c r="M1148" s="1">
        <v>2</v>
      </c>
      <c r="N1148" s="305">
        <v>18</v>
      </c>
      <c r="O1148" s="305">
        <v>19562</v>
      </c>
      <c r="P1148" s="2">
        <v>4042569</v>
      </c>
      <c r="Q1148" s="2">
        <v>93579</v>
      </c>
      <c r="R1148" s="2">
        <v>3915988</v>
      </c>
      <c r="S1148" s="1">
        <v>174733</v>
      </c>
      <c r="T1148" s="1">
        <v>0</v>
      </c>
      <c r="U1148" s="1">
        <v>0</v>
      </c>
      <c r="W1148" s="1">
        <v>783198</v>
      </c>
      <c r="X1148" s="1">
        <v>174733</v>
      </c>
      <c r="Y1148" s="1">
        <v>225817</v>
      </c>
      <c r="AB1148" s="304">
        <v>44500</v>
      </c>
      <c r="AC1148" s="1">
        <v>1</v>
      </c>
      <c r="AD1148" s="1" t="s">
        <v>3016</v>
      </c>
      <c r="AE1148" s="1">
        <v>1</v>
      </c>
      <c r="AF1148" s="1">
        <v>30</v>
      </c>
      <c r="AG1148" s="1">
        <v>205090</v>
      </c>
      <c r="AH1148" s="1" t="s">
        <v>1454</v>
      </c>
      <c r="AI1148" s="1" t="s">
        <v>1454</v>
      </c>
      <c r="AJ1148" s="1" t="s">
        <v>1454</v>
      </c>
      <c r="AK1148" s="1" t="s">
        <v>1454</v>
      </c>
      <c r="AL1148" s="1" t="s">
        <v>1454</v>
      </c>
      <c r="AM1148" s="1" t="s">
        <v>1454</v>
      </c>
      <c r="AN1148" s="1">
        <v>1</v>
      </c>
      <c r="AO1148" s="1">
        <v>1</v>
      </c>
      <c r="AP1148" s="1" t="s">
        <v>3086</v>
      </c>
      <c r="AQ1148" s="1" t="s">
        <v>1454</v>
      </c>
      <c r="AR1148" s="2">
        <v>0</v>
      </c>
      <c r="AS1148" s="1" t="s">
        <v>3017</v>
      </c>
      <c r="AT1148" s="1">
        <v>44171</v>
      </c>
      <c r="AU1148" s="1">
        <v>0</v>
      </c>
      <c r="AV1148" s="1">
        <v>0</v>
      </c>
      <c r="AW1148" s="1">
        <v>0</v>
      </c>
      <c r="AX1148" s="1" t="s">
        <v>1454</v>
      </c>
      <c r="AY1148" s="1">
        <v>1</v>
      </c>
      <c r="AZ1148" s="1" t="s">
        <v>3089</v>
      </c>
      <c r="BA1148" s="1">
        <v>0</v>
      </c>
    </row>
    <row r="1149" spans="1:53" x14ac:dyDescent="0.25">
      <c r="A1149" s="309">
        <f t="shared" si="17"/>
        <v>1056923</v>
      </c>
      <c r="B1149" s="1" t="s">
        <v>2639</v>
      </c>
      <c r="C1149" s="1">
        <v>1116919045</v>
      </c>
      <c r="D1149" s="1">
        <v>144205</v>
      </c>
      <c r="E1149" s="1">
        <v>4</v>
      </c>
      <c r="F1149" s="1">
        <v>1.11691904510498E+18</v>
      </c>
      <c r="G1149" s="304">
        <v>44165</v>
      </c>
      <c r="H1149" s="304">
        <v>45137</v>
      </c>
      <c r="I1149" s="1">
        <v>0</v>
      </c>
      <c r="J1149" s="1">
        <v>1</v>
      </c>
      <c r="K1149" s="1">
        <v>10</v>
      </c>
      <c r="L1149" s="1">
        <v>30</v>
      </c>
      <c r="M1149" s="1">
        <v>2</v>
      </c>
      <c r="N1149" s="305">
        <v>18</v>
      </c>
      <c r="O1149" s="305">
        <v>19562</v>
      </c>
      <c r="P1149" s="2">
        <v>1431247</v>
      </c>
      <c r="Q1149" s="2">
        <v>57071</v>
      </c>
      <c r="R1149" s="2">
        <v>1056923</v>
      </c>
      <c r="S1149" s="1">
        <v>15854</v>
      </c>
      <c r="T1149" s="1">
        <v>0</v>
      </c>
      <c r="U1149" s="1">
        <v>0</v>
      </c>
      <c r="W1149" s="1">
        <v>0</v>
      </c>
      <c r="X1149" s="1">
        <v>0</v>
      </c>
      <c r="Y1149" s="1">
        <v>0</v>
      </c>
      <c r="AB1149" s="304">
        <v>44454</v>
      </c>
      <c r="AC1149" s="1">
        <v>1</v>
      </c>
      <c r="AD1149" s="1" t="s">
        <v>3016</v>
      </c>
      <c r="AE1149" s="1">
        <v>1</v>
      </c>
      <c r="AF1149" s="1">
        <v>30</v>
      </c>
      <c r="AG1149" s="1">
        <v>0</v>
      </c>
      <c r="AH1149" s="1" t="s">
        <v>1454</v>
      </c>
      <c r="AI1149" s="1" t="s">
        <v>1454</v>
      </c>
      <c r="AJ1149" s="1" t="s">
        <v>1454</v>
      </c>
      <c r="AK1149" s="1" t="s">
        <v>1454</v>
      </c>
      <c r="AL1149" s="1" t="s">
        <v>1454</v>
      </c>
      <c r="AM1149" s="1" t="s">
        <v>1454</v>
      </c>
      <c r="AN1149" s="1">
        <v>1</v>
      </c>
      <c r="AO1149" s="1">
        <v>1</v>
      </c>
      <c r="AP1149" s="1" t="s">
        <v>3086</v>
      </c>
      <c r="AQ1149" s="1" t="s">
        <v>1454</v>
      </c>
      <c r="AR1149" s="2">
        <v>0</v>
      </c>
      <c r="AS1149" s="1" t="s">
        <v>3017</v>
      </c>
      <c r="AT1149" s="1">
        <v>44172</v>
      </c>
      <c r="AU1149" s="1">
        <v>0</v>
      </c>
      <c r="AV1149" s="1">
        <v>0</v>
      </c>
      <c r="AW1149" s="1">
        <v>0</v>
      </c>
      <c r="AX1149" s="1" t="s">
        <v>1454</v>
      </c>
      <c r="AY1149" s="1">
        <v>1</v>
      </c>
      <c r="AZ1149" s="1" t="s">
        <v>3089</v>
      </c>
      <c r="BA1149" s="1">
        <v>0</v>
      </c>
    </row>
    <row r="1150" spans="1:53" x14ac:dyDescent="0.25">
      <c r="A1150" s="309">
        <f t="shared" si="17"/>
        <v>257266</v>
      </c>
      <c r="B1150" s="1" t="s">
        <v>2639</v>
      </c>
      <c r="C1150" s="1">
        <v>1143853240</v>
      </c>
      <c r="D1150" s="1">
        <v>144225</v>
      </c>
      <c r="E1150" s="1">
        <v>4</v>
      </c>
      <c r="F1150" s="1">
        <v>1.14385324010498E+18</v>
      </c>
      <c r="G1150" s="304">
        <v>44165</v>
      </c>
      <c r="H1150" s="304">
        <v>44255</v>
      </c>
      <c r="I1150" s="1">
        <v>300</v>
      </c>
      <c r="J1150" s="1">
        <v>1</v>
      </c>
      <c r="K1150" s="1">
        <v>0</v>
      </c>
      <c r="L1150" s="1">
        <v>30</v>
      </c>
      <c r="M1150" s="1">
        <v>2</v>
      </c>
      <c r="N1150" s="305">
        <v>18</v>
      </c>
      <c r="O1150" s="305">
        <v>19562</v>
      </c>
      <c r="P1150" s="2">
        <v>257266</v>
      </c>
      <c r="Q1150" s="2">
        <v>88427</v>
      </c>
      <c r="R1150" s="2">
        <v>257266</v>
      </c>
      <c r="S1150" s="1">
        <v>7757</v>
      </c>
      <c r="T1150" s="1">
        <v>0</v>
      </c>
      <c r="U1150" s="1">
        <v>0</v>
      </c>
      <c r="W1150" s="1">
        <v>128633</v>
      </c>
      <c r="X1150" s="1">
        <v>7757</v>
      </c>
      <c r="Y1150" s="1">
        <v>0</v>
      </c>
      <c r="AB1150" s="304">
        <v>44165</v>
      </c>
      <c r="AC1150" s="1">
        <v>1</v>
      </c>
      <c r="AD1150" s="1" t="s">
        <v>3016</v>
      </c>
      <c r="AE1150" s="1">
        <v>1</v>
      </c>
      <c r="AF1150" s="1">
        <v>30</v>
      </c>
      <c r="AG1150" s="1">
        <v>257266</v>
      </c>
      <c r="AH1150" s="1" t="s">
        <v>1454</v>
      </c>
      <c r="AI1150" s="1" t="s">
        <v>1454</v>
      </c>
      <c r="AJ1150" s="1" t="s">
        <v>1454</v>
      </c>
      <c r="AK1150" s="1" t="s">
        <v>1454</v>
      </c>
      <c r="AL1150" s="1" t="s">
        <v>1454</v>
      </c>
      <c r="AM1150" s="1" t="s">
        <v>1454</v>
      </c>
      <c r="AN1150" s="1">
        <v>1</v>
      </c>
      <c r="AO1150" s="1">
        <v>1</v>
      </c>
      <c r="AP1150" s="1" t="s">
        <v>3086</v>
      </c>
      <c r="AQ1150" s="1" t="s">
        <v>1454</v>
      </c>
      <c r="AR1150" s="2">
        <v>0</v>
      </c>
      <c r="AS1150" s="1" t="s">
        <v>3017</v>
      </c>
      <c r="AT1150" s="1">
        <v>44172</v>
      </c>
      <c r="AU1150" s="1">
        <v>0</v>
      </c>
      <c r="AV1150" s="1">
        <v>0</v>
      </c>
      <c r="AW1150" s="1">
        <v>0</v>
      </c>
      <c r="AX1150" s="1" t="s">
        <v>1454</v>
      </c>
      <c r="AY1150" s="1">
        <v>1</v>
      </c>
      <c r="AZ1150" s="1" t="s">
        <v>3089</v>
      </c>
      <c r="BA1150" s="1">
        <v>0</v>
      </c>
    </row>
    <row r="1151" spans="1:53" x14ac:dyDescent="0.25">
      <c r="A1151" s="309">
        <f t="shared" si="17"/>
        <v>15156889</v>
      </c>
      <c r="B1151" s="1" t="s">
        <v>2639</v>
      </c>
      <c r="C1151" s="1">
        <v>31917072</v>
      </c>
      <c r="D1151" s="1">
        <v>144205</v>
      </c>
      <c r="E1151" s="1">
        <v>4</v>
      </c>
      <c r="F1151" s="1">
        <v>3.19170721049843E+16</v>
      </c>
      <c r="G1151" s="304">
        <v>44286</v>
      </c>
      <c r="H1151" s="304">
        <v>45503</v>
      </c>
      <c r="I1151" s="1">
        <v>0</v>
      </c>
      <c r="J1151" s="1">
        <v>1</v>
      </c>
      <c r="K1151" s="1">
        <v>12</v>
      </c>
      <c r="L1151" s="1">
        <v>30</v>
      </c>
      <c r="M1151" s="1">
        <v>2</v>
      </c>
      <c r="N1151" s="305">
        <v>18</v>
      </c>
      <c r="O1151" s="305">
        <v>19562</v>
      </c>
      <c r="P1151" s="2">
        <v>19830656</v>
      </c>
      <c r="Q1151" s="2">
        <v>668947</v>
      </c>
      <c r="R1151" s="2">
        <v>15156889</v>
      </c>
      <c r="S1151" s="1">
        <v>0</v>
      </c>
      <c r="T1151" s="1">
        <v>0</v>
      </c>
      <c r="U1151" s="1">
        <v>0</v>
      </c>
      <c r="W1151" s="1">
        <v>0</v>
      </c>
      <c r="X1151" s="1">
        <v>0</v>
      </c>
      <c r="Y1151" s="1">
        <v>0</v>
      </c>
      <c r="AB1151" s="304">
        <v>44498</v>
      </c>
      <c r="AC1151" s="1">
        <v>1</v>
      </c>
      <c r="AD1151" s="1" t="s">
        <v>3016</v>
      </c>
      <c r="AE1151" s="1">
        <v>1</v>
      </c>
      <c r="AF1151" s="1">
        <v>30</v>
      </c>
      <c r="AG1151" s="1">
        <v>0</v>
      </c>
      <c r="AH1151" s="1" t="s">
        <v>1454</v>
      </c>
      <c r="AI1151" s="1" t="s">
        <v>1454</v>
      </c>
      <c r="AJ1151" s="1" t="s">
        <v>1454</v>
      </c>
      <c r="AK1151" s="1" t="s">
        <v>1454</v>
      </c>
      <c r="AL1151" s="1" t="s">
        <v>1454</v>
      </c>
      <c r="AM1151" s="1" t="s">
        <v>1454</v>
      </c>
      <c r="AN1151" s="1">
        <v>1</v>
      </c>
      <c r="AO1151" s="1">
        <v>1</v>
      </c>
      <c r="AP1151" s="1" t="s">
        <v>3086</v>
      </c>
      <c r="AQ1151" s="1" t="s">
        <v>1454</v>
      </c>
      <c r="AR1151" s="2">
        <v>0</v>
      </c>
      <c r="AS1151" s="1" t="s">
        <v>3017</v>
      </c>
      <c r="AT1151" s="1">
        <v>44297</v>
      </c>
      <c r="AU1151" s="1">
        <v>0</v>
      </c>
      <c r="AV1151" s="1">
        <v>0</v>
      </c>
      <c r="AW1151" s="1">
        <v>0</v>
      </c>
      <c r="AX1151" s="1" t="s">
        <v>1454</v>
      </c>
      <c r="AY1151" s="1">
        <v>1</v>
      </c>
      <c r="AZ1151" s="1" t="s">
        <v>3089</v>
      </c>
      <c r="BA1151" s="1">
        <v>0</v>
      </c>
    </row>
    <row r="1152" spans="1:53" x14ac:dyDescent="0.25">
      <c r="A1152" s="309">
        <f t="shared" si="17"/>
        <v>0</v>
      </c>
      <c r="B1152" s="1" t="s">
        <v>2639</v>
      </c>
      <c r="C1152" s="1">
        <v>1118311111</v>
      </c>
      <c r="D1152" s="1">
        <v>144105</v>
      </c>
      <c r="E1152" s="1">
        <v>4</v>
      </c>
      <c r="F1152" s="1">
        <v>1.11831111121038E+18</v>
      </c>
      <c r="G1152" s="304">
        <v>44203</v>
      </c>
      <c r="H1152" s="304">
        <v>44925</v>
      </c>
      <c r="I1152" s="1">
        <v>0</v>
      </c>
      <c r="J1152" s="1">
        <v>1</v>
      </c>
      <c r="K1152" s="1">
        <v>10</v>
      </c>
      <c r="L1152" s="1">
        <v>30</v>
      </c>
      <c r="M1152" s="1">
        <v>2</v>
      </c>
      <c r="N1152" s="305">
        <v>18</v>
      </c>
      <c r="O1152" s="305">
        <v>19562</v>
      </c>
      <c r="P1152" s="2">
        <v>2200000</v>
      </c>
      <c r="Q1152" s="2">
        <v>113048</v>
      </c>
      <c r="R1152" s="2">
        <v>1392988</v>
      </c>
      <c r="S1152" s="1">
        <v>0</v>
      </c>
      <c r="T1152" s="1">
        <v>0</v>
      </c>
      <c r="U1152" s="1">
        <v>0</v>
      </c>
      <c r="W1152" s="1">
        <v>0</v>
      </c>
      <c r="X1152" s="1">
        <v>0</v>
      </c>
      <c r="Y1152" s="1">
        <v>0</v>
      </c>
      <c r="AB1152" s="304">
        <v>44498</v>
      </c>
      <c r="AC1152" s="1">
        <v>1</v>
      </c>
      <c r="AD1152" s="1" t="s">
        <v>3016</v>
      </c>
      <c r="AE1152" s="1">
        <v>1</v>
      </c>
      <c r="AF1152" s="1">
        <v>30</v>
      </c>
      <c r="AG1152" s="1">
        <v>0</v>
      </c>
      <c r="AH1152" s="1" t="s">
        <v>1454</v>
      </c>
      <c r="AI1152" s="1" t="s">
        <v>1454</v>
      </c>
      <c r="AJ1152" s="1" t="s">
        <v>1454</v>
      </c>
      <c r="AK1152" s="1" t="s">
        <v>1454</v>
      </c>
      <c r="AL1152" s="1" t="s">
        <v>1454</v>
      </c>
      <c r="AM1152" s="1" t="s">
        <v>1454</v>
      </c>
      <c r="AN1152" s="1">
        <v>1</v>
      </c>
      <c r="AO1152" s="1">
        <v>1</v>
      </c>
      <c r="AP1152" s="1" t="s">
        <v>3086</v>
      </c>
      <c r="AQ1152" s="1" t="s">
        <v>1454</v>
      </c>
      <c r="AR1152" s="2">
        <v>1718982</v>
      </c>
      <c r="AS1152" s="1" t="s">
        <v>3023</v>
      </c>
      <c r="AT1152" s="1">
        <v>44203</v>
      </c>
      <c r="AU1152" s="1">
        <v>0</v>
      </c>
      <c r="AV1152" s="1">
        <v>0</v>
      </c>
      <c r="AW1152" s="1">
        <v>0</v>
      </c>
      <c r="AX1152" s="1" t="s">
        <v>1454</v>
      </c>
      <c r="AY1152" s="1">
        <v>890303093000</v>
      </c>
      <c r="AZ1152" s="1">
        <v>0</v>
      </c>
      <c r="BA1152" s="1">
        <v>0</v>
      </c>
    </row>
    <row r="1153" spans="1:53" x14ac:dyDescent="0.25">
      <c r="A1153" s="309">
        <f t="shared" si="17"/>
        <v>134753</v>
      </c>
      <c r="B1153" s="1" t="s">
        <v>2639</v>
      </c>
      <c r="C1153" s="1">
        <v>1144212929</v>
      </c>
      <c r="D1153" s="1">
        <v>144105</v>
      </c>
      <c r="E1153" s="1">
        <v>4</v>
      </c>
      <c r="F1153" s="1">
        <v>1.14421292921038E+18</v>
      </c>
      <c r="G1153" s="304">
        <v>44489</v>
      </c>
      <c r="H1153" s="304">
        <v>44772</v>
      </c>
      <c r="I1153" s="1">
        <v>0</v>
      </c>
      <c r="J1153" s="1">
        <v>1</v>
      </c>
      <c r="K1153" s="1">
        <v>0</v>
      </c>
      <c r="L1153" s="1">
        <v>30</v>
      </c>
      <c r="M1153" s="1">
        <v>2</v>
      </c>
      <c r="N1153" s="305">
        <v>15.6</v>
      </c>
      <c r="O1153" s="305">
        <v>16765</v>
      </c>
      <c r="P1153" s="2">
        <v>600000</v>
      </c>
      <c r="Q1153" s="2">
        <v>71939</v>
      </c>
      <c r="R1153" s="2">
        <v>600000</v>
      </c>
      <c r="S1153" s="1">
        <v>0</v>
      </c>
      <c r="T1153" s="1">
        <v>0</v>
      </c>
      <c r="U1153" s="1">
        <v>0</v>
      </c>
      <c r="W1153" s="1">
        <v>0</v>
      </c>
      <c r="X1153" s="1">
        <v>0</v>
      </c>
      <c r="Y1153" s="1">
        <v>0</v>
      </c>
      <c r="AB1153" s="304">
        <v>44489</v>
      </c>
      <c r="AC1153" s="1">
        <v>1</v>
      </c>
      <c r="AD1153" s="1" t="s">
        <v>3016</v>
      </c>
      <c r="AE1153" s="1">
        <v>1</v>
      </c>
      <c r="AF1153" s="1">
        <v>30</v>
      </c>
      <c r="AG1153" s="1">
        <v>0</v>
      </c>
      <c r="AH1153" s="1" t="s">
        <v>1454</v>
      </c>
      <c r="AI1153" s="1" t="s">
        <v>1454</v>
      </c>
      <c r="AJ1153" s="1" t="s">
        <v>1454</v>
      </c>
      <c r="AK1153" s="1" t="s">
        <v>1454</v>
      </c>
      <c r="AL1153" s="1" t="s">
        <v>1454</v>
      </c>
      <c r="AM1153" s="1" t="s">
        <v>1454</v>
      </c>
      <c r="AN1153" s="1">
        <v>1</v>
      </c>
      <c r="AO1153" s="1">
        <v>1</v>
      </c>
      <c r="AP1153" s="1" t="s">
        <v>3086</v>
      </c>
      <c r="AQ1153" s="1" t="s">
        <v>1454</v>
      </c>
      <c r="AR1153" s="2">
        <v>465247</v>
      </c>
      <c r="AS1153" s="1" t="s">
        <v>3023</v>
      </c>
      <c r="AT1153" s="1">
        <v>44489</v>
      </c>
      <c r="AU1153" s="1">
        <v>0</v>
      </c>
      <c r="AV1153" s="1">
        <v>0</v>
      </c>
      <c r="AW1153" s="1">
        <v>0</v>
      </c>
      <c r="AX1153" s="1" t="s">
        <v>1454</v>
      </c>
      <c r="AY1153" s="1">
        <v>890303093000</v>
      </c>
      <c r="AZ1153" s="1">
        <v>0</v>
      </c>
      <c r="BA1153" s="1">
        <v>0</v>
      </c>
    </row>
    <row r="1154" spans="1:53" x14ac:dyDescent="0.25">
      <c r="A1154" s="309">
        <f t="shared" ref="A1154:A1217" si="18">IF(+R1154&gt;AR1154,R1154-AR1154,0)</f>
        <v>363129</v>
      </c>
      <c r="B1154" s="1" t="s">
        <v>2639</v>
      </c>
      <c r="C1154" s="1">
        <v>1144212929</v>
      </c>
      <c r="D1154" s="1">
        <v>144105</v>
      </c>
      <c r="E1154" s="1">
        <v>4</v>
      </c>
      <c r="F1154" s="1">
        <v>1.14421292921038E+18</v>
      </c>
      <c r="G1154" s="304">
        <v>44237</v>
      </c>
      <c r="H1154" s="304">
        <v>44773</v>
      </c>
      <c r="I1154" s="1">
        <v>0</v>
      </c>
      <c r="J1154" s="1">
        <v>1</v>
      </c>
      <c r="K1154" s="1">
        <v>9</v>
      </c>
      <c r="L1154" s="1">
        <v>30</v>
      </c>
      <c r="M1154" s="1">
        <v>2</v>
      </c>
      <c r="N1154" s="305">
        <v>18</v>
      </c>
      <c r="O1154" s="305">
        <v>19562</v>
      </c>
      <c r="P1154" s="2">
        <v>3000000</v>
      </c>
      <c r="Q1154" s="2">
        <v>195735</v>
      </c>
      <c r="R1154" s="2">
        <v>1616864</v>
      </c>
      <c r="S1154" s="1">
        <v>0</v>
      </c>
      <c r="T1154" s="1">
        <v>0</v>
      </c>
      <c r="U1154" s="1">
        <v>0</v>
      </c>
      <c r="W1154" s="1">
        <v>0</v>
      </c>
      <c r="X1154" s="1">
        <v>0</v>
      </c>
      <c r="Y1154" s="1">
        <v>0</v>
      </c>
      <c r="AB1154" s="304">
        <v>44498</v>
      </c>
      <c r="AC1154" s="1">
        <v>1</v>
      </c>
      <c r="AD1154" s="1" t="s">
        <v>3016</v>
      </c>
      <c r="AE1154" s="1">
        <v>1</v>
      </c>
      <c r="AF1154" s="1">
        <v>30</v>
      </c>
      <c r="AG1154" s="1">
        <v>0</v>
      </c>
      <c r="AH1154" s="1" t="s">
        <v>1454</v>
      </c>
      <c r="AI1154" s="1" t="s">
        <v>1454</v>
      </c>
      <c r="AJ1154" s="1" t="s">
        <v>1454</v>
      </c>
      <c r="AK1154" s="1" t="s">
        <v>1454</v>
      </c>
      <c r="AL1154" s="1" t="s">
        <v>1454</v>
      </c>
      <c r="AM1154" s="1" t="s">
        <v>1454</v>
      </c>
      <c r="AN1154" s="1">
        <v>1</v>
      </c>
      <c r="AO1154" s="1">
        <v>1</v>
      </c>
      <c r="AP1154" s="1" t="s">
        <v>3086</v>
      </c>
      <c r="AQ1154" s="1" t="s">
        <v>1454</v>
      </c>
      <c r="AR1154" s="2">
        <v>1253735</v>
      </c>
      <c r="AS1154" s="1" t="s">
        <v>3023</v>
      </c>
      <c r="AT1154" s="1">
        <v>44237</v>
      </c>
      <c r="AU1154" s="1">
        <v>0</v>
      </c>
      <c r="AV1154" s="1">
        <v>0</v>
      </c>
      <c r="AW1154" s="1">
        <v>0</v>
      </c>
      <c r="AX1154" s="1" t="s">
        <v>1454</v>
      </c>
      <c r="AY1154" s="1">
        <v>890303093000</v>
      </c>
      <c r="AZ1154" s="1">
        <v>0</v>
      </c>
      <c r="BA1154" s="1">
        <v>0</v>
      </c>
    </row>
    <row r="1155" spans="1:53" x14ac:dyDescent="0.25">
      <c r="A1155" s="309">
        <f t="shared" si="18"/>
        <v>1071922</v>
      </c>
      <c r="B1155" s="1" t="s">
        <v>2639</v>
      </c>
      <c r="C1155" s="1">
        <v>79392584</v>
      </c>
      <c r="D1155" s="1">
        <v>144105</v>
      </c>
      <c r="E1155" s="1">
        <v>4</v>
      </c>
      <c r="F1155" s="1">
        <v>793925841203595</v>
      </c>
      <c r="G1155" s="304">
        <v>44490</v>
      </c>
      <c r="H1155" s="304">
        <v>45229</v>
      </c>
      <c r="I1155" s="1">
        <v>0</v>
      </c>
      <c r="J1155" s="1">
        <v>1</v>
      </c>
      <c r="K1155" s="1">
        <v>0</v>
      </c>
      <c r="L1155" s="1">
        <v>30</v>
      </c>
      <c r="M1155" s="1">
        <v>2</v>
      </c>
      <c r="N1155" s="305">
        <v>15.6</v>
      </c>
      <c r="O1155" s="305">
        <v>16765</v>
      </c>
      <c r="P1155" s="2">
        <v>1500000</v>
      </c>
      <c r="Q1155" s="2">
        <v>73588</v>
      </c>
      <c r="R1155" s="2">
        <v>1500000</v>
      </c>
      <c r="S1155" s="1">
        <v>0</v>
      </c>
      <c r="T1155" s="1">
        <v>0</v>
      </c>
      <c r="U1155" s="1">
        <v>0</v>
      </c>
      <c r="W1155" s="1">
        <v>0</v>
      </c>
      <c r="X1155" s="1">
        <v>0</v>
      </c>
      <c r="Y1155" s="1">
        <v>0</v>
      </c>
      <c r="AB1155" s="304">
        <v>44490</v>
      </c>
      <c r="AC1155" s="1">
        <v>1</v>
      </c>
      <c r="AD1155" s="1" t="s">
        <v>3016</v>
      </c>
      <c r="AE1155" s="1">
        <v>1</v>
      </c>
      <c r="AF1155" s="1">
        <v>30</v>
      </c>
      <c r="AG1155" s="1">
        <v>0</v>
      </c>
      <c r="AH1155" s="1" t="s">
        <v>1454</v>
      </c>
      <c r="AI1155" s="1" t="s">
        <v>1454</v>
      </c>
      <c r="AJ1155" s="1" t="s">
        <v>1454</v>
      </c>
      <c r="AK1155" s="1" t="s">
        <v>1454</v>
      </c>
      <c r="AL1155" s="1" t="s">
        <v>1454</v>
      </c>
      <c r="AM1155" s="1" t="s">
        <v>1454</v>
      </c>
      <c r="AN1155" s="1">
        <v>1</v>
      </c>
      <c r="AO1155" s="1">
        <v>1</v>
      </c>
      <c r="AP1155" s="1" t="s">
        <v>3086</v>
      </c>
      <c r="AQ1155" s="1" t="s">
        <v>1454</v>
      </c>
      <c r="AR1155" s="2">
        <v>428078</v>
      </c>
      <c r="AS1155" s="1" t="s">
        <v>3021</v>
      </c>
      <c r="AT1155" s="1">
        <v>44490</v>
      </c>
      <c r="AU1155" s="1">
        <v>0</v>
      </c>
      <c r="AV1155" s="1">
        <v>0</v>
      </c>
      <c r="AW1155" s="1">
        <v>0</v>
      </c>
      <c r="AX1155" s="1" t="s">
        <v>1454</v>
      </c>
      <c r="AY1155" s="1">
        <v>890303093000</v>
      </c>
      <c r="AZ1155" s="1">
        <v>0</v>
      </c>
      <c r="BA1155" s="1">
        <v>0</v>
      </c>
    </row>
    <row r="1156" spans="1:53" x14ac:dyDescent="0.25">
      <c r="A1156" s="309">
        <f t="shared" si="18"/>
        <v>493084</v>
      </c>
      <c r="B1156" s="1" t="s">
        <v>2639</v>
      </c>
      <c r="C1156" s="1">
        <v>79392584</v>
      </c>
      <c r="D1156" s="1">
        <v>144105</v>
      </c>
      <c r="E1156" s="1">
        <v>4</v>
      </c>
      <c r="F1156" s="1">
        <v>7.93925841083892E+16</v>
      </c>
      <c r="G1156" s="304">
        <v>44378</v>
      </c>
      <c r="H1156" s="304">
        <v>44560</v>
      </c>
      <c r="I1156" s="1">
        <v>0</v>
      </c>
      <c r="J1156" s="1">
        <v>2</v>
      </c>
      <c r="K1156" s="1">
        <v>0</v>
      </c>
      <c r="L1156" s="1">
        <v>30</v>
      </c>
      <c r="M1156" s="1">
        <v>2</v>
      </c>
      <c r="N1156" s="305">
        <v>19.2</v>
      </c>
      <c r="O1156" s="305">
        <v>20983</v>
      </c>
      <c r="P1156" s="2">
        <v>690000</v>
      </c>
      <c r="Q1156" s="2">
        <v>0</v>
      </c>
      <c r="R1156" s="2">
        <v>690000</v>
      </c>
      <c r="S1156" s="1">
        <v>0</v>
      </c>
      <c r="T1156" s="1">
        <v>0</v>
      </c>
      <c r="U1156" s="1">
        <v>0</v>
      </c>
      <c r="W1156" s="1">
        <v>0</v>
      </c>
      <c r="X1156" s="1">
        <v>0</v>
      </c>
      <c r="Y1156" s="1">
        <v>0</v>
      </c>
      <c r="Z1156" s="1">
        <v>690000</v>
      </c>
      <c r="AA1156" s="1">
        <v>12</v>
      </c>
      <c r="AB1156" s="304">
        <v>44378</v>
      </c>
      <c r="AC1156" s="1">
        <v>1</v>
      </c>
      <c r="AD1156" s="1" t="s">
        <v>3016</v>
      </c>
      <c r="AE1156" s="1">
        <v>1</v>
      </c>
      <c r="AF1156" s="1">
        <v>30</v>
      </c>
      <c r="AG1156" s="1">
        <v>0</v>
      </c>
      <c r="AH1156" s="1" t="s">
        <v>1454</v>
      </c>
      <c r="AI1156" s="1" t="s">
        <v>1454</v>
      </c>
      <c r="AJ1156" s="1" t="s">
        <v>1454</v>
      </c>
      <c r="AK1156" s="1" t="s">
        <v>1454</v>
      </c>
      <c r="AL1156" s="1" t="s">
        <v>1454</v>
      </c>
      <c r="AM1156" s="1" t="s">
        <v>1454</v>
      </c>
      <c r="AN1156" s="1">
        <v>1</v>
      </c>
      <c r="AO1156" s="1">
        <v>1</v>
      </c>
      <c r="AP1156" s="1" t="s">
        <v>3086</v>
      </c>
      <c r="AQ1156" s="1" t="s">
        <v>1454</v>
      </c>
      <c r="AR1156" s="2">
        <v>196916</v>
      </c>
      <c r="AS1156" s="1" t="s">
        <v>3044</v>
      </c>
      <c r="AT1156" s="1">
        <v>44378</v>
      </c>
      <c r="AU1156" s="1">
        <v>0</v>
      </c>
      <c r="AV1156" s="1">
        <v>0</v>
      </c>
      <c r="AW1156" s="1">
        <v>0</v>
      </c>
      <c r="AX1156" s="1" t="s">
        <v>1454</v>
      </c>
      <c r="AY1156" s="1">
        <v>890303093000</v>
      </c>
      <c r="AZ1156" s="1">
        <v>0</v>
      </c>
      <c r="BA1156" s="1">
        <v>0</v>
      </c>
    </row>
    <row r="1157" spans="1:53" x14ac:dyDescent="0.25">
      <c r="A1157" s="309">
        <f t="shared" si="18"/>
        <v>2872197</v>
      </c>
      <c r="B1157" s="1" t="s">
        <v>2639</v>
      </c>
      <c r="C1157" s="1">
        <v>79392584</v>
      </c>
      <c r="D1157" s="1">
        <v>144105</v>
      </c>
      <c r="E1157" s="1">
        <v>4</v>
      </c>
      <c r="F1157" s="1">
        <v>7.9392584117788096E+16</v>
      </c>
      <c r="G1157" s="304">
        <v>44012</v>
      </c>
      <c r="H1157" s="304">
        <v>46568</v>
      </c>
      <c r="I1157" s="1">
        <v>0</v>
      </c>
      <c r="J1157" s="1">
        <v>1</v>
      </c>
      <c r="K1157" s="1">
        <v>16</v>
      </c>
      <c r="L1157" s="1">
        <v>30</v>
      </c>
      <c r="M1157" s="1">
        <v>2</v>
      </c>
      <c r="N1157" s="305">
        <v>18</v>
      </c>
      <c r="O1157" s="305">
        <v>19562</v>
      </c>
      <c r="P1157" s="2">
        <v>4500000</v>
      </c>
      <c r="Q1157" s="2">
        <v>95341</v>
      </c>
      <c r="R1157" s="2">
        <v>4019225</v>
      </c>
      <c r="S1157" s="1">
        <v>0</v>
      </c>
      <c r="T1157" s="1">
        <v>0</v>
      </c>
      <c r="U1157" s="1">
        <v>0</v>
      </c>
      <c r="W1157" s="1">
        <v>0</v>
      </c>
      <c r="X1157" s="1">
        <v>0</v>
      </c>
      <c r="Y1157" s="1">
        <v>0</v>
      </c>
      <c r="AB1157" s="304">
        <v>44498</v>
      </c>
      <c r="AC1157" s="1">
        <v>1</v>
      </c>
      <c r="AD1157" s="1" t="s">
        <v>3016</v>
      </c>
      <c r="AE1157" s="1">
        <v>1</v>
      </c>
      <c r="AF1157" s="1">
        <v>30</v>
      </c>
      <c r="AG1157" s="1">
        <v>0</v>
      </c>
      <c r="AH1157" s="1" t="s">
        <v>1454</v>
      </c>
      <c r="AI1157" s="1" t="s">
        <v>1454</v>
      </c>
      <c r="AJ1157" s="1" t="s">
        <v>1454</v>
      </c>
      <c r="AK1157" s="1" t="s">
        <v>1454</v>
      </c>
      <c r="AL1157" s="1" t="s">
        <v>1454</v>
      </c>
      <c r="AM1157" s="1" t="s">
        <v>1454</v>
      </c>
      <c r="AN1157" s="1">
        <v>1</v>
      </c>
      <c r="AO1157" s="1">
        <v>1</v>
      </c>
      <c r="AP1157" s="1" t="s">
        <v>3086</v>
      </c>
      <c r="AQ1157" s="1" t="s">
        <v>1454</v>
      </c>
      <c r="AR1157" s="2">
        <v>1147028</v>
      </c>
      <c r="AS1157" s="1" t="s">
        <v>3026</v>
      </c>
      <c r="AT1157" s="1">
        <v>44012</v>
      </c>
      <c r="AU1157" s="1">
        <v>0</v>
      </c>
      <c r="AV1157" s="1">
        <v>0</v>
      </c>
      <c r="AW1157" s="1">
        <v>0</v>
      </c>
      <c r="AX1157" s="1" t="s">
        <v>1454</v>
      </c>
      <c r="AY1157" s="1">
        <v>890303093000</v>
      </c>
      <c r="AZ1157" s="1">
        <v>0</v>
      </c>
      <c r="BA1157" s="1">
        <v>0</v>
      </c>
    </row>
    <row r="1158" spans="1:53" x14ac:dyDescent="0.25">
      <c r="A1158" s="309">
        <f t="shared" si="18"/>
        <v>415834</v>
      </c>
      <c r="B1158" s="1" t="s">
        <v>2639</v>
      </c>
      <c r="C1158" s="1">
        <v>98476498</v>
      </c>
      <c r="D1158" s="1">
        <v>144105</v>
      </c>
      <c r="E1158" s="1">
        <v>4</v>
      </c>
      <c r="F1158" s="1">
        <v>9.8476498124689504E+16</v>
      </c>
      <c r="G1158" s="304">
        <v>44462</v>
      </c>
      <c r="H1158" s="304">
        <v>45168</v>
      </c>
      <c r="I1158" s="1">
        <v>0</v>
      </c>
      <c r="J1158" s="1">
        <v>1</v>
      </c>
      <c r="K1158" s="1">
        <v>1</v>
      </c>
      <c r="L1158" s="1">
        <v>30</v>
      </c>
      <c r="M1158" s="1">
        <v>2</v>
      </c>
      <c r="N1158" s="1">
        <v>19.2</v>
      </c>
      <c r="O1158" s="1">
        <v>20983</v>
      </c>
      <c r="P1158" s="2">
        <v>1600000</v>
      </c>
      <c r="Q1158" s="2">
        <v>81277</v>
      </c>
      <c r="R1158" s="2">
        <v>1545123</v>
      </c>
      <c r="S1158" s="1">
        <v>0</v>
      </c>
      <c r="T1158" s="1">
        <v>0</v>
      </c>
      <c r="U1158" s="1">
        <v>0</v>
      </c>
      <c r="W1158" s="1">
        <v>0</v>
      </c>
      <c r="X1158" s="1">
        <v>0</v>
      </c>
      <c r="Y1158" s="1">
        <v>0</v>
      </c>
      <c r="AB1158" s="304">
        <v>44499</v>
      </c>
      <c r="AC1158" s="1">
        <v>1</v>
      </c>
      <c r="AD1158" s="1" t="s">
        <v>3016</v>
      </c>
      <c r="AE1158" s="1">
        <v>1</v>
      </c>
      <c r="AF1158" s="1">
        <v>30</v>
      </c>
      <c r="AG1158" s="1">
        <v>0</v>
      </c>
      <c r="AH1158" s="1" t="s">
        <v>1454</v>
      </c>
      <c r="AI1158" s="1" t="s">
        <v>1454</v>
      </c>
      <c r="AJ1158" s="1" t="s">
        <v>1454</v>
      </c>
      <c r="AK1158" s="1" t="s">
        <v>1454</v>
      </c>
      <c r="AL1158" s="1" t="s">
        <v>1454</v>
      </c>
      <c r="AM1158" s="1" t="s">
        <v>1454</v>
      </c>
      <c r="AN1158" s="1">
        <v>1</v>
      </c>
      <c r="AO1158" s="1">
        <v>1</v>
      </c>
      <c r="AP1158" s="1" t="s">
        <v>3086</v>
      </c>
      <c r="AQ1158" s="1" t="s">
        <v>1454</v>
      </c>
      <c r="AR1158" s="2">
        <v>1129289</v>
      </c>
      <c r="AS1158" s="1" t="s">
        <v>3018</v>
      </c>
      <c r="AT1158" s="1">
        <v>44462</v>
      </c>
      <c r="AU1158" s="1">
        <v>0</v>
      </c>
      <c r="AV1158" s="1">
        <v>0</v>
      </c>
      <c r="AW1158" s="1">
        <v>0</v>
      </c>
      <c r="AX1158" s="1" t="s">
        <v>1454</v>
      </c>
      <c r="AY1158" s="1">
        <v>900166251</v>
      </c>
      <c r="AZ1158" s="1" t="s">
        <v>3019</v>
      </c>
      <c r="BA1158" s="1">
        <v>0</v>
      </c>
    </row>
    <row r="1159" spans="1:53" x14ac:dyDescent="0.25">
      <c r="A1159" s="309">
        <f t="shared" si="18"/>
        <v>1491680</v>
      </c>
      <c r="B1159" s="1" t="s">
        <v>2639</v>
      </c>
      <c r="C1159" s="1">
        <v>25296495</v>
      </c>
      <c r="D1159" s="1">
        <v>144105</v>
      </c>
      <c r="E1159" s="1">
        <v>4</v>
      </c>
      <c r="F1159" s="1">
        <v>2.52964952103885E+16</v>
      </c>
      <c r="G1159" s="304">
        <v>44127</v>
      </c>
      <c r="H1159" s="304">
        <v>45960</v>
      </c>
      <c r="I1159" s="1">
        <v>0</v>
      </c>
      <c r="J1159" s="1">
        <v>1</v>
      </c>
      <c r="K1159" s="1">
        <v>12</v>
      </c>
      <c r="L1159" s="1">
        <v>30</v>
      </c>
      <c r="M1159" s="1">
        <v>2</v>
      </c>
      <c r="N1159" s="305">
        <v>18</v>
      </c>
      <c r="O1159" s="305">
        <v>19562</v>
      </c>
      <c r="P1159" s="2">
        <v>3000000</v>
      </c>
      <c r="Q1159" s="2">
        <v>81160</v>
      </c>
      <c r="R1159" s="2">
        <v>2620969</v>
      </c>
      <c r="S1159" s="1">
        <v>0</v>
      </c>
      <c r="T1159" s="1">
        <v>0</v>
      </c>
      <c r="U1159" s="1">
        <v>0</v>
      </c>
      <c r="W1159" s="1">
        <v>0</v>
      </c>
      <c r="X1159" s="1">
        <v>0</v>
      </c>
      <c r="Y1159" s="1">
        <v>0</v>
      </c>
      <c r="AB1159" s="304">
        <v>44499</v>
      </c>
      <c r="AC1159" s="1">
        <v>1</v>
      </c>
      <c r="AD1159" s="1" t="s">
        <v>3016</v>
      </c>
      <c r="AE1159" s="1">
        <v>1</v>
      </c>
      <c r="AF1159" s="1">
        <v>30</v>
      </c>
      <c r="AG1159" s="1">
        <v>0</v>
      </c>
      <c r="AH1159" s="1" t="s">
        <v>1454</v>
      </c>
      <c r="AI1159" s="1" t="s">
        <v>1454</v>
      </c>
      <c r="AJ1159" s="1" t="s">
        <v>1454</v>
      </c>
      <c r="AK1159" s="1" t="s">
        <v>1454</v>
      </c>
      <c r="AL1159" s="1" t="s">
        <v>1454</v>
      </c>
      <c r="AM1159" s="1" t="s">
        <v>1454</v>
      </c>
      <c r="AN1159" s="1">
        <v>1</v>
      </c>
      <c r="AO1159" s="1">
        <v>1</v>
      </c>
      <c r="AP1159" s="1" t="s">
        <v>3086</v>
      </c>
      <c r="AQ1159" s="1" t="s">
        <v>1454</v>
      </c>
      <c r="AR1159" s="2">
        <v>1129289</v>
      </c>
      <c r="AS1159" s="1" t="s">
        <v>3023</v>
      </c>
      <c r="AT1159" s="1">
        <v>44127</v>
      </c>
      <c r="AU1159" s="1">
        <v>0</v>
      </c>
      <c r="AV1159" s="1">
        <v>0</v>
      </c>
      <c r="AW1159" s="1">
        <v>0</v>
      </c>
      <c r="AX1159" s="1" t="s">
        <v>1454</v>
      </c>
      <c r="AY1159" s="1">
        <v>0</v>
      </c>
      <c r="AZ1159" s="1" t="s">
        <v>3087</v>
      </c>
      <c r="BA1159" s="1">
        <v>0</v>
      </c>
    </row>
    <row r="1160" spans="1:53" x14ac:dyDescent="0.25">
      <c r="A1160" s="309">
        <f t="shared" si="18"/>
        <v>1441310</v>
      </c>
      <c r="B1160" s="1" t="s">
        <v>2639</v>
      </c>
      <c r="C1160" s="1">
        <v>14639497</v>
      </c>
      <c r="D1160" s="1">
        <v>144105</v>
      </c>
      <c r="E1160" s="1">
        <v>4</v>
      </c>
      <c r="F1160" s="1">
        <v>1.46394972103881E+16</v>
      </c>
      <c r="G1160" s="304">
        <v>44014</v>
      </c>
      <c r="H1160" s="304">
        <v>46203</v>
      </c>
      <c r="I1160" s="1">
        <v>0</v>
      </c>
      <c r="J1160" s="1">
        <v>1</v>
      </c>
      <c r="K1160" s="1">
        <v>16</v>
      </c>
      <c r="L1160" s="1">
        <v>30</v>
      </c>
      <c r="M1160" s="1">
        <v>2</v>
      </c>
      <c r="N1160" s="305">
        <v>18</v>
      </c>
      <c r="O1160" s="305">
        <v>19562</v>
      </c>
      <c r="P1160" s="2">
        <v>2000000</v>
      </c>
      <c r="Q1160" s="2">
        <v>48707</v>
      </c>
      <c r="R1160" s="2">
        <v>1740432</v>
      </c>
      <c r="S1160" s="1">
        <v>0</v>
      </c>
      <c r="T1160" s="1">
        <v>0</v>
      </c>
      <c r="U1160" s="1">
        <v>0</v>
      </c>
      <c r="W1160" s="1">
        <v>0</v>
      </c>
      <c r="X1160" s="1">
        <v>0</v>
      </c>
      <c r="Y1160" s="1">
        <v>0</v>
      </c>
      <c r="AB1160" s="304">
        <v>44499</v>
      </c>
      <c r="AC1160" s="1">
        <v>1</v>
      </c>
      <c r="AD1160" s="1" t="s">
        <v>3016</v>
      </c>
      <c r="AE1160" s="1">
        <v>1</v>
      </c>
      <c r="AF1160" s="1">
        <v>30</v>
      </c>
      <c r="AG1160" s="1">
        <v>0</v>
      </c>
      <c r="AH1160" s="1" t="s">
        <v>1454</v>
      </c>
      <c r="AI1160" s="1" t="s">
        <v>1454</v>
      </c>
      <c r="AJ1160" s="1" t="s">
        <v>1454</v>
      </c>
      <c r="AK1160" s="1" t="s">
        <v>1454</v>
      </c>
      <c r="AL1160" s="1" t="s">
        <v>1454</v>
      </c>
      <c r="AM1160" s="1" t="s">
        <v>1454</v>
      </c>
      <c r="AN1160" s="1">
        <v>1</v>
      </c>
      <c r="AO1160" s="1">
        <v>1</v>
      </c>
      <c r="AP1160" s="1" t="s">
        <v>3086</v>
      </c>
      <c r="AQ1160" s="1" t="s">
        <v>1454</v>
      </c>
      <c r="AR1160" s="2">
        <v>299122</v>
      </c>
      <c r="AS1160" s="1" t="s">
        <v>3023</v>
      </c>
      <c r="AT1160" s="1">
        <v>44014</v>
      </c>
      <c r="AU1160" s="1">
        <v>0</v>
      </c>
      <c r="AV1160" s="1">
        <v>0</v>
      </c>
      <c r="AW1160" s="1">
        <v>0</v>
      </c>
      <c r="AX1160" s="1" t="s">
        <v>1454</v>
      </c>
      <c r="AY1160" s="1">
        <v>0</v>
      </c>
      <c r="AZ1160" s="1">
        <v>0</v>
      </c>
      <c r="BA1160" s="1">
        <v>0</v>
      </c>
    </row>
    <row r="1161" spans="1:53" x14ac:dyDescent="0.25">
      <c r="A1161" s="309">
        <f t="shared" si="18"/>
        <v>4000349</v>
      </c>
      <c r="B1161" s="1" t="s">
        <v>2639</v>
      </c>
      <c r="C1161" s="1">
        <v>14639497</v>
      </c>
      <c r="D1161" s="1">
        <v>144105</v>
      </c>
      <c r="E1161" s="1">
        <v>4</v>
      </c>
      <c r="F1161" s="1">
        <v>1.46394971203892E+16</v>
      </c>
      <c r="G1161" s="304">
        <v>44364</v>
      </c>
      <c r="H1161" s="304">
        <v>46568</v>
      </c>
      <c r="I1161" s="1">
        <v>0</v>
      </c>
      <c r="J1161" s="1">
        <v>1</v>
      </c>
      <c r="K1161" s="1">
        <v>4</v>
      </c>
      <c r="L1161" s="1">
        <v>30</v>
      </c>
      <c r="M1161" s="1">
        <v>2</v>
      </c>
      <c r="N1161" s="305">
        <v>15.6</v>
      </c>
      <c r="O1161" s="305">
        <v>16765</v>
      </c>
      <c r="P1161" s="2">
        <v>5000000</v>
      </c>
      <c r="Q1161" s="2">
        <v>109011</v>
      </c>
      <c r="R1161" s="2">
        <v>4830562</v>
      </c>
      <c r="S1161" s="1">
        <v>0</v>
      </c>
      <c r="T1161" s="1">
        <v>0</v>
      </c>
      <c r="U1161" s="1">
        <v>0</v>
      </c>
      <c r="W1161" s="1">
        <v>0</v>
      </c>
      <c r="X1161" s="1">
        <v>0</v>
      </c>
      <c r="Y1161" s="1">
        <v>0</v>
      </c>
      <c r="AB1161" s="304">
        <v>44499</v>
      </c>
      <c r="AC1161" s="1">
        <v>1</v>
      </c>
      <c r="AD1161" s="1" t="s">
        <v>3016</v>
      </c>
      <c r="AE1161" s="1">
        <v>1</v>
      </c>
      <c r="AF1161" s="1">
        <v>30</v>
      </c>
      <c r="AG1161" s="1">
        <v>0</v>
      </c>
      <c r="AH1161" s="1" t="s">
        <v>1454</v>
      </c>
      <c r="AI1161" s="1" t="s">
        <v>1454</v>
      </c>
      <c r="AJ1161" s="1" t="s">
        <v>1454</v>
      </c>
      <c r="AK1161" s="1" t="s">
        <v>1454</v>
      </c>
      <c r="AL1161" s="1" t="s">
        <v>1454</v>
      </c>
      <c r="AM1161" s="1" t="s">
        <v>1454</v>
      </c>
      <c r="AN1161" s="1">
        <v>1</v>
      </c>
      <c r="AO1161" s="1">
        <v>1</v>
      </c>
      <c r="AP1161" s="1" t="s">
        <v>3086</v>
      </c>
      <c r="AQ1161" s="1" t="s">
        <v>1454</v>
      </c>
      <c r="AR1161" s="2">
        <v>830213</v>
      </c>
      <c r="AS1161" s="1" t="s">
        <v>3021</v>
      </c>
      <c r="AT1161" s="1">
        <v>44364</v>
      </c>
      <c r="AU1161" s="1">
        <v>0</v>
      </c>
      <c r="AV1161" s="1">
        <v>0</v>
      </c>
      <c r="AW1161" s="1">
        <v>0</v>
      </c>
      <c r="AX1161" s="1" t="s">
        <v>1454</v>
      </c>
      <c r="AY1161" s="1">
        <v>0</v>
      </c>
      <c r="AZ1161" s="1">
        <v>0</v>
      </c>
      <c r="BA1161" s="1">
        <v>0</v>
      </c>
    </row>
    <row r="1162" spans="1:53" x14ac:dyDescent="0.25">
      <c r="A1162" s="309">
        <f t="shared" si="18"/>
        <v>13415233</v>
      </c>
      <c r="B1162" s="1" t="s">
        <v>2639</v>
      </c>
      <c r="C1162" s="1">
        <v>38603412</v>
      </c>
      <c r="D1162" s="1">
        <v>144105</v>
      </c>
      <c r="E1162" s="1">
        <v>4</v>
      </c>
      <c r="F1162" s="1">
        <v>3.86034121203886E+16</v>
      </c>
      <c r="G1162" s="304">
        <v>44159</v>
      </c>
      <c r="H1162" s="304">
        <v>46356</v>
      </c>
      <c r="I1162" s="1">
        <v>0</v>
      </c>
      <c r="J1162" s="1">
        <v>1</v>
      </c>
      <c r="K1162" s="1">
        <v>11</v>
      </c>
      <c r="L1162" s="1">
        <v>30</v>
      </c>
      <c r="M1162" s="1">
        <v>2</v>
      </c>
      <c r="N1162" s="305">
        <v>18</v>
      </c>
      <c r="O1162" s="305">
        <v>19562</v>
      </c>
      <c r="P1162" s="2">
        <v>16000000</v>
      </c>
      <c r="Q1162" s="2">
        <v>370373</v>
      </c>
      <c r="R1162" s="2">
        <v>14544568</v>
      </c>
      <c r="S1162" s="1">
        <v>0</v>
      </c>
      <c r="T1162" s="1">
        <v>0</v>
      </c>
      <c r="U1162" s="1">
        <v>0</v>
      </c>
      <c r="W1162" s="1">
        <v>0</v>
      </c>
      <c r="X1162" s="1">
        <v>0</v>
      </c>
      <c r="Y1162" s="1">
        <v>0</v>
      </c>
      <c r="AB1162" s="304">
        <v>44499</v>
      </c>
      <c r="AC1162" s="1">
        <v>1</v>
      </c>
      <c r="AD1162" s="1" t="s">
        <v>3016</v>
      </c>
      <c r="AE1162" s="1">
        <v>1</v>
      </c>
      <c r="AF1162" s="1">
        <v>30</v>
      </c>
      <c r="AG1162" s="1">
        <v>0</v>
      </c>
      <c r="AH1162" s="1" t="s">
        <v>1454</v>
      </c>
      <c r="AI1162" s="1" t="s">
        <v>1454</v>
      </c>
      <c r="AJ1162" s="1" t="s">
        <v>1454</v>
      </c>
      <c r="AK1162" s="1" t="s">
        <v>1454</v>
      </c>
      <c r="AL1162" s="1" t="s">
        <v>1454</v>
      </c>
      <c r="AM1162" s="1" t="s">
        <v>1454</v>
      </c>
      <c r="AN1162" s="1">
        <v>1</v>
      </c>
      <c r="AO1162" s="1">
        <v>1</v>
      </c>
      <c r="AP1162" s="1" t="s">
        <v>3086</v>
      </c>
      <c r="AQ1162" s="1" t="s">
        <v>1454</v>
      </c>
      <c r="AR1162" s="2">
        <v>1129335</v>
      </c>
      <c r="AS1162" s="1" t="s">
        <v>3021</v>
      </c>
      <c r="AT1162" s="1">
        <v>44159</v>
      </c>
      <c r="AU1162" s="1">
        <v>0</v>
      </c>
      <c r="AV1162" s="1">
        <v>0</v>
      </c>
      <c r="AW1162" s="1">
        <v>0</v>
      </c>
      <c r="AX1162" s="1" t="s">
        <v>1454</v>
      </c>
      <c r="AY1162" s="1">
        <v>0</v>
      </c>
      <c r="AZ1162" s="1">
        <v>0</v>
      </c>
      <c r="BA1162" s="1">
        <v>0</v>
      </c>
    </row>
    <row r="1163" spans="1:53" x14ac:dyDescent="0.25">
      <c r="A1163" s="309">
        <f t="shared" si="18"/>
        <v>4675938</v>
      </c>
      <c r="B1163" s="1" t="s">
        <v>2639</v>
      </c>
      <c r="C1163" s="1">
        <v>11685263</v>
      </c>
      <c r="D1163" s="1">
        <v>144105</v>
      </c>
      <c r="E1163" s="1">
        <v>4</v>
      </c>
      <c r="F1163" s="1">
        <v>1.16852631203884E+16</v>
      </c>
      <c r="G1163" s="304">
        <v>44098</v>
      </c>
      <c r="H1163" s="304">
        <v>45565</v>
      </c>
      <c r="I1163" s="1">
        <v>0</v>
      </c>
      <c r="J1163" s="1">
        <v>1</v>
      </c>
      <c r="K1163" s="1">
        <v>13</v>
      </c>
      <c r="L1163" s="1">
        <v>30</v>
      </c>
      <c r="M1163" s="1">
        <v>2</v>
      </c>
      <c r="N1163" s="305">
        <v>18</v>
      </c>
      <c r="O1163" s="305">
        <v>19562</v>
      </c>
      <c r="P1163" s="2">
        <v>7000000</v>
      </c>
      <c r="Q1163" s="2">
        <v>207826</v>
      </c>
      <c r="R1163" s="2">
        <v>5581580</v>
      </c>
      <c r="S1163" s="1">
        <v>0</v>
      </c>
      <c r="T1163" s="1">
        <v>0</v>
      </c>
      <c r="U1163" s="1">
        <v>0</v>
      </c>
      <c r="W1163" s="1">
        <v>0</v>
      </c>
      <c r="X1163" s="1">
        <v>0</v>
      </c>
      <c r="Y1163" s="1">
        <v>0</v>
      </c>
      <c r="AB1163" s="304">
        <v>44499</v>
      </c>
      <c r="AC1163" s="1">
        <v>1</v>
      </c>
      <c r="AD1163" s="1" t="s">
        <v>3016</v>
      </c>
      <c r="AE1163" s="1">
        <v>1</v>
      </c>
      <c r="AF1163" s="1">
        <v>30</v>
      </c>
      <c r="AG1163" s="1">
        <v>0</v>
      </c>
      <c r="AH1163" s="1" t="s">
        <v>1454</v>
      </c>
      <c r="AI1163" s="1" t="s">
        <v>1454</v>
      </c>
      <c r="AJ1163" s="1" t="s">
        <v>1454</v>
      </c>
      <c r="AK1163" s="1" t="s">
        <v>1454</v>
      </c>
      <c r="AL1163" s="1" t="s">
        <v>1454</v>
      </c>
      <c r="AM1163" s="1" t="s">
        <v>1454</v>
      </c>
      <c r="AN1163" s="1">
        <v>1</v>
      </c>
      <c r="AO1163" s="1">
        <v>1</v>
      </c>
      <c r="AP1163" s="1" t="s">
        <v>3086</v>
      </c>
      <c r="AQ1163" s="1" t="s">
        <v>1454</v>
      </c>
      <c r="AR1163" s="2">
        <v>905642</v>
      </c>
      <c r="AS1163" s="1" t="s">
        <v>3021</v>
      </c>
      <c r="AT1163" s="1">
        <v>44098</v>
      </c>
      <c r="AU1163" s="1">
        <v>0</v>
      </c>
      <c r="AV1163" s="1">
        <v>0</v>
      </c>
      <c r="AW1163" s="1">
        <v>0</v>
      </c>
      <c r="AX1163" s="1" t="s">
        <v>1454</v>
      </c>
      <c r="AY1163" s="1">
        <v>800087565</v>
      </c>
      <c r="AZ1163" s="1" t="s">
        <v>3088</v>
      </c>
      <c r="BA1163" s="1">
        <v>0</v>
      </c>
    </row>
    <row r="1164" spans="1:53" x14ac:dyDescent="0.25">
      <c r="A1164" s="309">
        <f t="shared" si="18"/>
        <v>73337</v>
      </c>
      <c r="B1164" s="1" t="s">
        <v>2639</v>
      </c>
      <c r="C1164" s="1">
        <v>32884714</v>
      </c>
      <c r="D1164" s="1">
        <v>144105</v>
      </c>
      <c r="E1164" s="1">
        <v>4</v>
      </c>
      <c r="F1164" s="1">
        <v>3.28847141246886E+16</v>
      </c>
      <c r="G1164" s="304">
        <v>44160</v>
      </c>
      <c r="H1164" s="304">
        <v>44711</v>
      </c>
      <c r="I1164" s="1">
        <v>0</v>
      </c>
      <c r="J1164" s="1">
        <v>1</v>
      </c>
      <c r="K1164" s="1">
        <v>12</v>
      </c>
      <c r="L1164" s="1">
        <v>30</v>
      </c>
      <c r="M1164" s="1">
        <v>2</v>
      </c>
      <c r="N1164" s="305">
        <v>21.6</v>
      </c>
      <c r="O1164" s="305">
        <v>23872</v>
      </c>
      <c r="P1164" s="2">
        <v>4800000</v>
      </c>
      <c r="Q1164" s="2">
        <v>315963</v>
      </c>
      <c r="R1164" s="2">
        <v>1778839</v>
      </c>
      <c r="S1164" s="1">
        <v>0</v>
      </c>
      <c r="T1164" s="1">
        <v>0</v>
      </c>
      <c r="U1164" s="1">
        <v>0</v>
      </c>
      <c r="W1164" s="1">
        <v>0</v>
      </c>
      <c r="X1164" s="1">
        <v>0</v>
      </c>
      <c r="Y1164" s="1">
        <v>0</v>
      </c>
      <c r="AB1164" s="304">
        <v>44500</v>
      </c>
      <c r="AC1164" s="1">
        <v>1</v>
      </c>
      <c r="AD1164" s="1" t="s">
        <v>3016</v>
      </c>
      <c r="AE1164" s="1">
        <v>1</v>
      </c>
      <c r="AF1164" s="1">
        <v>30</v>
      </c>
      <c r="AG1164" s="1">
        <v>0</v>
      </c>
      <c r="AH1164" s="1" t="s">
        <v>1454</v>
      </c>
      <c r="AI1164" s="1" t="s">
        <v>1454</v>
      </c>
      <c r="AJ1164" s="1" t="s">
        <v>1454</v>
      </c>
      <c r="AK1164" s="1" t="s">
        <v>1454</v>
      </c>
      <c r="AL1164" s="1" t="s">
        <v>1454</v>
      </c>
      <c r="AM1164" s="1" t="s">
        <v>1454</v>
      </c>
      <c r="AN1164" s="1">
        <v>1</v>
      </c>
      <c r="AO1164" s="1">
        <v>1</v>
      </c>
      <c r="AP1164" s="1" t="s">
        <v>3086</v>
      </c>
      <c r="AQ1164" s="1" t="s">
        <v>1454</v>
      </c>
      <c r="AR1164" s="2">
        <v>1705502</v>
      </c>
      <c r="AS1164" s="1" t="s">
        <v>3018</v>
      </c>
      <c r="AT1164" s="1">
        <v>44160</v>
      </c>
      <c r="AU1164" s="1">
        <v>0</v>
      </c>
      <c r="AV1164" s="1">
        <v>0</v>
      </c>
      <c r="AW1164" s="1">
        <v>0</v>
      </c>
      <c r="AX1164" s="1" t="s">
        <v>1454</v>
      </c>
      <c r="AY1164" s="1">
        <v>890303093000</v>
      </c>
      <c r="AZ1164" s="1">
        <v>0</v>
      </c>
      <c r="BA1164" s="1">
        <v>0</v>
      </c>
    </row>
    <row r="1165" spans="1:53" x14ac:dyDescent="0.25">
      <c r="A1165" s="309">
        <f t="shared" si="18"/>
        <v>0</v>
      </c>
      <c r="B1165" s="1" t="s">
        <v>2639</v>
      </c>
      <c r="C1165" s="1">
        <v>94540275</v>
      </c>
      <c r="D1165" s="1">
        <v>144105</v>
      </c>
      <c r="E1165" s="1">
        <v>4</v>
      </c>
      <c r="F1165" s="1">
        <v>9.4540275124688496E+16</v>
      </c>
      <c r="G1165" s="304">
        <v>44131</v>
      </c>
      <c r="H1165" s="304">
        <v>44864</v>
      </c>
      <c r="I1165" s="1">
        <v>0</v>
      </c>
      <c r="J1165" s="1">
        <v>1</v>
      </c>
      <c r="K1165" s="1">
        <v>3</v>
      </c>
      <c r="L1165" s="1">
        <v>30</v>
      </c>
      <c r="M1165" s="1">
        <v>2</v>
      </c>
      <c r="N1165" s="305">
        <v>21.6</v>
      </c>
      <c r="O1165" s="305">
        <v>23872</v>
      </c>
      <c r="P1165" s="2">
        <v>2250000</v>
      </c>
      <c r="Q1165" s="2">
        <v>116948</v>
      </c>
      <c r="R1165" s="2">
        <v>2005498</v>
      </c>
      <c r="S1165" s="1">
        <v>0</v>
      </c>
      <c r="T1165" s="1">
        <v>0</v>
      </c>
      <c r="U1165" s="1">
        <v>0</v>
      </c>
      <c r="W1165" s="1">
        <v>0</v>
      </c>
      <c r="X1165" s="1">
        <v>0</v>
      </c>
      <c r="Y1165" s="1">
        <v>0</v>
      </c>
      <c r="AB1165" s="304">
        <v>44498</v>
      </c>
      <c r="AC1165" s="1">
        <v>1</v>
      </c>
      <c r="AD1165" s="1" t="s">
        <v>3016</v>
      </c>
      <c r="AE1165" s="1">
        <v>1</v>
      </c>
      <c r="AF1165" s="1">
        <v>30</v>
      </c>
      <c r="AG1165" s="1">
        <v>0</v>
      </c>
      <c r="AH1165" s="1" t="s">
        <v>1454</v>
      </c>
      <c r="AI1165" s="1" t="s">
        <v>1454</v>
      </c>
      <c r="AJ1165" s="1" t="s">
        <v>1454</v>
      </c>
      <c r="AK1165" s="1" t="s">
        <v>1454</v>
      </c>
      <c r="AL1165" s="1" t="s">
        <v>1454</v>
      </c>
      <c r="AM1165" s="1" t="s">
        <v>1454</v>
      </c>
      <c r="AN1165" s="1">
        <v>1</v>
      </c>
      <c r="AO1165" s="1">
        <v>1</v>
      </c>
      <c r="AP1165" s="1" t="s">
        <v>3086</v>
      </c>
      <c r="AQ1165" s="1" t="s">
        <v>1454</v>
      </c>
      <c r="AR1165" s="2">
        <v>2110143</v>
      </c>
      <c r="AS1165" s="1" t="s">
        <v>3018</v>
      </c>
      <c r="AT1165" s="1">
        <v>44131</v>
      </c>
      <c r="AU1165" s="1">
        <v>0</v>
      </c>
      <c r="AV1165" s="1">
        <v>0</v>
      </c>
      <c r="AW1165" s="1">
        <v>0</v>
      </c>
      <c r="AX1165" s="1" t="s">
        <v>1454</v>
      </c>
      <c r="AY1165" s="1">
        <v>890303093000</v>
      </c>
      <c r="AZ1165" s="1">
        <v>0</v>
      </c>
      <c r="BA1165" s="1">
        <v>0</v>
      </c>
    </row>
    <row r="1166" spans="1:53" x14ac:dyDescent="0.25">
      <c r="A1166" s="309">
        <f t="shared" si="18"/>
        <v>3137416</v>
      </c>
      <c r="B1166" s="1" t="s">
        <v>2639</v>
      </c>
      <c r="C1166" s="1">
        <v>14636308</v>
      </c>
      <c r="D1166" s="1">
        <v>144105</v>
      </c>
      <c r="E1166" s="1">
        <v>4</v>
      </c>
      <c r="F1166" s="1">
        <v>1.46363081203887E+16</v>
      </c>
      <c r="G1166" s="304">
        <v>44193</v>
      </c>
      <c r="H1166" s="304">
        <v>45290</v>
      </c>
      <c r="I1166" s="1">
        <v>0</v>
      </c>
      <c r="J1166" s="1">
        <v>1</v>
      </c>
      <c r="K1166" s="1">
        <v>10</v>
      </c>
      <c r="L1166" s="1">
        <v>30</v>
      </c>
      <c r="M1166" s="1">
        <v>2</v>
      </c>
      <c r="N1166" s="305">
        <v>18</v>
      </c>
      <c r="O1166" s="305">
        <v>19562</v>
      </c>
      <c r="P1166" s="2">
        <v>5000000</v>
      </c>
      <c r="Q1166" s="2">
        <v>182270</v>
      </c>
      <c r="R1166" s="2">
        <v>3876119</v>
      </c>
      <c r="S1166" s="1">
        <v>0</v>
      </c>
      <c r="T1166" s="1">
        <v>0</v>
      </c>
      <c r="U1166" s="1">
        <v>0</v>
      </c>
      <c r="W1166" s="1">
        <v>0</v>
      </c>
      <c r="X1166" s="1">
        <v>0</v>
      </c>
      <c r="Y1166" s="1">
        <v>0</v>
      </c>
      <c r="AB1166" s="304">
        <v>44498</v>
      </c>
      <c r="AC1166" s="1">
        <v>1</v>
      </c>
      <c r="AD1166" s="1" t="s">
        <v>3016</v>
      </c>
      <c r="AE1166" s="1">
        <v>1</v>
      </c>
      <c r="AF1166" s="1">
        <v>30</v>
      </c>
      <c r="AG1166" s="1">
        <v>0</v>
      </c>
      <c r="AH1166" s="1" t="s">
        <v>1454</v>
      </c>
      <c r="AI1166" s="1" t="s">
        <v>1454</v>
      </c>
      <c r="AJ1166" s="1" t="s">
        <v>1454</v>
      </c>
      <c r="AK1166" s="1" t="s">
        <v>1454</v>
      </c>
      <c r="AL1166" s="1" t="s">
        <v>1454</v>
      </c>
      <c r="AM1166" s="1" t="s">
        <v>1454</v>
      </c>
      <c r="AN1166" s="1">
        <v>1</v>
      </c>
      <c r="AO1166" s="1">
        <v>1</v>
      </c>
      <c r="AP1166" s="1" t="s">
        <v>3086</v>
      </c>
      <c r="AQ1166" s="1" t="s">
        <v>1454</v>
      </c>
      <c r="AR1166" s="2">
        <v>738703</v>
      </c>
      <c r="AS1166" s="1" t="s">
        <v>3021</v>
      </c>
      <c r="AT1166" s="1">
        <v>44193</v>
      </c>
      <c r="AU1166" s="1">
        <v>0</v>
      </c>
      <c r="AV1166" s="1">
        <v>0</v>
      </c>
      <c r="AW1166" s="1">
        <v>0</v>
      </c>
      <c r="AX1166" s="1" t="s">
        <v>1454</v>
      </c>
      <c r="AY1166" s="1">
        <v>890303093000</v>
      </c>
      <c r="AZ1166" s="1">
        <v>0</v>
      </c>
      <c r="BA1166" s="1">
        <v>0</v>
      </c>
    </row>
    <row r="1167" spans="1:53" x14ac:dyDescent="0.25">
      <c r="A1167" s="309">
        <f t="shared" si="18"/>
        <v>11168090</v>
      </c>
      <c r="B1167" s="1" t="s">
        <v>2639</v>
      </c>
      <c r="C1167" s="1">
        <v>52285550</v>
      </c>
      <c r="D1167" s="1">
        <v>144105</v>
      </c>
      <c r="E1167" s="1">
        <v>4</v>
      </c>
      <c r="F1167" s="1">
        <v>5.22855502103886E+16</v>
      </c>
      <c r="G1167" s="304">
        <v>44153</v>
      </c>
      <c r="H1167" s="304">
        <v>45991</v>
      </c>
      <c r="I1167" s="1">
        <v>0</v>
      </c>
      <c r="J1167" s="1">
        <v>1</v>
      </c>
      <c r="K1167" s="1">
        <v>11</v>
      </c>
      <c r="L1167" s="1">
        <v>30</v>
      </c>
      <c r="M1167" s="1">
        <v>2</v>
      </c>
      <c r="N1167" s="305">
        <v>18</v>
      </c>
      <c r="O1167" s="305">
        <v>19562</v>
      </c>
      <c r="P1167" s="2">
        <v>15000000</v>
      </c>
      <c r="Q1167" s="2">
        <v>405800</v>
      </c>
      <c r="R1167" s="2">
        <v>13278268</v>
      </c>
      <c r="S1167" s="1">
        <v>0</v>
      </c>
      <c r="T1167" s="1">
        <v>0</v>
      </c>
      <c r="U1167" s="1">
        <v>0</v>
      </c>
      <c r="W1167" s="1">
        <v>0</v>
      </c>
      <c r="X1167" s="1">
        <v>0</v>
      </c>
      <c r="Y1167" s="1">
        <v>0</v>
      </c>
      <c r="AB1167" s="304">
        <v>44499</v>
      </c>
      <c r="AC1167" s="1">
        <v>1</v>
      </c>
      <c r="AD1167" s="1" t="s">
        <v>3016</v>
      </c>
      <c r="AE1167" s="1">
        <v>1</v>
      </c>
      <c r="AF1167" s="1">
        <v>30</v>
      </c>
      <c r="AG1167" s="1">
        <v>0</v>
      </c>
      <c r="AH1167" s="1" t="s">
        <v>1454</v>
      </c>
      <c r="AI1167" s="1" t="s">
        <v>1454</v>
      </c>
      <c r="AJ1167" s="1" t="s">
        <v>1454</v>
      </c>
      <c r="AK1167" s="1" t="s">
        <v>1454</v>
      </c>
      <c r="AL1167" s="1" t="s">
        <v>1454</v>
      </c>
      <c r="AM1167" s="1" t="s">
        <v>1454</v>
      </c>
      <c r="AN1167" s="1">
        <v>1</v>
      </c>
      <c r="AO1167" s="1">
        <v>1</v>
      </c>
      <c r="AP1167" s="1" t="s">
        <v>3086</v>
      </c>
      <c r="AQ1167" s="1" t="s">
        <v>1454</v>
      </c>
      <c r="AR1167" s="2">
        <v>2110178</v>
      </c>
      <c r="AS1167" s="1" t="s">
        <v>3023</v>
      </c>
      <c r="AT1167" s="1">
        <v>44153</v>
      </c>
      <c r="AU1167" s="1">
        <v>0</v>
      </c>
      <c r="AV1167" s="1">
        <v>0</v>
      </c>
      <c r="AW1167" s="1">
        <v>0</v>
      </c>
      <c r="AX1167" s="1" t="s">
        <v>1454</v>
      </c>
      <c r="AY1167" s="1">
        <v>0</v>
      </c>
      <c r="AZ1167" s="1">
        <v>0</v>
      </c>
      <c r="BA1167" s="1">
        <v>0</v>
      </c>
    </row>
    <row r="1168" spans="1:53" x14ac:dyDescent="0.25">
      <c r="A1168" s="309">
        <f t="shared" si="18"/>
        <v>1385520</v>
      </c>
      <c r="B1168" s="1" t="s">
        <v>2639</v>
      </c>
      <c r="C1168" s="1">
        <v>1004611231</v>
      </c>
      <c r="D1168" s="1">
        <v>144105</v>
      </c>
      <c r="E1168" s="1">
        <v>4</v>
      </c>
      <c r="F1168" s="1">
        <v>1.0046112311246799E+18</v>
      </c>
      <c r="G1168" s="304">
        <v>44494</v>
      </c>
      <c r="H1168" s="304">
        <v>45229</v>
      </c>
      <c r="I1168" s="1">
        <v>0</v>
      </c>
      <c r="J1168" s="1">
        <v>1</v>
      </c>
      <c r="K1168" s="1">
        <v>0</v>
      </c>
      <c r="L1168" s="1">
        <v>30</v>
      </c>
      <c r="M1168" s="1">
        <v>2</v>
      </c>
      <c r="N1168" s="305">
        <v>19.2</v>
      </c>
      <c r="O1168" s="305">
        <v>20983</v>
      </c>
      <c r="P1168" s="2">
        <v>1500000</v>
      </c>
      <c r="Q1168" s="2">
        <v>76197</v>
      </c>
      <c r="R1168" s="2">
        <v>1500000</v>
      </c>
      <c r="S1168" s="1">
        <v>0</v>
      </c>
      <c r="T1168" s="1">
        <v>0</v>
      </c>
      <c r="U1168" s="1">
        <v>0</v>
      </c>
      <c r="W1168" s="1">
        <v>0</v>
      </c>
      <c r="X1168" s="1">
        <v>0</v>
      </c>
      <c r="Y1168" s="1">
        <v>0</v>
      </c>
      <c r="AB1168" s="304">
        <v>44494</v>
      </c>
      <c r="AC1168" s="1">
        <v>1</v>
      </c>
      <c r="AD1168" s="1" t="s">
        <v>3016</v>
      </c>
      <c r="AE1168" s="1">
        <v>1</v>
      </c>
      <c r="AF1168" s="1">
        <v>30</v>
      </c>
      <c r="AG1168" s="1">
        <v>0</v>
      </c>
      <c r="AH1168" s="1" t="s">
        <v>1454</v>
      </c>
      <c r="AI1168" s="1" t="s">
        <v>1454</v>
      </c>
      <c r="AJ1168" s="1" t="s">
        <v>1454</v>
      </c>
      <c r="AK1168" s="1" t="s">
        <v>1454</v>
      </c>
      <c r="AL1168" s="1" t="s">
        <v>1454</v>
      </c>
      <c r="AM1168" s="1" t="s">
        <v>1454</v>
      </c>
      <c r="AN1168" s="1">
        <v>1</v>
      </c>
      <c r="AO1168" s="1">
        <v>1</v>
      </c>
      <c r="AP1168" s="1" t="s">
        <v>3086</v>
      </c>
      <c r="AQ1168" s="1" t="s">
        <v>1454</v>
      </c>
      <c r="AR1168" s="2">
        <v>114480</v>
      </c>
      <c r="AS1168" s="1" t="s">
        <v>3018</v>
      </c>
      <c r="AT1168" s="1">
        <v>44494</v>
      </c>
      <c r="AU1168" s="1">
        <v>0</v>
      </c>
      <c r="AV1168" s="1">
        <v>0</v>
      </c>
      <c r="AW1168" s="1">
        <v>0</v>
      </c>
      <c r="AX1168" s="1" t="s">
        <v>1454</v>
      </c>
      <c r="AY1168" s="1">
        <v>900347805</v>
      </c>
      <c r="AZ1168" s="1" t="s">
        <v>3092</v>
      </c>
      <c r="BA1168" s="1">
        <v>0</v>
      </c>
    </row>
    <row r="1169" spans="1:53" x14ac:dyDescent="0.25">
      <c r="A1169" s="309">
        <f t="shared" si="18"/>
        <v>1149822</v>
      </c>
      <c r="B1169" s="1" t="s">
        <v>2639</v>
      </c>
      <c r="C1169" s="1">
        <v>1144074384</v>
      </c>
      <c r="D1169" s="1">
        <v>144105</v>
      </c>
      <c r="E1169" s="1">
        <v>4</v>
      </c>
      <c r="F1169" s="1">
        <v>1.1440743841246799E+18</v>
      </c>
      <c r="G1169" s="304">
        <v>44497</v>
      </c>
      <c r="H1169" s="304">
        <v>45229</v>
      </c>
      <c r="I1169" s="1">
        <v>0</v>
      </c>
      <c r="J1169" s="1">
        <v>1</v>
      </c>
      <c r="K1169" s="1">
        <v>0</v>
      </c>
      <c r="L1169" s="1">
        <v>30</v>
      </c>
      <c r="M1169" s="1">
        <v>2</v>
      </c>
      <c r="N1169" s="305">
        <v>19.2</v>
      </c>
      <c r="O1169" s="305">
        <v>20983</v>
      </c>
      <c r="P1169" s="2">
        <v>1300000</v>
      </c>
      <c r="Q1169" s="2">
        <v>66038</v>
      </c>
      <c r="R1169" s="2">
        <v>1300000</v>
      </c>
      <c r="S1169" s="1">
        <v>0</v>
      </c>
      <c r="T1169" s="1">
        <v>0</v>
      </c>
      <c r="U1169" s="1">
        <v>0</v>
      </c>
      <c r="W1169" s="1">
        <v>0</v>
      </c>
      <c r="X1169" s="1">
        <v>0</v>
      </c>
      <c r="Y1169" s="1">
        <v>0</v>
      </c>
      <c r="AB1169" s="304">
        <v>44497</v>
      </c>
      <c r="AC1169" s="1">
        <v>1</v>
      </c>
      <c r="AD1169" s="1" t="s">
        <v>3016</v>
      </c>
      <c r="AE1169" s="1">
        <v>1</v>
      </c>
      <c r="AF1169" s="1">
        <v>30</v>
      </c>
      <c r="AG1169" s="1">
        <v>0</v>
      </c>
      <c r="AH1169" s="1" t="s">
        <v>1454</v>
      </c>
      <c r="AI1169" s="1" t="s">
        <v>1454</v>
      </c>
      <c r="AJ1169" s="1" t="s">
        <v>1454</v>
      </c>
      <c r="AK1169" s="1" t="s">
        <v>1454</v>
      </c>
      <c r="AL1169" s="1" t="s">
        <v>1454</v>
      </c>
      <c r="AM1169" s="1" t="s">
        <v>1454</v>
      </c>
      <c r="AN1169" s="1">
        <v>1</v>
      </c>
      <c r="AO1169" s="1">
        <v>1</v>
      </c>
      <c r="AP1169" s="1" t="s">
        <v>3086</v>
      </c>
      <c r="AQ1169" s="1" t="s">
        <v>1454</v>
      </c>
      <c r="AR1169" s="2">
        <v>150178</v>
      </c>
      <c r="AS1169" s="1" t="s">
        <v>3018</v>
      </c>
      <c r="AT1169" s="1">
        <v>44497</v>
      </c>
      <c r="AU1169" s="1">
        <v>0</v>
      </c>
      <c r="AV1169" s="1">
        <v>0</v>
      </c>
      <c r="AW1169" s="1">
        <v>0</v>
      </c>
      <c r="AX1169" s="1" t="s">
        <v>1454</v>
      </c>
      <c r="AY1169" s="1">
        <v>900166251</v>
      </c>
      <c r="AZ1169" s="1" t="s">
        <v>3019</v>
      </c>
      <c r="BA1169" s="1">
        <v>0</v>
      </c>
    </row>
    <row r="1170" spans="1:53" x14ac:dyDescent="0.25">
      <c r="A1170" s="309">
        <f t="shared" si="18"/>
        <v>4836470</v>
      </c>
      <c r="B1170" s="1" t="s">
        <v>2639</v>
      </c>
      <c r="C1170" s="1">
        <v>14605200</v>
      </c>
      <c r="D1170" s="1">
        <v>144105</v>
      </c>
      <c r="E1170" s="1">
        <v>4</v>
      </c>
      <c r="F1170" s="1">
        <v>1.46052001246896E+16</v>
      </c>
      <c r="G1170" s="304">
        <v>44497</v>
      </c>
      <c r="H1170" s="304">
        <v>45229</v>
      </c>
      <c r="I1170" s="1">
        <v>0</v>
      </c>
      <c r="J1170" s="1">
        <v>1</v>
      </c>
      <c r="K1170" s="1">
        <v>0</v>
      </c>
      <c r="L1170" s="1">
        <v>30</v>
      </c>
      <c r="M1170" s="1">
        <v>2</v>
      </c>
      <c r="N1170" s="305">
        <v>19.2</v>
      </c>
      <c r="O1170" s="305">
        <v>20983</v>
      </c>
      <c r="P1170" s="2">
        <v>5000000</v>
      </c>
      <c r="Q1170" s="2">
        <v>253991</v>
      </c>
      <c r="R1170" s="2">
        <v>5000000</v>
      </c>
      <c r="S1170" s="1">
        <v>0</v>
      </c>
      <c r="T1170" s="1">
        <v>0</v>
      </c>
      <c r="U1170" s="1">
        <v>0</v>
      </c>
      <c r="W1170" s="1">
        <v>0</v>
      </c>
      <c r="X1170" s="1">
        <v>0</v>
      </c>
      <c r="Y1170" s="1">
        <v>0</v>
      </c>
      <c r="AB1170" s="304">
        <v>44497</v>
      </c>
      <c r="AC1170" s="1">
        <v>1</v>
      </c>
      <c r="AD1170" s="1" t="s">
        <v>3016</v>
      </c>
      <c r="AE1170" s="1">
        <v>1</v>
      </c>
      <c r="AF1170" s="1">
        <v>30</v>
      </c>
      <c r="AG1170" s="1">
        <v>0</v>
      </c>
      <c r="AH1170" s="1" t="s">
        <v>1454</v>
      </c>
      <c r="AI1170" s="1" t="s">
        <v>1454</v>
      </c>
      <c r="AJ1170" s="1" t="s">
        <v>1454</v>
      </c>
      <c r="AK1170" s="1" t="s">
        <v>1454</v>
      </c>
      <c r="AL1170" s="1" t="s">
        <v>1454</v>
      </c>
      <c r="AM1170" s="1" t="s">
        <v>1454</v>
      </c>
      <c r="AN1170" s="1">
        <v>1</v>
      </c>
      <c r="AO1170" s="1">
        <v>1</v>
      </c>
      <c r="AP1170" s="1" t="s">
        <v>3086</v>
      </c>
      <c r="AQ1170" s="1" t="s">
        <v>1454</v>
      </c>
      <c r="AR1170" s="2">
        <v>163530</v>
      </c>
      <c r="AS1170" s="1" t="s">
        <v>3018</v>
      </c>
      <c r="AT1170" s="1">
        <v>44497</v>
      </c>
      <c r="AU1170" s="1">
        <v>0</v>
      </c>
      <c r="AV1170" s="1">
        <v>0</v>
      </c>
      <c r="AW1170" s="1">
        <v>0</v>
      </c>
      <c r="AX1170" s="1" t="s">
        <v>1454</v>
      </c>
      <c r="AY1170" s="1">
        <v>890303093000</v>
      </c>
      <c r="AZ1170" s="1">
        <v>0</v>
      </c>
      <c r="BA1170" s="1">
        <v>0</v>
      </c>
    </row>
    <row r="1171" spans="1:53" x14ac:dyDescent="0.25">
      <c r="A1171" s="309">
        <f t="shared" si="18"/>
        <v>3424956</v>
      </c>
      <c r="B1171" s="1" t="s">
        <v>2639</v>
      </c>
      <c r="C1171" s="1">
        <v>1143829304</v>
      </c>
      <c r="D1171" s="1">
        <v>144105</v>
      </c>
      <c r="E1171" s="1">
        <v>4</v>
      </c>
      <c r="F1171" s="1">
        <v>1.14382930412038E+18</v>
      </c>
      <c r="G1171" s="304">
        <v>44165</v>
      </c>
      <c r="H1171" s="304">
        <v>45626</v>
      </c>
      <c r="I1171" s="1">
        <v>0</v>
      </c>
      <c r="J1171" s="1">
        <v>1</v>
      </c>
      <c r="K1171" s="1">
        <v>11</v>
      </c>
      <c r="L1171" s="1">
        <v>30</v>
      </c>
      <c r="M1171" s="1">
        <v>2</v>
      </c>
      <c r="N1171" s="305">
        <v>18</v>
      </c>
      <c r="O1171" s="305">
        <v>19562</v>
      </c>
      <c r="P1171" s="2">
        <v>6500000</v>
      </c>
      <c r="Q1171" s="2">
        <v>192981</v>
      </c>
      <c r="R1171" s="2">
        <v>5403059</v>
      </c>
      <c r="S1171" s="1">
        <v>0</v>
      </c>
      <c r="T1171" s="1">
        <v>0</v>
      </c>
      <c r="U1171" s="1">
        <v>0</v>
      </c>
      <c r="W1171" s="1">
        <v>0</v>
      </c>
      <c r="X1171" s="1">
        <v>0</v>
      </c>
      <c r="Y1171" s="1">
        <v>0</v>
      </c>
      <c r="AB1171" s="304">
        <v>44499</v>
      </c>
      <c r="AC1171" s="1">
        <v>1</v>
      </c>
      <c r="AD1171" s="1" t="s">
        <v>3016</v>
      </c>
      <c r="AE1171" s="1">
        <v>1</v>
      </c>
      <c r="AF1171" s="1">
        <v>30</v>
      </c>
      <c r="AG1171" s="1">
        <v>0</v>
      </c>
      <c r="AH1171" s="1" t="s">
        <v>1454</v>
      </c>
      <c r="AI1171" s="1" t="s">
        <v>1454</v>
      </c>
      <c r="AJ1171" s="1" t="s">
        <v>1454</v>
      </c>
      <c r="AK1171" s="1" t="s">
        <v>1454</v>
      </c>
      <c r="AL1171" s="1" t="s">
        <v>1454</v>
      </c>
      <c r="AM1171" s="1" t="s">
        <v>1454</v>
      </c>
      <c r="AN1171" s="1">
        <v>1</v>
      </c>
      <c r="AO1171" s="1">
        <v>1</v>
      </c>
      <c r="AP1171" s="1" t="s">
        <v>3086</v>
      </c>
      <c r="AQ1171" s="1" t="s">
        <v>1454</v>
      </c>
      <c r="AR1171" s="2">
        <v>1978103</v>
      </c>
      <c r="AS1171" s="1" t="s">
        <v>3021</v>
      </c>
      <c r="AT1171" s="1">
        <v>44165</v>
      </c>
      <c r="AU1171" s="1">
        <v>0</v>
      </c>
      <c r="AV1171" s="1">
        <v>0</v>
      </c>
      <c r="AW1171" s="1">
        <v>0</v>
      </c>
      <c r="AX1171" s="1" t="s">
        <v>1454</v>
      </c>
      <c r="AY1171" s="1">
        <v>800087565</v>
      </c>
      <c r="AZ1171" s="1" t="s">
        <v>3088</v>
      </c>
      <c r="BA1171" s="1">
        <v>0</v>
      </c>
    </row>
    <row r="1172" spans="1:53" x14ac:dyDescent="0.25">
      <c r="A1172" s="309">
        <f t="shared" si="18"/>
        <v>3610007</v>
      </c>
      <c r="B1172" s="1" t="s">
        <v>2639</v>
      </c>
      <c r="C1172" s="1">
        <v>1113639105</v>
      </c>
      <c r="D1172" s="1">
        <v>144225</v>
      </c>
      <c r="E1172" s="1">
        <v>4</v>
      </c>
      <c r="F1172" s="1">
        <v>1.11363910510498E+18</v>
      </c>
      <c r="G1172" s="304">
        <v>43707</v>
      </c>
      <c r="H1172" s="304">
        <v>45412</v>
      </c>
      <c r="I1172" s="1">
        <v>150</v>
      </c>
      <c r="J1172" s="1">
        <v>1</v>
      </c>
      <c r="K1172" s="1">
        <v>20</v>
      </c>
      <c r="L1172" s="1">
        <v>30</v>
      </c>
      <c r="M1172" s="1">
        <v>2</v>
      </c>
      <c r="N1172" s="305">
        <v>18</v>
      </c>
      <c r="O1172" s="305">
        <v>19562</v>
      </c>
      <c r="P1172" s="2">
        <v>4912856</v>
      </c>
      <c r="Q1172" s="2">
        <v>131118</v>
      </c>
      <c r="R1172" s="2">
        <v>3610007</v>
      </c>
      <c r="S1172" s="1">
        <v>159012</v>
      </c>
      <c r="T1172" s="1">
        <v>0</v>
      </c>
      <c r="U1172" s="1">
        <v>0</v>
      </c>
      <c r="W1172" s="1">
        <v>1805004</v>
      </c>
      <c r="X1172" s="1">
        <v>159012</v>
      </c>
      <c r="Y1172" s="1">
        <v>148430</v>
      </c>
      <c r="AB1172" s="304">
        <v>44500</v>
      </c>
      <c r="AC1172" s="1">
        <v>1</v>
      </c>
      <c r="AD1172" s="1" t="s">
        <v>3016</v>
      </c>
      <c r="AE1172" s="1">
        <v>1</v>
      </c>
      <c r="AF1172" s="1">
        <v>30</v>
      </c>
      <c r="AG1172" s="1">
        <v>391926</v>
      </c>
      <c r="AH1172" s="1" t="s">
        <v>1454</v>
      </c>
      <c r="AI1172" s="1" t="s">
        <v>1454</v>
      </c>
      <c r="AJ1172" s="1" t="s">
        <v>1454</v>
      </c>
      <c r="AK1172" s="1" t="s">
        <v>1454</v>
      </c>
      <c r="AL1172" s="1" t="s">
        <v>1454</v>
      </c>
      <c r="AM1172" s="1" t="s">
        <v>1454</v>
      </c>
      <c r="AN1172" s="1">
        <v>1</v>
      </c>
      <c r="AO1172" s="1">
        <v>1</v>
      </c>
      <c r="AP1172" s="1" t="s">
        <v>3086</v>
      </c>
      <c r="AQ1172" s="1" t="s">
        <v>1454</v>
      </c>
      <c r="AR1172" s="2">
        <v>0</v>
      </c>
      <c r="AS1172" s="1" t="s">
        <v>3017</v>
      </c>
      <c r="AT1172" s="1">
        <v>43712</v>
      </c>
      <c r="AU1172" s="1">
        <v>0</v>
      </c>
      <c r="AV1172" s="1">
        <v>0</v>
      </c>
      <c r="AW1172" s="1">
        <v>0</v>
      </c>
      <c r="AX1172" s="1" t="s">
        <v>1454</v>
      </c>
      <c r="AY1172" s="1">
        <v>1</v>
      </c>
      <c r="AZ1172" s="1" t="s">
        <v>3089</v>
      </c>
      <c r="BA1172" s="1">
        <v>0</v>
      </c>
    </row>
    <row r="1173" spans="1:53" x14ac:dyDescent="0.25">
      <c r="A1173" s="309">
        <f t="shared" si="18"/>
        <v>1302080</v>
      </c>
      <c r="B1173" s="1" t="s">
        <v>2639</v>
      </c>
      <c r="C1173" s="1">
        <v>16776921</v>
      </c>
      <c r="D1173" s="1">
        <v>144225</v>
      </c>
      <c r="E1173" s="1">
        <v>4</v>
      </c>
      <c r="F1173" s="1">
        <v>1.67769211049859E+16</v>
      </c>
      <c r="G1173" s="304">
        <v>43707</v>
      </c>
      <c r="H1173" s="304">
        <v>44742</v>
      </c>
      <c r="I1173" s="1">
        <v>750</v>
      </c>
      <c r="J1173" s="1">
        <v>1</v>
      </c>
      <c r="K1173" s="1">
        <v>0</v>
      </c>
      <c r="L1173" s="1">
        <v>30</v>
      </c>
      <c r="M1173" s="1">
        <v>2</v>
      </c>
      <c r="N1173" s="305">
        <v>18</v>
      </c>
      <c r="O1173" s="305">
        <v>19562</v>
      </c>
      <c r="P1173" s="2">
        <v>1302080</v>
      </c>
      <c r="Q1173" s="2">
        <v>49372</v>
      </c>
      <c r="R1173" s="2">
        <v>1302080</v>
      </c>
      <c r="S1173" s="1">
        <v>57259</v>
      </c>
      <c r="T1173" s="1">
        <v>0</v>
      </c>
      <c r="U1173" s="1">
        <v>0</v>
      </c>
      <c r="W1173" s="1">
        <v>1302080</v>
      </c>
      <c r="X1173" s="1">
        <v>57259</v>
      </c>
      <c r="Y1173" s="1">
        <v>287521</v>
      </c>
      <c r="AB1173" s="304">
        <v>43707</v>
      </c>
      <c r="AC1173" s="1">
        <v>1</v>
      </c>
      <c r="AD1173" s="1" t="s">
        <v>3016</v>
      </c>
      <c r="AE1173" s="1">
        <v>1</v>
      </c>
      <c r="AF1173" s="1">
        <v>30</v>
      </c>
      <c r="AG1173" s="1">
        <v>889836</v>
      </c>
      <c r="AH1173" s="1" t="s">
        <v>1454</v>
      </c>
      <c r="AI1173" s="1" t="s">
        <v>1454</v>
      </c>
      <c r="AJ1173" s="1" t="s">
        <v>1454</v>
      </c>
      <c r="AK1173" s="1" t="s">
        <v>1454</v>
      </c>
      <c r="AL1173" s="1" t="s">
        <v>1454</v>
      </c>
      <c r="AM1173" s="1" t="s">
        <v>1454</v>
      </c>
      <c r="AN1173" s="1">
        <v>1</v>
      </c>
      <c r="AO1173" s="1">
        <v>1</v>
      </c>
      <c r="AP1173" s="1" t="s">
        <v>3086</v>
      </c>
      <c r="AQ1173" s="1" t="s">
        <v>1454</v>
      </c>
      <c r="AR1173" s="2">
        <v>0</v>
      </c>
      <c r="AS1173" s="1" t="s">
        <v>3017</v>
      </c>
      <c r="AT1173" s="1">
        <v>43713</v>
      </c>
      <c r="AU1173" s="1">
        <v>0</v>
      </c>
      <c r="AV1173" s="1">
        <v>0</v>
      </c>
      <c r="AW1173" s="1">
        <v>0</v>
      </c>
      <c r="AX1173" s="1" t="s">
        <v>1454</v>
      </c>
      <c r="AY1173" s="1">
        <v>1</v>
      </c>
      <c r="AZ1173" s="1" t="s">
        <v>3089</v>
      </c>
      <c r="BA1173" s="1">
        <v>0</v>
      </c>
    </row>
    <row r="1174" spans="1:53" x14ac:dyDescent="0.25">
      <c r="A1174" s="309">
        <f t="shared" si="18"/>
        <v>1176251</v>
      </c>
      <c r="B1174" s="1" t="s">
        <v>2639</v>
      </c>
      <c r="C1174" s="1">
        <v>55221616</v>
      </c>
      <c r="D1174" s="1">
        <v>144225</v>
      </c>
      <c r="E1174" s="1">
        <v>4</v>
      </c>
      <c r="F1174" s="1">
        <v>5.52216161049852E+16</v>
      </c>
      <c r="G1174" s="304">
        <v>43707</v>
      </c>
      <c r="H1174" s="304">
        <v>44591</v>
      </c>
      <c r="I1174" s="1">
        <v>360</v>
      </c>
      <c r="J1174" s="1">
        <v>1</v>
      </c>
      <c r="K1174" s="1">
        <v>11</v>
      </c>
      <c r="L1174" s="1">
        <v>30</v>
      </c>
      <c r="M1174" s="1">
        <v>2</v>
      </c>
      <c r="N1174" s="305">
        <v>20.399999999999999</v>
      </c>
      <c r="O1174" s="305">
        <v>22.42</v>
      </c>
      <c r="P1174" s="2">
        <v>1739752</v>
      </c>
      <c r="Q1174" s="2">
        <v>76759</v>
      </c>
      <c r="R1174" s="2">
        <v>1176251</v>
      </c>
      <c r="S1174" s="1">
        <v>38996</v>
      </c>
      <c r="T1174" s="1">
        <v>0</v>
      </c>
      <c r="U1174" s="1">
        <v>0</v>
      </c>
      <c r="W1174" s="1">
        <v>588126</v>
      </c>
      <c r="X1174" s="1">
        <v>38996</v>
      </c>
      <c r="Y1174" s="1">
        <v>133585</v>
      </c>
      <c r="AB1174" s="304">
        <v>44160</v>
      </c>
      <c r="AC1174" s="1">
        <v>1</v>
      </c>
      <c r="AD1174" s="1" t="s">
        <v>3016</v>
      </c>
      <c r="AE1174" s="1">
        <v>1</v>
      </c>
      <c r="AF1174" s="1">
        <v>30</v>
      </c>
      <c r="AG1174" s="1">
        <v>678769</v>
      </c>
      <c r="AH1174" s="1" t="s">
        <v>1454</v>
      </c>
      <c r="AI1174" s="1" t="s">
        <v>1454</v>
      </c>
      <c r="AJ1174" s="1" t="s">
        <v>1454</v>
      </c>
      <c r="AK1174" s="1" t="s">
        <v>1454</v>
      </c>
      <c r="AL1174" s="1" t="s">
        <v>1454</v>
      </c>
      <c r="AM1174" s="1" t="s">
        <v>1454</v>
      </c>
      <c r="AN1174" s="1">
        <v>1</v>
      </c>
      <c r="AO1174" s="1">
        <v>1</v>
      </c>
      <c r="AP1174" s="1" t="s">
        <v>3086</v>
      </c>
      <c r="AQ1174" s="1" t="s">
        <v>1454</v>
      </c>
      <c r="AR1174" s="2">
        <v>0</v>
      </c>
      <c r="AS1174" s="1" t="s">
        <v>3017</v>
      </c>
      <c r="AT1174" s="1">
        <v>43714</v>
      </c>
      <c r="AU1174" s="1">
        <v>0</v>
      </c>
      <c r="AV1174" s="1">
        <v>0</v>
      </c>
      <c r="AW1174" s="1">
        <v>0</v>
      </c>
      <c r="AX1174" s="1" t="s">
        <v>1454</v>
      </c>
      <c r="AY1174" s="1">
        <v>1</v>
      </c>
      <c r="AZ1174" s="1" t="s">
        <v>3089</v>
      </c>
      <c r="BA1174" s="1">
        <v>0</v>
      </c>
    </row>
    <row r="1175" spans="1:53" x14ac:dyDescent="0.25">
      <c r="A1175" s="309">
        <f t="shared" si="18"/>
        <v>2576499</v>
      </c>
      <c r="B1175" s="1" t="s">
        <v>2639</v>
      </c>
      <c r="C1175" s="1">
        <v>1112463119</v>
      </c>
      <c r="D1175" s="1">
        <v>144225</v>
      </c>
      <c r="E1175" s="1">
        <v>4</v>
      </c>
      <c r="F1175" s="1">
        <v>1.11246311910498E+18</v>
      </c>
      <c r="G1175" s="304">
        <v>43707</v>
      </c>
      <c r="H1175" s="304">
        <v>44772</v>
      </c>
      <c r="I1175" s="1">
        <v>600</v>
      </c>
      <c r="J1175" s="1">
        <v>1</v>
      </c>
      <c r="K1175" s="1">
        <v>6</v>
      </c>
      <c r="L1175" s="1">
        <v>30</v>
      </c>
      <c r="M1175" s="1">
        <v>2</v>
      </c>
      <c r="N1175" s="305">
        <v>20.399999999999999</v>
      </c>
      <c r="O1175" s="305">
        <v>22.42</v>
      </c>
      <c r="P1175" s="2">
        <v>2932009</v>
      </c>
      <c r="Q1175" s="2">
        <v>112307</v>
      </c>
      <c r="R1175" s="2">
        <v>2576499</v>
      </c>
      <c r="S1175" s="1">
        <v>85383</v>
      </c>
      <c r="T1175" s="1">
        <v>0</v>
      </c>
      <c r="U1175" s="1">
        <v>0</v>
      </c>
      <c r="W1175" s="1">
        <v>2576499</v>
      </c>
      <c r="X1175" s="1">
        <v>85383</v>
      </c>
      <c r="Y1175" s="1">
        <v>534586</v>
      </c>
      <c r="AA1175" s="306"/>
      <c r="AB1175" s="304">
        <v>44500</v>
      </c>
      <c r="AC1175" s="1">
        <v>1</v>
      </c>
      <c r="AD1175" s="1" t="s">
        <v>3016</v>
      </c>
      <c r="AE1175" s="1">
        <v>1</v>
      </c>
      <c r="AF1175" s="1">
        <v>30</v>
      </c>
      <c r="AG1175" s="1">
        <v>1553089</v>
      </c>
      <c r="AH1175" s="1" t="s">
        <v>1454</v>
      </c>
      <c r="AI1175" s="1" t="s">
        <v>1454</v>
      </c>
      <c r="AJ1175" s="1" t="s">
        <v>1454</v>
      </c>
      <c r="AK1175" s="1" t="s">
        <v>1454</v>
      </c>
      <c r="AL1175" s="1" t="s">
        <v>1454</v>
      </c>
      <c r="AM1175" s="1" t="s">
        <v>1454</v>
      </c>
      <c r="AN1175" s="1">
        <v>1</v>
      </c>
      <c r="AO1175" s="1">
        <v>1</v>
      </c>
      <c r="AP1175" s="1" t="s">
        <v>3086</v>
      </c>
      <c r="AQ1175" s="1" t="s">
        <v>1454</v>
      </c>
      <c r="AR1175" s="2">
        <v>0</v>
      </c>
      <c r="AS1175" s="1" t="s">
        <v>3017</v>
      </c>
      <c r="AT1175" s="1">
        <v>43714</v>
      </c>
      <c r="AU1175" s="1">
        <v>0</v>
      </c>
      <c r="AV1175" s="1">
        <v>0</v>
      </c>
      <c r="AW1175" s="1">
        <v>0</v>
      </c>
      <c r="AX1175" s="1" t="s">
        <v>1454</v>
      </c>
      <c r="AY1175" s="1">
        <v>1</v>
      </c>
      <c r="AZ1175" s="1" t="s">
        <v>3089</v>
      </c>
      <c r="BA1175" s="1">
        <v>0</v>
      </c>
    </row>
    <row r="1176" spans="1:53" x14ac:dyDescent="0.25">
      <c r="A1176" s="309">
        <f t="shared" si="18"/>
        <v>3318859</v>
      </c>
      <c r="B1176" s="1" t="s">
        <v>2639</v>
      </c>
      <c r="C1176" s="1">
        <v>31892952</v>
      </c>
      <c r="D1176" s="1">
        <v>144205</v>
      </c>
      <c r="E1176" s="1">
        <v>4</v>
      </c>
      <c r="F1176" s="1">
        <v>3.18929521049856E+16</v>
      </c>
      <c r="G1176" s="304">
        <v>43707</v>
      </c>
      <c r="H1176" s="304">
        <v>45534</v>
      </c>
      <c r="I1176" s="1">
        <v>0</v>
      </c>
      <c r="J1176" s="1">
        <v>1</v>
      </c>
      <c r="K1176" s="1">
        <v>26</v>
      </c>
      <c r="L1176" s="1">
        <v>30</v>
      </c>
      <c r="M1176" s="1">
        <v>2</v>
      </c>
      <c r="N1176" s="305">
        <v>17.399999999999999</v>
      </c>
      <c r="O1176" s="305">
        <v>18857</v>
      </c>
      <c r="P1176" s="2">
        <v>4958179</v>
      </c>
      <c r="Q1176" s="2">
        <v>125130</v>
      </c>
      <c r="R1176" s="2">
        <v>3318859</v>
      </c>
      <c r="S1176" s="1">
        <v>0</v>
      </c>
      <c r="T1176" s="1">
        <v>0</v>
      </c>
      <c r="U1176" s="1">
        <v>0</v>
      </c>
      <c r="W1176" s="1">
        <v>0</v>
      </c>
      <c r="X1176" s="1">
        <v>0</v>
      </c>
      <c r="Y1176" s="1">
        <v>0</v>
      </c>
      <c r="AB1176" s="304">
        <v>44500</v>
      </c>
      <c r="AC1176" s="1">
        <v>1</v>
      </c>
      <c r="AD1176" s="1" t="s">
        <v>3016</v>
      </c>
      <c r="AE1176" s="1">
        <v>1</v>
      </c>
      <c r="AF1176" s="1">
        <v>30</v>
      </c>
      <c r="AG1176" s="1">
        <v>0</v>
      </c>
      <c r="AH1176" s="1" t="s">
        <v>1454</v>
      </c>
      <c r="AI1176" s="1" t="s">
        <v>1454</v>
      </c>
      <c r="AJ1176" s="1" t="s">
        <v>1454</v>
      </c>
      <c r="AK1176" s="1" t="s">
        <v>1454</v>
      </c>
      <c r="AL1176" s="1" t="s">
        <v>1454</v>
      </c>
      <c r="AM1176" s="1" t="s">
        <v>1454</v>
      </c>
      <c r="AN1176" s="1">
        <v>1</v>
      </c>
      <c r="AO1176" s="1">
        <v>1</v>
      </c>
      <c r="AP1176" s="1" t="s">
        <v>3086</v>
      </c>
      <c r="AQ1176" s="1" t="s">
        <v>1454</v>
      </c>
      <c r="AR1176" s="2">
        <v>0</v>
      </c>
      <c r="AS1176" s="1" t="s">
        <v>3017</v>
      </c>
      <c r="AT1176" s="1">
        <v>43714</v>
      </c>
      <c r="AU1176" s="1">
        <v>0</v>
      </c>
      <c r="AV1176" s="1">
        <v>0</v>
      </c>
      <c r="AW1176" s="1">
        <v>0</v>
      </c>
      <c r="AX1176" s="1" t="s">
        <v>1454</v>
      </c>
      <c r="AY1176" s="1">
        <v>1</v>
      </c>
      <c r="AZ1176" s="1" t="s">
        <v>3089</v>
      </c>
      <c r="BA1176" s="1">
        <v>0</v>
      </c>
    </row>
    <row r="1177" spans="1:53" x14ac:dyDescent="0.25">
      <c r="A1177" s="309">
        <f t="shared" si="18"/>
        <v>1953397</v>
      </c>
      <c r="B1177" s="1" t="s">
        <v>2639</v>
      </c>
      <c r="C1177" s="1">
        <v>1143931677</v>
      </c>
      <c r="D1177" s="1">
        <v>144205</v>
      </c>
      <c r="E1177" s="1">
        <v>4</v>
      </c>
      <c r="F1177" s="1">
        <v>1.14393167710498E+18</v>
      </c>
      <c r="G1177" s="304">
        <v>43707</v>
      </c>
      <c r="H1177" s="304">
        <v>45381</v>
      </c>
      <c r="I1177" s="1">
        <v>0</v>
      </c>
      <c r="J1177" s="1">
        <v>1</v>
      </c>
      <c r="K1177" s="1">
        <v>25</v>
      </c>
      <c r="L1177" s="1">
        <v>30</v>
      </c>
      <c r="M1177" s="1">
        <v>2</v>
      </c>
      <c r="N1177" s="305">
        <v>18</v>
      </c>
      <c r="O1177" s="305">
        <v>19562</v>
      </c>
      <c r="P1177" s="2">
        <v>3024695</v>
      </c>
      <c r="Q1177" s="2">
        <v>81659</v>
      </c>
      <c r="R1177" s="2">
        <v>1953397</v>
      </c>
      <c r="S1177" s="1">
        <v>29278</v>
      </c>
      <c r="T1177" s="1">
        <v>0</v>
      </c>
      <c r="U1177" s="1">
        <v>0</v>
      </c>
      <c r="W1177" s="1">
        <v>0</v>
      </c>
      <c r="X1177" s="1">
        <v>0</v>
      </c>
      <c r="Y1177" s="1">
        <v>0</v>
      </c>
      <c r="AB1177" s="304">
        <v>44500</v>
      </c>
      <c r="AC1177" s="1">
        <v>1</v>
      </c>
      <c r="AD1177" s="1" t="s">
        <v>3016</v>
      </c>
      <c r="AE1177" s="1">
        <v>1</v>
      </c>
      <c r="AF1177" s="1">
        <v>30</v>
      </c>
      <c r="AG1177" s="1">
        <v>0</v>
      </c>
      <c r="AH1177" s="1" t="s">
        <v>1454</v>
      </c>
      <c r="AI1177" s="1" t="s">
        <v>1454</v>
      </c>
      <c r="AJ1177" s="1" t="s">
        <v>1454</v>
      </c>
      <c r="AK1177" s="1" t="s">
        <v>1454</v>
      </c>
      <c r="AL1177" s="1" t="s">
        <v>1454</v>
      </c>
      <c r="AM1177" s="1" t="s">
        <v>1454</v>
      </c>
      <c r="AN1177" s="1">
        <v>1</v>
      </c>
      <c r="AO1177" s="1">
        <v>1</v>
      </c>
      <c r="AP1177" s="1" t="s">
        <v>3086</v>
      </c>
      <c r="AQ1177" s="1" t="s">
        <v>1454</v>
      </c>
      <c r="AR1177" s="2">
        <v>0</v>
      </c>
      <c r="AS1177" s="1" t="s">
        <v>3017</v>
      </c>
      <c r="AT1177" s="1">
        <v>43717</v>
      </c>
      <c r="AU1177" s="1">
        <v>0</v>
      </c>
      <c r="AV1177" s="1">
        <v>0</v>
      </c>
      <c r="AW1177" s="1">
        <v>0</v>
      </c>
      <c r="AX1177" s="1" t="s">
        <v>1454</v>
      </c>
      <c r="AY1177" s="1">
        <v>1</v>
      </c>
      <c r="AZ1177" s="1" t="s">
        <v>3089</v>
      </c>
      <c r="BA1177" s="1">
        <v>0</v>
      </c>
    </row>
    <row r="1178" spans="1:53" x14ac:dyDescent="0.25">
      <c r="A1178" s="309">
        <f t="shared" si="18"/>
        <v>892786</v>
      </c>
      <c r="B1178" s="1" t="s">
        <v>2639</v>
      </c>
      <c r="C1178" s="1">
        <v>29706974</v>
      </c>
      <c r="D1178" s="1">
        <v>144225</v>
      </c>
      <c r="E1178" s="1">
        <v>4</v>
      </c>
      <c r="F1178" s="1">
        <v>2.9706974104986E+16</v>
      </c>
      <c r="G1178" s="304">
        <v>43707</v>
      </c>
      <c r="H1178" s="304">
        <v>44742</v>
      </c>
      <c r="I1178" s="1">
        <v>90</v>
      </c>
      <c r="J1178" s="1">
        <v>1</v>
      </c>
      <c r="K1178" s="1">
        <v>22</v>
      </c>
      <c r="L1178" s="1">
        <v>30</v>
      </c>
      <c r="M1178" s="1">
        <v>2</v>
      </c>
      <c r="N1178" s="305">
        <v>18</v>
      </c>
      <c r="O1178" s="305">
        <v>19562</v>
      </c>
      <c r="P1178" s="2">
        <v>2162222</v>
      </c>
      <c r="Q1178" s="2">
        <v>81986</v>
      </c>
      <c r="R1178" s="2">
        <v>892786</v>
      </c>
      <c r="S1178" s="1">
        <v>27041</v>
      </c>
      <c r="T1178" s="1">
        <v>0</v>
      </c>
      <c r="U1178" s="1">
        <v>0</v>
      </c>
      <c r="W1178" s="1">
        <v>446393</v>
      </c>
      <c r="X1178" s="1">
        <v>27041</v>
      </c>
      <c r="Y1178" s="1">
        <v>10268</v>
      </c>
      <c r="AB1178" s="304">
        <v>44500</v>
      </c>
      <c r="AC1178" s="1">
        <v>1</v>
      </c>
      <c r="AD1178" s="1" t="s">
        <v>3016</v>
      </c>
      <c r="AE1178" s="1">
        <v>1</v>
      </c>
      <c r="AF1178" s="1">
        <v>30</v>
      </c>
      <c r="AG1178" s="1">
        <v>208233</v>
      </c>
      <c r="AH1178" s="1" t="s">
        <v>1454</v>
      </c>
      <c r="AI1178" s="1" t="s">
        <v>1454</v>
      </c>
      <c r="AJ1178" s="1" t="s">
        <v>1454</v>
      </c>
      <c r="AK1178" s="1" t="s">
        <v>1454</v>
      </c>
      <c r="AL1178" s="1" t="s">
        <v>1454</v>
      </c>
      <c r="AM1178" s="1" t="s">
        <v>1454</v>
      </c>
      <c r="AN1178" s="1">
        <v>1</v>
      </c>
      <c r="AO1178" s="1">
        <v>1</v>
      </c>
      <c r="AP1178" s="1" t="s">
        <v>3086</v>
      </c>
      <c r="AQ1178" s="1" t="s">
        <v>1454</v>
      </c>
      <c r="AR1178" s="2">
        <v>0</v>
      </c>
      <c r="AS1178" s="1" t="s">
        <v>3017</v>
      </c>
      <c r="AT1178" s="1">
        <v>43717</v>
      </c>
      <c r="AU1178" s="1">
        <v>0</v>
      </c>
      <c r="AV1178" s="1">
        <v>0</v>
      </c>
      <c r="AW1178" s="1">
        <v>0</v>
      </c>
      <c r="AX1178" s="1" t="s">
        <v>1454</v>
      </c>
      <c r="AY1178" s="1">
        <v>1</v>
      </c>
      <c r="AZ1178" s="1" t="s">
        <v>3089</v>
      </c>
      <c r="BA1178" s="1">
        <v>0</v>
      </c>
    </row>
    <row r="1179" spans="1:53" x14ac:dyDescent="0.25">
      <c r="A1179" s="309">
        <f t="shared" si="18"/>
        <v>0</v>
      </c>
      <c r="B1179" s="1" t="s">
        <v>2639</v>
      </c>
      <c r="C1179" s="1">
        <v>1062319731</v>
      </c>
      <c r="D1179" s="1">
        <v>144105</v>
      </c>
      <c r="E1179" s="1">
        <v>4</v>
      </c>
      <c r="F1179" s="1">
        <v>1.0623197311246799E+18</v>
      </c>
      <c r="G1179" s="304">
        <v>43902</v>
      </c>
      <c r="H1179" s="304">
        <v>44255</v>
      </c>
      <c r="I1179" s="1">
        <v>0</v>
      </c>
      <c r="J1179" s="1">
        <v>1</v>
      </c>
      <c r="K1179" s="1">
        <v>9</v>
      </c>
      <c r="L1179" s="1">
        <v>30</v>
      </c>
      <c r="M1179" s="1">
        <v>2</v>
      </c>
      <c r="N1179" s="305">
        <v>21.6</v>
      </c>
      <c r="O1179" s="305">
        <v>23872</v>
      </c>
      <c r="P1179" s="2">
        <v>1200000</v>
      </c>
      <c r="Q1179" s="2">
        <v>112249</v>
      </c>
      <c r="R1179" s="2">
        <v>308574</v>
      </c>
      <c r="S1179" s="1">
        <v>0</v>
      </c>
      <c r="T1179" s="1">
        <v>0</v>
      </c>
      <c r="U1179" s="1">
        <v>0</v>
      </c>
      <c r="W1179" s="1">
        <v>0</v>
      </c>
      <c r="X1179" s="1">
        <v>0</v>
      </c>
      <c r="Y1179" s="1">
        <v>0</v>
      </c>
      <c r="AB1179" s="304">
        <v>44499</v>
      </c>
      <c r="AC1179" s="1">
        <v>1</v>
      </c>
      <c r="AD1179" s="1" t="s">
        <v>3016</v>
      </c>
      <c r="AE1179" s="1">
        <v>1</v>
      </c>
      <c r="AF1179" s="1">
        <v>30</v>
      </c>
      <c r="AG1179" s="1">
        <v>0</v>
      </c>
      <c r="AH1179" s="1" t="s">
        <v>1454</v>
      </c>
      <c r="AI1179" s="1" t="s">
        <v>1454</v>
      </c>
      <c r="AJ1179" s="1" t="s">
        <v>1454</v>
      </c>
      <c r="AK1179" s="1" t="s">
        <v>1454</v>
      </c>
      <c r="AL1179" s="1" t="s">
        <v>1454</v>
      </c>
      <c r="AM1179" s="1" t="s">
        <v>1454</v>
      </c>
      <c r="AN1179" s="1">
        <v>1</v>
      </c>
      <c r="AO1179" s="1">
        <v>1</v>
      </c>
      <c r="AP1179" s="1" t="s">
        <v>3086</v>
      </c>
      <c r="AQ1179" s="1" t="s">
        <v>1454</v>
      </c>
      <c r="AR1179" s="2">
        <v>1347636</v>
      </c>
      <c r="AS1179" s="1" t="s">
        <v>3018</v>
      </c>
      <c r="AT1179" s="1">
        <v>43902</v>
      </c>
      <c r="AU1179" s="1">
        <v>0</v>
      </c>
      <c r="AV1179" s="1">
        <v>0</v>
      </c>
      <c r="AW1179" s="1">
        <v>0</v>
      </c>
      <c r="AX1179" s="1" t="s">
        <v>1454</v>
      </c>
      <c r="AY1179" s="1">
        <v>0</v>
      </c>
      <c r="AZ1179" s="1" t="s">
        <v>3087</v>
      </c>
      <c r="BA1179" s="1">
        <v>0</v>
      </c>
    </row>
    <row r="1180" spans="1:53" x14ac:dyDescent="0.25">
      <c r="A1180" s="309">
        <f t="shared" si="18"/>
        <v>2661531</v>
      </c>
      <c r="B1180" s="1" t="s">
        <v>2639</v>
      </c>
      <c r="C1180" s="1">
        <v>1143415734</v>
      </c>
      <c r="D1180" s="1">
        <v>144105</v>
      </c>
      <c r="E1180" s="1">
        <v>4</v>
      </c>
      <c r="F1180" s="1">
        <v>1.14341573412038E+18</v>
      </c>
      <c r="G1180" s="304">
        <v>44419</v>
      </c>
      <c r="H1180" s="304">
        <v>45868</v>
      </c>
      <c r="I1180" s="1">
        <v>0</v>
      </c>
      <c r="J1180" s="1">
        <v>1</v>
      </c>
      <c r="K1180" s="1">
        <v>3</v>
      </c>
      <c r="L1180" s="1">
        <v>30</v>
      </c>
      <c r="M1180" s="1">
        <v>2</v>
      </c>
      <c r="N1180" s="305">
        <v>15.6</v>
      </c>
      <c r="O1180" s="305">
        <v>16765</v>
      </c>
      <c r="P1180" s="2">
        <v>4200000</v>
      </c>
      <c r="Q1180" s="2">
        <v>119460</v>
      </c>
      <c r="R1180" s="2">
        <v>4009167</v>
      </c>
      <c r="S1180" s="1">
        <v>0</v>
      </c>
      <c r="T1180" s="1">
        <v>0</v>
      </c>
      <c r="U1180" s="1">
        <v>0</v>
      </c>
      <c r="W1180" s="1">
        <v>0</v>
      </c>
      <c r="X1180" s="1">
        <v>0</v>
      </c>
      <c r="Y1180" s="1">
        <v>0</v>
      </c>
      <c r="AB1180" s="304">
        <v>44499</v>
      </c>
      <c r="AC1180" s="1">
        <v>1</v>
      </c>
      <c r="AD1180" s="1" t="s">
        <v>3016</v>
      </c>
      <c r="AE1180" s="1">
        <v>1</v>
      </c>
      <c r="AF1180" s="1">
        <v>30</v>
      </c>
      <c r="AG1180" s="1">
        <v>0</v>
      </c>
      <c r="AH1180" s="1" t="s">
        <v>1454</v>
      </c>
      <c r="AI1180" s="1" t="s">
        <v>1454</v>
      </c>
      <c r="AJ1180" s="1" t="s">
        <v>1454</v>
      </c>
      <c r="AK1180" s="1" t="s">
        <v>1454</v>
      </c>
      <c r="AL1180" s="1" t="s">
        <v>1454</v>
      </c>
      <c r="AM1180" s="1" t="s">
        <v>1454</v>
      </c>
      <c r="AN1180" s="1">
        <v>1</v>
      </c>
      <c r="AO1180" s="1">
        <v>1</v>
      </c>
      <c r="AP1180" s="1" t="s">
        <v>3086</v>
      </c>
      <c r="AQ1180" s="1" t="s">
        <v>1454</v>
      </c>
      <c r="AR1180" s="2">
        <v>1347636</v>
      </c>
      <c r="AS1180" s="1" t="s">
        <v>3021</v>
      </c>
      <c r="AT1180" s="1">
        <v>44419</v>
      </c>
      <c r="AU1180" s="1">
        <v>0</v>
      </c>
      <c r="AV1180" s="1">
        <v>0</v>
      </c>
      <c r="AW1180" s="1">
        <v>0</v>
      </c>
      <c r="AX1180" s="1" t="s">
        <v>1454</v>
      </c>
      <c r="AY1180" s="1">
        <v>0</v>
      </c>
      <c r="AZ1180" s="1" t="s">
        <v>3087</v>
      </c>
      <c r="BA1180" s="1">
        <v>0</v>
      </c>
    </row>
    <row r="1181" spans="1:53" x14ac:dyDescent="0.25">
      <c r="A1181" s="309">
        <f t="shared" si="18"/>
        <v>439277</v>
      </c>
      <c r="B1181" s="1" t="s">
        <v>2639</v>
      </c>
      <c r="C1181" s="1">
        <v>79276476</v>
      </c>
      <c r="D1181" s="1">
        <v>144105</v>
      </c>
      <c r="E1181" s="1">
        <v>4</v>
      </c>
      <c r="F1181" s="1">
        <v>7.92764761246892E+16</v>
      </c>
      <c r="G1181" s="304">
        <v>44384</v>
      </c>
      <c r="H1181" s="304">
        <v>45107</v>
      </c>
      <c r="I1181" s="1">
        <v>0</v>
      </c>
      <c r="J1181" s="1">
        <v>1</v>
      </c>
      <c r="K1181" s="1">
        <v>4</v>
      </c>
      <c r="L1181" s="1">
        <v>30</v>
      </c>
      <c r="M1181" s="1">
        <v>2</v>
      </c>
      <c r="N1181" s="305">
        <v>19.2</v>
      </c>
      <c r="O1181" s="305">
        <v>20983</v>
      </c>
      <c r="P1181" s="2">
        <v>5000000</v>
      </c>
      <c r="Q1181" s="2">
        <v>253991</v>
      </c>
      <c r="R1181" s="2">
        <v>4288266</v>
      </c>
      <c r="S1181" s="1">
        <v>0</v>
      </c>
      <c r="T1181" s="1">
        <v>0</v>
      </c>
      <c r="U1181" s="1">
        <v>0</v>
      </c>
      <c r="W1181" s="1">
        <v>0</v>
      </c>
      <c r="X1181" s="1">
        <v>0</v>
      </c>
      <c r="Y1181" s="1">
        <v>0</v>
      </c>
      <c r="AB1181" s="304">
        <v>44499</v>
      </c>
      <c r="AC1181" s="1">
        <v>1</v>
      </c>
      <c r="AD1181" s="1" t="s">
        <v>3016</v>
      </c>
      <c r="AE1181" s="1">
        <v>1</v>
      </c>
      <c r="AF1181" s="1">
        <v>30</v>
      </c>
      <c r="AG1181" s="1">
        <v>0</v>
      </c>
      <c r="AH1181" s="1" t="s">
        <v>1454</v>
      </c>
      <c r="AI1181" s="1" t="s">
        <v>1454</v>
      </c>
      <c r="AJ1181" s="1" t="s">
        <v>1454</v>
      </c>
      <c r="AK1181" s="1" t="s">
        <v>1454</v>
      </c>
      <c r="AL1181" s="1" t="s">
        <v>1454</v>
      </c>
      <c r="AM1181" s="1" t="s">
        <v>1454</v>
      </c>
      <c r="AN1181" s="1">
        <v>1</v>
      </c>
      <c r="AO1181" s="1">
        <v>1</v>
      </c>
      <c r="AP1181" s="1" t="s">
        <v>3086</v>
      </c>
      <c r="AQ1181" s="1" t="s">
        <v>1454</v>
      </c>
      <c r="AR1181" s="2">
        <v>3848989</v>
      </c>
      <c r="AS1181" s="1" t="s">
        <v>3018</v>
      </c>
      <c r="AT1181" s="1">
        <v>44384</v>
      </c>
      <c r="AU1181" s="1">
        <v>0</v>
      </c>
      <c r="AV1181" s="1">
        <v>0</v>
      </c>
      <c r="AW1181" s="1">
        <v>0</v>
      </c>
      <c r="AX1181" s="1" t="s">
        <v>1454</v>
      </c>
      <c r="AY1181" s="1">
        <v>0</v>
      </c>
      <c r="AZ1181" s="1" t="s">
        <v>3087</v>
      </c>
      <c r="BA1181" s="1">
        <v>0</v>
      </c>
    </row>
    <row r="1182" spans="1:53" x14ac:dyDescent="0.25">
      <c r="A1182" s="309">
        <f t="shared" si="18"/>
        <v>2091611</v>
      </c>
      <c r="B1182" s="1" t="s">
        <v>2639</v>
      </c>
      <c r="C1182" s="1">
        <v>42118760</v>
      </c>
      <c r="D1182" s="1">
        <v>144210</v>
      </c>
      <c r="E1182" s="1">
        <v>4</v>
      </c>
      <c r="F1182" s="1">
        <v>4.2118760104989E+16</v>
      </c>
      <c r="G1182" s="304">
        <v>44407</v>
      </c>
      <c r="H1182" s="304">
        <v>45046</v>
      </c>
      <c r="I1182" s="1">
        <v>60</v>
      </c>
      <c r="J1182" s="1">
        <v>1</v>
      </c>
      <c r="K1182" s="1">
        <v>0</v>
      </c>
      <c r="L1182" s="1">
        <v>30</v>
      </c>
      <c r="M1182" s="1">
        <v>2</v>
      </c>
      <c r="N1182" s="305">
        <v>19.2</v>
      </c>
      <c r="O1182" s="305">
        <v>20983</v>
      </c>
      <c r="P1182" s="2">
        <v>2091611</v>
      </c>
      <c r="Q1182" s="2">
        <v>118662</v>
      </c>
      <c r="R1182" s="2">
        <v>2091611</v>
      </c>
      <c r="S1182" s="1">
        <v>96336</v>
      </c>
      <c r="T1182" s="1">
        <v>0</v>
      </c>
      <c r="U1182" s="1">
        <v>0</v>
      </c>
      <c r="W1182" s="1">
        <v>20916</v>
      </c>
      <c r="X1182" s="1">
        <v>0</v>
      </c>
      <c r="Y1182" s="1">
        <v>0</v>
      </c>
      <c r="AB1182" s="304">
        <v>44407</v>
      </c>
      <c r="AC1182" s="1">
        <v>1</v>
      </c>
      <c r="AD1182" s="1" t="s">
        <v>3016</v>
      </c>
      <c r="AE1182" s="1">
        <v>1</v>
      </c>
      <c r="AF1182" s="1">
        <v>30</v>
      </c>
      <c r="AG1182" s="1">
        <v>169689</v>
      </c>
      <c r="AH1182" s="1" t="s">
        <v>1454</v>
      </c>
      <c r="AI1182" s="1" t="s">
        <v>1454</v>
      </c>
      <c r="AJ1182" s="1" t="s">
        <v>1454</v>
      </c>
      <c r="AK1182" s="1" t="s">
        <v>1454</v>
      </c>
      <c r="AL1182" s="1" t="s">
        <v>1454</v>
      </c>
      <c r="AM1182" s="1" t="s">
        <v>1454</v>
      </c>
      <c r="AN1182" s="1">
        <v>1</v>
      </c>
      <c r="AO1182" s="1">
        <v>1</v>
      </c>
      <c r="AP1182" s="1" t="s">
        <v>3086</v>
      </c>
      <c r="AQ1182" s="1" t="s">
        <v>1454</v>
      </c>
      <c r="AR1182" s="2">
        <v>0</v>
      </c>
      <c r="AS1182" s="1" t="s">
        <v>3017</v>
      </c>
      <c r="AT1182" s="1">
        <v>44414</v>
      </c>
      <c r="AU1182" s="1">
        <v>0</v>
      </c>
      <c r="AV1182" s="1">
        <v>0</v>
      </c>
      <c r="AW1182" s="1">
        <v>0</v>
      </c>
      <c r="AX1182" s="1" t="s">
        <v>1454</v>
      </c>
      <c r="AY1182" s="1">
        <v>1</v>
      </c>
      <c r="AZ1182" s="1" t="s">
        <v>3089</v>
      </c>
      <c r="BA1182" s="1">
        <v>0</v>
      </c>
    </row>
    <row r="1183" spans="1:53" x14ac:dyDescent="0.25">
      <c r="A1183" s="309">
        <f t="shared" si="18"/>
        <v>335868</v>
      </c>
      <c r="B1183" s="1" t="s">
        <v>2639</v>
      </c>
      <c r="C1183" s="1">
        <v>1130614552</v>
      </c>
      <c r="D1183" s="1">
        <v>144205</v>
      </c>
      <c r="E1183" s="1">
        <v>4</v>
      </c>
      <c r="F1183" s="1">
        <v>1.13061455210498E+18</v>
      </c>
      <c r="G1183" s="304">
        <v>44407</v>
      </c>
      <c r="H1183" s="304">
        <v>45076</v>
      </c>
      <c r="I1183" s="1">
        <v>0</v>
      </c>
      <c r="J1183" s="1">
        <v>1</v>
      </c>
      <c r="K1183" s="1">
        <v>2</v>
      </c>
      <c r="L1183" s="1">
        <v>30</v>
      </c>
      <c r="M1183" s="1">
        <v>2</v>
      </c>
      <c r="N1183" s="305">
        <v>19.2</v>
      </c>
      <c r="O1183" s="305">
        <v>20983</v>
      </c>
      <c r="P1183" s="2">
        <v>364082</v>
      </c>
      <c r="Q1183" s="2">
        <v>19869</v>
      </c>
      <c r="R1183" s="2">
        <v>335868</v>
      </c>
      <c r="S1183" s="1">
        <v>5374</v>
      </c>
      <c r="T1183" s="1">
        <v>0</v>
      </c>
      <c r="U1183" s="1">
        <v>0</v>
      </c>
      <c r="W1183" s="1">
        <v>0</v>
      </c>
      <c r="X1183" s="1">
        <v>0</v>
      </c>
      <c r="Y1183" s="1">
        <v>0</v>
      </c>
      <c r="AB1183" s="304">
        <v>44500</v>
      </c>
      <c r="AC1183" s="1">
        <v>1</v>
      </c>
      <c r="AD1183" s="1" t="s">
        <v>3016</v>
      </c>
      <c r="AE1183" s="1">
        <v>1</v>
      </c>
      <c r="AF1183" s="1">
        <v>30</v>
      </c>
      <c r="AG1183" s="1">
        <v>0</v>
      </c>
      <c r="AH1183" s="1" t="s">
        <v>1454</v>
      </c>
      <c r="AI1183" s="1" t="s">
        <v>1454</v>
      </c>
      <c r="AJ1183" s="1" t="s">
        <v>1454</v>
      </c>
      <c r="AK1183" s="1" t="s">
        <v>1454</v>
      </c>
      <c r="AL1183" s="1" t="s">
        <v>1454</v>
      </c>
      <c r="AM1183" s="1" t="s">
        <v>1454</v>
      </c>
      <c r="AN1183" s="1">
        <v>1</v>
      </c>
      <c r="AO1183" s="1">
        <v>1</v>
      </c>
      <c r="AP1183" s="1" t="s">
        <v>3086</v>
      </c>
      <c r="AQ1183" s="1" t="s">
        <v>1454</v>
      </c>
      <c r="AR1183" s="2">
        <v>0</v>
      </c>
      <c r="AS1183" s="1" t="s">
        <v>3017</v>
      </c>
      <c r="AT1183" s="1">
        <v>44414</v>
      </c>
      <c r="AU1183" s="1">
        <v>0</v>
      </c>
      <c r="AV1183" s="1">
        <v>0</v>
      </c>
      <c r="AW1183" s="1">
        <v>0</v>
      </c>
      <c r="AX1183" s="1" t="s">
        <v>1454</v>
      </c>
      <c r="AY1183" s="1">
        <v>1</v>
      </c>
      <c r="AZ1183" s="1" t="s">
        <v>3089</v>
      </c>
      <c r="BA1183" s="1">
        <v>0</v>
      </c>
    </row>
    <row r="1184" spans="1:53" x14ac:dyDescent="0.25">
      <c r="A1184" s="309">
        <f t="shared" si="18"/>
        <v>6840491</v>
      </c>
      <c r="B1184" s="1" t="s">
        <v>2639</v>
      </c>
      <c r="C1184" s="1">
        <v>38466049</v>
      </c>
      <c r="D1184" s="1">
        <v>144205</v>
      </c>
      <c r="E1184" s="1">
        <v>4</v>
      </c>
      <c r="F1184" s="1">
        <v>3.8466049104988304E+16</v>
      </c>
      <c r="G1184" s="304">
        <v>44407</v>
      </c>
      <c r="H1184" s="304">
        <v>46629</v>
      </c>
      <c r="I1184" s="1">
        <v>0</v>
      </c>
      <c r="J1184" s="1">
        <v>1</v>
      </c>
      <c r="K1184" s="1">
        <v>3</v>
      </c>
      <c r="L1184" s="1">
        <v>30</v>
      </c>
      <c r="M1184" s="1">
        <v>2</v>
      </c>
      <c r="N1184" s="305">
        <v>18</v>
      </c>
      <c r="O1184" s="305">
        <v>19562</v>
      </c>
      <c r="P1184" s="2">
        <v>6999914</v>
      </c>
      <c r="Q1184" s="2">
        <v>160825</v>
      </c>
      <c r="R1184" s="2">
        <v>6840491</v>
      </c>
      <c r="S1184" s="1">
        <v>0</v>
      </c>
      <c r="T1184" s="1">
        <v>0</v>
      </c>
      <c r="U1184" s="1">
        <v>0</v>
      </c>
      <c r="W1184" s="1">
        <v>0</v>
      </c>
      <c r="X1184" s="1">
        <v>0</v>
      </c>
      <c r="Y1184" s="1">
        <v>0</v>
      </c>
      <c r="AB1184" s="304">
        <v>44500</v>
      </c>
      <c r="AC1184" s="1">
        <v>1</v>
      </c>
      <c r="AD1184" s="1" t="s">
        <v>3016</v>
      </c>
      <c r="AE1184" s="1">
        <v>1</v>
      </c>
      <c r="AF1184" s="1">
        <v>30</v>
      </c>
      <c r="AG1184" s="1">
        <v>0</v>
      </c>
      <c r="AH1184" s="1" t="s">
        <v>1454</v>
      </c>
      <c r="AI1184" s="1" t="s">
        <v>1454</v>
      </c>
      <c r="AJ1184" s="1" t="s">
        <v>1454</v>
      </c>
      <c r="AK1184" s="1" t="s">
        <v>1454</v>
      </c>
      <c r="AL1184" s="1" t="s">
        <v>1454</v>
      </c>
      <c r="AM1184" s="1" t="s">
        <v>1454</v>
      </c>
      <c r="AN1184" s="1">
        <v>1</v>
      </c>
      <c r="AO1184" s="1">
        <v>1</v>
      </c>
      <c r="AP1184" s="1" t="s">
        <v>3086</v>
      </c>
      <c r="AQ1184" s="1" t="s">
        <v>1454</v>
      </c>
      <c r="AR1184" s="2">
        <v>0</v>
      </c>
      <c r="AS1184" s="1" t="s">
        <v>3017</v>
      </c>
      <c r="AT1184" s="1">
        <v>44414</v>
      </c>
      <c r="AU1184" s="1">
        <v>0</v>
      </c>
      <c r="AV1184" s="1">
        <v>0</v>
      </c>
      <c r="AW1184" s="1">
        <v>0</v>
      </c>
      <c r="AX1184" s="1" t="s">
        <v>1454</v>
      </c>
      <c r="AY1184" s="1">
        <v>1</v>
      </c>
      <c r="AZ1184" s="1" t="s">
        <v>3089</v>
      </c>
      <c r="BA1184" s="1">
        <v>0</v>
      </c>
    </row>
    <row r="1185" spans="1:53" x14ac:dyDescent="0.25">
      <c r="A1185" s="309">
        <f t="shared" si="18"/>
        <v>4178106</v>
      </c>
      <c r="B1185" s="1" t="s">
        <v>2639</v>
      </c>
      <c r="C1185" s="1">
        <v>38466049</v>
      </c>
      <c r="D1185" s="1">
        <v>144205</v>
      </c>
      <c r="E1185" s="1">
        <v>4</v>
      </c>
      <c r="F1185" s="1">
        <v>3.8466049104989104E+16</v>
      </c>
      <c r="G1185" s="304">
        <v>44407</v>
      </c>
      <c r="H1185" s="304">
        <v>45503</v>
      </c>
      <c r="I1185" s="1">
        <v>0</v>
      </c>
      <c r="J1185" s="1">
        <v>1</v>
      </c>
      <c r="K1185" s="1">
        <v>3</v>
      </c>
      <c r="L1185" s="1">
        <v>30</v>
      </c>
      <c r="M1185" s="1">
        <v>2</v>
      </c>
      <c r="N1185" s="305">
        <v>15.6</v>
      </c>
      <c r="O1185" s="305">
        <v>16765</v>
      </c>
      <c r="P1185" s="2">
        <v>4475355</v>
      </c>
      <c r="Q1185" s="2">
        <v>157782</v>
      </c>
      <c r="R1185" s="2">
        <v>4178106</v>
      </c>
      <c r="S1185" s="1">
        <v>0</v>
      </c>
      <c r="T1185" s="1">
        <v>0</v>
      </c>
      <c r="U1185" s="1">
        <v>0</v>
      </c>
      <c r="W1185" s="1">
        <v>0</v>
      </c>
      <c r="X1185" s="1">
        <v>0</v>
      </c>
      <c r="Y1185" s="1">
        <v>0</v>
      </c>
      <c r="AB1185" s="304">
        <v>44500</v>
      </c>
      <c r="AC1185" s="1">
        <v>1</v>
      </c>
      <c r="AD1185" s="1" t="s">
        <v>3016</v>
      </c>
      <c r="AE1185" s="1">
        <v>1</v>
      </c>
      <c r="AF1185" s="1">
        <v>30</v>
      </c>
      <c r="AG1185" s="1">
        <v>0</v>
      </c>
      <c r="AH1185" s="1" t="s">
        <v>1454</v>
      </c>
      <c r="AI1185" s="1" t="s">
        <v>1454</v>
      </c>
      <c r="AJ1185" s="1" t="s">
        <v>1454</v>
      </c>
      <c r="AK1185" s="1" t="s">
        <v>1454</v>
      </c>
      <c r="AL1185" s="1" t="s">
        <v>1454</v>
      </c>
      <c r="AM1185" s="1" t="s">
        <v>1454</v>
      </c>
      <c r="AN1185" s="1">
        <v>1</v>
      </c>
      <c r="AO1185" s="1">
        <v>1</v>
      </c>
      <c r="AP1185" s="1" t="s">
        <v>3086</v>
      </c>
      <c r="AQ1185" s="1" t="s">
        <v>1454</v>
      </c>
      <c r="AR1185" s="2">
        <v>0</v>
      </c>
      <c r="AS1185" s="1" t="s">
        <v>3017</v>
      </c>
      <c r="AT1185" s="1">
        <v>44414</v>
      </c>
      <c r="AU1185" s="1">
        <v>0</v>
      </c>
      <c r="AV1185" s="1">
        <v>0</v>
      </c>
      <c r="AW1185" s="1">
        <v>0</v>
      </c>
      <c r="AX1185" s="1" t="s">
        <v>1454</v>
      </c>
      <c r="AY1185" s="1">
        <v>1</v>
      </c>
      <c r="AZ1185" s="1" t="s">
        <v>3089</v>
      </c>
      <c r="BA1185" s="1">
        <v>0</v>
      </c>
    </row>
    <row r="1186" spans="1:53" x14ac:dyDescent="0.25">
      <c r="A1186" s="309">
        <f t="shared" si="18"/>
        <v>1734329</v>
      </c>
      <c r="B1186" s="1" t="s">
        <v>2639</v>
      </c>
      <c r="C1186" s="1">
        <v>1151957979</v>
      </c>
      <c r="D1186" s="1">
        <v>144205</v>
      </c>
      <c r="E1186" s="1">
        <v>4</v>
      </c>
      <c r="F1186" s="1">
        <v>1.15195797910498E+18</v>
      </c>
      <c r="G1186" s="304">
        <v>44407</v>
      </c>
      <c r="H1186" s="304">
        <v>46598</v>
      </c>
      <c r="I1186" s="1">
        <v>0</v>
      </c>
      <c r="J1186" s="1">
        <v>1</v>
      </c>
      <c r="K1186" s="1">
        <v>2</v>
      </c>
      <c r="L1186" s="1">
        <v>30</v>
      </c>
      <c r="M1186" s="1">
        <v>2</v>
      </c>
      <c r="N1186" s="305">
        <v>18</v>
      </c>
      <c r="O1186" s="305">
        <v>19562</v>
      </c>
      <c r="P1186" s="2">
        <v>1761918</v>
      </c>
      <c r="Q1186" s="2">
        <v>40785</v>
      </c>
      <c r="R1186" s="2">
        <v>1734329</v>
      </c>
      <c r="S1186" s="1">
        <v>26015</v>
      </c>
      <c r="T1186" s="1">
        <v>0</v>
      </c>
      <c r="U1186" s="1">
        <v>0</v>
      </c>
      <c r="W1186" s="1">
        <v>0</v>
      </c>
      <c r="X1186" s="1">
        <v>0</v>
      </c>
      <c r="Y1186" s="1">
        <v>0</v>
      </c>
      <c r="AB1186" s="304">
        <v>44446</v>
      </c>
      <c r="AC1186" s="1">
        <v>1</v>
      </c>
      <c r="AD1186" s="1" t="s">
        <v>3016</v>
      </c>
      <c r="AE1186" s="1">
        <v>1</v>
      </c>
      <c r="AF1186" s="1">
        <v>30</v>
      </c>
      <c r="AG1186" s="1">
        <v>0</v>
      </c>
      <c r="AH1186" s="1" t="s">
        <v>1454</v>
      </c>
      <c r="AI1186" s="1" t="s">
        <v>1454</v>
      </c>
      <c r="AJ1186" s="1" t="s">
        <v>1454</v>
      </c>
      <c r="AK1186" s="1" t="s">
        <v>1454</v>
      </c>
      <c r="AL1186" s="1" t="s">
        <v>1454</v>
      </c>
      <c r="AM1186" s="1" t="s">
        <v>1454</v>
      </c>
      <c r="AN1186" s="1">
        <v>1</v>
      </c>
      <c r="AO1186" s="1">
        <v>1</v>
      </c>
      <c r="AP1186" s="1" t="s">
        <v>3086</v>
      </c>
      <c r="AQ1186" s="1" t="s">
        <v>1454</v>
      </c>
      <c r="AR1186" s="2">
        <v>0</v>
      </c>
      <c r="AS1186" s="1" t="s">
        <v>3017</v>
      </c>
      <c r="AT1186" s="1">
        <v>44414</v>
      </c>
      <c r="AU1186" s="1">
        <v>0</v>
      </c>
      <c r="AV1186" s="1">
        <v>0</v>
      </c>
      <c r="AW1186" s="1">
        <v>0</v>
      </c>
      <c r="AX1186" s="1" t="s">
        <v>1454</v>
      </c>
      <c r="AY1186" s="1">
        <v>1</v>
      </c>
      <c r="AZ1186" s="1" t="s">
        <v>3089</v>
      </c>
      <c r="BA1186" s="1">
        <v>0</v>
      </c>
    </row>
    <row r="1187" spans="1:53" x14ac:dyDescent="0.25">
      <c r="A1187" s="309">
        <f t="shared" si="18"/>
        <v>853559</v>
      </c>
      <c r="B1187" s="1" t="s">
        <v>2639</v>
      </c>
      <c r="C1187" s="1">
        <v>1144175737</v>
      </c>
      <c r="D1187" s="1">
        <v>144205</v>
      </c>
      <c r="E1187" s="1">
        <v>4</v>
      </c>
      <c r="F1187" s="1">
        <v>1.14417573710498E+18</v>
      </c>
      <c r="G1187" s="304">
        <v>44407</v>
      </c>
      <c r="H1187" s="304">
        <v>45137</v>
      </c>
      <c r="I1187" s="1">
        <v>0</v>
      </c>
      <c r="J1187" s="1">
        <v>1</v>
      </c>
      <c r="K1187" s="1">
        <v>1</v>
      </c>
      <c r="L1187" s="1">
        <v>30</v>
      </c>
      <c r="M1187" s="1">
        <v>2</v>
      </c>
      <c r="N1187" s="305">
        <v>18</v>
      </c>
      <c r="O1187" s="305">
        <v>19562</v>
      </c>
      <c r="P1187" s="2">
        <v>892670</v>
      </c>
      <c r="Q1187" s="2">
        <v>44825</v>
      </c>
      <c r="R1187" s="2">
        <v>853559</v>
      </c>
      <c r="S1187" s="1">
        <v>0</v>
      </c>
      <c r="T1187" s="1">
        <v>0</v>
      </c>
      <c r="U1187" s="1">
        <v>0</v>
      </c>
      <c r="W1187" s="1">
        <v>0</v>
      </c>
      <c r="X1187" s="1">
        <v>0</v>
      </c>
      <c r="Y1187" s="1">
        <v>0</v>
      </c>
      <c r="AB1187" s="304">
        <v>44474</v>
      </c>
      <c r="AC1187" s="1">
        <v>1</v>
      </c>
      <c r="AD1187" s="1" t="s">
        <v>3016</v>
      </c>
      <c r="AE1187" s="1">
        <v>1</v>
      </c>
      <c r="AF1187" s="1">
        <v>30</v>
      </c>
      <c r="AG1187" s="1">
        <v>0</v>
      </c>
      <c r="AH1187" s="1" t="s">
        <v>1454</v>
      </c>
      <c r="AI1187" s="1" t="s">
        <v>1454</v>
      </c>
      <c r="AJ1187" s="1" t="s">
        <v>1454</v>
      </c>
      <c r="AK1187" s="1" t="s">
        <v>1454</v>
      </c>
      <c r="AL1187" s="1" t="s">
        <v>1454</v>
      </c>
      <c r="AM1187" s="1" t="s">
        <v>1454</v>
      </c>
      <c r="AN1187" s="1">
        <v>1</v>
      </c>
      <c r="AO1187" s="1">
        <v>1</v>
      </c>
      <c r="AP1187" s="1" t="s">
        <v>3086</v>
      </c>
      <c r="AQ1187" s="1" t="s">
        <v>1454</v>
      </c>
      <c r="AR1187" s="2">
        <v>0</v>
      </c>
      <c r="AS1187" s="1" t="s">
        <v>3017</v>
      </c>
      <c r="AT1187" s="1">
        <v>44414</v>
      </c>
      <c r="AU1187" s="1">
        <v>0</v>
      </c>
      <c r="AV1187" s="1">
        <v>0</v>
      </c>
      <c r="AW1187" s="1">
        <v>0</v>
      </c>
      <c r="AX1187" s="1" t="s">
        <v>1454</v>
      </c>
      <c r="AY1187" s="1">
        <v>1</v>
      </c>
      <c r="AZ1187" s="1" t="s">
        <v>3089</v>
      </c>
      <c r="BA1187" s="1">
        <v>0</v>
      </c>
    </row>
    <row r="1188" spans="1:53" x14ac:dyDescent="0.25">
      <c r="A1188" s="309">
        <f t="shared" si="18"/>
        <v>774712</v>
      </c>
      <c r="B1188" s="1" t="s">
        <v>2639</v>
      </c>
      <c r="C1188" s="1">
        <v>1144175737</v>
      </c>
      <c r="D1188" s="1">
        <v>144205</v>
      </c>
      <c r="E1188" s="1">
        <v>4</v>
      </c>
      <c r="F1188" s="1">
        <v>1.14417573710498E+18</v>
      </c>
      <c r="G1188" s="304">
        <v>44407</v>
      </c>
      <c r="H1188" s="304">
        <v>44803</v>
      </c>
      <c r="I1188" s="1">
        <v>0</v>
      </c>
      <c r="J1188" s="1">
        <v>1</v>
      </c>
      <c r="K1188" s="1">
        <v>3</v>
      </c>
      <c r="L1188" s="1">
        <v>30</v>
      </c>
      <c r="M1188" s="1">
        <v>2</v>
      </c>
      <c r="N1188" s="305">
        <v>18</v>
      </c>
      <c r="O1188" s="305">
        <v>19562</v>
      </c>
      <c r="P1188" s="2">
        <v>984923</v>
      </c>
      <c r="Q1188" s="2">
        <v>84236</v>
      </c>
      <c r="R1188" s="2">
        <v>774712</v>
      </c>
      <c r="S1188" s="1">
        <v>0</v>
      </c>
      <c r="T1188" s="1">
        <v>0</v>
      </c>
      <c r="U1188" s="1">
        <v>0</v>
      </c>
      <c r="W1188" s="1">
        <v>0</v>
      </c>
      <c r="X1188" s="1">
        <v>0</v>
      </c>
      <c r="Y1188" s="1">
        <v>0</v>
      </c>
      <c r="AB1188" s="304">
        <v>44474</v>
      </c>
      <c r="AC1188" s="1">
        <v>1</v>
      </c>
      <c r="AD1188" s="1" t="s">
        <v>3016</v>
      </c>
      <c r="AE1188" s="1">
        <v>1</v>
      </c>
      <c r="AF1188" s="1">
        <v>30</v>
      </c>
      <c r="AG1188" s="1">
        <v>0</v>
      </c>
      <c r="AH1188" s="1" t="s">
        <v>1454</v>
      </c>
      <c r="AI1188" s="1" t="s">
        <v>1454</v>
      </c>
      <c r="AJ1188" s="1" t="s">
        <v>1454</v>
      </c>
      <c r="AK1188" s="1" t="s">
        <v>1454</v>
      </c>
      <c r="AL1188" s="1" t="s">
        <v>1454</v>
      </c>
      <c r="AM1188" s="1" t="s">
        <v>1454</v>
      </c>
      <c r="AN1188" s="1">
        <v>1</v>
      </c>
      <c r="AO1188" s="1">
        <v>1</v>
      </c>
      <c r="AP1188" s="1" t="s">
        <v>3086</v>
      </c>
      <c r="AQ1188" s="1" t="s">
        <v>1454</v>
      </c>
      <c r="AR1188" s="2">
        <v>0</v>
      </c>
      <c r="AS1188" s="1" t="s">
        <v>3017</v>
      </c>
      <c r="AT1188" s="1">
        <v>44414</v>
      </c>
      <c r="AU1188" s="1">
        <v>0</v>
      </c>
      <c r="AV1188" s="1">
        <v>0</v>
      </c>
      <c r="AW1188" s="1">
        <v>0</v>
      </c>
      <c r="AX1188" s="1" t="s">
        <v>1454</v>
      </c>
      <c r="AY1188" s="1">
        <v>1</v>
      </c>
      <c r="AZ1188" s="1" t="s">
        <v>3089</v>
      </c>
      <c r="BA1188" s="1">
        <v>0</v>
      </c>
    </row>
    <row r="1189" spans="1:53" x14ac:dyDescent="0.25">
      <c r="A1189" s="309">
        <f t="shared" si="18"/>
        <v>753796</v>
      </c>
      <c r="B1189" s="1" t="s">
        <v>2639</v>
      </c>
      <c r="C1189" s="1">
        <v>1114892812</v>
      </c>
      <c r="D1189" s="1">
        <v>144205</v>
      </c>
      <c r="E1189" s="1">
        <v>4</v>
      </c>
      <c r="F1189" s="1">
        <v>1.11489281210498E+18</v>
      </c>
      <c r="G1189" s="304">
        <v>44407</v>
      </c>
      <c r="H1189" s="304">
        <v>45137</v>
      </c>
      <c r="I1189" s="1">
        <v>0</v>
      </c>
      <c r="J1189" s="1">
        <v>1</v>
      </c>
      <c r="K1189" s="1">
        <v>3</v>
      </c>
      <c r="L1189" s="1">
        <v>30</v>
      </c>
      <c r="M1189" s="1">
        <v>2</v>
      </c>
      <c r="N1189" s="305">
        <v>15.6</v>
      </c>
      <c r="O1189" s="305">
        <v>16765</v>
      </c>
      <c r="P1189" s="2">
        <v>845284</v>
      </c>
      <c r="Q1189" s="2">
        <v>41469</v>
      </c>
      <c r="R1189" s="2">
        <v>753796</v>
      </c>
      <c r="S1189" s="1">
        <v>0</v>
      </c>
      <c r="T1189" s="1">
        <v>0</v>
      </c>
      <c r="U1189" s="1">
        <v>0</v>
      </c>
      <c r="W1189" s="1">
        <v>0</v>
      </c>
      <c r="X1189" s="1">
        <v>0</v>
      </c>
      <c r="Y1189" s="1">
        <v>0</v>
      </c>
      <c r="AB1189" s="304">
        <v>44483</v>
      </c>
      <c r="AC1189" s="1">
        <v>1</v>
      </c>
      <c r="AD1189" s="1" t="s">
        <v>3016</v>
      </c>
      <c r="AE1189" s="1">
        <v>1</v>
      </c>
      <c r="AF1189" s="1">
        <v>30</v>
      </c>
      <c r="AG1189" s="1">
        <v>0</v>
      </c>
      <c r="AH1189" s="1" t="s">
        <v>1454</v>
      </c>
      <c r="AI1189" s="1" t="s">
        <v>1454</v>
      </c>
      <c r="AJ1189" s="1" t="s">
        <v>1454</v>
      </c>
      <c r="AK1189" s="1" t="s">
        <v>1454</v>
      </c>
      <c r="AL1189" s="1" t="s">
        <v>1454</v>
      </c>
      <c r="AM1189" s="1" t="s">
        <v>1454</v>
      </c>
      <c r="AN1189" s="1">
        <v>1</v>
      </c>
      <c r="AO1189" s="1">
        <v>1</v>
      </c>
      <c r="AP1189" s="1" t="s">
        <v>3086</v>
      </c>
      <c r="AQ1189" s="1" t="s">
        <v>1454</v>
      </c>
      <c r="AR1189" s="2">
        <v>0</v>
      </c>
      <c r="AS1189" s="1" t="s">
        <v>3017</v>
      </c>
      <c r="AT1189" s="1">
        <v>44414</v>
      </c>
      <c r="AU1189" s="1">
        <v>0</v>
      </c>
      <c r="AV1189" s="1">
        <v>0</v>
      </c>
      <c r="AW1189" s="1">
        <v>0</v>
      </c>
      <c r="AX1189" s="1" t="s">
        <v>1454</v>
      </c>
      <c r="AY1189" s="1">
        <v>1</v>
      </c>
      <c r="AZ1189" s="1" t="s">
        <v>3089</v>
      </c>
      <c r="BA1189" s="1">
        <v>0</v>
      </c>
    </row>
    <row r="1190" spans="1:53" x14ac:dyDescent="0.25">
      <c r="A1190" s="309">
        <f t="shared" si="18"/>
        <v>348026</v>
      </c>
      <c r="B1190" s="1" t="s">
        <v>2639</v>
      </c>
      <c r="C1190" s="1">
        <v>1151935315</v>
      </c>
      <c r="D1190" s="1">
        <v>144105</v>
      </c>
      <c r="E1190" s="1">
        <v>4</v>
      </c>
      <c r="F1190" s="1">
        <v>1.1519353151246799E+18</v>
      </c>
      <c r="G1190" s="304">
        <v>44300</v>
      </c>
      <c r="H1190" s="304">
        <v>45015</v>
      </c>
      <c r="I1190" s="1">
        <v>0</v>
      </c>
      <c r="J1190" s="1">
        <v>1</v>
      </c>
      <c r="K1190" s="1">
        <v>6</v>
      </c>
      <c r="L1190" s="1">
        <v>30</v>
      </c>
      <c r="M1190" s="1">
        <v>2</v>
      </c>
      <c r="N1190" s="305">
        <v>19.2</v>
      </c>
      <c r="O1190" s="305">
        <v>20983</v>
      </c>
      <c r="P1190" s="2">
        <v>600000</v>
      </c>
      <c r="Q1190" s="2">
        <v>30479</v>
      </c>
      <c r="R1190" s="2">
        <v>471320</v>
      </c>
      <c r="S1190" s="1">
        <v>7541</v>
      </c>
      <c r="T1190" s="1">
        <v>0</v>
      </c>
      <c r="U1190" s="1">
        <v>0</v>
      </c>
      <c r="W1190" s="1">
        <v>0</v>
      </c>
      <c r="X1190" s="1">
        <v>0</v>
      </c>
      <c r="Y1190" s="1">
        <v>0</v>
      </c>
      <c r="AB1190" s="304">
        <v>44499</v>
      </c>
      <c r="AC1190" s="1">
        <v>1</v>
      </c>
      <c r="AD1190" s="1" t="s">
        <v>3016</v>
      </c>
      <c r="AE1190" s="1">
        <v>1</v>
      </c>
      <c r="AF1190" s="1">
        <v>30</v>
      </c>
      <c r="AG1190" s="1">
        <v>0</v>
      </c>
      <c r="AH1190" s="1" t="s">
        <v>1454</v>
      </c>
      <c r="AI1190" s="1" t="s">
        <v>1454</v>
      </c>
      <c r="AJ1190" s="1" t="s">
        <v>1454</v>
      </c>
      <c r="AK1190" s="1" t="s">
        <v>1454</v>
      </c>
      <c r="AL1190" s="1" t="s">
        <v>1454</v>
      </c>
      <c r="AM1190" s="1" t="s">
        <v>1454</v>
      </c>
      <c r="AN1190" s="1">
        <v>1</v>
      </c>
      <c r="AO1190" s="1">
        <v>1</v>
      </c>
      <c r="AP1190" s="1" t="s">
        <v>3086</v>
      </c>
      <c r="AQ1190" s="1" t="s">
        <v>1454</v>
      </c>
      <c r="AR1190" s="2">
        <v>123294</v>
      </c>
      <c r="AS1190" s="1" t="s">
        <v>3018</v>
      </c>
      <c r="AT1190" s="1">
        <v>44300</v>
      </c>
      <c r="AU1190" s="1">
        <v>0</v>
      </c>
      <c r="AV1190" s="1">
        <v>0</v>
      </c>
      <c r="AW1190" s="1">
        <v>0</v>
      </c>
      <c r="AX1190" s="1" t="s">
        <v>1454</v>
      </c>
      <c r="AY1190" s="1">
        <v>0</v>
      </c>
      <c r="AZ1190" s="1" t="s">
        <v>3087</v>
      </c>
      <c r="BA1190" s="1">
        <v>0</v>
      </c>
    </row>
    <row r="1191" spans="1:53" x14ac:dyDescent="0.25">
      <c r="A1191" s="309">
        <f t="shared" si="18"/>
        <v>4641866</v>
      </c>
      <c r="B1191" s="1" t="s">
        <v>2639</v>
      </c>
      <c r="C1191" s="1">
        <v>1151935315</v>
      </c>
      <c r="D1191" s="1">
        <v>144105</v>
      </c>
      <c r="E1191" s="1">
        <v>4</v>
      </c>
      <c r="F1191" s="1">
        <v>1.15193531511778E+18</v>
      </c>
      <c r="G1191" s="304">
        <v>43973</v>
      </c>
      <c r="H1191" s="304">
        <v>46537</v>
      </c>
      <c r="I1191" s="1">
        <v>0</v>
      </c>
      <c r="J1191" s="1">
        <v>1</v>
      </c>
      <c r="K1191" s="1">
        <v>15</v>
      </c>
      <c r="L1191" s="1">
        <v>30</v>
      </c>
      <c r="M1191" s="1">
        <v>2</v>
      </c>
      <c r="N1191" s="305">
        <v>18</v>
      </c>
      <c r="O1191" s="305">
        <v>19562</v>
      </c>
      <c r="P1191" s="2">
        <v>6980000</v>
      </c>
      <c r="Q1191" s="2">
        <v>147885</v>
      </c>
      <c r="R1191" s="2">
        <v>6286331</v>
      </c>
      <c r="S1191" s="1">
        <v>94295</v>
      </c>
      <c r="T1191" s="1">
        <v>0</v>
      </c>
      <c r="U1191" s="1">
        <v>0</v>
      </c>
      <c r="W1191" s="1">
        <v>0</v>
      </c>
      <c r="X1191" s="1">
        <v>0</v>
      </c>
      <c r="Y1191" s="1">
        <v>0</v>
      </c>
      <c r="AB1191" s="304">
        <v>44499</v>
      </c>
      <c r="AC1191" s="1">
        <v>1</v>
      </c>
      <c r="AD1191" s="1" t="s">
        <v>3016</v>
      </c>
      <c r="AE1191" s="1">
        <v>1</v>
      </c>
      <c r="AF1191" s="1">
        <v>30</v>
      </c>
      <c r="AG1191" s="1">
        <v>0</v>
      </c>
      <c r="AH1191" s="1" t="s">
        <v>1454</v>
      </c>
      <c r="AI1191" s="1" t="s">
        <v>1454</v>
      </c>
      <c r="AJ1191" s="1" t="s">
        <v>1454</v>
      </c>
      <c r="AK1191" s="1" t="s">
        <v>1454</v>
      </c>
      <c r="AL1191" s="1" t="s">
        <v>1454</v>
      </c>
      <c r="AM1191" s="1" t="s">
        <v>1454</v>
      </c>
      <c r="AN1191" s="1">
        <v>1</v>
      </c>
      <c r="AO1191" s="1">
        <v>1</v>
      </c>
      <c r="AP1191" s="1" t="s">
        <v>3086</v>
      </c>
      <c r="AQ1191" s="1" t="s">
        <v>1454</v>
      </c>
      <c r="AR1191" s="2">
        <v>1644465</v>
      </c>
      <c r="AS1191" s="1" t="s">
        <v>3026</v>
      </c>
      <c r="AT1191" s="1">
        <v>43973</v>
      </c>
      <c r="AU1191" s="1">
        <v>0</v>
      </c>
      <c r="AV1191" s="1">
        <v>0</v>
      </c>
      <c r="AW1191" s="1">
        <v>0</v>
      </c>
      <c r="AX1191" s="1" t="s">
        <v>1454</v>
      </c>
      <c r="AY1191" s="1">
        <v>0</v>
      </c>
      <c r="AZ1191" s="1" t="s">
        <v>3087</v>
      </c>
      <c r="BA1191" s="1">
        <v>0</v>
      </c>
    </row>
    <row r="1192" spans="1:53" x14ac:dyDescent="0.25">
      <c r="A1192" s="309">
        <f t="shared" si="18"/>
        <v>0</v>
      </c>
      <c r="B1192" s="1" t="s">
        <v>2639</v>
      </c>
      <c r="C1192" s="1">
        <v>14607243</v>
      </c>
      <c r="D1192" s="1">
        <v>144105</v>
      </c>
      <c r="E1192" s="1">
        <v>4</v>
      </c>
      <c r="F1192" s="1">
        <v>1.46072431246885E+16</v>
      </c>
      <c r="G1192" s="304">
        <v>44127</v>
      </c>
      <c r="H1192" s="304">
        <v>44499</v>
      </c>
      <c r="I1192" s="1">
        <v>0</v>
      </c>
      <c r="J1192" s="1">
        <v>1</v>
      </c>
      <c r="K1192" s="1">
        <v>9</v>
      </c>
      <c r="L1192" s="1">
        <v>30</v>
      </c>
      <c r="M1192" s="1">
        <v>2</v>
      </c>
      <c r="N1192" s="305">
        <v>21.6</v>
      </c>
      <c r="O1192" s="305">
        <v>23872</v>
      </c>
      <c r="P1192" s="2">
        <v>1200000</v>
      </c>
      <c r="Q1192" s="2">
        <v>112429</v>
      </c>
      <c r="R1192" s="2">
        <v>319271</v>
      </c>
      <c r="S1192" s="1">
        <v>0</v>
      </c>
      <c r="T1192" s="1">
        <v>0</v>
      </c>
      <c r="U1192" s="1">
        <v>0</v>
      </c>
      <c r="W1192" s="1">
        <v>0</v>
      </c>
      <c r="X1192" s="1">
        <v>0</v>
      </c>
      <c r="Y1192" s="1">
        <v>0</v>
      </c>
      <c r="AB1192" s="304">
        <v>44499</v>
      </c>
      <c r="AC1192" s="1">
        <v>1</v>
      </c>
      <c r="AD1192" s="1" t="s">
        <v>3016</v>
      </c>
      <c r="AE1192" s="1">
        <v>1</v>
      </c>
      <c r="AF1192" s="1">
        <v>30</v>
      </c>
      <c r="AG1192" s="1">
        <v>0</v>
      </c>
      <c r="AH1192" s="1" t="s">
        <v>1454</v>
      </c>
      <c r="AI1192" s="1" t="s">
        <v>1454</v>
      </c>
      <c r="AJ1192" s="1" t="s">
        <v>1454</v>
      </c>
      <c r="AK1192" s="1" t="s">
        <v>1454</v>
      </c>
      <c r="AL1192" s="1" t="s">
        <v>1454</v>
      </c>
      <c r="AM1192" s="1" t="s">
        <v>1454</v>
      </c>
      <c r="AN1192" s="1">
        <v>1</v>
      </c>
      <c r="AO1192" s="1">
        <v>1</v>
      </c>
      <c r="AP1192" s="1" t="s">
        <v>3086</v>
      </c>
      <c r="AQ1192" s="1" t="s">
        <v>1454</v>
      </c>
      <c r="AR1192" s="2">
        <v>794265</v>
      </c>
      <c r="AS1192" s="1" t="s">
        <v>3018</v>
      </c>
      <c r="AT1192" s="1">
        <v>44127</v>
      </c>
      <c r="AU1192" s="1">
        <v>0</v>
      </c>
      <c r="AV1192" s="1">
        <v>0</v>
      </c>
      <c r="AW1192" s="1">
        <v>0</v>
      </c>
      <c r="AX1192" s="1" t="s">
        <v>1454</v>
      </c>
      <c r="AY1192" s="1">
        <v>900166251</v>
      </c>
      <c r="AZ1192" s="1" t="s">
        <v>3019</v>
      </c>
      <c r="BA1192" s="1">
        <v>0</v>
      </c>
    </row>
    <row r="1193" spans="1:53" x14ac:dyDescent="0.25">
      <c r="A1193" s="309">
        <f t="shared" si="18"/>
        <v>16534264</v>
      </c>
      <c r="B1193" s="1" t="s">
        <v>2639</v>
      </c>
      <c r="C1193" s="1">
        <v>38557225</v>
      </c>
      <c r="D1193" s="1">
        <v>144105</v>
      </c>
      <c r="E1193" s="1">
        <v>4</v>
      </c>
      <c r="F1193" s="1">
        <v>3.8557225120388704E+16</v>
      </c>
      <c r="G1193" s="304">
        <v>44180</v>
      </c>
      <c r="H1193" s="304">
        <v>46386</v>
      </c>
      <c r="I1193" s="1">
        <v>0</v>
      </c>
      <c r="J1193" s="1">
        <v>1</v>
      </c>
      <c r="K1193" s="1">
        <v>10</v>
      </c>
      <c r="L1193" s="1">
        <v>30</v>
      </c>
      <c r="M1193" s="1">
        <v>2</v>
      </c>
      <c r="N1193" s="305">
        <v>18</v>
      </c>
      <c r="O1193" s="305">
        <v>19562</v>
      </c>
      <c r="P1193" s="2">
        <v>20000000</v>
      </c>
      <c r="Q1193" s="2">
        <v>462966</v>
      </c>
      <c r="R1193" s="2">
        <v>18359114</v>
      </c>
      <c r="S1193" s="1">
        <v>0</v>
      </c>
      <c r="T1193" s="1">
        <v>0</v>
      </c>
      <c r="U1193" s="1">
        <v>0</v>
      </c>
      <c r="W1193" s="1">
        <v>0</v>
      </c>
      <c r="X1193" s="1">
        <v>0</v>
      </c>
      <c r="Y1193" s="1">
        <v>0</v>
      </c>
      <c r="AB1193" s="304">
        <v>44498</v>
      </c>
      <c r="AC1193" s="1">
        <v>1</v>
      </c>
      <c r="AD1193" s="1" t="s">
        <v>3016</v>
      </c>
      <c r="AE1193" s="1">
        <v>1</v>
      </c>
      <c r="AF1193" s="1">
        <v>30</v>
      </c>
      <c r="AG1193" s="1">
        <v>0</v>
      </c>
      <c r="AH1193" s="1" t="s">
        <v>1454</v>
      </c>
      <c r="AI1193" s="1" t="s">
        <v>1454</v>
      </c>
      <c r="AJ1193" s="1" t="s">
        <v>1454</v>
      </c>
      <c r="AK1193" s="1" t="s">
        <v>1454</v>
      </c>
      <c r="AL1193" s="1" t="s">
        <v>1454</v>
      </c>
      <c r="AM1193" s="1" t="s">
        <v>1454</v>
      </c>
      <c r="AN1193" s="1">
        <v>1</v>
      </c>
      <c r="AO1193" s="1">
        <v>1</v>
      </c>
      <c r="AP1193" s="1" t="s">
        <v>3086</v>
      </c>
      <c r="AQ1193" s="1" t="s">
        <v>1454</v>
      </c>
      <c r="AR1193" s="2">
        <v>1824850</v>
      </c>
      <c r="AS1193" s="1" t="s">
        <v>3021</v>
      </c>
      <c r="AT1193" s="1">
        <v>44180</v>
      </c>
      <c r="AU1193" s="1">
        <v>0</v>
      </c>
      <c r="AV1193" s="1">
        <v>0</v>
      </c>
      <c r="AW1193" s="1">
        <v>0</v>
      </c>
      <c r="AX1193" s="1" t="s">
        <v>1454</v>
      </c>
      <c r="AY1193" s="1">
        <v>890303093000</v>
      </c>
      <c r="AZ1193" s="1">
        <v>0</v>
      </c>
      <c r="BA1193" s="1">
        <v>0</v>
      </c>
    </row>
    <row r="1194" spans="1:53" x14ac:dyDescent="0.25">
      <c r="A1194" s="309">
        <f t="shared" si="18"/>
        <v>4023037</v>
      </c>
      <c r="B1194" s="1" t="s">
        <v>2639</v>
      </c>
      <c r="C1194" s="1">
        <v>38557225</v>
      </c>
      <c r="D1194" s="1">
        <v>144105</v>
      </c>
      <c r="E1194" s="1">
        <v>4</v>
      </c>
      <c r="F1194" s="1">
        <v>3.8557225124688496E+16</v>
      </c>
      <c r="G1194" s="304">
        <v>44113</v>
      </c>
      <c r="H1194" s="304">
        <v>44834</v>
      </c>
      <c r="I1194" s="1">
        <v>0</v>
      </c>
      <c r="J1194" s="1">
        <v>1</v>
      </c>
      <c r="K1194" s="1">
        <v>3</v>
      </c>
      <c r="L1194" s="1">
        <v>30</v>
      </c>
      <c r="M1194" s="1">
        <v>2</v>
      </c>
      <c r="N1194" s="305">
        <v>21.6</v>
      </c>
      <c r="O1194" s="305">
        <v>23872</v>
      </c>
      <c r="P1194" s="2">
        <v>5000000</v>
      </c>
      <c r="Q1194" s="2">
        <v>259885</v>
      </c>
      <c r="R1194" s="2">
        <v>4467051</v>
      </c>
      <c r="S1194" s="1">
        <v>0</v>
      </c>
      <c r="T1194" s="1">
        <v>0</v>
      </c>
      <c r="U1194" s="1">
        <v>0</v>
      </c>
      <c r="W1194" s="1">
        <v>0</v>
      </c>
      <c r="X1194" s="1">
        <v>0</v>
      </c>
      <c r="Y1194" s="1">
        <v>0</v>
      </c>
      <c r="AB1194" s="304">
        <v>44498</v>
      </c>
      <c r="AC1194" s="1">
        <v>1</v>
      </c>
      <c r="AD1194" s="1" t="s">
        <v>3016</v>
      </c>
      <c r="AE1194" s="1">
        <v>1</v>
      </c>
      <c r="AF1194" s="1">
        <v>30</v>
      </c>
      <c r="AG1194" s="1">
        <v>0</v>
      </c>
      <c r="AH1194" s="1" t="s">
        <v>1454</v>
      </c>
      <c r="AI1194" s="1" t="s">
        <v>1454</v>
      </c>
      <c r="AJ1194" s="1" t="s">
        <v>1454</v>
      </c>
      <c r="AK1194" s="1" t="s">
        <v>1454</v>
      </c>
      <c r="AL1194" s="1" t="s">
        <v>1454</v>
      </c>
      <c r="AM1194" s="1" t="s">
        <v>1454</v>
      </c>
      <c r="AN1194" s="1">
        <v>1</v>
      </c>
      <c r="AO1194" s="1">
        <v>1</v>
      </c>
      <c r="AP1194" s="1" t="s">
        <v>3086</v>
      </c>
      <c r="AQ1194" s="1" t="s">
        <v>1454</v>
      </c>
      <c r="AR1194" s="2">
        <v>444014</v>
      </c>
      <c r="AS1194" s="1" t="s">
        <v>3018</v>
      </c>
      <c r="AT1194" s="1">
        <v>44113</v>
      </c>
      <c r="AU1194" s="1">
        <v>0</v>
      </c>
      <c r="AV1194" s="1">
        <v>0</v>
      </c>
      <c r="AW1194" s="1">
        <v>0</v>
      </c>
      <c r="AX1194" s="1" t="s">
        <v>1454</v>
      </c>
      <c r="AY1194" s="1">
        <v>890303093000</v>
      </c>
      <c r="AZ1194" s="1">
        <v>0</v>
      </c>
      <c r="BA1194" s="1">
        <v>0</v>
      </c>
    </row>
    <row r="1195" spans="1:53" x14ac:dyDescent="0.25">
      <c r="A1195" s="309">
        <f t="shared" si="18"/>
        <v>1785519</v>
      </c>
      <c r="B1195" s="1" t="s">
        <v>2639</v>
      </c>
      <c r="C1195" s="1">
        <v>16650465</v>
      </c>
      <c r="D1195" s="1">
        <v>144105</v>
      </c>
      <c r="E1195" s="1">
        <v>4</v>
      </c>
      <c r="F1195" s="1">
        <v>1.66504651049851E+16</v>
      </c>
      <c r="G1195" s="304">
        <v>43982</v>
      </c>
      <c r="H1195" s="304">
        <v>45807</v>
      </c>
      <c r="I1195" s="1">
        <v>0</v>
      </c>
      <c r="J1195" s="1">
        <v>1</v>
      </c>
      <c r="K1195" s="1">
        <v>16</v>
      </c>
      <c r="L1195" s="1">
        <v>30</v>
      </c>
      <c r="M1195" s="1">
        <v>2</v>
      </c>
      <c r="N1195" s="305">
        <v>17.399999999999999</v>
      </c>
      <c r="O1195" s="305">
        <v>18857</v>
      </c>
      <c r="P1195" s="2">
        <v>3504366</v>
      </c>
      <c r="Q1195" s="2">
        <v>88394</v>
      </c>
      <c r="R1195" s="2">
        <v>2846855</v>
      </c>
      <c r="S1195" s="1">
        <v>0</v>
      </c>
      <c r="T1195" s="1">
        <v>0</v>
      </c>
      <c r="U1195" s="1">
        <v>0</v>
      </c>
      <c r="W1195" s="1">
        <v>0</v>
      </c>
      <c r="X1195" s="1">
        <v>0</v>
      </c>
      <c r="Y1195" s="1">
        <v>0</v>
      </c>
      <c r="AB1195" s="304">
        <v>44498</v>
      </c>
      <c r="AC1195" s="1">
        <v>1</v>
      </c>
      <c r="AD1195" s="1" t="s">
        <v>3016</v>
      </c>
      <c r="AE1195" s="1">
        <v>1</v>
      </c>
      <c r="AF1195" s="1">
        <v>30</v>
      </c>
      <c r="AG1195" s="1">
        <v>0</v>
      </c>
      <c r="AH1195" s="1" t="s">
        <v>1454</v>
      </c>
      <c r="AI1195" s="1" t="s">
        <v>1454</v>
      </c>
      <c r="AJ1195" s="1" t="s">
        <v>1454</v>
      </c>
      <c r="AK1195" s="1" t="s">
        <v>1454</v>
      </c>
      <c r="AL1195" s="1" t="s">
        <v>1454</v>
      </c>
      <c r="AM1195" s="1" t="s">
        <v>1454</v>
      </c>
      <c r="AN1195" s="1">
        <v>1</v>
      </c>
      <c r="AO1195" s="1">
        <v>1</v>
      </c>
      <c r="AP1195" s="1" t="s">
        <v>3086</v>
      </c>
      <c r="AQ1195" s="1" t="s">
        <v>1454</v>
      </c>
      <c r="AR1195" s="2">
        <v>1061336</v>
      </c>
      <c r="AS1195" s="1" t="s">
        <v>3017</v>
      </c>
      <c r="AT1195" s="1">
        <v>43991</v>
      </c>
      <c r="AU1195" s="1">
        <v>0</v>
      </c>
      <c r="AV1195" s="1">
        <v>0</v>
      </c>
      <c r="AW1195" s="1">
        <v>0</v>
      </c>
      <c r="AX1195" s="1" t="s">
        <v>1454</v>
      </c>
      <c r="AY1195" s="1">
        <v>890303093000</v>
      </c>
      <c r="AZ1195" s="1">
        <v>0</v>
      </c>
      <c r="BA1195" s="1">
        <v>0</v>
      </c>
    </row>
    <row r="1196" spans="1:53" x14ac:dyDescent="0.25">
      <c r="A1196" s="309">
        <f t="shared" si="18"/>
        <v>815330</v>
      </c>
      <c r="B1196" s="1" t="s">
        <v>2639</v>
      </c>
      <c r="C1196" s="1">
        <v>31568398</v>
      </c>
      <c r="D1196" s="1">
        <v>144105</v>
      </c>
      <c r="E1196" s="1">
        <v>4</v>
      </c>
      <c r="F1196" s="1">
        <v>3.15683982103893E+16</v>
      </c>
      <c r="G1196" s="304">
        <v>44392</v>
      </c>
      <c r="H1196" s="304">
        <v>45137</v>
      </c>
      <c r="I1196" s="1">
        <v>0</v>
      </c>
      <c r="J1196" s="1">
        <v>1</v>
      </c>
      <c r="K1196" s="1">
        <v>3</v>
      </c>
      <c r="L1196" s="1">
        <v>30</v>
      </c>
      <c r="M1196" s="1">
        <v>2</v>
      </c>
      <c r="N1196" s="305">
        <v>15.6</v>
      </c>
      <c r="O1196" s="305">
        <v>16765</v>
      </c>
      <c r="P1196" s="2">
        <v>1800000</v>
      </c>
      <c r="Q1196" s="2">
        <v>90386</v>
      </c>
      <c r="R1196" s="2">
        <v>1609622</v>
      </c>
      <c r="S1196" s="1">
        <v>0</v>
      </c>
      <c r="T1196" s="1">
        <v>0</v>
      </c>
      <c r="U1196" s="1">
        <v>0</v>
      </c>
      <c r="W1196" s="1">
        <v>0</v>
      </c>
      <c r="X1196" s="1">
        <v>0</v>
      </c>
      <c r="Y1196" s="1">
        <v>0</v>
      </c>
      <c r="AB1196" s="304">
        <v>44498</v>
      </c>
      <c r="AC1196" s="1">
        <v>1</v>
      </c>
      <c r="AD1196" s="1" t="s">
        <v>3016</v>
      </c>
      <c r="AE1196" s="1">
        <v>1</v>
      </c>
      <c r="AF1196" s="1">
        <v>30</v>
      </c>
      <c r="AG1196" s="1">
        <v>0</v>
      </c>
      <c r="AH1196" s="1" t="s">
        <v>1454</v>
      </c>
      <c r="AI1196" s="1" t="s">
        <v>1454</v>
      </c>
      <c r="AJ1196" s="1" t="s">
        <v>1454</v>
      </c>
      <c r="AK1196" s="1" t="s">
        <v>1454</v>
      </c>
      <c r="AL1196" s="1" t="s">
        <v>1454</v>
      </c>
      <c r="AM1196" s="1" t="s">
        <v>1454</v>
      </c>
      <c r="AN1196" s="1">
        <v>1</v>
      </c>
      <c r="AO1196" s="1">
        <v>1</v>
      </c>
      <c r="AP1196" s="1" t="s">
        <v>3086</v>
      </c>
      <c r="AQ1196" s="1" t="s">
        <v>1454</v>
      </c>
      <c r="AR1196" s="2">
        <v>794292</v>
      </c>
      <c r="AS1196" s="1" t="s">
        <v>3023</v>
      </c>
      <c r="AT1196" s="1">
        <v>44392</v>
      </c>
      <c r="AU1196" s="1">
        <v>0</v>
      </c>
      <c r="AV1196" s="1">
        <v>0</v>
      </c>
      <c r="AW1196" s="1">
        <v>0</v>
      </c>
      <c r="AX1196" s="1" t="s">
        <v>1454</v>
      </c>
      <c r="AY1196" s="1">
        <v>890303093000</v>
      </c>
      <c r="AZ1196" s="1">
        <v>0</v>
      </c>
      <c r="BA1196" s="1">
        <v>0</v>
      </c>
    </row>
    <row r="1197" spans="1:53" x14ac:dyDescent="0.25">
      <c r="A1197" s="309">
        <f t="shared" si="18"/>
        <v>0</v>
      </c>
      <c r="B1197" s="1" t="s">
        <v>2639</v>
      </c>
      <c r="C1197" s="1">
        <v>66975799</v>
      </c>
      <c r="D1197" s="1">
        <v>144105</v>
      </c>
      <c r="E1197" s="1">
        <v>4</v>
      </c>
      <c r="F1197" s="1">
        <v>6.6975799115489504E+16</v>
      </c>
      <c r="G1197" s="304">
        <v>44488</v>
      </c>
      <c r="H1197" s="304">
        <v>44864</v>
      </c>
      <c r="I1197" s="1">
        <v>0</v>
      </c>
      <c r="J1197" s="1">
        <v>1</v>
      </c>
      <c r="K1197" s="1">
        <v>0</v>
      </c>
      <c r="L1197" s="1">
        <v>30</v>
      </c>
      <c r="M1197" s="1">
        <v>2</v>
      </c>
      <c r="N1197" s="305">
        <v>9</v>
      </c>
      <c r="O1197" s="305">
        <v>9381</v>
      </c>
      <c r="P1197" s="2">
        <v>740000</v>
      </c>
      <c r="Q1197" s="2">
        <v>64813</v>
      </c>
      <c r="R1197" s="2">
        <v>740000</v>
      </c>
      <c r="S1197" s="1">
        <v>0</v>
      </c>
      <c r="T1197" s="1">
        <v>0</v>
      </c>
      <c r="U1197" s="1">
        <v>0</v>
      </c>
      <c r="W1197" s="1">
        <v>0</v>
      </c>
      <c r="X1197" s="1">
        <v>0</v>
      </c>
      <c r="Y1197" s="1">
        <v>0</v>
      </c>
      <c r="AB1197" s="304">
        <v>44488</v>
      </c>
      <c r="AC1197" s="1">
        <v>1</v>
      </c>
      <c r="AD1197" s="1" t="s">
        <v>3016</v>
      </c>
      <c r="AE1197" s="1">
        <v>1</v>
      </c>
      <c r="AF1197" s="1">
        <v>30</v>
      </c>
      <c r="AG1197" s="1">
        <v>0</v>
      </c>
      <c r="AH1197" s="1" t="s">
        <v>1454</v>
      </c>
      <c r="AI1197" s="1" t="s">
        <v>1454</v>
      </c>
      <c r="AJ1197" s="1" t="s">
        <v>1454</v>
      </c>
      <c r="AK1197" s="1" t="s">
        <v>1454</v>
      </c>
      <c r="AL1197" s="1" t="s">
        <v>1454</v>
      </c>
      <c r="AM1197" s="1" t="s">
        <v>1454</v>
      </c>
      <c r="AN1197" s="1">
        <v>1</v>
      </c>
      <c r="AO1197" s="1">
        <v>1</v>
      </c>
      <c r="AP1197" s="1" t="s">
        <v>3086</v>
      </c>
      <c r="AQ1197" s="1" t="s">
        <v>1454</v>
      </c>
      <c r="AR1197" s="2">
        <v>794263</v>
      </c>
      <c r="AS1197" s="1" t="s">
        <v>3020</v>
      </c>
      <c r="AT1197" s="1">
        <v>44488</v>
      </c>
      <c r="AU1197" s="1">
        <v>0</v>
      </c>
      <c r="AV1197" s="1">
        <v>0</v>
      </c>
      <c r="AW1197" s="1">
        <v>0</v>
      </c>
      <c r="AX1197" s="1" t="s">
        <v>1454</v>
      </c>
      <c r="AY1197" s="1">
        <v>830514823</v>
      </c>
      <c r="AZ1197" s="1" t="s">
        <v>3090</v>
      </c>
      <c r="BA1197" s="1">
        <v>0</v>
      </c>
    </row>
    <row r="1198" spans="1:53" x14ac:dyDescent="0.25">
      <c r="A1198" s="309">
        <f t="shared" si="18"/>
        <v>91890</v>
      </c>
      <c r="B1198" s="1" t="s">
        <v>2639</v>
      </c>
      <c r="C1198" s="1">
        <v>1112485298</v>
      </c>
      <c r="D1198" s="1">
        <v>144105</v>
      </c>
      <c r="E1198" s="1">
        <v>4</v>
      </c>
      <c r="F1198" s="1">
        <v>1.1124852981246799E+18</v>
      </c>
      <c r="G1198" s="304">
        <v>44350</v>
      </c>
      <c r="H1198" s="304">
        <v>44711</v>
      </c>
      <c r="I1198" s="1">
        <v>0</v>
      </c>
      <c r="J1198" s="1">
        <v>1</v>
      </c>
      <c r="K1198" s="1">
        <v>5</v>
      </c>
      <c r="L1198" s="1">
        <v>30</v>
      </c>
      <c r="M1198" s="1">
        <v>2</v>
      </c>
      <c r="N1198" s="305">
        <v>19.2</v>
      </c>
      <c r="O1198" s="305">
        <v>20983</v>
      </c>
      <c r="P1198" s="2">
        <v>1000000</v>
      </c>
      <c r="Q1198" s="2">
        <v>92539</v>
      </c>
      <c r="R1198" s="2">
        <v>607050</v>
      </c>
      <c r="S1198" s="1">
        <v>0</v>
      </c>
      <c r="T1198" s="1">
        <v>0</v>
      </c>
      <c r="U1198" s="1">
        <v>0</v>
      </c>
      <c r="W1198" s="1">
        <v>0</v>
      </c>
      <c r="X1198" s="1">
        <v>0</v>
      </c>
      <c r="Y1198" s="1">
        <v>0</v>
      </c>
      <c r="AB1198" s="304">
        <v>44500</v>
      </c>
      <c r="AC1198" s="1">
        <v>1</v>
      </c>
      <c r="AD1198" s="1" t="s">
        <v>3016</v>
      </c>
      <c r="AE1198" s="1">
        <v>1</v>
      </c>
      <c r="AF1198" s="1">
        <v>30</v>
      </c>
      <c r="AG1198" s="1">
        <v>0</v>
      </c>
      <c r="AH1198" s="1" t="s">
        <v>1454</v>
      </c>
      <c r="AI1198" s="1" t="s">
        <v>1454</v>
      </c>
      <c r="AJ1198" s="1" t="s">
        <v>1454</v>
      </c>
      <c r="AK1198" s="1" t="s">
        <v>1454</v>
      </c>
      <c r="AL1198" s="1" t="s">
        <v>1454</v>
      </c>
      <c r="AM1198" s="1" t="s">
        <v>1454</v>
      </c>
      <c r="AN1198" s="1">
        <v>1</v>
      </c>
      <c r="AO1198" s="1">
        <v>1</v>
      </c>
      <c r="AP1198" s="1" t="s">
        <v>3086</v>
      </c>
      <c r="AQ1198" s="1" t="s">
        <v>1454</v>
      </c>
      <c r="AR1198" s="2">
        <v>515160</v>
      </c>
      <c r="AS1198" s="1" t="s">
        <v>3018</v>
      </c>
      <c r="AT1198" s="1">
        <v>44350</v>
      </c>
      <c r="AU1198" s="1">
        <v>0</v>
      </c>
      <c r="AV1198" s="1">
        <v>0</v>
      </c>
      <c r="AW1198" s="1">
        <v>0</v>
      </c>
      <c r="AX1198" s="1" t="s">
        <v>1454</v>
      </c>
      <c r="AY1198" s="1">
        <v>0</v>
      </c>
      <c r="AZ1198" s="1" t="s">
        <v>3087</v>
      </c>
      <c r="BA1198" s="1">
        <v>0</v>
      </c>
    </row>
    <row r="1199" spans="1:53" x14ac:dyDescent="0.25">
      <c r="A1199" s="309">
        <f t="shared" si="18"/>
        <v>162003</v>
      </c>
      <c r="B1199" s="1" t="s">
        <v>2639</v>
      </c>
      <c r="C1199" s="1">
        <v>1130615799</v>
      </c>
      <c r="D1199" s="1">
        <v>144105</v>
      </c>
      <c r="E1199" s="1">
        <v>4</v>
      </c>
      <c r="F1199" s="1">
        <v>1.1306157991246799E+18</v>
      </c>
      <c r="G1199" s="304">
        <v>44280</v>
      </c>
      <c r="H1199" s="304">
        <v>45015</v>
      </c>
      <c r="I1199" s="1">
        <v>0</v>
      </c>
      <c r="J1199" s="1">
        <v>1</v>
      </c>
      <c r="K1199" s="1">
        <v>7</v>
      </c>
      <c r="L1199" s="1">
        <v>30</v>
      </c>
      <c r="M1199" s="1">
        <v>2</v>
      </c>
      <c r="N1199" s="305">
        <v>19.2</v>
      </c>
      <c r="O1199" s="305">
        <v>20983</v>
      </c>
      <c r="P1199" s="2">
        <v>1300000</v>
      </c>
      <c r="Q1199" s="2">
        <v>66038</v>
      </c>
      <c r="R1199" s="2">
        <v>972003</v>
      </c>
      <c r="S1199" s="1">
        <v>0</v>
      </c>
      <c r="T1199" s="1">
        <v>0</v>
      </c>
      <c r="U1199" s="1">
        <v>0</v>
      </c>
      <c r="W1199" s="1">
        <v>0</v>
      </c>
      <c r="X1199" s="1">
        <v>0</v>
      </c>
      <c r="Y1199" s="1">
        <v>0</v>
      </c>
      <c r="AB1199" s="304">
        <v>44499</v>
      </c>
      <c r="AC1199" s="1">
        <v>1</v>
      </c>
      <c r="AD1199" s="1" t="s">
        <v>3016</v>
      </c>
      <c r="AE1199" s="1">
        <v>1</v>
      </c>
      <c r="AF1199" s="1">
        <v>30</v>
      </c>
      <c r="AG1199" s="1">
        <v>0</v>
      </c>
      <c r="AH1199" s="1" t="s">
        <v>1454</v>
      </c>
      <c r="AI1199" s="1" t="s">
        <v>1454</v>
      </c>
      <c r="AJ1199" s="1" t="s">
        <v>1454</v>
      </c>
      <c r="AK1199" s="1" t="s">
        <v>1454</v>
      </c>
      <c r="AL1199" s="1" t="s">
        <v>1454</v>
      </c>
      <c r="AM1199" s="1" t="s">
        <v>1454</v>
      </c>
      <c r="AN1199" s="1">
        <v>1</v>
      </c>
      <c r="AO1199" s="1">
        <v>1</v>
      </c>
      <c r="AP1199" s="1" t="s">
        <v>3086</v>
      </c>
      <c r="AQ1199" s="1" t="s">
        <v>1454</v>
      </c>
      <c r="AR1199" s="2">
        <v>810000</v>
      </c>
      <c r="AS1199" s="1" t="s">
        <v>3018</v>
      </c>
      <c r="AT1199" s="1">
        <v>44280</v>
      </c>
      <c r="AU1199" s="1">
        <v>0</v>
      </c>
      <c r="AV1199" s="1">
        <v>0</v>
      </c>
      <c r="AW1199" s="1">
        <v>0</v>
      </c>
      <c r="AX1199" s="1" t="s">
        <v>1454</v>
      </c>
      <c r="AY1199" s="1">
        <v>0</v>
      </c>
      <c r="AZ1199" s="1" t="s">
        <v>3087</v>
      </c>
      <c r="BA1199" s="1">
        <v>0</v>
      </c>
    </row>
    <row r="1200" spans="1:53" x14ac:dyDescent="0.25">
      <c r="A1200" s="309">
        <f t="shared" si="18"/>
        <v>3370444</v>
      </c>
      <c r="B1200" s="1" t="s">
        <v>2639</v>
      </c>
      <c r="C1200" s="1">
        <v>1234193685</v>
      </c>
      <c r="D1200" s="1">
        <v>144105</v>
      </c>
      <c r="E1200" s="1">
        <v>4</v>
      </c>
      <c r="F1200" s="1">
        <v>1.23419368521038E+18</v>
      </c>
      <c r="G1200" s="304">
        <v>44447</v>
      </c>
      <c r="H1200" s="304">
        <v>45899</v>
      </c>
      <c r="I1200" s="1">
        <v>0</v>
      </c>
      <c r="J1200" s="1">
        <v>1</v>
      </c>
      <c r="K1200" s="1">
        <v>2</v>
      </c>
      <c r="L1200" s="1">
        <v>30</v>
      </c>
      <c r="M1200" s="1">
        <v>2</v>
      </c>
      <c r="N1200" s="305">
        <v>15.6</v>
      </c>
      <c r="O1200" s="305">
        <v>16765</v>
      </c>
      <c r="P1200" s="2">
        <v>4000000</v>
      </c>
      <c r="Q1200" s="2">
        <v>118758</v>
      </c>
      <c r="R1200" s="2">
        <v>3885604</v>
      </c>
      <c r="S1200" s="1">
        <v>0</v>
      </c>
      <c r="T1200" s="1">
        <v>0</v>
      </c>
      <c r="U1200" s="1">
        <v>0</v>
      </c>
      <c r="W1200" s="1">
        <v>0</v>
      </c>
      <c r="X1200" s="1">
        <v>0</v>
      </c>
      <c r="Y1200" s="1">
        <v>0</v>
      </c>
      <c r="AB1200" s="304">
        <v>44499</v>
      </c>
      <c r="AC1200" s="1">
        <v>1</v>
      </c>
      <c r="AD1200" s="1" t="s">
        <v>3016</v>
      </c>
      <c r="AE1200" s="1">
        <v>1</v>
      </c>
      <c r="AF1200" s="1">
        <v>30</v>
      </c>
      <c r="AG1200" s="1">
        <v>0</v>
      </c>
      <c r="AH1200" s="1" t="s">
        <v>1454</v>
      </c>
      <c r="AI1200" s="1" t="s">
        <v>1454</v>
      </c>
      <c r="AJ1200" s="1" t="s">
        <v>1454</v>
      </c>
      <c r="AK1200" s="1" t="s">
        <v>1454</v>
      </c>
      <c r="AL1200" s="1" t="s">
        <v>1454</v>
      </c>
      <c r="AM1200" s="1" t="s">
        <v>1454</v>
      </c>
      <c r="AN1200" s="1">
        <v>1</v>
      </c>
      <c r="AO1200" s="1">
        <v>1</v>
      </c>
      <c r="AP1200" s="1" t="s">
        <v>3086</v>
      </c>
      <c r="AQ1200" s="1" t="s">
        <v>1454</v>
      </c>
      <c r="AR1200" s="2">
        <v>515160</v>
      </c>
      <c r="AS1200" s="1" t="s">
        <v>3023</v>
      </c>
      <c r="AT1200" s="1">
        <v>44447</v>
      </c>
      <c r="AU1200" s="1">
        <v>0</v>
      </c>
      <c r="AV1200" s="1">
        <v>0</v>
      </c>
      <c r="AW1200" s="1">
        <v>0</v>
      </c>
      <c r="AX1200" s="1" t="s">
        <v>1454</v>
      </c>
      <c r="AY1200" s="1">
        <v>0</v>
      </c>
      <c r="AZ1200" s="1" t="s">
        <v>3087</v>
      </c>
      <c r="BA1200" s="1">
        <v>0</v>
      </c>
    </row>
    <row r="1201" spans="1:53" x14ac:dyDescent="0.25">
      <c r="A1201" s="309">
        <f t="shared" si="18"/>
        <v>773903</v>
      </c>
      <c r="B1201" s="1" t="s">
        <v>2639</v>
      </c>
      <c r="C1201" s="1">
        <v>67002742</v>
      </c>
      <c r="D1201" s="1">
        <v>144105</v>
      </c>
      <c r="E1201" s="1">
        <v>4</v>
      </c>
      <c r="F1201" s="1">
        <v>6.70027421246892E+16</v>
      </c>
      <c r="G1201" s="304">
        <v>44368</v>
      </c>
      <c r="H1201" s="304">
        <v>45107</v>
      </c>
      <c r="I1201" s="1">
        <v>0</v>
      </c>
      <c r="J1201" s="1">
        <v>1</v>
      </c>
      <c r="K1201" s="1">
        <v>4</v>
      </c>
      <c r="L1201" s="1">
        <v>30</v>
      </c>
      <c r="M1201" s="1">
        <v>2</v>
      </c>
      <c r="N1201" s="305">
        <v>19.2</v>
      </c>
      <c r="O1201" s="305">
        <v>20983</v>
      </c>
      <c r="P1201" s="2">
        <v>1500000</v>
      </c>
      <c r="Q1201" s="2">
        <v>76197</v>
      </c>
      <c r="R1201" s="2">
        <v>1289063</v>
      </c>
      <c r="S1201" s="1">
        <v>0</v>
      </c>
      <c r="T1201" s="1">
        <v>0</v>
      </c>
      <c r="U1201" s="1">
        <v>0</v>
      </c>
      <c r="W1201" s="1">
        <v>0</v>
      </c>
      <c r="X1201" s="1">
        <v>0</v>
      </c>
      <c r="Y1201" s="1">
        <v>0</v>
      </c>
      <c r="AB1201" s="304">
        <v>44499</v>
      </c>
      <c r="AC1201" s="1">
        <v>1</v>
      </c>
      <c r="AD1201" s="1" t="s">
        <v>3016</v>
      </c>
      <c r="AE1201" s="1">
        <v>1</v>
      </c>
      <c r="AF1201" s="1">
        <v>30</v>
      </c>
      <c r="AG1201" s="1">
        <v>0</v>
      </c>
      <c r="AH1201" s="1" t="s">
        <v>1454</v>
      </c>
      <c r="AI1201" s="1" t="s">
        <v>1454</v>
      </c>
      <c r="AJ1201" s="1" t="s">
        <v>1454</v>
      </c>
      <c r="AK1201" s="1" t="s">
        <v>1454</v>
      </c>
      <c r="AL1201" s="1" t="s">
        <v>1454</v>
      </c>
      <c r="AM1201" s="1" t="s">
        <v>1454</v>
      </c>
      <c r="AN1201" s="1">
        <v>1</v>
      </c>
      <c r="AO1201" s="1">
        <v>1</v>
      </c>
      <c r="AP1201" s="1" t="s">
        <v>3086</v>
      </c>
      <c r="AQ1201" s="1" t="s">
        <v>1454</v>
      </c>
      <c r="AR1201" s="2">
        <v>515160</v>
      </c>
      <c r="AS1201" s="1" t="s">
        <v>3018</v>
      </c>
      <c r="AT1201" s="1">
        <v>44368</v>
      </c>
      <c r="AU1201" s="1">
        <v>0</v>
      </c>
      <c r="AV1201" s="1">
        <v>0</v>
      </c>
      <c r="AW1201" s="1">
        <v>0</v>
      </c>
      <c r="AX1201" s="1" t="s">
        <v>1454</v>
      </c>
      <c r="AY1201" s="1">
        <v>0</v>
      </c>
      <c r="AZ1201" s="1" t="s">
        <v>3087</v>
      </c>
      <c r="BA1201" s="1">
        <v>0</v>
      </c>
    </row>
    <row r="1202" spans="1:53" x14ac:dyDescent="0.25">
      <c r="A1202" s="309">
        <f t="shared" si="18"/>
        <v>4607137</v>
      </c>
      <c r="B1202" s="1" t="s">
        <v>2639</v>
      </c>
      <c r="C1202" s="1">
        <v>1111793560</v>
      </c>
      <c r="D1202" s="1">
        <v>144105</v>
      </c>
      <c r="E1202" s="1">
        <v>4</v>
      </c>
      <c r="F1202" s="1">
        <v>1.11179356012035E+16</v>
      </c>
      <c r="G1202" s="304">
        <v>44468</v>
      </c>
      <c r="H1202" s="304">
        <v>45930</v>
      </c>
      <c r="I1202" s="1">
        <v>0</v>
      </c>
      <c r="J1202" s="1">
        <v>1</v>
      </c>
      <c r="K1202" s="1">
        <v>1</v>
      </c>
      <c r="L1202" s="1">
        <v>30</v>
      </c>
      <c r="M1202" s="1">
        <v>2</v>
      </c>
      <c r="N1202" s="305">
        <v>15.6</v>
      </c>
      <c r="O1202" s="305">
        <v>16765</v>
      </c>
      <c r="P1202" s="2">
        <v>5200000</v>
      </c>
      <c r="Q1202" s="2">
        <v>147903</v>
      </c>
      <c r="R1202" s="2">
        <v>5122297</v>
      </c>
      <c r="S1202" s="1">
        <v>0</v>
      </c>
      <c r="T1202" s="1">
        <v>0</v>
      </c>
      <c r="U1202" s="1">
        <v>0</v>
      </c>
      <c r="W1202" s="1">
        <v>0</v>
      </c>
      <c r="X1202" s="1">
        <v>0</v>
      </c>
      <c r="Y1202" s="1">
        <v>0</v>
      </c>
      <c r="AB1202" s="304">
        <v>44499</v>
      </c>
      <c r="AC1202" s="1">
        <v>1</v>
      </c>
      <c r="AD1202" s="1" t="s">
        <v>3016</v>
      </c>
      <c r="AE1202" s="1">
        <v>1</v>
      </c>
      <c r="AF1202" s="1">
        <v>30</v>
      </c>
      <c r="AG1202" s="1">
        <v>0</v>
      </c>
      <c r="AH1202" s="1" t="s">
        <v>1454</v>
      </c>
      <c r="AI1202" s="1" t="s">
        <v>1454</v>
      </c>
      <c r="AJ1202" s="1" t="s">
        <v>1454</v>
      </c>
      <c r="AK1202" s="1" t="s">
        <v>1454</v>
      </c>
      <c r="AL1202" s="1" t="s">
        <v>1454</v>
      </c>
      <c r="AM1202" s="1" t="s">
        <v>1454</v>
      </c>
      <c r="AN1202" s="1">
        <v>1</v>
      </c>
      <c r="AO1202" s="1">
        <v>1</v>
      </c>
      <c r="AP1202" s="1" t="s">
        <v>3086</v>
      </c>
      <c r="AQ1202" s="1" t="s">
        <v>1454</v>
      </c>
      <c r="AR1202" s="2">
        <v>515160</v>
      </c>
      <c r="AS1202" s="1" t="s">
        <v>3021</v>
      </c>
      <c r="AT1202" s="1">
        <v>44468</v>
      </c>
      <c r="AU1202" s="1">
        <v>0</v>
      </c>
      <c r="AV1202" s="1">
        <v>0</v>
      </c>
      <c r="AW1202" s="1">
        <v>0</v>
      </c>
      <c r="AX1202" s="1" t="s">
        <v>1454</v>
      </c>
      <c r="AY1202" s="1">
        <v>0</v>
      </c>
      <c r="AZ1202" s="1" t="s">
        <v>3087</v>
      </c>
      <c r="BA1202" s="1">
        <v>0</v>
      </c>
    </row>
    <row r="1203" spans="1:53" x14ac:dyDescent="0.25">
      <c r="A1203" s="309">
        <f t="shared" si="18"/>
        <v>2239139</v>
      </c>
      <c r="B1203" s="1" t="s">
        <v>2639</v>
      </c>
      <c r="C1203" s="1">
        <v>1143854719</v>
      </c>
      <c r="D1203" s="1">
        <v>144105</v>
      </c>
      <c r="E1203" s="1">
        <v>4</v>
      </c>
      <c r="F1203" s="1">
        <v>1.14385471912038E+18</v>
      </c>
      <c r="G1203" s="304">
        <v>44433</v>
      </c>
      <c r="H1203" s="304">
        <v>45899</v>
      </c>
      <c r="I1203" s="1">
        <v>0</v>
      </c>
      <c r="J1203" s="1">
        <v>1</v>
      </c>
      <c r="K1203" s="1">
        <v>2</v>
      </c>
      <c r="L1203" s="1">
        <v>30</v>
      </c>
      <c r="M1203" s="1">
        <v>2</v>
      </c>
      <c r="N1203" s="305">
        <v>15.6</v>
      </c>
      <c r="O1203" s="305">
        <v>16765</v>
      </c>
      <c r="P1203" s="2">
        <v>2500000</v>
      </c>
      <c r="Q1203" s="2">
        <v>71107</v>
      </c>
      <c r="R1203" s="2">
        <v>2424781</v>
      </c>
      <c r="S1203" s="1">
        <v>0</v>
      </c>
      <c r="T1203" s="1">
        <v>0</v>
      </c>
      <c r="U1203" s="1">
        <v>0</v>
      </c>
      <c r="W1203" s="1">
        <v>0</v>
      </c>
      <c r="X1203" s="1">
        <v>0</v>
      </c>
      <c r="Y1203" s="1">
        <v>0</v>
      </c>
      <c r="AB1203" s="304">
        <v>44499</v>
      </c>
      <c r="AC1203" s="1">
        <v>1</v>
      </c>
      <c r="AD1203" s="1" t="s">
        <v>3016</v>
      </c>
      <c r="AE1203" s="1">
        <v>1</v>
      </c>
      <c r="AF1203" s="1">
        <v>30</v>
      </c>
      <c r="AG1203" s="1">
        <v>0</v>
      </c>
      <c r="AH1203" s="1" t="s">
        <v>1454</v>
      </c>
      <c r="AI1203" s="1" t="s">
        <v>1454</v>
      </c>
      <c r="AJ1203" s="1" t="s">
        <v>1454</v>
      </c>
      <c r="AK1203" s="1" t="s">
        <v>1454</v>
      </c>
      <c r="AL1203" s="1" t="s">
        <v>1454</v>
      </c>
      <c r="AM1203" s="1" t="s">
        <v>1454</v>
      </c>
      <c r="AN1203" s="1">
        <v>1</v>
      </c>
      <c r="AO1203" s="1">
        <v>1</v>
      </c>
      <c r="AP1203" s="1" t="s">
        <v>3086</v>
      </c>
      <c r="AQ1203" s="1" t="s">
        <v>1454</v>
      </c>
      <c r="AR1203" s="2">
        <v>185642</v>
      </c>
      <c r="AS1203" s="1" t="s">
        <v>3021</v>
      </c>
      <c r="AT1203" s="1">
        <v>44433</v>
      </c>
      <c r="AU1203" s="1">
        <v>0</v>
      </c>
      <c r="AV1203" s="1">
        <v>0</v>
      </c>
      <c r="AW1203" s="1">
        <v>0</v>
      </c>
      <c r="AX1203" s="1" t="s">
        <v>1454</v>
      </c>
      <c r="AY1203" s="1">
        <v>0</v>
      </c>
      <c r="AZ1203" s="1" t="s">
        <v>3087</v>
      </c>
      <c r="BA1203" s="1">
        <v>0</v>
      </c>
    </row>
    <row r="1204" spans="1:53" x14ac:dyDescent="0.25">
      <c r="A1204" s="309">
        <f t="shared" si="18"/>
        <v>2795650</v>
      </c>
      <c r="B1204" s="1" t="s">
        <v>2639</v>
      </c>
      <c r="C1204" s="1">
        <v>1143854719</v>
      </c>
      <c r="D1204" s="1">
        <v>144105</v>
      </c>
      <c r="E1204" s="1">
        <v>4</v>
      </c>
      <c r="F1204" s="1">
        <v>1.14385471912038E+18</v>
      </c>
      <c r="G1204" s="304">
        <v>44322</v>
      </c>
      <c r="H1204" s="304">
        <v>45412</v>
      </c>
      <c r="I1204" s="1">
        <v>0</v>
      </c>
      <c r="J1204" s="1">
        <v>1</v>
      </c>
      <c r="K1204" s="1">
        <v>6</v>
      </c>
      <c r="L1204" s="1">
        <v>30</v>
      </c>
      <c r="M1204" s="1">
        <v>2</v>
      </c>
      <c r="N1204" s="305">
        <v>15.6</v>
      </c>
      <c r="O1204" s="305">
        <v>16765</v>
      </c>
      <c r="P1204" s="2">
        <v>3500000</v>
      </c>
      <c r="Q1204" s="2">
        <v>123395</v>
      </c>
      <c r="R1204" s="2">
        <v>3027430</v>
      </c>
      <c r="S1204" s="1">
        <v>0</v>
      </c>
      <c r="T1204" s="1">
        <v>0</v>
      </c>
      <c r="U1204" s="1">
        <v>0</v>
      </c>
      <c r="W1204" s="1">
        <v>0</v>
      </c>
      <c r="X1204" s="1">
        <v>0</v>
      </c>
      <c r="Y1204" s="1">
        <v>0</v>
      </c>
      <c r="AB1204" s="304">
        <v>44499</v>
      </c>
      <c r="AC1204" s="1">
        <v>1</v>
      </c>
      <c r="AD1204" s="1" t="s">
        <v>3016</v>
      </c>
      <c r="AE1204" s="1">
        <v>1</v>
      </c>
      <c r="AF1204" s="1">
        <v>30</v>
      </c>
      <c r="AG1204" s="1">
        <v>0</v>
      </c>
      <c r="AH1204" s="1" t="s">
        <v>1454</v>
      </c>
      <c r="AI1204" s="1" t="s">
        <v>1454</v>
      </c>
      <c r="AJ1204" s="1" t="s">
        <v>1454</v>
      </c>
      <c r="AK1204" s="1" t="s">
        <v>1454</v>
      </c>
      <c r="AL1204" s="1" t="s">
        <v>1454</v>
      </c>
      <c r="AM1204" s="1" t="s">
        <v>1454</v>
      </c>
      <c r="AN1204" s="1">
        <v>1</v>
      </c>
      <c r="AO1204" s="1">
        <v>1</v>
      </c>
      <c r="AP1204" s="1" t="s">
        <v>3086</v>
      </c>
      <c r="AQ1204" s="1" t="s">
        <v>1454</v>
      </c>
      <c r="AR1204" s="2">
        <v>231780</v>
      </c>
      <c r="AS1204" s="1" t="s">
        <v>3021</v>
      </c>
      <c r="AT1204" s="1">
        <v>44322</v>
      </c>
      <c r="AU1204" s="1">
        <v>0</v>
      </c>
      <c r="AV1204" s="1">
        <v>0</v>
      </c>
      <c r="AW1204" s="1">
        <v>0</v>
      </c>
      <c r="AX1204" s="1" t="s">
        <v>1454</v>
      </c>
      <c r="AY1204" s="1">
        <v>0</v>
      </c>
      <c r="AZ1204" s="1" t="s">
        <v>3087</v>
      </c>
      <c r="BA1204" s="1">
        <v>0</v>
      </c>
    </row>
    <row r="1205" spans="1:53" x14ac:dyDescent="0.25">
      <c r="A1205" s="309">
        <f t="shared" si="18"/>
        <v>1178881</v>
      </c>
      <c r="B1205" s="1" t="s">
        <v>2639</v>
      </c>
      <c r="C1205" s="1">
        <v>1143854719</v>
      </c>
      <c r="D1205" s="1">
        <v>144105</v>
      </c>
      <c r="E1205" s="1">
        <v>4</v>
      </c>
      <c r="F1205" s="1">
        <v>1.1438547191246799E+18</v>
      </c>
      <c r="G1205" s="304">
        <v>44264</v>
      </c>
      <c r="H1205" s="304">
        <v>44985</v>
      </c>
      <c r="I1205" s="1">
        <v>0</v>
      </c>
      <c r="J1205" s="1">
        <v>1</v>
      </c>
      <c r="K1205" s="1">
        <v>8</v>
      </c>
      <c r="L1205" s="1">
        <v>30</v>
      </c>
      <c r="M1205" s="1">
        <v>2</v>
      </c>
      <c r="N1205" s="305">
        <v>19.2</v>
      </c>
      <c r="O1205" s="305">
        <v>20983</v>
      </c>
      <c r="P1205" s="2">
        <v>1800000</v>
      </c>
      <c r="Q1205" s="2">
        <v>91437</v>
      </c>
      <c r="R1205" s="2">
        <v>1276619</v>
      </c>
      <c r="S1205" s="1">
        <v>0</v>
      </c>
      <c r="T1205" s="1">
        <v>0</v>
      </c>
      <c r="U1205" s="1">
        <v>0</v>
      </c>
      <c r="W1205" s="1">
        <v>0</v>
      </c>
      <c r="X1205" s="1">
        <v>0</v>
      </c>
      <c r="Y1205" s="1">
        <v>0</v>
      </c>
      <c r="AB1205" s="304">
        <v>44499</v>
      </c>
      <c r="AC1205" s="1">
        <v>1</v>
      </c>
      <c r="AD1205" s="1" t="s">
        <v>3016</v>
      </c>
      <c r="AE1205" s="1">
        <v>1</v>
      </c>
      <c r="AF1205" s="1">
        <v>30</v>
      </c>
      <c r="AG1205" s="1">
        <v>0</v>
      </c>
      <c r="AH1205" s="1" t="s">
        <v>1454</v>
      </c>
      <c r="AI1205" s="1" t="s">
        <v>1454</v>
      </c>
      <c r="AJ1205" s="1" t="s">
        <v>1454</v>
      </c>
      <c r="AK1205" s="1" t="s">
        <v>1454</v>
      </c>
      <c r="AL1205" s="1" t="s">
        <v>1454</v>
      </c>
      <c r="AM1205" s="1" t="s">
        <v>1454</v>
      </c>
      <c r="AN1205" s="1">
        <v>1</v>
      </c>
      <c r="AO1205" s="1">
        <v>1</v>
      </c>
      <c r="AP1205" s="1" t="s">
        <v>3086</v>
      </c>
      <c r="AQ1205" s="1" t="s">
        <v>1454</v>
      </c>
      <c r="AR1205" s="2">
        <v>97738</v>
      </c>
      <c r="AS1205" s="1" t="s">
        <v>3018</v>
      </c>
      <c r="AT1205" s="1">
        <v>44264</v>
      </c>
      <c r="AU1205" s="1">
        <v>0</v>
      </c>
      <c r="AV1205" s="1">
        <v>0</v>
      </c>
      <c r="AW1205" s="1">
        <v>0</v>
      </c>
      <c r="AX1205" s="1" t="s">
        <v>1454</v>
      </c>
      <c r="AY1205" s="1">
        <v>0</v>
      </c>
      <c r="AZ1205" s="1" t="s">
        <v>3087</v>
      </c>
      <c r="BA1205" s="1">
        <v>0</v>
      </c>
    </row>
    <row r="1206" spans="1:53" x14ac:dyDescent="0.25">
      <c r="A1206" s="309">
        <f t="shared" si="18"/>
        <v>1521615</v>
      </c>
      <c r="B1206" s="1" t="s">
        <v>2639</v>
      </c>
      <c r="C1206" s="1">
        <v>1130588663</v>
      </c>
      <c r="D1206" s="1">
        <v>144105</v>
      </c>
      <c r="E1206" s="1">
        <v>4</v>
      </c>
      <c r="F1206" s="1">
        <v>1.1305886631246799E+18</v>
      </c>
      <c r="G1206" s="304">
        <v>44453</v>
      </c>
      <c r="H1206" s="304">
        <v>44803</v>
      </c>
      <c r="I1206" s="1">
        <v>0</v>
      </c>
      <c r="J1206" s="1">
        <v>1</v>
      </c>
      <c r="K1206" s="1">
        <v>2</v>
      </c>
      <c r="L1206" s="1">
        <v>30</v>
      </c>
      <c r="M1206" s="1">
        <v>2</v>
      </c>
      <c r="N1206" s="305">
        <v>19.2</v>
      </c>
      <c r="O1206" s="305">
        <v>20983</v>
      </c>
      <c r="P1206" s="2">
        <v>2000000</v>
      </c>
      <c r="Q1206" s="2">
        <v>185078</v>
      </c>
      <c r="R1206" s="2">
        <v>1693335</v>
      </c>
      <c r="S1206" s="1">
        <v>0</v>
      </c>
      <c r="T1206" s="1">
        <v>0</v>
      </c>
      <c r="U1206" s="1">
        <v>0</v>
      </c>
      <c r="W1206" s="1">
        <v>0</v>
      </c>
      <c r="X1206" s="1">
        <v>0</v>
      </c>
      <c r="Y1206" s="1">
        <v>0</v>
      </c>
      <c r="AB1206" s="304">
        <v>44499</v>
      </c>
      <c r="AC1206" s="1">
        <v>1</v>
      </c>
      <c r="AD1206" s="1" t="s">
        <v>3016</v>
      </c>
      <c r="AE1206" s="1">
        <v>1</v>
      </c>
      <c r="AF1206" s="1">
        <v>30</v>
      </c>
      <c r="AG1206" s="1">
        <v>0</v>
      </c>
      <c r="AH1206" s="1" t="s">
        <v>1454</v>
      </c>
      <c r="AI1206" s="1" t="s">
        <v>1454</v>
      </c>
      <c r="AJ1206" s="1" t="s">
        <v>1454</v>
      </c>
      <c r="AK1206" s="1" t="s">
        <v>1454</v>
      </c>
      <c r="AL1206" s="1" t="s">
        <v>1454</v>
      </c>
      <c r="AM1206" s="1" t="s">
        <v>1454</v>
      </c>
      <c r="AN1206" s="1">
        <v>1</v>
      </c>
      <c r="AO1206" s="1">
        <v>1</v>
      </c>
      <c r="AP1206" s="1" t="s">
        <v>3086</v>
      </c>
      <c r="AQ1206" s="1" t="s">
        <v>1454</v>
      </c>
      <c r="AR1206" s="2">
        <v>171720</v>
      </c>
      <c r="AS1206" s="1" t="s">
        <v>3018</v>
      </c>
      <c r="AT1206" s="1">
        <v>44453</v>
      </c>
      <c r="AU1206" s="1">
        <v>0</v>
      </c>
      <c r="AV1206" s="1">
        <v>0</v>
      </c>
      <c r="AW1206" s="1">
        <v>0</v>
      </c>
      <c r="AX1206" s="1" t="s">
        <v>1454</v>
      </c>
      <c r="AY1206" s="1">
        <v>0</v>
      </c>
      <c r="AZ1206" s="1" t="s">
        <v>3087</v>
      </c>
      <c r="BA1206" s="1">
        <v>0</v>
      </c>
    </row>
    <row r="1207" spans="1:53" x14ac:dyDescent="0.25">
      <c r="A1207" s="309">
        <f t="shared" si="18"/>
        <v>9943361</v>
      </c>
      <c r="B1207" s="1" t="s">
        <v>2639</v>
      </c>
      <c r="C1207" s="1">
        <v>1130664373</v>
      </c>
      <c r="D1207" s="1">
        <v>144105</v>
      </c>
      <c r="E1207" s="1">
        <v>4</v>
      </c>
      <c r="F1207" s="1">
        <v>1.13066437312038E+18</v>
      </c>
      <c r="G1207" s="304">
        <v>44145</v>
      </c>
      <c r="H1207" s="304">
        <v>46325</v>
      </c>
      <c r="I1207" s="1">
        <v>0</v>
      </c>
      <c r="J1207" s="1">
        <v>1</v>
      </c>
      <c r="K1207" s="1">
        <v>13</v>
      </c>
      <c r="L1207" s="1">
        <v>30</v>
      </c>
      <c r="M1207" s="1">
        <v>2</v>
      </c>
      <c r="N1207" s="305">
        <v>18</v>
      </c>
      <c r="O1207" s="305">
        <v>19562</v>
      </c>
      <c r="P1207" s="2">
        <v>15000000</v>
      </c>
      <c r="Q1207" s="2">
        <v>347224</v>
      </c>
      <c r="R1207" s="2">
        <v>13361689</v>
      </c>
      <c r="S1207" s="1">
        <v>0</v>
      </c>
      <c r="T1207" s="1">
        <v>0</v>
      </c>
      <c r="U1207" s="1">
        <v>0</v>
      </c>
      <c r="W1207" s="1">
        <v>0</v>
      </c>
      <c r="X1207" s="1">
        <v>0</v>
      </c>
      <c r="Y1207" s="1">
        <v>0</v>
      </c>
      <c r="AB1207" s="304">
        <v>44499</v>
      </c>
      <c r="AC1207" s="1">
        <v>1</v>
      </c>
      <c r="AD1207" s="1" t="s">
        <v>3016</v>
      </c>
      <c r="AE1207" s="1">
        <v>1</v>
      </c>
      <c r="AF1207" s="1">
        <v>30</v>
      </c>
      <c r="AG1207" s="1">
        <v>0</v>
      </c>
      <c r="AH1207" s="1" t="s">
        <v>1454</v>
      </c>
      <c r="AI1207" s="1" t="s">
        <v>1454</v>
      </c>
      <c r="AJ1207" s="1" t="s">
        <v>1454</v>
      </c>
      <c r="AK1207" s="1" t="s">
        <v>1454</v>
      </c>
      <c r="AL1207" s="1" t="s">
        <v>1454</v>
      </c>
      <c r="AM1207" s="1" t="s">
        <v>1454</v>
      </c>
      <c r="AN1207" s="1">
        <v>1</v>
      </c>
      <c r="AO1207" s="1">
        <v>1</v>
      </c>
      <c r="AP1207" s="1" t="s">
        <v>3086</v>
      </c>
      <c r="AQ1207" s="1" t="s">
        <v>1454</v>
      </c>
      <c r="AR1207" s="2">
        <v>3418328</v>
      </c>
      <c r="AS1207" s="1" t="s">
        <v>3021</v>
      </c>
      <c r="AT1207" s="1">
        <v>44145</v>
      </c>
      <c r="AU1207" s="1">
        <v>0</v>
      </c>
      <c r="AV1207" s="1">
        <v>0</v>
      </c>
      <c r="AW1207" s="1">
        <v>0</v>
      </c>
      <c r="AX1207" s="1" t="s">
        <v>1454</v>
      </c>
      <c r="AY1207" s="1">
        <v>0</v>
      </c>
      <c r="AZ1207" s="1">
        <v>0</v>
      </c>
      <c r="BA1207" s="1">
        <v>0</v>
      </c>
    </row>
    <row r="1208" spans="1:53" x14ac:dyDescent="0.25">
      <c r="A1208" s="309">
        <f t="shared" si="18"/>
        <v>793382</v>
      </c>
      <c r="B1208" s="1" t="s">
        <v>2639</v>
      </c>
      <c r="C1208" s="1">
        <v>1130664373</v>
      </c>
      <c r="D1208" s="1">
        <v>144105</v>
      </c>
      <c r="E1208" s="1">
        <v>4</v>
      </c>
      <c r="F1208" s="1">
        <v>1.1306643731246799E+18</v>
      </c>
      <c r="G1208" s="304">
        <v>44279</v>
      </c>
      <c r="H1208" s="304">
        <v>44650</v>
      </c>
      <c r="I1208" s="1">
        <v>0</v>
      </c>
      <c r="J1208" s="1">
        <v>1</v>
      </c>
      <c r="K1208" s="1">
        <v>8</v>
      </c>
      <c r="L1208" s="1">
        <v>30</v>
      </c>
      <c r="M1208" s="1">
        <v>2</v>
      </c>
      <c r="N1208" s="305">
        <v>19.2</v>
      </c>
      <c r="O1208" s="305">
        <v>20983</v>
      </c>
      <c r="P1208" s="2">
        <v>3000000</v>
      </c>
      <c r="Q1208" s="2">
        <v>277616</v>
      </c>
      <c r="R1208" s="2">
        <v>1066131</v>
      </c>
      <c r="S1208" s="1">
        <v>0</v>
      </c>
      <c r="T1208" s="1">
        <v>0</v>
      </c>
      <c r="U1208" s="1">
        <v>0</v>
      </c>
      <c r="W1208" s="1">
        <v>0</v>
      </c>
      <c r="X1208" s="1">
        <v>0</v>
      </c>
      <c r="Y1208" s="1">
        <v>0</v>
      </c>
      <c r="AB1208" s="304">
        <v>44499</v>
      </c>
      <c r="AC1208" s="1">
        <v>1</v>
      </c>
      <c r="AD1208" s="1" t="s">
        <v>3016</v>
      </c>
      <c r="AE1208" s="1">
        <v>1</v>
      </c>
      <c r="AF1208" s="1">
        <v>30</v>
      </c>
      <c r="AG1208" s="1">
        <v>0</v>
      </c>
      <c r="AH1208" s="1" t="s">
        <v>1454</v>
      </c>
      <c r="AI1208" s="1" t="s">
        <v>1454</v>
      </c>
      <c r="AJ1208" s="1" t="s">
        <v>1454</v>
      </c>
      <c r="AK1208" s="1" t="s">
        <v>1454</v>
      </c>
      <c r="AL1208" s="1" t="s">
        <v>1454</v>
      </c>
      <c r="AM1208" s="1" t="s">
        <v>1454</v>
      </c>
      <c r="AN1208" s="1">
        <v>1</v>
      </c>
      <c r="AO1208" s="1">
        <v>1</v>
      </c>
      <c r="AP1208" s="1" t="s">
        <v>3086</v>
      </c>
      <c r="AQ1208" s="1" t="s">
        <v>1454</v>
      </c>
      <c r="AR1208" s="2">
        <v>272749</v>
      </c>
      <c r="AS1208" s="1" t="s">
        <v>3018</v>
      </c>
      <c r="AT1208" s="1">
        <v>44279</v>
      </c>
      <c r="AU1208" s="1">
        <v>0</v>
      </c>
      <c r="AV1208" s="1">
        <v>0</v>
      </c>
      <c r="AW1208" s="1">
        <v>0</v>
      </c>
      <c r="AX1208" s="1" t="s">
        <v>1454</v>
      </c>
      <c r="AY1208" s="1">
        <v>0</v>
      </c>
      <c r="AZ1208" s="1">
        <v>0</v>
      </c>
      <c r="BA1208" s="1">
        <v>0</v>
      </c>
    </row>
    <row r="1209" spans="1:53" x14ac:dyDescent="0.25">
      <c r="A1209" s="309">
        <f t="shared" si="18"/>
        <v>0</v>
      </c>
      <c r="B1209" s="1" t="s">
        <v>2639</v>
      </c>
      <c r="C1209" s="1">
        <v>1087420304</v>
      </c>
      <c r="D1209" s="1">
        <v>144105</v>
      </c>
      <c r="E1209" s="1">
        <v>4</v>
      </c>
      <c r="F1209" s="1">
        <v>1.0874203041246799E+18</v>
      </c>
      <c r="G1209" s="304">
        <v>44211</v>
      </c>
      <c r="H1209" s="304">
        <v>44560</v>
      </c>
      <c r="I1209" s="1">
        <v>0</v>
      </c>
      <c r="J1209" s="1">
        <v>1</v>
      </c>
      <c r="K1209" s="1">
        <v>10</v>
      </c>
      <c r="L1209" s="1">
        <v>30</v>
      </c>
      <c r="M1209" s="1">
        <v>2</v>
      </c>
      <c r="N1209" s="305">
        <v>21.6</v>
      </c>
      <c r="O1209" s="305">
        <v>23872</v>
      </c>
      <c r="P1209" s="2">
        <v>1200000</v>
      </c>
      <c r="Q1209" s="2">
        <v>112429</v>
      </c>
      <c r="R1209" s="2">
        <v>218765</v>
      </c>
      <c r="S1209" s="1">
        <v>0</v>
      </c>
      <c r="T1209" s="1">
        <v>0</v>
      </c>
      <c r="U1209" s="1">
        <v>0</v>
      </c>
      <c r="W1209" s="1">
        <v>0</v>
      </c>
      <c r="X1209" s="1">
        <v>0</v>
      </c>
      <c r="Y1209" s="1">
        <v>0</v>
      </c>
      <c r="AB1209" s="304">
        <v>44499</v>
      </c>
      <c r="AC1209" s="1">
        <v>1</v>
      </c>
      <c r="AD1209" s="1" t="s">
        <v>3016</v>
      </c>
      <c r="AE1209" s="1">
        <v>1</v>
      </c>
      <c r="AF1209" s="1">
        <v>30</v>
      </c>
      <c r="AG1209" s="1">
        <v>0</v>
      </c>
      <c r="AH1209" s="1" t="s">
        <v>1454</v>
      </c>
      <c r="AI1209" s="1" t="s">
        <v>1454</v>
      </c>
      <c r="AJ1209" s="1" t="s">
        <v>1454</v>
      </c>
      <c r="AK1209" s="1" t="s">
        <v>1454</v>
      </c>
      <c r="AL1209" s="1" t="s">
        <v>1454</v>
      </c>
      <c r="AM1209" s="1" t="s">
        <v>1454</v>
      </c>
      <c r="AN1209" s="1">
        <v>1</v>
      </c>
      <c r="AO1209" s="1">
        <v>1</v>
      </c>
      <c r="AP1209" s="1" t="s">
        <v>3086</v>
      </c>
      <c r="AQ1209" s="1" t="s">
        <v>1454</v>
      </c>
      <c r="AR1209" s="2">
        <v>1868283</v>
      </c>
      <c r="AS1209" s="1" t="s">
        <v>3018</v>
      </c>
      <c r="AT1209" s="1">
        <v>44211</v>
      </c>
      <c r="AU1209" s="1">
        <v>0</v>
      </c>
      <c r="AV1209" s="1">
        <v>0</v>
      </c>
      <c r="AW1209" s="1">
        <v>0</v>
      </c>
      <c r="AX1209" s="1" t="s">
        <v>1454</v>
      </c>
      <c r="AY1209" s="1">
        <v>0</v>
      </c>
      <c r="AZ1209" s="1" t="s">
        <v>3087</v>
      </c>
      <c r="BA1209" s="1">
        <v>0</v>
      </c>
    </row>
    <row r="1210" spans="1:53" x14ac:dyDescent="0.25">
      <c r="A1210" s="309">
        <f t="shared" si="18"/>
        <v>2531114</v>
      </c>
      <c r="B1210" s="1" t="s">
        <v>2639</v>
      </c>
      <c r="C1210" s="1">
        <v>1144196619</v>
      </c>
      <c r="D1210" s="1">
        <v>144205</v>
      </c>
      <c r="E1210" s="1">
        <v>4</v>
      </c>
      <c r="F1210" s="1">
        <v>1.1441966191049099E+19</v>
      </c>
      <c r="G1210" s="304">
        <v>44011</v>
      </c>
      <c r="H1210" s="304">
        <v>46568</v>
      </c>
      <c r="I1210" s="1">
        <v>0</v>
      </c>
      <c r="J1210" s="1">
        <v>1</v>
      </c>
      <c r="K1210" s="1">
        <v>54</v>
      </c>
      <c r="L1210" s="1">
        <v>30</v>
      </c>
      <c r="M1210" s="1">
        <v>2</v>
      </c>
      <c r="N1210" s="305">
        <v>18</v>
      </c>
      <c r="O1210" s="305">
        <v>19562</v>
      </c>
      <c r="P1210" s="2">
        <v>4943130</v>
      </c>
      <c r="Q1210" s="2">
        <v>104730</v>
      </c>
      <c r="R1210" s="2">
        <v>2531114</v>
      </c>
      <c r="S1210" s="1">
        <v>0</v>
      </c>
      <c r="T1210" s="1">
        <v>0</v>
      </c>
      <c r="U1210" s="1">
        <v>0</v>
      </c>
      <c r="W1210" s="1">
        <v>0</v>
      </c>
      <c r="X1210" s="1">
        <v>0</v>
      </c>
      <c r="Y1210" s="1">
        <v>0</v>
      </c>
      <c r="AB1210" s="304">
        <v>44500</v>
      </c>
      <c r="AC1210" s="1">
        <v>1</v>
      </c>
      <c r="AD1210" s="1" t="s">
        <v>3016</v>
      </c>
      <c r="AE1210" s="1">
        <v>1</v>
      </c>
      <c r="AF1210" s="1">
        <v>30</v>
      </c>
      <c r="AG1210" s="1">
        <v>0</v>
      </c>
      <c r="AH1210" s="1" t="s">
        <v>1454</v>
      </c>
      <c r="AI1210" s="1" t="s">
        <v>1454</v>
      </c>
      <c r="AJ1210" s="1" t="s">
        <v>1454</v>
      </c>
      <c r="AK1210" s="1" t="s">
        <v>1454</v>
      </c>
      <c r="AL1210" s="1" t="s">
        <v>1454</v>
      </c>
      <c r="AM1210" s="1" t="s">
        <v>1454</v>
      </c>
      <c r="AN1210" s="1">
        <v>1</v>
      </c>
      <c r="AO1210" s="1">
        <v>1</v>
      </c>
      <c r="AP1210" s="1" t="s">
        <v>3086</v>
      </c>
      <c r="AQ1210" s="1" t="s">
        <v>1454</v>
      </c>
      <c r="AR1210" s="2">
        <v>0</v>
      </c>
      <c r="AS1210" s="1" t="s">
        <v>3017</v>
      </c>
      <c r="AT1210" s="1">
        <v>44023</v>
      </c>
      <c r="AU1210" s="1">
        <v>0</v>
      </c>
      <c r="AV1210" s="1">
        <v>0</v>
      </c>
      <c r="AW1210" s="1">
        <v>0</v>
      </c>
      <c r="AX1210" s="1" t="s">
        <v>1454</v>
      </c>
      <c r="AY1210" s="1">
        <v>1</v>
      </c>
      <c r="AZ1210" s="1" t="s">
        <v>3089</v>
      </c>
      <c r="BA1210" s="1">
        <v>0</v>
      </c>
    </row>
    <row r="1211" spans="1:53" x14ac:dyDescent="0.25">
      <c r="A1211" s="309">
        <f t="shared" si="18"/>
        <v>1204886</v>
      </c>
      <c r="B1211" s="1" t="s">
        <v>2639</v>
      </c>
      <c r="C1211" s="1">
        <v>67024474</v>
      </c>
      <c r="D1211" s="1">
        <v>144105</v>
      </c>
      <c r="E1211" s="1">
        <v>4</v>
      </c>
      <c r="F1211" s="1">
        <v>6.70244741246894E+16</v>
      </c>
      <c r="G1211" s="304">
        <v>44440</v>
      </c>
      <c r="H1211" s="304">
        <v>44742</v>
      </c>
      <c r="I1211" s="1">
        <v>0</v>
      </c>
      <c r="J1211" s="1">
        <v>1</v>
      </c>
      <c r="K1211" s="1">
        <v>2</v>
      </c>
      <c r="L1211" s="1">
        <v>30</v>
      </c>
      <c r="M1211" s="1">
        <v>2</v>
      </c>
      <c r="N1211" s="305">
        <v>19.2</v>
      </c>
      <c r="O1211" s="305">
        <v>20983</v>
      </c>
      <c r="P1211" s="2">
        <v>2000000</v>
      </c>
      <c r="Q1211" s="2">
        <v>218595</v>
      </c>
      <c r="R1211" s="2">
        <v>1625747</v>
      </c>
      <c r="S1211" s="1">
        <v>0</v>
      </c>
      <c r="T1211" s="1">
        <v>0</v>
      </c>
      <c r="U1211" s="1">
        <v>0</v>
      </c>
      <c r="W1211" s="1">
        <v>0</v>
      </c>
      <c r="X1211" s="1">
        <v>0</v>
      </c>
      <c r="Y1211" s="1">
        <v>0</v>
      </c>
      <c r="AB1211" s="304">
        <v>44499</v>
      </c>
      <c r="AC1211" s="1">
        <v>1</v>
      </c>
      <c r="AD1211" s="1" t="s">
        <v>3016</v>
      </c>
      <c r="AE1211" s="1">
        <v>1</v>
      </c>
      <c r="AF1211" s="1">
        <v>30</v>
      </c>
      <c r="AG1211" s="1">
        <v>0</v>
      </c>
      <c r="AH1211" s="1" t="s">
        <v>1454</v>
      </c>
      <c r="AI1211" s="1" t="s">
        <v>1454</v>
      </c>
      <c r="AJ1211" s="1" t="s">
        <v>1454</v>
      </c>
      <c r="AK1211" s="1" t="s">
        <v>1454</v>
      </c>
      <c r="AL1211" s="1" t="s">
        <v>1454</v>
      </c>
      <c r="AM1211" s="1" t="s">
        <v>1454</v>
      </c>
      <c r="AN1211" s="1">
        <v>1</v>
      </c>
      <c r="AO1211" s="1">
        <v>1</v>
      </c>
      <c r="AP1211" s="1" t="s">
        <v>3086</v>
      </c>
      <c r="AQ1211" s="1" t="s">
        <v>1454</v>
      </c>
      <c r="AR1211" s="2">
        <v>420861</v>
      </c>
      <c r="AS1211" s="1" t="s">
        <v>3018</v>
      </c>
      <c r="AT1211" s="1">
        <v>44440</v>
      </c>
      <c r="AU1211" s="1">
        <v>0</v>
      </c>
      <c r="AV1211" s="1">
        <v>0</v>
      </c>
      <c r="AW1211" s="1">
        <v>0</v>
      </c>
      <c r="AX1211" s="1" t="s">
        <v>1454</v>
      </c>
      <c r="AY1211" s="1">
        <v>0</v>
      </c>
      <c r="AZ1211" s="1" t="s">
        <v>3087</v>
      </c>
      <c r="BA1211" s="1">
        <v>0</v>
      </c>
    </row>
    <row r="1212" spans="1:53" x14ac:dyDescent="0.25">
      <c r="A1212" s="309">
        <f t="shared" si="18"/>
        <v>5509170</v>
      </c>
      <c r="B1212" s="1" t="s">
        <v>2639</v>
      </c>
      <c r="C1212" s="1">
        <v>67024474</v>
      </c>
      <c r="D1212" s="1">
        <v>144105</v>
      </c>
      <c r="E1212" s="1">
        <v>4</v>
      </c>
      <c r="F1212" s="1">
        <v>6.7024474117788096E+16</v>
      </c>
      <c r="G1212" s="304">
        <v>44012</v>
      </c>
      <c r="H1212" s="304">
        <v>45473</v>
      </c>
      <c r="I1212" s="1">
        <v>0</v>
      </c>
      <c r="J1212" s="1">
        <v>1</v>
      </c>
      <c r="K1212" s="1">
        <v>16</v>
      </c>
      <c r="L1212" s="1">
        <v>30</v>
      </c>
      <c r="M1212" s="1">
        <v>2</v>
      </c>
      <c r="N1212" s="305">
        <v>18</v>
      </c>
      <c r="O1212" s="305">
        <v>19562</v>
      </c>
      <c r="P1212" s="2">
        <v>10000000</v>
      </c>
      <c r="Q1212" s="2">
        <v>295257</v>
      </c>
      <c r="R1212" s="2">
        <v>7433498</v>
      </c>
      <c r="S1212" s="1">
        <v>0</v>
      </c>
      <c r="T1212" s="1">
        <v>0</v>
      </c>
      <c r="U1212" s="1">
        <v>0</v>
      </c>
      <c r="W1212" s="1">
        <v>0</v>
      </c>
      <c r="X1212" s="1">
        <v>0</v>
      </c>
      <c r="Y1212" s="1">
        <v>0</v>
      </c>
      <c r="AB1212" s="304">
        <v>44499</v>
      </c>
      <c r="AC1212" s="1">
        <v>1</v>
      </c>
      <c r="AD1212" s="1" t="s">
        <v>3016</v>
      </c>
      <c r="AE1212" s="1">
        <v>1</v>
      </c>
      <c r="AF1212" s="1">
        <v>30</v>
      </c>
      <c r="AG1212" s="1">
        <v>0</v>
      </c>
      <c r="AH1212" s="1" t="s">
        <v>1454</v>
      </c>
      <c r="AI1212" s="1" t="s">
        <v>1454</v>
      </c>
      <c r="AJ1212" s="1" t="s">
        <v>1454</v>
      </c>
      <c r="AK1212" s="1" t="s">
        <v>1454</v>
      </c>
      <c r="AL1212" s="1" t="s">
        <v>1454</v>
      </c>
      <c r="AM1212" s="1" t="s">
        <v>1454</v>
      </c>
      <c r="AN1212" s="1">
        <v>1</v>
      </c>
      <c r="AO1212" s="1">
        <v>1</v>
      </c>
      <c r="AP1212" s="1" t="s">
        <v>3086</v>
      </c>
      <c r="AQ1212" s="1" t="s">
        <v>1454</v>
      </c>
      <c r="AR1212" s="2">
        <v>1924328</v>
      </c>
      <c r="AS1212" s="1" t="s">
        <v>3026</v>
      </c>
      <c r="AT1212" s="1">
        <v>44012</v>
      </c>
      <c r="AU1212" s="1">
        <v>0</v>
      </c>
      <c r="AV1212" s="1">
        <v>0</v>
      </c>
      <c r="AW1212" s="1">
        <v>0</v>
      </c>
      <c r="AX1212" s="1" t="s">
        <v>1454</v>
      </c>
      <c r="AY1212" s="1">
        <v>0</v>
      </c>
      <c r="AZ1212" s="1" t="s">
        <v>3087</v>
      </c>
      <c r="BA1212" s="1">
        <v>0</v>
      </c>
    </row>
    <row r="1213" spans="1:53" x14ac:dyDescent="0.25">
      <c r="A1213" s="309">
        <f t="shared" si="18"/>
        <v>0</v>
      </c>
      <c r="B1213" s="1" t="s">
        <v>2639</v>
      </c>
      <c r="C1213" s="1">
        <v>45501445</v>
      </c>
      <c r="D1213" s="1">
        <v>144105</v>
      </c>
      <c r="E1213" s="1">
        <v>4</v>
      </c>
      <c r="F1213" s="1">
        <v>4.55014452103892E+16</v>
      </c>
      <c r="G1213" s="304">
        <v>44370</v>
      </c>
      <c r="H1213" s="304">
        <v>44925</v>
      </c>
      <c r="I1213" s="1">
        <v>0</v>
      </c>
      <c r="J1213" s="1">
        <v>1</v>
      </c>
      <c r="K1213" s="1">
        <v>4</v>
      </c>
      <c r="L1213" s="1">
        <v>30</v>
      </c>
      <c r="M1213" s="1">
        <v>2</v>
      </c>
      <c r="N1213" s="305">
        <v>15.6</v>
      </c>
      <c r="O1213" s="305">
        <v>16765</v>
      </c>
      <c r="P1213" s="2">
        <v>2000000</v>
      </c>
      <c r="Q1213" s="2">
        <v>128184</v>
      </c>
      <c r="R1213" s="2">
        <v>1602133</v>
      </c>
      <c r="S1213" s="1">
        <v>0</v>
      </c>
      <c r="T1213" s="1">
        <v>0</v>
      </c>
      <c r="U1213" s="1">
        <v>0</v>
      </c>
      <c r="W1213" s="1">
        <v>0</v>
      </c>
      <c r="X1213" s="1">
        <v>0</v>
      </c>
      <c r="Y1213" s="1">
        <v>0</v>
      </c>
      <c r="AB1213" s="304">
        <v>44499</v>
      </c>
      <c r="AC1213" s="1">
        <v>1</v>
      </c>
      <c r="AD1213" s="1" t="s">
        <v>3016</v>
      </c>
      <c r="AE1213" s="1">
        <v>1</v>
      </c>
      <c r="AF1213" s="1">
        <v>30</v>
      </c>
      <c r="AG1213" s="1">
        <v>0</v>
      </c>
      <c r="AH1213" s="1" t="s">
        <v>1454</v>
      </c>
      <c r="AI1213" s="1" t="s">
        <v>1454</v>
      </c>
      <c r="AJ1213" s="1" t="s">
        <v>1454</v>
      </c>
      <c r="AK1213" s="1" t="s">
        <v>1454</v>
      </c>
      <c r="AL1213" s="1" t="s">
        <v>1454</v>
      </c>
      <c r="AM1213" s="1" t="s">
        <v>1454</v>
      </c>
      <c r="AN1213" s="1">
        <v>1</v>
      </c>
      <c r="AO1213" s="1">
        <v>1</v>
      </c>
      <c r="AP1213" s="1" t="s">
        <v>3086</v>
      </c>
      <c r="AQ1213" s="1" t="s">
        <v>1454</v>
      </c>
      <c r="AR1213" s="2">
        <v>1624511</v>
      </c>
      <c r="AS1213" s="1" t="s">
        <v>3023</v>
      </c>
      <c r="AT1213" s="1">
        <v>44370</v>
      </c>
      <c r="AU1213" s="1">
        <v>0</v>
      </c>
      <c r="AV1213" s="1">
        <v>0</v>
      </c>
      <c r="AW1213" s="1">
        <v>0</v>
      </c>
      <c r="AX1213" s="1" t="s">
        <v>1454</v>
      </c>
      <c r="AY1213" s="1">
        <v>0</v>
      </c>
      <c r="AZ1213" s="1" t="s">
        <v>3087</v>
      </c>
      <c r="BA1213" s="1">
        <v>0</v>
      </c>
    </row>
    <row r="1214" spans="1:53" x14ac:dyDescent="0.25">
      <c r="A1214" s="309">
        <f t="shared" si="18"/>
        <v>0</v>
      </c>
      <c r="B1214" s="1" t="s">
        <v>2639</v>
      </c>
      <c r="C1214" s="1">
        <v>45501445</v>
      </c>
      <c r="D1214" s="1">
        <v>144105</v>
      </c>
      <c r="E1214" s="1">
        <v>4</v>
      </c>
      <c r="F1214" s="1">
        <v>4.5501445124688896E+16</v>
      </c>
      <c r="G1214" s="304">
        <v>44267</v>
      </c>
      <c r="H1214" s="304">
        <v>44620</v>
      </c>
      <c r="I1214" s="1">
        <v>0</v>
      </c>
      <c r="J1214" s="1">
        <v>1</v>
      </c>
      <c r="K1214" s="1">
        <v>8</v>
      </c>
      <c r="L1214" s="1">
        <v>30</v>
      </c>
      <c r="M1214" s="1">
        <v>2</v>
      </c>
      <c r="N1214" s="305">
        <v>19.2</v>
      </c>
      <c r="O1214" s="305">
        <v>20983</v>
      </c>
      <c r="P1214" s="2">
        <v>2000000</v>
      </c>
      <c r="Q1214" s="2">
        <v>185078</v>
      </c>
      <c r="R1214" s="2">
        <v>710750</v>
      </c>
      <c r="S1214" s="1">
        <v>0</v>
      </c>
      <c r="T1214" s="1">
        <v>0</v>
      </c>
      <c r="U1214" s="1">
        <v>0</v>
      </c>
      <c r="W1214" s="1">
        <v>0</v>
      </c>
      <c r="X1214" s="1">
        <v>0</v>
      </c>
      <c r="Y1214" s="1">
        <v>0</v>
      </c>
      <c r="AB1214" s="304">
        <v>44499</v>
      </c>
      <c r="AC1214" s="1">
        <v>1</v>
      </c>
      <c r="AD1214" s="1" t="s">
        <v>3016</v>
      </c>
      <c r="AE1214" s="1">
        <v>1</v>
      </c>
      <c r="AF1214" s="1">
        <v>30</v>
      </c>
      <c r="AG1214" s="1">
        <v>0</v>
      </c>
      <c r="AH1214" s="1" t="s">
        <v>1454</v>
      </c>
      <c r="AI1214" s="1" t="s">
        <v>1454</v>
      </c>
      <c r="AJ1214" s="1" t="s">
        <v>1454</v>
      </c>
      <c r="AK1214" s="1" t="s">
        <v>1454</v>
      </c>
      <c r="AL1214" s="1" t="s">
        <v>1454</v>
      </c>
      <c r="AM1214" s="1" t="s">
        <v>1454</v>
      </c>
      <c r="AN1214" s="1">
        <v>1</v>
      </c>
      <c r="AO1214" s="1">
        <v>1</v>
      </c>
      <c r="AP1214" s="1" t="s">
        <v>3086</v>
      </c>
      <c r="AQ1214" s="1" t="s">
        <v>1454</v>
      </c>
      <c r="AR1214" s="2">
        <v>720678</v>
      </c>
      <c r="AS1214" s="1" t="s">
        <v>3018</v>
      </c>
      <c r="AT1214" s="1">
        <v>44267</v>
      </c>
      <c r="AU1214" s="1">
        <v>0</v>
      </c>
      <c r="AV1214" s="1">
        <v>0</v>
      </c>
      <c r="AW1214" s="1">
        <v>0</v>
      </c>
      <c r="AX1214" s="1" t="s">
        <v>1454</v>
      </c>
      <c r="AY1214" s="1">
        <v>0</v>
      </c>
      <c r="AZ1214" s="1" t="s">
        <v>3087</v>
      </c>
      <c r="BA1214" s="1">
        <v>0</v>
      </c>
    </row>
    <row r="1215" spans="1:53" x14ac:dyDescent="0.25">
      <c r="A1215" s="309">
        <f t="shared" si="18"/>
        <v>2161969</v>
      </c>
      <c r="B1215" s="1" t="s">
        <v>2639</v>
      </c>
      <c r="C1215" s="1">
        <v>31480570</v>
      </c>
      <c r="D1215" s="1">
        <v>144105</v>
      </c>
      <c r="E1215" s="1">
        <v>4</v>
      </c>
      <c r="F1215" s="1">
        <v>3.14805702103889E+16</v>
      </c>
      <c r="G1215" s="304">
        <v>44250</v>
      </c>
      <c r="H1215" s="304">
        <v>44985</v>
      </c>
      <c r="I1215" s="1">
        <v>0</v>
      </c>
      <c r="J1215" s="1">
        <v>1</v>
      </c>
      <c r="K1215" s="1">
        <v>8</v>
      </c>
      <c r="L1215" s="1">
        <v>30</v>
      </c>
      <c r="M1215" s="1">
        <v>2</v>
      </c>
      <c r="N1215" s="305">
        <v>15.6</v>
      </c>
      <c r="O1215" s="305">
        <v>16765</v>
      </c>
      <c r="P1215" s="2">
        <v>5000000</v>
      </c>
      <c r="Q1215" s="2">
        <v>251072</v>
      </c>
      <c r="R1215" s="2">
        <v>3533714</v>
      </c>
      <c r="S1215" s="1">
        <v>0</v>
      </c>
      <c r="T1215" s="1">
        <v>0</v>
      </c>
      <c r="U1215" s="1">
        <v>0</v>
      </c>
      <c r="W1215" s="1">
        <v>0</v>
      </c>
      <c r="X1215" s="1">
        <v>0</v>
      </c>
      <c r="Y1215" s="1">
        <v>0</v>
      </c>
      <c r="AB1215" s="304">
        <v>44499</v>
      </c>
      <c r="AC1215" s="1">
        <v>1</v>
      </c>
      <c r="AD1215" s="1" t="s">
        <v>3016</v>
      </c>
      <c r="AE1215" s="1">
        <v>1</v>
      </c>
      <c r="AF1215" s="1">
        <v>30</v>
      </c>
      <c r="AG1215" s="1">
        <v>0</v>
      </c>
      <c r="AH1215" s="1" t="s">
        <v>1454</v>
      </c>
      <c r="AI1215" s="1" t="s">
        <v>1454</v>
      </c>
      <c r="AJ1215" s="1" t="s">
        <v>1454</v>
      </c>
      <c r="AK1215" s="1" t="s">
        <v>1454</v>
      </c>
      <c r="AL1215" s="1" t="s">
        <v>1454</v>
      </c>
      <c r="AM1215" s="1" t="s">
        <v>1454</v>
      </c>
      <c r="AN1215" s="1">
        <v>1</v>
      </c>
      <c r="AO1215" s="1">
        <v>1</v>
      </c>
      <c r="AP1215" s="1" t="s">
        <v>3086</v>
      </c>
      <c r="AQ1215" s="1" t="s">
        <v>1454</v>
      </c>
      <c r="AR1215" s="2">
        <v>1371745</v>
      </c>
      <c r="AS1215" s="1" t="s">
        <v>3023</v>
      </c>
      <c r="AT1215" s="1">
        <v>44250</v>
      </c>
      <c r="AU1215" s="1">
        <v>0</v>
      </c>
      <c r="AV1215" s="1">
        <v>0</v>
      </c>
      <c r="AW1215" s="1">
        <v>0</v>
      </c>
      <c r="AX1215" s="1" t="s">
        <v>1454</v>
      </c>
      <c r="AY1215" s="1">
        <v>0</v>
      </c>
      <c r="AZ1215" s="1">
        <v>0</v>
      </c>
      <c r="BA1215" s="1">
        <v>0</v>
      </c>
    </row>
    <row r="1216" spans="1:53" x14ac:dyDescent="0.25">
      <c r="A1216" s="309">
        <f t="shared" si="18"/>
        <v>547016</v>
      </c>
      <c r="B1216" s="1" t="s">
        <v>2639</v>
      </c>
      <c r="C1216" s="1">
        <v>31480570</v>
      </c>
      <c r="D1216" s="1">
        <v>144105</v>
      </c>
      <c r="E1216" s="1">
        <v>4</v>
      </c>
      <c r="F1216" s="1">
        <v>3.14805701246883E+16</v>
      </c>
      <c r="G1216" s="304">
        <v>44068</v>
      </c>
      <c r="H1216" s="304">
        <v>44803</v>
      </c>
      <c r="I1216" s="1">
        <v>0</v>
      </c>
      <c r="J1216" s="1">
        <v>1</v>
      </c>
      <c r="K1216" s="1">
        <v>14</v>
      </c>
      <c r="L1216" s="1">
        <v>30</v>
      </c>
      <c r="M1216" s="1">
        <v>2</v>
      </c>
      <c r="N1216" s="305">
        <v>21.6</v>
      </c>
      <c r="O1216" s="305">
        <v>23872</v>
      </c>
      <c r="P1216" s="2">
        <v>1900000</v>
      </c>
      <c r="Q1216" s="2">
        <v>98756</v>
      </c>
      <c r="R1216" s="2">
        <v>894092</v>
      </c>
      <c r="S1216" s="1">
        <v>0</v>
      </c>
      <c r="T1216" s="1">
        <v>0</v>
      </c>
      <c r="U1216" s="1">
        <v>0</v>
      </c>
      <c r="W1216" s="1">
        <v>0</v>
      </c>
      <c r="X1216" s="1">
        <v>0</v>
      </c>
      <c r="Y1216" s="1">
        <v>0</v>
      </c>
      <c r="AB1216" s="304">
        <v>44499</v>
      </c>
      <c r="AC1216" s="1">
        <v>1</v>
      </c>
      <c r="AD1216" s="1" t="s">
        <v>3016</v>
      </c>
      <c r="AE1216" s="1">
        <v>1</v>
      </c>
      <c r="AF1216" s="1">
        <v>30</v>
      </c>
      <c r="AG1216" s="1">
        <v>0</v>
      </c>
      <c r="AH1216" s="1" t="s">
        <v>1454</v>
      </c>
      <c r="AI1216" s="1" t="s">
        <v>1454</v>
      </c>
      <c r="AJ1216" s="1" t="s">
        <v>1454</v>
      </c>
      <c r="AK1216" s="1" t="s">
        <v>1454</v>
      </c>
      <c r="AL1216" s="1" t="s">
        <v>1454</v>
      </c>
      <c r="AM1216" s="1" t="s">
        <v>1454</v>
      </c>
      <c r="AN1216" s="1">
        <v>1</v>
      </c>
      <c r="AO1216" s="1">
        <v>1</v>
      </c>
      <c r="AP1216" s="1" t="s">
        <v>3086</v>
      </c>
      <c r="AQ1216" s="1" t="s">
        <v>1454</v>
      </c>
      <c r="AR1216" s="2">
        <v>347076</v>
      </c>
      <c r="AS1216" s="1" t="s">
        <v>3018</v>
      </c>
      <c r="AT1216" s="1">
        <v>44068</v>
      </c>
      <c r="AU1216" s="1">
        <v>0</v>
      </c>
      <c r="AV1216" s="1">
        <v>0</v>
      </c>
      <c r="AW1216" s="1">
        <v>0</v>
      </c>
      <c r="AX1216" s="1" t="s">
        <v>1454</v>
      </c>
      <c r="AY1216" s="1">
        <v>0</v>
      </c>
      <c r="AZ1216" s="1">
        <v>0</v>
      </c>
      <c r="BA1216" s="1">
        <v>0</v>
      </c>
    </row>
    <row r="1217" spans="1:53" x14ac:dyDescent="0.25">
      <c r="A1217" s="309">
        <f t="shared" si="18"/>
        <v>1822201</v>
      </c>
      <c r="B1217" s="1" t="s">
        <v>2639</v>
      </c>
      <c r="C1217" s="1">
        <v>42134649</v>
      </c>
      <c r="D1217" s="1">
        <v>144105</v>
      </c>
      <c r="E1217" s="1">
        <v>4</v>
      </c>
      <c r="F1217" s="1">
        <v>4.2134649124689E+16</v>
      </c>
      <c r="G1217" s="304">
        <v>44285</v>
      </c>
      <c r="H1217" s="304">
        <v>45015</v>
      </c>
      <c r="I1217" s="1">
        <v>0</v>
      </c>
      <c r="J1217" s="1">
        <v>1</v>
      </c>
      <c r="K1217" s="1">
        <v>7</v>
      </c>
      <c r="L1217" s="1">
        <v>30</v>
      </c>
      <c r="M1217" s="1">
        <v>2</v>
      </c>
      <c r="N1217" s="305">
        <v>19.2</v>
      </c>
      <c r="O1217" s="305">
        <v>20983</v>
      </c>
      <c r="P1217" s="2">
        <v>3100000</v>
      </c>
      <c r="Q1217" s="2">
        <v>157474</v>
      </c>
      <c r="R1217" s="2">
        <v>2317862</v>
      </c>
      <c r="S1217" s="1">
        <v>0</v>
      </c>
      <c r="T1217" s="1">
        <v>0</v>
      </c>
      <c r="U1217" s="1">
        <v>0</v>
      </c>
      <c r="W1217" s="1">
        <v>0</v>
      </c>
      <c r="X1217" s="1">
        <v>0</v>
      </c>
      <c r="Y1217" s="1">
        <v>0</v>
      </c>
      <c r="AB1217" s="304">
        <v>44498</v>
      </c>
      <c r="AC1217" s="1">
        <v>1</v>
      </c>
      <c r="AD1217" s="1" t="s">
        <v>3016</v>
      </c>
      <c r="AE1217" s="1">
        <v>1</v>
      </c>
      <c r="AF1217" s="1">
        <v>30</v>
      </c>
      <c r="AG1217" s="1">
        <v>0</v>
      </c>
      <c r="AH1217" s="1" t="s">
        <v>1454</v>
      </c>
      <c r="AI1217" s="1" t="s">
        <v>1454</v>
      </c>
      <c r="AJ1217" s="1" t="s">
        <v>1454</v>
      </c>
      <c r="AK1217" s="1" t="s">
        <v>1454</v>
      </c>
      <c r="AL1217" s="1" t="s">
        <v>1454</v>
      </c>
      <c r="AM1217" s="1" t="s">
        <v>1454</v>
      </c>
      <c r="AN1217" s="1">
        <v>1</v>
      </c>
      <c r="AO1217" s="1">
        <v>1</v>
      </c>
      <c r="AP1217" s="1" t="s">
        <v>3086</v>
      </c>
      <c r="AQ1217" s="1" t="s">
        <v>1454</v>
      </c>
      <c r="AR1217" s="2">
        <v>495661</v>
      </c>
      <c r="AS1217" s="1" t="s">
        <v>3018</v>
      </c>
      <c r="AT1217" s="1">
        <v>44285</v>
      </c>
      <c r="AU1217" s="1">
        <v>0</v>
      </c>
      <c r="AV1217" s="1">
        <v>0</v>
      </c>
      <c r="AW1217" s="1">
        <v>0</v>
      </c>
      <c r="AX1217" s="1" t="s">
        <v>1454</v>
      </c>
      <c r="AY1217" s="1">
        <v>890303093000</v>
      </c>
      <c r="AZ1217" s="1">
        <v>0</v>
      </c>
      <c r="BA1217" s="1">
        <v>0</v>
      </c>
    </row>
    <row r="1218" spans="1:53" x14ac:dyDescent="0.25">
      <c r="A1218" s="309">
        <f t="shared" ref="A1218:A1281" si="19">IF(+R1218&gt;AR1218,R1218-AR1218,0)</f>
        <v>5773876</v>
      </c>
      <c r="B1218" s="1" t="s">
        <v>2639</v>
      </c>
      <c r="C1218" s="1">
        <v>42134649</v>
      </c>
      <c r="D1218" s="1">
        <v>144105</v>
      </c>
      <c r="E1218" s="1">
        <v>4</v>
      </c>
      <c r="F1218" s="1">
        <v>4.2134649117788096E+16</v>
      </c>
      <c r="G1218" s="304">
        <v>44006</v>
      </c>
      <c r="H1218" s="304">
        <v>46568</v>
      </c>
      <c r="I1218" s="1">
        <v>0</v>
      </c>
      <c r="J1218" s="1">
        <v>1</v>
      </c>
      <c r="K1218" s="1">
        <v>16</v>
      </c>
      <c r="L1218" s="1">
        <v>30</v>
      </c>
      <c r="M1218" s="1">
        <v>2</v>
      </c>
      <c r="N1218" s="305">
        <v>18</v>
      </c>
      <c r="O1218" s="305">
        <v>19562</v>
      </c>
      <c r="P1218" s="2">
        <v>8223000</v>
      </c>
      <c r="Q1218" s="2">
        <v>174221</v>
      </c>
      <c r="R1218" s="2">
        <v>7344439</v>
      </c>
      <c r="S1218" s="1">
        <v>0</v>
      </c>
      <c r="T1218" s="1">
        <v>0</v>
      </c>
      <c r="U1218" s="1">
        <v>0</v>
      </c>
      <c r="W1218" s="1">
        <v>0</v>
      </c>
      <c r="X1218" s="1">
        <v>0</v>
      </c>
      <c r="Y1218" s="1">
        <v>0</v>
      </c>
      <c r="AB1218" s="304">
        <v>44498</v>
      </c>
      <c r="AC1218" s="1">
        <v>1</v>
      </c>
      <c r="AD1218" s="1" t="s">
        <v>3016</v>
      </c>
      <c r="AE1218" s="1">
        <v>1</v>
      </c>
      <c r="AF1218" s="1">
        <v>30</v>
      </c>
      <c r="AG1218" s="1">
        <v>0</v>
      </c>
      <c r="AH1218" s="1" t="s">
        <v>1454</v>
      </c>
      <c r="AI1218" s="1" t="s">
        <v>1454</v>
      </c>
      <c r="AJ1218" s="1" t="s">
        <v>1454</v>
      </c>
      <c r="AK1218" s="1" t="s">
        <v>1454</v>
      </c>
      <c r="AL1218" s="1" t="s">
        <v>1454</v>
      </c>
      <c r="AM1218" s="1" t="s">
        <v>1454</v>
      </c>
      <c r="AN1218" s="1">
        <v>1</v>
      </c>
      <c r="AO1218" s="1">
        <v>1</v>
      </c>
      <c r="AP1218" s="1" t="s">
        <v>3086</v>
      </c>
      <c r="AQ1218" s="1" t="s">
        <v>1454</v>
      </c>
      <c r="AR1218" s="2">
        <v>1570563</v>
      </c>
      <c r="AS1218" s="1" t="s">
        <v>3026</v>
      </c>
      <c r="AT1218" s="1">
        <v>44006</v>
      </c>
      <c r="AU1218" s="1">
        <v>0</v>
      </c>
      <c r="AV1218" s="1">
        <v>0</v>
      </c>
      <c r="AW1218" s="1">
        <v>0</v>
      </c>
      <c r="AX1218" s="1" t="s">
        <v>1454</v>
      </c>
      <c r="AY1218" s="1">
        <v>890303093000</v>
      </c>
      <c r="AZ1218" s="1">
        <v>0</v>
      </c>
      <c r="BA1218" s="1">
        <v>0</v>
      </c>
    </row>
    <row r="1219" spans="1:53" x14ac:dyDescent="0.25">
      <c r="A1219" s="309">
        <f t="shared" si="19"/>
        <v>314197</v>
      </c>
      <c r="B1219" s="1" t="s">
        <v>2639</v>
      </c>
      <c r="C1219" s="1">
        <v>1143970999</v>
      </c>
      <c r="D1219" s="1">
        <v>144105</v>
      </c>
      <c r="E1219" s="1">
        <v>4</v>
      </c>
      <c r="F1219" s="1">
        <v>1.1439709991246799E+18</v>
      </c>
      <c r="G1219" s="304">
        <v>44130</v>
      </c>
      <c r="H1219" s="304">
        <v>44864</v>
      </c>
      <c r="I1219" s="1">
        <v>0</v>
      </c>
      <c r="J1219" s="1">
        <v>1</v>
      </c>
      <c r="K1219" s="1">
        <v>12</v>
      </c>
      <c r="L1219" s="1">
        <v>30</v>
      </c>
      <c r="M1219" s="1">
        <v>2</v>
      </c>
      <c r="N1219" s="305">
        <v>21.6</v>
      </c>
      <c r="O1219" s="305">
        <v>23872</v>
      </c>
      <c r="P1219" s="2">
        <v>1000000</v>
      </c>
      <c r="Q1219" s="2">
        <v>51977</v>
      </c>
      <c r="R1219" s="2">
        <v>554772</v>
      </c>
      <c r="S1219" s="1">
        <v>0</v>
      </c>
      <c r="T1219" s="1">
        <v>0</v>
      </c>
      <c r="U1219" s="1">
        <v>0</v>
      </c>
      <c r="W1219" s="1">
        <v>0</v>
      </c>
      <c r="X1219" s="1">
        <v>0</v>
      </c>
      <c r="Y1219" s="1">
        <v>0</v>
      </c>
      <c r="AB1219" s="304">
        <v>44499</v>
      </c>
      <c r="AC1219" s="1">
        <v>1</v>
      </c>
      <c r="AD1219" s="1" t="s">
        <v>3016</v>
      </c>
      <c r="AE1219" s="1">
        <v>1</v>
      </c>
      <c r="AF1219" s="1">
        <v>30</v>
      </c>
      <c r="AG1219" s="1">
        <v>0</v>
      </c>
      <c r="AH1219" s="1" t="s">
        <v>1454</v>
      </c>
      <c r="AI1219" s="1" t="s">
        <v>1454</v>
      </c>
      <c r="AJ1219" s="1" t="s">
        <v>1454</v>
      </c>
      <c r="AK1219" s="1" t="s">
        <v>1454</v>
      </c>
      <c r="AL1219" s="1" t="s">
        <v>1454</v>
      </c>
      <c r="AM1219" s="1" t="s">
        <v>1454</v>
      </c>
      <c r="AN1219" s="1">
        <v>1</v>
      </c>
      <c r="AO1219" s="1">
        <v>1</v>
      </c>
      <c r="AP1219" s="1" t="s">
        <v>3086</v>
      </c>
      <c r="AQ1219" s="1" t="s">
        <v>1454</v>
      </c>
      <c r="AR1219" s="2">
        <v>240575</v>
      </c>
      <c r="AS1219" s="1" t="s">
        <v>3018</v>
      </c>
      <c r="AT1219" s="1">
        <v>44130</v>
      </c>
      <c r="AU1219" s="1">
        <v>0</v>
      </c>
      <c r="AV1219" s="1">
        <v>0</v>
      </c>
      <c r="AW1219" s="1">
        <v>0</v>
      </c>
      <c r="AX1219" s="1" t="s">
        <v>1454</v>
      </c>
      <c r="AY1219" s="1">
        <v>800087565</v>
      </c>
      <c r="AZ1219" s="1" t="s">
        <v>3088</v>
      </c>
      <c r="BA1219" s="1">
        <v>0</v>
      </c>
    </row>
    <row r="1220" spans="1:53" x14ac:dyDescent="0.25">
      <c r="A1220" s="309">
        <f t="shared" si="19"/>
        <v>1792207</v>
      </c>
      <c r="B1220" s="1" t="s">
        <v>2639</v>
      </c>
      <c r="C1220" s="1">
        <v>1143970999</v>
      </c>
      <c r="D1220" s="1">
        <v>144105</v>
      </c>
      <c r="E1220" s="1">
        <v>4</v>
      </c>
      <c r="F1220" s="1">
        <v>1.14397099911778E+18</v>
      </c>
      <c r="G1220" s="304">
        <v>43937</v>
      </c>
      <c r="H1220" s="304">
        <v>46476</v>
      </c>
      <c r="I1220" s="1">
        <v>0</v>
      </c>
      <c r="J1220" s="1">
        <v>1</v>
      </c>
      <c r="K1220" s="1">
        <v>16</v>
      </c>
      <c r="L1220" s="1">
        <v>30</v>
      </c>
      <c r="M1220" s="1">
        <v>2</v>
      </c>
      <c r="N1220" s="305">
        <v>18</v>
      </c>
      <c r="O1220" s="305">
        <v>19562</v>
      </c>
      <c r="P1220" s="2">
        <v>3543000</v>
      </c>
      <c r="Q1220" s="2">
        <v>75065</v>
      </c>
      <c r="R1220" s="2">
        <v>3164472</v>
      </c>
      <c r="S1220" s="1">
        <v>0</v>
      </c>
      <c r="T1220" s="1">
        <v>0</v>
      </c>
      <c r="U1220" s="1">
        <v>0</v>
      </c>
      <c r="W1220" s="1">
        <v>0</v>
      </c>
      <c r="X1220" s="1">
        <v>0</v>
      </c>
      <c r="Y1220" s="1">
        <v>0</v>
      </c>
      <c r="AB1220" s="304">
        <v>44499</v>
      </c>
      <c r="AC1220" s="1">
        <v>1</v>
      </c>
      <c r="AD1220" s="1" t="s">
        <v>3016</v>
      </c>
      <c r="AE1220" s="1">
        <v>1</v>
      </c>
      <c r="AF1220" s="1">
        <v>30</v>
      </c>
      <c r="AG1220" s="1">
        <v>0</v>
      </c>
      <c r="AH1220" s="1" t="s">
        <v>1454</v>
      </c>
      <c r="AI1220" s="1" t="s">
        <v>1454</v>
      </c>
      <c r="AJ1220" s="1" t="s">
        <v>1454</v>
      </c>
      <c r="AK1220" s="1" t="s">
        <v>1454</v>
      </c>
      <c r="AL1220" s="1" t="s">
        <v>1454</v>
      </c>
      <c r="AM1220" s="1" t="s">
        <v>1454</v>
      </c>
      <c r="AN1220" s="1">
        <v>1</v>
      </c>
      <c r="AO1220" s="1">
        <v>1</v>
      </c>
      <c r="AP1220" s="1" t="s">
        <v>3086</v>
      </c>
      <c r="AQ1220" s="1" t="s">
        <v>1454</v>
      </c>
      <c r="AR1220" s="2">
        <v>1372265</v>
      </c>
      <c r="AS1220" s="1" t="s">
        <v>3026</v>
      </c>
      <c r="AT1220" s="1">
        <v>43937</v>
      </c>
      <c r="AU1220" s="1">
        <v>0</v>
      </c>
      <c r="AV1220" s="1">
        <v>0</v>
      </c>
      <c r="AW1220" s="1">
        <v>0</v>
      </c>
      <c r="AX1220" s="1" t="s">
        <v>1454</v>
      </c>
      <c r="AY1220" s="1">
        <v>800087565</v>
      </c>
      <c r="AZ1220" s="1" t="s">
        <v>3088</v>
      </c>
      <c r="BA1220" s="1">
        <v>0</v>
      </c>
    </row>
    <row r="1221" spans="1:53" x14ac:dyDescent="0.25">
      <c r="A1221" s="309">
        <f t="shared" si="19"/>
        <v>147174</v>
      </c>
      <c r="B1221" s="1" t="s">
        <v>2639</v>
      </c>
      <c r="C1221" s="1">
        <v>1130657228</v>
      </c>
      <c r="D1221" s="1">
        <v>144105</v>
      </c>
      <c r="E1221" s="1">
        <v>4</v>
      </c>
      <c r="F1221" s="1">
        <v>1.13065722812048E+18</v>
      </c>
      <c r="G1221" s="304">
        <v>44245</v>
      </c>
      <c r="H1221" s="304">
        <v>44591</v>
      </c>
      <c r="I1221" s="1">
        <v>0</v>
      </c>
      <c r="J1221" s="1">
        <v>1</v>
      </c>
      <c r="K1221" s="1">
        <v>8</v>
      </c>
      <c r="L1221" s="1">
        <v>30</v>
      </c>
      <c r="M1221" s="1">
        <v>2</v>
      </c>
      <c r="N1221" s="305">
        <v>9</v>
      </c>
      <c r="O1221" s="305">
        <v>9381</v>
      </c>
      <c r="P1221" s="2">
        <v>700000</v>
      </c>
      <c r="Q1221" s="2">
        <v>66731</v>
      </c>
      <c r="R1221" s="2">
        <v>197040</v>
      </c>
      <c r="S1221" s="1">
        <v>0</v>
      </c>
      <c r="T1221" s="1">
        <v>0</v>
      </c>
      <c r="U1221" s="1">
        <v>0</v>
      </c>
      <c r="W1221" s="1">
        <v>0</v>
      </c>
      <c r="X1221" s="1">
        <v>0</v>
      </c>
      <c r="Y1221" s="1">
        <v>0</v>
      </c>
      <c r="AB1221" s="304">
        <v>44499</v>
      </c>
      <c r="AC1221" s="1">
        <v>1</v>
      </c>
      <c r="AD1221" s="1" t="s">
        <v>3016</v>
      </c>
      <c r="AE1221" s="1">
        <v>1</v>
      </c>
      <c r="AF1221" s="1">
        <v>30</v>
      </c>
      <c r="AG1221" s="1">
        <v>0</v>
      </c>
      <c r="AH1221" s="1" t="s">
        <v>1454</v>
      </c>
      <c r="AI1221" s="1" t="s">
        <v>1454</v>
      </c>
      <c r="AJ1221" s="1" t="s">
        <v>1454</v>
      </c>
      <c r="AK1221" s="1" t="s">
        <v>1454</v>
      </c>
      <c r="AL1221" s="1" t="s">
        <v>1454</v>
      </c>
      <c r="AM1221" s="1" t="s">
        <v>1454</v>
      </c>
      <c r="AN1221" s="1">
        <v>1</v>
      </c>
      <c r="AO1221" s="1">
        <v>1</v>
      </c>
      <c r="AP1221" s="1" t="s">
        <v>3086</v>
      </c>
      <c r="AQ1221" s="1" t="s">
        <v>1454</v>
      </c>
      <c r="AR1221" s="2">
        <v>49866</v>
      </c>
      <c r="AS1221" s="1" t="s">
        <v>3095</v>
      </c>
      <c r="AT1221" s="1">
        <v>44245</v>
      </c>
      <c r="AU1221" s="1">
        <v>0</v>
      </c>
      <c r="AV1221" s="1">
        <v>0</v>
      </c>
      <c r="AW1221" s="1">
        <v>0</v>
      </c>
      <c r="AX1221" s="1" t="s">
        <v>1454</v>
      </c>
      <c r="AY1221" s="1">
        <v>800087565</v>
      </c>
      <c r="AZ1221" s="1" t="s">
        <v>3088</v>
      </c>
      <c r="BA1221" s="1">
        <v>0</v>
      </c>
    </row>
    <row r="1222" spans="1:53" x14ac:dyDescent="0.25">
      <c r="A1222" s="309">
        <f t="shared" si="19"/>
        <v>249287</v>
      </c>
      <c r="B1222" s="1" t="s">
        <v>2639</v>
      </c>
      <c r="C1222" s="1">
        <v>1130657228</v>
      </c>
      <c r="D1222" s="1">
        <v>144105</v>
      </c>
      <c r="E1222" s="1">
        <v>4</v>
      </c>
      <c r="F1222" s="1">
        <v>1.13065722826718E+18</v>
      </c>
      <c r="G1222" s="304">
        <v>44168</v>
      </c>
      <c r="H1222" s="304">
        <v>44650</v>
      </c>
      <c r="I1222" s="1">
        <v>0</v>
      </c>
      <c r="J1222" s="1">
        <v>1</v>
      </c>
      <c r="K1222" s="1">
        <v>11</v>
      </c>
      <c r="L1222" s="1">
        <v>30</v>
      </c>
      <c r="M1222" s="1">
        <v>2</v>
      </c>
      <c r="N1222" s="305">
        <v>11.76</v>
      </c>
      <c r="O1222" s="305">
        <v>12415</v>
      </c>
      <c r="P1222" s="2">
        <v>1000000</v>
      </c>
      <c r="Q1222" s="2">
        <v>69234</v>
      </c>
      <c r="R1222" s="2">
        <v>333752</v>
      </c>
      <c r="S1222" s="1">
        <v>0</v>
      </c>
      <c r="T1222" s="1">
        <v>0</v>
      </c>
      <c r="U1222" s="1">
        <v>0</v>
      </c>
      <c r="W1222" s="1">
        <v>0</v>
      </c>
      <c r="X1222" s="1">
        <v>0</v>
      </c>
      <c r="Y1222" s="1">
        <v>0</v>
      </c>
      <c r="AB1222" s="304">
        <v>44499</v>
      </c>
      <c r="AC1222" s="1">
        <v>1</v>
      </c>
      <c r="AD1222" s="1" t="s">
        <v>3016</v>
      </c>
      <c r="AE1222" s="1">
        <v>1</v>
      </c>
      <c r="AF1222" s="1">
        <v>30</v>
      </c>
      <c r="AG1222" s="1">
        <v>0</v>
      </c>
      <c r="AH1222" s="1" t="s">
        <v>1454</v>
      </c>
      <c r="AI1222" s="1" t="s">
        <v>1454</v>
      </c>
      <c r="AJ1222" s="1" t="s">
        <v>1454</v>
      </c>
      <c r="AK1222" s="1" t="s">
        <v>1454</v>
      </c>
      <c r="AL1222" s="1" t="s">
        <v>1454</v>
      </c>
      <c r="AM1222" s="1" t="s">
        <v>1454</v>
      </c>
      <c r="AN1222" s="1">
        <v>1</v>
      </c>
      <c r="AO1222" s="1">
        <v>1</v>
      </c>
      <c r="AP1222" s="1" t="s">
        <v>3086</v>
      </c>
      <c r="AQ1222" s="1" t="s">
        <v>1454</v>
      </c>
      <c r="AR1222" s="2">
        <v>84465</v>
      </c>
      <c r="AS1222" s="1" t="s">
        <v>3039</v>
      </c>
      <c r="AT1222" s="1">
        <v>44168</v>
      </c>
      <c r="AU1222" s="1">
        <v>0</v>
      </c>
      <c r="AV1222" s="1">
        <v>0</v>
      </c>
      <c r="AW1222" s="1">
        <v>0</v>
      </c>
      <c r="AX1222" s="1" t="s">
        <v>1454</v>
      </c>
      <c r="AY1222" s="1">
        <v>800087565</v>
      </c>
      <c r="AZ1222" s="1" t="s">
        <v>3088</v>
      </c>
      <c r="BA1222" s="1">
        <v>0</v>
      </c>
    </row>
    <row r="1223" spans="1:53" x14ac:dyDescent="0.25">
      <c r="A1223" s="309">
        <f t="shared" si="19"/>
        <v>829227</v>
      </c>
      <c r="B1223" s="1" t="s">
        <v>2639</v>
      </c>
      <c r="C1223" s="1">
        <v>1130657228</v>
      </c>
      <c r="D1223" s="1">
        <v>144105</v>
      </c>
      <c r="E1223" s="1">
        <v>4</v>
      </c>
      <c r="F1223" s="1">
        <v>1.1306572281246799E+18</v>
      </c>
      <c r="G1223" s="304">
        <v>44055</v>
      </c>
      <c r="H1223" s="304">
        <v>44772</v>
      </c>
      <c r="I1223" s="1">
        <v>0</v>
      </c>
      <c r="J1223" s="1">
        <v>1</v>
      </c>
      <c r="K1223" s="1">
        <v>5</v>
      </c>
      <c r="L1223" s="1">
        <v>30</v>
      </c>
      <c r="M1223" s="1">
        <v>2</v>
      </c>
      <c r="N1223" s="305">
        <v>21.6</v>
      </c>
      <c r="O1223" s="305">
        <v>23872</v>
      </c>
      <c r="P1223" s="2">
        <v>1350000</v>
      </c>
      <c r="Q1223" s="2">
        <v>70169</v>
      </c>
      <c r="R1223" s="2">
        <v>1110190</v>
      </c>
      <c r="S1223" s="1">
        <v>0</v>
      </c>
      <c r="T1223" s="1">
        <v>0</v>
      </c>
      <c r="U1223" s="1">
        <v>0</v>
      </c>
      <c r="W1223" s="1">
        <v>0</v>
      </c>
      <c r="X1223" s="1">
        <v>0</v>
      </c>
      <c r="Y1223" s="1">
        <v>0</v>
      </c>
      <c r="AB1223" s="304">
        <v>44499</v>
      </c>
      <c r="AC1223" s="1">
        <v>1</v>
      </c>
      <c r="AD1223" s="1" t="s">
        <v>3016</v>
      </c>
      <c r="AE1223" s="1">
        <v>1</v>
      </c>
      <c r="AF1223" s="1">
        <v>30</v>
      </c>
      <c r="AG1223" s="1">
        <v>0</v>
      </c>
      <c r="AH1223" s="1" t="s">
        <v>1454</v>
      </c>
      <c r="AI1223" s="1" t="s">
        <v>1454</v>
      </c>
      <c r="AJ1223" s="1" t="s">
        <v>1454</v>
      </c>
      <c r="AK1223" s="1" t="s">
        <v>1454</v>
      </c>
      <c r="AL1223" s="1" t="s">
        <v>1454</v>
      </c>
      <c r="AM1223" s="1" t="s">
        <v>1454</v>
      </c>
      <c r="AN1223" s="1">
        <v>1</v>
      </c>
      <c r="AO1223" s="1">
        <v>1</v>
      </c>
      <c r="AP1223" s="1" t="s">
        <v>3086</v>
      </c>
      <c r="AQ1223" s="1" t="s">
        <v>1454</v>
      </c>
      <c r="AR1223" s="2">
        <v>280963</v>
      </c>
      <c r="AS1223" s="1" t="s">
        <v>3018</v>
      </c>
      <c r="AT1223" s="1">
        <v>44055</v>
      </c>
      <c r="AU1223" s="1">
        <v>0</v>
      </c>
      <c r="AV1223" s="1">
        <v>0</v>
      </c>
      <c r="AW1223" s="1">
        <v>0</v>
      </c>
      <c r="AX1223" s="1" t="s">
        <v>1454</v>
      </c>
      <c r="AY1223" s="1">
        <v>800087565</v>
      </c>
      <c r="AZ1223" s="1" t="s">
        <v>3088</v>
      </c>
      <c r="BA1223" s="1">
        <v>0</v>
      </c>
    </row>
    <row r="1224" spans="1:53" x14ac:dyDescent="0.25">
      <c r="A1224" s="309">
        <f t="shared" si="19"/>
        <v>3534405</v>
      </c>
      <c r="B1224" s="1" t="s">
        <v>2639</v>
      </c>
      <c r="C1224" s="1">
        <v>1130657228</v>
      </c>
      <c r="D1224" s="1">
        <v>144105</v>
      </c>
      <c r="E1224" s="1">
        <v>4</v>
      </c>
      <c r="F1224" s="1">
        <v>1.13065722811778E+18</v>
      </c>
      <c r="G1224" s="304">
        <v>43937</v>
      </c>
      <c r="H1224" s="304">
        <v>46476</v>
      </c>
      <c r="I1224" s="1">
        <v>0</v>
      </c>
      <c r="J1224" s="1">
        <v>1</v>
      </c>
      <c r="K1224" s="1">
        <v>16</v>
      </c>
      <c r="L1224" s="1">
        <v>30</v>
      </c>
      <c r="M1224" s="1">
        <v>2</v>
      </c>
      <c r="N1224" s="305">
        <v>18</v>
      </c>
      <c r="O1224" s="305">
        <v>19562</v>
      </c>
      <c r="P1224" s="2">
        <v>5298000</v>
      </c>
      <c r="Q1224" s="2">
        <v>112249</v>
      </c>
      <c r="R1224" s="2">
        <v>4731951</v>
      </c>
      <c r="S1224" s="1">
        <v>0</v>
      </c>
      <c r="T1224" s="1">
        <v>0</v>
      </c>
      <c r="U1224" s="1">
        <v>0</v>
      </c>
      <c r="W1224" s="1">
        <v>0</v>
      </c>
      <c r="X1224" s="1">
        <v>0</v>
      </c>
      <c r="Y1224" s="1">
        <v>0</v>
      </c>
      <c r="AB1224" s="304">
        <v>44499</v>
      </c>
      <c r="AC1224" s="1">
        <v>1</v>
      </c>
      <c r="AD1224" s="1" t="s">
        <v>3016</v>
      </c>
      <c r="AE1224" s="1">
        <v>1</v>
      </c>
      <c r="AF1224" s="1">
        <v>30</v>
      </c>
      <c r="AG1224" s="1">
        <v>0</v>
      </c>
      <c r="AH1224" s="1" t="s">
        <v>1454</v>
      </c>
      <c r="AI1224" s="1" t="s">
        <v>1454</v>
      </c>
      <c r="AJ1224" s="1" t="s">
        <v>1454</v>
      </c>
      <c r="AK1224" s="1" t="s">
        <v>1454</v>
      </c>
      <c r="AL1224" s="1" t="s">
        <v>1454</v>
      </c>
      <c r="AM1224" s="1" t="s">
        <v>1454</v>
      </c>
      <c r="AN1224" s="1">
        <v>1</v>
      </c>
      <c r="AO1224" s="1">
        <v>1</v>
      </c>
      <c r="AP1224" s="1" t="s">
        <v>3086</v>
      </c>
      <c r="AQ1224" s="1" t="s">
        <v>1454</v>
      </c>
      <c r="AR1224" s="2">
        <v>1197546</v>
      </c>
      <c r="AS1224" s="1" t="s">
        <v>3026</v>
      </c>
      <c r="AT1224" s="1">
        <v>43937</v>
      </c>
      <c r="AU1224" s="1">
        <v>0</v>
      </c>
      <c r="AV1224" s="1">
        <v>0</v>
      </c>
      <c r="AW1224" s="1">
        <v>0</v>
      </c>
      <c r="AX1224" s="1" t="s">
        <v>1454</v>
      </c>
      <c r="AY1224" s="1">
        <v>800087565</v>
      </c>
      <c r="AZ1224" s="1" t="s">
        <v>3088</v>
      </c>
      <c r="BA1224" s="1">
        <v>0</v>
      </c>
    </row>
    <row r="1225" spans="1:53" x14ac:dyDescent="0.25">
      <c r="A1225" s="309">
        <f t="shared" si="19"/>
        <v>1421959</v>
      </c>
      <c r="B1225" s="1" t="s">
        <v>2639</v>
      </c>
      <c r="C1225" s="1">
        <v>1144034247</v>
      </c>
      <c r="D1225" s="1">
        <v>144105</v>
      </c>
      <c r="E1225" s="1">
        <v>4</v>
      </c>
      <c r="F1225" s="1">
        <v>1.1440342471246799E+18</v>
      </c>
      <c r="G1225" s="304">
        <v>44187</v>
      </c>
      <c r="H1225" s="304">
        <v>44742</v>
      </c>
      <c r="I1225" s="1">
        <v>0</v>
      </c>
      <c r="J1225" s="1">
        <v>1</v>
      </c>
      <c r="K1225" s="1">
        <v>1</v>
      </c>
      <c r="L1225" s="1">
        <v>30</v>
      </c>
      <c r="M1225" s="1">
        <v>2</v>
      </c>
      <c r="N1225" s="305">
        <v>21.6</v>
      </c>
      <c r="O1225" s="305">
        <v>23872</v>
      </c>
      <c r="P1225" s="2">
        <v>2000000</v>
      </c>
      <c r="Q1225" s="2">
        <v>131651</v>
      </c>
      <c r="R1225" s="2">
        <v>1904590</v>
      </c>
      <c r="S1225" s="1">
        <v>0</v>
      </c>
      <c r="T1225" s="1">
        <v>0</v>
      </c>
      <c r="U1225" s="1">
        <v>0</v>
      </c>
      <c r="W1225" s="1">
        <v>0</v>
      </c>
      <c r="X1225" s="1">
        <v>0</v>
      </c>
      <c r="Y1225" s="1">
        <v>0</v>
      </c>
      <c r="AB1225" s="304">
        <v>44500</v>
      </c>
      <c r="AC1225" s="1">
        <v>1</v>
      </c>
      <c r="AD1225" s="1" t="s">
        <v>3016</v>
      </c>
      <c r="AE1225" s="1">
        <v>1</v>
      </c>
      <c r="AF1225" s="1">
        <v>30</v>
      </c>
      <c r="AG1225" s="1">
        <v>0</v>
      </c>
      <c r="AH1225" s="1" t="s">
        <v>1454</v>
      </c>
      <c r="AI1225" s="1" t="s">
        <v>1454</v>
      </c>
      <c r="AJ1225" s="1" t="s">
        <v>1454</v>
      </c>
      <c r="AK1225" s="1" t="s">
        <v>1454</v>
      </c>
      <c r="AL1225" s="1" t="s">
        <v>1454</v>
      </c>
      <c r="AM1225" s="1" t="s">
        <v>1454</v>
      </c>
      <c r="AN1225" s="1">
        <v>1</v>
      </c>
      <c r="AO1225" s="1">
        <v>1</v>
      </c>
      <c r="AP1225" s="1" t="s">
        <v>3086</v>
      </c>
      <c r="AQ1225" s="1" t="s">
        <v>1454</v>
      </c>
      <c r="AR1225" s="2">
        <v>482631</v>
      </c>
      <c r="AS1225" s="1" t="s">
        <v>3018</v>
      </c>
      <c r="AT1225" s="1">
        <v>44187</v>
      </c>
      <c r="AU1225" s="1">
        <v>0</v>
      </c>
      <c r="AV1225" s="1">
        <v>0</v>
      </c>
      <c r="AW1225" s="1">
        <v>0</v>
      </c>
      <c r="AX1225" s="1" t="s">
        <v>1454</v>
      </c>
      <c r="AY1225" s="1">
        <v>0</v>
      </c>
      <c r="AZ1225" s="1" t="s">
        <v>3087</v>
      </c>
      <c r="BA1225" s="1">
        <v>0</v>
      </c>
    </row>
    <row r="1226" spans="1:53" x14ac:dyDescent="0.25">
      <c r="A1226" s="309">
        <f t="shared" si="19"/>
        <v>3329895</v>
      </c>
      <c r="B1226" s="1" t="s">
        <v>2639</v>
      </c>
      <c r="C1226" s="1">
        <v>1144034247</v>
      </c>
      <c r="D1226" s="1">
        <v>144105</v>
      </c>
      <c r="E1226" s="1">
        <v>4</v>
      </c>
      <c r="F1226" s="1">
        <v>1.14403424711778E+18</v>
      </c>
      <c r="G1226" s="304">
        <v>43952</v>
      </c>
      <c r="H1226" s="304">
        <v>45412</v>
      </c>
      <c r="I1226" s="1">
        <v>0</v>
      </c>
      <c r="J1226" s="1">
        <v>1</v>
      </c>
      <c r="K1226" s="1">
        <v>16</v>
      </c>
      <c r="L1226" s="1">
        <v>30</v>
      </c>
      <c r="M1226" s="1">
        <v>2</v>
      </c>
      <c r="N1226" s="305">
        <v>18</v>
      </c>
      <c r="O1226" s="305">
        <v>19562</v>
      </c>
      <c r="P1226" s="2">
        <v>6000000</v>
      </c>
      <c r="Q1226" s="2">
        <v>177154</v>
      </c>
      <c r="R1226" s="2">
        <v>4460102</v>
      </c>
      <c r="S1226" s="1">
        <v>0</v>
      </c>
      <c r="T1226" s="1">
        <v>0</v>
      </c>
      <c r="U1226" s="1">
        <v>0</v>
      </c>
      <c r="W1226" s="1">
        <v>0</v>
      </c>
      <c r="X1226" s="1">
        <v>0</v>
      </c>
      <c r="Y1226" s="1">
        <v>0</v>
      </c>
      <c r="AB1226" s="304">
        <v>44499</v>
      </c>
      <c r="AC1226" s="1">
        <v>1</v>
      </c>
      <c r="AD1226" s="1" t="s">
        <v>3016</v>
      </c>
      <c r="AE1226" s="1">
        <v>1</v>
      </c>
      <c r="AF1226" s="1">
        <v>30</v>
      </c>
      <c r="AG1226" s="1">
        <v>0</v>
      </c>
      <c r="AH1226" s="1" t="s">
        <v>1454</v>
      </c>
      <c r="AI1226" s="1" t="s">
        <v>1454</v>
      </c>
      <c r="AJ1226" s="1" t="s">
        <v>1454</v>
      </c>
      <c r="AK1226" s="1" t="s">
        <v>1454</v>
      </c>
      <c r="AL1226" s="1" t="s">
        <v>1454</v>
      </c>
      <c r="AM1226" s="1" t="s">
        <v>1454</v>
      </c>
      <c r="AN1226" s="1">
        <v>1</v>
      </c>
      <c r="AO1226" s="1">
        <v>1</v>
      </c>
      <c r="AP1226" s="1" t="s">
        <v>3086</v>
      </c>
      <c r="AQ1226" s="1" t="s">
        <v>1454</v>
      </c>
      <c r="AR1226" s="2">
        <v>1130207</v>
      </c>
      <c r="AS1226" s="1" t="s">
        <v>3026</v>
      </c>
      <c r="AT1226" s="1">
        <v>43952</v>
      </c>
      <c r="AU1226" s="1">
        <v>0</v>
      </c>
      <c r="AV1226" s="1">
        <v>0</v>
      </c>
      <c r="AW1226" s="1">
        <v>0</v>
      </c>
      <c r="AX1226" s="1" t="s">
        <v>1454</v>
      </c>
      <c r="AY1226" s="1">
        <v>0</v>
      </c>
      <c r="AZ1226" s="1" t="s">
        <v>3087</v>
      </c>
      <c r="BA1226" s="1">
        <v>0</v>
      </c>
    </row>
    <row r="1227" spans="1:53" x14ac:dyDescent="0.25">
      <c r="A1227" s="309">
        <f t="shared" si="19"/>
        <v>0</v>
      </c>
      <c r="B1227" s="1" t="s">
        <v>2639</v>
      </c>
      <c r="C1227" s="1">
        <v>29973766</v>
      </c>
      <c r="D1227" s="1">
        <v>144105</v>
      </c>
      <c r="E1227" s="1">
        <v>4</v>
      </c>
      <c r="F1227" s="1">
        <v>2.99737661246893E+16</v>
      </c>
      <c r="G1227" s="304">
        <v>44403</v>
      </c>
      <c r="H1227" s="304">
        <v>44650</v>
      </c>
      <c r="I1227" s="1">
        <v>0</v>
      </c>
      <c r="J1227" s="1">
        <v>1</v>
      </c>
      <c r="K1227" s="1">
        <v>3</v>
      </c>
      <c r="L1227" s="1">
        <v>30</v>
      </c>
      <c r="M1227" s="1">
        <v>2</v>
      </c>
      <c r="N1227" s="305">
        <v>19.2</v>
      </c>
      <c r="O1227" s="305">
        <v>20983</v>
      </c>
      <c r="P1227" s="2">
        <v>2000000</v>
      </c>
      <c r="Q1227" s="2">
        <v>268917</v>
      </c>
      <c r="R1227" s="2">
        <v>1280506</v>
      </c>
      <c r="S1227" s="1">
        <v>0</v>
      </c>
      <c r="T1227" s="1">
        <v>0</v>
      </c>
      <c r="U1227" s="1">
        <v>0</v>
      </c>
      <c r="W1227" s="1">
        <v>0</v>
      </c>
      <c r="X1227" s="1">
        <v>0</v>
      </c>
      <c r="Y1227" s="1">
        <v>0</v>
      </c>
      <c r="AB1227" s="304">
        <v>44499</v>
      </c>
      <c r="AC1227" s="1">
        <v>1</v>
      </c>
      <c r="AD1227" s="1" t="s">
        <v>3016</v>
      </c>
      <c r="AE1227" s="1">
        <v>1</v>
      </c>
      <c r="AF1227" s="1">
        <v>30</v>
      </c>
      <c r="AG1227" s="1">
        <v>0</v>
      </c>
      <c r="AH1227" s="1" t="s">
        <v>1454</v>
      </c>
      <c r="AI1227" s="1" t="s">
        <v>1454</v>
      </c>
      <c r="AJ1227" s="1" t="s">
        <v>1454</v>
      </c>
      <c r="AK1227" s="1" t="s">
        <v>1454</v>
      </c>
      <c r="AL1227" s="1" t="s">
        <v>1454</v>
      </c>
      <c r="AM1227" s="1" t="s">
        <v>1454</v>
      </c>
      <c r="AN1227" s="1">
        <v>1</v>
      </c>
      <c r="AO1227" s="1">
        <v>1</v>
      </c>
      <c r="AP1227" s="1" t="s">
        <v>3086</v>
      </c>
      <c r="AQ1227" s="1" t="s">
        <v>1454</v>
      </c>
      <c r="AR1227" s="2">
        <v>3273110</v>
      </c>
      <c r="AS1227" s="1" t="s">
        <v>3018</v>
      </c>
      <c r="AT1227" s="1">
        <v>44403</v>
      </c>
      <c r="AU1227" s="1">
        <v>0</v>
      </c>
      <c r="AV1227" s="1">
        <v>0</v>
      </c>
      <c r="AW1227" s="1">
        <v>0</v>
      </c>
      <c r="AX1227" s="1" t="s">
        <v>1454</v>
      </c>
      <c r="AY1227" s="1">
        <v>0</v>
      </c>
      <c r="AZ1227" s="1" t="s">
        <v>3087</v>
      </c>
      <c r="BA1227" s="1">
        <v>0</v>
      </c>
    </row>
    <row r="1228" spans="1:53" x14ac:dyDescent="0.25">
      <c r="A1228" s="309">
        <f t="shared" si="19"/>
        <v>259535</v>
      </c>
      <c r="B1228" s="1" t="s">
        <v>2639</v>
      </c>
      <c r="C1228" s="1">
        <v>31307974</v>
      </c>
      <c r="D1228" s="1">
        <v>144105</v>
      </c>
      <c r="E1228" s="1">
        <v>4</v>
      </c>
      <c r="F1228" s="1">
        <v>3.13079741246895E+16</v>
      </c>
      <c r="G1228" s="304">
        <v>44483</v>
      </c>
      <c r="H1228" s="304">
        <v>44620</v>
      </c>
      <c r="I1228" s="1">
        <v>0</v>
      </c>
      <c r="J1228" s="1">
        <v>1</v>
      </c>
      <c r="K1228" s="1">
        <v>0</v>
      </c>
      <c r="L1228" s="1">
        <v>30</v>
      </c>
      <c r="M1228" s="1">
        <v>2</v>
      </c>
      <c r="N1228" s="305">
        <v>19.2</v>
      </c>
      <c r="O1228" s="305">
        <v>20983</v>
      </c>
      <c r="P1228" s="2">
        <v>300000</v>
      </c>
      <c r="Q1228" s="2">
        <v>78119</v>
      </c>
      <c r="R1228" s="2">
        <v>300000</v>
      </c>
      <c r="S1228" s="1">
        <v>0</v>
      </c>
      <c r="T1228" s="1">
        <v>0</v>
      </c>
      <c r="U1228" s="1">
        <v>0</v>
      </c>
      <c r="W1228" s="1">
        <v>0</v>
      </c>
      <c r="X1228" s="1">
        <v>0</v>
      </c>
      <c r="Y1228" s="1">
        <v>0</v>
      </c>
      <c r="AB1228" s="304">
        <v>44483</v>
      </c>
      <c r="AC1228" s="1">
        <v>1</v>
      </c>
      <c r="AD1228" s="1" t="s">
        <v>3016</v>
      </c>
      <c r="AE1228" s="1">
        <v>1</v>
      </c>
      <c r="AF1228" s="1">
        <v>30</v>
      </c>
      <c r="AG1228" s="1">
        <v>0</v>
      </c>
      <c r="AH1228" s="1" t="s">
        <v>1454</v>
      </c>
      <c r="AI1228" s="1" t="s">
        <v>1454</v>
      </c>
      <c r="AJ1228" s="1" t="s">
        <v>1454</v>
      </c>
      <c r="AK1228" s="1" t="s">
        <v>1454</v>
      </c>
      <c r="AL1228" s="1" t="s">
        <v>1454</v>
      </c>
      <c r="AM1228" s="1" t="s">
        <v>1454</v>
      </c>
      <c r="AN1228" s="1">
        <v>1</v>
      </c>
      <c r="AO1228" s="1">
        <v>1</v>
      </c>
      <c r="AP1228" s="1" t="s">
        <v>3086</v>
      </c>
      <c r="AQ1228" s="1" t="s">
        <v>1454</v>
      </c>
      <c r="AR1228" s="2">
        <v>40465</v>
      </c>
      <c r="AS1228" s="1" t="s">
        <v>3018</v>
      </c>
      <c r="AT1228" s="1">
        <v>44483</v>
      </c>
      <c r="AU1228" s="1">
        <v>0</v>
      </c>
      <c r="AV1228" s="1">
        <v>0</v>
      </c>
      <c r="AW1228" s="1">
        <v>0</v>
      </c>
      <c r="AX1228" s="1" t="s">
        <v>1454</v>
      </c>
      <c r="AY1228" s="1">
        <v>0</v>
      </c>
      <c r="AZ1228" s="1">
        <v>0</v>
      </c>
      <c r="BA1228" s="1">
        <v>0</v>
      </c>
    </row>
    <row r="1229" spans="1:53" x14ac:dyDescent="0.25">
      <c r="A1229" s="309">
        <f t="shared" si="19"/>
        <v>5191622</v>
      </c>
      <c r="B1229" s="1" t="s">
        <v>2639</v>
      </c>
      <c r="C1229" s="1">
        <v>31307974</v>
      </c>
      <c r="D1229" s="1">
        <v>144105</v>
      </c>
      <c r="E1229" s="1">
        <v>4</v>
      </c>
      <c r="F1229" s="1">
        <v>3.13079741182891E+16</v>
      </c>
      <c r="G1229" s="304">
        <v>44343</v>
      </c>
      <c r="H1229" s="304">
        <v>45807</v>
      </c>
      <c r="I1229" s="1">
        <v>0</v>
      </c>
      <c r="J1229" s="1">
        <v>1</v>
      </c>
      <c r="K1229" s="1">
        <v>5</v>
      </c>
      <c r="L1229" s="1">
        <v>30</v>
      </c>
      <c r="M1229" s="1">
        <v>2</v>
      </c>
      <c r="N1229" s="305">
        <v>15.6</v>
      </c>
      <c r="O1229" s="305">
        <v>16765</v>
      </c>
      <c r="P1229" s="2">
        <v>6500000</v>
      </c>
      <c r="Q1229" s="2">
        <v>184878</v>
      </c>
      <c r="R1229" s="2">
        <v>6001069</v>
      </c>
      <c r="S1229" s="1">
        <v>0</v>
      </c>
      <c r="T1229" s="1">
        <v>0</v>
      </c>
      <c r="U1229" s="1">
        <v>0</v>
      </c>
      <c r="W1229" s="1">
        <v>0</v>
      </c>
      <c r="X1229" s="1">
        <v>0</v>
      </c>
      <c r="Y1229" s="1">
        <v>0</v>
      </c>
      <c r="AB1229" s="304">
        <v>44499</v>
      </c>
      <c r="AC1229" s="1">
        <v>1</v>
      </c>
      <c r="AD1229" s="1" t="s">
        <v>3016</v>
      </c>
      <c r="AE1229" s="1">
        <v>1</v>
      </c>
      <c r="AF1229" s="1">
        <v>30</v>
      </c>
      <c r="AG1229" s="1">
        <v>0</v>
      </c>
      <c r="AH1229" s="1" t="s">
        <v>1454</v>
      </c>
      <c r="AI1229" s="1" t="s">
        <v>1454</v>
      </c>
      <c r="AJ1229" s="1" t="s">
        <v>1454</v>
      </c>
      <c r="AK1229" s="1" t="s">
        <v>1454</v>
      </c>
      <c r="AL1229" s="1" t="s">
        <v>1454</v>
      </c>
      <c r="AM1229" s="1" t="s">
        <v>1454</v>
      </c>
      <c r="AN1229" s="1">
        <v>1</v>
      </c>
      <c r="AO1229" s="1">
        <v>1</v>
      </c>
      <c r="AP1229" s="1" t="s">
        <v>3086</v>
      </c>
      <c r="AQ1229" s="1" t="s">
        <v>1454</v>
      </c>
      <c r="AR1229" s="2">
        <v>809447</v>
      </c>
      <c r="AS1229" s="1" t="s">
        <v>3024</v>
      </c>
      <c r="AT1229" s="1">
        <v>44343</v>
      </c>
      <c r="AU1229" s="1">
        <v>0</v>
      </c>
      <c r="AV1229" s="1">
        <v>0</v>
      </c>
      <c r="AW1229" s="1">
        <v>0</v>
      </c>
      <c r="AX1229" s="1" t="s">
        <v>1454</v>
      </c>
      <c r="AY1229" s="1">
        <v>0</v>
      </c>
      <c r="AZ1229" s="1">
        <v>0</v>
      </c>
      <c r="BA1229" s="1">
        <v>0</v>
      </c>
    </row>
    <row r="1230" spans="1:53" x14ac:dyDescent="0.25">
      <c r="A1230" s="309">
        <f t="shared" si="19"/>
        <v>956869</v>
      </c>
      <c r="B1230" s="1" t="s">
        <v>2639</v>
      </c>
      <c r="C1230" s="1">
        <v>14897078</v>
      </c>
      <c r="D1230" s="1">
        <v>144105</v>
      </c>
      <c r="E1230" s="1">
        <v>4</v>
      </c>
      <c r="F1230" s="1">
        <v>1.48970781246892E+16</v>
      </c>
      <c r="G1230" s="304">
        <v>44363</v>
      </c>
      <c r="H1230" s="304">
        <v>45076</v>
      </c>
      <c r="I1230" s="1">
        <v>0</v>
      </c>
      <c r="J1230" s="1">
        <v>1</v>
      </c>
      <c r="K1230" s="1">
        <v>5</v>
      </c>
      <c r="L1230" s="1">
        <v>30</v>
      </c>
      <c r="M1230" s="1">
        <v>2</v>
      </c>
      <c r="N1230" s="305">
        <v>19.2</v>
      </c>
      <c r="O1230" s="305">
        <v>20983</v>
      </c>
      <c r="P1230" s="2">
        <v>1650000</v>
      </c>
      <c r="Q1230" s="2">
        <v>83817</v>
      </c>
      <c r="R1230" s="2">
        <v>1357549</v>
      </c>
      <c r="S1230" s="1">
        <v>0</v>
      </c>
      <c r="T1230" s="1">
        <v>0</v>
      </c>
      <c r="U1230" s="1">
        <v>0</v>
      </c>
      <c r="W1230" s="1">
        <v>0</v>
      </c>
      <c r="X1230" s="1">
        <v>0</v>
      </c>
      <c r="Y1230" s="1">
        <v>0</v>
      </c>
      <c r="AB1230" s="304">
        <v>44499</v>
      </c>
      <c r="AC1230" s="1">
        <v>1</v>
      </c>
      <c r="AD1230" s="1" t="s">
        <v>3016</v>
      </c>
      <c r="AE1230" s="1">
        <v>1</v>
      </c>
      <c r="AF1230" s="1">
        <v>30</v>
      </c>
      <c r="AG1230" s="1">
        <v>0</v>
      </c>
      <c r="AH1230" s="1" t="s">
        <v>1454</v>
      </c>
      <c r="AI1230" s="1" t="s">
        <v>1454</v>
      </c>
      <c r="AJ1230" s="1" t="s">
        <v>1454</v>
      </c>
      <c r="AK1230" s="1" t="s">
        <v>1454</v>
      </c>
      <c r="AL1230" s="1" t="s">
        <v>1454</v>
      </c>
      <c r="AM1230" s="1" t="s">
        <v>1454</v>
      </c>
      <c r="AN1230" s="1">
        <v>1</v>
      </c>
      <c r="AO1230" s="1">
        <v>1</v>
      </c>
      <c r="AP1230" s="1" t="s">
        <v>3086</v>
      </c>
      <c r="AQ1230" s="1" t="s">
        <v>1454</v>
      </c>
      <c r="AR1230" s="2">
        <v>400680</v>
      </c>
      <c r="AS1230" s="1" t="s">
        <v>3018</v>
      </c>
      <c r="AT1230" s="1">
        <v>44363</v>
      </c>
      <c r="AU1230" s="1">
        <v>0</v>
      </c>
      <c r="AV1230" s="1">
        <v>0</v>
      </c>
      <c r="AW1230" s="1">
        <v>0</v>
      </c>
      <c r="AX1230" s="1" t="s">
        <v>1454</v>
      </c>
      <c r="AY1230" s="1">
        <v>900771349</v>
      </c>
      <c r="AZ1230" s="1" t="s">
        <v>3041</v>
      </c>
      <c r="BA1230" s="1">
        <v>0</v>
      </c>
    </row>
    <row r="1231" spans="1:53" x14ac:dyDescent="0.25">
      <c r="A1231" s="309">
        <f t="shared" si="19"/>
        <v>0</v>
      </c>
      <c r="B1231" s="1" t="s">
        <v>2639</v>
      </c>
      <c r="C1231" s="1">
        <v>35696533</v>
      </c>
      <c r="D1231" s="1">
        <v>144105</v>
      </c>
      <c r="E1231" s="1">
        <v>4</v>
      </c>
      <c r="F1231" s="1">
        <v>3.56965331175869E+16</v>
      </c>
      <c r="G1231" s="304">
        <v>43726</v>
      </c>
      <c r="H1231" s="304">
        <v>44469</v>
      </c>
      <c r="I1231" s="1">
        <v>0</v>
      </c>
      <c r="J1231" s="1">
        <v>1</v>
      </c>
      <c r="K1231" s="1">
        <v>21</v>
      </c>
      <c r="L1231" s="1">
        <v>30</v>
      </c>
      <c r="M1231" s="1">
        <v>2</v>
      </c>
      <c r="N1231" s="305">
        <v>18</v>
      </c>
      <c r="O1231" s="305">
        <v>19562</v>
      </c>
      <c r="P1231" s="2">
        <v>4000000</v>
      </c>
      <c r="Q1231" s="2">
        <v>200253</v>
      </c>
      <c r="R1231" s="2">
        <v>582915</v>
      </c>
      <c r="S1231" s="1">
        <v>8744</v>
      </c>
      <c r="T1231" s="1">
        <v>0</v>
      </c>
      <c r="U1231" s="1">
        <v>0</v>
      </c>
      <c r="W1231" s="1">
        <v>0</v>
      </c>
      <c r="X1231" s="1">
        <v>0</v>
      </c>
      <c r="Y1231" s="1">
        <v>0</v>
      </c>
      <c r="AB1231" s="304">
        <v>44499</v>
      </c>
      <c r="AC1231" s="1">
        <v>1</v>
      </c>
      <c r="AD1231" s="1" t="s">
        <v>3016</v>
      </c>
      <c r="AE1231" s="1">
        <v>1</v>
      </c>
      <c r="AF1231" s="1">
        <v>30</v>
      </c>
      <c r="AG1231" s="1">
        <v>0</v>
      </c>
      <c r="AH1231" s="1" t="s">
        <v>1454</v>
      </c>
      <c r="AI1231" s="1" t="s">
        <v>1454</v>
      </c>
      <c r="AJ1231" s="1" t="s">
        <v>1454</v>
      </c>
      <c r="AK1231" s="1" t="s">
        <v>1454</v>
      </c>
      <c r="AL1231" s="1" t="s">
        <v>1454</v>
      </c>
      <c r="AM1231" s="1" t="s">
        <v>1454</v>
      </c>
      <c r="AN1231" s="1">
        <v>1</v>
      </c>
      <c r="AO1231" s="1">
        <v>1</v>
      </c>
      <c r="AP1231" s="1" t="s">
        <v>3086</v>
      </c>
      <c r="AQ1231" s="1" t="s">
        <v>1454</v>
      </c>
      <c r="AR1231" s="2">
        <v>3672802</v>
      </c>
      <c r="AS1231" s="1" t="s">
        <v>3027</v>
      </c>
      <c r="AT1231" s="1">
        <v>43726</v>
      </c>
      <c r="AU1231" s="1">
        <v>0</v>
      </c>
      <c r="AV1231" s="1">
        <v>0</v>
      </c>
      <c r="AW1231" s="1">
        <v>0</v>
      </c>
      <c r="AX1231" s="1" t="s">
        <v>1454</v>
      </c>
      <c r="AY1231" s="1">
        <v>800087565</v>
      </c>
      <c r="AZ1231" s="1" t="s">
        <v>3088</v>
      </c>
      <c r="BA1231" s="1">
        <v>0</v>
      </c>
    </row>
    <row r="1232" spans="1:53" x14ac:dyDescent="0.25">
      <c r="A1232" s="309">
        <f t="shared" si="19"/>
        <v>2867787</v>
      </c>
      <c r="B1232" s="1" t="s">
        <v>2639</v>
      </c>
      <c r="C1232" s="1">
        <v>1005968865</v>
      </c>
      <c r="D1232" s="1">
        <v>144105</v>
      </c>
      <c r="E1232" s="1">
        <v>4</v>
      </c>
      <c r="F1232" s="1">
        <v>1.00596886512038E+18</v>
      </c>
      <c r="G1232" s="304">
        <v>44407</v>
      </c>
      <c r="H1232" s="304">
        <v>45503</v>
      </c>
      <c r="I1232" s="1">
        <v>0</v>
      </c>
      <c r="J1232" s="1">
        <v>1</v>
      </c>
      <c r="K1232" s="1">
        <v>3</v>
      </c>
      <c r="L1232" s="1">
        <v>30</v>
      </c>
      <c r="M1232" s="1">
        <v>2</v>
      </c>
      <c r="N1232" s="305">
        <v>15.6</v>
      </c>
      <c r="O1232" s="305">
        <v>16765</v>
      </c>
      <c r="P1232" s="2">
        <v>3500000</v>
      </c>
      <c r="Q1232" s="2">
        <v>123395</v>
      </c>
      <c r="R1232" s="2">
        <v>3268467</v>
      </c>
      <c r="S1232" s="1">
        <v>0</v>
      </c>
      <c r="T1232" s="1">
        <v>0</v>
      </c>
      <c r="U1232" s="1">
        <v>0</v>
      </c>
      <c r="W1232" s="1">
        <v>0</v>
      </c>
      <c r="X1232" s="1">
        <v>0</v>
      </c>
      <c r="Y1232" s="1">
        <v>0</v>
      </c>
      <c r="AB1232" s="304">
        <v>44499</v>
      </c>
      <c r="AC1232" s="1">
        <v>1</v>
      </c>
      <c r="AD1232" s="1" t="s">
        <v>3016</v>
      </c>
      <c r="AE1232" s="1">
        <v>1</v>
      </c>
      <c r="AF1232" s="1">
        <v>30</v>
      </c>
      <c r="AG1232" s="1">
        <v>0</v>
      </c>
      <c r="AH1232" s="1" t="s">
        <v>1454</v>
      </c>
      <c r="AI1232" s="1" t="s">
        <v>1454</v>
      </c>
      <c r="AJ1232" s="1" t="s">
        <v>1454</v>
      </c>
      <c r="AK1232" s="1" t="s">
        <v>1454</v>
      </c>
      <c r="AL1232" s="1" t="s">
        <v>1454</v>
      </c>
      <c r="AM1232" s="1" t="s">
        <v>1454</v>
      </c>
      <c r="AN1232" s="1">
        <v>1</v>
      </c>
      <c r="AO1232" s="1">
        <v>1</v>
      </c>
      <c r="AP1232" s="1" t="s">
        <v>3086</v>
      </c>
      <c r="AQ1232" s="1" t="s">
        <v>1454</v>
      </c>
      <c r="AR1232" s="2">
        <v>400680</v>
      </c>
      <c r="AS1232" s="1" t="s">
        <v>3021</v>
      </c>
      <c r="AT1232" s="1">
        <v>44407</v>
      </c>
      <c r="AU1232" s="1">
        <v>0</v>
      </c>
      <c r="AV1232" s="1">
        <v>0</v>
      </c>
      <c r="AW1232" s="1">
        <v>0</v>
      </c>
      <c r="AX1232" s="1" t="s">
        <v>1454</v>
      </c>
      <c r="AY1232" s="1">
        <v>0</v>
      </c>
      <c r="AZ1232" s="1" t="s">
        <v>3087</v>
      </c>
      <c r="BA1232" s="1">
        <v>0</v>
      </c>
    </row>
    <row r="1233" spans="1:53" x14ac:dyDescent="0.25">
      <c r="A1233" s="309">
        <f t="shared" si="19"/>
        <v>5910885</v>
      </c>
      <c r="B1233" s="1" t="s">
        <v>2639</v>
      </c>
      <c r="C1233" s="1">
        <v>1114212013</v>
      </c>
      <c r="D1233" s="1">
        <v>144205</v>
      </c>
      <c r="E1233" s="1">
        <v>4</v>
      </c>
      <c r="F1233" s="1">
        <v>1.11421201321498E+18</v>
      </c>
      <c r="G1233" s="304">
        <v>44435</v>
      </c>
      <c r="H1233" s="304">
        <v>45838</v>
      </c>
      <c r="I1233" s="1">
        <v>0</v>
      </c>
      <c r="J1233" s="1">
        <v>1</v>
      </c>
      <c r="K1233" s="1">
        <v>2</v>
      </c>
      <c r="L1233" s="1">
        <v>30</v>
      </c>
      <c r="M1233" s="1">
        <v>2</v>
      </c>
      <c r="N1233" s="305">
        <v>15.6</v>
      </c>
      <c r="O1233" s="305">
        <v>16765</v>
      </c>
      <c r="P1233" s="2">
        <v>6114581</v>
      </c>
      <c r="Q1233" s="2">
        <v>186883</v>
      </c>
      <c r="R1233" s="2">
        <v>5910885</v>
      </c>
      <c r="S1233" s="1">
        <v>0</v>
      </c>
      <c r="T1233" s="1">
        <v>0</v>
      </c>
      <c r="U1233" s="1">
        <v>0</v>
      </c>
      <c r="W1233" s="1">
        <v>0</v>
      </c>
      <c r="X1233" s="1">
        <v>0</v>
      </c>
      <c r="Y1233" s="1">
        <v>0</v>
      </c>
      <c r="AB1233" s="304">
        <v>44488</v>
      </c>
      <c r="AC1233" s="1">
        <v>1</v>
      </c>
      <c r="AD1233" s="1" t="s">
        <v>3016</v>
      </c>
      <c r="AE1233" s="1">
        <v>1</v>
      </c>
      <c r="AF1233" s="1">
        <v>30</v>
      </c>
      <c r="AG1233" s="1">
        <v>0</v>
      </c>
      <c r="AH1233" s="1" t="s">
        <v>1454</v>
      </c>
      <c r="AI1233" s="1" t="s">
        <v>1454</v>
      </c>
      <c r="AJ1233" s="1" t="s">
        <v>1454</v>
      </c>
      <c r="AK1233" s="1" t="s">
        <v>1454</v>
      </c>
      <c r="AL1233" s="1" t="s">
        <v>1454</v>
      </c>
      <c r="AM1233" s="1" t="s">
        <v>1454</v>
      </c>
      <c r="AN1233" s="1">
        <v>1</v>
      </c>
      <c r="AO1233" s="1">
        <v>1</v>
      </c>
      <c r="AP1233" s="1" t="s">
        <v>3086</v>
      </c>
      <c r="AQ1233" s="1" t="s">
        <v>1454</v>
      </c>
      <c r="AR1233" s="2">
        <v>0</v>
      </c>
      <c r="AS1233" s="1" t="s">
        <v>3063</v>
      </c>
      <c r="AT1233" s="1">
        <v>44446</v>
      </c>
      <c r="AU1233" s="1">
        <v>0</v>
      </c>
      <c r="AV1233" s="1">
        <v>0</v>
      </c>
      <c r="AW1233" s="1">
        <v>0</v>
      </c>
      <c r="AX1233" s="1" t="s">
        <v>1454</v>
      </c>
      <c r="AY1233" s="1">
        <v>1</v>
      </c>
      <c r="AZ1233" s="1" t="s">
        <v>3089</v>
      </c>
      <c r="BA1233" s="1">
        <v>0</v>
      </c>
    </row>
    <row r="1234" spans="1:53" x14ac:dyDescent="0.25">
      <c r="A1234" s="309">
        <f t="shared" si="19"/>
        <v>2289594</v>
      </c>
      <c r="B1234" s="1" t="s">
        <v>2639</v>
      </c>
      <c r="C1234" s="1">
        <v>1107066361</v>
      </c>
      <c r="D1234" s="1">
        <v>144205</v>
      </c>
      <c r="E1234" s="1">
        <v>4</v>
      </c>
      <c r="F1234" s="1">
        <v>1.10706636110498E+18</v>
      </c>
      <c r="G1234" s="304">
        <v>44435</v>
      </c>
      <c r="H1234" s="304">
        <v>45838</v>
      </c>
      <c r="I1234" s="1">
        <v>0</v>
      </c>
      <c r="J1234" s="1">
        <v>1</v>
      </c>
      <c r="K1234" s="1">
        <v>2</v>
      </c>
      <c r="L1234" s="1">
        <v>30</v>
      </c>
      <c r="M1234" s="1">
        <v>2</v>
      </c>
      <c r="N1234" s="305">
        <v>18</v>
      </c>
      <c r="O1234" s="305">
        <v>19562</v>
      </c>
      <c r="P1234" s="2">
        <v>2372967</v>
      </c>
      <c r="Q1234" s="2">
        <v>72526</v>
      </c>
      <c r="R1234" s="2">
        <v>2289594</v>
      </c>
      <c r="S1234" s="1">
        <v>0</v>
      </c>
      <c r="T1234" s="1">
        <v>0</v>
      </c>
      <c r="U1234" s="1">
        <v>0</v>
      </c>
      <c r="W1234" s="1">
        <v>0</v>
      </c>
      <c r="X1234" s="1">
        <v>0</v>
      </c>
      <c r="Y1234" s="1">
        <v>0</v>
      </c>
      <c r="AB1234" s="304">
        <v>44482</v>
      </c>
      <c r="AC1234" s="1">
        <v>1</v>
      </c>
      <c r="AD1234" s="1" t="s">
        <v>3016</v>
      </c>
      <c r="AE1234" s="1">
        <v>1</v>
      </c>
      <c r="AF1234" s="1">
        <v>30</v>
      </c>
      <c r="AG1234" s="1">
        <v>0</v>
      </c>
      <c r="AH1234" s="1" t="s">
        <v>1454</v>
      </c>
      <c r="AI1234" s="1" t="s">
        <v>1454</v>
      </c>
      <c r="AJ1234" s="1" t="s">
        <v>1454</v>
      </c>
      <c r="AK1234" s="1" t="s">
        <v>1454</v>
      </c>
      <c r="AL1234" s="1" t="s">
        <v>1454</v>
      </c>
      <c r="AM1234" s="1" t="s">
        <v>1454</v>
      </c>
      <c r="AN1234" s="1">
        <v>1</v>
      </c>
      <c r="AO1234" s="1">
        <v>1</v>
      </c>
      <c r="AP1234" s="1" t="s">
        <v>3086</v>
      </c>
      <c r="AQ1234" s="1" t="s">
        <v>1454</v>
      </c>
      <c r="AR1234" s="2">
        <v>0</v>
      </c>
      <c r="AS1234" s="1" t="s">
        <v>3017</v>
      </c>
      <c r="AT1234" s="1">
        <v>44446</v>
      </c>
      <c r="AU1234" s="1">
        <v>0</v>
      </c>
      <c r="AV1234" s="1">
        <v>0</v>
      </c>
      <c r="AW1234" s="1">
        <v>0</v>
      </c>
      <c r="AX1234" s="1" t="s">
        <v>1454</v>
      </c>
      <c r="AY1234" s="1">
        <v>1</v>
      </c>
      <c r="AZ1234" s="1" t="s">
        <v>3089</v>
      </c>
      <c r="BA1234" s="1">
        <v>0</v>
      </c>
    </row>
    <row r="1235" spans="1:53" x14ac:dyDescent="0.25">
      <c r="A1235" s="309">
        <f t="shared" si="19"/>
        <v>607076</v>
      </c>
      <c r="B1235" s="1" t="s">
        <v>2639</v>
      </c>
      <c r="C1235" s="1">
        <v>1144126332</v>
      </c>
      <c r="D1235" s="1">
        <v>144205</v>
      </c>
      <c r="E1235" s="1">
        <v>4</v>
      </c>
      <c r="F1235" s="1">
        <v>1.14412633210498E+18</v>
      </c>
      <c r="G1235" s="304">
        <v>44435</v>
      </c>
      <c r="H1235" s="304">
        <v>45076</v>
      </c>
      <c r="I1235" s="1">
        <v>30</v>
      </c>
      <c r="J1235" s="1">
        <v>1</v>
      </c>
      <c r="K1235" s="1">
        <v>1</v>
      </c>
      <c r="L1235" s="1">
        <v>30</v>
      </c>
      <c r="M1235" s="1">
        <v>2</v>
      </c>
      <c r="N1235" s="305">
        <v>19.2</v>
      </c>
      <c r="O1235" s="305">
        <v>20983</v>
      </c>
      <c r="P1235" s="2">
        <v>631611</v>
      </c>
      <c r="Q1235" s="2">
        <v>35833</v>
      </c>
      <c r="R1235" s="2">
        <v>607076</v>
      </c>
      <c r="S1235" s="1">
        <v>9699</v>
      </c>
      <c r="T1235" s="1">
        <v>0</v>
      </c>
      <c r="U1235" s="1">
        <v>0</v>
      </c>
      <c r="W1235" s="1">
        <v>0</v>
      </c>
      <c r="X1235" s="1">
        <v>0</v>
      </c>
      <c r="Y1235" s="1">
        <v>0</v>
      </c>
      <c r="AB1235" s="304">
        <v>44483</v>
      </c>
      <c r="AC1235" s="1">
        <v>1</v>
      </c>
      <c r="AD1235" s="1" t="s">
        <v>3016</v>
      </c>
      <c r="AE1235" s="1">
        <v>1</v>
      </c>
      <c r="AF1235" s="1">
        <v>30</v>
      </c>
      <c r="AG1235" s="1">
        <v>876</v>
      </c>
      <c r="AH1235" s="1" t="s">
        <v>1454</v>
      </c>
      <c r="AI1235" s="1" t="s">
        <v>1454</v>
      </c>
      <c r="AJ1235" s="1" t="s">
        <v>1454</v>
      </c>
      <c r="AK1235" s="1" t="s">
        <v>1454</v>
      </c>
      <c r="AL1235" s="1" t="s">
        <v>1454</v>
      </c>
      <c r="AM1235" s="1" t="s">
        <v>1454</v>
      </c>
      <c r="AN1235" s="1">
        <v>1</v>
      </c>
      <c r="AO1235" s="1">
        <v>1</v>
      </c>
      <c r="AP1235" s="1" t="s">
        <v>3086</v>
      </c>
      <c r="AQ1235" s="1" t="s">
        <v>1454</v>
      </c>
      <c r="AR1235" s="2">
        <v>0</v>
      </c>
      <c r="AS1235" s="1" t="s">
        <v>3017</v>
      </c>
      <c r="AT1235" s="1">
        <v>44446</v>
      </c>
      <c r="AU1235" s="1">
        <v>0</v>
      </c>
      <c r="AV1235" s="1">
        <v>0</v>
      </c>
      <c r="AW1235" s="1">
        <v>0</v>
      </c>
      <c r="AX1235" s="1" t="s">
        <v>1454</v>
      </c>
      <c r="AY1235" s="1">
        <v>1</v>
      </c>
      <c r="AZ1235" s="1" t="s">
        <v>3089</v>
      </c>
      <c r="BA1235" s="1">
        <v>0</v>
      </c>
    </row>
    <row r="1236" spans="1:53" x14ac:dyDescent="0.25">
      <c r="A1236" s="309">
        <f t="shared" si="19"/>
        <v>8853914</v>
      </c>
      <c r="B1236" s="1" t="s">
        <v>2639</v>
      </c>
      <c r="C1236" s="1">
        <v>1086361764</v>
      </c>
      <c r="D1236" s="1">
        <v>144205</v>
      </c>
      <c r="E1236" s="1">
        <v>4</v>
      </c>
      <c r="F1236" s="1">
        <v>1.08636176410498E+18</v>
      </c>
      <c r="G1236" s="304">
        <v>44435</v>
      </c>
      <c r="H1236" s="304">
        <v>46386</v>
      </c>
      <c r="I1236" s="1">
        <v>0</v>
      </c>
      <c r="J1236" s="1">
        <v>1</v>
      </c>
      <c r="K1236" s="1">
        <v>2</v>
      </c>
      <c r="L1236" s="1">
        <v>30</v>
      </c>
      <c r="M1236" s="1">
        <v>2</v>
      </c>
      <c r="N1236" s="305">
        <v>18</v>
      </c>
      <c r="O1236" s="305">
        <v>19562</v>
      </c>
      <c r="P1236" s="2">
        <v>9009933</v>
      </c>
      <c r="Q1236" s="2">
        <v>222971</v>
      </c>
      <c r="R1236" s="2">
        <v>8853914</v>
      </c>
      <c r="S1236" s="1">
        <v>0</v>
      </c>
      <c r="T1236" s="1">
        <v>0</v>
      </c>
      <c r="U1236" s="1">
        <v>0</v>
      </c>
      <c r="W1236" s="1">
        <v>0</v>
      </c>
      <c r="X1236" s="1">
        <v>0</v>
      </c>
      <c r="Y1236" s="1">
        <v>0</v>
      </c>
      <c r="AB1236" s="304">
        <v>44500</v>
      </c>
      <c r="AC1236" s="1">
        <v>1</v>
      </c>
      <c r="AD1236" s="1" t="s">
        <v>3016</v>
      </c>
      <c r="AE1236" s="1">
        <v>1</v>
      </c>
      <c r="AF1236" s="1">
        <v>30</v>
      </c>
      <c r="AG1236" s="1">
        <v>0</v>
      </c>
      <c r="AH1236" s="1" t="s">
        <v>1454</v>
      </c>
      <c r="AI1236" s="1" t="s">
        <v>1454</v>
      </c>
      <c r="AJ1236" s="1" t="s">
        <v>1454</v>
      </c>
      <c r="AK1236" s="1" t="s">
        <v>1454</v>
      </c>
      <c r="AL1236" s="1" t="s">
        <v>1454</v>
      </c>
      <c r="AM1236" s="1" t="s">
        <v>1454</v>
      </c>
      <c r="AN1236" s="1">
        <v>1</v>
      </c>
      <c r="AO1236" s="1">
        <v>1</v>
      </c>
      <c r="AP1236" s="1" t="s">
        <v>3086</v>
      </c>
      <c r="AQ1236" s="1" t="s">
        <v>1454</v>
      </c>
      <c r="AR1236" s="2">
        <v>0</v>
      </c>
      <c r="AS1236" s="1" t="s">
        <v>3017</v>
      </c>
      <c r="AT1236" s="1">
        <v>44446</v>
      </c>
      <c r="AU1236" s="1">
        <v>0</v>
      </c>
      <c r="AV1236" s="1">
        <v>0</v>
      </c>
      <c r="AW1236" s="1">
        <v>0</v>
      </c>
      <c r="AX1236" s="1" t="s">
        <v>1454</v>
      </c>
      <c r="AY1236" s="1">
        <v>1</v>
      </c>
      <c r="AZ1236" s="1" t="s">
        <v>3089</v>
      </c>
      <c r="BA1236" s="1">
        <v>0</v>
      </c>
    </row>
    <row r="1237" spans="1:53" x14ac:dyDescent="0.25">
      <c r="A1237" s="309">
        <f t="shared" si="19"/>
        <v>14322159</v>
      </c>
      <c r="B1237" s="1" t="s">
        <v>2639</v>
      </c>
      <c r="C1237" s="1">
        <v>14467387</v>
      </c>
      <c r="D1237" s="1">
        <v>144205</v>
      </c>
      <c r="E1237" s="1">
        <v>4</v>
      </c>
      <c r="F1237" s="1">
        <v>1.44673871049879E+16</v>
      </c>
      <c r="G1237" s="304">
        <v>44435</v>
      </c>
      <c r="H1237" s="304">
        <v>46598</v>
      </c>
      <c r="I1237" s="1">
        <v>0</v>
      </c>
      <c r="J1237" s="1">
        <v>1</v>
      </c>
      <c r="K1237" s="1">
        <v>2</v>
      </c>
      <c r="L1237" s="1">
        <v>30</v>
      </c>
      <c r="M1237" s="1">
        <v>2</v>
      </c>
      <c r="N1237" s="305">
        <v>18</v>
      </c>
      <c r="O1237" s="305">
        <v>19562</v>
      </c>
      <c r="P1237" s="2">
        <v>14528236</v>
      </c>
      <c r="Q1237" s="2">
        <v>338896</v>
      </c>
      <c r="R1237" s="2">
        <v>14322159</v>
      </c>
      <c r="S1237" s="1">
        <v>0</v>
      </c>
      <c r="T1237" s="1">
        <v>0</v>
      </c>
      <c r="U1237" s="1">
        <v>0</v>
      </c>
      <c r="W1237" s="1">
        <v>0</v>
      </c>
      <c r="X1237" s="1">
        <v>0</v>
      </c>
      <c r="Y1237" s="1">
        <v>0</v>
      </c>
      <c r="AB1237" s="304">
        <v>44498</v>
      </c>
      <c r="AC1237" s="1">
        <v>1</v>
      </c>
      <c r="AD1237" s="1" t="s">
        <v>3016</v>
      </c>
      <c r="AE1237" s="1">
        <v>1</v>
      </c>
      <c r="AF1237" s="1">
        <v>30</v>
      </c>
      <c r="AG1237" s="1">
        <v>0</v>
      </c>
      <c r="AH1237" s="1" t="s">
        <v>1454</v>
      </c>
      <c r="AI1237" s="1" t="s">
        <v>1454</v>
      </c>
      <c r="AJ1237" s="1" t="s">
        <v>1454</v>
      </c>
      <c r="AK1237" s="1" t="s">
        <v>1454</v>
      </c>
      <c r="AL1237" s="1" t="s">
        <v>1454</v>
      </c>
      <c r="AM1237" s="1" t="s">
        <v>1454</v>
      </c>
      <c r="AN1237" s="1">
        <v>1</v>
      </c>
      <c r="AO1237" s="1">
        <v>1</v>
      </c>
      <c r="AP1237" s="1" t="s">
        <v>3086</v>
      </c>
      <c r="AQ1237" s="1" t="s">
        <v>1454</v>
      </c>
      <c r="AR1237" s="2">
        <v>0</v>
      </c>
      <c r="AS1237" s="1" t="s">
        <v>3017</v>
      </c>
      <c r="AT1237" s="1">
        <v>44446</v>
      </c>
      <c r="AU1237" s="1">
        <v>0</v>
      </c>
      <c r="AV1237" s="1">
        <v>0</v>
      </c>
      <c r="AW1237" s="1">
        <v>0</v>
      </c>
      <c r="AX1237" s="1" t="s">
        <v>1454</v>
      </c>
      <c r="AY1237" s="1">
        <v>1</v>
      </c>
      <c r="AZ1237" s="1" t="s">
        <v>3089</v>
      </c>
      <c r="BA1237" s="1">
        <v>0</v>
      </c>
    </row>
    <row r="1238" spans="1:53" x14ac:dyDescent="0.25">
      <c r="A1238" s="309">
        <f t="shared" si="19"/>
        <v>18690928</v>
      </c>
      <c r="B1238" s="1" t="s">
        <v>2639</v>
      </c>
      <c r="C1238" s="1">
        <v>14467387</v>
      </c>
      <c r="D1238" s="1">
        <v>144205</v>
      </c>
      <c r="E1238" s="1">
        <v>4</v>
      </c>
      <c r="F1238" s="1">
        <v>144673871049557</v>
      </c>
      <c r="G1238" s="304">
        <v>44435</v>
      </c>
      <c r="H1238" s="304">
        <v>46081</v>
      </c>
      <c r="I1238" s="1">
        <v>0</v>
      </c>
      <c r="J1238" s="1">
        <v>1</v>
      </c>
      <c r="K1238" s="1">
        <v>2</v>
      </c>
      <c r="L1238" s="1">
        <v>30</v>
      </c>
      <c r="M1238" s="1">
        <v>2</v>
      </c>
      <c r="N1238" s="305">
        <v>9.6</v>
      </c>
      <c r="O1238" s="305">
        <v>10034</v>
      </c>
      <c r="P1238" s="2">
        <v>19258359</v>
      </c>
      <c r="Q1238" s="2">
        <v>446211</v>
      </c>
      <c r="R1238" s="2">
        <v>18690928</v>
      </c>
      <c r="S1238" s="1">
        <v>0</v>
      </c>
      <c r="T1238" s="1">
        <v>0</v>
      </c>
      <c r="U1238" s="1">
        <v>0</v>
      </c>
      <c r="W1238" s="1">
        <v>0</v>
      </c>
      <c r="X1238" s="1">
        <v>0</v>
      </c>
      <c r="Y1238" s="1">
        <v>0</v>
      </c>
      <c r="AB1238" s="304">
        <v>44498</v>
      </c>
      <c r="AC1238" s="1">
        <v>1</v>
      </c>
      <c r="AD1238" s="1" t="s">
        <v>3016</v>
      </c>
      <c r="AE1238" s="1">
        <v>1</v>
      </c>
      <c r="AF1238" s="1">
        <v>30</v>
      </c>
      <c r="AG1238" s="1">
        <v>0</v>
      </c>
      <c r="AH1238" s="1" t="s">
        <v>1454</v>
      </c>
      <c r="AI1238" s="1" t="s">
        <v>1454</v>
      </c>
      <c r="AJ1238" s="1" t="s">
        <v>1454</v>
      </c>
      <c r="AK1238" s="1" t="s">
        <v>1454</v>
      </c>
      <c r="AL1238" s="1" t="s">
        <v>1454</v>
      </c>
      <c r="AM1238" s="1" t="s">
        <v>1454</v>
      </c>
      <c r="AN1238" s="1">
        <v>1</v>
      </c>
      <c r="AO1238" s="1">
        <v>1</v>
      </c>
      <c r="AP1238" s="1" t="s">
        <v>3086</v>
      </c>
      <c r="AQ1238" s="1" t="s">
        <v>1454</v>
      </c>
      <c r="AR1238" s="2">
        <v>0</v>
      </c>
      <c r="AS1238" s="1" t="s">
        <v>3017</v>
      </c>
      <c r="AT1238" s="1">
        <v>44446</v>
      </c>
      <c r="AU1238" s="1">
        <v>0</v>
      </c>
      <c r="AV1238" s="1">
        <v>0</v>
      </c>
      <c r="AW1238" s="1">
        <v>0</v>
      </c>
      <c r="AX1238" s="1" t="s">
        <v>1454</v>
      </c>
      <c r="AY1238" s="1">
        <v>1</v>
      </c>
      <c r="AZ1238" s="1" t="s">
        <v>3089</v>
      </c>
      <c r="BA1238" s="1">
        <v>0</v>
      </c>
    </row>
    <row r="1239" spans="1:53" x14ac:dyDescent="0.25">
      <c r="A1239" s="309">
        <f t="shared" si="19"/>
        <v>3883776</v>
      </c>
      <c r="B1239" s="1" t="s">
        <v>2639</v>
      </c>
      <c r="C1239" s="1">
        <v>1143857615</v>
      </c>
      <c r="D1239" s="1">
        <v>144105</v>
      </c>
      <c r="E1239" s="1">
        <v>4</v>
      </c>
      <c r="F1239" s="1">
        <v>1.14385761512038E+18</v>
      </c>
      <c r="G1239" s="304">
        <v>44323</v>
      </c>
      <c r="H1239" s="304">
        <v>45777</v>
      </c>
      <c r="I1239" s="1">
        <v>0</v>
      </c>
      <c r="J1239" s="1">
        <v>1</v>
      </c>
      <c r="K1239" s="1">
        <v>6</v>
      </c>
      <c r="L1239" s="1">
        <v>30</v>
      </c>
      <c r="M1239" s="1">
        <v>2</v>
      </c>
      <c r="N1239" s="305">
        <v>15.6</v>
      </c>
      <c r="O1239" s="305">
        <v>16765</v>
      </c>
      <c r="P1239" s="2">
        <v>6000000</v>
      </c>
      <c r="Q1239" s="2">
        <v>170657</v>
      </c>
      <c r="R1239" s="2">
        <v>5443573</v>
      </c>
      <c r="S1239" s="1">
        <v>0</v>
      </c>
      <c r="T1239" s="1">
        <v>0</v>
      </c>
      <c r="U1239" s="1">
        <v>0</v>
      </c>
      <c r="W1239" s="1">
        <v>0</v>
      </c>
      <c r="X1239" s="1">
        <v>0</v>
      </c>
      <c r="Y1239" s="1">
        <v>0</v>
      </c>
      <c r="AB1239" s="304">
        <v>44499</v>
      </c>
      <c r="AC1239" s="1">
        <v>1</v>
      </c>
      <c r="AD1239" s="1" t="s">
        <v>3016</v>
      </c>
      <c r="AE1239" s="1">
        <v>1</v>
      </c>
      <c r="AF1239" s="1">
        <v>30</v>
      </c>
      <c r="AG1239" s="1">
        <v>0</v>
      </c>
      <c r="AH1239" s="1" t="s">
        <v>1454</v>
      </c>
      <c r="AI1239" s="1" t="s">
        <v>1454</v>
      </c>
      <c r="AJ1239" s="1" t="s">
        <v>1454</v>
      </c>
      <c r="AK1239" s="1" t="s">
        <v>1454</v>
      </c>
      <c r="AL1239" s="1" t="s">
        <v>1454</v>
      </c>
      <c r="AM1239" s="1" t="s">
        <v>1454</v>
      </c>
      <c r="AN1239" s="1">
        <v>1</v>
      </c>
      <c r="AO1239" s="1">
        <v>1</v>
      </c>
      <c r="AP1239" s="1" t="s">
        <v>3086</v>
      </c>
      <c r="AQ1239" s="1" t="s">
        <v>1454</v>
      </c>
      <c r="AR1239" s="2">
        <v>1559797</v>
      </c>
      <c r="AS1239" s="1" t="s">
        <v>3021</v>
      </c>
      <c r="AT1239" s="1">
        <v>44323</v>
      </c>
      <c r="AU1239" s="1">
        <v>0</v>
      </c>
      <c r="AV1239" s="1">
        <v>0</v>
      </c>
      <c r="AW1239" s="1">
        <v>0</v>
      </c>
      <c r="AX1239" s="1" t="s">
        <v>1454</v>
      </c>
      <c r="AY1239" s="1">
        <v>0</v>
      </c>
      <c r="AZ1239" s="1" t="s">
        <v>3087</v>
      </c>
      <c r="BA1239" s="1">
        <v>0</v>
      </c>
    </row>
    <row r="1240" spans="1:53" x14ac:dyDescent="0.25">
      <c r="A1240" s="309">
        <f t="shared" si="19"/>
        <v>2364913</v>
      </c>
      <c r="B1240" s="1" t="s">
        <v>2639</v>
      </c>
      <c r="C1240" s="1">
        <v>66920047</v>
      </c>
      <c r="D1240" s="1">
        <v>144105</v>
      </c>
      <c r="E1240" s="1">
        <v>4</v>
      </c>
      <c r="F1240" s="1">
        <v>669200472555560</v>
      </c>
      <c r="G1240" s="304">
        <v>44265</v>
      </c>
      <c r="H1240" s="304">
        <v>45351</v>
      </c>
      <c r="I1240" s="1">
        <v>0</v>
      </c>
      <c r="J1240" s="1">
        <v>1</v>
      </c>
      <c r="K1240" s="1">
        <v>8</v>
      </c>
      <c r="L1240" s="1">
        <v>30</v>
      </c>
      <c r="M1240" s="1">
        <v>2</v>
      </c>
      <c r="N1240" s="305">
        <v>10.199999999999999</v>
      </c>
      <c r="O1240" s="305">
        <v>10691</v>
      </c>
      <c r="P1240" s="2">
        <v>3288577</v>
      </c>
      <c r="Q1240" s="2">
        <v>111122</v>
      </c>
      <c r="R1240" s="2">
        <v>2665400</v>
      </c>
      <c r="S1240" s="1">
        <v>0</v>
      </c>
      <c r="T1240" s="1">
        <v>0</v>
      </c>
      <c r="U1240" s="1">
        <v>0</v>
      </c>
      <c r="W1240" s="1">
        <v>0</v>
      </c>
      <c r="X1240" s="1">
        <v>0</v>
      </c>
      <c r="Y1240" s="1">
        <v>0</v>
      </c>
      <c r="AB1240" s="304">
        <v>44499</v>
      </c>
      <c r="AC1240" s="1">
        <v>1</v>
      </c>
      <c r="AD1240" s="1" t="s">
        <v>3016</v>
      </c>
      <c r="AE1240" s="1">
        <v>1</v>
      </c>
      <c r="AF1240" s="1">
        <v>30</v>
      </c>
      <c r="AG1240" s="1">
        <v>0</v>
      </c>
      <c r="AH1240" s="1" t="s">
        <v>1454</v>
      </c>
      <c r="AI1240" s="1" t="s">
        <v>1454</v>
      </c>
      <c r="AJ1240" s="1" t="s">
        <v>1454</v>
      </c>
      <c r="AK1240" s="1" t="s">
        <v>1454</v>
      </c>
      <c r="AL1240" s="1" t="s">
        <v>1454</v>
      </c>
      <c r="AM1240" s="1" t="s">
        <v>1454</v>
      </c>
      <c r="AN1240" s="1">
        <v>1</v>
      </c>
      <c r="AO1240" s="1">
        <v>1</v>
      </c>
      <c r="AP1240" s="1" t="s">
        <v>3086</v>
      </c>
      <c r="AQ1240" s="1" t="s">
        <v>1454</v>
      </c>
      <c r="AR1240" s="2">
        <v>300487</v>
      </c>
      <c r="AS1240" s="1" t="s">
        <v>3033</v>
      </c>
      <c r="AT1240" s="1">
        <v>44265</v>
      </c>
      <c r="AU1240" s="1">
        <v>0</v>
      </c>
      <c r="AV1240" s="1">
        <v>0</v>
      </c>
      <c r="AW1240" s="1">
        <v>0</v>
      </c>
      <c r="AX1240" s="1" t="s">
        <v>1454</v>
      </c>
      <c r="AY1240" s="1">
        <v>0</v>
      </c>
      <c r="AZ1240" s="1">
        <v>0</v>
      </c>
      <c r="BA1240" s="1">
        <v>0</v>
      </c>
    </row>
    <row r="1241" spans="1:53" x14ac:dyDescent="0.25">
      <c r="A1241" s="309">
        <f t="shared" si="19"/>
        <v>7736703</v>
      </c>
      <c r="B1241" s="1" t="s">
        <v>2639</v>
      </c>
      <c r="C1241" s="1">
        <v>66920047</v>
      </c>
      <c r="D1241" s="1">
        <v>144105</v>
      </c>
      <c r="E1241" s="1">
        <v>4</v>
      </c>
      <c r="F1241" s="1">
        <v>6.6920047210389296E+16</v>
      </c>
      <c r="G1241" s="304">
        <v>44413</v>
      </c>
      <c r="H1241" s="304">
        <v>46233</v>
      </c>
      <c r="I1241" s="1">
        <v>0</v>
      </c>
      <c r="J1241" s="1">
        <v>1</v>
      </c>
      <c r="K1241" s="1">
        <v>3</v>
      </c>
      <c r="L1241" s="1">
        <v>30</v>
      </c>
      <c r="M1241" s="1">
        <v>2</v>
      </c>
      <c r="N1241" s="305">
        <v>15.6</v>
      </c>
      <c r="O1241" s="305">
        <v>16765</v>
      </c>
      <c r="P1241" s="2">
        <v>9000000</v>
      </c>
      <c r="Q1241" s="2">
        <v>231489</v>
      </c>
      <c r="R1241" s="2">
        <v>8719733</v>
      </c>
      <c r="S1241" s="1">
        <v>0</v>
      </c>
      <c r="T1241" s="1">
        <v>0</v>
      </c>
      <c r="U1241" s="1">
        <v>0</v>
      </c>
      <c r="W1241" s="1">
        <v>0</v>
      </c>
      <c r="X1241" s="1">
        <v>0</v>
      </c>
      <c r="Y1241" s="1">
        <v>0</v>
      </c>
      <c r="AB1241" s="304">
        <v>44499</v>
      </c>
      <c r="AC1241" s="1">
        <v>1</v>
      </c>
      <c r="AD1241" s="1" t="s">
        <v>3016</v>
      </c>
      <c r="AE1241" s="1">
        <v>1</v>
      </c>
      <c r="AF1241" s="1">
        <v>30</v>
      </c>
      <c r="AG1241" s="1">
        <v>0</v>
      </c>
      <c r="AH1241" s="1" t="s">
        <v>1454</v>
      </c>
      <c r="AI1241" s="1" t="s">
        <v>1454</v>
      </c>
      <c r="AJ1241" s="1" t="s">
        <v>1454</v>
      </c>
      <c r="AK1241" s="1" t="s">
        <v>1454</v>
      </c>
      <c r="AL1241" s="1" t="s">
        <v>1454</v>
      </c>
      <c r="AM1241" s="1" t="s">
        <v>1454</v>
      </c>
      <c r="AN1241" s="1">
        <v>1</v>
      </c>
      <c r="AO1241" s="1">
        <v>1</v>
      </c>
      <c r="AP1241" s="1" t="s">
        <v>3086</v>
      </c>
      <c r="AQ1241" s="1" t="s">
        <v>1454</v>
      </c>
      <c r="AR1241" s="2">
        <v>983030</v>
      </c>
      <c r="AS1241" s="1" t="s">
        <v>3023</v>
      </c>
      <c r="AT1241" s="1">
        <v>44413</v>
      </c>
      <c r="AU1241" s="1">
        <v>0</v>
      </c>
      <c r="AV1241" s="1">
        <v>0</v>
      </c>
      <c r="AW1241" s="1">
        <v>0</v>
      </c>
      <c r="AX1241" s="1" t="s">
        <v>1454</v>
      </c>
      <c r="AY1241" s="1">
        <v>0</v>
      </c>
      <c r="AZ1241" s="1">
        <v>0</v>
      </c>
      <c r="BA1241" s="1">
        <v>0</v>
      </c>
    </row>
    <row r="1242" spans="1:53" x14ac:dyDescent="0.25">
      <c r="A1242" s="309">
        <f t="shared" si="19"/>
        <v>505340</v>
      </c>
      <c r="B1242" s="1" t="s">
        <v>2639</v>
      </c>
      <c r="C1242" s="1">
        <v>66920047</v>
      </c>
      <c r="D1242" s="1">
        <v>144105</v>
      </c>
      <c r="E1242" s="1">
        <v>4</v>
      </c>
      <c r="F1242" s="1">
        <v>6.6920047124687696E+16</v>
      </c>
      <c r="G1242" s="304">
        <v>43894</v>
      </c>
      <c r="H1242" s="304">
        <v>44438</v>
      </c>
      <c r="I1242" s="1">
        <v>0</v>
      </c>
      <c r="J1242" s="1">
        <v>1</v>
      </c>
      <c r="K1242" s="1">
        <v>11</v>
      </c>
      <c r="L1242" s="1">
        <v>30</v>
      </c>
      <c r="M1242" s="1">
        <v>2</v>
      </c>
      <c r="N1242" s="305">
        <v>21.6</v>
      </c>
      <c r="O1242" s="305">
        <v>23872</v>
      </c>
      <c r="P1242" s="2">
        <v>1400000</v>
      </c>
      <c r="Q1242" s="2">
        <v>91944</v>
      </c>
      <c r="R1242" s="2">
        <v>569549</v>
      </c>
      <c r="S1242" s="1">
        <v>0</v>
      </c>
      <c r="T1242" s="1">
        <v>0</v>
      </c>
      <c r="U1242" s="1">
        <v>0</v>
      </c>
      <c r="W1242" s="1">
        <v>0</v>
      </c>
      <c r="X1242" s="1">
        <v>0</v>
      </c>
      <c r="Y1242" s="1">
        <v>0</v>
      </c>
      <c r="AB1242" s="304">
        <v>44500</v>
      </c>
      <c r="AC1242" s="1">
        <v>1</v>
      </c>
      <c r="AD1242" s="1" t="s">
        <v>3016</v>
      </c>
      <c r="AE1242" s="1">
        <v>1</v>
      </c>
      <c r="AF1242" s="1">
        <v>30</v>
      </c>
      <c r="AG1242" s="1">
        <v>0</v>
      </c>
      <c r="AH1242" s="1" t="s">
        <v>1454</v>
      </c>
      <c r="AI1242" s="1" t="s">
        <v>1454</v>
      </c>
      <c r="AJ1242" s="1" t="s">
        <v>1454</v>
      </c>
      <c r="AK1242" s="1" t="s">
        <v>1454</v>
      </c>
      <c r="AL1242" s="1" t="s">
        <v>1454</v>
      </c>
      <c r="AM1242" s="1" t="s">
        <v>1454</v>
      </c>
      <c r="AN1242" s="1">
        <v>1</v>
      </c>
      <c r="AO1242" s="1">
        <v>1</v>
      </c>
      <c r="AP1242" s="1" t="s">
        <v>3086</v>
      </c>
      <c r="AQ1242" s="1" t="s">
        <v>1454</v>
      </c>
      <c r="AR1242" s="2">
        <v>64209</v>
      </c>
      <c r="AS1242" s="1" t="s">
        <v>3018</v>
      </c>
      <c r="AT1242" s="1">
        <v>43894</v>
      </c>
      <c r="AU1242" s="1">
        <v>0</v>
      </c>
      <c r="AV1242" s="1">
        <v>0</v>
      </c>
      <c r="AW1242" s="1">
        <v>0</v>
      </c>
      <c r="AX1242" s="1" t="s">
        <v>1454</v>
      </c>
      <c r="AY1242" s="1">
        <v>0</v>
      </c>
      <c r="AZ1242" s="1">
        <v>0</v>
      </c>
      <c r="BA1242" s="1">
        <v>0</v>
      </c>
    </row>
    <row r="1243" spans="1:53" x14ac:dyDescent="0.25">
      <c r="A1243" s="309">
        <f t="shared" si="19"/>
        <v>5128911</v>
      </c>
      <c r="B1243" s="1" t="s">
        <v>2639</v>
      </c>
      <c r="C1243" s="1">
        <v>94403892</v>
      </c>
      <c r="D1243" s="1">
        <v>144105</v>
      </c>
      <c r="E1243" s="1">
        <v>4</v>
      </c>
      <c r="F1243" s="1">
        <v>9.4403892267188608E+16</v>
      </c>
      <c r="G1243" s="304">
        <v>44162</v>
      </c>
      <c r="H1243" s="304">
        <v>45260</v>
      </c>
      <c r="I1243" s="1">
        <v>0</v>
      </c>
      <c r="J1243" s="1">
        <v>1</v>
      </c>
      <c r="K1243" s="1">
        <v>11</v>
      </c>
      <c r="L1243" s="1">
        <v>30</v>
      </c>
      <c r="M1243" s="1">
        <v>2</v>
      </c>
      <c r="N1243" s="305">
        <v>11.76</v>
      </c>
      <c r="O1243" s="305">
        <v>12415</v>
      </c>
      <c r="P1243" s="2">
        <v>8500000</v>
      </c>
      <c r="Q1243" s="2">
        <v>293657</v>
      </c>
      <c r="R1243" s="2">
        <v>6287055</v>
      </c>
      <c r="S1243" s="1">
        <v>0</v>
      </c>
      <c r="T1243" s="1">
        <v>0</v>
      </c>
      <c r="U1243" s="1">
        <v>0</v>
      </c>
      <c r="W1243" s="1">
        <v>0</v>
      </c>
      <c r="X1243" s="1">
        <v>0</v>
      </c>
      <c r="Y1243" s="1">
        <v>0</v>
      </c>
      <c r="AB1243" s="304">
        <v>44498</v>
      </c>
      <c r="AC1243" s="1">
        <v>1</v>
      </c>
      <c r="AD1243" s="1" t="s">
        <v>3016</v>
      </c>
      <c r="AE1243" s="1">
        <v>1</v>
      </c>
      <c r="AF1243" s="1">
        <v>30</v>
      </c>
      <c r="AG1243" s="1">
        <v>0</v>
      </c>
      <c r="AH1243" s="1" t="s">
        <v>1454</v>
      </c>
      <c r="AI1243" s="1" t="s">
        <v>1454</v>
      </c>
      <c r="AJ1243" s="1" t="s">
        <v>1454</v>
      </c>
      <c r="AK1243" s="1" t="s">
        <v>1454</v>
      </c>
      <c r="AL1243" s="1" t="s">
        <v>1454</v>
      </c>
      <c r="AM1243" s="1" t="s">
        <v>1454</v>
      </c>
      <c r="AN1243" s="1">
        <v>1</v>
      </c>
      <c r="AO1243" s="1">
        <v>1</v>
      </c>
      <c r="AP1243" s="1" t="s">
        <v>3086</v>
      </c>
      <c r="AQ1243" s="1" t="s">
        <v>1454</v>
      </c>
      <c r="AR1243" s="2">
        <v>1158144</v>
      </c>
      <c r="AS1243" s="1" t="s">
        <v>3039</v>
      </c>
      <c r="AT1243" s="1">
        <v>44161</v>
      </c>
      <c r="AU1243" s="1">
        <v>0</v>
      </c>
      <c r="AV1243" s="1">
        <v>0</v>
      </c>
      <c r="AW1243" s="1">
        <v>0</v>
      </c>
      <c r="AX1243" s="1" t="s">
        <v>1454</v>
      </c>
      <c r="AY1243" s="1">
        <v>890303093000</v>
      </c>
      <c r="AZ1243" s="1">
        <v>0</v>
      </c>
      <c r="BA1243" s="1">
        <v>0</v>
      </c>
    </row>
    <row r="1244" spans="1:53" x14ac:dyDescent="0.25">
      <c r="A1244" s="309">
        <f t="shared" si="19"/>
        <v>817279</v>
      </c>
      <c r="B1244" s="1" t="s">
        <v>2639</v>
      </c>
      <c r="C1244" s="1">
        <v>94403892</v>
      </c>
      <c r="D1244" s="1">
        <v>144105</v>
      </c>
      <c r="E1244" s="1">
        <v>4</v>
      </c>
      <c r="F1244" s="1">
        <v>9.4403892124687504E+16</v>
      </c>
      <c r="G1244" s="304">
        <v>43844</v>
      </c>
      <c r="H1244" s="304">
        <v>44592</v>
      </c>
      <c r="I1244" s="1">
        <v>0</v>
      </c>
      <c r="J1244" s="1">
        <v>1</v>
      </c>
      <c r="K1244" s="1">
        <v>9</v>
      </c>
      <c r="L1244" s="1">
        <v>30</v>
      </c>
      <c r="M1244" s="1">
        <v>2</v>
      </c>
      <c r="N1244" s="305">
        <v>21.6</v>
      </c>
      <c r="O1244" s="305">
        <v>23872</v>
      </c>
      <c r="P1244" s="2">
        <v>1500000</v>
      </c>
      <c r="Q1244" s="2">
        <v>77734</v>
      </c>
      <c r="R1244" s="2">
        <v>1001826</v>
      </c>
      <c r="S1244" s="1">
        <v>0</v>
      </c>
      <c r="T1244" s="1">
        <v>0</v>
      </c>
      <c r="U1244" s="1">
        <v>0</v>
      </c>
      <c r="W1244" s="1">
        <v>0</v>
      </c>
      <c r="X1244" s="1">
        <v>0</v>
      </c>
      <c r="Y1244" s="1">
        <v>0</v>
      </c>
      <c r="AB1244" s="304">
        <v>44498</v>
      </c>
      <c r="AC1244" s="1">
        <v>1</v>
      </c>
      <c r="AD1244" s="1" t="s">
        <v>3016</v>
      </c>
      <c r="AE1244" s="1">
        <v>1</v>
      </c>
      <c r="AF1244" s="1">
        <v>30</v>
      </c>
      <c r="AG1244" s="1">
        <v>0</v>
      </c>
      <c r="AH1244" s="1" t="s">
        <v>1454</v>
      </c>
      <c r="AI1244" s="1" t="s">
        <v>1454</v>
      </c>
      <c r="AJ1244" s="1" t="s">
        <v>1454</v>
      </c>
      <c r="AK1244" s="1" t="s">
        <v>1454</v>
      </c>
      <c r="AL1244" s="1" t="s">
        <v>1454</v>
      </c>
      <c r="AM1244" s="1" t="s">
        <v>1454</v>
      </c>
      <c r="AN1244" s="1">
        <v>1</v>
      </c>
      <c r="AO1244" s="1">
        <v>1</v>
      </c>
      <c r="AP1244" s="1" t="s">
        <v>3086</v>
      </c>
      <c r="AQ1244" s="1" t="s">
        <v>1454</v>
      </c>
      <c r="AR1244" s="2">
        <v>184547</v>
      </c>
      <c r="AS1244" s="1" t="s">
        <v>3018</v>
      </c>
      <c r="AT1244" s="1">
        <v>43844</v>
      </c>
      <c r="AU1244" s="1">
        <v>0</v>
      </c>
      <c r="AV1244" s="1">
        <v>0</v>
      </c>
      <c r="AW1244" s="1">
        <v>0</v>
      </c>
      <c r="AX1244" s="1" t="s">
        <v>1454</v>
      </c>
      <c r="AY1244" s="1">
        <v>890303093000</v>
      </c>
      <c r="AZ1244" s="1">
        <v>0</v>
      </c>
      <c r="BA1244" s="1">
        <v>0</v>
      </c>
    </row>
    <row r="1245" spans="1:53" x14ac:dyDescent="0.25">
      <c r="A1245" s="309">
        <f t="shared" si="19"/>
        <v>1558581</v>
      </c>
      <c r="B1245" s="1" t="s">
        <v>2639</v>
      </c>
      <c r="C1245" s="1">
        <v>1107088766</v>
      </c>
      <c r="D1245" s="1">
        <v>144105</v>
      </c>
      <c r="E1245" s="1">
        <v>4</v>
      </c>
      <c r="F1245" s="1">
        <v>1.10708876621038E+18</v>
      </c>
      <c r="G1245" s="304">
        <v>44194</v>
      </c>
      <c r="H1245" s="304">
        <v>44957</v>
      </c>
      <c r="I1245" s="1">
        <v>0</v>
      </c>
      <c r="J1245" s="1">
        <v>1</v>
      </c>
      <c r="K1245" s="1">
        <v>11</v>
      </c>
      <c r="L1245" s="1">
        <v>30</v>
      </c>
      <c r="M1245" s="1">
        <v>2</v>
      </c>
      <c r="N1245" s="305">
        <v>18</v>
      </c>
      <c r="O1245" s="305">
        <v>19562</v>
      </c>
      <c r="P1245" s="2">
        <v>5000000</v>
      </c>
      <c r="Q1245" s="2">
        <v>256928</v>
      </c>
      <c r="R1245" s="2">
        <v>2904380</v>
      </c>
      <c r="S1245" s="1">
        <v>0</v>
      </c>
      <c r="T1245" s="1">
        <v>0</v>
      </c>
      <c r="U1245" s="1">
        <v>0</v>
      </c>
      <c r="W1245" s="1">
        <v>0</v>
      </c>
      <c r="X1245" s="1">
        <v>0</v>
      </c>
      <c r="Y1245" s="1">
        <v>0</v>
      </c>
      <c r="AB1245" s="304">
        <v>44499</v>
      </c>
      <c r="AC1245" s="1">
        <v>1</v>
      </c>
      <c r="AD1245" s="1" t="s">
        <v>3016</v>
      </c>
      <c r="AE1245" s="1">
        <v>1</v>
      </c>
      <c r="AF1245" s="1">
        <v>30</v>
      </c>
      <c r="AG1245" s="1">
        <v>0</v>
      </c>
      <c r="AH1245" s="1" t="s">
        <v>1454</v>
      </c>
      <c r="AI1245" s="1" t="s">
        <v>1454</v>
      </c>
      <c r="AJ1245" s="1" t="s">
        <v>1454</v>
      </c>
      <c r="AK1245" s="1" t="s">
        <v>1454</v>
      </c>
      <c r="AL1245" s="1" t="s">
        <v>1454</v>
      </c>
      <c r="AM1245" s="1" t="s">
        <v>1454</v>
      </c>
      <c r="AN1245" s="1">
        <v>1</v>
      </c>
      <c r="AO1245" s="1">
        <v>1</v>
      </c>
      <c r="AP1245" s="1" t="s">
        <v>3086</v>
      </c>
      <c r="AQ1245" s="1" t="s">
        <v>1454</v>
      </c>
      <c r="AR1245" s="2">
        <v>1345799</v>
      </c>
      <c r="AS1245" s="1" t="s">
        <v>3023</v>
      </c>
      <c r="AT1245" s="1">
        <v>44194</v>
      </c>
      <c r="AU1245" s="1">
        <v>0</v>
      </c>
      <c r="AV1245" s="1">
        <v>0</v>
      </c>
      <c r="AW1245" s="1">
        <v>0</v>
      </c>
      <c r="AX1245" s="1" t="s">
        <v>1454</v>
      </c>
      <c r="AY1245" s="1">
        <v>0</v>
      </c>
      <c r="AZ1245" s="1">
        <v>0</v>
      </c>
      <c r="BA1245" s="1">
        <v>0</v>
      </c>
    </row>
    <row r="1246" spans="1:53" x14ac:dyDescent="0.25">
      <c r="A1246" s="309">
        <f t="shared" si="19"/>
        <v>0</v>
      </c>
      <c r="B1246" s="1" t="s">
        <v>2639</v>
      </c>
      <c r="C1246" s="1">
        <v>6387273</v>
      </c>
      <c r="D1246" s="1">
        <v>144105</v>
      </c>
      <c r="E1246" s="1">
        <v>4</v>
      </c>
      <c r="F1246" s="1">
        <v>6387273113014180</v>
      </c>
      <c r="G1246" s="304">
        <v>44484</v>
      </c>
      <c r="H1246" s="304">
        <v>44834</v>
      </c>
      <c r="I1246" s="1">
        <v>0</v>
      </c>
      <c r="J1246" s="1">
        <v>1</v>
      </c>
      <c r="K1246" s="1">
        <v>0</v>
      </c>
      <c r="L1246" s="1">
        <v>30</v>
      </c>
      <c r="M1246" s="1">
        <v>2</v>
      </c>
      <c r="N1246" s="305">
        <v>19.8</v>
      </c>
      <c r="O1246" s="305">
        <v>21699</v>
      </c>
      <c r="P1246" s="2">
        <v>290000</v>
      </c>
      <c r="Q1246" s="2">
        <v>29085</v>
      </c>
      <c r="R1246" s="2">
        <v>290000</v>
      </c>
      <c r="S1246" s="1">
        <v>0</v>
      </c>
      <c r="T1246" s="1">
        <v>0</v>
      </c>
      <c r="U1246" s="1">
        <v>0</v>
      </c>
      <c r="W1246" s="1">
        <v>0</v>
      </c>
      <c r="X1246" s="1">
        <v>0</v>
      </c>
      <c r="Y1246" s="1">
        <v>0</v>
      </c>
      <c r="AB1246" s="304">
        <v>44484</v>
      </c>
      <c r="AC1246" s="1">
        <v>1</v>
      </c>
      <c r="AD1246" s="1" t="s">
        <v>3016</v>
      </c>
      <c r="AE1246" s="1">
        <v>1</v>
      </c>
      <c r="AF1246" s="1">
        <v>30</v>
      </c>
      <c r="AG1246" s="1">
        <v>0</v>
      </c>
      <c r="AH1246" s="1" t="s">
        <v>1454</v>
      </c>
      <c r="AI1246" s="1" t="s">
        <v>1454</v>
      </c>
      <c r="AJ1246" s="1" t="s">
        <v>1454</v>
      </c>
      <c r="AK1246" s="1" t="s">
        <v>1454</v>
      </c>
      <c r="AL1246" s="1" t="s">
        <v>1454</v>
      </c>
      <c r="AM1246" s="1" t="s">
        <v>1454</v>
      </c>
      <c r="AN1246" s="1">
        <v>1</v>
      </c>
      <c r="AO1246" s="1">
        <v>1</v>
      </c>
      <c r="AP1246" s="1" t="s">
        <v>3086</v>
      </c>
      <c r="AQ1246" s="1" t="s">
        <v>1454</v>
      </c>
      <c r="AR1246" s="2">
        <v>362017</v>
      </c>
      <c r="AS1246" s="1" t="s">
        <v>3078</v>
      </c>
      <c r="AT1246" s="1">
        <v>44484</v>
      </c>
      <c r="AU1246" s="1">
        <v>0</v>
      </c>
      <c r="AV1246" s="1">
        <v>0</v>
      </c>
      <c r="AW1246" s="1">
        <v>0</v>
      </c>
      <c r="AX1246" s="1" t="s">
        <v>1454</v>
      </c>
      <c r="AY1246" s="1">
        <v>890303093000</v>
      </c>
      <c r="AZ1246" s="1">
        <v>0</v>
      </c>
      <c r="BA1246" s="1">
        <v>0</v>
      </c>
    </row>
    <row r="1247" spans="1:53" x14ac:dyDescent="0.25">
      <c r="A1247" s="309">
        <f t="shared" si="19"/>
        <v>0</v>
      </c>
      <c r="B1247" s="1" t="s">
        <v>2639</v>
      </c>
      <c r="C1247" s="1">
        <v>6387273</v>
      </c>
      <c r="D1247" s="1">
        <v>144105</v>
      </c>
      <c r="E1247" s="1">
        <v>4</v>
      </c>
      <c r="F1247" s="1">
        <v>63872732555551</v>
      </c>
      <c r="G1247" s="304">
        <v>44257</v>
      </c>
      <c r="H1247" s="304">
        <v>44620</v>
      </c>
      <c r="I1247" s="1">
        <v>0</v>
      </c>
      <c r="J1247" s="1">
        <v>1</v>
      </c>
      <c r="K1247" s="1">
        <v>8</v>
      </c>
      <c r="L1247" s="1">
        <v>30</v>
      </c>
      <c r="M1247" s="1">
        <v>2</v>
      </c>
      <c r="N1247" s="305">
        <v>10.199999999999999</v>
      </c>
      <c r="O1247" s="305">
        <v>10691</v>
      </c>
      <c r="P1247" s="2">
        <v>1895363</v>
      </c>
      <c r="Q1247" s="2">
        <v>169467</v>
      </c>
      <c r="R1247" s="2">
        <v>659624</v>
      </c>
      <c r="S1247" s="1">
        <v>0</v>
      </c>
      <c r="T1247" s="1">
        <v>0</v>
      </c>
      <c r="U1247" s="1">
        <v>0</v>
      </c>
      <c r="W1247" s="1">
        <v>0</v>
      </c>
      <c r="X1247" s="1">
        <v>0</v>
      </c>
      <c r="Y1247" s="1">
        <v>0</v>
      </c>
      <c r="AB1247" s="304">
        <v>44498</v>
      </c>
      <c r="AC1247" s="1">
        <v>1</v>
      </c>
      <c r="AD1247" s="1" t="s">
        <v>3016</v>
      </c>
      <c r="AE1247" s="1">
        <v>1</v>
      </c>
      <c r="AF1247" s="1">
        <v>30</v>
      </c>
      <c r="AG1247" s="1">
        <v>0</v>
      </c>
      <c r="AH1247" s="1" t="s">
        <v>1454</v>
      </c>
      <c r="AI1247" s="1" t="s">
        <v>1454</v>
      </c>
      <c r="AJ1247" s="1" t="s">
        <v>1454</v>
      </c>
      <c r="AK1247" s="1" t="s">
        <v>1454</v>
      </c>
      <c r="AL1247" s="1" t="s">
        <v>1454</v>
      </c>
      <c r="AM1247" s="1" t="s">
        <v>1454</v>
      </c>
      <c r="AN1247" s="1">
        <v>1</v>
      </c>
      <c r="AO1247" s="1">
        <v>1</v>
      </c>
      <c r="AP1247" s="1" t="s">
        <v>3086</v>
      </c>
      <c r="AQ1247" s="1" t="s">
        <v>1454</v>
      </c>
      <c r="AR1247" s="2">
        <v>823433</v>
      </c>
      <c r="AS1247" s="1" t="s">
        <v>3033</v>
      </c>
      <c r="AT1247" s="1">
        <v>44257</v>
      </c>
      <c r="AU1247" s="1">
        <v>0</v>
      </c>
      <c r="AV1247" s="1">
        <v>0</v>
      </c>
      <c r="AW1247" s="1">
        <v>0</v>
      </c>
      <c r="AX1247" s="1" t="s">
        <v>1454</v>
      </c>
      <c r="AY1247" s="1">
        <v>890303093000</v>
      </c>
      <c r="AZ1247" s="1">
        <v>0</v>
      </c>
      <c r="BA1247" s="1">
        <v>0</v>
      </c>
    </row>
    <row r="1248" spans="1:53" x14ac:dyDescent="0.25">
      <c r="A1248" s="309">
        <f t="shared" si="19"/>
        <v>0</v>
      </c>
      <c r="B1248" s="1" t="s">
        <v>2639</v>
      </c>
      <c r="C1248" s="1">
        <v>1144198737</v>
      </c>
      <c r="D1248" s="1">
        <v>144105</v>
      </c>
      <c r="E1248" s="1">
        <v>4</v>
      </c>
      <c r="F1248" s="1">
        <v>1.1441987371154801E+18</v>
      </c>
      <c r="G1248" s="304">
        <v>44448</v>
      </c>
      <c r="H1248" s="304">
        <v>44560</v>
      </c>
      <c r="I1248" s="1">
        <v>0</v>
      </c>
      <c r="J1248" s="1">
        <v>1</v>
      </c>
      <c r="K1248" s="1">
        <v>3</v>
      </c>
      <c r="L1248" s="1">
        <v>30</v>
      </c>
      <c r="M1248" s="1">
        <v>2</v>
      </c>
      <c r="N1248" s="305">
        <v>9</v>
      </c>
      <c r="O1248" s="305">
        <v>9381</v>
      </c>
      <c r="P1248" s="2">
        <v>700000</v>
      </c>
      <c r="Q1248" s="2">
        <v>178399</v>
      </c>
      <c r="R1248" s="2">
        <v>177030</v>
      </c>
      <c r="S1248" s="1">
        <v>0</v>
      </c>
      <c r="T1248" s="1">
        <v>0</v>
      </c>
      <c r="U1248" s="1">
        <v>0</v>
      </c>
      <c r="W1248" s="1">
        <v>0</v>
      </c>
      <c r="X1248" s="1">
        <v>0</v>
      </c>
      <c r="Y1248" s="1">
        <v>0</v>
      </c>
      <c r="AB1248" s="304">
        <v>44499</v>
      </c>
      <c r="AC1248" s="1">
        <v>1</v>
      </c>
      <c r="AD1248" s="1" t="s">
        <v>3016</v>
      </c>
      <c r="AE1248" s="1">
        <v>1</v>
      </c>
      <c r="AF1248" s="1">
        <v>30</v>
      </c>
      <c r="AG1248" s="1">
        <v>0</v>
      </c>
      <c r="AH1248" s="1" t="s">
        <v>1454</v>
      </c>
      <c r="AI1248" s="1" t="s">
        <v>1454</v>
      </c>
      <c r="AJ1248" s="1" t="s">
        <v>1454</v>
      </c>
      <c r="AK1248" s="1" t="s">
        <v>1454</v>
      </c>
      <c r="AL1248" s="1" t="s">
        <v>1454</v>
      </c>
      <c r="AM1248" s="1" t="s">
        <v>1454</v>
      </c>
      <c r="AN1248" s="1">
        <v>1</v>
      </c>
      <c r="AO1248" s="1">
        <v>1</v>
      </c>
      <c r="AP1248" s="1" t="s">
        <v>3086</v>
      </c>
      <c r="AQ1248" s="1" t="s">
        <v>1454</v>
      </c>
      <c r="AR1248" s="2">
        <v>1018712</v>
      </c>
      <c r="AS1248" s="1" t="s">
        <v>3020</v>
      </c>
      <c r="AT1248" s="1">
        <v>44448</v>
      </c>
      <c r="AU1248" s="1">
        <v>0</v>
      </c>
      <c r="AV1248" s="1">
        <v>0</v>
      </c>
      <c r="AW1248" s="1">
        <v>0</v>
      </c>
      <c r="AX1248" s="1" t="s">
        <v>1454</v>
      </c>
      <c r="AY1248" s="1">
        <v>0</v>
      </c>
      <c r="AZ1248" s="1">
        <v>0</v>
      </c>
      <c r="BA1248" s="1">
        <v>0</v>
      </c>
    </row>
    <row r="1249" spans="1:53" x14ac:dyDescent="0.25">
      <c r="A1249" s="309">
        <f t="shared" si="19"/>
        <v>4227114</v>
      </c>
      <c r="B1249" s="1" t="s">
        <v>2639</v>
      </c>
      <c r="C1249" s="1">
        <v>1107073120</v>
      </c>
      <c r="D1249" s="1">
        <v>144205</v>
      </c>
      <c r="E1249" s="1">
        <v>4</v>
      </c>
      <c r="F1249" s="1">
        <v>1.10707312021498E+18</v>
      </c>
      <c r="G1249" s="304">
        <v>44455</v>
      </c>
      <c r="H1249" s="304">
        <v>45534</v>
      </c>
      <c r="I1249" s="1">
        <v>0</v>
      </c>
      <c r="J1249" s="1">
        <v>1</v>
      </c>
      <c r="K1249" s="1">
        <v>1</v>
      </c>
      <c r="L1249" s="1">
        <v>30</v>
      </c>
      <c r="M1249" s="1">
        <v>2</v>
      </c>
      <c r="N1249" s="305">
        <v>15.6</v>
      </c>
      <c r="O1249" s="305">
        <v>16765</v>
      </c>
      <c r="P1249" s="2">
        <v>4322877</v>
      </c>
      <c r="Q1249" s="2">
        <v>160959</v>
      </c>
      <c r="R1249" s="2">
        <v>4227114</v>
      </c>
      <c r="S1249" s="1">
        <v>0</v>
      </c>
      <c r="T1249" s="1">
        <v>0</v>
      </c>
      <c r="U1249" s="1">
        <v>0</v>
      </c>
      <c r="W1249" s="1">
        <v>0</v>
      </c>
      <c r="X1249" s="1">
        <v>0</v>
      </c>
      <c r="Y1249" s="1">
        <v>0</v>
      </c>
      <c r="AB1249" s="304">
        <v>44490</v>
      </c>
      <c r="AC1249" s="1">
        <v>1</v>
      </c>
      <c r="AD1249" s="1" t="s">
        <v>3016</v>
      </c>
      <c r="AE1249" s="1">
        <v>1</v>
      </c>
      <c r="AF1249" s="1">
        <v>30</v>
      </c>
      <c r="AG1249" s="1">
        <v>0</v>
      </c>
      <c r="AH1249" s="1" t="s">
        <v>1454</v>
      </c>
      <c r="AI1249" s="1" t="s">
        <v>1454</v>
      </c>
      <c r="AJ1249" s="1" t="s">
        <v>1454</v>
      </c>
      <c r="AK1249" s="1" t="s">
        <v>1454</v>
      </c>
      <c r="AL1249" s="1" t="s">
        <v>1454</v>
      </c>
      <c r="AM1249" s="1" t="s">
        <v>1454</v>
      </c>
      <c r="AN1249" s="1">
        <v>1</v>
      </c>
      <c r="AO1249" s="1">
        <v>1</v>
      </c>
      <c r="AP1249" s="1" t="s">
        <v>3086</v>
      </c>
      <c r="AQ1249" s="1" t="s">
        <v>1454</v>
      </c>
      <c r="AR1249" s="2">
        <v>0</v>
      </c>
      <c r="AS1249" s="1" t="s">
        <v>3063</v>
      </c>
      <c r="AT1249" s="1">
        <v>44476</v>
      </c>
      <c r="AU1249" s="1">
        <v>0</v>
      </c>
      <c r="AV1249" s="1">
        <v>0</v>
      </c>
      <c r="AW1249" s="1">
        <v>0</v>
      </c>
      <c r="AX1249" s="1" t="s">
        <v>1454</v>
      </c>
      <c r="AY1249" s="1">
        <v>1</v>
      </c>
      <c r="AZ1249" s="1" t="s">
        <v>3089</v>
      </c>
      <c r="BA1249" s="1">
        <v>0</v>
      </c>
    </row>
    <row r="1250" spans="1:53" x14ac:dyDescent="0.25">
      <c r="A1250" s="309">
        <f t="shared" si="19"/>
        <v>12010649</v>
      </c>
      <c r="B1250" s="1" t="s">
        <v>2639</v>
      </c>
      <c r="C1250" s="1">
        <v>29180191</v>
      </c>
      <c r="D1250" s="1">
        <v>144205</v>
      </c>
      <c r="E1250" s="1">
        <v>4</v>
      </c>
      <c r="F1250" s="1">
        <v>2.91801911049891E+16</v>
      </c>
      <c r="G1250" s="304">
        <v>44455</v>
      </c>
      <c r="H1250" s="304">
        <v>46537</v>
      </c>
      <c r="I1250" s="1">
        <v>0</v>
      </c>
      <c r="J1250" s="1">
        <v>1</v>
      </c>
      <c r="K1250" s="1">
        <v>1</v>
      </c>
      <c r="L1250" s="1">
        <v>30</v>
      </c>
      <c r="M1250" s="1">
        <v>2</v>
      </c>
      <c r="N1250" s="305">
        <v>15.6</v>
      </c>
      <c r="O1250" s="305">
        <v>16765</v>
      </c>
      <c r="P1250" s="2">
        <v>12077514</v>
      </c>
      <c r="Q1250" s="2">
        <v>272551</v>
      </c>
      <c r="R1250" s="2">
        <v>12010649</v>
      </c>
      <c r="S1250" s="1">
        <v>0</v>
      </c>
      <c r="T1250" s="1">
        <v>0</v>
      </c>
      <c r="U1250" s="1">
        <v>0</v>
      </c>
      <c r="W1250" s="1">
        <v>0</v>
      </c>
      <c r="X1250" s="1">
        <v>0</v>
      </c>
      <c r="Y1250" s="1">
        <v>0</v>
      </c>
      <c r="AB1250" s="304">
        <v>44475</v>
      </c>
      <c r="AC1250" s="1">
        <v>1</v>
      </c>
      <c r="AD1250" s="1" t="s">
        <v>3016</v>
      </c>
      <c r="AE1250" s="1">
        <v>1</v>
      </c>
      <c r="AF1250" s="1">
        <v>30</v>
      </c>
      <c r="AG1250" s="1">
        <v>0</v>
      </c>
      <c r="AH1250" s="1" t="s">
        <v>1454</v>
      </c>
      <c r="AI1250" s="1" t="s">
        <v>1454</v>
      </c>
      <c r="AJ1250" s="1" t="s">
        <v>1454</v>
      </c>
      <c r="AK1250" s="1" t="s">
        <v>1454</v>
      </c>
      <c r="AL1250" s="1" t="s">
        <v>1454</v>
      </c>
      <c r="AM1250" s="1" t="s">
        <v>1454</v>
      </c>
      <c r="AN1250" s="1">
        <v>1</v>
      </c>
      <c r="AO1250" s="1">
        <v>1</v>
      </c>
      <c r="AP1250" s="1" t="s">
        <v>3086</v>
      </c>
      <c r="AQ1250" s="1" t="s">
        <v>1454</v>
      </c>
      <c r="AR1250" s="2">
        <v>0</v>
      </c>
      <c r="AS1250" s="1" t="s">
        <v>3017</v>
      </c>
      <c r="AT1250" s="1">
        <v>44476</v>
      </c>
      <c r="AU1250" s="1">
        <v>0</v>
      </c>
      <c r="AV1250" s="1">
        <v>0</v>
      </c>
      <c r="AW1250" s="1">
        <v>0</v>
      </c>
      <c r="AX1250" s="1" t="s">
        <v>1454</v>
      </c>
      <c r="AY1250" s="1">
        <v>1</v>
      </c>
      <c r="AZ1250" s="1" t="s">
        <v>3089</v>
      </c>
      <c r="BA1250" s="1">
        <v>0</v>
      </c>
    </row>
    <row r="1251" spans="1:53" x14ac:dyDescent="0.25">
      <c r="A1251" s="309">
        <f t="shared" si="19"/>
        <v>2763515</v>
      </c>
      <c r="B1251" s="1" t="s">
        <v>2639</v>
      </c>
      <c r="C1251" s="1">
        <v>1113626451</v>
      </c>
      <c r="D1251" s="1">
        <v>144105</v>
      </c>
      <c r="E1251" s="1">
        <v>4</v>
      </c>
      <c r="F1251" s="1">
        <v>1.11362645111778E+18</v>
      </c>
      <c r="G1251" s="304">
        <v>44106</v>
      </c>
      <c r="H1251" s="304">
        <v>45930</v>
      </c>
      <c r="I1251" s="1">
        <v>0</v>
      </c>
      <c r="J1251" s="1">
        <v>1</v>
      </c>
      <c r="K1251" s="1">
        <v>13</v>
      </c>
      <c r="L1251" s="1">
        <v>30</v>
      </c>
      <c r="M1251" s="1">
        <v>2</v>
      </c>
      <c r="N1251" s="305">
        <v>18</v>
      </c>
      <c r="O1251" s="305">
        <v>19562</v>
      </c>
      <c r="P1251" s="2">
        <v>5000000</v>
      </c>
      <c r="Q1251" s="2">
        <v>128605</v>
      </c>
      <c r="R1251" s="2">
        <v>4270196</v>
      </c>
      <c r="S1251" s="1">
        <v>0</v>
      </c>
      <c r="T1251" s="1">
        <v>0</v>
      </c>
      <c r="U1251" s="1">
        <v>0</v>
      </c>
      <c r="W1251" s="1">
        <v>0</v>
      </c>
      <c r="X1251" s="1">
        <v>0</v>
      </c>
      <c r="Y1251" s="1">
        <v>0</v>
      </c>
      <c r="AB1251" s="304">
        <v>44499</v>
      </c>
      <c r="AC1251" s="1">
        <v>1</v>
      </c>
      <c r="AD1251" s="1" t="s">
        <v>3016</v>
      </c>
      <c r="AE1251" s="1">
        <v>1</v>
      </c>
      <c r="AF1251" s="1">
        <v>30</v>
      </c>
      <c r="AG1251" s="1">
        <v>0</v>
      </c>
      <c r="AH1251" s="1" t="s">
        <v>1454</v>
      </c>
      <c r="AI1251" s="1" t="s">
        <v>1454</v>
      </c>
      <c r="AJ1251" s="1" t="s">
        <v>1454</v>
      </c>
      <c r="AK1251" s="1" t="s">
        <v>1454</v>
      </c>
      <c r="AL1251" s="1" t="s">
        <v>1454</v>
      </c>
      <c r="AM1251" s="1" t="s">
        <v>1454</v>
      </c>
      <c r="AN1251" s="1">
        <v>1</v>
      </c>
      <c r="AO1251" s="1">
        <v>1</v>
      </c>
      <c r="AP1251" s="1" t="s">
        <v>3086</v>
      </c>
      <c r="AQ1251" s="1" t="s">
        <v>1454</v>
      </c>
      <c r="AR1251" s="2">
        <v>1506681</v>
      </c>
      <c r="AS1251" s="1" t="s">
        <v>3026</v>
      </c>
      <c r="AT1251" s="1">
        <v>44106</v>
      </c>
      <c r="AU1251" s="1">
        <v>0</v>
      </c>
      <c r="AV1251" s="1">
        <v>0</v>
      </c>
      <c r="AW1251" s="1">
        <v>0</v>
      </c>
      <c r="AX1251" s="1" t="s">
        <v>1454</v>
      </c>
      <c r="AY1251" s="1">
        <v>0</v>
      </c>
      <c r="AZ1251" s="1" t="s">
        <v>3087</v>
      </c>
      <c r="BA1251" s="1">
        <v>0</v>
      </c>
    </row>
    <row r="1252" spans="1:53" x14ac:dyDescent="0.25">
      <c r="A1252" s="309">
        <f t="shared" si="19"/>
        <v>567530</v>
      </c>
      <c r="B1252" s="1" t="s">
        <v>2639</v>
      </c>
      <c r="C1252" s="1">
        <v>29112931</v>
      </c>
      <c r="D1252" s="1">
        <v>144105</v>
      </c>
      <c r="E1252" s="1">
        <v>4</v>
      </c>
      <c r="F1252" s="1">
        <v>2.91129311246885E+16</v>
      </c>
      <c r="G1252" s="304">
        <v>44105</v>
      </c>
      <c r="H1252" s="304">
        <v>44834</v>
      </c>
      <c r="I1252" s="1">
        <v>0</v>
      </c>
      <c r="J1252" s="1">
        <v>1</v>
      </c>
      <c r="K1252" s="1">
        <v>13</v>
      </c>
      <c r="L1252" s="1">
        <v>30</v>
      </c>
      <c r="M1252" s="1">
        <v>2</v>
      </c>
      <c r="N1252" s="305">
        <v>21.6</v>
      </c>
      <c r="O1252" s="305">
        <v>23872</v>
      </c>
      <c r="P1252" s="2">
        <v>1400000</v>
      </c>
      <c r="Q1252" s="2">
        <v>72768</v>
      </c>
      <c r="R1252" s="2">
        <v>718279</v>
      </c>
      <c r="S1252" s="1">
        <v>0</v>
      </c>
      <c r="T1252" s="1">
        <v>0</v>
      </c>
      <c r="U1252" s="1">
        <v>0</v>
      </c>
      <c r="W1252" s="1">
        <v>0</v>
      </c>
      <c r="X1252" s="1">
        <v>0</v>
      </c>
      <c r="Y1252" s="1">
        <v>0</v>
      </c>
      <c r="AB1252" s="304">
        <v>44500</v>
      </c>
      <c r="AC1252" s="1">
        <v>1</v>
      </c>
      <c r="AD1252" s="1" t="s">
        <v>3016</v>
      </c>
      <c r="AE1252" s="1">
        <v>1</v>
      </c>
      <c r="AF1252" s="1">
        <v>30</v>
      </c>
      <c r="AG1252" s="1">
        <v>0</v>
      </c>
      <c r="AH1252" s="1" t="s">
        <v>1454</v>
      </c>
      <c r="AI1252" s="1" t="s">
        <v>1454</v>
      </c>
      <c r="AJ1252" s="1" t="s">
        <v>1454</v>
      </c>
      <c r="AK1252" s="1" t="s">
        <v>1454</v>
      </c>
      <c r="AL1252" s="1" t="s">
        <v>1454</v>
      </c>
      <c r="AM1252" s="1" t="s">
        <v>1454</v>
      </c>
      <c r="AN1252" s="1">
        <v>1</v>
      </c>
      <c r="AO1252" s="1">
        <v>1</v>
      </c>
      <c r="AP1252" s="1" t="s">
        <v>3086</v>
      </c>
      <c r="AQ1252" s="1" t="s">
        <v>1454</v>
      </c>
      <c r="AR1252" s="2">
        <v>150749</v>
      </c>
      <c r="AS1252" s="1" t="s">
        <v>3018</v>
      </c>
      <c r="AT1252" s="1">
        <v>44105</v>
      </c>
      <c r="AU1252" s="1">
        <v>0</v>
      </c>
      <c r="AV1252" s="1">
        <v>0</v>
      </c>
      <c r="AW1252" s="1">
        <v>0</v>
      </c>
      <c r="AX1252" s="1" t="s">
        <v>1454</v>
      </c>
      <c r="AY1252" s="1">
        <v>0</v>
      </c>
      <c r="AZ1252" s="1">
        <v>0</v>
      </c>
      <c r="BA1252" s="1">
        <v>0</v>
      </c>
    </row>
    <row r="1253" spans="1:53" x14ac:dyDescent="0.25">
      <c r="A1253" s="309">
        <f t="shared" si="19"/>
        <v>4705821</v>
      </c>
      <c r="B1253" s="1" t="s">
        <v>2639</v>
      </c>
      <c r="C1253" s="1">
        <v>29112931</v>
      </c>
      <c r="D1253" s="1">
        <v>144105</v>
      </c>
      <c r="E1253" s="1">
        <v>4</v>
      </c>
      <c r="F1253" s="1">
        <v>2.91129311177882E+16</v>
      </c>
      <c r="G1253" s="304">
        <v>44048</v>
      </c>
      <c r="H1253" s="304">
        <v>46598</v>
      </c>
      <c r="I1253" s="1">
        <v>0</v>
      </c>
      <c r="J1253" s="1">
        <v>1</v>
      </c>
      <c r="K1253" s="1">
        <v>15</v>
      </c>
      <c r="L1253" s="1">
        <v>30</v>
      </c>
      <c r="M1253" s="1">
        <v>2</v>
      </c>
      <c r="N1253" s="305">
        <v>18</v>
      </c>
      <c r="O1253" s="305">
        <v>19562</v>
      </c>
      <c r="P1253" s="2">
        <v>6613000</v>
      </c>
      <c r="Q1253" s="2">
        <v>140110</v>
      </c>
      <c r="R1253" s="2">
        <v>5955794</v>
      </c>
      <c r="S1253" s="1">
        <v>0</v>
      </c>
      <c r="T1253" s="1">
        <v>0</v>
      </c>
      <c r="U1253" s="1">
        <v>0</v>
      </c>
      <c r="W1253" s="1">
        <v>0</v>
      </c>
      <c r="X1253" s="1">
        <v>0</v>
      </c>
      <c r="Y1253" s="1">
        <v>0</v>
      </c>
      <c r="AB1253" s="304">
        <v>44499</v>
      </c>
      <c r="AC1253" s="1">
        <v>1</v>
      </c>
      <c r="AD1253" s="1" t="s">
        <v>3016</v>
      </c>
      <c r="AE1253" s="1">
        <v>1</v>
      </c>
      <c r="AF1253" s="1">
        <v>30</v>
      </c>
      <c r="AG1253" s="1">
        <v>0</v>
      </c>
      <c r="AH1253" s="1" t="s">
        <v>1454</v>
      </c>
      <c r="AI1253" s="1" t="s">
        <v>1454</v>
      </c>
      <c r="AJ1253" s="1" t="s">
        <v>1454</v>
      </c>
      <c r="AK1253" s="1" t="s">
        <v>1454</v>
      </c>
      <c r="AL1253" s="1" t="s">
        <v>1454</v>
      </c>
      <c r="AM1253" s="1" t="s">
        <v>1454</v>
      </c>
      <c r="AN1253" s="1">
        <v>1</v>
      </c>
      <c r="AO1253" s="1">
        <v>1</v>
      </c>
      <c r="AP1253" s="1" t="s">
        <v>3086</v>
      </c>
      <c r="AQ1253" s="1" t="s">
        <v>1454</v>
      </c>
      <c r="AR1253" s="2">
        <v>1249973</v>
      </c>
      <c r="AS1253" s="1" t="s">
        <v>3026</v>
      </c>
      <c r="AT1253" s="1">
        <v>44048</v>
      </c>
      <c r="AU1253" s="1">
        <v>0</v>
      </c>
      <c r="AV1253" s="1">
        <v>0</v>
      </c>
      <c r="AW1253" s="1">
        <v>0</v>
      </c>
      <c r="AX1253" s="1" t="s">
        <v>1454</v>
      </c>
      <c r="AY1253" s="1">
        <v>0</v>
      </c>
      <c r="AZ1253" s="1">
        <v>0</v>
      </c>
      <c r="BA1253" s="1">
        <v>0</v>
      </c>
    </row>
    <row r="1254" spans="1:53" x14ac:dyDescent="0.25">
      <c r="A1254" s="309">
        <f t="shared" si="19"/>
        <v>2757791</v>
      </c>
      <c r="B1254" s="1" t="s">
        <v>2639</v>
      </c>
      <c r="C1254" s="1">
        <v>1144084343</v>
      </c>
      <c r="D1254" s="1">
        <v>144105</v>
      </c>
      <c r="E1254" s="1">
        <v>4</v>
      </c>
      <c r="F1254" s="1">
        <v>1.14408434312555E+16</v>
      </c>
      <c r="G1254" s="304">
        <v>44141</v>
      </c>
      <c r="H1254" s="304">
        <v>45960</v>
      </c>
      <c r="I1254" s="1">
        <v>0</v>
      </c>
      <c r="J1254" s="1">
        <v>1</v>
      </c>
      <c r="K1254" s="1">
        <v>12</v>
      </c>
      <c r="L1254" s="1">
        <v>30</v>
      </c>
      <c r="M1254" s="1">
        <v>2</v>
      </c>
      <c r="N1254" s="305">
        <v>13.2</v>
      </c>
      <c r="O1254" s="305">
        <v>14029</v>
      </c>
      <c r="P1254" s="2">
        <v>4887595</v>
      </c>
      <c r="Q1254" s="2">
        <v>113220</v>
      </c>
      <c r="R1254" s="2">
        <v>4158467</v>
      </c>
      <c r="S1254" s="1">
        <v>0</v>
      </c>
      <c r="T1254" s="1">
        <v>0</v>
      </c>
      <c r="U1254" s="1">
        <v>0</v>
      </c>
      <c r="W1254" s="1">
        <v>0</v>
      </c>
      <c r="X1254" s="1">
        <v>0</v>
      </c>
      <c r="Y1254" s="1">
        <v>0</v>
      </c>
      <c r="AB1254" s="304">
        <v>44499</v>
      </c>
      <c r="AC1254" s="1">
        <v>1</v>
      </c>
      <c r="AD1254" s="1" t="s">
        <v>3016</v>
      </c>
      <c r="AE1254" s="1">
        <v>1</v>
      </c>
      <c r="AF1254" s="1">
        <v>30</v>
      </c>
      <c r="AG1254" s="1">
        <v>0</v>
      </c>
      <c r="AH1254" s="1" t="s">
        <v>1454</v>
      </c>
      <c r="AI1254" s="1" t="s">
        <v>1454</v>
      </c>
      <c r="AJ1254" s="1" t="s">
        <v>1454</v>
      </c>
      <c r="AK1254" s="1" t="s">
        <v>1454</v>
      </c>
      <c r="AL1254" s="1" t="s">
        <v>1454</v>
      </c>
      <c r="AM1254" s="1" t="s">
        <v>1454</v>
      </c>
      <c r="AN1254" s="1">
        <v>1</v>
      </c>
      <c r="AO1254" s="1">
        <v>1</v>
      </c>
      <c r="AP1254" s="1" t="s">
        <v>3086</v>
      </c>
      <c r="AQ1254" s="1" t="s">
        <v>1454</v>
      </c>
      <c r="AR1254" s="2">
        <v>1400676</v>
      </c>
      <c r="AS1254" s="1" t="s">
        <v>3031</v>
      </c>
      <c r="AT1254" s="1">
        <v>44141</v>
      </c>
      <c r="AU1254" s="1">
        <v>0</v>
      </c>
      <c r="AV1254" s="1">
        <v>0</v>
      </c>
      <c r="AW1254" s="1">
        <v>0</v>
      </c>
      <c r="AX1254" s="1" t="s">
        <v>1454</v>
      </c>
      <c r="AY1254" s="1">
        <v>900347805</v>
      </c>
      <c r="AZ1254" s="1" t="s">
        <v>3092</v>
      </c>
      <c r="BA1254" s="1">
        <v>0</v>
      </c>
    </row>
    <row r="1255" spans="1:53" x14ac:dyDescent="0.25">
      <c r="A1255" s="309">
        <f t="shared" si="19"/>
        <v>2714257</v>
      </c>
      <c r="B1255" s="1" t="s">
        <v>2639</v>
      </c>
      <c r="C1255" s="1">
        <v>1130650232</v>
      </c>
      <c r="D1255" s="1">
        <v>144105</v>
      </c>
      <c r="E1255" s="1">
        <v>4</v>
      </c>
      <c r="F1255" s="1">
        <v>1.13065023212038E+18</v>
      </c>
      <c r="G1255" s="304">
        <v>44265</v>
      </c>
      <c r="H1255" s="304">
        <v>45351</v>
      </c>
      <c r="I1255" s="1">
        <v>0</v>
      </c>
      <c r="J1255" s="1">
        <v>1</v>
      </c>
      <c r="K1255" s="1">
        <v>8</v>
      </c>
      <c r="L1255" s="1">
        <v>30</v>
      </c>
      <c r="M1255" s="1">
        <v>2</v>
      </c>
      <c r="N1255" s="305">
        <v>18</v>
      </c>
      <c r="O1255" s="305">
        <v>19562</v>
      </c>
      <c r="P1255" s="2">
        <v>5000000</v>
      </c>
      <c r="Q1255" s="2">
        <v>182270</v>
      </c>
      <c r="R1255" s="2">
        <v>4114933</v>
      </c>
      <c r="S1255" s="1">
        <v>0</v>
      </c>
      <c r="T1255" s="1">
        <v>0</v>
      </c>
      <c r="U1255" s="1">
        <v>0</v>
      </c>
      <c r="W1255" s="1">
        <v>0</v>
      </c>
      <c r="X1255" s="1">
        <v>0</v>
      </c>
      <c r="Y1255" s="1">
        <v>0</v>
      </c>
      <c r="AB1255" s="304">
        <v>44499</v>
      </c>
      <c r="AC1255" s="1">
        <v>1</v>
      </c>
      <c r="AD1255" s="1" t="s">
        <v>3016</v>
      </c>
      <c r="AE1255" s="1">
        <v>1</v>
      </c>
      <c r="AF1255" s="1">
        <v>30</v>
      </c>
      <c r="AG1255" s="1">
        <v>0</v>
      </c>
      <c r="AH1255" s="1" t="s">
        <v>1454</v>
      </c>
      <c r="AI1255" s="1" t="s">
        <v>1454</v>
      </c>
      <c r="AJ1255" s="1" t="s">
        <v>1454</v>
      </c>
      <c r="AK1255" s="1" t="s">
        <v>1454</v>
      </c>
      <c r="AL1255" s="1" t="s">
        <v>1454</v>
      </c>
      <c r="AM1255" s="1" t="s">
        <v>1454</v>
      </c>
      <c r="AN1255" s="1">
        <v>1</v>
      </c>
      <c r="AO1255" s="1">
        <v>1</v>
      </c>
      <c r="AP1255" s="1" t="s">
        <v>3086</v>
      </c>
      <c r="AQ1255" s="1" t="s">
        <v>1454</v>
      </c>
      <c r="AR1255" s="2">
        <v>1400676</v>
      </c>
      <c r="AS1255" s="1" t="s">
        <v>3021</v>
      </c>
      <c r="AT1255" s="1">
        <v>44265</v>
      </c>
      <c r="AU1255" s="1">
        <v>0</v>
      </c>
      <c r="AV1255" s="1">
        <v>0</v>
      </c>
      <c r="AW1255" s="1">
        <v>0</v>
      </c>
      <c r="AX1255" s="1" t="s">
        <v>1454</v>
      </c>
      <c r="AY1255" s="1">
        <v>0</v>
      </c>
      <c r="AZ1255" s="1" t="s">
        <v>3087</v>
      </c>
      <c r="BA1255" s="1">
        <v>0</v>
      </c>
    </row>
    <row r="1256" spans="1:53" x14ac:dyDescent="0.25">
      <c r="A1256" s="309">
        <f t="shared" si="19"/>
        <v>0</v>
      </c>
      <c r="B1256" s="1" t="s">
        <v>2639</v>
      </c>
      <c r="C1256" s="1">
        <v>1086050949</v>
      </c>
      <c r="D1256" s="1">
        <v>144105</v>
      </c>
      <c r="E1256" s="1">
        <v>4</v>
      </c>
      <c r="F1256" s="1">
        <v>1.0860509491246799E+18</v>
      </c>
      <c r="G1256" s="304">
        <v>44062</v>
      </c>
      <c r="H1256" s="304">
        <v>44438</v>
      </c>
      <c r="I1256" s="1">
        <v>0</v>
      </c>
      <c r="J1256" s="1">
        <v>1</v>
      </c>
      <c r="K1256" s="1">
        <v>8</v>
      </c>
      <c r="L1256" s="1">
        <v>30</v>
      </c>
      <c r="M1256" s="1">
        <v>2</v>
      </c>
      <c r="N1256" s="305">
        <v>21.6</v>
      </c>
      <c r="O1256" s="305">
        <v>23872</v>
      </c>
      <c r="P1256" s="2">
        <v>700000</v>
      </c>
      <c r="Q1256" s="2">
        <v>65583</v>
      </c>
      <c r="R1256" s="2">
        <v>230690</v>
      </c>
      <c r="S1256" s="1">
        <v>0</v>
      </c>
      <c r="T1256" s="1">
        <v>0</v>
      </c>
      <c r="U1256" s="1">
        <v>0</v>
      </c>
      <c r="W1256" s="1">
        <v>0</v>
      </c>
      <c r="X1256" s="1">
        <v>0</v>
      </c>
      <c r="Y1256" s="1">
        <v>0</v>
      </c>
      <c r="AB1256" s="304">
        <v>44499</v>
      </c>
      <c r="AC1256" s="1">
        <v>1</v>
      </c>
      <c r="AD1256" s="1" t="s">
        <v>3016</v>
      </c>
      <c r="AE1256" s="1">
        <v>1</v>
      </c>
      <c r="AF1256" s="1">
        <v>30</v>
      </c>
      <c r="AG1256" s="1">
        <v>0</v>
      </c>
      <c r="AH1256" s="1" t="s">
        <v>1454</v>
      </c>
      <c r="AI1256" s="1" t="s">
        <v>1454</v>
      </c>
      <c r="AJ1256" s="1" t="s">
        <v>1454</v>
      </c>
      <c r="AK1256" s="1" t="s">
        <v>1454</v>
      </c>
      <c r="AL1256" s="1" t="s">
        <v>1454</v>
      </c>
      <c r="AM1256" s="1" t="s">
        <v>1454</v>
      </c>
      <c r="AN1256" s="1">
        <v>1</v>
      </c>
      <c r="AO1256" s="1">
        <v>1</v>
      </c>
      <c r="AP1256" s="1" t="s">
        <v>3086</v>
      </c>
      <c r="AQ1256" s="1" t="s">
        <v>1454</v>
      </c>
      <c r="AR1256" s="2">
        <v>1185387</v>
      </c>
      <c r="AS1256" s="1" t="s">
        <v>3018</v>
      </c>
      <c r="AT1256" s="1">
        <v>44062</v>
      </c>
      <c r="AU1256" s="1">
        <v>0</v>
      </c>
      <c r="AV1256" s="1">
        <v>0</v>
      </c>
      <c r="AW1256" s="1">
        <v>0</v>
      </c>
      <c r="AX1256" s="1" t="s">
        <v>1454</v>
      </c>
      <c r="AY1256" s="1">
        <v>900347805</v>
      </c>
      <c r="AZ1256" s="1" t="s">
        <v>3092</v>
      </c>
      <c r="BA1256" s="1">
        <v>0</v>
      </c>
    </row>
    <row r="1257" spans="1:53" x14ac:dyDescent="0.25">
      <c r="A1257" s="309">
        <f t="shared" si="19"/>
        <v>0</v>
      </c>
      <c r="B1257" s="1" t="s">
        <v>2639</v>
      </c>
      <c r="C1257" s="1">
        <v>1118306215</v>
      </c>
      <c r="D1257" s="1">
        <v>144105</v>
      </c>
      <c r="E1257" s="1">
        <v>4</v>
      </c>
      <c r="F1257" s="1">
        <v>1.11830621521038E+18</v>
      </c>
      <c r="G1257" s="304">
        <v>44320</v>
      </c>
      <c r="H1257" s="304">
        <v>44681</v>
      </c>
      <c r="I1257" s="1">
        <v>0</v>
      </c>
      <c r="J1257" s="1">
        <v>1</v>
      </c>
      <c r="K1257" s="1">
        <v>6</v>
      </c>
      <c r="L1257" s="1">
        <v>30</v>
      </c>
      <c r="M1257" s="1">
        <v>2</v>
      </c>
      <c r="N1257" s="305">
        <v>15.6</v>
      </c>
      <c r="O1257" s="305">
        <v>16765</v>
      </c>
      <c r="P1257" s="2">
        <v>1200000</v>
      </c>
      <c r="Q1257" s="2">
        <v>110359</v>
      </c>
      <c r="R1257" s="2">
        <v>627666</v>
      </c>
      <c r="S1257" s="1">
        <v>0</v>
      </c>
      <c r="T1257" s="1">
        <v>0</v>
      </c>
      <c r="U1257" s="1">
        <v>0</v>
      </c>
      <c r="W1257" s="1">
        <v>0</v>
      </c>
      <c r="X1257" s="1">
        <v>0</v>
      </c>
      <c r="Y1257" s="1">
        <v>0</v>
      </c>
      <c r="AB1257" s="304">
        <v>44498</v>
      </c>
      <c r="AC1257" s="1">
        <v>1</v>
      </c>
      <c r="AD1257" s="1" t="s">
        <v>3016</v>
      </c>
      <c r="AE1257" s="1">
        <v>1</v>
      </c>
      <c r="AF1257" s="1">
        <v>30</v>
      </c>
      <c r="AG1257" s="1">
        <v>0</v>
      </c>
      <c r="AH1257" s="1" t="s">
        <v>1454</v>
      </c>
      <c r="AI1257" s="1" t="s">
        <v>1454</v>
      </c>
      <c r="AJ1257" s="1" t="s">
        <v>1454</v>
      </c>
      <c r="AK1257" s="1" t="s">
        <v>1454</v>
      </c>
      <c r="AL1257" s="1" t="s">
        <v>1454</v>
      </c>
      <c r="AM1257" s="1" t="s">
        <v>1454</v>
      </c>
      <c r="AN1257" s="1">
        <v>1</v>
      </c>
      <c r="AO1257" s="1">
        <v>1</v>
      </c>
      <c r="AP1257" s="1" t="s">
        <v>3086</v>
      </c>
      <c r="AQ1257" s="1" t="s">
        <v>1454</v>
      </c>
      <c r="AR1257" s="2">
        <v>690430</v>
      </c>
      <c r="AS1257" s="1" t="s">
        <v>3023</v>
      </c>
      <c r="AT1257" s="1">
        <v>44320</v>
      </c>
      <c r="AU1257" s="1">
        <v>0</v>
      </c>
      <c r="AV1257" s="1">
        <v>0</v>
      </c>
      <c r="AW1257" s="1">
        <v>0</v>
      </c>
      <c r="AX1257" s="1" t="s">
        <v>1454</v>
      </c>
      <c r="AY1257" s="1">
        <v>890303093000</v>
      </c>
      <c r="AZ1257" s="1">
        <v>0</v>
      </c>
      <c r="BA1257" s="1">
        <v>0</v>
      </c>
    </row>
    <row r="1258" spans="1:53" x14ac:dyDescent="0.25">
      <c r="A1258" s="309">
        <f t="shared" si="19"/>
        <v>0</v>
      </c>
      <c r="B1258" s="1" t="s">
        <v>2639</v>
      </c>
      <c r="C1258" s="1">
        <v>1118306215</v>
      </c>
      <c r="D1258" s="1">
        <v>144105</v>
      </c>
      <c r="E1258" s="1">
        <v>4</v>
      </c>
      <c r="F1258" s="1">
        <v>1.1183062151246799E+18</v>
      </c>
      <c r="G1258" s="304">
        <v>43886</v>
      </c>
      <c r="H1258" s="304">
        <v>44255</v>
      </c>
      <c r="I1258" s="1">
        <v>0</v>
      </c>
      <c r="J1258" s="1">
        <v>1</v>
      </c>
      <c r="K1258" s="1">
        <v>8</v>
      </c>
      <c r="L1258" s="1">
        <v>30</v>
      </c>
      <c r="M1258" s="1">
        <v>2</v>
      </c>
      <c r="N1258" s="305">
        <v>21.6</v>
      </c>
      <c r="O1258" s="305">
        <v>23872</v>
      </c>
      <c r="P1258" s="2">
        <v>1400000</v>
      </c>
      <c r="Q1258" s="2">
        <v>130957</v>
      </c>
      <c r="R1258" s="2">
        <v>450020</v>
      </c>
      <c r="S1258" s="1">
        <v>0</v>
      </c>
      <c r="T1258" s="1">
        <v>0</v>
      </c>
      <c r="U1258" s="1">
        <v>0</v>
      </c>
      <c r="W1258" s="1">
        <v>0</v>
      </c>
      <c r="X1258" s="1">
        <v>0</v>
      </c>
      <c r="Y1258" s="1">
        <v>0</v>
      </c>
      <c r="AB1258" s="304">
        <v>44498</v>
      </c>
      <c r="AC1258" s="1">
        <v>1</v>
      </c>
      <c r="AD1258" s="1" t="s">
        <v>3016</v>
      </c>
      <c r="AE1258" s="1">
        <v>1</v>
      </c>
      <c r="AF1258" s="1">
        <v>30</v>
      </c>
      <c r="AG1258" s="1">
        <v>0</v>
      </c>
      <c r="AH1258" s="1" t="s">
        <v>1454</v>
      </c>
      <c r="AI1258" s="1" t="s">
        <v>1454</v>
      </c>
      <c r="AJ1258" s="1" t="s">
        <v>1454</v>
      </c>
      <c r="AK1258" s="1" t="s">
        <v>1454</v>
      </c>
      <c r="AL1258" s="1" t="s">
        <v>1454</v>
      </c>
      <c r="AM1258" s="1" t="s">
        <v>1454</v>
      </c>
      <c r="AN1258" s="1">
        <v>1</v>
      </c>
      <c r="AO1258" s="1">
        <v>1</v>
      </c>
      <c r="AP1258" s="1" t="s">
        <v>3086</v>
      </c>
      <c r="AQ1258" s="1" t="s">
        <v>1454</v>
      </c>
      <c r="AR1258" s="2">
        <v>495020</v>
      </c>
      <c r="AS1258" s="1" t="s">
        <v>3018</v>
      </c>
      <c r="AT1258" s="1">
        <v>43886</v>
      </c>
      <c r="AU1258" s="1">
        <v>0</v>
      </c>
      <c r="AV1258" s="1">
        <v>0</v>
      </c>
      <c r="AW1258" s="1">
        <v>0</v>
      </c>
      <c r="AX1258" s="1" t="s">
        <v>1454</v>
      </c>
      <c r="AY1258" s="1">
        <v>890303093000</v>
      </c>
      <c r="AZ1258" s="1">
        <v>0</v>
      </c>
      <c r="BA1258" s="1">
        <v>0</v>
      </c>
    </row>
    <row r="1259" spans="1:53" x14ac:dyDescent="0.25">
      <c r="A1259" s="309">
        <f t="shared" si="19"/>
        <v>1307291</v>
      </c>
      <c r="B1259" s="1" t="s">
        <v>2639</v>
      </c>
      <c r="C1259" s="1">
        <v>1114487321</v>
      </c>
      <c r="D1259" s="1">
        <v>144105</v>
      </c>
      <c r="E1259" s="1">
        <v>4</v>
      </c>
      <c r="F1259" s="1">
        <v>1.1144873211246799E+18</v>
      </c>
      <c r="G1259" s="304">
        <v>44420</v>
      </c>
      <c r="H1259" s="304">
        <v>45137</v>
      </c>
      <c r="I1259" s="1">
        <v>0</v>
      </c>
      <c r="J1259" s="1">
        <v>1</v>
      </c>
      <c r="K1259" s="1">
        <v>3</v>
      </c>
      <c r="L1259" s="1">
        <v>30</v>
      </c>
      <c r="M1259" s="1">
        <v>2</v>
      </c>
      <c r="N1259" s="305">
        <v>19.2</v>
      </c>
      <c r="O1259" s="305">
        <v>20983</v>
      </c>
      <c r="P1259" s="2">
        <v>1600000</v>
      </c>
      <c r="Q1259" s="2">
        <v>81277</v>
      </c>
      <c r="R1259" s="2">
        <v>1432638</v>
      </c>
      <c r="S1259" s="1">
        <v>0</v>
      </c>
      <c r="T1259" s="1">
        <v>0</v>
      </c>
      <c r="U1259" s="1">
        <v>0</v>
      </c>
      <c r="W1259" s="1">
        <v>0</v>
      </c>
      <c r="X1259" s="1">
        <v>0</v>
      </c>
      <c r="Y1259" s="1">
        <v>0</v>
      </c>
      <c r="AB1259" s="304">
        <v>44499</v>
      </c>
      <c r="AC1259" s="1">
        <v>1</v>
      </c>
      <c r="AD1259" s="1" t="s">
        <v>3016</v>
      </c>
      <c r="AE1259" s="1">
        <v>1</v>
      </c>
      <c r="AF1259" s="1">
        <v>30</v>
      </c>
      <c r="AG1259" s="1">
        <v>0</v>
      </c>
      <c r="AH1259" s="1" t="s">
        <v>1454</v>
      </c>
      <c r="AI1259" s="1" t="s">
        <v>1454</v>
      </c>
      <c r="AJ1259" s="1" t="s">
        <v>1454</v>
      </c>
      <c r="AK1259" s="1" t="s">
        <v>1454</v>
      </c>
      <c r="AL1259" s="1" t="s">
        <v>1454</v>
      </c>
      <c r="AM1259" s="1" t="s">
        <v>1454</v>
      </c>
      <c r="AN1259" s="1">
        <v>1</v>
      </c>
      <c r="AO1259" s="1">
        <v>1</v>
      </c>
      <c r="AP1259" s="1" t="s">
        <v>3086</v>
      </c>
      <c r="AQ1259" s="1" t="s">
        <v>1454</v>
      </c>
      <c r="AR1259" s="2">
        <v>125347</v>
      </c>
      <c r="AS1259" s="1" t="s">
        <v>3018</v>
      </c>
      <c r="AT1259" s="1">
        <v>44420</v>
      </c>
      <c r="AU1259" s="1">
        <v>0</v>
      </c>
      <c r="AV1259" s="1">
        <v>0</v>
      </c>
      <c r="AW1259" s="1">
        <v>0</v>
      </c>
      <c r="AX1259" s="1" t="s">
        <v>1454</v>
      </c>
      <c r="AY1259" s="1">
        <v>900771349</v>
      </c>
      <c r="AZ1259" s="1" t="s">
        <v>3041</v>
      </c>
      <c r="BA1259" s="1">
        <v>0</v>
      </c>
    </row>
    <row r="1260" spans="1:53" x14ac:dyDescent="0.25">
      <c r="A1260" s="309">
        <f t="shared" si="19"/>
        <v>4065525</v>
      </c>
      <c r="B1260" s="1" t="s">
        <v>2639</v>
      </c>
      <c r="C1260" s="1">
        <v>1114487321</v>
      </c>
      <c r="D1260" s="1">
        <v>144105</v>
      </c>
      <c r="E1260" s="1">
        <v>4</v>
      </c>
      <c r="F1260" s="1">
        <v>1.11448732112038E+18</v>
      </c>
      <c r="G1260" s="304">
        <v>44293</v>
      </c>
      <c r="H1260" s="304">
        <v>45746</v>
      </c>
      <c r="I1260" s="1">
        <v>0</v>
      </c>
      <c r="J1260" s="1">
        <v>1</v>
      </c>
      <c r="K1260" s="1">
        <v>7</v>
      </c>
      <c r="L1260" s="1">
        <v>30</v>
      </c>
      <c r="M1260" s="1">
        <v>2</v>
      </c>
      <c r="N1260" s="305">
        <v>15.6</v>
      </c>
      <c r="O1260" s="305">
        <v>16765</v>
      </c>
      <c r="P1260" s="2">
        <v>5000000</v>
      </c>
      <c r="Q1260" s="2">
        <v>142214</v>
      </c>
      <c r="R1260" s="2">
        <v>4455338</v>
      </c>
      <c r="S1260" s="1">
        <v>0</v>
      </c>
      <c r="T1260" s="1">
        <v>0</v>
      </c>
      <c r="U1260" s="1">
        <v>0</v>
      </c>
      <c r="W1260" s="1">
        <v>0</v>
      </c>
      <c r="X1260" s="1">
        <v>0</v>
      </c>
      <c r="Y1260" s="1">
        <v>0</v>
      </c>
      <c r="AB1260" s="304">
        <v>44499</v>
      </c>
      <c r="AC1260" s="1">
        <v>1</v>
      </c>
      <c r="AD1260" s="1" t="s">
        <v>3016</v>
      </c>
      <c r="AE1260" s="1">
        <v>1</v>
      </c>
      <c r="AF1260" s="1">
        <v>30</v>
      </c>
      <c r="AG1260" s="1">
        <v>0</v>
      </c>
      <c r="AH1260" s="1" t="s">
        <v>1454</v>
      </c>
      <c r="AI1260" s="1" t="s">
        <v>1454</v>
      </c>
      <c r="AJ1260" s="1" t="s">
        <v>1454</v>
      </c>
      <c r="AK1260" s="1" t="s">
        <v>1454</v>
      </c>
      <c r="AL1260" s="1" t="s">
        <v>1454</v>
      </c>
      <c r="AM1260" s="1" t="s">
        <v>1454</v>
      </c>
      <c r="AN1260" s="1">
        <v>1</v>
      </c>
      <c r="AO1260" s="1">
        <v>1</v>
      </c>
      <c r="AP1260" s="1" t="s">
        <v>3086</v>
      </c>
      <c r="AQ1260" s="1" t="s">
        <v>1454</v>
      </c>
      <c r="AR1260" s="2">
        <v>389813</v>
      </c>
      <c r="AS1260" s="1" t="s">
        <v>3021</v>
      </c>
      <c r="AT1260" s="1">
        <v>44293</v>
      </c>
      <c r="AU1260" s="1">
        <v>0</v>
      </c>
      <c r="AV1260" s="1">
        <v>0</v>
      </c>
      <c r="AW1260" s="1">
        <v>0</v>
      </c>
      <c r="AX1260" s="1" t="s">
        <v>1454</v>
      </c>
      <c r="AY1260" s="1">
        <v>900771349</v>
      </c>
      <c r="AZ1260" s="1" t="s">
        <v>3041</v>
      </c>
      <c r="BA1260" s="1">
        <v>0</v>
      </c>
    </row>
    <row r="1261" spans="1:53" x14ac:dyDescent="0.25">
      <c r="A1261" s="309">
        <f t="shared" si="19"/>
        <v>2778439</v>
      </c>
      <c r="B1261" s="1" t="s">
        <v>2639</v>
      </c>
      <c r="C1261" s="1">
        <v>1085546712</v>
      </c>
      <c r="D1261" s="1">
        <v>144205</v>
      </c>
      <c r="E1261" s="1">
        <v>4</v>
      </c>
      <c r="F1261" s="1">
        <v>1.08554671210498E+18</v>
      </c>
      <c r="G1261" s="304">
        <v>44377</v>
      </c>
      <c r="H1261" s="304">
        <v>45442</v>
      </c>
      <c r="I1261" s="1">
        <v>0</v>
      </c>
      <c r="J1261" s="1">
        <v>1</v>
      </c>
      <c r="K1261" s="1">
        <v>4</v>
      </c>
      <c r="L1261" s="1">
        <v>30</v>
      </c>
      <c r="M1261" s="1">
        <v>2</v>
      </c>
      <c r="N1261" s="305">
        <v>18</v>
      </c>
      <c r="O1261" s="305">
        <v>19562</v>
      </c>
      <c r="P1261" s="2">
        <v>3051513</v>
      </c>
      <c r="Q1261" s="2">
        <v>113621</v>
      </c>
      <c r="R1261" s="2">
        <v>2778439</v>
      </c>
      <c r="S1261" s="1">
        <v>0</v>
      </c>
      <c r="T1261" s="1">
        <v>0</v>
      </c>
      <c r="U1261" s="1">
        <v>0</v>
      </c>
      <c r="W1261" s="1">
        <v>0</v>
      </c>
      <c r="X1261" s="1">
        <v>0</v>
      </c>
      <c r="Y1261" s="1">
        <v>0</v>
      </c>
      <c r="AB1261" s="304">
        <v>44500</v>
      </c>
      <c r="AC1261" s="1">
        <v>1</v>
      </c>
      <c r="AD1261" s="1" t="s">
        <v>3016</v>
      </c>
      <c r="AE1261" s="1">
        <v>1</v>
      </c>
      <c r="AF1261" s="1">
        <v>30</v>
      </c>
      <c r="AG1261" s="1">
        <v>0</v>
      </c>
      <c r="AH1261" s="1" t="s">
        <v>1454</v>
      </c>
      <c r="AI1261" s="1" t="s">
        <v>1454</v>
      </c>
      <c r="AJ1261" s="1" t="s">
        <v>1454</v>
      </c>
      <c r="AK1261" s="1" t="s">
        <v>1454</v>
      </c>
      <c r="AL1261" s="1" t="s">
        <v>1454</v>
      </c>
      <c r="AM1261" s="1" t="s">
        <v>1454</v>
      </c>
      <c r="AN1261" s="1">
        <v>1</v>
      </c>
      <c r="AO1261" s="1">
        <v>1</v>
      </c>
      <c r="AP1261" s="1" t="s">
        <v>3086</v>
      </c>
      <c r="AQ1261" s="1" t="s">
        <v>1454</v>
      </c>
      <c r="AR1261" s="2">
        <v>0</v>
      </c>
      <c r="AS1261" s="1" t="s">
        <v>3017</v>
      </c>
      <c r="AT1261" s="1">
        <v>44385</v>
      </c>
      <c r="AU1261" s="1">
        <v>0</v>
      </c>
      <c r="AV1261" s="1">
        <v>0</v>
      </c>
      <c r="AW1261" s="1">
        <v>0</v>
      </c>
      <c r="AX1261" s="1" t="s">
        <v>1454</v>
      </c>
      <c r="AY1261" s="1">
        <v>1</v>
      </c>
      <c r="AZ1261" s="1" t="s">
        <v>3089</v>
      </c>
      <c r="BA1261" s="1">
        <v>0</v>
      </c>
    </row>
    <row r="1262" spans="1:53" x14ac:dyDescent="0.25">
      <c r="A1262" s="309">
        <f t="shared" si="19"/>
        <v>1827739</v>
      </c>
      <c r="B1262" s="1" t="s">
        <v>2639</v>
      </c>
      <c r="C1262" s="1">
        <v>1114815137</v>
      </c>
      <c r="D1262" s="1">
        <v>144205</v>
      </c>
      <c r="E1262" s="1">
        <v>4</v>
      </c>
      <c r="F1262" s="1">
        <v>1.11481513710498E+18</v>
      </c>
      <c r="G1262" s="304">
        <v>44377</v>
      </c>
      <c r="H1262" s="304">
        <v>45503</v>
      </c>
      <c r="I1262" s="1">
        <v>0</v>
      </c>
      <c r="J1262" s="1">
        <v>1</v>
      </c>
      <c r="K1262" s="1">
        <v>4</v>
      </c>
      <c r="L1262" s="1">
        <v>30</v>
      </c>
      <c r="M1262" s="1">
        <v>2</v>
      </c>
      <c r="N1262" s="305">
        <v>16.8</v>
      </c>
      <c r="O1262" s="305">
        <v>18156</v>
      </c>
      <c r="P1262" s="2">
        <v>1983337</v>
      </c>
      <c r="Q1262" s="2">
        <v>69641</v>
      </c>
      <c r="R1262" s="2">
        <v>1827739</v>
      </c>
      <c r="S1262" s="1">
        <v>25229</v>
      </c>
      <c r="T1262" s="1">
        <v>0</v>
      </c>
      <c r="U1262" s="1">
        <v>0</v>
      </c>
      <c r="W1262" s="1">
        <v>0</v>
      </c>
      <c r="X1262" s="1">
        <v>0</v>
      </c>
      <c r="Y1262" s="1">
        <v>0</v>
      </c>
      <c r="AB1262" s="304">
        <v>44470</v>
      </c>
      <c r="AC1262" s="1">
        <v>1</v>
      </c>
      <c r="AD1262" s="1" t="s">
        <v>3016</v>
      </c>
      <c r="AE1262" s="1">
        <v>1</v>
      </c>
      <c r="AF1262" s="1">
        <v>30</v>
      </c>
      <c r="AG1262" s="1">
        <v>0</v>
      </c>
      <c r="AH1262" s="1" t="s">
        <v>1454</v>
      </c>
      <c r="AI1262" s="1" t="s">
        <v>1454</v>
      </c>
      <c r="AJ1262" s="1" t="s">
        <v>1454</v>
      </c>
      <c r="AK1262" s="1" t="s">
        <v>1454</v>
      </c>
      <c r="AL1262" s="1" t="s">
        <v>1454</v>
      </c>
      <c r="AM1262" s="1" t="s">
        <v>1454</v>
      </c>
      <c r="AN1262" s="1">
        <v>1</v>
      </c>
      <c r="AO1262" s="1">
        <v>1</v>
      </c>
      <c r="AP1262" s="1" t="s">
        <v>3086</v>
      </c>
      <c r="AQ1262" s="1" t="s">
        <v>1454</v>
      </c>
      <c r="AR1262" s="2">
        <v>0</v>
      </c>
      <c r="AS1262" s="1" t="s">
        <v>3017</v>
      </c>
      <c r="AT1262" s="1">
        <v>44385</v>
      </c>
      <c r="AU1262" s="1">
        <v>0</v>
      </c>
      <c r="AV1262" s="1">
        <v>0</v>
      </c>
      <c r="AW1262" s="1">
        <v>0</v>
      </c>
      <c r="AX1262" s="1" t="s">
        <v>1454</v>
      </c>
      <c r="AY1262" s="1">
        <v>1</v>
      </c>
      <c r="AZ1262" s="1" t="s">
        <v>3089</v>
      </c>
      <c r="BA1262" s="1">
        <v>0</v>
      </c>
    </row>
    <row r="1263" spans="1:53" x14ac:dyDescent="0.25">
      <c r="A1263" s="309">
        <f t="shared" si="19"/>
        <v>0</v>
      </c>
      <c r="B1263" s="1" t="s">
        <v>2639</v>
      </c>
      <c r="C1263" s="1">
        <v>66877610</v>
      </c>
      <c r="D1263" s="1">
        <v>144205</v>
      </c>
      <c r="E1263" s="1">
        <v>4</v>
      </c>
      <c r="F1263" s="1">
        <v>6.68776101154894E+16</v>
      </c>
      <c r="G1263" s="304">
        <v>44439</v>
      </c>
      <c r="H1263" s="304">
        <v>44803</v>
      </c>
      <c r="I1263" s="1">
        <v>0</v>
      </c>
      <c r="J1263" s="1">
        <v>1</v>
      </c>
      <c r="K1263" s="1">
        <v>1</v>
      </c>
      <c r="L1263" s="1">
        <v>30</v>
      </c>
      <c r="M1263" s="1">
        <v>2</v>
      </c>
      <c r="N1263" s="305">
        <v>9</v>
      </c>
      <c r="O1263" s="305">
        <v>9381</v>
      </c>
      <c r="P1263" s="2">
        <v>2500000</v>
      </c>
      <c r="Q1263" s="2">
        <v>218963</v>
      </c>
      <c r="R1263" s="2">
        <v>2300387</v>
      </c>
      <c r="S1263" s="1">
        <v>17253</v>
      </c>
      <c r="T1263" s="1">
        <v>0</v>
      </c>
      <c r="U1263" s="1">
        <v>0</v>
      </c>
      <c r="W1263" s="1">
        <v>0</v>
      </c>
      <c r="X1263" s="1">
        <v>0</v>
      </c>
      <c r="Y1263" s="1">
        <v>0</v>
      </c>
      <c r="AB1263" s="304">
        <v>44500</v>
      </c>
      <c r="AC1263" s="1">
        <v>1</v>
      </c>
      <c r="AD1263" s="1" t="s">
        <v>3016</v>
      </c>
      <c r="AE1263" s="1">
        <v>1</v>
      </c>
      <c r="AF1263" s="1">
        <v>30</v>
      </c>
      <c r="AG1263" s="1">
        <v>0</v>
      </c>
      <c r="AH1263" s="1" t="s">
        <v>1454</v>
      </c>
      <c r="AI1263" s="1" t="s">
        <v>1454</v>
      </c>
      <c r="AJ1263" s="1" t="s">
        <v>1454</v>
      </c>
      <c r="AK1263" s="1" t="s">
        <v>1454</v>
      </c>
      <c r="AL1263" s="1" t="s">
        <v>1454</v>
      </c>
      <c r="AM1263" s="1" t="s">
        <v>1454</v>
      </c>
      <c r="AN1263" s="1">
        <v>1</v>
      </c>
      <c r="AO1263" s="1">
        <v>1</v>
      </c>
      <c r="AP1263" s="1" t="s">
        <v>3086</v>
      </c>
      <c r="AQ1263" s="1" t="s">
        <v>1454</v>
      </c>
      <c r="AR1263" s="2">
        <v>11965684</v>
      </c>
      <c r="AS1263" s="1" t="s">
        <v>3020</v>
      </c>
      <c r="AT1263" s="1">
        <v>44439</v>
      </c>
      <c r="AU1263" s="1">
        <v>0</v>
      </c>
      <c r="AV1263" s="1">
        <v>0</v>
      </c>
      <c r="AW1263" s="1">
        <v>0</v>
      </c>
      <c r="AX1263" s="1" t="s">
        <v>1454</v>
      </c>
      <c r="AY1263" s="1" t="s">
        <v>1454</v>
      </c>
      <c r="AZ1263" s="1">
        <v>0</v>
      </c>
      <c r="BA1263" s="1">
        <v>0</v>
      </c>
    </row>
    <row r="1264" spans="1:53" x14ac:dyDescent="0.25">
      <c r="A1264" s="309">
        <f t="shared" si="19"/>
        <v>1331022</v>
      </c>
      <c r="B1264" s="1" t="s">
        <v>2639</v>
      </c>
      <c r="C1264" s="1">
        <v>1107088690</v>
      </c>
      <c r="D1264" s="1">
        <v>144105</v>
      </c>
      <c r="E1264" s="1">
        <v>4</v>
      </c>
      <c r="F1264" s="1">
        <v>1.10708869012038E+18</v>
      </c>
      <c r="G1264" s="304">
        <v>43935</v>
      </c>
      <c r="H1264" s="304">
        <v>45777</v>
      </c>
      <c r="I1264" s="1">
        <v>0</v>
      </c>
      <c r="J1264" s="1">
        <v>1</v>
      </c>
      <c r="K1264" s="1">
        <v>16</v>
      </c>
      <c r="L1264" s="1">
        <v>30</v>
      </c>
      <c r="M1264" s="1">
        <v>2</v>
      </c>
      <c r="N1264" s="305">
        <v>18</v>
      </c>
      <c r="O1264" s="305">
        <v>19562</v>
      </c>
      <c r="P1264" s="2">
        <v>4000000</v>
      </c>
      <c r="Q1264" s="2">
        <v>102201</v>
      </c>
      <c r="R1264" s="2">
        <v>3259081</v>
      </c>
      <c r="S1264" s="1">
        <v>0</v>
      </c>
      <c r="T1264" s="1">
        <v>0</v>
      </c>
      <c r="U1264" s="1">
        <v>0</v>
      </c>
      <c r="W1264" s="1">
        <v>0</v>
      </c>
      <c r="X1264" s="1">
        <v>0</v>
      </c>
      <c r="Y1264" s="1">
        <v>0</v>
      </c>
      <c r="AB1264" s="304">
        <v>44499</v>
      </c>
      <c r="AC1264" s="1">
        <v>1</v>
      </c>
      <c r="AD1264" s="1" t="s">
        <v>3016</v>
      </c>
      <c r="AE1264" s="1">
        <v>1</v>
      </c>
      <c r="AF1264" s="1">
        <v>30</v>
      </c>
      <c r="AG1264" s="1">
        <v>0</v>
      </c>
      <c r="AH1264" s="1" t="s">
        <v>1454</v>
      </c>
      <c r="AI1264" s="1" t="s">
        <v>1454</v>
      </c>
      <c r="AJ1264" s="1" t="s">
        <v>1454</v>
      </c>
      <c r="AK1264" s="1" t="s">
        <v>1454</v>
      </c>
      <c r="AL1264" s="1" t="s">
        <v>1454</v>
      </c>
      <c r="AM1264" s="1" t="s">
        <v>1454</v>
      </c>
      <c r="AN1264" s="1">
        <v>1</v>
      </c>
      <c r="AO1264" s="1">
        <v>1</v>
      </c>
      <c r="AP1264" s="1" t="s">
        <v>3086</v>
      </c>
      <c r="AQ1264" s="1" t="s">
        <v>1454</v>
      </c>
      <c r="AR1264" s="2">
        <v>1928059</v>
      </c>
      <c r="AS1264" s="1" t="s">
        <v>3021</v>
      </c>
      <c r="AT1264" s="1">
        <v>43935</v>
      </c>
      <c r="AU1264" s="1">
        <v>0</v>
      </c>
      <c r="AV1264" s="1">
        <v>0</v>
      </c>
      <c r="AW1264" s="1">
        <v>0</v>
      </c>
      <c r="AX1264" s="1" t="s">
        <v>1454</v>
      </c>
      <c r="AY1264" s="1">
        <v>0</v>
      </c>
      <c r="AZ1264" s="1">
        <v>0</v>
      </c>
      <c r="BA1264" s="1">
        <v>0</v>
      </c>
    </row>
    <row r="1265" spans="1:53" x14ac:dyDescent="0.25">
      <c r="A1265" s="309">
        <f t="shared" si="19"/>
        <v>1946090</v>
      </c>
      <c r="B1265" s="1" t="s">
        <v>2639</v>
      </c>
      <c r="C1265" s="1">
        <v>1143982615</v>
      </c>
      <c r="D1265" s="1">
        <v>144105</v>
      </c>
      <c r="E1265" s="1">
        <v>4</v>
      </c>
      <c r="F1265" s="1">
        <v>1.14398261511778E+18</v>
      </c>
      <c r="G1265" s="304">
        <v>44049</v>
      </c>
      <c r="H1265" s="304">
        <v>46598</v>
      </c>
      <c r="I1265" s="1">
        <v>0</v>
      </c>
      <c r="J1265" s="1">
        <v>1</v>
      </c>
      <c r="K1265" s="1">
        <v>15</v>
      </c>
      <c r="L1265" s="1">
        <v>30</v>
      </c>
      <c r="M1265" s="1">
        <v>2</v>
      </c>
      <c r="N1265" s="305">
        <v>18</v>
      </c>
      <c r="O1265" s="305">
        <v>19562</v>
      </c>
      <c r="P1265" s="2">
        <v>3800000</v>
      </c>
      <c r="Q1265" s="2">
        <v>80511</v>
      </c>
      <c r="R1265" s="2">
        <v>3422351</v>
      </c>
      <c r="S1265" s="1">
        <v>0</v>
      </c>
      <c r="T1265" s="1">
        <v>0</v>
      </c>
      <c r="U1265" s="1">
        <v>0</v>
      </c>
      <c r="W1265" s="1">
        <v>0</v>
      </c>
      <c r="X1265" s="1">
        <v>0</v>
      </c>
      <c r="Y1265" s="1">
        <v>0</v>
      </c>
      <c r="AB1265" s="304">
        <v>44499</v>
      </c>
      <c r="AC1265" s="1">
        <v>1</v>
      </c>
      <c r="AD1265" s="1" t="s">
        <v>3016</v>
      </c>
      <c r="AE1265" s="1">
        <v>1</v>
      </c>
      <c r="AF1265" s="1">
        <v>30</v>
      </c>
      <c r="AG1265" s="1">
        <v>0</v>
      </c>
      <c r="AH1265" s="1" t="s">
        <v>1454</v>
      </c>
      <c r="AI1265" s="1" t="s">
        <v>1454</v>
      </c>
      <c r="AJ1265" s="1" t="s">
        <v>1454</v>
      </c>
      <c r="AK1265" s="1" t="s">
        <v>1454</v>
      </c>
      <c r="AL1265" s="1" t="s">
        <v>1454</v>
      </c>
      <c r="AM1265" s="1" t="s">
        <v>1454</v>
      </c>
      <c r="AN1265" s="1">
        <v>1</v>
      </c>
      <c r="AO1265" s="1">
        <v>1</v>
      </c>
      <c r="AP1265" s="1" t="s">
        <v>3086</v>
      </c>
      <c r="AQ1265" s="1" t="s">
        <v>1454</v>
      </c>
      <c r="AR1265" s="2">
        <v>1476261</v>
      </c>
      <c r="AS1265" s="1" t="s">
        <v>3026</v>
      </c>
      <c r="AT1265" s="1">
        <v>44049</v>
      </c>
      <c r="AU1265" s="1">
        <v>0</v>
      </c>
      <c r="AV1265" s="1">
        <v>0</v>
      </c>
      <c r="AW1265" s="1">
        <v>0</v>
      </c>
      <c r="AX1265" s="1" t="s">
        <v>1454</v>
      </c>
      <c r="AY1265" s="1">
        <v>0</v>
      </c>
      <c r="AZ1265" s="1" t="s">
        <v>3087</v>
      </c>
      <c r="BA1265" s="1">
        <v>0</v>
      </c>
    </row>
    <row r="1266" spans="1:53" x14ac:dyDescent="0.25">
      <c r="A1266" s="309">
        <f t="shared" si="19"/>
        <v>26157</v>
      </c>
      <c r="B1266" s="1" t="s">
        <v>2639</v>
      </c>
      <c r="C1266" s="1">
        <v>1143982615</v>
      </c>
      <c r="D1266" s="1">
        <v>144105</v>
      </c>
      <c r="E1266" s="1">
        <v>4</v>
      </c>
      <c r="F1266" s="1">
        <v>1.1439826151246799E+18</v>
      </c>
      <c r="G1266" s="304">
        <v>44160</v>
      </c>
      <c r="H1266" s="304">
        <v>44530</v>
      </c>
      <c r="I1266" s="1">
        <v>0</v>
      </c>
      <c r="J1266" s="1">
        <v>1</v>
      </c>
      <c r="K1266" s="1">
        <v>11</v>
      </c>
      <c r="L1266" s="1">
        <v>30</v>
      </c>
      <c r="M1266" s="1">
        <v>2</v>
      </c>
      <c r="N1266" s="305">
        <v>21.6</v>
      </c>
      <c r="O1266" s="305">
        <v>23872</v>
      </c>
      <c r="P1266" s="2">
        <v>500000</v>
      </c>
      <c r="Q1266" s="2">
        <v>46845</v>
      </c>
      <c r="R1266" s="2">
        <v>46000</v>
      </c>
      <c r="S1266" s="1">
        <v>0</v>
      </c>
      <c r="T1266" s="1">
        <v>0</v>
      </c>
      <c r="U1266" s="1">
        <v>0</v>
      </c>
      <c r="W1266" s="1">
        <v>0</v>
      </c>
      <c r="X1266" s="1">
        <v>0</v>
      </c>
      <c r="Y1266" s="1">
        <v>0</v>
      </c>
      <c r="AB1266" s="304">
        <v>44499</v>
      </c>
      <c r="AC1266" s="1">
        <v>1</v>
      </c>
      <c r="AD1266" s="1" t="s">
        <v>3016</v>
      </c>
      <c r="AE1266" s="1">
        <v>1</v>
      </c>
      <c r="AF1266" s="1">
        <v>30</v>
      </c>
      <c r="AG1266" s="1">
        <v>0</v>
      </c>
      <c r="AH1266" s="1" t="s">
        <v>1454</v>
      </c>
      <c r="AI1266" s="1" t="s">
        <v>1454</v>
      </c>
      <c r="AJ1266" s="1" t="s">
        <v>1454</v>
      </c>
      <c r="AK1266" s="1" t="s">
        <v>1454</v>
      </c>
      <c r="AL1266" s="1" t="s">
        <v>1454</v>
      </c>
      <c r="AM1266" s="1" t="s">
        <v>1454</v>
      </c>
      <c r="AN1266" s="1">
        <v>1</v>
      </c>
      <c r="AO1266" s="1">
        <v>1</v>
      </c>
      <c r="AP1266" s="1" t="s">
        <v>3086</v>
      </c>
      <c r="AQ1266" s="1" t="s">
        <v>1454</v>
      </c>
      <c r="AR1266" s="2">
        <v>19843</v>
      </c>
      <c r="AS1266" s="1" t="s">
        <v>3018</v>
      </c>
      <c r="AT1266" s="1">
        <v>44160</v>
      </c>
      <c r="AU1266" s="1">
        <v>0</v>
      </c>
      <c r="AV1266" s="1">
        <v>0</v>
      </c>
      <c r="AW1266" s="1">
        <v>0</v>
      </c>
      <c r="AX1266" s="1" t="s">
        <v>1454</v>
      </c>
      <c r="AY1266" s="1">
        <v>0</v>
      </c>
      <c r="AZ1266" s="1" t="s">
        <v>3087</v>
      </c>
      <c r="BA1266" s="1">
        <v>0</v>
      </c>
    </row>
    <row r="1267" spans="1:53" x14ac:dyDescent="0.25">
      <c r="A1267" s="309">
        <f t="shared" si="19"/>
        <v>363648</v>
      </c>
      <c r="B1267" s="1" t="s">
        <v>2639</v>
      </c>
      <c r="C1267" s="1">
        <v>1143982615</v>
      </c>
      <c r="D1267" s="1">
        <v>144105</v>
      </c>
      <c r="E1267" s="1">
        <v>4</v>
      </c>
      <c r="F1267" s="1">
        <v>1.14398261512038E+18</v>
      </c>
      <c r="G1267" s="304">
        <v>44278</v>
      </c>
      <c r="H1267" s="304">
        <v>44834</v>
      </c>
      <c r="I1267" s="1">
        <v>0</v>
      </c>
      <c r="J1267" s="1">
        <v>1</v>
      </c>
      <c r="K1267" s="1">
        <v>7</v>
      </c>
      <c r="L1267" s="1">
        <v>30</v>
      </c>
      <c r="M1267" s="1">
        <v>2</v>
      </c>
      <c r="N1267" s="305">
        <v>15.6</v>
      </c>
      <c r="O1267" s="305">
        <v>16765</v>
      </c>
      <c r="P1267" s="2">
        <v>1000000</v>
      </c>
      <c r="Q1267" s="2">
        <v>62951</v>
      </c>
      <c r="R1267" s="2">
        <v>639504</v>
      </c>
      <c r="S1267" s="1">
        <v>0</v>
      </c>
      <c r="T1267" s="1">
        <v>0</v>
      </c>
      <c r="U1267" s="1">
        <v>0</v>
      </c>
      <c r="W1267" s="1">
        <v>0</v>
      </c>
      <c r="X1267" s="1">
        <v>0</v>
      </c>
      <c r="Y1267" s="1">
        <v>0</v>
      </c>
      <c r="AB1267" s="304">
        <v>44499</v>
      </c>
      <c r="AC1267" s="1">
        <v>1</v>
      </c>
      <c r="AD1267" s="1" t="s">
        <v>3016</v>
      </c>
      <c r="AE1267" s="1">
        <v>1</v>
      </c>
      <c r="AF1267" s="1">
        <v>30</v>
      </c>
      <c r="AG1267" s="1">
        <v>0</v>
      </c>
      <c r="AH1267" s="1" t="s">
        <v>1454</v>
      </c>
      <c r="AI1267" s="1" t="s">
        <v>1454</v>
      </c>
      <c r="AJ1267" s="1" t="s">
        <v>1454</v>
      </c>
      <c r="AK1267" s="1" t="s">
        <v>1454</v>
      </c>
      <c r="AL1267" s="1" t="s">
        <v>1454</v>
      </c>
      <c r="AM1267" s="1" t="s">
        <v>1454</v>
      </c>
      <c r="AN1267" s="1">
        <v>1</v>
      </c>
      <c r="AO1267" s="1">
        <v>1</v>
      </c>
      <c r="AP1267" s="1" t="s">
        <v>3086</v>
      </c>
      <c r="AQ1267" s="1" t="s">
        <v>1454</v>
      </c>
      <c r="AR1267" s="2">
        <v>275856</v>
      </c>
      <c r="AS1267" s="1" t="s">
        <v>3021</v>
      </c>
      <c r="AT1267" s="1">
        <v>44278</v>
      </c>
      <c r="AU1267" s="1">
        <v>0</v>
      </c>
      <c r="AV1267" s="1">
        <v>0</v>
      </c>
      <c r="AW1267" s="1">
        <v>0</v>
      </c>
      <c r="AX1267" s="1" t="s">
        <v>1454</v>
      </c>
      <c r="AY1267" s="1">
        <v>0</v>
      </c>
      <c r="AZ1267" s="1" t="s">
        <v>3087</v>
      </c>
      <c r="BA1267" s="1">
        <v>0</v>
      </c>
    </row>
    <row r="1268" spans="1:53" x14ac:dyDescent="0.25">
      <c r="A1268" s="309">
        <f t="shared" si="19"/>
        <v>895556</v>
      </c>
      <c r="B1268" s="1" t="s">
        <v>2639</v>
      </c>
      <c r="C1268" s="1">
        <v>29110595</v>
      </c>
      <c r="D1268" s="1">
        <v>144105</v>
      </c>
      <c r="E1268" s="1">
        <v>4</v>
      </c>
      <c r="F1268" s="1">
        <v>2.91105952677879E+16</v>
      </c>
      <c r="G1268" s="304">
        <v>43949</v>
      </c>
      <c r="H1268" s="304">
        <v>46507</v>
      </c>
      <c r="I1268" s="1">
        <v>0</v>
      </c>
      <c r="J1268" s="1">
        <v>1</v>
      </c>
      <c r="K1268" s="1">
        <v>16</v>
      </c>
      <c r="L1268" s="1">
        <v>30</v>
      </c>
      <c r="M1268" s="1">
        <v>2</v>
      </c>
      <c r="N1268" s="305">
        <v>18</v>
      </c>
      <c r="O1268" s="305">
        <v>19562</v>
      </c>
      <c r="P1268" s="2">
        <v>2958000</v>
      </c>
      <c r="Q1268" s="2">
        <v>66917</v>
      </c>
      <c r="R1268" s="2">
        <v>2667517</v>
      </c>
      <c r="S1268" s="1">
        <v>0</v>
      </c>
      <c r="T1268" s="1">
        <v>0</v>
      </c>
      <c r="U1268" s="1">
        <v>0</v>
      </c>
      <c r="W1268" s="1">
        <v>0</v>
      </c>
      <c r="X1268" s="1">
        <v>0</v>
      </c>
      <c r="Y1268" s="1">
        <v>0</v>
      </c>
      <c r="AB1268" s="304">
        <v>44499</v>
      </c>
      <c r="AC1268" s="1">
        <v>1</v>
      </c>
      <c r="AD1268" s="1" t="s">
        <v>3016</v>
      </c>
      <c r="AE1268" s="1">
        <v>1</v>
      </c>
      <c r="AF1268" s="1">
        <v>30</v>
      </c>
      <c r="AG1268" s="1">
        <v>0</v>
      </c>
      <c r="AH1268" s="1" t="s">
        <v>1454</v>
      </c>
      <c r="AI1268" s="1" t="s">
        <v>1454</v>
      </c>
      <c r="AJ1268" s="1" t="s">
        <v>1454</v>
      </c>
      <c r="AK1268" s="1" t="s">
        <v>1454</v>
      </c>
      <c r="AL1268" s="1" t="s">
        <v>1454</v>
      </c>
      <c r="AM1268" s="1" t="s">
        <v>1454</v>
      </c>
      <c r="AN1268" s="1">
        <v>1</v>
      </c>
      <c r="AO1268" s="1">
        <v>1</v>
      </c>
      <c r="AP1268" s="1" t="s">
        <v>3086</v>
      </c>
      <c r="AQ1268" s="1" t="s">
        <v>1454</v>
      </c>
      <c r="AR1268" s="2">
        <v>1771961</v>
      </c>
      <c r="AS1268" s="1" t="s">
        <v>3022</v>
      </c>
      <c r="AT1268" s="1">
        <v>43949</v>
      </c>
      <c r="AU1268" s="1">
        <v>0</v>
      </c>
      <c r="AV1268" s="1">
        <v>0</v>
      </c>
      <c r="AW1268" s="1">
        <v>0</v>
      </c>
      <c r="AX1268" s="1" t="s">
        <v>1454</v>
      </c>
      <c r="AY1268" s="1">
        <v>800087565</v>
      </c>
      <c r="AZ1268" s="1" t="s">
        <v>3088</v>
      </c>
      <c r="BA1268" s="1">
        <v>0</v>
      </c>
    </row>
    <row r="1269" spans="1:53" x14ac:dyDescent="0.25">
      <c r="A1269" s="309">
        <f t="shared" si="19"/>
        <v>0</v>
      </c>
      <c r="B1269" s="1" t="s">
        <v>2639</v>
      </c>
      <c r="C1269" s="1">
        <v>94542405</v>
      </c>
      <c r="D1269" s="1">
        <v>144105</v>
      </c>
      <c r="E1269" s="1">
        <v>4</v>
      </c>
      <c r="F1269" s="1">
        <v>9.4542405124687504E+16</v>
      </c>
      <c r="G1269" s="304">
        <v>43852</v>
      </c>
      <c r="H1269" s="304">
        <v>44592</v>
      </c>
      <c r="I1269" s="1">
        <v>0</v>
      </c>
      <c r="J1269" s="1">
        <v>1</v>
      </c>
      <c r="K1269" s="1">
        <v>20</v>
      </c>
      <c r="L1269" s="1">
        <v>30</v>
      </c>
      <c r="M1269" s="1">
        <v>2</v>
      </c>
      <c r="N1269" s="305">
        <v>21.6</v>
      </c>
      <c r="O1269" s="305">
        <v>23872</v>
      </c>
      <c r="P1269" s="2">
        <v>1200000</v>
      </c>
      <c r="Q1269" s="2">
        <v>62187</v>
      </c>
      <c r="R1269" s="2">
        <v>214455</v>
      </c>
      <c r="S1269" s="1">
        <v>0</v>
      </c>
      <c r="T1269" s="1">
        <v>0</v>
      </c>
      <c r="U1269" s="1">
        <v>0</v>
      </c>
      <c r="W1269" s="1">
        <v>0</v>
      </c>
      <c r="X1269" s="1">
        <v>0</v>
      </c>
      <c r="Y1269" s="1">
        <v>0</v>
      </c>
      <c r="AB1269" s="304">
        <v>44499</v>
      </c>
      <c r="AC1269" s="1">
        <v>1</v>
      </c>
      <c r="AD1269" s="1" t="s">
        <v>3016</v>
      </c>
      <c r="AE1269" s="1">
        <v>1</v>
      </c>
      <c r="AF1269" s="1">
        <v>30</v>
      </c>
      <c r="AG1269" s="1">
        <v>0</v>
      </c>
      <c r="AH1269" s="1" t="s">
        <v>1454</v>
      </c>
      <c r="AI1269" s="1" t="s">
        <v>1454</v>
      </c>
      <c r="AJ1269" s="1" t="s">
        <v>1454</v>
      </c>
      <c r="AK1269" s="1" t="s">
        <v>1454</v>
      </c>
      <c r="AL1269" s="1" t="s">
        <v>1454</v>
      </c>
      <c r="AM1269" s="1" t="s">
        <v>1454</v>
      </c>
      <c r="AN1269" s="1">
        <v>1</v>
      </c>
      <c r="AO1269" s="1">
        <v>1</v>
      </c>
      <c r="AP1269" s="1" t="s">
        <v>3086</v>
      </c>
      <c r="AQ1269" s="1" t="s">
        <v>1454</v>
      </c>
      <c r="AR1269" s="2">
        <v>1506842</v>
      </c>
      <c r="AS1269" s="1" t="s">
        <v>3018</v>
      </c>
      <c r="AT1269" s="1">
        <v>43852</v>
      </c>
      <c r="AU1269" s="1">
        <v>0</v>
      </c>
      <c r="AV1269" s="1">
        <v>0</v>
      </c>
      <c r="AW1269" s="1">
        <v>0</v>
      </c>
      <c r="AX1269" s="1" t="s">
        <v>1454</v>
      </c>
      <c r="AY1269" s="1">
        <v>0</v>
      </c>
      <c r="AZ1269" s="1">
        <v>0</v>
      </c>
      <c r="BA1269" s="1">
        <v>0</v>
      </c>
    </row>
    <row r="1270" spans="1:53" x14ac:dyDescent="0.25">
      <c r="A1270" s="309">
        <f t="shared" si="19"/>
        <v>0</v>
      </c>
      <c r="B1270" s="1" t="s">
        <v>2639</v>
      </c>
      <c r="C1270" s="1">
        <v>29122873</v>
      </c>
      <c r="D1270" s="1">
        <v>144105</v>
      </c>
      <c r="E1270" s="1">
        <v>4</v>
      </c>
      <c r="F1270" s="1">
        <v>2.91228732103883E+16</v>
      </c>
      <c r="G1270" s="304">
        <v>44064</v>
      </c>
      <c r="H1270" s="304">
        <v>44620</v>
      </c>
      <c r="I1270" s="1">
        <v>0</v>
      </c>
      <c r="J1270" s="1">
        <v>1</v>
      </c>
      <c r="K1270" s="1">
        <v>14</v>
      </c>
      <c r="L1270" s="1">
        <v>30</v>
      </c>
      <c r="M1270" s="1">
        <v>2</v>
      </c>
      <c r="N1270" s="305">
        <v>18</v>
      </c>
      <c r="O1270" s="305">
        <v>19562</v>
      </c>
      <c r="P1270" s="2">
        <v>2400000</v>
      </c>
      <c r="Q1270" s="2">
        <v>156588</v>
      </c>
      <c r="R1270" s="2">
        <v>599875</v>
      </c>
      <c r="S1270" s="1">
        <v>0</v>
      </c>
      <c r="T1270" s="1">
        <v>0</v>
      </c>
      <c r="U1270" s="1">
        <v>0</v>
      </c>
      <c r="W1270" s="1">
        <v>0</v>
      </c>
      <c r="X1270" s="1">
        <v>0</v>
      </c>
      <c r="Y1270" s="1">
        <v>0</v>
      </c>
      <c r="AB1270" s="304">
        <v>44499</v>
      </c>
      <c r="AC1270" s="1">
        <v>1</v>
      </c>
      <c r="AD1270" s="1" t="s">
        <v>3016</v>
      </c>
      <c r="AE1270" s="1">
        <v>1</v>
      </c>
      <c r="AF1270" s="1">
        <v>30</v>
      </c>
      <c r="AG1270" s="1">
        <v>0</v>
      </c>
      <c r="AH1270" s="1" t="s">
        <v>1454</v>
      </c>
      <c r="AI1270" s="1" t="s">
        <v>1454</v>
      </c>
      <c r="AJ1270" s="1" t="s">
        <v>1454</v>
      </c>
      <c r="AK1270" s="1" t="s">
        <v>1454</v>
      </c>
      <c r="AL1270" s="1" t="s">
        <v>1454</v>
      </c>
      <c r="AM1270" s="1" t="s">
        <v>1454</v>
      </c>
      <c r="AN1270" s="1">
        <v>1</v>
      </c>
      <c r="AO1270" s="1">
        <v>1</v>
      </c>
      <c r="AP1270" s="1" t="s">
        <v>3086</v>
      </c>
      <c r="AQ1270" s="1" t="s">
        <v>1454</v>
      </c>
      <c r="AR1270" s="2">
        <v>1400674</v>
      </c>
      <c r="AS1270" s="1" t="s">
        <v>3023</v>
      </c>
      <c r="AT1270" s="1">
        <v>44064</v>
      </c>
      <c r="AU1270" s="1">
        <v>0</v>
      </c>
      <c r="AV1270" s="1">
        <v>0</v>
      </c>
      <c r="AW1270" s="1">
        <v>0</v>
      </c>
      <c r="AX1270" s="1" t="s">
        <v>1454</v>
      </c>
      <c r="AY1270" s="1">
        <v>900771349</v>
      </c>
      <c r="AZ1270" s="1" t="s">
        <v>3041</v>
      </c>
      <c r="BA1270" s="1">
        <v>0</v>
      </c>
    </row>
    <row r="1271" spans="1:53" x14ac:dyDescent="0.25">
      <c r="A1271" s="309">
        <f t="shared" si="19"/>
        <v>6686185</v>
      </c>
      <c r="B1271" s="1" t="s">
        <v>2639</v>
      </c>
      <c r="C1271" s="1">
        <v>1144134319</v>
      </c>
      <c r="D1271" s="1">
        <v>144105</v>
      </c>
      <c r="E1271" s="1">
        <v>4</v>
      </c>
      <c r="F1271" s="1">
        <v>1.14413431911778E+18</v>
      </c>
      <c r="G1271" s="304">
        <v>44097</v>
      </c>
      <c r="H1271" s="304">
        <v>46660</v>
      </c>
      <c r="I1271" s="1">
        <v>0</v>
      </c>
      <c r="J1271" s="1">
        <v>1</v>
      </c>
      <c r="K1271" s="1">
        <v>13</v>
      </c>
      <c r="L1271" s="1">
        <v>30</v>
      </c>
      <c r="M1271" s="1">
        <v>2</v>
      </c>
      <c r="N1271" s="305">
        <v>18</v>
      </c>
      <c r="O1271" s="305">
        <v>19562</v>
      </c>
      <c r="P1271" s="2">
        <v>8836000</v>
      </c>
      <c r="Q1271" s="2">
        <v>187208</v>
      </c>
      <c r="R1271" s="2">
        <v>8086795</v>
      </c>
      <c r="S1271" s="1">
        <v>0</v>
      </c>
      <c r="T1271" s="1">
        <v>0</v>
      </c>
      <c r="U1271" s="1">
        <v>0</v>
      </c>
      <c r="W1271" s="1">
        <v>0</v>
      </c>
      <c r="X1271" s="1">
        <v>0</v>
      </c>
      <c r="Y1271" s="1">
        <v>0</v>
      </c>
      <c r="AB1271" s="304">
        <v>44499</v>
      </c>
      <c r="AC1271" s="1">
        <v>1</v>
      </c>
      <c r="AD1271" s="1" t="s">
        <v>3016</v>
      </c>
      <c r="AE1271" s="1">
        <v>1</v>
      </c>
      <c r="AF1271" s="1">
        <v>30</v>
      </c>
      <c r="AG1271" s="1">
        <v>0</v>
      </c>
      <c r="AH1271" s="1" t="s">
        <v>1454</v>
      </c>
      <c r="AI1271" s="1" t="s">
        <v>1454</v>
      </c>
      <c r="AJ1271" s="1" t="s">
        <v>1454</v>
      </c>
      <c r="AK1271" s="1" t="s">
        <v>1454</v>
      </c>
      <c r="AL1271" s="1" t="s">
        <v>1454</v>
      </c>
      <c r="AM1271" s="1" t="s">
        <v>1454</v>
      </c>
      <c r="AN1271" s="1">
        <v>1</v>
      </c>
      <c r="AO1271" s="1">
        <v>1</v>
      </c>
      <c r="AP1271" s="1" t="s">
        <v>3086</v>
      </c>
      <c r="AQ1271" s="1" t="s">
        <v>1454</v>
      </c>
      <c r="AR1271" s="2">
        <v>1400610</v>
      </c>
      <c r="AS1271" s="1" t="s">
        <v>3026</v>
      </c>
      <c r="AT1271" s="1">
        <v>44097</v>
      </c>
      <c r="AU1271" s="1">
        <v>0</v>
      </c>
      <c r="AV1271" s="1">
        <v>0</v>
      </c>
      <c r="AW1271" s="1">
        <v>0</v>
      </c>
      <c r="AX1271" s="1" t="s">
        <v>1454</v>
      </c>
      <c r="AY1271" s="1">
        <v>900771349</v>
      </c>
      <c r="AZ1271" s="1" t="s">
        <v>3041</v>
      </c>
      <c r="BA1271" s="1">
        <v>0</v>
      </c>
    </row>
    <row r="1272" spans="1:53" x14ac:dyDescent="0.25">
      <c r="A1272" s="309">
        <f t="shared" si="19"/>
        <v>5928359</v>
      </c>
      <c r="B1272" s="1" t="s">
        <v>2639</v>
      </c>
      <c r="C1272" s="1">
        <v>1114727429</v>
      </c>
      <c r="D1272" s="1">
        <v>144105</v>
      </c>
      <c r="E1272" s="1">
        <v>4</v>
      </c>
      <c r="F1272" s="1">
        <v>1.1147274292682801E+18</v>
      </c>
      <c r="G1272" s="304">
        <v>44356</v>
      </c>
      <c r="H1272" s="304">
        <v>46537</v>
      </c>
      <c r="I1272" s="1">
        <v>0</v>
      </c>
      <c r="J1272" s="1">
        <v>1</v>
      </c>
      <c r="K1272" s="1">
        <v>5</v>
      </c>
      <c r="L1272" s="1">
        <v>30</v>
      </c>
      <c r="M1272" s="1">
        <v>2</v>
      </c>
      <c r="N1272" s="305">
        <v>15.6</v>
      </c>
      <c r="O1272" s="305">
        <v>16765</v>
      </c>
      <c r="P1272" s="2">
        <v>7630000</v>
      </c>
      <c r="Q1272" s="2">
        <v>176621</v>
      </c>
      <c r="R1272" s="2">
        <v>7329033</v>
      </c>
      <c r="S1272" s="1">
        <v>0</v>
      </c>
      <c r="T1272" s="1">
        <v>0</v>
      </c>
      <c r="U1272" s="1">
        <v>0</v>
      </c>
      <c r="W1272" s="1">
        <v>0</v>
      </c>
      <c r="X1272" s="1">
        <v>0</v>
      </c>
      <c r="Y1272" s="1">
        <v>0</v>
      </c>
      <c r="AB1272" s="304">
        <v>44499</v>
      </c>
      <c r="AC1272" s="1">
        <v>1</v>
      </c>
      <c r="AD1272" s="1" t="s">
        <v>3016</v>
      </c>
      <c r="AE1272" s="1">
        <v>1</v>
      </c>
      <c r="AF1272" s="1">
        <v>30</v>
      </c>
      <c r="AG1272" s="1">
        <v>0</v>
      </c>
      <c r="AH1272" s="1" t="s">
        <v>1454</v>
      </c>
      <c r="AI1272" s="1" t="s">
        <v>1454</v>
      </c>
      <c r="AJ1272" s="1" t="s">
        <v>1454</v>
      </c>
      <c r="AK1272" s="1" t="s">
        <v>1454</v>
      </c>
      <c r="AL1272" s="1" t="s">
        <v>1454</v>
      </c>
      <c r="AM1272" s="1" t="s">
        <v>1454</v>
      </c>
      <c r="AN1272" s="1">
        <v>1</v>
      </c>
      <c r="AO1272" s="1">
        <v>1</v>
      </c>
      <c r="AP1272" s="1" t="s">
        <v>3086</v>
      </c>
      <c r="AQ1272" s="1" t="s">
        <v>1454</v>
      </c>
      <c r="AR1272" s="2">
        <v>1400674</v>
      </c>
      <c r="AS1272" s="1" t="s">
        <v>3034</v>
      </c>
      <c r="AT1272" s="1">
        <v>44356</v>
      </c>
      <c r="AU1272" s="1">
        <v>0</v>
      </c>
      <c r="AV1272" s="1">
        <v>0</v>
      </c>
      <c r="AW1272" s="1">
        <v>0</v>
      </c>
      <c r="AX1272" s="1" t="s">
        <v>1454</v>
      </c>
      <c r="AY1272" s="1">
        <v>900771349</v>
      </c>
      <c r="AZ1272" s="1" t="s">
        <v>3041</v>
      </c>
      <c r="BA1272" s="1">
        <v>0</v>
      </c>
    </row>
    <row r="1273" spans="1:53" x14ac:dyDescent="0.25">
      <c r="A1273" s="309">
        <f t="shared" si="19"/>
        <v>6377</v>
      </c>
      <c r="B1273" s="1" t="s">
        <v>2639</v>
      </c>
      <c r="C1273" s="1">
        <v>38642438</v>
      </c>
      <c r="D1273" s="1">
        <v>144105</v>
      </c>
      <c r="E1273" s="1">
        <v>4</v>
      </c>
      <c r="F1273" s="1">
        <v>3.86424381203886E+16</v>
      </c>
      <c r="G1273" s="304">
        <v>44153</v>
      </c>
      <c r="H1273" s="304">
        <v>44864</v>
      </c>
      <c r="I1273" s="1">
        <v>0</v>
      </c>
      <c r="J1273" s="1">
        <v>1</v>
      </c>
      <c r="K1273" s="1">
        <v>12</v>
      </c>
      <c r="L1273" s="1">
        <v>30</v>
      </c>
      <c r="M1273" s="1">
        <v>2</v>
      </c>
      <c r="N1273" s="305">
        <v>18</v>
      </c>
      <c r="O1273" s="305">
        <v>19562</v>
      </c>
      <c r="P1273" s="2">
        <v>1000000</v>
      </c>
      <c r="Q1273" s="2">
        <v>50214</v>
      </c>
      <c r="R1273" s="2">
        <v>546019</v>
      </c>
      <c r="S1273" s="1">
        <v>0</v>
      </c>
      <c r="T1273" s="1">
        <v>0</v>
      </c>
      <c r="U1273" s="1">
        <v>0</v>
      </c>
      <c r="W1273" s="1">
        <v>0</v>
      </c>
      <c r="X1273" s="1">
        <v>0</v>
      </c>
      <c r="Y1273" s="1">
        <v>0</v>
      </c>
      <c r="AB1273" s="304">
        <v>44499</v>
      </c>
      <c r="AC1273" s="1">
        <v>1</v>
      </c>
      <c r="AD1273" s="1" t="s">
        <v>3016</v>
      </c>
      <c r="AE1273" s="1">
        <v>1</v>
      </c>
      <c r="AF1273" s="1">
        <v>30</v>
      </c>
      <c r="AG1273" s="1">
        <v>0</v>
      </c>
      <c r="AH1273" s="1" t="s">
        <v>1454</v>
      </c>
      <c r="AI1273" s="1" t="s">
        <v>1454</v>
      </c>
      <c r="AJ1273" s="1" t="s">
        <v>1454</v>
      </c>
      <c r="AK1273" s="1" t="s">
        <v>1454</v>
      </c>
      <c r="AL1273" s="1" t="s">
        <v>1454</v>
      </c>
      <c r="AM1273" s="1" t="s">
        <v>1454</v>
      </c>
      <c r="AN1273" s="1">
        <v>1</v>
      </c>
      <c r="AO1273" s="1">
        <v>1</v>
      </c>
      <c r="AP1273" s="1" t="s">
        <v>3086</v>
      </c>
      <c r="AQ1273" s="1" t="s">
        <v>1454</v>
      </c>
      <c r="AR1273" s="2">
        <v>539642</v>
      </c>
      <c r="AS1273" s="1" t="s">
        <v>3021</v>
      </c>
      <c r="AT1273" s="1">
        <v>44153</v>
      </c>
      <c r="AU1273" s="1">
        <v>0</v>
      </c>
      <c r="AV1273" s="1">
        <v>0</v>
      </c>
      <c r="AW1273" s="1">
        <v>0</v>
      </c>
      <c r="AX1273" s="1" t="s">
        <v>1454</v>
      </c>
      <c r="AY1273" s="1">
        <v>900771349</v>
      </c>
      <c r="AZ1273" s="1" t="s">
        <v>3041</v>
      </c>
      <c r="BA1273" s="1">
        <v>0</v>
      </c>
    </row>
    <row r="1274" spans="1:53" x14ac:dyDescent="0.25">
      <c r="A1274" s="309">
        <f t="shared" si="19"/>
        <v>9177</v>
      </c>
      <c r="B1274" s="1" t="s">
        <v>2639</v>
      </c>
      <c r="C1274" s="1">
        <v>38642438</v>
      </c>
      <c r="D1274" s="1">
        <v>144105</v>
      </c>
      <c r="E1274" s="1">
        <v>4</v>
      </c>
      <c r="F1274" s="1">
        <v>3.8642438124687504E+16</v>
      </c>
      <c r="G1274" s="304">
        <v>43850</v>
      </c>
      <c r="H1274" s="304">
        <v>44408</v>
      </c>
      <c r="I1274" s="1">
        <v>0</v>
      </c>
      <c r="J1274" s="1">
        <v>1</v>
      </c>
      <c r="K1274" s="1">
        <v>9</v>
      </c>
      <c r="L1274" s="1">
        <v>30</v>
      </c>
      <c r="M1274" s="1">
        <v>2</v>
      </c>
      <c r="N1274" s="305">
        <v>21.6</v>
      </c>
      <c r="O1274" s="305">
        <v>23872</v>
      </c>
      <c r="P1274" s="2">
        <v>1500000</v>
      </c>
      <c r="Q1274" s="2">
        <v>98512</v>
      </c>
      <c r="R1274" s="2">
        <v>785787</v>
      </c>
      <c r="S1274" s="1">
        <v>0</v>
      </c>
      <c r="T1274" s="1">
        <v>0</v>
      </c>
      <c r="U1274" s="1">
        <v>0</v>
      </c>
      <c r="W1274" s="1">
        <v>0</v>
      </c>
      <c r="X1274" s="1">
        <v>0</v>
      </c>
      <c r="Y1274" s="1">
        <v>0</v>
      </c>
      <c r="AB1274" s="304">
        <v>44499</v>
      </c>
      <c r="AC1274" s="1">
        <v>1</v>
      </c>
      <c r="AD1274" s="1" t="s">
        <v>3016</v>
      </c>
      <c r="AE1274" s="1">
        <v>1</v>
      </c>
      <c r="AF1274" s="1">
        <v>30</v>
      </c>
      <c r="AG1274" s="1">
        <v>0</v>
      </c>
      <c r="AH1274" s="1" t="s">
        <v>1454</v>
      </c>
      <c r="AI1274" s="1" t="s">
        <v>1454</v>
      </c>
      <c r="AJ1274" s="1" t="s">
        <v>1454</v>
      </c>
      <c r="AK1274" s="1" t="s">
        <v>1454</v>
      </c>
      <c r="AL1274" s="1" t="s">
        <v>1454</v>
      </c>
      <c r="AM1274" s="1" t="s">
        <v>1454</v>
      </c>
      <c r="AN1274" s="1">
        <v>1</v>
      </c>
      <c r="AO1274" s="1">
        <v>1</v>
      </c>
      <c r="AP1274" s="1" t="s">
        <v>3086</v>
      </c>
      <c r="AQ1274" s="1" t="s">
        <v>1454</v>
      </c>
      <c r="AR1274" s="2">
        <v>776610</v>
      </c>
      <c r="AS1274" s="1" t="s">
        <v>3018</v>
      </c>
      <c r="AT1274" s="1">
        <v>43850</v>
      </c>
      <c r="AU1274" s="1">
        <v>0</v>
      </c>
      <c r="AV1274" s="1">
        <v>0</v>
      </c>
      <c r="AW1274" s="1">
        <v>0</v>
      </c>
      <c r="AX1274" s="1" t="s">
        <v>1454</v>
      </c>
      <c r="AY1274" s="1">
        <v>900771349</v>
      </c>
      <c r="AZ1274" s="1" t="s">
        <v>3041</v>
      </c>
      <c r="BA1274" s="1">
        <v>0</v>
      </c>
    </row>
    <row r="1275" spans="1:53" x14ac:dyDescent="0.25">
      <c r="A1275" s="309">
        <f t="shared" si="19"/>
        <v>998</v>
      </c>
      <c r="B1275" s="1" t="s">
        <v>2639</v>
      </c>
      <c r="C1275" s="1">
        <v>38642438</v>
      </c>
      <c r="D1275" s="1">
        <v>144105</v>
      </c>
      <c r="E1275" s="1">
        <v>4</v>
      </c>
      <c r="F1275" s="1">
        <v>3.8642438210489104E+16</v>
      </c>
      <c r="G1275" s="304">
        <v>44336</v>
      </c>
      <c r="H1275" s="304">
        <v>44530</v>
      </c>
      <c r="I1275" s="1">
        <v>0</v>
      </c>
      <c r="J1275" s="1">
        <v>1</v>
      </c>
      <c r="K1275" s="1">
        <v>5</v>
      </c>
      <c r="L1275" s="1">
        <v>30</v>
      </c>
      <c r="M1275" s="1">
        <v>2</v>
      </c>
      <c r="N1275" s="305">
        <v>9</v>
      </c>
      <c r="O1275" s="305">
        <v>9381</v>
      </c>
      <c r="P1275" s="2">
        <v>500000</v>
      </c>
      <c r="Q1275" s="2">
        <v>86274</v>
      </c>
      <c r="R1275" s="2">
        <v>85419</v>
      </c>
      <c r="S1275" s="1">
        <v>0</v>
      </c>
      <c r="T1275" s="1">
        <v>0</v>
      </c>
      <c r="U1275" s="1">
        <v>0</v>
      </c>
      <c r="W1275" s="1">
        <v>0</v>
      </c>
      <c r="X1275" s="1">
        <v>0</v>
      </c>
      <c r="Y1275" s="1">
        <v>0</v>
      </c>
      <c r="AB1275" s="304">
        <v>44499</v>
      </c>
      <c r="AC1275" s="1">
        <v>1</v>
      </c>
      <c r="AD1275" s="1" t="s">
        <v>3016</v>
      </c>
      <c r="AE1275" s="1">
        <v>1</v>
      </c>
      <c r="AF1275" s="1">
        <v>30</v>
      </c>
      <c r="AG1275" s="1">
        <v>0</v>
      </c>
      <c r="AH1275" s="1" t="s">
        <v>1454</v>
      </c>
      <c r="AI1275" s="1" t="s">
        <v>1454</v>
      </c>
      <c r="AJ1275" s="1" t="s">
        <v>1454</v>
      </c>
      <c r="AK1275" s="1" t="s">
        <v>1454</v>
      </c>
      <c r="AL1275" s="1" t="s">
        <v>1454</v>
      </c>
      <c r="AM1275" s="1" t="s">
        <v>1454</v>
      </c>
      <c r="AN1275" s="1">
        <v>1</v>
      </c>
      <c r="AO1275" s="1">
        <v>1</v>
      </c>
      <c r="AP1275" s="1" t="s">
        <v>3086</v>
      </c>
      <c r="AQ1275" s="1" t="s">
        <v>1454</v>
      </c>
      <c r="AR1275" s="2">
        <v>84421</v>
      </c>
      <c r="AS1275" s="1" t="s">
        <v>3094</v>
      </c>
      <c r="AT1275" s="1">
        <v>44336</v>
      </c>
      <c r="AU1275" s="1">
        <v>0</v>
      </c>
      <c r="AV1275" s="1">
        <v>0</v>
      </c>
      <c r="AW1275" s="1">
        <v>0</v>
      </c>
      <c r="AX1275" s="1" t="s">
        <v>1454</v>
      </c>
      <c r="AY1275" s="1">
        <v>900771349</v>
      </c>
      <c r="AZ1275" s="1" t="s">
        <v>3041</v>
      </c>
      <c r="BA1275" s="1">
        <v>0</v>
      </c>
    </row>
    <row r="1276" spans="1:53" x14ac:dyDescent="0.25">
      <c r="A1276" s="309">
        <f t="shared" si="19"/>
        <v>1047744</v>
      </c>
      <c r="B1276" s="1" t="s">
        <v>2639</v>
      </c>
      <c r="C1276" s="1">
        <v>1130600658</v>
      </c>
      <c r="D1276" s="1">
        <v>144105</v>
      </c>
      <c r="E1276" s="1">
        <v>4</v>
      </c>
      <c r="F1276" s="1">
        <v>1.13060065812038E+18</v>
      </c>
      <c r="G1276" s="304">
        <v>44057</v>
      </c>
      <c r="H1276" s="304">
        <v>46233</v>
      </c>
      <c r="I1276" s="1">
        <v>0</v>
      </c>
      <c r="J1276" s="1">
        <v>1</v>
      </c>
      <c r="K1276" s="1">
        <v>15</v>
      </c>
      <c r="L1276" s="1">
        <v>30</v>
      </c>
      <c r="M1276" s="1">
        <v>2</v>
      </c>
      <c r="N1276" s="305">
        <v>18</v>
      </c>
      <c r="O1276" s="305">
        <v>19562</v>
      </c>
      <c r="P1276" s="2">
        <v>2500000</v>
      </c>
      <c r="Q1276" s="2">
        <v>57427</v>
      </c>
      <c r="R1276" s="2">
        <v>2177031</v>
      </c>
      <c r="S1276" s="1">
        <v>0</v>
      </c>
      <c r="T1276" s="1">
        <v>0</v>
      </c>
      <c r="U1276" s="1">
        <v>0</v>
      </c>
      <c r="W1276" s="1">
        <v>0</v>
      </c>
      <c r="X1276" s="1">
        <v>0</v>
      </c>
      <c r="Y1276" s="1">
        <v>0</v>
      </c>
      <c r="AB1276" s="304">
        <v>44499</v>
      </c>
      <c r="AC1276" s="1">
        <v>1</v>
      </c>
      <c r="AD1276" s="1" t="s">
        <v>3016</v>
      </c>
      <c r="AE1276" s="1">
        <v>1</v>
      </c>
      <c r="AF1276" s="1">
        <v>30</v>
      </c>
      <c r="AG1276" s="1">
        <v>0</v>
      </c>
      <c r="AH1276" s="1" t="s">
        <v>1454</v>
      </c>
      <c r="AI1276" s="1" t="s">
        <v>1454</v>
      </c>
      <c r="AJ1276" s="1" t="s">
        <v>1454</v>
      </c>
      <c r="AK1276" s="1" t="s">
        <v>1454</v>
      </c>
      <c r="AL1276" s="1" t="s">
        <v>1454</v>
      </c>
      <c r="AM1276" s="1" t="s">
        <v>1454</v>
      </c>
      <c r="AN1276" s="1">
        <v>1</v>
      </c>
      <c r="AO1276" s="1">
        <v>1</v>
      </c>
      <c r="AP1276" s="1" t="s">
        <v>3086</v>
      </c>
      <c r="AQ1276" s="1" t="s">
        <v>1454</v>
      </c>
      <c r="AR1276" s="2">
        <v>1129287</v>
      </c>
      <c r="AS1276" s="1" t="s">
        <v>3021</v>
      </c>
      <c r="AT1276" s="1">
        <v>44057</v>
      </c>
      <c r="AU1276" s="1">
        <v>0</v>
      </c>
      <c r="AV1276" s="1">
        <v>0</v>
      </c>
      <c r="AW1276" s="1">
        <v>0</v>
      </c>
      <c r="AX1276" s="1" t="s">
        <v>1454</v>
      </c>
      <c r="AY1276" s="1" t="s">
        <v>1454</v>
      </c>
      <c r="AZ1276" s="1">
        <v>0</v>
      </c>
      <c r="BA1276" s="1">
        <v>0</v>
      </c>
    </row>
    <row r="1277" spans="1:53" x14ac:dyDescent="0.25">
      <c r="A1277" s="309">
        <f t="shared" si="19"/>
        <v>1939070</v>
      </c>
      <c r="B1277" s="1" t="s">
        <v>2639</v>
      </c>
      <c r="C1277" s="1">
        <v>29672872</v>
      </c>
      <c r="D1277" s="1">
        <v>144205</v>
      </c>
      <c r="E1277" s="1">
        <v>4</v>
      </c>
      <c r="F1277" s="1">
        <v>2.96728721049836E+16</v>
      </c>
      <c r="G1277" s="304">
        <v>43553</v>
      </c>
      <c r="H1277" s="304">
        <v>44985</v>
      </c>
      <c r="I1277" s="1">
        <v>0</v>
      </c>
      <c r="J1277" s="1">
        <v>1</v>
      </c>
      <c r="K1277" s="1">
        <v>32</v>
      </c>
      <c r="L1277" s="1">
        <v>30</v>
      </c>
      <c r="M1277" s="1">
        <v>2</v>
      </c>
      <c r="N1277" s="305">
        <v>19.2</v>
      </c>
      <c r="O1277" s="305">
        <v>20983</v>
      </c>
      <c r="P1277" s="2">
        <v>4804769</v>
      </c>
      <c r="Q1277" s="2">
        <v>147010</v>
      </c>
      <c r="R1277" s="2">
        <v>1939070</v>
      </c>
      <c r="S1277" s="1">
        <v>29065</v>
      </c>
      <c r="T1277" s="1">
        <v>0</v>
      </c>
      <c r="U1277" s="1">
        <v>0</v>
      </c>
      <c r="W1277" s="1">
        <v>0</v>
      </c>
      <c r="X1277" s="1">
        <v>0</v>
      </c>
      <c r="Y1277" s="1">
        <v>0</v>
      </c>
      <c r="AB1277" s="304">
        <v>44475</v>
      </c>
      <c r="AC1277" s="1">
        <v>1</v>
      </c>
      <c r="AD1277" s="1" t="s">
        <v>3016</v>
      </c>
      <c r="AE1277" s="1">
        <v>1</v>
      </c>
      <c r="AF1277" s="1">
        <v>30</v>
      </c>
      <c r="AG1277" s="1">
        <v>0</v>
      </c>
      <c r="AH1277" s="1" t="s">
        <v>1454</v>
      </c>
      <c r="AI1277" s="1" t="s">
        <v>1454</v>
      </c>
      <c r="AJ1277" s="1" t="s">
        <v>1454</v>
      </c>
      <c r="AK1277" s="1" t="s">
        <v>1454</v>
      </c>
      <c r="AL1277" s="1" t="s">
        <v>1454</v>
      </c>
      <c r="AM1277" s="1" t="s">
        <v>1454</v>
      </c>
      <c r="AN1277" s="1">
        <v>1</v>
      </c>
      <c r="AO1277" s="1">
        <v>1</v>
      </c>
      <c r="AP1277" s="1" t="s">
        <v>3086</v>
      </c>
      <c r="AQ1277" s="1" t="s">
        <v>1454</v>
      </c>
      <c r="AR1277" s="2">
        <v>0</v>
      </c>
      <c r="AS1277" s="1" t="s">
        <v>3017</v>
      </c>
      <c r="AT1277" s="1">
        <v>43564</v>
      </c>
      <c r="AU1277" s="1">
        <v>0</v>
      </c>
      <c r="AV1277" s="1">
        <v>0</v>
      </c>
      <c r="AW1277" s="1">
        <v>0</v>
      </c>
      <c r="AX1277" s="1" t="s">
        <v>1454</v>
      </c>
      <c r="AY1277" s="1">
        <v>1</v>
      </c>
      <c r="AZ1277" s="1" t="s">
        <v>3089</v>
      </c>
      <c r="BA1277" s="1">
        <v>0</v>
      </c>
    </row>
    <row r="1278" spans="1:53" x14ac:dyDescent="0.25">
      <c r="A1278" s="309">
        <f t="shared" si="19"/>
        <v>1109938</v>
      </c>
      <c r="B1278" s="1" t="s">
        <v>2639</v>
      </c>
      <c r="C1278" s="1">
        <v>1144138949</v>
      </c>
      <c r="D1278" s="1">
        <v>144225</v>
      </c>
      <c r="E1278" s="1">
        <v>4</v>
      </c>
      <c r="F1278" s="1">
        <v>1.14413894910498E+18</v>
      </c>
      <c r="G1278" s="304">
        <v>43553</v>
      </c>
      <c r="H1278" s="304">
        <v>44377</v>
      </c>
      <c r="I1278" s="1">
        <v>510</v>
      </c>
      <c r="J1278" s="1">
        <v>1</v>
      </c>
      <c r="K1278" s="1">
        <v>9</v>
      </c>
      <c r="L1278" s="1">
        <v>30</v>
      </c>
      <c r="M1278" s="1">
        <v>2</v>
      </c>
      <c r="N1278" s="305">
        <v>18</v>
      </c>
      <c r="O1278" s="305">
        <v>19562</v>
      </c>
      <c r="P1278" s="2">
        <v>1539888</v>
      </c>
      <c r="Q1278" s="2">
        <v>70015</v>
      </c>
      <c r="R1278" s="2">
        <v>1109938</v>
      </c>
      <c r="S1278" s="1">
        <v>29773</v>
      </c>
      <c r="T1278" s="1">
        <v>0</v>
      </c>
      <c r="U1278" s="1">
        <v>0</v>
      </c>
      <c r="W1278" s="1">
        <v>1109938</v>
      </c>
      <c r="X1278" s="1">
        <v>29773</v>
      </c>
      <c r="Y1278" s="1">
        <v>100969</v>
      </c>
      <c r="AB1278" s="304">
        <v>44103</v>
      </c>
      <c r="AC1278" s="1">
        <v>1</v>
      </c>
      <c r="AD1278" s="1" t="s">
        <v>3016</v>
      </c>
      <c r="AE1278" s="1">
        <v>1</v>
      </c>
      <c r="AF1278" s="1">
        <v>30</v>
      </c>
      <c r="AG1278" s="1">
        <v>1058038</v>
      </c>
      <c r="AH1278" s="1" t="s">
        <v>1454</v>
      </c>
      <c r="AI1278" s="1" t="s">
        <v>1454</v>
      </c>
      <c r="AJ1278" s="1" t="s">
        <v>1454</v>
      </c>
      <c r="AK1278" s="1" t="s">
        <v>1454</v>
      </c>
      <c r="AL1278" s="1" t="s">
        <v>1454</v>
      </c>
      <c r="AM1278" s="1" t="s">
        <v>1454</v>
      </c>
      <c r="AN1278" s="1">
        <v>1</v>
      </c>
      <c r="AO1278" s="1">
        <v>1</v>
      </c>
      <c r="AP1278" s="1" t="s">
        <v>3086</v>
      </c>
      <c r="AQ1278" s="1" t="s">
        <v>1454</v>
      </c>
      <c r="AR1278" s="2">
        <v>0</v>
      </c>
      <c r="AS1278" s="1" t="s">
        <v>3017</v>
      </c>
      <c r="AT1278" s="1">
        <v>43564</v>
      </c>
      <c r="AU1278" s="1">
        <v>0</v>
      </c>
      <c r="AV1278" s="1">
        <v>0</v>
      </c>
      <c r="AW1278" s="1">
        <v>0</v>
      </c>
      <c r="AX1278" s="1" t="s">
        <v>1454</v>
      </c>
      <c r="AY1278" s="1">
        <v>1</v>
      </c>
      <c r="AZ1278" s="1" t="s">
        <v>3089</v>
      </c>
      <c r="BA1278" s="1">
        <v>0</v>
      </c>
    </row>
    <row r="1279" spans="1:53" x14ac:dyDescent="0.25">
      <c r="A1279" s="309">
        <f t="shared" si="19"/>
        <v>4949948</v>
      </c>
      <c r="B1279" s="1" t="s">
        <v>2639</v>
      </c>
      <c r="C1279" s="1">
        <v>1144192474</v>
      </c>
      <c r="D1279" s="1">
        <v>144105</v>
      </c>
      <c r="E1279" s="1">
        <v>4</v>
      </c>
      <c r="F1279" s="1">
        <v>1.14419247421038E+18</v>
      </c>
      <c r="G1279" s="304">
        <v>44396</v>
      </c>
      <c r="H1279" s="304">
        <v>46233</v>
      </c>
      <c r="I1279" s="1">
        <v>0</v>
      </c>
      <c r="J1279" s="1">
        <v>1</v>
      </c>
      <c r="K1279" s="1">
        <v>3</v>
      </c>
      <c r="L1279" s="1">
        <v>30</v>
      </c>
      <c r="M1279" s="1">
        <v>2</v>
      </c>
      <c r="N1279" s="305">
        <v>15.6</v>
      </c>
      <c r="O1279" s="305">
        <v>16765</v>
      </c>
      <c r="P1279" s="2">
        <v>6500000</v>
      </c>
      <c r="Q1279" s="2">
        <v>167186</v>
      </c>
      <c r="R1279" s="2">
        <v>6297586</v>
      </c>
      <c r="S1279" s="1">
        <v>0</v>
      </c>
      <c r="T1279" s="1">
        <v>0</v>
      </c>
      <c r="U1279" s="1">
        <v>0</v>
      </c>
      <c r="W1279" s="1">
        <v>0</v>
      </c>
      <c r="X1279" s="1">
        <v>0</v>
      </c>
      <c r="Y1279" s="1">
        <v>0</v>
      </c>
      <c r="AB1279" s="304">
        <v>44499</v>
      </c>
      <c r="AC1279" s="1">
        <v>1</v>
      </c>
      <c r="AD1279" s="1" t="s">
        <v>3016</v>
      </c>
      <c r="AE1279" s="1">
        <v>1</v>
      </c>
      <c r="AF1279" s="1">
        <v>30</v>
      </c>
      <c r="AG1279" s="1">
        <v>0</v>
      </c>
      <c r="AH1279" s="1" t="s">
        <v>1454</v>
      </c>
      <c r="AI1279" s="1" t="s">
        <v>1454</v>
      </c>
      <c r="AJ1279" s="1" t="s">
        <v>1454</v>
      </c>
      <c r="AK1279" s="1" t="s">
        <v>1454</v>
      </c>
      <c r="AL1279" s="1" t="s">
        <v>1454</v>
      </c>
      <c r="AM1279" s="1" t="s">
        <v>1454</v>
      </c>
      <c r="AN1279" s="1">
        <v>1</v>
      </c>
      <c r="AO1279" s="1">
        <v>1</v>
      </c>
      <c r="AP1279" s="1" t="s">
        <v>3086</v>
      </c>
      <c r="AQ1279" s="1" t="s">
        <v>1454</v>
      </c>
      <c r="AR1279" s="2">
        <v>1347638</v>
      </c>
      <c r="AS1279" s="1" t="s">
        <v>3023</v>
      </c>
      <c r="AT1279" s="1">
        <v>44396</v>
      </c>
      <c r="AU1279" s="1">
        <v>0</v>
      </c>
      <c r="AV1279" s="1">
        <v>0</v>
      </c>
      <c r="AW1279" s="1">
        <v>0</v>
      </c>
      <c r="AX1279" s="1" t="s">
        <v>1454</v>
      </c>
      <c r="AY1279" s="1">
        <v>800087565</v>
      </c>
      <c r="AZ1279" s="1" t="s">
        <v>3088</v>
      </c>
      <c r="BA1279" s="1">
        <v>0</v>
      </c>
    </row>
    <row r="1280" spans="1:53" x14ac:dyDescent="0.25">
      <c r="A1280" s="309">
        <f t="shared" si="19"/>
        <v>462659</v>
      </c>
      <c r="B1280" s="1" t="s">
        <v>2639</v>
      </c>
      <c r="C1280" s="1">
        <v>1088975151</v>
      </c>
      <c r="D1280" s="1">
        <v>144105</v>
      </c>
      <c r="E1280" s="1">
        <v>4</v>
      </c>
      <c r="F1280" s="1">
        <v>1.08897515121038E+18</v>
      </c>
      <c r="G1280" s="304">
        <v>43887</v>
      </c>
      <c r="H1280" s="304">
        <v>44985</v>
      </c>
      <c r="I1280" s="1">
        <v>0</v>
      </c>
      <c r="J1280" s="1">
        <v>1</v>
      </c>
      <c r="K1280" s="1">
        <v>17</v>
      </c>
      <c r="L1280" s="1">
        <v>30</v>
      </c>
      <c r="M1280" s="1">
        <v>2</v>
      </c>
      <c r="N1280" s="305">
        <v>18</v>
      </c>
      <c r="O1280" s="305">
        <v>19562</v>
      </c>
      <c r="P1280" s="2">
        <v>3000000</v>
      </c>
      <c r="Q1280" s="2">
        <v>112545</v>
      </c>
      <c r="R1280" s="2">
        <v>1810292</v>
      </c>
      <c r="S1280" s="1">
        <v>0</v>
      </c>
      <c r="T1280" s="1">
        <v>0</v>
      </c>
      <c r="U1280" s="1">
        <v>0</v>
      </c>
      <c r="W1280" s="1">
        <v>0</v>
      </c>
      <c r="X1280" s="1">
        <v>0</v>
      </c>
      <c r="Y1280" s="1">
        <v>0</v>
      </c>
      <c r="AB1280" s="304">
        <v>44499</v>
      </c>
      <c r="AC1280" s="1">
        <v>1</v>
      </c>
      <c r="AD1280" s="1" t="s">
        <v>3016</v>
      </c>
      <c r="AE1280" s="1">
        <v>1</v>
      </c>
      <c r="AF1280" s="1">
        <v>30</v>
      </c>
      <c r="AG1280" s="1">
        <v>0</v>
      </c>
      <c r="AH1280" s="1" t="s">
        <v>1454</v>
      </c>
      <c r="AI1280" s="1" t="s">
        <v>1454</v>
      </c>
      <c r="AJ1280" s="1" t="s">
        <v>1454</v>
      </c>
      <c r="AK1280" s="1" t="s">
        <v>1454</v>
      </c>
      <c r="AL1280" s="1" t="s">
        <v>1454</v>
      </c>
      <c r="AM1280" s="1" t="s">
        <v>1454</v>
      </c>
      <c r="AN1280" s="1">
        <v>1</v>
      </c>
      <c r="AO1280" s="1">
        <v>1</v>
      </c>
      <c r="AP1280" s="1" t="s">
        <v>3086</v>
      </c>
      <c r="AQ1280" s="1" t="s">
        <v>1454</v>
      </c>
      <c r="AR1280" s="2">
        <v>1347633</v>
      </c>
      <c r="AS1280" s="1" t="s">
        <v>3023</v>
      </c>
      <c r="AT1280" s="1">
        <v>43887</v>
      </c>
      <c r="AU1280" s="1">
        <v>0</v>
      </c>
      <c r="AV1280" s="1">
        <v>0</v>
      </c>
      <c r="AW1280" s="1">
        <v>0</v>
      </c>
      <c r="AX1280" s="1" t="s">
        <v>1454</v>
      </c>
      <c r="AY1280" s="1" t="s">
        <v>1454</v>
      </c>
      <c r="AZ1280" s="1">
        <v>0</v>
      </c>
      <c r="BA1280" s="1">
        <v>0</v>
      </c>
    </row>
    <row r="1281" spans="1:53" x14ac:dyDescent="0.25">
      <c r="A1281" s="309">
        <f t="shared" si="19"/>
        <v>9008873</v>
      </c>
      <c r="B1281" s="1" t="s">
        <v>2639</v>
      </c>
      <c r="C1281" s="1">
        <v>1144027160</v>
      </c>
      <c r="D1281" s="1">
        <v>144105</v>
      </c>
      <c r="E1281" s="1">
        <v>4</v>
      </c>
      <c r="F1281" s="1">
        <v>1.14402716012038E+18</v>
      </c>
      <c r="G1281" s="304">
        <v>44412</v>
      </c>
      <c r="H1281" s="304">
        <v>46598</v>
      </c>
      <c r="I1281" s="1">
        <v>0</v>
      </c>
      <c r="J1281" s="1">
        <v>1</v>
      </c>
      <c r="K1281" s="1">
        <v>3</v>
      </c>
      <c r="L1281" s="1">
        <v>30</v>
      </c>
      <c r="M1281" s="1">
        <v>2</v>
      </c>
      <c r="N1281" s="305">
        <v>15.6</v>
      </c>
      <c r="O1281" s="305">
        <v>16765</v>
      </c>
      <c r="P1281" s="2">
        <v>10000000</v>
      </c>
      <c r="Q1281" s="2">
        <v>218021</v>
      </c>
      <c r="R1281" s="2">
        <v>9747559</v>
      </c>
      <c r="S1281" s="1">
        <v>0</v>
      </c>
      <c r="T1281" s="1">
        <v>0</v>
      </c>
      <c r="U1281" s="1">
        <v>0</v>
      </c>
      <c r="W1281" s="1">
        <v>0</v>
      </c>
      <c r="X1281" s="1">
        <v>0</v>
      </c>
      <c r="Y1281" s="1">
        <v>0</v>
      </c>
      <c r="AB1281" s="304">
        <v>44499</v>
      </c>
      <c r="AC1281" s="1">
        <v>1</v>
      </c>
      <c r="AD1281" s="1" t="s">
        <v>3016</v>
      </c>
      <c r="AE1281" s="1">
        <v>1</v>
      </c>
      <c r="AF1281" s="1">
        <v>30</v>
      </c>
      <c r="AG1281" s="1">
        <v>0</v>
      </c>
      <c r="AH1281" s="1" t="s">
        <v>1454</v>
      </c>
      <c r="AI1281" s="1" t="s">
        <v>1454</v>
      </c>
      <c r="AJ1281" s="1" t="s">
        <v>1454</v>
      </c>
      <c r="AK1281" s="1" t="s">
        <v>1454</v>
      </c>
      <c r="AL1281" s="1" t="s">
        <v>1454</v>
      </c>
      <c r="AM1281" s="1" t="s">
        <v>1454</v>
      </c>
      <c r="AN1281" s="1">
        <v>1</v>
      </c>
      <c r="AO1281" s="1">
        <v>1</v>
      </c>
      <c r="AP1281" s="1" t="s">
        <v>3086</v>
      </c>
      <c r="AQ1281" s="1" t="s">
        <v>1454</v>
      </c>
      <c r="AR1281" s="2">
        <v>738686</v>
      </c>
      <c r="AS1281" s="1" t="s">
        <v>3021</v>
      </c>
      <c r="AT1281" s="1">
        <v>44412</v>
      </c>
      <c r="AU1281" s="1">
        <v>0</v>
      </c>
      <c r="AV1281" s="1">
        <v>0</v>
      </c>
      <c r="AW1281" s="1">
        <v>0</v>
      </c>
      <c r="AX1281" s="1" t="s">
        <v>1454</v>
      </c>
      <c r="AY1281" s="1">
        <v>900771349</v>
      </c>
      <c r="AZ1281" s="1" t="s">
        <v>3041</v>
      </c>
      <c r="BA1281" s="1">
        <v>0</v>
      </c>
    </row>
    <row r="1282" spans="1:53" x14ac:dyDescent="0.25">
      <c r="A1282" s="309">
        <f t="shared" ref="A1282:A1345" si="20">IF(+R1282&gt;AR1282,R1282-AR1282,0)</f>
        <v>926754</v>
      </c>
      <c r="B1282" s="1" t="s">
        <v>2639</v>
      </c>
      <c r="C1282" s="1">
        <v>1107087827</v>
      </c>
      <c r="D1282" s="1">
        <v>144105</v>
      </c>
      <c r="E1282" s="1">
        <v>4</v>
      </c>
      <c r="F1282" s="1">
        <v>1.1070878271246799E+18</v>
      </c>
      <c r="G1282" s="304">
        <v>44414</v>
      </c>
      <c r="H1282" s="304">
        <v>45137</v>
      </c>
      <c r="I1282" s="1">
        <v>0</v>
      </c>
      <c r="J1282" s="1">
        <v>1</v>
      </c>
      <c r="K1282" s="1">
        <v>3</v>
      </c>
      <c r="L1282" s="1">
        <v>30</v>
      </c>
      <c r="M1282" s="1">
        <v>2</v>
      </c>
      <c r="N1282" s="305">
        <v>19.2</v>
      </c>
      <c r="O1282" s="305">
        <v>20983</v>
      </c>
      <c r="P1282" s="2">
        <v>1860000</v>
      </c>
      <c r="Q1282" s="2">
        <v>94485</v>
      </c>
      <c r="R1282" s="2">
        <v>1665440</v>
      </c>
      <c r="S1282" s="1">
        <v>0</v>
      </c>
      <c r="T1282" s="1">
        <v>0</v>
      </c>
      <c r="U1282" s="1">
        <v>0</v>
      </c>
      <c r="W1282" s="1">
        <v>0</v>
      </c>
      <c r="X1282" s="1">
        <v>0</v>
      </c>
      <c r="Y1282" s="1">
        <v>0</v>
      </c>
      <c r="AB1282" s="304">
        <v>44499</v>
      </c>
      <c r="AC1282" s="1">
        <v>1</v>
      </c>
      <c r="AD1282" s="1" t="s">
        <v>3016</v>
      </c>
      <c r="AE1282" s="1">
        <v>1</v>
      </c>
      <c r="AF1282" s="1">
        <v>30</v>
      </c>
      <c r="AG1282" s="1">
        <v>0</v>
      </c>
      <c r="AH1282" s="1" t="s">
        <v>1454</v>
      </c>
      <c r="AI1282" s="1" t="s">
        <v>1454</v>
      </c>
      <c r="AJ1282" s="1" t="s">
        <v>1454</v>
      </c>
      <c r="AK1282" s="1" t="s">
        <v>1454</v>
      </c>
      <c r="AL1282" s="1" t="s">
        <v>1454</v>
      </c>
      <c r="AM1282" s="1" t="s">
        <v>1454</v>
      </c>
      <c r="AN1282" s="1">
        <v>1</v>
      </c>
      <c r="AO1282" s="1">
        <v>1</v>
      </c>
      <c r="AP1282" s="1" t="s">
        <v>3086</v>
      </c>
      <c r="AQ1282" s="1" t="s">
        <v>1454</v>
      </c>
      <c r="AR1282" s="2">
        <v>738686</v>
      </c>
      <c r="AS1282" s="1" t="s">
        <v>3018</v>
      </c>
      <c r="AT1282" s="1">
        <v>44414</v>
      </c>
      <c r="AU1282" s="1">
        <v>0</v>
      </c>
      <c r="AV1282" s="1">
        <v>0</v>
      </c>
      <c r="AW1282" s="1">
        <v>0</v>
      </c>
      <c r="AX1282" s="1" t="s">
        <v>1454</v>
      </c>
      <c r="AY1282" s="1">
        <v>900771349</v>
      </c>
      <c r="AZ1282" s="1" t="s">
        <v>3041</v>
      </c>
      <c r="BA1282" s="1">
        <v>0</v>
      </c>
    </row>
    <row r="1283" spans="1:53" x14ac:dyDescent="0.25">
      <c r="A1283" s="309">
        <f t="shared" si="20"/>
        <v>5999820</v>
      </c>
      <c r="B1283" s="1" t="s">
        <v>2639</v>
      </c>
      <c r="C1283" s="1">
        <v>1144073709</v>
      </c>
      <c r="D1283" s="1">
        <v>144105</v>
      </c>
      <c r="E1283" s="1">
        <v>4</v>
      </c>
      <c r="F1283" s="1">
        <v>1.14407370912038E+18</v>
      </c>
      <c r="G1283" s="304">
        <v>44280</v>
      </c>
      <c r="H1283" s="304">
        <v>45746</v>
      </c>
      <c r="I1283" s="1">
        <v>0</v>
      </c>
      <c r="J1283" s="1">
        <v>1</v>
      </c>
      <c r="K1283" s="1">
        <v>7</v>
      </c>
      <c r="L1283" s="1">
        <v>30</v>
      </c>
      <c r="M1283" s="1">
        <v>2</v>
      </c>
      <c r="N1283" s="305">
        <v>15.6</v>
      </c>
      <c r="O1283" s="305">
        <v>16765</v>
      </c>
      <c r="P1283" s="2">
        <v>7500000</v>
      </c>
      <c r="Q1283" s="2">
        <v>213321</v>
      </c>
      <c r="R1283" s="2">
        <v>6683005</v>
      </c>
      <c r="S1283" s="1">
        <v>0</v>
      </c>
      <c r="T1283" s="1">
        <v>0</v>
      </c>
      <c r="U1283" s="1">
        <v>0</v>
      </c>
      <c r="W1283" s="1">
        <v>0</v>
      </c>
      <c r="X1283" s="1">
        <v>0</v>
      </c>
      <c r="Y1283" s="1">
        <v>0</v>
      </c>
      <c r="AB1283" s="304">
        <v>44499</v>
      </c>
      <c r="AC1283" s="1">
        <v>1</v>
      </c>
      <c r="AD1283" s="1" t="s">
        <v>3016</v>
      </c>
      <c r="AE1283" s="1">
        <v>1</v>
      </c>
      <c r="AF1283" s="1">
        <v>30</v>
      </c>
      <c r="AG1283" s="1">
        <v>0</v>
      </c>
      <c r="AH1283" s="1" t="s">
        <v>1454</v>
      </c>
      <c r="AI1283" s="1" t="s">
        <v>1454</v>
      </c>
      <c r="AJ1283" s="1" t="s">
        <v>1454</v>
      </c>
      <c r="AK1283" s="1" t="s">
        <v>1454</v>
      </c>
      <c r="AL1283" s="1" t="s">
        <v>1454</v>
      </c>
      <c r="AM1283" s="1" t="s">
        <v>1454</v>
      </c>
      <c r="AN1283" s="1">
        <v>1</v>
      </c>
      <c r="AO1283" s="1">
        <v>1</v>
      </c>
      <c r="AP1283" s="1" t="s">
        <v>3086</v>
      </c>
      <c r="AQ1283" s="1" t="s">
        <v>1454</v>
      </c>
      <c r="AR1283" s="2">
        <v>683185</v>
      </c>
      <c r="AS1283" s="1" t="s">
        <v>3021</v>
      </c>
      <c r="AT1283" s="1">
        <v>44280</v>
      </c>
      <c r="AU1283" s="1">
        <v>0</v>
      </c>
      <c r="AV1283" s="1">
        <v>0</v>
      </c>
      <c r="AW1283" s="1">
        <v>0</v>
      </c>
      <c r="AX1283" s="1" t="s">
        <v>1454</v>
      </c>
      <c r="AY1283" s="1">
        <v>0</v>
      </c>
      <c r="AZ1283" s="1" t="s">
        <v>3087</v>
      </c>
      <c r="BA1283" s="1">
        <v>0</v>
      </c>
    </row>
    <row r="1284" spans="1:53" x14ac:dyDescent="0.25">
      <c r="A1284" s="309">
        <f t="shared" si="20"/>
        <v>4564738</v>
      </c>
      <c r="B1284" s="1" t="s">
        <v>2639</v>
      </c>
      <c r="C1284" s="1">
        <v>1107077053</v>
      </c>
      <c r="D1284" s="1">
        <v>144105</v>
      </c>
      <c r="E1284" s="1">
        <v>4</v>
      </c>
      <c r="F1284" s="1">
        <v>1.10707705312038E+18</v>
      </c>
      <c r="G1284" s="304">
        <v>44252</v>
      </c>
      <c r="H1284" s="304">
        <v>45716</v>
      </c>
      <c r="I1284" s="1">
        <v>0</v>
      </c>
      <c r="J1284" s="1">
        <v>1</v>
      </c>
      <c r="K1284" s="1">
        <v>8</v>
      </c>
      <c r="L1284" s="1">
        <v>30</v>
      </c>
      <c r="M1284" s="1">
        <v>2</v>
      </c>
      <c r="N1284" s="305">
        <v>15.6</v>
      </c>
      <c r="O1284" s="305">
        <v>16765</v>
      </c>
      <c r="P1284" s="2">
        <v>6000000</v>
      </c>
      <c r="Q1284" s="2">
        <v>170657</v>
      </c>
      <c r="R1284" s="2">
        <v>5247923</v>
      </c>
      <c r="S1284" s="1">
        <v>0</v>
      </c>
      <c r="T1284" s="1">
        <v>0</v>
      </c>
      <c r="U1284" s="1">
        <v>0</v>
      </c>
      <c r="W1284" s="1">
        <v>0</v>
      </c>
      <c r="X1284" s="1">
        <v>0</v>
      </c>
      <c r="Y1284" s="1">
        <v>0</v>
      </c>
      <c r="AB1284" s="304">
        <v>44499</v>
      </c>
      <c r="AC1284" s="1">
        <v>1</v>
      </c>
      <c r="AD1284" s="1" t="s">
        <v>3016</v>
      </c>
      <c r="AE1284" s="1">
        <v>1</v>
      </c>
      <c r="AF1284" s="1">
        <v>30</v>
      </c>
      <c r="AG1284" s="1">
        <v>0</v>
      </c>
      <c r="AH1284" s="1" t="s">
        <v>1454</v>
      </c>
      <c r="AI1284" s="1" t="s">
        <v>1454</v>
      </c>
      <c r="AJ1284" s="1" t="s">
        <v>1454</v>
      </c>
      <c r="AK1284" s="1" t="s">
        <v>1454</v>
      </c>
      <c r="AL1284" s="1" t="s">
        <v>1454</v>
      </c>
      <c r="AM1284" s="1" t="s">
        <v>1454</v>
      </c>
      <c r="AN1284" s="1">
        <v>1</v>
      </c>
      <c r="AO1284" s="1">
        <v>1</v>
      </c>
      <c r="AP1284" s="1" t="s">
        <v>3086</v>
      </c>
      <c r="AQ1284" s="1" t="s">
        <v>1454</v>
      </c>
      <c r="AR1284" s="2">
        <v>683185</v>
      </c>
      <c r="AS1284" s="1" t="s">
        <v>3021</v>
      </c>
      <c r="AT1284" s="1">
        <v>44252</v>
      </c>
      <c r="AU1284" s="1">
        <v>0</v>
      </c>
      <c r="AV1284" s="1">
        <v>0</v>
      </c>
      <c r="AW1284" s="1">
        <v>0</v>
      </c>
      <c r="AX1284" s="1" t="s">
        <v>1454</v>
      </c>
      <c r="AY1284" s="1">
        <v>0</v>
      </c>
      <c r="AZ1284" s="1" t="s">
        <v>3087</v>
      </c>
      <c r="BA1284" s="1">
        <v>0</v>
      </c>
    </row>
    <row r="1285" spans="1:53" x14ac:dyDescent="0.25">
      <c r="A1285" s="309">
        <f t="shared" si="20"/>
        <v>0</v>
      </c>
      <c r="B1285" s="1" t="s">
        <v>2639</v>
      </c>
      <c r="C1285" s="1">
        <v>66828297</v>
      </c>
      <c r="D1285" s="1">
        <v>144105</v>
      </c>
      <c r="E1285" s="1">
        <v>4</v>
      </c>
      <c r="F1285" s="1">
        <v>6.68282971246886E+16</v>
      </c>
      <c r="G1285" s="304">
        <v>44155</v>
      </c>
      <c r="H1285" s="304">
        <v>44742</v>
      </c>
      <c r="I1285" s="1">
        <v>0</v>
      </c>
      <c r="J1285" s="1">
        <v>1</v>
      </c>
      <c r="K1285" s="1">
        <v>12</v>
      </c>
      <c r="L1285" s="1">
        <v>30</v>
      </c>
      <c r="M1285" s="1">
        <v>2</v>
      </c>
      <c r="N1285" s="305">
        <v>21.6</v>
      </c>
      <c r="O1285" s="305">
        <v>23872</v>
      </c>
      <c r="P1285" s="2">
        <v>1000000</v>
      </c>
      <c r="Q1285" s="2">
        <v>60275</v>
      </c>
      <c r="R1285" s="2">
        <v>444412</v>
      </c>
      <c r="S1285" s="1">
        <v>0</v>
      </c>
      <c r="T1285" s="1">
        <v>0</v>
      </c>
      <c r="U1285" s="1">
        <v>0</v>
      </c>
      <c r="W1285" s="1">
        <v>0</v>
      </c>
      <c r="X1285" s="1">
        <v>0</v>
      </c>
      <c r="Y1285" s="1">
        <v>0</v>
      </c>
      <c r="AB1285" s="304">
        <v>44499</v>
      </c>
      <c r="AC1285" s="1">
        <v>1</v>
      </c>
      <c r="AD1285" s="1" t="s">
        <v>3016</v>
      </c>
      <c r="AE1285" s="1">
        <v>1</v>
      </c>
      <c r="AF1285" s="1">
        <v>30</v>
      </c>
      <c r="AG1285" s="1">
        <v>0</v>
      </c>
      <c r="AH1285" s="1" t="s">
        <v>1454</v>
      </c>
      <c r="AI1285" s="1" t="s">
        <v>1454</v>
      </c>
      <c r="AJ1285" s="1" t="s">
        <v>1454</v>
      </c>
      <c r="AK1285" s="1" t="s">
        <v>1454</v>
      </c>
      <c r="AL1285" s="1" t="s">
        <v>1454</v>
      </c>
      <c r="AM1285" s="1" t="s">
        <v>1454</v>
      </c>
      <c r="AN1285" s="1">
        <v>1</v>
      </c>
      <c r="AO1285" s="1">
        <v>1</v>
      </c>
      <c r="AP1285" s="1" t="s">
        <v>3086</v>
      </c>
      <c r="AQ1285" s="1" t="s">
        <v>1454</v>
      </c>
      <c r="AR1285" s="2">
        <v>1559795</v>
      </c>
      <c r="AS1285" s="1" t="s">
        <v>3018</v>
      </c>
      <c r="AT1285" s="1">
        <v>44154</v>
      </c>
      <c r="AU1285" s="1">
        <v>0</v>
      </c>
      <c r="AV1285" s="1">
        <v>0</v>
      </c>
      <c r="AW1285" s="1">
        <v>0</v>
      </c>
      <c r="AX1285" s="1" t="s">
        <v>1454</v>
      </c>
      <c r="AY1285" s="1" t="s">
        <v>1454</v>
      </c>
      <c r="AZ1285" s="1">
        <v>0</v>
      </c>
      <c r="BA1285" s="1">
        <v>0</v>
      </c>
    </row>
    <row r="1286" spans="1:53" x14ac:dyDescent="0.25">
      <c r="A1286" s="309">
        <f t="shared" si="20"/>
        <v>2164701</v>
      </c>
      <c r="B1286" s="1" t="s">
        <v>2639</v>
      </c>
      <c r="C1286" s="1">
        <v>66908508</v>
      </c>
      <c r="D1286" s="1">
        <v>144220</v>
      </c>
      <c r="E1286" s="1">
        <v>4</v>
      </c>
      <c r="F1286" s="1">
        <v>6.6908508104988E+16</v>
      </c>
      <c r="G1286" s="304">
        <v>44074</v>
      </c>
      <c r="H1286" s="304">
        <v>45503</v>
      </c>
      <c r="I1286" s="1">
        <v>180</v>
      </c>
      <c r="J1286" s="1">
        <v>1</v>
      </c>
      <c r="K1286" s="1">
        <v>7</v>
      </c>
      <c r="L1286" s="1">
        <v>30</v>
      </c>
      <c r="M1286" s="1">
        <v>2</v>
      </c>
      <c r="N1286" s="305">
        <v>16.8</v>
      </c>
      <c r="O1286" s="305">
        <v>18156</v>
      </c>
      <c r="P1286" s="2">
        <v>2446265</v>
      </c>
      <c r="Q1286" s="2">
        <v>72145</v>
      </c>
      <c r="R1286" s="2">
        <v>2164701</v>
      </c>
      <c r="S1286" s="1">
        <v>59275</v>
      </c>
      <c r="T1286" s="1">
        <v>0</v>
      </c>
      <c r="U1286" s="1">
        <v>0</v>
      </c>
      <c r="W1286" s="1">
        <v>432940</v>
      </c>
      <c r="X1286" s="1">
        <v>59275</v>
      </c>
      <c r="Y1286" s="1">
        <v>111468</v>
      </c>
      <c r="AB1286" s="304">
        <v>44499</v>
      </c>
      <c r="AC1286" s="1">
        <v>1</v>
      </c>
      <c r="AD1286" s="1" t="s">
        <v>3016</v>
      </c>
      <c r="AE1286" s="1">
        <v>1</v>
      </c>
      <c r="AF1286" s="1">
        <v>30</v>
      </c>
      <c r="AG1286" s="1">
        <v>238967</v>
      </c>
      <c r="AH1286" s="1" t="s">
        <v>1454</v>
      </c>
      <c r="AI1286" s="1" t="s">
        <v>1454</v>
      </c>
      <c r="AJ1286" s="1" t="s">
        <v>1454</v>
      </c>
      <c r="AK1286" s="1" t="s">
        <v>1454</v>
      </c>
      <c r="AL1286" s="1" t="s">
        <v>1454</v>
      </c>
      <c r="AM1286" s="1" t="s">
        <v>1454</v>
      </c>
      <c r="AN1286" s="1">
        <v>1</v>
      </c>
      <c r="AO1286" s="1">
        <v>1</v>
      </c>
      <c r="AP1286" s="1" t="s">
        <v>3086</v>
      </c>
      <c r="AQ1286" s="1" t="s">
        <v>1454</v>
      </c>
      <c r="AR1286" s="2">
        <v>0</v>
      </c>
      <c r="AS1286" s="1" t="s">
        <v>3017</v>
      </c>
      <c r="AT1286" s="1">
        <v>44081</v>
      </c>
      <c r="AU1286" s="1">
        <v>0</v>
      </c>
      <c r="AV1286" s="1">
        <v>0</v>
      </c>
      <c r="AW1286" s="1">
        <v>0</v>
      </c>
      <c r="AX1286" s="1" t="s">
        <v>1454</v>
      </c>
      <c r="AY1286" s="1">
        <v>1</v>
      </c>
      <c r="AZ1286" s="1" t="s">
        <v>3089</v>
      </c>
      <c r="BA1286" s="1">
        <v>0</v>
      </c>
    </row>
    <row r="1287" spans="1:53" x14ac:dyDescent="0.25">
      <c r="A1287" s="309">
        <f t="shared" si="20"/>
        <v>2723047</v>
      </c>
      <c r="B1287" s="1" t="s">
        <v>2639</v>
      </c>
      <c r="C1287" s="1">
        <v>1151944052</v>
      </c>
      <c r="D1287" s="1">
        <v>144205</v>
      </c>
      <c r="E1287" s="1">
        <v>4</v>
      </c>
      <c r="F1287" s="1">
        <v>1.15194405210498E+18</v>
      </c>
      <c r="G1287" s="304">
        <v>44074</v>
      </c>
      <c r="H1287" s="304">
        <v>45899</v>
      </c>
      <c r="I1287" s="1">
        <v>0</v>
      </c>
      <c r="J1287" s="1">
        <v>1</v>
      </c>
      <c r="K1287" s="1">
        <v>26</v>
      </c>
      <c r="L1287" s="1">
        <v>30</v>
      </c>
      <c r="M1287" s="1">
        <v>2</v>
      </c>
      <c r="N1287" s="305">
        <v>18</v>
      </c>
      <c r="O1287" s="305">
        <v>19562</v>
      </c>
      <c r="P1287" s="2">
        <v>4000000</v>
      </c>
      <c r="Q1287" s="2">
        <v>102884</v>
      </c>
      <c r="R1287" s="2">
        <v>2723047</v>
      </c>
      <c r="S1287" s="1">
        <v>0</v>
      </c>
      <c r="T1287" s="1">
        <v>0</v>
      </c>
      <c r="U1287" s="1">
        <v>0</v>
      </c>
      <c r="W1287" s="1">
        <v>0</v>
      </c>
      <c r="X1287" s="1">
        <v>0</v>
      </c>
      <c r="Y1287" s="1">
        <v>0</v>
      </c>
      <c r="AB1287" s="304">
        <v>44496</v>
      </c>
      <c r="AC1287" s="1">
        <v>1</v>
      </c>
      <c r="AD1287" s="1" t="s">
        <v>3016</v>
      </c>
      <c r="AE1287" s="1">
        <v>1</v>
      </c>
      <c r="AF1287" s="1">
        <v>30</v>
      </c>
      <c r="AG1287" s="1">
        <v>0</v>
      </c>
      <c r="AH1287" s="1" t="s">
        <v>1454</v>
      </c>
      <c r="AI1287" s="1" t="s">
        <v>1454</v>
      </c>
      <c r="AJ1287" s="1" t="s">
        <v>1454</v>
      </c>
      <c r="AK1287" s="1" t="s">
        <v>1454</v>
      </c>
      <c r="AL1287" s="1" t="s">
        <v>1454</v>
      </c>
      <c r="AM1287" s="1" t="s">
        <v>1454</v>
      </c>
      <c r="AN1287" s="1">
        <v>1</v>
      </c>
      <c r="AO1287" s="1">
        <v>1</v>
      </c>
      <c r="AP1287" s="1" t="s">
        <v>3086</v>
      </c>
      <c r="AQ1287" s="1" t="s">
        <v>1454</v>
      </c>
      <c r="AR1287" s="2">
        <v>0</v>
      </c>
      <c r="AS1287" s="1" t="s">
        <v>3017</v>
      </c>
      <c r="AT1287" s="1">
        <v>44081</v>
      </c>
      <c r="AU1287" s="1">
        <v>0</v>
      </c>
      <c r="AV1287" s="1">
        <v>0</v>
      </c>
      <c r="AW1287" s="1">
        <v>0</v>
      </c>
      <c r="AX1287" s="1" t="s">
        <v>1454</v>
      </c>
      <c r="AY1287" s="1">
        <v>1</v>
      </c>
      <c r="AZ1287" s="1" t="s">
        <v>3089</v>
      </c>
      <c r="BA1287" s="1">
        <v>0</v>
      </c>
    </row>
    <row r="1288" spans="1:53" x14ac:dyDescent="0.25">
      <c r="A1288" s="309">
        <f t="shared" si="20"/>
        <v>232953</v>
      </c>
      <c r="B1288" s="1" t="s">
        <v>2639</v>
      </c>
      <c r="C1288" s="1">
        <v>1130589638</v>
      </c>
      <c r="D1288" s="1">
        <v>144225</v>
      </c>
      <c r="E1288" s="1">
        <v>4</v>
      </c>
      <c r="F1288" s="1">
        <v>1.13058963810498E+18</v>
      </c>
      <c r="G1288" s="304">
        <v>44074</v>
      </c>
      <c r="H1288" s="304">
        <v>44377</v>
      </c>
      <c r="I1288" s="1">
        <v>390</v>
      </c>
      <c r="J1288" s="1">
        <v>1</v>
      </c>
      <c r="K1288" s="1">
        <v>0</v>
      </c>
      <c r="L1288" s="1">
        <v>30</v>
      </c>
      <c r="M1288" s="1">
        <v>2</v>
      </c>
      <c r="N1288" s="305">
        <v>21.6</v>
      </c>
      <c r="O1288" s="305">
        <v>23872</v>
      </c>
      <c r="P1288" s="2">
        <v>232953</v>
      </c>
      <c r="Q1288" s="2">
        <v>25731</v>
      </c>
      <c r="R1288" s="2">
        <v>232953</v>
      </c>
      <c r="S1288" s="1">
        <v>11416</v>
      </c>
      <c r="T1288" s="1">
        <v>0</v>
      </c>
      <c r="U1288" s="1">
        <v>0</v>
      </c>
      <c r="W1288" s="1">
        <v>232953</v>
      </c>
      <c r="X1288" s="1">
        <v>11416</v>
      </c>
      <c r="Y1288" s="1">
        <v>12281</v>
      </c>
      <c r="AB1288" s="304">
        <v>44074</v>
      </c>
      <c r="AC1288" s="1">
        <v>1</v>
      </c>
      <c r="AD1288" s="1" t="s">
        <v>3016</v>
      </c>
      <c r="AE1288" s="1">
        <v>1</v>
      </c>
      <c r="AF1288" s="1">
        <v>30</v>
      </c>
      <c r="AG1288" s="1">
        <v>232953</v>
      </c>
      <c r="AH1288" s="1" t="s">
        <v>1454</v>
      </c>
      <c r="AI1288" s="1" t="s">
        <v>1454</v>
      </c>
      <c r="AJ1288" s="1" t="s">
        <v>1454</v>
      </c>
      <c r="AK1288" s="1" t="s">
        <v>1454</v>
      </c>
      <c r="AL1288" s="1" t="s">
        <v>1454</v>
      </c>
      <c r="AM1288" s="1" t="s">
        <v>1454</v>
      </c>
      <c r="AN1288" s="1">
        <v>1</v>
      </c>
      <c r="AO1288" s="1">
        <v>1</v>
      </c>
      <c r="AP1288" s="1" t="s">
        <v>3086</v>
      </c>
      <c r="AQ1288" s="1" t="s">
        <v>1454</v>
      </c>
      <c r="AR1288" s="2">
        <v>0</v>
      </c>
      <c r="AS1288" s="1" t="s">
        <v>3017</v>
      </c>
      <c r="AT1288" s="1">
        <v>44081</v>
      </c>
      <c r="AU1288" s="1">
        <v>0</v>
      </c>
      <c r="AV1288" s="1">
        <v>0</v>
      </c>
      <c r="AW1288" s="1">
        <v>0</v>
      </c>
      <c r="AX1288" s="1" t="s">
        <v>1454</v>
      </c>
      <c r="AY1288" s="1">
        <v>1</v>
      </c>
      <c r="AZ1288" s="1" t="s">
        <v>3089</v>
      </c>
      <c r="BA1288" s="1">
        <v>0</v>
      </c>
    </row>
    <row r="1289" spans="1:53" x14ac:dyDescent="0.25">
      <c r="A1289" s="309">
        <f t="shared" si="20"/>
        <v>17781364</v>
      </c>
      <c r="B1289" s="1" t="s">
        <v>2639</v>
      </c>
      <c r="C1289" s="1">
        <v>67012952</v>
      </c>
      <c r="D1289" s="1">
        <v>144105</v>
      </c>
      <c r="E1289" s="1">
        <v>4</v>
      </c>
      <c r="F1289" s="1">
        <v>6.7012952210389104E+16</v>
      </c>
      <c r="G1289" s="304">
        <v>44336</v>
      </c>
      <c r="H1289" s="304">
        <v>46172</v>
      </c>
      <c r="I1289" s="1">
        <v>0</v>
      </c>
      <c r="J1289" s="1">
        <v>1</v>
      </c>
      <c r="K1289" s="1">
        <v>5</v>
      </c>
      <c r="L1289" s="1">
        <v>30</v>
      </c>
      <c r="M1289" s="1">
        <v>2</v>
      </c>
      <c r="N1289" s="305">
        <v>15.6</v>
      </c>
      <c r="O1289" s="305">
        <v>16765</v>
      </c>
      <c r="P1289" s="2">
        <v>20500000</v>
      </c>
      <c r="Q1289" s="2">
        <v>527280</v>
      </c>
      <c r="R1289" s="2">
        <v>19419364</v>
      </c>
      <c r="S1289" s="1">
        <v>0</v>
      </c>
      <c r="T1289" s="1">
        <v>0</v>
      </c>
      <c r="U1289" s="1">
        <v>0</v>
      </c>
      <c r="W1289" s="1">
        <v>0</v>
      </c>
      <c r="X1289" s="1">
        <v>0</v>
      </c>
      <c r="Y1289" s="1">
        <v>0</v>
      </c>
      <c r="AB1289" s="304">
        <v>44499</v>
      </c>
      <c r="AC1289" s="1">
        <v>1</v>
      </c>
      <c r="AD1289" s="1" t="s">
        <v>3016</v>
      </c>
      <c r="AE1289" s="1">
        <v>1</v>
      </c>
      <c r="AF1289" s="1">
        <v>30</v>
      </c>
      <c r="AG1289" s="1">
        <v>0</v>
      </c>
      <c r="AH1289" s="1" t="s">
        <v>1454</v>
      </c>
      <c r="AI1289" s="1" t="s">
        <v>1454</v>
      </c>
      <c r="AJ1289" s="1" t="s">
        <v>1454</v>
      </c>
      <c r="AK1289" s="1" t="s">
        <v>1454</v>
      </c>
      <c r="AL1289" s="1" t="s">
        <v>1454</v>
      </c>
      <c r="AM1289" s="1" t="s">
        <v>1454</v>
      </c>
      <c r="AN1289" s="1">
        <v>1</v>
      </c>
      <c r="AO1289" s="1">
        <v>1</v>
      </c>
      <c r="AP1289" s="1" t="s">
        <v>3086</v>
      </c>
      <c r="AQ1289" s="1" t="s">
        <v>1454</v>
      </c>
      <c r="AR1289" s="2">
        <v>1638000</v>
      </c>
      <c r="AS1289" s="1" t="s">
        <v>3023</v>
      </c>
      <c r="AT1289" s="1">
        <v>44336</v>
      </c>
      <c r="AU1289" s="1">
        <v>0</v>
      </c>
      <c r="AV1289" s="1">
        <v>0</v>
      </c>
      <c r="AW1289" s="1">
        <v>0</v>
      </c>
      <c r="AX1289" s="1" t="s">
        <v>1454</v>
      </c>
      <c r="AY1289" s="1">
        <v>900771349</v>
      </c>
      <c r="AZ1289" s="1" t="s">
        <v>3041</v>
      </c>
      <c r="BA1289" s="1">
        <v>0</v>
      </c>
    </row>
    <row r="1290" spans="1:53" x14ac:dyDescent="0.25">
      <c r="A1290" s="309">
        <f t="shared" si="20"/>
        <v>1440190</v>
      </c>
      <c r="B1290" s="1" t="s">
        <v>2639</v>
      </c>
      <c r="C1290" s="1">
        <v>1143976306</v>
      </c>
      <c r="D1290" s="1">
        <v>144105</v>
      </c>
      <c r="E1290" s="1">
        <v>4</v>
      </c>
      <c r="F1290" s="1">
        <v>1.14397630621038E+18</v>
      </c>
      <c r="G1290" s="304">
        <v>44291</v>
      </c>
      <c r="H1290" s="304">
        <v>45015</v>
      </c>
      <c r="I1290" s="1">
        <v>0</v>
      </c>
      <c r="J1290" s="1">
        <v>1</v>
      </c>
      <c r="K1290" s="1">
        <v>7</v>
      </c>
      <c r="L1290" s="1">
        <v>30</v>
      </c>
      <c r="M1290" s="1">
        <v>2</v>
      </c>
      <c r="N1290" s="305">
        <v>15.6</v>
      </c>
      <c r="O1290" s="305">
        <v>16765</v>
      </c>
      <c r="P1290" s="2">
        <v>2700000</v>
      </c>
      <c r="Q1290" s="2">
        <v>135579</v>
      </c>
      <c r="R1290" s="2">
        <v>2012590</v>
      </c>
      <c r="S1290" s="1">
        <v>0</v>
      </c>
      <c r="T1290" s="1">
        <v>0</v>
      </c>
      <c r="U1290" s="1">
        <v>0</v>
      </c>
      <c r="W1290" s="1">
        <v>0</v>
      </c>
      <c r="X1290" s="1">
        <v>0</v>
      </c>
      <c r="Y1290" s="1">
        <v>0</v>
      </c>
      <c r="AB1290" s="304">
        <v>44499</v>
      </c>
      <c r="AC1290" s="1">
        <v>1</v>
      </c>
      <c r="AD1290" s="1" t="s">
        <v>3016</v>
      </c>
      <c r="AE1290" s="1">
        <v>1</v>
      </c>
      <c r="AF1290" s="1">
        <v>30</v>
      </c>
      <c r="AG1290" s="1">
        <v>0</v>
      </c>
      <c r="AH1290" s="1" t="s">
        <v>1454</v>
      </c>
      <c r="AI1290" s="1" t="s">
        <v>1454</v>
      </c>
      <c r="AJ1290" s="1" t="s">
        <v>1454</v>
      </c>
      <c r="AK1290" s="1" t="s">
        <v>1454</v>
      </c>
      <c r="AL1290" s="1" t="s">
        <v>1454</v>
      </c>
      <c r="AM1290" s="1" t="s">
        <v>1454</v>
      </c>
      <c r="AN1290" s="1">
        <v>1</v>
      </c>
      <c r="AO1290" s="1">
        <v>1</v>
      </c>
      <c r="AP1290" s="1" t="s">
        <v>3086</v>
      </c>
      <c r="AQ1290" s="1" t="s">
        <v>1454</v>
      </c>
      <c r="AR1290" s="2">
        <v>572400</v>
      </c>
      <c r="AS1290" s="1" t="s">
        <v>3023</v>
      </c>
      <c r="AT1290" s="1">
        <v>44291</v>
      </c>
      <c r="AU1290" s="1">
        <v>0</v>
      </c>
      <c r="AV1290" s="1">
        <v>0</v>
      </c>
      <c r="AW1290" s="1">
        <v>0</v>
      </c>
      <c r="AX1290" s="1" t="s">
        <v>1454</v>
      </c>
      <c r="AY1290" s="1">
        <v>0</v>
      </c>
      <c r="AZ1290" s="1">
        <v>0</v>
      </c>
      <c r="BA1290" s="1">
        <v>0</v>
      </c>
    </row>
    <row r="1291" spans="1:53" x14ac:dyDescent="0.25">
      <c r="A1291" s="309">
        <f t="shared" si="20"/>
        <v>2288302</v>
      </c>
      <c r="B1291" s="1" t="s">
        <v>2639</v>
      </c>
      <c r="C1291" s="1">
        <v>1143971458</v>
      </c>
      <c r="D1291" s="1">
        <v>144105</v>
      </c>
      <c r="E1291" s="1">
        <v>4</v>
      </c>
      <c r="F1291" s="1">
        <v>1.14397145821038E+18</v>
      </c>
      <c r="G1291" s="304">
        <v>44434</v>
      </c>
      <c r="H1291" s="304">
        <v>45534</v>
      </c>
      <c r="I1291" s="1">
        <v>0</v>
      </c>
      <c r="J1291" s="1">
        <v>1</v>
      </c>
      <c r="K1291" s="1">
        <v>2</v>
      </c>
      <c r="L1291" s="1">
        <v>30</v>
      </c>
      <c r="M1291" s="1">
        <v>2</v>
      </c>
      <c r="N1291" s="305">
        <v>15.6</v>
      </c>
      <c r="O1291" s="305">
        <v>16765</v>
      </c>
      <c r="P1291" s="2">
        <v>3000000</v>
      </c>
      <c r="Q1291" s="2">
        <v>109362</v>
      </c>
      <c r="R1291" s="2">
        <v>2873302</v>
      </c>
      <c r="S1291" s="1">
        <v>0</v>
      </c>
      <c r="T1291" s="1">
        <v>0</v>
      </c>
      <c r="U1291" s="1">
        <v>0</v>
      </c>
      <c r="W1291" s="1">
        <v>0</v>
      </c>
      <c r="X1291" s="1">
        <v>0</v>
      </c>
      <c r="Y1291" s="1">
        <v>0</v>
      </c>
      <c r="AB1291" s="304">
        <v>44499</v>
      </c>
      <c r="AC1291" s="1">
        <v>1</v>
      </c>
      <c r="AD1291" s="1" t="s">
        <v>3016</v>
      </c>
      <c r="AE1291" s="1">
        <v>1</v>
      </c>
      <c r="AF1291" s="1">
        <v>30</v>
      </c>
      <c r="AG1291" s="1">
        <v>0</v>
      </c>
      <c r="AH1291" s="1" t="s">
        <v>1454</v>
      </c>
      <c r="AI1291" s="1" t="s">
        <v>1454</v>
      </c>
      <c r="AJ1291" s="1" t="s">
        <v>1454</v>
      </c>
      <c r="AK1291" s="1" t="s">
        <v>1454</v>
      </c>
      <c r="AL1291" s="1" t="s">
        <v>1454</v>
      </c>
      <c r="AM1291" s="1" t="s">
        <v>1454</v>
      </c>
      <c r="AN1291" s="1">
        <v>1</v>
      </c>
      <c r="AO1291" s="1">
        <v>1</v>
      </c>
      <c r="AP1291" s="1" t="s">
        <v>3086</v>
      </c>
      <c r="AQ1291" s="1" t="s">
        <v>1454</v>
      </c>
      <c r="AR1291" s="2">
        <v>585000</v>
      </c>
      <c r="AS1291" s="1" t="s">
        <v>3023</v>
      </c>
      <c r="AT1291" s="1">
        <v>44434</v>
      </c>
      <c r="AU1291" s="1">
        <v>0</v>
      </c>
      <c r="AV1291" s="1">
        <v>0</v>
      </c>
      <c r="AW1291" s="1">
        <v>0</v>
      </c>
      <c r="AX1291" s="1" t="s">
        <v>1454</v>
      </c>
      <c r="AY1291" s="1">
        <v>900771349</v>
      </c>
      <c r="AZ1291" s="1" t="s">
        <v>3041</v>
      </c>
      <c r="BA1291" s="1">
        <v>0</v>
      </c>
    </row>
    <row r="1292" spans="1:53" x14ac:dyDescent="0.25">
      <c r="A1292" s="309">
        <f t="shared" si="20"/>
        <v>828482</v>
      </c>
      <c r="B1292" s="1" t="s">
        <v>2639</v>
      </c>
      <c r="C1292" s="1">
        <v>1143831382</v>
      </c>
      <c r="D1292" s="1">
        <v>144105</v>
      </c>
      <c r="E1292" s="1">
        <v>4</v>
      </c>
      <c r="F1292" s="1">
        <v>1.14383138221038E+18</v>
      </c>
      <c r="G1292" s="304">
        <v>44257</v>
      </c>
      <c r="H1292" s="304">
        <v>44985</v>
      </c>
      <c r="I1292" s="1">
        <v>0</v>
      </c>
      <c r="J1292" s="1">
        <v>1</v>
      </c>
      <c r="K1292" s="1">
        <v>8</v>
      </c>
      <c r="L1292" s="1">
        <v>30</v>
      </c>
      <c r="M1292" s="1">
        <v>2</v>
      </c>
      <c r="N1292" s="305">
        <v>15.6</v>
      </c>
      <c r="O1292" s="305">
        <v>16765</v>
      </c>
      <c r="P1292" s="2">
        <v>2000000</v>
      </c>
      <c r="Q1292" s="2">
        <v>100429</v>
      </c>
      <c r="R1292" s="2">
        <v>1413482</v>
      </c>
      <c r="S1292" s="1">
        <v>0</v>
      </c>
      <c r="T1292" s="1">
        <v>0</v>
      </c>
      <c r="U1292" s="1">
        <v>0</v>
      </c>
      <c r="W1292" s="1">
        <v>0</v>
      </c>
      <c r="X1292" s="1">
        <v>0</v>
      </c>
      <c r="Y1292" s="1">
        <v>0</v>
      </c>
      <c r="AB1292" s="304">
        <v>44499</v>
      </c>
      <c r="AC1292" s="1">
        <v>1</v>
      </c>
      <c r="AD1292" s="1" t="s">
        <v>3016</v>
      </c>
      <c r="AE1292" s="1">
        <v>1</v>
      </c>
      <c r="AF1292" s="1">
        <v>30</v>
      </c>
      <c r="AG1292" s="1">
        <v>0</v>
      </c>
      <c r="AH1292" s="1" t="s">
        <v>1454</v>
      </c>
      <c r="AI1292" s="1" t="s">
        <v>1454</v>
      </c>
      <c r="AJ1292" s="1" t="s">
        <v>1454</v>
      </c>
      <c r="AK1292" s="1" t="s">
        <v>1454</v>
      </c>
      <c r="AL1292" s="1" t="s">
        <v>1454</v>
      </c>
      <c r="AM1292" s="1" t="s">
        <v>1454</v>
      </c>
      <c r="AN1292" s="1">
        <v>1</v>
      </c>
      <c r="AO1292" s="1">
        <v>1</v>
      </c>
      <c r="AP1292" s="1" t="s">
        <v>3086</v>
      </c>
      <c r="AQ1292" s="1" t="s">
        <v>1454</v>
      </c>
      <c r="AR1292" s="2">
        <v>585000</v>
      </c>
      <c r="AS1292" s="1" t="s">
        <v>3023</v>
      </c>
      <c r="AT1292" s="1">
        <v>44257</v>
      </c>
      <c r="AU1292" s="1">
        <v>0</v>
      </c>
      <c r="AV1292" s="1">
        <v>0</v>
      </c>
      <c r="AW1292" s="1">
        <v>0</v>
      </c>
      <c r="AX1292" s="1" t="s">
        <v>1454</v>
      </c>
      <c r="AY1292" s="1">
        <v>900771349</v>
      </c>
      <c r="AZ1292" s="1" t="s">
        <v>3041</v>
      </c>
      <c r="BA1292" s="1">
        <v>0</v>
      </c>
    </row>
    <row r="1293" spans="1:53" x14ac:dyDescent="0.25">
      <c r="A1293" s="309">
        <f t="shared" si="20"/>
        <v>9178979</v>
      </c>
      <c r="B1293" s="1" t="s">
        <v>2639</v>
      </c>
      <c r="C1293" s="1">
        <v>1116235980</v>
      </c>
      <c r="D1293" s="1">
        <v>144105</v>
      </c>
      <c r="E1293" s="1">
        <v>4</v>
      </c>
      <c r="F1293" s="1">
        <v>1.11623598012038E+18</v>
      </c>
      <c r="G1293" s="304">
        <v>44488</v>
      </c>
      <c r="H1293" s="304">
        <v>46660</v>
      </c>
      <c r="I1293" s="1">
        <v>0</v>
      </c>
      <c r="J1293" s="1">
        <v>1</v>
      </c>
      <c r="K1293" s="1">
        <v>1</v>
      </c>
      <c r="L1293" s="1">
        <v>30</v>
      </c>
      <c r="M1293" s="1">
        <v>2</v>
      </c>
      <c r="N1293" s="305">
        <v>15.6</v>
      </c>
      <c r="O1293" s="305">
        <v>16765</v>
      </c>
      <c r="P1293" s="2">
        <v>10000000</v>
      </c>
      <c r="Q1293" s="2">
        <v>218021</v>
      </c>
      <c r="R1293" s="2">
        <v>9916979</v>
      </c>
      <c r="S1293" s="1">
        <v>0</v>
      </c>
      <c r="T1293" s="1">
        <v>0</v>
      </c>
      <c r="U1293" s="1">
        <v>0</v>
      </c>
      <c r="W1293" s="1">
        <v>0</v>
      </c>
      <c r="X1293" s="1">
        <v>0</v>
      </c>
      <c r="Y1293" s="1">
        <v>0</v>
      </c>
      <c r="AB1293" s="304">
        <v>44499</v>
      </c>
      <c r="AC1293" s="1">
        <v>1</v>
      </c>
      <c r="AD1293" s="1" t="s">
        <v>3016</v>
      </c>
      <c r="AE1293" s="1">
        <v>1</v>
      </c>
      <c r="AF1293" s="1">
        <v>30</v>
      </c>
      <c r="AG1293" s="1">
        <v>0</v>
      </c>
      <c r="AH1293" s="1" t="s">
        <v>1454</v>
      </c>
      <c r="AI1293" s="1" t="s">
        <v>1454</v>
      </c>
      <c r="AJ1293" s="1" t="s">
        <v>1454</v>
      </c>
      <c r="AK1293" s="1" t="s">
        <v>1454</v>
      </c>
      <c r="AL1293" s="1" t="s">
        <v>1454</v>
      </c>
      <c r="AM1293" s="1" t="s">
        <v>1454</v>
      </c>
      <c r="AN1293" s="1">
        <v>1</v>
      </c>
      <c r="AO1293" s="1">
        <v>1</v>
      </c>
      <c r="AP1293" s="1" t="s">
        <v>3086</v>
      </c>
      <c r="AQ1293" s="1" t="s">
        <v>1454</v>
      </c>
      <c r="AR1293" s="2">
        <v>738000</v>
      </c>
      <c r="AS1293" s="1" t="s">
        <v>3021</v>
      </c>
      <c r="AT1293" s="1">
        <v>44488</v>
      </c>
      <c r="AU1293" s="1">
        <v>0</v>
      </c>
      <c r="AV1293" s="1">
        <v>0</v>
      </c>
      <c r="AW1293" s="1">
        <v>0</v>
      </c>
      <c r="AX1293" s="1" t="s">
        <v>1454</v>
      </c>
      <c r="AY1293" s="1">
        <v>900771349</v>
      </c>
      <c r="AZ1293" s="1" t="s">
        <v>3041</v>
      </c>
      <c r="BA1293" s="1">
        <v>0</v>
      </c>
    </row>
    <row r="1294" spans="1:53" x14ac:dyDescent="0.25">
      <c r="A1294" s="309">
        <f t="shared" si="20"/>
        <v>906510</v>
      </c>
      <c r="B1294" s="1" t="s">
        <v>2639</v>
      </c>
      <c r="C1294" s="1">
        <v>66970120</v>
      </c>
      <c r="D1294" s="1">
        <v>144205</v>
      </c>
      <c r="E1294" s="1">
        <v>4</v>
      </c>
      <c r="F1294" s="1">
        <v>6.6970120104988496E+16</v>
      </c>
      <c r="G1294" s="304">
        <v>44286</v>
      </c>
      <c r="H1294" s="304">
        <v>45229</v>
      </c>
      <c r="I1294" s="1">
        <v>0</v>
      </c>
      <c r="J1294" s="1">
        <v>1</v>
      </c>
      <c r="K1294" s="1">
        <v>7</v>
      </c>
      <c r="L1294" s="1">
        <v>30</v>
      </c>
      <c r="M1294" s="1">
        <v>2</v>
      </c>
      <c r="N1294" s="305">
        <v>18</v>
      </c>
      <c r="O1294" s="305">
        <v>19562</v>
      </c>
      <c r="P1294" s="2">
        <v>1117188</v>
      </c>
      <c r="Q1294" s="2">
        <v>45661</v>
      </c>
      <c r="R1294" s="2">
        <v>906510</v>
      </c>
      <c r="S1294" s="1">
        <v>0</v>
      </c>
      <c r="T1294" s="1">
        <v>0</v>
      </c>
      <c r="U1294" s="1">
        <v>0</v>
      </c>
      <c r="W1294" s="1">
        <v>0</v>
      </c>
      <c r="X1294" s="1">
        <v>0</v>
      </c>
      <c r="Y1294" s="1">
        <v>0</v>
      </c>
      <c r="AB1294" s="304">
        <v>44500</v>
      </c>
      <c r="AC1294" s="1">
        <v>1</v>
      </c>
      <c r="AD1294" s="1" t="s">
        <v>3016</v>
      </c>
      <c r="AE1294" s="1">
        <v>1</v>
      </c>
      <c r="AF1294" s="1">
        <v>30</v>
      </c>
      <c r="AG1294" s="1">
        <v>0</v>
      </c>
      <c r="AH1294" s="1" t="s">
        <v>1454</v>
      </c>
      <c r="AI1294" s="1" t="s">
        <v>1454</v>
      </c>
      <c r="AJ1294" s="1" t="s">
        <v>1454</v>
      </c>
      <c r="AK1294" s="1" t="s">
        <v>1454</v>
      </c>
      <c r="AL1294" s="1" t="s">
        <v>1454</v>
      </c>
      <c r="AM1294" s="1" t="s">
        <v>1454</v>
      </c>
      <c r="AN1294" s="1">
        <v>1</v>
      </c>
      <c r="AO1294" s="1">
        <v>1</v>
      </c>
      <c r="AP1294" s="1" t="s">
        <v>3086</v>
      </c>
      <c r="AQ1294" s="1" t="s">
        <v>1454</v>
      </c>
      <c r="AR1294" s="2">
        <v>0</v>
      </c>
      <c r="AS1294" s="1" t="s">
        <v>3017</v>
      </c>
      <c r="AT1294" s="1">
        <v>44297</v>
      </c>
      <c r="AU1294" s="1">
        <v>0</v>
      </c>
      <c r="AV1294" s="1">
        <v>0</v>
      </c>
      <c r="AW1294" s="1">
        <v>0</v>
      </c>
      <c r="AX1294" s="1" t="s">
        <v>1454</v>
      </c>
      <c r="AY1294" s="1">
        <v>1</v>
      </c>
      <c r="AZ1294" s="1" t="s">
        <v>3089</v>
      </c>
      <c r="BA1294" s="1">
        <v>0</v>
      </c>
    </row>
    <row r="1295" spans="1:53" x14ac:dyDescent="0.25">
      <c r="A1295" s="309">
        <f t="shared" si="20"/>
        <v>3905557</v>
      </c>
      <c r="B1295" s="1" t="s">
        <v>2639</v>
      </c>
      <c r="C1295" s="1">
        <v>1094886071</v>
      </c>
      <c r="D1295" s="1">
        <v>144205</v>
      </c>
      <c r="E1295" s="1">
        <v>4</v>
      </c>
      <c r="F1295" s="1">
        <v>1.09488607121498E+18</v>
      </c>
      <c r="G1295" s="304">
        <v>44377</v>
      </c>
      <c r="H1295" s="304">
        <v>45838</v>
      </c>
      <c r="I1295" s="1">
        <v>0</v>
      </c>
      <c r="J1295" s="1">
        <v>1</v>
      </c>
      <c r="K1295" s="1">
        <v>3</v>
      </c>
      <c r="L1295" s="1">
        <v>30</v>
      </c>
      <c r="M1295" s="1">
        <v>2</v>
      </c>
      <c r="N1295" s="305">
        <v>18</v>
      </c>
      <c r="O1295" s="305">
        <v>19562</v>
      </c>
      <c r="P1295" s="2">
        <v>4073742</v>
      </c>
      <c r="Q1295" s="2">
        <v>126146</v>
      </c>
      <c r="R1295" s="2">
        <v>3905557</v>
      </c>
      <c r="S1295" s="1">
        <v>57729</v>
      </c>
      <c r="T1295" s="1">
        <v>0</v>
      </c>
      <c r="U1295" s="1">
        <v>0</v>
      </c>
      <c r="W1295" s="1">
        <v>0</v>
      </c>
      <c r="X1295" s="1">
        <v>0</v>
      </c>
      <c r="Y1295" s="1">
        <v>0</v>
      </c>
      <c r="AB1295" s="304">
        <v>44500</v>
      </c>
      <c r="AC1295" s="1">
        <v>1</v>
      </c>
      <c r="AD1295" s="1" t="s">
        <v>3016</v>
      </c>
      <c r="AE1295" s="1">
        <v>1</v>
      </c>
      <c r="AF1295" s="1">
        <v>30</v>
      </c>
      <c r="AG1295" s="1">
        <v>0</v>
      </c>
      <c r="AH1295" s="1" t="s">
        <v>1454</v>
      </c>
      <c r="AI1295" s="1" t="s">
        <v>1454</v>
      </c>
      <c r="AJ1295" s="1" t="s">
        <v>1454</v>
      </c>
      <c r="AK1295" s="1" t="s">
        <v>1454</v>
      </c>
      <c r="AL1295" s="1" t="s">
        <v>1454</v>
      </c>
      <c r="AM1295" s="1" t="s">
        <v>1454</v>
      </c>
      <c r="AN1295" s="1">
        <v>1</v>
      </c>
      <c r="AO1295" s="1">
        <v>1</v>
      </c>
      <c r="AP1295" s="1" t="s">
        <v>3086</v>
      </c>
      <c r="AQ1295" s="1" t="s">
        <v>1454</v>
      </c>
      <c r="AR1295" s="2">
        <v>0</v>
      </c>
      <c r="AS1295" s="1" t="s">
        <v>3063</v>
      </c>
      <c r="AT1295" s="1">
        <v>44385</v>
      </c>
      <c r="AU1295" s="1">
        <v>0</v>
      </c>
      <c r="AV1295" s="1">
        <v>0</v>
      </c>
      <c r="AW1295" s="1">
        <v>0</v>
      </c>
      <c r="AX1295" s="1" t="s">
        <v>1454</v>
      </c>
      <c r="AY1295" s="1">
        <v>1</v>
      </c>
      <c r="AZ1295" s="1" t="s">
        <v>3089</v>
      </c>
      <c r="BA1295" s="1">
        <v>0</v>
      </c>
    </row>
    <row r="1296" spans="1:53" x14ac:dyDescent="0.25">
      <c r="A1296" s="309">
        <f t="shared" si="20"/>
        <v>1685520</v>
      </c>
      <c r="B1296" s="1" t="s">
        <v>2639</v>
      </c>
      <c r="C1296" s="1">
        <v>1090527158</v>
      </c>
      <c r="D1296" s="1">
        <v>144105</v>
      </c>
      <c r="E1296" s="1">
        <v>4</v>
      </c>
      <c r="F1296" s="1">
        <v>1.0905271581246799E+18</v>
      </c>
      <c r="G1296" s="304">
        <v>44480</v>
      </c>
      <c r="H1296" s="304">
        <v>45229</v>
      </c>
      <c r="I1296" s="1">
        <v>0</v>
      </c>
      <c r="J1296" s="1">
        <v>1</v>
      </c>
      <c r="K1296" s="1">
        <v>0</v>
      </c>
      <c r="L1296" s="1">
        <v>30</v>
      </c>
      <c r="M1296" s="1">
        <v>2</v>
      </c>
      <c r="N1296" s="305">
        <v>19.2</v>
      </c>
      <c r="O1296" s="305">
        <v>20983</v>
      </c>
      <c r="P1296" s="2">
        <v>1800000</v>
      </c>
      <c r="Q1296" s="2">
        <v>91437</v>
      </c>
      <c r="R1296" s="2">
        <v>1800000</v>
      </c>
      <c r="S1296" s="1">
        <v>0</v>
      </c>
      <c r="T1296" s="1">
        <v>0</v>
      </c>
      <c r="U1296" s="1">
        <v>0</v>
      </c>
      <c r="W1296" s="1">
        <v>0</v>
      </c>
      <c r="X1296" s="1">
        <v>0</v>
      </c>
      <c r="Y1296" s="1">
        <v>0</v>
      </c>
      <c r="AB1296" s="304">
        <v>44480</v>
      </c>
      <c r="AC1296" s="1">
        <v>1</v>
      </c>
      <c r="AD1296" s="1" t="s">
        <v>3016</v>
      </c>
      <c r="AE1296" s="1">
        <v>1</v>
      </c>
      <c r="AF1296" s="1">
        <v>30</v>
      </c>
      <c r="AG1296" s="1">
        <v>0</v>
      </c>
      <c r="AH1296" s="1" t="s">
        <v>1454</v>
      </c>
      <c r="AI1296" s="1" t="s">
        <v>1454</v>
      </c>
      <c r="AJ1296" s="1" t="s">
        <v>1454</v>
      </c>
      <c r="AK1296" s="1" t="s">
        <v>1454</v>
      </c>
      <c r="AL1296" s="1" t="s">
        <v>1454</v>
      </c>
      <c r="AM1296" s="1" t="s">
        <v>1454</v>
      </c>
      <c r="AN1296" s="1">
        <v>1</v>
      </c>
      <c r="AO1296" s="1">
        <v>1</v>
      </c>
      <c r="AP1296" s="1" t="s">
        <v>3086</v>
      </c>
      <c r="AQ1296" s="1" t="s">
        <v>1454</v>
      </c>
      <c r="AR1296" s="2">
        <v>114480</v>
      </c>
      <c r="AS1296" s="1" t="s">
        <v>3018</v>
      </c>
      <c r="AT1296" s="1">
        <v>44480</v>
      </c>
      <c r="AU1296" s="1">
        <v>0</v>
      </c>
      <c r="AV1296" s="1">
        <v>0</v>
      </c>
      <c r="AW1296" s="1">
        <v>0</v>
      </c>
      <c r="AX1296" s="1" t="s">
        <v>1454</v>
      </c>
      <c r="AY1296" s="1">
        <v>0</v>
      </c>
      <c r="AZ1296" s="1">
        <v>0</v>
      </c>
      <c r="BA1296" s="1">
        <v>0</v>
      </c>
    </row>
    <row r="1297" spans="1:53" x14ac:dyDescent="0.25">
      <c r="A1297" s="309">
        <f t="shared" si="20"/>
        <v>80219</v>
      </c>
      <c r="B1297" s="1" t="s">
        <v>2639</v>
      </c>
      <c r="C1297" s="1">
        <v>1143933612</v>
      </c>
      <c r="D1297" s="1">
        <v>144215</v>
      </c>
      <c r="E1297" s="1">
        <v>4</v>
      </c>
      <c r="F1297" s="1">
        <v>1.14393361221498E+18</v>
      </c>
      <c r="G1297" s="304">
        <v>44377</v>
      </c>
      <c r="H1297" s="304">
        <v>44407</v>
      </c>
      <c r="I1297" s="1">
        <v>90</v>
      </c>
      <c r="J1297" s="1">
        <v>1</v>
      </c>
      <c r="K1297" s="1">
        <v>0</v>
      </c>
      <c r="L1297" s="1">
        <v>30</v>
      </c>
      <c r="M1297" s="1">
        <v>2</v>
      </c>
      <c r="N1297" s="305">
        <v>18</v>
      </c>
      <c r="O1297" s="305">
        <v>19562</v>
      </c>
      <c r="P1297" s="2">
        <v>177468</v>
      </c>
      <c r="Q1297" s="2">
        <v>180574</v>
      </c>
      <c r="R1297" s="2">
        <v>80219</v>
      </c>
      <c r="S1297" s="1">
        <v>0</v>
      </c>
      <c r="T1297" s="1">
        <v>0</v>
      </c>
      <c r="U1297" s="1">
        <v>0</v>
      </c>
      <c r="W1297" s="1">
        <v>8022</v>
      </c>
      <c r="X1297" s="1">
        <v>0</v>
      </c>
      <c r="Y1297" s="1">
        <v>0</v>
      </c>
      <c r="AB1297" s="304">
        <v>44500</v>
      </c>
      <c r="AC1297" s="1">
        <v>1</v>
      </c>
      <c r="AD1297" s="1" t="s">
        <v>3016</v>
      </c>
      <c r="AE1297" s="1">
        <v>1</v>
      </c>
      <c r="AF1297" s="1">
        <v>30</v>
      </c>
      <c r="AG1297" s="1">
        <v>80219</v>
      </c>
      <c r="AH1297" s="1" t="s">
        <v>1454</v>
      </c>
      <c r="AI1297" s="1" t="s">
        <v>1454</v>
      </c>
      <c r="AJ1297" s="1" t="s">
        <v>1454</v>
      </c>
      <c r="AK1297" s="1" t="s">
        <v>1454</v>
      </c>
      <c r="AL1297" s="1" t="s">
        <v>1454</v>
      </c>
      <c r="AM1297" s="1" t="s">
        <v>1454</v>
      </c>
      <c r="AN1297" s="1">
        <v>1</v>
      </c>
      <c r="AO1297" s="1">
        <v>1</v>
      </c>
      <c r="AP1297" s="1" t="s">
        <v>3086</v>
      </c>
      <c r="AQ1297" s="1" t="s">
        <v>1454</v>
      </c>
      <c r="AR1297" s="2">
        <v>0</v>
      </c>
      <c r="AS1297" s="1" t="s">
        <v>3063</v>
      </c>
      <c r="AT1297" s="1">
        <v>44385</v>
      </c>
      <c r="AU1297" s="1">
        <v>0</v>
      </c>
      <c r="AV1297" s="1">
        <v>0</v>
      </c>
      <c r="AW1297" s="1">
        <v>0</v>
      </c>
      <c r="AX1297" s="1" t="s">
        <v>1454</v>
      </c>
      <c r="AY1297" s="1">
        <v>1</v>
      </c>
      <c r="AZ1297" s="1" t="s">
        <v>3089</v>
      </c>
      <c r="BA1297" s="1">
        <v>0</v>
      </c>
    </row>
    <row r="1298" spans="1:53" x14ac:dyDescent="0.25">
      <c r="A1298" s="309">
        <f t="shared" si="20"/>
        <v>1407544</v>
      </c>
      <c r="B1298" s="1" t="s">
        <v>2639</v>
      </c>
      <c r="C1298" s="1">
        <v>1093794180</v>
      </c>
      <c r="D1298" s="1">
        <v>144215</v>
      </c>
      <c r="E1298" s="1">
        <v>4</v>
      </c>
      <c r="F1298" s="1">
        <v>1.09379418021498E+18</v>
      </c>
      <c r="G1298" s="304">
        <v>44377</v>
      </c>
      <c r="H1298" s="304">
        <v>46629</v>
      </c>
      <c r="I1298" s="1">
        <v>90</v>
      </c>
      <c r="J1298" s="1">
        <v>1</v>
      </c>
      <c r="K1298" s="1">
        <v>73</v>
      </c>
      <c r="L1298" s="1">
        <v>30</v>
      </c>
      <c r="M1298" s="1">
        <v>2</v>
      </c>
      <c r="N1298" s="305">
        <v>18</v>
      </c>
      <c r="O1298" s="305">
        <v>19562</v>
      </c>
      <c r="P1298" s="2">
        <v>1407544</v>
      </c>
      <c r="Q1298" s="2">
        <v>20858</v>
      </c>
      <c r="R1298" s="2">
        <v>1407544</v>
      </c>
      <c r="S1298" s="1">
        <v>0</v>
      </c>
      <c r="T1298" s="1">
        <v>0</v>
      </c>
      <c r="U1298" s="1">
        <v>0</v>
      </c>
      <c r="W1298" s="1">
        <v>140754</v>
      </c>
      <c r="X1298" s="1">
        <v>0</v>
      </c>
      <c r="Y1298" s="1">
        <v>0</v>
      </c>
      <c r="AB1298" s="304">
        <v>44377</v>
      </c>
      <c r="AC1298" s="1">
        <v>1</v>
      </c>
      <c r="AD1298" s="1" t="s">
        <v>3016</v>
      </c>
      <c r="AE1298" s="1">
        <v>1</v>
      </c>
      <c r="AF1298" s="1">
        <v>30</v>
      </c>
      <c r="AG1298" s="1">
        <v>52148</v>
      </c>
      <c r="AH1298" s="1" t="s">
        <v>1454</v>
      </c>
      <c r="AI1298" s="1" t="s">
        <v>1454</v>
      </c>
      <c r="AJ1298" s="1" t="s">
        <v>1454</v>
      </c>
      <c r="AK1298" s="1" t="s">
        <v>1454</v>
      </c>
      <c r="AL1298" s="1" t="s">
        <v>1454</v>
      </c>
      <c r="AM1298" s="1" t="s">
        <v>1454</v>
      </c>
      <c r="AN1298" s="1">
        <v>1</v>
      </c>
      <c r="AO1298" s="1">
        <v>1</v>
      </c>
      <c r="AP1298" s="1" t="s">
        <v>3086</v>
      </c>
      <c r="AQ1298" s="1" t="s">
        <v>1454</v>
      </c>
      <c r="AR1298" s="2">
        <v>0</v>
      </c>
      <c r="AS1298" s="1" t="s">
        <v>3063</v>
      </c>
      <c r="AT1298" s="1">
        <v>44385</v>
      </c>
      <c r="AU1298" s="1">
        <v>0</v>
      </c>
      <c r="AV1298" s="1">
        <v>0</v>
      </c>
      <c r="AW1298" s="1">
        <v>0</v>
      </c>
      <c r="AX1298" s="1" t="s">
        <v>1454</v>
      </c>
      <c r="AY1298" s="1">
        <v>1</v>
      </c>
      <c r="AZ1298" s="1" t="s">
        <v>3089</v>
      </c>
      <c r="BA1298" s="1">
        <v>0</v>
      </c>
    </row>
    <row r="1299" spans="1:53" x14ac:dyDescent="0.25">
      <c r="A1299" s="309">
        <f t="shared" si="20"/>
        <v>2831720</v>
      </c>
      <c r="B1299" s="1" t="s">
        <v>2639</v>
      </c>
      <c r="C1299" s="1">
        <v>1093794180</v>
      </c>
      <c r="D1299" s="1">
        <v>144215</v>
      </c>
      <c r="E1299" s="1">
        <v>4</v>
      </c>
      <c r="F1299" s="1">
        <v>1.09379418010498E+18</v>
      </c>
      <c r="G1299" s="304">
        <v>44377</v>
      </c>
      <c r="H1299" s="304">
        <v>46356</v>
      </c>
      <c r="I1299" s="1">
        <v>90</v>
      </c>
      <c r="J1299" s="1">
        <v>1</v>
      </c>
      <c r="K1299" s="1">
        <v>0</v>
      </c>
      <c r="L1299" s="1">
        <v>30</v>
      </c>
      <c r="M1299" s="1">
        <v>2</v>
      </c>
      <c r="N1299" s="305">
        <v>18</v>
      </c>
      <c r="O1299" s="305">
        <v>19562</v>
      </c>
      <c r="P1299" s="2">
        <v>2831720</v>
      </c>
      <c r="Q1299" s="2">
        <v>69445</v>
      </c>
      <c r="R1299" s="2">
        <v>2831720</v>
      </c>
      <c r="S1299" s="1">
        <v>126272</v>
      </c>
      <c r="T1299" s="1">
        <v>0</v>
      </c>
      <c r="U1299" s="1">
        <v>0</v>
      </c>
      <c r="W1299" s="1">
        <v>283172</v>
      </c>
      <c r="X1299" s="1">
        <v>126272</v>
      </c>
      <c r="Y1299" s="1">
        <v>41308</v>
      </c>
      <c r="AB1299" s="304">
        <v>44377</v>
      </c>
      <c r="AC1299" s="1">
        <v>1</v>
      </c>
      <c r="AD1299" s="1" t="s">
        <v>3016</v>
      </c>
      <c r="AE1299" s="1">
        <v>1</v>
      </c>
      <c r="AF1299" s="1">
        <v>30</v>
      </c>
      <c r="AG1299" s="1">
        <v>77854</v>
      </c>
      <c r="AH1299" s="1" t="s">
        <v>1454</v>
      </c>
      <c r="AI1299" s="1" t="s">
        <v>1454</v>
      </c>
      <c r="AJ1299" s="1" t="s">
        <v>1454</v>
      </c>
      <c r="AK1299" s="1" t="s">
        <v>1454</v>
      </c>
      <c r="AL1299" s="1" t="s">
        <v>1454</v>
      </c>
      <c r="AM1299" s="1" t="s">
        <v>1454</v>
      </c>
      <c r="AN1299" s="1">
        <v>1</v>
      </c>
      <c r="AO1299" s="1">
        <v>1</v>
      </c>
      <c r="AP1299" s="1" t="s">
        <v>3086</v>
      </c>
      <c r="AQ1299" s="1" t="s">
        <v>1454</v>
      </c>
      <c r="AR1299" s="2">
        <v>0</v>
      </c>
      <c r="AS1299" s="1" t="s">
        <v>3017</v>
      </c>
      <c r="AT1299" s="1">
        <v>44385</v>
      </c>
      <c r="AU1299" s="1">
        <v>0</v>
      </c>
      <c r="AV1299" s="1">
        <v>0</v>
      </c>
      <c r="AW1299" s="1">
        <v>0</v>
      </c>
      <c r="AX1299" s="1" t="s">
        <v>1454</v>
      </c>
      <c r="AY1299" s="1">
        <v>1</v>
      </c>
      <c r="AZ1299" s="1" t="s">
        <v>3089</v>
      </c>
      <c r="BA1299" s="1">
        <v>0</v>
      </c>
    </row>
    <row r="1300" spans="1:53" x14ac:dyDescent="0.25">
      <c r="A1300" s="309">
        <f t="shared" si="20"/>
        <v>1887814</v>
      </c>
      <c r="B1300" s="1" t="s">
        <v>2639</v>
      </c>
      <c r="C1300" s="1">
        <v>1093794180</v>
      </c>
      <c r="D1300" s="1">
        <v>144215</v>
      </c>
      <c r="E1300" s="1">
        <v>4</v>
      </c>
      <c r="F1300" s="1">
        <v>1.09379418010498E+18</v>
      </c>
      <c r="G1300" s="304">
        <v>44377</v>
      </c>
      <c r="H1300" s="304">
        <v>46446</v>
      </c>
      <c r="I1300" s="1">
        <v>0</v>
      </c>
      <c r="J1300" s="1">
        <v>1</v>
      </c>
      <c r="K1300" s="1">
        <v>3</v>
      </c>
      <c r="L1300" s="1">
        <v>30</v>
      </c>
      <c r="M1300" s="1">
        <v>2</v>
      </c>
      <c r="N1300" s="305">
        <v>18</v>
      </c>
      <c r="O1300" s="305">
        <v>19562</v>
      </c>
      <c r="P1300" s="2">
        <v>1937376</v>
      </c>
      <c r="Q1300" s="2">
        <v>46297</v>
      </c>
      <c r="R1300" s="2">
        <v>1887814</v>
      </c>
      <c r="S1300" s="1">
        <v>28317</v>
      </c>
      <c r="T1300" s="1">
        <v>0</v>
      </c>
      <c r="U1300" s="1">
        <v>0</v>
      </c>
      <c r="W1300" s="1">
        <v>188781</v>
      </c>
      <c r="X1300" s="1">
        <v>28317</v>
      </c>
      <c r="Y1300" s="1">
        <v>0</v>
      </c>
      <c r="AB1300" s="304">
        <v>44500</v>
      </c>
      <c r="AC1300" s="1">
        <v>1</v>
      </c>
      <c r="AD1300" s="1" t="s">
        <v>3016</v>
      </c>
      <c r="AE1300" s="1">
        <v>1</v>
      </c>
      <c r="AF1300" s="1">
        <v>30</v>
      </c>
      <c r="AG1300" s="1">
        <v>0</v>
      </c>
      <c r="AH1300" s="1" t="s">
        <v>1454</v>
      </c>
      <c r="AI1300" s="1" t="s">
        <v>1454</v>
      </c>
      <c r="AJ1300" s="1" t="s">
        <v>1454</v>
      </c>
      <c r="AK1300" s="1" t="s">
        <v>1454</v>
      </c>
      <c r="AL1300" s="1" t="s">
        <v>1454</v>
      </c>
      <c r="AM1300" s="1" t="s">
        <v>1454</v>
      </c>
      <c r="AN1300" s="1">
        <v>1</v>
      </c>
      <c r="AO1300" s="1">
        <v>1</v>
      </c>
      <c r="AP1300" s="1" t="s">
        <v>3086</v>
      </c>
      <c r="AQ1300" s="1" t="s">
        <v>1454</v>
      </c>
      <c r="AR1300" s="2">
        <v>0</v>
      </c>
      <c r="AS1300" s="1" t="s">
        <v>3017</v>
      </c>
      <c r="AT1300" s="1">
        <v>44385</v>
      </c>
      <c r="AU1300" s="1">
        <v>0</v>
      </c>
      <c r="AV1300" s="1">
        <v>0</v>
      </c>
      <c r="AW1300" s="1">
        <v>0</v>
      </c>
      <c r="AX1300" s="1" t="s">
        <v>1454</v>
      </c>
      <c r="AY1300" s="1">
        <v>1</v>
      </c>
      <c r="AZ1300" s="1" t="s">
        <v>3089</v>
      </c>
      <c r="BA1300" s="1">
        <v>0</v>
      </c>
    </row>
    <row r="1301" spans="1:53" x14ac:dyDescent="0.25">
      <c r="A1301" s="309">
        <f t="shared" si="20"/>
        <v>329407</v>
      </c>
      <c r="B1301" s="1" t="s">
        <v>2639</v>
      </c>
      <c r="C1301" s="1">
        <v>1144083120</v>
      </c>
      <c r="D1301" s="1">
        <v>144205</v>
      </c>
      <c r="E1301" s="1">
        <v>4</v>
      </c>
      <c r="F1301" s="1">
        <v>1.14408312021498E+18</v>
      </c>
      <c r="G1301" s="304">
        <v>44377</v>
      </c>
      <c r="H1301" s="304">
        <v>44772</v>
      </c>
      <c r="I1301" s="1">
        <v>30</v>
      </c>
      <c r="J1301" s="1">
        <v>1</v>
      </c>
      <c r="K1301" s="1">
        <v>2</v>
      </c>
      <c r="L1301" s="1">
        <v>30</v>
      </c>
      <c r="M1301" s="1">
        <v>2</v>
      </c>
      <c r="N1301" s="305">
        <v>18</v>
      </c>
      <c r="O1301" s="305">
        <v>19562</v>
      </c>
      <c r="P1301" s="2">
        <v>382853</v>
      </c>
      <c r="Q1301" s="2">
        <v>33183</v>
      </c>
      <c r="R1301" s="2">
        <v>329407</v>
      </c>
      <c r="S1301" s="1">
        <v>9471</v>
      </c>
      <c r="T1301" s="1">
        <v>0</v>
      </c>
      <c r="U1301" s="1">
        <v>0</v>
      </c>
      <c r="W1301" s="1">
        <v>0</v>
      </c>
      <c r="X1301" s="1">
        <v>0</v>
      </c>
      <c r="Y1301" s="1">
        <v>0</v>
      </c>
      <c r="AB1301" s="304">
        <v>44438</v>
      </c>
      <c r="AC1301" s="1">
        <v>1</v>
      </c>
      <c r="AD1301" s="1" t="s">
        <v>3016</v>
      </c>
      <c r="AE1301" s="1">
        <v>1</v>
      </c>
      <c r="AF1301" s="1">
        <v>30</v>
      </c>
      <c r="AG1301" s="1">
        <v>27418</v>
      </c>
      <c r="AH1301" s="1" t="s">
        <v>1454</v>
      </c>
      <c r="AI1301" s="1" t="s">
        <v>1454</v>
      </c>
      <c r="AJ1301" s="1" t="s">
        <v>1454</v>
      </c>
      <c r="AK1301" s="1" t="s">
        <v>1454</v>
      </c>
      <c r="AL1301" s="1" t="s">
        <v>1454</v>
      </c>
      <c r="AM1301" s="1" t="s">
        <v>1454</v>
      </c>
      <c r="AN1301" s="1">
        <v>1</v>
      </c>
      <c r="AO1301" s="1">
        <v>1</v>
      </c>
      <c r="AP1301" s="1" t="s">
        <v>3086</v>
      </c>
      <c r="AQ1301" s="1" t="s">
        <v>1454</v>
      </c>
      <c r="AR1301" s="2">
        <v>0</v>
      </c>
      <c r="AS1301" s="1" t="s">
        <v>3063</v>
      </c>
      <c r="AT1301" s="1">
        <v>44385</v>
      </c>
      <c r="AU1301" s="1">
        <v>0</v>
      </c>
      <c r="AV1301" s="1">
        <v>0</v>
      </c>
      <c r="AW1301" s="1">
        <v>0</v>
      </c>
      <c r="AX1301" s="1" t="s">
        <v>1454</v>
      </c>
      <c r="AY1301" s="1">
        <v>1</v>
      </c>
      <c r="AZ1301" s="1" t="s">
        <v>3089</v>
      </c>
      <c r="BA1301" s="1">
        <v>0</v>
      </c>
    </row>
    <row r="1302" spans="1:53" x14ac:dyDescent="0.25">
      <c r="A1302" s="309">
        <f t="shared" si="20"/>
        <v>9206861</v>
      </c>
      <c r="B1302" s="1" t="s">
        <v>2639</v>
      </c>
      <c r="C1302" s="1">
        <v>1088314142</v>
      </c>
      <c r="D1302" s="1">
        <v>144205</v>
      </c>
      <c r="E1302" s="1">
        <v>4</v>
      </c>
      <c r="F1302" s="1">
        <v>1.08831414210495E+16</v>
      </c>
      <c r="G1302" s="304">
        <v>44377</v>
      </c>
      <c r="H1302" s="304">
        <v>45991</v>
      </c>
      <c r="I1302" s="1">
        <v>0</v>
      </c>
      <c r="J1302" s="1">
        <v>1</v>
      </c>
      <c r="K1302" s="1">
        <v>13</v>
      </c>
      <c r="L1302" s="1">
        <v>30</v>
      </c>
      <c r="M1302" s="1">
        <v>2</v>
      </c>
      <c r="N1302" s="305">
        <v>13.2</v>
      </c>
      <c r="O1302" s="305">
        <v>14029</v>
      </c>
      <c r="P1302" s="2">
        <v>11320240</v>
      </c>
      <c r="Q1302" s="2">
        <v>286441</v>
      </c>
      <c r="R1302" s="2">
        <v>9206861</v>
      </c>
      <c r="S1302" s="1">
        <v>0</v>
      </c>
      <c r="T1302" s="1">
        <v>0</v>
      </c>
      <c r="U1302" s="1">
        <v>0</v>
      </c>
      <c r="W1302" s="1">
        <v>0</v>
      </c>
      <c r="X1302" s="1">
        <v>0</v>
      </c>
      <c r="Y1302" s="1">
        <v>0</v>
      </c>
      <c r="AB1302" s="304">
        <v>44500</v>
      </c>
      <c r="AC1302" s="1">
        <v>1</v>
      </c>
      <c r="AD1302" s="1" t="s">
        <v>3016</v>
      </c>
      <c r="AE1302" s="1">
        <v>1</v>
      </c>
      <c r="AF1302" s="1">
        <v>30</v>
      </c>
      <c r="AG1302" s="1">
        <v>0</v>
      </c>
      <c r="AH1302" s="1" t="s">
        <v>1454</v>
      </c>
      <c r="AI1302" s="1" t="s">
        <v>1454</v>
      </c>
      <c r="AJ1302" s="1" t="s">
        <v>1454</v>
      </c>
      <c r="AK1302" s="1" t="s">
        <v>1454</v>
      </c>
      <c r="AL1302" s="1" t="s">
        <v>1454</v>
      </c>
      <c r="AM1302" s="1" t="s">
        <v>1454</v>
      </c>
      <c r="AN1302" s="1">
        <v>1</v>
      </c>
      <c r="AO1302" s="1">
        <v>1</v>
      </c>
      <c r="AP1302" s="1" t="s">
        <v>3086</v>
      </c>
      <c r="AQ1302" s="1" t="s">
        <v>1454</v>
      </c>
      <c r="AR1302" s="2">
        <v>0</v>
      </c>
      <c r="AS1302" s="1" t="s">
        <v>3017</v>
      </c>
      <c r="AT1302" s="1">
        <v>44386</v>
      </c>
      <c r="AU1302" s="1">
        <v>0</v>
      </c>
      <c r="AV1302" s="1">
        <v>0</v>
      </c>
      <c r="AW1302" s="1">
        <v>0</v>
      </c>
      <c r="AX1302" s="1" t="s">
        <v>1454</v>
      </c>
      <c r="AY1302" s="1">
        <v>1</v>
      </c>
      <c r="AZ1302" s="1" t="s">
        <v>3089</v>
      </c>
      <c r="BA1302" s="1">
        <v>0</v>
      </c>
    </row>
    <row r="1303" spans="1:53" x14ac:dyDescent="0.25">
      <c r="A1303" s="309">
        <f t="shared" si="20"/>
        <v>451756</v>
      </c>
      <c r="B1303" s="1" t="s">
        <v>2639</v>
      </c>
      <c r="C1303" s="1">
        <v>94538460</v>
      </c>
      <c r="D1303" s="1">
        <v>144215</v>
      </c>
      <c r="E1303" s="1">
        <v>4</v>
      </c>
      <c r="F1303" s="1">
        <v>9.4538460214988992E+16</v>
      </c>
      <c r="G1303" s="304">
        <v>44377</v>
      </c>
      <c r="H1303" s="304">
        <v>44772</v>
      </c>
      <c r="I1303" s="1">
        <v>90</v>
      </c>
      <c r="J1303" s="1">
        <v>1</v>
      </c>
      <c r="K1303" s="1">
        <v>0</v>
      </c>
      <c r="L1303" s="1">
        <v>30</v>
      </c>
      <c r="M1303" s="1">
        <v>2</v>
      </c>
      <c r="N1303" s="305">
        <v>14.4</v>
      </c>
      <c r="O1303" s="305">
        <v>15389</v>
      </c>
      <c r="P1303" s="2">
        <v>451756</v>
      </c>
      <c r="Q1303" s="2">
        <v>38379</v>
      </c>
      <c r="R1303" s="2">
        <v>451756</v>
      </c>
      <c r="S1303" s="1">
        <v>15112</v>
      </c>
      <c r="T1303" s="1">
        <v>0</v>
      </c>
      <c r="U1303" s="1">
        <v>0</v>
      </c>
      <c r="W1303" s="1">
        <v>45176</v>
      </c>
      <c r="X1303" s="1">
        <v>15112</v>
      </c>
      <c r="Y1303" s="1">
        <v>4259</v>
      </c>
      <c r="AB1303" s="304">
        <v>44377</v>
      </c>
      <c r="AC1303" s="1">
        <v>1</v>
      </c>
      <c r="AD1303" s="1" t="s">
        <v>3016</v>
      </c>
      <c r="AE1303" s="1">
        <v>1</v>
      </c>
      <c r="AF1303" s="1">
        <v>30</v>
      </c>
      <c r="AG1303" s="1">
        <v>96876</v>
      </c>
      <c r="AH1303" s="1" t="s">
        <v>1454</v>
      </c>
      <c r="AI1303" s="1" t="s">
        <v>1454</v>
      </c>
      <c r="AJ1303" s="1" t="s">
        <v>1454</v>
      </c>
      <c r="AK1303" s="1" t="s">
        <v>1454</v>
      </c>
      <c r="AL1303" s="1" t="s">
        <v>1454</v>
      </c>
      <c r="AM1303" s="1" t="s">
        <v>1454</v>
      </c>
      <c r="AN1303" s="1">
        <v>1</v>
      </c>
      <c r="AO1303" s="1">
        <v>1</v>
      </c>
      <c r="AP1303" s="1" t="s">
        <v>3086</v>
      </c>
      <c r="AQ1303" s="1" t="s">
        <v>1454</v>
      </c>
      <c r="AR1303" s="2">
        <v>0</v>
      </c>
      <c r="AS1303" s="1" t="s">
        <v>3063</v>
      </c>
      <c r="AT1303" s="1">
        <v>44386</v>
      </c>
      <c r="AU1303" s="1">
        <v>0</v>
      </c>
      <c r="AV1303" s="1">
        <v>0</v>
      </c>
      <c r="AW1303" s="1">
        <v>0</v>
      </c>
      <c r="AX1303" s="1" t="s">
        <v>1454</v>
      </c>
      <c r="AY1303" s="1">
        <v>1</v>
      </c>
      <c r="AZ1303" s="1" t="s">
        <v>3089</v>
      </c>
      <c r="BA1303" s="1">
        <v>0</v>
      </c>
    </row>
    <row r="1304" spans="1:53" x14ac:dyDescent="0.25">
      <c r="A1304" s="309">
        <f t="shared" si="20"/>
        <v>8418756</v>
      </c>
      <c r="B1304" s="1" t="s">
        <v>2639</v>
      </c>
      <c r="C1304" s="1">
        <v>94538460</v>
      </c>
      <c r="D1304" s="1">
        <v>144215</v>
      </c>
      <c r="E1304" s="1">
        <v>4</v>
      </c>
      <c r="F1304" s="1">
        <v>9.4538460214987808E+16</v>
      </c>
      <c r="G1304" s="304">
        <v>44377</v>
      </c>
      <c r="H1304" s="304">
        <v>46598</v>
      </c>
      <c r="I1304" s="1">
        <v>90</v>
      </c>
      <c r="J1304" s="1">
        <v>1</v>
      </c>
      <c r="K1304" s="1">
        <v>0</v>
      </c>
      <c r="L1304" s="1">
        <v>30</v>
      </c>
      <c r="M1304" s="1">
        <v>2</v>
      </c>
      <c r="N1304" s="305">
        <v>18</v>
      </c>
      <c r="O1304" s="305">
        <v>19562</v>
      </c>
      <c r="P1304" s="2">
        <v>8418756</v>
      </c>
      <c r="Q1304" s="2">
        <v>205144</v>
      </c>
      <c r="R1304" s="2">
        <v>8418756</v>
      </c>
      <c r="S1304" s="1">
        <v>376227</v>
      </c>
      <c r="T1304" s="1">
        <v>0</v>
      </c>
      <c r="U1304" s="1">
        <v>0</v>
      </c>
      <c r="W1304" s="1">
        <v>841876</v>
      </c>
      <c r="X1304" s="1">
        <v>376227</v>
      </c>
      <c r="Y1304" s="1">
        <v>123634</v>
      </c>
      <c r="AB1304" s="304">
        <v>44377</v>
      </c>
      <c r="AC1304" s="1">
        <v>1</v>
      </c>
      <c r="AD1304" s="1" t="s">
        <v>3016</v>
      </c>
      <c r="AE1304" s="1">
        <v>1</v>
      </c>
      <c r="AF1304" s="1">
        <v>30</v>
      </c>
      <c r="AG1304" s="1">
        <v>176501</v>
      </c>
      <c r="AH1304" s="1" t="s">
        <v>1454</v>
      </c>
      <c r="AI1304" s="1" t="s">
        <v>1454</v>
      </c>
      <c r="AJ1304" s="1" t="s">
        <v>1454</v>
      </c>
      <c r="AK1304" s="1" t="s">
        <v>1454</v>
      </c>
      <c r="AL1304" s="1" t="s">
        <v>1454</v>
      </c>
      <c r="AM1304" s="1" t="s">
        <v>1454</v>
      </c>
      <c r="AN1304" s="1">
        <v>1</v>
      </c>
      <c r="AO1304" s="1">
        <v>1</v>
      </c>
      <c r="AP1304" s="1" t="s">
        <v>3086</v>
      </c>
      <c r="AQ1304" s="1" t="s">
        <v>1454</v>
      </c>
      <c r="AR1304" s="2">
        <v>0</v>
      </c>
      <c r="AS1304" s="1" t="s">
        <v>3063</v>
      </c>
      <c r="AT1304" s="1">
        <v>44386</v>
      </c>
      <c r="AU1304" s="1">
        <v>0</v>
      </c>
      <c r="AV1304" s="1">
        <v>0</v>
      </c>
      <c r="AW1304" s="1">
        <v>0</v>
      </c>
      <c r="AX1304" s="1" t="s">
        <v>1454</v>
      </c>
      <c r="AY1304" s="1">
        <v>1</v>
      </c>
      <c r="AZ1304" s="1" t="s">
        <v>3089</v>
      </c>
      <c r="BA1304" s="1">
        <v>0</v>
      </c>
    </row>
    <row r="1305" spans="1:53" x14ac:dyDescent="0.25">
      <c r="A1305" s="309">
        <f t="shared" si="20"/>
        <v>1385520</v>
      </c>
      <c r="B1305" s="1" t="s">
        <v>2639</v>
      </c>
      <c r="C1305" s="1">
        <v>16463290</v>
      </c>
      <c r="D1305" s="1">
        <v>144105</v>
      </c>
      <c r="E1305" s="1">
        <v>4</v>
      </c>
      <c r="F1305" s="1">
        <v>1.64632901246896E+16</v>
      </c>
      <c r="G1305" s="304">
        <v>44497</v>
      </c>
      <c r="H1305" s="304">
        <v>44742</v>
      </c>
      <c r="I1305" s="1">
        <v>0</v>
      </c>
      <c r="J1305" s="1">
        <v>1</v>
      </c>
      <c r="K1305" s="1">
        <v>0</v>
      </c>
      <c r="L1305" s="1">
        <v>30</v>
      </c>
      <c r="M1305" s="1">
        <v>2</v>
      </c>
      <c r="N1305" s="305">
        <v>19.2</v>
      </c>
      <c r="O1305" s="305">
        <v>20983</v>
      </c>
      <c r="P1305" s="2">
        <v>1500000</v>
      </c>
      <c r="Q1305" s="2">
        <v>201688</v>
      </c>
      <c r="R1305" s="2">
        <v>1500000</v>
      </c>
      <c r="S1305" s="1">
        <v>0</v>
      </c>
      <c r="T1305" s="1">
        <v>0</v>
      </c>
      <c r="U1305" s="1">
        <v>0</v>
      </c>
      <c r="W1305" s="1">
        <v>0</v>
      </c>
      <c r="X1305" s="1">
        <v>0</v>
      </c>
      <c r="Y1305" s="1">
        <v>0</v>
      </c>
      <c r="AB1305" s="304">
        <v>44497</v>
      </c>
      <c r="AC1305" s="1">
        <v>1</v>
      </c>
      <c r="AD1305" s="1" t="s">
        <v>3016</v>
      </c>
      <c r="AE1305" s="1">
        <v>1</v>
      </c>
      <c r="AF1305" s="1">
        <v>30</v>
      </c>
      <c r="AG1305" s="1">
        <v>0</v>
      </c>
      <c r="AH1305" s="1" t="s">
        <v>1454</v>
      </c>
      <c r="AI1305" s="1" t="s">
        <v>1454</v>
      </c>
      <c r="AJ1305" s="1" t="s">
        <v>1454</v>
      </c>
      <c r="AK1305" s="1" t="s">
        <v>1454</v>
      </c>
      <c r="AL1305" s="1" t="s">
        <v>1454</v>
      </c>
      <c r="AM1305" s="1" t="s">
        <v>1454</v>
      </c>
      <c r="AN1305" s="1">
        <v>1</v>
      </c>
      <c r="AO1305" s="1">
        <v>1</v>
      </c>
      <c r="AP1305" s="1" t="s">
        <v>3086</v>
      </c>
      <c r="AQ1305" s="1" t="s">
        <v>1454</v>
      </c>
      <c r="AR1305" s="2">
        <v>114480</v>
      </c>
      <c r="AS1305" s="1" t="s">
        <v>3018</v>
      </c>
      <c r="AT1305" s="1">
        <v>44497</v>
      </c>
      <c r="AU1305" s="1">
        <v>0</v>
      </c>
      <c r="AV1305" s="1">
        <v>0</v>
      </c>
      <c r="AW1305" s="1">
        <v>0</v>
      </c>
      <c r="AX1305" s="1" t="s">
        <v>1454</v>
      </c>
      <c r="AY1305" s="1">
        <v>0</v>
      </c>
      <c r="AZ1305" s="1">
        <v>0</v>
      </c>
      <c r="BA1305" s="1">
        <v>0</v>
      </c>
    </row>
    <row r="1306" spans="1:53" x14ac:dyDescent="0.25">
      <c r="A1306" s="309">
        <f t="shared" si="20"/>
        <v>3869666</v>
      </c>
      <c r="B1306" s="1" t="s">
        <v>2639</v>
      </c>
      <c r="C1306" s="1">
        <v>1144136103</v>
      </c>
      <c r="D1306" s="1">
        <v>144105</v>
      </c>
      <c r="E1306" s="1">
        <v>4</v>
      </c>
      <c r="F1306" s="1">
        <v>1.14413610311778E+18</v>
      </c>
      <c r="G1306" s="304">
        <v>43952</v>
      </c>
      <c r="H1306" s="304">
        <v>45777</v>
      </c>
      <c r="I1306" s="1">
        <v>0</v>
      </c>
      <c r="J1306" s="1">
        <v>1</v>
      </c>
      <c r="K1306" s="1">
        <v>16</v>
      </c>
      <c r="L1306" s="1">
        <v>30</v>
      </c>
      <c r="M1306" s="1">
        <v>2</v>
      </c>
      <c r="N1306" s="305">
        <v>18</v>
      </c>
      <c r="O1306" s="305">
        <v>19562</v>
      </c>
      <c r="P1306" s="2">
        <v>6794000</v>
      </c>
      <c r="Q1306" s="2">
        <v>173589</v>
      </c>
      <c r="R1306" s="2">
        <v>5535544</v>
      </c>
      <c r="S1306" s="1">
        <v>0</v>
      </c>
      <c r="T1306" s="1">
        <v>0</v>
      </c>
      <c r="U1306" s="1">
        <v>0</v>
      </c>
      <c r="W1306" s="1">
        <v>0</v>
      </c>
      <c r="X1306" s="1">
        <v>0</v>
      </c>
      <c r="Y1306" s="1">
        <v>0</v>
      </c>
      <c r="AB1306" s="304">
        <v>44499</v>
      </c>
      <c r="AC1306" s="1">
        <v>1</v>
      </c>
      <c r="AD1306" s="1" t="s">
        <v>3016</v>
      </c>
      <c r="AE1306" s="1">
        <v>1</v>
      </c>
      <c r="AF1306" s="1">
        <v>30</v>
      </c>
      <c r="AG1306" s="1">
        <v>0</v>
      </c>
      <c r="AH1306" s="1" t="s">
        <v>1454</v>
      </c>
      <c r="AI1306" s="1" t="s">
        <v>1454</v>
      </c>
      <c r="AJ1306" s="1" t="s">
        <v>1454</v>
      </c>
      <c r="AK1306" s="1" t="s">
        <v>1454</v>
      </c>
      <c r="AL1306" s="1" t="s">
        <v>1454</v>
      </c>
      <c r="AM1306" s="1" t="s">
        <v>1454</v>
      </c>
      <c r="AN1306" s="1">
        <v>1</v>
      </c>
      <c r="AO1306" s="1">
        <v>1</v>
      </c>
      <c r="AP1306" s="1" t="s">
        <v>3086</v>
      </c>
      <c r="AQ1306" s="1" t="s">
        <v>1454</v>
      </c>
      <c r="AR1306" s="2">
        <v>1665878</v>
      </c>
      <c r="AS1306" s="1" t="s">
        <v>3026</v>
      </c>
      <c r="AT1306" s="1">
        <v>43952</v>
      </c>
      <c r="AU1306" s="1">
        <v>0</v>
      </c>
      <c r="AV1306" s="1">
        <v>0</v>
      </c>
      <c r="AW1306" s="1">
        <v>0</v>
      </c>
      <c r="AX1306" s="1" t="s">
        <v>1454</v>
      </c>
      <c r="AY1306" s="1">
        <v>0</v>
      </c>
      <c r="AZ1306" s="1" t="s">
        <v>3087</v>
      </c>
      <c r="BA1306" s="1">
        <v>0</v>
      </c>
    </row>
    <row r="1307" spans="1:53" x14ac:dyDescent="0.25">
      <c r="A1307" s="309">
        <f t="shared" si="20"/>
        <v>506723</v>
      </c>
      <c r="B1307" s="1" t="s">
        <v>2639</v>
      </c>
      <c r="C1307" s="1">
        <v>1113620228</v>
      </c>
      <c r="D1307" s="1">
        <v>144105</v>
      </c>
      <c r="E1307" s="1">
        <v>4</v>
      </c>
      <c r="F1307" s="1">
        <v>1.11362022812038E+18</v>
      </c>
      <c r="G1307" s="304">
        <v>44274</v>
      </c>
      <c r="H1307" s="304">
        <v>44834</v>
      </c>
      <c r="I1307" s="1">
        <v>0</v>
      </c>
      <c r="J1307" s="1">
        <v>1</v>
      </c>
      <c r="K1307" s="1">
        <v>7</v>
      </c>
      <c r="L1307" s="1">
        <v>30</v>
      </c>
      <c r="M1307" s="1">
        <v>2</v>
      </c>
      <c r="N1307" s="305">
        <v>15.6</v>
      </c>
      <c r="O1307" s="305">
        <v>16765</v>
      </c>
      <c r="P1307" s="2">
        <v>900000</v>
      </c>
      <c r="Q1307" s="2">
        <v>56656</v>
      </c>
      <c r="R1307" s="2">
        <v>575552</v>
      </c>
      <c r="S1307" s="1">
        <v>0</v>
      </c>
      <c r="T1307" s="1">
        <v>0</v>
      </c>
      <c r="U1307" s="1">
        <v>0</v>
      </c>
      <c r="W1307" s="1">
        <v>0</v>
      </c>
      <c r="X1307" s="1">
        <v>0</v>
      </c>
      <c r="Y1307" s="1">
        <v>0</v>
      </c>
      <c r="AB1307" s="304">
        <v>44499</v>
      </c>
      <c r="AC1307" s="1">
        <v>1</v>
      </c>
      <c r="AD1307" s="1" t="s">
        <v>3016</v>
      </c>
      <c r="AE1307" s="1">
        <v>1</v>
      </c>
      <c r="AF1307" s="1">
        <v>30</v>
      </c>
      <c r="AG1307" s="1">
        <v>0</v>
      </c>
      <c r="AH1307" s="1" t="s">
        <v>1454</v>
      </c>
      <c r="AI1307" s="1" t="s">
        <v>1454</v>
      </c>
      <c r="AJ1307" s="1" t="s">
        <v>1454</v>
      </c>
      <c r="AK1307" s="1" t="s">
        <v>1454</v>
      </c>
      <c r="AL1307" s="1" t="s">
        <v>1454</v>
      </c>
      <c r="AM1307" s="1" t="s">
        <v>1454</v>
      </c>
      <c r="AN1307" s="1">
        <v>1</v>
      </c>
      <c r="AO1307" s="1">
        <v>1</v>
      </c>
      <c r="AP1307" s="1" t="s">
        <v>3086</v>
      </c>
      <c r="AQ1307" s="1" t="s">
        <v>1454</v>
      </c>
      <c r="AR1307" s="2">
        <v>68829</v>
      </c>
      <c r="AS1307" s="1" t="s">
        <v>3021</v>
      </c>
      <c r="AT1307" s="1">
        <v>44274</v>
      </c>
      <c r="AU1307" s="1">
        <v>0</v>
      </c>
      <c r="AV1307" s="1">
        <v>0</v>
      </c>
      <c r="AW1307" s="1">
        <v>0</v>
      </c>
      <c r="AX1307" s="1" t="s">
        <v>1454</v>
      </c>
      <c r="AY1307" s="1">
        <v>0</v>
      </c>
      <c r="AZ1307" s="1">
        <v>0</v>
      </c>
      <c r="BA1307" s="1">
        <v>0</v>
      </c>
    </row>
    <row r="1308" spans="1:53" x14ac:dyDescent="0.25">
      <c r="A1308" s="309">
        <f t="shared" si="20"/>
        <v>15236276</v>
      </c>
      <c r="B1308" s="1" t="s">
        <v>2639</v>
      </c>
      <c r="C1308" s="1">
        <v>1113620228</v>
      </c>
      <c r="D1308" s="1">
        <v>144105</v>
      </c>
      <c r="E1308" s="1">
        <v>4</v>
      </c>
      <c r="F1308" s="1">
        <v>1.11362022811778E+18</v>
      </c>
      <c r="G1308" s="304">
        <v>43937</v>
      </c>
      <c r="H1308" s="304">
        <v>46507</v>
      </c>
      <c r="I1308" s="1">
        <v>0</v>
      </c>
      <c r="J1308" s="1">
        <v>1</v>
      </c>
      <c r="K1308" s="1">
        <v>16</v>
      </c>
      <c r="L1308" s="1">
        <v>30</v>
      </c>
      <c r="M1308" s="1">
        <v>2</v>
      </c>
      <c r="N1308" s="305">
        <v>18</v>
      </c>
      <c r="O1308" s="305">
        <v>19562</v>
      </c>
      <c r="P1308" s="2">
        <v>19376000</v>
      </c>
      <c r="Q1308" s="2">
        <v>410519</v>
      </c>
      <c r="R1308" s="2">
        <v>17305853</v>
      </c>
      <c r="S1308" s="1">
        <v>0</v>
      </c>
      <c r="T1308" s="1">
        <v>0</v>
      </c>
      <c r="U1308" s="1">
        <v>0</v>
      </c>
      <c r="W1308" s="1">
        <v>0</v>
      </c>
      <c r="X1308" s="1">
        <v>0</v>
      </c>
      <c r="Y1308" s="1">
        <v>0</v>
      </c>
      <c r="AB1308" s="304">
        <v>44499</v>
      </c>
      <c r="AC1308" s="1">
        <v>1</v>
      </c>
      <c r="AD1308" s="1" t="s">
        <v>3016</v>
      </c>
      <c r="AE1308" s="1">
        <v>1</v>
      </c>
      <c r="AF1308" s="1">
        <v>30</v>
      </c>
      <c r="AG1308" s="1">
        <v>0</v>
      </c>
      <c r="AH1308" s="1" t="s">
        <v>1454</v>
      </c>
      <c r="AI1308" s="1" t="s">
        <v>1454</v>
      </c>
      <c r="AJ1308" s="1" t="s">
        <v>1454</v>
      </c>
      <c r="AK1308" s="1" t="s">
        <v>1454</v>
      </c>
      <c r="AL1308" s="1" t="s">
        <v>1454</v>
      </c>
      <c r="AM1308" s="1" t="s">
        <v>1454</v>
      </c>
      <c r="AN1308" s="1">
        <v>1</v>
      </c>
      <c r="AO1308" s="1">
        <v>1</v>
      </c>
      <c r="AP1308" s="1" t="s">
        <v>3086</v>
      </c>
      <c r="AQ1308" s="1" t="s">
        <v>1454</v>
      </c>
      <c r="AR1308" s="2">
        <v>2069577</v>
      </c>
      <c r="AS1308" s="1" t="s">
        <v>3026</v>
      </c>
      <c r="AT1308" s="1">
        <v>43937</v>
      </c>
      <c r="AU1308" s="1">
        <v>0</v>
      </c>
      <c r="AV1308" s="1">
        <v>0</v>
      </c>
      <c r="AW1308" s="1">
        <v>0</v>
      </c>
      <c r="AX1308" s="1" t="s">
        <v>1454</v>
      </c>
      <c r="AY1308" s="1">
        <v>0</v>
      </c>
      <c r="AZ1308" s="1">
        <v>0</v>
      </c>
      <c r="BA1308" s="1">
        <v>0</v>
      </c>
    </row>
    <row r="1309" spans="1:53" x14ac:dyDescent="0.25">
      <c r="A1309" s="309">
        <f t="shared" si="20"/>
        <v>0</v>
      </c>
      <c r="B1309" s="1" t="s">
        <v>2639</v>
      </c>
      <c r="C1309" s="1">
        <v>1143943157</v>
      </c>
      <c r="D1309" s="1">
        <v>144105</v>
      </c>
      <c r="E1309" s="1">
        <v>4</v>
      </c>
      <c r="F1309" s="1">
        <v>1.14394315711528E+18</v>
      </c>
      <c r="G1309" s="304">
        <v>43811</v>
      </c>
      <c r="H1309" s="304">
        <v>44925</v>
      </c>
      <c r="I1309" s="1">
        <v>0</v>
      </c>
      <c r="J1309" s="1">
        <v>1</v>
      </c>
      <c r="K1309" s="1">
        <v>22</v>
      </c>
      <c r="L1309" s="1">
        <v>30</v>
      </c>
      <c r="M1309" s="1">
        <v>2</v>
      </c>
      <c r="N1309" s="305">
        <v>20.399999999999999</v>
      </c>
      <c r="O1309" s="305">
        <v>22.42</v>
      </c>
      <c r="P1309" s="2">
        <v>2000000</v>
      </c>
      <c r="Q1309" s="2">
        <v>75030</v>
      </c>
      <c r="R1309" s="2">
        <v>904073</v>
      </c>
      <c r="S1309" s="1">
        <v>0</v>
      </c>
      <c r="T1309" s="1">
        <v>0</v>
      </c>
      <c r="U1309" s="1">
        <v>0</v>
      </c>
      <c r="W1309" s="1">
        <v>0</v>
      </c>
      <c r="X1309" s="1">
        <v>0</v>
      </c>
      <c r="Y1309" s="1">
        <v>0</v>
      </c>
      <c r="AB1309" s="304">
        <v>44499</v>
      </c>
      <c r="AC1309" s="1">
        <v>1</v>
      </c>
      <c r="AD1309" s="1" t="s">
        <v>3016</v>
      </c>
      <c r="AE1309" s="1">
        <v>1</v>
      </c>
      <c r="AF1309" s="1">
        <v>30</v>
      </c>
      <c r="AG1309" s="1">
        <v>0</v>
      </c>
      <c r="AH1309" s="1" t="s">
        <v>1454</v>
      </c>
      <c r="AI1309" s="1" t="s">
        <v>1454</v>
      </c>
      <c r="AJ1309" s="1" t="s">
        <v>1454</v>
      </c>
      <c r="AK1309" s="1" t="s">
        <v>1454</v>
      </c>
      <c r="AL1309" s="1" t="s">
        <v>1454</v>
      </c>
      <c r="AM1309" s="1" t="s">
        <v>1454</v>
      </c>
      <c r="AN1309" s="1">
        <v>1</v>
      </c>
      <c r="AO1309" s="1">
        <v>1</v>
      </c>
      <c r="AP1309" s="1" t="s">
        <v>3086</v>
      </c>
      <c r="AQ1309" s="1" t="s">
        <v>1454</v>
      </c>
      <c r="AR1309" s="2">
        <v>1665924</v>
      </c>
      <c r="AS1309" s="1" t="s">
        <v>3035</v>
      </c>
      <c r="AT1309" s="1">
        <v>43811</v>
      </c>
      <c r="AU1309" s="1">
        <v>0</v>
      </c>
      <c r="AV1309" s="1">
        <v>0</v>
      </c>
      <c r="AW1309" s="1">
        <v>0</v>
      </c>
      <c r="AX1309" s="1" t="s">
        <v>1454</v>
      </c>
      <c r="AY1309" s="1">
        <v>0</v>
      </c>
      <c r="AZ1309" s="1">
        <v>0</v>
      </c>
      <c r="BA1309" s="1">
        <v>0</v>
      </c>
    </row>
    <row r="1310" spans="1:53" x14ac:dyDescent="0.25">
      <c r="A1310" s="309">
        <f t="shared" si="20"/>
        <v>609239</v>
      </c>
      <c r="B1310" s="1" t="s">
        <v>2639</v>
      </c>
      <c r="C1310" s="1">
        <v>4652624</v>
      </c>
      <c r="D1310" s="1">
        <v>144105</v>
      </c>
      <c r="E1310" s="1">
        <v>4</v>
      </c>
      <c r="F1310" s="1">
        <v>4652624124688440</v>
      </c>
      <c r="G1310" s="304">
        <v>44085</v>
      </c>
      <c r="H1310" s="304">
        <v>44803</v>
      </c>
      <c r="I1310" s="1">
        <v>0</v>
      </c>
      <c r="J1310" s="1">
        <v>1</v>
      </c>
      <c r="K1310" s="1">
        <v>1</v>
      </c>
      <c r="L1310" s="1">
        <v>30</v>
      </c>
      <c r="M1310" s="1">
        <v>2</v>
      </c>
      <c r="N1310" s="305">
        <v>21.6</v>
      </c>
      <c r="O1310" s="305">
        <v>23872</v>
      </c>
      <c r="P1310" s="2">
        <v>1600000</v>
      </c>
      <c r="Q1310" s="2">
        <v>83163</v>
      </c>
      <c r="R1310" s="2">
        <v>1539931</v>
      </c>
      <c r="S1310" s="1">
        <v>0</v>
      </c>
      <c r="T1310" s="1">
        <v>0</v>
      </c>
      <c r="U1310" s="1">
        <v>0</v>
      </c>
      <c r="W1310" s="1">
        <v>0</v>
      </c>
      <c r="X1310" s="1">
        <v>0</v>
      </c>
      <c r="Y1310" s="1">
        <v>0</v>
      </c>
      <c r="AB1310" s="304">
        <v>44498</v>
      </c>
      <c r="AC1310" s="1">
        <v>1</v>
      </c>
      <c r="AD1310" s="1" t="s">
        <v>3016</v>
      </c>
      <c r="AE1310" s="1">
        <v>1</v>
      </c>
      <c r="AF1310" s="1">
        <v>30</v>
      </c>
      <c r="AG1310" s="1">
        <v>0</v>
      </c>
      <c r="AH1310" s="1" t="s">
        <v>1454</v>
      </c>
      <c r="AI1310" s="1" t="s">
        <v>1454</v>
      </c>
      <c r="AJ1310" s="1" t="s">
        <v>1454</v>
      </c>
      <c r="AK1310" s="1" t="s">
        <v>1454</v>
      </c>
      <c r="AL1310" s="1" t="s">
        <v>1454</v>
      </c>
      <c r="AM1310" s="1" t="s">
        <v>1454</v>
      </c>
      <c r="AN1310" s="1">
        <v>1</v>
      </c>
      <c r="AO1310" s="1">
        <v>1</v>
      </c>
      <c r="AP1310" s="1" t="s">
        <v>3086</v>
      </c>
      <c r="AQ1310" s="1" t="s">
        <v>1454</v>
      </c>
      <c r="AR1310" s="2">
        <v>930692</v>
      </c>
      <c r="AS1310" s="1" t="s">
        <v>3018</v>
      </c>
      <c r="AT1310" s="1">
        <v>44085</v>
      </c>
      <c r="AU1310" s="1">
        <v>0</v>
      </c>
      <c r="AV1310" s="1">
        <v>0</v>
      </c>
      <c r="AW1310" s="1">
        <v>0</v>
      </c>
      <c r="AX1310" s="1" t="s">
        <v>1454</v>
      </c>
      <c r="AY1310" s="1">
        <v>890303093000</v>
      </c>
      <c r="AZ1310" s="1">
        <v>0</v>
      </c>
      <c r="BA1310" s="1">
        <v>0</v>
      </c>
    </row>
    <row r="1311" spans="1:53" x14ac:dyDescent="0.25">
      <c r="A1311" s="309">
        <f t="shared" si="20"/>
        <v>334655</v>
      </c>
      <c r="B1311" s="1" t="s">
        <v>2639</v>
      </c>
      <c r="C1311" s="1">
        <v>4652624</v>
      </c>
      <c r="D1311" s="1">
        <v>144105</v>
      </c>
      <c r="E1311" s="1">
        <v>4</v>
      </c>
      <c r="F1311" s="1">
        <v>4652624210389430</v>
      </c>
      <c r="G1311" s="304">
        <v>44433</v>
      </c>
      <c r="H1311" s="304">
        <v>44803</v>
      </c>
      <c r="I1311" s="1">
        <v>0</v>
      </c>
      <c r="J1311" s="1">
        <v>1</v>
      </c>
      <c r="K1311" s="1">
        <v>2</v>
      </c>
      <c r="L1311" s="1">
        <v>30</v>
      </c>
      <c r="M1311" s="1">
        <v>2</v>
      </c>
      <c r="N1311" s="305">
        <v>15.6</v>
      </c>
      <c r="O1311" s="305">
        <v>16765</v>
      </c>
      <c r="P1311" s="2">
        <v>1000000</v>
      </c>
      <c r="Q1311" s="2">
        <v>91966</v>
      </c>
      <c r="R1311" s="2">
        <v>845883</v>
      </c>
      <c r="S1311" s="1">
        <v>0</v>
      </c>
      <c r="T1311" s="1">
        <v>0</v>
      </c>
      <c r="U1311" s="1">
        <v>0</v>
      </c>
      <c r="W1311" s="1">
        <v>0</v>
      </c>
      <c r="X1311" s="1">
        <v>0</v>
      </c>
      <c r="Y1311" s="1">
        <v>0</v>
      </c>
      <c r="AB1311" s="304">
        <v>44498</v>
      </c>
      <c r="AC1311" s="1">
        <v>1</v>
      </c>
      <c r="AD1311" s="1" t="s">
        <v>3016</v>
      </c>
      <c r="AE1311" s="1">
        <v>1</v>
      </c>
      <c r="AF1311" s="1">
        <v>30</v>
      </c>
      <c r="AG1311" s="1">
        <v>0</v>
      </c>
      <c r="AH1311" s="1" t="s">
        <v>1454</v>
      </c>
      <c r="AI1311" s="1" t="s">
        <v>1454</v>
      </c>
      <c r="AJ1311" s="1" t="s">
        <v>1454</v>
      </c>
      <c r="AK1311" s="1" t="s">
        <v>1454</v>
      </c>
      <c r="AL1311" s="1" t="s">
        <v>1454</v>
      </c>
      <c r="AM1311" s="1" t="s">
        <v>1454</v>
      </c>
      <c r="AN1311" s="1">
        <v>1</v>
      </c>
      <c r="AO1311" s="1">
        <v>1</v>
      </c>
      <c r="AP1311" s="1" t="s">
        <v>3086</v>
      </c>
      <c r="AQ1311" s="1" t="s">
        <v>1454</v>
      </c>
      <c r="AR1311" s="2">
        <v>511228</v>
      </c>
      <c r="AS1311" s="1" t="s">
        <v>3023</v>
      </c>
      <c r="AT1311" s="1">
        <v>44432</v>
      </c>
      <c r="AU1311" s="1">
        <v>0</v>
      </c>
      <c r="AV1311" s="1">
        <v>0</v>
      </c>
      <c r="AW1311" s="1">
        <v>0</v>
      </c>
      <c r="AX1311" s="1" t="s">
        <v>1454</v>
      </c>
      <c r="AY1311" s="1">
        <v>890303093000</v>
      </c>
      <c r="AZ1311" s="1">
        <v>0</v>
      </c>
      <c r="BA1311" s="1">
        <v>0</v>
      </c>
    </row>
    <row r="1312" spans="1:53" x14ac:dyDescent="0.25">
      <c r="A1312" s="309">
        <f t="shared" si="20"/>
        <v>1372776</v>
      </c>
      <c r="B1312" s="1" t="s">
        <v>2639</v>
      </c>
      <c r="C1312" s="1">
        <v>1032426643</v>
      </c>
      <c r="D1312" s="1">
        <v>144105</v>
      </c>
      <c r="E1312" s="1">
        <v>4</v>
      </c>
      <c r="F1312" s="1">
        <v>1.03242664312038E+18</v>
      </c>
      <c r="G1312" s="304">
        <v>44274</v>
      </c>
      <c r="H1312" s="304">
        <v>46111</v>
      </c>
      <c r="I1312" s="1">
        <v>0</v>
      </c>
      <c r="J1312" s="1">
        <v>1</v>
      </c>
      <c r="K1312" s="1">
        <v>7</v>
      </c>
      <c r="L1312" s="1">
        <v>30</v>
      </c>
      <c r="M1312" s="1">
        <v>2</v>
      </c>
      <c r="N1312" s="305">
        <v>15.6</v>
      </c>
      <c r="O1312" s="305">
        <v>16765</v>
      </c>
      <c r="P1312" s="2">
        <v>2000000</v>
      </c>
      <c r="Q1312" s="2">
        <v>48849</v>
      </c>
      <c r="R1312" s="2">
        <v>1840721</v>
      </c>
      <c r="S1312" s="1">
        <v>0</v>
      </c>
      <c r="T1312" s="1">
        <v>0</v>
      </c>
      <c r="U1312" s="1">
        <v>0</v>
      </c>
      <c r="W1312" s="1">
        <v>0</v>
      </c>
      <c r="X1312" s="1">
        <v>0</v>
      </c>
      <c r="Y1312" s="1">
        <v>0</v>
      </c>
      <c r="AB1312" s="304">
        <v>44499</v>
      </c>
      <c r="AC1312" s="1">
        <v>1</v>
      </c>
      <c r="AD1312" s="1" t="s">
        <v>3016</v>
      </c>
      <c r="AE1312" s="1">
        <v>1</v>
      </c>
      <c r="AF1312" s="1">
        <v>30</v>
      </c>
      <c r="AG1312" s="1">
        <v>0</v>
      </c>
      <c r="AH1312" s="1" t="s">
        <v>1454</v>
      </c>
      <c r="AI1312" s="1" t="s">
        <v>1454</v>
      </c>
      <c r="AJ1312" s="1" t="s">
        <v>1454</v>
      </c>
      <c r="AK1312" s="1" t="s">
        <v>1454</v>
      </c>
      <c r="AL1312" s="1" t="s">
        <v>1454</v>
      </c>
      <c r="AM1312" s="1" t="s">
        <v>1454</v>
      </c>
      <c r="AN1312" s="1">
        <v>1</v>
      </c>
      <c r="AO1312" s="1">
        <v>1</v>
      </c>
      <c r="AP1312" s="1" t="s">
        <v>3086</v>
      </c>
      <c r="AQ1312" s="1" t="s">
        <v>1454</v>
      </c>
      <c r="AR1312" s="2">
        <v>467945</v>
      </c>
      <c r="AS1312" s="1" t="s">
        <v>3021</v>
      </c>
      <c r="AT1312" s="1">
        <v>44274</v>
      </c>
      <c r="AU1312" s="1">
        <v>0</v>
      </c>
      <c r="AV1312" s="1">
        <v>0</v>
      </c>
      <c r="AW1312" s="1">
        <v>0</v>
      </c>
      <c r="AX1312" s="1" t="s">
        <v>1454</v>
      </c>
      <c r="AY1312" s="1">
        <v>900771349</v>
      </c>
      <c r="AZ1312" s="1" t="s">
        <v>3041</v>
      </c>
      <c r="BA1312" s="1">
        <v>0</v>
      </c>
    </row>
    <row r="1313" spans="1:53" x14ac:dyDescent="0.25">
      <c r="A1313" s="309">
        <f t="shared" si="20"/>
        <v>631429</v>
      </c>
      <c r="B1313" s="1" t="s">
        <v>2639</v>
      </c>
      <c r="C1313" s="1">
        <v>1032426643</v>
      </c>
      <c r="D1313" s="1">
        <v>144105</v>
      </c>
      <c r="E1313" s="1">
        <v>4</v>
      </c>
      <c r="F1313" s="1">
        <v>1.0324266431246799E+18</v>
      </c>
      <c r="G1313" s="304">
        <v>44427</v>
      </c>
      <c r="H1313" s="304">
        <v>44803</v>
      </c>
      <c r="I1313" s="1">
        <v>0</v>
      </c>
      <c r="J1313" s="1">
        <v>1</v>
      </c>
      <c r="K1313" s="1">
        <v>2</v>
      </c>
      <c r="L1313" s="1">
        <v>30</v>
      </c>
      <c r="M1313" s="1">
        <v>2</v>
      </c>
      <c r="N1313" s="305">
        <v>19.2</v>
      </c>
      <c r="O1313" s="305">
        <v>20983</v>
      </c>
      <c r="P1313" s="2">
        <v>1000000</v>
      </c>
      <c r="Q1313" s="2">
        <v>92539</v>
      </c>
      <c r="R1313" s="2">
        <v>846667</v>
      </c>
      <c r="S1313" s="1">
        <v>0</v>
      </c>
      <c r="T1313" s="1">
        <v>0</v>
      </c>
      <c r="U1313" s="1">
        <v>0</v>
      </c>
      <c r="W1313" s="1">
        <v>0</v>
      </c>
      <c r="X1313" s="1">
        <v>0</v>
      </c>
      <c r="Y1313" s="1">
        <v>0</v>
      </c>
      <c r="AB1313" s="304">
        <v>44499</v>
      </c>
      <c r="AC1313" s="1">
        <v>1</v>
      </c>
      <c r="AD1313" s="1" t="s">
        <v>3016</v>
      </c>
      <c r="AE1313" s="1">
        <v>1</v>
      </c>
      <c r="AF1313" s="1">
        <v>30</v>
      </c>
      <c r="AG1313" s="1">
        <v>0</v>
      </c>
      <c r="AH1313" s="1" t="s">
        <v>1454</v>
      </c>
      <c r="AI1313" s="1" t="s">
        <v>1454</v>
      </c>
      <c r="AJ1313" s="1" t="s">
        <v>1454</v>
      </c>
      <c r="AK1313" s="1" t="s">
        <v>1454</v>
      </c>
      <c r="AL1313" s="1" t="s">
        <v>1454</v>
      </c>
      <c r="AM1313" s="1" t="s">
        <v>1454</v>
      </c>
      <c r="AN1313" s="1">
        <v>1</v>
      </c>
      <c r="AO1313" s="1">
        <v>1</v>
      </c>
      <c r="AP1313" s="1" t="s">
        <v>3086</v>
      </c>
      <c r="AQ1313" s="1" t="s">
        <v>1454</v>
      </c>
      <c r="AR1313" s="2">
        <v>215238</v>
      </c>
      <c r="AS1313" s="1" t="s">
        <v>3018</v>
      </c>
      <c r="AT1313" s="1">
        <v>44427</v>
      </c>
      <c r="AU1313" s="1">
        <v>0</v>
      </c>
      <c r="AV1313" s="1">
        <v>0</v>
      </c>
      <c r="AW1313" s="1">
        <v>0</v>
      </c>
      <c r="AX1313" s="1" t="s">
        <v>1454</v>
      </c>
      <c r="AY1313" s="1">
        <v>900771349</v>
      </c>
      <c r="AZ1313" s="1" t="s">
        <v>3041</v>
      </c>
      <c r="BA1313" s="1">
        <v>0</v>
      </c>
    </row>
    <row r="1314" spans="1:53" x14ac:dyDescent="0.25">
      <c r="A1314" s="309">
        <f t="shared" si="20"/>
        <v>0</v>
      </c>
      <c r="B1314" s="1" t="s">
        <v>2639</v>
      </c>
      <c r="C1314" s="1">
        <v>66922582</v>
      </c>
      <c r="D1314" s="1">
        <v>144105</v>
      </c>
      <c r="E1314" s="1">
        <v>4</v>
      </c>
      <c r="F1314" s="1">
        <v>6.6922582124688704E+16</v>
      </c>
      <c r="G1314" s="304">
        <v>44180</v>
      </c>
      <c r="H1314" s="304">
        <v>44530</v>
      </c>
      <c r="I1314" s="1">
        <v>0</v>
      </c>
      <c r="J1314" s="1">
        <v>1</v>
      </c>
      <c r="K1314" s="1">
        <v>11</v>
      </c>
      <c r="L1314" s="1">
        <v>30</v>
      </c>
      <c r="M1314" s="1">
        <v>2</v>
      </c>
      <c r="N1314" s="305">
        <v>21.6</v>
      </c>
      <c r="O1314" s="305">
        <v>23872</v>
      </c>
      <c r="P1314" s="2">
        <v>1000000</v>
      </c>
      <c r="Q1314" s="2">
        <v>93691</v>
      </c>
      <c r="R1314" s="2">
        <v>91984</v>
      </c>
      <c r="S1314" s="1">
        <v>0</v>
      </c>
      <c r="T1314" s="1">
        <v>0</v>
      </c>
      <c r="U1314" s="1">
        <v>0</v>
      </c>
      <c r="W1314" s="1">
        <v>0</v>
      </c>
      <c r="X1314" s="1">
        <v>0</v>
      </c>
      <c r="Y1314" s="1">
        <v>0</v>
      </c>
      <c r="AB1314" s="304">
        <v>44499</v>
      </c>
      <c r="AC1314" s="1">
        <v>1</v>
      </c>
      <c r="AD1314" s="1" t="s">
        <v>3016</v>
      </c>
      <c r="AE1314" s="1">
        <v>1</v>
      </c>
      <c r="AF1314" s="1">
        <v>30</v>
      </c>
      <c r="AG1314" s="1">
        <v>0</v>
      </c>
      <c r="AH1314" s="1" t="s">
        <v>1454</v>
      </c>
      <c r="AI1314" s="1" t="s">
        <v>1454</v>
      </c>
      <c r="AJ1314" s="1" t="s">
        <v>1454</v>
      </c>
      <c r="AK1314" s="1" t="s">
        <v>1454</v>
      </c>
      <c r="AL1314" s="1" t="s">
        <v>1454</v>
      </c>
      <c r="AM1314" s="1" t="s">
        <v>1454</v>
      </c>
      <c r="AN1314" s="1">
        <v>1</v>
      </c>
      <c r="AO1314" s="1">
        <v>1</v>
      </c>
      <c r="AP1314" s="1" t="s">
        <v>3086</v>
      </c>
      <c r="AQ1314" s="1" t="s">
        <v>1454</v>
      </c>
      <c r="AR1314" s="2">
        <v>683183</v>
      </c>
      <c r="AS1314" s="1" t="s">
        <v>3018</v>
      </c>
      <c r="AT1314" s="1">
        <v>44180</v>
      </c>
      <c r="AU1314" s="1">
        <v>0</v>
      </c>
      <c r="AV1314" s="1">
        <v>0</v>
      </c>
      <c r="AW1314" s="1">
        <v>0</v>
      </c>
      <c r="AX1314" s="1" t="s">
        <v>1454</v>
      </c>
      <c r="AY1314" s="1">
        <v>900771349</v>
      </c>
      <c r="AZ1314" s="1" t="s">
        <v>3041</v>
      </c>
      <c r="BA1314" s="1">
        <v>0</v>
      </c>
    </row>
    <row r="1315" spans="1:53" x14ac:dyDescent="0.25">
      <c r="A1315" s="309">
        <f t="shared" si="20"/>
        <v>4155635</v>
      </c>
      <c r="B1315" s="1" t="s">
        <v>2639</v>
      </c>
      <c r="C1315" s="1">
        <v>1107064215</v>
      </c>
      <c r="D1315" s="1">
        <v>144105</v>
      </c>
      <c r="E1315" s="1">
        <v>4</v>
      </c>
      <c r="F1315" s="1">
        <v>1.10706421512048E+18</v>
      </c>
      <c r="G1315" s="304">
        <v>44466</v>
      </c>
      <c r="H1315" s="304">
        <v>45015</v>
      </c>
      <c r="I1315" s="1">
        <v>0</v>
      </c>
      <c r="J1315" s="1">
        <v>1</v>
      </c>
      <c r="K1315" s="1">
        <v>1</v>
      </c>
      <c r="L1315" s="1">
        <v>30</v>
      </c>
      <c r="M1315" s="1">
        <v>2</v>
      </c>
      <c r="N1315" s="305">
        <v>9</v>
      </c>
      <c r="O1315" s="305">
        <v>9381</v>
      </c>
      <c r="P1315" s="2">
        <v>5000000</v>
      </c>
      <c r="Q1315" s="2">
        <v>299365</v>
      </c>
      <c r="R1315" s="2">
        <v>4740635</v>
      </c>
      <c r="S1315" s="1">
        <v>0</v>
      </c>
      <c r="T1315" s="1">
        <v>0</v>
      </c>
      <c r="U1315" s="1">
        <v>0</v>
      </c>
      <c r="W1315" s="1">
        <v>0</v>
      </c>
      <c r="X1315" s="1">
        <v>0</v>
      </c>
      <c r="Y1315" s="1">
        <v>0</v>
      </c>
      <c r="AB1315" s="304">
        <v>44499</v>
      </c>
      <c r="AC1315" s="1">
        <v>1</v>
      </c>
      <c r="AD1315" s="1" t="s">
        <v>3016</v>
      </c>
      <c r="AE1315" s="1">
        <v>1</v>
      </c>
      <c r="AF1315" s="1">
        <v>30</v>
      </c>
      <c r="AG1315" s="1">
        <v>0</v>
      </c>
      <c r="AH1315" s="1" t="s">
        <v>1454</v>
      </c>
      <c r="AI1315" s="1" t="s">
        <v>1454</v>
      </c>
      <c r="AJ1315" s="1" t="s">
        <v>1454</v>
      </c>
      <c r="AK1315" s="1" t="s">
        <v>1454</v>
      </c>
      <c r="AL1315" s="1" t="s">
        <v>1454</v>
      </c>
      <c r="AM1315" s="1" t="s">
        <v>1454</v>
      </c>
      <c r="AN1315" s="1">
        <v>1</v>
      </c>
      <c r="AO1315" s="1">
        <v>1</v>
      </c>
      <c r="AP1315" s="1" t="s">
        <v>3086</v>
      </c>
      <c r="AQ1315" s="1" t="s">
        <v>1454</v>
      </c>
      <c r="AR1315" s="2">
        <v>585000</v>
      </c>
      <c r="AS1315" s="1" t="s">
        <v>3095</v>
      </c>
      <c r="AT1315" s="1">
        <v>44466</v>
      </c>
      <c r="AU1315" s="1">
        <v>0</v>
      </c>
      <c r="AV1315" s="1">
        <v>0</v>
      </c>
      <c r="AW1315" s="1">
        <v>0</v>
      </c>
      <c r="AX1315" s="1" t="s">
        <v>1454</v>
      </c>
      <c r="AY1315" s="1">
        <v>900891513</v>
      </c>
      <c r="AZ1315" s="1" t="s">
        <v>3032</v>
      </c>
      <c r="BA1315" s="1">
        <v>0</v>
      </c>
    </row>
    <row r="1316" spans="1:53" x14ac:dyDescent="0.25">
      <c r="A1316" s="309">
        <f t="shared" si="20"/>
        <v>466901</v>
      </c>
      <c r="B1316" s="1" t="s">
        <v>2639</v>
      </c>
      <c r="C1316" s="1">
        <v>38665737</v>
      </c>
      <c r="D1316" s="1">
        <v>144105</v>
      </c>
      <c r="E1316" s="1">
        <v>4</v>
      </c>
      <c r="F1316" s="1">
        <v>3.8665737124689E+16</v>
      </c>
      <c r="G1316" s="304">
        <v>44281</v>
      </c>
      <c r="H1316" s="304">
        <v>45015</v>
      </c>
      <c r="I1316" s="1">
        <v>0</v>
      </c>
      <c r="J1316" s="1">
        <v>1</v>
      </c>
      <c r="K1316" s="1">
        <v>7</v>
      </c>
      <c r="L1316" s="1">
        <v>30</v>
      </c>
      <c r="M1316" s="1">
        <v>2</v>
      </c>
      <c r="N1316" s="305">
        <v>19.2</v>
      </c>
      <c r="O1316" s="305">
        <v>20983</v>
      </c>
      <c r="P1316" s="2">
        <v>1390000</v>
      </c>
      <c r="Q1316" s="2">
        <v>70609</v>
      </c>
      <c r="R1316" s="2">
        <v>1039301</v>
      </c>
      <c r="S1316" s="1">
        <v>0</v>
      </c>
      <c r="T1316" s="1">
        <v>0</v>
      </c>
      <c r="U1316" s="1">
        <v>0</v>
      </c>
      <c r="W1316" s="1">
        <v>0</v>
      </c>
      <c r="X1316" s="1">
        <v>0</v>
      </c>
      <c r="Y1316" s="1">
        <v>0</v>
      </c>
      <c r="AB1316" s="304">
        <v>44499</v>
      </c>
      <c r="AC1316" s="1">
        <v>1</v>
      </c>
      <c r="AD1316" s="1" t="s">
        <v>3016</v>
      </c>
      <c r="AE1316" s="1">
        <v>1</v>
      </c>
      <c r="AF1316" s="1">
        <v>30</v>
      </c>
      <c r="AG1316" s="1">
        <v>0</v>
      </c>
      <c r="AH1316" s="1" t="s">
        <v>1454</v>
      </c>
      <c r="AI1316" s="1" t="s">
        <v>1454</v>
      </c>
      <c r="AJ1316" s="1" t="s">
        <v>1454</v>
      </c>
      <c r="AK1316" s="1" t="s">
        <v>1454</v>
      </c>
      <c r="AL1316" s="1" t="s">
        <v>1454</v>
      </c>
      <c r="AM1316" s="1" t="s">
        <v>1454</v>
      </c>
      <c r="AN1316" s="1">
        <v>1</v>
      </c>
      <c r="AO1316" s="1">
        <v>1</v>
      </c>
      <c r="AP1316" s="1" t="s">
        <v>3086</v>
      </c>
      <c r="AQ1316" s="1" t="s">
        <v>1454</v>
      </c>
      <c r="AR1316" s="2">
        <v>572400</v>
      </c>
      <c r="AS1316" s="1" t="s">
        <v>3018</v>
      </c>
      <c r="AT1316" s="1">
        <v>44281</v>
      </c>
      <c r="AU1316" s="1">
        <v>0</v>
      </c>
      <c r="AV1316" s="1">
        <v>0</v>
      </c>
      <c r="AW1316" s="1">
        <v>0</v>
      </c>
      <c r="AX1316" s="1" t="s">
        <v>1454</v>
      </c>
      <c r="AY1316" s="1">
        <v>900771349</v>
      </c>
      <c r="AZ1316" s="1" t="s">
        <v>3041</v>
      </c>
      <c r="BA1316" s="1">
        <v>0</v>
      </c>
    </row>
    <row r="1317" spans="1:53" x14ac:dyDescent="0.25">
      <c r="A1317" s="309">
        <f t="shared" si="20"/>
        <v>159509</v>
      </c>
      <c r="B1317" s="1" t="s">
        <v>2639</v>
      </c>
      <c r="C1317" s="1">
        <v>1037603093</v>
      </c>
      <c r="D1317" s="1">
        <v>144105</v>
      </c>
      <c r="E1317" s="1">
        <v>4</v>
      </c>
      <c r="F1317" s="1">
        <v>1.0376030931246799E+18</v>
      </c>
      <c r="G1317" s="304">
        <v>44482</v>
      </c>
      <c r="H1317" s="304">
        <v>44711</v>
      </c>
      <c r="I1317" s="1">
        <v>0</v>
      </c>
      <c r="J1317" s="1">
        <v>1</v>
      </c>
      <c r="K1317" s="1">
        <v>1</v>
      </c>
      <c r="L1317" s="1">
        <v>30</v>
      </c>
      <c r="M1317" s="1">
        <v>2</v>
      </c>
      <c r="N1317" s="305">
        <v>19.2</v>
      </c>
      <c r="O1317" s="305">
        <v>20983</v>
      </c>
      <c r="P1317" s="2">
        <v>700000</v>
      </c>
      <c r="Q1317" s="2">
        <v>94121</v>
      </c>
      <c r="R1317" s="2">
        <v>617429</v>
      </c>
      <c r="S1317" s="1">
        <v>0</v>
      </c>
      <c r="T1317" s="1">
        <v>0</v>
      </c>
      <c r="U1317" s="1">
        <v>0</v>
      </c>
      <c r="W1317" s="1">
        <v>0</v>
      </c>
      <c r="X1317" s="1">
        <v>0</v>
      </c>
      <c r="Y1317" s="1">
        <v>0</v>
      </c>
      <c r="AB1317" s="304">
        <v>44499</v>
      </c>
      <c r="AC1317" s="1">
        <v>1</v>
      </c>
      <c r="AD1317" s="1" t="s">
        <v>3016</v>
      </c>
      <c r="AE1317" s="1">
        <v>1</v>
      </c>
      <c r="AF1317" s="1">
        <v>30</v>
      </c>
      <c r="AG1317" s="1">
        <v>0</v>
      </c>
      <c r="AH1317" s="1" t="s">
        <v>1454</v>
      </c>
      <c r="AI1317" s="1" t="s">
        <v>1454</v>
      </c>
      <c r="AJ1317" s="1" t="s">
        <v>1454</v>
      </c>
      <c r="AK1317" s="1" t="s">
        <v>1454</v>
      </c>
      <c r="AL1317" s="1" t="s">
        <v>1454</v>
      </c>
      <c r="AM1317" s="1" t="s">
        <v>1454</v>
      </c>
      <c r="AN1317" s="1">
        <v>1</v>
      </c>
      <c r="AO1317" s="1">
        <v>1</v>
      </c>
      <c r="AP1317" s="1" t="s">
        <v>3086</v>
      </c>
      <c r="AQ1317" s="1" t="s">
        <v>1454</v>
      </c>
      <c r="AR1317" s="2">
        <v>457920</v>
      </c>
      <c r="AS1317" s="1" t="s">
        <v>3018</v>
      </c>
      <c r="AT1317" s="1">
        <v>44482</v>
      </c>
      <c r="AU1317" s="1">
        <v>0</v>
      </c>
      <c r="AV1317" s="1">
        <v>0</v>
      </c>
      <c r="AW1317" s="1">
        <v>0</v>
      </c>
      <c r="AX1317" s="1" t="s">
        <v>1454</v>
      </c>
      <c r="AY1317" s="1">
        <v>0</v>
      </c>
      <c r="AZ1317" s="1" t="s">
        <v>3087</v>
      </c>
      <c r="BA1317" s="1">
        <v>0</v>
      </c>
    </row>
    <row r="1318" spans="1:53" x14ac:dyDescent="0.25">
      <c r="A1318" s="309">
        <f t="shared" si="20"/>
        <v>1317621</v>
      </c>
      <c r="B1318" s="1" t="s">
        <v>2639</v>
      </c>
      <c r="C1318" s="1">
        <v>1144190543</v>
      </c>
      <c r="D1318" s="1">
        <v>144105</v>
      </c>
      <c r="E1318" s="1">
        <v>4</v>
      </c>
      <c r="F1318" s="1">
        <v>1.1441905431246799E+18</v>
      </c>
      <c r="G1318" s="304">
        <v>44446</v>
      </c>
      <c r="H1318" s="304">
        <v>45168</v>
      </c>
      <c r="I1318" s="1">
        <v>0</v>
      </c>
      <c r="J1318" s="1">
        <v>1</v>
      </c>
      <c r="K1318" s="1">
        <v>2</v>
      </c>
      <c r="L1318" s="1">
        <v>30</v>
      </c>
      <c r="M1318" s="1">
        <v>2</v>
      </c>
      <c r="N1318" s="305">
        <v>19.2</v>
      </c>
      <c r="O1318" s="305">
        <v>20983</v>
      </c>
      <c r="P1318" s="2">
        <v>1600000</v>
      </c>
      <c r="Q1318" s="2">
        <v>81277</v>
      </c>
      <c r="R1318" s="2">
        <v>1489341</v>
      </c>
      <c r="S1318" s="1">
        <v>0</v>
      </c>
      <c r="T1318" s="1">
        <v>0</v>
      </c>
      <c r="U1318" s="1">
        <v>0</v>
      </c>
      <c r="W1318" s="1">
        <v>0</v>
      </c>
      <c r="X1318" s="1">
        <v>0</v>
      </c>
      <c r="Y1318" s="1">
        <v>0</v>
      </c>
      <c r="AB1318" s="304">
        <v>44499</v>
      </c>
      <c r="AC1318" s="1">
        <v>1</v>
      </c>
      <c r="AD1318" s="1" t="s">
        <v>3016</v>
      </c>
      <c r="AE1318" s="1">
        <v>1</v>
      </c>
      <c r="AF1318" s="1">
        <v>30</v>
      </c>
      <c r="AG1318" s="1">
        <v>0</v>
      </c>
      <c r="AH1318" s="1" t="s">
        <v>1454</v>
      </c>
      <c r="AI1318" s="1" t="s">
        <v>1454</v>
      </c>
      <c r="AJ1318" s="1" t="s">
        <v>1454</v>
      </c>
      <c r="AK1318" s="1" t="s">
        <v>1454</v>
      </c>
      <c r="AL1318" s="1" t="s">
        <v>1454</v>
      </c>
      <c r="AM1318" s="1" t="s">
        <v>1454</v>
      </c>
      <c r="AN1318" s="1">
        <v>1</v>
      </c>
      <c r="AO1318" s="1">
        <v>1</v>
      </c>
      <c r="AP1318" s="1" t="s">
        <v>3086</v>
      </c>
      <c r="AQ1318" s="1" t="s">
        <v>1454</v>
      </c>
      <c r="AR1318" s="2">
        <v>171720</v>
      </c>
      <c r="AS1318" s="1" t="s">
        <v>3018</v>
      </c>
      <c r="AT1318" s="1">
        <v>44446</v>
      </c>
      <c r="AU1318" s="1">
        <v>0</v>
      </c>
      <c r="AV1318" s="1">
        <v>0</v>
      </c>
      <c r="AW1318" s="1">
        <v>0</v>
      </c>
      <c r="AX1318" s="1" t="s">
        <v>1454</v>
      </c>
      <c r="AY1318" s="1">
        <v>0</v>
      </c>
      <c r="AZ1318" s="1" t="s">
        <v>3087</v>
      </c>
      <c r="BA1318" s="1">
        <v>0</v>
      </c>
    </row>
    <row r="1319" spans="1:53" x14ac:dyDescent="0.25">
      <c r="A1319" s="309">
        <f t="shared" si="20"/>
        <v>1885182</v>
      </c>
      <c r="B1319" s="1" t="s">
        <v>2639</v>
      </c>
      <c r="C1319" s="1">
        <v>31655907</v>
      </c>
      <c r="D1319" s="1">
        <v>144105</v>
      </c>
      <c r="E1319" s="1">
        <v>4</v>
      </c>
      <c r="F1319" s="1">
        <v>3.1655907117788E+16</v>
      </c>
      <c r="G1319" s="304">
        <v>43971</v>
      </c>
      <c r="H1319" s="304">
        <v>46507</v>
      </c>
      <c r="I1319" s="1">
        <v>0</v>
      </c>
      <c r="J1319" s="1">
        <v>1</v>
      </c>
      <c r="K1319" s="1">
        <v>16</v>
      </c>
      <c r="L1319" s="1">
        <v>30</v>
      </c>
      <c r="M1319" s="1">
        <v>2</v>
      </c>
      <c r="N1319" s="305">
        <v>18</v>
      </c>
      <c r="O1319" s="305">
        <v>19562</v>
      </c>
      <c r="P1319" s="2">
        <v>4154000</v>
      </c>
      <c r="Q1319" s="2">
        <v>88011</v>
      </c>
      <c r="R1319" s="2">
        <v>3710179</v>
      </c>
      <c r="S1319" s="1">
        <v>0</v>
      </c>
      <c r="T1319" s="1">
        <v>0</v>
      </c>
      <c r="U1319" s="1">
        <v>0</v>
      </c>
      <c r="W1319" s="1">
        <v>0</v>
      </c>
      <c r="X1319" s="1">
        <v>0</v>
      </c>
      <c r="Y1319" s="1">
        <v>0</v>
      </c>
      <c r="AB1319" s="304">
        <v>44499</v>
      </c>
      <c r="AC1319" s="1">
        <v>1</v>
      </c>
      <c r="AD1319" s="1" t="s">
        <v>3016</v>
      </c>
      <c r="AE1319" s="1">
        <v>1</v>
      </c>
      <c r="AF1319" s="1">
        <v>30</v>
      </c>
      <c r="AG1319" s="1">
        <v>0</v>
      </c>
      <c r="AH1319" s="1" t="s">
        <v>1454</v>
      </c>
      <c r="AI1319" s="1" t="s">
        <v>1454</v>
      </c>
      <c r="AJ1319" s="1" t="s">
        <v>1454</v>
      </c>
      <c r="AK1319" s="1" t="s">
        <v>1454</v>
      </c>
      <c r="AL1319" s="1" t="s">
        <v>1454</v>
      </c>
      <c r="AM1319" s="1" t="s">
        <v>1454</v>
      </c>
      <c r="AN1319" s="1">
        <v>1</v>
      </c>
      <c r="AO1319" s="1">
        <v>1</v>
      </c>
      <c r="AP1319" s="1" t="s">
        <v>3086</v>
      </c>
      <c r="AQ1319" s="1" t="s">
        <v>1454</v>
      </c>
      <c r="AR1319" s="2">
        <v>1824997</v>
      </c>
      <c r="AS1319" s="1" t="s">
        <v>3026</v>
      </c>
      <c r="AT1319" s="1">
        <v>43971</v>
      </c>
      <c r="AU1319" s="1">
        <v>0</v>
      </c>
      <c r="AV1319" s="1">
        <v>0</v>
      </c>
      <c r="AW1319" s="1">
        <v>0</v>
      </c>
      <c r="AX1319" s="1" t="s">
        <v>1454</v>
      </c>
      <c r="AY1319" s="1" t="s">
        <v>1454</v>
      </c>
      <c r="AZ1319" s="1">
        <v>0</v>
      </c>
      <c r="BA1319" s="1">
        <v>0</v>
      </c>
    </row>
    <row r="1320" spans="1:53" x14ac:dyDescent="0.25">
      <c r="A1320" s="309">
        <f t="shared" si="20"/>
        <v>5716064</v>
      </c>
      <c r="B1320" s="1" t="s">
        <v>2639</v>
      </c>
      <c r="C1320" s="1">
        <v>31955461</v>
      </c>
      <c r="D1320" s="1">
        <v>144105</v>
      </c>
      <c r="E1320" s="1">
        <v>4</v>
      </c>
      <c r="F1320" s="1">
        <v>319554611203591</v>
      </c>
      <c r="G1320" s="304">
        <v>44469</v>
      </c>
      <c r="H1320" s="304">
        <v>46660</v>
      </c>
      <c r="I1320" s="1">
        <v>0</v>
      </c>
      <c r="J1320" s="1">
        <v>1</v>
      </c>
      <c r="K1320" s="1">
        <v>1</v>
      </c>
      <c r="L1320" s="1">
        <v>30</v>
      </c>
      <c r="M1320" s="1">
        <v>2</v>
      </c>
      <c r="N1320" s="305">
        <v>15.6</v>
      </c>
      <c r="O1320" s="305">
        <v>16765</v>
      </c>
      <c r="P1320" s="2">
        <v>7110000</v>
      </c>
      <c r="Q1320" s="2">
        <v>155013</v>
      </c>
      <c r="R1320" s="2">
        <v>7050972</v>
      </c>
      <c r="S1320" s="1">
        <v>0</v>
      </c>
      <c r="T1320" s="1">
        <v>0</v>
      </c>
      <c r="U1320" s="1">
        <v>0</v>
      </c>
      <c r="W1320" s="1">
        <v>0</v>
      </c>
      <c r="X1320" s="1">
        <v>0</v>
      </c>
      <c r="Y1320" s="1">
        <v>0</v>
      </c>
      <c r="AB1320" s="304">
        <v>44499</v>
      </c>
      <c r="AC1320" s="1">
        <v>1</v>
      </c>
      <c r="AD1320" s="1" t="s">
        <v>3016</v>
      </c>
      <c r="AE1320" s="1">
        <v>1</v>
      </c>
      <c r="AF1320" s="1">
        <v>30</v>
      </c>
      <c r="AG1320" s="1">
        <v>0</v>
      </c>
      <c r="AH1320" s="1" t="s">
        <v>1454</v>
      </c>
      <c r="AI1320" s="1" t="s">
        <v>1454</v>
      </c>
      <c r="AJ1320" s="1" t="s">
        <v>1454</v>
      </c>
      <c r="AK1320" s="1" t="s">
        <v>1454</v>
      </c>
      <c r="AL1320" s="1" t="s">
        <v>1454</v>
      </c>
      <c r="AM1320" s="1" t="s">
        <v>1454</v>
      </c>
      <c r="AN1320" s="1">
        <v>1</v>
      </c>
      <c r="AO1320" s="1">
        <v>1</v>
      </c>
      <c r="AP1320" s="1" t="s">
        <v>3086</v>
      </c>
      <c r="AQ1320" s="1" t="s">
        <v>1454</v>
      </c>
      <c r="AR1320" s="2">
        <v>1334908</v>
      </c>
      <c r="AS1320" s="1" t="s">
        <v>3021</v>
      </c>
      <c r="AT1320" s="1">
        <v>44469</v>
      </c>
      <c r="AU1320" s="1">
        <v>0</v>
      </c>
      <c r="AV1320" s="1">
        <v>0</v>
      </c>
      <c r="AW1320" s="1">
        <v>0</v>
      </c>
      <c r="AX1320" s="1" t="s">
        <v>1454</v>
      </c>
      <c r="AY1320" s="1" t="s">
        <v>1454</v>
      </c>
      <c r="AZ1320" s="1">
        <v>0</v>
      </c>
      <c r="BA1320" s="1">
        <v>0</v>
      </c>
    </row>
    <row r="1321" spans="1:53" x14ac:dyDescent="0.25">
      <c r="A1321" s="309">
        <f t="shared" si="20"/>
        <v>16604929</v>
      </c>
      <c r="B1321" s="1" t="s">
        <v>2639</v>
      </c>
      <c r="C1321" s="1">
        <v>31955461</v>
      </c>
      <c r="D1321" s="1">
        <v>144105</v>
      </c>
      <c r="E1321" s="1">
        <v>4</v>
      </c>
      <c r="F1321" s="1">
        <v>3.1955461210389E+16</v>
      </c>
      <c r="G1321" s="304">
        <v>44293</v>
      </c>
      <c r="H1321" s="304">
        <v>46476</v>
      </c>
      <c r="I1321" s="1">
        <v>0</v>
      </c>
      <c r="J1321" s="1">
        <v>1</v>
      </c>
      <c r="K1321" s="1">
        <v>7</v>
      </c>
      <c r="L1321" s="1">
        <v>30</v>
      </c>
      <c r="M1321" s="1">
        <v>2</v>
      </c>
      <c r="N1321" s="305">
        <v>15.6</v>
      </c>
      <c r="O1321" s="305">
        <v>16765</v>
      </c>
      <c r="P1321" s="2">
        <v>21700000</v>
      </c>
      <c r="Q1321" s="2">
        <v>502318</v>
      </c>
      <c r="R1321" s="2">
        <v>20482782</v>
      </c>
      <c r="S1321" s="1">
        <v>0</v>
      </c>
      <c r="T1321" s="1">
        <v>0</v>
      </c>
      <c r="U1321" s="1">
        <v>0</v>
      </c>
      <c r="W1321" s="1">
        <v>0</v>
      </c>
      <c r="X1321" s="1">
        <v>0</v>
      </c>
      <c r="Y1321" s="1">
        <v>0</v>
      </c>
      <c r="AB1321" s="304">
        <v>44499</v>
      </c>
      <c r="AC1321" s="1">
        <v>1</v>
      </c>
      <c r="AD1321" s="1" t="s">
        <v>3016</v>
      </c>
      <c r="AE1321" s="1">
        <v>1</v>
      </c>
      <c r="AF1321" s="1">
        <v>30</v>
      </c>
      <c r="AG1321" s="1">
        <v>0</v>
      </c>
      <c r="AH1321" s="1" t="s">
        <v>1454</v>
      </c>
      <c r="AI1321" s="1" t="s">
        <v>1454</v>
      </c>
      <c r="AJ1321" s="1" t="s">
        <v>1454</v>
      </c>
      <c r="AK1321" s="1" t="s">
        <v>1454</v>
      </c>
      <c r="AL1321" s="1" t="s">
        <v>1454</v>
      </c>
      <c r="AM1321" s="1" t="s">
        <v>1454</v>
      </c>
      <c r="AN1321" s="1">
        <v>1</v>
      </c>
      <c r="AO1321" s="1">
        <v>1</v>
      </c>
      <c r="AP1321" s="1" t="s">
        <v>3086</v>
      </c>
      <c r="AQ1321" s="1" t="s">
        <v>1454</v>
      </c>
      <c r="AR1321" s="2">
        <v>3877853</v>
      </c>
      <c r="AS1321" s="1" t="s">
        <v>3023</v>
      </c>
      <c r="AT1321" s="1">
        <v>44293</v>
      </c>
      <c r="AU1321" s="1">
        <v>0</v>
      </c>
      <c r="AV1321" s="1">
        <v>0</v>
      </c>
      <c r="AW1321" s="1">
        <v>0</v>
      </c>
      <c r="AX1321" s="1" t="s">
        <v>1454</v>
      </c>
      <c r="AY1321" s="1" t="s">
        <v>1454</v>
      </c>
      <c r="AZ1321" s="1">
        <v>0</v>
      </c>
      <c r="BA1321" s="1">
        <v>0</v>
      </c>
    </row>
    <row r="1322" spans="1:53" x14ac:dyDescent="0.25">
      <c r="A1322" s="309">
        <f t="shared" si="20"/>
        <v>5391776</v>
      </c>
      <c r="B1322" s="1" t="s">
        <v>2639</v>
      </c>
      <c r="C1322" s="1">
        <v>1112472085</v>
      </c>
      <c r="D1322" s="1">
        <v>144105</v>
      </c>
      <c r="E1322" s="1">
        <v>4</v>
      </c>
      <c r="F1322" s="1">
        <v>1.11247208512038E+18</v>
      </c>
      <c r="G1322" s="304">
        <v>44221</v>
      </c>
      <c r="H1322" s="304">
        <v>46053</v>
      </c>
      <c r="I1322" s="1">
        <v>0</v>
      </c>
      <c r="J1322" s="1">
        <v>1</v>
      </c>
      <c r="K1322" s="1">
        <v>9</v>
      </c>
      <c r="L1322" s="1">
        <v>30</v>
      </c>
      <c r="M1322" s="1">
        <v>2</v>
      </c>
      <c r="N1322" s="305">
        <v>18</v>
      </c>
      <c r="O1322" s="305">
        <v>19562</v>
      </c>
      <c r="P1322" s="2">
        <v>8000000</v>
      </c>
      <c r="Q1322" s="2">
        <v>205768</v>
      </c>
      <c r="R1322" s="2">
        <v>7216773</v>
      </c>
      <c r="S1322" s="1">
        <v>0</v>
      </c>
      <c r="T1322" s="1">
        <v>0</v>
      </c>
      <c r="U1322" s="1">
        <v>0</v>
      </c>
      <c r="W1322" s="1">
        <v>0</v>
      </c>
      <c r="X1322" s="1">
        <v>0</v>
      </c>
      <c r="Y1322" s="1">
        <v>0</v>
      </c>
      <c r="AB1322" s="304">
        <v>44499</v>
      </c>
      <c r="AC1322" s="1">
        <v>1</v>
      </c>
      <c r="AD1322" s="1" t="s">
        <v>3016</v>
      </c>
      <c r="AE1322" s="1">
        <v>1</v>
      </c>
      <c r="AF1322" s="1">
        <v>30</v>
      </c>
      <c r="AG1322" s="1">
        <v>0</v>
      </c>
      <c r="AH1322" s="1" t="s">
        <v>1454</v>
      </c>
      <c r="AI1322" s="1" t="s">
        <v>1454</v>
      </c>
      <c r="AJ1322" s="1" t="s">
        <v>1454</v>
      </c>
      <c r="AK1322" s="1" t="s">
        <v>1454</v>
      </c>
      <c r="AL1322" s="1" t="s">
        <v>1454</v>
      </c>
      <c r="AM1322" s="1" t="s">
        <v>1454</v>
      </c>
      <c r="AN1322" s="1">
        <v>1</v>
      </c>
      <c r="AO1322" s="1">
        <v>1</v>
      </c>
      <c r="AP1322" s="1" t="s">
        <v>3086</v>
      </c>
      <c r="AQ1322" s="1" t="s">
        <v>1454</v>
      </c>
      <c r="AR1322" s="2">
        <v>1824997</v>
      </c>
      <c r="AS1322" s="1" t="s">
        <v>3021</v>
      </c>
      <c r="AT1322" s="1">
        <v>44221</v>
      </c>
      <c r="AU1322" s="1">
        <v>0</v>
      </c>
      <c r="AV1322" s="1">
        <v>0</v>
      </c>
      <c r="AW1322" s="1">
        <v>0</v>
      </c>
      <c r="AX1322" s="1" t="s">
        <v>1454</v>
      </c>
      <c r="AY1322" s="1" t="s">
        <v>1454</v>
      </c>
      <c r="AZ1322" s="1">
        <v>0</v>
      </c>
      <c r="BA1322" s="1">
        <v>0</v>
      </c>
    </row>
    <row r="1323" spans="1:53" x14ac:dyDescent="0.25">
      <c r="A1323" s="309">
        <f t="shared" si="20"/>
        <v>241341</v>
      </c>
      <c r="B1323" s="1" t="s">
        <v>2639</v>
      </c>
      <c r="C1323" s="1">
        <v>1143945227</v>
      </c>
      <c r="D1323" s="1">
        <v>144105</v>
      </c>
      <c r="E1323" s="1">
        <v>4</v>
      </c>
      <c r="F1323" s="1">
        <v>1.1439452271246799E+18</v>
      </c>
      <c r="G1323" s="304">
        <v>44251</v>
      </c>
      <c r="H1323" s="304">
        <v>44803</v>
      </c>
      <c r="I1323" s="1">
        <v>0</v>
      </c>
      <c r="J1323" s="1">
        <v>1</v>
      </c>
      <c r="K1323" s="1">
        <v>8</v>
      </c>
      <c r="L1323" s="1">
        <v>30</v>
      </c>
      <c r="M1323" s="1">
        <v>2</v>
      </c>
      <c r="N1323" s="305">
        <v>19.2</v>
      </c>
      <c r="O1323" s="305">
        <v>20983</v>
      </c>
      <c r="P1323" s="2">
        <v>600000</v>
      </c>
      <c r="Q1323" s="2">
        <v>38800</v>
      </c>
      <c r="R1323" s="2">
        <v>355001</v>
      </c>
      <c r="S1323" s="1">
        <v>0</v>
      </c>
      <c r="T1323" s="1">
        <v>0</v>
      </c>
      <c r="U1323" s="1">
        <v>0</v>
      </c>
      <c r="W1323" s="1">
        <v>0</v>
      </c>
      <c r="X1323" s="1">
        <v>0</v>
      </c>
      <c r="Y1323" s="1">
        <v>0</v>
      </c>
      <c r="AB1323" s="304">
        <v>44499</v>
      </c>
      <c r="AC1323" s="1">
        <v>1</v>
      </c>
      <c r="AD1323" s="1" t="s">
        <v>3016</v>
      </c>
      <c r="AE1323" s="1">
        <v>1</v>
      </c>
      <c r="AF1323" s="1">
        <v>30</v>
      </c>
      <c r="AG1323" s="1">
        <v>0</v>
      </c>
      <c r="AH1323" s="1" t="s">
        <v>1454</v>
      </c>
      <c r="AI1323" s="1" t="s">
        <v>1454</v>
      </c>
      <c r="AJ1323" s="1" t="s">
        <v>1454</v>
      </c>
      <c r="AK1323" s="1" t="s">
        <v>1454</v>
      </c>
      <c r="AL1323" s="1" t="s">
        <v>1454</v>
      </c>
      <c r="AM1323" s="1" t="s">
        <v>1454</v>
      </c>
      <c r="AN1323" s="1">
        <v>1</v>
      </c>
      <c r="AO1323" s="1">
        <v>1</v>
      </c>
      <c r="AP1323" s="1" t="s">
        <v>3086</v>
      </c>
      <c r="AQ1323" s="1" t="s">
        <v>1454</v>
      </c>
      <c r="AR1323" s="2">
        <v>113660</v>
      </c>
      <c r="AS1323" s="1" t="s">
        <v>3018</v>
      </c>
      <c r="AT1323" s="1">
        <v>44251</v>
      </c>
      <c r="AU1323" s="1">
        <v>0</v>
      </c>
      <c r="AV1323" s="1">
        <v>0</v>
      </c>
      <c r="AW1323" s="1">
        <v>0</v>
      </c>
      <c r="AX1323" s="1" t="s">
        <v>1454</v>
      </c>
      <c r="AY1323" s="1">
        <v>0</v>
      </c>
      <c r="AZ1323" s="1" t="s">
        <v>3087</v>
      </c>
      <c r="BA1323" s="1">
        <v>0</v>
      </c>
    </row>
    <row r="1324" spans="1:53" x14ac:dyDescent="0.25">
      <c r="A1324" s="309">
        <f t="shared" si="20"/>
        <v>2845417</v>
      </c>
      <c r="B1324" s="1" t="s">
        <v>2639</v>
      </c>
      <c r="C1324" s="1">
        <v>1143945227</v>
      </c>
      <c r="D1324" s="1">
        <v>144105</v>
      </c>
      <c r="E1324" s="1">
        <v>4</v>
      </c>
      <c r="F1324" s="1">
        <v>1.14394522711778E+18</v>
      </c>
      <c r="G1324" s="304">
        <v>43965</v>
      </c>
      <c r="H1324" s="304">
        <v>45777</v>
      </c>
      <c r="I1324" s="1">
        <v>0</v>
      </c>
      <c r="J1324" s="1">
        <v>1</v>
      </c>
      <c r="K1324" s="1">
        <v>16</v>
      </c>
      <c r="L1324" s="1">
        <v>30</v>
      </c>
      <c r="M1324" s="1">
        <v>2</v>
      </c>
      <c r="N1324" s="305">
        <v>18</v>
      </c>
      <c r="O1324" s="305">
        <v>19562</v>
      </c>
      <c r="P1324" s="2">
        <v>5137000</v>
      </c>
      <c r="Q1324" s="2">
        <v>131252</v>
      </c>
      <c r="R1324" s="2">
        <v>4185473</v>
      </c>
      <c r="S1324" s="1">
        <v>0</v>
      </c>
      <c r="T1324" s="1">
        <v>0</v>
      </c>
      <c r="U1324" s="1">
        <v>0</v>
      </c>
      <c r="W1324" s="1">
        <v>0</v>
      </c>
      <c r="X1324" s="1">
        <v>0</v>
      </c>
      <c r="Y1324" s="1">
        <v>0</v>
      </c>
      <c r="AB1324" s="304">
        <v>44499</v>
      </c>
      <c r="AC1324" s="1">
        <v>1</v>
      </c>
      <c r="AD1324" s="1" t="s">
        <v>3016</v>
      </c>
      <c r="AE1324" s="1">
        <v>1</v>
      </c>
      <c r="AF1324" s="1">
        <v>30</v>
      </c>
      <c r="AG1324" s="1">
        <v>0</v>
      </c>
      <c r="AH1324" s="1" t="s">
        <v>1454</v>
      </c>
      <c r="AI1324" s="1" t="s">
        <v>1454</v>
      </c>
      <c r="AJ1324" s="1" t="s">
        <v>1454</v>
      </c>
      <c r="AK1324" s="1" t="s">
        <v>1454</v>
      </c>
      <c r="AL1324" s="1" t="s">
        <v>1454</v>
      </c>
      <c r="AM1324" s="1" t="s">
        <v>1454</v>
      </c>
      <c r="AN1324" s="1">
        <v>1</v>
      </c>
      <c r="AO1324" s="1">
        <v>1</v>
      </c>
      <c r="AP1324" s="1" t="s">
        <v>3086</v>
      </c>
      <c r="AQ1324" s="1" t="s">
        <v>1454</v>
      </c>
      <c r="AR1324" s="2">
        <v>1340056</v>
      </c>
      <c r="AS1324" s="1" t="s">
        <v>3026</v>
      </c>
      <c r="AT1324" s="1">
        <v>43965</v>
      </c>
      <c r="AU1324" s="1">
        <v>0</v>
      </c>
      <c r="AV1324" s="1">
        <v>0</v>
      </c>
      <c r="AW1324" s="1">
        <v>0</v>
      </c>
      <c r="AX1324" s="1" t="s">
        <v>1454</v>
      </c>
      <c r="AY1324" s="1">
        <v>0</v>
      </c>
      <c r="AZ1324" s="1" t="s">
        <v>3087</v>
      </c>
      <c r="BA1324" s="1">
        <v>0</v>
      </c>
    </row>
    <row r="1325" spans="1:53" x14ac:dyDescent="0.25">
      <c r="A1325" s="309">
        <f t="shared" si="20"/>
        <v>9484118</v>
      </c>
      <c r="B1325" s="1" t="s">
        <v>2639</v>
      </c>
      <c r="C1325" s="1">
        <v>1151966852</v>
      </c>
      <c r="D1325" s="1">
        <v>144105</v>
      </c>
      <c r="E1325" s="1">
        <v>4</v>
      </c>
      <c r="F1325" s="1">
        <v>1.1519668521182799E+18</v>
      </c>
      <c r="G1325" s="304">
        <v>44376</v>
      </c>
      <c r="H1325" s="304">
        <v>46568</v>
      </c>
      <c r="I1325" s="1">
        <v>0</v>
      </c>
      <c r="J1325" s="1">
        <v>1</v>
      </c>
      <c r="K1325" s="1">
        <v>4</v>
      </c>
      <c r="L1325" s="1">
        <v>30</v>
      </c>
      <c r="M1325" s="1">
        <v>2</v>
      </c>
      <c r="N1325" s="305">
        <v>15.6</v>
      </c>
      <c r="O1325" s="305">
        <v>16765</v>
      </c>
      <c r="P1325" s="2">
        <v>11100000</v>
      </c>
      <c r="Q1325" s="2">
        <v>242003</v>
      </c>
      <c r="R1325" s="2">
        <v>10723856</v>
      </c>
      <c r="S1325" s="1">
        <v>0</v>
      </c>
      <c r="T1325" s="1">
        <v>0</v>
      </c>
      <c r="U1325" s="1">
        <v>0</v>
      </c>
      <c r="W1325" s="1">
        <v>0</v>
      </c>
      <c r="X1325" s="1">
        <v>0</v>
      </c>
      <c r="Y1325" s="1">
        <v>0</v>
      </c>
      <c r="AB1325" s="304">
        <v>44498</v>
      </c>
      <c r="AC1325" s="1">
        <v>1</v>
      </c>
      <c r="AD1325" s="1" t="s">
        <v>3016</v>
      </c>
      <c r="AE1325" s="1">
        <v>1</v>
      </c>
      <c r="AF1325" s="1">
        <v>30</v>
      </c>
      <c r="AG1325" s="1">
        <v>0</v>
      </c>
      <c r="AH1325" s="1" t="s">
        <v>1454</v>
      </c>
      <c r="AI1325" s="1" t="s">
        <v>1454</v>
      </c>
      <c r="AJ1325" s="1" t="s">
        <v>1454</v>
      </c>
      <c r="AK1325" s="1" t="s">
        <v>1454</v>
      </c>
      <c r="AL1325" s="1" t="s">
        <v>1454</v>
      </c>
      <c r="AM1325" s="1" t="s">
        <v>1454</v>
      </c>
      <c r="AN1325" s="1">
        <v>1</v>
      </c>
      <c r="AO1325" s="1">
        <v>1</v>
      </c>
      <c r="AP1325" s="1" t="s">
        <v>3086</v>
      </c>
      <c r="AQ1325" s="1" t="s">
        <v>1454</v>
      </c>
      <c r="AR1325" s="2">
        <v>1239738</v>
      </c>
      <c r="AS1325" s="1" t="s">
        <v>3024</v>
      </c>
      <c r="AT1325" s="1">
        <v>44376</v>
      </c>
      <c r="AU1325" s="1">
        <v>0</v>
      </c>
      <c r="AV1325" s="1">
        <v>0</v>
      </c>
      <c r="AW1325" s="1">
        <v>0</v>
      </c>
      <c r="AX1325" s="1" t="s">
        <v>1454</v>
      </c>
      <c r="AY1325" s="1">
        <v>890303093000</v>
      </c>
      <c r="AZ1325" s="1">
        <v>0</v>
      </c>
      <c r="BA1325" s="1">
        <v>0</v>
      </c>
    </row>
    <row r="1326" spans="1:53" x14ac:dyDescent="0.25">
      <c r="A1326" s="309">
        <f t="shared" si="20"/>
        <v>0</v>
      </c>
      <c r="B1326" s="1" t="s">
        <v>2639</v>
      </c>
      <c r="C1326" s="1">
        <v>1116283139</v>
      </c>
      <c r="D1326" s="1">
        <v>144105</v>
      </c>
      <c r="E1326" s="1">
        <v>4</v>
      </c>
      <c r="F1326" s="1">
        <v>1.1162831391246799E+18</v>
      </c>
      <c r="G1326" s="304">
        <v>44427</v>
      </c>
      <c r="H1326" s="304">
        <v>44620</v>
      </c>
      <c r="I1326" s="1">
        <v>0</v>
      </c>
      <c r="J1326" s="1">
        <v>1</v>
      </c>
      <c r="K1326" s="1">
        <v>2</v>
      </c>
      <c r="L1326" s="1">
        <v>30</v>
      </c>
      <c r="M1326" s="1">
        <v>2</v>
      </c>
      <c r="N1326" s="305">
        <v>19.2</v>
      </c>
      <c r="O1326" s="305">
        <v>20983</v>
      </c>
      <c r="P1326" s="2">
        <v>600000</v>
      </c>
      <c r="Q1326" s="2">
        <v>105854</v>
      </c>
      <c r="R1326" s="2">
        <v>406509</v>
      </c>
      <c r="S1326" s="1">
        <v>0</v>
      </c>
      <c r="T1326" s="1">
        <v>0</v>
      </c>
      <c r="U1326" s="1">
        <v>0</v>
      </c>
      <c r="W1326" s="1">
        <v>0</v>
      </c>
      <c r="X1326" s="1">
        <v>0</v>
      </c>
      <c r="Y1326" s="1">
        <v>0</v>
      </c>
      <c r="AB1326" s="304">
        <v>44498</v>
      </c>
      <c r="AC1326" s="1">
        <v>1</v>
      </c>
      <c r="AD1326" s="1" t="s">
        <v>3016</v>
      </c>
      <c r="AE1326" s="1">
        <v>1</v>
      </c>
      <c r="AF1326" s="1">
        <v>30</v>
      </c>
      <c r="AG1326" s="1">
        <v>0</v>
      </c>
      <c r="AH1326" s="1" t="s">
        <v>1454</v>
      </c>
      <c r="AI1326" s="1" t="s">
        <v>1454</v>
      </c>
      <c r="AJ1326" s="1" t="s">
        <v>1454</v>
      </c>
      <c r="AK1326" s="1" t="s">
        <v>1454</v>
      </c>
      <c r="AL1326" s="1" t="s">
        <v>1454</v>
      </c>
      <c r="AM1326" s="1" t="s">
        <v>1454</v>
      </c>
      <c r="AN1326" s="1">
        <v>1</v>
      </c>
      <c r="AO1326" s="1">
        <v>1</v>
      </c>
      <c r="AP1326" s="1" t="s">
        <v>3086</v>
      </c>
      <c r="AQ1326" s="1" t="s">
        <v>1454</v>
      </c>
      <c r="AR1326" s="2">
        <v>1129348</v>
      </c>
      <c r="AS1326" s="1" t="s">
        <v>3018</v>
      </c>
      <c r="AT1326" s="1">
        <v>44427</v>
      </c>
      <c r="AU1326" s="1">
        <v>0</v>
      </c>
      <c r="AV1326" s="1">
        <v>0</v>
      </c>
      <c r="AW1326" s="1">
        <v>0</v>
      </c>
      <c r="AX1326" s="1" t="s">
        <v>1454</v>
      </c>
      <c r="AY1326" s="1">
        <v>890303093000</v>
      </c>
      <c r="AZ1326" s="1">
        <v>0</v>
      </c>
      <c r="BA1326" s="1">
        <v>0</v>
      </c>
    </row>
    <row r="1327" spans="1:53" x14ac:dyDescent="0.25">
      <c r="A1327" s="309">
        <f t="shared" si="20"/>
        <v>11946937</v>
      </c>
      <c r="B1327" s="1" t="s">
        <v>2639</v>
      </c>
      <c r="C1327" s="1">
        <v>18008402</v>
      </c>
      <c r="D1327" s="1">
        <v>144105</v>
      </c>
      <c r="E1327" s="1">
        <v>4</v>
      </c>
      <c r="F1327" s="1">
        <v>180084022555527</v>
      </c>
      <c r="G1327" s="304">
        <v>44215</v>
      </c>
      <c r="H1327" s="304">
        <v>46053</v>
      </c>
      <c r="I1327" s="1">
        <v>0</v>
      </c>
      <c r="J1327" s="1">
        <v>1</v>
      </c>
      <c r="K1327" s="1">
        <v>9</v>
      </c>
      <c r="L1327" s="1">
        <v>30</v>
      </c>
      <c r="M1327" s="1">
        <v>2</v>
      </c>
      <c r="N1327" s="305">
        <v>12</v>
      </c>
      <c r="O1327" s="305">
        <v>12683</v>
      </c>
      <c r="P1327" s="2">
        <v>16000000</v>
      </c>
      <c r="Q1327" s="2">
        <v>380639</v>
      </c>
      <c r="R1327" s="2">
        <v>14290548</v>
      </c>
      <c r="S1327" s="1">
        <v>0</v>
      </c>
      <c r="T1327" s="1">
        <v>0</v>
      </c>
      <c r="U1327" s="1">
        <v>0</v>
      </c>
      <c r="W1327" s="1">
        <v>0</v>
      </c>
      <c r="X1327" s="1">
        <v>0</v>
      </c>
      <c r="Y1327" s="1">
        <v>0</v>
      </c>
      <c r="AB1327" s="304">
        <v>44498</v>
      </c>
      <c r="AC1327" s="1">
        <v>1</v>
      </c>
      <c r="AD1327" s="1" t="s">
        <v>3016</v>
      </c>
      <c r="AE1327" s="1">
        <v>1</v>
      </c>
      <c r="AF1327" s="1">
        <v>30</v>
      </c>
      <c r="AG1327" s="1">
        <v>0</v>
      </c>
      <c r="AH1327" s="1" t="s">
        <v>1454</v>
      </c>
      <c r="AI1327" s="1" t="s">
        <v>1454</v>
      </c>
      <c r="AJ1327" s="1" t="s">
        <v>1454</v>
      </c>
      <c r="AK1327" s="1" t="s">
        <v>1454</v>
      </c>
      <c r="AL1327" s="1" t="s">
        <v>1454</v>
      </c>
      <c r="AM1327" s="1" t="s">
        <v>1454</v>
      </c>
      <c r="AN1327" s="1">
        <v>1</v>
      </c>
      <c r="AO1327" s="1">
        <v>1</v>
      </c>
      <c r="AP1327" s="1" t="s">
        <v>3086</v>
      </c>
      <c r="AQ1327" s="1" t="s">
        <v>1454</v>
      </c>
      <c r="AR1327" s="2">
        <v>2343611</v>
      </c>
      <c r="AS1327" s="1" t="s">
        <v>3033</v>
      </c>
      <c r="AT1327" s="1">
        <v>44215</v>
      </c>
      <c r="AU1327" s="1">
        <v>0</v>
      </c>
      <c r="AV1327" s="1">
        <v>0</v>
      </c>
      <c r="AW1327" s="1">
        <v>0</v>
      </c>
      <c r="AX1327" s="1" t="s">
        <v>1454</v>
      </c>
      <c r="AY1327" s="1">
        <v>890303093000</v>
      </c>
      <c r="AZ1327" s="1">
        <v>0</v>
      </c>
      <c r="BA1327" s="1">
        <v>0</v>
      </c>
    </row>
    <row r="1328" spans="1:53" x14ac:dyDescent="0.25">
      <c r="A1328" s="309">
        <f t="shared" si="20"/>
        <v>386260</v>
      </c>
      <c r="B1328" s="1" t="s">
        <v>2639</v>
      </c>
      <c r="C1328" s="1">
        <v>18008402</v>
      </c>
      <c r="D1328" s="1">
        <v>144105</v>
      </c>
      <c r="E1328" s="1">
        <v>4</v>
      </c>
      <c r="F1328" s="1">
        <v>1.80084021130141E+16</v>
      </c>
      <c r="G1328" s="304">
        <v>44463</v>
      </c>
      <c r="H1328" s="304">
        <v>44834</v>
      </c>
      <c r="I1328" s="1">
        <v>0</v>
      </c>
      <c r="J1328" s="1">
        <v>1</v>
      </c>
      <c r="K1328" s="1">
        <v>1</v>
      </c>
      <c r="L1328" s="1">
        <v>30</v>
      </c>
      <c r="M1328" s="1">
        <v>2</v>
      </c>
      <c r="N1328" s="305">
        <v>19.8</v>
      </c>
      <c r="O1328" s="305">
        <v>21699</v>
      </c>
      <c r="P1328" s="2">
        <v>500000</v>
      </c>
      <c r="Q1328" s="2">
        <v>46338</v>
      </c>
      <c r="R1328" s="2">
        <v>462032</v>
      </c>
      <c r="S1328" s="1">
        <v>0</v>
      </c>
      <c r="T1328" s="1">
        <v>0</v>
      </c>
      <c r="U1328" s="1">
        <v>0</v>
      </c>
      <c r="W1328" s="1">
        <v>0</v>
      </c>
      <c r="X1328" s="1">
        <v>0</v>
      </c>
      <c r="Y1328" s="1">
        <v>0</v>
      </c>
      <c r="AB1328" s="304">
        <v>44498</v>
      </c>
      <c r="AC1328" s="1">
        <v>1</v>
      </c>
      <c r="AD1328" s="1" t="s">
        <v>3016</v>
      </c>
      <c r="AE1328" s="1">
        <v>1</v>
      </c>
      <c r="AF1328" s="1">
        <v>30</v>
      </c>
      <c r="AG1328" s="1">
        <v>0</v>
      </c>
      <c r="AH1328" s="1" t="s">
        <v>1454</v>
      </c>
      <c r="AI1328" s="1" t="s">
        <v>1454</v>
      </c>
      <c r="AJ1328" s="1" t="s">
        <v>1454</v>
      </c>
      <c r="AK1328" s="1" t="s">
        <v>1454</v>
      </c>
      <c r="AL1328" s="1" t="s">
        <v>1454</v>
      </c>
      <c r="AM1328" s="1" t="s">
        <v>1454</v>
      </c>
      <c r="AN1328" s="1">
        <v>1</v>
      </c>
      <c r="AO1328" s="1">
        <v>1</v>
      </c>
      <c r="AP1328" s="1" t="s">
        <v>3086</v>
      </c>
      <c r="AQ1328" s="1" t="s">
        <v>1454</v>
      </c>
      <c r="AR1328" s="2">
        <v>75772</v>
      </c>
      <c r="AS1328" s="1" t="s">
        <v>3078</v>
      </c>
      <c r="AT1328" s="1">
        <v>44463</v>
      </c>
      <c r="AU1328" s="1">
        <v>0</v>
      </c>
      <c r="AV1328" s="1">
        <v>0</v>
      </c>
      <c r="AW1328" s="1">
        <v>0</v>
      </c>
      <c r="AX1328" s="1" t="s">
        <v>1454</v>
      </c>
      <c r="AY1328" s="1">
        <v>890303093000</v>
      </c>
      <c r="AZ1328" s="1">
        <v>0</v>
      </c>
      <c r="BA1328" s="1">
        <v>0</v>
      </c>
    </row>
    <row r="1329" spans="1:53" x14ac:dyDescent="0.25">
      <c r="A1329" s="309">
        <f t="shared" si="20"/>
        <v>0</v>
      </c>
      <c r="B1329" s="1" t="s">
        <v>2639</v>
      </c>
      <c r="C1329" s="1">
        <v>11051894</v>
      </c>
      <c r="D1329" s="1">
        <v>144105</v>
      </c>
      <c r="E1329" s="1">
        <v>4</v>
      </c>
      <c r="F1329" s="1">
        <v>1.10518941130141E+16</v>
      </c>
      <c r="G1329" s="304">
        <v>44484</v>
      </c>
      <c r="H1329" s="304">
        <v>44681</v>
      </c>
      <c r="I1329" s="1">
        <v>0</v>
      </c>
      <c r="J1329" s="1">
        <v>1</v>
      </c>
      <c r="K1329" s="1">
        <v>0</v>
      </c>
      <c r="L1329" s="1">
        <v>30</v>
      </c>
      <c r="M1329" s="1">
        <v>2</v>
      </c>
      <c r="N1329" s="305">
        <v>19.8</v>
      </c>
      <c r="O1329" s="305">
        <v>21699</v>
      </c>
      <c r="P1329" s="2">
        <v>510000</v>
      </c>
      <c r="Q1329" s="2">
        <v>90049</v>
      </c>
      <c r="R1329" s="2">
        <v>510000</v>
      </c>
      <c r="S1329" s="1">
        <v>0</v>
      </c>
      <c r="T1329" s="1">
        <v>0</v>
      </c>
      <c r="U1329" s="1">
        <v>0</v>
      </c>
      <c r="W1329" s="1">
        <v>0</v>
      </c>
      <c r="X1329" s="1">
        <v>0</v>
      </c>
      <c r="Y1329" s="1">
        <v>0</v>
      </c>
      <c r="AB1329" s="304">
        <v>44484</v>
      </c>
      <c r="AC1329" s="1">
        <v>1</v>
      </c>
      <c r="AD1329" s="1" t="s">
        <v>3016</v>
      </c>
      <c r="AE1329" s="1">
        <v>1</v>
      </c>
      <c r="AF1329" s="1">
        <v>30</v>
      </c>
      <c r="AG1329" s="1">
        <v>0</v>
      </c>
      <c r="AH1329" s="1" t="s">
        <v>1454</v>
      </c>
      <c r="AI1329" s="1" t="s">
        <v>1454</v>
      </c>
      <c r="AJ1329" s="1" t="s">
        <v>1454</v>
      </c>
      <c r="AK1329" s="1" t="s">
        <v>1454</v>
      </c>
      <c r="AL1329" s="1" t="s">
        <v>1454</v>
      </c>
      <c r="AM1329" s="1" t="s">
        <v>1454</v>
      </c>
      <c r="AN1329" s="1">
        <v>1</v>
      </c>
      <c r="AO1329" s="1">
        <v>1</v>
      </c>
      <c r="AP1329" s="1" t="s">
        <v>3086</v>
      </c>
      <c r="AQ1329" s="1" t="s">
        <v>1454</v>
      </c>
      <c r="AR1329" s="2">
        <v>1129348</v>
      </c>
      <c r="AS1329" s="1" t="s">
        <v>3078</v>
      </c>
      <c r="AT1329" s="1">
        <v>44484</v>
      </c>
      <c r="AU1329" s="1">
        <v>0</v>
      </c>
      <c r="AV1329" s="1">
        <v>0</v>
      </c>
      <c r="AW1329" s="1">
        <v>0</v>
      </c>
      <c r="AX1329" s="1" t="s">
        <v>1454</v>
      </c>
      <c r="AY1329" s="1">
        <v>890303093000</v>
      </c>
      <c r="AZ1329" s="1">
        <v>0</v>
      </c>
      <c r="BA1329" s="1">
        <v>0</v>
      </c>
    </row>
    <row r="1330" spans="1:53" x14ac:dyDescent="0.25">
      <c r="A1330" s="309">
        <f t="shared" si="20"/>
        <v>3854920</v>
      </c>
      <c r="B1330" s="1" t="s">
        <v>2639</v>
      </c>
      <c r="C1330" s="1">
        <v>16947966</v>
      </c>
      <c r="D1330" s="1">
        <v>144105</v>
      </c>
      <c r="E1330" s="1">
        <v>4</v>
      </c>
      <c r="F1330" s="1">
        <v>1.69479662103883E+16</v>
      </c>
      <c r="G1330" s="304">
        <v>44071</v>
      </c>
      <c r="H1330" s="304">
        <v>44803</v>
      </c>
      <c r="I1330" s="1">
        <v>0</v>
      </c>
      <c r="J1330" s="1">
        <v>1</v>
      </c>
      <c r="K1330" s="1">
        <v>14</v>
      </c>
      <c r="L1330" s="1">
        <v>30</v>
      </c>
      <c r="M1330" s="1">
        <v>2</v>
      </c>
      <c r="N1330" s="305">
        <v>18</v>
      </c>
      <c r="O1330" s="305">
        <v>19562</v>
      </c>
      <c r="P1330" s="2">
        <v>20000000</v>
      </c>
      <c r="Q1330" s="2">
        <v>1027713</v>
      </c>
      <c r="R1330" s="2">
        <v>9353444</v>
      </c>
      <c r="S1330" s="1">
        <v>0</v>
      </c>
      <c r="T1330" s="1">
        <v>0</v>
      </c>
      <c r="U1330" s="1">
        <v>0</v>
      </c>
      <c r="W1330" s="1">
        <v>0</v>
      </c>
      <c r="X1330" s="1">
        <v>0</v>
      </c>
      <c r="Y1330" s="1">
        <v>0</v>
      </c>
      <c r="AB1330" s="304">
        <v>44498</v>
      </c>
      <c r="AC1330" s="1">
        <v>1</v>
      </c>
      <c r="AD1330" s="1" t="s">
        <v>3016</v>
      </c>
      <c r="AE1330" s="1">
        <v>1</v>
      </c>
      <c r="AF1330" s="1">
        <v>30</v>
      </c>
      <c r="AG1330" s="1">
        <v>0</v>
      </c>
      <c r="AH1330" s="1" t="s">
        <v>1454</v>
      </c>
      <c r="AI1330" s="1" t="s">
        <v>1454</v>
      </c>
      <c r="AJ1330" s="1" t="s">
        <v>1454</v>
      </c>
      <c r="AK1330" s="1" t="s">
        <v>1454</v>
      </c>
      <c r="AL1330" s="1" t="s">
        <v>1454</v>
      </c>
      <c r="AM1330" s="1" t="s">
        <v>1454</v>
      </c>
      <c r="AN1330" s="1">
        <v>1</v>
      </c>
      <c r="AO1330" s="1">
        <v>1</v>
      </c>
      <c r="AP1330" s="1" t="s">
        <v>3086</v>
      </c>
      <c r="AQ1330" s="1" t="s">
        <v>1454</v>
      </c>
      <c r="AR1330" s="2">
        <v>5498524</v>
      </c>
      <c r="AS1330" s="1" t="s">
        <v>3023</v>
      </c>
      <c r="AT1330" s="1">
        <v>44071</v>
      </c>
      <c r="AU1330" s="1">
        <v>0</v>
      </c>
      <c r="AV1330" s="1">
        <v>0</v>
      </c>
      <c r="AW1330" s="1">
        <v>0</v>
      </c>
      <c r="AX1330" s="1" t="s">
        <v>1454</v>
      </c>
      <c r="AY1330" s="1">
        <v>890303093000</v>
      </c>
      <c r="AZ1330" s="1">
        <v>0</v>
      </c>
      <c r="BA1330" s="1">
        <v>0</v>
      </c>
    </row>
    <row r="1331" spans="1:53" x14ac:dyDescent="0.25">
      <c r="A1331" s="309">
        <f t="shared" si="20"/>
        <v>33482071</v>
      </c>
      <c r="B1331" s="1" t="s">
        <v>2639</v>
      </c>
      <c r="C1331" s="1">
        <v>6389138</v>
      </c>
      <c r="D1331" s="1">
        <v>144105</v>
      </c>
      <c r="E1331" s="1">
        <v>4</v>
      </c>
      <c r="F1331" s="1">
        <v>6389138268289130</v>
      </c>
      <c r="G1331" s="304">
        <v>44336</v>
      </c>
      <c r="H1331" s="304">
        <v>46537</v>
      </c>
      <c r="I1331" s="1">
        <v>0</v>
      </c>
      <c r="J1331" s="1">
        <v>1</v>
      </c>
      <c r="K1331" s="1">
        <v>5</v>
      </c>
      <c r="L1331" s="1">
        <v>30</v>
      </c>
      <c r="M1331" s="1">
        <v>2</v>
      </c>
      <c r="N1331" s="305">
        <v>15.6</v>
      </c>
      <c r="O1331" s="305">
        <v>16765</v>
      </c>
      <c r="P1331" s="2">
        <v>40000000</v>
      </c>
      <c r="Q1331" s="2">
        <v>925931</v>
      </c>
      <c r="R1331" s="2">
        <v>38422186</v>
      </c>
      <c r="S1331" s="1">
        <v>0</v>
      </c>
      <c r="T1331" s="1">
        <v>0</v>
      </c>
      <c r="U1331" s="1">
        <v>0</v>
      </c>
      <c r="W1331" s="1">
        <v>0</v>
      </c>
      <c r="X1331" s="1">
        <v>0</v>
      </c>
      <c r="Y1331" s="1">
        <v>0</v>
      </c>
      <c r="AB1331" s="304">
        <v>44499</v>
      </c>
      <c r="AC1331" s="1">
        <v>1</v>
      </c>
      <c r="AD1331" s="1" t="s">
        <v>3016</v>
      </c>
      <c r="AE1331" s="1">
        <v>1</v>
      </c>
      <c r="AF1331" s="1">
        <v>30</v>
      </c>
      <c r="AG1331" s="1">
        <v>0</v>
      </c>
      <c r="AH1331" s="1" t="s">
        <v>1454</v>
      </c>
      <c r="AI1331" s="1" t="s">
        <v>1454</v>
      </c>
      <c r="AJ1331" s="1" t="s">
        <v>1454</v>
      </c>
      <c r="AK1331" s="1" t="s">
        <v>1454</v>
      </c>
      <c r="AL1331" s="1" t="s">
        <v>1454</v>
      </c>
      <c r="AM1331" s="1" t="s">
        <v>1454</v>
      </c>
      <c r="AN1331" s="1">
        <v>1</v>
      </c>
      <c r="AO1331" s="1">
        <v>1</v>
      </c>
      <c r="AP1331" s="1" t="s">
        <v>3086</v>
      </c>
      <c r="AQ1331" s="1" t="s">
        <v>1454</v>
      </c>
      <c r="AR1331" s="2">
        <v>4940115</v>
      </c>
      <c r="AS1331" s="1" t="s">
        <v>3034</v>
      </c>
      <c r="AT1331" s="1">
        <v>44336</v>
      </c>
      <c r="AU1331" s="1">
        <v>0</v>
      </c>
      <c r="AV1331" s="1">
        <v>0</v>
      </c>
      <c r="AW1331" s="1">
        <v>0</v>
      </c>
      <c r="AX1331" s="1" t="s">
        <v>1454</v>
      </c>
      <c r="AY1331" s="1">
        <v>0</v>
      </c>
      <c r="AZ1331" s="1">
        <v>0</v>
      </c>
      <c r="BA1331" s="1">
        <v>0</v>
      </c>
    </row>
    <row r="1332" spans="1:53" x14ac:dyDescent="0.25">
      <c r="A1332" s="309">
        <f t="shared" si="20"/>
        <v>3275277</v>
      </c>
      <c r="B1332" s="1" t="s">
        <v>2639</v>
      </c>
      <c r="C1332" s="1">
        <v>1130603611</v>
      </c>
      <c r="D1332" s="1">
        <v>144105</v>
      </c>
      <c r="E1332" s="1">
        <v>4</v>
      </c>
      <c r="F1332" s="1">
        <v>1.13060361111718E+18</v>
      </c>
      <c r="G1332" s="304">
        <v>44162</v>
      </c>
      <c r="H1332" s="304">
        <v>45991</v>
      </c>
      <c r="I1332" s="1">
        <v>0</v>
      </c>
      <c r="J1332" s="1">
        <v>1</v>
      </c>
      <c r="K1332" s="1">
        <v>11</v>
      </c>
      <c r="L1332" s="1">
        <v>30</v>
      </c>
      <c r="M1332" s="1">
        <v>2</v>
      </c>
      <c r="N1332" s="305">
        <v>11.76</v>
      </c>
      <c r="O1332" s="305">
        <v>12415</v>
      </c>
      <c r="P1332" s="2">
        <v>5000000</v>
      </c>
      <c r="Q1332" s="2">
        <v>112134</v>
      </c>
      <c r="R1332" s="2">
        <v>4297593</v>
      </c>
      <c r="S1332" s="1">
        <v>0</v>
      </c>
      <c r="T1332" s="1">
        <v>0</v>
      </c>
      <c r="U1332" s="1">
        <v>0</v>
      </c>
      <c r="W1332" s="1">
        <v>0</v>
      </c>
      <c r="X1332" s="1">
        <v>0</v>
      </c>
      <c r="Y1332" s="1">
        <v>0</v>
      </c>
      <c r="AB1332" s="304">
        <v>44499</v>
      </c>
      <c r="AC1332" s="1">
        <v>1</v>
      </c>
      <c r="AD1332" s="1" t="s">
        <v>3016</v>
      </c>
      <c r="AE1332" s="1">
        <v>1</v>
      </c>
      <c r="AF1332" s="1">
        <v>30</v>
      </c>
      <c r="AG1332" s="1">
        <v>0</v>
      </c>
      <c r="AH1332" s="1" t="s">
        <v>1454</v>
      </c>
      <c r="AI1332" s="1" t="s">
        <v>1454</v>
      </c>
      <c r="AJ1332" s="1" t="s">
        <v>1454</v>
      </c>
      <c r="AK1332" s="1" t="s">
        <v>1454</v>
      </c>
      <c r="AL1332" s="1" t="s">
        <v>1454</v>
      </c>
      <c r="AM1332" s="1" t="s">
        <v>1454</v>
      </c>
      <c r="AN1332" s="1">
        <v>1</v>
      </c>
      <c r="AO1332" s="1">
        <v>1</v>
      </c>
      <c r="AP1332" s="1" t="s">
        <v>3086</v>
      </c>
      <c r="AQ1332" s="1" t="s">
        <v>1454</v>
      </c>
      <c r="AR1332" s="2">
        <v>1022316</v>
      </c>
      <c r="AS1332" s="1" t="s">
        <v>3025</v>
      </c>
      <c r="AT1332" s="1">
        <v>44161</v>
      </c>
      <c r="AU1332" s="1">
        <v>0</v>
      </c>
      <c r="AV1332" s="1">
        <v>0</v>
      </c>
      <c r="AW1332" s="1">
        <v>0</v>
      </c>
      <c r="AX1332" s="1" t="s">
        <v>1454</v>
      </c>
      <c r="AY1332" s="1">
        <v>0</v>
      </c>
      <c r="AZ1332" s="1">
        <v>0</v>
      </c>
      <c r="BA1332" s="1">
        <v>0</v>
      </c>
    </row>
    <row r="1333" spans="1:53" x14ac:dyDescent="0.25">
      <c r="A1333" s="309">
        <f t="shared" si="20"/>
        <v>71238</v>
      </c>
      <c r="B1333" s="1" t="s">
        <v>2639</v>
      </c>
      <c r="C1333" s="1">
        <v>1130603611</v>
      </c>
      <c r="D1333" s="1">
        <v>144105</v>
      </c>
      <c r="E1333" s="1">
        <v>4</v>
      </c>
      <c r="F1333" s="1">
        <v>1.13060361121048E+18</v>
      </c>
      <c r="G1333" s="304">
        <v>44266</v>
      </c>
      <c r="H1333" s="304">
        <v>44620</v>
      </c>
      <c r="I1333" s="1">
        <v>0</v>
      </c>
      <c r="J1333" s="1">
        <v>1</v>
      </c>
      <c r="K1333" s="1">
        <v>7</v>
      </c>
      <c r="L1333" s="1">
        <v>30</v>
      </c>
      <c r="M1333" s="1">
        <v>2</v>
      </c>
      <c r="N1333" s="305">
        <v>9</v>
      </c>
      <c r="O1333" s="305">
        <v>9381</v>
      </c>
      <c r="P1333" s="2">
        <v>248350</v>
      </c>
      <c r="Q1333" s="2">
        <v>23954</v>
      </c>
      <c r="R1333" s="2">
        <v>93474</v>
      </c>
      <c r="S1333" s="1">
        <v>0</v>
      </c>
      <c r="T1333" s="1">
        <v>0</v>
      </c>
      <c r="U1333" s="1">
        <v>0</v>
      </c>
      <c r="W1333" s="1">
        <v>0</v>
      </c>
      <c r="X1333" s="1">
        <v>0</v>
      </c>
      <c r="Y1333" s="1">
        <v>0</v>
      </c>
      <c r="AB1333" s="304">
        <v>44499</v>
      </c>
      <c r="AC1333" s="1">
        <v>1</v>
      </c>
      <c r="AD1333" s="1" t="s">
        <v>3016</v>
      </c>
      <c r="AE1333" s="1">
        <v>1</v>
      </c>
      <c r="AF1333" s="1">
        <v>30</v>
      </c>
      <c r="AG1333" s="1">
        <v>0</v>
      </c>
      <c r="AH1333" s="1" t="s">
        <v>1454</v>
      </c>
      <c r="AI1333" s="1" t="s">
        <v>1454</v>
      </c>
      <c r="AJ1333" s="1" t="s">
        <v>1454</v>
      </c>
      <c r="AK1333" s="1" t="s">
        <v>1454</v>
      </c>
      <c r="AL1333" s="1" t="s">
        <v>1454</v>
      </c>
      <c r="AM1333" s="1" t="s">
        <v>1454</v>
      </c>
      <c r="AN1333" s="1">
        <v>1</v>
      </c>
      <c r="AO1333" s="1">
        <v>1</v>
      </c>
      <c r="AP1333" s="1" t="s">
        <v>3086</v>
      </c>
      <c r="AQ1333" s="1" t="s">
        <v>1454</v>
      </c>
      <c r="AR1333" s="2">
        <v>22236</v>
      </c>
      <c r="AS1333" s="1" t="s">
        <v>3094</v>
      </c>
      <c r="AT1333" s="1">
        <v>44266</v>
      </c>
      <c r="AU1333" s="1">
        <v>0</v>
      </c>
      <c r="AV1333" s="1">
        <v>0</v>
      </c>
      <c r="AW1333" s="1">
        <v>0</v>
      </c>
      <c r="AX1333" s="1" t="s">
        <v>1454</v>
      </c>
      <c r="AY1333" s="1">
        <v>0</v>
      </c>
      <c r="AZ1333" s="1">
        <v>0</v>
      </c>
      <c r="BA1333" s="1">
        <v>0</v>
      </c>
    </row>
    <row r="1334" spans="1:53" x14ac:dyDescent="0.25">
      <c r="A1334" s="309">
        <f t="shared" si="20"/>
        <v>2160672</v>
      </c>
      <c r="B1334" s="1" t="s">
        <v>2639</v>
      </c>
      <c r="C1334" s="1">
        <v>1130603611</v>
      </c>
      <c r="D1334" s="1">
        <v>144105</v>
      </c>
      <c r="E1334" s="1">
        <v>4</v>
      </c>
      <c r="F1334" s="1">
        <v>1.13060361126778E+18</v>
      </c>
      <c r="G1334" s="304">
        <v>43922</v>
      </c>
      <c r="H1334" s="304">
        <v>45746</v>
      </c>
      <c r="I1334" s="1">
        <v>0</v>
      </c>
      <c r="J1334" s="1">
        <v>1</v>
      </c>
      <c r="K1334" s="1">
        <v>16</v>
      </c>
      <c r="L1334" s="1">
        <v>30</v>
      </c>
      <c r="M1334" s="1">
        <v>2</v>
      </c>
      <c r="N1334" s="305">
        <v>18</v>
      </c>
      <c r="O1334" s="305">
        <v>19562</v>
      </c>
      <c r="P1334" s="2">
        <v>3440000</v>
      </c>
      <c r="Q1334" s="2">
        <v>92461</v>
      </c>
      <c r="R1334" s="2">
        <v>2835085</v>
      </c>
      <c r="S1334" s="1">
        <v>0</v>
      </c>
      <c r="T1334" s="1">
        <v>0</v>
      </c>
      <c r="U1334" s="1">
        <v>0</v>
      </c>
      <c r="W1334" s="1">
        <v>0</v>
      </c>
      <c r="X1334" s="1">
        <v>0</v>
      </c>
      <c r="Y1334" s="1">
        <v>0</v>
      </c>
      <c r="AB1334" s="304">
        <v>44499</v>
      </c>
      <c r="AC1334" s="1">
        <v>1</v>
      </c>
      <c r="AD1334" s="1" t="s">
        <v>3016</v>
      </c>
      <c r="AE1334" s="1">
        <v>1</v>
      </c>
      <c r="AF1334" s="1">
        <v>30</v>
      </c>
      <c r="AG1334" s="1">
        <v>0</v>
      </c>
      <c r="AH1334" s="1" t="s">
        <v>1454</v>
      </c>
      <c r="AI1334" s="1" t="s">
        <v>1454</v>
      </c>
      <c r="AJ1334" s="1" t="s">
        <v>1454</v>
      </c>
      <c r="AK1334" s="1" t="s">
        <v>1454</v>
      </c>
      <c r="AL1334" s="1" t="s">
        <v>1454</v>
      </c>
      <c r="AM1334" s="1" t="s">
        <v>1454</v>
      </c>
      <c r="AN1334" s="1">
        <v>1</v>
      </c>
      <c r="AO1334" s="1">
        <v>1</v>
      </c>
      <c r="AP1334" s="1" t="s">
        <v>3086</v>
      </c>
      <c r="AQ1334" s="1" t="s">
        <v>1454</v>
      </c>
      <c r="AR1334" s="2">
        <v>674413</v>
      </c>
      <c r="AS1334" s="1" t="s">
        <v>3022</v>
      </c>
      <c r="AT1334" s="1">
        <v>43922</v>
      </c>
      <c r="AU1334" s="1">
        <v>0</v>
      </c>
      <c r="AV1334" s="1">
        <v>0</v>
      </c>
      <c r="AW1334" s="1">
        <v>0</v>
      </c>
      <c r="AX1334" s="1" t="s">
        <v>1454</v>
      </c>
      <c r="AY1334" s="1">
        <v>0</v>
      </c>
      <c r="AZ1334" s="1">
        <v>0</v>
      </c>
      <c r="BA1334" s="1">
        <v>0</v>
      </c>
    </row>
    <row r="1335" spans="1:53" x14ac:dyDescent="0.25">
      <c r="A1335" s="309">
        <f t="shared" si="20"/>
        <v>3717062</v>
      </c>
      <c r="B1335" s="1" t="s">
        <v>2639</v>
      </c>
      <c r="C1335" s="1">
        <v>16377863</v>
      </c>
      <c r="D1335" s="1">
        <v>144105</v>
      </c>
      <c r="E1335" s="1">
        <v>4</v>
      </c>
      <c r="F1335" s="1">
        <v>1.63778631177881E+16</v>
      </c>
      <c r="G1335" s="304">
        <v>43994</v>
      </c>
      <c r="H1335" s="304">
        <v>46568</v>
      </c>
      <c r="I1335" s="1">
        <v>0</v>
      </c>
      <c r="J1335" s="1">
        <v>1</v>
      </c>
      <c r="K1335" s="1">
        <v>16</v>
      </c>
      <c r="L1335" s="1">
        <v>30</v>
      </c>
      <c r="M1335" s="1">
        <v>2</v>
      </c>
      <c r="N1335" s="305">
        <v>18</v>
      </c>
      <c r="O1335" s="305">
        <v>19562</v>
      </c>
      <c r="P1335" s="2">
        <v>5740000</v>
      </c>
      <c r="Q1335" s="2">
        <v>121613</v>
      </c>
      <c r="R1335" s="2">
        <v>5126741</v>
      </c>
      <c r="S1335" s="1">
        <v>0</v>
      </c>
      <c r="T1335" s="1">
        <v>0</v>
      </c>
      <c r="U1335" s="1">
        <v>0</v>
      </c>
      <c r="W1335" s="1">
        <v>0</v>
      </c>
      <c r="X1335" s="1">
        <v>0</v>
      </c>
      <c r="Y1335" s="1">
        <v>0</v>
      </c>
      <c r="AB1335" s="304">
        <v>44498</v>
      </c>
      <c r="AC1335" s="1">
        <v>1</v>
      </c>
      <c r="AD1335" s="1" t="s">
        <v>3016</v>
      </c>
      <c r="AE1335" s="1">
        <v>1</v>
      </c>
      <c r="AF1335" s="1">
        <v>30</v>
      </c>
      <c r="AG1335" s="1">
        <v>0</v>
      </c>
      <c r="AH1335" s="1" t="s">
        <v>1454</v>
      </c>
      <c r="AI1335" s="1" t="s">
        <v>1454</v>
      </c>
      <c r="AJ1335" s="1" t="s">
        <v>1454</v>
      </c>
      <c r="AK1335" s="1" t="s">
        <v>1454</v>
      </c>
      <c r="AL1335" s="1" t="s">
        <v>1454</v>
      </c>
      <c r="AM1335" s="1" t="s">
        <v>1454</v>
      </c>
      <c r="AN1335" s="1">
        <v>1</v>
      </c>
      <c r="AO1335" s="1">
        <v>1</v>
      </c>
      <c r="AP1335" s="1" t="s">
        <v>3086</v>
      </c>
      <c r="AQ1335" s="1" t="s">
        <v>1454</v>
      </c>
      <c r="AR1335" s="2">
        <v>1409679</v>
      </c>
      <c r="AS1335" s="1" t="s">
        <v>3026</v>
      </c>
      <c r="AT1335" s="1">
        <v>43994</v>
      </c>
      <c r="AU1335" s="1">
        <v>0</v>
      </c>
      <c r="AV1335" s="1">
        <v>0</v>
      </c>
      <c r="AW1335" s="1">
        <v>0</v>
      </c>
      <c r="AX1335" s="1" t="s">
        <v>1454</v>
      </c>
      <c r="AY1335" s="1">
        <v>890303093000</v>
      </c>
      <c r="AZ1335" s="1">
        <v>0</v>
      </c>
      <c r="BA1335" s="1">
        <v>0</v>
      </c>
    </row>
    <row r="1336" spans="1:53" x14ac:dyDescent="0.25">
      <c r="A1336" s="309">
        <f t="shared" si="20"/>
        <v>242938</v>
      </c>
      <c r="B1336" s="1" t="s">
        <v>2639</v>
      </c>
      <c r="C1336" s="1">
        <v>16377863</v>
      </c>
      <c r="D1336" s="1">
        <v>144105</v>
      </c>
      <c r="E1336" s="1">
        <v>4</v>
      </c>
      <c r="F1336" s="1">
        <v>1.63778631246889E+16</v>
      </c>
      <c r="G1336" s="304">
        <v>44238</v>
      </c>
      <c r="H1336" s="304">
        <v>44957</v>
      </c>
      <c r="I1336" s="1">
        <v>0</v>
      </c>
      <c r="J1336" s="1">
        <v>1</v>
      </c>
      <c r="K1336" s="1">
        <v>9</v>
      </c>
      <c r="L1336" s="1">
        <v>30</v>
      </c>
      <c r="M1336" s="1">
        <v>2</v>
      </c>
      <c r="N1336" s="305">
        <v>19.2</v>
      </c>
      <c r="O1336" s="305">
        <v>20983</v>
      </c>
      <c r="P1336" s="2">
        <v>500000</v>
      </c>
      <c r="Q1336" s="2">
        <v>25399</v>
      </c>
      <c r="R1336" s="2">
        <v>335071</v>
      </c>
      <c r="S1336" s="1">
        <v>0</v>
      </c>
      <c r="T1336" s="1">
        <v>0</v>
      </c>
      <c r="U1336" s="1">
        <v>0</v>
      </c>
      <c r="W1336" s="1">
        <v>0</v>
      </c>
      <c r="X1336" s="1">
        <v>0</v>
      </c>
      <c r="Y1336" s="1">
        <v>0</v>
      </c>
      <c r="AB1336" s="304">
        <v>44498</v>
      </c>
      <c r="AC1336" s="1">
        <v>1</v>
      </c>
      <c r="AD1336" s="1" t="s">
        <v>3016</v>
      </c>
      <c r="AE1336" s="1">
        <v>1</v>
      </c>
      <c r="AF1336" s="1">
        <v>30</v>
      </c>
      <c r="AG1336" s="1">
        <v>0</v>
      </c>
      <c r="AH1336" s="1" t="s">
        <v>1454</v>
      </c>
      <c r="AI1336" s="1" t="s">
        <v>1454</v>
      </c>
      <c r="AJ1336" s="1" t="s">
        <v>1454</v>
      </c>
      <c r="AK1336" s="1" t="s">
        <v>1454</v>
      </c>
      <c r="AL1336" s="1" t="s">
        <v>1454</v>
      </c>
      <c r="AM1336" s="1" t="s">
        <v>1454</v>
      </c>
      <c r="AN1336" s="1">
        <v>1</v>
      </c>
      <c r="AO1336" s="1">
        <v>1</v>
      </c>
      <c r="AP1336" s="1" t="s">
        <v>3086</v>
      </c>
      <c r="AQ1336" s="1" t="s">
        <v>1454</v>
      </c>
      <c r="AR1336" s="2">
        <v>92133</v>
      </c>
      <c r="AS1336" s="1" t="s">
        <v>3018</v>
      </c>
      <c r="AT1336" s="1">
        <v>44238</v>
      </c>
      <c r="AU1336" s="1">
        <v>0</v>
      </c>
      <c r="AV1336" s="1">
        <v>0</v>
      </c>
      <c r="AW1336" s="1">
        <v>0</v>
      </c>
      <c r="AX1336" s="1" t="s">
        <v>1454</v>
      </c>
      <c r="AY1336" s="1">
        <v>890303093000</v>
      </c>
      <c r="AZ1336" s="1">
        <v>0</v>
      </c>
      <c r="BA1336" s="1">
        <v>0</v>
      </c>
    </row>
    <row r="1337" spans="1:53" x14ac:dyDescent="0.25">
      <c r="A1337" s="309">
        <f t="shared" si="20"/>
        <v>0</v>
      </c>
      <c r="B1337" s="1" t="s">
        <v>2639</v>
      </c>
      <c r="C1337" s="1">
        <v>1143939496</v>
      </c>
      <c r="D1337" s="1">
        <v>144105</v>
      </c>
      <c r="E1337" s="1">
        <v>4</v>
      </c>
      <c r="F1337" s="1">
        <v>1.1439394961246799E+18</v>
      </c>
      <c r="G1337" s="304">
        <v>43887</v>
      </c>
      <c r="H1337" s="304">
        <v>44620</v>
      </c>
      <c r="I1337" s="1">
        <v>0</v>
      </c>
      <c r="J1337" s="1">
        <v>1</v>
      </c>
      <c r="K1337" s="1">
        <v>17</v>
      </c>
      <c r="L1337" s="1">
        <v>30</v>
      </c>
      <c r="M1337" s="1">
        <v>2</v>
      </c>
      <c r="N1337" s="305">
        <v>21.6</v>
      </c>
      <c r="O1337" s="305">
        <v>23872</v>
      </c>
      <c r="P1337" s="2">
        <v>1400000</v>
      </c>
      <c r="Q1337" s="2">
        <v>72552</v>
      </c>
      <c r="R1337" s="2">
        <v>472750</v>
      </c>
      <c r="S1337" s="1">
        <v>0</v>
      </c>
      <c r="T1337" s="1">
        <v>0</v>
      </c>
      <c r="U1337" s="1">
        <v>0</v>
      </c>
      <c r="W1337" s="1">
        <v>0</v>
      </c>
      <c r="X1337" s="1">
        <v>0</v>
      </c>
      <c r="Y1337" s="1">
        <v>0</v>
      </c>
      <c r="AB1337" s="304">
        <v>44498</v>
      </c>
      <c r="AC1337" s="1">
        <v>1</v>
      </c>
      <c r="AD1337" s="1" t="s">
        <v>3016</v>
      </c>
      <c r="AE1337" s="1">
        <v>1</v>
      </c>
      <c r="AF1337" s="1">
        <v>30</v>
      </c>
      <c r="AG1337" s="1">
        <v>0</v>
      </c>
      <c r="AH1337" s="1" t="s">
        <v>1454</v>
      </c>
      <c r="AI1337" s="1" t="s">
        <v>1454</v>
      </c>
      <c r="AJ1337" s="1" t="s">
        <v>1454</v>
      </c>
      <c r="AK1337" s="1" t="s">
        <v>1454</v>
      </c>
      <c r="AL1337" s="1" t="s">
        <v>1454</v>
      </c>
      <c r="AM1337" s="1" t="s">
        <v>1454</v>
      </c>
      <c r="AN1337" s="1">
        <v>1</v>
      </c>
      <c r="AO1337" s="1">
        <v>1</v>
      </c>
      <c r="AP1337" s="1" t="s">
        <v>3086</v>
      </c>
      <c r="AQ1337" s="1" t="s">
        <v>1454</v>
      </c>
      <c r="AR1337" s="2">
        <v>1501812</v>
      </c>
      <c r="AS1337" s="1" t="s">
        <v>3018</v>
      </c>
      <c r="AT1337" s="1">
        <v>43887</v>
      </c>
      <c r="AU1337" s="1">
        <v>0</v>
      </c>
      <c r="AV1337" s="1">
        <v>0</v>
      </c>
      <c r="AW1337" s="1">
        <v>0</v>
      </c>
      <c r="AX1337" s="1" t="s">
        <v>1454</v>
      </c>
      <c r="AY1337" s="1">
        <v>890303093000</v>
      </c>
      <c r="AZ1337" s="1">
        <v>0</v>
      </c>
      <c r="BA1337" s="1">
        <v>0</v>
      </c>
    </row>
    <row r="1338" spans="1:53" x14ac:dyDescent="0.25">
      <c r="A1338" s="309">
        <f t="shared" si="20"/>
        <v>1571376</v>
      </c>
      <c r="B1338" s="1" t="s">
        <v>2639</v>
      </c>
      <c r="C1338" s="1">
        <v>1144165265</v>
      </c>
      <c r="D1338" s="1">
        <v>144105</v>
      </c>
      <c r="E1338" s="1">
        <v>4</v>
      </c>
      <c r="F1338" s="1">
        <v>1.14416526511778E+18</v>
      </c>
      <c r="G1338" s="304">
        <v>44039</v>
      </c>
      <c r="H1338" s="304">
        <v>46598</v>
      </c>
      <c r="I1338" s="1">
        <v>0</v>
      </c>
      <c r="J1338" s="1">
        <v>1</v>
      </c>
      <c r="K1338" s="1">
        <v>15</v>
      </c>
      <c r="L1338" s="1">
        <v>30</v>
      </c>
      <c r="M1338" s="1">
        <v>2</v>
      </c>
      <c r="N1338" s="305">
        <v>18</v>
      </c>
      <c r="O1338" s="305">
        <v>19562</v>
      </c>
      <c r="P1338" s="2">
        <v>3300000</v>
      </c>
      <c r="Q1338" s="2">
        <v>69917</v>
      </c>
      <c r="R1338" s="2">
        <v>2972052</v>
      </c>
      <c r="S1338" s="1">
        <v>0</v>
      </c>
      <c r="T1338" s="1">
        <v>0</v>
      </c>
      <c r="U1338" s="1">
        <v>0</v>
      </c>
      <c r="W1338" s="1">
        <v>0</v>
      </c>
      <c r="X1338" s="1">
        <v>0</v>
      </c>
      <c r="Y1338" s="1">
        <v>0</v>
      </c>
      <c r="AB1338" s="304">
        <v>44499</v>
      </c>
      <c r="AC1338" s="1">
        <v>1</v>
      </c>
      <c r="AD1338" s="1" t="s">
        <v>3016</v>
      </c>
      <c r="AE1338" s="1">
        <v>1</v>
      </c>
      <c r="AF1338" s="1">
        <v>30</v>
      </c>
      <c r="AG1338" s="1">
        <v>0</v>
      </c>
      <c r="AH1338" s="1" t="s">
        <v>1454</v>
      </c>
      <c r="AI1338" s="1" t="s">
        <v>1454</v>
      </c>
      <c r="AJ1338" s="1" t="s">
        <v>1454</v>
      </c>
      <c r="AK1338" s="1" t="s">
        <v>1454</v>
      </c>
      <c r="AL1338" s="1" t="s">
        <v>1454</v>
      </c>
      <c r="AM1338" s="1" t="s">
        <v>1454</v>
      </c>
      <c r="AN1338" s="1">
        <v>1</v>
      </c>
      <c r="AO1338" s="1">
        <v>1</v>
      </c>
      <c r="AP1338" s="1" t="s">
        <v>3086</v>
      </c>
      <c r="AQ1338" s="1" t="s">
        <v>1454</v>
      </c>
      <c r="AR1338" s="2">
        <v>1400676</v>
      </c>
      <c r="AS1338" s="1" t="s">
        <v>3026</v>
      </c>
      <c r="AT1338" s="1">
        <v>44039</v>
      </c>
      <c r="AU1338" s="1">
        <v>0</v>
      </c>
      <c r="AV1338" s="1">
        <v>0</v>
      </c>
      <c r="AW1338" s="1">
        <v>0</v>
      </c>
      <c r="AX1338" s="1" t="s">
        <v>1454</v>
      </c>
      <c r="AY1338" s="1">
        <v>0</v>
      </c>
      <c r="AZ1338" s="1" t="s">
        <v>3087</v>
      </c>
      <c r="BA1338" s="1">
        <v>0</v>
      </c>
    </row>
    <row r="1339" spans="1:53" x14ac:dyDescent="0.25">
      <c r="A1339" s="309">
        <f t="shared" si="20"/>
        <v>1211296</v>
      </c>
      <c r="B1339" s="1" t="s">
        <v>2639</v>
      </c>
      <c r="C1339" s="1">
        <v>1030558311</v>
      </c>
      <c r="D1339" s="1">
        <v>144125</v>
      </c>
      <c r="E1339" s="1">
        <v>4</v>
      </c>
      <c r="F1339" s="1">
        <v>1.0305583111246799E+18</v>
      </c>
      <c r="G1339" s="304">
        <v>44099</v>
      </c>
      <c r="H1339" s="304">
        <v>44469</v>
      </c>
      <c r="I1339" s="1">
        <v>330</v>
      </c>
      <c r="J1339" s="1">
        <v>1</v>
      </c>
      <c r="K1339" s="1">
        <v>1</v>
      </c>
      <c r="L1339" s="1">
        <v>30</v>
      </c>
      <c r="M1339" s="1">
        <v>2</v>
      </c>
      <c r="N1339" s="305">
        <v>21.6</v>
      </c>
      <c r="O1339" s="305">
        <v>23872</v>
      </c>
      <c r="P1339" s="2">
        <v>1500000</v>
      </c>
      <c r="Q1339" s="2">
        <v>140536</v>
      </c>
      <c r="R1339" s="2">
        <v>1387214</v>
      </c>
      <c r="S1339" s="1">
        <v>68668</v>
      </c>
      <c r="T1339" s="1">
        <v>0</v>
      </c>
      <c r="U1339" s="1">
        <v>0</v>
      </c>
      <c r="W1339" s="1">
        <v>693607</v>
      </c>
      <c r="X1339" s="1">
        <v>68668</v>
      </c>
      <c r="Y1339" s="1">
        <v>85725</v>
      </c>
      <c r="AB1339" s="304">
        <v>44499</v>
      </c>
      <c r="AC1339" s="1">
        <v>1</v>
      </c>
      <c r="AD1339" s="1" t="s">
        <v>3016</v>
      </c>
      <c r="AE1339" s="1">
        <v>1</v>
      </c>
      <c r="AF1339" s="1">
        <v>30</v>
      </c>
      <c r="AG1339" s="1">
        <v>1387214</v>
      </c>
      <c r="AH1339" s="1" t="s">
        <v>1454</v>
      </c>
      <c r="AI1339" s="1" t="s">
        <v>1454</v>
      </c>
      <c r="AJ1339" s="1" t="s">
        <v>1454</v>
      </c>
      <c r="AK1339" s="1" t="s">
        <v>1454</v>
      </c>
      <c r="AL1339" s="1" t="s">
        <v>1454</v>
      </c>
      <c r="AM1339" s="1" t="s">
        <v>1454</v>
      </c>
      <c r="AN1339" s="1">
        <v>1</v>
      </c>
      <c r="AO1339" s="1">
        <v>1</v>
      </c>
      <c r="AP1339" s="1" t="s">
        <v>3086</v>
      </c>
      <c r="AQ1339" s="1" t="s">
        <v>1454</v>
      </c>
      <c r="AR1339" s="2">
        <v>175918</v>
      </c>
      <c r="AS1339" s="1" t="s">
        <v>3018</v>
      </c>
      <c r="AT1339" s="1">
        <v>44099</v>
      </c>
      <c r="AU1339" s="1">
        <v>0</v>
      </c>
      <c r="AV1339" s="1">
        <v>0</v>
      </c>
      <c r="AW1339" s="1">
        <v>0</v>
      </c>
      <c r="AX1339" s="1" t="s">
        <v>1454</v>
      </c>
      <c r="AY1339" s="1">
        <v>0</v>
      </c>
      <c r="AZ1339" s="1" t="s">
        <v>3087</v>
      </c>
      <c r="BA1339" s="1">
        <v>0</v>
      </c>
    </row>
    <row r="1340" spans="1:53" x14ac:dyDescent="0.25">
      <c r="A1340" s="309">
        <f t="shared" si="20"/>
        <v>4110685</v>
      </c>
      <c r="B1340" s="1" t="s">
        <v>2639</v>
      </c>
      <c r="C1340" s="1">
        <v>1030558311</v>
      </c>
      <c r="D1340" s="1">
        <v>144125</v>
      </c>
      <c r="E1340" s="1">
        <v>4</v>
      </c>
      <c r="F1340" s="1">
        <v>1.03055831111778E+18</v>
      </c>
      <c r="G1340" s="304">
        <v>43965</v>
      </c>
      <c r="H1340" s="304">
        <v>45412</v>
      </c>
      <c r="I1340" s="1">
        <v>330</v>
      </c>
      <c r="J1340" s="1">
        <v>1</v>
      </c>
      <c r="K1340" s="1">
        <v>4</v>
      </c>
      <c r="L1340" s="1">
        <v>30</v>
      </c>
      <c r="M1340" s="1">
        <v>2</v>
      </c>
      <c r="N1340" s="305">
        <v>18</v>
      </c>
      <c r="O1340" s="305">
        <v>19562</v>
      </c>
      <c r="P1340" s="2">
        <v>5000000</v>
      </c>
      <c r="Q1340" s="2">
        <v>147629</v>
      </c>
      <c r="R1340" s="2">
        <v>4707686</v>
      </c>
      <c r="S1340" s="1">
        <v>195219</v>
      </c>
      <c r="T1340" s="1">
        <v>0</v>
      </c>
      <c r="U1340" s="1">
        <v>0</v>
      </c>
      <c r="W1340" s="1">
        <v>2353843</v>
      </c>
      <c r="X1340" s="1">
        <v>195219</v>
      </c>
      <c r="Y1340" s="1">
        <v>559893</v>
      </c>
      <c r="AB1340" s="304">
        <v>44499</v>
      </c>
      <c r="AC1340" s="1">
        <v>1</v>
      </c>
      <c r="AD1340" s="1" t="s">
        <v>3016</v>
      </c>
      <c r="AE1340" s="1">
        <v>1</v>
      </c>
      <c r="AF1340" s="1">
        <v>30</v>
      </c>
      <c r="AG1340" s="1">
        <v>901329</v>
      </c>
      <c r="AH1340" s="1" t="s">
        <v>1454</v>
      </c>
      <c r="AI1340" s="1" t="s">
        <v>1454</v>
      </c>
      <c r="AJ1340" s="1" t="s">
        <v>1454</v>
      </c>
      <c r="AK1340" s="1" t="s">
        <v>1454</v>
      </c>
      <c r="AL1340" s="1" t="s">
        <v>1454</v>
      </c>
      <c r="AM1340" s="1" t="s">
        <v>1454</v>
      </c>
      <c r="AN1340" s="1">
        <v>1</v>
      </c>
      <c r="AO1340" s="1">
        <v>1</v>
      </c>
      <c r="AP1340" s="1" t="s">
        <v>3086</v>
      </c>
      <c r="AQ1340" s="1" t="s">
        <v>1454</v>
      </c>
      <c r="AR1340" s="2">
        <v>597001</v>
      </c>
      <c r="AS1340" s="1" t="s">
        <v>3026</v>
      </c>
      <c r="AT1340" s="1">
        <v>43965</v>
      </c>
      <c r="AU1340" s="1">
        <v>0</v>
      </c>
      <c r="AV1340" s="1">
        <v>0</v>
      </c>
      <c r="AW1340" s="1">
        <v>0</v>
      </c>
      <c r="AX1340" s="1" t="s">
        <v>1454</v>
      </c>
      <c r="AY1340" s="1">
        <v>0</v>
      </c>
      <c r="AZ1340" s="1" t="s">
        <v>3087</v>
      </c>
      <c r="BA1340" s="1">
        <v>0</v>
      </c>
    </row>
    <row r="1341" spans="1:53" x14ac:dyDescent="0.25">
      <c r="A1341" s="309">
        <f t="shared" si="20"/>
        <v>2807103</v>
      </c>
      <c r="B1341" s="1" t="s">
        <v>2639</v>
      </c>
      <c r="C1341" s="1">
        <v>34327996</v>
      </c>
      <c r="D1341" s="1">
        <v>144105</v>
      </c>
      <c r="E1341" s="1">
        <v>4</v>
      </c>
      <c r="F1341" s="1">
        <v>3.43279961203884E+16</v>
      </c>
      <c r="G1341" s="304">
        <v>44081</v>
      </c>
      <c r="H1341" s="304">
        <v>45899</v>
      </c>
      <c r="I1341" s="1">
        <v>0</v>
      </c>
      <c r="J1341" s="1">
        <v>1</v>
      </c>
      <c r="K1341" s="1">
        <v>14</v>
      </c>
      <c r="L1341" s="1">
        <v>30</v>
      </c>
      <c r="M1341" s="1">
        <v>2</v>
      </c>
      <c r="N1341" s="305">
        <v>18</v>
      </c>
      <c r="O1341" s="305">
        <v>19562</v>
      </c>
      <c r="P1341" s="2">
        <v>5000000</v>
      </c>
      <c r="Q1341" s="2">
        <v>128605</v>
      </c>
      <c r="R1341" s="2">
        <v>4207779</v>
      </c>
      <c r="S1341" s="1">
        <v>0</v>
      </c>
      <c r="T1341" s="1">
        <v>0</v>
      </c>
      <c r="U1341" s="1">
        <v>0</v>
      </c>
      <c r="W1341" s="1">
        <v>0</v>
      </c>
      <c r="X1341" s="1">
        <v>0</v>
      </c>
      <c r="Y1341" s="1">
        <v>0</v>
      </c>
      <c r="AB1341" s="304">
        <v>44499</v>
      </c>
      <c r="AC1341" s="1">
        <v>1</v>
      </c>
      <c r="AD1341" s="1" t="s">
        <v>3016</v>
      </c>
      <c r="AE1341" s="1">
        <v>1</v>
      </c>
      <c r="AF1341" s="1">
        <v>30</v>
      </c>
      <c r="AG1341" s="1">
        <v>0</v>
      </c>
      <c r="AH1341" s="1" t="s">
        <v>1454</v>
      </c>
      <c r="AI1341" s="1" t="s">
        <v>1454</v>
      </c>
      <c r="AJ1341" s="1" t="s">
        <v>1454</v>
      </c>
      <c r="AK1341" s="1" t="s">
        <v>1454</v>
      </c>
      <c r="AL1341" s="1" t="s">
        <v>1454</v>
      </c>
      <c r="AM1341" s="1" t="s">
        <v>1454</v>
      </c>
      <c r="AN1341" s="1">
        <v>1</v>
      </c>
      <c r="AO1341" s="1">
        <v>1</v>
      </c>
      <c r="AP1341" s="1" t="s">
        <v>3086</v>
      </c>
      <c r="AQ1341" s="1" t="s">
        <v>1454</v>
      </c>
      <c r="AR1341" s="2">
        <v>1400676</v>
      </c>
      <c r="AS1341" s="1" t="s">
        <v>3021</v>
      </c>
      <c r="AT1341" s="1">
        <v>44081</v>
      </c>
      <c r="AU1341" s="1">
        <v>0</v>
      </c>
      <c r="AV1341" s="1">
        <v>0</v>
      </c>
      <c r="AW1341" s="1">
        <v>0</v>
      </c>
      <c r="AX1341" s="1" t="s">
        <v>1454</v>
      </c>
      <c r="AY1341" s="1">
        <v>0</v>
      </c>
      <c r="AZ1341" s="1" t="s">
        <v>3087</v>
      </c>
      <c r="BA1341" s="1">
        <v>0</v>
      </c>
    </row>
    <row r="1342" spans="1:53" x14ac:dyDescent="0.25">
      <c r="A1342" s="309">
        <f t="shared" si="20"/>
        <v>107118</v>
      </c>
      <c r="B1342" s="1" t="s">
        <v>2639</v>
      </c>
      <c r="C1342" s="1">
        <v>67023491</v>
      </c>
      <c r="D1342" s="1">
        <v>144105</v>
      </c>
      <c r="E1342" s="1">
        <v>4</v>
      </c>
      <c r="F1342" s="1">
        <v>6.7023491124689296E+16</v>
      </c>
      <c r="G1342" s="304">
        <v>44406</v>
      </c>
      <c r="H1342" s="304">
        <v>45137</v>
      </c>
      <c r="I1342" s="1">
        <v>0</v>
      </c>
      <c r="J1342" s="1">
        <v>1</v>
      </c>
      <c r="K1342" s="1">
        <v>3</v>
      </c>
      <c r="L1342" s="1">
        <v>30</v>
      </c>
      <c r="M1342" s="1">
        <v>2</v>
      </c>
      <c r="N1342" s="305">
        <v>19.2</v>
      </c>
      <c r="O1342" s="305">
        <v>20983</v>
      </c>
      <c r="P1342" s="2">
        <v>1000000</v>
      </c>
      <c r="Q1342" s="2">
        <v>50798</v>
      </c>
      <c r="R1342" s="2">
        <v>895398</v>
      </c>
      <c r="S1342" s="1">
        <v>0</v>
      </c>
      <c r="T1342" s="1">
        <v>0</v>
      </c>
      <c r="U1342" s="1">
        <v>0</v>
      </c>
      <c r="W1342" s="1">
        <v>0</v>
      </c>
      <c r="X1342" s="1">
        <v>0</v>
      </c>
      <c r="Y1342" s="1">
        <v>0</v>
      </c>
      <c r="AB1342" s="304">
        <v>44499</v>
      </c>
      <c r="AC1342" s="1">
        <v>1</v>
      </c>
      <c r="AD1342" s="1" t="s">
        <v>3016</v>
      </c>
      <c r="AE1342" s="1">
        <v>1</v>
      </c>
      <c r="AF1342" s="1">
        <v>30</v>
      </c>
      <c r="AG1342" s="1">
        <v>0</v>
      </c>
      <c r="AH1342" s="1" t="s">
        <v>1454</v>
      </c>
      <c r="AI1342" s="1" t="s">
        <v>1454</v>
      </c>
      <c r="AJ1342" s="1" t="s">
        <v>1454</v>
      </c>
      <c r="AK1342" s="1" t="s">
        <v>1454</v>
      </c>
      <c r="AL1342" s="1" t="s">
        <v>1454</v>
      </c>
      <c r="AM1342" s="1" t="s">
        <v>1454</v>
      </c>
      <c r="AN1342" s="1">
        <v>1</v>
      </c>
      <c r="AO1342" s="1">
        <v>1</v>
      </c>
      <c r="AP1342" s="1" t="s">
        <v>3086</v>
      </c>
      <c r="AQ1342" s="1" t="s">
        <v>1454</v>
      </c>
      <c r="AR1342" s="2">
        <v>788280</v>
      </c>
      <c r="AS1342" s="1" t="s">
        <v>3018</v>
      </c>
      <c r="AT1342" s="1">
        <v>44406</v>
      </c>
      <c r="AU1342" s="1">
        <v>0</v>
      </c>
      <c r="AV1342" s="1">
        <v>0</v>
      </c>
      <c r="AW1342" s="1">
        <v>0</v>
      </c>
      <c r="AX1342" s="1" t="s">
        <v>1454</v>
      </c>
      <c r="AY1342" s="1">
        <v>800087565</v>
      </c>
      <c r="AZ1342" s="1" t="s">
        <v>3088</v>
      </c>
      <c r="BA1342" s="1">
        <v>0</v>
      </c>
    </row>
    <row r="1343" spans="1:53" x14ac:dyDescent="0.25">
      <c r="A1343" s="309">
        <f t="shared" si="20"/>
        <v>83218</v>
      </c>
      <c r="B1343" s="1" t="s">
        <v>2639</v>
      </c>
      <c r="C1343" s="1">
        <v>67023491</v>
      </c>
      <c r="D1343" s="1">
        <v>144105</v>
      </c>
      <c r="E1343" s="1">
        <v>4</v>
      </c>
      <c r="F1343" s="1">
        <v>6.7023491115489104E+16</v>
      </c>
      <c r="G1343" s="304">
        <v>44344</v>
      </c>
      <c r="H1343" s="304">
        <v>44711</v>
      </c>
      <c r="I1343" s="1">
        <v>0</v>
      </c>
      <c r="J1343" s="1">
        <v>1</v>
      </c>
      <c r="K1343" s="1">
        <v>5</v>
      </c>
      <c r="L1343" s="1">
        <v>30</v>
      </c>
      <c r="M1343" s="1">
        <v>2</v>
      </c>
      <c r="N1343" s="305">
        <v>9</v>
      </c>
      <c r="O1343" s="305">
        <v>9381</v>
      </c>
      <c r="P1343" s="2">
        <v>1170000</v>
      </c>
      <c r="Q1343" s="2">
        <v>102475</v>
      </c>
      <c r="R1343" s="2">
        <v>695617</v>
      </c>
      <c r="S1343" s="1">
        <v>0</v>
      </c>
      <c r="T1343" s="1">
        <v>0</v>
      </c>
      <c r="U1343" s="1">
        <v>0</v>
      </c>
      <c r="W1343" s="1">
        <v>0</v>
      </c>
      <c r="X1343" s="1">
        <v>0</v>
      </c>
      <c r="Y1343" s="1">
        <v>0</v>
      </c>
      <c r="AB1343" s="304">
        <v>44499</v>
      </c>
      <c r="AC1343" s="1">
        <v>1</v>
      </c>
      <c r="AD1343" s="1" t="s">
        <v>3016</v>
      </c>
      <c r="AE1343" s="1">
        <v>1</v>
      </c>
      <c r="AF1343" s="1">
        <v>30</v>
      </c>
      <c r="AG1343" s="1">
        <v>0</v>
      </c>
      <c r="AH1343" s="1" t="s">
        <v>1454</v>
      </c>
      <c r="AI1343" s="1" t="s">
        <v>1454</v>
      </c>
      <c r="AJ1343" s="1" t="s">
        <v>1454</v>
      </c>
      <c r="AK1343" s="1" t="s">
        <v>1454</v>
      </c>
      <c r="AL1343" s="1" t="s">
        <v>1454</v>
      </c>
      <c r="AM1343" s="1" t="s">
        <v>1454</v>
      </c>
      <c r="AN1343" s="1">
        <v>1</v>
      </c>
      <c r="AO1343" s="1">
        <v>1</v>
      </c>
      <c r="AP1343" s="1" t="s">
        <v>3086</v>
      </c>
      <c r="AQ1343" s="1" t="s">
        <v>1454</v>
      </c>
      <c r="AR1343" s="2">
        <v>612399</v>
      </c>
      <c r="AS1343" s="1" t="s">
        <v>3020</v>
      </c>
      <c r="AT1343" s="1">
        <v>44344</v>
      </c>
      <c r="AU1343" s="1">
        <v>0</v>
      </c>
      <c r="AV1343" s="1">
        <v>0</v>
      </c>
      <c r="AW1343" s="1">
        <v>0</v>
      </c>
      <c r="AX1343" s="1" t="s">
        <v>1454</v>
      </c>
      <c r="AY1343" s="1">
        <v>800087565</v>
      </c>
      <c r="AZ1343" s="1" t="s">
        <v>3088</v>
      </c>
      <c r="BA1343" s="1">
        <v>0</v>
      </c>
    </row>
    <row r="1344" spans="1:53" x14ac:dyDescent="0.25">
      <c r="A1344" s="309">
        <f t="shared" si="20"/>
        <v>0</v>
      </c>
      <c r="B1344" s="1" t="s">
        <v>2639</v>
      </c>
      <c r="C1344" s="1">
        <v>1114837487</v>
      </c>
      <c r="D1344" s="1">
        <v>144105</v>
      </c>
      <c r="E1344" s="1">
        <v>4</v>
      </c>
      <c r="F1344" s="1">
        <v>1.1148374871246799E+18</v>
      </c>
      <c r="G1344" s="304">
        <v>44238</v>
      </c>
      <c r="H1344" s="304">
        <v>44773</v>
      </c>
      <c r="I1344" s="1">
        <v>0</v>
      </c>
      <c r="J1344" s="1">
        <v>1</v>
      </c>
      <c r="K1344" s="1">
        <v>9</v>
      </c>
      <c r="L1344" s="1">
        <v>30</v>
      </c>
      <c r="M1344" s="1">
        <v>2</v>
      </c>
      <c r="N1344" s="305">
        <v>19.2</v>
      </c>
      <c r="O1344" s="305">
        <v>20983</v>
      </c>
      <c r="P1344" s="2">
        <v>1000000</v>
      </c>
      <c r="Q1344" s="2">
        <v>64667</v>
      </c>
      <c r="R1344" s="2">
        <v>536757</v>
      </c>
      <c r="S1344" s="1">
        <v>0</v>
      </c>
      <c r="T1344" s="1">
        <v>0</v>
      </c>
      <c r="U1344" s="1">
        <v>0</v>
      </c>
      <c r="W1344" s="1">
        <v>0</v>
      </c>
      <c r="X1344" s="1">
        <v>0</v>
      </c>
      <c r="Y1344" s="1">
        <v>0</v>
      </c>
      <c r="AB1344" s="304">
        <v>44500</v>
      </c>
      <c r="AC1344" s="1">
        <v>1</v>
      </c>
      <c r="AD1344" s="1" t="s">
        <v>3016</v>
      </c>
      <c r="AE1344" s="1">
        <v>1</v>
      </c>
      <c r="AF1344" s="1">
        <v>30</v>
      </c>
      <c r="AG1344" s="1">
        <v>0</v>
      </c>
      <c r="AH1344" s="1" t="s">
        <v>1454</v>
      </c>
      <c r="AI1344" s="1" t="s">
        <v>1454</v>
      </c>
      <c r="AJ1344" s="1" t="s">
        <v>1454</v>
      </c>
      <c r="AK1344" s="1" t="s">
        <v>1454</v>
      </c>
      <c r="AL1344" s="1" t="s">
        <v>1454</v>
      </c>
      <c r="AM1344" s="1" t="s">
        <v>1454</v>
      </c>
      <c r="AN1344" s="1">
        <v>1</v>
      </c>
      <c r="AO1344" s="1">
        <v>1</v>
      </c>
      <c r="AP1344" s="1" t="s">
        <v>3086</v>
      </c>
      <c r="AQ1344" s="1" t="s">
        <v>1454</v>
      </c>
      <c r="AR1344" s="2">
        <v>738689</v>
      </c>
      <c r="AS1344" s="1" t="s">
        <v>3018</v>
      </c>
      <c r="AT1344" s="1">
        <v>44238</v>
      </c>
      <c r="AU1344" s="1">
        <v>0</v>
      </c>
      <c r="AV1344" s="1">
        <v>0</v>
      </c>
      <c r="AW1344" s="1">
        <v>0</v>
      </c>
      <c r="AX1344" s="1" t="s">
        <v>1454</v>
      </c>
      <c r="AY1344" s="1">
        <v>0</v>
      </c>
      <c r="AZ1344" s="1" t="s">
        <v>3087</v>
      </c>
      <c r="BA1344" s="1">
        <v>0</v>
      </c>
    </row>
    <row r="1345" spans="1:53" x14ac:dyDescent="0.25">
      <c r="A1345" s="309">
        <f t="shared" si="20"/>
        <v>6218266</v>
      </c>
      <c r="B1345" s="1" t="s">
        <v>2639</v>
      </c>
      <c r="C1345" s="1">
        <v>1108332909</v>
      </c>
      <c r="D1345" s="1">
        <v>144105</v>
      </c>
      <c r="E1345" s="1">
        <v>4</v>
      </c>
      <c r="F1345" s="1">
        <v>1.10833290912038E+18</v>
      </c>
      <c r="G1345" s="304">
        <v>44441</v>
      </c>
      <c r="H1345" s="304">
        <v>46264</v>
      </c>
      <c r="I1345" s="1">
        <v>0</v>
      </c>
      <c r="J1345" s="1">
        <v>1</v>
      </c>
      <c r="K1345" s="1">
        <v>2</v>
      </c>
      <c r="L1345" s="1">
        <v>30</v>
      </c>
      <c r="M1345" s="1">
        <v>2</v>
      </c>
      <c r="N1345" s="305">
        <v>15.6</v>
      </c>
      <c r="O1345" s="305">
        <v>16765</v>
      </c>
      <c r="P1345" s="2">
        <v>7000000</v>
      </c>
      <c r="Q1345" s="2">
        <v>170971</v>
      </c>
      <c r="R1345" s="2">
        <v>6846026</v>
      </c>
      <c r="S1345" s="1">
        <v>0</v>
      </c>
      <c r="T1345" s="1">
        <v>0</v>
      </c>
      <c r="U1345" s="1">
        <v>0</v>
      </c>
      <c r="W1345" s="1">
        <v>0</v>
      </c>
      <c r="X1345" s="1">
        <v>0</v>
      </c>
      <c r="Y1345" s="1">
        <v>0</v>
      </c>
      <c r="AB1345" s="304">
        <v>44498</v>
      </c>
      <c r="AC1345" s="1">
        <v>1</v>
      </c>
      <c r="AD1345" s="1" t="s">
        <v>3016</v>
      </c>
      <c r="AE1345" s="1">
        <v>1</v>
      </c>
      <c r="AF1345" s="1">
        <v>30</v>
      </c>
      <c r="AG1345" s="1">
        <v>0</v>
      </c>
      <c r="AH1345" s="1" t="s">
        <v>1454</v>
      </c>
      <c r="AI1345" s="1" t="s">
        <v>1454</v>
      </c>
      <c r="AJ1345" s="1" t="s">
        <v>1454</v>
      </c>
      <c r="AK1345" s="1" t="s">
        <v>1454</v>
      </c>
      <c r="AL1345" s="1" t="s">
        <v>1454</v>
      </c>
      <c r="AM1345" s="1" t="s">
        <v>1454</v>
      </c>
      <c r="AN1345" s="1">
        <v>1</v>
      </c>
      <c r="AO1345" s="1">
        <v>1</v>
      </c>
      <c r="AP1345" s="1" t="s">
        <v>3086</v>
      </c>
      <c r="AQ1345" s="1" t="s">
        <v>1454</v>
      </c>
      <c r="AR1345" s="2">
        <v>627760</v>
      </c>
      <c r="AS1345" s="1" t="s">
        <v>3021</v>
      </c>
      <c r="AT1345" s="1">
        <v>44441</v>
      </c>
      <c r="AU1345" s="1">
        <v>0</v>
      </c>
      <c r="AV1345" s="1">
        <v>0</v>
      </c>
      <c r="AW1345" s="1">
        <v>0</v>
      </c>
      <c r="AX1345" s="1" t="s">
        <v>1454</v>
      </c>
      <c r="AY1345" s="1">
        <v>890303093000</v>
      </c>
      <c r="AZ1345" s="1">
        <v>0</v>
      </c>
      <c r="BA1345" s="1">
        <v>0</v>
      </c>
    </row>
    <row r="1346" spans="1:53" x14ac:dyDescent="0.25">
      <c r="A1346" s="309">
        <f t="shared" ref="A1346:A1409" si="21">IF(+R1346&gt;AR1346,R1346-AR1346,0)</f>
        <v>1711715</v>
      </c>
      <c r="B1346" s="1" t="s">
        <v>2639</v>
      </c>
      <c r="C1346" s="1">
        <v>31583956</v>
      </c>
      <c r="D1346" s="1">
        <v>144205</v>
      </c>
      <c r="E1346" s="1">
        <v>4</v>
      </c>
      <c r="F1346" s="1">
        <v>3.15839561049843E+16</v>
      </c>
      <c r="G1346" s="304">
        <v>43463</v>
      </c>
      <c r="H1346" s="304">
        <v>45473</v>
      </c>
      <c r="I1346" s="1">
        <v>0</v>
      </c>
      <c r="J1346" s="1">
        <v>1</v>
      </c>
      <c r="K1346" s="1">
        <v>36</v>
      </c>
      <c r="L1346" s="1">
        <v>30</v>
      </c>
      <c r="M1346" s="1">
        <v>2</v>
      </c>
      <c r="N1346" s="305">
        <v>18</v>
      </c>
      <c r="O1346" s="305">
        <v>19562</v>
      </c>
      <c r="P1346" s="2">
        <v>2935218</v>
      </c>
      <c r="Q1346" s="2">
        <v>70877</v>
      </c>
      <c r="R1346" s="2">
        <v>1711715</v>
      </c>
      <c r="S1346" s="1">
        <v>0</v>
      </c>
      <c r="T1346" s="1">
        <v>0</v>
      </c>
      <c r="U1346" s="1">
        <v>0</v>
      </c>
      <c r="W1346" s="1">
        <v>0</v>
      </c>
      <c r="X1346" s="1">
        <v>0</v>
      </c>
      <c r="Y1346" s="1">
        <v>0</v>
      </c>
      <c r="AB1346" s="304">
        <v>44500</v>
      </c>
      <c r="AC1346" s="1">
        <v>1</v>
      </c>
      <c r="AD1346" s="1" t="s">
        <v>3016</v>
      </c>
      <c r="AE1346" s="1">
        <v>1</v>
      </c>
      <c r="AF1346" s="1">
        <v>30</v>
      </c>
      <c r="AG1346" s="1">
        <v>0</v>
      </c>
      <c r="AH1346" s="1" t="s">
        <v>1454</v>
      </c>
      <c r="AI1346" s="1" t="s">
        <v>1454</v>
      </c>
      <c r="AJ1346" s="1" t="s">
        <v>1454</v>
      </c>
      <c r="AK1346" s="1" t="s">
        <v>1454</v>
      </c>
      <c r="AL1346" s="1" t="s">
        <v>1454</v>
      </c>
      <c r="AM1346" s="1" t="s">
        <v>1454</v>
      </c>
      <c r="AN1346" s="1">
        <v>1</v>
      </c>
      <c r="AO1346" s="1">
        <v>1</v>
      </c>
      <c r="AP1346" s="1" t="s">
        <v>3086</v>
      </c>
      <c r="AQ1346" s="1" t="s">
        <v>1454</v>
      </c>
      <c r="AR1346" s="2">
        <v>0</v>
      </c>
      <c r="AS1346" s="1" t="s">
        <v>3017</v>
      </c>
      <c r="AT1346" s="1">
        <v>43469</v>
      </c>
      <c r="AU1346" s="1">
        <v>0</v>
      </c>
      <c r="AV1346" s="1">
        <v>0</v>
      </c>
      <c r="AW1346" s="1">
        <v>0</v>
      </c>
      <c r="AX1346" s="1" t="s">
        <v>1454</v>
      </c>
      <c r="AY1346" s="1">
        <v>1</v>
      </c>
      <c r="AZ1346" s="1" t="s">
        <v>3089</v>
      </c>
      <c r="BA1346" s="1">
        <v>0</v>
      </c>
    </row>
    <row r="1347" spans="1:53" x14ac:dyDescent="0.25">
      <c r="A1347" s="309">
        <f t="shared" si="21"/>
        <v>1827543</v>
      </c>
      <c r="B1347" s="1" t="s">
        <v>2639</v>
      </c>
      <c r="C1347" s="1">
        <v>52423041</v>
      </c>
      <c r="D1347" s="1">
        <v>144225</v>
      </c>
      <c r="E1347" s="1">
        <v>4</v>
      </c>
      <c r="F1347" s="1">
        <v>5.24230411049844E+16</v>
      </c>
      <c r="G1347" s="304">
        <v>43463</v>
      </c>
      <c r="H1347" s="304">
        <v>45442</v>
      </c>
      <c r="I1347" s="1">
        <v>0</v>
      </c>
      <c r="J1347" s="1">
        <v>1</v>
      </c>
      <c r="K1347" s="1">
        <v>34</v>
      </c>
      <c r="L1347" s="1">
        <v>30</v>
      </c>
      <c r="M1347" s="1">
        <v>2</v>
      </c>
      <c r="N1347" s="305">
        <v>18</v>
      </c>
      <c r="O1347" s="305">
        <v>19562</v>
      </c>
      <c r="P1347" s="2">
        <v>3055734</v>
      </c>
      <c r="Q1347" s="2">
        <v>74449</v>
      </c>
      <c r="R1347" s="2">
        <v>1827543</v>
      </c>
      <c r="S1347" s="1">
        <v>0</v>
      </c>
      <c r="T1347" s="1">
        <v>0</v>
      </c>
      <c r="U1347" s="1">
        <v>0</v>
      </c>
      <c r="W1347" s="1">
        <v>913772</v>
      </c>
      <c r="X1347" s="1">
        <v>0</v>
      </c>
      <c r="Y1347" s="1">
        <v>0</v>
      </c>
      <c r="AB1347" s="304">
        <v>44473</v>
      </c>
      <c r="AC1347" s="1">
        <v>1</v>
      </c>
      <c r="AD1347" s="1" t="s">
        <v>3016</v>
      </c>
      <c r="AE1347" s="1">
        <v>1</v>
      </c>
      <c r="AF1347" s="1">
        <v>30</v>
      </c>
      <c r="AG1347" s="1">
        <v>0</v>
      </c>
      <c r="AH1347" s="1" t="s">
        <v>1454</v>
      </c>
      <c r="AI1347" s="1" t="s">
        <v>1454</v>
      </c>
      <c r="AJ1347" s="1" t="s">
        <v>1454</v>
      </c>
      <c r="AK1347" s="1" t="s">
        <v>1454</v>
      </c>
      <c r="AL1347" s="1" t="s">
        <v>1454</v>
      </c>
      <c r="AM1347" s="1" t="s">
        <v>1454</v>
      </c>
      <c r="AN1347" s="1">
        <v>1</v>
      </c>
      <c r="AO1347" s="1">
        <v>1</v>
      </c>
      <c r="AP1347" s="1" t="s">
        <v>3086</v>
      </c>
      <c r="AQ1347" s="1" t="s">
        <v>1454</v>
      </c>
      <c r="AR1347" s="2">
        <v>0</v>
      </c>
      <c r="AS1347" s="1" t="s">
        <v>3017</v>
      </c>
      <c r="AT1347" s="1">
        <v>43469</v>
      </c>
      <c r="AU1347" s="1">
        <v>0</v>
      </c>
      <c r="AV1347" s="1">
        <v>0</v>
      </c>
      <c r="AW1347" s="1">
        <v>0</v>
      </c>
      <c r="AX1347" s="1" t="s">
        <v>1454</v>
      </c>
      <c r="AY1347" s="1">
        <v>1</v>
      </c>
      <c r="AZ1347" s="1" t="s">
        <v>3089</v>
      </c>
      <c r="BA1347" s="1">
        <v>0</v>
      </c>
    </row>
    <row r="1348" spans="1:53" x14ac:dyDescent="0.25">
      <c r="A1348" s="309">
        <f t="shared" si="21"/>
        <v>11886751</v>
      </c>
      <c r="B1348" s="1" t="s">
        <v>2639</v>
      </c>
      <c r="C1348" s="1">
        <v>38601226</v>
      </c>
      <c r="D1348" s="1">
        <v>144105</v>
      </c>
      <c r="E1348" s="1">
        <v>4</v>
      </c>
      <c r="F1348" s="1">
        <v>386012262555544</v>
      </c>
      <c r="G1348" s="304">
        <v>44250</v>
      </c>
      <c r="H1348" s="304">
        <v>46081</v>
      </c>
      <c r="I1348" s="1">
        <v>0</v>
      </c>
      <c r="J1348" s="1">
        <v>1</v>
      </c>
      <c r="K1348" s="1">
        <v>8</v>
      </c>
      <c r="L1348" s="1">
        <v>30</v>
      </c>
      <c r="M1348" s="1">
        <v>2</v>
      </c>
      <c r="N1348" s="305">
        <v>10.199999999999999</v>
      </c>
      <c r="O1348" s="305">
        <v>10691</v>
      </c>
      <c r="P1348" s="2">
        <v>16209284</v>
      </c>
      <c r="Q1348" s="2">
        <v>370473</v>
      </c>
      <c r="R1348" s="2">
        <v>14611409</v>
      </c>
      <c r="S1348" s="1">
        <v>0</v>
      </c>
      <c r="T1348" s="1">
        <v>0</v>
      </c>
      <c r="U1348" s="1">
        <v>0</v>
      </c>
      <c r="W1348" s="1">
        <v>0</v>
      </c>
      <c r="X1348" s="1">
        <v>0</v>
      </c>
      <c r="Y1348" s="1">
        <v>0</v>
      </c>
      <c r="AB1348" s="304">
        <v>44498</v>
      </c>
      <c r="AC1348" s="1">
        <v>1</v>
      </c>
      <c r="AD1348" s="1" t="s">
        <v>3016</v>
      </c>
      <c r="AE1348" s="1">
        <v>1</v>
      </c>
      <c r="AF1348" s="1">
        <v>30</v>
      </c>
      <c r="AG1348" s="1">
        <v>0</v>
      </c>
      <c r="AH1348" s="1" t="s">
        <v>1454</v>
      </c>
      <c r="AI1348" s="1" t="s">
        <v>1454</v>
      </c>
      <c r="AJ1348" s="1" t="s">
        <v>1454</v>
      </c>
      <c r="AK1348" s="1" t="s">
        <v>1454</v>
      </c>
      <c r="AL1348" s="1" t="s">
        <v>1454</v>
      </c>
      <c r="AM1348" s="1" t="s">
        <v>1454</v>
      </c>
      <c r="AN1348" s="1">
        <v>1</v>
      </c>
      <c r="AO1348" s="1">
        <v>1</v>
      </c>
      <c r="AP1348" s="1" t="s">
        <v>3086</v>
      </c>
      <c r="AQ1348" s="1" t="s">
        <v>1454</v>
      </c>
      <c r="AR1348" s="2">
        <v>2724658</v>
      </c>
      <c r="AS1348" s="1" t="s">
        <v>3033</v>
      </c>
      <c r="AT1348" s="1">
        <v>44250</v>
      </c>
      <c r="AU1348" s="1">
        <v>0</v>
      </c>
      <c r="AV1348" s="1">
        <v>0</v>
      </c>
      <c r="AW1348" s="1">
        <v>0</v>
      </c>
      <c r="AX1348" s="1" t="s">
        <v>1454</v>
      </c>
      <c r="AY1348" s="1">
        <v>890303093000</v>
      </c>
      <c r="AZ1348" s="1">
        <v>0</v>
      </c>
      <c r="BA1348" s="1">
        <v>0</v>
      </c>
    </row>
    <row r="1349" spans="1:53" x14ac:dyDescent="0.25">
      <c r="A1349" s="309">
        <f t="shared" si="21"/>
        <v>6038222</v>
      </c>
      <c r="B1349" s="1" t="s">
        <v>2639</v>
      </c>
      <c r="C1349" s="1">
        <v>1151962177</v>
      </c>
      <c r="D1349" s="1">
        <v>144105</v>
      </c>
      <c r="E1349" s="1">
        <v>4</v>
      </c>
      <c r="F1349" s="1">
        <v>1.15196217711718E+18</v>
      </c>
      <c r="G1349" s="304">
        <v>44195</v>
      </c>
      <c r="H1349" s="304">
        <v>46021</v>
      </c>
      <c r="I1349" s="1">
        <v>0</v>
      </c>
      <c r="J1349" s="1">
        <v>1</v>
      </c>
      <c r="K1349" s="1">
        <v>10</v>
      </c>
      <c r="L1349" s="1">
        <v>30</v>
      </c>
      <c r="M1349" s="1">
        <v>2</v>
      </c>
      <c r="N1349" s="305">
        <v>11.76</v>
      </c>
      <c r="O1349" s="305">
        <v>12415</v>
      </c>
      <c r="P1349" s="2">
        <v>8400000</v>
      </c>
      <c r="Q1349" s="2">
        <v>188385</v>
      </c>
      <c r="R1349" s="2">
        <v>7332815</v>
      </c>
      <c r="S1349" s="1">
        <v>0</v>
      </c>
      <c r="T1349" s="1">
        <v>0</v>
      </c>
      <c r="U1349" s="1">
        <v>0</v>
      </c>
      <c r="W1349" s="1">
        <v>0</v>
      </c>
      <c r="X1349" s="1">
        <v>0</v>
      </c>
      <c r="Y1349" s="1">
        <v>0</v>
      </c>
      <c r="AB1349" s="304">
        <v>44499</v>
      </c>
      <c r="AC1349" s="1">
        <v>1</v>
      </c>
      <c r="AD1349" s="1" t="s">
        <v>3016</v>
      </c>
      <c r="AE1349" s="1">
        <v>1</v>
      </c>
      <c r="AF1349" s="1">
        <v>30</v>
      </c>
      <c r="AG1349" s="1">
        <v>0</v>
      </c>
      <c r="AH1349" s="1" t="s">
        <v>1454</v>
      </c>
      <c r="AI1349" s="1" t="s">
        <v>1454</v>
      </c>
      <c r="AJ1349" s="1" t="s">
        <v>1454</v>
      </c>
      <c r="AK1349" s="1" t="s">
        <v>1454</v>
      </c>
      <c r="AL1349" s="1" t="s">
        <v>1454</v>
      </c>
      <c r="AM1349" s="1" t="s">
        <v>1454</v>
      </c>
      <c r="AN1349" s="1">
        <v>1</v>
      </c>
      <c r="AO1349" s="1">
        <v>1</v>
      </c>
      <c r="AP1349" s="1" t="s">
        <v>3086</v>
      </c>
      <c r="AQ1349" s="1" t="s">
        <v>1454</v>
      </c>
      <c r="AR1349" s="2">
        <v>1294593</v>
      </c>
      <c r="AS1349" s="1" t="s">
        <v>3025</v>
      </c>
      <c r="AT1349" s="1">
        <v>44195</v>
      </c>
      <c r="AU1349" s="1">
        <v>0</v>
      </c>
      <c r="AV1349" s="1">
        <v>0</v>
      </c>
      <c r="AW1349" s="1">
        <v>0</v>
      </c>
      <c r="AX1349" s="1" t="s">
        <v>1454</v>
      </c>
      <c r="AY1349" s="1">
        <v>900771349</v>
      </c>
      <c r="AZ1349" s="1" t="s">
        <v>3041</v>
      </c>
      <c r="BA1349" s="1">
        <v>0</v>
      </c>
    </row>
    <row r="1350" spans="1:53" x14ac:dyDescent="0.25">
      <c r="A1350" s="309">
        <f t="shared" si="21"/>
        <v>6266650</v>
      </c>
      <c r="B1350" s="1" t="s">
        <v>2639</v>
      </c>
      <c r="C1350" s="1">
        <v>67019799</v>
      </c>
      <c r="D1350" s="1">
        <v>144105</v>
      </c>
      <c r="E1350" s="1">
        <v>4</v>
      </c>
      <c r="F1350" s="1">
        <v>670197991203493</v>
      </c>
      <c r="G1350" s="304">
        <v>43964</v>
      </c>
      <c r="H1350" s="304">
        <v>45412</v>
      </c>
      <c r="I1350" s="1">
        <v>0</v>
      </c>
      <c r="J1350" s="1">
        <v>1</v>
      </c>
      <c r="K1350" s="1">
        <v>16</v>
      </c>
      <c r="L1350" s="1">
        <v>30</v>
      </c>
      <c r="M1350" s="1">
        <v>2</v>
      </c>
      <c r="N1350" s="305">
        <v>18</v>
      </c>
      <c r="O1350" s="305">
        <v>19562</v>
      </c>
      <c r="P1350" s="2">
        <v>10000000</v>
      </c>
      <c r="Q1350" s="2">
        <v>295257</v>
      </c>
      <c r="R1350" s="2">
        <v>7433498</v>
      </c>
      <c r="S1350" s="1">
        <v>0</v>
      </c>
      <c r="T1350" s="1">
        <v>0</v>
      </c>
      <c r="U1350" s="1">
        <v>0</v>
      </c>
      <c r="W1350" s="1">
        <v>0</v>
      </c>
      <c r="X1350" s="1">
        <v>0</v>
      </c>
      <c r="Y1350" s="1">
        <v>0</v>
      </c>
      <c r="AB1350" s="304">
        <v>44499</v>
      </c>
      <c r="AC1350" s="1">
        <v>1</v>
      </c>
      <c r="AD1350" s="1" t="s">
        <v>3016</v>
      </c>
      <c r="AE1350" s="1">
        <v>1</v>
      </c>
      <c r="AF1350" s="1">
        <v>30</v>
      </c>
      <c r="AG1350" s="1">
        <v>0</v>
      </c>
      <c r="AH1350" s="1" t="s">
        <v>1454</v>
      </c>
      <c r="AI1350" s="1" t="s">
        <v>1454</v>
      </c>
      <c r="AJ1350" s="1" t="s">
        <v>1454</v>
      </c>
      <c r="AK1350" s="1" t="s">
        <v>1454</v>
      </c>
      <c r="AL1350" s="1" t="s">
        <v>1454</v>
      </c>
      <c r="AM1350" s="1" t="s">
        <v>1454</v>
      </c>
      <c r="AN1350" s="1">
        <v>1</v>
      </c>
      <c r="AO1350" s="1">
        <v>1</v>
      </c>
      <c r="AP1350" s="1" t="s">
        <v>3086</v>
      </c>
      <c r="AQ1350" s="1" t="s">
        <v>1454</v>
      </c>
      <c r="AR1350" s="2">
        <v>1166848</v>
      </c>
      <c r="AS1350" s="1" t="s">
        <v>3021</v>
      </c>
      <c r="AT1350" s="1">
        <v>43964</v>
      </c>
      <c r="AU1350" s="1">
        <v>0</v>
      </c>
      <c r="AV1350" s="1">
        <v>0</v>
      </c>
      <c r="AW1350" s="1">
        <v>0</v>
      </c>
      <c r="AX1350" s="1" t="s">
        <v>1454</v>
      </c>
      <c r="AY1350" s="1">
        <v>900771349</v>
      </c>
      <c r="AZ1350" s="1" t="s">
        <v>3041</v>
      </c>
      <c r="BA1350" s="1">
        <v>0</v>
      </c>
    </row>
    <row r="1351" spans="1:53" x14ac:dyDescent="0.25">
      <c r="A1351" s="309">
        <f t="shared" si="21"/>
        <v>686065</v>
      </c>
      <c r="B1351" s="1" t="s">
        <v>2639</v>
      </c>
      <c r="C1351" s="1">
        <v>67019799</v>
      </c>
      <c r="D1351" s="1">
        <v>144105</v>
      </c>
      <c r="E1351" s="1">
        <v>4</v>
      </c>
      <c r="F1351" s="1">
        <v>6.70197991246884E+16</v>
      </c>
      <c r="G1351" s="304">
        <v>44084</v>
      </c>
      <c r="H1351" s="304">
        <v>44803</v>
      </c>
      <c r="I1351" s="1">
        <v>0</v>
      </c>
      <c r="J1351" s="1">
        <v>1</v>
      </c>
      <c r="K1351" s="1">
        <v>5</v>
      </c>
      <c r="L1351" s="1">
        <v>30</v>
      </c>
      <c r="M1351" s="1">
        <v>2</v>
      </c>
      <c r="N1351" s="305">
        <v>21.6</v>
      </c>
      <c r="O1351" s="305">
        <v>23872</v>
      </c>
      <c r="P1351" s="2">
        <v>1000000</v>
      </c>
      <c r="Q1351" s="2">
        <v>51823</v>
      </c>
      <c r="R1351" s="2">
        <v>813810</v>
      </c>
      <c r="S1351" s="1">
        <v>0</v>
      </c>
      <c r="T1351" s="1">
        <v>0</v>
      </c>
      <c r="U1351" s="1">
        <v>0</v>
      </c>
      <c r="W1351" s="1">
        <v>0</v>
      </c>
      <c r="X1351" s="1">
        <v>0</v>
      </c>
      <c r="Y1351" s="1">
        <v>0</v>
      </c>
      <c r="AB1351" s="304">
        <v>44499</v>
      </c>
      <c r="AC1351" s="1">
        <v>1</v>
      </c>
      <c r="AD1351" s="1" t="s">
        <v>3016</v>
      </c>
      <c r="AE1351" s="1">
        <v>1</v>
      </c>
      <c r="AF1351" s="1">
        <v>30</v>
      </c>
      <c r="AG1351" s="1">
        <v>0</v>
      </c>
      <c r="AH1351" s="1" t="s">
        <v>1454</v>
      </c>
      <c r="AI1351" s="1" t="s">
        <v>1454</v>
      </c>
      <c r="AJ1351" s="1" t="s">
        <v>1454</v>
      </c>
      <c r="AK1351" s="1" t="s">
        <v>1454</v>
      </c>
      <c r="AL1351" s="1" t="s">
        <v>1454</v>
      </c>
      <c r="AM1351" s="1" t="s">
        <v>1454</v>
      </c>
      <c r="AN1351" s="1">
        <v>1</v>
      </c>
      <c r="AO1351" s="1">
        <v>1</v>
      </c>
      <c r="AP1351" s="1" t="s">
        <v>3086</v>
      </c>
      <c r="AQ1351" s="1" t="s">
        <v>1454</v>
      </c>
      <c r="AR1351" s="2">
        <v>127745</v>
      </c>
      <c r="AS1351" s="1" t="s">
        <v>3018</v>
      </c>
      <c r="AT1351" s="1">
        <v>44084</v>
      </c>
      <c r="AU1351" s="1">
        <v>0</v>
      </c>
      <c r="AV1351" s="1">
        <v>0</v>
      </c>
      <c r="AW1351" s="1">
        <v>0</v>
      </c>
      <c r="AX1351" s="1" t="s">
        <v>1454</v>
      </c>
      <c r="AY1351" s="1">
        <v>900771349</v>
      </c>
      <c r="AZ1351" s="1" t="s">
        <v>3041</v>
      </c>
      <c r="BA1351" s="1">
        <v>0</v>
      </c>
    </row>
    <row r="1352" spans="1:53" x14ac:dyDescent="0.25">
      <c r="A1352" s="309">
        <f t="shared" si="21"/>
        <v>1134980</v>
      </c>
      <c r="B1352" s="1" t="s">
        <v>2639</v>
      </c>
      <c r="C1352" s="1">
        <v>14577494</v>
      </c>
      <c r="D1352" s="1">
        <v>144105</v>
      </c>
      <c r="E1352" s="1">
        <v>4</v>
      </c>
      <c r="F1352" s="1">
        <v>1.45774941246894E+16</v>
      </c>
      <c r="G1352" s="304">
        <v>44449</v>
      </c>
      <c r="H1352" s="304">
        <v>45168</v>
      </c>
      <c r="I1352" s="1">
        <v>0</v>
      </c>
      <c r="J1352" s="1">
        <v>1</v>
      </c>
      <c r="K1352" s="1">
        <v>1</v>
      </c>
      <c r="L1352" s="1">
        <v>30</v>
      </c>
      <c r="M1352" s="1">
        <v>2</v>
      </c>
      <c r="N1352" s="305">
        <v>19.2</v>
      </c>
      <c r="O1352" s="305">
        <v>20983</v>
      </c>
      <c r="P1352" s="2">
        <v>1400000</v>
      </c>
      <c r="Q1352" s="2">
        <v>71117</v>
      </c>
      <c r="R1352" s="2">
        <v>1351983</v>
      </c>
      <c r="S1352" s="1">
        <v>21632</v>
      </c>
      <c r="T1352" s="1">
        <v>0</v>
      </c>
      <c r="U1352" s="1">
        <v>0</v>
      </c>
      <c r="W1352" s="1">
        <v>0</v>
      </c>
      <c r="X1352" s="1">
        <v>0</v>
      </c>
      <c r="Y1352" s="1">
        <v>0</v>
      </c>
      <c r="AB1352" s="304">
        <v>44499</v>
      </c>
      <c r="AC1352" s="1">
        <v>1</v>
      </c>
      <c r="AD1352" s="1" t="s">
        <v>3016</v>
      </c>
      <c r="AE1352" s="1">
        <v>0</v>
      </c>
      <c r="AF1352" s="1">
        <v>30</v>
      </c>
      <c r="AG1352" s="1">
        <v>0</v>
      </c>
      <c r="AH1352" s="1" t="s">
        <v>1454</v>
      </c>
      <c r="AI1352" s="1" t="s">
        <v>1454</v>
      </c>
      <c r="AJ1352" s="1" t="s">
        <v>1454</v>
      </c>
      <c r="AK1352" s="1" t="s">
        <v>1454</v>
      </c>
      <c r="AL1352" s="1" t="s">
        <v>1454</v>
      </c>
      <c r="AM1352" s="1" t="s">
        <v>1454</v>
      </c>
      <c r="AN1352" s="1">
        <v>1</v>
      </c>
      <c r="AO1352" s="1">
        <v>1</v>
      </c>
      <c r="AP1352" s="1" t="s">
        <v>3086</v>
      </c>
      <c r="AQ1352" s="1" t="s">
        <v>1454</v>
      </c>
      <c r="AR1352" s="2">
        <v>217003</v>
      </c>
      <c r="AS1352" s="1" t="s">
        <v>3018</v>
      </c>
      <c r="AT1352" s="1">
        <v>44449</v>
      </c>
      <c r="AU1352" s="1">
        <v>0</v>
      </c>
      <c r="AV1352" s="1">
        <v>0</v>
      </c>
      <c r="AW1352" s="1">
        <v>0</v>
      </c>
      <c r="AX1352" s="1" t="s">
        <v>1454</v>
      </c>
      <c r="AY1352" s="1">
        <v>900771349</v>
      </c>
      <c r="AZ1352" s="1" t="s">
        <v>3041</v>
      </c>
      <c r="BA1352" s="1">
        <v>0</v>
      </c>
    </row>
    <row r="1353" spans="1:53" x14ac:dyDescent="0.25">
      <c r="A1353" s="309">
        <f t="shared" si="21"/>
        <v>5336673</v>
      </c>
      <c r="B1353" s="1" t="s">
        <v>2639</v>
      </c>
      <c r="C1353" s="1">
        <v>14577494</v>
      </c>
      <c r="D1353" s="1">
        <v>144105</v>
      </c>
      <c r="E1353" s="1">
        <v>4</v>
      </c>
      <c r="F1353" s="1">
        <v>145774941203575</v>
      </c>
      <c r="G1353" s="304">
        <v>44399</v>
      </c>
      <c r="H1353" s="304">
        <v>46233</v>
      </c>
      <c r="I1353" s="1">
        <v>0</v>
      </c>
      <c r="J1353" s="1">
        <v>1</v>
      </c>
      <c r="K1353" s="1">
        <v>2</v>
      </c>
      <c r="L1353" s="1">
        <v>30</v>
      </c>
      <c r="M1353" s="1">
        <v>2</v>
      </c>
      <c r="N1353" s="305">
        <v>15.6</v>
      </c>
      <c r="O1353" s="305">
        <v>16765</v>
      </c>
      <c r="P1353" s="2">
        <v>6500000</v>
      </c>
      <c r="Q1353" s="2">
        <v>158759</v>
      </c>
      <c r="R1353" s="2">
        <v>6357023</v>
      </c>
      <c r="S1353" s="1">
        <v>82641</v>
      </c>
      <c r="T1353" s="1">
        <v>0</v>
      </c>
      <c r="U1353" s="1">
        <v>0</v>
      </c>
      <c r="W1353" s="1">
        <v>0</v>
      </c>
      <c r="X1353" s="1">
        <v>0</v>
      </c>
      <c r="Y1353" s="1">
        <v>0</v>
      </c>
      <c r="AB1353" s="304">
        <v>44499</v>
      </c>
      <c r="AC1353" s="1">
        <v>1</v>
      </c>
      <c r="AD1353" s="1" t="s">
        <v>3016</v>
      </c>
      <c r="AE1353" s="1">
        <v>0</v>
      </c>
      <c r="AF1353" s="1">
        <v>30</v>
      </c>
      <c r="AG1353" s="1">
        <v>0</v>
      </c>
      <c r="AH1353" s="1" t="s">
        <v>1454</v>
      </c>
      <c r="AI1353" s="1" t="s">
        <v>1454</v>
      </c>
      <c r="AJ1353" s="1" t="s">
        <v>1454</v>
      </c>
      <c r="AK1353" s="1" t="s">
        <v>1454</v>
      </c>
      <c r="AL1353" s="1" t="s">
        <v>1454</v>
      </c>
      <c r="AM1353" s="1" t="s">
        <v>1454</v>
      </c>
      <c r="AN1353" s="1">
        <v>1</v>
      </c>
      <c r="AO1353" s="1">
        <v>1</v>
      </c>
      <c r="AP1353" s="1" t="s">
        <v>3086</v>
      </c>
      <c r="AQ1353" s="1" t="s">
        <v>1454</v>
      </c>
      <c r="AR1353" s="2">
        <v>1020350</v>
      </c>
      <c r="AS1353" s="1" t="s">
        <v>3021</v>
      </c>
      <c r="AT1353" s="1">
        <v>44399</v>
      </c>
      <c r="AU1353" s="1">
        <v>0</v>
      </c>
      <c r="AV1353" s="1">
        <v>0</v>
      </c>
      <c r="AW1353" s="1">
        <v>0</v>
      </c>
      <c r="AX1353" s="1" t="s">
        <v>1454</v>
      </c>
      <c r="AY1353" s="1">
        <v>900771349</v>
      </c>
      <c r="AZ1353" s="1" t="s">
        <v>3041</v>
      </c>
      <c r="BA1353" s="1">
        <v>0</v>
      </c>
    </row>
    <row r="1354" spans="1:53" x14ac:dyDescent="0.25">
      <c r="A1354" s="309">
        <f t="shared" si="21"/>
        <v>1025425</v>
      </c>
      <c r="B1354" s="1" t="s">
        <v>2639</v>
      </c>
      <c r="C1354" s="1">
        <v>16935156</v>
      </c>
      <c r="D1354" s="1">
        <v>144105</v>
      </c>
      <c r="E1354" s="1">
        <v>4</v>
      </c>
      <c r="F1354" s="1">
        <v>1.69351561246875E+16</v>
      </c>
      <c r="G1354" s="304">
        <v>43840</v>
      </c>
      <c r="H1354" s="304">
        <v>44560</v>
      </c>
      <c r="I1354" s="1">
        <v>30</v>
      </c>
      <c r="J1354" s="1">
        <v>1</v>
      </c>
      <c r="K1354" s="1">
        <v>2</v>
      </c>
      <c r="L1354" s="1">
        <v>30</v>
      </c>
      <c r="M1354" s="1">
        <v>2</v>
      </c>
      <c r="N1354" s="305">
        <v>21.6</v>
      </c>
      <c r="O1354" s="305">
        <v>23872</v>
      </c>
      <c r="P1354" s="2">
        <v>1700000</v>
      </c>
      <c r="Q1354" s="2">
        <v>88099</v>
      </c>
      <c r="R1354" s="2">
        <v>1574423</v>
      </c>
      <c r="S1354" s="1">
        <v>55611</v>
      </c>
      <c r="T1354" s="1">
        <v>0</v>
      </c>
      <c r="U1354" s="1">
        <v>0</v>
      </c>
      <c r="W1354" s="1">
        <v>0</v>
      </c>
      <c r="X1354" s="1">
        <v>0</v>
      </c>
      <c r="Y1354" s="1">
        <v>0</v>
      </c>
      <c r="AB1354" s="304">
        <v>44499</v>
      </c>
      <c r="AC1354" s="1">
        <v>1</v>
      </c>
      <c r="AD1354" s="1" t="s">
        <v>3016</v>
      </c>
      <c r="AE1354" s="1">
        <v>1</v>
      </c>
      <c r="AF1354" s="1">
        <v>30</v>
      </c>
      <c r="AG1354" s="1">
        <v>59381</v>
      </c>
      <c r="AH1354" s="1" t="s">
        <v>1454</v>
      </c>
      <c r="AI1354" s="1" t="s">
        <v>1454</v>
      </c>
      <c r="AJ1354" s="1" t="s">
        <v>1454</v>
      </c>
      <c r="AK1354" s="1" t="s">
        <v>1454</v>
      </c>
      <c r="AL1354" s="1" t="s">
        <v>1454</v>
      </c>
      <c r="AM1354" s="1" t="s">
        <v>1454</v>
      </c>
      <c r="AN1354" s="1">
        <v>1</v>
      </c>
      <c r="AO1354" s="1">
        <v>1</v>
      </c>
      <c r="AP1354" s="1" t="s">
        <v>3086</v>
      </c>
      <c r="AQ1354" s="1" t="s">
        <v>1454</v>
      </c>
      <c r="AR1354" s="2">
        <v>548998</v>
      </c>
      <c r="AS1354" s="1" t="s">
        <v>3018</v>
      </c>
      <c r="AT1354" s="1">
        <v>43840</v>
      </c>
      <c r="AU1354" s="1">
        <v>0</v>
      </c>
      <c r="AV1354" s="1">
        <v>0</v>
      </c>
      <c r="AW1354" s="1">
        <v>0</v>
      </c>
      <c r="AX1354" s="1" t="s">
        <v>1454</v>
      </c>
      <c r="AY1354" s="1">
        <v>900771349</v>
      </c>
      <c r="AZ1354" s="1" t="s">
        <v>3041</v>
      </c>
      <c r="BA1354" s="1">
        <v>0</v>
      </c>
    </row>
    <row r="1355" spans="1:53" x14ac:dyDescent="0.25">
      <c r="A1355" s="309">
        <f t="shared" si="21"/>
        <v>1285718</v>
      </c>
      <c r="B1355" s="1" t="s">
        <v>2639</v>
      </c>
      <c r="C1355" s="1">
        <v>16935156</v>
      </c>
      <c r="D1355" s="1">
        <v>144105</v>
      </c>
      <c r="E1355" s="1">
        <v>4</v>
      </c>
      <c r="F1355" s="1">
        <v>1.69351562671887E+16</v>
      </c>
      <c r="G1355" s="304">
        <v>44172</v>
      </c>
      <c r="H1355" s="304">
        <v>45260</v>
      </c>
      <c r="I1355" s="1">
        <v>30</v>
      </c>
      <c r="J1355" s="1">
        <v>1</v>
      </c>
      <c r="K1355" s="1">
        <v>9</v>
      </c>
      <c r="L1355" s="1">
        <v>30</v>
      </c>
      <c r="M1355" s="1">
        <v>2</v>
      </c>
      <c r="N1355" s="305">
        <v>11.76</v>
      </c>
      <c r="O1355" s="305">
        <v>12415</v>
      </c>
      <c r="P1355" s="2">
        <v>2500000</v>
      </c>
      <c r="Q1355" s="2">
        <v>86370</v>
      </c>
      <c r="R1355" s="2">
        <v>1974073</v>
      </c>
      <c r="S1355" s="1">
        <v>38083</v>
      </c>
      <c r="T1355" s="1">
        <v>0</v>
      </c>
      <c r="U1355" s="1">
        <v>0</v>
      </c>
      <c r="W1355" s="1">
        <v>0</v>
      </c>
      <c r="X1355" s="1">
        <v>0</v>
      </c>
      <c r="Y1355" s="1">
        <v>0</v>
      </c>
      <c r="AB1355" s="304">
        <v>44499</v>
      </c>
      <c r="AC1355" s="1">
        <v>1</v>
      </c>
      <c r="AD1355" s="1" t="s">
        <v>3016</v>
      </c>
      <c r="AE1355" s="1">
        <v>1</v>
      </c>
      <c r="AF1355" s="1">
        <v>30</v>
      </c>
      <c r="AG1355" s="1">
        <v>62089</v>
      </c>
      <c r="AH1355" s="1" t="s">
        <v>1454</v>
      </c>
      <c r="AI1355" s="1" t="s">
        <v>1454</v>
      </c>
      <c r="AJ1355" s="1" t="s">
        <v>1454</v>
      </c>
      <c r="AK1355" s="1" t="s">
        <v>1454</v>
      </c>
      <c r="AL1355" s="1" t="s">
        <v>1454</v>
      </c>
      <c r="AM1355" s="1" t="s">
        <v>1454</v>
      </c>
      <c r="AN1355" s="1">
        <v>1</v>
      </c>
      <c r="AO1355" s="1">
        <v>1</v>
      </c>
      <c r="AP1355" s="1" t="s">
        <v>3086</v>
      </c>
      <c r="AQ1355" s="1" t="s">
        <v>1454</v>
      </c>
      <c r="AR1355" s="2">
        <v>688355</v>
      </c>
      <c r="AS1355" s="1" t="s">
        <v>3039</v>
      </c>
      <c r="AT1355" s="1">
        <v>44172</v>
      </c>
      <c r="AU1355" s="1">
        <v>0</v>
      </c>
      <c r="AV1355" s="1">
        <v>0</v>
      </c>
      <c r="AW1355" s="1">
        <v>0</v>
      </c>
      <c r="AX1355" s="1" t="s">
        <v>1454</v>
      </c>
      <c r="AY1355" s="1">
        <v>900771349</v>
      </c>
      <c r="AZ1355" s="1" t="s">
        <v>3041</v>
      </c>
      <c r="BA1355" s="1">
        <v>0</v>
      </c>
    </row>
    <row r="1356" spans="1:53" x14ac:dyDescent="0.25">
      <c r="A1356" s="309">
        <f t="shared" si="21"/>
        <v>5237702</v>
      </c>
      <c r="B1356" s="1" t="s">
        <v>2639</v>
      </c>
      <c r="C1356" s="1">
        <v>1144148196</v>
      </c>
      <c r="D1356" s="1">
        <v>144105</v>
      </c>
      <c r="E1356" s="1">
        <v>4</v>
      </c>
      <c r="F1356" s="1">
        <v>1.14414819612038E+18</v>
      </c>
      <c r="G1356" s="304">
        <v>44364</v>
      </c>
      <c r="H1356" s="304">
        <v>45260</v>
      </c>
      <c r="I1356" s="1">
        <v>0</v>
      </c>
      <c r="J1356" s="1">
        <v>1</v>
      </c>
      <c r="K1356" s="1">
        <v>5</v>
      </c>
      <c r="L1356" s="1">
        <v>30</v>
      </c>
      <c r="M1356" s="1">
        <v>2</v>
      </c>
      <c r="N1356" s="305">
        <v>15.6</v>
      </c>
      <c r="O1356" s="305">
        <v>16765</v>
      </c>
      <c r="P1356" s="2">
        <v>7600000</v>
      </c>
      <c r="Q1356" s="2">
        <v>309770</v>
      </c>
      <c r="R1356" s="2">
        <v>6532290</v>
      </c>
      <c r="S1356" s="1">
        <v>0</v>
      </c>
      <c r="T1356" s="1">
        <v>0</v>
      </c>
      <c r="U1356" s="1">
        <v>0</v>
      </c>
      <c r="W1356" s="1">
        <v>0</v>
      </c>
      <c r="X1356" s="1">
        <v>0</v>
      </c>
      <c r="Y1356" s="1">
        <v>0</v>
      </c>
      <c r="AB1356" s="304">
        <v>44499</v>
      </c>
      <c r="AC1356" s="1">
        <v>1</v>
      </c>
      <c r="AD1356" s="1" t="s">
        <v>3016</v>
      </c>
      <c r="AE1356" s="1">
        <v>1</v>
      </c>
      <c r="AF1356" s="1">
        <v>30</v>
      </c>
      <c r="AG1356" s="1">
        <v>0</v>
      </c>
      <c r="AH1356" s="1" t="s">
        <v>1454</v>
      </c>
      <c r="AI1356" s="1" t="s">
        <v>1454</v>
      </c>
      <c r="AJ1356" s="1" t="s">
        <v>1454</v>
      </c>
      <c r="AK1356" s="1" t="s">
        <v>1454</v>
      </c>
      <c r="AL1356" s="1" t="s">
        <v>1454</v>
      </c>
      <c r="AM1356" s="1" t="s">
        <v>1454</v>
      </c>
      <c r="AN1356" s="1">
        <v>1</v>
      </c>
      <c r="AO1356" s="1">
        <v>1</v>
      </c>
      <c r="AP1356" s="1" t="s">
        <v>3086</v>
      </c>
      <c r="AQ1356" s="1" t="s">
        <v>1454</v>
      </c>
      <c r="AR1356" s="2">
        <v>1294588</v>
      </c>
      <c r="AS1356" s="1" t="s">
        <v>3021</v>
      </c>
      <c r="AT1356" s="1">
        <v>44364</v>
      </c>
      <c r="AU1356" s="1">
        <v>0</v>
      </c>
      <c r="AV1356" s="1">
        <v>0</v>
      </c>
      <c r="AW1356" s="1">
        <v>0</v>
      </c>
      <c r="AX1356" s="1" t="s">
        <v>1454</v>
      </c>
      <c r="AY1356" s="1">
        <v>900891513</v>
      </c>
      <c r="AZ1356" s="1" t="s">
        <v>3032</v>
      </c>
      <c r="BA1356" s="1">
        <v>0</v>
      </c>
    </row>
    <row r="1357" spans="1:53" x14ac:dyDescent="0.25">
      <c r="A1357" s="309">
        <f t="shared" si="21"/>
        <v>0</v>
      </c>
      <c r="B1357" s="1" t="s">
        <v>2639</v>
      </c>
      <c r="C1357" s="1">
        <v>34515415</v>
      </c>
      <c r="D1357" s="1">
        <v>144105</v>
      </c>
      <c r="E1357" s="1">
        <v>4</v>
      </c>
      <c r="F1357" s="1">
        <v>3.45154152671887E+16</v>
      </c>
      <c r="G1357" s="304">
        <v>44179</v>
      </c>
      <c r="H1357" s="304">
        <v>44711</v>
      </c>
      <c r="I1357" s="1">
        <v>0</v>
      </c>
      <c r="J1357" s="1">
        <v>1</v>
      </c>
      <c r="K1357" s="1">
        <v>11</v>
      </c>
      <c r="L1357" s="1">
        <v>30</v>
      </c>
      <c r="M1357" s="1">
        <v>2</v>
      </c>
      <c r="N1357" s="305">
        <v>11.76</v>
      </c>
      <c r="O1357" s="305">
        <v>12415</v>
      </c>
      <c r="P1357" s="2">
        <v>1000000</v>
      </c>
      <c r="Q1357" s="2">
        <v>62272</v>
      </c>
      <c r="R1357" s="2">
        <v>415167</v>
      </c>
      <c r="S1357" s="1">
        <v>0</v>
      </c>
      <c r="T1357" s="1">
        <v>0</v>
      </c>
      <c r="U1357" s="1">
        <v>0</v>
      </c>
      <c r="W1357" s="1">
        <v>0</v>
      </c>
      <c r="X1357" s="1">
        <v>0</v>
      </c>
      <c r="Y1357" s="1">
        <v>0</v>
      </c>
      <c r="AB1357" s="304">
        <v>44499</v>
      </c>
      <c r="AC1357" s="1">
        <v>1</v>
      </c>
      <c r="AD1357" s="1" t="s">
        <v>3016</v>
      </c>
      <c r="AE1357" s="1">
        <v>1</v>
      </c>
      <c r="AF1357" s="1">
        <v>30</v>
      </c>
      <c r="AG1357" s="1">
        <v>0</v>
      </c>
      <c r="AH1357" s="1" t="s">
        <v>1454</v>
      </c>
      <c r="AI1357" s="1" t="s">
        <v>1454</v>
      </c>
      <c r="AJ1357" s="1" t="s">
        <v>1454</v>
      </c>
      <c r="AK1357" s="1" t="s">
        <v>1454</v>
      </c>
      <c r="AL1357" s="1" t="s">
        <v>1454</v>
      </c>
      <c r="AM1357" s="1" t="s">
        <v>1454</v>
      </c>
      <c r="AN1357" s="1">
        <v>1</v>
      </c>
      <c r="AO1357" s="1">
        <v>1</v>
      </c>
      <c r="AP1357" s="1" t="s">
        <v>3086</v>
      </c>
      <c r="AQ1357" s="1" t="s">
        <v>1454</v>
      </c>
      <c r="AR1357" s="2">
        <v>1294593</v>
      </c>
      <c r="AS1357" s="1" t="s">
        <v>3039</v>
      </c>
      <c r="AT1357" s="1">
        <v>44179</v>
      </c>
      <c r="AU1357" s="1">
        <v>0</v>
      </c>
      <c r="AV1357" s="1">
        <v>0</v>
      </c>
      <c r="AW1357" s="1">
        <v>0</v>
      </c>
      <c r="AX1357" s="1" t="s">
        <v>1454</v>
      </c>
      <c r="AY1357" s="1">
        <v>900771349</v>
      </c>
      <c r="AZ1357" s="1" t="s">
        <v>3041</v>
      </c>
      <c r="BA1357" s="1">
        <v>0</v>
      </c>
    </row>
    <row r="1358" spans="1:53" x14ac:dyDescent="0.25">
      <c r="A1358" s="309">
        <f t="shared" si="21"/>
        <v>6584588</v>
      </c>
      <c r="B1358" s="1" t="s">
        <v>2639</v>
      </c>
      <c r="C1358" s="1">
        <v>31574901</v>
      </c>
      <c r="D1358" s="1">
        <v>144105</v>
      </c>
      <c r="E1358" s="1">
        <v>4</v>
      </c>
      <c r="F1358" s="1">
        <v>3.1574901120389E+16</v>
      </c>
      <c r="G1358" s="304">
        <v>44293</v>
      </c>
      <c r="H1358" s="304">
        <v>46111</v>
      </c>
      <c r="I1358" s="1">
        <v>0</v>
      </c>
      <c r="J1358" s="1">
        <v>1</v>
      </c>
      <c r="K1358" s="1">
        <v>7</v>
      </c>
      <c r="L1358" s="1">
        <v>30</v>
      </c>
      <c r="M1358" s="1">
        <v>2</v>
      </c>
      <c r="N1358" s="305">
        <v>15.6</v>
      </c>
      <c r="O1358" s="305">
        <v>16765</v>
      </c>
      <c r="P1358" s="2">
        <v>8500000</v>
      </c>
      <c r="Q1358" s="2">
        <v>207608</v>
      </c>
      <c r="R1358" s="2">
        <v>7823069</v>
      </c>
      <c r="S1358" s="1">
        <v>0</v>
      </c>
      <c r="T1358" s="1">
        <v>0</v>
      </c>
      <c r="U1358" s="1">
        <v>0</v>
      </c>
      <c r="W1358" s="1">
        <v>0</v>
      </c>
      <c r="X1358" s="1">
        <v>0</v>
      </c>
      <c r="Y1358" s="1">
        <v>0</v>
      </c>
      <c r="AB1358" s="304">
        <v>44499</v>
      </c>
      <c r="AC1358" s="1">
        <v>1</v>
      </c>
      <c r="AD1358" s="1" t="s">
        <v>3016</v>
      </c>
      <c r="AE1358" s="1">
        <v>1</v>
      </c>
      <c r="AF1358" s="1">
        <v>30</v>
      </c>
      <c r="AG1358" s="1">
        <v>0</v>
      </c>
      <c r="AH1358" s="1" t="s">
        <v>1454</v>
      </c>
      <c r="AI1358" s="1" t="s">
        <v>1454</v>
      </c>
      <c r="AJ1358" s="1" t="s">
        <v>1454</v>
      </c>
      <c r="AK1358" s="1" t="s">
        <v>1454</v>
      </c>
      <c r="AL1358" s="1" t="s">
        <v>1454</v>
      </c>
      <c r="AM1358" s="1" t="s">
        <v>1454</v>
      </c>
      <c r="AN1358" s="1">
        <v>1</v>
      </c>
      <c r="AO1358" s="1">
        <v>1</v>
      </c>
      <c r="AP1358" s="1" t="s">
        <v>3086</v>
      </c>
      <c r="AQ1358" s="1" t="s">
        <v>1454</v>
      </c>
      <c r="AR1358" s="2">
        <v>1238481</v>
      </c>
      <c r="AS1358" s="1" t="s">
        <v>3021</v>
      </c>
      <c r="AT1358" s="1">
        <v>44293</v>
      </c>
      <c r="AU1358" s="1">
        <v>0</v>
      </c>
      <c r="AV1358" s="1">
        <v>0</v>
      </c>
      <c r="AW1358" s="1">
        <v>0</v>
      </c>
      <c r="AX1358" s="1" t="s">
        <v>1454</v>
      </c>
      <c r="AY1358" s="1">
        <v>900771349</v>
      </c>
      <c r="AZ1358" s="1" t="s">
        <v>3041</v>
      </c>
      <c r="BA1358" s="1">
        <v>0</v>
      </c>
    </row>
    <row r="1359" spans="1:53" x14ac:dyDescent="0.25">
      <c r="A1359" s="309">
        <f t="shared" si="21"/>
        <v>5218989</v>
      </c>
      <c r="B1359" s="1" t="s">
        <v>2639</v>
      </c>
      <c r="C1359" s="1">
        <v>94319988</v>
      </c>
      <c r="D1359" s="1">
        <v>144215</v>
      </c>
      <c r="E1359" s="1">
        <v>4</v>
      </c>
      <c r="F1359" s="1">
        <v>9.43199881049868E+16</v>
      </c>
      <c r="G1359" s="304">
        <v>43829</v>
      </c>
      <c r="H1359" s="304">
        <v>45260</v>
      </c>
      <c r="I1359" s="1">
        <v>90</v>
      </c>
      <c r="J1359" s="1">
        <v>1</v>
      </c>
      <c r="K1359" s="1">
        <v>24</v>
      </c>
      <c r="L1359" s="1">
        <v>30</v>
      </c>
      <c r="M1359" s="1">
        <v>2</v>
      </c>
      <c r="N1359" s="305">
        <v>18</v>
      </c>
      <c r="O1359" s="305">
        <v>19562</v>
      </c>
      <c r="P1359" s="2">
        <v>9104175</v>
      </c>
      <c r="Q1359" s="2">
        <v>272817</v>
      </c>
      <c r="R1359" s="2">
        <v>5218989</v>
      </c>
      <c r="S1359" s="1">
        <v>150796</v>
      </c>
      <c r="T1359" s="1">
        <v>0</v>
      </c>
      <c r="U1359" s="1">
        <v>0</v>
      </c>
      <c r="W1359" s="1">
        <v>521899</v>
      </c>
      <c r="X1359" s="1">
        <v>150796</v>
      </c>
      <c r="Y1359" s="1">
        <v>70974</v>
      </c>
      <c r="AB1359" s="304">
        <v>44500</v>
      </c>
      <c r="AC1359" s="1">
        <v>1</v>
      </c>
      <c r="AD1359" s="1" t="s">
        <v>3016</v>
      </c>
      <c r="AE1359" s="1">
        <v>1</v>
      </c>
      <c r="AF1359" s="1">
        <v>30</v>
      </c>
      <c r="AG1359" s="1">
        <v>487378</v>
      </c>
      <c r="AH1359" s="1" t="s">
        <v>1454</v>
      </c>
      <c r="AI1359" s="1" t="s">
        <v>1454</v>
      </c>
      <c r="AJ1359" s="1" t="s">
        <v>1454</v>
      </c>
      <c r="AK1359" s="1" t="s">
        <v>1454</v>
      </c>
      <c r="AL1359" s="1" t="s">
        <v>1454</v>
      </c>
      <c r="AM1359" s="1" t="s">
        <v>1454</v>
      </c>
      <c r="AN1359" s="1">
        <v>1</v>
      </c>
      <c r="AO1359" s="1">
        <v>1</v>
      </c>
      <c r="AP1359" s="1" t="s">
        <v>3086</v>
      </c>
      <c r="AQ1359" s="1" t="s">
        <v>1454</v>
      </c>
      <c r="AR1359" s="2">
        <v>0</v>
      </c>
      <c r="AS1359" s="1" t="s">
        <v>3017</v>
      </c>
      <c r="AT1359" s="1">
        <v>43838</v>
      </c>
      <c r="AU1359" s="1">
        <v>0</v>
      </c>
      <c r="AV1359" s="1">
        <v>0</v>
      </c>
      <c r="AW1359" s="1">
        <v>0</v>
      </c>
      <c r="AX1359" s="1" t="s">
        <v>1454</v>
      </c>
      <c r="AY1359" s="1">
        <v>1</v>
      </c>
      <c r="AZ1359" s="1" t="s">
        <v>3089</v>
      </c>
      <c r="BA1359" s="1">
        <v>0</v>
      </c>
    </row>
    <row r="1360" spans="1:53" x14ac:dyDescent="0.25">
      <c r="A1360" s="309">
        <f t="shared" si="21"/>
        <v>8267369</v>
      </c>
      <c r="B1360" s="1" t="s">
        <v>2639</v>
      </c>
      <c r="C1360" s="1">
        <v>1113640113</v>
      </c>
      <c r="D1360" s="1">
        <v>144225</v>
      </c>
      <c r="E1360" s="1">
        <v>4</v>
      </c>
      <c r="F1360" s="1">
        <v>1.11364011310494E+16</v>
      </c>
      <c r="G1360" s="304">
        <v>43829</v>
      </c>
      <c r="H1360" s="304">
        <v>45473</v>
      </c>
      <c r="I1360" s="1">
        <v>540</v>
      </c>
      <c r="J1360" s="1">
        <v>1</v>
      </c>
      <c r="K1360" s="1">
        <v>4</v>
      </c>
      <c r="L1360" s="1">
        <v>30</v>
      </c>
      <c r="M1360" s="1">
        <v>2</v>
      </c>
      <c r="N1360" s="305">
        <v>18</v>
      </c>
      <c r="O1360" s="305">
        <v>19562</v>
      </c>
      <c r="P1360" s="2">
        <v>8660130</v>
      </c>
      <c r="Q1360" s="2">
        <v>236578</v>
      </c>
      <c r="R1360" s="2">
        <v>8267369</v>
      </c>
      <c r="S1360" s="1">
        <v>353616</v>
      </c>
      <c r="T1360" s="1">
        <v>0</v>
      </c>
      <c r="U1360" s="1">
        <v>0</v>
      </c>
      <c r="W1360" s="1">
        <v>8267369</v>
      </c>
      <c r="X1360" s="1">
        <v>353616</v>
      </c>
      <c r="Y1360" s="1">
        <v>1679884</v>
      </c>
      <c r="AB1360" s="304">
        <v>44152</v>
      </c>
      <c r="AC1360" s="1">
        <v>1</v>
      </c>
      <c r="AD1360" s="1" t="s">
        <v>3016</v>
      </c>
      <c r="AE1360" s="1">
        <v>1</v>
      </c>
      <c r="AF1360" s="1">
        <v>30</v>
      </c>
      <c r="AG1360" s="1">
        <v>2267557</v>
      </c>
      <c r="AH1360" s="1" t="s">
        <v>1454</v>
      </c>
      <c r="AI1360" s="1" t="s">
        <v>1454</v>
      </c>
      <c r="AJ1360" s="1" t="s">
        <v>1454</v>
      </c>
      <c r="AK1360" s="1" t="s">
        <v>1454</v>
      </c>
      <c r="AL1360" s="1" t="s">
        <v>1454</v>
      </c>
      <c r="AM1360" s="1" t="s">
        <v>1454</v>
      </c>
      <c r="AN1360" s="1">
        <v>1</v>
      </c>
      <c r="AO1360" s="1">
        <v>1</v>
      </c>
      <c r="AP1360" s="1" t="s">
        <v>3086</v>
      </c>
      <c r="AQ1360" s="1" t="s">
        <v>1454</v>
      </c>
      <c r="AR1360" s="2">
        <v>0</v>
      </c>
      <c r="AS1360" s="1" t="s">
        <v>3017</v>
      </c>
      <c r="AT1360" s="1">
        <v>43838</v>
      </c>
      <c r="AU1360" s="1">
        <v>0</v>
      </c>
      <c r="AV1360" s="1">
        <v>0</v>
      </c>
      <c r="AW1360" s="1">
        <v>0</v>
      </c>
      <c r="AX1360" s="1" t="s">
        <v>1454</v>
      </c>
      <c r="AY1360" s="1">
        <v>1</v>
      </c>
      <c r="AZ1360" s="1" t="s">
        <v>3089</v>
      </c>
      <c r="BA1360" s="1">
        <v>0</v>
      </c>
    </row>
    <row r="1361" spans="1:53" x14ac:dyDescent="0.25">
      <c r="A1361" s="309">
        <f t="shared" si="21"/>
        <v>0</v>
      </c>
      <c r="B1361" s="1" t="s">
        <v>2639</v>
      </c>
      <c r="C1361" s="1">
        <v>1112471292</v>
      </c>
      <c r="D1361" s="1">
        <v>144105</v>
      </c>
      <c r="E1361" s="1">
        <v>4</v>
      </c>
      <c r="F1361" s="1">
        <v>1.1124712921246799E+18</v>
      </c>
      <c r="G1361" s="304">
        <v>44113</v>
      </c>
      <c r="H1361" s="304">
        <v>44834</v>
      </c>
      <c r="I1361" s="1">
        <v>0</v>
      </c>
      <c r="J1361" s="1">
        <v>1</v>
      </c>
      <c r="K1361" s="1">
        <v>13</v>
      </c>
      <c r="L1361" s="1">
        <v>30</v>
      </c>
      <c r="M1361" s="1">
        <v>2</v>
      </c>
      <c r="N1361" s="305">
        <v>21.6</v>
      </c>
      <c r="O1361" s="305">
        <v>23872</v>
      </c>
      <c r="P1361" s="2">
        <v>1600000</v>
      </c>
      <c r="Q1361" s="2">
        <v>83163</v>
      </c>
      <c r="R1361" s="2">
        <v>820898</v>
      </c>
      <c r="S1361" s="1">
        <v>0</v>
      </c>
      <c r="T1361" s="1">
        <v>0</v>
      </c>
      <c r="U1361" s="1">
        <v>0</v>
      </c>
      <c r="W1361" s="1">
        <v>0</v>
      </c>
      <c r="X1361" s="1">
        <v>0</v>
      </c>
      <c r="Y1361" s="1">
        <v>0</v>
      </c>
      <c r="AB1361" s="304">
        <v>44499</v>
      </c>
      <c r="AC1361" s="1">
        <v>1</v>
      </c>
      <c r="AD1361" s="1" t="s">
        <v>3016</v>
      </c>
      <c r="AE1361" s="1">
        <v>1</v>
      </c>
      <c r="AF1361" s="1">
        <v>30</v>
      </c>
      <c r="AG1361" s="1">
        <v>0</v>
      </c>
      <c r="AH1361" s="1" t="s">
        <v>1454</v>
      </c>
      <c r="AI1361" s="1" t="s">
        <v>1454</v>
      </c>
      <c r="AJ1361" s="1" t="s">
        <v>1454</v>
      </c>
      <c r="AK1361" s="1" t="s">
        <v>1454</v>
      </c>
      <c r="AL1361" s="1" t="s">
        <v>1454</v>
      </c>
      <c r="AM1361" s="1" t="s">
        <v>1454</v>
      </c>
      <c r="AN1361" s="1">
        <v>1</v>
      </c>
      <c r="AO1361" s="1">
        <v>1</v>
      </c>
      <c r="AP1361" s="1" t="s">
        <v>3086</v>
      </c>
      <c r="AQ1361" s="1" t="s">
        <v>1454</v>
      </c>
      <c r="AR1361" s="2">
        <v>1184939</v>
      </c>
      <c r="AS1361" s="1" t="s">
        <v>3018</v>
      </c>
      <c r="AT1361" s="1">
        <v>44113</v>
      </c>
      <c r="AU1361" s="1">
        <v>0</v>
      </c>
      <c r="AV1361" s="1">
        <v>0</v>
      </c>
      <c r="AW1361" s="1">
        <v>0</v>
      </c>
      <c r="AX1361" s="1" t="s">
        <v>1454</v>
      </c>
      <c r="AY1361" s="1">
        <v>900771349</v>
      </c>
      <c r="AZ1361" s="1" t="s">
        <v>3041</v>
      </c>
      <c r="BA1361" s="1">
        <v>0</v>
      </c>
    </row>
    <row r="1362" spans="1:53" x14ac:dyDescent="0.25">
      <c r="A1362" s="309">
        <f t="shared" si="21"/>
        <v>8962563</v>
      </c>
      <c r="B1362" s="1" t="s">
        <v>2639</v>
      </c>
      <c r="C1362" s="1">
        <v>38889360</v>
      </c>
      <c r="D1362" s="1">
        <v>144105</v>
      </c>
      <c r="E1362" s="1">
        <v>4</v>
      </c>
      <c r="F1362" s="1">
        <v>3.8889360118289104E+16</v>
      </c>
      <c r="G1362" s="304">
        <v>44342</v>
      </c>
      <c r="H1362" s="304">
        <v>46537</v>
      </c>
      <c r="I1362" s="1">
        <v>0</v>
      </c>
      <c r="J1362" s="1">
        <v>1</v>
      </c>
      <c r="K1362" s="1">
        <v>5</v>
      </c>
      <c r="L1362" s="1">
        <v>30</v>
      </c>
      <c r="M1362" s="1">
        <v>2</v>
      </c>
      <c r="N1362" s="305">
        <v>15.6</v>
      </c>
      <c r="O1362" s="305">
        <v>16765</v>
      </c>
      <c r="P1362" s="2">
        <v>10600000</v>
      </c>
      <c r="Q1362" s="2">
        <v>231102</v>
      </c>
      <c r="R1362" s="2">
        <v>10147947</v>
      </c>
      <c r="S1362" s="1">
        <v>0</v>
      </c>
      <c r="T1362" s="1">
        <v>0</v>
      </c>
      <c r="U1362" s="1">
        <v>0</v>
      </c>
      <c r="W1362" s="1">
        <v>0</v>
      </c>
      <c r="X1362" s="1">
        <v>0</v>
      </c>
      <c r="Y1362" s="1">
        <v>0</v>
      </c>
      <c r="AB1362" s="304">
        <v>44499</v>
      </c>
      <c r="AC1362" s="1">
        <v>1</v>
      </c>
      <c r="AD1362" s="1" t="s">
        <v>3016</v>
      </c>
      <c r="AE1362" s="1">
        <v>1</v>
      </c>
      <c r="AF1362" s="1">
        <v>30</v>
      </c>
      <c r="AG1362" s="1">
        <v>0</v>
      </c>
      <c r="AH1362" s="1" t="s">
        <v>1454</v>
      </c>
      <c r="AI1362" s="1" t="s">
        <v>1454</v>
      </c>
      <c r="AJ1362" s="1" t="s">
        <v>1454</v>
      </c>
      <c r="AK1362" s="1" t="s">
        <v>1454</v>
      </c>
      <c r="AL1362" s="1" t="s">
        <v>1454</v>
      </c>
      <c r="AM1362" s="1" t="s">
        <v>1454</v>
      </c>
      <c r="AN1362" s="1">
        <v>1</v>
      </c>
      <c r="AO1362" s="1">
        <v>1</v>
      </c>
      <c r="AP1362" s="1" t="s">
        <v>3086</v>
      </c>
      <c r="AQ1362" s="1" t="s">
        <v>1454</v>
      </c>
      <c r="AR1362" s="2">
        <v>1185384</v>
      </c>
      <c r="AS1362" s="1" t="s">
        <v>3024</v>
      </c>
      <c r="AT1362" s="1">
        <v>44342</v>
      </c>
      <c r="AU1362" s="1">
        <v>0</v>
      </c>
      <c r="AV1362" s="1">
        <v>0</v>
      </c>
      <c r="AW1362" s="1">
        <v>0</v>
      </c>
      <c r="AX1362" s="1" t="s">
        <v>1454</v>
      </c>
      <c r="AY1362" s="1">
        <v>900771349</v>
      </c>
      <c r="AZ1362" s="1" t="s">
        <v>3041</v>
      </c>
      <c r="BA1362" s="1">
        <v>0</v>
      </c>
    </row>
    <row r="1363" spans="1:53" x14ac:dyDescent="0.25">
      <c r="A1363" s="309">
        <f t="shared" si="21"/>
        <v>217400</v>
      </c>
      <c r="B1363" s="1" t="s">
        <v>2639</v>
      </c>
      <c r="C1363" s="1">
        <v>1143936317</v>
      </c>
      <c r="D1363" s="1">
        <v>144105</v>
      </c>
      <c r="E1363" s="1">
        <v>4</v>
      </c>
      <c r="F1363" s="1">
        <v>1.14393631712464E+16</v>
      </c>
      <c r="G1363" s="304">
        <v>43937</v>
      </c>
      <c r="H1363" s="304">
        <v>44650</v>
      </c>
      <c r="I1363" s="1">
        <v>0</v>
      </c>
      <c r="J1363" s="1">
        <v>1</v>
      </c>
      <c r="K1363" s="1">
        <v>4</v>
      </c>
      <c r="L1363" s="1">
        <v>30</v>
      </c>
      <c r="M1363" s="1">
        <v>2</v>
      </c>
      <c r="N1363" s="305">
        <v>21.6</v>
      </c>
      <c r="O1363" s="305">
        <v>23872</v>
      </c>
      <c r="P1363" s="2">
        <v>1650000</v>
      </c>
      <c r="Q1363" s="2">
        <v>85508</v>
      </c>
      <c r="R1363" s="2">
        <v>1402784</v>
      </c>
      <c r="S1363" s="1">
        <v>0</v>
      </c>
      <c r="T1363" s="1">
        <v>0</v>
      </c>
      <c r="U1363" s="1">
        <v>0</v>
      </c>
      <c r="W1363" s="1">
        <v>0</v>
      </c>
      <c r="X1363" s="1">
        <v>0</v>
      </c>
      <c r="Y1363" s="1">
        <v>0</v>
      </c>
      <c r="AB1363" s="304">
        <v>44499</v>
      </c>
      <c r="AC1363" s="1">
        <v>1</v>
      </c>
      <c r="AD1363" s="1" t="s">
        <v>3016</v>
      </c>
      <c r="AE1363" s="1">
        <v>1</v>
      </c>
      <c r="AF1363" s="1">
        <v>30</v>
      </c>
      <c r="AG1363" s="1">
        <v>0</v>
      </c>
      <c r="AH1363" s="1" t="s">
        <v>1454</v>
      </c>
      <c r="AI1363" s="1" t="s">
        <v>1454</v>
      </c>
      <c r="AJ1363" s="1" t="s">
        <v>1454</v>
      </c>
      <c r="AK1363" s="1" t="s">
        <v>1454</v>
      </c>
      <c r="AL1363" s="1" t="s">
        <v>1454</v>
      </c>
      <c r="AM1363" s="1" t="s">
        <v>1454</v>
      </c>
      <c r="AN1363" s="1">
        <v>1</v>
      </c>
      <c r="AO1363" s="1">
        <v>1</v>
      </c>
      <c r="AP1363" s="1" t="s">
        <v>3086</v>
      </c>
      <c r="AQ1363" s="1" t="s">
        <v>1454</v>
      </c>
      <c r="AR1363" s="2">
        <v>1185384</v>
      </c>
      <c r="AS1363" s="1" t="s">
        <v>3018</v>
      </c>
      <c r="AT1363" s="1">
        <v>43937</v>
      </c>
      <c r="AU1363" s="1">
        <v>0</v>
      </c>
      <c r="AV1363" s="1">
        <v>0</v>
      </c>
      <c r="AW1363" s="1">
        <v>0</v>
      </c>
      <c r="AX1363" s="1" t="s">
        <v>1454</v>
      </c>
      <c r="AY1363" s="1">
        <v>900891513</v>
      </c>
      <c r="AZ1363" s="1" t="s">
        <v>3032</v>
      </c>
      <c r="BA1363" s="1">
        <v>0</v>
      </c>
    </row>
    <row r="1364" spans="1:53" x14ac:dyDescent="0.25">
      <c r="A1364" s="309">
        <f t="shared" si="21"/>
        <v>0</v>
      </c>
      <c r="B1364" s="1" t="s">
        <v>2639</v>
      </c>
      <c r="C1364" s="1">
        <v>1113663966</v>
      </c>
      <c r="D1364" s="1">
        <v>144105</v>
      </c>
      <c r="E1364" s="1">
        <v>4</v>
      </c>
      <c r="F1364" s="1">
        <v>1.11366396621038E+18</v>
      </c>
      <c r="G1364" s="304">
        <v>44239</v>
      </c>
      <c r="H1364" s="304">
        <v>44592</v>
      </c>
      <c r="I1364" s="1">
        <v>0</v>
      </c>
      <c r="J1364" s="1">
        <v>1</v>
      </c>
      <c r="K1364" s="1">
        <v>9</v>
      </c>
      <c r="L1364" s="1">
        <v>30</v>
      </c>
      <c r="M1364" s="1">
        <v>2</v>
      </c>
      <c r="N1364" s="305">
        <v>18</v>
      </c>
      <c r="O1364" s="305">
        <v>19562</v>
      </c>
      <c r="P1364" s="2">
        <v>2100000</v>
      </c>
      <c r="Q1364" s="2">
        <v>195539</v>
      </c>
      <c r="R1364" s="2">
        <v>566669</v>
      </c>
      <c r="S1364" s="1">
        <v>0</v>
      </c>
      <c r="T1364" s="1">
        <v>0</v>
      </c>
      <c r="U1364" s="1">
        <v>0</v>
      </c>
      <c r="W1364" s="1">
        <v>0</v>
      </c>
      <c r="X1364" s="1">
        <v>0</v>
      </c>
      <c r="Y1364" s="1">
        <v>0</v>
      </c>
      <c r="AB1364" s="304">
        <v>44500</v>
      </c>
      <c r="AC1364" s="1">
        <v>1</v>
      </c>
      <c r="AD1364" s="1" t="s">
        <v>3016</v>
      </c>
      <c r="AE1364" s="1">
        <v>1</v>
      </c>
      <c r="AF1364" s="1">
        <v>30</v>
      </c>
      <c r="AG1364" s="1">
        <v>0</v>
      </c>
      <c r="AH1364" s="1" t="s">
        <v>1454</v>
      </c>
      <c r="AI1364" s="1" t="s">
        <v>1454</v>
      </c>
      <c r="AJ1364" s="1" t="s">
        <v>1454</v>
      </c>
      <c r="AK1364" s="1" t="s">
        <v>1454</v>
      </c>
      <c r="AL1364" s="1" t="s">
        <v>1454</v>
      </c>
      <c r="AM1364" s="1" t="s">
        <v>1454</v>
      </c>
      <c r="AN1364" s="1">
        <v>1</v>
      </c>
      <c r="AO1364" s="1">
        <v>1</v>
      </c>
      <c r="AP1364" s="1" t="s">
        <v>3086</v>
      </c>
      <c r="AQ1364" s="1" t="s">
        <v>1454</v>
      </c>
      <c r="AR1364" s="2">
        <v>1185384</v>
      </c>
      <c r="AS1364" s="1" t="s">
        <v>3023</v>
      </c>
      <c r="AT1364" s="1">
        <v>44239</v>
      </c>
      <c r="AU1364" s="1">
        <v>0</v>
      </c>
      <c r="AV1364" s="1">
        <v>0</v>
      </c>
      <c r="AW1364" s="1">
        <v>0</v>
      </c>
      <c r="AX1364" s="1" t="s">
        <v>1454</v>
      </c>
      <c r="AY1364" s="1">
        <v>900891513</v>
      </c>
      <c r="AZ1364" s="1" t="s">
        <v>3032</v>
      </c>
      <c r="BA1364" s="1">
        <v>0</v>
      </c>
    </row>
    <row r="1365" spans="1:53" x14ac:dyDescent="0.25">
      <c r="A1365" s="309">
        <f t="shared" si="21"/>
        <v>3182826</v>
      </c>
      <c r="B1365" s="1" t="s">
        <v>2639</v>
      </c>
      <c r="C1365" s="1">
        <v>1113540667</v>
      </c>
      <c r="D1365" s="1">
        <v>144105</v>
      </c>
      <c r="E1365" s="1">
        <v>4</v>
      </c>
      <c r="F1365" s="1">
        <v>1.11354066712038E+18</v>
      </c>
      <c r="G1365" s="304">
        <v>44070</v>
      </c>
      <c r="H1365" s="304">
        <v>45534</v>
      </c>
      <c r="I1365" s="1">
        <v>0</v>
      </c>
      <c r="J1365" s="1">
        <v>1</v>
      </c>
      <c r="K1365" s="1">
        <v>14</v>
      </c>
      <c r="L1365" s="1">
        <v>30</v>
      </c>
      <c r="M1365" s="1">
        <v>2</v>
      </c>
      <c r="N1365" s="305">
        <v>18</v>
      </c>
      <c r="O1365" s="305">
        <v>19562</v>
      </c>
      <c r="P1365" s="2">
        <v>5600000</v>
      </c>
      <c r="Q1365" s="2">
        <v>166261</v>
      </c>
      <c r="R1365" s="2">
        <v>4368210</v>
      </c>
      <c r="S1365" s="1">
        <v>0</v>
      </c>
      <c r="T1365" s="1">
        <v>0</v>
      </c>
      <c r="U1365" s="1">
        <v>0</v>
      </c>
      <c r="W1365" s="1">
        <v>0</v>
      </c>
      <c r="X1365" s="1">
        <v>0</v>
      </c>
      <c r="Y1365" s="1">
        <v>0</v>
      </c>
      <c r="AB1365" s="304">
        <v>44499</v>
      </c>
      <c r="AC1365" s="1">
        <v>1</v>
      </c>
      <c r="AD1365" s="1" t="s">
        <v>3016</v>
      </c>
      <c r="AE1365" s="1">
        <v>1</v>
      </c>
      <c r="AF1365" s="1">
        <v>30</v>
      </c>
      <c r="AG1365" s="1">
        <v>0</v>
      </c>
      <c r="AH1365" s="1" t="s">
        <v>1454</v>
      </c>
      <c r="AI1365" s="1" t="s">
        <v>1454</v>
      </c>
      <c r="AJ1365" s="1" t="s">
        <v>1454</v>
      </c>
      <c r="AK1365" s="1" t="s">
        <v>1454</v>
      </c>
      <c r="AL1365" s="1" t="s">
        <v>1454</v>
      </c>
      <c r="AM1365" s="1" t="s">
        <v>1454</v>
      </c>
      <c r="AN1365" s="1">
        <v>1</v>
      </c>
      <c r="AO1365" s="1">
        <v>1</v>
      </c>
      <c r="AP1365" s="1" t="s">
        <v>3086</v>
      </c>
      <c r="AQ1365" s="1" t="s">
        <v>1454</v>
      </c>
      <c r="AR1365" s="2">
        <v>1185384</v>
      </c>
      <c r="AS1365" s="1" t="s">
        <v>3021</v>
      </c>
      <c r="AT1365" s="1">
        <v>44070</v>
      </c>
      <c r="AU1365" s="1">
        <v>0</v>
      </c>
      <c r="AV1365" s="1">
        <v>0</v>
      </c>
      <c r="AW1365" s="1">
        <v>0</v>
      </c>
      <c r="AX1365" s="1" t="s">
        <v>1454</v>
      </c>
      <c r="AY1365" s="1">
        <v>900891513</v>
      </c>
      <c r="AZ1365" s="1" t="s">
        <v>3032</v>
      </c>
      <c r="BA1365" s="1">
        <v>0</v>
      </c>
    </row>
    <row r="1366" spans="1:53" x14ac:dyDescent="0.25">
      <c r="A1366" s="309">
        <f t="shared" si="21"/>
        <v>3619005</v>
      </c>
      <c r="B1366" s="1" t="s">
        <v>2639</v>
      </c>
      <c r="C1366" s="1">
        <v>66901564</v>
      </c>
      <c r="D1366" s="1">
        <v>144105</v>
      </c>
      <c r="E1366" s="1">
        <v>4</v>
      </c>
      <c r="F1366" s="1">
        <v>6.69015641203888E+16</v>
      </c>
      <c r="G1366" s="304">
        <v>44225</v>
      </c>
      <c r="H1366" s="304">
        <v>46053</v>
      </c>
      <c r="I1366" s="1">
        <v>0</v>
      </c>
      <c r="J1366" s="1">
        <v>1</v>
      </c>
      <c r="K1366" s="1">
        <v>9</v>
      </c>
      <c r="L1366" s="1">
        <v>30</v>
      </c>
      <c r="M1366" s="1">
        <v>2</v>
      </c>
      <c r="N1366" s="305">
        <v>18</v>
      </c>
      <c r="O1366" s="305">
        <v>19562</v>
      </c>
      <c r="P1366" s="2">
        <v>6000000</v>
      </c>
      <c r="Q1366" s="2">
        <v>154326</v>
      </c>
      <c r="R1366" s="2">
        <v>5412578</v>
      </c>
      <c r="S1366" s="1">
        <v>0</v>
      </c>
      <c r="T1366" s="1">
        <v>0</v>
      </c>
      <c r="U1366" s="1">
        <v>0</v>
      </c>
      <c r="W1366" s="1">
        <v>0</v>
      </c>
      <c r="X1366" s="1">
        <v>0</v>
      </c>
      <c r="Y1366" s="1">
        <v>0</v>
      </c>
      <c r="AB1366" s="304">
        <v>44498</v>
      </c>
      <c r="AC1366" s="1">
        <v>1</v>
      </c>
      <c r="AD1366" s="1" t="s">
        <v>3016</v>
      </c>
      <c r="AE1366" s="1">
        <v>1</v>
      </c>
      <c r="AF1366" s="1">
        <v>30</v>
      </c>
      <c r="AG1366" s="1">
        <v>0</v>
      </c>
      <c r="AH1366" s="1" t="s">
        <v>1454</v>
      </c>
      <c r="AI1366" s="1" t="s">
        <v>1454</v>
      </c>
      <c r="AJ1366" s="1" t="s">
        <v>1454</v>
      </c>
      <c r="AK1366" s="1" t="s">
        <v>1454</v>
      </c>
      <c r="AL1366" s="1" t="s">
        <v>1454</v>
      </c>
      <c r="AM1366" s="1" t="s">
        <v>1454</v>
      </c>
      <c r="AN1366" s="1">
        <v>1</v>
      </c>
      <c r="AO1366" s="1">
        <v>1</v>
      </c>
      <c r="AP1366" s="1" t="s">
        <v>3086</v>
      </c>
      <c r="AQ1366" s="1" t="s">
        <v>1454</v>
      </c>
      <c r="AR1366" s="2">
        <v>1793573</v>
      </c>
      <c r="AS1366" s="1" t="s">
        <v>3021</v>
      </c>
      <c r="AT1366" s="1">
        <v>44225</v>
      </c>
      <c r="AU1366" s="1">
        <v>0</v>
      </c>
      <c r="AV1366" s="1">
        <v>0</v>
      </c>
      <c r="AW1366" s="1">
        <v>0</v>
      </c>
      <c r="AX1366" s="1" t="s">
        <v>1454</v>
      </c>
      <c r="AY1366" s="1">
        <v>890303093000</v>
      </c>
      <c r="AZ1366" s="1">
        <v>0</v>
      </c>
      <c r="BA1366" s="1">
        <v>0</v>
      </c>
    </row>
    <row r="1367" spans="1:53" x14ac:dyDescent="0.25">
      <c r="A1367" s="309">
        <f t="shared" si="21"/>
        <v>2184840</v>
      </c>
      <c r="B1367" s="1" t="s">
        <v>2639</v>
      </c>
      <c r="C1367" s="1">
        <v>29346754</v>
      </c>
      <c r="D1367" s="1">
        <v>144105</v>
      </c>
      <c r="E1367" s="1">
        <v>4</v>
      </c>
      <c r="F1367" s="1">
        <v>2.93467542103896E+16</v>
      </c>
      <c r="G1367" s="304">
        <v>44498</v>
      </c>
      <c r="H1367" s="304">
        <v>45595</v>
      </c>
      <c r="I1367" s="1">
        <v>0</v>
      </c>
      <c r="J1367" s="1">
        <v>1</v>
      </c>
      <c r="K1367" s="1">
        <v>0</v>
      </c>
      <c r="L1367" s="1">
        <v>30</v>
      </c>
      <c r="M1367" s="1">
        <v>2</v>
      </c>
      <c r="N1367" s="305">
        <v>15.6</v>
      </c>
      <c r="O1367" s="305">
        <v>16765</v>
      </c>
      <c r="P1367" s="2">
        <v>2700000</v>
      </c>
      <c r="Q1367" s="2">
        <v>98426</v>
      </c>
      <c r="R1367" s="2">
        <v>2700000</v>
      </c>
      <c r="S1367" s="1">
        <v>0</v>
      </c>
      <c r="T1367" s="1">
        <v>0</v>
      </c>
      <c r="U1367" s="1">
        <v>0</v>
      </c>
      <c r="W1367" s="1">
        <v>0</v>
      </c>
      <c r="X1367" s="1">
        <v>0</v>
      </c>
      <c r="Y1367" s="1">
        <v>0</v>
      </c>
      <c r="AB1367" s="304">
        <v>44498</v>
      </c>
      <c r="AC1367" s="1">
        <v>1</v>
      </c>
      <c r="AD1367" s="1" t="s">
        <v>3016</v>
      </c>
      <c r="AE1367" s="1">
        <v>1</v>
      </c>
      <c r="AF1367" s="1">
        <v>30</v>
      </c>
      <c r="AG1367" s="1">
        <v>0</v>
      </c>
      <c r="AH1367" s="1" t="s">
        <v>1454</v>
      </c>
      <c r="AI1367" s="1" t="s">
        <v>1454</v>
      </c>
      <c r="AJ1367" s="1" t="s">
        <v>1454</v>
      </c>
      <c r="AK1367" s="1" t="s">
        <v>1454</v>
      </c>
      <c r="AL1367" s="1" t="s">
        <v>1454</v>
      </c>
      <c r="AM1367" s="1" t="s">
        <v>1454</v>
      </c>
      <c r="AN1367" s="1">
        <v>1</v>
      </c>
      <c r="AO1367" s="1">
        <v>1</v>
      </c>
      <c r="AP1367" s="1" t="s">
        <v>3086</v>
      </c>
      <c r="AQ1367" s="1" t="s">
        <v>1454</v>
      </c>
      <c r="AR1367" s="2">
        <v>515160</v>
      </c>
      <c r="AS1367" s="1" t="s">
        <v>3023</v>
      </c>
      <c r="AT1367" s="1">
        <v>44498</v>
      </c>
      <c r="AU1367" s="1">
        <v>0</v>
      </c>
      <c r="AV1367" s="1">
        <v>0</v>
      </c>
      <c r="AW1367" s="1">
        <v>0</v>
      </c>
      <c r="AX1367" s="1" t="s">
        <v>1454</v>
      </c>
      <c r="AY1367" s="1">
        <v>900891513</v>
      </c>
      <c r="AZ1367" s="1" t="s">
        <v>3032</v>
      </c>
      <c r="BA1367" s="1">
        <v>0</v>
      </c>
    </row>
    <row r="1368" spans="1:53" x14ac:dyDescent="0.25">
      <c r="A1368" s="309">
        <f t="shared" si="21"/>
        <v>0</v>
      </c>
      <c r="B1368" s="1" t="s">
        <v>2639</v>
      </c>
      <c r="C1368" s="1">
        <v>29351606</v>
      </c>
      <c r="D1368" s="1">
        <v>144105</v>
      </c>
      <c r="E1368" s="1">
        <v>4</v>
      </c>
      <c r="F1368" s="1">
        <v>2.9351606210389E+16</v>
      </c>
      <c r="G1368" s="304">
        <v>44301</v>
      </c>
      <c r="H1368" s="304">
        <v>44864</v>
      </c>
      <c r="I1368" s="1">
        <v>0</v>
      </c>
      <c r="J1368" s="1">
        <v>1</v>
      </c>
      <c r="K1368" s="1">
        <v>6</v>
      </c>
      <c r="L1368" s="1">
        <v>30</v>
      </c>
      <c r="M1368" s="1">
        <v>2</v>
      </c>
      <c r="N1368" s="305">
        <v>15.6</v>
      </c>
      <c r="O1368" s="305">
        <v>16765</v>
      </c>
      <c r="P1368" s="2">
        <v>1400000</v>
      </c>
      <c r="Q1368" s="2">
        <v>89729</v>
      </c>
      <c r="R1368" s="2">
        <v>975679</v>
      </c>
      <c r="S1368" s="1">
        <v>0</v>
      </c>
      <c r="T1368" s="1">
        <v>0</v>
      </c>
      <c r="U1368" s="1">
        <v>0</v>
      </c>
      <c r="W1368" s="1">
        <v>0</v>
      </c>
      <c r="X1368" s="1">
        <v>0</v>
      </c>
      <c r="Y1368" s="1">
        <v>0</v>
      </c>
      <c r="AB1368" s="304">
        <v>44498</v>
      </c>
      <c r="AC1368" s="1">
        <v>1</v>
      </c>
      <c r="AD1368" s="1" t="s">
        <v>3016</v>
      </c>
      <c r="AE1368" s="1">
        <v>1</v>
      </c>
      <c r="AF1368" s="1">
        <v>30</v>
      </c>
      <c r="AG1368" s="1">
        <v>0</v>
      </c>
      <c r="AH1368" s="1" t="s">
        <v>1454</v>
      </c>
      <c r="AI1368" s="1" t="s">
        <v>1454</v>
      </c>
      <c r="AJ1368" s="1" t="s">
        <v>1454</v>
      </c>
      <c r="AK1368" s="1" t="s">
        <v>1454</v>
      </c>
      <c r="AL1368" s="1" t="s">
        <v>1454</v>
      </c>
      <c r="AM1368" s="1" t="s">
        <v>1454</v>
      </c>
      <c r="AN1368" s="1">
        <v>1</v>
      </c>
      <c r="AO1368" s="1">
        <v>1</v>
      </c>
      <c r="AP1368" s="1" t="s">
        <v>3086</v>
      </c>
      <c r="AQ1368" s="1" t="s">
        <v>1454</v>
      </c>
      <c r="AR1368" s="2">
        <v>1188547</v>
      </c>
      <c r="AS1368" s="1" t="s">
        <v>3023</v>
      </c>
      <c r="AT1368" s="1">
        <v>44301</v>
      </c>
      <c r="AU1368" s="1">
        <v>0</v>
      </c>
      <c r="AV1368" s="1">
        <v>0</v>
      </c>
      <c r="AW1368" s="1">
        <v>0</v>
      </c>
      <c r="AX1368" s="1" t="s">
        <v>1454</v>
      </c>
      <c r="AY1368" s="1">
        <v>890303093000</v>
      </c>
      <c r="AZ1368" s="1">
        <v>0</v>
      </c>
      <c r="BA1368" s="1">
        <v>0</v>
      </c>
    </row>
    <row r="1369" spans="1:53" x14ac:dyDescent="0.25">
      <c r="A1369" s="309">
        <f t="shared" si="21"/>
        <v>0</v>
      </c>
      <c r="B1369" s="1" t="s">
        <v>2639</v>
      </c>
      <c r="C1369" s="1">
        <v>29351606</v>
      </c>
      <c r="D1369" s="1">
        <v>144105</v>
      </c>
      <c r="E1369" s="1">
        <v>4</v>
      </c>
      <c r="F1369" s="1">
        <v>2.93516062103893E+16</v>
      </c>
      <c r="G1369" s="304">
        <v>44413</v>
      </c>
      <c r="H1369" s="304">
        <v>44772</v>
      </c>
      <c r="I1369" s="1">
        <v>0</v>
      </c>
      <c r="J1369" s="1">
        <v>1</v>
      </c>
      <c r="K1369" s="1">
        <v>3</v>
      </c>
      <c r="L1369" s="1">
        <v>30</v>
      </c>
      <c r="M1369" s="1">
        <v>2</v>
      </c>
      <c r="N1369" s="305">
        <v>15.6</v>
      </c>
      <c r="O1369" s="305">
        <v>16765</v>
      </c>
      <c r="P1369" s="2">
        <v>500000</v>
      </c>
      <c r="Q1369" s="2">
        <v>45983</v>
      </c>
      <c r="R1369" s="2">
        <v>383514</v>
      </c>
      <c r="S1369" s="1">
        <v>0</v>
      </c>
      <c r="T1369" s="1">
        <v>0</v>
      </c>
      <c r="U1369" s="1">
        <v>0</v>
      </c>
      <c r="W1369" s="1">
        <v>0</v>
      </c>
      <c r="X1369" s="1">
        <v>0</v>
      </c>
      <c r="Y1369" s="1">
        <v>0</v>
      </c>
      <c r="AB1369" s="304">
        <v>44498</v>
      </c>
      <c r="AC1369" s="1">
        <v>1</v>
      </c>
      <c r="AD1369" s="1" t="s">
        <v>3016</v>
      </c>
      <c r="AE1369" s="1">
        <v>1</v>
      </c>
      <c r="AF1369" s="1">
        <v>30</v>
      </c>
      <c r="AG1369" s="1">
        <v>0</v>
      </c>
      <c r="AH1369" s="1" t="s">
        <v>1454</v>
      </c>
      <c r="AI1369" s="1" t="s">
        <v>1454</v>
      </c>
      <c r="AJ1369" s="1" t="s">
        <v>1454</v>
      </c>
      <c r="AK1369" s="1" t="s">
        <v>1454</v>
      </c>
      <c r="AL1369" s="1" t="s">
        <v>1454</v>
      </c>
      <c r="AM1369" s="1" t="s">
        <v>1454</v>
      </c>
      <c r="AN1369" s="1">
        <v>1</v>
      </c>
      <c r="AO1369" s="1">
        <v>1</v>
      </c>
      <c r="AP1369" s="1" t="s">
        <v>3086</v>
      </c>
      <c r="AQ1369" s="1" t="s">
        <v>1454</v>
      </c>
      <c r="AR1369" s="2">
        <v>467187</v>
      </c>
      <c r="AS1369" s="1" t="s">
        <v>3023</v>
      </c>
      <c r="AT1369" s="1">
        <v>44413</v>
      </c>
      <c r="AU1369" s="1">
        <v>0</v>
      </c>
      <c r="AV1369" s="1">
        <v>0</v>
      </c>
      <c r="AW1369" s="1">
        <v>0</v>
      </c>
      <c r="AX1369" s="1" t="s">
        <v>1454</v>
      </c>
      <c r="AY1369" s="1">
        <v>890303093000</v>
      </c>
      <c r="AZ1369" s="1">
        <v>0</v>
      </c>
      <c r="BA1369" s="1">
        <v>0</v>
      </c>
    </row>
    <row r="1370" spans="1:53" x14ac:dyDescent="0.25">
      <c r="A1370" s="309">
        <f t="shared" si="21"/>
        <v>0</v>
      </c>
      <c r="B1370" s="1" t="s">
        <v>2639</v>
      </c>
      <c r="C1370" s="1">
        <v>29351606</v>
      </c>
      <c r="D1370" s="1">
        <v>144105</v>
      </c>
      <c r="E1370" s="1">
        <v>4</v>
      </c>
      <c r="F1370" s="1">
        <v>2.93516062103878E+16</v>
      </c>
      <c r="G1370" s="304">
        <v>43906</v>
      </c>
      <c r="H1370" s="304">
        <v>45015</v>
      </c>
      <c r="I1370" s="1">
        <v>0</v>
      </c>
      <c r="J1370" s="1">
        <v>1</v>
      </c>
      <c r="K1370" s="1">
        <v>16</v>
      </c>
      <c r="L1370" s="1">
        <v>30</v>
      </c>
      <c r="M1370" s="1">
        <v>2</v>
      </c>
      <c r="N1370" s="305">
        <v>18</v>
      </c>
      <c r="O1370" s="305">
        <v>19562</v>
      </c>
      <c r="P1370" s="2">
        <v>2300000</v>
      </c>
      <c r="Q1370" s="2">
        <v>86285</v>
      </c>
      <c r="R1370" s="2">
        <v>1449181</v>
      </c>
      <c r="S1370" s="1">
        <v>0</v>
      </c>
      <c r="T1370" s="1">
        <v>0</v>
      </c>
      <c r="U1370" s="1">
        <v>0</v>
      </c>
      <c r="W1370" s="1">
        <v>0</v>
      </c>
      <c r="X1370" s="1">
        <v>0</v>
      </c>
      <c r="Y1370" s="1">
        <v>0</v>
      </c>
      <c r="AB1370" s="304">
        <v>44498</v>
      </c>
      <c r="AC1370" s="1">
        <v>1</v>
      </c>
      <c r="AD1370" s="1" t="s">
        <v>3016</v>
      </c>
      <c r="AE1370" s="1">
        <v>1</v>
      </c>
      <c r="AF1370" s="1">
        <v>30</v>
      </c>
      <c r="AG1370" s="1">
        <v>0</v>
      </c>
      <c r="AH1370" s="1" t="s">
        <v>1454</v>
      </c>
      <c r="AI1370" s="1" t="s">
        <v>1454</v>
      </c>
      <c r="AJ1370" s="1" t="s">
        <v>1454</v>
      </c>
      <c r="AK1370" s="1" t="s">
        <v>1454</v>
      </c>
      <c r="AL1370" s="1" t="s">
        <v>1454</v>
      </c>
      <c r="AM1370" s="1" t="s">
        <v>1454</v>
      </c>
      <c r="AN1370" s="1">
        <v>1</v>
      </c>
      <c r="AO1370" s="1">
        <v>1</v>
      </c>
      <c r="AP1370" s="1" t="s">
        <v>3086</v>
      </c>
      <c r="AQ1370" s="1" t="s">
        <v>1454</v>
      </c>
      <c r="AR1370" s="2">
        <v>1765355</v>
      </c>
      <c r="AS1370" s="1" t="s">
        <v>3023</v>
      </c>
      <c r="AT1370" s="1">
        <v>43906</v>
      </c>
      <c r="AU1370" s="1">
        <v>0</v>
      </c>
      <c r="AV1370" s="1">
        <v>0</v>
      </c>
      <c r="AW1370" s="1">
        <v>0</v>
      </c>
      <c r="AX1370" s="1" t="s">
        <v>1454</v>
      </c>
      <c r="AY1370" s="1">
        <v>890303093000</v>
      </c>
      <c r="AZ1370" s="1">
        <v>0</v>
      </c>
      <c r="BA1370" s="1">
        <v>0</v>
      </c>
    </row>
    <row r="1371" spans="1:53" x14ac:dyDescent="0.25">
      <c r="A1371" s="309">
        <f t="shared" si="21"/>
        <v>832500</v>
      </c>
      <c r="B1371" s="1" t="s">
        <v>2639</v>
      </c>
      <c r="C1371" s="1">
        <v>38602350</v>
      </c>
      <c r="D1371" s="1">
        <v>144105</v>
      </c>
      <c r="E1371" s="1">
        <v>4</v>
      </c>
      <c r="F1371" s="1">
        <v>3.8602350124689504E+16</v>
      </c>
      <c r="G1371" s="304">
        <v>44480</v>
      </c>
      <c r="H1371" s="304">
        <v>45214</v>
      </c>
      <c r="I1371" s="1">
        <v>0</v>
      </c>
      <c r="J1371" s="1">
        <v>1</v>
      </c>
      <c r="K1371" s="1">
        <v>0</v>
      </c>
      <c r="L1371" s="1">
        <v>15</v>
      </c>
      <c r="M1371" s="1">
        <v>2</v>
      </c>
      <c r="N1371" s="305">
        <v>19124</v>
      </c>
      <c r="O1371" s="305">
        <v>20983</v>
      </c>
      <c r="P1371" s="2">
        <v>1000000</v>
      </c>
      <c r="Q1371" s="2">
        <v>25315</v>
      </c>
      <c r="R1371" s="2">
        <v>1000000</v>
      </c>
      <c r="S1371" s="1">
        <v>0</v>
      </c>
      <c r="T1371" s="1">
        <v>0</v>
      </c>
      <c r="U1371" s="1">
        <v>0</v>
      </c>
      <c r="W1371" s="1">
        <v>0</v>
      </c>
      <c r="X1371" s="1">
        <v>0</v>
      </c>
      <c r="Y1371" s="1">
        <v>0</v>
      </c>
      <c r="AB1371" s="304">
        <v>44480</v>
      </c>
      <c r="AC1371" s="1">
        <v>1</v>
      </c>
      <c r="AD1371" s="1" t="s">
        <v>3016</v>
      </c>
      <c r="AE1371" s="1">
        <v>1</v>
      </c>
      <c r="AF1371" s="1">
        <v>15</v>
      </c>
      <c r="AG1371" s="1">
        <v>0</v>
      </c>
      <c r="AH1371" s="1" t="s">
        <v>1454</v>
      </c>
      <c r="AI1371" s="1" t="s">
        <v>1454</v>
      </c>
      <c r="AJ1371" s="1" t="s">
        <v>1454</v>
      </c>
      <c r="AK1371" s="1" t="s">
        <v>1454</v>
      </c>
      <c r="AL1371" s="1" t="s">
        <v>1454</v>
      </c>
      <c r="AM1371" s="1" t="s">
        <v>1454</v>
      </c>
      <c r="AN1371" s="1">
        <v>1</v>
      </c>
      <c r="AO1371" s="1">
        <v>1</v>
      </c>
      <c r="AP1371" s="1" t="s">
        <v>3086</v>
      </c>
      <c r="AQ1371" s="1" t="s">
        <v>1454</v>
      </c>
      <c r="AR1371" s="2">
        <v>167500</v>
      </c>
      <c r="AS1371" s="1" t="s">
        <v>3018</v>
      </c>
      <c r="AT1371" s="1">
        <v>44480</v>
      </c>
      <c r="AU1371" s="1">
        <v>0</v>
      </c>
      <c r="AV1371" s="1">
        <v>0</v>
      </c>
      <c r="AW1371" s="1">
        <v>0</v>
      </c>
      <c r="AX1371" s="1" t="s">
        <v>1454</v>
      </c>
      <c r="AY1371" s="1">
        <v>890303093000</v>
      </c>
      <c r="AZ1371" s="1">
        <v>0</v>
      </c>
      <c r="BA1371" s="1">
        <v>0</v>
      </c>
    </row>
    <row r="1372" spans="1:53" x14ac:dyDescent="0.25">
      <c r="A1372" s="309">
        <f t="shared" si="21"/>
        <v>19127920</v>
      </c>
      <c r="B1372" s="1" t="s">
        <v>2639</v>
      </c>
      <c r="C1372" s="1">
        <v>38602350</v>
      </c>
      <c r="D1372" s="1">
        <v>144105</v>
      </c>
      <c r="E1372" s="1">
        <v>4</v>
      </c>
      <c r="F1372" s="1">
        <v>3.8602350118289104E+16</v>
      </c>
      <c r="G1372" s="304">
        <v>44341</v>
      </c>
      <c r="H1372" s="304">
        <v>46537</v>
      </c>
      <c r="I1372" s="1">
        <v>0</v>
      </c>
      <c r="J1372" s="1">
        <v>1</v>
      </c>
      <c r="K1372" s="1">
        <v>5</v>
      </c>
      <c r="L1372" s="1">
        <v>30</v>
      </c>
      <c r="M1372" s="1">
        <v>2</v>
      </c>
      <c r="N1372" s="305">
        <v>15.6</v>
      </c>
      <c r="O1372" s="305">
        <v>16765</v>
      </c>
      <c r="P1372" s="2">
        <v>24000000</v>
      </c>
      <c r="Q1372" s="2">
        <v>523251</v>
      </c>
      <c r="R1372" s="2">
        <v>22976480</v>
      </c>
      <c r="S1372" s="1">
        <v>0</v>
      </c>
      <c r="T1372" s="1">
        <v>0</v>
      </c>
      <c r="U1372" s="1">
        <v>0</v>
      </c>
      <c r="W1372" s="1">
        <v>0</v>
      </c>
      <c r="X1372" s="1">
        <v>0</v>
      </c>
      <c r="Y1372" s="1">
        <v>0</v>
      </c>
      <c r="AB1372" s="304">
        <v>44498</v>
      </c>
      <c r="AC1372" s="1">
        <v>1</v>
      </c>
      <c r="AD1372" s="1" t="s">
        <v>3016</v>
      </c>
      <c r="AE1372" s="1">
        <v>1</v>
      </c>
      <c r="AF1372" s="1">
        <v>30</v>
      </c>
      <c r="AG1372" s="1">
        <v>0</v>
      </c>
      <c r="AH1372" s="1" t="s">
        <v>1454</v>
      </c>
      <c r="AI1372" s="1" t="s">
        <v>1454</v>
      </c>
      <c r="AJ1372" s="1" t="s">
        <v>1454</v>
      </c>
      <c r="AK1372" s="1" t="s">
        <v>1454</v>
      </c>
      <c r="AL1372" s="1" t="s">
        <v>1454</v>
      </c>
      <c r="AM1372" s="1" t="s">
        <v>1454</v>
      </c>
      <c r="AN1372" s="1">
        <v>1</v>
      </c>
      <c r="AO1372" s="1">
        <v>1</v>
      </c>
      <c r="AP1372" s="1" t="s">
        <v>3086</v>
      </c>
      <c r="AQ1372" s="1" t="s">
        <v>1454</v>
      </c>
      <c r="AR1372" s="2">
        <v>3848560</v>
      </c>
      <c r="AS1372" s="1" t="s">
        <v>3024</v>
      </c>
      <c r="AT1372" s="1">
        <v>44341</v>
      </c>
      <c r="AU1372" s="1">
        <v>0</v>
      </c>
      <c r="AV1372" s="1">
        <v>0</v>
      </c>
      <c r="AW1372" s="1">
        <v>0</v>
      </c>
      <c r="AX1372" s="1" t="s">
        <v>1454</v>
      </c>
      <c r="AY1372" s="1">
        <v>890303093000</v>
      </c>
      <c r="AZ1372" s="1">
        <v>0</v>
      </c>
      <c r="BA1372" s="1">
        <v>0</v>
      </c>
    </row>
    <row r="1373" spans="1:53" x14ac:dyDescent="0.25">
      <c r="A1373" s="309">
        <f t="shared" si="21"/>
        <v>4595731</v>
      </c>
      <c r="B1373" s="1" t="s">
        <v>2639</v>
      </c>
      <c r="C1373" s="1">
        <v>1144170408</v>
      </c>
      <c r="D1373" s="1">
        <v>144105</v>
      </c>
      <c r="E1373" s="1">
        <v>4</v>
      </c>
      <c r="F1373" s="1">
        <v>1.14417040811778E+18</v>
      </c>
      <c r="G1373" s="304">
        <v>44053</v>
      </c>
      <c r="H1373" s="304">
        <v>46598</v>
      </c>
      <c r="I1373" s="1">
        <v>0</v>
      </c>
      <c r="J1373" s="1">
        <v>1</v>
      </c>
      <c r="K1373" s="1">
        <v>15</v>
      </c>
      <c r="L1373" s="1">
        <v>30</v>
      </c>
      <c r="M1373" s="1">
        <v>2</v>
      </c>
      <c r="N1373" s="305">
        <v>18</v>
      </c>
      <c r="O1373" s="305">
        <v>19562</v>
      </c>
      <c r="P1373" s="2">
        <v>7951000</v>
      </c>
      <c r="Q1373" s="2">
        <v>168458</v>
      </c>
      <c r="R1373" s="2">
        <v>7160832</v>
      </c>
      <c r="S1373" s="1">
        <v>0</v>
      </c>
      <c r="T1373" s="1">
        <v>0</v>
      </c>
      <c r="U1373" s="1">
        <v>0</v>
      </c>
      <c r="W1373" s="1">
        <v>0</v>
      </c>
      <c r="X1373" s="1">
        <v>0</v>
      </c>
      <c r="Y1373" s="1">
        <v>0</v>
      </c>
      <c r="AB1373" s="304">
        <v>44499</v>
      </c>
      <c r="AC1373" s="1">
        <v>1</v>
      </c>
      <c r="AD1373" s="1" t="s">
        <v>3016</v>
      </c>
      <c r="AE1373" s="1">
        <v>1</v>
      </c>
      <c r="AF1373" s="1">
        <v>30</v>
      </c>
      <c r="AG1373" s="1">
        <v>0</v>
      </c>
      <c r="AH1373" s="1" t="s">
        <v>1454</v>
      </c>
      <c r="AI1373" s="1" t="s">
        <v>1454</v>
      </c>
      <c r="AJ1373" s="1" t="s">
        <v>1454</v>
      </c>
      <c r="AK1373" s="1" t="s">
        <v>1454</v>
      </c>
      <c r="AL1373" s="1" t="s">
        <v>1454</v>
      </c>
      <c r="AM1373" s="1" t="s">
        <v>1454</v>
      </c>
      <c r="AN1373" s="1">
        <v>1</v>
      </c>
      <c r="AO1373" s="1">
        <v>1</v>
      </c>
      <c r="AP1373" s="1" t="s">
        <v>3086</v>
      </c>
      <c r="AQ1373" s="1" t="s">
        <v>1454</v>
      </c>
      <c r="AR1373" s="2">
        <v>2565101</v>
      </c>
      <c r="AS1373" s="1" t="s">
        <v>3026</v>
      </c>
      <c r="AT1373" s="1">
        <v>44053</v>
      </c>
      <c r="AU1373" s="1">
        <v>0</v>
      </c>
      <c r="AV1373" s="1">
        <v>0</v>
      </c>
      <c r="AW1373" s="1">
        <v>0</v>
      </c>
      <c r="AX1373" s="1" t="s">
        <v>1454</v>
      </c>
      <c r="AY1373" s="1">
        <v>0</v>
      </c>
      <c r="AZ1373" s="1" t="s">
        <v>3087</v>
      </c>
      <c r="BA1373" s="1">
        <v>0</v>
      </c>
    </row>
    <row r="1374" spans="1:53" x14ac:dyDescent="0.25">
      <c r="A1374" s="309">
        <f t="shared" si="21"/>
        <v>4968670</v>
      </c>
      <c r="B1374" s="1" t="s">
        <v>2639</v>
      </c>
      <c r="C1374" s="1">
        <v>1144024668</v>
      </c>
      <c r="D1374" s="1">
        <v>144105</v>
      </c>
      <c r="E1374" s="1">
        <v>4</v>
      </c>
      <c r="F1374" s="1">
        <v>1.14402466811524E+16</v>
      </c>
      <c r="G1374" s="304">
        <v>43796</v>
      </c>
      <c r="H1374" s="304">
        <v>45260</v>
      </c>
      <c r="I1374" s="1">
        <v>0</v>
      </c>
      <c r="J1374" s="1">
        <v>1</v>
      </c>
      <c r="K1374" s="1">
        <v>21</v>
      </c>
      <c r="L1374" s="1">
        <v>30</v>
      </c>
      <c r="M1374" s="1">
        <v>2</v>
      </c>
      <c r="N1374" s="305">
        <v>20.399999999999999</v>
      </c>
      <c r="O1374" s="305">
        <v>22.42</v>
      </c>
      <c r="P1374" s="2">
        <v>9401708</v>
      </c>
      <c r="Q1374" s="2">
        <v>289555</v>
      </c>
      <c r="R1374" s="2">
        <v>6208819</v>
      </c>
      <c r="S1374" s="1">
        <v>0</v>
      </c>
      <c r="T1374" s="1">
        <v>0</v>
      </c>
      <c r="U1374" s="1">
        <v>0</v>
      </c>
      <c r="W1374" s="1">
        <v>0</v>
      </c>
      <c r="X1374" s="1">
        <v>0</v>
      </c>
      <c r="Y1374" s="1">
        <v>0</v>
      </c>
      <c r="AB1374" s="304">
        <v>44498</v>
      </c>
      <c r="AC1374" s="1">
        <v>1</v>
      </c>
      <c r="AD1374" s="1" t="s">
        <v>3016</v>
      </c>
      <c r="AE1374" s="1">
        <v>1</v>
      </c>
      <c r="AF1374" s="1">
        <v>30</v>
      </c>
      <c r="AG1374" s="1">
        <v>0</v>
      </c>
      <c r="AH1374" s="1" t="s">
        <v>1454</v>
      </c>
      <c r="AI1374" s="1" t="s">
        <v>1454</v>
      </c>
      <c r="AJ1374" s="1" t="s">
        <v>1454</v>
      </c>
      <c r="AK1374" s="1" t="s">
        <v>1454</v>
      </c>
      <c r="AL1374" s="1" t="s">
        <v>1454</v>
      </c>
      <c r="AM1374" s="1" t="s">
        <v>1454</v>
      </c>
      <c r="AN1374" s="1">
        <v>1</v>
      </c>
      <c r="AO1374" s="1">
        <v>1</v>
      </c>
      <c r="AP1374" s="1" t="s">
        <v>3086</v>
      </c>
      <c r="AQ1374" s="1" t="s">
        <v>1454</v>
      </c>
      <c r="AR1374" s="2">
        <v>1240149</v>
      </c>
      <c r="AS1374" s="1" t="s">
        <v>3035</v>
      </c>
      <c r="AT1374" s="1">
        <v>43796</v>
      </c>
      <c r="AU1374" s="1">
        <v>0</v>
      </c>
      <c r="AV1374" s="1">
        <v>0</v>
      </c>
      <c r="AW1374" s="1">
        <v>0</v>
      </c>
      <c r="AX1374" s="1" t="s">
        <v>1454</v>
      </c>
      <c r="AY1374" s="1">
        <v>890303093000</v>
      </c>
      <c r="AZ1374" s="1">
        <v>0</v>
      </c>
      <c r="BA1374" s="1">
        <v>0</v>
      </c>
    </row>
    <row r="1375" spans="1:53" x14ac:dyDescent="0.25">
      <c r="A1375" s="309">
        <f t="shared" si="21"/>
        <v>987630</v>
      </c>
      <c r="B1375" s="1" t="s">
        <v>2639</v>
      </c>
      <c r="C1375" s="1">
        <v>1144024668</v>
      </c>
      <c r="D1375" s="1">
        <v>144105</v>
      </c>
      <c r="E1375" s="1">
        <v>4</v>
      </c>
      <c r="F1375" s="1">
        <v>1.1440246681246799E+18</v>
      </c>
      <c r="G1375" s="304">
        <v>44358</v>
      </c>
      <c r="H1375" s="304">
        <v>45107</v>
      </c>
      <c r="I1375" s="1">
        <v>0</v>
      </c>
      <c r="J1375" s="1">
        <v>1</v>
      </c>
      <c r="K1375" s="1">
        <v>5</v>
      </c>
      <c r="L1375" s="1">
        <v>30</v>
      </c>
      <c r="M1375" s="1">
        <v>2</v>
      </c>
      <c r="N1375" s="305">
        <v>19.2</v>
      </c>
      <c r="O1375" s="305">
        <v>20983</v>
      </c>
      <c r="P1375" s="2">
        <v>1500000</v>
      </c>
      <c r="Q1375" s="2">
        <v>76197</v>
      </c>
      <c r="R1375" s="2">
        <v>1234136</v>
      </c>
      <c r="S1375" s="1">
        <v>0</v>
      </c>
      <c r="T1375" s="1">
        <v>0</v>
      </c>
      <c r="U1375" s="1">
        <v>0</v>
      </c>
      <c r="W1375" s="1">
        <v>0</v>
      </c>
      <c r="X1375" s="1">
        <v>0</v>
      </c>
      <c r="Y1375" s="1">
        <v>0</v>
      </c>
      <c r="AB1375" s="304">
        <v>44498</v>
      </c>
      <c r="AC1375" s="1">
        <v>1</v>
      </c>
      <c r="AD1375" s="1" t="s">
        <v>3016</v>
      </c>
      <c r="AE1375" s="1">
        <v>1</v>
      </c>
      <c r="AF1375" s="1">
        <v>30</v>
      </c>
      <c r="AG1375" s="1">
        <v>0</v>
      </c>
      <c r="AH1375" s="1" t="s">
        <v>1454</v>
      </c>
      <c r="AI1375" s="1" t="s">
        <v>1454</v>
      </c>
      <c r="AJ1375" s="1" t="s">
        <v>1454</v>
      </c>
      <c r="AK1375" s="1" t="s">
        <v>1454</v>
      </c>
      <c r="AL1375" s="1" t="s">
        <v>1454</v>
      </c>
      <c r="AM1375" s="1" t="s">
        <v>1454</v>
      </c>
      <c r="AN1375" s="1">
        <v>1</v>
      </c>
      <c r="AO1375" s="1">
        <v>1</v>
      </c>
      <c r="AP1375" s="1" t="s">
        <v>3086</v>
      </c>
      <c r="AQ1375" s="1" t="s">
        <v>1454</v>
      </c>
      <c r="AR1375" s="2">
        <v>246506</v>
      </c>
      <c r="AS1375" s="1" t="s">
        <v>3018</v>
      </c>
      <c r="AT1375" s="1">
        <v>44358</v>
      </c>
      <c r="AU1375" s="1">
        <v>0</v>
      </c>
      <c r="AV1375" s="1">
        <v>0</v>
      </c>
      <c r="AW1375" s="1">
        <v>0</v>
      </c>
      <c r="AX1375" s="1" t="s">
        <v>1454</v>
      </c>
      <c r="AY1375" s="1">
        <v>890303093000</v>
      </c>
      <c r="AZ1375" s="1">
        <v>0</v>
      </c>
      <c r="BA1375" s="1">
        <v>0</v>
      </c>
    </row>
    <row r="1376" spans="1:53" x14ac:dyDescent="0.25">
      <c r="A1376" s="309">
        <f t="shared" si="21"/>
        <v>97616</v>
      </c>
      <c r="B1376" s="1" t="s">
        <v>2639</v>
      </c>
      <c r="C1376" s="1">
        <v>1144024668</v>
      </c>
      <c r="D1376" s="1">
        <v>144105</v>
      </c>
      <c r="E1376" s="1">
        <v>4</v>
      </c>
      <c r="F1376" s="1">
        <v>1.14402466811301E+18</v>
      </c>
      <c r="G1376" s="304">
        <v>44463</v>
      </c>
      <c r="H1376" s="304">
        <v>44650</v>
      </c>
      <c r="I1376" s="1">
        <v>0</v>
      </c>
      <c r="J1376" s="1">
        <v>1</v>
      </c>
      <c r="K1376" s="1">
        <v>2</v>
      </c>
      <c r="L1376" s="1">
        <v>30</v>
      </c>
      <c r="M1376" s="1">
        <v>2</v>
      </c>
      <c r="N1376" s="305">
        <v>19.8</v>
      </c>
      <c r="O1376" s="305">
        <v>21699</v>
      </c>
      <c r="P1376" s="2">
        <v>180000</v>
      </c>
      <c r="Q1376" s="2">
        <v>31782</v>
      </c>
      <c r="R1376" s="2">
        <v>121980</v>
      </c>
      <c r="S1376" s="1">
        <v>0</v>
      </c>
      <c r="T1376" s="1">
        <v>0</v>
      </c>
      <c r="U1376" s="1">
        <v>0</v>
      </c>
      <c r="W1376" s="1">
        <v>0</v>
      </c>
      <c r="X1376" s="1">
        <v>0</v>
      </c>
      <c r="Y1376" s="1">
        <v>0</v>
      </c>
      <c r="AB1376" s="304">
        <v>44498</v>
      </c>
      <c r="AC1376" s="1">
        <v>1</v>
      </c>
      <c r="AD1376" s="1" t="s">
        <v>3016</v>
      </c>
      <c r="AE1376" s="1">
        <v>1</v>
      </c>
      <c r="AF1376" s="1">
        <v>30</v>
      </c>
      <c r="AG1376" s="1">
        <v>0</v>
      </c>
      <c r="AH1376" s="1" t="s">
        <v>1454</v>
      </c>
      <c r="AI1376" s="1" t="s">
        <v>1454</v>
      </c>
      <c r="AJ1376" s="1" t="s">
        <v>1454</v>
      </c>
      <c r="AK1376" s="1" t="s">
        <v>1454</v>
      </c>
      <c r="AL1376" s="1" t="s">
        <v>1454</v>
      </c>
      <c r="AM1376" s="1" t="s">
        <v>1454</v>
      </c>
      <c r="AN1376" s="1">
        <v>1</v>
      </c>
      <c r="AO1376" s="1">
        <v>1</v>
      </c>
      <c r="AP1376" s="1" t="s">
        <v>3086</v>
      </c>
      <c r="AQ1376" s="1" t="s">
        <v>1454</v>
      </c>
      <c r="AR1376" s="2">
        <v>24364</v>
      </c>
      <c r="AS1376" s="1" t="s">
        <v>3078</v>
      </c>
      <c r="AT1376" s="1">
        <v>44463</v>
      </c>
      <c r="AU1376" s="1">
        <v>0</v>
      </c>
      <c r="AV1376" s="1">
        <v>0</v>
      </c>
      <c r="AW1376" s="1">
        <v>0</v>
      </c>
      <c r="AX1376" s="1" t="s">
        <v>1454</v>
      </c>
      <c r="AY1376" s="1">
        <v>890303093000</v>
      </c>
      <c r="AZ1376" s="1">
        <v>0</v>
      </c>
      <c r="BA1376" s="1">
        <v>0</v>
      </c>
    </row>
    <row r="1377" spans="1:53" x14ac:dyDescent="0.25">
      <c r="A1377" s="309">
        <f t="shared" si="21"/>
        <v>1378373</v>
      </c>
      <c r="B1377" s="1" t="s">
        <v>2639</v>
      </c>
      <c r="C1377" s="1">
        <v>38886164</v>
      </c>
      <c r="D1377" s="1">
        <v>144220</v>
      </c>
      <c r="E1377" s="1">
        <v>4</v>
      </c>
      <c r="F1377" s="1">
        <v>3.8886164104987296E+16</v>
      </c>
      <c r="G1377" s="304">
        <v>44012</v>
      </c>
      <c r="H1377" s="304">
        <v>44985</v>
      </c>
      <c r="I1377" s="1">
        <v>180</v>
      </c>
      <c r="J1377" s="1">
        <v>1</v>
      </c>
      <c r="K1377" s="1">
        <v>10</v>
      </c>
      <c r="L1377" s="1">
        <v>30</v>
      </c>
      <c r="M1377" s="1">
        <v>2</v>
      </c>
      <c r="N1377" s="305">
        <v>20.399999999999999</v>
      </c>
      <c r="O1377" s="305">
        <v>22.42</v>
      </c>
      <c r="P1377" s="2">
        <v>1833556</v>
      </c>
      <c r="Q1377" s="2">
        <v>75030</v>
      </c>
      <c r="R1377" s="2">
        <v>1378373</v>
      </c>
      <c r="S1377" s="1">
        <v>45503</v>
      </c>
      <c r="T1377" s="1">
        <v>0</v>
      </c>
      <c r="U1377" s="1">
        <v>0</v>
      </c>
      <c r="W1377" s="1">
        <v>275675</v>
      </c>
      <c r="X1377" s="1">
        <v>45503</v>
      </c>
      <c r="Y1377" s="1">
        <v>80192</v>
      </c>
      <c r="AB1377" s="304">
        <v>44500</v>
      </c>
      <c r="AC1377" s="1">
        <v>1</v>
      </c>
      <c r="AD1377" s="1" t="s">
        <v>3016</v>
      </c>
      <c r="AE1377" s="1">
        <v>1</v>
      </c>
      <c r="AF1377" s="1">
        <v>30</v>
      </c>
      <c r="AG1377" s="1">
        <v>280897</v>
      </c>
      <c r="AH1377" s="1" t="s">
        <v>1454</v>
      </c>
      <c r="AI1377" s="1" t="s">
        <v>1454</v>
      </c>
      <c r="AJ1377" s="1" t="s">
        <v>1454</v>
      </c>
      <c r="AK1377" s="1" t="s">
        <v>1454</v>
      </c>
      <c r="AL1377" s="1" t="s">
        <v>1454</v>
      </c>
      <c r="AM1377" s="1" t="s">
        <v>1454</v>
      </c>
      <c r="AN1377" s="1">
        <v>1</v>
      </c>
      <c r="AO1377" s="1">
        <v>1</v>
      </c>
      <c r="AP1377" s="1" t="s">
        <v>3086</v>
      </c>
      <c r="AQ1377" s="1" t="s">
        <v>1454</v>
      </c>
      <c r="AR1377" s="2">
        <v>0</v>
      </c>
      <c r="AS1377" s="1" t="s">
        <v>3017</v>
      </c>
      <c r="AT1377" s="1">
        <v>44023</v>
      </c>
      <c r="AU1377" s="1">
        <v>0</v>
      </c>
      <c r="AV1377" s="1">
        <v>0</v>
      </c>
      <c r="AW1377" s="1">
        <v>0</v>
      </c>
      <c r="AX1377" s="1" t="s">
        <v>1454</v>
      </c>
      <c r="AY1377" s="1">
        <v>1</v>
      </c>
      <c r="AZ1377" s="1" t="s">
        <v>3089</v>
      </c>
      <c r="BA1377" s="1">
        <v>0</v>
      </c>
    </row>
    <row r="1378" spans="1:53" x14ac:dyDescent="0.25">
      <c r="A1378" s="309">
        <f t="shared" si="21"/>
        <v>679639</v>
      </c>
      <c r="B1378" s="1" t="s">
        <v>2639</v>
      </c>
      <c r="C1378" s="1">
        <v>38886164</v>
      </c>
      <c r="D1378" s="1">
        <v>144220</v>
      </c>
      <c r="E1378" s="1">
        <v>4</v>
      </c>
      <c r="F1378" s="1">
        <v>3.88861641049878E+16</v>
      </c>
      <c r="G1378" s="304">
        <v>44012</v>
      </c>
      <c r="H1378" s="304">
        <v>45107</v>
      </c>
      <c r="I1378" s="1">
        <v>180</v>
      </c>
      <c r="J1378" s="1">
        <v>1</v>
      </c>
      <c r="K1378" s="1">
        <v>10</v>
      </c>
      <c r="L1378" s="1">
        <v>30</v>
      </c>
      <c r="M1378" s="1">
        <v>2</v>
      </c>
      <c r="N1378" s="305">
        <v>18</v>
      </c>
      <c r="O1378" s="305">
        <v>19562</v>
      </c>
      <c r="P1378" s="2">
        <v>884857</v>
      </c>
      <c r="Q1378" s="2">
        <v>32118</v>
      </c>
      <c r="R1378" s="2">
        <v>679639</v>
      </c>
      <c r="S1378" s="1">
        <v>29600</v>
      </c>
      <c r="T1378" s="1">
        <v>0</v>
      </c>
      <c r="U1378" s="1">
        <v>0</v>
      </c>
      <c r="W1378" s="1">
        <v>135928</v>
      </c>
      <c r="X1378" s="1">
        <v>29600</v>
      </c>
      <c r="Y1378" s="1">
        <v>34731</v>
      </c>
      <c r="AB1378" s="304">
        <v>44500</v>
      </c>
      <c r="AC1378" s="1">
        <v>1</v>
      </c>
      <c r="AD1378" s="1" t="s">
        <v>3016</v>
      </c>
      <c r="AE1378" s="1">
        <v>1</v>
      </c>
      <c r="AF1378" s="1">
        <v>30</v>
      </c>
      <c r="AG1378" s="1">
        <v>135638</v>
      </c>
      <c r="AH1378" s="1" t="s">
        <v>1454</v>
      </c>
      <c r="AI1378" s="1" t="s">
        <v>1454</v>
      </c>
      <c r="AJ1378" s="1" t="s">
        <v>1454</v>
      </c>
      <c r="AK1378" s="1" t="s">
        <v>1454</v>
      </c>
      <c r="AL1378" s="1" t="s">
        <v>1454</v>
      </c>
      <c r="AM1378" s="1" t="s">
        <v>1454</v>
      </c>
      <c r="AN1378" s="1">
        <v>1</v>
      </c>
      <c r="AO1378" s="1">
        <v>1</v>
      </c>
      <c r="AP1378" s="1" t="s">
        <v>3086</v>
      </c>
      <c r="AQ1378" s="1" t="s">
        <v>1454</v>
      </c>
      <c r="AR1378" s="2">
        <v>0</v>
      </c>
      <c r="AS1378" s="1" t="s">
        <v>3017</v>
      </c>
      <c r="AT1378" s="1">
        <v>44023</v>
      </c>
      <c r="AU1378" s="1">
        <v>0</v>
      </c>
      <c r="AV1378" s="1">
        <v>0</v>
      </c>
      <c r="AW1378" s="1">
        <v>0</v>
      </c>
      <c r="AX1378" s="1" t="s">
        <v>1454</v>
      </c>
      <c r="AY1378" s="1">
        <v>1</v>
      </c>
      <c r="AZ1378" s="1" t="s">
        <v>3089</v>
      </c>
      <c r="BA1378" s="1">
        <v>0</v>
      </c>
    </row>
    <row r="1379" spans="1:53" x14ac:dyDescent="0.25">
      <c r="A1379" s="309">
        <f t="shared" si="21"/>
        <v>2495638</v>
      </c>
      <c r="B1379" s="1" t="s">
        <v>2639</v>
      </c>
      <c r="C1379" s="1">
        <v>27093337</v>
      </c>
      <c r="D1379" s="1">
        <v>144225</v>
      </c>
      <c r="E1379" s="1">
        <v>4</v>
      </c>
      <c r="F1379" s="1">
        <v>2.7093337104988E+16</v>
      </c>
      <c r="G1379" s="304">
        <v>44012</v>
      </c>
      <c r="H1379" s="304">
        <v>45838</v>
      </c>
      <c r="I1379" s="1">
        <v>300</v>
      </c>
      <c r="J1379" s="1">
        <v>1</v>
      </c>
      <c r="K1379" s="1">
        <v>19</v>
      </c>
      <c r="L1379" s="1">
        <v>30</v>
      </c>
      <c r="M1379" s="1">
        <v>2</v>
      </c>
      <c r="N1379" s="305">
        <v>18.96</v>
      </c>
      <c r="O1379" s="305">
        <v>20698</v>
      </c>
      <c r="P1379" s="2">
        <v>3196574</v>
      </c>
      <c r="Q1379" s="2">
        <v>83358</v>
      </c>
      <c r="R1379" s="2">
        <v>2495638</v>
      </c>
      <c r="S1379" s="1">
        <v>87944</v>
      </c>
      <c r="T1379" s="1">
        <v>0</v>
      </c>
      <c r="U1379" s="1">
        <v>0</v>
      </c>
      <c r="W1379" s="1">
        <v>1247819</v>
      </c>
      <c r="X1379" s="1">
        <v>87944</v>
      </c>
      <c r="Y1379" s="1">
        <v>277989</v>
      </c>
      <c r="AB1379" s="304">
        <v>44420</v>
      </c>
      <c r="AC1379" s="1">
        <v>1</v>
      </c>
      <c r="AD1379" s="1" t="s">
        <v>3016</v>
      </c>
      <c r="AE1379" s="1">
        <v>1</v>
      </c>
      <c r="AF1379" s="1">
        <v>30</v>
      </c>
      <c r="AG1379" s="1">
        <v>465931</v>
      </c>
      <c r="AH1379" s="1" t="s">
        <v>1454</v>
      </c>
      <c r="AI1379" s="1" t="s">
        <v>1454</v>
      </c>
      <c r="AJ1379" s="1" t="s">
        <v>1454</v>
      </c>
      <c r="AK1379" s="1" t="s">
        <v>1454</v>
      </c>
      <c r="AL1379" s="1" t="s">
        <v>1454</v>
      </c>
      <c r="AM1379" s="1" t="s">
        <v>1454</v>
      </c>
      <c r="AN1379" s="1">
        <v>1</v>
      </c>
      <c r="AO1379" s="1">
        <v>1</v>
      </c>
      <c r="AP1379" s="1" t="s">
        <v>3086</v>
      </c>
      <c r="AQ1379" s="1" t="s">
        <v>1454</v>
      </c>
      <c r="AR1379" s="2">
        <v>0</v>
      </c>
      <c r="AS1379" s="1" t="s">
        <v>3017</v>
      </c>
      <c r="AT1379" s="1">
        <v>44023</v>
      </c>
      <c r="AU1379" s="1">
        <v>0</v>
      </c>
      <c r="AV1379" s="1">
        <v>0</v>
      </c>
      <c r="AW1379" s="1">
        <v>0</v>
      </c>
      <c r="AX1379" s="1" t="s">
        <v>1454</v>
      </c>
      <c r="AY1379" s="1">
        <v>1</v>
      </c>
      <c r="AZ1379" s="1" t="s">
        <v>3089</v>
      </c>
      <c r="BA1379" s="1">
        <v>0</v>
      </c>
    </row>
    <row r="1380" spans="1:53" x14ac:dyDescent="0.25">
      <c r="A1380" s="309">
        <f t="shared" si="21"/>
        <v>1657339</v>
      </c>
      <c r="B1380" s="1" t="s">
        <v>2639</v>
      </c>
      <c r="C1380" s="1">
        <v>66990583</v>
      </c>
      <c r="D1380" s="1">
        <v>144225</v>
      </c>
      <c r="E1380" s="1">
        <v>4</v>
      </c>
      <c r="F1380" s="1">
        <v>6.69905831049864E+16</v>
      </c>
      <c r="G1380" s="304">
        <v>44012</v>
      </c>
      <c r="H1380" s="304">
        <v>44803</v>
      </c>
      <c r="I1380" s="1">
        <v>210</v>
      </c>
      <c r="J1380" s="1">
        <v>1</v>
      </c>
      <c r="K1380" s="1">
        <v>9</v>
      </c>
      <c r="L1380" s="1">
        <v>30</v>
      </c>
      <c r="M1380" s="1">
        <v>2</v>
      </c>
      <c r="N1380" s="305">
        <v>18</v>
      </c>
      <c r="O1380" s="305">
        <v>19562</v>
      </c>
      <c r="P1380" s="2">
        <v>2404017</v>
      </c>
      <c r="Q1380" s="2">
        <v>112681</v>
      </c>
      <c r="R1380" s="2">
        <v>1657339</v>
      </c>
      <c r="S1380" s="1">
        <v>47643</v>
      </c>
      <c r="T1380" s="1">
        <v>0</v>
      </c>
      <c r="U1380" s="1">
        <v>0</v>
      </c>
      <c r="W1380" s="1">
        <v>828670</v>
      </c>
      <c r="X1380" s="1">
        <v>47643</v>
      </c>
      <c r="Y1380" s="1">
        <v>95341</v>
      </c>
      <c r="AB1380" s="304">
        <v>44343</v>
      </c>
      <c r="AC1380" s="1">
        <v>1</v>
      </c>
      <c r="AD1380" s="1" t="s">
        <v>3016</v>
      </c>
      <c r="AE1380" s="1">
        <v>1</v>
      </c>
      <c r="AF1380" s="1">
        <v>30</v>
      </c>
      <c r="AG1380" s="1">
        <v>572706</v>
      </c>
      <c r="AH1380" s="1" t="s">
        <v>1454</v>
      </c>
      <c r="AI1380" s="1" t="s">
        <v>1454</v>
      </c>
      <c r="AJ1380" s="1" t="s">
        <v>1454</v>
      </c>
      <c r="AK1380" s="1" t="s">
        <v>1454</v>
      </c>
      <c r="AL1380" s="1" t="s">
        <v>1454</v>
      </c>
      <c r="AM1380" s="1" t="s">
        <v>1454</v>
      </c>
      <c r="AN1380" s="1">
        <v>1</v>
      </c>
      <c r="AO1380" s="1">
        <v>1</v>
      </c>
      <c r="AP1380" s="1" t="s">
        <v>3086</v>
      </c>
      <c r="AQ1380" s="1" t="s">
        <v>1454</v>
      </c>
      <c r="AR1380" s="2">
        <v>0</v>
      </c>
      <c r="AS1380" s="1" t="s">
        <v>3017</v>
      </c>
      <c r="AT1380" s="1">
        <v>44023</v>
      </c>
      <c r="AU1380" s="1">
        <v>0</v>
      </c>
      <c r="AV1380" s="1">
        <v>0</v>
      </c>
      <c r="AW1380" s="1">
        <v>0</v>
      </c>
      <c r="AX1380" s="1" t="s">
        <v>1454</v>
      </c>
      <c r="AY1380" s="1">
        <v>1</v>
      </c>
      <c r="AZ1380" s="1" t="s">
        <v>3089</v>
      </c>
      <c r="BA1380" s="1">
        <v>0</v>
      </c>
    </row>
    <row r="1381" spans="1:53" x14ac:dyDescent="0.25">
      <c r="A1381" s="309">
        <f t="shared" si="21"/>
        <v>838404</v>
      </c>
      <c r="B1381" s="1" t="s">
        <v>2639</v>
      </c>
      <c r="C1381" s="1">
        <v>67029649</v>
      </c>
      <c r="D1381" s="1">
        <v>144205</v>
      </c>
      <c r="E1381" s="1">
        <v>4</v>
      </c>
      <c r="F1381" s="1">
        <v>6.70296491049878E+16</v>
      </c>
      <c r="G1381" s="304">
        <v>44012</v>
      </c>
      <c r="H1381" s="304">
        <v>44895</v>
      </c>
      <c r="I1381" s="1">
        <v>0</v>
      </c>
      <c r="J1381" s="1">
        <v>1</v>
      </c>
      <c r="K1381" s="1">
        <v>21</v>
      </c>
      <c r="L1381" s="1">
        <v>30</v>
      </c>
      <c r="M1381" s="1">
        <v>2</v>
      </c>
      <c r="N1381" s="305">
        <v>18</v>
      </c>
      <c r="O1381" s="305">
        <v>19562</v>
      </c>
      <c r="P1381" s="2">
        <v>2707021</v>
      </c>
      <c r="Q1381" s="2">
        <v>116186</v>
      </c>
      <c r="R1381" s="2">
        <v>838404</v>
      </c>
      <c r="S1381" s="1">
        <v>0</v>
      </c>
      <c r="T1381" s="1">
        <v>0</v>
      </c>
      <c r="U1381" s="1">
        <v>0</v>
      </c>
      <c r="W1381" s="1">
        <v>0</v>
      </c>
      <c r="X1381" s="1">
        <v>0</v>
      </c>
      <c r="Y1381" s="1">
        <v>0</v>
      </c>
      <c r="AB1381" s="304">
        <v>44495</v>
      </c>
      <c r="AC1381" s="1">
        <v>1</v>
      </c>
      <c r="AD1381" s="1" t="s">
        <v>3016</v>
      </c>
      <c r="AE1381" s="1">
        <v>1</v>
      </c>
      <c r="AF1381" s="1">
        <v>30</v>
      </c>
      <c r="AG1381" s="1">
        <v>0</v>
      </c>
      <c r="AH1381" s="1" t="s">
        <v>1454</v>
      </c>
      <c r="AI1381" s="1" t="s">
        <v>1454</v>
      </c>
      <c r="AJ1381" s="1" t="s">
        <v>1454</v>
      </c>
      <c r="AK1381" s="1" t="s">
        <v>1454</v>
      </c>
      <c r="AL1381" s="1" t="s">
        <v>1454</v>
      </c>
      <c r="AM1381" s="1" t="s">
        <v>1454</v>
      </c>
      <c r="AN1381" s="1">
        <v>1</v>
      </c>
      <c r="AO1381" s="1">
        <v>1</v>
      </c>
      <c r="AP1381" s="1" t="s">
        <v>3086</v>
      </c>
      <c r="AQ1381" s="1" t="s">
        <v>1454</v>
      </c>
      <c r="AR1381" s="2">
        <v>0</v>
      </c>
      <c r="AS1381" s="1" t="s">
        <v>3017</v>
      </c>
      <c r="AT1381" s="1">
        <v>44023</v>
      </c>
      <c r="AU1381" s="1">
        <v>0</v>
      </c>
      <c r="AV1381" s="1">
        <v>0</v>
      </c>
      <c r="AW1381" s="1">
        <v>0</v>
      </c>
      <c r="AX1381" s="1" t="s">
        <v>1454</v>
      </c>
      <c r="AY1381" s="1">
        <v>1</v>
      </c>
      <c r="AZ1381" s="1" t="s">
        <v>3089</v>
      </c>
      <c r="BA1381" s="1">
        <v>0</v>
      </c>
    </row>
    <row r="1382" spans="1:53" x14ac:dyDescent="0.25">
      <c r="A1382" s="309">
        <f t="shared" si="21"/>
        <v>1064197</v>
      </c>
      <c r="B1382" s="1" t="s">
        <v>2639</v>
      </c>
      <c r="C1382" s="1">
        <v>1144043860</v>
      </c>
      <c r="D1382" s="1">
        <v>144215</v>
      </c>
      <c r="E1382" s="1">
        <v>4</v>
      </c>
      <c r="F1382" s="1">
        <v>1.14404386010498E+18</v>
      </c>
      <c r="G1382" s="304">
        <v>44012</v>
      </c>
      <c r="H1382" s="304">
        <v>46021</v>
      </c>
      <c r="I1382" s="1">
        <v>90</v>
      </c>
      <c r="J1382" s="1">
        <v>1</v>
      </c>
      <c r="K1382" s="1">
        <v>45</v>
      </c>
      <c r="L1382" s="1">
        <v>30</v>
      </c>
      <c r="M1382" s="1">
        <v>2</v>
      </c>
      <c r="N1382" s="305">
        <v>18</v>
      </c>
      <c r="O1382" s="305">
        <v>19562</v>
      </c>
      <c r="P1382" s="2">
        <v>2467895</v>
      </c>
      <c r="Q1382" s="2">
        <v>59560</v>
      </c>
      <c r="R1382" s="2">
        <v>1064197</v>
      </c>
      <c r="S1382" s="1">
        <v>43289</v>
      </c>
      <c r="T1382" s="1">
        <v>0</v>
      </c>
      <c r="U1382" s="1">
        <v>0</v>
      </c>
      <c r="W1382" s="1">
        <v>106420</v>
      </c>
      <c r="X1382" s="1">
        <v>43289</v>
      </c>
      <c r="Y1382" s="1">
        <v>13983</v>
      </c>
      <c r="AB1382" s="304">
        <v>44498</v>
      </c>
      <c r="AC1382" s="1">
        <v>1</v>
      </c>
      <c r="AD1382" s="1" t="s">
        <v>3016</v>
      </c>
      <c r="AE1382" s="1">
        <v>1</v>
      </c>
      <c r="AF1382" s="1">
        <v>30</v>
      </c>
      <c r="AG1382" s="1">
        <v>132017</v>
      </c>
      <c r="AH1382" s="1" t="s">
        <v>1454</v>
      </c>
      <c r="AI1382" s="1" t="s">
        <v>1454</v>
      </c>
      <c r="AJ1382" s="1" t="s">
        <v>1454</v>
      </c>
      <c r="AK1382" s="1" t="s">
        <v>1454</v>
      </c>
      <c r="AL1382" s="1" t="s">
        <v>1454</v>
      </c>
      <c r="AM1382" s="1" t="s">
        <v>1454</v>
      </c>
      <c r="AN1382" s="1">
        <v>1</v>
      </c>
      <c r="AO1382" s="1">
        <v>1</v>
      </c>
      <c r="AP1382" s="1" t="s">
        <v>3086</v>
      </c>
      <c r="AQ1382" s="1" t="s">
        <v>1454</v>
      </c>
      <c r="AR1382" s="2">
        <v>0</v>
      </c>
      <c r="AS1382" s="1" t="s">
        <v>3017</v>
      </c>
      <c r="AT1382" s="1">
        <v>44023</v>
      </c>
      <c r="AU1382" s="1">
        <v>0</v>
      </c>
      <c r="AV1382" s="1">
        <v>0</v>
      </c>
      <c r="AW1382" s="1">
        <v>0</v>
      </c>
      <c r="AX1382" s="1" t="s">
        <v>1454</v>
      </c>
      <c r="AY1382" s="1">
        <v>1</v>
      </c>
      <c r="AZ1382" s="1" t="s">
        <v>3089</v>
      </c>
      <c r="BA1382" s="1">
        <v>0</v>
      </c>
    </row>
    <row r="1383" spans="1:53" x14ac:dyDescent="0.25">
      <c r="A1383" s="309">
        <f t="shared" si="21"/>
        <v>669447</v>
      </c>
      <c r="B1383" s="1" t="s">
        <v>2639</v>
      </c>
      <c r="C1383" s="1">
        <v>1118289045</v>
      </c>
      <c r="D1383" s="1">
        <v>144225</v>
      </c>
      <c r="E1383" s="1">
        <v>4</v>
      </c>
      <c r="F1383" s="1">
        <v>1.11828904510498E+18</v>
      </c>
      <c r="G1383" s="304">
        <v>44012</v>
      </c>
      <c r="H1383" s="304">
        <v>44438</v>
      </c>
      <c r="I1383" s="1">
        <v>390</v>
      </c>
      <c r="J1383" s="1">
        <v>1</v>
      </c>
      <c r="K1383" s="1">
        <v>8</v>
      </c>
      <c r="L1383" s="1">
        <v>30</v>
      </c>
      <c r="M1383" s="1">
        <v>2</v>
      </c>
      <c r="N1383" s="305">
        <v>18</v>
      </c>
      <c r="O1383" s="305">
        <v>19562</v>
      </c>
      <c r="P1383" s="2">
        <v>1580528</v>
      </c>
      <c r="Q1383" s="2">
        <v>126221</v>
      </c>
      <c r="R1383" s="2">
        <v>669447</v>
      </c>
      <c r="S1383" s="1">
        <v>24099</v>
      </c>
      <c r="T1383" s="1">
        <v>0</v>
      </c>
      <c r="U1383" s="1">
        <v>0</v>
      </c>
      <c r="W1383" s="1">
        <v>669447</v>
      </c>
      <c r="X1383" s="1">
        <v>24099</v>
      </c>
      <c r="Y1383" s="1">
        <v>8732</v>
      </c>
      <c r="AB1383" s="304">
        <v>44391</v>
      </c>
      <c r="AC1383" s="1">
        <v>1</v>
      </c>
      <c r="AD1383" s="1" t="s">
        <v>3016</v>
      </c>
      <c r="AE1383" s="1">
        <v>1</v>
      </c>
      <c r="AF1383" s="1">
        <v>30</v>
      </c>
      <c r="AG1383" s="1">
        <v>669447</v>
      </c>
      <c r="AH1383" s="1" t="s">
        <v>1454</v>
      </c>
      <c r="AI1383" s="1" t="s">
        <v>1454</v>
      </c>
      <c r="AJ1383" s="1" t="s">
        <v>1454</v>
      </c>
      <c r="AK1383" s="1" t="s">
        <v>1454</v>
      </c>
      <c r="AL1383" s="1" t="s">
        <v>1454</v>
      </c>
      <c r="AM1383" s="1" t="s">
        <v>1454</v>
      </c>
      <c r="AN1383" s="1">
        <v>1</v>
      </c>
      <c r="AO1383" s="1">
        <v>1</v>
      </c>
      <c r="AP1383" s="1" t="s">
        <v>3086</v>
      </c>
      <c r="AQ1383" s="1" t="s">
        <v>1454</v>
      </c>
      <c r="AR1383" s="2">
        <v>0</v>
      </c>
      <c r="AS1383" s="1" t="s">
        <v>3017</v>
      </c>
      <c r="AT1383" s="1">
        <v>44023</v>
      </c>
      <c r="AU1383" s="1">
        <v>0</v>
      </c>
      <c r="AV1383" s="1">
        <v>0</v>
      </c>
      <c r="AW1383" s="1">
        <v>0</v>
      </c>
      <c r="AX1383" s="1" t="s">
        <v>1454</v>
      </c>
      <c r="AY1383" s="1">
        <v>1</v>
      </c>
      <c r="AZ1383" s="1" t="s">
        <v>3089</v>
      </c>
      <c r="BA1383" s="1">
        <v>0</v>
      </c>
    </row>
    <row r="1384" spans="1:53" x14ac:dyDescent="0.25">
      <c r="A1384" s="309">
        <f t="shared" si="21"/>
        <v>237345</v>
      </c>
      <c r="B1384" s="1" t="s">
        <v>2639</v>
      </c>
      <c r="C1384" s="1">
        <v>16742040</v>
      </c>
      <c r="D1384" s="1">
        <v>144225</v>
      </c>
      <c r="E1384" s="1">
        <v>4</v>
      </c>
      <c r="F1384" s="1">
        <v>1.67420401049869E+16</v>
      </c>
      <c r="G1384" s="304">
        <v>44012</v>
      </c>
      <c r="H1384" s="304">
        <v>44530</v>
      </c>
      <c r="I1384" s="1">
        <v>420</v>
      </c>
      <c r="J1384" s="1">
        <v>1</v>
      </c>
      <c r="K1384" s="1">
        <v>1</v>
      </c>
      <c r="L1384" s="1">
        <v>30</v>
      </c>
      <c r="M1384" s="1">
        <v>2</v>
      </c>
      <c r="N1384" s="305">
        <v>18</v>
      </c>
      <c r="O1384" s="305">
        <v>19562</v>
      </c>
      <c r="P1384" s="2">
        <v>1211068</v>
      </c>
      <c r="Q1384" s="2">
        <v>16828</v>
      </c>
      <c r="R1384" s="2">
        <v>237345</v>
      </c>
      <c r="S1384" s="1">
        <v>10083</v>
      </c>
      <c r="T1384" s="1">
        <v>0</v>
      </c>
      <c r="U1384" s="1">
        <v>0</v>
      </c>
      <c r="W1384" s="1">
        <v>237345</v>
      </c>
      <c r="X1384" s="1">
        <v>10083</v>
      </c>
      <c r="Y1384" s="1">
        <v>21074</v>
      </c>
      <c r="AB1384" s="304">
        <v>44055</v>
      </c>
      <c r="AC1384" s="1">
        <v>1</v>
      </c>
      <c r="AD1384" s="1" t="s">
        <v>3016</v>
      </c>
      <c r="AE1384" s="1">
        <v>1</v>
      </c>
      <c r="AF1384" s="1">
        <v>30</v>
      </c>
      <c r="AG1384" s="1">
        <v>204437</v>
      </c>
      <c r="AH1384" s="1" t="s">
        <v>1454</v>
      </c>
      <c r="AI1384" s="1" t="s">
        <v>1454</v>
      </c>
      <c r="AJ1384" s="1" t="s">
        <v>1454</v>
      </c>
      <c r="AK1384" s="1" t="s">
        <v>1454</v>
      </c>
      <c r="AL1384" s="1" t="s">
        <v>1454</v>
      </c>
      <c r="AM1384" s="1" t="s">
        <v>1454</v>
      </c>
      <c r="AN1384" s="1">
        <v>1</v>
      </c>
      <c r="AO1384" s="1">
        <v>1</v>
      </c>
      <c r="AP1384" s="1" t="s">
        <v>3086</v>
      </c>
      <c r="AQ1384" s="1" t="s">
        <v>1454</v>
      </c>
      <c r="AR1384" s="2">
        <v>0</v>
      </c>
      <c r="AS1384" s="1" t="s">
        <v>3017</v>
      </c>
      <c r="AT1384" s="1">
        <v>44023</v>
      </c>
      <c r="AU1384" s="1">
        <v>0</v>
      </c>
      <c r="AV1384" s="1">
        <v>0</v>
      </c>
      <c r="AW1384" s="1">
        <v>0</v>
      </c>
      <c r="AX1384" s="1" t="s">
        <v>1454</v>
      </c>
      <c r="AY1384" s="1">
        <v>1</v>
      </c>
      <c r="AZ1384" s="1" t="s">
        <v>3089</v>
      </c>
      <c r="BA1384" s="1">
        <v>0</v>
      </c>
    </row>
    <row r="1385" spans="1:53" x14ac:dyDescent="0.25">
      <c r="A1385" s="309">
        <f t="shared" si="21"/>
        <v>113704</v>
      </c>
      <c r="B1385" s="1" t="s">
        <v>2639</v>
      </c>
      <c r="C1385" s="1">
        <v>1107099193</v>
      </c>
      <c r="D1385" s="1">
        <v>144225</v>
      </c>
      <c r="E1385" s="1">
        <v>4</v>
      </c>
      <c r="F1385" s="1">
        <v>1.10709919310498E+18</v>
      </c>
      <c r="G1385" s="304">
        <v>44012</v>
      </c>
      <c r="H1385" s="304">
        <v>46081</v>
      </c>
      <c r="I1385" s="1">
        <v>420</v>
      </c>
      <c r="J1385" s="1">
        <v>1</v>
      </c>
      <c r="K1385" s="1">
        <v>63</v>
      </c>
      <c r="L1385" s="1">
        <v>30</v>
      </c>
      <c r="M1385" s="1">
        <v>2</v>
      </c>
      <c r="N1385" s="305">
        <v>18</v>
      </c>
      <c r="O1385" s="305">
        <v>19562</v>
      </c>
      <c r="P1385" s="2">
        <v>934371</v>
      </c>
      <c r="Q1385" s="2">
        <v>22165</v>
      </c>
      <c r="R1385" s="2">
        <v>113704</v>
      </c>
      <c r="S1385" s="1">
        <v>4193</v>
      </c>
      <c r="T1385" s="1">
        <v>0</v>
      </c>
      <c r="U1385" s="1">
        <v>0</v>
      </c>
      <c r="W1385" s="1">
        <v>113704</v>
      </c>
      <c r="X1385" s="1">
        <v>4193</v>
      </c>
      <c r="Y1385" s="1">
        <v>1349</v>
      </c>
      <c r="AB1385" s="304">
        <v>44042</v>
      </c>
      <c r="AC1385" s="1">
        <v>1</v>
      </c>
      <c r="AD1385" s="1" t="s">
        <v>3016</v>
      </c>
      <c r="AE1385" s="1">
        <v>1</v>
      </c>
      <c r="AF1385" s="1">
        <v>30</v>
      </c>
      <c r="AG1385" s="1">
        <v>113704</v>
      </c>
      <c r="AH1385" s="1" t="s">
        <v>1454</v>
      </c>
      <c r="AI1385" s="1" t="s">
        <v>1454</v>
      </c>
      <c r="AJ1385" s="1" t="s">
        <v>1454</v>
      </c>
      <c r="AK1385" s="1" t="s">
        <v>1454</v>
      </c>
      <c r="AL1385" s="1" t="s">
        <v>1454</v>
      </c>
      <c r="AM1385" s="1" t="s">
        <v>1454</v>
      </c>
      <c r="AN1385" s="1">
        <v>1</v>
      </c>
      <c r="AO1385" s="1">
        <v>1</v>
      </c>
      <c r="AP1385" s="1" t="s">
        <v>3086</v>
      </c>
      <c r="AQ1385" s="1" t="s">
        <v>1454</v>
      </c>
      <c r="AR1385" s="2">
        <v>0</v>
      </c>
      <c r="AS1385" s="1" t="s">
        <v>3017</v>
      </c>
      <c r="AT1385" s="1">
        <v>44023</v>
      </c>
      <c r="AU1385" s="1">
        <v>0</v>
      </c>
      <c r="AV1385" s="1">
        <v>0</v>
      </c>
      <c r="AW1385" s="1">
        <v>0</v>
      </c>
      <c r="AX1385" s="1" t="s">
        <v>1454</v>
      </c>
      <c r="AY1385" s="1">
        <v>1</v>
      </c>
      <c r="AZ1385" s="1" t="s">
        <v>3089</v>
      </c>
      <c r="BA1385" s="1">
        <v>0</v>
      </c>
    </row>
    <row r="1386" spans="1:53" x14ac:dyDescent="0.25">
      <c r="A1386" s="309">
        <f t="shared" si="21"/>
        <v>4984154</v>
      </c>
      <c r="B1386" s="1" t="s">
        <v>2639</v>
      </c>
      <c r="C1386" s="1">
        <v>29707563</v>
      </c>
      <c r="D1386" s="1">
        <v>144225</v>
      </c>
      <c r="E1386" s="1">
        <v>4</v>
      </c>
      <c r="F1386" s="1">
        <v>2.97075631049871E+16</v>
      </c>
      <c r="G1386" s="304">
        <v>44012</v>
      </c>
      <c r="H1386" s="304">
        <v>46052</v>
      </c>
      <c r="I1386" s="1">
        <v>390</v>
      </c>
      <c r="J1386" s="1">
        <v>1</v>
      </c>
      <c r="K1386" s="1">
        <v>5</v>
      </c>
      <c r="L1386" s="1">
        <v>30</v>
      </c>
      <c r="M1386" s="1">
        <v>2</v>
      </c>
      <c r="N1386" s="305">
        <v>18</v>
      </c>
      <c r="O1386" s="305">
        <v>19562</v>
      </c>
      <c r="P1386" s="2">
        <v>5233744</v>
      </c>
      <c r="Q1386" s="2">
        <v>125214</v>
      </c>
      <c r="R1386" s="2">
        <v>4984154</v>
      </c>
      <c r="S1386" s="1">
        <v>222058</v>
      </c>
      <c r="T1386" s="1">
        <v>0</v>
      </c>
      <c r="U1386" s="1">
        <v>0</v>
      </c>
      <c r="W1386" s="1">
        <v>4984154</v>
      </c>
      <c r="X1386" s="1">
        <v>222058</v>
      </c>
      <c r="Y1386" s="1">
        <v>753105</v>
      </c>
      <c r="AB1386" s="304">
        <v>44062</v>
      </c>
      <c r="AC1386" s="1">
        <v>1</v>
      </c>
      <c r="AD1386" s="1" t="s">
        <v>3016</v>
      </c>
      <c r="AE1386" s="1">
        <v>1</v>
      </c>
      <c r="AF1386" s="1">
        <v>30</v>
      </c>
      <c r="AG1386" s="1">
        <v>702272</v>
      </c>
      <c r="AH1386" s="1" t="s">
        <v>1454</v>
      </c>
      <c r="AI1386" s="1" t="s">
        <v>1454</v>
      </c>
      <c r="AJ1386" s="1" t="s">
        <v>1454</v>
      </c>
      <c r="AK1386" s="1" t="s">
        <v>1454</v>
      </c>
      <c r="AL1386" s="1" t="s">
        <v>1454</v>
      </c>
      <c r="AM1386" s="1" t="s">
        <v>1454</v>
      </c>
      <c r="AN1386" s="1">
        <v>1</v>
      </c>
      <c r="AO1386" s="1">
        <v>1</v>
      </c>
      <c r="AP1386" s="1" t="s">
        <v>3086</v>
      </c>
      <c r="AQ1386" s="1" t="s">
        <v>1454</v>
      </c>
      <c r="AR1386" s="2">
        <v>0</v>
      </c>
      <c r="AS1386" s="1" t="s">
        <v>3017</v>
      </c>
      <c r="AT1386" s="1">
        <v>44023</v>
      </c>
      <c r="AU1386" s="1">
        <v>0</v>
      </c>
      <c r="AV1386" s="1">
        <v>0</v>
      </c>
      <c r="AW1386" s="1">
        <v>0</v>
      </c>
      <c r="AX1386" s="1" t="s">
        <v>1454</v>
      </c>
      <c r="AY1386" s="1">
        <v>1</v>
      </c>
      <c r="AZ1386" s="1" t="s">
        <v>3089</v>
      </c>
      <c r="BA1386" s="1">
        <v>0</v>
      </c>
    </row>
    <row r="1387" spans="1:53" x14ac:dyDescent="0.25">
      <c r="A1387" s="309">
        <f t="shared" si="21"/>
        <v>2015880</v>
      </c>
      <c r="B1387" s="1" t="s">
        <v>2639</v>
      </c>
      <c r="C1387" s="1">
        <v>87246818</v>
      </c>
      <c r="D1387" s="1">
        <v>144225</v>
      </c>
      <c r="E1387" s="1">
        <v>4</v>
      </c>
      <c r="F1387" s="1">
        <v>8.7246818104986304E+16</v>
      </c>
      <c r="G1387" s="304">
        <v>44012</v>
      </c>
      <c r="H1387" s="304">
        <v>45168</v>
      </c>
      <c r="I1387" s="1">
        <v>210</v>
      </c>
      <c r="J1387" s="1">
        <v>1</v>
      </c>
      <c r="K1387" s="1">
        <v>9</v>
      </c>
      <c r="L1387" s="1">
        <v>30</v>
      </c>
      <c r="M1387" s="1">
        <v>2</v>
      </c>
      <c r="N1387" s="305">
        <v>18</v>
      </c>
      <c r="O1387" s="305">
        <v>19562</v>
      </c>
      <c r="P1387" s="2">
        <v>2504922</v>
      </c>
      <c r="Q1387" s="2">
        <v>87326</v>
      </c>
      <c r="R1387" s="2">
        <v>2015880</v>
      </c>
      <c r="S1387" s="1">
        <v>58137</v>
      </c>
      <c r="T1387" s="1">
        <v>0</v>
      </c>
      <c r="U1387" s="1">
        <v>0</v>
      </c>
      <c r="W1387" s="1">
        <v>1007940</v>
      </c>
      <c r="X1387" s="1">
        <v>58137</v>
      </c>
      <c r="Y1387" s="1">
        <v>129821</v>
      </c>
      <c r="AB1387" s="304">
        <v>44500</v>
      </c>
      <c r="AC1387" s="1">
        <v>1</v>
      </c>
      <c r="AD1387" s="1" t="s">
        <v>3016</v>
      </c>
      <c r="AE1387" s="1">
        <v>1</v>
      </c>
      <c r="AF1387" s="1">
        <v>30</v>
      </c>
      <c r="AG1387" s="1">
        <v>406817</v>
      </c>
      <c r="AH1387" s="1" t="s">
        <v>1454</v>
      </c>
      <c r="AI1387" s="1" t="s">
        <v>1454</v>
      </c>
      <c r="AJ1387" s="1" t="s">
        <v>1454</v>
      </c>
      <c r="AK1387" s="1" t="s">
        <v>1454</v>
      </c>
      <c r="AL1387" s="1" t="s">
        <v>1454</v>
      </c>
      <c r="AM1387" s="1" t="s">
        <v>1454</v>
      </c>
      <c r="AN1387" s="1">
        <v>1</v>
      </c>
      <c r="AO1387" s="1">
        <v>1</v>
      </c>
      <c r="AP1387" s="1" t="s">
        <v>3086</v>
      </c>
      <c r="AQ1387" s="1" t="s">
        <v>1454</v>
      </c>
      <c r="AR1387" s="2">
        <v>0</v>
      </c>
      <c r="AS1387" s="1" t="s">
        <v>3017</v>
      </c>
      <c r="AT1387" s="1">
        <v>44023</v>
      </c>
      <c r="AU1387" s="1">
        <v>0</v>
      </c>
      <c r="AV1387" s="1">
        <v>0</v>
      </c>
      <c r="AW1387" s="1">
        <v>0</v>
      </c>
      <c r="AX1387" s="1" t="s">
        <v>1454</v>
      </c>
      <c r="AY1387" s="1">
        <v>1</v>
      </c>
      <c r="AZ1387" s="1" t="s">
        <v>3089</v>
      </c>
      <c r="BA1387" s="1">
        <v>0</v>
      </c>
    </row>
    <row r="1388" spans="1:53" x14ac:dyDescent="0.25">
      <c r="A1388" s="309">
        <f t="shared" si="21"/>
        <v>204320</v>
      </c>
      <c r="B1388" s="1" t="s">
        <v>2639</v>
      </c>
      <c r="C1388" s="1">
        <v>1144149792</v>
      </c>
      <c r="D1388" s="1">
        <v>144205</v>
      </c>
      <c r="E1388" s="1">
        <v>4</v>
      </c>
      <c r="F1388" s="1">
        <v>1.14414979210498E+18</v>
      </c>
      <c r="G1388" s="304">
        <v>44012</v>
      </c>
      <c r="H1388" s="304">
        <v>44560</v>
      </c>
      <c r="I1388" s="1">
        <v>0</v>
      </c>
      <c r="J1388" s="1">
        <v>1</v>
      </c>
      <c r="K1388" s="1">
        <v>16</v>
      </c>
      <c r="L1388" s="1">
        <v>30</v>
      </c>
      <c r="M1388" s="1">
        <v>2</v>
      </c>
      <c r="N1388" s="305">
        <v>18</v>
      </c>
      <c r="O1388" s="305">
        <v>19562</v>
      </c>
      <c r="P1388" s="2">
        <v>1884857</v>
      </c>
      <c r="Q1388" s="2">
        <v>120524</v>
      </c>
      <c r="R1388" s="2">
        <v>204320</v>
      </c>
      <c r="S1388" s="1">
        <v>3037</v>
      </c>
      <c r="T1388" s="1">
        <v>0</v>
      </c>
      <c r="U1388" s="1">
        <v>0</v>
      </c>
      <c r="W1388" s="1">
        <v>0</v>
      </c>
      <c r="X1388" s="1">
        <v>0</v>
      </c>
      <c r="Y1388" s="1">
        <v>0</v>
      </c>
      <c r="AB1388" s="304">
        <v>44500</v>
      </c>
      <c r="AC1388" s="1">
        <v>1</v>
      </c>
      <c r="AD1388" s="1" t="s">
        <v>3016</v>
      </c>
      <c r="AE1388" s="1">
        <v>1</v>
      </c>
      <c r="AF1388" s="1">
        <v>30</v>
      </c>
      <c r="AG1388" s="1">
        <v>0</v>
      </c>
      <c r="AH1388" s="1" t="s">
        <v>1454</v>
      </c>
      <c r="AI1388" s="1" t="s">
        <v>1454</v>
      </c>
      <c r="AJ1388" s="1" t="s">
        <v>1454</v>
      </c>
      <c r="AK1388" s="1" t="s">
        <v>1454</v>
      </c>
      <c r="AL1388" s="1" t="s">
        <v>1454</v>
      </c>
      <c r="AM1388" s="1" t="s">
        <v>1454</v>
      </c>
      <c r="AN1388" s="1">
        <v>1</v>
      </c>
      <c r="AO1388" s="1">
        <v>1</v>
      </c>
      <c r="AP1388" s="1" t="s">
        <v>3086</v>
      </c>
      <c r="AQ1388" s="1" t="s">
        <v>1454</v>
      </c>
      <c r="AR1388" s="2">
        <v>0</v>
      </c>
      <c r="AS1388" s="1" t="s">
        <v>3017</v>
      </c>
      <c r="AT1388" s="1">
        <v>44023</v>
      </c>
      <c r="AU1388" s="1">
        <v>0</v>
      </c>
      <c r="AV1388" s="1">
        <v>0</v>
      </c>
      <c r="AW1388" s="1">
        <v>0</v>
      </c>
      <c r="AX1388" s="1" t="s">
        <v>1454</v>
      </c>
      <c r="AY1388" s="1">
        <v>1</v>
      </c>
      <c r="AZ1388" s="1" t="s">
        <v>3089</v>
      </c>
      <c r="BA1388" s="1">
        <v>0</v>
      </c>
    </row>
    <row r="1389" spans="1:53" x14ac:dyDescent="0.25">
      <c r="A1389" s="309">
        <f t="shared" si="21"/>
        <v>4047176</v>
      </c>
      <c r="B1389" s="1" t="s">
        <v>2639</v>
      </c>
      <c r="C1389" s="1">
        <v>93362919</v>
      </c>
      <c r="D1389" s="1">
        <v>144205</v>
      </c>
      <c r="E1389" s="1">
        <v>4</v>
      </c>
      <c r="F1389" s="1">
        <v>9.3362919104987104E+16</v>
      </c>
      <c r="G1389" s="304">
        <v>44012</v>
      </c>
      <c r="H1389" s="304">
        <v>46052</v>
      </c>
      <c r="I1389" s="1">
        <v>0</v>
      </c>
      <c r="J1389" s="1">
        <v>1</v>
      </c>
      <c r="K1389" s="1">
        <v>18</v>
      </c>
      <c r="L1389" s="1">
        <v>30</v>
      </c>
      <c r="M1389" s="1">
        <v>2</v>
      </c>
      <c r="N1389" s="305">
        <v>18</v>
      </c>
      <c r="O1389" s="305">
        <v>19562</v>
      </c>
      <c r="P1389" s="2">
        <v>4952812</v>
      </c>
      <c r="Q1389" s="2">
        <v>118493</v>
      </c>
      <c r="R1389" s="2">
        <v>4047176</v>
      </c>
      <c r="S1389" s="1">
        <v>0</v>
      </c>
      <c r="T1389" s="1">
        <v>0</v>
      </c>
      <c r="U1389" s="1">
        <v>0</v>
      </c>
      <c r="W1389" s="1">
        <v>0</v>
      </c>
      <c r="X1389" s="1">
        <v>0</v>
      </c>
      <c r="Y1389" s="1">
        <v>0</v>
      </c>
      <c r="AB1389" s="304">
        <v>44495</v>
      </c>
      <c r="AC1389" s="1">
        <v>1</v>
      </c>
      <c r="AD1389" s="1" t="s">
        <v>3016</v>
      </c>
      <c r="AE1389" s="1">
        <v>1</v>
      </c>
      <c r="AF1389" s="1">
        <v>30</v>
      </c>
      <c r="AG1389" s="1">
        <v>0</v>
      </c>
      <c r="AH1389" s="1" t="s">
        <v>1454</v>
      </c>
      <c r="AI1389" s="1" t="s">
        <v>1454</v>
      </c>
      <c r="AJ1389" s="1" t="s">
        <v>1454</v>
      </c>
      <c r="AK1389" s="1" t="s">
        <v>1454</v>
      </c>
      <c r="AL1389" s="1" t="s">
        <v>1454</v>
      </c>
      <c r="AM1389" s="1" t="s">
        <v>1454</v>
      </c>
      <c r="AN1389" s="1">
        <v>1</v>
      </c>
      <c r="AO1389" s="1">
        <v>1</v>
      </c>
      <c r="AP1389" s="1" t="s">
        <v>3086</v>
      </c>
      <c r="AQ1389" s="1" t="s">
        <v>1454</v>
      </c>
      <c r="AR1389" s="2">
        <v>0</v>
      </c>
      <c r="AS1389" s="1" t="s">
        <v>3017</v>
      </c>
      <c r="AT1389" s="1">
        <v>44023</v>
      </c>
      <c r="AU1389" s="1">
        <v>0</v>
      </c>
      <c r="AV1389" s="1">
        <v>0</v>
      </c>
      <c r="AW1389" s="1">
        <v>0</v>
      </c>
      <c r="AX1389" s="1" t="s">
        <v>1454</v>
      </c>
      <c r="AY1389" s="1">
        <v>1</v>
      </c>
      <c r="AZ1389" s="1" t="s">
        <v>3089</v>
      </c>
      <c r="BA1389" s="1">
        <v>0</v>
      </c>
    </row>
    <row r="1390" spans="1:53" x14ac:dyDescent="0.25">
      <c r="A1390" s="309">
        <f t="shared" si="21"/>
        <v>1155250</v>
      </c>
      <c r="B1390" s="1" t="s">
        <v>2639</v>
      </c>
      <c r="C1390" s="1">
        <v>1130600031</v>
      </c>
      <c r="D1390" s="1">
        <v>144220</v>
      </c>
      <c r="E1390" s="1">
        <v>4</v>
      </c>
      <c r="F1390" s="1">
        <v>1.13060003110498E+18</v>
      </c>
      <c r="G1390" s="304">
        <v>44012</v>
      </c>
      <c r="H1390" s="304">
        <v>46052</v>
      </c>
      <c r="I1390" s="1">
        <v>150</v>
      </c>
      <c r="J1390" s="1">
        <v>1</v>
      </c>
      <c r="K1390" s="1">
        <v>38</v>
      </c>
      <c r="L1390" s="1">
        <v>30</v>
      </c>
      <c r="M1390" s="1">
        <v>2</v>
      </c>
      <c r="N1390" s="305">
        <v>18</v>
      </c>
      <c r="O1390" s="305">
        <v>19562</v>
      </c>
      <c r="P1390" s="2">
        <v>2084098</v>
      </c>
      <c r="Q1390" s="2">
        <v>49861</v>
      </c>
      <c r="R1390" s="2">
        <v>1155250</v>
      </c>
      <c r="S1390" s="1">
        <v>50528</v>
      </c>
      <c r="T1390" s="1">
        <v>0</v>
      </c>
      <c r="U1390" s="1">
        <v>0</v>
      </c>
      <c r="W1390" s="1">
        <v>231050</v>
      </c>
      <c r="X1390" s="1">
        <v>50528</v>
      </c>
      <c r="Y1390" s="1">
        <v>46039</v>
      </c>
      <c r="AB1390" s="304">
        <v>44312</v>
      </c>
      <c r="AC1390" s="1">
        <v>1</v>
      </c>
      <c r="AD1390" s="1" t="s">
        <v>3016</v>
      </c>
      <c r="AE1390" s="1">
        <v>1</v>
      </c>
      <c r="AF1390" s="1">
        <v>30</v>
      </c>
      <c r="AG1390" s="1">
        <v>166264</v>
      </c>
      <c r="AH1390" s="1" t="s">
        <v>1454</v>
      </c>
      <c r="AI1390" s="1" t="s">
        <v>1454</v>
      </c>
      <c r="AJ1390" s="1" t="s">
        <v>1454</v>
      </c>
      <c r="AK1390" s="1" t="s">
        <v>1454</v>
      </c>
      <c r="AL1390" s="1" t="s">
        <v>1454</v>
      </c>
      <c r="AM1390" s="1" t="s">
        <v>1454</v>
      </c>
      <c r="AN1390" s="1">
        <v>1</v>
      </c>
      <c r="AO1390" s="1">
        <v>1</v>
      </c>
      <c r="AP1390" s="1" t="s">
        <v>3086</v>
      </c>
      <c r="AQ1390" s="1" t="s">
        <v>1454</v>
      </c>
      <c r="AR1390" s="2">
        <v>0</v>
      </c>
      <c r="AS1390" s="1" t="s">
        <v>3017</v>
      </c>
      <c r="AT1390" s="1">
        <v>44023</v>
      </c>
      <c r="AU1390" s="1">
        <v>0</v>
      </c>
      <c r="AV1390" s="1">
        <v>0</v>
      </c>
      <c r="AW1390" s="1">
        <v>0</v>
      </c>
      <c r="AX1390" s="1" t="s">
        <v>1454</v>
      </c>
      <c r="AY1390" s="1">
        <v>1</v>
      </c>
      <c r="AZ1390" s="1" t="s">
        <v>3089</v>
      </c>
      <c r="BA1390" s="1">
        <v>0</v>
      </c>
    </row>
    <row r="1391" spans="1:53" x14ac:dyDescent="0.25">
      <c r="A1391" s="309">
        <f t="shared" si="21"/>
        <v>3178155</v>
      </c>
      <c r="B1391" s="1" t="s">
        <v>2639</v>
      </c>
      <c r="C1391" s="1">
        <v>31566624</v>
      </c>
      <c r="D1391" s="1">
        <v>144225</v>
      </c>
      <c r="E1391" s="1">
        <v>4</v>
      </c>
      <c r="F1391" s="1">
        <v>3.15666241049871E+16</v>
      </c>
      <c r="G1391" s="304">
        <v>44012</v>
      </c>
      <c r="H1391" s="304">
        <v>46052</v>
      </c>
      <c r="I1391" s="1">
        <v>360</v>
      </c>
      <c r="J1391" s="1">
        <v>1</v>
      </c>
      <c r="K1391" s="1">
        <v>3</v>
      </c>
      <c r="L1391" s="1">
        <v>30</v>
      </c>
      <c r="M1391" s="1">
        <v>2</v>
      </c>
      <c r="N1391" s="1">
        <v>18</v>
      </c>
      <c r="O1391" s="1">
        <v>19562</v>
      </c>
      <c r="P1391" s="2">
        <v>3264507</v>
      </c>
      <c r="Q1391" s="2">
        <v>78101</v>
      </c>
      <c r="R1391" s="2">
        <v>3178155</v>
      </c>
      <c r="S1391" s="1">
        <v>141675</v>
      </c>
      <c r="T1391" s="1">
        <v>0</v>
      </c>
      <c r="U1391" s="1">
        <v>0</v>
      </c>
      <c r="W1391" s="1">
        <v>1589078</v>
      </c>
      <c r="X1391" s="1">
        <v>141675</v>
      </c>
      <c r="Y1391" s="1">
        <v>441341</v>
      </c>
      <c r="AB1391" s="304">
        <v>44186</v>
      </c>
      <c r="AC1391" s="1">
        <v>1</v>
      </c>
      <c r="AD1391" s="1" t="s">
        <v>3016</v>
      </c>
      <c r="AE1391" s="1">
        <v>1</v>
      </c>
      <c r="AF1391" s="1">
        <v>30</v>
      </c>
      <c r="AG1391" s="1">
        <v>387398</v>
      </c>
      <c r="AH1391" s="1" t="s">
        <v>1454</v>
      </c>
      <c r="AI1391" s="1" t="s">
        <v>1454</v>
      </c>
      <c r="AJ1391" s="1" t="s">
        <v>1454</v>
      </c>
      <c r="AK1391" s="1" t="s">
        <v>1454</v>
      </c>
      <c r="AL1391" s="1" t="s">
        <v>1454</v>
      </c>
      <c r="AM1391" s="1" t="s">
        <v>1454</v>
      </c>
      <c r="AN1391" s="1">
        <v>1</v>
      </c>
      <c r="AO1391" s="1">
        <v>1</v>
      </c>
      <c r="AP1391" s="1" t="s">
        <v>3086</v>
      </c>
      <c r="AQ1391" s="1" t="s">
        <v>1454</v>
      </c>
      <c r="AR1391" s="2">
        <v>0</v>
      </c>
      <c r="AS1391" s="1" t="s">
        <v>3017</v>
      </c>
      <c r="AT1391" s="1">
        <v>44023</v>
      </c>
      <c r="AU1391" s="1">
        <v>0</v>
      </c>
      <c r="AV1391" s="1">
        <v>0</v>
      </c>
      <c r="AW1391" s="1">
        <v>0</v>
      </c>
      <c r="AX1391" s="1" t="s">
        <v>1454</v>
      </c>
      <c r="AY1391" s="1">
        <v>1</v>
      </c>
      <c r="AZ1391" s="1" t="s">
        <v>3089</v>
      </c>
      <c r="BA1391" s="1">
        <v>0</v>
      </c>
    </row>
    <row r="1392" spans="1:53" x14ac:dyDescent="0.25">
      <c r="A1392" s="309">
        <f t="shared" si="21"/>
        <v>263667</v>
      </c>
      <c r="B1392" s="1" t="s">
        <v>2639</v>
      </c>
      <c r="C1392" s="1">
        <v>31566624</v>
      </c>
      <c r="D1392" s="1">
        <v>144225</v>
      </c>
      <c r="E1392" s="1">
        <v>4</v>
      </c>
      <c r="F1392" s="1">
        <v>3.15666241049879E+16</v>
      </c>
      <c r="G1392" s="304">
        <v>44012</v>
      </c>
      <c r="H1392" s="304">
        <v>45107</v>
      </c>
      <c r="I1392" s="1">
        <v>360</v>
      </c>
      <c r="J1392" s="1">
        <v>1</v>
      </c>
      <c r="K1392" s="1">
        <v>27</v>
      </c>
      <c r="L1392" s="1">
        <v>30</v>
      </c>
      <c r="M1392" s="1">
        <v>2</v>
      </c>
      <c r="N1392" s="305">
        <v>18</v>
      </c>
      <c r="O1392" s="305">
        <v>19562</v>
      </c>
      <c r="P1392" s="2">
        <v>895564</v>
      </c>
      <c r="Q1392" s="2">
        <v>32506</v>
      </c>
      <c r="R1392" s="2">
        <v>263667</v>
      </c>
      <c r="S1392" s="1">
        <v>10577</v>
      </c>
      <c r="T1392" s="1">
        <v>0</v>
      </c>
      <c r="U1392" s="1">
        <v>0</v>
      </c>
      <c r="W1392" s="1">
        <v>131834</v>
      </c>
      <c r="X1392" s="1">
        <v>10577</v>
      </c>
      <c r="Y1392" s="1">
        <v>9073</v>
      </c>
      <c r="AB1392" s="304">
        <v>44186</v>
      </c>
      <c r="AC1392" s="1">
        <v>1</v>
      </c>
      <c r="AD1392" s="1" t="s">
        <v>3016</v>
      </c>
      <c r="AE1392" s="1">
        <v>1</v>
      </c>
      <c r="AF1392" s="1">
        <v>30</v>
      </c>
      <c r="AG1392" s="1">
        <v>263667</v>
      </c>
      <c r="AH1392" s="1" t="s">
        <v>1454</v>
      </c>
      <c r="AI1392" s="1" t="s">
        <v>1454</v>
      </c>
      <c r="AJ1392" s="1" t="s">
        <v>1454</v>
      </c>
      <c r="AK1392" s="1" t="s">
        <v>1454</v>
      </c>
      <c r="AL1392" s="1" t="s">
        <v>1454</v>
      </c>
      <c r="AM1392" s="1" t="s">
        <v>1454</v>
      </c>
      <c r="AN1392" s="1">
        <v>1</v>
      </c>
      <c r="AO1392" s="1">
        <v>1</v>
      </c>
      <c r="AP1392" s="1" t="s">
        <v>3086</v>
      </c>
      <c r="AQ1392" s="1" t="s">
        <v>1454</v>
      </c>
      <c r="AR1392" s="2">
        <v>0</v>
      </c>
      <c r="AS1392" s="1" t="s">
        <v>3017</v>
      </c>
      <c r="AT1392" s="1">
        <v>44023</v>
      </c>
      <c r="AU1392" s="1">
        <v>0</v>
      </c>
      <c r="AV1392" s="1">
        <v>0</v>
      </c>
      <c r="AW1392" s="1">
        <v>0</v>
      </c>
      <c r="AX1392" s="1" t="s">
        <v>1454</v>
      </c>
      <c r="AY1392" s="1">
        <v>1</v>
      </c>
      <c r="AZ1392" s="1" t="s">
        <v>3089</v>
      </c>
      <c r="BA1392" s="1">
        <v>0</v>
      </c>
    </row>
    <row r="1393" spans="1:53" x14ac:dyDescent="0.25">
      <c r="A1393" s="309">
        <f t="shared" si="21"/>
        <v>0</v>
      </c>
      <c r="B1393" s="1" t="s">
        <v>2639</v>
      </c>
      <c r="C1393" s="1">
        <v>1144199508</v>
      </c>
      <c r="D1393" s="1">
        <v>144105</v>
      </c>
      <c r="E1393" s="1">
        <v>4</v>
      </c>
      <c r="F1393" s="1">
        <v>1.14419950821038E+18</v>
      </c>
      <c r="G1393" s="304">
        <v>44147</v>
      </c>
      <c r="H1393" s="304">
        <v>44864</v>
      </c>
      <c r="I1393" s="1">
        <v>0</v>
      </c>
      <c r="J1393" s="1">
        <v>1</v>
      </c>
      <c r="K1393" s="1">
        <v>18</v>
      </c>
      <c r="L1393" s="1">
        <v>30</v>
      </c>
      <c r="M1393" s="1">
        <v>2</v>
      </c>
      <c r="N1393" s="305">
        <v>18</v>
      </c>
      <c r="O1393" s="305">
        <v>19562</v>
      </c>
      <c r="P1393" s="2">
        <v>2000000</v>
      </c>
      <c r="Q1393" s="2">
        <v>102771</v>
      </c>
      <c r="R1393" s="2">
        <v>567791</v>
      </c>
      <c r="S1393" s="1">
        <v>0</v>
      </c>
      <c r="T1393" s="1">
        <v>0</v>
      </c>
      <c r="U1393" s="1">
        <v>0</v>
      </c>
      <c r="W1393" s="1">
        <v>0</v>
      </c>
      <c r="X1393" s="1">
        <v>0</v>
      </c>
      <c r="Y1393" s="1">
        <v>0</v>
      </c>
      <c r="AB1393" s="304">
        <v>44499</v>
      </c>
      <c r="AC1393" s="1">
        <v>1</v>
      </c>
      <c r="AD1393" s="1" t="s">
        <v>3016</v>
      </c>
      <c r="AE1393" s="1">
        <v>1</v>
      </c>
      <c r="AF1393" s="1">
        <v>30</v>
      </c>
      <c r="AG1393" s="1">
        <v>0</v>
      </c>
      <c r="AH1393" s="1" t="s">
        <v>1454</v>
      </c>
      <c r="AI1393" s="1" t="s">
        <v>1454</v>
      </c>
      <c r="AJ1393" s="1" t="s">
        <v>1454</v>
      </c>
      <c r="AK1393" s="1" t="s">
        <v>1454</v>
      </c>
      <c r="AL1393" s="1" t="s">
        <v>1454</v>
      </c>
      <c r="AM1393" s="1" t="s">
        <v>1454</v>
      </c>
      <c r="AN1393" s="1">
        <v>1</v>
      </c>
      <c r="AO1393" s="1">
        <v>1</v>
      </c>
      <c r="AP1393" s="1" t="s">
        <v>3086</v>
      </c>
      <c r="AQ1393" s="1" t="s">
        <v>1454</v>
      </c>
      <c r="AR1393" s="2">
        <v>794263</v>
      </c>
      <c r="AS1393" s="1" t="s">
        <v>3023</v>
      </c>
      <c r="AT1393" s="1">
        <v>44147</v>
      </c>
      <c r="AU1393" s="1">
        <v>0</v>
      </c>
      <c r="AV1393" s="1">
        <v>0</v>
      </c>
      <c r="AW1393" s="1">
        <v>0</v>
      </c>
      <c r="AX1393" s="1" t="s">
        <v>1454</v>
      </c>
      <c r="AY1393" s="1">
        <v>0</v>
      </c>
      <c r="AZ1393" s="1">
        <v>0</v>
      </c>
      <c r="BA1393" s="1">
        <v>0</v>
      </c>
    </row>
    <row r="1394" spans="1:53" x14ac:dyDescent="0.25">
      <c r="A1394" s="309">
        <f t="shared" si="21"/>
        <v>0</v>
      </c>
      <c r="B1394" s="1" t="s">
        <v>2639</v>
      </c>
      <c r="C1394" s="1">
        <v>1143845297</v>
      </c>
      <c r="D1394" s="1">
        <v>144105</v>
      </c>
      <c r="E1394" s="1">
        <v>4</v>
      </c>
      <c r="F1394" s="1">
        <v>1.1438452971246799E+18</v>
      </c>
      <c r="G1394" s="304">
        <v>44187</v>
      </c>
      <c r="H1394" s="304">
        <v>44742</v>
      </c>
      <c r="I1394" s="1">
        <v>0</v>
      </c>
      <c r="J1394" s="1">
        <v>1</v>
      </c>
      <c r="K1394" s="1">
        <v>10</v>
      </c>
      <c r="L1394" s="1">
        <v>30</v>
      </c>
      <c r="M1394" s="1">
        <v>2</v>
      </c>
      <c r="N1394" s="1">
        <v>21.6</v>
      </c>
      <c r="O1394" s="1">
        <v>23872</v>
      </c>
      <c r="P1394" s="2">
        <v>1300000</v>
      </c>
      <c r="Q1394" s="2">
        <v>85573</v>
      </c>
      <c r="R1394" s="2">
        <v>630941</v>
      </c>
      <c r="S1394" s="1">
        <v>0</v>
      </c>
      <c r="T1394" s="1">
        <v>0</v>
      </c>
      <c r="U1394" s="1">
        <v>0</v>
      </c>
      <c r="W1394" s="1">
        <v>0</v>
      </c>
      <c r="X1394" s="1">
        <v>0</v>
      </c>
      <c r="Y1394" s="1">
        <v>0</v>
      </c>
      <c r="AB1394" s="304">
        <v>44499</v>
      </c>
      <c r="AC1394" s="1">
        <v>1</v>
      </c>
      <c r="AD1394" s="1" t="s">
        <v>3016</v>
      </c>
      <c r="AE1394" s="1">
        <v>1</v>
      </c>
      <c r="AF1394" s="1">
        <v>30</v>
      </c>
      <c r="AG1394" s="1">
        <v>0</v>
      </c>
      <c r="AH1394" s="1" t="s">
        <v>1454</v>
      </c>
      <c r="AI1394" s="1" t="s">
        <v>1454</v>
      </c>
      <c r="AJ1394" s="1" t="s">
        <v>1454</v>
      </c>
      <c r="AK1394" s="1" t="s">
        <v>1454</v>
      </c>
      <c r="AL1394" s="1" t="s">
        <v>1454</v>
      </c>
      <c r="AM1394" s="1" t="s">
        <v>1454</v>
      </c>
      <c r="AN1394" s="1">
        <v>1</v>
      </c>
      <c r="AO1394" s="1">
        <v>1</v>
      </c>
      <c r="AP1394" s="1" t="s">
        <v>3086</v>
      </c>
      <c r="AQ1394" s="1" t="s">
        <v>1454</v>
      </c>
      <c r="AR1394" s="2">
        <v>742580</v>
      </c>
      <c r="AS1394" s="1" t="s">
        <v>3018</v>
      </c>
      <c r="AT1394" s="1">
        <v>44187</v>
      </c>
      <c r="AU1394" s="1">
        <v>0</v>
      </c>
      <c r="AV1394" s="1">
        <v>0</v>
      </c>
      <c r="AW1394" s="1">
        <v>0</v>
      </c>
      <c r="AX1394" s="1" t="s">
        <v>1454</v>
      </c>
      <c r="AY1394" s="1">
        <v>0</v>
      </c>
      <c r="AZ1394" s="1" t="s">
        <v>3087</v>
      </c>
      <c r="BA1394" s="1">
        <v>0</v>
      </c>
    </row>
    <row r="1395" spans="1:53" x14ac:dyDescent="0.25">
      <c r="A1395" s="309">
        <f t="shared" si="21"/>
        <v>202970</v>
      </c>
      <c r="B1395" s="1" t="s">
        <v>2639</v>
      </c>
      <c r="C1395" s="1">
        <v>1144133881</v>
      </c>
      <c r="D1395" s="1">
        <v>144105</v>
      </c>
      <c r="E1395" s="1">
        <v>4</v>
      </c>
      <c r="F1395" s="1">
        <v>1.1441338811049099E+19</v>
      </c>
      <c r="G1395" s="304">
        <v>43889</v>
      </c>
      <c r="H1395" s="304">
        <v>44925</v>
      </c>
      <c r="I1395" s="1">
        <v>0</v>
      </c>
      <c r="J1395" s="1">
        <v>1</v>
      </c>
      <c r="K1395" s="1">
        <v>31</v>
      </c>
      <c r="L1395" s="1">
        <v>30</v>
      </c>
      <c r="M1395" s="1">
        <v>2</v>
      </c>
      <c r="N1395" s="305">
        <v>20.399999999999999</v>
      </c>
      <c r="O1395" s="305">
        <v>22.42</v>
      </c>
      <c r="P1395" s="2">
        <v>3873280</v>
      </c>
      <c r="Q1395" s="2">
        <v>151503</v>
      </c>
      <c r="R1395" s="2">
        <v>431930</v>
      </c>
      <c r="S1395" s="1">
        <v>0</v>
      </c>
      <c r="T1395" s="1">
        <v>0</v>
      </c>
      <c r="U1395" s="1">
        <v>0</v>
      </c>
      <c r="W1395" s="1">
        <v>0</v>
      </c>
      <c r="X1395" s="1">
        <v>0</v>
      </c>
      <c r="Y1395" s="1">
        <v>0</v>
      </c>
      <c r="AB1395" s="304">
        <v>44499</v>
      </c>
      <c r="AC1395" s="1">
        <v>1</v>
      </c>
      <c r="AD1395" s="1" t="s">
        <v>3016</v>
      </c>
      <c r="AE1395" s="1">
        <v>1</v>
      </c>
      <c r="AF1395" s="1">
        <v>30</v>
      </c>
      <c r="AG1395" s="1">
        <v>0</v>
      </c>
      <c r="AH1395" s="1" t="s">
        <v>1454</v>
      </c>
      <c r="AI1395" s="1" t="s">
        <v>1454</v>
      </c>
      <c r="AJ1395" s="1" t="s">
        <v>1454</v>
      </c>
      <c r="AK1395" s="1" t="s">
        <v>1454</v>
      </c>
      <c r="AL1395" s="1" t="s">
        <v>1454</v>
      </c>
      <c r="AM1395" s="1" t="s">
        <v>1454</v>
      </c>
      <c r="AN1395" s="1">
        <v>1</v>
      </c>
      <c r="AO1395" s="1">
        <v>1</v>
      </c>
      <c r="AP1395" s="1" t="s">
        <v>3086</v>
      </c>
      <c r="AQ1395" s="1" t="s">
        <v>1454</v>
      </c>
      <c r="AR1395" s="2">
        <v>228960</v>
      </c>
      <c r="AS1395" s="1" t="s">
        <v>3017</v>
      </c>
      <c r="AT1395" s="1">
        <v>43899</v>
      </c>
      <c r="AU1395" s="1">
        <v>0</v>
      </c>
      <c r="AV1395" s="1">
        <v>0</v>
      </c>
      <c r="AW1395" s="1">
        <v>0</v>
      </c>
      <c r="AX1395" s="1" t="s">
        <v>1454</v>
      </c>
      <c r="AY1395" s="1">
        <v>0</v>
      </c>
      <c r="AZ1395" s="1">
        <v>0</v>
      </c>
      <c r="BA1395" s="1">
        <v>0</v>
      </c>
    </row>
    <row r="1396" spans="1:53" x14ac:dyDescent="0.25">
      <c r="A1396" s="309">
        <f t="shared" si="21"/>
        <v>1385520</v>
      </c>
      <c r="B1396" s="1" t="s">
        <v>2639</v>
      </c>
      <c r="C1396" s="1">
        <v>1193393172</v>
      </c>
      <c r="D1396" s="1">
        <v>144105</v>
      </c>
      <c r="E1396" s="1">
        <v>4</v>
      </c>
      <c r="F1396" s="1">
        <v>1.1933931721246799E+18</v>
      </c>
      <c r="G1396" s="304">
        <v>44495</v>
      </c>
      <c r="H1396" s="304">
        <v>45229</v>
      </c>
      <c r="I1396" s="1">
        <v>0</v>
      </c>
      <c r="J1396" s="1">
        <v>1</v>
      </c>
      <c r="K1396" s="1">
        <v>0</v>
      </c>
      <c r="L1396" s="1">
        <v>30</v>
      </c>
      <c r="M1396" s="1">
        <v>2</v>
      </c>
      <c r="N1396" s="305">
        <v>19.2</v>
      </c>
      <c r="O1396" s="305">
        <v>20983</v>
      </c>
      <c r="P1396" s="2">
        <v>1500000</v>
      </c>
      <c r="Q1396" s="2">
        <v>76197</v>
      </c>
      <c r="R1396" s="2">
        <v>1500000</v>
      </c>
      <c r="S1396" s="1">
        <v>0</v>
      </c>
      <c r="T1396" s="1">
        <v>0</v>
      </c>
      <c r="U1396" s="1">
        <v>0</v>
      </c>
      <c r="W1396" s="1">
        <v>0</v>
      </c>
      <c r="X1396" s="1">
        <v>0</v>
      </c>
      <c r="Y1396" s="1">
        <v>0</v>
      </c>
      <c r="AB1396" s="304">
        <v>44495</v>
      </c>
      <c r="AC1396" s="1">
        <v>1</v>
      </c>
      <c r="AD1396" s="1" t="s">
        <v>3016</v>
      </c>
      <c r="AE1396" s="1">
        <v>1</v>
      </c>
      <c r="AF1396" s="1">
        <v>30</v>
      </c>
      <c r="AG1396" s="1">
        <v>0</v>
      </c>
      <c r="AH1396" s="1" t="s">
        <v>1454</v>
      </c>
      <c r="AI1396" s="1" t="s">
        <v>1454</v>
      </c>
      <c r="AJ1396" s="1" t="s">
        <v>1454</v>
      </c>
      <c r="AK1396" s="1" t="s">
        <v>1454</v>
      </c>
      <c r="AL1396" s="1" t="s">
        <v>1454</v>
      </c>
      <c r="AM1396" s="1" t="s">
        <v>1454</v>
      </c>
      <c r="AN1396" s="1">
        <v>1</v>
      </c>
      <c r="AO1396" s="1">
        <v>1</v>
      </c>
      <c r="AP1396" s="1" t="s">
        <v>3086</v>
      </c>
      <c r="AQ1396" s="1" t="s">
        <v>1454</v>
      </c>
      <c r="AR1396" s="2">
        <v>114480</v>
      </c>
      <c r="AS1396" s="1" t="s">
        <v>3018</v>
      </c>
      <c r="AT1396" s="1">
        <v>44495</v>
      </c>
      <c r="AU1396" s="1">
        <v>0</v>
      </c>
      <c r="AV1396" s="1">
        <v>0</v>
      </c>
      <c r="AW1396" s="1">
        <v>0</v>
      </c>
      <c r="AX1396" s="1" t="s">
        <v>1454</v>
      </c>
      <c r="AY1396" s="1">
        <v>0</v>
      </c>
      <c r="AZ1396" s="1" t="s">
        <v>3087</v>
      </c>
      <c r="BA1396" s="1">
        <v>0</v>
      </c>
    </row>
    <row r="1397" spans="1:53" x14ac:dyDescent="0.25">
      <c r="A1397" s="309">
        <f t="shared" si="21"/>
        <v>1485520</v>
      </c>
      <c r="B1397" s="1" t="s">
        <v>2639</v>
      </c>
      <c r="C1397" s="1">
        <v>66684605</v>
      </c>
      <c r="D1397" s="1">
        <v>144105</v>
      </c>
      <c r="E1397" s="1">
        <v>4</v>
      </c>
      <c r="F1397" s="1">
        <v>6.6684605124689504E+16</v>
      </c>
      <c r="G1397" s="304">
        <v>44495</v>
      </c>
      <c r="H1397" s="304">
        <v>45046</v>
      </c>
      <c r="I1397" s="1">
        <v>0</v>
      </c>
      <c r="J1397" s="1">
        <v>1</v>
      </c>
      <c r="K1397" s="1">
        <v>0</v>
      </c>
      <c r="L1397" s="1">
        <v>30</v>
      </c>
      <c r="M1397" s="1">
        <v>2</v>
      </c>
      <c r="N1397" s="305">
        <v>19.2</v>
      </c>
      <c r="O1397" s="305">
        <v>20983</v>
      </c>
      <c r="P1397" s="2">
        <v>1600000</v>
      </c>
      <c r="Q1397" s="2">
        <v>103467</v>
      </c>
      <c r="R1397" s="2">
        <v>1600000</v>
      </c>
      <c r="S1397" s="1">
        <v>0</v>
      </c>
      <c r="T1397" s="1">
        <v>0</v>
      </c>
      <c r="U1397" s="1">
        <v>0</v>
      </c>
      <c r="W1397" s="1">
        <v>0</v>
      </c>
      <c r="X1397" s="1">
        <v>0</v>
      </c>
      <c r="Y1397" s="1">
        <v>0</v>
      </c>
      <c r="AB1397" s="304">
        <v>44495</v>
      </c>
      <c r="AC1397" s="1">
        <v>1</v>
      </c>
      <c r="AD1397" s="1" t="s">
        <v>3016</v>
      </c>
      <c r="AE1397" s="1">
        <v>1</v>
      </c>
      <c r="AF1397" s="1">
        <v>30</v>
      </c>
      <c r="AG1397" s="1">
        <v>0</v>
      </c>
      <c r="AH1397" s="1" t="s">
        <v>1454</v>
      </c>
      <c r="AI1397" s="1" t="s">
        <v>1454</v>
      </c>
      <c r="AJ1397" s="1" t="s">
        <v>1454</v>
      </c>
      <c r="AK1397" s="1" t="s">
        <v>1454</v>
      </c>
      <c r="AL1397" s="1" t="s">
        <v>1454</v>
      </c>
      <c r="AM1397" s="1" t="s">
        <v>1454</v>
      </c>
      <c r="AN1397" s="1">
        <v>1</v>
      </c>
      <c r="AO1397" s="1">
        <v>1</v>
      </c>
      <c r="AP1397" s="1" t="s">
        <v>3086</v>
      </c>
      <c r="AQ1397" s="1" t="s">
        <v>1454</v>
      </c>
      <c r="AR1397" s="2">
        <v>114480</v>
      </c>
      <c r="AS1397" s="1" t="s">
        <v>3018</v>
      </c>
      <c r="AT1397" s="1">
        <v>44495</v>
      </c>
      <c r="AU1397" s="1">
        <v>0</v>
      </c>
      <c r="AV1397" s="1">
        <v>0</v>
      </c>
      <c r="AW1397" s="1">
        <v>0</v>
      </c>
      <c r="AX1397" s="1" t="s">
        <v>1454</v>
      </c>
      <c r="AY1397" s="1">
        <v>0</v>
      </c>
      <c r="AZ1397" s="1" t="s">
        <v>3087</v>
      </c>
      <c r="BA1397" s="1">
        <v>0</v>
      </c>
    </row>
    <row r="1398" spans="1:53" x14ac:dyDescent="0.25">
      <c r="A1398" s="309">
        <f t="shared" si="21"/>
        <v>685520</v>
      </c>
      <c r="B1398" s="1" t="s">
        <v>2639</v>
      </c>
      <c r="C1398" s="1">
        <v>1085302178</v>
      </c>
      <c r="D1398" s="1">
        <v>144105</v>
      </c>
      <c r="E1398" s="1">
        <v>4</v>
      </c>
      <c r="F1398" s="1">
        <v>1.0853021781246799E+18</v>
      </c>
      <c r="G1398" s="304">
        <v>44490</v>
      </c>
      <c r="H1398" s="304">
        <v>44864</v>
      </c>
      <c r="I1398" s="1">
        <v>0</v>
      </c>
      <c r="J1398" s="1">
        <v>1</v>
      </c>
      <c r="K1398" s="1">
        <v>0</v>
      </c>
      <c r="L1398" s="1">
        <v>30</v>
      </c>
      <c r="M1398" s="1">
        <v>2</v>
      </c>
      <c r="N1398" s="305">
        <v>19.2</v>
      </c>
      <c r="O1398" s="305">
        <v>20983</v>
      </c>
      <c r="P1398" s="2">
        <v>800000</v>
      </c>
      <c r="Q1398" s="2">
        <v>74031</v>
      </c>
      <c r="R1398" s="2">
        <v>800000</v>
      </c>
      <c r="S1398" s="1">
        <v>0</v>
      </c>
      <c r="T1398" s="1">
        <v>0</v>
      </c>
      <c r="U1398" s="1">
        <v>0</v>
      </c>
      <c r="W1398" s="1">
        <v>0</v>
      </c>
      <c r="X1398" s="1">
        <v>0</v>
      </c>
      <c r="Y1398" s="1">
        <v>0</v>
      </c>
      <c r="AB1398" s="304">
        <v>44490</v>
      </c>
      <c r="AC1398" s="1">
        <v>1</v>
      </c>
      <c r="AD1398" s="1" t="s">
        <v>3016</v>
      </c>
      <c r="AE1398" s="1">
        <v>1</v>
      </c>
      <c r="AF1398" s="1">
        <v>30</v>
      </c>
      <c r="AG1398" s="1">
        <v>0</v>
      </c>
      <c r="AH1398" s="1" t="s">
        <v>1454</v>
      </c>
      <c r="AI1398" s="1" t="s">
        <v>1454</v>
      </c>
      <c r="AJ1398" s="1" t="s">
        <v>1454</v>
      </c>
      <c r="AK1398" s="1" t="s">
        <v>1454</v>
      </c>
      <c r="AL1398" s="1" t="s">
        <v>1454</v>
      </c>
      <c r="AM1398" s="1" t="s">
        <v>1454</v>
      </c>
      <c r="AN1398" s="1">
        <v>1</v>
      </c>
      <c r="AO1398" s="1">
        <v>1</v>
      </c>
      <c r="AP1398" s="1" t="s">
        <v>3086</v>
      </c>
      <c r="AQ1398" s="1" t="s">
        <v>1454</v>
      </c>
      <c r="AR1398" s="2">
        <v>114480</v>
      </c>
      <c r="AS1398" s="1" t="s">
        <v>3018</v>
      </c>
      <c r="AT1398" s="1">
        <v>44490</v>
      </c>
      <c r="AU1398" s="1">
        <v>0</v>
      </c>
      <c r="AV1398" s="1">
        <v>0</v>
      </c>
      <c r="AW1398" s="1">
        <v>0</v>
      </c>
      <c r="AX1398" s="1" t="s">
        <v>1454</v>
      </c>
      <c r="AY1398" s="1">
        <v>0</v>
      </c>
      <c r="AZ1398" s="1" t="s">
        <v>3087</v>
      </c>
      <c r="BA1398" s="1">
        <v>0</v>
      </c>
    </row>
    <row r="1399" spans="1:53" x14ac:dyDescent="0.25">
      <c r="A1399" s="309">
        <f t="shared" si="21"/>
        <v>33293397</v>
      </c>
      <c r="B1399" s="1" t="s">
        <v>2639</v>
      </c>
      <c r="C1399" s="1">
        <v>31578675</v>
      </c>
      <c r="D1399" s="1">
        <v>144105</v>
      </c>
      <c r="E1399" s="1">
        <v>4</v>
      </c>
      <c r="F1399" s="1">
        <v>3.1578675117788E+16</v>
      </c>
      <c r="G1399" s="304">
        <v>43959</v>
      </c>
      <c r="H1399" s="304">
        <v>46507</v>
      </c>
      <c r="I1399" s="1">
        <v>0</v>
      </c>
      <c r="J1399" s="1">
        <v>1</v>
      </c>
      <c r="K1399" s="1">
        <v>16</v>
      </c>
      <c r="L1399" s="1">
        <v>30</v>
      </c>
      <c r="M1399" s="1">
        <v>2</v>
      </c>
      <c r="N1399" s="305">
        <v>18</v>
      </c>
      <c r="O1399" s="305">
        <v>19562</v>
      </c>
      <c r="P1399" s="2">
        <v>42020000</v>
      </c>
      <c r="Q1399" s="2">
        <v>890277</v>
      </c>
      <c r="R1399" s="2">
        <v>37530552</v>
      </c>
      <c r="S1399" s="1">
        <v>0</v>
      </c>
      <c r="T1399" s="1">
        <v>0</v>
      </c>
      <c r="U1399" s="1">
        <v>0</v>
      </c>
      <c r="W1399" s="1">
        <v>0</v>
      </c>
      <c r="X1399" s="1">
        <v>0</v>
      </c>
      <c r="Y1399" s="1">
        <v>0</v>
      </c>
      <c r="AB1399" s="304">
        <v>44498</v>
      </c>
      <c r="AC1399" s="1">
        <v>1</v>
      </c>
      <c r="AD1399" s="1" t="s">
        <v>3016</v>
      </c>
      <c r="AE1399" s="1">
        <v>1</v>
      </c>
      <c r="AF1399" s="1">
        <v>30</v>
      </c>
      <c r="AG1399" s="1">
        <v>0</v>
      </c>
      <c r="AH1399" s="1" t="s">
        <v>1454</v>
      </c>
      <c r="AI1399" s="1" t="s">
        <v>1454</v>
      </c>
      <c r="AJ1399" s="1" t="s">
        <v>1454</v>
      </c>
      <c r="AK1399" s="1" t="s">
        <v>1454</v>
      </c>
      <c r="AL1399" s="1" t="s">
        <v>1454</v>
      </c>
      <c r="AM1399" s="1" t="s">
        <v>1454</v>
      </c>
      <c r="AN1399" s="1">
        <v>1</v>
      </c>
      <c r="AO1399" s="1">
        <v>1</v>
      </c>
      <c r="AP1399" s="1" t="s">
        <v>3086</v>
      </c>
      <c r="AQ1399" s="1" t="s">
        <v>1454</v>
      </c>
      <c r="AR1399" s="2">
        <v>4237155</v>
      </c>
      <c r="AS1399" s="1" t="s">
        <v>3026</v>
      </c>
      <c r="AT1399" s="1">
        <v>43959</v>
      </c>
      <c r="AU1399" s="1">
        <v>0</v>
      </c>
      <c r="AV1399" s="1">
        <v>0</v>
      </c>
      <c r="AW1399" s="1">
        <v>0</v>
      </c>
      <c r="AX1399" s="1" t="s">
        <v>1454</v>
      </c>
      <c r="AY1399" s="1">
        <v>890303093000</v>
      </c>
      <c r="AZ1399" s="304">
        <v>0</v>
      </c>
      <c r="BA1399" s="1">
        <v>0</v>
      </c>
    </row>
    <row r="1400" spans="1:53" x14ac:dyDescent="0.25">
      <c r="A1400" s="309">
        <f t="shared" si="21"/>
        <v>5515272</v>
      </c>
      <c r="B1400" s="1" t="s">
        <v>2639</v>
      </c>
      <c r="C1400" s="1">
        <v>1113633611</v>
      </c>
      <c r="D1400" s="1">
        <v>144105</v>
      </c>
      <c r="E1400" s="1">
        <v>4</v>
      </c>
      <c r="F1400" s="1">
        <v>1.11363361112038E+18</v>
      </c>
      <c r="G1400" s="304">
        <v>44221</v>
      </c>
      <c r="H1400" s="304">
        <v>45322</v>
      </c>
      <c r="I1400" s="1">
        <v>0</v>
      </c>
      <c r="J1400" s="1">
        <v>1</v>
      </c>
      <c r="K1400" s="1">
        <v>9</v>
      </c>
      <c r="L1400" s="1">
        <v>30</v>
      </c>
      <c r="M1400" s="1">
        <v>2</v>
      </c>
      <c r="N1400" s="305">
        <v>18</v>
      </c>
      <c r="O1400" s="305">
        <v>19562</v>
      </c>
      <c r="P1400" s="2">
        <v>10000000</v>
      </c>
      <c r="Q1400" s="2">
        <v>364541</v>
      </c>
      <c r="R1400" s="2">
        <v>7992880</v>
      </c>
      <c r="S1400" s="1">
        <v>0</v>
      </c>
      <c r="T1400" s="1">
        <v>0</v>
      </c>
      <c r="U1400" s="1">
        <v>0</v>
      </c>
      <c r="W1400" s="1">
        <v>0</v>
      </c>
      <c r="X1400" s="1">
        <v>0</v>
      </c>
      <c r="Y1400" s="1">
        <v>0</v>
      </c>
      <c r="AB1400" s="304">
        <v>44499</v>
      </c>
      <c r="AC1400" s="1">
        <v>1</v>
      </c>
      <c r="AD1400" s="1" t="s">
        <v>3016</v>
      </c>
      <c r="AE1400" s="1">
        <v>1</v>
      </c>
      <c r="AF1400" s="1">
        <v>30</v>
      </c>
      <c r="AG1400" s="1">
        <v>0</v>
      </c>
      <c r="AH1400" s="1" t="s">
        <v>1454</v>
      </c>
      <c r="AI1400" s="1" t="s">
        <v>1454</v>
      </c>
      <c r="AJ1400" s="1" t="s">
        <v>1454</v>
      </c>
      <c r="AK1400" s="1" t="s">
        <v>1454</v>
      </c>
      <c r="AL1400" s="1" t="s">
        <v>1454</v>
      </c>
      <c r="AM1400" s="1" t="s">
        <v>1454</v>
      </c>
      <c r="AN1400" s="1">
        <v>1</v>
      </c>
      <c r="AO1400" s="1">
        <v>1</v>
      </c>
      <c r="AP1400" s="1" t="s">
        <v>3086</v>
      </c>
      <c r="AQ1400" s="1" t="s">
        <v>1454</v>
      </c>
      <c r="AR1400" s="2">
        <v>2477608</v>
      </c>
      <c r="AS1400" s="1" t="s">
        <v>3021</v>
      </c>
      <c r="AT1400" s="1">
        <v>44221</v>
      </c>
      <c r="AU1400" s="1">
        <v>0</v>
      </c>
      <c r="AV1400" s="1">
        <v>0</v>
      </c>
      <c r="AW1400" s="1">
        <v>0</v>
      </c>
      <c r="AX1400" s="1" t="s">
        <v>1454</v>
      </c>
      <c r="AY1400" s="1">
        <v>890308665</v>
      </c>
      <c r="AZ1400" s="304" t="s">
        <v>3091</v>
      </c>
      <c r="BA1400" s="1">
        <v>0</v>
      </c>
    </row>
    <row r="1401" spans="1:53" x14ac:dyDescent="0.25">
      <c r="A1401" s="309">
        <f t="shared" si="21"/>
        <v>303482</v>
      </c>
      <c r="B1401" s="1" t="s">
        <v>2639</v>
      </c>
      <c r="C1401" s="1">
        <v>6404095</v>
      </c>
      <c r="D1401" s="1">
        <v>144105</v>
      </c>
      <c r="E1401" s="1">
        <v>4</v>
      </c>
      <c r="F1401" s="1">
        <v>6404095124689400</v>
      </c>
      <c r="G1401" s="304">
        <v>44420</v>
      </c>
      <c r="H1401" s="304">
        <v>44803</v>
      </c>
      <c r="I1401" s="1">
        <v>0</v>
      </c>
      <c r="J1401" s="1">
        <v>1</v>
      </c>
      <c r="K1401" s="1">
        <v>2</v>
      </c>
      <c r="L1401" s="1">
        <v>30</v>
      </c>
      <c r="M1401" s="1">
        <v>2</v>
      </c>
      <c r="N1401" s="305">
        <v>19.2</v>
      </c>
      <c r="O1401" s="305">
        <v>20983</v>
      </c>
      <c r="P1401" s="2">
        <v>1700000</v>
      </c>
      <c r="Q1401" s="2">
        <v>157316</v>
      </c>
      <c r="R1401" s="2">
        <v>1439335</v>
      </c>
      <c r="S1401" s="1">
        <v>0</v>
      </c>
      <c r="T1401" s="1">
        <v>0</v>
      </c>
      <c r="U1401" s="1">
        <v>0</v>
      </c>
      <c r="W1401" s="1">
        <v>0</v>
      </c>
      <c r="X1401" s="1">
        <v>0</v>
      </c>
      <c r="Y1401" s="1">
        <v>0</v>
      </c>
      <c r="AB1401" s="304">
        <v>44499</v>
      </c>
      <c r="AC1401" s="1">
        <v>1</v>
      </c>
      <c r="AD1401" s="1" t="s">
        <v>3016</v>
      </c>
      <c r="AE1401" s="1">
        <v>1</v>
      </c>
      <c r="AF1401" s="1">
        <v>30</v>
      </c>
      <c r="AG1401" s="1">
        <v>0</v>
      </c>
      <c r="AH1401" s="1" t="s">
        <v>1454</v>
      </c>
      <c r="AI1401" s="1" t="s">
        <v>1454</v>
      </c>
      <c r="AJ1401" s="1" t="s">
        <v>1454</v>
      </c>
      <c r="AK1401" s="1" t="s">
        <v>1454</v>
      </c>
      <c r="AL1401" s="1" t="s">
        <v>1454</v>
      </c>
      <c r="AM1401" s="1" t="s">
        <v>1454</v>
      </c>
      <c r="AN1401" s="1">
        <v>1</v>
      </c>
      <c r="AO1401" s="1">
        <v>1</v>
      </c>
      <c r="AP1401" s="1" t="s">
        <v>3086</v>
      </c>
      <c r="AQ1401" s="1" t="s">
        <v>1454</v>
      </c>
      <c r="AR1401" s="2">
        <v>1135853</v>
      </c>
      <c r="AS1401" s="1" t="s">
        <v>3018</v>
      </c>
      <c r="AT1401" s="1">
        <v>44420</v>
      </c>
      <c r="AU1401" s="1">
        <v>0</v>
      </c>
      <c r="AV1401" s="1">
        <v>0</v>
      </c>
      <c r="AW1401" s="1">
        <v>0</v>
      </c>
      <c r="AX1401" s="1" t="s">
        <v>1454</v>
      </c>
      <c r="AY1401" s="1">
        <v>890308665</v>
      </c>
      <c r="AZ1401" s="1" t="s">
        <v>3091</v>
      </c>
      <c r="BA1401" s="1">
        <v>0</v>
      </c>
    </row>
    <row r="1402" spans="1:53" x14ac:dyDescent="0.25">
      <c r="A1402" s="309">
        <f t="shared" si="21"/>
        <v>211665</v>
      </c>
      <c r="B1402" s="1" t="s">
        <v>2639</v>
      </c>
      <c r="C1402" s="1">
        <v>6404095</v>
      </c>
      <c r="D1402" s="1">
        <v>144105</v>
      </c>
      <c r="E1402" s="1">
        <v>4</v>
      </c>
      <c r="F1402" s="1">
        <v>6404095117586490</v>
      </c>
      <c r="G1402" s="304">
        <v>43635</v>
      </c>
      <c r="H1402" s="304">
        <v>44742</v>
      </c>
      <c r="I1402" s="1">
        <v>0</v>
      </c>
      <c r="J1402" s="1">
        <v>1</v>
      </c>
      <c r="K1402" s="1">
        <v>25</v>
      </c>
      <c r="L1402" s="1">
        <v>30</v>
      </c>
      <c r="M1402" s="1">
        <v>2</v>
      </c>
      <c r="N1402" s="305">
        <v>18</v>
      </c>
      <c r="O1402" s="305">
        <v>19562</v>
      </c>
      <c r="P1402" s="2">
        <v>2750000</v>
      </c>
      <c r="Q1402" s="2">
        <v>99817</v>
      </c>
      <c r="R1402" s="2">
        <v>1003875</v>
      </c>
      <c r="S1402" s="1">
        <v>0</v>
      </c>
      <c r="T1402" s="1">
        <v>0</v>
      </c>
      <c r="U1402" s="1">
        <v>0</v>
      </c>
      <c r="W1402" s="1">
        <v>0</v>
      </c>
      <c r="X1402" s="1">
        <v>0</v>
      </c>
      <c r="Y1402" s="1">
        <v>0</v>
      </c>
      <c r="AB1402" s="304">
        <v>44499</v>
      </c>
      <c r="AC1402" s="1">
        <v>1</v>
      </c>
      <c r="AD1402" s="1" t="s">
        <v>3016</v>
      </c>
      <c r="AE1402" s="1">
        <v>1</v>
      </c>
      <c r="AF1402" s="1">
        <v>30</v>
      </c>
      <c r="AG1402" s="1">
        <v>0</v>
      </c>
      <c r="AH1402" s="1" t="s">
        <v>1454</v>
      </c>
      <c r="AI1402" s="1" t="s">
        <v>1454</v>
      </c>
      <c r="AJ1402" s="1" t="s">
        <v>1454</v>
      </c>
      <c r="AK1402" s="1" t="s">
        <v>1454</v>
      </c>
      <c r="AL1402" s="1" t="s">
        <v>1454</v>
      </c>
      <c r="AM1402" s="1" t="s">
        <v>1454</v>
      </c>
      <c r="AN1402" s="1">
        <v>1</v>
      </c>
      <c r="AO1402" s="1">
        <v>1</v>
      </c>
      <c r="AP1402" s="1" t="s">
        <v>3086</v>
      </c>
      <c r="AQ1402" s="1" t="s">
        <v>1454</v>
      </c>
      <c r="AR1402" s="2">
        <v>792210</v>
      </c>
      <c r="AS1402" s="1" t="s">
        <v>3027</v>
      </c>
      <c r="AT1402" s="1">
        <v>43635</v>
      </c>
      <c r="AU1402" s="1">
        <v>0</v>
      </c>
      <c r="AV1402" s="1">
        <v>0</v>
      </c>
      <c r="AW1402" s="1">
        <v>0</v>
      </c>
      <c r="AX1402" s="1" t="s">
        <v>1454</v>
      </c>
      <c r="AY1402" s="1">
        <v>890308665</v>
      </c>
      <c r="AZ1402" s="1" t="s">
        <v>3091</v>
      </c>
      <c r="BA1402" s="1">
        <v>0</v>
      </c>
    </row>
    <row r="1403" spans="1:53" x14ac:dyDescent="0.25">
      <c r="A1403" s="309">
        <f t="shared" si="21"/>
        <v>3120913</v>
      </c>
      <c r="B1403" s="1" t="s">
        <v>2639</v>
      </c>
      <c r="C1403" s="1">
        <v>16453530</v>
      </c>
      <c r="D1403" s="1">
        <v>144105</v>
      </c>
      <c r="E1403" s="1">
        <v>4</v>
      </c>
      <c r="F1403" s="1">
        <v>1.64535301177883E+16</v>
      </c>
      <c r="G1403" s="304">
        <v>44075</v>
      </c>
      <c r="H1403" s="304">
        <v>46629</v>
      </c>
      <c r="I1403" s="1">
        <v>0</v>
      </c>
      <c r="J1403" s="1">
        <v>1</v>
      </c>
      <c r="K1403" s="1">
        <v>14</v>
      </c>
      <c r="L1403" s="1">
        <v>30</v>
      </c>
      <c r="M1403" s="1">
        <v>2</v>
      </c>
      <c r="N1403" s="305">
        <v>18</v>
      </c>
      <c r="O1403" s="305">
        <v>19562</v>
      </c>
      <c r="P1403" s="2">
        <v>5140000</v>
      </c>
      <c r="Q1403" s="2">
        <v>109847</v>
      </c>
      <c r="R1403" s="2">
        <v>4672202</v>
      </c>
      <c r="S1403" s="1">
        <v>0</v>
      </c>
      <c r="T1403" s="1">
        <v>0</v>
      </c>
      <c r="U1403" s="1">
        <v>0</v>
      </c>
      <c r="W1403" s="1">
        <v>0</v>
      </c>
      <c r="X1403" s="1">
        <v>0</v>
      </c>
      <c r="Y1403" s="1">
        <v>0</v>
      </c>
      <c r="AB1403" s="304">
        <v>44499</v>
      </c>
      <c r="AC1403" s="1">
        <v>1</v>
      </c>
      <c r="AD1403" s="1" t="s">
        <v>3016</v>
      </c>
      <c r="AE1403" s="1">
        <v>1</v>
      </c>
      <c r="AF1403" s="1">
        <v>30</v>
      </c>
      <c r="AG1403" s="1">
        <v>0</v>
      </c>
      <c r="AH1403" s="1" t="s">
        <v>1454</v>
      </c>
      <c r="AI1403" s="1" t="s">
        <v>1454</v>
      </c>
      <c r="AJ1403" s="1" t="s">
        <v>1454</v>
      </c>
      <c r="AK1403" s="1" t="s">
        <v>1454</v>
      </c>
      <c r="AL1403" s="1" t="s">
        <v>1454</v>
      </c>
      <c r="AM1403" s="1" t="s">
        <v>1454</v>
      </c>
      <c r="AN1403" s="1">
        <v>1</v>
      </c>
      <c r="AO1403" s="1">
        <v>1</v>
      </c>
      <c r="AP1403" s="1" t="s">
        <v>3086</v>
      </c>
      <c r="AQ1403" s="1" t="s">
        <v>1454</v>
      </c>
      <c r="AR1403" s="2">
        <v>1551289</v>
      </c>
      <c r="AS1403" s="1" t="s">
        <v>3026</v>
      </c>
      <c r="AT1403" s="1">
        <v>44075</v>
      </c>
      <c r="AU1403" s="1">
        <v>0</v>
      </c>
      <c r="AV1403" s="1">
        <v>0</v>
      </c>
      <c r="AW1403" s="1">
        <v>0</v>
      </c>
      <c r="AX1403" s="1" t="s">
        <v>1454</v>
      </c>
      <c r="AY1403" s="1">
        <v>890308665</v>
      </c>
      <c r="AZ1403" s="1" t="s">
        <v>3091</v>
      </c>
      <c r="BA1403" s="1">
        <v>0</v>
      </c>
    </row>
    <row r="1404" spans="1:53" x14ac:dyDescent="0.25">
      <c r="A1404" s="309">
        <f t="shared" si="21"/>
        <v>758002</v>
      </c>
      <c r="B1404" s="1" t="s">
        <v>2639</v>
      </c>
      <c r="C1404" s="1">
        <v>16453530</v>
      </c>
      <c r="D1404" s="1">
        <v>144105</v>
      </c>
      <c r="E1404" s="1">
        <v>4</v>
      </c>
      <c r="F1404" s="1">
        <v>1.64535301246889E+16</v>
      </c>
      <c r="G1404" s="304">
        <v>44245</v>
      </c>
      <c r="H1404" s="304">
        <v>44985</v>
      </c>
      <c r="I1404" s="1">
        <v>0</v>
      </c>
      <c r="J1404" s="1">
        <v>1</v>
      </c>
      <c r="K1404" s="1">
        <v>8</v>
      </c>
      <c r="L1404" s="1">
        <v>30</v>
      </c>
      <c r="M1404" s="1">
        <v>2</v>
      </c>
      <c r="N1404" s="305">
        <v>19.2</v>
      </c>
      <c r="O1404" s="305">
        <v>20983</v>
      </c>
      <c r="P1404" s="2">
        <v>1600000</v>
      </c>
      <c r="Q1404" s="2">
        <v>81277</v>
      </c>
      <c r="R1404" s="2">
        <v>1134776</v>
      </c>
      <c r="S1404" s="1">
        <v>0</v>
      </c>
      <c r="T1404" s="1">
        <v>0</v>
      </c>
      <c r="U1404" s="1">
        <v>0</v>
      </c>
      <c r="W1404" s="1">
        <v>0</v>
      </c>
      <c r="X1404" s="1">
        <v>0</v>
      </c>
      <c r="Y1404" s="1">
        <v>0</v>
      </c>
      <c r="AB1404" s="304">
        <v>44499</v>
      </c>
      <c r="AC1404" s="1">
        <v>1</v>
      </c>
      <c r="AD1404" s="1" t="s">
        <v>3016</v>
      </c>
      <c r="AE1404" s="1">
        <v>1</v>
      </c>
      <c r="AF1404" s="1">
        <v>30</v>
      </c>
      <c r="AG1404" s="1">
        <v>0</v>
      </c>
      <c r="AH1404" s="1" t="s">
        <v>1454</v>
      </c>
      <c r="AI1404" s="1" t="s">
        <v>1454</v>
      </c>
      <c r="AJ1404" s="1" t="s">
        <v>1454</v>
      </c>
      <c r="AK1404" s="1" t="s">
        <v>1454</v>
      </c>
      <c r="AL1404" s="1" t="s">
        <v>1454</v>
      </c>
      <c r="AM1404" s="1" t="s">
        <v>1454</v>
      </c>
      <c r="AN1404" s="1">
        <v>1</v>
      </c>
      <c r="AO1404" s="1">
        <v>1</v>
      </c>
      <c r="AP1404" s="1" t="s">
        <v>3086</v>
      </c>
      <c r="AQ1404" s="1" t="s">
        <v>1454</v>
      </c>
      <c r="AR1404" s="2">
        <v>376774</v>
      </c>
      <c r="AS1404" s="1" t="s">
        <v>3018</v>
      </c>
      <c r="AT1404" s="1">
        <v>44245</v>
      </c>
      <c r="AU1404" s="1">
        <v>0</v>
      </c>
      <c r="AV1404" s="1">
        <v>0</v>
      </c>
      <c r="AW1404" s="1">
        <v>0</v>
      </c>
      <c r="AX1404" s="1" t="s">
        <v>1454</v>
      </c>
      <c r="AY1404" s="1">
        <v>890308665</v>
      </c>
      <c r="AZ1404" s="1" t="s">
        <v>3091</v>
      </c>
      <c r="BA1404" s="1">
        <v>0</v>
      </c>
    </row>
    <row r="1405" spans="1:53" x14ac:dyDescent="0.25">
      <c r="A1405" s="309">
        <f t="shared" si="21"/>
        <v>0</v>
      </c>
      <c r="B1405" s="1" t="s">
        <v>2639</v>
      </c>
      <c r="C1405" s="1">
        <v>16773800</v>
      </c>
      <c r="D1405" s="1">
        <v>144105</v>
      </c>
      <c r="E1405" s="1">
        <v>4</v>
      </c>
      <c r="F1405" s="1">
        <v>1.67738002603875E+16</v>
      </c>
      <c r="G1405" s="304">
        <v>43844</v>
      </c>
      <c r="H1405" s="304">
        <v>44925</v>
      </c>
      <c r="I1405" s="1">
        <v>0</v>
      </c>
      <c r="J1405" s="1">
        <v>1</v>
      </c>
      <c r="K1405" s="1">
        <v>19</v>
      </c>
      <c r="L1405" s="1">
        <v>30</v>
      </c>
      <c r="M1405" s="1">
        <v>2</v>
      </c>
      <c r="N1405" s="305">
        <v>18.600000000000001</v>
      </c>
      <c r="O1405" s="305">
        <v>20271</v>
      </c>
      <c r="P1405" s="2">
        <v>2100000</v>
      </c>
      <c r="Q1405" s="2">
        <v>79429</v>
      </c>
      <c r="R1405" s="2">
        <v>1156914</v>
      </c>
      <c r="S1405" s="1">
        <v>0</v>
      </c>
      <c r="T1405" s="1">
        <v>0</v>
      </c>
      <c r="U1405" s="1">
        <v>0</v>
      </c>
      <c r="W1405" s="1">
        <v>0</v>
      </c>
      <c r="X1405" s="1">
        <v>0</v>
      </c>
      <c r="Y1405" s="1">
        <v>0</v>
      </c>
      <c r="AB1405" s="304">
        <v>44499</v>
      </c>
      <c r="AC1405" s="1">
        <v>1</v>
      </c>
      <c r="AD1405" s="1" t="s">
        <v>3016</v>
      </c>
      <c r="AE1405" s="1">
        <v>1</v>
      </c>
      <c r="AF1405" s="1">
        <v>30</v>
      </c>
      <c r="AG1405" s="1">
        <v>0</v>
      </c>
      <c r="AH1405" s="1" t="s">
        <v>1454</v>
      </c>
      <c r="AI1405" s="1" t="s">
        <v>1454</v>
      </c>
      <c r="AJ1405" s="1" t="s">
        <v>1454</v>
      </c>
      <c r="AK1405" s="1" t="s">
        <v>1454</v>
      </c>
      <c r="AL1405" s="1" t="s">
        <v>1454</v>
      </c>
      <c r="AM1405" s="1" t="s">
        <v>1454</v>
      </c>
      <c r="AN1405" s="1">
        <v>1</v>
      </c>
      <c r="AO1405" s="1">
        <v>1</v>
      </c>
      <c r="AP1405" s="1" t="s">
        <v>3086</v>
      </c>
      <c r="AQ1405" s="1" t="s">
        <v>1454</v>
      </c>
      <c r="AR1405" s="2">
        <v>1824997</v>
      </c>
      <c r="AS1405" s="1" t="s">
        <v>3040</v>
      </c>
      <c r="AT1405" s="1">
        <v>43844</v>
      </c>
      <c r="AU1405" s="1">
        <v>0</v>
      </c>
      <c r="AV1405" s="1">
        <v>0</v>
      </c>
      <c r="AW1405" s="1">
        <v>0</v>
      </c>
      <c r="AX1405" s="1" t="s">
        <v>1454</v>
      </c>
      <c r="AY1405" s="1" t="s">
        <v>1454</v>
      </c>
      <c r="AZ1405" s="1">
        <v>0</v>
      </c>
      <c r="BA1405" s="1">
        <v>0</v>
      </c>
    </row>
    <row r="1406" spans="1:53" x14ac:dyDescent="0.25">
      <c r="A1406" s="309">
        <f t="shared" si="21"/>
        <v>0</v>
      </c>
      <c r="B1406" s="1" t="s">
        <v>2639</v>
      </c>
      <c r="C1406" s="1">
        <v>1130608447</v>
      </c>
      <c r="D1406" s="1">
        <v>144105</v>
      </c>
      <c r="E1406" s="1">
        <v>4</v>
      </c>
      <c r="F1406" s="1">
        <v>1.13060844711718E+18</v>
      </c>
      <c r="G1406" s="304">
        <v>44167</v>
      </c>
      <c r="H1406" s="304">
        <v>45260</v>
      </c>
      <c r="I1406" s="1">
        <v>0</v>
      </c>
      <c r="J1406" s="1">
        <v>1</v>
      </c>
      <c r="K1406" s="1">
        <v>11</v>
      </c>
      <c r="L1406" s="1">
        <v>30</v>
      </c>
      <c r="M1406" s="1">
        <v>2</v>
      </c>
      <c r="N1406" s="305">
        <v>11.76</v>
      </c>
      <c r="O1406" s="305">
        <v>12415</v>
      </c>
      <c r="P1406" s="2">
        <v>3000000</v>
      </c>
      <c r="Q1406" s="2">
        <v>100160</v>
      </c>
      <c r="R1406" s="2">
        <v>2197665</v>
      </c>
      <c r="S1406" s="1">
        <v>0</v>
      </c>
      <c r="T1406" s="1">
        <v>0</v>
      </c>
      <c r="U1406" s="1">
        <v>0</v>
      </c>
      <c r="W1406" s="1">
        <v>0</v>
      </c>
      <c r="X1406" s="1">
        <v>0</v>
      </c>
      <c r="Y1406" s="1">
        <v>0</v>
      </c>
      <c r="AB1406" s="304">
        <v>44499</v>
      </c>
      <c r="AC1406" s="1">
        <v>1</v>
      </c>
      <c r="AD1406" s="1" t="s">
        <v>3016</v>
      </c>
      <c r="AE1406" s="1">
        <v>1</v>
      </c>
      <c r="AF1406" s="1">
        <v>30</v>
      </c>
      <c r="AG1406" s="1">
        <v>0</v>
      </c>
      <c r="AH1406" s="1" t="s">
        <v>1454</v>
      </c>
      <c r="AI1406" s="1" t="s">
        <v>1454</v>
      </c>
      <c r="AJ1406" s="1" t="s">
        <v>1454</v>
      </c>
      <c r="AK1406" s="1" t="s">
        <v>1454</v>
      </c>
      <c r="AL1406" s="1" t="s">
        <v>1454</v>
      </c>
      <c r="AM1406" s="1" t="s">
        <v>1454</v>
      </c>
      <c r="AN1406" s="1">
        <v>1</v>
      </c>
      <c r="AO1406" s="1">
        <v>1</v>
      </c>
      <c r="AP1406" s="1" t="s">
        <v>3086</v>
      </c>
      <c r="AQ1406" s="1" t="s">
        <v>1454</v>
      </c>
      <c r="AR1406" s="2">
        <v>2353853</v>
      </c>
      <c r="AS1406" s="1" t="s">
        <v>3025</v>
      </c>
      <c r="AT1406" s="1">
        <v>44167</v>
      </c>
      <c r="AU1406" s="1">
        <v>0</v>
      </c>
      <c r="AV1406" s="1">
        <v>0</v>
      </c>
      <c r="AW1406" s="1">
        <v>0</v>
      </c>
      <c r="AX1406" s="1" t="s">
        <v>1454</v>
      </c>
      <c r="AY1406" s="1">
        <v>890308665</v>
      </c>
      <c r="AZ1406" s="1" t="s">
        <v>3091</v>
      </c>
      <c r="BA1406" s="1">
        <v>0</v>
      </c>
    </row>
    <row r="1407" spans="1:53" x14ac:dyDescent="0.25">
      <c r="A1407" s="309">
        <f t="shared" si="21"/>
        <v>3219285</v>
      </c>
      <c r="B1407" s="1" t="s">
        <v>2639</v>
      </c>
      <c r="C1407" s="1">
        <v>1010132288</v>
      </c>
      <c r="D1407" s="1">
        <v>144105</v>
      </c>
      <c r="E1407" s="1">
        <v>4</v>
      </c>
      <c r="F1407" s="1">
        <v>1.01013228812038E+18</v>
      </c>
      <c r="G1407" s="304">
        <v>44077</v>
      </c>
      <c r="H1407" s="304">
        <v>45168</v>
      </c>
      <c r="I1407" s="1">
        <v>0</v>
      </c>
      <c r="J1407" s="1">
        <v>1</v>
      </c>
      <c r="K1407" s="1">
        <v>14</v>
      </c>
      <c r="L1407" s="1">
        <v>30</v>
      </c>
      <c r="M1407" s="1">
        <v>2</v>
      </c>
      <c r="N1407" s="305">
        <v>18</v>
      </c>
      <c r="O1407" s="305">
        <v>19562</v>
      </c>
      <c r="P1407" s="2">
        <v>6000000</v>
      </c>
      <c r="Q1407" s="2">
        <v>218725</v>
      </c>
      <c r="R1407" s="2">
        <v>4051037</v>
      </c>
      <c r="S1407" s="1">
        <v>0</v>
      </c>
      <c r="T1407" s="1">
        <v>0</v>
      </c>
      <c r="U1407" s="1">
        <v>0</v>
      </c>
      <c r="W1407" s="1">
        <v>0</v>
      </c>
      <c r="X1407" s="1">
        <v>0</v>
      </c>
      <c r="Y1407" s="1">
        <v>0</v>
      </c>
      <c r="AB1407" s="304">
        <v>44499</v>
      </c>
      <c r="AC1407" s="1">
        <v>1</v>
      </c>
      <c r="AD1407" s="1" t="s">
        <v>3016</v>
      </c>
      <c r="AE1407" s="1">
        <v>1</v>
      </c>
      <c r="AF1407" s="1">
        <v>30</v>
      </c>
      <c r="AG1407" s="1">
        <v>0</v>
      </c>
      <c r="AH1407" s="1" t="s">
        <v>1454</v>
      </c>
      <c r="AI1407" s="1" t="s">
        <v>1454</v>
      </c>
      <c r="AJ1407" s="1" t="s">
        <v>1454</v>
      </c>
      <c r="AK1407" s="1" t="s">
        <v>1454</v>
      </c>
      <c r="AL1407" s="1" t="s">
        <v>1454</v>
      </c>
      <c r="AM1407" s="1" t="s">
        <v>1454</v>
      </c>
      <c r="AN1407" s="1">
        <v>1</v>
      </c>
      <c r="AO1407" s="1">
        <v>1</v>
      </c>
      <c r="AP1407" s="1" t="s">
        <v>3086</v>
      </c>
      <c r="AQ1407" s="1" t="s">
        <v>1454</v>
      </c>
      <c r="AR1407" s="2">
        <v>831752</v>
      </c>
      <c r="AS1407" s="1" t="s">
        <v>3021</v>
      </c>
      <c r="AT1407" s="1">
        <v>44077</v>
      </c>
      <c r="AU1407" s="1">
        <v>0</v>
      </c>
      <c r="AV1407" s="1">
        <v>0</v>
      </c>
      <c r="AW1407" s="1">
        <v>0</v>
      </c>
      <c r="AX1407" s="1" t="s">
        <v>1454</v>
      </c>
      <c r="AY1407" s="1">
        <v>900771349</v>
      </c>
      <c r="AZ1407" s="1" t="s">
        <v>3041</v>
      </c>
      <c r="BA1407" s="1">
        <v>0</v>
      </c>
    </row>
    <row r="1408" spans="1:53" x14ac:dyDescent="0.25">
      <c r="A1408" s="309">
        <f t="shared" si="21"/>
        <v>2407295</v>
      </c>
      <c r="B1408" s="1" t="s">
        <v>2639</v>
      </c>
      <c r="C1408" s="1">
        <v>1010132288</v>
      </c>
      <c r="D1408" s="1">
        <v>144105</v>
      </c>
      <c r="E1408" s="1">
        <v>4</v>
      </c>
      <c r="F1408" s="1">
        <v>1.01013228812038E+18</v>
      </c>
      <c r="G1408" s="304">
        <v>44193</v>
      </c>
      <c r="H1408" s="304">
        <v>46386</v>
      </c>
      <c r="I1408" s="1">
        <v>0</v>
      </c>
      <c r="J1408" s="1">
        <v>1</v>
      </c>
      <c r="K1408" s="1">
        <v>10</v>
      </c>
      <c r="L1408" s="1">
        <v>30</v>
      </c>
      <c r="M1408" s="1">
        <v>2</v>
      </c>
      <c r="N1408" s="305">
        <v>18</v>
      </c>
      <c r="O1408" s="305">
        <v>19562</v>
      </c>
      <c r="P1408" s="2">
        <v>3300000</v>
      </c>
      <c r="Q1408" s="2">
        <v>76389</v>
      </c>
      <c r="R1408" s="2">
        <v>3029257</v>
      </c>
      <c r="S1408" s="1">
        <v>0</v>
      </c>
      <c r="T1408" s="1">
        <v>0</v>
      </c>
      <c r="U1408" s="1">
        <v>0</v>
      </c>
      <c r="W1408" s="1">
        <v>0</v>
      </c>
      <c r="X1408" s="1">
        <v>0</v>
      </c>
      <c r="Y1408" s="1">
        <v>0</v>
      </c>
      <c r="AB1408" s="304">
        <v>44499</v>
      </c>
      <c r="AC1408" s="1">
        <v>1</v>
      </c>
      <c r="AD1408" s="1" t="s">
        <v>3016</v>
      </c>
      <c r="AE1408" s="1">
        <v>1</v>
      </c>
      <c r="AF1408" s="1">
        <v>30</v>
      </c>
      <c r="AG1408" s="1">
        <v>0</v>
      </c>
      <c r="AH1408" s="1" t="s">
        <v>1454</v>
      </c>
      <c r="AI1408" s="1" t="s">
        <v>1454</v>
      </c>
      <c r="AJ1408" s="1" t="s">
        <v>1454</v>
      </c>
      <c r="AK1408" s="1" t="s">
        <v>1454</v>
      </c>
      <c r="AL1408" s="1" t="s">
        <v>1454</v>
      </c>
      <c r="AM1408" s="1" t="s">
        <v>1454</v>
      </c>
      <c r="AN1408" s="1">
        <v>1</v>
      </c>
      <c r="AO1408" s="1">
        <v>1</v>
      </c>
      <c r="AP1408" s="1" t="s">
        <v>3086</v>
      </c>
      <c r="AQ1408" s="1" t="s">
        <v>1454</v>
      </c>
      <c r="AR1408" s="2">
        <v>621962</v>
      </c>
      <c r="AS1408" s="1" t="s">
        <v>3021</v>
      </c>
      <c r="AT1408" s="1">
        <v>44193</v>
      </c>
      <c r="AU1408" s="1">
        <v>0</v>
      </c>
      <c r="AV1408" s="1">
        <v>0</v>
      </c>
      <c r="AW1408" s="1">
        <v>0</v>
      </c>
      <c r="AX1408" s="1" t="s">
        <v>1454</v>
      </c>
      <c r="AY1408" s="1">
        <v>900771349</v>
      </c>
      <c r="AZ1408" s="1" t="s">
        <v>3041</v>
      </c>
      <c r="BA1408" s="1">
        <v>0</v>
      </c>
    </row>
    <row r="1409" spans="1:53" x14ac:dyDescent="0.25">
      <c r="A1409" s="309">
        <f t="shared" si="21"/>
        <v>3316915</v>
      </c>
      <c r="B1409" s="1" t="s">
        <v>2639</v>
      </c>
      <c r="C1409" s="1">
        <v>29119091</v>
      </c>
      <c r="D1409" s="1">
        <v>144105</v>
      </c>
      <c r="E1409" s="1">
        <v>4</v>
      </c>
      <c r="F1409" s="1">
        <v>2.91190912103885E+16</v>
      </c>
      <c r="G1409" s="304">
        <v>44132</v>
      </c>
      <c r="H1409" s="304">
        <v>45229</v>
      </c>
      <c r="I1409" s="1">
        <v>0</v>
      </c>
      <c r="J1409" s="1">
        <v>1</v>
      </c>
      <c r="K1409" s="1">
        <v>12</v>
      </c>
      <c r="L1409" s="1">
        <v>30</v>
      </c>
      <c r="M1409" s="1">
        <v>2</v>
      </c>
      <c r="N1409" s="305">
        <v>18</v>
      </c>
      <c r="O1409" s="305">
        <v>19562</v>
      </c>
      <c r="P1409" s="2">
        <v>5600000</v>
      </c>
      <c r="Q1409" s="2">
        <v>210980</v>
      </c>
      <c r="R1409" s="2">
        <v>4105826</v>
      </c>
      <c r="S1409" s="1">
        <v>0</v>
      </c>
      <c r="T1409" s="1">
        <v>0</v>
      </c>
      <c r="U1409" s="1">
        <v>0</v>
      </c>
      <c r="W1409" s="1">
        <v>0</v>
      </c>
      <c r="X1409" s="1">
        <v>0</v>
      </c>
      <c r="Y1409" s="1">
        <v>0</v>
      </c>
      <c r="AB1409" s="304">
        <v>44499</v>
      </c>
      <c r="AC1409" s="1">
        <v>1</v>
      </c>
      <c r="AD1409" s="1" t="s">
        <v>3016</v>
      </c>
      <c r="AE1409" s="1">
        <v>1</v>
      </c>
      <c r="AF1409" s="1">
        <v>30</v>
      </c>
      <c r="AG1409" s="1">
        <v>0</v>
      </c>
      <c r="AH1409" s="1" t="s">
        <v>1454</v>
      </c>
      <c r="AI1409" s="1" t="s">
        <v>1454</v>
      </c>
      <c r="AJ1409" s="1" t="s">
        <v>1454</v>
      </c>
      <c r="AK1409" s="1" t="s">
        <v>1454</v>
      </c>
      <c r="AL1409" s="1" t="s">
        <v>1454</v>
      </c>
      <c r="AM1409" s="1" t="s">
        <v>1454</v>
      </c>
      <c r="AN1409" s="1">
        <v>1</v>
      </c>
      <c r="AO1409" s="1">
        <v>1</v>
      </c>
      <c r="AP1409" s="1" t="s">
        <v>3086</v>
      </c>
      <c r="AQ1409" s="1" t="s">
        <v>1454</v>
      </c>
      <c r="AR1409" s="2">
        <v>788911</v>
      </c>
      <c r="AS1409" s="1" t="s">
        <v>3023</v>
      </c>
      <c r="AT1409" s="1">
        <v>44132</v>
      </c>
      <c r="AU1409" s="1">
        <v>0</v>
      </c>
      <c r="AV1409" s="1">
        <v>0</v>
      </c>
      <c r="AW1409" s="1">
        <v>0</v>
      </c>
      <c r="AX1409" s="1" t="s">
        <v>1454</v>
      </c>
      <c r="AY1409" s="1">
        <v>900771349</v>
      </c>
      <c r="AZ1409" s="1" t="s">
        <v>3041</v>
      </c>
      <c r="BA1409" s="1">
        <v>0</v>
      </c>
    </row>
    <row r="1410" spans="1:53" x14ac:dyDescent="0.25">
      <c r="A1410" s="309">
        <f t="shared" ref="A1410:A1473" si="22">IF(+R1410&gt;AR1410,R1410-AR1410,0)</f>
        <v>2795115</v>
      </c>
      <c r="B1410" s="1" t="s">
        <v>2639</v>
      </c>
      <c r="C1410" s="1">
        <v>29119091</v>
      </c>
      <c r="D1410" s="1">
        <v>144105</v>
      </c>
      <c r="E1410" s="1">
        <v>4</v>
      </c>
      <c r="F1410" s="1">
        <v>2.9119091120389E+16</v>
      </c>
      <c r="G1410" s="304">
        <v>44307</v>
      </c>
      <c r="H1410" s="304">
        <v>45412</v>
      </c>
      <c r="I1410" s="1">
        <v>0</v>
      </c>
      <c r="J1410" s="1">
        <v>1</v>
      </c>
      <c r="K1410" s="1">
        <v>6</v>
      </c>
      <c r="L1410" s="1">
        <v>30</v>
      </c>
      <c r="M1410" s="1">
        <v>2</v>
      </c>
      <c r="N1410" s="305">
        <v>15.6</v>
      </c>
      <c r="O1410" s="305">
        <v>16765</v>
      </c>
      <c r="P1410" s="2">
        <v>4000000</v>
      </c>
      <c r="Q1410" s="2">
        <v>141023</v>
      </c>
      <c r="R1410" s="2">
        <v>3459918</v>
      </c>
      <c r="S1410" s="1">
        <v>0</v>
      </c>
      <c r="T1410" s="1">
        <v>0</v>
      </c>
      <c r="U1410" s="1">
        <v>0</v>
      </c>
      <c r="W1410" s="1">
        <v>0</v>
      </c>
      <c r="X1410" s="1">
        <v>0</v>
      </c>
      <c r="Y1410" s="1">
        <v>0</v>
      </c>
      <c r="AB1410" s="304">
        <v>44499</v>
      </c>
      <c r="AC1410" s="1">
        <v>1</v>
      </c>
      <c r="AD1410" s="1" t="s">
        <v>3016</v>
      </c>
      <c r="AE1410" s="1">
        <v>1</v>
      </c>
      <c r="AF1410" s="1">
        <v>30</v>
      </c>
      <c r="AG1410" s="1">
        <v>0</v>
      </c>
      <c r="AH1410" s="1" t="s">
        <v>1454</v>
      </c>
      <c r="AI1410" s="1" t="s">
        <v>1454</v>
      </c>
      <c r="AJ1410" s="1" t="s">
        <v>1454</v>
      </c>
      <c r="AK1410" s="1" t="s">
        <v>1454</v>
      </c>
      <c r="AL1410" s="1" t="s">
        <v>1454</v>
      </c>
      <c r="AM1410" s="1" t="s">
        <v>1454</v>
      </c>
      <c r="AN1410" s="1">
        <v>1</v>
      </c>
      <c r="AO1410" s="1">
        <v>1</v>
      </c>
      <c r="AP1410" s="1" t="s">
        <v>3086</v>
      </c>
      <c r="AQ1410" s="1" t="s">
        <v>1454</v>
      </c>
      <c r="AR1410" s="2">
        <v>664803</v>
      </c>
      <c r="AS1410" s="1" t="s">
        <v>3021</v>
      </c>
      <c r="AT1410" s="1">
        <v>44307</v>
      </c>
      <c r="AU1410" s="1">
        <v>0</v>
      </c>
      <c r="AV1410" s="1">
        <v>0</v>
      </c>
      <c r="AW1410" s="1">
        <v>0</v>
      </c>
      <c r="AX1410" s="1" t="s">
        <v>1454</v>
      </c>
      <c r="AY1410" s="1">
        <v>900771349</v>
      </c>
      <c r="AZ1410" s="1" t="s">
        <v>3041</v>
      </c>
      <c r="BA1410" s="1">
        <v>0</v>
      </c>
    </row>
    <row r="1411" spans="1:53" x14ac:dyDescent="0.25">
      <c r="A1411" s="309">
        <f t="shared" si="22"/>
        <v>2357942</v>
      </c>
      <c r="B1411" s="1" t="s">
        <v>2639</v>
      </c>
      <c r="C1411" s="1">
        <v>66819367</v>
      </c>
      <c r="D1411" s="1">
        <v>144105</v>
      </c>
      <c r="E1411" s="1">
        <v>4</v>
      </c>
      <c r="F1411" s="1">
        <v>6.68193671203888E+16</v>
      </c>
      <c r="G1411" s="304">
        <v>44218</v>
      </c>
      <c r="H1411" s="304">
        <v>46418</v>
      </c>
      <c r="I1411" s="1">
        <v>0</v>
      </c>
      <c r="J1411" s="1">
        <v>1</v>
      </c>
      <c r="K1411" s="1">
        <v>9</v>
      </c>
      <c r="L1411" s="1">
        <v>30</v>
      </c>
      <c r="M1411" s="1">
        <v>2</v>
      </c>
      <c r="N1411" s="305">
        <v>18</v>
      </c>
      <c r="O1411" s="305">
        <v>19562</v>
      </c>
      <c r="P1411" s="2">
        <v>3000000</v>
      </c>
      <c r="Q1411" s="2">
        <v>69445</v>
      </c>
      <c r="R1411" s="2">
        <v>2780218</v>
      </c>
      <c r="S1411" s="1">
        <v>0</v>
      </c>
      <c r="T1411" s="1">
        <v>0</v>
      </c>
      <c r="U1411" s="1">
        <v>0</v>
      </c>
      <c r="W1411" s="1">
        <v>0</v>
      </c>
      <c r="X1411" s="1">
        <v>0</v>
      </c>
      <c r="Y1411" s="1">
        <v>0</v>
      </c>
      <c r="AB1411" s="304">
        <v>44499</v>
      </c>
      <c r="AC1411" s="1">
        <v>1</v>
      </c>
      <c r="AD1411" s="1" t="s">
        <v>3016</v>
      </c>
      <c r="AE1411" s="1">
        <v>1</v>
      </c>
      <c r="AF1411" s="1">
        <v>30</v>
      </c>
      <c r="AG1411" s="1">
        <v>0</v>
      </c>
      <c r="AH1411" s="1" t="s">
        <v>1454</v>
      </c>
      <c r="AI1411" s="1" t="s">
        <v>1454</v>
      </c>
      <c r="AJ1411" s="1" t="s">
        <v>1454</v>
      </c>
      <c r="AK1411" s="1" t="s">
        <v>1454</v>
      </c>
      <c r="AL1411" s="1" t="s">
        <v>1454</v>
      </c>
      <c r="AM1411" s="1" t="s">
        <v>1454</v>
      </c>
      <c r="AN1411" s="1">
        <v>1</v>
      </c>
      <c r="AO1411" s="1">
        <v>1</v>
      </c>
      <c r="AP1411" s="1" t="s">
        <v>3086</v>
      </c>
      <c r="AQ1411" s="1" t="s">
        <v>1454</v>
      </c>
      <c r="AR1411" s="2">
        <v>422276</v>
      </c>
      <c r="AS1411" s="1" t="s">
        <v>3021</v>
      </c>
      <c r="AT1411" s="1">
        <v>44218</v>
      </c>
      <c r="AU1411" s="1">
        <v>0</v>
      </c>
      <c r="AV1411" s="1">
        <v>0</v>
      </c>
      <c r="AW1411" s="1">
        <v>0</v>
      </c>
      <c r="AX1411" s="1" t="s">
        <v>1454</v>
      </c>
      <c r="AY1411" s="1">
        <v>900771349</v>
      </c>
      <c r="AZ1411" s="1" t="s">
        <v>3041</v>
      </c>
      <c r="BA1411" s="1">
        <v>0</v>
      </c>
    </row>
    <row r="1412" spans="1:53" x14ac:dyDescent="0.25">
      <c r="A1412" s="309">
        <f t="shared" si="22"/>
        <v>732844</v>
      </c>
      <c r="B1412" s="1" t="s">
        <v>2639</v>
      </c>
      <c r="C1412" s="1">
        <v>66819367</v>
      </c>
      <c r="D1412" s="1">
        <v>144105</v>
      </c>
      <c r="E1412" s="1">
        <v>4</v>
      </c>
      <c r="F1412" s="1">
        <v>6.6819367124689E+16</v>
      </c>
      <c r="G1412" s="304">
        <v>44313</v>
      </c>
      <c r="H1412" s="304">
        <v>45046</v>
      </c>
      <c r="I1412" s="1">
        <v>0</v>
      </c>
      <c r="J1412" s="1">
        <v>1</v>
      </c>
      <c r="K1412" s="1">
        <v>6</v>
      </c>
      <c r="L1412" s="1">
        <v>30</v>
      </c>
      <c r="M1412" s="1">
        <v>2</v>
      </c>
      <c r="N1412" s="305">
        <v>19.2</v>
      </c>
      <c r="O1412" s="305">
        <v>20983</v>
      </c>
      <c r="P1412" s="2">
        <v>1100000</v>
      </c>
      <c r="Q1412" s="2">
        <v>55878</v>
      </c>
      <c r="R1412" s="2">
        <v>864086</v>
      </c>
      <c r="S1412" s="1">
        <v>0</v>
      </c>
      <c r="T1412" s="1">
        <v>0</v>
      </c>
      <c r="U1412" s="1">
        <v>0</v>
      </c>
      <c r="W1412" s="1">
        <v>0</v>
      </c>
      <c r="X1412" s="1">
        <v>0</v>
      </c>
      <c r="Y1412" s="1">
        <v>0</v>
      </c>
      <c r="AB1412" s="304">
        <v>44499</v>
      </c>
      <c r="AC1412" s="1">
        <v>1</v>
      </c>
      <c r="AD1412" s="1" t="s">
        <v>3016</v>
      </c>
      <c r="AE1412" s="1">
        <v>1</v>
      </c>
      <c r="AF1412" s="1">
        <v>30</v>
      </c>
      <c r="AG1412" s="1">
        <v>0</v>
      </c>
      <c r="AH1412" s="1" t="s">
        <v>1454</v>
      </c>
      <c r="AI1412" s="1" t="s">
        <v>1454</v>
      </c>
      <c r="AJ1412" s="1" t="s">
        <v>1454</v>
      </c>
      <c r="AK1412" s="1" t="s">
        <v>1454</v>
      </c>
      <c r="AL1412" s="1" t="s">
        <v>1454</v>
      </c>
      <c r="AM1412" s="1" t="s">
        <v>1454</v>
      </c>
      <c r="AN1412" s="1">
        <v>1</v>
      </c>
      <c r="AO1412" s="1">
        <v>1</v>
      </c>
      <c r="AP1412" s="1" t="s">
        <v>3086</v>
      </c>
      <c r="AQ1412" s="1" t="s">
        <v>1454</v>
      </c>
      <c r="AR1412" s="2">
        <v>131242</v>
      </c>
      <c r="AS1412" s="1" t="s">
        <v>3018</v>
      </c>
      <c r="AT1412" s="1">
        <v>44313</v>
      </c>
      <c r="AU1412" s="1">
        <v>0</v>
      </c>
      <c r="AV1412" s="1">
        <v>0</v>
      </c>
      <c r="AW1412" s="1">
        <v>0</v>
      </c>
      <c r="AX1412" s="1" t="s">
        <v>1454</v>
      </c>
      <c r="AY1412" s="1">
        <v>900771349</v>
      </c>
      <c r="AZ1412" s="1" t="s">
        <v>3041</v>
      </c>
      <c r="BA1412" s="1">
        <v>0</v>
      </c>
    </row>
    <row r="1413" spans="1:53" x14ac:dyDescent="0.25">
      <c r="A1413" s="309">
        <f t="shared" si="22"/>
        <v>4713360</v>
      </c>
      <c r="B1413" s="1" t="s">
        <v>2639</v>
      </c>
      <c r="C1413" s="1">
        <v>66819367</v>
      </c>
      <c r="D1413" s="1">
        <v>144105</v>
      </c>
      <c r="E1413" s="1">
        <v>4</v>
      </c>
      <c r="F1413" s="1">
        <v>6.6819367120387904E+16</v>
      </c>
      <c r="G1413" s="304">
        <v>43938</v>
      </c>
      <c r="H1413" s="304">
        <v>45746</v>
      </c>
      <c r="I1413" s="1">
        <v>0</v>
      </c>
      <c r="J1413" s="1">
        <v>1</v>
      </c>
      <c r="K1413" s="1">
        <v>21</v>
      </c>
      <c r="L1413" s="1">
        <v>30</v>
      </c>
      <c r="M1413" s="1">
        <v>2</v>
      </c>
      <c r="N1413" s="305">
        <v>18</v>
      </c>
      <c r="O1413" s="305">
        <v>19562</v>
      </c>
      <c r="P1413" s="2">
        <v>7500000</v>
      </c>
      <c r="Q1413" s="2">
        <v>191628</v>
      </c>
      <c r="R1413" s="2">
        <v>5557459</v>
      </c>
      <c r="S1413" s="1">
        <v>0</v>
      </c>
      <c r="T1413" s="1">
        <v>0</v>
      </c>
      <c r="U1413" s="1">
        <v>0</v>
      </c>
      <c r="W1413" s="1">
        <v>0</v>
      </c>
      <c r="X1413" s="1">
        <v>0</v>
      </c>
      <c r="Y1413" s="1">
        <v>0</v>
      </c>
      <c r="AB1413" s="304">
        <v>44499</v>
      </c>
      <c r="AC1413" s="1">
        <v>1</v>
      </c>
      <c r="AD1413" s="1" t="s">
        <v>3016</v>
      </c>
      <c r="AE1413" s="1">
        <v>1</v>
      </c>
      <c r="AF1413" s="1">
        <v>30</v>
      </c>
      <c r="AG1413" s="1">
        <v>0</v>
      </c>
      <c r="AH1413" s="1" t="s">
        <v>1454</v>
      </c>
      <c r="AI1413" s="1" t="s">
        <v>1454</v>
      </c>
      <c r="AJ1413" s="1" t="s">
        <v>1454</v>
      </c>
      <c r="AK1413" s="1" t="s">
        <v>1454</v>
      </c>
      <c r="AL1413" s="1" t="s">
        <v>1454</v>
      </c>
      <c r="AM1413" s="1" t="s">
        <v>1454</v>
      </c>
      <c r="AN1413" s="1">
        <v>1</v>
      </c>
      <c r="AO1413" s="1">
        <v>1</v>
      </c>
      <c r="AP1413" s="1" t="s">
        <v>3086</v>
      </c>
      <c r="AQ1413" s="1" t="s">
        <v>1454</v>
      </c>
      <c r="AR1413" s="2">
        <v>844099</v>
      </c>
      <c r="AS1413" s="1" t="s">
        <v>3021</v>
      </c>
      <c r="AT1413" s="1">
        <v>43938</v>
      </c>
      <c r="AU1413" s="1">
        <v>0</v>
      </c>
      <c r="AV1413" s="1">
        <v>0</v>
      </c>
      <c r="AW1413" s="1">
        <v>0</v>
      </c>
      <c r="AX1413" s="1" t="s">
        <v>1454</v>
      </c>
      <c r="AY1413" s="1">
        <v>900771349</v>
      </c>
      <c r="AZ1413" s="1" t="s">
        <v>3041</v>
      </c>
      <c r="BA1413" s="1">
        <v>0</v>
      </c>
    </row>
    <row r="1414" spans="1:53" x14ac:dyDescent="0.25">
      <c r="A1414" s="309">
        <f t="shared" si="22"/>
        <v>3037067</v>
      </c>
      <c r="B1414" s="1" t="s">
        <v>2639</v>
      </c>
      <c r="C1414" s="1">
        <v>1143877137</v>
      </c>
      <c r="D1414" s="1">
        <v>144105</v>
      </c>
      <c r="E1414" s="1">
        <v>4</v>
      </c>
      <c r="F1414" s="1">
        <v>1.14387713712038E+18</v>
      </c>
      <c r="G1414" s="304">
        <v>44127</v>
      </c>
      <c r="H1414" s="304">
        <v>45960</v>
      </c>
      <c r="I1414" s="1">
        <v>0</v>
      </c>
      <c r="J1414" s="1">
        <v>1</v>
      </c>
      <c r="K1414" s="1">
        <v>12</v>
      </c>
      <c r="L1414" s="1">
        <v>30</v>
      </c>
      <c r="M1414" s="1">
        <v>2</v>
      </c>
      <c r="N1414" s="305">
        <v>18</v>
      </c>
      <c r="O1414" s="305">
        <v>19562</v>
      </c>
      <c r="P1414" s="2">
        <v>5000000</v>
      </c>
      <c r="Q1414" s="2">
        <v>128605</v>
      </c>
      <c r="R1414" s="2">
        <v>4331660</v>
      </c>
      <c r="S1414" s="1">
        <v>0</v>
      </c>
      <c r="T1414" s="1">
        <v>0</v>
      </c>
      <c r="U1414" s="1">
        <v>0</v>
      </c>
      <c r="W1414" s="1">
        <v>0</v>
      </c>
      <c r="X1414" s="1">
        <v>0</v>
      </c>
      <c r="Y1414" s="1">
        <v>0</v>
      </c>
      <c r="AB1414" s="304">
        <v>44499</v>
      </c>
      <c r="AC1414" s="1">
        <v>1</v>
      </c>
      <c r="AD1414" s="1" t="s">
        <v>3016</v>
      </c>
      <c r="AE1414" s="1">
        <v>1</v>
      </c>
      <c r="AF1414" s="1">
        <v>30</v>
      </c>
      <c r="AG1414" s="1">
        <v>0</v>
      </c>
      <c r="AH1414" s="1" t="s">
        <v>1454</v>
      </c>
      <c r="AI1414" s="1" t="s">
        <v>1454</v>
      </c>
      <c r="AJ1414" s="1" t="s">
        <v>1454</v>
      </c>
      <c r="AK1414" s="1" t="s">
        <v>1454</v>
      </c>
      <c r="AL1414" s="1" t="s">
        <v>1454</v>
      </c>
      <c r="AM1414" s="1" t="s">
        <v>1454</v>
      </c>
      <c r="AN1414" s="1">
        <v>1</v>
      </c>
      <c r="AO1414" s="1">
        <v>1</v>
      </c>
      <c r="AP1414" s="1" t="s">
        <v>3086</v>
      </c>
      <c r="AQ1414" s="1" t="s">
        <v>1454</v>
      </c>
      <c r="AR1414" s="2">
        <v>1294593</v>
      </c>
      <c r="AS1414" s="1" t="s">
        <v>3021</v>
      </c>
      <c r="AT1414" s="1">
        <v>44127</v>
      </c>
      <c r="AU1414" s="1">
        <v>0</v>
      </c>
      <c r="AV1414" s="1">
        <v>0</v>
      </c>
      <c r="AW1414" s="1">
        <v>0</v>
      </c>
      <c r="AX1414" s="1" t="s">
        <v>1454</v>
      </c>
      <c r="AY1414" s="1">
        <v>900891513</v>
      </c>
      <c r="AZ1414" s="1" t="s">
        <v>3032</v>
      </c>
      <c r="BA1414" s="1">
        <v>0</v>
      </c>
    </row>
    <row r="1415" spans="1:53" x14ac:dyDescent="0.25">
      <c r="A1415" s="309">
        <f t="shared" si="22"/>
        <v>1448053</v>
      </c>
      <c r="B1415" s="1" t="s">
        <v>2639</v>
      </c>
      <c r="C1415" s="1">
        <v>1107063637</v>
      </c>
      <c r="D1415" s="1">
        <v>144105</v>
      </c>
      <c r="E1415" s="1">
        <v>4</v>
      </c>
      <c r="F1415" s="1">
        <v>1.10706363721038E+18</v>
      </c>
      <c r="G1415" s="304">
        <v>44370</v>
      </c>
      <c r="H1415" s="304">
        <v>45473</v>
      </c>
      <c r="I1415" s="1">
        <v>0</v>
      </c>
      <c r="J1415" s="1">
        <v>1</v>
      </c>
      <c r="K1415" s="1">
        <v>4</v>
      </c>
      <c r="L1415" s="1">
        <v>30</v>
      </c>
      <c r="M1415" s="1">
        <v>2</v>
      </c>
      <c r="N1415" s="305">
        <v>15.6</v>
      </c>
      <c r="O1415" s="305">
        <v>16765</v>
      </c>
      <c r="P1415" s="2">
        <v>3000000</v>
      </c>
      <c r="Q1415" s="2">
        <v>109362</v>
      </c>
      <c r="R1415" s="2">
        <v>2742646</v>
      </c>
      <c r="S1415" s="1">
        <v>0</v>
      </c>
      <c r="T1415" s="1">
        <v>0</v>
      </c>
      <c r="U1415" s="1">
        <v>0</v>
      </c>
      <c r="W1415" s="1">
        <v>0</v>
      </c>
      <c r="X1415" s="1">
        <v>0</v>
      </c>
      <c r="Y1415" s="1">
        <v>0</v>
      </c>
      <c r="AB1415" s="304">
        <v>44499</v>
      </c>
      <c r="AC1415" s="1">
        <v>1</v>
      </c>
      <c r="AD1415" s="1" t="s">
        <v>3016</v>
      </c>
      <c r="AE1415" s="1">
        <v>1</v>
      </c>
      <c r="AF1415" s="1">
        <v>30</v>
      </c>
      <c r="AG1415" s="1">
        <v>0</v>
      </c>
      <c r="AH1415" s="1" t="s">
        <v>1454</v>
      </c>
      <c r="AI1415" s="1" t="s">
        <v>1454</v>
      </c>
      <c r="AJ1415" s="1" t="s">
        <v>1454</v>
      </c>
      <c r="AK1415" s="1" t="s">
        <v>1454</v>
      </c>
      <c r="AL1415" s="1" t="s">
        <v>1454</v>
      </c>
      <c r="AM1415" s="1" t="s">
        <v>1454</v>
      </c>
      <c r="AN1415" s="1">
        <v>1</v>
      </c>
      <c r="AO1415" s="1">
        <v>1</v>
      </c>
      <c r="AP1415" s="1" t="s">
        <v>3086</v>
      </c>
      <c r="AQ1415" s="1" t="s">
        <v>1454</v>
      </c>
      <c r="AR1415" s="2">
        <v>1294593</v>
      </c>
      <c r="AS1415" s="1" t="s">
        <v>3023</v>
      </c>
      <c r="AT1415" s="1">
        <v>44370</v>
      </c>
      <c r="AU1415" s="1">
        <v>0</v>
      </c>
      <c r="AV1415" s="1">
        <v>0</v>
      </c>
      <c r="AW1415" s="1">
        <v>0</v>
      </c>
      <c r="AX1415" s="1" t="s">
        <v>1454</v>
      </c>
      <c r="AY1415" s="1">
        <v>900771349</v>
      </c>
      <c r="AZ1415" s="1" t="s">
        <v>3041</v>
      </c>
      <c r="BA1415" s="1">
        <v>0</v>
      </c>
    </row>
    <row r="1416" spans="1:53" x14ac:dyDescent="0.25">
      <c r="A1416" s="309">
        <f t="shared" si="22"/>
        <v>4647552</v>
      </c>
      <c r="B1416" s="1" t="s">
        <v>2639</v>
      </c>
      <c r="C1416" s="1">
        <v>94457877</v>
      </c>
      <c r="D1416" s="1">
        <v>144105</v>
      </c>
      <c r="E1416" s="1">
        <v>4</v>
      </c>
      <c r="F1416" s="1">
        <v>9.44578771246892E+16</v>
      </c>
      <c r="G1416" s="304">
        <v>44368</v>
      </c>
      <c r="H1416" s="304">
        <v>44742</v>
      </c>
      <c r="I1416" s="1">
        <v>0</v>
      </c>
      <c r="J1416" s="1">
        <v>1</v>
      </c>
      <c r="K1416" s="1">
        <v>4</v>
      </c>
      <c r="L1416" s="1">
        <v>30</v>
      </c>
      <c r="M1416" s="1">
        <v>2</v>
      </c>
      <c r="N1416" s="305">
        <v>19.2</v>
      </c>
      <c r="O1416" s="305">
        <v>20983</v>
      </c>
      <c r="P1416" s="2">
        <v>7900000</v>
      </c>
      <c r="Q1416" s="2">
        <v>731057</v>
      </c>
      <c r="R1416" s="2">
        <v>5437046</v>
      </c>
      <c r="S1416" s="1">
        <v>0</v>
      </c>
      <c r="T1416" s="1">
        <v>0</v>
      </c>
      <c r="U1416" s="1">
        <v>0</v>
      </c>
      <c r="W1416" s="1">
        <v>0</v>
      </c>
      <c r="X1416" s="1">
        <v>0</v>
      </c>
      <c r="Y1416" s="1">
        <v>0</v>
      </c>
      <c r="AB1416" s="304">
        <v>44499</v>
      </c>
      <c r="AC1416" s="1">
        <v>1</v>
      </c>
      <c r="AD1416" s="1" t="s">
        <v>3016</v>
      </c>
      <c r="AE1416" s="1">
        <v>1</v>
      </c>
      <c r="AF1416" s="1">
        <v>30</v>
      </c>
      <c r="AG1416" s="1">
        <v>0</v>
      </c>
      <c r="AH1416" s="1" t="s">
        <v>1454</v>
      </c>
      <c r="AI1416" s="1" t="s">
        <v>1454</v>
      </c>
      <c r="AJ1416" s="1" t="s">
        <v>1454</v>
      </c>
      <c r="AK1416" s="1" t="s">
        <v>1454</v>
      </c>
      <c r="AL1416" s="1" t="s">
        <v>1454</v>
      </c>
      <c r="AM1416" s="1" t="s">
        <v>1454</v>
      </c>
      <c r="AN1416" s="1">
        <v>1</v>
      </c>
      <c r="AO1416" s="1">
        <v>1</v>
      </c>
      <c r="AP1416" s="1" t="s">
        <v>3086</v>
      </c>
      <c r="AQ1416" s="1" t="s">
        <v>1454</v>
      </c>
      <c r="AR1416" s="2">
        <v>789494</v>
      </c>
      <c r="AS1416" s="1" t="s">
        <v>3018</v>
      </c>
      <c r="AT1416" s="1">
        <v>44368</v>
      </c>
      <c r="AU1416" s="1">
        <v>0</v>
      </c>
      <c r="AV1416" s="1">
        <v>0</v>
      </c>
      <c r="AW1416" s="1">
        <v>0</v>
      </c>
      <c r="AX1416" s="1" t="s">
        <v>1454</v>
      </c>
      <c r="AY1416" s="1">
        <v>900771349</v>
      </c>
      <c r="AZ1416" s="1" t="s">
        <v>3041</v>
      </c>
      <c r="BA1416" s="1">
        <v>0</v>
      </c>
    </row>
    <row r="1417" spans="1:53" x14ac:dyDescent="0.25">
      <c r="A1417" s="309">
        <f t="shared" si="22"/>
        <v>9483760</v>
      </c>
      <c r="B1417" s="1" t="s">
        <v>2639</v>
      </c>
      <c r="C1417" s="1">
        <v>94457877</v>
      </c>
      <c r="D1417" s="1">
        <v>144105</v>
      </c>
      <c r="E1417" s="1">
        <v>4</v>
      </c>
      <c r="F1417" s="1">
        <v>9.4457877267188704E+16</v>
      </c>
      <c r="G1417" s="304">
        <v>44182</v>
      </c>
      <c r="H1417" s="304">
        <v>45260</v>
      </c>
      <c r="I1417" s="1">
        <v>0</v>
      </c>
      <c r="J1417" s="1">
        <v>1</v>
      </c>
      <c r="K1417" s="1">
        <v>11</v>
      </c>
      <c r="L1417" s="1">
        <v>30</v>
      </c>
      <c r="M1417" s="1">
        <v>2</v>
      </c>
      <c r="N1417" s="305">
        <v>11.76</v>
      </c>
      <c r="O1417" s="305">
        <v>12415</v>
      </c>
      <c r="P1417" s="2">
        <v>15000000</v>
      </c>
      <c r="Q1417" s="2">
        <v>518219</v>
      </c>
      <c r="R1417" s="2">
        <v>11094794</v>
      </c>
      <c r="S1417" s="1">
        <v>0</v>
      </c>
      <c r="T1417" s="1">
        <v>0</v>
      </c>
      <c r="U1417" s="1">
        <v>0</v>
      </c>
      <c r="W1417" s="1">
        <v>0</v>
      </c>
      <c r="X1417" s="1">
        <v>0</v>
      </c>
      <c r="Y1417" s="1">
        <v>0</v>
      </c>
      <c r="AB1417" s="304">
        <v>44499</v>
      </c>
      <c r="AC1417" s="1">
        <v>1</v>
      </c>
      <c r="AD1417" s="1" t="s">
        <v>3016</v>
      </c>
      <c r="AE1417" s="1">
        <v>1</v>
      </c>
      <c r="AF1417" s="1">
        <v>30</v>
      </c>
      <c r="AG1417" s="1">
        <v>0</v>
      </c>
      <c r="AH1417" s="1" t="s">
        <v>1454</v>
      </c>
      <c r="AI1417" s="1" t="s">
        <v>1454</v>
      </c>
      <c r="AJ1417" s="1" t="s">
        <v>1454</v>
      </c>
      <c r="AK1417" s="1" t="s">
        <v>1454</v>
      </c>
      <c r="AL1417" s="1" t="s">
        <v>1454</v>
      </c>
      <c r="AM1417" s="1" t="s">
        <v>1454</v>
      </c>
      <c r="AN1417" s="1">
        <v>1</v>
      </c>
      <c r="AO1417" s="1">
        <v>1</v>
      </c>
      <c r="AP1417" s="1" t="s">
        <v>3086</v>
      </c>
      <c r="AQ1417" s="1" t="s">
        <v>1454</v>
      </c>
      <c r="AR1417" s="2">
        <v>1611034</v>
      </c>
      <c r="AS1417" s="1" t="s">
        <v>3039</v>
      </c>
      <c r="AT1417" s="1">
        <v>44182</v>
      </c>
      <c r="AU1417" s="1">
        <v>0</v>
      </c>
      <c r="AV1417" s="1">
        <v>0</v>
      </c>
      <c r="AW1417" s="1">
        <v>0</v>
      </c>
      <c r="AX1417" s="1" t="s">
        <v>1454</v>
      </c>
      <c r="AY1417" s="1">
        <v>900771349</v>
      </c>
      <c r="AZ1417" s="1" t="s">
        <v>3041</v>
      </c>
      <c r="BA1417" s="1">
        <v>0</v>
      </c>
    </row>
    <row r="1418" spans="1:53" x14ac:dyDescent="0.25">
      <c r="A1418" s="309">
        <f t="shared" si="22"/>
        <v>7634664</v>
      </c>
      <c r="B1418" s="1" t="s">
        <v>2639</v>
      </c>
      <c r="C1418" s="1">
        <v>94457877</v>
      </c>
      <c r="D1418" s="1">
        <v>144105</v>
      </c>
      <c r="E1418" s="1">
        <v>4</v>
      </c>
      <c r="F1418" s="1">
        <v>9.4457877117787904E+16</v>
      </c>
      <c r="G1418" s="304">
        <v>43938</v>
      </c>
      <c r="H1418" s="304">
        <v>46476</v>
      </c>
      <c r="I1418" s="1">
        <v>0</v>
      </c>
      <c r="J1418" s="1">
        <v>1</v>
      </c>
      <c r="K1418" s="1">
        <v>16</v>
      </c>
      <c r="L1418" s="1">
        <v>30</v>
      </c>
      <c r="M1418" s="1">
        <v>2</v>
      </c>
      <c r="N1418" s="305">
        <v>18</v>
      </c>
      <c r="O1418" s="305">
        <v>19562</v>
      </c>
      <c r="P1418" s="2">
        <v>10000000</v>
      </c>
      <c r="Q1418" s="2">
        <v>211870</v>
      </c>
      <c r="R1418" s="2">
        <v>8931587</v>
      </c>
      <c r="S1418" s="1">
        <v>0</v>
      </c>
      <c r="T1418" s="1">
        <v>0</v>
      </c>
      <c r="U1418" s="1">
        <v>0</v>
      </c>
      <c r="W1418" s="1">
        <v>0</v>
      </c>
      <c r="X1418" s="1">
        <v>0</v>
      </c>
      <c r="Y1418" s="1">
        <v>0</v>
      </c>
      <c r="AB1418" s="304">
        <v>44499</v>
      </c>
      <c r="AC1418" s="1">
        <v>1</v>
      </c>
      <c r="AD1418" s="1" t="s">
        <v>3016</v>
      </c>
      <c r="AE1418" s="1">
        <v>1</v>
      </c>
      <c r="AF1418" s="1">
        <v>30</v>
      </c>
      <c r="AG1418" s="1">
        <v>0</v>
      </c>
      <c r="AH1418" s="1" t="s">
        <v>1454</v>
      </c>
      <c r="AI1418" s="1" t="s">
        <v>1454</v>
      </c>
      <c r="AJ1418" s="1" t="s">
        <v>1454</v>
      </c>
      <c r="AK1418" s="1" t="s">
        <v>1454</v>
      </c>
      <c r="AL1418" s="1" t="s">
        <v>1454</v>
      </c>
      <c r="AM1418" s="1" t="s">
        <v>1454</v>
      </c>
      <c r="AN1418" s="1">
        <v>1</v>
      </c>
      <c r="AO1418" s="1">
        <v>1</v>
      </c>
      <c r="AP1418" s="1" t="s">
        <v>3086</v>
      </c>
      <c r="AQ1418" s="1" t="s">
        <v>1454</v>
      </c>
      <c r="AR1418" s="2">
        <v>1296923</v>
      </c>
      <c r="AS1418" s="1" t="s">
        <v>3026</v>
      </c>
      <c r="AT1418" s="1">
        <v>43938</v>
      </c>
      <c r="AU1418" s="1">
        <v>0</v>
      </c>
      <c r="AV1418" s="1">
        <v>0</v>
      </c>
      <c r="AW1418" s="1">
        <v>0</v>
      </c>
      <c r="AX1418" s="1" t="s">
        <v>1454</v>
      </c>
      <c r="AY1418" s="1">
        <v>900771349</v>
      </c>
      <c r="AZ1418" s="1" t="s">
        <v>3041</v>
      </c>
      <c r="BA1418" s="1">
        <v>0</v>
      </c>
    </row>
    <row r="1419" spans="1:53" x14ac:dyDescent="0.25">
      <c r="A1419" s="309">
        <f t="shared" si="22"/>
        <v>233306</v>
      </c>
      <c r="B1419" s="1" t="s">
        <v>2639</v>
      </c>
      <c r="C1419" s="1">
        <v>16734300</v>
      </c>
      <c r="D1419" s="1">
        <v>144225</v>
      </c>
      <c r="E1419" s="1">
        <v>4</v>
      </c>
      <c r="F1419" s="1">
        <v>1.6734300104986E+16</v>
      </c>
      <c r="G1419" s="304">
        <v>43951</v>
      </c>
      <c r="H1419" s="304">
        <v>44134</v>
      </c>
      <c r="I1419" s="1">
        <v>510</v>
      </c>
      <c r="J1419" s="1">
        <v>1</v>
      </c>
      <c r="K1419" s="1">
        <v>24</v>
      </c>
      <c r="L1419" s="1">
        <v>30</v>
      </c>
      <c r="M1419" s="1">
        <v>2</v>
      </c>
      <c r="N1419" s="305">
        <v>18</v>
      </c>
      <c r="O1419" s="305">
        <v>19562</v>
      </c>
      <c r="P1419" s="2">
        <v>56160</v>
      </c>
      <c r="Q1419" s="2">
        <v>9866</v>
      </c>
      <c r="R1419" s="2">
        <v>233306</v>
      </c>
      <c r="S1419" s="1">
        <v>2119</v>
      </c>
      <c r="T1419" s="1">
        <v>0</v>
      </c>
      <c r="U1419" s="1">
        <v>0</v>
      </c>
      <c r="W1419" s="1">
        <v>233306</v>
      </c>
      <c r="X1419" s="1">
        <v>2119</v>
      </c>
      <c r="Y1419" s="1">
        <v>25284</v>
      </c>
      <c r="AB1419" s="304">
        <v>44135</v>
      </c>
      <c r="AC1419" s="1">
        <v>1</v>
      </c>
      <c r="AD1419" s="1" t="s">
        <v>3016</v>
      </c>
      <c r="AE1419" s="1">
        <v>1</v>
      </c>
      <c r="AF1419" s="1">
        <v>30</v>
      </c>
      <c r="AG1419" s="1">
        <v>141279</v>
      </c>
      <c r="AH1419" s="1" t="s">
        <v>1454</v>
      </c>
      <c r="AI1419" s="1" t="s">
        <v>1454</v>
      </c>
      <c r="AJ1419" s="1" t="s">
        <v>1454</v>
      </c>
      <c r="AK1419" s="1" t="s">
        <v>1454</v>
      </c>
      <c r="AL1419" s="1" t="s">
        <v>1454</v>
      </c>
      <c r="AM1419" s="1" t="s">
        <v>1454</v>
      </c>
      <c r="AN1419" s="1">
        <v>1</v>
      </c>
      <c r="AO1419" s="1">
        <v>1</v>
      </c>
      <c r="AP1419" s="1" t="s">
        <v>3086</v>
      </c>
      <c r="AQ1419" s="1" t="s">
        <v>1454</v>
      </c>
      <c r="AR1419" s="2">
        <v>0</v>
      </c>
      <c r="AS1419" s="1" t="s">
        <v>3017</v>
      </c>
      <c r="AT1419" s="1">
        <v>43960</v>
      </c>
      <c r="AU1419" s="1">
        <v>0</v>
      </c>
      <c r="AV1419" s="1">
        <v>0</v>
      </c>
      <c r="AW1419" s="1">
        <v>0</v>
      </c>
      <c r="AX1419" s="1" t="s">
        <v>1454</v>
      </c>
      <c r="AY1419" s="1">
        <v>1</v>
      </c>
      <c r="AZ1419" s="1" t="s">
        <v>3089</v>
      </c>
      <c r="BA1419" s="1">
        <v>0</v>
      </c>
    </row>
    <row r="1420" spans="1:53" x14ac:dyDescent="0.25">
      <c r="A1420" s="309">
        <f t="shared" si="22"/>
        <v>1797210</v>
      </c>
      <c r="B1420" s="1" t="s">
        <v>2639</v>
      </c>
      <c r="C1420" s="1">
        <v>25619792</v>
      </c>
      <c r="D1420" s="1">
        <v>144205</v>
      </c>
      <c r="E1420" s="1">
        <v>4</v>
      </c>
      <c r="F1420" s="1">
        <v>2.56197921049871E+16</v>
      </c>
      <c r="G1420" s="304">
        <v>43951</v>
      </c>
      <c r="H1420" s="304">
        <v>45991</v>
      </c>
      <c r="I1420" s="1">
        <v>0</v>
      </c>
      <c r="J1420" s="1">
        <v>1</v>
      </c>
      <c r="K1420" s="1">
        <v>19</v>
      </c>
      <c r="L1420" s="1">
        <v>30</v>
      </c>
      <c r="M1420" s="1">
        <v>2</v>
      </c>
      <c r="N1420" s="305">
        <v>18</v>
      </c>
      <c r="O1420" s="305">
        <v>19562</v>
      </c>
      <c r="P1420" s="2">
        <v>2214441</v>
      </c>
      <c r="Q1420" s="2">
        <v>52979</v>
      </c>
      <c r="R1420" s="2">
        <v>1797210</v>
      </c>
      <c r="S1420" s="1">
        <v>26958</v>
      </c>
      <c r="T1420" s="1">
        <v>0</v>
      </c>
      <c r="U1420" s="1">
        <v>0</v>
      </c>
      <c r="W1420" s="1">
        <v>0</v>
      </c>
      <c r="X1420" s="1">
        <v>0</v>
      </c>
      <c r="Y1420" s="1">
        <v>0</v>
      </c>
      <c r="AB1420" s="304">
        <v>44469</v>
      </c>
      <c r="AC1420" s="1">
        <v>1</v>
      </c>
      <c r="AD1420" s="1" t="s">
        <v>3016</v>
      </c>
      <c r="AE1420" s="1">
        <v>1</v>
      </c>
      <c r="AF1420" s="1">
        <v>30</v>
      </c>
      <c r="AG1420" s="1">
        <v>0</v>
      </c>
      <c r="AH1420" s="1" t="s">
        <v>1454</v>
      </c>
      <c r="AI1420" s="1" t="s">
        <v>1454</v>
      </c>
      <c r="AJ1420" s="1" t="s">
        <v>1454</v>
      </c>
      <c r="AK1420" s="1" t="s">
        <v>1454</v>
      </c>
      <c r="AL1420" s="1" t="s">
        <v>1454</v>
      </c>
      <c r="AM1420" s="1" t="s">
        <v>1454</v>
      </c>
      <c r="AN1420" s="1">
        <v>1</v>
      </c>
      <c r="AO1420" s="1">
        <v>1</v>
      </c>
      <c r="AP1420" s="1" t="s">
        <v>3086</v>
      </c>
      <c r="AQ1420" s="1" t="s">
        <v>1454</v>
      </c>
      <c r="AR1420" s="2">
        <v>0</v>
      </c>
      <c r="AS1420" s="1" t="s">
        <v>3017</v>
      </c>
      <c r="AT1420" s="1">
        <v>43960</v>
      </c>
      <c r="AU1420" s="1">
        <v>0</v>
      </c>
      <c r="AV1420" s="1">
        <v>0</v>
      </c>
      <c r="AW1420" s="1">
        <v>0</v>
      </c>
      <c r="AX1420" s="1" t="s">
        <v>1454</v>
      </c>
      <c r="AY1420" s="1">
        <v>1</v>
      </c>
      <c r="AZ1420" s="1" t="s">
        <v>3089</v>
      </c>
      <c r="BA1420" s="1">
        <v>0</v>
      </c>
    </row>
    <row r="1421" spans="1:53" x14ac:dyDescent="0.25">
      <c r="A1421" s="309">
        <f t="shared" si="22"/>
        <v>1717212</v>
      </c>
      <c r="B1421" s="1" t="s">
        <v>2639</v>
      </c>
      <c r="C1421" s="1">
        <v>1130585927</v>
      </c>
      <c r="D1421" s="1">
        <v>144225</v>
      </c>
      <c r="E1421" s="1">
        <v>4</v>
      </c>
      <c r="F1421" s="1">
        <v>1.13058592710498E+18</v>
      </c>
      <c r="G1421" s="304">
        <v>43951</v>
      </c>
      <c r="H1421" s="304">
        <v>45260</v>
      </c>
      <c r="I1421" s="1">
        <v>270</v>
      </c>
      <c r="J1421" s="1">
        <v>1</v>
      </c>
      <c r="K1421" s="1">
        <v>24</v>
      </c>
      <c r="L1421" s="1">
        <v>30</v>
      </c>
      <c r="M1421" s="1">
        <v>2</v>
      </c>
      <c r="N1421" s="305">
        <v>18</v>
      </c>
      <c r="O1421" s="305">
        <v>19562</v>
      </c>
      <c r="P1421" s="2">
        <v>3236180</v>
      </c>
      <c r="Q1421" s="2">
        <v>103146</v>
      </c>
      <c r="R1421" s="2">
        <v>1717212</v>
      </c>
      <c r="S1421" s="1">
        <v>73793</v>
      </c>
      <c r="T1421" s="1">
        <v>0</v>
      </c>
      <c r="U1421" s="1">
        <v>0</v>
      </c>
      <c r="W1421" s="1">
        <v>858606</v>
      </c>
      <c r="X1421" s="1">
        <v>73793</v>
      </c>
      <c r="Y1421" s="1">
        <v>129661</v>
      </c>
      <c r="AB1421" s="304">
        <v>44196</v>
      </c>
      <c r="AC1421" s="1">
        <v>1</v>
      </c>
      <c r="AD1421" s="1" t="s">
        <v>3016</v>
      </c>
      <c r="AE1421" s="1">
        <v>1</v>
      </c>
      <c r="AF1421" s="1">
        <v>30</v>
      </c>
      <c r="AG1421" s="1">
        <v>736549</v>
      </c>
      <c r="AH1421" s="1" t="s">
        <v>1454</v>
      </c>
      <c r="AI1421" s="1" t="s">
        <v>1454</v>
      </c>
      <c r="AJ1421" s="1" t="s">
        <v>1454</v>
      </c>
      <c r="AK1421" s="1" t="s">
        <v>1454</v>
      </c>
      <c r="AL1421" s="1" t="s">
        <v>1454</v>
      </c>
      <c r="AM1421" s="1" t="s">
        <v>1454</v>
      </c>
      <c r="AN1421" s="1">
        <v>1</v>
      </c>
      <c r="AO1421" s="1">
        <v>1</v>
      </c>
      <c r="AP1421" s="1" t="s">
        <v>3086</v>
      </c>
      <c r="AQ1421" s="1" t="s">
        <v>1454</v>
      </c>
      <c r="AR1421" s="2">
        <v>0</v>
      </c>
      <c r="AS1421" s="1" t="s">
        <v>3017</v>
      </c>
      <c r="AT1421" s="1">
        <v>43960</v>
      </c>
      <c r="AU1421" s="1">
        <v>0</v>
      </c>
      <c r="AV1421" s="1">
        <v>0</v>
      </c>
      <c r="AW1421" s="1">
        <v>0</v>
      </c>
      <c r="AX1421" s="1" t="s">
        <v>1454</v>
      </c>
      <c r="AY1421" s="1">
        <v>1</v>
      </c>
      <c r="AZ1421" s="1" t="s">
        <v>3089</v>
      </c>
      <c r="BA1421" s="1">
        <v>0</v>
      </c>
    </row>
    <row r="1422" spans="1:53" x14ac:dyDescent="0.25">
      <c r="A1422" s="309">
        <f t="shared" si="22"/>
        <v>2641230</v>
      </c>
      <c r="B1422" s="1" t="s">
        <v>2639</v>
      </c>
      <c r="C1422" s="1">
        <v>1113675583</v>
      </c>
      <c r="D1422" s="1">
        <v>144205</v>
      </c>
      <c r="E1422" s="1">
        <v>4</v>
      </c>
      <c r="F1422" s="1">
        <v>1.11367558310498E+18</v>
      </c>
      <c r="G1422" s="304">
        <v>43951</v>
      </c>
      <c r="H1422" s="304">
        <v>45351</v>
      </c>
      <c r="I1422" s="1">
        <v>30</v>
      </c>
      <c r="J1422" s="1">
        <v>1</v>
      </c>
      <c r="K1422" s="1">
        <v>26</v>
      </c>
      <c r="L1422" s="1">
        <v>30</v>
      </c>
      <c r="M1422" s="1">
        <v>2</v>
      </c>
      <c r="N1422" s="305">
        <v>16.8</v>
      </c>
      <c r="O1422" s="305">
        <v>18156</v>
      </c>
      <c r="P1422" s="2">
        <v>5192366</v>
      </c>
      <c r="Q1422" s="2">
        <v>154629</v>
      </c>
      <c r="R1422" s="2">
        <v>2641230</v>
      </c>
      <c r="S1422" s="1">
        <v>71574</v>
      </c>
      <c r="T1422" s="1">
        <v>0</v>
      </c>
      <c r="U1422" s="1">
        <v>0</v>
      </c>
      <c r="W1422" s="1">
        <v>0</v>
      </c>
      <c r="X1422" s="1">
        <v>0</v>
      </c>
      <c r="Y1422" s="1">
        <v>0</v>
      </c>
      <c r="AB1422" s="304">
        <v>44500</v>
      </c>
      <c r="AC1422" s="1">
        <v>1</v>
      </c>
      <c r="AD1422" s="1" t="s">
        <v>3016</v>
      </c>
      <c r="AE1422" s="1">
        <v>1</v>
      </c>
      <c r="AF1422" s="1">
        <v>30</v>
      </c>
      <c r="AG1422" s="1">
        <v>117018</v>
      </c>
      <c r="AH1422" s="1" t="s">
        <v>1454</v>
      </c>
      <c r="AI1422" s="1" t="s">
        <v>1454</v>
      </c>
      <c r="AJ1422" s="1" t="s">
        <v>1454</v>
      </c>
      <c r="AK1422" s="1" t="s">
        <v>1454</v>
      </c>
      <c r="AL1422" s="1" t="s">
        <v>1454</v>
      </c>
      <c r="AM1422" s="1" t="s">
        <v>1454</v>
      </c>
      <c r="AN1422" s="1">
        <v>1</v>
      </c>
      <c r="AO1422" s="1">
        <v>1</v>
      </c>
      <c r="AP1422" s="1" t="s">
        <v>3086</v>
      </c>
      <c r="AQ1422" s="1" t="s">
        <v>1454</v>
      </c>
      <c r="AR1422" s="2">
        <v>0</v>
      </c>
      <c r="AS1422" s="1" t="s">
        <v>3017</v>
      </c>
      <c r="AT1422" s="1">
        <v>43960</v>
      </c>
      <c r="AU1422" s="1">
        <v>0</v>
      </c>
      <c r="AV1422" s="1">
        <v>0</v>
      </c>
      <c r="AW1422" s="1">
        <v>0</v>
      </c>
      <c r="AX1422" s="1" t="s">
        <v>1454</v>
      </c>
      <c r="AY1422" s="1">
        <v>1</v>
      </c>
      <c r="AZ1422" s="1" t="s">
        <v>3089</v>
      </c>
      <c r="BA1422" s="1">
        <v>0</v>
      </c>
    </row>
    <row r="1423" spans="1:53" x14ac:dyDescent="0.25">
      <c r="A1423" s="309">
        <f t="shared" si="22"/>
        <v>5199675</v>
      </c>
      <c r="B1423" s="1" t="s">
        <v>2639</v>
      </c>
      <c r="C1423" s="1">
        <v>1107053909</v>
      </c>
      <c r="D1423" s="1">
        <v>144105</v>
      </c>
      <c r="E1423" s="1">
        <v>4</v>
      </c>
      <c r="F1423" s="1">
        <v>1.10705390912038E+18</v>
      </c>
      <c r="G1423" s="304">
        <v>43999</v>
      </c>
      <c r="H1423" s="304">
        <v>45107</v>
      </c>
      <c r="I1423" s="1">
        <v>0</v>
      </c>
      <c r="J1423" s="1">
        <v>1</v>
      </c>
      <c r="K1423" s="1">
        <v>16</v>
      </c>
      <c r="L1423" s="1">
        <v>30</v>
      </c>
      <c r="M1423" s="1">
        <v>2</v>
      </c>
      <c r="N1423" s="305">
        <v>18</v>
      </c>
      <c r="O1423" s="305">
        <v>19562</v>
      </c>
      <c r="P1423" s="2">
        <v>10000000</v>
      </c>
      <c r="Q1423" s="2">
        <v>362970</v>
      </c>
      <c r="R1423" s="2">
        <v>6216991</v>
      </c>
      <c r="S1423" s="1">
        <v>0</v>
      </c>
      <c r="T1423" s="1">
        <v>0</v>
      </c>
      <c r="U1423" s="1">
        <v>0</v>
      </c>
      <c r="W1423" s="1">
        <v>0</v>
      </c>
      <c r="X1423" s="1">
        <v>0</v>
      </c>
      <c r="Y1423" s="1">
        <v>0</v>
      </c>
      <c r="AB1423" s="304">
        <v>44499</v>
      </c>
      <c r="AC1423" s="1">
        <v>1</v>
      </c>
      <c r="AD1423" s="1" t="s">
        <v>3016</v>
      </c>
      <c r="AE1423" s="1">
        <v>1</v>
      </c>
      <c r="AF1423" s="1">
        <v>30</v>
      </c>
      <c r="AG1423" s="1">
        <v>0</v>
      </c>
      <c r="AH1423" s="1" t="s">
        <v>1454</v>
      </c>
      <c r="AI1423" s="1" t="s">
        <v>1454</v>
      </c>
      <c r="AJ1423" s="1" t="s">
        <v>1454</v>
      </c>
      <c r="AK1423" s="1" t="s">
        <v>1454</v>
      </c>
      <c r="AL1423" s="1" t="s">
        <v>1454</v>
      </c>
      <c r="AM1423" s="1" t="s">
        <v>1454</v>
      </c>
      <c r="AN1423" s="1">
        <v>1</v>
      </c>
      <c r="AO1423" s="1">
        <v>1</v>
      </c>
      <c r="AP1423" s="1" t="s">
        <v>3086</v>
      </c>
      <c r="AQ1423" s="1" t="s">
        <v>1454</v>
      </c>
      <c r="AR1423" s="2">
        <v>1017316</v>
      </c>
      <c r="AS1423" s="1" t="s">
        <v>3021</v>
      </c>
      <c r="AT1423" s="1">
        <v>43999</v>
      </c>
      <c r="AU1423" s="1">
        <v>0</v>
      </c>
      <c r="AV1423" s="1">
        <v>0</v>
      </c>
      <c r="AW1423" s="1">
        <v>0</v>
      </c>
      <c r="AX1423" s="1" t="s">
        <v>1454</v>
      </c>
      <c r="AY1423" s="1">
        <v>0</v>
      </c>
      <c r="AZ1423" s="1" t="s">
        <v>3087</v>
      </c>
      <c r="BA1423" s="1">
        <v>0</v>
      </c>
    </row>
    <row r="1424" spans="1:53" x14ac:dyDescent="0.25">
      <c r="A1424" s="309">
        <f t="shared" si="22"/>
        <v>149927</v>
      </c>
      <c r="B1424" s="1" t="s">
        <v>2639</v>
      </c>
      <c r="C1424" s="1">
        <v>1143929478</v>
      </c>
      <c r="D1424" s="1">
        <v>144105</v>
      </c>
      <c r="E1424" s="1">
        <v>4</v>
      </c>
      <c r="F1424" s="1">
        <v>1.14392947821038E+18</v>
      </c>
      <c r="G1424" s="304">
        <v>44439</v>
      </c>
      <c r="H1424" s="304">
        <v>44895</v>
      </c>
      <c r="I1424" s="1">
        <v>0</v>
      </c>
      <c r="J1424" s="1">
        <v>1</v>
      </c>
      <c r="K1424" s="1">
        <v>2</v>
      </c>
      <c r="L1424" s="1">
        <v>30</v>
      </c>
      <c r="M1424" s="1">
        <v>2</v>
      </c>
      <c r="N1424" s="305">
        <v>15.6</v>
      </c>
      <c r="O1424" s="305">
        <v>16765</v>
      </c>
      <c r="P1424" s="2">
        <v>1200000</v>
      </c>
      <c r="Q1424" s="2">
        <v>90276</v>
      </c>
      <c r="R1424" s="2">
        <v>1055537</v>
      </c>
      <c r="S1424" s="1">
        <v>0</v>
      </c>
      <c r="T1424" s="1">
        <v>0</v>
      </c>
      <c r="U1424" s="1">
        <v>0</v>
      </c>
      <c r="W1424" s="1">
        <v>0</v>
      </c>
      <c r="X1424" s="1">
        <v>0</v>
      </c>
      <c r="Y1424" s="1">
        <v>0</v>
      </c>
      <c r="AB1424" s="304">
        <v>44498</v>
      </c>
      <c r="AC1424" s="1">
        <v>1</v>
      </c>
      <c r="AD1424" s="1" t="s">
        <v>3016</v>
      </c>
      <c r="AE1424" s="1">
        <v>1</v>
      </c>
      <c r="AF1424" s="1">
        <v>30</v>
      </c>
      <c r="AG1424" s="1">
        <v>0</v>
      </c>
      <c r="AH1424" s="1" t="s">
        <v>1454</v>
      </c>
      <c r="AI1424" s="1" t="s">
        <v>1454</v>
      </c>
      <c r="AJ1424" s="1" t="s">
        <v>1454</v>
      </c>
      <c r="AK1424" s="1" t="s">
        <v>1454</v>
      </c>
      <c r="AL1424" s="1" t="s">
        <v>1454</v>
      </c>
      <c r="AM1424" s="1" t="s">
        <v>1454</v>
      </c>
      <c r="AN1424" s="1">
        <v>1</v>
      </c>
      <c r="AO1424" s="1">
        <v>1</v>
      </c>
      <c r="AP1424" s="1" t="s">
        <v>3086</v>
      </c>
      <c r="AQ1424" s="1" t="s">
        <v>1454</v>
      </c>
      <c r="AR1424" s="2">
        <v>905610</v>
      </c>
      <c r="AS1424" s="1" t="s">
        <v>3023</v>
      </c>
      <c r="AT1424" s="1">
        <v>44439</v>
      </c>
      <c r="AU1424" s="1">
        <v>0</v>
      </c>
      <c r="AV1424" s="1">
        <v>0</v>
      </c>
      <c r="AW1424" s="1">
        <v>0</v>
      </c>
      <c r="AX1424" s="1" t="s">
        <v>1454</v>
      </c>
      <c r="AY1424" s="1">
        <v>890303093000</v>
      </c>
      <c r="AZ1424" s="1">
        <v>0</v>
      </c>
      <c r="BA1424" s="1">
        <v>0</v>
      </c>
    </row>
    <row r="1425" spans="1:53" x14ac:dyDescent="0.25">
      <c r="A1425" s="309">
        <f t="shared" si="22"/>
        <v>0</v>
      </c>
      <c r="B1425" s="1" t="s">
        <v>2639</v>
      </c>
      <c r="C1425" s="1">
        <v>1143963804</v>
      </c>
      <c r="D1425" s="1">
        <v>144105</v>
      </c>
      <c r="E1425" s="1">
        <v>4</v>
      </c>
      <c r="F1425" s="1">
        <v>1.14396380411301E+18</v>
      </c>
      <c r="G1425" s="304">
        <v>44484</v>
      </c>
      <c r="H1425" s="304">
        <v>44681</v>
      </c>
      <c r="I1425" s="1">
        <v>0</v>
      </c>
      <c r="J1425" s="1">
        <v>1</v>
      </c>
      <c r="K1425" s="1">
        <v>0</v>
      </c>
      <c r="L1425" s="1">
        <v>30</v>
      </c>
      <c r="M1425" s="1">
        <v>2</v>
      </c>
      <c r="N1425" s="305">
        <v>19.8</v>
      </c>
      <c r="O1425" s="305">
        <v>21699</v>
      </c>
      <c r="P1425" s="2">
        <v>320000</v>
      </c>
      <c r="Q1425" s="2">
        <v>56501</v>
      </c>
      <c r="R1425" s="2">
        <v>320000</v>
      </c>
      <c r="S1425" s="1">
        <v>0</v>
      </c>
      <c r="T1425" s="1">
        <v>0</v>
      </c>
      <c r="U1425" s="1">
        <v>0</v>
      </c>
      <c r="W1425" s="1">
        <v>0</v>
      </c>
      <c r="X1425" s="1">
        <v>0</v>
      </c>
      <c r="Y1425" s="1">
        <v>0</v>
      </c>
      <c r="AB1425" s="304">
        <v>44484</v>
      </c>
      <c r="AC1425" s="1">
        <v>1</v>
      </c>
      <c r="AD1425" s="1" t="s">
        <v>3016</v>
      </c>
      <c r="AE1425" s="1">
        <v>1</v>
      </c>
      <c r="AF1425" s="1">
        <v>30</v>
      </c>
      <c r="AG1425" s="1">
        <v>0</v>
      </c>
      <c r="AH1425" s="1" t="s">
        <v>1454</v>
      </c>
      <c r="AI1425" s="1" t="s">
        <v>1454</v>
      </c>
      <c r="AJ1425" s="1" t="s">
        <v>1454</v>
      </c>
      <c r="AK1425" s="1" t="s">
        <v>1454</v>
      </c>
      <c r="AL1425" s="1" t="s">
        <v>1454</v>
      </c>
      <c r="AM1425" s="1" t="s">
        <v>1454</v>
      </c>
      <c r="AN1425" s="1">
        <v>1</v>
      </c>
      <c r="AO1425" s="1">
        <v>1</v>
      </c>
      <c r="AP1425" s="1" t="s">
        <v>3086</v>
      </c>
      <c r="AQ1425" s="1" t="s">
        <v>1454</v>
      </c>
      <c r="AR1425" s="2">
        <v>905681</v>
      </c>
      <c r="AS1425" s="1" t="s">
        <v>3078</v>
      </c>
      <c r="AT1425" s="1">
        <v>44484</v>
      </c>
      <c r="AU1425" s="1">
        <v>0</v>
      </c>
      <c r="AV1425" s="1">
        <v>0</v>
      </c>
      <c r="AW1425" s="1">
        <v>0</v>
      </c>
      <c r="AX1425" s="1" t="s">
        <v>1454</v>
      </c>
      <c r="AY1425" s="1">
        <v>890303093000</v>
      </c>
      <c r="AZ1425" s="1">
        <v>0</v>
      </c>
      <c r="BA1425" s="1">
        <v>0</v>
      </c>
    </row>
    <row r="1426" spans="1:53" x14ac:dyDescent="0.25">
      <c r="A1426" s="309">
        <f t="shared" si="22"/>
        <v>3426484</v>
      </c>
      <c r="B1426" s="1" t="s">
        <v>2639</v>
      </c>
      <c r="C1426" s="1">
        <v>16539857</v>
      </c>
      <c r="D1426" s="1">
        <v>144225</v>
      </c>
      <c r="E1426" s="1">
        <v>4</v>
      </c>
      <c r="F1426" s="1">
        <v>1.65398571049863E+16</v>
      </c>
      <c r="G1426" s="304">
        <v>44042</v>
      </c>
      <c r="H1426" s="304">
        <v>45930</v>
      </c>
      <c r="I1426" s="1">
        <v>420</v>
      </c>
      <c r="J1426" s="1">
        <v>1</v>
      </c>
      <c r="K1426" s="1">
        <v>4</v>
      </c>
      <c r="L1426" s="1">
        <v>30</v>
      </c>
      <c r="M1426" s="1">
        <v>2</v>
      </c>
      <c r="N1426" s="305">
        <v>18</v>
      </c>
      <c r="O1426" s="305">
        <v>19562</v>
      </c>
      <c r="P1426" s="2">
        <v>3313695</v>
      </c>
      <c r="Q1426" s="2">
        <v>82993</v>
      </c>
      <c r="R1426" s="2">
        <v>3426484</v>
      </c>
      <c r="S1426" s="1">
        <v>147646</v>
      </c>
      <c r="T1426" s="1">
        <v>0</v>
      </c>
      <c r="U1426" s="1">
        <v>0</v>
      </c>
      <c r="W1426" s="1">
        <v>3426484</v>
      </c>
      <c r="X1426" s="1">
        <v>147646</v>
      </c>
      <c r="Y1426" s="1">
        <v>565312</v>
      </c>
      <c r="AB1426" s="304">
        <v>44135</v>
      </c>
      <c r="AC1426" s="1">
        <v>1</v>
      </c>
      <c r="AD1426" s="1" t="s">
        <v>3016</v>
      </c>
      <c r="AE1426" s="1">
        <v>1</v>
      </c>
      <c r="AF1426" s="1">
        <v>30</v>
      </c>
      <c r="AG1426" s="1">
        <v>482404</v>
      </c>
      <c r="AH1426" s="1" t="s">
        <v>1454</v>
      </c>
      <c r="AI1426" s="1" t="s">
        <v>1454</v>
      </c>
      <c r="AJ1426" s="1" t="s">
        <v>1454</v>
      </c>
      <c r="AK1426" s="1" t="s">
        <v>1454</v>
      </c>
      <c r="AL1426" s="1" t="s">
        <v>1454</v>
      </c>
      <c r="AM1426" s="1" t="s">
        <v>1454</v>
      </c>
      <c r="AN1426" s="1">
        <v>1</v>
      </c>
      <c r="AO1426" s="1">
        <v>1</v>
      </c>
      <c r="AP1426" s="1" t="s">
        <v>3086</v>
      </c>
      <c r="AQ1426" s="1" t="s">
        <v>1454</v>
      </c>
      <c r="AR1426" s="2">
        <v>0</v>
      </c>
      <c r="AS1426" s="1" t="s">
        <v>3017</v>
      </c>
      <c r="AT1426" s="1">
        <v>44052</v>
      </c>
      <c r="AU1426" s="1">
        <v>0</v>
      </c>
      <c r="AV1426" s="1">
        <v>0</v>
      </c>
      <c r="AW1426" s="1">
        <v>0</v>
      </c>
      <c r="AX1426" s="1" t="s">
        <v>1454</v>
      </c>
      <c r="AY1426" s="1">
        <v>1</v>
      </c>
      <c r="AZ1426" s="1" t="s">
        <v>3089</v>
      </c>
      <c r="BA1426" s="1">
        <v>0</v>
      </c>
    </row>
    <row r="1427" spans="1:53" x14ac:dyDescent="0.25">
      <c r="A1427" s="309">
        <f t="shared" si="22"/>
        <v>1207917</v>
      </c>
      <c r="B1427" s="1" t="s">
        <v>2639</v>
      </c>
      <c r="C1427" s="1">
        <v>67008574</v>
      </c>
      <c r="D1427" s="1">
        <v>144225</v>
      </c>
      <c r="E1427" s="1">
        <v>4</v>
      </c>
      <c r="F1427" s="1">
        <v>6.7008574104986304E+16</v>
      </c>
      <c r="G1427" s="304">
        <v>44042</v>
      </c>
      <c r="H1427" s="304">
        <v>44834</v>
      </c>
      <c r="I1427" s="1">
        <v>420</v>
      </c>
      <c r="J1427" s="1">
        <v>1</v>
      </c>
      <c r="K1427" s="1">
        <v>0</v>
      </c>
      <c r="L1427" s="1">
        <v>30</v>
      </c>
      <c r="M1427" s="1">
        <v>2</v>
      </c>
      <c r="N1427" s="305">
        <v>20.399999999999999</v>
      </c>
      <c r="O1427" s="305">
        <v>22.42</v>
      </c>
      <c r="P1427" s="2">
        <v>1207917</v>
      </c>
      <c r="Q1427" s="2">
        <v>58039</v>
      </c>
      <c r="R1427" s="2">
        <v>1207917</v>
      </c>
      <c r="S1427" s="1">
        <v>59695</v>
      </c>
      <c r="T1427" s="1">
        <v>0</v>
      </c>
      <c r="U1427" s="1">
        <v>0</v>
      </c>
      <c r="W1427" s="1">
        <v>1207917</v>
      </c>
      <c r="X1427" s="1">
        <v>59695</v>
      </c>
      <c r="Y1427" s="1">
        <v>176665</v>
      </c>
      <c r="AB1427" s="304">
        <v>44042</v>
      </c>
      <c r="AC1427" s="1">
        <v>1</v>
      </c>
      <c r="AD1427" s="1" t="s">
        <v>3016</v>
      </c>
      <c r="AE1427" s="1">
        <v>1</v>
      </c>
      <c r="AF1427" s="1">
        <v>30</v>
      </c>
      <c r="AG1427" s="1">
        <v>583611</v>
      </c>
      <c r="AH1427" s="1" t="s">
        <v>1454</v>
      </c>
      <c r="AI1427" s="1" t="s">
        <v>1454</v>
      </c>
      <c r="AJ1427" s="1" t="s">
        <v>1454</v>
      </c>
      <c r="AK1427" s="1" t="s">
        <v>1454</v>
      </c>
      <c r="AL1427" s="1" t="s">
        <v>1454</v>
      </c>
      <c r="AM1427" s="1" t="s">
        <v>1454</v>
      </c>
      <c r="AN1427" s="1">
        <v>1</v>
      </c>
      <c r="AO1427" s="1">
        <v>1</v>
      </c>
      <c r="AP1427" s="1" t="s">
        <v>3086</v>
      </c>
      <c r="AQ1427" s="1" t="s">
        <v>1454</v>
      </c>
      <c r="AR1427" s="2">
        <v>0</v>
      </c>
      <c r="AS1427" s="1" t="s">
        <v>3017</v>
      </c>
      <c r="AT1427" s="1">
        <v>44052</v>
      </c>
      <c r="AU1427" s="1">
        <v>0</v>
      </c>
      <c r="AV1427" s="1">
        <v>0</v>
      </c>
      <c r="AW1427" s="1">
        <v>0</v>
      </c>
      <c r="AX1427" s="1" t="s">
        <v>1454</v>
      </c>
      <c r="AY1427" s="1">
        <v>1</v>
      </c>
      <c r="AZ1427" s="1" t="s">
        <v>3089</v>
      </c>
      <c r="BA1427" s="1">
        <v>0</v>
      </c>
    </row>
    <row r="1428" spans="1:53" x14ac:dyDescent="0.25">
      <c r="A1428" s="309">
        <f t="shared" si="22"/>
        <v>2175490</v>
      </c>
      <c r="B1428" s="1" t="s">
        <v>2639</v>
      </c>
      <c r="C1428" s="1">
        <v>66859420</v>
      </c>
      <c r="D1428" s="1">
        <v>144225</v>
      </c>
      <c r="E1428" s="1">
        <v>4</v>
      </c>
      <c r="F1428" s="1">
        <v>6.6859420104986304E+16</v>
      </c>
      <c r="G1428" s="304">
        <v>44042</v>
      </c>
      <c r="H1428" s="304">
        <v>44834</v>
      </c>
      <c r="I1428" s="1">
        <v>420</v>
      </c>
      <c r="J1428" s="1">
        <v>1</v>
      </c>
      <c r="K1428" s="1">
        <v>0</v>
      </c>
      <c r="L1428" s="1">
        <v>30</v>
      </c>
      <c r="M1428" s="1">
        <v>2</v>
      </c>
      <c r="N1428" s="305">
        <v>18</v>
      </c>
      <c r="O1428" s="305">
        <v>19562</v>
      </c>
      <c r="P1428" s="2">
        <v>2175490</v>
      </c>
      <c r="Q1428" s="2">
        <v>101970</v>
      </c>
      <c r="R1428" s="2">
        <v>2175490</v>
      </c>
      <c r="S1428" s="1">
        <v>94784</v>
      </c>
      <c r="T1428" s="1">
        <v>0</v>
      </c>
      <c r="U1428" s="1">
        <v>0</v>
      </c>
      <c r="W1428" s="1">
        <v>2175490</v>
      </c>
      <c r="X1428" s="1">
        <v>94784</v>
      </c>
      <c r="Y1428" s="1">
        <v>278820</v>
      </c>
      <c r="AB1428" s="304">
        <v>44042</v>
      </c>
      <c r="AC1428" s="1">
        <v>1</v>
      </c>
      <c r="AD1428" s="1" t="s">
        <v>3016</v>
      </c>
      <c r="AE1428" s="1">
        <v>1</v>
      </c>
      <c r="AF1428" s="1">
        <v>30</v>
      </c>
      <c r="AG1428" s="1">
        <v>1064923</v>
      </c>
      <c r="AH1428" s="1" t="s">
        <v>1454</v>
      </c>
      <c r="AI1428" s="1" t="s">
        <v>1454</v>
      </c>
      <c r="AJ1428" s="1" t="s">
        <v>1454</v>
      </c>
      <c r="AK1428" s="1" t="s">
        <v>1454</v>
      </c>
      <c r="AL1428" s="1" t="s">
        <v>1454</v>
      </c>
      <c r="AM1428" s="1" t="s">
        <v>1454</v>
      </c>
      <c r="AN1428" s="1">
        <v>1</v>
      </c>
      <c r="AO1428" s="1">
        <v>1</v>
      </c>
      <c r="AP1428" s="1" t="s">
        <v>3086</v>
      </c>
      <c r="AQ1428" s="1" t="s">
        <v>1454</v>
      </c>
      <c r="AR1428" s="2">
        <v>0</v>
      </c>
      <c r="AS1428" s="1" t="s">
        <v>3017</v>
      </c>
      <c r="AT1428" s="1">
        <v>44052</v>
      </c>
      <c r="AU1428" s="1">
        <v>0</v>
      </c>
      <c r="AV1428" s="1">
        <v>0</v>
      </c>
      <c r="AW1428" s="1">
        <v>0</v>
      </c>
      <c r="AX1428" s="1" t="s">
        <v>1454</v>
      </c>
      <c r="AY1428" s="1">
        <v>1</v>
      </c>
      <c r="AZ1428" s="1" t="s">
        <v>3089</v>
      </c>
      <c r="BA1428" s="1">
        <v>0</v>
      </c>
    </row>
    <row r="1429" spans="1:53" x14ac:dyDescent="0.25">
      <c r="A1429" s="309">
        <f t="shared" si="22"/>
        <v>767828</v>
      </c>
      <c r="B1429" s="1" t="s">
        <v>2639</v>
      </c>
      <c r="C1429" s="1">
        <v>38997607</v>
      </c>
      <c r="D1429" s="1">
        <v>144225</v>
      </c>
      <c r="E1429" s="1">
        <v>4</v>
      </c>
      <c r="F1429" s="1">
        <v>3.89976071049866E+16</v>
      </c>
      <c r="G1429" s="304">
        <v>44042</v>
      </c>
      <c r="H1429" s="304">
        <v>44895</v>
      </c>
      <c r="I1429" s="1">
        <v>420</v>
      </c>
      <c r="J1429" s="1">
        <v>1</v>
      </c>
      <c r="K1429" s="1">
        <v>0</v>
      </c>
      <c r="L1429" s="1">
        <v>30</v>
      </c>
      <c r="M1429" s="1">
        <v>2</v>
      </c>
      <c r="N1429" s="305">
        <v>18</v>
      </c>
      <c r="O1429" s="305">
        <v>19562</v>
      </c>
      <c r="P1429" s="2">
        <v>767828</v>
      </c>
      <c r="Q1429" s="2">
        <v>33893</v>
      </c>
      <c r="R1429" s="2">
        <v>767828</v>
      </c>
      <c r="S1429" s="1">
        <v>33549</v>
      </c>
      <c r="T1429" s="1">
        <v>0</v>
      </c>
      <c r="U1429" s="1">
        <v>0</v>
      </c>
      <c r="W1429" s="1">
        <v>767828</v>
      </c>
      <c r="X1429" s="1">
        <v>33549</v>
      </c>
      <c r="Y1429" s="1">
        <v>101845</v>
      </c>
      <c r="AB1429" s="304">
        <v>44042</v>
      </c>
      <c r="AC1429" s="1">
        <v>1</v>
      </c>
      <c r="AD1429" s="1" t="s">
        <v>3016</v>
      </c>
      <c r="AE1429" s="1">
        <v>1</v>
      </c>
      <c r="AF1429" s="1">
        <v>30</v>
      </c>
      <c r="AG1429" s="1">
        <v>343411</v>
      </c>
      <c r="AH1429" s="1" t="s">
        <v>1454</v>
      </c>
      <c r="AI1429" s="1" t="s">
        <v>1454</v>
      </c>
      <c r="AJ1429" s="1" t="s">
        <v>1454</v>
      </c>
      <c r="AK1429" s="1" t="s">
        <v>1454</v>
      </c>
      <c r="AL1429" s="1" t="s">
        <v>1454</v>
      </c>
      <c r="AM1429" s="1" t="s">
        <v>1454</v>
      </c>
      <c r="AN1429" s="1">
        <v>1</v>
      </c>
      <c r="AO1429" s="1">
        <v>1</v>
      </c>
      <c r="AP1429" s="1" t="s">
        <v>3086</v>
      </c>
      <c r="AQ1429" s="1" t="s">
        <v>1454</v>
      </c>
      <c r="AR1429" s="2">
        <v>0</v>
      </c>
      <c r="AS1429" s="1" t="s">
        <v>3017</v>
      </c>
      <c r="AT1429" s="1">
        <v>44052</v>
      </c>
      <c r="AU1429" s="1">
        <v>0</v>
      </c>
      <c r="AV1429" s="1">
        <v>0</v>
      </c>
      <c r="AW1429" s="1">
        <v>0</v>
      </c>
      <c r="AX1429" s="1" t="s">
        <v>1454</v>
      </c>
      <c r="AY1429" s="1">
        <v>1</v>
      </c>
      <c r="AZ1429" s="1" t="s">
        <v>3089</v>
      </c>
      <c r="BA1429" s="1">
        <v>0</v>
      </c>
    </row>
    <row r="1430" spans="1:53" x14ac:dyDescent="0.25">
      <c r="A1430" s="309">
        <f t="shared" si="22"/>
        <v>9960721</v>
      </c>
      <c r="B1430" s="1" t="s">
        <v>2639</v>
      </c>
      <c r="C1430" s="1">
        <v>1151946569</v>
      </c>
      <c r="D1430" s="1">
        <v>144205</v>
      </c>
      <c r="E1430" s="1">
        <v>4</v>
      </c>
      <c r="F1430" s="1">
        <v>1.1519465691049099E+19</v>
      </c>
      <c r="G1430" s="304">
        <v>44042</v>
      </c>
      <c r="H1430" s="304">
        <v>46598</v>
      </c>
      <c r="I1430" s="1">
        <v>0</v>
      </c>
      <c r="J1430" s="1">
        <v>1</v>
      </c>
      <c r="K1430" s="1">
        <v>21</v>
      </c>
      <c r="L1430" s="1">
        <v>30</v>
      </c>
      <c r="M1430" s="1">
        <v>2</v>
      </c>
      <c r="N1430" s="305">
        <v>18</v>
      </c>
      <c r="O1430" s="305">
        <v>19562</v>
      </c>
      <c r="P1430" s="2">
        <v>11675000</v>
      </c>
      <c r="Q1430" s="2">
        <v>247358</v>
      </c>
      <c r="R1430" s="2">
        <v>9960721</v>
      </c>
      <c r="S1430" s="1">
        <v>0</v>
      </c>
      <c r="T1430" s="1">
        <v>0</v>
      </c>
      <c r="U1430" s="1">
        <v>0</v>
      </c>
      <c r="W1430" s="1">
        <v>0</v>
      </c>
      <c r="X1430" s="1">
        <v>0</v>
      </c>
      <c r="Y1430" s="1">
        <v>0</v>
      </c>
      <c r="AB1430" s="304">
        <v>44496</v>
      </c>
      <c r="AC1430" s="1">
        <v>1</v>
      </c>
      <c r="AD1430" s="1" t="s">
        <v>3016</v>
      </c>
      <c r="AE1430" s="1">
        <v>1</v>
      </c>
      <c r="AF1430" s="1">
        <v>30</v>
      </c>
      <c r="AG1430" s="1">
        <v>0</v>
      </c>
      <c r="AH1430" s="1" t="s">
        <v>1454</v>
      </c>
      <c r="AI1430" s="1" t="s">
        <v>1454</v>
      </c>
      <c r="AJ1430" s="1" t="s">
        <v>1454</v>
      </c>
      <c r="AK1430" s="1" t="s">
        <v>1454</v>
      </c>
      <c r="AL1430" s="1" t="s">
        <v>1454</v>
      </c>
      <c r="AM1430" s="1" t="s">
        <v>1454</v>
      </c>
      <c r="AN1430" s="1">
        <v>1</v>
      </c>
      <c r="AO1430" s="1">
        <v>1</v>
      </c>
      <c r="AP1430" s="1" t="s">
        <v>3086</v>
      </c>
      <c r="AQ1430" s="1" t="s">
        <v>1454</v>
      </c>
      <c r="AR1430" s="2">
        <v>0</v>
      </c>
      <c r="AS1430" s="1" t="s">
        <v>3017</v>
      </c>
      <c r="AT1430" s="1">
        <v>44053</v>
      </c>
      <c r="AU1430" s="1">
        <v>0</v>
      </c>
      <c r="AV1430" s="1">
        <v>0</v>
      </c>
      <c r="AW1430" s="1">
        <v>0</v>
      </c>
      <c r="AX1430" s="1" t="s">
        <v>1454</v>
      </c>
      <c r="AY1430" s="1">
        <v>1</v>
      </c>
      <c r="AZ1430" s="1" t="s">
        <v>3089</v>
      </c>
      <c r="BA1430" s="1">
        <v>0</v>
      </c>
    </row>
    <row r="1431" spans="1:53" x14ac:dyDescent="0.25">
      <c r="A1431" s="309">
        <f t="shared" si="22"/>
        <v>914344</v>
      </c>
      <c r="B1431" s="1" t="s">
        <v>2639</v>
      </c>
      <c r="C1431" s="1">
        <v>66951320</v>
      </c>
      <c r="D1431" s="1">
        <v>144225</v>
      </c>
      <c r="E1431" s="1">
        <v>4</v>
      </c>
      <c r="F1431" s="1">
        <v>6.6951320104987904E+16</v>
      </c>
      <c r="G1431" s="304">
        <v>44042</v>
      </c>
      <c r="H1431" s="304">
        <v>44772</v>
      </c>
      <c r="I1431" s="1">
        <v>420</v>
      </c>
      <c r="J1431" s="1">
        <v>1</v>
      </c>
      <c r="K1431" s="1">
        <v>0</v>
      </c>
      <c r="L1431" s="1">
        <v>30</v>
      </c>
      <c r="M1431" s="1">
        <v>2</v>
      </c>
      <c r="N1431" s="305">
        <v>18</v>
      </c>
      <c r="O1431" s="305">
        <v>19562</v>
      </c>
      <c r="P1431" s="2">
        <v>914344</v>
      </c>
      <c r="Q1431" s="2">
        <v>45775</v>
      </c>
      <c r="R1431" s="2">
        <v>914344</v>
      </c>
      <c r="S1431" s="1">
        <v>39706</v>
      </c>
      <c r="T1431" s="1">
        <v>0</v>
      </c>
      <c r="U1431" s="1">
        <v>0</v>
      </c>
      <c r="W1431" s="1">
        <v>914344</v>
      </c>
      <c r="X1431" s="1">
        <v>39706</v>
      </c>
      <c r="Y1431" s="1">
        <v>112404</v>
      </c>
      <c r="AB1431" s="304">
        <v>44042</v>
      </c>
      <c r="AC1431" s="1">
        <v>1</v>
      </c>
      <c r="AD1431" s="1" t="s">
        <v>3016</v>
      </c>
      <c r="AE1431" s="1">
        <v>1</v>
      </c>
      <c r="AF1431" s="1">
        <v>30</v>
      </c>
      <c r="AG1431" s="1">
        <v>492732</v>
      </c>
      <c r="AH1431" s="1" t="s">
        <v>1454</v>
      </c>
      <c r="AI1431" s="1" t="s">
        <v>1454</v>
      </c>
      <c r="AJ1431" s="1" t="s">
        <v>1454</v>
      </c>
      <c r="AK1431" s="1" t="s">
        <v>1454</v>
      </c>
      <c r="AL1431" s="1" t="s">
        <v>1454</v>
      </c>
      <c r="AM1431" s="1" t="s">
        <v>1454</v>
      </c>
      <c r="AN1431" s="1">
        <v>1</v>
      </c>
      <c r="AO1431" s="1">
        <v>1</v>
      </c>
      <c r="AP1431" s="1" t="s">
        <v>3086</v>
      </c>
      <c r="AQ1431" s="1" t="s">
        <v>1454</v>
      </c>
      <c r="AR1431" s="2">
        <v>0</v>
      </c>
      <c r="AS1431" s="1" t="s">
        <v>3017</v>
      </c>
      <c r="AT1431" s="1">
        <v>44054</v>
      </c>
      <c r="AU1431" s="1">
        <v>0</v>
      </c>
      <c r="AV1431" s="1">
        <v>0</v>
      </c>
      <c r="AW1431" s="1">
        <v>0</v>
      </c>
      <c r="AX1431" s="1" t="s">
        <v>1454</v>
      </c>
      <c r="AY1431" s="1">
        <v>1</v>
      </c>
      <c r="AZ1431" s="1" t="s">
        <v>3089</v>
      </c>
      <c r="BA1431" s="1">
        <v>0</v>
      </c>
    </row>
    <row r="1432" spans="1:53" x14ac:dyDescent="0.25">
      <c r="A1432" s="309">
        <f t="shared" si="22"/>
        <v>0</v>
      </c>
      <c r="B1432" s="1" t="s">
        <v>2639</v>
      </c>
      <c r="C1432" s="1">
        <v>16943802</v>
      </c>
      <c r="D1432" s="1">
        <v>144105</v>
      </c>
      <c r="E1432" s="1">
        <v>4</v>
      </c>
      <c r="F1432" s="1">
        <v>1.69438021154893E+16</v>
      </c>
      <c r="G1432" s="304">
        <v>44396</v>
      </c>
      <c r="H1432" s="304">
        <v>44742</v>
      </c>
      <c r="I1432" s="1">
        <v>0</v>
      </c>
      <c r="J1432" s="1">
        <v>1</v>
      </c>
      <c r="K1432" s="1">
        <v>3</v>
      </c>
      <c r="L1432" s="1">
        <v>30</v>
      </c>
      <c r="M1432" s="1">
        <v>2</v>
      </c>
      <c r="N1432" s="305">
        <v>9</v>
      </c>
      <c r="O1432" s="305">
        <v>9381</v>
      </c>
      <c r="P1432" s="2">
        <v>500000</v>
      </c>
      <c r="Q1432" s="2">
        <v>47593</v>
      </c>
      <c r="R1432" s="2">
        <v>367814</v>
      </c>
      <c r="S1432" s="1">
        <v>0</v>
      </c>
      <c r="T1432" s="1">
        <v>0</v>
      </c>
      <c r="U1432" s="1">
        <v>0</v>
      </c>
      <c r="W1432" s="1">
        <v>0</v>
      </c>
      <c r="X1432" s="1">
        <v>0</v>
      </c>
      <c r="Y1432" s="1">
        <v>0</v>
      </c>
      <c r="AB1432" s="304">
        <v>44499</v>
      </c>
      <c r="AC1432" s="1">
        <v>1</v>
      </c>
      <c r="AD1432" s="1" t="s">
        <v>3016</v>
      </c>
      <c r="AE1432" s="1">
        <v>1</v>
      </c>
      <c r="AF1432" s="1">
        <v>30</v>
      </c>
      <c r="AG1432" s="1">
        <v>0</v>
      </c>
      <c r="AH1432" s="1" t="s">
        <v>1454</v>
      </c>
      <c r="AI1432" s="1" t="s">
        <v>1454</v>
      </c>
      <c r="AJ1432" s="1" t="s">
        <v>1454</v>
      </c>
      <c r="AK1432" s="1" t="s">
        <v>1454</v>
      </c>
      <c r="AL1432" s="1" t="s">
        <v>1454</v>
      </c>
      <c r="AM1432" s="1" t="s">
        <v>1454</v>
      </c>
      <c r="AN1432" s="1">
        <v>1</v>
      </c>
      <c r="AO1432" s="1">
        <v>1</v>
      </c>
      <c r="AP1432" s="1" t="s">
        <v>3086</v>
      </c>
      <c r="AQ1432" s="1" t="s">
        <v>1454</v>
      </c>
      <c r="AR1432" s="2">
        <v>794263</v>
      </c>
      <c r="AS1432" s="1" t="s">
        <v>3020</v>
      </c>
      <c r="AT1432" s="1">
        <v>44396</v>
      </c>
      <c r="AU1432" s="1">
        <v>0</v>
      </c>
      <c r="AV1432" s="1">
        <v>0</v>
      </c>
      <c r="AW1432" s="1">
        <v>0</v>
      </c>
      <c r="AX1432" s="1" t="s">
        <v>1454</v>
      </c>
      <c r="AY1432" s="1">
        <v>830514823</v>
      </c>
      <c r="AZ1432" s="1" t="s">
        <v>3090</v>
      </c>
      <c r="BA1432" s="1">
        <v>0</v>
      </c>
    </row>
    <row r="1433" spans="1:53" x14ac:dyDescent="0.25">
      <c r="A1433" s="309">
        <f t="shared" si="22"/>
        <v>13125661</v>
      </c>
      <c r="B1433" s="1" t="s">
        <v>2639</v>
      </c>
      <c r="C1433" s="1">
        <v>1112226444</v>
      </c>
      <c r="D1433" s="1">
        <v>144105</v>
      </c>
      <c r="E1433" s="1">
        <v>4</v>
      </c>
      <c r="F1433" s="1">
        <v>1.1122264441182799E+18</v>
      </c>
      <c r="G1433" s="304">
        <v>44342</v>
      </c>
      <c r="H1433" s="304">
        <v>46537</v>
      </c>
      <c r="I1433" s="1">
        <v>0</v>
      </c>
      <c r="J1433" s="1">
        <v>1</v>
      </c>
      <c r="K1433" s="1">
        <v>5</v>
      </c>
      <c r="L1433" s="1">
        <v>30</v>
      </c>
      <c r="M1433" s="1">
        <v>2</v>
      </c>
      <c r="N1433" s="305">
        <v>15.6</v>
      </c>
      <c r="O1433" s="305">
        <v>16765</v>
      </c>
      <c r="P1433" s="2">
        <v>16300000</v>
      </c>
      <c r="Q1433" s="2">
        <v>355374</v>
      </c>
      <c r="R1433" s="2">
        <v>15604863</v>
      </c>
      <c r="S1433" s="1">
        <v>0</v>
      </c>
      <c r="T1433" s="1">
        <v>0</v>
      </c>
      <c r="U1433" s="1">
        <v>0</v>
      </c>
      <c r="W1433" s="1">
        <v>0</v>
      </c>
      <c r="X1433" s="1">
        <v>0</v>
      </c>
      <c r="Y1433" s="1">
        <v>0</v>
      </c>
      <c r="AB1433" s="304">
        <v>44499</v>
      </c>
      <c r="AC1433" s="1">
        <v>1</v>
      </c>
      <c r="AD1433" s="1" t="s">
        <v>3016</v>
      </c>
      <c r="AE1433" s="1">
        <v>1</v>
      </c>
      <c r="AF1433" s="1">
        <v>30</v>
      </c>
      <c r="AG1433" s="1">
        <v>0</v>
      </c>
      <c r="AH1433" s="1" t="s">
        <v>1454</v>
      </c>
      <c r="AI1433" s="1" t="s">
        <v>1454</v>
      </c>
      <c r="AJ1433" s="1" t="s">
        <v>1454</v>
      </c>
      <c r="AK1433" s="1" t="s">
        <v>1454</v>
      </c>
      <c r="AL1433" s="1" t="s">
        <v>1454</v>
      </c>
      <c r="AM1433" s="1" t="s">
        <v>1454</v>
      </c>
      <c r="AN1433" s="1">
        <v>1</v>
      </c>
      <c r="AO1433" s="1">
        <v>1</v>
      </c>
      <c r="AP1433" s="1" t="s">
        <v>3086</v>
      </c>
      <c r="AQ1433" s="1" t="s">
        <v>1454</v>
      </c>
      <c r="AR1433" s="2">
        <v>2479202</v>
      </c>
      <c r="AS1433" s="1" t="s">
        <v>3024</v>
      </c>
      <c r="AT1433" s="1">
        <v>44342</v>
      </c>
      <c r="AU1433" s="1">
        <v>0</v>
      </c>
      <c r="AV1433" s="1">
        <v>0</v>
      </c>
      <c r="AW1433" s="1">
        <v>0</v>
      </c>
      <c r="AX1433" s="1" t="s">
        <v>1454</v>
      </c>
      <c r="AY1433" s="1">
        <v>800087565</v>
      </c>
      <c r="AZ1433" s="1" t="s">
        <v>3088</v>
      </c>
      <c r="BA1433" s="1">
        <v>0</v>
      </c>
    </row>
    <row r="1434" spans="1:53" x14ac:dyDescent="0.25">
      <c r="A1434" s="309">
        <f t="shared" si="22"/>
        <v>7788874</v>
      </c>
      <c r="B1434" s="1" t="s">
        <v>2639</v>
      </c>
      <c r="C1434" s="1">
        <v>1111762818</v>
      </c>
      <c r="D1434" s="1">
        <v>144105</v>
      </c>
      <c r="E1434" s="1">
        <v>4</v>
      </c>
      <c r="F1434" s="1">
        <v>1.11176281811718E+18</v>
      </c>
      <c r="G1434" s="304">
        <v>44194</v>
      </c>
      <c r="H1434" s="304">
        <v>46386</v>
      </c>
      <c r="I1434" s="1">
        <v>0</v>
      </c>
      <c r="J1434" s="1">
        <v>1</v>
      </c>
      <c r="K1434" s="1">
        <v>10</v>
      </c>
      <c r="L1434" s="1">
        <v>30</v>
      </c>
      <c r="M1434" s="1">
        <v>2</v>
      </c>
      <c r="N1434" s="305">
        <v>11.76</v>
      </c>
      <c r="O1434" s="305">
        <v>12415</v>
      </c>
      <c r="P1434" s="2">
        <v>11130000</v>
      </c>
      <c r="Q1434" s="2">
        <v>219683</v>
      </c>
      <c r="R1434" s="2">
        <v>10029510</v>
      </c>
      <c r="S1434" s="1">
        <v>0</v>
      </c>
      <c r="T1434" s="1">
        <v>0</v>
      </c>
      <c r="U1434" s="1">
        <v>0</v>
      </c>
      <c r="W1434" s="1">
        <v>0</v>
      </c>
      <c r="X1434" s="1">
        <v>0</v>
      </c>
      <c r="Y1434" s="1">
        <v>0</v>
      </c>
      <c r="AB1434" s="304">
        <v>44498</v>
      </c>
      <c r="AC1434" s="1">
        <v>1</v>
      </c>
      <c r="AD1434" s="1" t="s">
        <v>3016</v>
      </c>
      <c r="AE1434" s="1">
        <v>1</v>
      </c>
      <c r="AF1434" s="1">
        <v>30</v>
      </c>
      <c r="AG1434" s="1">
        <v>0</v>
      </c>
      <c r="AH1434" s="1" t="s">
        <v>1454</v>
      </c>
      <c r="AI1434" s="1" t="s">
        <v>1454</v>
      </c>
      <c r="AJ1434" s="1" t="s">
        <v>1454</v>
      </c>
      <c r="AK1434" s="1" t="s">
        <v>1454</v>
      </c>
      <c r="AL1434" s="1" t="s">
        <v>1454</v>
      </c>
      <c r="AM1434" s="1" t="s">
        <v>1454</v>
      </c>
      <c r="AN1434" s="1">
        <v>1</v>
      </c>
      <c r="AO1434" s="1">
        <v>1</v>
      </c>
      <c r="AP1434" s="1" t="s">
        <v>3086</v>
      </c>
      <c r="AQ1434" s="1" t="s">
        <v>1454</v>
      </c>
      <c r="AR1434" s="2">
        <v>2240636</v>
      </c>
      <c r="AS1434" s="1" t="s">
        <v>3025</v>
      </c>
      <c r="AT1434" s="1">
        <v>44194</v>
      </c>
      <c r="AU1434" s="1">
        <v>0</v>
      </c>
      <c r="AV1434" s="1">
        <v>0</v>
      </c>
      <c r="AW1434" s="1">
        <v>0</v>
      </c>
      <c r="AX1434" s="1" t="s">
        <v>1454</v>
      </c>
      <c r="AY1434" s="1">
        <v>890303093000</v>
      </c>
      <c r="AZ1434" s="1">
        <v>0</v>
      </c>
      <c r="BA1434" s="1">
        <v>0</v>
      </c>
    </row>
    <row r="1435" spans="1:53" x14ac:dyDescent="0.25">
      <c r="A1435" s="309">
        <f t="shared" si="22"/>
        <v>4255544</v>
      </c>
      <c r="B1435" s="1" t="s">
        <v>2639</v>
      </c>
      <c r="C1435" s="1">
        <v>1111762818</v>
      </c>
      <c r="D1435" s="1">
        <v>144105</v>
      </c>
      <c r="E1435" s="1">
        <v>4</v>
      </c>
      <c r="F1435" s="1">
        <v>1.11176281811718E+18</v>
      </c>
      <c r="G1435" s="304">
        <v>43803</v>
      </c>
      <c r="H1435" s="304">
        <v>45626</v>
      </c>
      <c r="I1435" s="1">
        <v>0</v>
      </c>
      <c r="J1435" s="1">
        <v>1</v>
      </c>
      <c r="K1435" s="1">
        <v>20</v>
      </c>
      <c r="L1435" s="1">
        <v>30</v>
      </c>
      <c r="M1435" s="1">
        <v>2</v>
      </c>
      <c r="N1435" s="305">
        <v>11.76</v>
      </c>
      <c r="O1435" s="305">
        <v>12415</v>
      </c>
      <c r="P1435" s="2">
        <v>7500000</v>
      </c>
      <c r="Q1435" s="2">
        <v>167015</v>
      </c>
      <c r="R1435" s="2">
        <v>5479743</v>
      </c>
      <c r="S1435" s="1">
        <v>0</v>
      </c>
      <c r="T1435" s="1">
        <v>0</v>
      </c>
      <c r="U1435" s="1">
        <v>0</v>
      </c>
      <c r="W1435" s="1">
        <v>0</v>
      </c>
      <c r="X1435" s="1">
        <v>0</v>
      </c>
      <c r="Y1435" s="1">
        <v>0</v>
      </c>
      <c r="AB1435" s="304">
        <v>44498</v>
      </c>
      <c r="AC1435" s="1">
        <v>1</v>
      </c>
      <c r="AD1435" s="1" t="s">
        <v>3016</v>
      </c>
      <c r="AE1435" s="1">
        <v>1</v>
      </c>
      <c r="AF1435" s="1">
        <v>30</v>
      </c>
      <c r="AG1435" s="1">
        <v>0</v>
      </c>
      <c r="AH1435" s="1" t="s">
        <v>1454</v>
      </c>
      <c r="AI1435" s="1" t="s">
        <v>1454</v>
      </c>
      <c r="AJ1435" s="1" t="s">
        <v>1454</v>
      </c>
      <c r="AK1435" s="1" t="s">
        <v>1454</v>
      </c>
      <c r="AL1435" s="1" t="s">
        <v>1454</v>
      </c>
      <c r="AM1435" s="1" t="s">
        <v>1454</v>
      </c>
      <c r="AN1435" s="1">
        <v>1</v>
      </c>
      <c r="AO1435" s="1">
        <v>1</v>
      </c>
      <c r="AP1435" s="1" t="s">
        <v>3086</v>
      </c>
      <c r="AQ1435" s="1" t="s">
        <v>1454</v>
      </c>
      <c r="AR1435" s="2">
        <v>1224199</v>
      </c>
      <c r="AS1435" s="1" t="s">
        <v>3025</v>
      </c>
      <c r="AT1435" s="1">
        <v>43803</v>
      </c>
      <c r="AU1435" s="1">
        <v>0</v>
      </c>
      <c r="AV1435" s="1">
        <v>0</v>
      </c>
      <c r="AW1435" s="1">
        <v>0</v>
      </c>
      <c r="AX1435" s="1" t="s">
        <v>1454</v>
      </c>
      <c r="AY1435" s="1">
        <v>890303093000</v>
      </c>
      <c r="AZ1435" s="1">
        <v>0</v>
      </c>
      <c r="BA1435" s="1">
        <v>0</v>
      </c>
    </row>
    <row r="1436" spans="1:53" x14ac:dyDescent="0.25">
      <c r="A1436" s="309">
        <f t="shared" si="22"/>
        <v>908106</v>
      </c>
      <c r="B1436" s="1" t="s">
        <v>2639</v>
      </c>
      <c r="C1436" s="1">
        <v>1111762818</v>
      </c>
      <c r="D1436" s="1">
        <v>144105</v>
      </c>
      <c r="E1436" s="1">
        <v>4</v>
      </c>
      <c r="F1436" s="1">
        <v>1.1117628181246799E+18</v>
      </c>
      <c r="G1436" s="304">
        <v>43866</v>
      </c>
      <c r="H1436" s="304">
        <v>44227</v>
      </c>
      <c r="I1436" s="1">
        <v>0</v>
      </c>
      <c r="J1436" s="1">
        <v>1</v>
      </c>
      <c r="K1436" s="1">
        <v>3</v>
      </c>
      <c r="L1436" s="1">
        <v>30</v>
      </c>
      <c r="M1436" s="1">
        <v>2</v>
      </c>
      <c r="N1436" s="305">
        <v>21.6</v>
      </c>
      <c r="O1436" s="305">
        <v>23872</v>
      </c>
      <c r="P1436" s="2">
        <v>1533000</v>
      </c>
      <c r="Q1436" s="2">
        <v>143398</v>
      </c>
      <c r="R1436" s="2">
        <v>1169342</v>
      </c>
      <c r="S1436" s="1">
        <v>0</v>
      </c>
      <c r="T1436" s="1">
        <v>0</v>
      </c>
      <c r="U1436" s="1">
        <v>0</v>
      </c>
      <c r="W1436" s="1">
        <v>0</v>
      </c>
      <c r="X1436" s="1">
        <v>0</v>
      </c>
      <c r="Y1436" s="1">
        <v>0</v>
      </c>
      <c r="AB1436" s="304">
        <v>44498</v>
      </c>
      <c r="AC1436" s="1">
        <v>1</v>
      </c>
      <c r="AD1436" s="1" t="s">
        <v>3016</v>
      </c>
      <c r="AE1436" s="1">
        <v>1</v>
      </c>
      <c r="AF1436" s="1">
        <v>30</v>
      </c>
      <c r="AG1436" s="1">
        <v>0</v>
      </c>
      <c r="AH1436" s="1" t="s">
        <v>1454</v>
      </c>
      <c r="AI1436" s="1" t="s">
        <v>1454</v>
      </c>
      <c r="AJ1436" s="1" t="s">
        <v>1454</v>
      </c>
      <c r="AK1436" s="1" t="s">
        <v>1454</v>
      </c>
      <c r="AL1436" s="1" t="s">
        <v>1454</v>
      </c>
      <c r="AM1436" s="1" t="s">
        <v>1454</v>
      </c>
      <c r="AN1436" s="1">
        <v>1</v>
      </c>
      <c r="AO1436" s="1">
        <v>1</v>
      </c>
      <c r="AP1436" s="1" t="s">
        <v>3086</v>
      </c>
      <c r="AQ1436" s="1" t="s">
        <v>1454</v>
      </c>
      <c r="AR1436" s="2">
        <v>261236</v>
      </c>
      <c r="AS1436" s="1" t="s">
        <v>3018</v>
      </c>
      <c r="AT1436" s="1">
        <v>43866</v>
      </c>
      <c r="AU1436" s="1">
        <v>0</v>
      </c>
      <c r="AV1436" s="1">
        <v>0</v>
      </c>
      <c r="AW1436" s="1">
        <v>0</v>
      </c>
      <c r="AX1436" s="1" t="s">
        <v>1454</v>
      </c>
      <c r="AY1436" s="1">
        <v>890303093000</v>
      </c>
      <c r="AZ1436" s="1">
        <v>0</v>
      </c>
      <c r="BA1436" s="1">
        <v>0</v>
      </c>
    </row>
    <row r="1437" spans="1:53" x14ac:dyDescent="0.25">
      <c r="A1437" s="309">
        <f t="shared" si="22"/>
        <v>386144</v>
      </c>
      <c r="B1437" s="1" t="s">
        <v>2639</v>
      </c>
      <c r="C1437" s="1">
        <v>1107052091</v>
      </c>
      <c r="D1437" s="1">
        <v>144220</v>
      </c>
      <c r="E1437" s="1">
        <v>4</v>
      </c>
      <c r="F1437" s="1">
        <v>1.10705209110498E+18</v>
      </c>
      <c r="G1437" s="304">
        <v>44347</v>
      </c>
      <c r="H1437" s="304">
        <v>44620</v>
      </c>
      <c r="I1437" s="1">
        <v>120</v>
      </c>
      <c r="J1437" s="1">
        <v>1</v>
      </c>
      <c r="K1437" s="1">
        <v>0</v>
      </c>
      <c r="L1437" s="1">
        <v>30</v>
      </c>
      <c r="M1437" s="1">
        <v>2</v>
      </c>
      <c r="N1437" s="305">
        <v>21.6</v>
      </c>
      <c r="O1437" s="305">
        <v>23872</v>
      </c>
      <c r="P1437" s="2">
        <v>386144</v>
      </c>
      <c r="Q1437" s="2">
        <v>46971</v>
      </c>
      <c r="R1437" s="2">
        <v>386144</v>
      </c>
      <c r="S1437" s="1">
        <v>18689</v>
      </c>
      <c r="T1437" s="1">
        <v>0</v>
      </c>
      <c r="U1437" s="1">
        <v>0</v>
      </c>
      <c r="W1437" s="1">
        <v>77229</v>
      </c>
      <c r="X1437" s="1">
        <v>18689</v>
      </c>
      <c r="Y1437" s="1">
        <v>8762</v>
      </c>
      <c r="AB1437" s="304">
        <v>44347</v>
      </c>
      <c r="AC1437" s="1">
        <v>1</v>
      </c>
      <c r="AD1437" s="1" t="s">
        <v>3016</v>
      </c>
      <c r="AE1437" s="1">
        <v>1</v>
      </c>
      <c r="AF1437" s="1">
        <v>30</v>
      </c>
      <c r="AG1437" s="1">
        <v>163784</v>
      </c>
      <c r="AH1437" s="1" t="s">
        <v>1454</v>
      </c>
      <c r="AI1437" s="1" t="s">
        <v>1454</v>
      </c>
      <c r="AJ1437" s="1" t="s">
        <v>1454</v>
      </c>
      <c r="AK1437" s="1" t="s">
        <v>1454</v>
      </c>
      <c r="AL1437" s="1" t="s">
        <v>1454</v>
      </c>
      <c r="AM1437" s="1" t="s">
        <v>1454</v>
      </c>
      <c r="AN1437" s="1">
        <v>1</v>
      </c>
      <c r="AO1437" s="1">
        <v>1</v>
      </c>
      <c r="AP1437" s="1" t="s">
        <v>3086</v>
      </c>
      <c r="AQ1437" s="1" t="s">
        <v>1454</v>
      </c>
      <c r="AR1437" s="2">
        <v>0</v>
      </c>
      <c r="AS1437" s="1" t="s">
        <v>3017</v>
      </c>
      <c r="AT1437" s="1">
        <v>44354</v>
      </c>
      <c r="AU1437" s="1">
        <v>0</v>
      </c>
      <c r="AV1437" s="1">
        <v>0</v>
      </c>
      <c r="AW1437" s="1">
        <v>0</v>
      </c>
      <c r="AX1437" s="1" t="s">
        <v>1454</v>
      </c>
      <c r="AY1437" s="1">
        <v>1</v>
      </c>
      <c r="AZ1437" s="1" t="s">
        <v>3089</v>
      </c>
      <c r="BA1437" s="1">
        <v>0</v>
      </c>
    </row>
    <row r="1438" spans="1:53" x14ac:dyDescent="0.25">
      <c r="A1438" s="309">
        <f t="shared" si="22"/>
        <v>1810316</v>
      </c>
      <c r="B1438" s="1" t="s">
        <v>2639</v>
      </c>
      <c r="C1438" s="1">
        <v>1089478209</v>
      </c>
      <c r="D1438" s="1">
        <v>144205</v>
      </c>
      <c r="E1438" s="1">
        <v>4</v>
      </c>
      <c r="F1438" s="1">
        <v>1.08947820910498E+18</v>
      </c>
      <c r="G1438" s="304">
        <v>44347</v>
      </c>
      <c r="H1438" s="304">
        <v>45107</v>
      </c>
      <c r="I1438" s="1">
        <v>0</v>
      </c>
      <c r="J1438" s="1">
        <v>1</v>
      </c>
      <c r="K1438" s="1">
        <v>5</v>
      </c>
      <c r="L1438" s="1">
        <v>30</v>
      </c>
      <c r="M1438" s="1">
        <v>2</v>
      </c>
      <c r="N1438" s="305">
        <v>19.8</v>
      </c>
      <c r="O1438" s="305">
        <v>21699</v>
      </c>
      <c r="P1438" s="2">
        <v>2200936</v>
      </c>
      <c r="Q1438" s="2">
        <v>108802</v>
      </c>
      <c r="R1438" s="2">
        <v>1810316</v>
      </c>
      <c r="S1438" s="1">
        <v>0</v>
      </c>
      <c r="T1438" s="1">
        <v>0</v>
      </c>
      <c r="U1438" s="1">
        <v>0</v>
      </c>
      <c r="W1438" s="1">
        <v>0</v>
      </c>
      <c r="X1438" s="1">
        <v>0</v>
      </c>
      <c r="Y1438" s="1">
        <v>0</v>
      </c>
      <c r="AB1438" s="304">
        <v>44481</v>
      </c>
      <c r="AC1438" s="1">
        <v>1</v>
      </c>
      <c r="AD1438" s="1" t="s">
        <v>3016</v>
      </c>
      <c r="AE1438" s="1">
        <v>1</v>
      </c>
      <c r="AF1438" s="1">
        <v>30</v>
      </c>
      <c r="AG1438" s="1">
        <v>0</v>
      </c>
      <c r="AH1438" s="1" t="s">
        <v>1454</v>
      </c>
      <c r="AI1438" s="1" t="s">
        <v>1454</v>
      </c>
      <c r="AJ1438" s="1" t="s">
        <v>1454</v>
      </c>
      <c r="AK1438" s="1" t="s">
        <v>1454</v>
      </c>
      <c r="AL1438" s="1" t="s">
        <v>1454</v>
      </c>
      <c r="AM1438" s="1" t="s">
        <v>1454</v>
      </c>
      <c r="AN1438" s="1">
        <v>1</v>
      </c>
      <c r="AO1438" s="1">
        <v>1</v>
      </c>
      <c r="AP1438" s="1" t="s">
        <v>3086</v>
      </c>
      <c r="AQ1438" s="1" t="s">
        <v>1454</v>
      </c>
      <c r="AR1438" s="2">
        <v>0</v>
      </c>
      <c r="AS1438" s="1" t="s">
        <v>3017</v>
      </c>
      <c r="AT1438" s="1">
        <v>44354</v>
      </c>
      <c r="AU1438" s="1">
        <v>0</v>
      </c>
      <c r="AV1438" s="1">
        <v>0</v>
      </c>
      <c r="AW1438" s="1">
        <v>0</v>
      </c>
      <c r="AX1438" s="1" t="s">
        <v>1454</v>
      </c>
      <c r="AY1438" s="1">
        <v>1</v>
      </c>
      <c r="AZ1438" s="1" t="s">
        <v>3089</v>
      </c>
      <c r="BA1438" s="1">
        <v>0</v>
      </c>
    </row>
    <row r="1439" spans="1:53" x14ac:dyDescent="0.25">
      <c r="A1439" s="309">
        <f t="shared" si="22"/>
        <v>1061230</v>
      </c>
      <c r="B1439" s="1" t="s">
        <v>2639</v>
      </c>
      <c r="C1439" s="1">
        <v>1085293119</v>
      </c>
      <c r="D1439" s="1">
        <v>144205</v>
      </c>
      <c r="E1439" s="1">
        <v>4</v>
      </c>
      <c r="F1439" s="1">
        <v>1.08529311910498E+18</v>
      </c>
      <c r="G1439" s="304">
        <v>44347</v>
      </c>
      <c r="H1439" s="304">
        <v>45595</v>
      </c>
      <c r="I1439" s="1">
        <v>0</v>
      </c>
      <c r="J1439" s="1">
        <v>1</v>
      </c>
      <c r="K1439" s="1">
        <v>4</v>
      </c>
      <c r="L1439" s="1">
        <v>30</v>
      </c>
      <c r="M1439" s="1">
        <v>2</v>
      </c>
      <c r="N1439" s="305">
        <v>18</v>
      </c>
      <c r="O1439" s="305">
        <v>19562</v>
      </c>
      <c r="P1439" s="2">
        <v>1143841</v>
      </c>
      <c r="Q1439" s="2">
        <v>37905</v>
      </c>
      <c r="R1439" s="2">
        <v>1061230</v>
      </c>
      <c r="S1439" s="1">
        <v>15918</v>
      </c>
      <c r="T1439" s="1">
        <v>0</v>
      </c>
      <c r="U1439" s="1">
        <v>0</v>
      </c>
      <c r="W1439" s="1">
        <v>0</v>
      </c>
      <c r="X1439" s="1">
        <v>0</v>
      </c>
      <c r="Y1439" s="1">
        <v>0</v>
      </c>
      <c r="AB1439" s="304">
        <v>44466</v>
      </c>
      <c r="AC1439" s="1">
        <v>1</v>
      </c>
      <c r="AD1439" s="1" t="s">
        <v>3016</v>
      </c>
      <c r="AE1439" s="1">
        <v>1</v>
      </c>
      <c r="AF1439" s="1">
        <v>30</v>
      </c>
      <c r="AG1439" s="1">
        <v>0</v>
      </c>
      <c r="AH1439" s="1" t="s">
        <v>1454</v>
      </c>
      <c r="AI1439" s="1" t="s">
        <v>1454</v>
      </c>
      <c r="AJ1439" s="1" t="s">
        <v>1454</v>
      </c>
      <c r="AK1439" s="1" t="s">
        <v>1454</v>
      </c>
      <c r="AL1439" s="1" t="s">
        <v>1454</v>
      </c>
      <c r="AM1439" s="1" t="s">
        <v>1454</v>
      </c>
      <c r="AN1439" s="1">
        <v>1</v>
      </c>
      <c r="AO1439" s="1">
        <v>1</v>
      </c>
      <c r="AP1439" s="1" t="s">
        <v>3086</v>
      </c>
      <c r="AQ1439" s="1" t="s">
        <v>1454</v>
      </c>
      <c r="AR1439" s="2">
        <v>0</v>
      </c>
      <c r="AS1439" s="1" t="s">
        <v>3017</v>
      </c>
      <c r="AT1439" s="1">
        <v>44354</v>
      </c>
      <c r="AU1439" s="1">
        <v>0</v>
      </c>
      <c r="AV1439" s="1">
        <v>0</v>
      </c>
      <c r="AW1439" s="1">
        <v>0</v>
      </c>
      <c r="AX1439" s="1" t="s">
        <v>1454</v>
      </c>
      <c r="AY1439" s="1">
        <v>1</v>
      </c>
      <c r="AZ1439" s="1" t="s">
        <v>3089</v>
      </c>
      <c r="BA1439" s="1">
        <v>0</v>
      </c>
    </row>
    <row r="1440" spans="1:53" x14ac:dyDescent="0.25">
      <c r="A1440" s="309">
        <f t="shared" si="22"/>
        <v>2070677</v>
      </c>
      <c r="B1440" s="1" t="s">
        <v>2639</v>
      </c>
      <c r="C1440" s="1">
        <v>1085293119</v>
      </c>
      <c r="D1440" s="1">
        <v>144205</v>
      </c>
      <c r="E1440" s="1">
        <v>4</v>
      </c>
      <c r="F1440" s="1">
        <v>1.08529311921498E+18</v>
      </c>
      <c r="G1440" s="304">
        <v>44347</v>
      </c>
      <c r="H1440" s="304">
        <v>45321</v>
      </c>
      <c r="I1440" s="1">
        <v>0</v>
      </c>
      <c r="J1440" s="1">
        <v>1</v>
      </c>
      <c r="K1440" s="1">
        <v>4</v>
      </c>
      <c r="L1440" s="1">
        <v>30</v>
      </c>
      <c r="M1440" s="1">
        <v>2</v>
      </c>
      <c r="N1440" s="305">
        <v>18</v>
      </c>
      <c r="O1440" s="305">
        <v>19562</v>
      </c>
      <c r="P1440" s="2">
        <v>2292889</v>
      </c>
      <c r="Q1440" s="2">
        <v>94188</v>
      </c>
      <c r="R1440" s="2">
        <v>2070677</v>
      </c>
      <c r="S1440" s="1">
        <v>31060</v>
      </c>
      <c r="T1440" s="1">
        <v>0</v>
      </c>
      <c r="U1440" s="1">
        <v>0</v>
      </c>
      <c r="W1440" s="1">
        <v>0</v>
      </c>
      <c r="X1440" s="1">
        <v>0</v>
      </c>
      <c r="Y1440" s="1">
        <v>0</v>
      </c>
      <c r="AB1440" s="304">
        <v>44466</v>
      </c>
      <c r="AC1440" s="1">
        <v>1</v>
      </c>
      <c r="AD1440" s="1" t="s">
        <v>3016</v>
      </c>
      <c r="AE1440" s="1">
        <v>1</v>
      </c>
      <c r="AF1440" s="1">
        <v>30</v>
      </c>
      <c r="AG1440" s="1">
        <v>0</v>
      </c>
      <c r="AH1440" s="1" t="s">
        <v>1454</v>
      </c>
      <c r="AI1440" s="1" t="s">
        <v>1454</v>
      </c>
      <c r="AJ1440" s="1" t="s">
        <v>1454</v>
      </c>
      <c r="AK1440" s="1" t="s">
        <v>1454</v>
      </c>
      <c r="AL1440" s="1" t="s">
        <v>1454</v>
      </c>
      <c r="AM1440" s="1" t="s">
        <v>1454</v>
      </c>
      <c r="AN1440" s="1">
        <v>1</v>
      </c>
      <c r="AO1440" s="1">
        <v>1</v>
      </c>
      <c r="AP1440" s="1" t="s">
        <v>3086</v>
      </c>
      <c r="AQ1440" s="1" t="s">
        <v>1454</v>
      </c>
      <c r="AR1440" s="2">
        <v>0</v>
      </c>
      <c r="AS1440" s="1" t="s">
        <v>3063</v>
      </c>
      <c r="AT1440" s="1">
        <v>44354</v>
      </c>
      <c r="AU1440" s="1">
        <v>0</v>
      </c>
      <c r="AV1440" s="1">
        <v>0</v>
      </c>
      <c r="AW1440" s="1">
        <v>0</v>
      </c>
      <c r="AX1440" s="1" t="s">
        <v>1454</v>
      </c>
      <c r="AY1440" s="1">
        <v>1</v>
      </c>
      <c r="AZ1440" s="1" t="s">
        <v>3089</v>
      </c>
      <c r="BA1440" s="1">
        <v>0</v>
      </c>
    </row>
    <row r="1441" spans="1:53" x14ac:dyDescent="0.25">
      <c r="A1441" s="309">
        <f t="shared" si="22"/>
        <v>0</v>
      </c>
      <c r="B1441" s="1" t="s">
        <v>2639</v>
      </c>
      <c r="C1441" s="1">
        <v>66917063</v>
      </c>
      <c r="D1441" s="1">
        <v>144105</v>
      </c>
      <c r="E1441" s="1">
        <v>4</v>
      </c>
      <c r="F1441" s="1">
        <v>6.69170631173844E+16</v>
      </c>
      <c r="G1441" s="304">
        <v>43231</v>
      </c>
      <c r="H1441" s="304">
        <v>45046</v>
      </c>
      <c r="I1441" s="1">
        <v>0</v>
      </c>
      <c r="J1441" s="1">
        <v>1</v>
      </c>
      <c r="K1441" s="1">
        <v>39</v>
      </c>
      <c r="L1441" s="1">
        <v>30</v>
      </c>
      <c r="M1441" s="1">
        <v>2</v>
      </c>
      <c r="N1441" s="305">
        <v>18</v>
      </c>
      <c r="O1441" s="305">
        <v>19562</v>
      </c>
      <c r="P1441" s="2">
        <v>5200000</v>
      </c>
      <c r="Q1441" s="2">
        <v>132862</v>
      </c>
      <c r="R1441" s="2">
        <v>2358388</v>
      </c>
      <c r="S1441" s="1">
        <v>0</v>
      </c>
      <c r="T1441" s="1">
        <v>0</v>
      </c>
      <c r="U1441" s="1">
        <v>0</v>
      </c>
      <c r="W1441" s="1">
        <v>0</v>
      </c>
      <c r="X1441" s="1">
        <v>0</v>
      </c>
      <c r="Y1441" s="1">
        <v>0</v>
      </c>
      <c r="AB1441" s="304">
        <v>44499</v>
      </c>
      <c r="AC1441" s="1">
        <v>1</v>
      </c>
      <c r="AD1441" s="1" t="s">
        <v>3016</v>
      </c>
      <c r="AE1441" s="1">
        <v>1</v>
      </c>
      <c r="AF1441" s="1">
        <v>30</v>
      </c>
      <c r="AG1441" s="1">
        <v>0</v>
      </c>
      <c r="AH1441" s="1" t="s">
        <v>1454</v>
      </c>
      <c r="AI1441" s="1" t="s">
        <v>1454</v>
      </c>
      <c r="AJ1441" s="1" t="s">
        <v>1454</v>
      </c>
      <c r="AK1441" s="1" t="s">
        <v>1454</v>
      </c>
      <c r="AL1441" s="1" t="s">
        <v>1454</v>
      </c>
      <c r="AM1441" s="1" t="s">
        <v>1454</v>
      </c>
      <c r="AN1441" s="1">
        <v>1</v>
      </c>
      <c r="AO1441" s="1">
        <v>1</v>
      </c>
      <c r="AP1441" s="1" t="s">
        <v>3086</v>
      </c>
      <c r="AQ1441" s="1" t="s">
        <v>1454</v>
      </c>
      <c r="AR1441" s="2">
        <v>2764016</v>
      </c>
      <c r="AS1441" s="1" t="s">
        <v>3038</v>
      </c>
      <c r="AT1441" s="1">
        <v>43231</v>
      </c>
      <c r="AU1441" s="1">
        <v>0</v>
      </c>
      <c r="AV1441" s="1">
        <v>0</v>
      </c>
      <c r="AW1441" s="1">
        <v>0</v>
      </c>
      <c r="AX1441" s="1" t="s">
        <v>1454</v>
      </c>
      <c r="AY1441" s="1">
        <v>800087565</v>
      </c>
      <c r="AZ1441" s="1" t="s">
        <v>3088</v>
      </c>
      <c r="BA1441" s="1">
        <v>0</v>
      </c>
    </row>
    <row r="1442" spans="1:53" x14ac:dyDescent="0.25">
      <c r="A1442" s="309">
        <f t="shared" si="22"/>
        <v>858480</v>
      </c>
      <c r="B1442" s="1" t="s">
        <v>2639</v>
      </c>
      <c r="C1442" s="1">
        <v>1107098292</v>
      </c>
      <c r="D1442" s="1">
        <v>144105</v>
      </c>
      <c r="E1442" s="1">
        <v>4</v>
      </c>
      <c r="F1442" s="1">
        <v>1.1070982921246799E+18</v>
      </c>
      <c r="G1442" s="304">
        <v>44252</v>
      </c>
      <c r="H1442" s="304">
        <v>44985</v>
      </c>
      <c r="I1442" s="1">
        <v>0</v>
      </c>
      <c r="J1442" s="1">
        <v>1</v>
      </c>
      <c r="K1442" s="1">
        <v>8</v>
      </c>
      <c r="L1442" s="1">
        <v>30</v>
      </c>
      <c r="M1442" s="1">
        <v>2</v>
      </c>
      <c r="N1442" s="305">
        <v>19.2</v>
      </c>
      <c r="O1442" s="305">
        <v>20983</v>
      </c>
      <c r="P1442" s="2">
        <v>1600000</v>
      </c>
      <c r="Q1442" s="2">
        <v>81277</v>
      </c>
      <c r="R1442" s="2">
        <v>1134776</v>
      </c>
      <c r="S1442" s="1">
        <v>0</v>
      </c>
      <c r="T1442" s="1">
        <v>0</v>
      </c>
      <c r="U1442" s="1">
        <v>0</v>
      </c>
      <c r="W1442" s="1">
        <v>0</v>
      </c>
      <c r="X1442" s="1">
        <v>0</v>
      </c>
      <c r="Y1442" s="1">
        <v>0</v>
      </c>
      <c r="AB1442" s="304">
        <v>44498</v>
      </c>
      <c r="AC1442" s="1">
        <v>1</v>
      </c>
      <c r="AD1442" s="1" t="s">
        <v>3016</v>
      </c>
      <c r="AE1442" s="1">
        <v>1</v>
      </c>
      <c r="AF1442" s="1">
        <v>30</v>
      </c>
      <c r="AG1442" s="1">
        <v>0</v>
      </c>
      <c r="AH1442" s="1" t="s">
        <v>1454</v>
      </c>
      <c r="AI1442" s="1" t="s">
        <v>1454</v>
      </c>
      <c r="AJ1442" s="1" t="s">
        <v>1454</v>
      </c>
      <c r="AK1442" s="1" t="s">
        <v>1454</v>
      </c>
      <c r="AL1442" s="1" t="s">
        <v>1454</v>
      </c>
      <c r="AM1442" s="1" t="s">
        <v>1454</v>
      </c>
      <c r="AN1442" s="1">
        <v>1</v>
      </c>
      <c r="AO1442" s="1">
        <v>1</v>
      </c>
      <c r="AP1442" s="1" t="s">
        <v>3086</v>
      </c>
      <c r="AQ1442" s="1" t="s">
        <v>1454</v>
      </c>
      <c r="AR1442" s="2">
        <v>276296</v>
      </c>
      <c r="AS1442" s="1" t="s">
        <v>3018</v>
      </c>
      <c r="AT1442" s="1">
        <v>44252</v>
      </c>
      <c r="AU1442" s="1">
        <v>0</v>
      </c>
      <c r="AV1442" s="1">
        <v>0</v>
      </c>
      <c r="AW1442" s="1">
        <v>0</v>
      </c>
      <c r="AX1442" s="1" t="s">
        <v>1454</v>
      </c>
      <c r="AY1442" s="1">
        <v>890303093000</v>
      </c>
      <c r="AZ1442" s="1">
        <v>0</v>
      </c>
      <c r="BA1442" s="1">
        <v>0</v>
      </c>
    </row>
    <row r="1443" spans="1:53" x14ac:dyDescent="0.25">
      <c r="A1443" s="309">
        <f t="shared" si="22"/>
        <v>3988161</v>
      </c>
      <c r="B1443" s="1" t="s">
        <v>2639</v>
      </c>
      <c r="C1443" s="1">
        <v>1107098292</v>
      </c>
      <c r="D1443" s="1">
        <v>144105</v>
      </c>
      <c r="E1443" s="1">
        <v>4</v>
      </c>
      <c r="F1443" s="1">
        <v>1.10709829211778E+18</v>
      </c>
      <c r="G1443" s="304">
        <v>43937</v>
      </c>
      <c r="H1443" s="304">
        <v>45777</v>
      </c>
      <c r="I1443" s="1">
        <v>0</v>
      </c>
      <c r="J1443" s="1">
        <v>1</v>
      </c>
      <c r="K1443" s="1">
        <v>16</v>
      </c>
      <c r="L1443" s="1">
        <v>30</v>
      </c>
      <c r="M1443" s="1">
        <v>2</v>
      </c>
      <c r="N1443" s="305">
        <v>18</v>
      </c>
      <c r="O1443" s="305">
        <v>19562</v>
      </c>
      <c r="P1443" s="2">
        <v>6482000</v>
      </c>
      <c r="Q1443" s="2">
        <v>165617</v>
      </c>
      <c r="R1443" s="2">
        <v>5271726</v>
      </c>
      <c r="S1443" s="1">
        <v>0</v>
      </c>
      <c r="T1443" s="1">
        <v>0</v>
      </c>
      <c r="U1443" s="1">
        <v>0</v>
      </c>
      <c r="W1443" s="1">
        <v>0</v>
      </c>
      <c r="X1443" s="1">
        <v>0</v>
      </c>
      <c r="Y1443" s="1">
        <v>0</v>
      </c>
      <c r="AB1443" s="304">
        <v>44498</v>
      </c>
      <c r="AC1443" s="1">
        <v>1</v>
      </c>
      <c r="AD1443" s="1" t="s">
        <v>3016</v>
      </c>
      <c r="AE1443" s="1">
        <v>1</v>
      </c>
      <c r="AF1443" s="1">
        <v>30</v>
      </c>
      <c r="AG1443" s="1">
        <v>0</v>
      </c>
      <c r="AH1443" s="1" t="s">
        <v>1454</v>
      </c>
      <c r="AI1443" s="1" t="s">
        <v>1454</v>
      </c>
      <c r="AJ1443" s="1" t="s">
        <v>1454</v>
      </c>
      <c r="AK1443" s="1" t="s">
        <v>1454</v>
      </c>
      <c r="AL1443" s="1" t="s">
        <v>1454</v>
      </c>
      <c r="AM1443" s="1" t="s">
        <v>1454</v>
      </c>
      <c r="AN1443" s="1">
        <v>1</v>
      </c>
      <c r="AO1443" s="1">
        <v>1</v>
      </c>
      <c r="AP1443" s="1" t="s">
        <v>3086</v>
      </c>
      <c r="AQ1443" s="1" t="s">
        <v>1454</v>
      </c>
      <c r="AR1443" s="2">
        <v>1283565</v>
      </c>
      <c r="AS1443" s="1" t="s">
        <v>3026</v>
      </c>
      <c r="AT1443" s="1">
        <v>43937</v>
      </c>
      <c r="AU1443" s="1">
        <v>0</v>
      </c>
      <c r="AV1443" s="1">
        <v>0</v>
      </c>
      <c r="AW1443" s="1">
        <v>0</v>
      </c>
      <c r="AX1443" s="1" t="s">
        <v>1454</v>
      </c>
      <c r="AY1443" s="1">
        <v>890303093000</v>
      </c>
      <c r="AZ1443" s="1">
        <v>0</v>
      </c>
      <c r="BA1443" s="1">
        <v>0</v>
      </c>
    </row>
    <row r="1444" spans="1:53" x14ac:dyDescent="0.25">
      <c r="A1444" s="309">
        <f t="shared" si="22"/>
        <v>1395413</v>
      </c>
      <c r="B1444" s="1" t="s">
        <v>2639</v>
      </c>
      <c r="C1444" s="1">
        <v>1113700420</v>
      </c>
      <c r="D1444" s="1">
        <v>144105</v>
      </c>
      <c r="E1444" s="1">
        <v>4</v>
      </c>
      <c r="F1444" s="1">
        <v>1.11370042011778E+18</v>
      </c>
      <c r="G1444" s="304">
        <v>43971</v>
      </c>
      <c r="H1444" s="304">
        <v>45807</v>
      </c>
      <c r="I1444" s="1">
        <v>0</v>
      </c>
      <c r="J1444" s="1">
        <v>1</v>
      </c>
      <c r="K1444" s="1">
        <v>17</v>
      </c>
      <c r="L1444" s="1">
        <v>30</v>
      </c>
      <c r="M1444" s="1">
        <v>2</v>
      </c>
      <c r="N1444" s="305">
        <v>18</v>
      </c>
      <c r="O1444" s="305">
        <v>19562</v>
      </c>
      <c r="P1444" s="2">
        <v>2600000</v>
      </c>
      <c r="Q1444" s="2">
        <v>66431</v>
      </c>
      <c r="R1444" s="2">
        <v>2084249</v>
      </c>
      <c r="S1444" s="1">
        <v>0</v>
      </c>
      <c r="T1444" s="1">
        <v>0</v>
      </c>
      <c r="U1444" s="1">
        <v>0</v>
      </c>
      <c r="W1444" s="1">
        <v>0</v>
      </c>
      <c r="X1444" s="1">
        <v>0</v>
      </c>
      <c r="Y1444" s="1">
        <v>0</v>
      </c>
      <c r="AB1444" s="304">
        <v>44499</v>
      </c>
      <c r="AC1444" s="1">
        <v>1</v>
      </c>
      <c r="AD1444" s="1" t="s">
        <v>3016</v>
      </c>
      <c r="AE1444" s="1">
        <v>1</v>
      </c>
      <c r="AF1444" s="1">
        <v>30</v>
      </c>
      <c r="AG1444" s="1">
        <v>0</v>
      </c>
      <c r="AH1444" s="1" t="s">
        <v>1454</v>
      </c>
      <c r="AI1444" s="1" t="s">
        <v>1454</v>
      </c>
      <c r="AJ1444" s="1" t="s">
        <v>1454</v>
      </c>
      <c r="AK1444" s="1" t="s">
        <v>1454</v>
      </c>
      <c r="AL1444" s="1" t="s">
        <v>1454</v>
      </c>
      <c r="AM1444" s="1" t="s">
        <v>1454</v>
      </c>
      <c r="AN1444" s="1">
        <v>1</v>
      </c>
      <c r="AO1444" s="1">
        <v>1</v>
      </c>
      <c r="AP1444" s="1" t="s">
        <v>3086</v>
      </c>
      <c r="AQ1444" s="1" t="s">
        <v>1454</v>
      </c>
      <c r="AR1444" s="2">
        <v>688836</v>
      </c>
      <c r="AS1444" s="1" t="s">
        <v>3026</v>
      </c>
      <c r="AT1444" s="1">
        <v>43971</v>
      </c>
      <c r="AU1444" s="1">
        <v>0</v>
      </c>
      <c r="AV1444" s="1">
        <v>0</v>
      </c>
      <c r="AW1444" s="1">
        <v>0</v>
      </c>
      <c r="AX1444" s="1" t="s">
        <v>1454</v>
      </c>
      <c r="AY1444" s="1">
        <v>900347805</v>
      </c>
      <c r="AZ1444" s="1" t="s">
        <v>3092</v>
      </c>
      <c r="BA1444" s="1">
        <v>0</v>
      </c>
    </row>
    <row r="1445" spans="1:53" x14ac:dyDescent="0.25">
      <c r="A1445" s="309">
        <f t="shared" si="22"/>
        <v>1764352</v>
      </c>
      <c r="B1445" s="1" t="s">
        <v>2639</v>
      </c>
      <c r="C1445" s="1">
        <v>1113700420</v>
      </c>
      <c r="D1445" s="1">
        <v>144105</v>
      </c>
      <c r="E1445" s="1">
        <v>4</v>
      </c>
      <c r="F1445" s="1">
        <v>1.11370042012038E+18</v>
      </c>
      <c r="G1445" s="304">
        <v>44175</v>
      </c>
      <c r="H1445" s="304">
        <v>45991</v>
      </c>
      <c r="I1445" s="1">
        <v>0</v>
      </c>
      <c r="J1445" s="1">
        <v>1</v>
      </c>
      <c r="K1445" s="1">
        <v>11</v>
      </c>
      <c r="L1445" s="1">
        <v>30</v>
      </c>
      <c r="M1445" s="1">
        <v>2</v>
      </c>
      <c r="N1445" s="305">
        <v>18</v>
      </c>
      <c r="O1445" s="305">
        <v>19562</v>
      </c>
      <c r="P1445" s="2">
        <v>3000000</v>
      </c>
      <c r="Q1445" s="2">
        <v>77163</v>
      </c>
      <c r="R1445" s="2">
        <v>2635313</v>
      </c>
      <c r="S1445" s="1">
        <v>0</v>
      </c>
      <c r="T1445" s="1">
        <v>0</v>
      </c>
      <c r="U1445" s="1">
        <v>0</v>
      </c>
      <c r="W1445" s="1">
        <v>0</v>
      </c>
      <c r="X1445" s="1">
        <v>0</v>
      </c>
      <c r="Y1445" s="1">
        <v>0</v>
      </c>
      <c r="AB1445" s="304">
        <v>44499</v>
      </c>
      <c r="AC1445" s="1">
        <v>1</v>
      </c>
      <c r="AD1445" s="1" t="s">
        <v>3016</v>
      </c>
      <c r="AE1445" s="1">
        <v>1</v>
      </c>
      <c r="AF1445" s="1">
        <v>30</v>
      </c>
      <c r="AG1445" s="1">
        <v>0</v>
      </c>
      <c r="AH1445" s="1" t="s">
        <v>1454</v>
      </c>
      <c r="AI1445" s="1" t="s">
        <v>1454</v>
      </c>
      <c r="AJ1445" s="1" t="s">
        <v>1454</v>
      </c>
      <c r="AK1445" s="1" t="s">
        <v>1454</v>
      </c>
      <c r="AL1445" s="1" t="s">
        <v>1454</v>
      </c>
      <c r="AM1445" s="1" t="s">
        <v>1454</v>
      </c>
      <c r="AN1445" s="1">
        <v>1</v>
      </c>
      <c r="AO1445" s="1">
        <v>1</v>
      </c>
      <c r="AP1445" s="1" t="s">
        <v>3086</v>
      </c>
      <c r="AQ1445" s="1" t="s">
        <v>1454</v>
      </c>
      <c r="AR1445" s="2">
        <v>870961</v>
      </c>
      <c r="AS1445" s="1" t="s">
        <v>3021</v>
      </c>
      <c r="AT1445" s="1">
        <v>44175</v>
      </c>
      <c r="AU1445" s="1">
        <v>0</v>
      </c>
      <c r="AV1445" s="1">
        <v>0</v>
      </c>
      <c r="AW1445" s="1">
        <v>0</v>
      </c>
      <c r="AX1445" s="1" t="s">
        <v>1454</v>
      </c>
      <c r="AY1445" s="1">
        <v>900347805</v>
      </c>
      <c r="AZ1445" s="1" t="s">
        <v>3092</v>
      </c>
      <c r="BA1445" s="1">
        <v>0</v>
      </c>
    </row>
    <row r="1446" spans="1:53" x14ac:dyDescent="0.25">
      <c r="A1446" s="309">
        <f t="shared" si="22"/>
        <v>0</v>
      </c>
      <c r="B1446" s="1" t="s">
        <v>2639</v>
      </c>
      <c r="C1446" s="1">
        <v>1113642405</v>
      </c>
      <c r="D1446" s="1">
        <v>144105</v>
      </c>
      <c r="E1446" s="1">
        <v>4</v>
      </c>
      <c r="F1446" s="1">
        <v>1.1136424051246799E+18</v>
      </c>
      <c r="G1446" s="304">
        <v>44455</v>
      </c>
      <c r="H1446" s="304">
        <v>44772</v>
      </c>
      <c r="I1446" s="1">
        <v>0</v>
      </c>
      <c r="J1446" s="1">
        <v>1</v>
      </c>
      <c r="K1446" s="1">
        <v>1</v>
      </c>
      <c r="L1446" s="1">
        <v>30</v>
      </c>
      <c r="M1446" s="1">
        <v>2</v>
      </c>
      <c r="N1446" s="305">
        <v>19.2</v>
      </c>
      <c r="O1446" s="305">
        <v>20983</v>
      </c>
      <c r="P1446" s="2">
        <v>1000000</v>
      </c>
      <c r="Q1446" s="2">
        <v>109298</v>
      </c>
      <c r="R1446" s="2">
        <v>907202</v>
      </c>
      <c r="S1446" s="1">
        <v>0</v>
      </c>
      <c r="T1446" s="1">
        <v>0</v>
      </c>
      <c r="U1446" s="1">
        <v>0</v>
      </c>
      <c r="W1446" s="1">
        <v>0</v>
      </c>
      <c r="X1446" s="1">
        <v>0</v>
      </c>
      <c r="Y1446" s="1">
        <v>0</v>
      </c>
      <c r="AB1446" s="304">
        <v>44499</v>
      </c>
      <c r="AC1446" s="1">
        <v>1</v>
      </c>
      <c r="AD1446" s="1" t="s">
        <v>3016</v>
      </c>
      <c r="AE1446" s="1">
        <v>1</v>
      </c>
      <c r="AF1446" s="1">
        <v>30</v>
      </c>
      <c r="AG1446" s="1">
        <v>0</v>
      </c>
      <c r="AH1446" s="1" t="s">
        <v>1454</v>
      </c>
      <c r="AI1446" s="1" t="s">
        <v>1454</v>
      </c>
      <c r="AJ1446" s="1" t="s">
        <v>1454</v>
      </c>
      <c r="AK1446" s="1" t="s">
        <v>1454</v>
      </c>
      <c r="AL1446" s="1" t="s">
        <v>1454</v>
      </c>
      <c r="AM1446" s="1" t="s">
        <v>1454</v>
      </c>
      <c r="AN1446" s="1">
        <v>1</v>
      </c>
      <c r="AO1446" s="1">
        <v>1</v>
      </c>
      <c r="AP1446" s="1" t="s">
        <v>3086</v>
      </c>
      <c r="AQ1446" s="1" t="s">
        <v>1454</v>
      </c>
      <c r="AR1446" s="2">
        <v>1559797</v>
      </c>
      <c r="AS1446" s="1" t="s">
        <v>3018</v>
      </c>
      <c r="AT1446" s="1">
        <v>44455</v>
      </c>
      <c r="AU1446" s="1">
        <v>0</v>
      </c>
      <c r="AV1446" s="1">
        <v>0</v>
      </c>
      <c r="AW1446" s="1">
        <v>0</v>
      </c>
      <c r="AX1446" s="1" t="s">
        <v>1454</v>
      </c>
      <c r="AY1446" s="1">
        <v>900347805</v>
      </c>
      <c r="AZ1446" s="1" t="s">
        <v>3092</v>
      </c>
      <c r="BA1446" s="1">
        <v>0</v>
      </c>
    </row>
    <row r="1447" spans="1:53" x14ac:dyDescent="0.25">
      <c r="A1447" s="309">
        <f t="shared" si="22"/>
        <v>884602</v>
      </c>
      <c r="B1447" s="1" t="s">
        <v>2639</v>
      </c>
      <c r="C1447" s="1">
        <v>1118258782</v>
      </c>
      <c r="D1447" s="1">
        <v>144105</v>
      </c>
      <c r="E1447" s="1">
        <v>4</v>
      </c>
      <c r="F1447" s="1">
        <v>1.11825878221038E+18</v>
      </c>
      <c r="G1447" s="304">
        <v>44068</v>
      </c>
      <c r="H1447" s="304">
        <v>44803</v>
      </c>
      <c r="I1447" s="1">
        <v>0</v>
      </c>
      <c r="J1447" s="1">
        <v>1</v>
      </c>
      <c r="K1447" s="1">
        <v>14</v>
      </c>
      <c r="L1447" s="1">
        <v>30</v>
      </c>
      <c r="M1447" s="1">
        <v>2</v>
      </c>
      <c r="N1447" s="305">
        <v>18</v>
      </c>
      <c r="O1447" s="305">
        <v>19562</v>
      </c>
      <c r="P1447" s="2">
        <v>5000000</v>
      </c>
      <c r="Q1447" s="2">
        <v>256928</v>
      </c>
      <c r="R1447" s="2">
        <v>2338365</v>
      </c>
      <c r="S1447" s="1">
        <v>0</v>
      </c>
      <c r="T1447" s="1">
        <v>0</v>
      </c>
      <c r="U1447" s="1">
        <v>0</v>
      </c>
      <c r="W1447" s="1">
        <v>0</v>
      </c>
      <c r="X1447" s="1">
        <v>0</v>
      </c>
      <c r="Y1447" s="1">
        <v>0</v>
      </c>
      <c r="AB1447" s="304">
        <v>44499</v>
      </c>
      <c r="AC1447" s="1">
        <v>1</v>
      </c>
      <c r="AD1447" s="1" t="s">
        <v>3016</v>
      </c>
      <c r="AE1447" s="1">
        <v>1</v>
      </c>
      <c r="AF1447" s="1">
        <v>30</v>
      </c>
      <c r="AG1447" s="1">
        <v>0</v>
      </c>
      <c r="AH1447" s="1" t="s">
        <v>1454</v>
      </c>
      <c r="AI1447" s="1" t="s">
        <v>1454</v>
      </c>
      <c r="AJ1447" s="1" t="s">
        <v>1454</v>
      </c>
      <c r="AK1447" s="1" t="s">
        <v>1454</v>
      </c>
      <c r="AL1447" s="1" t="s">
        <v>1454</v>
      </c>
      <c r="AM1447" s="1" t="s">
        <v>1454</v>
      </c>
      <c r="AN1447" s="1">
        <v>1</v>
      </c>
      <c r="AO1447" s="1">
        <v>1</v>
      </c>
      <c r="AP1447" s="1" t="s">
        <v>3086</v>
      </c>
      <c r="AQ1447" s="1" t="s">
        <v>1454</v>
      </c>
      <c r="AR1447" s="2">
        <v>1453763</v>
      </c>
      <c r="AS1447" s="1" t="s">
        <v>3023</v>
      </c>
      <c r="AT1447" s="1">
        <v>44068</v>
      </c>
      <c r="AU1447" s="1">
        <v>0</v>
      </c>
      <c r="AV1447" s="1">
        <v>0</v>
      </c>
      <c r="AW1447" s="1">
        <v>0</v>
      </c>
      <c r="AX1447" s="1" t="s">
        <v>1454</v>
      </c>
      <c r="AY1447" s="1">
        <v>0</v>
      </c>
      <c r="AZ1447" s="1">
        <v>0</v>
      </c>
      <c r="BA1447" s="1">
        <v>0</v>
      </c>
    </row>
    <row r="1448" spans="1:53" x14ac:dyDescent="0.25">
      <c r="A1448" s="309">
        <f t="shared" si="22"/>
        <v>297275</v>
      </c>
      <c r="B1448" s="1" t="s">
        <v>2639</v>
      </c>
      <c r="C1448" s="1">
        <v>1113672769</v>
      </c>
      <c r="D1448" s="1">
        <v>144105</v>
      </c>
      <c r="E1448" s="1">
        <v>4</v>
      </c>
      <c r="F1448" s="1">
        <v>1.11367276926718E+18</v>
      </c>
      <c r="G1448" s="304">
        <v>44208</v>
      </c>
      <c r="H1448" s="304">
        <v>45290</v>
      </c>
      <c r="I1448" s="1">
        <v>0</v>
      </c>
      <c r="J1448" s="1">
        <v>1</v>
      </c>
      <c r="K1448" s="1">
        <v>10</v>
      </c>
      <c r="L1448" s="1">
        <v>30</v>
      </c>
      <c r="M1448" s="1">
        <v>2</v>
      </c>
      <c r="N1448" s="305">
        <v>11.76</v>
      </c>
      <c r="O1448" s="305">
        <v>12415</v>
      </c>
      <c r="P1448" s="2">
        <v>1500000</v>
      </c>
      <c r="Q1448" s="2">
        <v>51822</v>
      </c>
      <c r="R1448" s="2">
        <v>1147187</v>
      </c>
      <c r="S1448" s="1">
        <v>0</v>
      </c>
      <c r="T1448" s="1">
        <v>0</v>
      </c>
      <c r="U1448" s="1">
        <v>0</v>
      </c>
      <c r="W1448" s="1">
        <v>0</v>
      </c>
      <c r="X1448" s="1">
        <v>0</v>
      </c>
      <c r="Y1448" s="1">
        <v>0</v>
      </c>
      <c r="AB1448" s="304">
        <v>44499</v>
      </c>
      <c r="AC1448" s="1">
        <v>1</v>
      </c>
      <c r="AD1448" s="1" t="s">
        <v>3016</v>
      </c>
      <c r="AE1448" s="1">
        <v>1</v>
      </c>
      <c r="AF1448" s="1">
        <v>30</v>
      </c>
      <c r="AG1448" s="1">
        <v>0</v>
      </c>
      <c r="AH1448" s="1" t="s">
        <v>1454</v>
      </c>
      <c r="AI1448" s="1" t="s">
        <v>1454</v>
      </c>
      <c r="AJ1448" s="1" t="s">
        <v>1454</v>
      </c>
      <c r="AK1448" s="1" t="s">
        <v>1454</v>
      </c>
      <c r="AL1448" s="1" t="s">
        <v>1454</v>
      </c>
      <c r="AM1448" s="1" t="s">
        <v>1454</v>
      </c>
      <c r="AN1448" s="1">
        <v>1</v>
      </c>
      <c r="AO1448" s="1">
        <v>1</v>
      </c>
      <c r="AP1448" s="1" t="s">
        <v>3086</v>
      </c>
      <c r="AQ1448" s="1" t="s">
        <v>1454</v>
      </c>
      <c r="AR1448" s="2">
        <v>849912</v>
      </c>
      <c r="AS1448" s="1" t="s">
        <v>3039</v>
      </c>
      <c r="AT1448" s="1">
        <v>44208</v>
      </c>
      <c r="AU1448" s="1">
        <v>0</v>
      </c>
      <c r="AV1448" s="1">
        <v>0</v>
      </c>
      <c r="AW1448" s="1">
        <v>0</v>
      </c>
      <c r="AX1448" s="1" t="s">
        <v>1454</v>
      </c>
      <c r="AY1448" s="1">
        <v>900771349</v>
      </c>
      <c r="AZ1448" s="1" t="s">
        <v>3041</v>
      </c>
      <c r="BA1448" s="1">
        <v>0</v>
      </c>
    </row>
    <row r="1449" spans="1:53" x14ac:dyDescent="0.25">
      <c r="A1449" s="309">
        <f t="shared" si="22"/>
        <v>1166363</v>
      </c>
      <c r="B1449" s="1" t="s">
        <v>2639</v>
      </c>
      <c r="C1449" s="1">
        <v>1049610314</v>
      </c>
      <c r="D1449" s="1">
        <v>144110</v>
      </c>
      <c r="E1449" s="1">
        <v>4</v>
      </c>
      <c r="F1449" s="1">
        <v>1.0496103141246799E+18</v>
      </c>
      <c r="G1449" s="304">
        <v>44271</v>
      </c>
      <c r="H1449" s="304">
        <v>44985</v>
      </c>
      <c r="I1449" s="1">
        <v>60</v>
      </c>
      <c r="J1449" s="1">
        <v>1</v>
      </c>
      <c r="K1449" s="1">
        <v>5</v>
      </c>
      <c r="L1449" s="1">
        <v>30</v>
      </c>
      <c r="M1449" s="1">
        <v>2</v>
      </c>
      <c r="N1449" s="305">
        <v>19.2</v>
      </c>
      <c r="O1449" s="305">
        <v>20983</v>
      </c>
      <c r="P1449" s="2">
        <v>1800000</v>
      </c>
      <c r="Q1449" s="2">
        <v>91437</v>
      </c>
      <c r="R1449" s="2">
        <v>1480958</v>
      </c>
      <c r="S1449" s="1">
        <v>67852</v>
      </c>
      <c r="T1449" s="1">
        <v>0</v>
      </c>
      <c r="U1449" s="1">
        <v>0</v>
      </c>
      <c r="W1449" s="1">
        <v>14810</v>
      </c>
      <c r="X1449" s="1">
        <v>0</v>
      </c>
      <c r="Y1449" s="1">
        <v>0</v>
      </c>
      <c r="AB1449" s="304">
        <v>44499</v>
      </c>
      <c r="AC1449" s="1">
        <v>1</v>
      </c>
      <c r="AD1449" s="1" t="s">
        <v>3016</v>
      </c>
      <c r="AE1449" s="1">
        <v>1</v>
      </c>
      <c r="AF1449" s="1">
        <v>30</v>
      </c>
      <c r="AG1449" s="1">
        <v>135109</v>
      </c>
      <c r="AH1449" s="1" t="s">
        <v>1454</v>
      </c>
      <c r="AI1449" s="1" t="s">
        <v>1454</v>
      </c>
      <c r="AJ1449" s="1" t="s">
        <v>1454</v>
      </c>
      <c r="AK1449" s="1" t="s">
        <v>1454</v>
      </c>
      <c r="AL1449" s="1" t="s">
        <v>1454</v>
      </c>
      <c r="AM1449" s="1" t="s">
        <v>1454</v>
      </c>
      <c r="AN1449" s="1">
        <v>1</v>
      </c>
      <c r="AO1449" s="1">
        <v>1</v>
      </c>
      <c r="AP1449" s="1" t="s">
        <v>3086</v>
      </c>
      <c r="AQ1449" s="1" t="s">
        <v>1454</v>
      </c>
      <c r="AR1449" s="2">
        <v>314595</v>
      </c>
      <c r="AS1449" s="1" t="s">
        <v>3018</v>
      </c>
      <c r="AT1449" s="1">
        <v>44271</v>
      </c>
      <c r="AU1449" s="1">
        <v>0</v>
      </c>
      <c r="AV1449" s="1">
        <v>0</v>
      </c>
      <c r="AW1449" s="1">
        <v>0</v>
      </c>
      <c r="AX1449" s="1" t="s">
        <v>1454</v>
      </c>
      <c r="AY1449" s="1">
        <v>900891513</v>
      </c>
      <c r="AZ1449" s="1" t="s">
        <v>3032</v>
      </c>
      <c r="BA1449" s="1">
        <v>0</v>
      </c>
    </row>
    <row r="1450" spans="1:53" x14ac:dyDescent="0.25">
      <c r="A1450" s="309">
        <f t="shared" si="22"/>
        <v>2265324</v>
      </c>
      <c r="B1450" s="1" t="s">
        <v>2639</v>
      </c>
      <c r="C1450" s="1">
        <v>1130617634</v>
      </c>
      <c r="D1450" s="1">
        <v>144105</v>
      </c>
      <c r="E1450" s="1">
        <v>4</v>
      </c>
      <c r="F1450" s="1">
        <v>1.1306176341246799E+18</v>
      </c>
      <c r="G1450" s="304">
        <v>44445</v>
      </c>
      <c r="H1450" s="304">
        <v>45168</v>
      </c>
      <c r="I1450" s="1">
        <v>0</v>
      </c>
      <c r="J1450" s="1">
        <v>1</v>
      </c>
      <c r="K1450" s="1">
        <v>2</v>
      </c>
      <c r="L1450" s="1">
        <v>30</v>
      </c>
      <c r="M1450" s="1">
        <v>2</v>
      </c>
      <c r="N1450" s="305">
        <v>19.2</v>
      </c>
      <c r="O1450" s="305">
        <v>20983</v>
      </c>
      <c r="P1450" s="2">
        <v>2750000</v>
      </c>
      <c r="Q1450" s="2">
        <v>139695</v>
      </c>
      <c r="R1450" s="2">
        <v>2559804</v>
      </c>
      <c r="S1450" s="1">
        <v>0</v>
      </c>
      <c r="T1450" s="1">
        <v>0</v>
      </c>
      <c r="U1450" s="1">
        <v>0</v>
      </c>
      <c r="W1450" s="1">
        <v>0</v>
      </c>
      <c r="X1450" s="1">
        <v>0</v>
      </c>
      <c r="Y1450" s="1">
        <v>0</v>
      </c>
      <c r="AB1450" s="304">
        <v>44499</v>
      </c>
      <c r="AC1450" s="1">
        <v>1</v>
      </c>
      <c r="AD1450" s="1" t="s">
        <v>3016</v>
      </c>
      <c r="AE1450" s="1">
        <v>1</v>
      </c>
      <c r="AF1450" s="1">
        <v>30</v>
      </c>
      <c r="AG1450" s="1">
        <v>0</v>
      </c>
      <c r="AH1450" s="1" t="s">
        <v>1454</v>
      </c>
      <c r="AI1450" s="1" t="s">
        <v>1454</v>
      </c>
      <c r="AJ1450" s="1" t="s">
        <v>1454</v>
      </c>
      <c r="AK1450" s="1" t="s">
        <v>1454</v>
      </c>
      <c r="AL1450" s="1" t="s">
        <v>1454</v>
      </c>
      <c r="AM1450" s="1" t="s">
        <v>1454</v>
      </c>
      <c r="AN1450" s="1">
        <v>1</v>
      </c>
      <c r="AO1450" s="1">
        <v>1</v>
      </c>
      <c r="AP1450" s="1" t="s">
        <v>3086</v>
      </c>
      <c r="AQ1450" s="1" t="s">
        <v>1454</v>
      </c>
      <c r="AR1450" s="2">
        <v>294480</v>
      </c>
      <c r="AS1450" s="1" t="s">
        <v>3018</v>
      </c>
      <c r="AT1450" s="1">
        <v>44445</v>
      </c>
      <c r="AU1450" s="1">
        <v>0</v>
      </c>
      <c r="AV1450" s="1">
        <v>0</v>
      </c>
      <c r="AW1450" s="1">
        <v>0</v>
      </c>
      <c r="AX1450" s="1" t="s">
        <v>1454</v>
      </c>
      <c r="AY1450" s="1">
        <v>900771349</v>
      </c>
      <c r="AZ1450" s="1" t="s">
        <v>3041</v>
      </c>
      <c r="BA1450" s="1">
        <v>0</v>
      </c>
    </row>
    <row r="1451" spans="1:53" x14ac:dyDescent="0.25">
      <c r="A1451" s="309">
        <f t="shared" si="22"/>
        <v>692757</v>
      </c>
      <c r="B1451" s="1" t="s">
        <v>2639</v>
      </c>
      <c r="C1451" s="1">
        <v>1112479337</v>
      </c>
      <c r="D1451" s="1">
        <v>144105</v>
      </c>
      <c r="E1451" s="1">
        <v>4</v>
      </c>
      <c r="F1451" s="1">
        <v>1.1124793371246799E+18</v>
      </c>
      <c r="G1451" s="304">
        <v>44426</v>
      </c>
      <c r="H1451" s="304">
        <v>44772</v>
      </c>
      <c r="I1451" s="1">
        <v>0</v>
      </c>
      <c r="J1451" s="1">
        <v>1</v>
      </c>
      <c r="K1451" s="1">
        <v>3</v>
      </c>
      <c r="L1451" s="1">
        <v>30</v>
      </c>
      <c r="M1451" s="1">
        <v>2</v>
      </c>
      <c r="N1451" s="305">
        <v>19.2</v>
      </c>
      <c r="O1451" s="305">
        <v>20983</v>
      </c>
      <c r="P1451" s="2">
        <v>1200000</v>
      </c>
      <c r="Q1451" s="2">
        <v>111047</v>
      </c>
      <c r="R1451" s="2">
        <v>921717</v>
      </c>
      <c r="S1451" s="1">
        <v>0</v>
      </c>
      <c r="T1451" s="1">
        <v>0</v>
      </c>
      <c r="U1451" s="1">
        <v>0</v>
      </c>
      <c r="W1451" s="1">
        <v>0</v>
      </c>
      <c r="X1451" s="1">
        <v>0</v>
      </c>
      <c r="Y1451" s="1">
        <v>0</v>
      </c>
      <c r="AB1451" s="304">
        <v>44499</v>
      </c>
      <c r="AC1451" s="1">
        <v>1</v>
      </c>
      <c r="AD1451" s="1" t="s">
        <v>3016</v>
      </c>
      <c r="AE1451" s="1">
        <v>1</v>
      </c>
      <c r="AF1451" s="1">
        <v>30</v>
      </c>
      <c r="AG1451" s="1">
        <v>0</v>
      </c>
      <c r="AH1451" s="1" t="s">
        <v>1454</v>
      </c>
      <c r="AI1451" s="1" t="s">
        <v>1454</v>
      </c>
      <c r="AJ1451" s="1" t="s">
        <v>1454</v>
      </c>
      <c r="AK1451" s="1" t="s">
        <v>1454</v>
      </c>
      <c r="AL1451" s="1" t="s">
        <v>1454</v>
      </c>
      <c r="AM1451" s="1" t="s">
        <v>1454</v>
      </c>
      <c r="AN1451" s="1">
        <v>1</v>
      </c>
      <c r="AO1451" s="1">
        <v>1</v>
      </c>
      <c r="AP1451" s="1" t="s">
        <v>3086</v>
      </c>
      <c r="AQ1451" s="1" t="s">
        <v>1454</v>
      </c>
      <c r="AR1451" s="2">
        <v>228960</v>
      </c>
      <c r="AS1451" s="1" t="s">
        <v>3018</v>
      </c>
      <c r="AT1451" s="1">
        <v>44426</v>
      </c>
      <c r="AU1451" s="1">
        <v>0</v>
      </c>
      <c r="AV1451" s="1">
        <v>0</v>
      </c>
      <c r="AW1451" s="1">
        <v>0</v>
      </c>
      <c r="AX1451" s="1" t="s">
        <v>1454</v>
      </c>
      <c r="AY1451" s="1" t="s">
        <v>1454</v>
      </c>
      <c r="AZ1451" s="1">
        <v>0</v>
      </c>
      <c r="BA1451" s="1">
        <v>0</v>
      </c>
    </row>
    <row r="1452" spans="1:53" x14ac:dyDescent="0.25">
      <c r="A1452" s="309">
        <f t="shared" si="22"/>
        <v>1041042</v>
      </c>
      <c r="B1452" s="1" t="s">
        <v>2639</v>
      </c>
      <c r="C1452" s="1">
        <v>29178612</v>
      </c>
      <c r="D1452" s="1">
        <v>144105</v>
      </c>
      <c r="E1452" s="1">
        <v>4</v>
      </c>
      <c r="F1452" s="1">
        <v>2.91786121246894E+16</v>
      </c>
      <c r="G1452" s="304">
        <v>44440</v>
      </c>
      <c r="H1452" s="304">
        <v>44803</v>
      </c>
      <c r="I1452" s="1">
        <v>0</v>
      </c>
      <c r="J1452" s="1">
        <v>1</v>
      </c>
      <c r="K1452" s="1">
        <v>2</v>
      </c>
      <c r="L1452" s="1">
        <v>30</v>
      </c>
      <c r="M1452" s="1">
        <v>2</v>
      </c>
      <c r="N1452" s="305">
        <v>19.2</v>
      </c>
      <c r="O1452" s="305">
        <v>20983</v>
      </c>
      <c r="P1452" s="2">
        <v>1500000</v>
      </c>
      <c r="Q1452" s="2">
        <v>138808</v>
      </c>
      <c r="R1452" s="2">
        <v>1270002</v>
      </c>
      <c r="S1452" s="1">
        <v>0</v>
      </c>
      <c r="T1452" s="1">
        <v>0</v>
      </c>
      <c r="U1452" s="1">
        <v>0</v>
      </c>
      <c r="W1452" s="1">
        <v>0</v>
      </c>
      <c r="X1452" s="1">
        <v>0</v>
      </c>
      <c r="Y1452" s="1">
        <v>0</v>
      </c>
      <c r="AB1452" s="304">
        <v>44499</v>
      </c>
      <c r="AC1452" s="1">
        <v>1</v>
      </c>
      <c r="AD1452" s="1" t="s">
        <v>3016</v>
      </c>
      <c r="AE1452" s="1">
        <v>1</v>
      </c>
      <c r="AF1452" s="1">
        <v>30</v>
      </c>
      <c r="AG1452" s="1">
        <v>0</v>
      </c>
      <c r="AH1452" s="1" t="s">
        <v>1454</v>
      </c>
      <c r="AI1452" s="1" t="s">
        <v>1454</v>
      </c>
      <c r="AJ1452" s="1" t="s">
        <v>1454</v>
      </c>
      <c r="AK1452" s="1" t="s">
        <v>1454</v>
      </c>
      <c r="AL1452" s="1" t="s">
        <v>1454</v>
      </c>
      <c r="AM1452" s="1" t="s">
        <v>1454</v>
      </c>
      <c r="AN1452" s="1">
        <v>1</v>
      </c>
      <c r="AO1452" s="1">
        <v>1</v>
      </c>
      <c r="AP1452" s="1" t="s">
        <v>3086</v>
      </c>
      <c r="AQ1452" s="1" t="s">
        <v>1454</v>
      </c>
      <c r="AR1452" s="2">
        <v>228960</v>
      </c>
      <c r="AS1452" s="1" t="s">
        <v>3018</v>
      </c>
      <c r="AT1452" s="1">
        <v>44440</v>
      </c>
      <c r="AU1452" s="1">
        <v>0</v>
      </c>
      <c r="AV1452" s="1">
        <v>0</v>
      </c>
      <c r="AW1452" s="1">
        <v>0</v>
      </c>
      <c r="AX1452" s="1" t="s">
        <v>1454</v>
      </c>
      <c r="AY1452" s="1" t="s">
        <v>1454</v>
      </c>
      <c r="AZ1452" s="1">
        <v>0</v>
      </c>
      <c r="BA1452" s="1">
        <v>0</v>
      </c>
    </row>
    <row r="1453" spans="1:53" x14ac:dyDescent="0.25">
      <c r="A1453" s="309">
        <f t="shared" si="22"/>
        <v>1060550</v>
      </c>
      <c r="B1453" s="1" t="s">
        <v>2639</v>
      </c>
      <c r="C1453" s="1">
        <v>1114896468</v>
      </c>
      <c r="D1453" s="1">
        <v>144105</v>
      </c>
      <c r="E1453" s="1">
        <v>4</v>
      </c>
      <c r="F1453" s="1">
        <v>1.1148964681246799E+18</v>
      </c>
      <c r="G1453" s="304">
        <v>44434</v>
      </c>
      <c r="H1453" s="304">
        <v>44620</v>
      </c>
      <c r="I1453" s="1">
        <v>0</v>
      </c>
      <c r="J1453" s="1">
        <v>1</v>
      </c>
      <c r="K1453" s="1">
        <v>2</v>
      </c>
      <c r="L1453" s="1">
        <v>30</v>
      </c>
      <c r="M1453" s="1">
        <v>2</v>
      </c>
      <c r="N1453" s="305">
        <v>19.2</v>
      </c>
      <c r="O1453" s="305">
        <v>20983</v>
      </c>
      <c r="P1453" s="2">
        <v>2000000</v>
      </c>
      <c r="Q1453" s="2">
        <v>352846</v>
      </c>
      <c r="R1453" s="2">
        <v>1355030</v>
      </c>
      <c r="S1453" s="1">
        <v>0</v>
      </c>
      <c r="T1453" s="1">
        <v>0</v>
      </c>
      <c r="U1453" s="1">
        <v>0</v>
      </c>
      <c r="W1453" s="1">
        <v>0</v>
      </c>
      <c r="X1453" s="1">
        <v>0</v>
      </c>
      <c r="Y1453" s="1">
        <v>0</v>
      </c>
      <c r="AB1453" s="304">
        <v>44499</v>
      </c>
      <c r="AC1453" s="1">
        <v>1</v>
      </c>
      <c r="AD1453" s="1" t="s">
        <v>3016</v>
      </c>
      <c r="AE1453" s="1">
        <v>1</v>
      </c>
      <c r="AF1453" s="1">
        <v>30</v>
      </c>
      <c r="AG1453" s="1">
        <v>0</v>
      </c>
      <c r="AH1453" s="1" t="s">
        <v>1454</v>
      </c>
      <c r="AI1453" s="1" t="s">
        <v>1454</v>
      </c>
      <c r="AJ1453" s="1" t="s">
        <v>1454</v>
      </c>
      <c r="AK1453" s="1" t="s">
        <v>1454</v>
      </c>
      <c r="AL1453" s="1" t="s">
        <v>1454</v>
      </c>
      <c r="AM1453" s="1" t="s">
        <v>1454</v>
      </c>
      <c r="AN1453" s="1">
        <v>1</v>
      </c>
      <c r="AO1453" s="1">
        <v>1</v>
      </c>
      <c r="AP1453" s="1" t="s">
        <v>3086</v>
      </c>
      <c r="AQ1453" s="1" t="s">
        <v>1454</v>
      </c>
      <c r="AR1453" s="2">
        <v>294480</v>
      </c>
      <c r="AS1453" s="1" t="s">
        <v>3018</v>
      </c>
      <c r="AT1453" s="1">
        <v>44434</v>
      </c>
      <c r="AU1453" s="1">
        <v>0</v>
      </c>
      <c r="AV1453" s="1">
        <v>0</v>
      </c>
      <c r="AW1453" s="1">
        <v>0</v>
      </c>
      <c r="AX1453" s="1" t="s">
        <v>1454</v>
      </c>
      <c r="AY1453" s="1" t="s">
        <v>1454</v>
      </c>
      <c r="AZ1453" s="1">
        <v>0</v>
      </c>
      <c r="BA1453" s="1">
        <v>0</v>
      </c>
    </row>
    <row r="1454" spans="1:53" x14ac:dyDescent="0.25">
      <c r="A1454" s="309">
        <f t="shared" si="22"/>
        <v>0</v>
      </c>
      <c r="B1454" s="1" t="s">
        <v>2639</v>
      </c>
      <c r="C1454" s="1">
        <v>1143968436</v>
      </c>
      <c r="D1454" s="1">
        <v>144105</v>
      </c>
      <c r="E1454" s="1">
        <v>4</v>
      </c>
      <c r="F1454" s="1">
        <v>1.1439684361246799E+18</v>
      </c>
      <c r="G1454" s="304">
        <v>44449</v>
      </c>
      <c r="H1454" s="304">
        <v>44803</v>
      </c>
      <c r="I1454" s="1">
        <v>0</v>
      </c>
      <c r="J1454" s="1">
        <v>1</v>
      </c>
      <c r="K1454" s="1">
        <v>2</v>
      </c>
      <c r="L1454" s="1">
        <v>30</v>
      </c>
      <c r="M1454" s="1">
        <v>2</v>
      </c>
      <c r="N1454" s="305">
        <v>19.2</v>
      </c>
      <c r="O1454" s="305">
        <v>20983</v>
      </c>
      <c r="P1454" s="2">
        <v>1500000</v>
      </c>
      <c r="Q1454" s="2">
        <v>138808</v>
      </c>
      <c r="R1454" s="2">
        <v>1270002</v>
      </c>
      <c r="S1454" s="1">
        <v>0</v>
      </c>
      <c r="T1454" s="1">
        <v>0</v>
      </c>
      <c r="U1454" s="1">
        <v>0</v>
      </c>
      <c r="W1454" s="1">
        <v>0</v>
      </c>
      <c r="X1454" s="1">
        <v>0</v>
      </c>
      <c r="Y1454" s="1">
        <v>0</v>
      </c>
      <c r="AB1454" s="304">
        <v>44499</v>
      </c>
      <c r="AC1454" s="1">
        <v>1</v>
      </c>
      <c r="AD1454" s="1" t="s">
        <v>3016</v>
      </c>
      <c r="AE1454" s="1">
        <v>1</v>
      </c>
      <c r="AF1454" s="1">
        <v>30</v>
      </c>
      <c r="AG1454" s="1">
        <v>0</v>
      </c>
      <c r="AH1454" s="1" t="s">
        <v>1454</v>
      </c>
      <c r="AI1454" s="1" t="s">
        <v>1454</v>
      </c>
      <c r="AJ1454" s="1" t="s">
        <v>1454</v>
      </c>
      <c r="AK1454" s="1" t="s">
        <v>1454</v>
      </c>
      <c r="AL1454" s="1" t="s">
        <v>1454</v>
      </c>
      <c r="AM1454" s="1" t="s">
        <v>1454</v>
      </c>
      <c r="AN1454" s="1">
        <v>1</v>
      </c>
      <c r="AO1454" s="1">
        <v>1</v>
      </c>
      <c r="AP1454" s="1" t="s">
        <v>3086</v>
      </c>
      <c r="AQ1454" s="1" t="s">
        <v>1454</v>
      </c>
      <c r="AR1454" s="2">
        <v>1294593</v>
      </c>
      <c r="AS1454" s="1" t="s">
        <v>3018</v>
      </c>
      <c r="AT1454" s="1">
        <v>44449</v>
      </c>
      <c r="AU1454" s="1">
        <v>0</v>
      </c>
      <c r="AV1454" s="1">
        <v>0</v>
      </c>
      <c r="AW1454" s="1">
        <v>0</v>
      </c>
      <c r="AX1454" s="1" t="s">
        <v>1454</v>
      </c>
      <c r="AY1454" s="1">
        <v>900771349</v>
      </c>
      <c r="AZ1454" s="1" t="s">
        <v>3041</v>
      </c>
      <c r="BA1454" s="1">
        <v>0</v>
      </c>
    </row>
    <row r="1455" spans="1:53" x14ac:dyDescent="0.25">
      <c r="A1455" s="309">
        <f t="shared" si="22"/>
        <v>71527</v>
      </c>
      <c r="B1455" s="1" t="s">
        <v>2639</v>
      </c>
      <c r="C1455" s="1">
        <v>1151949028</v>
      </c>
      <c r="D1455" s="1">
        <v>144105</v>
      </c>
      <c r="E1455" s="1">
        <v>4</v>
      </c>
      <c r="F1455" s="1">
        <v>1.15194902821038E+18</v>
      </c>
      <c r="G1455" s="304">
        <v>44064</v>
      </c>
      <c r="H1455" s="304">
        <v>45168</v>
      </c>
      <c r="I1455" s="1">
        <v>0</v>
      </c>
      <c r="J1455" s="1">
        <v>1</v>
      </c>
      <c r="K1455" s="1">
        <v>14</v>
      </c>
      <c r="L1455" s="1">
        <v>30</v>
      </c>
      <c r="M1455" s="1">
        <v>2</v>
      </c>
      <c r="N1455" s="305">
        <v>18</v>
      </c>
      <c r="O1455" s="305">
        <v>19562</v>
      </c>
      <c r="P1455" s="2">
        <v>2000000</v>
      </c>
      <c r="Q1455" s="2">
        <v>75350</v>
      </c>
      <c r="R1455" s="2">
        <v>1366120</v>
      </c>
      <c r="S1455" s="1">
        <v>0</v>
      </c>
      <c r="T1455" s="1">
        <v>0</v>
      </c>
      <c r="U1455" s="1">
        <v>0</v>
      </c>
      <c r="W1455" s="1">
        <v>0</v>
      </c>
      <c r="X1455" s="1">
        <v>0</v>
      </c>
      <c r="Y1455" s="1">
        <v>0</v>
      </c>
      <c r="AB1455" s="304">
        <v>44499</v>
      </c>
      <c r="AC1455" s="1">
        <v>1</v>
      </c>
      <c r="AD1455" s="1" t="s">
        <v>3016</v>
      </c>
      <c r="AE1455" s="1">
        <v>1</v>
      </c>
      <c r="AF1455" s="1">
        <v>30</v>
      </c>
      <c r="AG1455" s="1">
        <v>0</v>
      </c>
      <c r="AH1455" s="1" t="s">
        <v>1454</v>
      </c>
      <c r="AI1455" s="1" t="s">
        <v>1454</v>
      </c>
      <c r="AJ1455" s="1" t="s">
        <v>1454</v>
      </c>
      <c r="AK1455" s="1" t="s">
        <v>1454</v>
      </c>
      <c r="AL1455" s="1" t="s">
        <v>1454</v>
      </c>
      <c r="AM1455" s="1" t="s">
        <v>1454</v>
      </c>
      <c r="AN1455" s="1">
        <v>1</v>
      </c>
      <c r="AO1455" s="1">
        <v>1</v>
      </c>
      <c r="AP1455" s="1" t="s">
        <v>3086</v>
      </c>
      <c r="AQ1455" s="1" t="s">
        <v>1454</v>
      </c>
      <c r="AR1455" s="2">
        <v>1294593</v>
      </c>
      <c r="AS1455" s="1" t="s">
        <v>3023</v>
      </c>
      <c r="AT1455" s="1">
        <v>44064</v>
      </c>
      <c r="AU1455" s="1">
        <v>0</v>
      </c>
      <c r="AV1455" s="1">
        <v>0</v>
      </c>
      <c r="AW1455" s="1">
        <v>0</v>
      </c>
      <c r="AX1455" s="1" t="s">
        <v>1454</v>
      </c>
      <c r="AY1455" s="1">
        <v>900771349</v>
      </c>
      <c r="AZ1455" s="1" t="s">
        <v>3041</v>
      </c>
      <c r="BA1455" s="1">
        <v>0</v>
      </c>
    </row>
    <row r="1456" spans="1:53" x14ac:dyDescent="0.25">
      <c r="A1456" s="309">
        <f t="shared" si="22"/>
        <v>6910345</v>
      </c>
      <c r="B1456" s="1" t="s">
        <v>2639</v>
      </c>
      <c r="C1456" s="1">
        <v>6254123</v>
      </c>
      <c r="D1456" s="1">
        <v>144105</v>
      </c>
      <c r="E1456" s="1">
        <v>4</v>
      </c>
      <c r="F1456" s="1">
        <v>6254123125589110</v>
      </c>
      <c r="G1456" s="304">
        <v>44321</v>
      </c>
      <c r="H1456" s="304">
        <v>46142</v>
      </c>
      <c r="I1456" s="1">
        <v>0</v>
      </c>
      <c r="J1456" s="1">
        <v>1</v>
      </c>
      <c r="K1456" s="1">
        <v>6</v>
      </c>
      <c r="L1456" s="1">
        <v>30</v>
      </c>
      <c r="M1456" s="1">
        <v>2</v>
      </c>
      <c r="N1456" s="305">
        <v>10.199999999999999</v>
      </c>
      <c r="O1456" s="305">
        <v>10691</v>
      </c>
      <c r="P1456" s="2">
        <v>11500000</v>
      </c>
      <c r="Q1456" s="2">
        <v>248892</v>
      </c>
      <c r="R1456" s="2">
        <v>10607783</v>
      </c>
      <c r="S1456" s="1">
        <v>0</v>
      </c>
      <c r="T1456" s="1">
        <v>0</v>
      </c>
      <c r="U1456" s="1">
        <v>0</v>
      </c>
      <c r="W1456" s="1">
        <v>0</v>
      </c>
      <c r="X1456" s="1">
        <v>0</v>
      </c>
      <c r="Y1456" s="1">
        <v>0</v>
      </c>
      <c r="AB1456" s="304">
        <v>44499</v>
      </c>
      <c r="AC1456" s="1">
        <v>1</v>
      </c>
      <c r="AD1456" s="1" t="s">
        <v>3016</v>
      </c>
      <c r="AE1456" s="1">
        <v>1</v>
      </c>
      <c r="AF1456" s="1">
        <v>30</v>
      </c>
      <c r="AG1456" s="1">
        <v>0</v>
      </c>
      <c r="AH1456" s="1" t="s">
        <v>1454</v>
      </c>
      <c r="AI1456" s="1" t="s">
        <v>1454</v>
      </c>
      <c r="AJ1456" s="1" t="s">
        <v>1454</v>
      </c>
      <c r="AK1456" s="1" t="s">
        <v>1454</v>
      </c>
      <c r="AL1456" s="1" t="s">
        <v>1454</v>
      </c>
      <c r="AM1456" s="1" t="s">
        <v>1454</v>
      </c>
      <c r="AN1456" s="1">
        <v>1</v>
      </c>
      <c r="AO1456" s="1">
        <v>1</v>
      </c>
      <c r="AP1456" s="1" t="s">
        <v>3086</v>
      </c>
      <c r="AQ1456" s="1" t="s">
        <v>1454</v>
      </c>
      <c r="AR1456" s="2">
        <v>3697438</v>
      </c>
      <c r="AS1456" s="1" t="s">
        <v>3031</v>
      </c>
      <c r="AT1456" s="1">
        <v>44321</v>
      </c>
      <c r="AU1456" s="1">
        <v>0</v>
      </c>
      <c r="AV1456" s="1">
        <v>0</v>
      </c>
      <c r="AW1456" s="1">
        <v>0</v>
      </c>
      <c r="AX1456" s="1" t="s">
        <v>1454</v>
      </c>
      <c r="AY1456" s="1">
        <v>900891513</v>
      </c>
      <c r="AZ1456" s="1" t="s">
        <v>3032</v>
      </c>
      <c r="BA1456" s="1">
        <v>0</v>
      </c>
    </row>
    <row r="1457" spans="1:53" x14ac:dyDescent="0.25">
      <c r="A1457" s="309">
        <f t="shared" si="22"/>
        <v>0</v>
      </c>
      <c r="B1457" s="1" t="s">
        <v>2639</v>
      </c>
      <c r="C1457" s="1">
        <v>34564895</v>
      </c>
      <c r="D1457" s="1">
        <v>144105</v>
      </c>
      <c r="E1457" s="1">
        <v>4</v>
      </c>
      <c r="F1457" s="1">
        <v>3.45648951246887E+16</v>
      </c>
      <c r="G1457" s="304">
        <v>44186</v>
      </c>
      <c r="H1457" s="304">
        <v>44925</v>
      </c>
      <c r="I1457" s="1">
        <v>0</v>
      </c>
      <c r="J1457" s="1">
        <v>1</v>
      </c>
      <c r="K1457" s="1">
        <v>10</v>
      </c>
      <c r="L1457" s="1">
        <v>30</v>
      </c>
      <c r="M1457" s="1">
        <v>2</v>
      </c>
      <c r="N1457" s="305">
        <v>21.6</v>
      </c>
      <c r="O1457" s="305">
        <v>23872</v>
      </c>
      <c r="P1457" s="2">
        <v>2000000</v>
      </c>
      <c r="Q1457" s="2">
        <v>103954</v>
      </c>
      <c r="R1457" s="2">
        <v>1271879</v>
      </c>
      <c r="S1457" s="1">
        <v>0</v>
      </c>
      <c r="T1457" s="1">
        <v>0</v>
      </c>
      <c r="U1457" s="1">
        <v>0</v>
      </c>
      <c r="W1457" s="1">
        <v>0</v>
      </c>
      <c r="X1457" s="1">
        <v>0</v>
      </c>
      <c r="Y1457" s="1">
        <v>0</v>
      </c>
      <c r="AB1457" s="304">
        <v>44499</v>
      </c>
      <c r="AC1457" s="1">
        <v>1</v>
      </c>
      <c r="AD1457" s="1" t="s">
        <v>3016</v>
      </c>
      <c r="AE1457" s="1">
        <v>1</v>
      </c>
      <c r="AF1457" s="1">
        <v>30</v>
      </c>
      <c r="AG1457" s="1">
        <v>0</v>
      </c>
      <c r="AH1457" s="1" t="s">
        <v>1454</v>
      </c>
      <c r="AI1457" s="1" t="s">
        <v>1454</v>
      </c>
      <c r="AJ1457" s="1" t="s">
        <v>1454</v>
      </c>
      <c r="AK1457" s="1" t="s">
        <v>1454</v>
      </c>
      <c r="AL1457" s="1" t="s">
        <v>1454</v>
      </c>
      <c r="AM1457" s="1" t="s">
        <v>1454</v>
      </c>
      <c r="AN1457" s="1">
        <v>1</v>
      </c>
      <c r="AO1457" s="1">
        <v>1</v>
      </c>
      <c r="AP1457" s="1" t="s">
        <v>3086</v>
      </c>
      <c r="AQ1457" s="1" t="s">
        <v>1454</v>
      </c>
      <c r="AR1457" s="2">
        <v>2773245</v>
      </c>
      <c r="AS1457" s="1" t="s">
        <v>3018</v>
      </c>
      <c r="AT1457" s="1">
        <v>44186</v>
      </c>
      <c r="AU1457" s="1">
        <v>0</v>
      </c>
      <c r="AV1457" s="1">
        <v>0</v>
      </c>
      <c r="AW1457" s="1">
        <v>0</v>
      </c>
      <c r="AX1457" s="1" t="s">
        <v>1454</v>
      </c>
      <c r="AY1457" s="1">
        <v>900771349</v>
      </c>
      <c r="AZ1457" s="1" t="s">
        <v>3041</v>
      </c>
      <c r="BA1457" s="1">
        <v>0</v>
      </c>
    </row>
    <row r="1458" spans="1:53" x14ac:dyDescent="0.25">
      <c r="A1458" s="309">
        <f t="shared" si="22"/>
        <v>4968826</v>
      </c>
      <c r="B1458" s="1" t="s">
        <v>2639</v>
      </c>
      <c r="C1458" s="1">
        <v>1113672186</v>
      </c>
      <c r="D1458" s="1">
        <v>144105</v>
      </c>
      <c r="E1458" s="1">
        <v>4</v>
      </c>
      <c r="F1458" s="1">
        <v>1.11367218612558E+18</v>
      </c>
      <c r="G1458" s="304">
        <v>44343</v>
      </c>
      <c r="H1458" s="304">
        <v>46903</v>
      </c>
      <c r="I1458" s="1">
        <v>0</v>
      </c>
      <c r="J1458" s="1">
        <v>1</v>
      </c>
      <c r="K1458" s="1">
        <v>5</v>
      </c>
      <c r="L1458" s="1">
        <v>30</v>
      </c>
      <c r="M1458" s="1">
        <v>2</v>
      </c>
      <c r="N1458" s="305">
        <v>10.199999999999999</v>
      </c>
      <c r="O1458" s="305">
        <v>10691</v>
      </c>
      <c r="P1458" s="2">
        <v>6530000</v>
      </c>
      <c r="Q1458" s="2">
        <v>111124</v>
      </c>
      <c r="R1458" s="2">
        <v>6263419</v>
      </c>
      <c r="S1458" s="1">
        <v>0</v>
      </c>
      <c r="T1458" s="1">
        <v>0</v>
      </c>
      <c r="U1458" s="1">
        <v>0</v>
      </c>
      <c r="W1458" s="1">
        <v>0</v>
      </c>
      <c r="X1458" s="1">
        <v>0</v>
      </c>
      <c r="Y1458" s="1">
        <v>0</v>
      </c>
      <c r="AB1458" s="304">
        <v>44499</v>
      </c>
      <c r="AC1458" s="1">
        <v>1</v>
      </c>
      <c r="AD1458" s="1" t="s">
        <v>3016</v>
      </c>
      <c r="AE1458" s="1">
        <v>1</v>
      </c>
      <c r="AF1458" s="1">
        <v>30</v>
      </c>
      <c r="AG1458" s="1">
        <v>0</v>
      </c>
      <c r="AH1458" s="1" t="s">
        <v>1454</v>
      </c>
      <c r="AI1458" s="1" t="s">
        <v>1454</v>
      </c>
      <c r="AJ1458" s="1" t="s">
        <v>1454</v>
      </c>
      <c r="AK1458" s="1" t="s">
        <v>1454</v>
      </c>
      <c r="AL1458" s="1" t="s">
        <v>1454</v>
      </c>
      <c r="AM1458" s="1" t="s">
        <v>1454</v>
      </c>
      <c r="AN1458" s="1">
        <v>1</v>
      </c>
      <c r="AO1458" s="1">
        <v>1</v>
      </c>
      <c r="AP1458" s="1" t="s">
        <v>3086</v>
      </c>
      <c r="AQ1458" s="1" t="s">
        <v>1454</v>
      </c>
      <c r="AR1458" s="2">
        <v>1294593</v>
      </c>
      <c r="AS1458" s="1" t="s">
        <v>3031</v>
      </c>
      <c r="AT1458" s="1">
        <v>44343</v>
      </c>
      <c r="AU1458" s="1">
        <v>0</v>
      </c>
      <c r="AV1458" s="1">
        <v>0</v>
      </c>
      <c r="AW1458" s="1">
        <v>0</v>
      </c>
      <c r="AX1458" s="1" t="s">
        <v>1454</v>
      </c>
      <c r="AY1458" s="1">
        <v>900891513</v>
      </c>
      <c r="AZ1458" s="1" t="s">
        <v>3032</v>
      </c>
      <c r="BA1458" s="1">
        <v>0</v>
      </c>
    </row>
    <row r="1459" spans="1:53" x14ac:dyDescent="0.25">
      <c r="A1459" s="309">
        <f t="shared" si="22"/>
        <v>0</v>
      </c>
      <c r="B1459" s="1" t="s">
        <v>2639</v>
      </c>
      <c r="C1459" s="1">
        <v>1144160575</v>
      </c>
      <c r="D1459" s="1">
        <v>144105</v>
      </c>
      <c r="E1459" s="1">
        <v>4</v>
      </c>
      <c r="F1459" s="1">
        <v>1.1441605751246799E+18</v>
      </c>
      <c r="G1459" s="304">
        <v>44083</v>
      </c>
      <c r="H1459" s="304">
        <v>44803</v>
      </c>
      <c r="I1459" s="1">
        <v>0</v>
      </c>
      <c r="J1459" s="1">
        <v>1</v>
      </c>
      <c r="K1459" s="1">
        <v>14</v>
      </c>
      <c r="L1459" s="1">
        <v>30</v>
      </c>
      <c r="M1459" s="1">
        <v>2</v>
      </c>
      <c r="N1459" s="305">
        <v>21.6</v>
      </c>
      <c r="O1459" s="305">
        <v>23872</v>
      </c>
      <c r="P1459" s="2">
        <v>1800000</v>
      </c>
      <c r="Q1459" s="2">
        <v>93559</v>
      </c>
      <c r="R1459" s="2">
        <v>846966</v>
      </c>
      <c r="S1459" s="1">
        <v>0</v>
      </c>
      <c r="T1459" s="1">
        <v>0</v>
      </c>
      <c r="U1459" s="1">
        <v>0</v>
      </c>
      <c r="W1459" s="1">
        <v>0</v>
      </c>
      <c r="X1459" s="1">
        <v>0</v>
      </c>
      <c r="Y1459" s="1">
        <v>0</v>
      </c>
      <c r="AB1459" s="304">
        <v>44499</v>
      </c>
      <c r="AC1459" s="1">
        <v>1</v>
      </c>
      <c r="AD1459" s="1" t="s">
        <v>3016</v>
      </c>
      <c r="AE1459" s="1">
        <v>1</v>
      </c>
      <c r="AF1459" s="1">
        <v>30</v>
      </c>
      <c r="AG1459" s="1">
        <v>0</v>
      </c>
      <c r="AH1459" s="1" t="s">
        <v>1454</v>
      </c>
      <c r="AI1459" s="1" t="s">
        <v>1454</v>
      </c>
      <c r="AJ1459" s="1" t="s">
        <v>1454</v>
      </c>
      <c r="AK1459" s="1" t="s">
        <v>1454</v>
      </c>
      <c r="AL1459" s="1" t="s">
        <v>1454</v>
      </c>
      <c r="AM1459" s="1" t="s">
        <v>1454</v>
      </c>
      <c r="AN1459" s="1">
        <v>1</v>
      </c>
      <c r="AO1459" s="1">
        <v>1</v>
      </c>
      <c r="AP1459" s="1" t="s">
        <v>3086</v>
      </c>
      <c r="AQ1459" s="1" t="s">
        <v>1454</v>
      </c>
      <c r="AR1459" s="2">
        <v>961437</v>
      </c>
      <c r="AS1459" s="1" t="s">
        <v>3018</v>
      </c>
      <c r="AT1459" s="1">
        <v>44083</v>
      </c>
      <c r="AU1459" s="1">
        <v>0</v>
      </c>
      <c r="AV1459" s="1">
        <v>0</v>
      </c>
      <c r="AW1459" s="1">
        <v>0</v>
      </c>
      <c r="AX1459" s="1" t="s">
        <v>1454</v>
      </c>
      <c r="AY1459" s="1">
        <v>900771349</v>
      </c>
      <c r="AZ1459" s="1" t="s">
        <v>3041</v>
      </c>
      <c r="BA1459" s="1">
        <v>0</v>
      </c>
    </row>
    <row r="1460" spans="1:53" x14ac:dyDescent="0.25">
      <c r="A1460" s="309">
        <f t="shared" si="22"/>
        <v>7739603</v>
      </c>
      <c r="B1460" s="1" t="s">
        <v>2639</v>
      </c>
      <c r="C1460" s="1">
        <v>1112470210</v>
      </c>
      <c r="D1460" s="1">
        <v>144105</v>
      </c>
      <c r="E1460" s="1">
        <v>4</v>
      </c>
      <c r="F1460" s="1">
        <v>1.11247021012038E+18</v>
      </c>
      <c r="G1460" s="304">
        <v>44404</v>
      </c>
      <c r="H1460" s="304">
        <v>46233</v>
      </c>
      <c r="I1460" s="1">
        <v>0</v>
      </c>
      <c r="J1460" s="1">
        <v>1</v>
      </c>
      <c r="K1460" s="1">
        <v>3</v>
      </c>
      <c r="L1460" s="1">
        <v>30</v>
      </c>
      <c r="M1460" s="1">
        <v>2</v>
      </c>
      <c r="N1460" s="305">
        <v>15.6</v>
      </c>
      <c r="O1460" s="305">
        <v>16765</v>
      </c>
      <c r="P1460" s="2">
        <v>9000000</v>
      </c>
      <c r="Q1460" s="2">
        <v>219820</v>
      </c>
      <c r="R1460" s="2">
        <v>8701040</v>
      </c>
      <c r="S1460" s="1">
        <v>0</v>
      </c>
      <c r="T1460" s="1">
        <v>0</v>
      </c>
      <c r="U1460" s="1">
        <v>0</v>
      </c>
      <c r="W1460" s="1">
        <v>0</v>
      </c>
      <c r="X1460" s="1">
        <v>0</v>
      </c>
      <c r="Y1460" s="1">
        <v>0</v>
      </c>
      <c r="AB1460" s="304">
        <v>44499</v>
      </c>
      <c r="AC1460" s="1">
        <v>1</v>
      </c>
      <c r="AD1460" s="1" t="s">
        <v>3016</v>
      </c>
      <c r="AE1460" s="1">
        <v>1</v>
      </c>
      <c r="AF1460" s="1">
        <v>30</v>
      </c>
      <c r="AG1460" s="1">
        <v>0</v>
      </c>
      <c r="AH1460" s="1" t="s">
        <v>1454</v>
      </c>
      <c r="AI1460" s="1" t="s">
        <v>1454</v>
      </c>
      <c r="AJ1460" s="1" t="s">
        <v>1454</v>
      </c>
      <c r="AK1460" s="1" t="s">
        <v>1454</v>
      </c>
      <c r="AL1460" s="1" t="s">
        <v>1454</v>
      </c>
      <c r="AM1460" s="1" t="s">
        <v>1454</v>
      </c>
      <c r="AN1460" s="1">
        <v>1</v>
      </c>
      <c r="AO1460" s="1">
        <v>1</v>
      </c>
      <c r="AP1460" s="1" t="s">
        <v>3086</v>
      </c>
      <c r="AQ1460" s="1" t="s">
        <v>1454</v>
      </c>
      <c r="AR1460" s="2">
        <v>961437</v>
      </c>
      <c r="AS1460" s="1" t="s">
        <v>3021</v>
      </c>
      <c r="AT1460" s="1">
        <v>44404</v>
      </c>
      <c r="AU1460" s="1">
        <v>0</v>
      </c>
      <c r="AV1460" s="1">
        <v>0</v>
      </c>
      <c r="AW1460" s="1">
        <v>0</v>
      </c>
      <c r="AX1460" s="1" t="s">
        <v>1454</v>
      </c>
      <c r="AY1460" s="1">
        <v>900771349</v>
      </c>
      <c r="AZ1460" s="1" t="s">
        <v>3041</v>
      </c>
      <c r="BA1460" s="1">
        <v>0</v>
      </c>
    </row>
    <row r="1461" spans="1:53" x14ac:dyDescent="0.25">
      <c r="A1461" s="309">
        <f t="shared" si="22"/>
        <v>4012605</v>
      </c>
      <c r="B1461" s="1" t="s">
        <v>2639</v>
      </c>
      <c r="C1461" s="1">
        <v>1144081667</v>
      </c>
      <c r="D1461" s="1">
        <v>144105</v>
      </c>
      <c r="E1461" s="1">
        <v>4</v>
      </c>
      <c r="F1461" s="1">
        <v>1.14408166712035E+16</v>
      </c>
      <c r="G1461" s="304">
        <v>44127</v>
      </c>
      <c r="H1461" s="304">
        <v>45960</v>
      </c>
      <c r="I1461" s="1">
        <v>0</v>
      </c>
      <c r="J1461" s="1">
        <v>1</v>
      </c>
      <c r="K1461" s="1">
        <v>12</v>
      </c>
      <c r="L1461" s="1">
        <v>30</v>
      </c>
      <c r="M1461" s="1">
        <v>2</v>
      </c>
      <c r="N1461" s="305">
        <v>18</v>
      </c>
      <c r="O1461" s="305">
        <v>19562</v>
      </c>
      <c r="P1461" s="2">
        <v>6000000</v>
      </c>
      <c r="Q1461" s="2">
        <v>154326</v>
      </c>
      <c r="R1461" s="2">
        <v>5197992</v>
      </c>
      <c r="S1461" s="1">
        <v>0</v>
      </c>
      <c r="T1461" s="1">
        <v>0</v>
      </c>
      <c r="U1461" s="1">
        <v>0</v>
      </c>
      <c r="W1461" s="1">
        <v>0</v>
      </c>
      <c r="X1461" s="1">
        <v>0</v>
      </c>
      <c r="Y1461" s="1">
        <v>0</v>
      </c>
      <c r="AB1461" s="304">
        <v>44499</v>
      </c>
      <c r="AC1461" s="1">
        <v>1</v>
      </c>
      <c r="AD1461" s="1" t="s">
        <v>3016</v>
      </c>
      <c r="AE1461" s="1">
        <v>1</v>
      </c>
      <c r="AF1461" s="1">
        <v>30</v>
      </c>
      <c r="AG1461" s="1">
        <v>0</v>
      </c>
      <c r="AH1461" s="1" t="s">
        <v>1454</v>
      </c>
      <c r="AI1461" s="1" t="s">
        <v>1454</v>
      </c>
      <c r="AJ1461" s="1" t="s">
        <v>1454</v>
      </c>
      <c r="AK1461" s="1" t="s">
        <v>1454</v>
      </c>
      <c r="AL1461" s="1" t="s">
        <v>1454</v>
      </c>
      <c r="AM1461" s="1" t="s">
        <v>1454</v>
      </c>
      <c r="AN1461" s="1">
        <v>1</v>
      </c>
      <c r="AO1461" s="1">
        <v>1</v>
      </c>
      <c r="AP1461" s="1" t="s">
        <v>3086</v>
      </c>
      <c r="AQ1461" s="1" t="s">
        <v>1454</v>
      </c>
      <c r="AR1461" s="2">
        <v>1185387</v>
      </c>
      <c r="AS1461" s="1" t="s">
        <v>3021</v>
      </c>
      <c r="AT1461" s="1">
        <v>44127</v>
      </c>
      <c r="AU1461" s="1">
        <v>0</v>
      </c>
      <c r="AV1461" s="1">
        <v>0</v>
      </c>
      <c r="AW1461" s="1">
        <v>0</v>
      </c>
      <c r="AX1461" s="1" t="s">
        <v>1454</v>
      </c>
      <c r="AY1461" s="1">
        <v>0</v>
      </c>
      <c r="AZ1461" s="1" t="s">
        <v>3087</v>
      </c>
      <c r="BA1461" s="1">
        <v>0</v>
      </c>
    </row>
    <row r="1462" spans="1:53" x14ac:dyDescent="0.25">
      <c r="A1462" s="309">
        <f t="shared" si="22"/>
        <v>0</v>
      </c>
      <c r="B1462" s="1" t="s">
        <v>2639</v>
      </c>
      <c r="C1462" s="1">
        <v>1144129345</v>
      </c>
      <c r="D1462" s="1">
        <v>144105</v>
      </c>
      <c r="E1462" s="1">
        <v>4</v>
      </c>
      <c r="F1462" s="1">
        <v>1.1441293451246799E+18</v>
      </c>
      <c r="G1462" s="304">
        <v>43980</v>
      </c>
      <c r="H1462" s="304">
        <v>44711</v>
      </c>
      <c r="I1462" s="1">
        <v>0</v>
      </c>
      <c r="J1462" s="1">
        <v>1</v>
      </c>
      <c r="K1462" s="1">
        <v>16</v>
      </c>
      <c r="L1462" s="1">
        <v>30</v>
      </c>
      <c r="M1462" s="1">
        <v>2</v>
      </c>
      <c r="N1462" s="1">
        <v>21.6</v>
      </c>
      <c r="O1462" s="1">
        <v>23872</v>
      </c>
      <c r="P1462" s="2">
        <v>4650000</v>
      </c>
      <c r="Q1462" s="2">
        <v>240976</v>
      </c>
      <c r="R1462" s="2">
        <v>1778741</v>
      </c>
      <c r="S1462" s="1">
        <v>0</v>
      </c>
      <c r="T1462" s="1">
        <v>0</v>
      </c>
      <c r="U1462" s="1">
        <v>0</v>
      </c>
      <c r="W1462" s="1">
        <v>0</v>
      </c>
      <c r="X1462" s="1">
        <v>0</v>
      </c>
      <c r="Y1462" s="1">
        <v>0</v>
      </c>
      <c r="AB1462" s="304">
        <v>44499</v>
      </c>
      <c r="AC1462" s="1">
        <v>1</v>
      </c>
      <c r="AD1462" s="1" t="s">
        <v>3016</v>
      </c>
      <c r="AE1462" s="1">
        <v>1</v>
      </c>
      <c r="AF1462" s="1">
        <v>30</v>
      </c>
      <c r="AG1462" s="1">
        <v>0</v>
      </c>
      <c r="AH1462" s="1" t="s">
        <v>1454</v>
      </c>
      <c r="AI1462" s="1" t="s">
        <v>1454</v>
      </c>
      <c r="AJ1462" s="1" t="s">
        <v>1454</v>
      </c>
      <c r="AK1462" s="1" t="s">
        <v>1454</v>
      </c>
      <c r="AL1462" s="1" t="s">
        <v>1454</v>
      </c>
      <c r="AM1462" s="1" t="s">
        <v>1454</v>
      </c>
      <c r="AN1462" s="1">
        <v>1</v>
      </c>
      <c r="AO1462" s="1">
        <v>1</v>
      </c>
      <c r="AP1462" s="1" t="s">
        <v>3086</v>
      </c>
      <c r="AQ1462" s="1" t="s">
        <v>1454</v>
      </c>
      <c r="AR1462" s="2">
        <v>2419253</v>
      </c>
      <c r="AS1462" s="1" t="s">
        <v>3018</v>
      </c>
      <c r="AT1462" s="1">
        <v>43980</v>
      </c>
      <c r="AU1462" s="1">
        <v>0</v>
      </c>
      <c r="AV1462" s="1">
        <v>0</v>
      </c>
      <c r="AW1462" s="1">
        <v>0</v>
      </c>
      <c r="AX1462" s="1" t="s">
        <v>1454</v>
      </c>
      <c r="AY1462" s="1">
        <v>900771349</v>
      </c>
      <c r="AZ1462" s="1" t="s">
        <v>3041</v>
      </c>
      <c r="BA1462" s="1">
        <v>0</v>
      </c>
    </row>
    <row r="1463" spans="1:53" x14ac:dyDescent="0.25">
      <c r="A1463" s="309">
        <f t="shared" si="22"/>
        <v>371157</v>
      </c>
      <c r="B1463" s="1" t="s">
        <v>2639</v>
      </c>
      <c r="C1463" s="1">
        <v>1130597264</v>
      </c>
      <c r="D1463" s="1">
        <v>144105</v>
      </c>
      <c r="E1463" s="1">
        <v>4</v>
      </c>
      <c r="F1463" s="1">
        <v>1.1305972641246799E+18</v>
      </c>
      <c r="G1463" s="304">
        <v>44396</v>
      </c>
      <c r="H1463" s="304">
        <v>44956</v>
      </c>
      <c r="I1463" s="1">
        <v>0</v>
      </c>
      <c r="J1463" s="1">
        <v>1</v>
      </c>
      <c r="K1463" s="1">
        <v>5</v>
      </c>
      <c r="L1463" s="1">
        <v>30</v>
      </c>
      <c r="M1463" s="1">
        <v>2</v>
      </c>
      <c r="N1463" s="305">
        <v>19.2</v>
      </c>
      <c r="O1463" s="305">
        <v>20983</v>
      </c>
      <c r="P1463" s="2">
        <v>1300000</v>
      </c>
      <c r="Q1463" s="2">
        <v>84067</v>
      </c>
      <c r="R1463" s="2">
        <v>998914</v>
      </c>
      <c r="S1463" s="1">
        <v>0</v>
      </c>
      <c r="T1463" s="1">
        <v>0</v>
      </c>
      <c r="U1463" s="1">
        <v>0</v>
      </c>
      <c r="W1463" s="1">
        <v>0</v>
      </c>
      <c r="X1463" s="1">
        <v>0</v>
      </c>
      <c r="Y1463" s="1">
        <v>0</v>
      </c>
      <c r="AB1463" s="304">
        <v>44499</v>
      </c>
      <c r="AC1463" s="1">
        <v>1</v>
      </c>
      <c r="AD1463" s="1" t="s">
        <v>3016</v>
      </c>
      <c r="AE1463" s="1">
        <v>1</v>
      </c>
      <c r="AF1463" s="1">
        <v>30</v>
      </c>
      <c r="AG1463" s="1">
        <v>0</v>
      </c>
      <c r="AH1463" s="1" t="s">
        <v>1454</v>
      </c>
      <c r="AI1463" s="1" t="s">
        <v>1454</v>
      </c>
      <c r="AJ1463" s="1" t="s">
        <v>1454</v>
      </c>
      <c r="AK1463" s="1" t="s">
        <v>1454</v>
      </c>
      <c r="AL1463" s="1" t="s">
        <v>1454</v>
      </c>
      <c r="AM1463" s="1" t="s">
        <v>1454</v>
      </c>
      <c r="AN1463" s="1">
        <v>1</v>
      </c>
      <c r="AO1463" s="1">
        <v>1</v>
      </c>
      <c r="AP1463" s="1" t="s">
        <v>3086</v>
      </c>
      <c r="AQ1463" s="1" t="s">
        <v>1454</v>
      </c>
      <c r="AR1463" s="2">
        <v>627757</v>
      </c>
      <c r="AS1463" s="1" t="s">
        <v>3018</v>
      </c>
      <c r="AT1463" s="1">
        <v>44396</v>
      </c>
      <c r="AU1463" s="1">
        <v>0</v>
      </c>
      <c r="AV1463" s="1">
        <v>0</v>
      </c>
      <c r="AW1463" s="1">
        <v>0</v>
      </c>
      <c r="AX1463" s="1" t="s">
        <v>1454</v>
      </c>
      <c r="AY1463" s="1">
        <v>0</v>
      </c>
      <c r="AZ1463" s="1" t="s">
        <v>3087</v>
      </c>
      <c r="BA1463" s="1">
        <v>0</v>
      </c>
    </row>
    <row r="1464" spans="1:53" x14ac:dyDescent="0.25">
      <c r="A1464" s="309">
        <f t="shared" si="22"/>
        <v>0</v>
      </c>
      <c r="B1464" s="1" t="s">
        <v>2639</v>
      </c>
      <c r="C1464" s="1">
        <v>1143946508</v>
      </c>
      <c r="D1464" s="1">
        <v>144105</v>
      </c>
      <c r="E1464" s="1">
        <v>4</v>
      </c>
      <c r="F1464" s="1">
        <v>1.14394650821038E+18</v>
      </c>
      <c r="G1464" s="304">
        <v>44407</v>
      </c>
      <c r="H1464" s="304">
        <v>44591</v>
      </c>
      <c r="I1464" s="1">
        <v>0</v>
      </c>
      <c r="J1464" s="1">
        <v>1</v>
      </c>
      <c r="K1464" s="1">
        <v>3</v>
      </c>
      <c r="L1464" s="1">
        <v>30</v>
      </c>
      <c r="M1464" s="1">
        <v>2</v>
      </c>
      <c r="N1464" s="305">
        <v>15.6</v>
      </c>
      <c r="O1464" s="305">
        <v>16765</v>
      </c>
      <c r="P1464" s="2">
        <v>1000000</v>
      </c>
      <c r="Q1464" s="2">
        <v>175824</v>
      </c>
      <c r="R1464" s="2">
        <v>511534</v>
      </c>
      <c r="S1464" s="1">
        <v>0</v>
      </c>
      <c r="T1464" s="1">
        <v>0</v>
      </c>
      <c r="U1464" s="1">
        <v>0</v>
      </c>
      <c r="W1464" s="1">
        <v>0</v>
      </c>
      <c r="X1464" s="1">
        <v>0</v>
      </c>
      <c r="Y1464" s="1">
        <v>0</v>
      </c>
      <c r="AB1464" s="304">
        <v>44499</v>
      </c>
      <c r="AC1464" s="1">
        <v>1</v>
      </c>
      <c r="AD1464" s="1" t="s">
        <v>3016</v>
      </c>
      <c r="AE1464" s="1">
        <v>1</v>
      </c>
      <c r="AF1464" s="1">
        <v>30</v>
      </c>
      <c r="AG1464" s="1">
        <v>0</v>
      </c>
      <c r="AH1464" s="1" t="s">
        <v>1454</v>
      </c>
      <c r="AI1464" s="1" t="s">
        <v>1454</v>
      </c>
      <c r="AJ1464" s="1" t="s">
        <v>1454</v>
      </c>
      <c r="AK1464" s="1" t="s">
        <v>1454</v>
      </c>
      <c r="AL1464" s="1" t="s">
        <v>1454</v>
      </c>
      <c r="AM1464" s="1" t="s">
        <v>1454</v>
      </c>
      <c r="AN1464" s="1">
        <v>1</v>
      </c>
      <c r="AO1464" s="1">
        <v>1</v>
      </c>
      <c r="AP1464" s="1" t="s">
        <v>3086</v>
      </c>
      <c r="AQ1464" s="1" t="s">
        <v>1454</v>
      </c>
      <c r="AR1464" s="2">
        <v>627757</v>
      </c>
      <c r="AS1464" s="1" t="s">
        <v>3023</v>
      </c>
      <c r="AT1464" s="1">
        <v>44407</v>
      </c>
      <c r="AU1464" s="1">
        <v>0</v>
      </c>
      <c r="AV1464" s="1">
        <v>0</v>
      </c>
      <c r="AW1464" s="1">
        <v>0</v>
      </c>
      <c r="AX1464" s="1" t="s">
        <v>1454</v>
      </c>
      <c r="AY1464" s="1">
        <v>800087565</v>
      </c>
      <c r="AZ1464" s="1" t="s">
        <v>3088</v>
      </c>
      <c r="BA1464" s="1">
        <v>0</v>
      </c>
    </row>
    <row r="1465" spans="1:53" x14ac:dyDescent="0.25">
      <c r="A1465" s="309">
        <f t="shared" si="22"/>
        <v>733969</v>
      </c>
      <c r="B1465" s="1" t="s">
        <v>2639</v>
      </c>
      <c r="C1465" s="1">
        <v>29107641</v>
      </c>
      <c r="D1465" s="1">
        <v>144105</v>
      </c>
      <c r="E1465" s="1">
        <v>4</v>
      </c>
      <c r="F1465" s="1">
        <v>2.91076411246891E+16</v>
      </c>
      <c r="G1465" s="304">
        <v>44328</v>
      </c>
      <c r="H1465" s="304">
        <v>44681</v>
      </c>
      <c r="I1465" s="1">
        <v>0</v>
      </c>
      <c r="J1465" s="1">
        <v>1</v>
      </c>
      <c r="K1465" s="1">
        <v>1</v>
      </c>
      <c r="L1465" s="1">
        <v>30</v>
      </c>
      <c r="M1465" s="1">
        <v>2</v>
      </c>
      <c r="N1465" s="1">
        <v>19.2</v>
      </c>
      <c r="O1465" s="1">
        <v>20983</v>
      </c>
      <c r="P1465" s="2">
        <v>1300000</v>
      </c>
      <c r="Q1465" s="2">
        <v>120300</v>
      </c>
      <c r="R1465" s="2">
        <v>1191889</v>
      </c>
      <c r="S1465" s="1">
        <v>0</v>
      </c>
      <c r="T1465" s="1">
        <v>0</v>
      </c>
      <c r="U1465" s="1">
        <v>0</v>
      </c>
      <c r="W1465" s="1">
        <v>0</v>
      </c>
      <c r="X1465" s="1">
        <v>0</v>
      </c>
      <c r="Y1465" s="1">
        <v>0</v>
      </c>
      <c r="AB1465" s="304">
        <v>44499</v>
      </c>
      <c r="AC1465" s="1">
        <v>1</v>
      </c>
      <c r="AD1465" s="1" t="s">
        <v>3016</v>
      </c>
      <c r="AE1465" s="1">
        <v>1</v>
      </c>
      <c r="AF1465" s="1">
        <v>30</v>
      </c>
      <c r="AG1465" s="1">
        <v>0</v>
      </c>
      <c r="AH1465" s="1" t="s">
        <v>1454</v>
      </c>
      <c r="AI1465" s="1" t="s">
        <v>1454</v>
      </c>
      <c r="AJ1465" s="1" t="s">
        <v>1454</v>
      </c>
      <c r="AK1465" s="1" t="s">
        <v>1454</v>
      </c>
      <c r="AL1465" s="1" t="s">
        <v>1454</v>
      </c>
      <c r="AM1465" s="1" t="s">
        <v>1454</v>
      </c>
      <c r="AN1465" s="1">
        <v>1</v>
      </c>
      <c r="AO1465" s="1">
        <v>1</v>
      </c>
      <c r="AP1465" s="1" t="s">
        <v>3086</v>
      </c>
      <c r="AQ1465" s="1" t="s">
        <v>1454</v>
      </c>
      <c r="AR1465" s="2">
        <v>457920</v>
      </c>
      <c r="AS1465" s="1" t="s">
        <v>3018</v>
      </c>
      <c r="AT1465" s="1">
        <v>44328</v>
      </c>
      <c r="AU1465" s="1">
        <v>0</v>
      </c>
      <c r="AV1465" s="1">
        <v>0</v>
      </c>
      <c r="AW1465" s="1">
        <v>0</v>
      </c>
      <c r="AX1465" s="1" t="s">
        <v>1454</v>
      </c>
      <c r="AY1465" s="1">
        <v>900771349</v>
      </c>
      <c r="AZ1465" s="1" t="s">
        <v>3041</v>
      </c>
      <c r="BA1465" s="1">
        <v>0</v>
      </c>
    </row>
    <row r="1466" spans="1:53" x14ac:dyDescent="0.25">
      <c r="A1466" s="309">
        <f t="shared" si="22"/>
        <v>611661</v>
      </c>
      <c r="B1466" s="1" t="s">
        <v>2639</v>
      </c>
      <c r="C1466" s="1">
        <v>16938908</v>
      </c>
      <c r="D1466" s="1">
        <v>144105</v>
      </c>
      <c r="E1466" s="1">
        <v>4</v>
      </c>
      <c r="F1466" s="1">
        <v>1.69389081246891E+16</v>
      </c>
      <c r="G1466" s="304">
        <v>44356</v>
      </c>
      <c r="H1466" s="304">
        <v>45076</v>
      </c>
      <c r="I1466" s="1">
        <v>0</v>
      </c>
      <c r="J1466" s="1">
        <v>1</v>
      </c>
      <c r="K1466" s="1">
        <v>5</v>
      </c>
      <c r="L1466" s="1">
        <v>30</v>
      </c>
      <c r="M1466" s="1">
        <v>2</v>
      </c>
      <c r="N1466" s="1">
        <v>19.2</v>
      </c>
      <c r="O1466" s="1">
        <v>20983</v>
      </c>
      <c r="P1466" s="2">
        <v>1300000</v>
      </c>
      <c r="Q1466" s="2">
        <v>66038</v>
      </c>
      <c r="R1466" s="2">
        <v>1069581</v>
      </c>
      <c r="S1466" s="1">
        <v>0</v>
      </c>
      <c r="T1466" s="1">
        <v>0</v>
      </c>
      <c r="U1466" s="1">
        <v>0</v>
      </c>
      <c r="W1466" s="1">
        <v>0</v>
      </c>
      <c r="X1466" s="1">
        <v>0</v>
      </c>
      <c r="Y1466" s="1">
        <v>0</v>
      </c>
      <c r="AB1466" s="304">
        <v>44499</v>
      </c>
      <c r="AC1466" s="1">
        <v>1</v>
      </c>
      <c r="AD1466" s="1" t="s">
        <v>3016</v>
      </c>
      <c r="AE1466" s="1">
        <v>1</v>
      </c>
      <c r="AF1466" s="1">
        <v>30</v>
      </c>
      <c r="AG1466" s="1">
        <v>0</v>
      </c>
      <c r="AH1466" s="1" t="s">
        <v>1454</v>
      </c>
      <c r="AI1466" s="1" t="s">
        <v>1454</v>
      </c>
      <c r="AJ1466" s="1" t="s">
        <v>1454</v>
      </c>
      <c r="AK1466" s="1" t="s">
        <v>1454</v>
      </c>
      <c r="AL1466" s="1" t="s">
        <v>1454</v>
      </c>
      <c r="AM1466" s="1" t="s">
        <v>1454</v>
      </c>
      <c r="AN1466" s="1">
        <v>1</v>
      </c>
      <c r="AO1466" s="1">
        <v>1</v>
      </c>
      <c r="AP1466" s="1" t="s">
        <v>3086</v>
      </c>
      <c r="AQ1466" s="1" t="s">
        <v>1454</v>
      </c>
      <c r="AR1466" s="2">
        <v>457920</v>
      </c>
      <c r="AS1466" s="1" t="s">
        <v>3018</v>
      </c>
      <c r="AT1466" s="1">
        <v>44356</v>
      </c>
      <c r="AU1466" s="1">
        <v>0</v>
      </c>
      <c r="AV1466" s="1">
        <v>0</v>
      </c>
      <c r="AW1466" s="1">
        <v>0</v>
      </c>
      <c r="AX1466" s="1" t="s">
        <v>1454</v>
      </c>
      <c r="AY1466" s="1">
        <v>900771349</v>
      </c>
      <c r="AZ1466" s="1" t="s">
        <v>3041</v>
      </c>
      <c r="BA1466" s="1">
        <v>0</v>
      </c>
    </row>
    <row r="1467" spans="1:53" x14ac:dyDescent="0.25">
      <c r="A1467" s="309">
        <f t="shared" si="22"/>
        <v>1113148</v>
      </c>
      <c r="B1467" s="1" t="s">
        <v>2639</v>
      </c>
      <c r="C1467" s="1">
        <v>31991081</v>
      </c>
      <c r="D1467" s="1">
        <v>144105</v>
      </c>
      <c r="E1467" s="1">
        <v>4</v>
      </c>
      <c r="F1467" s="1">
        <v>3.1991081124689E+16</v>
      </c>
      <c r="G1467" s="304">
        <v>44313</v>
      </c>
      <c r="H1467" s="304">
        <v>45046</v>
      </c>
      <c r="I1467" s="1">
        <v>0</v>
      </c>
      <c r="J1467" s="1">
        <v>1</v>
      </c>
      <c r="K1467" s="1">
        <v>6</v>
      </c>
      <c r="L1467" s="1">
        <v>30</v>
      </c>
      <c r="M1467" s="1">
        <v>2</v>
      </c>
      <c r="N1467" s="305">
        <v>19.2</v>
      </c>
      <c r="O1467" s="305">
        <v>20983</v>
      </c>
      <c r="P1467" s="2">
        <v>2000000</v>
      </c>
      <c r="Q1467" s="2">
        <v>101596</v>
      </c>
      <c r="R1467" s="2">
        <v>1571068</v>
      </c>
      <c r="S1467" s="1">
        <v>0</v>
      </c>
      <c r="T1467" s="1">
        <v>0</v>
      </c>
      <c r="U1467" s="1">
        <v>0</v>
      </c>
      <c r="W1467" s="1">
        <v>0</v>
      </c>
      <c r="X1467" s="1">
        <v>0</v>
      </c>
      <c r="Y1467" s="1">
        <v>0</v>
      </c>
      <c r="AB1467" s="304">
        <v>44499</v>
      </c>
      <c r="AC1467" s="1">
        <v>1</v>
      </c>
      <c r="AD1467" s="1" t="s">
        <v>3016</v>
      </c>
      <c r="AE1467" s="1">
        <v>1</v>
      </c>
      <c r="AF1467" s="1">
        <v>30</v>
      </c>
      <c r="AG1467" s="1">
        <v>0</v>
      </c>
      <c r="AH1467" s="1" t="s">
        <v>1454</v>
      </c>
      <c r="AI1467" s="1" t="s">
        <v>1454</v>
      </c>
      <c r="AJ1467" s="1" t="s">
        <v>1454</v>
      </c>
      <c r="AK1467" s="1" t="s">
        <v>1454</v>
      </c>
      <c r="AL1467" s="1" t="s">
        <v>1454</v>
      </c>
      <c r="AM1467" s="1" t="s">
        <v>1454</v>
      </c>
      <c r="AN1467" s="1">
        <v>1</v>
      </c>
      <c r="AO1467" s="1">
        <v>1</v>
      </c>
      <c r="AP1467" s="1" t="s">
        <v>3086</v>
      </c>
      <c r="AQ1467" s="1" t="s">
        <v>1454</v>
      </c>
      <c r="AR1467" s="2">
        <v>457920</v>
      </c>
      <c r="AS1467" s="1" t="s">
        <v>3018</v>
      </c>
      <c r="AT1467" s="1">
        <v>44313</v>
      </c>
      <c r="AU1467" s="1">
        <v>0</v>
      </c>
      <c r="AV1467" s="1">
        <v>0</v>
      </c>
      <c r="AW1467" s="1">
        <v>0</v>
      </c>
      <c r="AX1467" s="1" t="s">
        <v>1454</v>
      </c>
      <c r="AY1467" s="1">
        <v>900891513</v>
      </c>
      <c r="AZ1467" s="1" t="s">
        <v>3032</v>
      </c>
      <c r="BA1467" s="1">
        <v>0</v>
      </c>
    </row>
    <row r="1468" spans="1:53" x14ac:dyDescent="0.25">
      <c r="A1468" s="309">
        <f t="shared" si="22"/>
        <v>6378163</v>
      </c>
      <c r="B1468" s="1" t="s">
        <v>2639</v>
      </c>
      <c r="C1468" s="1">
        <v>66956150</v>
      </c>
      <c r="D1468" s="1">
        <v>144105</v>
      </c>
      <c r="E1468" s="1">
        <v>4</v>
      </c>
      <c r="F1468" s="1">
        <v>6.6956150120389E+16</v>
      </c>
      <c r="G1468" s="304">
        <v>44300</v>
      </c>
      <c r="H1468" s="304">
        <v>46476</v>
      </c>
      <c r="I1468" s="1">
        <v>0</v>
      </c>
      <c r="J1468" s="1">
        <v>1</v>
      </c>
      <c r="K1468" s="1">
        <v>23</v>
      </c>
      <c r="L1468" s="1">
        <v>30</v>
      </c>
      <c r="M1468" s="1">
        <v>2</v>
      </c>
      <c r="N1468" s="305">
        <v>15.6</v>
      </c>
      <c r="O1468" s="305">
        <v>16765</v>
      </c>
      <c r="P1468" s="2">
        <v>18000000</v>
      </c>
      <c r="Q1468" s="2">
        <v>392438</v>
      </c>
      <c r="R1468" s="2">
        <v>13901265</v>
      </c>
      <c r="S1468" s="1">
        <v>0</v>
      </c>
      <c r="T1468" s="1">
        <v>0</v>
      </c>
      <c r="U1468" s="1">
        <v>0</v>
      </c>
      <c r="W1468" s="1">
        <v>0</v>
      </c>
      <c r="X1468" s="1">
        <v>0</v>
      </c>
      <c r="Y1468" s="1">
        <v>0</v>
      </c>
      <c r="AB1468" s="304">
        <v>44499</v>
      </c>
      <c r="AC1468" s="1">
        <v>1</v>
      </c>
      <c r="AD1468" s="1" t="s">
        <v>3016</v>
      </c>
      <c r="AE1468" s="1">
        <v>1</v>
      </c>
      <c r="AF1468" s="1">
        <v>30</v>
      </c>
      <c r="AG1468" s="1">
        <v>0</v>
      </c>
      <c r="AH1468" s="1" t="s">
        <v>1454</v>
      </c>
      <c r="AI1468" s="1" t="s">
        <v>1454</v>
      </c>
      <c r="AJ1468" s="1" t="s">
        <v>1454</v>
      </c>
      <c r="AK1468" s="1" t="s">
        <v>1454</v>
      </c>
      <c r="AL1468" s="1" t="s">
        <v>1454</v>
      </c>
      <c r="AM1468" s="1" t="s">
        <v>1454</v>
      </c>
      <c r="AN1468" s="1">
        <v>1</v>
      </c>
      <c r="AO1468" s="1">
        <v>1</v>
      </c>
      <c r="AP1468" s="1" t="s">
        <v>3086</v>
      </c>
      <c r="AQ1468" s="1" t="s">
        <v>1454</v>
      </c>
      <c r="AR1468" s="2">
        <v>7523102</v>
      </c>
      <c r="AS1468" s="1" t="s">
        <v>3021</v>
      </c>
      <c r="AT1468" s="1">
        <v>44300</v>
      </c>
      <c r="AU1468" s="1">
        <v>0</v>
      </c>
      <c r="AV1468" s="1">
        <v>0</v>
      </c>
      <c r="AW1468" s="1">
        <v>0</v>
      </c>
      <c r="AX1468" s="1" t="s">
        <v>1454</v>
      </c>
      <c r="AY1468" s="1" t="s">
        <v>1454</v>
      </c>
      <c r="AZ1468" s="1">
        <v>0</v>
      </c>
      <c r="BA1468" s="1">
        <v>0</v>
      </c>
    </row>
    <row r="1469" spans="1:53" x14ac:dyDescent="0.25">
      <c r="A1469" s="309">
        <f t="shared" si="22"/>
        <v>0</v>
      </c>
      <c r="B1469" s="1" t="s">
        <v>2639</v>
      </c>
      <c r="C1469" s="1">
        <v>16675089</v>
      </c>
      <c r="D1469" s="1">
        <v>144105</v>
      </c>
      <c r="E1469" s="1">
        <v>4</v>
      </c>
      <c r="F1469" s="1">
        <v>1.66750891083895E+16</v>
      </c>
      <c r="G1469" s="304">
        <v>44460</v>
      </c>
      <c r="H1469" s="304">
        <v>44560</v>
      </c>
      <c r="I1469" s="1">
        <v>0</v>
      </c>
      <c r="J1469" s="1">
        <v>2</v>
      </c>
      <c r="K1469" s="1">
        <v>0</v>
      </c>
      <c r="L1469" s="1">
        <v>30</v>
      </c>
      <c r="M1469" s="1">
        <v>2</v>
      </c>
      <c r="N1469" s="305">
        <v>19.2</v>
      </c>
      <c r="O1469" s="305">
        <v>20983</v>
      </c>
      <c r="P1469" s="2">
        <v>300000</v>
      </c>
      <c r="Q1469" s="2">
        <v>0</v>
      </c>
      <c r="R1469" s="2">
        <v>300000</v>
      </c>
      <c r="S1469" s="1">
        <v>0</v>
      </c>
      <c r="T1469" s="1">
        <v>0</v>
      </c>
      <c r="U1469" s="1">
        <v>0</v>
      </c>
      <c r="W1469" s="1">
        <v>0</v>
      </c>
      <c r="X1469" s="1">
        <v>0</v>
      </c>
      <c r="Y1469" s="1">
        <v>0</v>
      </c>
      <c r="Z1469" s="1">
        <v>300000</v>
      </c>
      <c r="AA1469" s="1">
        <v>12</v>
      </c>
      <c r="AB1469" s="304">
        <v>44460</v>
      </c>
      <c r="AC1469" s="1">
        <v>1</v>
      </c>
      <c r="AD1469" s="1" t="s">
        <v>3016</v>
      </c>
      <c r="AE1469" s="1">
        <v>1</v>
      </c>
      <c r="AF1469" s="1">
        <v>30</v>
      </c>
      <c r="AG1469" s="1">
        <v>0</v>
      </c>
      <c r="AH1469" s="1" t="s">
        <v>1454</v>
      </c>
      <c r="AI1469" s="1" t="s">
        <v>1454</v>
      </c>
      <c r="AJ1469" s="1" t="s">
        <v>1454</v>
      </c>
      <c r="AK1469" s="1" t="s">
        <v>1454</v>
      </c>
      <c r="AL1469" s="1" t="s">
        <v>1454</v>
      </c>
      <c r="AM1469" s="1" t="s">
        <v>1454</v>
      </c>
      <c r="AN1469" s="1">
        <v>1</v>
      </c>
      <c r="AO1469" s="1">
        <v>1</v>
      </c>
      <c r="AP1469" s="1" t="s">
        <v>3086</v>
      </c>
      <c r="AQ1469" s="1" t="s">
        <v>1454</v>
      </c>
      <c r="AR1469" s="2">
        <v>855765</v>
      </c>
      <c r="AS1469" s="1" t="s">
        <v>3044</v>
      </c>
      <c r="AT1469" s="1">
        <v>44460</v>
      </c>
      <c r="AU1469" s="1">
        <v>0</v>
      </c>
      <c r="AV1469" s="1">
        <v>0</v>
      </c>
      <c r="AW1469" s="1">
        <v>0</v>
      </c>
      <c r="AX1469" s="1" t="s">
        <v>1454</v>
      </c>
      <c r="AY1469" s="1">
        <v>890303093000</v>
      </c>
      <c r="AZ1469" s="1">
        <v>0</v>
      </c>
      <c r="BA1469" s="1">
        <v>0</v>
      </c>
    </row>
    <row r="1470" spans="1:53" x14ac:dyDescent="0.25">
      <c r="A1470" s="309">
        <f t="shared" si="22"/>
        <v>15673853</v>
      </c>
      <c r="B1470" s="1" t="s">
        <v>2639</v>
      </c>
      <c r="C1470" s="1">
        <v>38640923</v>
      </c>
      <c r="D1470" s="1">
        <v>144105</v>
      </c>
      <c r="E1470" s="1">
        <v>4</v>
      </c>
      <c r="F1470" s="1">
        <v>3.8640923210389104E+16</v>
      </c>
      <c r="G1470" s="304">
        <v>44320</v>
      </c>
      <c r="H1470" s="304">
        <v>46507</v>
      </c>
      <c r="I1470" s="1">
        <v>0</v>
      </c>
      <c r="J1470" s="1">
        <v>1</v>
      </c>
      <c r="K1470" s="1">
        <v>6</v>
      </c>
      <c r="L1470" s="1">
        <v>30</v>
      </c>
      <c r="M1470" s="1">
        <v>2</v>
      </c>
      <c r="N1470" s="305">
        <v>15.6</v>
      </c>
      <c r="O1470" s="305">
        <v>16765</v>
      </c>
      <c r="P1470" s="2">
        <v>17000000</v>
      </c>
      <c r="Q1470" s="2">
        <v>393521</v>
      </c>
      <c r="R1470" s="2">
        <v>16189013</v>
      </c>
      <c r="S1470" s="1">
        <v>0</v>
      </c>
      <c r="T1470" s="1">
        <v>0</v>
      </c>
      <c r="U1470" s="1">
        <v>0</v>
      </c>
      <c r="W1470" s="1">
        <v>0</v>
      </c>
      <c r="X1470" s="1">
        <v>0</v>
      </c>
      <c r="Y1470" s="1">
        <v>0</v>
      </c>
      <c r="AB1470" s="304">
        <v>44498</v>
      </c>
      <c r="AC1470" s="1">
        <v>1</v>
      </c>
      <c r="AD1470" s="1" t="s">
        <v>3016</v>
      </c>
      <c r="AE1470" s="1">
        <v>1</v>
      </c>
      <c r="AF1470" s="1">
        <v>30</v>
      </c>
      <c r="AG1470" s="1">
        <v>0</v>
      </c>
      <c r="AH1470" s="1" t="s">
        <v>1454</v>
      </c>
      <c r="AI1470" s="1" t="s">
        <v>1454</v>
      </c>
      <c r="AJ1470" s="1" t="s">
        <v>1454</v>
      </c>
      <c r="AK1470" s="1" t="s">
        <v>1454</v>
      </c>
      <c r="AL1470" s="1" t="s">
        <v>1454</v>
      </c>
      <c r="AM1470" s="1" t="s">
        <v>1454</v>
      </c>
      <c r="AN1470" s="1">
        <v>1</v>
      </c>
      <c r="AO1470" s="1">
        <v>1</v>
      </c>
      <c r="AP1470" s="1" t="s">
        <v>3086</v>
      </c>
      <c r="AQ1470" s="1" t="s">
        <v>1454</v>
      </c>
      <c r="AR1470" s="2">
        <v>515160</v>
      </c>
      <c r="AS1470" s="1" t="s">
        <v>3023</v>
      </c>
      <c r="AT1470" s="1">
        <v>44320</v>
      </c>
      <c r="AU1470" s="1">
        <v>0</v>
      </c>
      <c r="AV1470" s="1">
        <v>0</v>
      </c>
      <c r="AW1470" s="1">
        <v>0</v>
      </c>
      <c r="AX1470" s="1" t="s">
        <v>1454</v>
      </c>
      <c r="AY1470" s="1">
        <v>890303093000</v>
      </c>
      <c r="AZ1470" s="1">
        <v>0</v>
      </c>
      <c r="BA1470" s="1">
        <v>0</v>
      </c>
    </row>
    <row r="1471" spans="1:53" x14ac:dyDescent="0.25">
      <c r="A1471" s="309">
        <f t="shared" si="22"/>
        <v>350028</v>
      </c>
      <c r="B1471" s="1" t="s">
        <v>2639</v>
      </c>
      <c r="C1471" s="1">
        <v>6134342</v>
      </c>
      <c r="D1471" s="1">
        <v>144205</v>
      </c>
      <c r="E1471" s="1">
        <v>4</v>
      </c>
      <c r="F1471" s="1">
        <v>6.1343421049187904E+16</v>
      </c>
      <c r="G1471" s="304">
        <v>44438</v>
      </c>
      <c r="H1471" s="304">
        <v>44560</v>
      </c>
      <c r="I1471" s="1">
        <v>30</v>
      </c>
      <c r="J1471" s="1">
        <v>1</v>
      </c>
      <c r="K1471" s="1">
        <v>0</v>
      </c>
      <c r="L1471" s="1">
        <v>30</v>
      </c>
      <c r="M1471" s="1">
        <v>2</v>
      </c>
      <c r="N1471" s="305">
        <v>18</v>
      </c>
      <c r="O1471" s="305">
        <v>19562</v>
      </c>
      <c r="P1471" s="2">
        <v>350028</v>
      </c>
      <c r="Q1471" s="2">
        <v>90924</v>
      </c>
      <c r="R1471" s="2">
        <v>350028</v>
      </c>
      <c r="S1471" s="1">
        <v>9218</v>
      </c>
      <c r="T1471" s="1">
        <v>0</v>
      </c>
      <c r="U1471" s="1">
        <v>0</v>
      </c>
      <c r="W1471" s="1">
        <v>0</v>
      </c>
      <c r="X1471" s="1">
        <v>0</v>
      </c>
      <c r="Y1471" s="1">
        <v>0</v>
      </c>
      <c r="AB1471" s="304">
        <v>44438</v>
      </c>
      <c r="AC1471" s="1">
        <v>1</v>
      </c>
      <c r="AD1471" s="1" t="s">
        <v>3016</v>
      </c>
      <c r="AE1471" s="1">
        <v>1</v>
      </c>
      <c r="AF1471" s="1">
        <v>30</v>
      </c>
      <c r="AG1471" s="1">
        <v>85499</v>
      </c>
      <c r="AH1471" s="1" t="s">
        <v>1454</v>
      </c>
      <c r="AI1471" s="1" t="s">
        <v>1454</v>
      </c>
      <c r="AJ1471" s="1" t="s">
        <v>1454</v>
      </c>
      <c r="AK1471" s="1" t="s">
        <v>1454</v>
      </c>
      <c r="AL1471" s="1" t="s">
        <v>1454</v>
      </c>
      <c r="AM1471" s="1" t="s">
        <v>1454</v>
      </c>
      <c r="AN1471" s="1">
        <v>1</v>
      </c>
      <c r="AO1471" s="1">
        <v>1</v>
      </c>
      <c r="AP1471" s="1" t="s">
        <v>3086</v>
      </c>
      <c r="AQ1471" s="1" t="s">
        <v>1454</v>
      </c>
      <c r="AR1471" s="2">
        <v>0</v>
      </c>
      <c r="AS1471" s="1" t="s">
        <v>3017</v>
      </c>
      <c r="AT1471" s="1">
        <v>44447</v>
      </c>
      <c r="AU1471" s="1">
        <v>0</v>
      </c>
      <c r="AV1471" s="1">
        <v>0</v>
      </c>
      <c r="AW1471" s="1">
        <v>0</v>
      </c>
      <c r="AX1471" s="1" t="s">
        <v>1454</v>
      </c>
      <c r="AY1471" s="1">
        <v>1</v>
      </c>
      <c r="AZ1471" s="1" t="s">
        <v>3089</v>
      </c>
      <c r="BA1471" s="1">
        <v>0</v>
      </c>
    </row>
    <row r="1472" spans="1:53" x14ac:dyDescent="0.25">
      <c r="A1472" s="309">
        <f t="shared" si="22"/>
        <v>5871239</v>
      </c>
      <c r="B1472" s="1" t="s">
        <v>2639</v>
      </c>
      <c r="C1472" s="1">
        <v>38872108</v>
      </c>
      <c r="D1472" s="1">
        <v>144205</v>
      </c>
      <c r="E1472" s="1">
        <v>4</v>
      </c>
      <c r="F1472" s="1">
        <v>3.88721081049884E+16</v>
      </c>
      <c r="G1472" s="304">
        <v>44438</v>
      </c>
      <c r="H1472" s="304">
        <v>45930</v>
      </c>
      <c r="I1472" s="1">
        <v>0</v>
      </c>
      <c r="J1472" s="1">
        <v>1</v>
      </c>
      <c r="K1472" s="1">
        <v>22</v>
      </c>
      <c r="L1472" s="1">
        <v>30</v>
      </c>
      <c r="M1472" s="1">
        <v>2</v>
      </c>
      <c r="N1472" s="305">
        <v>16.8</v>
      </c>
      <c r="O1472" s="305">
        <v>18156</v>
      </c>
      <c r="P1472" s="2">
        <v>9278883</v>
      </c>
      <c r="Q1472" s="2">
        <v>265851</v>
      </c>
      <c r="R1472" s="2">
        <v>5871239</v>
      </c>
      <c r="S1472" s="1">
        <v>0</v>
      </c>
      <c r="T1472" s="1">
        <v>0</v>
      </c>
      <c r="U1472" s="1">
        <v>0</v>
      </c>
      <c r="W1472" s="1">
        <v>0</v>
      </c>
      <c r="X1472" s="1">
        <v>0</v>
      </c>
      <c r="Y1472" s="1">
        <v>0</v>
      </c>
      <c r="AB1472" s="304">
        <v>44500</v>
      </c>
      <c r="AC1472" s="1">
        <v>1</v>
      </c>
      <c r="AD1472" s="1" t="s">
        <v>3016</v>
      </c>
      <c r="AE1472" s="1">
        <v>1</v>
      </c>
      <c r="AF1472" s="1">
        <v>30</v>
      </c>
      <c r="AG1472" s="1">
        <v>0</v>
      </c>
      <c r="AH1472" s="1" t="s">
        <v>1454</v>
      </c>
      <c r="AI1472" s="1" t="s">
        <v>1454</v>
      </c>
      <c r="AJ1472" s="1" t="s">
        <v>1454</v>
      </c>
      <c r="AK1472" s="1" t="s">
        <v>1454</v>
      </c>
      <c r="AL1472" s="1" t="s">
        <v>1454</v>
      </c>
      <c r="AM1472" s="1" t="s">
        <v>1454</v>
      </c>
      <c r="AN1472" s="1">
        <v>1</v>
      </c>
      <c r="AO1472" s="1">
        <v>1</v>
      </c>
      <c r="AP1472" s="1" t="s">
        <v>3086</v>
      </c>
      <c r="AQ1472" s="1" t="s">
        <v>1454</v>
      </c>
      <c r="AR1472" s="2">
        <v>0</v>
      </c>
      <c r="AS1472" s="1" t="s">
        <v>3017</v>
      </c>
      <c r="AT1472" s="1">
        <v>44447</v>
      </c>
      <c r="AU1472" s="1">
        <v>0</v>
      </c>
      <c r="AV1472" s="1">
        <v>0</v>
      </c>
      <c r="AW1472" s="1">
        <v>0</v>
      </c>
      <c r="AX1472" s="1" t="s">
        <v>1454</v>
      </c>
      <c r="AY1472" s="1">
        <v>1</v>
      </c>
      <c r="AZ1472" s="1" t="s">
        <v>3089</v>
      </c>
      <c r="BA1472" s="1">
        <v>0</v>
      </c>
    </row>
    <row r="1473" spans="1:53" x14ac:dyDescent="0.25">
      <c r="A1473" s="309">
        <f t="shared" si="22"/>
        <v>5507735</v>
      </c>
      <c r="B1473" s="1" t="s">
        <v>2639</v>
      </c>
      <c r="C1473" s="1">
        <v>38879720</v>
      </c>
      <c r="D1473" s="1">
        <v>144205</v>
      </c>
      <c r="E1473" s="1">
        <v>4</v>
      </c>
      <c r="F1473" s="1">
        <v>3.88797201049886E+16</v>
      </c>
      <c r="G1473" s="304">
        <v>44438</v>
      </c>
      <c r="H1473" s="304">
        <v>46386</v>
      </c>
      <c r="I1473" s="1">
        <v>0</v>
      </c>
      <c r="J1473" s="1">
        <v>1</v>
      </c>
      <c r="K1473" s="1">
        <v>2</v>
      </c>
      <c r="L1473" s="1">
        <v>30</v>
      </c>
      <c r="M1473" s="1">
        <v>2</v>
      </c>
      <c r="N1473" s="305">
        <v>18</v>
      </c>
      <c r="O1473" s="305">
        <v>19562</v>
      </c>
      <c r="P1473" s="2">
        <v>5612337</v>
      </c>
      <c r="Q1473" s="2">
        <v>138890</v>
      </c>
      <c r="R1473" s="2">
        <v>5507735</v>
      </c>
      <c r="S1473" s="1">
        <v>0</v>
      </c>
      <c r="T1473" s="1">
        <v>0</v>
      </c>
      <c r="U1473" s="1">
        <v>0</v>
      </c>
      <c r="W1473" s="1">
        <v>0</v>
      </c>
      <c r="X1473" s="1">
        <v>0</v>
      </c>
      <c r="Y1473" s="1">
        <v>0</v>
      </c>
      <c r="AB1473" s="304">
        <v>44491</v>
      </c>
      <c r="AC1473" s="1">
        <v>1</v>
      </c>
      <c r="AD1473" s="1" t="s">
        <v>3016</v>
      </c>
      <c r="AE1473" s="1">
        <v>1</v>
      </c>
      <c r="AF1473" s="1">
        <v>30</v>
      </c>
      <c r="AG1473" s="1">
        <v>0</v>
      </c>
      <c r="AH1473" s="1" t="s">
        <v>1454</v>
      </c>
      <c r="AI1473" s="1" t="s">
        <v>1454</v>
      </c>
      <c r="AJ1473" s="1" t="s">
        <v>1454</v>
      </c>
      <c r="AK1473" s="1" t="s">
        <v>1454</v>
      </c>
      <c r="AL1473" s="1" t="s">
        <v>1454</v>
      </c>
      <c r="AM1473" s="1" t="s">
        <v>1454</v>
      </c>
      <c r="AN1473" s="1">
        <v>1</v>
      </c>
      <c r="AO1473" s="1">
        <v>1</v>
      </c>
      <c r="AP1473" s="1" t="s">
        <v>3086</v>
      </c>
      <c r="AQ1473" s="1" t="s">
        <v>1454</v>
      </c>
      <c r="AR1473" s="2">
        <v>0</v>
      </c>
      <c r="AS1473" s="1" t="s">
        <v>3017</v>
      </c>
      <c r="AT1473" s="1">
        <v>44447</v>
      </c>
      <c r="AU1473" s="1">
        <v>0</v>
      </c>
      <c r="AV1473" s="1">
        <v>0</v>
      </c>
      <c r="AW1473" s="1">
        <v>0</v>
      </c>
      <c r="AX1473" s="1" t="s">
        <v>1454</v>
      </c>
      <c r="AY1473" s="1">
        <v>1</v>
      </c>
      <c r="AZ1473" s="1" t="s">
        <v>3089</v>
      </c>
      <c r="BA1473" s="1">
        <v>0</v>
      </c>
    </row>
    <row r="1474" spans="1:53" x14ac:dyDescent="0.25">
      <c r="A1474" s="309">
        <f t="shared" ref="A1474:A1537" si="23">IF(+R1474&gt;AR1474,R1474-AR1474,0)</f>
        <v>255088</v>
      </c>
      <c r="B1474" s="1" t="s">
        <v>2639</v>
      </c>
      <c r="C1474" s="1">
        <v>38879720</v>
      </c>
      <c r="D1474" s="1">
        <v>144205</v>
      </c>
      <c r="E1474" s="1">
        <v>4</v>
      </c>
      <c r="F1474" s="1">
        <v>3.88797201049882E+16</v>
      </c>
      <c r="G1474" s="304">
        <v>44438</v>
      </c>
      <c r="H1474" s="304">
        <v>44925</v>
      </c>
      <c r="I1474" s="1">
        <v>0</v>
      </c>
      <c r="J1474" s="1">
        <v>1</v>
      </c>
      <c r="K1474" s="1">
        <v>2</v>
      </c>
      <c r="L1474" s="1">
        <v>30</v>
      </c>
      <c r="M1474" s="1">
        <v>2</v>
      </c>
      <c r="N1474" s="305">
        <v>21.6</v>
      </c>
      <c r="O1474" s="305">
        <v>23872</v>
      </c>
      <c r="P1474" s="2">
        <v>286982</v>
      </c>
      <c r="Q1474" s="2">
        <v>20886</v>
      </c>
      <c r="R1474" s="2">
        <v>255088</v>
      </c>
      <c r="S1474" s="1">
        <v>0</v>
      </c>
      <c r="T1474" s="1">
        <v>0</v>
      </c>
      <c r="U1474" s="1">
        <v>0</v>
      </c>
      <c r="W1474" s="1">
        <v>0</v>
      </c>
      <c r="X1474" s="1">
        <v>0</v>
      </c>
      <c r="Y1474" s="1">
        <v>0</v>
      </c>
      <c r="AB1474" s="304">
        <v>44491</v>
      </c>
      <c r="AC1474" s="1">
        <v>1</v>
      </c>
      <c r="AD1474" s="1" t="s">
        <v>3016</v>
      </c>
      <c r="AE1474" s="1">
        <v>1</v>
      </c>
      <c r="AF1474" s="1">
        <v>30</v>
      </c>
      <c r="AG1474" s="1">
        <v>0</v>
      </c>
      <c r="AH1474" s="1" t="s">
        <v>1454</v>
      </c>
      <c r="AI1474" s="1" t="s">
        <v>1454</v>
      </c>
      <c r="AJ1474" s="1" t="s">
        <v>1454</v>
      </c>
      <c r="AK1474" s="1" t="s">
        <v>1454</v>
      </c>
      <c r="AL1474" s="1" t="s">
        <v>1454</v>
      </c>
      <c r="AM1474" s="1" t="s">
        <v>1454</v>
      </c>
      <c r="AN1474" s="1">
        <v>1</v>
      </c>
      <c r="AO1474" s="1">
        <v>1</v>
      </c>
      <c r="AP1474" s="1" t="s">
        <v>3086</v>
      </c>
      <c r="AQ1474" s="1" t="s">
        <v>1454</v>
      </c>
      <c r="AR1474" s="2">
        <v>0</v>
      </c>
      <c r="AS1474" s="1" t="s">
        <v>3017</v>
      </c>
      <c r="AT1474" s="1">
        <v>44447</v>
      </c>
      <c r="AU1474" s="1">
        <v>0</v>
      </c>
      <c r="AV1474" s="1">
        <v>0</v>
      </c>
      <c r="AW1474" s="1">
        <v>0</v>
      </c>
      <c r="AX1474" s="1" t="s">
        <v>1454</v>
      </c>
      <c r="AY1474" s="1">
        <v>1</v>
      </c>
      <c r="AZ1474" s="1" t="s">
        <v>3089</v>
      </c>
      <c r="BA1474" s="1">
        <v>0</v>
      </c>
    </row>
    <row r="1475" spans="1:53" x14ac:dyDescent="0.25">
      <c r="A1475" s="309">
        <f t="shared" si="23"/>
        <v>2915902</v>
      </c>
      <c r="B1475" s="1" t="s">
        <v>2639</v>
      </c>
      <c r="C1475" s="1">
        <v>1087132777</v>
      </c>
      <c r="D1475" s="1">
        <v>144205</v>
      </c>
      <c r="E1475" s="1">
        <v>4</v>
      </c>
      <c r="F1475" s="1">
        <v>1.08713277710498E+18</v>
      </c>
      <c r="G1475" s="304">
        <v>44195</v>
      </c>
      <c r="H1475" s="304">
        <v>46568</v>
      </c>
      <c r="I1475" s="1">
        <v>30</v>
      </c>
      <c r="J1475" s="1">
        <v>1</v>
      </c>
      <c r="K1475" s="1">
        <v>8</v>
      </c>
      <c r="L1475" s="1">
        <v>30</v>
      </c>
      <c r="M1475" s="1">
        <v>2</v>
      </c>
      <c r="N1475" s="305">
        <v>18</v>
      </c>
      <c r="O1475" s="305">
        <v>19562</v>
      </c>
      <c r="P1475" s="2">
        <v>3080668</v>
      </c>
      <c r="Q1475" s="2">
        <v>68339</v>
      </c>
      <c r="R1475" s="2">
        <v>2915902</v>
      </c>
      <c r="S1475" s="1">
        <v>87130</v>
      </c>
      <c r="T1475" s="1">
        <v>0</v>
      </c>
      <c r="U1475" s="1">
        <v>0</v>
      </c>
      <c r="W1475" s="1">
        <v>0</v>
      </c>
      <c r="X1475" s="1">
        <v>0</v>
      </c>
      <c r="Y1475" s="1">
        <v>0</v>
      </c>
      <c r="AB1475" s="304">
        <v>44500</v>
      </c>
      <c r="AC1475" s="1">
        <v>1</v>
      </c>
      <c r="AD1475" s="1" t="s">
        <v>3016</v>
      </c>
      <c r="AE1475" s="1">
        <v>1</v>
      </c>
      <c r="AF1475" s="1">
        <v>30</v>
      </c>
      <c r="AG1475" s="1">
        <v>23142</v>
      </c>
      <c r="AH1475" s="1" t="s">
        <v>1454</v>
      </c>
      <c r="AI1475" s="1" t="s">
        <v>1454</v>
      </c>
      <c r="AJ1475" s="1" t="s">
        <v>1454</v>
      </c>
      <c r="AK1475" s="1" t="s">
        <v>1454</v>
      </c>
      <c r="AL1475" s="1" t="s">
        <v>1454</v>
      </c>
      <c r="AM1475" s="1" t="s">
        <v>1454</v>
      </c>
      <c r="AN1475" s="1">
        <v>1</v>
      </c>
      <c r="AO1475" s="1">
        <v>1</v>
      </c>
      <c r="AP1475" s="1" t="s">
        <v>3086</v>
      </c>
      <c r="AQ1475" s="1" t="s">
        <v>1454</v>
      </c>
      <c r="AR1475" s="2">
        <v>0</v>
      </c>
      <c r="AS1475" s="1" t="s">
        <v>3017</v>
      </c>
      <c r="AT1475" s="1">
        <v>44203</v>
      </c>
      <c r="AU1475" s="1">
        <v>0</v>
      </c>
      <c r="AV1475" s="1">
        <v>0</v>
      </c>
      <c r="AW1475" s="1">
        <v>0</v>
      </c>
      <c r="AX1475" s="1" t="s">
        <v>1454</v>
      </c>
      <c r="AY1475" s="1">
        <v>1</v>
      </c>
      <c r="AZ1475" s="1" t="s">
        <v>3089</v>
      </c>
      <c r="BA1475" s="1">
        <v>0</v>
      </c>
    </row>
    <row r="1476" spans="1:53" x14ac:dyDescent="0.25">
      <c r="A1476" s="309">
        <f t="shared" si="23"/>
        <v>0</v>
      </c>
      <c r="B1476" s="1" t="s">
        <v>2639</v>
      </c>
      <c r="C1476" s="1">
        <v>1144076964</v>
      </c>
      <c r="D1476" s="1">
        <v>144105</v>
      </c>
      <c r="E1476" s="1">
        <v>4</v>
      </c>
      <c r="F1476" s="1">
        <v>1.1440769641246799E+18</v>
      </c>
      <c r="G1476" s="304">
        <v>44340</v>
      </c>
      <c r="H1476" s="304">
        <v>44499</v>
      </c>
      <c r="I1476" s="1">
        <v>0</v>
      </c>
      <c r="J1476" s="1">
        <v>1</v>
      </c>
      <c r="K1476" s="1">
        <v>3</v>
      </c>
      <c r="L1476" s="1">
        <v>30</v>
      </c>
      <c r="M1476" s="1">
        <v>2</v>
      </c>
      <c r="N1476" s="305">
        <v>19.2</v>
      </c>
      <c r="O1476" s="305">
        <v>20983</v>
      </c>
      <c r="P1476" s="2">
        <v>1300000</v>
      </c>
      <c r="Q1476" s="2">
        <v>273010</v>
      </c>
      <c r="R1476" s="2">
        <v>516637</v>
      </c>
      <c r="S1476" s="1">
        <v>0</v>
      </c>
      <c r="T1476" s="1">
        <v>0</v>
      </c>
      <c r="U1476" s="1">
        <v>0</v>
      </c>
      <c r="W1476" s="1">
        <v>0</v>
      </c>
      <c r="X1476" s="1">
        <v>0</v>
      </c>
      <c r="Y1476" s="1">
        <v>0</v>
      </c>
      <c r="AB1476" s="304">
        <v>44499</v>
      </c>
      <c r="AC1476" s="1">
        <v>1</v>
      </c>
      <c r="AD1476" s="1" t="s">
        <v>3016</v>
      </c>
      <c r="AE1476" s="1">
        <v>1</v>
      </c>
      <c r="AF1476" s="1">
        <v>30</v>
      </c>
      <c r="AG1476" s="1">
        <v>0</v>
      </c>
      <c r="AH1476" s="1" t="s">
        <v>1454</v>
      </c>
      <c r="AI1476" s="1" t="s">
        <v>1454</v>
      </c>
      <c r="AJ1476" s="1" t="s">
        <v>1454</v>
      </c>
      <c r="AK1476" s="1" t="s">
        <v>1454</v>
      </c>
      <c r="AL1476" s="1" t="s">
        <v>1454</v>
      </c>
      <c r="AM1476" s="1" t="s">
        <v>1454</v>
      </c>
      <c r="AN1476" s="1">
        <v>1</v>
      </c>
      <c r="AO1476" s="1">
        <v>1</v>
      </c>
      <c r="AP1476" s="1" t="s">
        <v>3086</v>
      </c>
      <c r="AQ1476" s="1" t="s">
        <v>1454</v>
      </c>
      <c r="AR1476" s="2">
        <v>588960</v>
      </c>
      <c r="AS1476" s="1" t="s">
        <v>3018</v>
      </c>
      <c r="AT1476" s="1">
        <v>44340</v>
      </c>
      <c r="AU1476" s="1">
        <v>0</v>
      </c>
      <c r="AV1476" s="1">
        <v>0</v>
      </c>
      <c r="AW1476" s="1">
        <v>0</v>
      </c>
      <c r="AX1476" s="1" t="s">
        <v>1454</v>
      </c>
      <c r="AY1476" s="1">
        <v>0</v>
      </c>
      <c r="AZ1476" s="1">
        <v>0</v>
      </c>
      <c r="BA1476" s="1">
        <v>0</v>
      </c>
    </row>
    <row r="1477" spans="1:53" x14ac:dyDescent="0.25">
      <c r="A1477" s="309">
        <f t="shared" si="23"/>
        <v>1454645</v>
      </c>
      <c r="B1477" s="1" t="s">
        <v>2639</v>
      </c>
      <c r="C1477" s="1">
        <v>1107071018</v>
      </c>
      <c r="D1477" s="1">
        <v>144105</v>
      </c>
      <c r="E1477" s="1">
        <v>4</v>
      </c>
      <c r="F1477" s="1">
        <v>1.1070710181246799E+18</v>
      </c>
      <c r="G1477" s="304">
        <v>44396</v>
      </c>
      <c r="H1477" s="304">
        <v>44772</v>
      </c>
      <c r="I1477" s="1">
        <v>0</v>
      </c>
      <c r="J1477" s="1">
        <v>1</v>
      </c>
      <c r="K1477" s="1">
        <v>3</v>
      </c>
      <c r="L1477" s="1">
        <v>30</v>
      </c>
      <c r="M1477" s="1">
        <v>2</v>
      </c>
      <c r="N1477" s="305">
        <v>19.2</v>
      </c>
      <c r="O1477" s="305">
        <v>20983</v>
      </c>
      <c r="P1477" s="2">
        <v>2490000</v>
      </c>
      <c r="Q1477" s="2">
        <v>230422</v>
      </c>
      <c r="R1477" s="2">
        <v>1912565</v>
      </c>
      <c r="S1477" s="1">
        <v>0</v>
      </c>
      <c r="T1477" s="1">
        <v>0</v>
      </c>
      <c r="U1477" s="1">
        <v>0</v>
      </c>
      <c r="W1477" s="1">
        <v>0</v>
      </c>
      <c r="X1477" s="1">
        <v>0</v>
      </c>
      <c r="Y1477" s="1">
        <v>0</v>
      </c>
      <c r="AB1477" s="304">
        <v>44498</v>
      </c>
      <c r="AC1477" s="1">
        <v>1</v>
      </c>
      <c r="AD1477" s="1" t="s">
        <v>3016</v>
      </c>
      <c r="AE1477" s="1">
        <v>1</v>
      </c>
      <c r="AF1477" s="1">
        <v>30</v>
      </c>
      <c r="AG1477" s="1">
        <v>0</v>
      </c>
      <c r="AH1477" s="1" t="s">
        <v>1454</v>
      </c>
      <c r="AI1477" s="1" t="s">
        <v>1454</v>
      </c>
      <c r="AJ1477" s="1" t="s">
        <v>1454</v>
      </c>
      <c r="AK1477" s="1" t="s">
        <v>1454</v>
      </c>
      <c r="AL1477" s="1" t="s">
        <v>1454</v>
      </c>
      <c r="AM1477" s="1" t="s">
        <v>1454</v>
      </c>
      <c r="AN1477" s="1">
        <v>1</v>
      </c>
      <c r="AO1477" s="1">
        <v>1</v>
      </c>
      <c r="AP1477" s="1" t="s">
        <v>3086</v>
      </c>
      <c r="AQ1477" s="1" t="s">
        <v>1454</v>
      </c>
      <c r="AR1477" s="2">
        <v>457920</v>
      </c>
      <c r="AS1477" s="1" t="s">
        <v>3018</v>
      </c>
      <c r="AT1477" s="1">
        <v>44396</v>
      </c>
      <c r="AU1477" s="1">
        <v>0</v>
      </c>
      <c r="AV1477" s="1">
        <v>0</v>
      </c>
      <c r="AW1477" s="1">
        <v>0</v>
      </c>
      <c r="AX1477" s="1" t="s">
        <v>1454</v>
      </c>
      <c r="AY1477" s="1">
        <v>890303093000</v>
      </c>
      <c r="AZ1477" s="1">
        <v>0</v>
      </c>
      <c r="BA1477" s="1">
        <v>0</v>
      </c>
    </row>
    <row r="1478" spans="1:53" x14ac:dyDescent="0.25">
      <c r="A1478" s="309">
        <f t="shared" si="23"/>
        <v>988614</v>
      </c>
      <c r="B1478" s="1" t="s">
        <v>2639</v>
      </c>
      <c r="C1478" s="1">
        <v>1130629646</v>
      </c>
      <c r="D1478" s="1">
        <v>144105</v>
      </c>
      <c r="E1478" s="1">
        <v>4</v>
      </c>
      <c r="F1478" s="1">
        <v>1.1306296461246799E+18</v>
      </c>
      <c r="G1478" s="304">
        <v>44295</v>
      </c>
      <c r="H1478" s="304">
        <v>45015</v>
      </c>
      <c r="I1478" s="1">
        <v>0</v>
      </c>
      <c r="J1478" s="1">
        <v>1</v>
      </c>
      <c r="K1478" s="1">
        <v>1</v>
      </c>
      <c r="L1478" s="1">
        <v>30</v>
      </c>
      <c r="M1478" s="1">
        <v>2</v>
      </c>
      <c r="N1478" s="305">
        <v>19.2</v>
      </c>
      <c r="O1478" s="305">
        <v>20983</v>
      </c>
      <c r="P1478" s="2">
        <v>1500000</v>
      </c>
      <c r="Q1478" s="2">
        <v>76197</v>
      </c>
      <c r="R1478" s="2">
        <v>1446534</v>
      </c>
      <c r="S1478" s="1">
        <v>0</v>
      </c>
      <c r="T1478" s="1">
        <v>0</v>
      </c>
      <c r="U1478" s="1">
        <v>0</v>
      </c>
      <c r="W1478" s="1">
        <v>0</v>
      </c>
      <c r="X1478" s="1">
        <v>0</v>
      </c>
      <c r="Y1478" s="1">
        <v>0</v>
      </c>
      <c r="AB1478" s="304">
        <v>44498</v>
      </c>
      <c r="AC1478" s="1">
        <v>1</v>
      </c>
      <c r="AD1478" s="1" t="s">
        <v>3016</v>
      </c>
      <c r="AE1478" s="1">
        <v>1</v>
      </c>
      <c r="AF1478" s="1">
        <v>30</v>
      </c>
      <c r="AG1478" s="1">
        <v>0</v>
      </c>
      <c r="AH1478" s="1" t="s">
        <v>1454</v>
      </c>
      <c r="AI1478" s="1" t="s">
        <v>1454</v>
      </c>
      <c r="AJ1478" s="1" t="s">
        <v>1454</v>
      </c>
      <c r="AK1478" s="1" t="s">
        <v>1454</v>
      </c>
      <c r="AL1478" s="1" t="s">
        <v>1454</v>
      </c>
      <c r="AM1478" s="1" t="s">
        <v>1454</v>
      </c>
      <c r="AN1478" s="1">
        <v>1</v>
      </c>
      <c r="AO1478" s="1">
        <v>1</v>
      </c>
      <c r="AP1478" s="1" t="s">
        <v>3086</v>
      </c>
      <c r="AQ1478" s="1" t="s">
        <v>1454</v>
      </c>
      <c r="AR1478" s="2">
        <v>457920</v>
      </c>
      <c r="AS1478" s="1" t="s">
        <v>3018</v>
      </c>
      <c r="AT1478" s="1">
        <v>44295</v>
      </c>
      <c r="AU1478" s="1">
        <v>0</v>
      </c>
      <c r="AV1478" s="1">
        <v>0</v>
      </c>
      <c r="AW1478" s="1">
        <v>0</v>
      </c>
      <c r="AX1478" s="1" t="s">
        <v>1454</v>
      </c>
      <c r="AY1478" s="1">
        <v>890303093000</v>
      </c>
      <c r="AZ1478" s="1">
        <v>0</v>
      </c>
      <c r="BA1478" s="1">
        <v>0</v>
      </c>
    </row>
    <row r="1479" spans="1:53" x14ac:dyDescent="0.25">
      <c r="A1479" s="309">
        <f t="shared" si="23"/>
        <v>7617325</v>
      </c>
      <c r="B1479" s="1" t="s">
        <v>2639</v>
      </c>
      <c r="C1479" s="1">
        <v>45593675</v>
      </c>
      <c r="D1479" s="1">
        <v>144105</v>
      </c>
      <c r="E1479" s="1">
        <v>4</v>
      </c>
      <c r="F1479" s="1">
        <v>4.55936751203892E+16</v>
      </c>
      <c r="G1479" s="304">
        <v>44385</v>
      </c>
      <c r="H1479" s="304">
        <v>46203</v>
      </c>
      <c r="I1479" s="1">
        <v>0</v>
      </c>
      <c r="J1479" s="1">
        <v>1</v>
      </c>
      <c r="K1479" s="1">
        <v>4</v>
      </c>
      <c r="L1479" s="1">
        <v>30</v>
      </c>
      <c r="M1479" s="1">
        <v>2</v>
      </c>
      <c r="N1479" s="305">
        <v>15.6</v>
      </c>
      <c r="O1479" s="305">
        <v>16765</v>
      </c>
      <c r="P1479" s="2">
        <v>9000000</v>
      </c>
      <c r="Q1479" s="2">
        <v>219820</v>
      </c>
      <c r="R1479" s="2">
        <v>8598685</v>
      </c>
      <c r="S1479" s="1">
        <v>0</v>
      </c>
      <c r="T1479" s="1">
        <v>0</v>
      </c>
      <c r="U1479" s="1">
        <v>0</v>
      </c>
      <c r="W1479" s="1">
        <v>0</v>
      </c>
      <c r="X1479" s="1">
        <v>0</v>
      </c>
      <c r="Y1479" s="1">
        <v>0</v>
      </c>
      <c r="AB1479" s="304">
        <v>44499</v>
      </c>
      <c r="AC1479" s="1">
        <v>1</v>
      </c>
      <c r="AD1479" s="1" t="s">
        <v>3016</v>
      </c>
      <c r="AE1479" s="1">
        <v>1</v>
      </c>
      <c r="AF1479" s="1">
        <v>30</v>
      </c>
      <c r="AG1479" s="1">
        <v>0</v>
      </c>
      <c r="AH1479" s="1" t="s">
        <v>1454</v>
      </c>
      <c r="AI1479" s="1" t="s">
        <v>1454</v>
      </c>
      <c r="AJ1479" s="1" t="s">
        <v>1454</v>
      </c>
      <c r="AK1479" s="1" t="s">
        <v>1454</v>
      </c>
      <c r="AL1479" s="1" t="s">
        <v>1454</v>
      </c>
      <c r="AM1479" s="1" t="s">
        <v>1454</v>
      </c>
      <c r="AN1479" s="1">
        <v>1</v>
      </c>
      <c r="AO1479" s="1">
        <v>1</v>
      </c>
      <c r="AP1479" s="1" t="s">
        <v>3086</v>
      </c>
      <c r="AQ1479" s="1" t="s">
        <v>1454</v>
      </c>
      <c r="AR1479" s="2">
        <v>981360</v>
      </c>
      <c r="AS1479" s="1" t="s">
        <v>3021</v>
      </c>
      <c r="AT1479" s="1">
        <v>44385</v>
      </c>
      <c r="AU1479" s="1">
        <v>0</v>
      </c>
      <c r="AV1479" s="1">
        <v>0</v>
      </c>
      <c r="AW1479" s="1">
        <v>0</v>
      </c>
      <c r="AX1479" s="1" t="s">
        <v>1454</v>
      </c>
      <c r="AY1479" s="1">
        <v>0</v>
      </c>
      <c r="AZ1479" s="1" t="s">
        <v>3087</v>
      </c>
      <c r="BA1479" s="1">
        <v>0</v>
      </c>
    </row>
    <row r="1480" spans="1:53" x14ac:dyDescent="0.25">
      <c r="A1480" s="309">
        <f t="shared" si="23"/>
        <v>854732</v>
      </c>
      <c r="B1480" s="1" t="s">
        <v>2639</v>
      </c>
      <c r="C1480" s="1">
        <v>94418176</v>
      </c>
      <c r="D1480" s="1">
        <v>144105</v>
      </c>
      <c r="E1480" s="1">
        <v>4</v>
      </c>
      <c r="F1480" s="1">
        <v>9.4418176124689504E+16</v>
      </c>
      <c r="G1480" s="304">
        <v>44459</v>
      </c>
      <c r="H1480" s="304">
        <v>45199</v>
      </c>
      <c r="I1480" s="1">
        <v>0</v>
      </c>
      <c r="J1480" s="1">
        <v>1</v>
      </c>
      <c r="K1480" s="1">
        <v>1</v>
      </c>
      <c r="L1480" s="1">
        <v>30</v>
      </c>
      <c r="M1480" s="1">
        <v>2</v>
      </c>
      <c r="N1480" s="305">
        <v>19.2</v>
      </c>
      <c r="O1480" s="305">
        <v>20983</v>
      </c>
      <c r="P1480" s="2">
        <v>1300000</v>
      </c>
      <c r="Q1480" s="2">
        <v>66038</v>
      </c>
      <c r="R1480" s="2">
        <v>1255412</v>
      </c>
      <c r="S1480" s="1">
        <v>0</v>
      </c>
      <c r="T1480" s="1">
        <v>0</v>
      </c>
      <c r="U1480" s="1">
        <v>0</v>
      </c>
      <c r="W1480" s="1">
        <v>0</v>
      </c>
      <c r="X1480" s="1">
        <v>0</v>
      </c>
      <c r="Y1480" s="1">
        <v>0</v>
      </c>
      <c r="AB1480" s="304">
        <v>44499</v>
      </c>
      <c r="AC1480" s="1">
        <v>1</v>
      </c>
      <c r="AD1480" s="1" t="s">
        <v>3016</v>
      </c>
      <c r="AE1480" s="1">
        <v>1</v>
      </c>
      <c r="AF1480" s="1">
        <v>30</v>
      </c>
      <c r="AG1480" s="1">
        <v>0</v>
      </c>
      <c r="AH1480" s="1" t="s">
        <v>1454</v>
      </c>
      <c r="AI1480" s="1" t="s">
        <v>1454</v>
      </c>
      <c r="AJ1480" s="1" t="s">
        <v>1454</v>
      </c>
      <c r="AK1480" s="1" t="s">
        <v>1454</v>
      </c>
      <c r="AL1480" s="1" t="s">
        <v>1454</v>
      </c>
      <c r="AM1480" s="1" t="s">
        <v>1454</v>
      </c>
      <c r="AN1480" s="1">
        <v>1</v>
      </c>
      <c r="AO1480" s="1">
        <v>1</v>
      </c>
      <c r="AP1480" s="1" t="s">
        <v>3086</v>
      </c>
      <c r="AQ1480" s="1" t="s">
        <v>1454</v>
      </c>
      <c r="AR1480" s="2">
        <v>400680</v>
      </c>
      <c r="AS1480" s="1" t="s">
        <v>3018</v>
      </c>
      <c r="AT1480" s="1">
        <v>44459</v>
      </c>
      <c r="AU1480" s="1">
        <v>0</v>
      </c>
      <c r="AV1480" s="1">
        <v>0</v>
      </c>
      <c r="AW1480" s="1">
        <v>0</v>
      </c>
      <c r="AX1480" s="1" t="s">
        <v>1454</v>
      </c>
      <c r="AY1480" s="1">
        <v>800087565</v>
      </c>
      <c r="AZ1480" s="1" t="s">
        <v>3088</v>
      </c>
      <c r="BA1480" s="1">
        <v>0</v>
      </c>
    </row>
    <row r="1481" spans="1:53" x14ac:dyDescent="0.25">
      <c r="A1481" s="309">
        <f t="shared" si="23"/>
        <v>1318070</v>
      </c>
      <c r="B1481" s="1" t="s">
        <v>2639</v>
      </c>
      <c r="C1481" s="1">
        <v>67021680</v>
      </c>
      <c r="D1481" s="1">
        <v>144105</v>
      </c>
      <c r="E1481" s="1">
        <v>4</v>
      </c>
      <c r="F1481" s="1">
        <v>6.70216801246892E+16</v>
      </c>
      <c r="G1481" s="304">
        <v>44383</v>
      </c>
      <c r="H1481" s="304">
        <v>45107</v>
      </c>
      <c r="I1481" s="1">
        <v>0</v>
      </c>
      <c r="J1481" s="1">
        <v>1</v>
      </c>
      <c r="K1481" s="1">
        <v>4</v>
      </c>
      <c r="L1481" s="1">
        <v>30</v>
      </c>
      <c r="M1481" s="1">
        <v>2</v>
      </c>
      <c r="N1481" s="305">
        <v>19.2</v>
      </c>
      <c r="O1481" s="305">
        <v>20983</v>
      </c>
      <c r="P1481" s="2">
        <v>2000000</v>
      </c>
      <c r="Q1481" s="2">
        <v>101596</v>
      </c>
      <c r="R1481" s="2">
        <v>1718750</v>
      </c>
      <c r="S1481" s="1">
        <v>0</v>
      </c>
      <c r="T1481" s="1">
        <v>0</v>
      </c>
      <c r="U1481" s="1">
        <v>0</v>
      </c>
      <c r="W1481" s="1">
        <v>0</v>
      </c>
      <c r="X1481" s="1">
        <v>0</v>
      </c>
      <c r="Y1481" s="1">
        <v>0</v>
      </c>
      <c r="AB1481" s="304">
        <v>44499</v>
      </c>
      <c r="AC1481" s="1">
        <v>1</v>
      </c>
      <c r="AD1481" s="1" t="s">
        <v>3016</v>
      </c>
      <c r="AE1481" s="1">
        <v>1</v>
      </c>
      <c r="AF1481" s="1">
        <v>30</v>
      </c>
      <c r="AG1481" s="1">
        <v>0</v>
      </c>
      <c r="AH1481" s="1" t="s">
        <v>1454</v>
      </c>
      <c r="AI1481" s="1" t="s">
        <v>1454</v>
      </c>
      <c r="AJ1481" s="1" t="s">
        <v>1454</v>
      </c>
      <c r="AK1481" s="1" t="s">
        <v>1454</v>
      </c>
      <c r="AL1481" s="1" t="s">
        <v>1454</v>
      </c>
      <c r="AM1481" s="1" t="s">
        <v>1454</v>
      </c>
      <c r="AN1481" s="1">
        <v>1</v>
      </c>
      <c r="AO1481" s="1">
        <v>1</v>
      </c>
      <c r="AP1481" s="1" t="s">
        <v>3086</v>
      </c>
      <c r="AQ1481" s="1" t="s">
        <v>1454</v>
      </c>
      <c r="AR1481" s="2">
        <v>400680</v>
      </c>
      <c r="AS1481" s="1" t="s">
        <v>3018</v>
      </c>
      <c r="AT1481" s="1">
        <v>44383</v>
      </c>
      <c r="AU1481" s="1">
        <v>0</v>
      </c>
      <c r="AV1481" s="1">
        <v>0</v>
      </c>
      <c r="AW1481" s="1">
        <v>0</v>
      </c>
      <c r="AX1481" s="1" t="s">
        <v>1454</v>
      </c>
      <c r="AY1481" s="1">
        <v>800087565</v>
      </c>
      <c r="AZ1481" s="1" t="s">
        <v>3088</v>
      </c>
      <c r="BA1481" s="1">
        <v>0</v>
      </c>
    </row>
    <row r="1482" spans="1:53" x14ac:dyDescent="0.25">
      <c r="A1482" s="309">
        <f t="shared" si="23"/>
        <v>4215417</v>
      </c>
      <c r="B1482" s="1" t="s">
        <v>2639</v>
      </c>
      <c r="C1482" s="1">
        <v>28539801</v>
      </c>
      <c r="D1482" s="1">
        <v>144105</v>
      </c>
      <c r="E1482" s="1">
        <v>4</v>
      </c>
      <c r="F1482" s="1">
        <v>2.85398011203891E+16</v>
      </c>
      <c r="G1482" s="304">
        <v>44363</v>
      </c>
      <c r="H1482" s="304">
        <v>46172</v>
      </c>
      <c r="I1482" s="1">
        <v>0</v>
      </c>
      <c r="J1482" s="1">
        <v>1</v>
      </c>
      <c r="K1482" s="1">
        <v>5</v>
      </c>
      <c r="L1482" s="1">
        <v>30</v>
      </c>
      <c r="M1482" s="1">
        <v>2</v>
      </c>
      <c r="N1482" s="305">
        <v>15.6</v>
      </c>
      <c r="O1482" s="305">
        <v>16765</v>
      </c>
      <c r="P1482" s="2">
        <v>5000000</v>
      </c>
      <c r="Q1482" s="2">
        <v>122122</v>
      </c>
      <c r="R1482" s="2">
        <v>4719417</v>
      </c>
      <c r="S1482" s="1">
        <v>0</v>
      </c>
      <c r="T1482" s="1">
        <v>0</v>
      </c>
      <c r="U1482" s="1">
        <v>0</v>
      </c>
      <c r="W1482" s="1">
        <v>0</v>
      </c>
      <c r="X1482" s="1">
        <v>0</v>
      </c>
      <c r="Y1482" s="1">
        <v>0</v>
      </c>
      <c r="AB1482" s="304">
        <v>44499</v>
      </c>
      <c r="AC1482" s="1">
        <v>1</v>
      </c>
      <c r="AD1482" s="1" t="s">
        <v>3016</v>
      </c>
      <c r="AE1482" s="1">
        <v>1</v>
      </c>
      <c r="AF1482" s="1">
        <v>30</v>
      </c>
      <c r="AG1482" s="1">
        <v>0</v>
      </c>
      <c r="AH1482" s="1" t="s">
        <v>1454</v>
      </c>
      <c r="AI1482" s="1" t="s">
        <v>1454</v>
      </c>
      <c r="AJ1482" s="1" t="s">
        <v>1454</v>
      </c>
      <c r="AK1482" s="1" t="s">
        <v>1454</v>
      </c>
      <c r="AL1482" s="1" t="s">
        <v>1454</v>
      </c>
      <c r="AM1482" s="1" t="s">
        <v>1454</v>
      </c>
      <c r="AN1482" s="1">
        <v>1</v>
      </c>
      <c r="AO1482" s="1">
        <v>1</v>
      </c>
      <c r="AP1482" s="1" t="s">
        <v>3086</v>
      </c>
      <c r="AQ1482" s="1" t="s">
        <v>1454</v>
      </c>
      <c r="AR1482" s="2">
        <v>504000</v>
      </c>
      <c r="AS1482" s="1" t="s">
        <v>3021</v>
      </c>
      <c r="AT1482" s="1">
        <v>44363</v>
      </c>
      <c r="AU1482" s="1">
        <v>0</v>
      </c>
      <c r="AV1482" s="1">
        <v>0</v>
      </c>
      <c r="AW1482" s="1">
        <v>0</v>
      </c>
      <c r="AX1482" s="1" t="s">
        <v>1454</v>
      </c>
      <c r="AY1482" s="1">
        <v>900891513</v>
      </c>
      <c r="AZ1482" s="1" t="s">
        <v>3032</v>
      </c>
      <c r="BA1482" s="1">
        <v>0</v>
      </c>
    </row>
    <row r="1483" spans="1:53" x14ac:dyDescent="0.25">
      <c r="A1483" s="309">
        <f t="shared" si="23"/>
        <v>1385520</v>
      </c>
      <c r="B1483" s="1" t="s">
        <v>2639</v>
      </c>
      <c r="C1483" s="1">
        <v>1113664768</v>
      </c>
      <c r="D1483" s="1">
        <v>144105</v>
      </c>
      <c r="E1483" s="1">
        <v>4</v>
      </c>
      <c r="F1483" s="1">
        <v>1.1136647681246799E+18</v>
      </c>
      <c r="G1483" s="304">
        <v>44494</v>
      </c>
      <c r="H1483" s="304">
        <v>45229</v>
      </c>
      <c r="I1483" s="1">
        <v>0</v>
      </c>
      <c r="J1483" s="1">
        <v>1</v>
      </c>
      <c r="K1483" s="1">
        <v>0</v>
      </c>
      <c r="L1483" s="1">
        <v>30</v>
      </c>
      <c r="M1483" s="1">
        <v>2</v>
      </c>
      <c r="N1483" s="305">
        <v>19.2</v>
      </c>
      <c r="O1483" s="305">
        <v>20983</v>
      </c>
      <c r="P1483" s="2">
        <v>1500000</v>
      </c>
      <c r="Q1483" s="2">
        <v>76197</v>
      </c>
      <c r="R1483" s="2">
        <v>1500000</v>
      </c>
      <c r="S1483" s="1">
        <v>0</v>
      </c>
      <c r="T1483" s="1">
        <v>0</v>
      </c>
      <c r="U1483" s="1">
        <v>0</v>
      </c>
      <c r="W1483" s="1">
        <v>0</v>
      </c>
      <c r="X1483" s="1">
        <v>0</v>
      </c>
      <c r="Y1483" s="1">
        <v>0</v>
      </c>
      <c r="AB1483" s="304">
        <v>44494</v>
      </c>
      <c r="AC1483" s="1">
        <v>1</v>
      </c>
      <c r="AD1483" s="1" t="s">
        <v>3016</v>
      </c>
      <c r="AE1483" s="1">
        <v>1</v>
      </c>
      <c r="AF1483" s="1">
        <v>30</v>
      </c>
      <c r="AG1483" s="1">
        <v>0</v>
      </c>
      <c r="AH1483" s="1" t="s">
        <v>1454</v>
      </c>
      <c r="AI1483" s="1" t="s">
        <v>1454</v>
      </c>
      <c r="AJ1483" s="1" t="s">
        <v>1454</v>
      </c>
      <c r="AK1483" s="1" t="s">
        <v>1454</v>
      </c>
      <c r="AL1483" s="1" t="s">
        <v>1454</v>
      </c>
      <c r="AM1483" s="1" t="s">
        <v>1454</v>
      </c>
      <c r="AN1483" s="1">
        <v>1</v>
      </c>
      <c r="AO1483" s="1">
        <v>1</v>
      </c>
      <c r="AP1483" s="1" t="s">
        <v>3086</v>
      </c>
      <c r="AQ1483" s="1" t="s">
        <v>1454</v>
      </c>
      <c r="AR1483" s="2">
        <v>114480</v>
      </c>
      <c r="AS1483" s="1" t="s">
        <v>3018</v>
      </c>
      <c r="AT1483" s="1">
        <v>44494</v>
      </c>
      <c r="AU1483" s="1">
        <v>0</v>
      </c>
      <c r="AV1483" s="1">
        <v>0</v>
      </c>
      <c r="AW1483" s="1">
        <v>0</v>
      </c>
      <c r="AX1483" s="1" t="s">
        <v>1454</v>
      </c>
      <c r="AY1483" s="1">
        <v>900347805</v>
      </c>
      <c r="AZ1483" s="1" t="s">
        <v>3092</v>
      </c>
      <c r="BA1483" s="1">
        <v>0</v>
      </c>
    </row>
    <row r="1484" spans="1:53" x14ac:dyDescent="0.25">
      <c r="A1484" s="309">
        <f t="shared" si="23"/>
        <v>1963000</v>
      </c>
      <c r="B1484" s="1" t="s">
        <v>2639</v>
      </c>
      <c r="C1484" s="1">
        <v>31574427</v>
      </c>
      <c r="D1484" s="1">
        <v>144205</v>
      </c>
      <c r="E1484" s="1">
        <v>4</v>
      </c>
      <c r="F1484" s="1">
        <v>3.15744271049854E+16</v>
      </c>
      <c r="G1484" s="304">
        <v>44498</v>
      </c>
      <c r="H1484" s="304">
        <v>45381</v>
      </c>
      <c r="I1484" s="1">
        <v>0</v>
      </c>
      <c r="J1484" s="1">
        <v>1</v>
      </c>
      <c r="K1484" s="1">
        <v>0</v>
      </c>
      <c r="L1484" s="1">
        <v>30</v>
      </c>
      <c r="M1484" s="1">
        <v>2</v>
      </c>
      <c r="N1484" s="305">
        <v>17.399999999999999</v>
      </c>
      <c r="O1484" s="305">
        <v>18857</v>
      </c>
      <c r="P1484" s="2">
        <v>1963000</v>
      </c>
      <c r="Q1484" s="2">
        <v>83975</v>
      </c>
      <c r="R1484" s="2">
        <v>1963000</v>
      </c>
      <c r="S1484" s="1">
        <v>0</v>
      </c>
      <c r="T1484" s="1">
        <v>0</v>
      </c>
      <c r="U1484" s="1">
        <v>0</v>
      </c>
      <c r="W1484" s="1">
        <v>0</v>
      </c>
      <c r="X1484" s="1">
        <v>0</v>
      </c>
      <c r="Y1484" s="1">
        <v>0</v>
      </c>
      <c r="AB1484" s="304">
        <v>44498</v>
      </c>
      <c r="AC1484" s="1">
        <v>1</v>
      </c>
      <c r="AD1484" s="1" t="s">
        <v>3016</v>
      </c>
      <c r="AE1484" s="1">
        <v>1</v>
      </c>
      <c r="AF1484" s="1">
        <v>30</v>
      </c>
      <c r="AG1484" s="1">
        <v>0</v>
      </c>
      <c r="AH1484" s="1" t="s">
        <v>1454</v>
      </c>
      <c r="AI1484" s="1" t="s">
        <v>1454</v>
      </c>
      <c r="AJ1484" s="1" t="s">
        <v>1454</v>
      </c>
      <c r="AK1484" s="1" t="s">
        <v>1454</v>
      </c>
      <c r="AL1484" s="1" t="s">
        <v>1454</v>
      </c>
      <c r="AM1484" s="1" t="s">
        <v>1454</v>
      </c>
      <c r="AN1484" s="1">
        <v>1</v>
      </c>
      <c r="AO1484" s="1">
        <v>1</v>
      </c>
      <c r="AP1484" s="1" t="s">
        <v>3086</v>
      </c>
      <c r="AQ1484" s="1" t="s">
        <v>1454</v>
      </c>
      <c r="AR1484" s="2">
        <v>0</v>
      </c>
      <c r="AS1484" s="1" t="s">
        <v>3017</v>
      </c>
      <c r="AT1484" s="1">
        <v>44508</v>
      </c>
      <c r="AU1484" s="1">
        <v>0</v>
      </c>
      <c r="AV1484" s="1">
        <v>0</v>
      </c>
      <c r="AW1484" s="1">
        <v>0</v>
      </c>
      <c r="AX1484" s="1" t="s">
        <v>1454</v>
      </c>
      <c r="AY1484" s="1">
        <v>1</v>
      </c>
      <c r="AZ1484" s="1" t="s">
        <v>3089</v>
      </c>
      <c r="BA1484" s="1">
        <v>0</v>
      </c>
    </row>
    <row r="1485" spans="1:53" x14ac:dyDescent="0.25">
      <c r="A1485" s="309">
        <f t="shared" si="23"/>
        <v>925459</v>
      </c>
      <c r="B1485" s="1" t="s">
        <v>2639</v>
      </c>
      <c r="C1485" s="1">
        <v>31574427</v>
      </c>
      <c r="D1485" s="1">
        <v>144205</v>
      </c>
      <c r="E1485" s="1">
        <v>4</v>
      </c>
      <c r="F1485" s="1">
        <v>3.15744271049878E+16</v>
      </c>
      <c r="G1485" s="304">
        <v>44498</v>
      </c>
      <c r="H1485" s="304">
        <v>45838</v>
      </c>
      <c r="I1485" s="1">
        <v>0</v>
      </c>
      <c r="J1485" s="1">
        <v>1</v>
      </c>
      <c r="K1485" s="1">
        <v>0</v>
      </c>
      <c r="L1485" s="1">
        <v>30</v>
      </c>
      <c r="M1485" s="1">
        <v>2</v>
      </c>
      <c r="N1485" s="305">
        <v>15.6</v>
      </c>
      <c r="O1485" s="305">
        <v>16765</v>
      </c>
      <c r="P1485" s="2">
        <v>925459</v>
      </c>
      <c r="Q1485" s="2">
        <v>28032</v>
      </c>
      <c r="R1485" s="2">
        <v>925459</v>
      </c>
      <c r="S1485" s="1">
        <v>0</v>
      </c>
      <c r="T1485" s="1">
        <v>0</v>
      </c>
      <c r="U1485" s="1">
        <v>0</v>
      </c>
      <c r="W1485" s="1">
        <v>0</v>
      </c>
      <c r="X1485" s="1">
        <v>0</v>
      </c>
      <c r="Y1485" s="1">
        <v>0</v>
      </c>
      <c r="AB1485" s="304">
        <v>44498</v>
      </c>
      <c r="AC1485" s="1">
        <v>1</v>
      </c>
      <c r="AD1485" s="1" t="s">
        <v>3016</v>
      </c>
      <c r="AE1485" s="1">
        <v>1</v>
      </c>
      <c r="AF1485" s="1">
        <v>30</v>
      </c>
      <c r="AG1485" s="1">
        <v>0</v>
      </c>
      <c r="AH1485" s="1" t="s">
        <v>1454</v>
      </c>
      <c r="AI1485" s="1" t="s">
        <v>1454</v>
      </c>
      <c r="AJ1485" s="1" t="s">
        <v>1454</v>
      </c>
      <c r="AK1485" s="1" t="s">
        <v>1454</v>
      </c>
      <c r="AL1485" s="1" t="s">
        <v>1454</v>
      </c>
      <c r="AM1485" s="1" t="s">
        <v>1454</v>
      </c>
      <c r="AN1485" s="1">
        <v>1</v>
      </c>
      <c r="AO1485" s="1">
        <v>1</v>
      </c>
      <c r="AP1485" s="1" t="s">
        <v>3086</v>
      </c>
      <c r="AQ1485" s="1" t="s">
        <v>1454</v>
      </c>
      <c r="AR1485" s="2">
        <v>0</v>
      </c>
      <c r="AS1485" s="1" t="s">
        <v>3017</v>
      </c>
      <c r="AT1485" s="1">
        <v>44508</v>
      </c>
      <c r="AU1485" s="1">
        <v>0</v>
      </c>
      <c r="AV1485" s="1">
        <v>0</v>
      </c>
      <c r="AW1485" s="1">
        <v>0</v>
      </c>
      <c r="AX1485" s="1" t="s">
        <v>1454</v>
      </c>
      <c r="AY1485" s="1">
        <v>1</v>
      </c>
      <c r="AZ1485" s="1" t="s">
        <v>3089</v>
      </c>
      <c r="BA1485" s="1">
        <v>0</v>
      </c>
    </row>
    <row r="1486" spans="1:53" x14ac:dyDescent="0.25">
      <c r="A1486" s="309">
        <f t="shared" si="23"/>
        <v>3223678</v>
      </c>
      <c r="B1486" s="1" t="s">
        <v>2639</v>
      </c>
      <c r="C1486" s="1">
        <v>94441633</v>
      </c>
      <c r="D1486" s="1">
        <v>144205</v>
      </c>
      <c r="E1486" s="1">
        <v>4</v>
      </c>
      <c r="F1486" s="1">
        <v>9.4441633214988608E+16</v>
      </c>
      <c r="G1486" s="304">
        <v>44498</v>
      </c>
      <c r="H1486" s="304">
        <v>45290</v>
      </c>
      <c r="I1486" s="1">
        <v>0</v>
      </c>
      <c r="J1486" s="1">
        <v>1</v>
      </c>
      <c r="K1486" s="1">
        <v>0</v>
      </c>
      <c r="L1486" s="1">
        <v>30</v>
      </c>
      <c r="M1486" s="1">
        <v>2</v>
      </c>
      <c r="N1486" s="305">
        <v>11.76</v>
      </c>
      <c r="O1486" s="305">
        <v>12415</v>
      </c>
      <c r="P1486" s="2">
        <v>3223678</v>
      </c>
      <c r="Q1486" s="2">
        <v>145623</v>
      </c>
      <c r="R1486" s="2">
        <v>3223678</v>
      </c>
      <c r="S1486" s="1">
        <v>0</v>
      </c>
      <c r="T1486" s="1">
        <v>0</v>
      </c>
      <c r="U1486" s="1">
        <v>0</v>
      </c>
      <c r="W1486" s="1">
        <v>0</v>
      </c>
      <c r="X1486" s="1">
        <v>0</v>
      </c>
      <c r="Y1486" s="1">
        <v>0</v>
      </c>
      <c r="AB1486" s="304">
        <v>44498</v>
      </c>
      <c r="AC1486" s="1">
        <v>1</v>
      </c>
      <c r="AD1486" s="1" t="s">
        <v>3016</v>
      </c>
      <c r="AE1486" s="1">
        <v>1</v>
      </c>
      <c r="AF1486" s="1">
        <v>30</v>
      </c>
      <c r="AG1486" s="1">
        <v>0</v>
      </c>
      <c r="AH1486" s="1" t="s">
        <v>1454</v>
      </c>
      <c r="AI1486" s="1" t="s">
        <v>1454</v>
      </c>
      <c r="AJ1486" s="1" t="s">
        <v>1454</v>
      </c>
      <c r="AK1486" s="1" t="s">
        <v>1454</v>
      </c>
      <c r="AL1486" s="1" t="s">
        <v>1454</v>
      </c>
      <c r="AM1486" s="1" t="s">
        <v>1454</v>
      </c>
      <c r="AN1486" s="1">
        <v>1</v>
      </c>
      <c r="AO1486" s="1">
        <v>1</v>
      </c>
      <c r="AP1486" s="1" t="s">
        <v>3086</v>
      </c>
      <c r="AQ1486" s="1" t="s">
        <v>1454</v>
      </c>
      <c r="AR1486" s="2">
        <v>0</v>
      </c>
      <c r="AS1486" s="1" t="s">
        <v>3063</v>
      </c>
      <c r="AT1486" s="1">
        <v>44508</v>
      </c>
      <c r="AU1486" s="1">
        <v>0</v>
      </c>
      <c r="AV1486" s="1">
        <v>0</v>
      </c>
      <c r="AW1486" s="1">
        <v>0</v>
      </c>
      <c r="AX1486" s="1" t="s">
        <v>1454</v>
      </c>
      <c r="AY1486" s="1">
        <v>1</v>
      </c>
      <c r="AZ1486" s="1" t="s">
        <v>3089</v>
      </c>
      <c r="BA1486" s="1">
        <v>0</v>
      </c>
    </row>
    <row r="1487" spans="1:53" x14ac:dyDescent="0.25">
      <c r="A1487" s="309">
        <f t="shared" si="23"/>
        <v>5324246</v>
      </c>
      <c r="B1487" s="1" t="s">
        <v>2639</v>
      </c>
      <c r="C1487" s="1">
        <v>1113671046</v>
      </c>
      <c r="D1487" s="1">
        <v>144205</v>
      </c>
      <c r="E1487" s="1">
        <v>4</v>
      </c>
      <c r="F1487" s="1">
        <v>1.11367104610498E+18</v>
      </c>
      <c r="G1487" s="304">
        <v>44498</v>
      </c>
      <c r="H1487" s="304">
        <v>46537</v>
      </c>
      <c r="I1487" s="1">
        <v>0</v>
      </c>
      <c r="J1487" s="1">
        <v>1</v>
      </c>
      <c r="K1487" s="1">
        <v>0</v>
      </c>
      <c r="L1487" s="1">
        <v>30</v>
      </c>
      <c r="M1487" s="1">
        <v>2</v>
      </c>
      <c r="N1487" s="305">
        <v>15.6</v>
      </c>
      <c r="O1487" s="305">
        <v>16765</v>
      </c>
      <c r="P1487" s="2">
        <v>5324246</v>
      </c>
      <c r="Q1487" s="2">
        <v>121251</v>
      </c>
      <c r="R1487" s="2">
        <v>5324246</v>
      </c>
      <c r="S1487" s="1">
        <v>0</v>
      </c>
      <c r="T1487" s="1">
        <v>0</v>
      </c>
      <c r="U1487" s="1">
        <v>0</v>
      </c>
      <c r="W1487" s="1">
        <v>0</v>
      </c>
      <c r="X1487" s="1">
        <v>0</v>
      </c>
      <c r="Y1487" s="1">
        <v>0</v>
      </c>
      <c r="AB1487" s="304">
        <v>44498</v>
      </c>
      <c r="AC1487" s="1">
        <v>1</v>
      </c>
      <c r="AD1487" s="1" t="s">
        <v>3016</v>
      </c>
      <c r="AE1487" s="1">
        <v>1</v>
      </c>
      <c r="AF1487" s="1">
        <v>30</v>
      </c>
      <c r="AG1487" s="1">
        <v>0</v>
      </c>
      <c r="AH1487" s="1" t="s">
        <v>1454</v>
      </c>
      <c r="AI1487" s="1" t="s">
        <v>1454</v>
      </c>
      <c r="AJ1487" s="1" t="s">
        <v>1454</v>
      </c>
      <c r="AK1487" s="1" t="s">
        <v>1454</v>
      </c>
      <c r="AL1487" s="1" t="s">
        <v>1454</v>
      </c>
      <c r="AM1487" s="1" t="s">
        <v>1454</v>
      </c>
      <c r="AN1487" s="1">
        <v>1</v>
      </c>
      <c r="AO1487" s="1">
        <v>1</v>
      </c>
      <c r="AP1487" s="1" t="s">
        <v>3086</v>
      </c>
      <c r="AQ1487" s="1" t="s">
        <v>1454</v>
      </c>
      <c r="AR1487" s="2">
        <v>0</v>
      </c>
      <c r="AS1487" s="1" t="s">
        <v>3017</v>
      </c>
      <c r="AT1487" s="1">
        <v>44508</v>
      </c>
      <c r="AU1487" s="1">
        <v>0</v>
      </c>
      <c r="AV1487" s="1">
        <v>0</v>
      </c>
      <c r="AW1487" s="1">
        <v>0</v>
      </c>
      <c r="AX1487" s="1" t="s">
        <v>1454</v>
      </c>
      <c r="AY1487" s="1">
        <v>1</v>
      </c>
      <c r="AZ1487" s="1" t="s">
        <v>3089</v>
      </c>
      <c r="BA1487" s="1">
        <v>0</v>
      </c>
    </row>
    <row r="1488" spans="1:53" x14ac:dyDescent="0.25">
      <c r="A1488" s="309">
        <f t="shared" si="23"/>
        <v>3123175</v>
      </c>
      <c r="B1488" s="1" t="s">
        <v>2639</v>
      </c>
      <c r="C1488" s="1">
        <v>1144151468</v>
      </c>
      <c r="D1488" s="1">
        <v>144205</v>
      </c>
      <c r="E1488" s="1">
        <v>4</v>
      </c>
      <c r="F1488" s="1">
        <v>1.14415146821498E+18</v>
      </c>
      <c r="G1488" s="304">
        <v>44498</v>
      </c>
      <c r="H1488" s="304">
        <v>46295</v>
      </c>
      <c r="I1488" s="1">
        <v>0</v>
      </c>
      <c r="J1488" s="1">
        <v>1</v>
      </c>
      <c r="K1488" s="1">
        <v>0</v>
      </c>
      <c r="L1488" s="1">
        <v>30</v>
      </c>
      <c r="M1488" s="1">
        <v>2</v>
      </c>
      <c r="N1488" s="305">
        <v>15.6</v>
      </c>
      <c r="O1488" s="305">
        <v>16765</v>
      </c>
      <c r="P1488" s="2">
        <v>3123175</v>
      </c>
      <c r="Q1488" s="2">
        <v>81161</v>
      </c>
      <c r="R1488" s="2">
        <v>3123175</v>
      </c>
      <c r="S1488" s="1">
        <v>0</v>
      </c>
      <c r="T1488" s="1">
        <v>0</v>
      </c>
      <c r="U1488" s="1">
        <v>0</v>
      </c>
      <c r="W1488" s="1">
        <v>0</v>
      </c>
      <c r="X1488" s="1">
        <v>0</v>
      </c>
      <c r="Y1488" s="1">
        <v>0</v>
      </c>
      <c r="AB1488" s="304">
        <v>44498</v>
      </c>
      <c r="AC1488" s="1">
        <v>1</v>
      </c>
      <c r="AD1488" s="1" t="s">
        <v>3016</v>
      </c>
      <c r="AE1488" s="1">
        <v>1</v>
      </c>
      <c r="AF1488" s="1">
        <v>30</v>
      </c>
      <c r="AG1488" s="1">
        <v>0</v>
      </c>
      <c r="AH1488" s="1" t="s">
        <v>1454</v>
      </c>
      <c r="AI1488" s="1" t="s">
        <v>1454</v>
      </c>
      <c r="AJ1488" s="1" t="s">
        <v>1454</v>
      </c>
      <c r="AK1488" s="1" t="s">
        <v>1454</v>
      </c>
      <c r="AL1488" s="1" t="s">
        <v>1454</v>
      </c>
      <c r="AM1488" s="1" t="s">
        <v>1454</v>
      </c>
      <c r="AN1488" s="1">
        <v>1</v>
      </c>
      <c r="AO1488" s="1">
        <v>1</v>
      </c>
      <c r="AP1488" s="1" t="s">
        <v>3086</v>
      </c>
      <c r="AQ1488" s="1" t="s">
        <v>1454</v>
      </c>
      <c r="AR1488" s="2">
        <v>0</v>
      </c>
      <c r="AS1488" s="1" t="s">
        <v>3063</v>
      </c>
      <c r="AT1488" s="1">
        <v>44508</v>
      </c>
      <c r="AU1488" s="1">
        <v>0</v>
      </c>
      <c r="AV1488" s="1">
        <v>0</v>
      </c>
      <c r="AW1488" s="1">
        <v>0</v>
      </c>
      <c r="AX1488" s="1" t="s">
        <v>1454</v>
      </c>
      <c r="AY1488" s="1">
        <v>1</v>
      </c>
      <c r="AZ1488" s="1" t="s">
        <v>3089</v>
      </c>
      <c r="BA1488" s="1">
        <v>0</v>
      </c>
    </row>
    <row r="1489" spans="1:53" x14ac:dyDescent="0.25">
      <c r="A1489" s="309">
        <f t="shared" si="23"/>
        <v>2251254</v>
      </c>
      <c r="B1489" s="1" t="s">
        <v>2639</v>
      </c>
      <c r="C1489" s="1">
        <v>1107071371</v>
      </c>
      <c r="D1489" s="1">
        <v>144205</v>
      </c>
      <c r="E1489" s="1">
        <v>4</v>
      </c>
      <c r="F1489" s="1">
        <v>1.10707137110498E+18</v>
      </c>
      <c r="G1489" s="304">
        <v>44498</v>
      </c>
      <c r="H1489" s="304">
        <v>46052</v>
      </c>
      <c r="I1489" s="1">
        <v>0</v>
      </c>
      <c r="J1489" s="1">
        <v>1</v>
      </c>
      <c r="K1489" s="1">
        <v>0</v>
      </c>
      <c r="L1489" s="1">
        <v>30</v>
      </c>
      <c r="M1489" s="1">
        <v>2</v>
      </c>
      <c r="N1489" s="305">
        <v>18</v>
      </c>
      <c r="O1489" s="305">
        <v>19562</v>
      </c>
      <c r="P1489" s="2">
        <v>2251254</v>
      </c>
      <c r="Q1489" s="2">
        <v>64189</v>
      </c>
      <c r="R1489" s="2">
        <v>2251254</v>
      </c>
      <c r="S1489" s="1">
        <v>0</v>
      </c>
      <c r="T1489" s="1">
        <v>0</v>
      </c>
      <c r="U1489" s="1">
        <v>0</v>
      </c>
      <c r="W1489" s="1">
        <v>0</v>
      </c>
      <c r="X1489" s="1">
        <v>0</v>
      </c>
      <c r="Y1489" s="1">
        <v>0</v>
      </c>
      <c r="AB1489" s="304">
        <v>44498</v>
      </c>
      <c r="AC1489" s="1">
        <v>1</v>
      </c>
      <c r="AD1489" s="1" t="s">
        <v>3016</v>
      </c>
      <c r="AE1489" s="1">
        <v>1</v>
      </c>
      <c r="AF1489" s="1">
        <v>30</v>
      </c>
      <c r="AG1489" s="1">
        <v>0</v>
      </c>
      <c r="AH1489" s="1" t="s">
        <v>1454</v>
      </c>
      <c r="AI1489" s="1" t="s">
        <v>1454</v>
      </c>
      <c r="AJ1489" s="1" t="s">
        <v>1454</v>
      </c>
      <c r="AK1489" s="1" t="s">
        <v>1454</v>
      </c>
      <c r="AL1489" s="1" t="s">
        <v>1454</v>
      </c>
      <c r="AM1489" s="1" t="s">
        <v>1454</v>
      </c>
      <c r="AN1489" s="1">
        <v>1</v>
      </c>
      <c r="AO1489" s="1">
        <v>1</v>
      </c>
      <c r="AP1489" s="1" t="s">
        <v>3086</v>
      </c>
      <c r="AQ1489" s="1" t="s">
        <v>1454</v>
      </c>
      <c r="AR1489" s="2">
        <v>0</v>
      </c>
      <c r="AS1489" s="1" t="s">
        <v>3017</v>
      </c>
      <c r="AT1489" s="1">
        <v>44508</v>
      </c>
      <c r="AU1489" s="1">
        <v>0</v>
      </c>
      <c r="AV1489" s="1">
        <v>0</v>
      </c>
      <c r="AW1489" s="1">
        <v>0</v>
      </c>
      <c r="AX1489" s="1" t="s">
        <v>1454</v>
      </c>
      <c r="AY1489" s="1">
        <v>1</v>
      </c>
      <c r="AZ1489" s="1" t="s">
        <v>3089</v>
      </c>
      <c r="BA1489" s="1">
        <v>0</v>
      </c>
    </row>
    <row r="1490" spans="1:53" x14ac:dyDescent="0.25">
      <c r="A1490" s="309">
        <f t="shared" si="23"/>
        <v>2241126</v>
      </c>
      <c r="B1490" s="1" t="s">
        <v>2639</v>
      </c>
      <c r="C1490" s="1">
        <v>1107071371</v>
      </c>
      <c r="D1490" s="1">
        <v>144205</v>
      </c>
      <c r="E1490" s="1">
        <v>4</v>
      </c>
      <c r="F1490" s="1">
        <v>1.10707137110495E+16</v>
      </c>
      <c r="G1490" s="304">
        <v>44498</v>
      </c>
      <c r="H1490" s="304">
        <v>46812</v>
      </c>
      <c r="I1490" s="1">
        <v>0</v>
      </c>
      <c r="J1490" s="1">
        <v>1</v>
      </c>
      <c r="K1490" s="1">
        <v>0</v>
      </c>
      <c r="L1490" s="1">
        <v>30</v>
      </c>
      <c r="M1490" s="1">
        <v>2</v>
      </c>
      <c r="N1490" s="305">
        <v>10.199999999999999</v>
      </c>
      <c r="O1490" s="305">
        <v>10691</v>
      </c>
      <c r="P1490" s="2">
        <v>2241126</v>
      </c>
      <c r="Q1490" s="2">
        <v>40842</v>
      </c>
      <c r="R1490" s="2">
        <v>2241126</v>
      </c>
      <c r="S1490" s="1">
        <v>0</v>
      </c>
      <c r="T1490" s="1">
        <v>0</v>
      </c>
      <c r="U1490" s="1">
        <v>0</v>
      </c>
      <c r="W1490" s="1">
        <v>0</v>
      </c>
      <c r="X1490" s="1">
        <v>0</v>
      </c>
      <c r="Y1490" s="1">
        <v>0</v>
      </c>
      <c r="AB1490" s="304">
        <v>44498</v>
      </c>
      <c r="AC1490" s="1">
        <v>1</v>
      </c>
      <c r="AD1490" s="1" t="s">
        <v>3016</v>
      </c>
      <c r="AE1490" s="1">
        <v>1</v>
      </c>
      <c r="AF1490" s="1">
        <v>30</v>
      </c>
      <c r="AG1490" s="1">
        <v>0</v>
      </c>
      <c r="AH1490" s="1" t="s">
        <v>1454</v>
      </c>
      <c r="AI1490" s="1" t="s">
        <v>1454</v>
      </c>
      <c r="AJ1490" s="1" t="s">
        <v>1454</v>
      </c>
      <c r="AK1490" s="1" t="s">
        <v>1454</v>
      </c>
      <c r="AL1490" s="1" t="s">
        <v>1454</v>
      </c>
      <c r="AM1490" s="1" t="s">
        <v>1454</v>
      </c>
      <c r="AN1490" s="1">
        <v>1</v>
      </c>
      <c r="AO1490" s="1">
        <v>1</v>
      </c>
      <c r="AP1490" s="1" t="s">
        <v>3086</v>
      </c>
      <c r="AQ1490" s="1" t="s">
        <v>1454</v>
      </c>
      <c r="AR1490" s="2">
        <v>0</v>
      </c>
      <c r="AS1490" s="1" t="s">
        <v>3017</v>
      </c>
      <c r="AT1490" s="1">
        <v>44508</v>
      </c>
      <c r="AU1490" s="1">
        <v>0</v>
      </c>
      <c r="AV1490" s="1">
        <v>0</v>
      </c>
      <c r="AW1490" s="1">
        <v>0</v>
      </c>
      <c r="AX1490" s="1" t="s">
        <v>1454</v>
      </c>
      <c r="AY1490" s="1">
        <v>1</v>
      </c>
      <c r="AZ1490" s="1" t="s">
        <v>3089</v>
      </c>
      <c r="BA1490" s="1">
        <v>0</v>
      </c>
    </row>
    <row r="1491" spans="1:53" x14ac:dyDescent="0.25">
      <c r="A1491" s="309">
        <f t="shared" si="23"/>
        <v>28262097</v>
      </c>
      <c r="B1491" s="1" t="s">
        <v>2639</v>
      </c>
      <c r="C1491" s="1">
        <v>34542886</v>
      </c>
      <c r="D1491" s="1">
        <v>144205</v>
      </c>
      <c r="E1491" s="1">
        <v>4</v>
      </c>
      <c r="F1491" s="1">
        <v>3.45428861049882E+16</v>
      </c>
      <c r="G1491" s="304">
        <v>44498</v>
      </c>
      <c r="H1491" s="304">
        <v>46233</v>
      </c>
      <c r="I1491" s="1">
        <v>0</v>
      </c>
      <c r="J1491" s="1">
        <v>1</v>
      </c>
      <c r="K1491" s="1">
        <v>0</v>
      </c>
      <c r="L1491" s="1">
        <v>30</v>
      </c>
      <c r="M1491" s="1">
        <v>2</v>
      </c>
      <c r="N1491" s="305">
        <v>15.6</v>
      </c>
      <c r="O1491" s="305">
        <v>16765</v>
      </c>
      <c r="P1491" s="2">
        <v>28262097</v>
      </c>
      <c r="Q1491" s="2">
        <v>714004</v>
      </c>
      <c r="R1491" s="2">
        <v>28262097</v>
      </c>
      <c r="S1491" s="1">
        <v>0</v>
      </c>
      <c r="T1491" s="1">
        <v>0</v>
      </c>
      <c r="U1491" s="1">
        <v>0</v>
      </c>
      <c r="W1491" s="1">
        <v>0</v>
      </c>
      <c r="X1491" s="1">
        <v>0</v>
      </c>
      <c r="Y1491" s="1">
        <v>0</v>
      </c>
      <c r="AB1491" s="304">
        <v>44498</v>
      </c>
      <c r="AC1491" s="1">
        <v>1</v>
      </c>
      <c r="AD1491" s="1" t="s">
        <v>3016</v>
      </c>
      <c r="AE1491" s="1">
        <v>1</v>
      </c>
      <c r="AF1491" s="1">
        <v>30</v>
      </c>
      <c r="AG1491" s="1">
        <v>0</v>
      </c>
      <c r="AH1491" s="1" t="s">
        <v>1454</v>
      </c>
      <c r="AI1491" s="1" t="s">
        <v>1454</v>
      </c>
      <c r="AJ1491" s="1" t="s">
        <v>1454</v>
      </c>
      <c r="AK1491" s="1" t="s">
        <v>1454</v>
      </c>
      <c r="AL1491" s="1" t="s">
        <v>1454</v>
      </c>
      <c r="AM1491" s="1" t="s">
        <v>1454</v>
      </c>
      <c r="AN1491" s="1">
        <v>1</v>
      </c>
      <c r="AO1491" s="1">
        <v>1</v>
      </c>
      <c r="AP1491" s="1" t="s">
        <v>3086</v>
      </c>
      <c r="AQ1491" s="1" t="s">
        <v>1454</v>
      </c>
      <c r="AR1491" s="2">
        <v>0</v>
      </c>
      <c r="AS1491" s="1" t="s">
        <v>3017</v>
      </c>
      <c r="AT1491" s="1">
        <v>44508</v>
      </c>
      <c r="AU1491" s="1">
        <v>0</v>
      </c>
      <c r="AV1491" s="1">
        <v>0</v>
      </c>
      <c r="AW1491" s="1">
        <v>0</v>
      </c>
      <c r="AX1491" s="1" t="s">
        <v>1454</v>
      </c>
      <c r="AY1491" s="1">
        <v>1</v>
      </c>
      <c r="AZ1491" s="1" t="s">
        <v>3089</v>
      </c>
      <c r="BA1491" s="1">
        <v>0</v>
      </c>
    </row>
    <row r="1492" spans="1:53" x14ac:dyDescent="0.25">
      <c r="A1492" s="309">
        <f t="shared" si="23"/>
        <v>7664311</v>
      </c>
      <c r="B1492" s="1" t="s">
        <v>2639</v>
      </c>
      <c r="C1492" s="1">
        <v>31486838</v>
      </c>
      <c r="D1492" s="1">
        <v>144205</v>
      </c>
      <c r="E1492" s="1">
        <v>4</v>
      </c>
      <c r="F1492" s="1">
        <v>3.14868381049891E+16</v>
      </c>
      <c r="G1492" s="304">
        <v>44498</v>
      </c>
      <c r="H1492" s="304">
        <v>46537</v>
      </c>
      <c r="I1492" s="1">
        <v>0</v>
      </c>
      <c r="J1492" s="1">
        <v>1</v>
      </c>
      <c r="K1492" s="1">
        <v>0</v>
      </c>
      <c r="L1492" s="1">
        <v>30</v>
      </c>
      <c r="M1492" s="1">
        <v>2</v>
      </c>
      <c r="N1492" s="305">
        <v>15.6</v>
      </c>
      <c r="O1492" s="305">
        <v>16765</v>
      </c>
      <c r="P1492" s="2">
        <v>7664311</v>
      </c>
      <c r="Q1492" s="2">
        <v>174542</v>
      </c>
      <c r="R1492" s="2">
        <v>7664311</v>
      </c>
      <c r="S1492" s="1">
        <v>0</v>
      </c>
      <c r="T1492" s="1">
        <v>0</v>
      </c>
      <c r="U1492" s="1">
        <v>0</v>
      </c>
      <c r="W1492" s="1">
        <v>0</v>
      </c>
      <c r="X1492" s="1">
        <v>0</v>
      </c>
      <c r="Y1492" s="1">
        <v>0</v>
      </c>
      <c r="AB1492" s="304">
        <v>44498</v>
      </c>
      <c r="AC1492" s="1">
        <v>1</v>
      </c>
      <c r="AD1492" s="1" t="s">
        <v>3016</v>
      </c>
      <c r="AE1492" s="1">
        <v>1</v>
      </c>
      <c r="AF1492" s="1">
        <v>30</v>
      </c>
      <c r="AG1492" s="1">
        <v>0</v>
      </c>
      <c r="AH1492" s="1" t="s">
        <v>1454</v>
      </c>
      <c r="AI1492" s="1" t="s">
        <v>1454</v>
      </c>
      <c r="AJ1492" s="1" t="s">
        <v>1454</v>
      </c>
      <c r="AK1492" s="1" t="s">
        <v>1454</v>
      </c>
      <c r="AL1492" s="1" t="s">
        <v>1454</v>
      </c>
      <c r="AM1492" s="1" t="s">
        <v>1454</v>
      </c>
      <c r="AN1492" s="1">
        <v>1</v>
      </c>
      <c r="AO1492" s="1">
        <v>1</v>
      </c>
      <c r="AP1492" s="1" t="s">
        <v>3086</v>
      </c>
      <c r="AQ1492" s="1" t="s">
        <v>1454</v>
      </c>
      <c r="AR1492" s="2">
        <v>0</v>
      </c>
      <c r="AS1492" s="1" t="s">
        <v>3017</v>
      </c>
      <c r="AT1492" s="1">
        <v>44508</v>
      </c>
      <c r="AU1492" s="1">
        <v>0</v>
      </c>
      <c r="AV1492" s="1">
        <v>0</v>
      </c>
      <c r="AW1492" s="1">
        <v>0</v>
      </c>
      <c r="AX1492" s="1" t="s">
        <v>1454</v>
      </c>
      <c r="AY1492" s="1">
        <v>1</v>
      </c>
      <c r="AZ1492" s="1" t="s">
        <v>3089</v>
      </c>
      <c r="BA1492" s="1">
        <v>0</v>
      </c>
    </row>
    <row r="1493" spans="1:53" x14ac:dyDescent="0.25">
      <c r="A1493" s="309">
        <f t="shared" si="23"/>
        <v>0</v>
      </c>
      <c r="B1493" s="1" t="s">
        <v>2639</v>
      </c>
      <c r="C1493" s="1">
        <v>31536448</v>
      </c>
      <c r="D1493" s="1">
        <v>144105</v>
      </c>
      <c r="E1493" s="1">
        <v>4</v>
      </c>
      <c r="F1493" s="1">
        <v>3.15364481246884E+16</v>
      </c>
      <c r="G1493" s="304">
        <v>44088</v>
      </c>
      <c r="H1493" s="304">
        <v>44620</v>
      </c>
      <c r="I1493" s="1">
        <v>0</v>
      </c>
      <c r="J1493" s="1">
        <v>1</v>
      </c>
      <c r="K1493" s="1">
        <v>14</v>
      </c>
      <c r="L1493" s="1">
        <v>30</v>
      </c>
      <c r="M1493" s="1">
        <v>2</v>
      </c>
      <c r="N1493" s="305">
        <v>21.6</v>
      </c>
      <c r="O1493" s="305">
        <v>23872</v>
      </c>
      <c r="P1493" s="2">
        <v>1900000</v>
      </c>
      <c r="Q1493" s="2">
        <v>125069</v>
      </c>
      <c r="R1493" s="2">
        <v>477958</v>
      </c>
      <c r="S1493" s="1">
        <v>0</v>
      </c>
      <c r="T1493" s="1">
        <v>0</v>
      </c>
      <c r="U1493" s="1">
        <v>0</v>
      </c>
      <c r="W1493" s="1">
        <v>0</v>
      </c>
      <c r="X1493" s="1">
        <v>0</v>
      </c>
      <c r="Y1493" s="1">
        <v>0</v>
      </c>
      <c r="AB1493" s="304">
        <v>44499</v>
      </c>
      <c r="AC1493" s="1">
        <v>1</v>
      </c>
      <c r="AD1493" s="1" t="s">
        <v>3016</v>
      </c>
      <c r="AE1493" s="1">
        <v>1</v>
      </c>
      <c r="AF1493" s="1">
        <v>30</v>
      </c>
      <c r="AG1493" s="1">
        <v>0</v>
      </c>
      <c r="AH1493" s="1" t="s">
        <v>1454</v>
      </c>
      <c r="AI1493" s="1" t="s">
        <v>1454</v>
      </c>
      <c r="AJ1493" s="1" t="s">
        <v>1454</v>
      </c>
      <c r="AK1493" s="1" t="s">
        <v>1454</v>
      </c>
      <c r="AL1493" s="1" t="s">
        <v>1454</v>
      </c>
      <c r="AM1493" s="1" t="s">
        <v>1454</v>
      </c>
      <c r="AN1493" s="1">
        <v>1</v>
      </c>
      <c r="AO1493" s="1">
        <v>1</v>
      </c>
      <c r="AP1493" s="1" t="s">
        <v>3086</v>
      </c>
      <c r="AQ1493" s="1" t="s">
        <v>1454</v>
      </c>
      <c r="AR1493" s="2">
        <v>1928061</v>
      </c>
      <c r="AS1493" s="1" t="s">
        <v>3018</v>
      </c>
      <c r="AT1493" s="1">
        <v>44088</v>
      </c>
      <c r="AU1493" s="1">
        <v>0</v>
      </c>
      <c r="AV1493" s="1">
        <v>0</v>
      </c>
      <c r="AW1493" s="1">
        <v>0</v>
      </c>
      <c r="AX1493" s="1" t="s">
        <v>1454</v>
      </c>
      <c r="AY1493" s="1" t="s">
        <v>1454</v>
      </c>
      <c r="AZ1493" s="1">
        <v>0</v>
      </c>
      <c r="BA1493" s="1">
        <v>0</v>
      </c>
    </row>
    <row r="1494" spans="1:53" x14ac:dyDescent="0.25">
      <c r="A1494" s="309">
        <f t="shared" si="23"/>
        <v>1719214</v>
      </c>
      <c r="B1494" s="1" t="s">
        <v>2639</v>
      </c>
      <c r="C1494" s="1">
        <v>1144061788</v>
      </c>
      <c r="D1494" s="1">
        <v>144105</v>
      </c>
      <c r="E1494" s="1">
        <v>4</v>
      </c>
      <c r="F1494" s="1">
        <v>1.1440617881246799E+18</v>
      </c>
      <c r="G1494" s="304">
        <v>44363</v>
      </c>
      <c r="H1494" s="304">
        <v>45107</v>
      </c>
      <c r="I1494" s="1">
        <v>0</v>
      </c>
      <c r="J1494" s="1">
        <v>1</v>
      </c>
      <c r="K1494" s="1">
        <v>4</v>
      </c>
      <c r="L1494" s="1">
        <v>30</v>
      </c>
      <c r="M1494" s="1">
        <v>2</v>
      </c>
      <c r="N1494" s="305">
        <v>19.2</v>
      </c>
      <c r="O1494" s="305">
        <v>20983</v>
      </c>
      <c r="P1494" s="2">
        <v>2600000</v>
      </c>
      <c r="Q1494" s="2">
        <v>132075</v>
      </c>
      <c r="R1494" s="2">
        <v>2234374</v>
      </c>
      <c r="S1494" s="1">
        <v>0</v>
      </c>
      <c r="T1494" s="1">
        <v>0</v>
      </c>
      <c r="U1494" s="1">
        <v>0</v>
      </c>
      <c r="W1494" s="1">
        <v>0</v>
      </c>
      <c r="X1494" s="1">
        <v>0</v>
      </c>
      <c r="Y1494" s="1">
        <v>0</v>
      </c>
      <c r="AB1494" s="304">
        <v>44499</v>
      </c>
      <c r="AC1494" s="1">
        <v>1</v>
      </c>
      <c r="AD1494" s="1" t="s">
        <v>3016</v>
      </c>
      <c r="AE1494" s="1">
        <v>1</v>
      </c>
      <c r="AF1494" s="1">
        <v>30</v>
      </c>
      <c r="AG1494" s="1">
        <v>0</v>
      </c>
      <c r="AH1494" s="1" t="s">
        <v>1454</v>
      </c>
      <c r="AI1494" s="1" t="s">
        <v>1454</v>
      </c>
      <c r="AJ1494" s="1" t="s">
        <v>1454</v>
      </c>
      <c r="AK1494" s="1" t="s">
        <v>1454</v>
      </c>
      <c r="AL1494" s="1" t="s">
        <v>1454</v>
      </c>
      <c r="AM1494" s="1" t="s">
        <v>1454</v>
      </c>
      <c r="AN1494" s="1">
        <v>1</v>
      </c>
      <c r="AO1494" s="1">
        <v>1</v>
      </c>
      <c r="AP1494" s="1" t="s">
        <v>3086</v>
      </c>
      <c r="AQ1494" s="1" t="s">
        <v>1454</v>
      </c>
      <c r="AR1494" s="2">
        <v>515160</v>
      </c>
      <c r="AS1494" s="1" t="s">
        <v>3018</v>
      </c>
      <c r="AT1494" s="1">
        <v>44363</v>
      </c>
      <c r="AU1494" s="1">
        <v>0</v>
      </c>
      <c r="AV1494" s="1">
        <v>0</v>
      </c>
      <c r="AW1494" s="1">
        <v>0</v>
      </c>
      <c r="AX1494" s="1" t="s">
        <v>1454</v>
      </c>
      <c r="AY1494" s="1">
        <v>890308665</v>
      </c>
      <c r="AZ1494" s="1" t="s">
        <v>3091</v>
      </c>
      <c r="BA1494" s="1">
        <v>0</v>
      </c>
    </row>
    <row r="1495" spans="1:53" x14ac:dyDescent="0.25">
      <c r="A1495" s="309">
        <f t="shared" si="23"/>
        <v>13216133</v>
      </c>
      <c r="B1495" s="1" t="s">
        <v>2639</v>
      </c>
      <c r="C1495" s="1">
        <v>1144042773</v>
      </c>
      <c r="D1495" s="1">
        <v>144105</v>
      </c>
      <c r="E1495" s="1">
        <v>4</v>
      </c>
      <c r="F1495" s="1">
        <v>1.14404277312038E+18</v>
      </c>
      <c r="G1495" s="304">
        <v>44449</v>
      </c>
      <c r="H1495" s="304">
        <v>46295</v>
      </c>
      <c r="I1495" s="1">
        <v>0</v>
      </c>
      <c r="J1495" s="1">
        <v>1</v>
      </c>
      <c r="K1495" s="1">
        <v>1</v>
      </c>
      <c r="L1495" s="1">
        <v>30</v>
      </c>
      <c r="M1495" s="1">
        <v>2</v>
      </c>
      <c r="N1495" s="305">
        <v>15.6</v>
      </c>
      <c r="O1495" s="305">
        <v>16765</v>
      </c>
      <c r="P1495" s="2">
        <v>15000000</v>
      </c>
      <c r="Q1495" s="2">
        <v>366367</v>
      </c>
      <c r="R1495" s="2">
        <v>14836133</v>
      </c>
      <c r="S1495" s="1">
        <v>0</v>
      </c>
      <c r="T1495" s="1">
        <v>0</v>
      </c>
      <c r="U1495" s="1">
        <v>0</v>
      </c>
      <c r="W1495" s="1">
        <v>0</v>
      </c>
      <c r="X1495" s="1">
        <v>0</v>
      </c>
      <c r="Y1495" s="1">
        <v>0</v>
      </c>
      <c r="AB1495" s="304">
        <v>44499</v>
      </c>
      <c r="AC1495" s="1">
        <v>1</v>
      </c>
      <c r="AD1495" s="1" t="s">
        <v>3016</v>
      </c>
      <c r="AE1495" s="1">
        <v>1</v>
      </c>
      <c r="AF1495" s="1">
        <v>30</v>
      </c>
      <c r="AG1495" s="1">
        <v>0</v>
      </c>
      <c r="AH1495" s="1" t="s">
        <v>1454</v>
      </c>
      <c r="AI1495" s="1" t="s">
        <v>1454</v>
      </c>
      <c r="AJ1495" s="1" t="s">
        <v>1454</v>
      </c>
      <c r="AK1495" s="1" t="s">
        <v>1454</v>
      </c>
      <c r="AL1495" s="1" t="s">
        <v>1454</v>
      </c>
      <c r="AM1495" s="1" t="s">
        <v>1454</v>
      </c>
      <c r="AN1495" s="1">
        <v>1</v>
      </c>
      <c r="AO1495" s="1">
        <v>1</v>
      </c>
      <c r="AP1495" s="1" t="s">
        <v>3086</v>
      </c>
      <c r="AQ1495" s="1" t="s">
        <v>1454</v>
      </c>
      <c r="AR1495" s="2">
        <v>1620000</v>
      </c>
      <c r="AS1495" s="1" t="s">
        <v>3021</v>
      </c>
      <c r="AT1495" s="1">
        <v>44449</v>
      </c>
      <c r="AU1495" s="1">
        <v>0</v>
      </c>
      <c r="AV1495" s="1">
        <v>0</v>
      </c>
      <c r="AW1495" s="1">
        <v>0</v>
      </c>
      <c r="AX1495" s="1" t="s">
        <v>1454</v>
      </c>
      <c r="AY1495" s="1">
        <v>890308665</v>
      </c>
      <c r="AZ1495" s="1" t="s">
        <v>3091</v>
      </c>
      <c r="BA1495" s="1">
        <v>0</v>
      </c>
    </row>
    <row r="1496" spans="1:53" x14ac:dyDescent="0.25">
      <c r="A1496" s="309">
        <f t="shared" si="23"/>
        <v>548222</v>
      </c>
      <c r="B1496" s="1" t="s">
        <v>2639</v>
      </c>
      <c r="C1496" s="1">
        <v>1130645727</v>
      </c>
      <c r="D1496" s="1">
        <v>144225</v>
      </c>
      <c r="E1496" s="1">
        <v>4</v>
      </c>
      <c r="F1496" s="1">
        <v>1.13064572710498E+18</v>
      </c>
      <c r="G1496" s="304">
        <v>43404</v>
      </c>
      <c r="H1496" s="304">
        <v>44499</v>
      </c>
      <c r="I1496" s="1">
        <v>390</v>
      </c>
      <c r="J1496" s="1">
        <v>1</v>
      </c>
      <c r="K1496" s="1">
        <v>32</v>
      </c>
      <c r="L1496" s="1">
        <v>30</v>
      </c>
      <c r="M1496" s="1">
        <v>2</v>
      </c>
      <c r="N1496" s="305">
        <v>18.600000000000001</v>
      </c>
      <c r="O1496" s="305">
        <v>20271</v>
      </c>
      <c r="P1496" s="2">
        <v>3917086</v>
      </c>
      <c r="Q1496" s="2">
        <v>143411</v>
      </c>
      <c r="R1496" s="2">
        <v>548222</v>
      </c>
      <c r="S1496" s="1">
        <v>14071</v>
      </c>
      <c r="T1496" s="1">
        <v>0</v>
      </c>
      <c r="U1496" s="1">
        <v>0</v>
      </c>
      <c r="W1496" s="1">
        <v>548222</v>
      </c>
      <c r="X1496" s="1">
        <v>14071</v>
      </c>
      <c r="Y1496" s="1">
        <v>5556</v>
      </c>
      <c r="AB1496" s="304">
        <v>44103</v>
      </c>
      <c r="AC1496" s="1">
        <v>1</v>
      </c>
      <c r="AD1496" s="1" t="s">
        <v>3016</v>
      </c>
      <c r="AE1496" s="1">
        <v>1</v>
      </c>
      <c r="AF1496" s="1">
        <v>30</v>
      </c>
      <c r="AG1496" s="1">
        <v>548222</v>
      </c>
      <c r="AH1496" s="1" t="s">
        <v>1454</v>
      </c>
      <c r="AI1496" s="1" t="s">
        <v>1454</v>
      </c>
      <c r="AJ1496" s="1" t="s">
        <v>1454</v>
      </c>
      <c r="AK1496" s="1" t="s">
        <v>1454</v>
      </c>
      <c r="AL1496" s="1" t="s">
        <v>1454</v>
      </c>
      <c r="AM1496" s="1" t="s">
        <v>1454</v>
      </c>
      <c r="AN1496" s="1">
        <v>1</v>
      </c>
      <c r="AO1496" s="1">
        <v>1</v>
      </c>
      <c r="AP1496" s="1" t="s">
        <v>3086</v>
      </c>
      <c r="AQ1496" s="1" t="s">
        <v>1454</v>
      </c>
      <c r="AR1496" s="2">
        <v>0</v>
      </c>
      <c r="AS1496" s="1" t="s">
        <v>3017</v>
      </c>
      <c r="AT1496" s="1">
        <v>43412</v>
      </c>
      <c r="AU1496" s="1">
        <v>0</v>
      </c>
      <c r="AV1496" s="1">
        <v>0</v>
      </c>
      <c r="AW1496" s="1">
        <v>0</v>
      </c>
      <c r="AX1496" s="1" t="s">
        <v>1454</v>
      </c>
      <c r="AY1496" s="1">
        <v>1</v>
      </c>
      <c r="AZ1496" s="1" t="s">
        <v>3089</v>
      </c>
      <c r="BA1496" s="1">
        <v>0</v>
      </c>
    </row>
    <row r="1497" spans="1:53" x14ac:dyDescent="0.25">
      <c r="A1497" s="309">
        <f t="shared" si="23"/>
        <v>925438</v>
      </c>
      <c r="B1497" s="1" t="s">
        <v>2639</v>
      </c>
      <c r="C1497" s="1">
        <v>1143832681</v>
      </c>
      <c r="D1497" s="1">
        <v>144105</v>
      </c>
      <c r="E1497" s="1">
        <v>4</v>
      </c>
      <c r="F1497" s="1">
        <v>1.14383268111778E+18</v>
      </c>
      <c r="G1497" s="304">
        <v>43970</v>
      </c>
      <c r="H1497" s="304">
        <v>45076</v>
      </c>
      <c r="I1497" s="1">
        <v>0</v>
      </c>
      <c r="J1497" s="1">
        <v>1</v>
      </c>
      <c r="K1497" s="1">
        <v>16</v>
      </c>
      <c r="L1497" s="1">
        <v>30</v>
      </c>
      <c r="M1497" s="1">
        <v>2</v>
      </c>
      <c r="N1497" s="305">
        <v>18</v>
      </c>
      <c r="O1497" s="305">
        <v>19562</v>
      </c>
      <c r="P1497" s="2">
        <v>2500000</v>
      </c>
      <c r="Q1497" s="2">
        <v>90743</v>
      </c>
      <c r="R1497" s="2">
        <v>1554237</v>
      </c>
      <c r="S1497" s="1">
        <v>0</v>
      </c>
      <c r="T1497" s="1">
        <v>0</v>
      </c>
      <c r="U1497" s="1">
        <v>0</v>
      </c>
      <c r="W1497" s="1">
        <v>0</v>
      </c>
      <c r="X1497" s="1">
        <v>0</v>
      </c>
      <c r="Y1497" s="1">
        <v>0</v>
      </c>
      <c r="AB1497" s="304">
        <v>44499</v>
      </c>
      <c r="AC1497" s="1">
        <v>1</v>
      </c>
      <c r="AD1497" s="1" t="s">
        <v>3016</v>
      </c>
      <c r="AE1497" s="1">
        <v>1</v>
      </c>
      <c r="AF1497" s="1">
        <v>30</v>
      </c>
      <c r="AG1497" s="1">
        <v>0</v>
      </c>
      <c r="AH1497" s="1" t="s">
        <v>1454</v>
      </c>
      <c r="AI1497" s="1" t="s">
        <v>1454</v>
      </c>
      <c r="AJ1497" s="1" t="s">
        <v>1454</v>
      </c>
      <c r="AK1497" s="1" t="s">
        <v>1454</v>
      </c>
      <c r="AL1497" s="1" t="s">
        <v>1454</v>
      </c>
      <c r="AM1497" s="1" t="s">
        <v>1454</v>
      </c>
      <c r="AN1497" s="1">
        <v>1</v>
      </c>
      <c r="AO1497" s="1">
        <v>1</v>
      </c>
      <c r="AP1497" s="1" t="s">
        <v>3086</v>
      </c>
      <c r="AQ1497" s="1" t="s">
        <v>1454</v>
      </c>
      <c r="AR1497" s="2">
        <v>628799</v>
      </c>
      <c r="AS1497" s="1" t="s">
        <v>3026</v>
      </c>
      <c r="AT1497" s="1">
        <v>43970</v>
      </c>
      <c r="AU1497" s="1">
        <v>0</v>
      </c>
      <c r="AV1497" s="1">
        <v>0</v>
      </c>
      <c r="AW1497" s="1">
        <v>0</v>
      </c>
      <c r="AX1497" s="1" t="s">
        <v>1454</v>
      </c>
      <c r="AY1497" s="1">
        <v>0</v>
      </c>
      <c r="AZ1497" s="1" t="s">
        <v>3087</v>
      </c>
      <c r="BA1497" s="1">
        <v>0</v>
      </c>
    </row>
    <row r="1498" spans="1:53" x14ac:dyDescent="0.25">
      <c r="A1498" s="309">
        <f t="shared" si="23"/>
        <v>1525561</v>
      </c>
      <c r="B1498" s="1" t="s">
        <v>2639</v>
      </c>
      <c r="C1498" s="1">
        <v>1143832681</v>
      </c>
      <c r="D1498" s="1">
        <v>144105</v>
      </c>
      <c r="E1498" s="1">
        <v>4</v>
      </c>
      <c r="F1498" s="1">
        <v>1.14383268112038E+18</v>
      </c>
      <c r="G1498" s="304">
        <v>44119</v>
      </c>
      <c r="H1498" s="304">
        <v>45930</v>
      </c>
      <c r="I1498" s="1">
        <v>0</v>
      </c>
      <c r="J1498" s="1">
        <v>1</v>
      </c>
      <c r="K1498" s="1">
        <v>13</v>
      </c>
      <c r="L1498" s="1">
        <v>30</v>
      </c>
      <c r="M1498" s="1">
        <v>2</v>
      </c>
      <c r="N1498" s="305">
        <v>18</v>
      </c>
      <c r="O1498" s="305">
        <v>19562</v>
      </c>
      <c r="P1498" s="2">
        <v>3000000</v>
      </c>
      <c r="Q1498" s="2">
        <v>77163</v>
      </c>
      <c r="R1498" s="2">
        <v>2562119</v>
      </c>
      <c r="S1498" s="1">
        <v>0</v>
      </c>
      <c r="T1498" s="1">
        <v>0</v>
      </c>
      <c r="U1498" s="1">
        <v>0</v>
      </c>
      <c r="W1498" s="1">
        <v>0</v>
      </c>
      <c r="X1498" s="1">
        <v>0</v>
      </c>
      <c r="Y1498" s="1">
        <v>0</v>
      </c>
      <c r="AB1498" s="304">
        <v>44499</v>
      </c>
      <c r="AC1498" s="1">
        <v>1</v>
      </c>
      <c r="AD1498" s="1" t="s">
        <v>3016</v>
      </c>
      <c r="AE1498" s="1">
        <v>1</v>
      </c>
      <c r="AF1498" s="1">
        <v>30</v>
      </c>
      <c r="AG1498" s="1">
        <v>0</v>
      </c>
      <c r="AH1498" s="1" t="s">
        <v>1454</v>
      </c>
      <c r="AI1498" s="1" t="s">
        <v>1454</v>
      </c>
      <c r="AJ1498" s="1" t="s">
        <v>1454</v>
      </c>
      <c r="AK1498" s="1" t="s">
        <v>1454</v>
      </c>
      <c r="AL1498" s="1" t="s">
        <v>1454</v>
      </c>
      <c r="AM1498" s="1" t="s">
        <v>1454</v>
      </c>
      <c r="AN1498" s="1">
        <v>1</v>
      </c>
      <c r="AO1498" s="1">
        <v>1</v>
      </c>
      <c r="AP1498" s="1" t="s">
        <v>3086</v>
      </c>
      <c r="AQ1498" s="1" t="s">
        <v>1454</v>
      </c>
      <c r="AR1498" s="2">
        <v>1036558</v>
      </c>
      <c r="AS1498" s="1" t="s">
        <v>3021</v>
      </c>
      <c r="AT1498" s="1">
        <v>44119</v>
      </c>
      <c r="AU1498" s="1">
        <v>0</v>
      </c>
      <c r="AV1498" s="1">
        <v>0</v>
      </c>
      <c r="AW1498" s="1">
        <v>0</v>
      </c>
      <c r="AX1498" s="1" t="s">
        <v>1454</v>
      </c>
      <c r="AY1498" s="1">
        <v>0</v>
      </c>
      <c r="AZ1498" s="1" t="s">
        <v>3087</v>
      </c>
      <c r="BA1498" s="1">
        <v>0</v>
      </c>
    </row>
    <row r="1499" spans="1:53" x14ac:dyDescent="0.25">
      <c r="A1499" s="309">
        <f t="shared" si="23"/>
        <v>3150983</v>
      </c>
      <c r="B1499" s="1" t="s">
        <v>2639</v>
      </c>
      <c r="C1499" s="1">
        <v>1143840288</v>
      </c>
      <c r="D1499" s="1">
        <v>144105</v>
      </c>
      <c r="E1499" s="1">
        <v>4</v>
      </c>
      <c r="F1499" s="1">
        <v>1.14384028826778E+18</v>
      </c>
      <c r="G1499" s="304">
        <v>44028</v>
      </c>
      <c r="H1499" s="304">
        <v>45107</v>
      </c>
      <c r="I1499" s="1">
        <v>0</v>
      </c>
      <c r="J1499" s="1">
        <v>1</v>
      </c>
      <c r="K1499" s="1">
        <v>16</v>
      </c>
      <c r="L1499" s="1">
        <v>30</v>
      </c>
      <c r="M1499" s="1">
        <v>2</v>
      </c>
      <c r="N1499" s="305">
        <v>18</v>
      </c>
      <c r="O1499" s="305">
        <v>19562</v>
      </c>
      <c r="P1499" s="2">
        <v>7500000</v>
      </c>
      <c r="Q1499" s="2">
        <v>281363</v>
      </c>
      <c r="R1499" s="2">
        <v>4725617</v>
      </c>
      <c r="S1499" s="1">
        <v>0</v>
      </c>
      <c r="T1499" s="1">
        <v>0</v>
      </c>
      <c r="U1499" s="1">
        <v>0</v>
      </c>
      <c r="W1499" s="1">
        <v>0</v>
      </c>
      <c r="X1499" s="1">
        <v>0</v>
      </c>
      <c r="Y1499" s="1">
        <v>0</v>
      </c>
      <c r="AB1499" s="304">
        <v>44499</v>
      </c>
      <c r="AC1499" s="1">
        <v>1</v>
      </c>
      <c r="AD1499" s="1" t="s">
        <v>3016</v>
      </c>
      <c r="AE1499" s="1">
        <v>1</v>
      </c>
      <c r="AF1499" s="1">
        <v>30</v>
      </c>
      <c r="AG1499" s="1">
        <v>0</v>
      </c>
      <c r="AH1499" s="1" t="s">
        <v>1454</v>
      </c>
      <c r="AI1499" s="1" t="s">
        <v>1454</v>
      </c>
      <c r="AJ1499" s="1" t="s">
        <v>1454</v>
      </c>
      <c r="AK1499" s="1" t="s">
        <v>1454</v>
      </c>
      <c r="AL1499" s="1" t="s">
        <v>1454</v>
      </c>
      <c r="AM1499" s="1" t="s">
        <v>1454</v>
      </c>
      <c r="AN1499" s="1">
        <v>1</v>
      </c>
      <c r="AO1499" s="1">
        <v>1</v>
      </c>
      <c r="AP1499" s="1" t="s">
        <v>3086</v>
      </c>
      <c r="AQ1499" s="1" t="s">
        <v>1454</v>
      </c>
      <c r="AR1499" s="2">
        <v>1574634</v>
      </c>
      <c r="AS1499" s="1" t="s">
        <v>3022</v>
      </c>
      <c r="AT1499" s="1">
        <v>44028</v>
      </c>
      <c r="AU1499" s="1">
        <v>0</v>
      </c>
      <c r="AV1499" s="1">
        <v>0</v>
      </c>
      <c r="AW1499" s="1">
        <v>0</v>
      </c>
      <c r="AX1499" s="1" t="s">
        <v>1454</v>
      </c>
      <c r="AY1499" s="1">
        <v>0</v>
      </c>
      <c r="AZ1499" s="1" t="s">
        <v>3087</v>
      </c>
      <c r="BA1499" s="1">
        <v>0</v>
      </c>
    </row>
    <row r="1500" spans="1:53" x14ac:dyDescent="0.25">
      <c r="A1500" s="309">
        <f t="shared" si="23"/>
        <v>6370550</v>
      </c>
      <c r="B1500" s="1" t="s">
        <v>2639</v>
      </c>
      <c r="C1500" s="1">
        <v>1143840288</v>
      </c>
      <c r="D1500" s="1">
        <v>144105</v>
      </c>
      <c r="E1500" s="1">
        <v>4</v>
      </c>
      <c r="F1500" s="1">
        <v>1.14384028812038E+18</v>
      </c>
      <c r="G1500" s="304">
        <v>44364</v>
      </c>
      <c r="H1500" s="304">
        <v>46203</v>
      </c>
      <c r="I1500" s="1">
        <v>0</v>
      </c>
      <c r="J1500" s="1">
        <v>1</v>
      </c>
      <c r="K1500" s="1">
        <v>4</v>
      </c>
      <c r="L1500" s="1">
        <v>30</v>
      </c>
      <c r="M1500" s="1">
        <v>2</v>
      </c>
      <c r="N1500" s="305">
        <v>15.6</v>
      </c>
      <c r="O1500" s="305">
        <v>16765</v>
      </c>
      <c r="P1500" s="2">
        <v>10000000</v>
      </c>
      <c r="Q1500" s="2">
        <v>244245</v>
      </c>
      <c r="R1500" s="2">
        <v>9554091</v>
      </c>
      <c r="S1500" s="1">
        <v>0</v>
      </c>
      <c r="T1500" s="1">
        <v>0</v>
      </c>
      <c r="U1500" s="1">
        <v>0</v>
      </c>
      <c r="W1500" s="1">
        <v>0</v>
      </c>
      <c r="X1500" s="1">
        <v>0</v>
      </c>
      <c r="Y1500" s="1">
        <v>0</v>
      </c>
      <c r="AB1500" s="304">
        <v>44499</v>
      </c>
      <c r="AC1500" s="1">
        <v>1</v>
      </c>
      <c r="AD1500" s="1" t="s">
        <v>3016</v>
      </c>
      <c r="AE1500" s="1">
        <v>1</v>
      </c>
      <c r="AF1500" s="1">
        <v>30</v>
      </c>
      <c r="AG1500" s="1">
        <v>0</v>
      </c>
      <c r="AH1500" s="1" t="s">
        <v>1454</v>
      </c>
      <c r="AI1500" s="1" t="s">
        <v>1454</v>
      </c>
      <c r="AJ1500" s="1" t="s">
        <v>1454</v>
      </c>
      <c r="AK1500" s="1" t="s">
        <v>1454</v>
      </c>
      <c r="AL1500" s="1" t="s">
        <v>1454</v>
      </c>
      <c r="AM1500" s="1" t="s">
        <v>1454</v>
      </c>
      <c r="AN1500" s="1">
        <v>1</v>
      </c>
      <c r="AO1500" s="1">
        <v>1</v>
      </c>
      <c r="AP1500" s="1" t="s">
        <v>3086</v>
      </c>
      <c r="AQ1500" s="1" t="s">
        <v>1454</v>
      </c>
      <c r="AR1500" s="2">
        <v>3183541</v>
      </c>
      <c r="AS1500" s="1" t="s">
        <v>3021</v>
      </c>
      <c r="AT1500" s="1">
        <v>44364</v>
      </c>
      <c r="AU1500" s="1">
        <v>0</v>
      </c>
      <c r="AV1500" s="1">
        <v>0</v>
      </c>
      <c r="AW1500" s="1">
        <v>0</v>
      </c>
      <c r="AX1500" s="1" t="s">
        <v>1454</v>
      </c>
      <c r="AY1500" s="1">
        <v>0</v>
      </c>
      <c r="AZ1500" s="1" t="s">
        <v>3087</v>
      </c>
      <c r="BA1500" s="1">
        <v>0</v>
      </c>
    </row>
    <row r="1501" spans="1:53" x14ac:dyDescent="0.25">
      <c r="A1501" s="309">
        <f t="shared" si="23"/>
        <v>0</v>
      </c>
      <c r="B1501" s="1" t="s">
        <v>2639</v>
      </c>
      <c r="C1501" s="1">
        <v>1130646868</v>
      </c>
      <c r="D1501" s="1">
        <v>144105</v>
      </c>
      <c r="E1501" s="1">
        <v>4</v>
      </c>
      <c r="F1501" s="1">
        <v>1.1306468681246799E+18</v>
      </c>
      <c r="G1501" s="304">
        <v>44083</v>
      </c>
      <c r="H1501" s="304">
        <v>44377</v>
      </c>
      <c r="I1501" s="1">
        <v>0</v>
      </c>
      <c r="J1501" s="1">
        <v>1</v>
      </c>
      <c r="K1501" s="1">
        <v>4</v>
      </c>
      <c r="L1501" s="1">
        <v>30</v>
      </c>
      <c r="M1501" s="1">
        <v>2</v>
      </c>
      <c r="N1501" s="305">
        <v>21.6</v>
      </c>
      <c r="O1501" s="305">
        <v>23872</v>
      </c>
      <c r="P1501" s="2">
        <v>1000000</v>
      </c>
      <c r="Q1501" s="2">
        <v>110455</v>
      </c>
      <c r="R1501" s="2">
        <v>605359</v>
      </c>
      <c r="S1501" s="1">
        <v>0</v>
      </c>
      <c r="T1501" s="1">
        <v>0</v>
      </c>
      <c r="U1501" s="1">
        <v>0</v>
      </c>
      <c r="W1501" s="1">
        <v>0</v>
      </c>
      <c r="X1501" s="1">
        <v>0</v>
      </c>
      <c r="Y1501" s="1">
        <v>0</v>
      </c>
      <c r="AB1501" s="304">
        <v>44499</v>
      </c>
      <c r="AC1501" s="1">
        <v>1</v>
      </c>
      <c r="AD1501" s="1" t="s">
        <v>3016</v>
      </c>
      <c r="AE1501" s="1">
        <v>1</v>
      </c>
      <c r="AF1501" s="1">
        <v>30</v>
      </c>
      <c r="AG1501" s="1">
        <v>0</v>
      </c>
      <c r="AH1501" s="1" t="s">
        <v>1454</v>
      </c>
      <c r="AI1501" s="1" t="s">
        <v>1454</v>
      </c>
      <c r="AJ1501" s="1" t="s">
        <v>1454</v>
      </c>
      <c r="AK1501" s="1" t="s">
        <v>1454</v>
      </c>
      <c r="AL1501" s="1" t="s">
        <v>1454</v>
      </c>
      <c r="AM1501" s="1" t="s">
        <v>1454</v>
      </c>
      <c r="AN1501" s="1">
        <v>1</v>
      </c>
      <c r="AO1501" s="1">
        <v>1</v>
      </c>
      <c r="AP1501" s="1" t="s">
        <v>3086</v>
      </c>
      <c r="AQ1501" s="1" t="s">
        <v>1454</v>
      </c>
      <c r="AR1501" s="2">
        <v>849917</v>
      </c>
      <c r="AS1501" s="1" t="s">
        <v>3018</v>
      </c>
      <c r="AT1501" s="1">
        <v>44083</v>
      </c>
      <c r="AU1501" s="1">
        <v>0</v>
      </c>
      <c r="AV1501" s="1">
        <v>0</v>
      </c>
      <c r="AW1501" s="1">
        <v>0</v>
      </c>
      <c r="AX1501" s="1" t="s">
        <v>1454</v>
      </c>
      <c r="AY1501" s="1">
        <v>800087565</v>
      </c>
      <c r="AZ1501" s="1" t="s">
        <v>3088</v>
      </c>
      <c r="BA1501" s="1">
        <v>0</v>
      </c>
    </row>
    <row r="1502" spans="1:53" x14ac:dyDescent="0.25">
      <c r="A1502" s="309">
        <f t="shared" si="23"/>
        <v>8630183</v>
      </c>
      <c r="B1502" s="1" t="s">
        <v>2639</v>
      </c>
      <c r="C1502" s="1">
        <v>91535727</v>
      </c>
      <c r="D1502" s="1">
        <v>144105</v>
      </c>
      <c r="E1502" s="1">
        <v>4</v>
      </c>
      <c r="F1502" s="1">
        <v>9.1535727120389504E+16</v>
      </c>
      <c r="G1502" s="304">
        <v>44466</v>
      </c>
      <c r="H1502" s="304">
        <v>45199</v>
      </c>
      <c r="I1502" s="1">
        <v>0</v>
      </c>
      <c r="J1502" s="1">
        <v>1</v>
      </c>
      <c r="K1502" s="1">
        <v>1</v>
      </c>
      <c r="L1502" s="1">
        <v>30</v>
      </c>
      <c r="M1502" s="1">
        <v>2</v>
      </c>
      <c r="N1502" s="305">
        <v>15.6</v>
      </c>
      <c r="O1502" s="305">
        <v>16765</v>
      </c>
      <c r="P1502" s="2">
        <v>10000000</v>
      </c>
      <c r="Q1502" s="2">
        <v>490587</v>
      </c>
      <c r="R1502" s="2">
        <v>9644413</v>
      </c>
      <c r="S1502" s="1">
        <v>0</v>
      </c>
      <c r="T1502" s="1">
        <v>0</v>
      </c>
      <c r="U1502" s="1">
        <v>0</v>
      </c>
      <c r="W1502" s="1">
        <v>0</v>
      </c>
      <c r="X1502" s="1">
        <v>0</v>
      </c>
      <c r="Y1502" s="1">
        <v>0</v>
      </c>
      <c r="AB1502" s="304">
        <v>44499</v>
      </c>
      <c r="AC1502" s="1">
        <v>1</v>
      </c>
      <c r="AD1502" s="1" t="s">
        <v>3016</v>
      </c>
      <c r="AE1502" s="1">
        <v>1</v>
      </c>
      <c r="AF1502" s="1">
        <v>30</v>
      </c>
      <c r="AG1502" s="1">
        <v>0</v>
      </c>
      <c r="AH1502" s="1" t="s">
        <v>1454</v>
      </c>
      <c r="AI1502" s="1" t="s">
        <v>1454</v>
      </c>
      <c r="AJ1502" s="1" t="s">
        <v>1454</v>
      </c>
      <c r="AK1502" s="1" t="s">
        <v>1454</v>
      </c>
      <c r="AL1502" s="1" t="s">
        <v>1454</v>
      </c>
      <c r="AM1502" s="1" t="s">
        <v>1454</v>
      </c>
      <c r="AN1502" s="1">
        <v>1</v>
      </c>
      <c r="AO1502" s="1">
        <v>1</v>
      </c>
      <c r="AP1502" s="1" t="s">
        <v>3086</v>
      </c>
      <c r="AQ1502" s="1" t="s">
        <v>1454</v>
      </c>
      <c r="AR1502" s="2">
        <v>1014230</v>
      </c>
      <c r="AS1502" s="1" t="s">
        <v>3021</v>
      </c>
      <c r="AT1502" s="1">
        <v>44466</v>
      </c>
      <c r="AU1502" s="1">
        <v>0</v>
      </c>
      <c r="AV1502" s="1">
        <v>0</v>
      </c>
      <c r="AW1502" s="1">
        <v>0</v>
      </c>
      <c r="AX1502" s="1" t="s">
        <v>1454</v>
      </c>
      <c r="AY1502" s="1">
        <v>800087565</v>
      </c>
      <c r="AZ1502" s="1" t="s">
        <v>3088</v>
      </c>
      <c r="BA1502" s="1">
        <v>0</v>
      </c>
    </row>
    <row r="1503" spans="1:53" x14ac:dyDescent="0.25">
      <c r="A1503" s="309">
        <f t="shared" si="23"/>
        <v>667586</v>
      </c>
      <c r="B1503" s="1" t="s">
        <v>2639</v>
      </c>
      <c r="C1503" s="1">
        <v>91535727</v>
      </c>
      <c r="D1503" s="1">
        <v>144105</v>
      </c>
      <c r="E1503" s="1">
        <v>4</v>
      </c>
      <c r="F1503" s="1">
        <v>9.1535727124688896E+16</v>
      </c>
      <c r="G1503" s="304">
        <v>44267</v>
      </c>
      <c r="H1503" s="304">
        <v>44620</v>
      </c>
      <c r="I1503" s="1">
        <v>0</v>
      </c>
      <c r="J1503" s="1">
        <v>1</v>
      </c>
      <c r="K1503" s="1">
        <v>8</v>
      </c>
      <c r="L1503" s="1">
        <v>30</v>
      </c>
      <c r="M1503" s="1">
        <v>2</v>
      </c>
      <c r="N1503" s="305">
        <v>19.2</v>
      </c>
      <c r="O1503" s="305">
        <v>20983</v>
      </c>
      <c r="P1503" s="2">
        <v>2099300</v>
      </c>
      <c r="Q1503" s="2">
        <v>194267</v>
      </c>
      <c r="R1503" s="2">
        <v>746041</v>
      </c>
      <c r="S1503" s="1">
        <v>0</v>
      </c>
      <c r="T1503" s="1">
        <v>0</v>
      </c>
      <c r="U1503" s="1">
        <v>0</v>
      </c>
      <c r="W1503" s="1">
        <v>0</v>
      </c>
      <c r="X1503" s="1">
        <v>0</v>
      </c>
      <c r="Y1503" s="1">
        <v>0</v>
      </c>
      <c r="AB1503" s="304">
        <v>44499</v>
      </c>
      <c r="AC1503" s="1">
        <v>1</v>
      </c>
      <c r="AD1503" s="1" t="s">
        <v>3016</v>
      </c>
      <c r="AE1503" s="1">
        <v>1</v>
      </c>
      <c r="AF1503" s="1">
        <v>30</v>
      </c>
      <c r="AG1503" s="1">
        <v>0</v>
      </c>
      <c r="AH1503" s="1" t="s">
        <v>1454</v>
      </c>
      <c r="AI1503" s="1" t="s">
        <v>1454</v>
      </c>
      <c r="AJ1503" s="1" t="s">
        <v>1454</v>
      </c>
      <c r="AK1503" s="1" t="s">
        <v>1454</v>
      </c>
      <c r="AL1503" s="1" t="s">
        <v>1454</v>
      </c>
      <c r="AM1503" s="1" t="s">
        <v>1454</v>
      </c>
      <c r="AN1503" s="1">
        <v>1</v>
      </c>
      <c r="AO1503" s="1">
        <v>1</v>
      </c>
      <c r="AP1503" s="1" t="s">
        <v>3086</v>
      </c>
      <c r="AQ1503" s="1" t="s">
        <v>1454</v>
      </c>
      <c r="AR1503" s="2">
        <v>78455</v>
      </c>
      <c r="AS1503" s="1" t="s">
        <v>3018</v>
      </c>
      <c r="AT1503" s="1">
        <v>44267</v>
      </c>
      <c r="AU1503" s="1">
        <v>0</v>
      </c>
      <c r="AV1503" s="1">
        <v>0</v>
      </c>
      <c r="AW1503" s="1">
        <v>0</v>
      </c>
      <c r="AX1503" s="1" t="s">
        <v>1454</v>
      </c>
      <c r="AY1503" s="1">
        <v>800087565</v>
      </c>
      <c r="AZ1503" s="1" t="s">
        <v>3088</v>
      </c>
      <c r="BA1503" s="1">
        <v>0</v>
      </c>
    </row>
    <row r="1504" spans="1:53" x14ac:dyDescent="0.25">
      <c r="A1504" s="309">
        <f t="shared" si="23"/>
        <v>0</v>
      </c>
      <c r="B1504" s="1" t="s">
        <v>2639</v>
      </c>
      <c r="C1504" s="1">
        <v>16918161</v>
      </c>
      <c r="D1504" s="1">
        <v>144105</v>
      </c>
      <c r="E1504" s="1">
        <v>4</v>
      </c>
      <c r="F1504" s="1">
        <v>1.69181611246885E+16</v>
      </c>
      <c r="G1504" s="304">
        <v>44124</v>
      </c>
      <c r="H1504" s="304">
        <v>44377</v>
      </c>
      <c r="I1504" s="1">
        <v>0</v>
      </c>
      <c r="J1504" s="1">
        <v>1</v>
      </c>
      <c r="K1504" s="1">
        <v>2</v>
      </c>
      <c r="L1504" s="1">
        <v>30</v>
      </c>
      <c r="M1504" s="1">
        <v>2</v>
      </c>
      <c r="N1504" s="305">
        <v>21.6</v>
      </c>
      <c r="O1504" s="305">
        <v>23872</v>
      </c>
      <c r="P1504" s="2">
        <v>1000000</v>
      </c>
      <c r="Q1504" s="2">
        <v>135629</v>
      </c>
      <c r="R1504" s="2">
        <v>753357</v>
      </c>
      <c r="S1504" s="1">
        <v>0</v>
      </c>
      <c r="T1504" s="1">
        <v>0</v>
      </c>
      <c r="U1504" s="1">
        <v>0</v>
      </c>
      <c r="W1504" s="1">
        <v>0</v>
      </c>
      <c r="X1504" s="1">
        <v>0</v>
      </c>
      <c r="Y1504" s="1">
        <v>0</v>
      </c>
      <c r="AB1504" s="304">
        <v>44499</v>
      </c>
      <c r="AC1504" s="1">
        <v>1</v>
      </c>
      <c r="AD1504" s="1" t="s">
        <v>3016</v>
      </c>
      <c r="AE1504" s="1">
        <v>1</v>
      </c>
      <c r="AF1504" s="1">
        <v>30</v>
      </c>
      <c r="AG1504" s="1">
        <v>0</v>
      </c>
      <c r="AH1504" s="1" t="s">
        <v>1454</v>
      </c>
      <c r="AI1504" s="1" t="s">
        <v>1454</v>
      </c>
      <c r="AJ1504" s="1" t="s">
        <v>1454</v>
      </c>
      <c r="AK1504" s="1" t="s">
        <v>1454</v>
      </c>
      <c r="AL1504" s="1" t="s">
        <v>1454</v>
      </c>
      <c r="AM1504" s="1" t="s">
        <v>1454</v>
      </c>
      <c r="AN1504" s="1">
        <v>1</v>
      </c>
      <c r="AO1504" s="1">
        <v>1</v>
      </c>
      <c r="AP1504" s="1" t="s">
        <v>3086</v>
      </c>
      <c r="AQ1504" s="1" t="s">
        <v>1454</v>
      </c>
      <c r="AR1504" s="2">
        <v>849917</v>
      </c>
      <c r="AS1504" s="1" t="s">
        <v>3018</v>
      </c>
      <c r="AT1504" s="1">
        <v>44124</v>
      </c>
      <c r="AU1504" s="1">
        <v>0</v>
      </c>
      <c r="AV1504" s="1">
        <v>0</v>
      </c>
      <c r="AW1504" s="1">
        <v>0</v>
      </c>
      <c r="AX1504" s="1" t="s">
        <v>1454</v>
      </c>
      <c r="AY1504" s="1">
        <v>800087565</v>
      </c>
      <c r="AZ1504" s="1" t="s">
        <v>3088</v>
      </c>
      <c r="BA1504" s="1">
        <v>0</v>
      </c>
    </row>
    <row r="1505" spans="1:53" x14ac:dyDescent="0.25">
      <c r="A1505" s="309">
        <f t="shared" si="23"/>
        <v>53522</v>
      </c>
      <c r="B1505" s="1" t="s">
        <v>2639</v>
      </c>
      <c r="C1505" s="1">
        <v>76328506</v>
      </c>
      <c r="D1505" s="1">
        <v>144105</v>
      </c>
      <c r="E1505" s="1">
        <v>4</v>
      </c>
      <c r="F1505" s="1">
        <v>7.63285061246884E+16</v>
      </c>
      <c r="G1505" s="304">
        <v>44088</v>
      </c>
      <c r="H1505" s="304">
        <v>44803</v>
      </c>
      <c r="I1505" s="1">
        <v>0</v>
      </c>
      <c r="J1505" s="1">
        <v>1</v>
      </c>
      <c r="K1505" s="1">
        <v>9</v>
      </c>
      <c r="L1505" s="1">
        <v>30</v>
      </c>
      <c r="M1505" s="1">
        <v>2</v>
      </c>
      <c r="N1505" s="305">
        <v>21.6</v>
      </c>
      <c r="O1505" s="305">
        <v>23872</v>
      </c>
      <c r="P1505" s="2">
        <v>1345000</v>
      </c>
      <c r="Q1505" s="2">
        <v>69909</v>
      </c>
      <c r="R1505" s="2">
        <v>903439</v>
      </c>
      <c r="S1505" s="1">
        <v>0</v>
      </c>
      <c r="T1505" s="1">
        <v>0</v>
      </c>
      <c r="U1505" s="1">
        <v>0</v>
      </c>
      <c r="W1505" s="1">
        <v>0</v>
      </c>
      <c r="X1505" s="1">
        <v>0</v>
      </c>
      <c r="Y1505" s="1">
        <v>0</v>
      </c>
      <c r="AB1505" s="304">
        <v>44499</v>
      </c>
      <c r="AC1505" s="1">
        <v>1</v>
      </c>
      <c r="AD1505" s="1" t="s">
        <v>3016</v>
      </c>
      <c r="AE1505" s="1">
        <v>1</v>
      </c>
      <c r="AF1505" s="1">
        <v>30</v>
      </c>
      <c r="AG1505" s="1">
        <v>0</v>
      </c>
      <c r="AH1505" s="1" t="s">
        <v>1454</v>
      </c>
      <c r="AI1505" s="1" t="s">
        <v>1454</v>
      </c>
      <c r="AJ1505" s="1" t="s">
        <v>1454</v>
      </c>
      <c r="AK1505" s="1" t="s">
        <v>1454</v>
      </c>
      <c r="AL1505" s="1" t="s">
        <v>1454</v>
      </c>
      <c r="AM1505" s="1" t="s">
        <v>1454</v>
      </c>
      <c r="AN1505" s="1">
        <v>1</v>
      </c>
      <c r="AO1505" s="1">
        <v>1</v>
      </c>
      <c r="AP1505" s="1" t="s">
        <v>3086</v>
      </c>
      <c r="AQ1505" s="1" t="s">
        <v>1454</v>
      </c>
      <c r="AR1505" s="2">
        <v>849917</v>
      </c>
      <c r="AS1505" s="1" t="s">
        <v>3018</v>
      </c>
      <c r="AT1505" s="1">
        <v>44088</v>
      </c>
      <c r="AU1505" s="1">
        <v>0</v>
      </c>
      <c r="AV1505" s="1">
        <v>0</v>
      </c>
      <c r="AW1505" s="1">
        <v>0</v>
      </c>
      <c r="AX1505" s="1" t="s">
        <v>1454</v>
      </c>
      <c r="AY1505" s="1">
        <v>800087565</v>
      </c>
      <c r="AZ1505" s="1" t="s">
        <v>3088</v>
      </c>
      <c r="BA1505" s="1">
        <v>0</v>
      </c>
    </row>
    <row r="1506" spans="1:53" x14ac:dyDescent="0.25">
      <c r="A1506" s="309">
        <f t="shared" si="23"/>
        <v>0</v>
      </c>
      <c r="B1506" s="1" t="s">
        <v>2639</v>
      </c>
      <c r="C1506" s="1">
        <v>6361836</v>
      </c>
      <c r="D1506" s="1">
        <v>144105</v>
      </c>
      <c r="E1506" s="1">
        <v>4</v>
      </c>
      <c r="F1506" s="1">
        <v>6361836120388770</v>
      </c>
      <c r="G1506" s="304">
        <v>44193</v>
      </c>
      <c r="H1506" s="304">
        <v>44560</v>
      </c>
      <c r="I1506" s="1">
        <v>0</v>
      </c>
      <c r="J1506" s="1">
        <v>1</v>
      </c>
      <c r="K1506" s="1">
        <v>10</v>
      </c>
      <c r="L1506" s="1">
        <v>30</v>
      </c>
      <c r="M1506" s="1">
        <v>2</v>
      </c>
      <c r="N1506" s="305">
        <v>18</v>
      </c>
      <c r="O1506" s="305">
        <v>19562</v>
      </c>
      <c r="P1506" s="2">
        <v>1000000</v>
      </c>
      <c r="Q1506" s="2">
        <v>91966</v>
      </c>
      <c r="R1506" s="2">
        <v>179740</v>
      </c>
      <c r="S1506" s="1">
        <v>0</v>
      </c>
      <c r="T1506" s="1">
        <v>0</v>
      </c>
      <c r="U1506" s="1">
        <v>0</v>
      </c>
      <c r="W1506" s="1">
        <v>0</v>
      </c>
      <c r="X1506" s="1">
        <v>0</v>
      </c>
      <c r="Y1506" s="1">
        <v>0</v>
      </c>
      <c r="AB1506" s="304">
        <v>44499</v>
      </c>
      <c r="AC1506" s="1">
        <v>1</v>
      </c>
      <c r="AD1506" s="1" t="s">
        <v>3016</v>
      </c>
      <c r="AE1506" s="1">
        <v>1</v>
      </c>
      <c r="AF1506" s="1">
        <v>30</v>
      </c>
      <c r="AG1506" s="1">
        <v>0</v>
      </c>
      <c r="AH1506" s="1" t="s">
        <v>1454</v>
      </c>
      <c r="AI1506" s="1" t="s">
        <v>1454</v>
      </c>
      <c r="AJ1506" s="1" t="s">
        <v>1454</v>
      </c>
      <c r="AK1506" s="1" t="s">
        <v>1454</v>
      </c>
      <c r="AL1506" s="1" t="s">
        <v>1454</v>
      </c>
      <c r="AM1506" s="1" t="s">
        <v>1454</v>
      </c>
      <c r="AN1506" s="1">
        <v>1</v>
      </c>
      <c r="AO1506" s="1">
        <v>1</v>
      </c>
      <c r="AP1506" s="1" t="s">
        <v>3086</v>
      </c>
      <c r="AQ1506" s="1" t="s">
        <v>1454</v>
      </c>
      <c r="AR1506" s="2">
        <v>794263</v>
      </c>
      <c r="AS1506" s="1" t="s">
        <v>3021</v>
      </c>
      <c r="AT1506" s="1">
        <v>44193</v>
      </c>
      <c r="AU1506" s="1">
        <v>0</v>
      </c>
      <c r="AV1506" s="1">
        <v>0</v>
      </c>
      <c r="AW1506" s="1">
        <v>0</v>
      </c>
      <c r="AX1506" s="1" t="s">
        <v>1454</v>
      </c>
      <c r="AY1506" s="1">
        <v>830514823</v>
      </c>
      <c r="AZ1506" s="1" t="s">
        <v>3090</v>
      </c>
      <c r="BA1506" s="1">
        <v>0</v>
      </c>
    </row>
    <row r="1507" spans="1:53" x14ac:dyDescent="0.25">
      <c r="A1507" s="309">
        <f t="shared" si="23"/>
        <v>18896217</v>
      </c>
      <c r="B1507" s="1" t="s">
        <v>2639</v>
      </c>
      <c r="C1507" s="1">
        <v>29118517</v>
      </c>
      <c r="D1507" s="1">
        <v>144105</v>
      </c>
      <c r="E1507" s="1">
        <v>4</v>
      </c>
      <c r="F1507" s="1">
        <v>291185171255596</v>
      </c>
      <c r="G1507" s="304">
        <v>44496</v>
      </c>
      <c r="H1507" s="304">
        <v>46325</v>
      </c>
      <c r="I1507" s="1">
        <v>0</v>
      </c>
      <c r="J1507" s="1">
        <v>1</v>
      </c>
      <c r="K1507" s="1">
        <v>0</v>
      </c>
      <c r="L1507" s="1">
        <v>30</v>
      </c>
      <c r="M1507" s="1">
        <v>2</v>
      </c>
      <c r="N1507" s="305">
        <v>10.199999999999999</v>
      </c>
      <c r="O1507" s="305">
        <v>10691</v>
      </c>
      <c r="P1507" s="2">
        <v>19804939</v>
      </c>
      <c r="Q1507" s="2">
        <v>428635</v>
      </c>
      <c r="R1507" s="2">
        <v>19804939</v>
      </c>
      <c r="S1507" s="1">
        <v>0</v>
      </c>
      <c r="T1507" s="1">
        <v>0</v>
      </c>
      <c r="U1507" s="1">
        <v>0</v>
      </c>
      <c r="W1507" s="1">
        <v>0</v>
      </c>
      <c r="X1507" s="1">
        <v>0</v>
      </c>
      <c r="Y1507" s="1">
        <v>0</v>
      </c>
      <c r="AB1507" s="304">
        <v>44496</v>
      </c>
      <c r="AC1507" s="1">
        <v>1</v>
      </c>
      <c r="AD1507" s="1" t="s">
        <v>3016</v>
      </c>
      <c r="AE1507" s="1">
        <v>1</v>
      </c>
      <c r="AF1507" s="1">
        <v>30</v>
      </c>
      <c r="AG1507" s="1">
        <v>0</v>
      </c>
      <c r="AH1507" s="1" t="s">
        <v>1454</v>
      </c>
      <c r="AI1507" s="1" t="s">
        <v>1454</v>
      </c>
      <c r="AJ1507" s="1" t="s">
        <v>1454</v>
      </c>
      <c r="AK1507" s="1" t="s">
        <v>1454</v>
      </c>
      <c r="AL1507" s="1" t="s">
        <v>1454</v>
      </c>
      <c r="AM1507" s="1" t="s">
        <v>1454</v>
      </c>
      <c r="AN1507" s="1">
        <v>1</v>
      </c>
      <c r="AO1507" s="1">
        <v>1</v>
      </c>
      <c r="AP1507" s="1" t="s">
        <v>3086</v>
      </c>
      <c r="AQ1507" s="1" t="s">
        <v>1454</v>
      </c>
      <c r="AR1507" s="2">
        <v>908722</v>
      </c>
      <c r="AS1507" s="1" t="s">
        <v>3031</v>
      </c>
      <c r="AT1507" s="1">
        <v>44496</v>
      </c>
      <c r="AU1507" s="1">
        <v>0</v>
      </c>
      <c r="AV1507" s="1">
        <v>0</v>
      </c>
      <c r="AW1507" s="1">
        <v>0</v>
      </c>
      <c r="AX1507" s="1" t="s">
        <v>1454</v>
      </c>
      <c r="AY1507" s="1">
        <v>830514823</v>
      </c>
      <c r="AZ1507" s="1" t="s">
        <v>3090</v>
      </c>
      <c r="BA1507" s="1">
        <v>0</v>
      </c>
    </row>
    <row r="1508" spans="1:53" x14ac:dyDescent="0.25">
      <c r="A1508" s="309">
        <f t="shared" si="23"/>
        <v>2338773</v>
      </c>
      <c r="B1508" s="1" t="s">
        <v>2639</v>
      </c>
      <c r="C1508" s="1">
        <v>29118517</v>
      </c>
      <c r="D1508" s="1">
        <v>144105</v>
      </c>
      <c r="E1508" s="1">
        <v>4</v>
      </c>
      <c r="F1508" s="1">
        <v>291185172104589</v>
      </c>
      <c r="G1508" s="304">
        <v>44469</v>
      </c>
      <c r="H1508" s="304">
        <v>45199</v>
      </c>
      <c r="I1508" s="1">
        <v>0</v>
      </c>
      <c r="J1508" s="1">
        <v>1</v>
      </c>
      <c r="K1508" s="1">
        <v>1</v>
      </c>
      <c r="L1508" s="1">
        <v>30</v>
      </c>
      <c r="M1508" s="1">
        <v>2</v>
      </c>
      <c r="N1508" s="305">
        <v>9</v>
      </c>
      <c r="O1508" s="305">
        <v>9381</v>
      </c>
      <c r="P1508" s="2">
        <v>2545620</v>
      </c>
      <c r="Q1508" s="2">
        <v>119831</v>
      </c>
      <c r="R1508" s="2">
        <v>2451245</v>
      </c>
      <c r="S1508" s="1">
        <v>0</v>
      </c>
      <c r="T1508" s="1">
        <v>0</v>
      </c>
      <c r="U1508" s="1">
        <v>0</v>
      </c>
      <c r="W1508" s="1">
        <v>0</v>
      </c>
      <c r="X1508" s="1">
        <v>0</v>
      </c>
      <c r="Y1508" s="1">
        <v>0</v>
      </c>
      <c r="AB1508" s="304">
        <v>44499</v>
      </c>
      <c r="AC1508" s="1">
        <v>1</v>
      </c>
      <c r="AD1508" s="1" t="s">
        <v>3016</v>
      </c>
      <c r="AE1508" s="1">
        <v>1</v>
      </c>
      <c r="AF1508" s="1">
        <v>30</v>
      </c>
      <c r="AG1508" s="1">
        <v>0</v>
      </c>
      <c r="AH1508" s="1" t="s">
        <v>1454</v>
      </c>
      <c r="AI1508" s="1" t="s">
        <v>1454</v>
      </c>
      <c r="AJ1508" s="1" t="s">
        <v>1454</v>
      </c>
      <c r="AK1508" s="1" t="s">
        <v>1454</v>
      </c>
      <c r="AL1508" s="1" t="s">
        <v>1454</v>
      </c>
      <c r="AM1508" s="1" t="s">
        <v>1454</v>
      </c>
      <c r="AN1508" s="1">
        <v>1</v>
      </c>
      <c r="AO1508" s="1">
        <v>1</v>
      </c>
      <c r="AP1508" s="1" t="s">
        <v>3086</v>
      </c>
      <c r="AQ1508" s="1" t="s">
        <v>1454</v>
      </c>
      <c r="AR1508" s="2">
        <v>112472</v>
      </c>
      <c r="AS1508" s="1" t="s">
        <v>3094</v>
      </c>
      <c r="AT1508" s="1">
        <v>44469</v>
      </c>
      <c r="AU1508" s="1">
        <v>0</v>
      </c>
      <c r="AV1508" s="1">
        <v>0</v>
      </c>
      <c r="AW1508" s="1">
        <v>0</v>
      </c>
      <c r="AX1508" s="1" t="s">
        <v>1454</v>
      </c>
      <c r="AY1508" s="1">
        <v>830514823</v>
      </c>
      <c r="AZ1508" s="1" t="s">
        <v>3090</v>
      </c>
      <c r="BA1508" s="1">
        <v>0</v>
      </c>
    </row>
    <row r="1509" spans="1:53" x14ac:dyDescent="0.25">
      <c r="A1509" s="309">
        <f t="shared" si="23"/>
        <v>2168851</v>
      </c>
      <c r="B1509" s="1" t="s">
        <v>2639</v>
      </c>
      <c r="C1509" s="1">
        <v>1114834298</v>
      </c>
      <c r="D1509" s="1">
        <v>144105</v>
      </c>
      <c r="E1509" s="1">
        <v>4</v>
      </c>
      <c r="F1509" s="1">
        <v>1.11483429812038E+18</v>
      </c>
      <c r="G1509" s="304">
        <v>44301</v>
      </c>
      <c r="H1509" s="304">
        <v>45015</v>
      </c>
      <c r="I1509" s="1">
        <v>0</v>
      </c>
      <c r="J1509" s="1">
        <v>1</v>
      </c>
      <c r="K1509" s="1">
        <v>7</v>
      </c>
      <c r="L1509" s="1">
        <v>30</v>
      </c>
      <c r="M1509" s="1">
        <v>2</v>
      </c>
      <c r="N1509" s="305">
        <v>15.6</v>
      </c>
      <c r="O1509" s="305">
        <v>16765</v>
      </c>
      <c r="P1509" s="2">
        <v>4000000</v>
      </c>
      <c r="Q1509" s="2">
        <v>196235</v>
      </c>
      <c r="R1509" s="2">
        <v>2963114</v>
      </c>
      <c r="S1509" s="1">
        <v>0</v>
      </c>
      <c r="T1509" s="1">
        <v>0</v>
      </c>
      <c r="U1509" s="1">
        <v>0</v>
      </c>
      <c r="W1509" s="1">
        <v>0</v>
      </c>
      <c r="X1509" s="1">
        <v>0</v>
      </c>
      <c r="Y1509" s="1">
        <v>0</v>
      </c>
      <c r="AB1509" s="304">
        <v>44499</v>
      </c>
      <c r="AC1509" s="1">
        <v>1</v>
      </c>
      <c r="AD1509" s="1" t="s">
        <v>3016</v>
      </c>
      <c r="AE1509" s="1">
        <v>1</v>
      </c>
      <c r="AF1509" s="1">
        <v>30</v>
      </c>
      <c r="AG1509" s="1">
        <v>0</v>
      </c>
      <c r="AH1509" s="1" t="s">
        <v>1454</v>
      </c>
      <c r="AI1509" s="1" t="s">
        <v>1454</v>
      </c>
      <c r="AJ1509" s="1" t="s">
        <v>1454</v>
      </c>
      <c r="AK1509" s="1" t="s">
        <v>1454</v>
      </c>
      <c r="AL1509" s="1" t="s">
        <v>1454</v>
      </c>
      <c r="AM1509" s="1" t="s">
        <v>1454</v>
      </c>
      <c r="AN1509" s="1">
        <v>1</v>
      </c>
      <c r="AO1509" s="1">
        <v>1</v>
      </c>
      <c r="AP1509" s="1" t="s">
        <v>3086</v>
      </c>
      <c r="AQ1509" s="1" t="s">
        <v>1454</v>
      </c>
      <c r="AR1509" s="2">
        <v>794263</v>
      </c>
      <c r="AS1509" s="1" t="s">
        <v>3021</v>
      </c>
      <c r="AT1509" s="1">
        <v>44301</v>
      </c>
      <c r="AU1509" s="1">
        <v>0</v>
      </c>
      <c r="AV1509" s="1">
        <v>0</v>
      </c>
      <c r="AW1509" s="1">
        <v>0</v>
      </c>
      <c r="AX1509" s="1" t="s">
        <v>1454</v>
      </c>
      <c r="AY1509" s="1">
        <v>830514823</v>
      </c>
      <c r="AZ1509" s="1" t="s">
        <v>3090</v>
      </c>
      <c r="BA1509" s="1">
        <v>0</v>
      </c>
    </row>
    <row r="1510" spans="1:53" x14ac:dyDescent="0.25">
      <c r="A1510" s="309">
        <f t="shared" si="23"/>
        <v>0</v>
      </c>
      <c r="B1510" s="1" t="s">
        <v>2639</v>
      </c>
      <c r="C1510" s="1">
        <v>1143839616</v>
      </c>
      <c r="D1510" s="1">
        <v>144105</v>
      </c>
      <c r="E1510" s="1">
        <v>4</v>
      </c>
      <c r="F1510" s="1">
        <v>1.1438396161154801E+18</v>
      </c>
      <c r="G1510" s="304">
        <v>44391</v>
      </c>
      <c r="H1510" s="304">
        <v>44530</v>
      </c>
      <c r="I1510" s="1">
        <v>0</v>
      </c>
      <c r="J1510" s="1">
        <v>1</v>
      </c>
      <c r="K1510" s="1">
        <v>4</v>
      </c>
      <c r="L1510" s="1">
        <v>30</v>
      </c>
      <c r="M1510" s="1">
        <v>2</v>
      </c>
      <c r="N1510" s="305">
        <v>9</v>
      </c>
      <c r="O1510" s="305">
        <v>9381</v>
      </c>
      <c r="P1510" s="2">
        <v>300000</v>
      </c>
      <c r="Q1510" s="2">
        <v>61400</v>
      </c>
      <c r="R1510" s="2">
        <v>60930</v>
      </c>
      <c r="S1510" s="1">
        <v>0</v>
      </c>
      <c r="T1510" s="1">
        <v>0</v>
      </c>
      <c r="U1510" s="1">
        <v>0</v>
      </c>
      <c r="W1510" s="1">
        <v>0</v>
      </c>
      <c r="X1510" s="1">
        <v>0</v>
      </c>
      <c r="Y1510" s="1">
        <v>0</v>
      </c>
      <c r="AB1510" s="304">
        <v>44499</v>
      </c>
      <c r="AC1510" s="1">
        <v>1</v>
      </c>
      <c r="AD1510" s="1" t="s">
        <v>3016</v>
      </c>
      <c r="AE1510" s="1">
        <v>1</v>
      </c>
      <c r="AF1510" s="1">
        <v>30</v>
      </c>
      <c r="AG1510" s="1">
        <v>0</v>
      </c>
      <c r="AH1510" s="1" t="s">
        <v>1454</v>
      </c>
      <c r="AI1510" s="1" t="s">
        <v>1454</v>
      </c>
      <c r="AJ1510" s="1" t="s">
        <v>1454</v>
      </c>
      <c r="AK1510" s="1" t="s">
        <v>1454</v>
      </c>
      <c r="AL1510" s="1" t="s">
        <v>1454</v>
      </c>
      <c r="AM1510" s="1" t="s">
        <v>1454</v>
      </c>
      <c r="AN1510" s="1">
        <v>1</v>
      </c>
      <c r="AO1510" s="1">
        <v>1</v>
      </c>
      <c r="AP1510" s="1" t="s">
        <v>3086</v>
      </c>
      <c r="AQ1510" s="1" t="s">
        <v>1454</v>
      </c>
      <c r="AR1510" s="2">
        <v>585000</v>
      </c>
      <c r="AS1510" s="1" t="s">
        <v>3020</v>
      </c>
      <c r="AT1510" s="1">
        <v>44391</v>
      </c>
      <c r="AU1510" s="1">
        <v>0</v>
      </c>
      <c r="AV1510" s="1">
        <v>0</v>
      </c>
      <c r="AW1510" s="1">
        <v>0</v>
      </c>
      <c r="AX1510" s="1" t="s">
        <v>1454</v>
      </c>
      <c r="AY1510" s="1">
        <v>830514823</v>
      </c>
      <c r="AZ1510" s="1" t="s">
        <v>3090</v>
      </c>
      <c r="BA1510" s="1">
        <v>0</v>
      </c>
    </row>
    <row r="1511" spans="1:53" x14ac:dyDescent="0.25">
      <c r="A1511" s="309">
        <f t="shared" si="23"/>
        <v>335520</v>
      </c>
      <c r="B1511" s="1" t="s">
        <v>2639</v>
      </c>
      <c r="C1511" s="1">
        <v>14576601</v>
      </c>
      <c r="D1511" s="1">
        <v>144105</v>
      </c>
      <c r="E1511" s="1">
        <v>4</v>
      </c>
      <c r="F1511" s="1">
        <v>1.45766011246895E+16</v>
      </c>
      <c r="G1511" s="304">
        <v>44491</v>
      </c>
      <c r="H1511" s="304">
        <v>45229</v>
      </c>
      <c r="I1511" s="1">
        <v>0</v>
      </c>
      <c r="J1511" s="1">
        <v>1</v>
      </c>
      <c r="K1511" s="1">
        <v>0</v>
      </c>
      <c r="L1511" s="1">
        <v>30</v>
      </c>
      <c r="M1511" s="1">
        <v>2</v>
      </c>
      <c r="N1511" s="305">
        <v>19.2</v>
      </c>
      <c r="O1511" s="305">
        <v>20983</v>
      </c>
      <c r="P1511" s="2">
        <v>450000</v>
      </c>
      <c r="Q1511" s="2">
        <v>22859</v>
      </c>
      <c r="R1511" s="2">
        <v>450000</v>
      </c>
      <c r="S1511" s="1">
        <v>0</v>
      </c>
      <c r="T1511" s="1">
        <v>0</v>
      </c>
      <c r="U1511" s="1">
        <v>0</v>
      </c>
      <c r="W1511" s="1">
        <v>0</v>
      </c>
      <c r="X1511" s="1">
        <v>0</v>
      </c>
      <c r="Y1511" s="1">
        <v>0</v>
      </c>
      <c r="AB1511" s="304">
        <v>44491</v>
      </c>
      <c r="AC1511" s="1">
        <v>1</v>
      </c>
      <c r="AD1511" s="1" t="s">
        <v>3016</v>
      </c>
      <c r="AE1511" s="1">
        <v>1</v>
      </c>
      <c r="AF1511" s="1">
        <v>30</v>
      </c>
      <c r="AG1511" s="1">
        <v>0</v>
      </c>
      <c r="AH1511" s="1" t="s">
        <v>1454</v>
      </c>
      <c r="AI1511" s="1" t="s">
        <v>1454</v>
      </c>
      <c r="AJ1511" s="1" t="s">
        <v>1454</v>
      </c>
      <c r="AK1511" s="1" t="s">
        <v>1454</v>
      </c>
      <c r="AL1511" s="1" t="s">
        <v>1454</v>
      </c>
      <c r="AM1511" s="1" t="s">
        <v>1454</v>
      </c>
      <c r="AN1511" s="1">
        <v>1</v>
      </c>
      <c r="AO1511" s="1">
        <v>1</v>
      </c>
      <c r="AP1511" s="1" t="s">
        <v>3086</v>
      </c>
      <c r="AQ1511" s="1" t="s">
        <v>1454</v>
      </c>
      <c r="AR1511" s="2">
        <v>114480</v>
      </c>
      <c r="AS1511" s="1" t="s">
        <v>3018</v>
      </c>
      <c r="AT1511" s="1">
        <v>44491</v>
      </c>
      <c r="AU1511" s="1">
        <v>0</v>
      </c>
      <c r="AV1511" s="1">
        <v>0</v>
      </c>
      <c r="AW1511" s="1">
        <v>0</v>
      </c>
      <c r="AX1511" s="1" t="s">
        <v>1454</v>
      </c>
      <c r="AY1511" s="1">
        <v>800087565</v>
      </c>
      <c r="AZ1511" s="1" t="s">
        <v>3088</v>
      </c>
      <c r="BA1511" s="1">
        <v>0</v>
      </c>
    </row>
    <row r="1512" spans="1:53" x14ac:dyDescent="0.25">
      <c r="A1512" s="309">
        <f t="shared" si="23"/>
        <v>742170</v>
      </c>
      <c r="B1512" s="1" t="s">
        <v>2639</v>
      </c>
      <c r="C1512" s="1">
        <v>1022384517</v>
      </c>
      <c r="D1512" s="1">
        <v>144105</v>
      </c>
      <c r="E1512" s="1">
        <v>4</v>
      </c>
      <c r="F1512" s="1">
        <v>1.0223845171246799E+18</v>
      </c>
      <c r="G1512" s="304">
        <v>44469</v>
      </c>
      <c r="H1512" s="304">
        <v>45015</v>
      </c>
      <c r="I1512" s="1">
        <v>0</v>
      </c>
      <c r="J1512" s="1">
        <v>1</v>
      </c>
      <c r="K1512" s="1">
        <v>1</v>
      </c>
      <c r="L1512" s="1">
        <v>30</v>
      </c>
      <c r="M1512" s="1">
        <v>2</v>
      </c>
      <c r="N1512" s="305">
        <v>19.2</v>
      </c>
      <c r="O1512" s="305">
        <v>20983</v>
      </c>
      <c r="P1512" s="2">
        <v>900000</v>
      </c>
      <c r="Q1512" s="2">
        <v>58200</v>
      </c>
      <c r="R1512" s="2">
        <v>856650</v>
      </c>
      <c r="S1512" s="1">
        <v>0</v>
      </c>
      <c r="T1512" s="1">
        <v>0</v>
      </c>
      <c r="U1512" s="1">
        <v>0</v>
      </c>
      <c r="W1512" s="1">
        <v>0</v>
      </c>
      <c r="X1512" s="1">
        <v>0</v>
      </c>
      <c r="Y1512" s="1">
        <v>0</v>
      </c>
      <c r="AB1512" s="304">
        <v>44499</v>
      </c>
      <c r="AC1512" s="1">
        <v>1</v>
      </c>
      <c r="AD1512" s="1" t="s">
        <v>3016</v>
      </c>
      <c r="AE1512" s="1">
        <v>1</v>
      </c>
      <c r="AF1512" s="1">
        <v>30</v>
      </c>
      <c r="AG1512" s="1">
        <v>0</v>
      </c>
      <c r="AH1512" s="1" t="s">
        <v>1454</v>
      </c>
      <c r="AI1512" s="1" t="s">
        <v>1454</v>
      </c>
      <c r="AJ1512" s="1" t="s">
        <v>1454</v>
      </c>
      <c r="AK1512" s="1" t="s">
        <v>1454</v>
      </c>
      <c r="AL1512" s="1" t="s">
        <v>1454</v>
      </c>
      <c r="AM1512" s="1" t="s">
        <v>1454</v>
      </c>
      <c r="AN1512" s="1">
        <v>1</v>
      </c>
      <c r="AO1512" s="1">
        <v>1</v>
      </c>
      <c r="AP1512" s="1" t="s">
        <v>3086</v>
      </c>
      <c r="AQ1512" s="1" t="s">
        <v>1454</v>
      </c>
      <c r="AR1512" s="2">
        <v>114480</v>
      </c>
      <c r="AS1512" s="1" t="s">
        <v>3018</v>
      </c>
      <c r="AT1512" s="1">
        <v>44469</v>
      </c>
      <c r="AU1512" s="1">
        <v>0</v>
      </c>
      <c r="AV1512" s="1">
        <v>0</v>
      </c>
      <c r="AW1512" s="1">
        <v>0</v>
      </c>
      <c r="AX1512" s="1" t="s">
        <v>1454</v>
      </c>
      <c r="AY1512" s="1">
        <v>0</v>
      </c>
      <c r="AZ1512" s="1">
        <v>0</v>
      </c>
      <c r="BA1512" s="1">
        <v>0</v>
      </c>
    </row>
    <row r="1513" spans="1:53" x14ac:dyDescent="0.25">
      <c r="A1513" s="309">
        <f t="shared" si="23"/>
        <v>4907947</v>
      </c>
      <c r="B1513" s="1" t="s">
        <v>2639</v>
      </c>
      <c r="C1513" s="1">
        <v>4428014</v>
      </c>
      <c r="D1513" s="1">
        <v>144105</v>
      </c>
      <c r="E1513" s="1">
        <v>4</v>
      </c>
      <c r="F1513" s="1">
        <v>4428014120388220</v>
      </c>
      <c r="G1513" s="304">
        <v>44028</v>
      </c>
      <c r="H1513" s="304">
        <v>45868</v>
      </c>
      <c r="I1513" s="1">
        <v>0</v>
      </c>
      <c r="J1513" s="1">
        <v>1</v>
      </c>
      <c r="K1513" s="1">
        <v>15</v>
      </c>
      <c r="L1513" s="1">
        <v>30</v>
      </c>
      <c r="M1513" s="1">
        <v>2</v>
      </c>
      <c r="N1513" s="305">
        <v>18</v>
      </c>
      <c r="O1513" s="305">
        <v>19562</v>
      </c>
      <c r="P1513" s="2">
        <v>8000000</v>
      </c>
      <c r="Q1513" s="2">
        <v>204403</v>
      </c>
      <c r="R1513" s="2">
        <v>6621639</v>
      </c>
      <c r="S1513" s="1">
        <v>0</v>
      </c>
      <c r="T1513" s="1">
        <v>0</v>
      </c>
      <c r="U1513" s="1">
        <v>0</v>
      </c>
      <c r="W1513" s="1">
        <v>0</v>
      </c>
      <c r="X1513" s="1">
        <v>0</v>
      </c>
      <c r="Y1513" s="1">
        <v>0</v>
      </c>
      <c r="AB1513" s="304">
        <v>44500</v>
      </c>
      <c r="AC1513" s="1">
        <v>1</v>
      </c>
      <c r="AD1513" s="1" t="s">
        <v>3016</v>
      </c>
      <c r="AE1513" s="1">
        <v>1</v>
      </c>
      <c r="AF1513" s="1">
        <v>30</v>
      </c>
      <c r="AG1513" s="1">
        <v>0</v>
      </c>
      <c r="AH1513" s="1" t="s">
        <v>1454</v>
      </c>
      <c r="AI1513" s="1" t="s">
        <v>1454</v>
      </c>
      <c r="AJ1513" s="1" t="s">
        <v>1454</v>
      </c>
      <c r="AK1513" s="1" t="s">
        <v>1454</v>
      </c>
      <c r="AL1513" s="1" t="s">
        <v>1454</v>
      </c>
      <c r="AM1513" s="1" t="s">
        <v>1454</v>
      </c>
      <c r="AN1513" s="1">
        <v>1</v>
      </c>
      <c r="AO1513" s="1">
        <v>1</v>
      </c>
      <c r="AP1513" s="1" t="s">
        <v>3086</v>
      </c>
      <c r="AQ1513" s="1" t="s">
        <v>1454</v>
      </c>
      <c r="AR1513" s="2">
        <v>1713692</v>
      </c>
      <c r="AS1513" s="1" t="s">
        <v>3021</v>
      </c>
      <c r="AT1513" s="1">
        <v>44028</v>
      </c>
      <c r="AU1513" s="1">
        <v>0</v>
      </c>
      <c r="AV1513" s="1">
        <v>0</v>
      </c>
      <c r="AW1513" s="1">
        <v>0</v>
      </c>
      <c r="AX1513" s="1" t="s">
        <v>1454</v>
      </c>
      <c r="AY1513" s="1">
        <v>890308665</v>
      </c>
      <c r="AZ1513" s="1" t="s">
        <v>3091</v>
      </c>
      <c r="BA1513" s="1">
        <v>0</v>
      </c>
    </row>
    <row r="1514" spans="1:53" x14ac:dyDescent="0.25">
      <c r="A1514" s="309">
        <f t="shared" si="23"/>
        <v>613951</v>
      </c>
      <c r="B1514" s="1" t="s">
        <v>2639</v>
      </c>
      <c r="C1514" s="1">
        <v>4428014</v>
      </c>
      <c r="D1514" s="1">
        <v>144105</v>
      </c>
      <c r="E1514" s="1">
        <v>4</v>
      </c>
      <c r="F1514" s="1">
        <v>4428014124688920</v>
      </c>
      <c r="G1514" s="304">
        <v>44245</v>
      </c>
      <c r="H1514" s="304">
        <v>44803</v>
      </c>
      <c r="I1514" s="1">
        <v>0</v>
      </c>
      <c r="J1514" s="1">
        <v>1</v>
      </c>
      <c r="K1514" s="1">
        <v>8</v>
      </c>
      <c r="L1514" s="1">
        <v>30</v>
      </c>
      <c r="M1514" s="1">
        <v>2</v>
      </c>
      <c r="N1514" s="305">
        <v>19.2</v>
      </c>
      <c r="O1514" s="305">
        <v>20983</v>
      </c>
      <c r="P1514" s="2">
        <v>1400000</v>
      </c>
      <c r="Q1514" s="2">
        <v>90534</v>
      </c>
      <c r="R1514" s="2">
        <v>828322</v>
      </c>
      <c r="S1514" s="1">
        <v>0</v>
      </c>
      <c r="T1514" s="1">
        <v>0</v>
      </c>
      <c r="U1514" s="1">
        <v>0</v>
      </c>
      <c r="W1514" s="1">
        <v>0</v>
      </c>
      <c r="X1514" s="1">
        <v>0</v>
      </c>
      <c r="Y1514" s="1">
        <v>0</v>
      </c>
      <c r="AB1514" s="304">
        <v>44500</v>
      </c>
      <c r="AC1514" s="1">
        <v>1</v>
      </c>
      <c r="AD1514" s="1" t="s">
        <v>3016</v>
      </c>
      <c r="AE1514" s="1">
        <v>1</v>
      </c>
      <c r="AF1514" s="1">
        <v>30</v>
      </c>
      <c r="AG1514" s="1">
        <v>0</v>
      </c>
      <c r="AH1514" s="1" t="s">
        <v>1454</v>
      </c>
      <c r="AI1514" s="1" t="s">
        <v>1454</v>
      </c>
      <c r="AJ1514" s="1" t="s">
        <v>1454</v>
      </c>
      <c r="AK1514" s="1" t="s">
        <v>1454</v>
      </c>
      <c r="AL1514" s="1" t="s">
        <v>1454</v>
      </c>
      <c r="AM1514" s="1" t="s">
        <v>1454</v>
      </c>
      <c r="AN1514" s="1">
        <v>1</v>
      </c>
      <c r="AO1514" s="1">
        <v>1</v>
      </c>
      <c r="AP1514" s="1" t="s">
        <v>3086</v>
      </c>
      <c r="AQ1514" s="1" t="s">
        <v>1454</v>
      </c>
      <c r="AR1514" s="2">
        <v>214371</v>
      </c>
      <c r="AS1514" s="1" t="s">
        <v>3018</v>
      </c>
      <c r="AT1514" s="1">
        <v>44245</v>
      </c>
      <c r="AU1514" s="1">
        <v>0</v>
      </c>
      <c r="AV1514" s="1">
        <v>0</v>
      </c>
      <c r="AW1514" s="1">
        <v>0</v>
      </c>
      <c r="AX1514" s="1" t="s">
        <v>1454</v>
      </c>
      <c r="AY1514" s="1">
        <v>890308665</v>
      </c>
      <c r="AZ1514" s="1" t="s">
        <v>3091</v>
      </c>
      <c r="BA1514" s="1">
        <v>0</v>
      </c>
    </row>
    <row r="1515" spans="1:53" x14ac:dyDescent="0.25">
      <c r="A1515" s="309">
        <f t="shared" si="23"/>
        <v>296299</v>
      </c>
      <c r="B1515" s="1" t="s">
        <v>2639</v>
      </c>
      <c r="C1515" s="1">
        <v>1144135246</v>
      </c>
      <c r="D1515" s="1">
        <v>144205</v>
      </c>
      <c r="E1515" s="1">
        <v>4</v>
      </c>
      <c r="F1515" s="1">
        <v>1.14413524610491E+18</v>
      </c>
      <c r="G1515" s="304">
        <v>43585</v>
      </c>
      <c r="H1515" s="304">
        <v>44681</v>
      </c>
      <c r="I1515" s="1">
        <v>0</v>
      </c>
      <c r="J1515" s="1">
        <v>1</v>
      </c>
      <c r="K1515" s="1">
        <v>31</v>
      </c>
      <c r="L1515" s="1">
        <v>30</v>
      </c>
      <c r="M1515" s="1">
        <v>2</v>
      </c>
      <c r="N1515" s="305">
        <v>18</v>
      </c>
      <c r="O1515" s="305">
        <v>19562</v>
      </c>
      <c r="P1515" s="2">
        <v>1613447</v>
      </c>
      <c r="Q1515" s="2">
        <v>58583</v>
      </c>
      <c r="R1515" s="2">
        <v>296299</v>
      </c>
      <c r="S1515" s="1">
        <v>0</v>
      </c>
      <c r="T1515" s="1">
        <v>0</v>
      </c>
      <c r="U1515" s="1">
        <v>0</v>
      </c>
      <c r="W1515" s="1">
        <v>0</v>
      </c>
      <c r="X1515" s="1">
        <v>0</v>
      </c>
      <c r="Y1515" s="1">
        <v>0</v>
      </c>
      <c r="AB1515" s="304">
        <v>44471</v>
      </c>
      <c r="AC1515" s="1">
        <v>1</v>
      </c>
      <c r="AD1515" s="1" t="s">
        <v>3016</v>
      </c>
      <c r="AE1515" s="1">
        <v>1</v>
      </c>
      <c r="AF1515" s="1">
        <v>30</v>
      </c>
      <c r="AG1515" s="1">
        <v>0</v>
      </c>
      <c r="AH1515" s="1" t="s">
        <v>1454</v>
      </c>
      <c r="AI1515" s="1" t="s">
        <v>1454</v>
      </c>
      <c r="AJ1515" s="1" t="s">
        <v>1454</v>
      </c>
      <c r="AK1515" s="1" t="s">
        <v>1454</v>
      </c>
      <c r="AL1515" s="1" t="s">
        <v>1454</v>
      </c>
      <c r="AM1515" s="1" t="s">
        <v>1454</v>
      </c>
      <c r="AN1515" s="1">
        <v>1</v>
      </c>
      <c r="AO1515" s="1">
        <v>1</v>
      </c>
      <c r="AP1515" s="1" t="s">
        <v>3086</v>
      </c>
      <c r="AQ1515" s="1" t="s">
        <v>1454</v>
      </c>
      <c r="AR1515" s="2">
        <v>0</v>
      </c>
      <c r="AS1515" s="1" t="s">
        <v>3017</v>
      </c>
      <c r="AT1515" s="1">
        <v>43588</v>
      </c>
      <c r="AU1515" s="1">
        <v>0</v>
      </c>
      <c r="AV1515" s="1">
        <v>0</v>
      </c>
      <c r="AW1515" s="1">
        <v>0</v>
      </c>
      <c r="AX1515" s="1" t="s">
        <v>1454</v>
      </c>
      <c r="AY1515" s="1">
        <v>1</v>
      </c>
      <c r="AZ1515" s="1" t="s">
        <v>3089</v>
      </c>
      <c r="BA1515" s="1">
        <v>0</v>
      </c>
    </row>
    <row r="1516" spans="1:53" x14ac:dyDescent="0.25">
      <c r="A1516" s="309">
        <f t="shared" si="23"/>
        <v>2138879</v>
      </c>
      <c r="B1516" s="1" t="s">
        <v>2639</v>
      </c>
      <c r="C1516" s="1">
        <v>1115062570</v>
      </c>
      <c r="D1516" s="1">
        <v>144120</v>
      </c>
      <c r="E1516" s="1">
        <v>4</v>
      </c>
      <c r="F1516" s="1">
        <v>1.11506257010498E+18</v>
      </c>
      <c r="G1516" s="304">
        <v>43615</v>
      </c>
      <c r="H1516" s="304">
        <v>45777</v>
      </c>
      <c r="I1516" s="1">
        <v>180</v>
      </c>
      <c r="J1516" s="1">
        <v>1</v>
      </c>
      <c r="K1516" s="1">
        <v>43</v>
      </c>
      <c r="L1516" s="1">
        <v>30</v>
      </c>
      <c r="M1516" s="1">
        <v>2</v>
      </c>
      <c r="N1516" s="305">
        <v>18</v>
      </c>
      <c r="O1516" s="305">
        <v>19562</v>
      </c>
      <c r="P1516" s="2">
        <v>4101264</v>
      </c>
      <c r="Q1516" s="2">
        <v>94999</v>
      </c>
      <c r="R1516" s="2">
        <v>2138879</v>
      </c>
      <c r="S1516" s="1">
        <v>93429</v>
      </c>
      <c r="T1516" s="1">
        <v>0</v>
      </c>
      <c r="U1516" s="1">
        <v>0</v>
      </c>
      <c r="W1516" s="1">
        <v>427776</v>
      </c>
      <c r="X1516" s="1">
        <v>93429</v>
      </c>
      <c r="Y1516" s="1">
        <v>111002</v>
      </c>
      <c r="AB1516" s="304">
        <v>44377</v>
      </c>
      <c r="AC1516" s="1">
        <v>1</v>
      </c>
      <c r="AD1516" s="1" t="s">
        <v>3016</v>
      </c>
      <c r="AE1516" s="1">
        <v>1</v>
      </c>
      <c r="AF1516" s="1">
        <v>30</v>
      </c>
      <c r="AG1516" s="1">
        <v>388726</v>
      </c>
      <c r="AH1516" s="1" t="s">
        <v>1454</v>
      </c>
      <c r="AI1516" s="1" t="s">
        <v>1454</v>
      </c>
      <c r="AJ1516" s="1" t="s">
        <v>1454</v>
      </c>
      <c r="AK1516" s="1" t="s">
        <v>1454</v>
      </c>
      <c r="AL1516" s="1" t="s">
        <v>1454</v>
      </c>
      <c r="AM1516" s="1" t="s">
        <v>1454</v>
      </c>
      <c r="AN1516" s="1">
        <v>1</v>
      </c>
      <c r="AO1516" s="1">
        <v>1</v>
      </c>
      <c r="AP1516" s="1" t="s">
        <v>3086</v>
      </c>
      <c r="AQ1516" s="1" t="s">
        <v>1454</v>
      </c>
      <c r="AR1516" s="2">
        <v>0</v>
      </c>
      <c r="AS1516" s="1" t="s">
        <v>3017</v>
      </c>
      <c r="AT1516" s="1">
        <v>43624</v>
      </c>
      <c r="AU1516" s="1">
        <v>0</v>
      </c>
      <c r="AV1516" s="1">
        <v>0</v>
      </c>
      <c r="AW1516" s="1">
        <v>0</v>
      </c>
      <c r="AX1516" s="1" t="s">
        <v>1454</v>
      </c>
      <c r="AY1516" s="1">
        <v>1</v>
      </c>
      <c r="AZ1516" s="1" t="s">
        <v>3089</v>
      </c>
      <c r="BA1516" s="1">
        <v>0</v>
      </c>
    </row>
    <row r="1517" spans="1:53" x14ac:dyDescent="0.25">
      <c r="A1517" s="309">
        <f t="shared" si="23"/>
        <v>2989007</v>
      </c>
      <c r="B1517" s="1" t="s">
        <v>2639</v>
      </c>
      <c r="C1517" s="1">
        <v>94506227</v>
      </c>
      <c r="D1517" s="1">
        <v>144105</v>
      </c>
      <c r="E1517" s="1">
        <v>4</v>
      </c>
      <c r="F1517" s="1">
        <v>9.4506227120389504E+16</v>
      </c>
      <c r="G1517" s="304">
        <v>44495</v>
      </c>
      <c r="H1517" s="304">
        <v>45595</v>
      </c>
      <c r="I1517" s="1">
        <v>0</v>
      </c>
      <c r="J1517" s="1">
        <v>1</v>
      </c>
      <c r="K1517" s="1">
        <v>0</v>
      </c>
      <c r="L1517" s="1">
        <v>30</v>
      </c>
      <c r="M1517" s="1">
        <v>2</v>
      </c>
      <c r="N1517" s="305">
        <v>15.6</v>
      </c>
      <c r="O1517" s="305">
        <v>16765</v>
      </c>
      <c r="P1517" s="2">
        <v>4000000</v>
      </c>
      <c r="Q1517" s="2">
        <v>141023</v>
      </c>
      <c r="R1517" s="2">
        <v>4000000</v>
      </c>
      <c r="S1517" s="1">
        <v>0</v>
      </c>
      <c r="T1517" s="1">
        <v>0</v>
      </c>
      <c r="U1517" s="1">
        <v>0</v>
      </c>
      <c r="W1517" s="1">
        <v>0</v>
      </c>
      <c r="X1517" s="1">
        <v>0</v>
      </c>
      <c r="Y1517" s="1">
        <v>0</v>
      </c>
      <c r="AB1517" s="304">
        <v>44495</v>
      </c>
      <c r="AC1517" s="1">
        <v>1</v>
      </c>
      <c r="AD1517" s="1" t="s">
        <v>3016</v>
      </c>
      <c r="AE1517" s="1">
        <v>1</v>
      </c>
      <c r="AF1517" s="1">
        <v>30</v>
      </c>
      <c r="AG1517" s="1">
        <v>0</v>
      </c>
      <c r="AH1517" s="1" t="s">
        <v>1454</v>
      </c>
      <c r="AI1517" s="1" t="s">
        <v>1454</v>
      </c>
      <c r="AJ1517" s="1" t="s">
        <v>1454</v>
      </c>
      <c r="AK1517" s="1" t="s">
        <v>1454</v>
      </c>
      <c r="AL1517" s="1" t="s">
        <v>1454</v>
      </c>
      <c r="AM1517" s="1" t="s">
        <v>1454</v>
      </c>
      <c r="AN1517" s="1">
        <v>1</v>
      </c>
      <c r="AO1517" s="1">
        <v>1</v>
      </c>
      <c r="AP1517" s="1" t="s">
        <v>3086</v>
      </c>
      <c r="AQ1517" s="1" t="s">
        <v>1454</v>
      </c>
      <c r="AR1517" s="2">
        <v>1010993</v>
      </c>
      <c r="AS1517" s="1" t="s">
        <v>3021</v>
      </c>
      <c r="AT1517" s="1">
        <v>44495</v>
      </c>
      <c r="AU1517" s="1">
        <v>0</v>
      </c>
      <c r="AV1517" s="1">
        <v>0</v>
      </c>
      <c r="AW1517" s="1">
        <v>0</v>
      </c>
      <c r="AX1517" s="1" t="s">
        <v>1454</v>
      </c>
      <c r="AY1517" s="1">
        <v>800087565</v>
      </c>
      <c r="AZ1517" s="1" t="s">
        <v>3088</v>
      </c>
      <c r="BA1517" s="1">
        <v>0</v>
      </c>
    </row>
    <row r="1518" spans="1:53" x14ac:dyDescent="0.25">
      <c r="A1518" s="309">
        <f t="shared" si="23"/>
        <v>4623852</v>
      </c>
      <c r="B1518" s="1" t="s">
        <v>2639</v>
      </c>
      <c r="C1518" s="1">
        <v>94506227</v>
      </c>
      <c r="D1518" s="1">
        <v>144105</v>
      </c>
      <c r="E1518" s="1">
        <v>4</v>
      </c>
      <c r="F1518" s="1">
        <v>9.4506227124688896E+16</v>
      </c>
      <c r="G1518" s="304">
        <v>44256</v>
      </c>
      <c r="H1518" s="304">
        <v>44620</v>
      </c>
      <c r="I1518" s="1">
        <v>0</v>
      </c>
      <c r="J1518" s="1">
        <v>1</v>
      </c>
      <c r="K1518" s="1">
        <v>4</v>
      </c>
      <c r="L1518" s="1">
        <v>30</v>
      </c>
      <c r="M1518" s="1">
        <v>2</v>
      </c>
      <c r="N1518" s="305">
        <v>19.2</v>
      </c>
      <c r="O1518" s="305">
        <v>20983</v>
      </c>
      <c r="P1518" s="2">
        <v>9000000</v>
      </c>
      <c r="Q1518" s="2">
        <v>832849</v>
      </c>
      <c r="R1518" s="2">
        <v>6187811</v>
      </c>
      <c r="S1518" s="1">
        <v>0</v>
      </c>
      <c r="T1518" s="1">
        <v>0</v>
      </c>
      <c r="U1518" s="1">
        <v>0</v>
      </c>
      <c r="W1518" s="1">
        <v>0</v>
      </c>
      <c r="X1518" s="1">
        <v>0</v>
      </c>
      <c r="Y1518" s="1">
        <v>0</v>
      </c>
      <c r="AB1518" s="304">
        <v>44499</v>
      </c>
      <c r="AC1518" s="1">
        <v>1</v>
      </c>
      <c r="AD1518" s="1" t="s">
        <v>3016</v>
      </c>
      <c r="AE1518" s="1">
        <v>1</v>
      </c>
      <c r="AF1518" s="1">
        <v>30</v>
      </c>
      <c r="AG1518" s="1">
        <v>0</v>
      </c>
      <c r="AH1518" s="1" t="s">
        <v>1454</v>
      </c>
      <c r="AI1518" s="1" t="s">
        <v>1454</v>
      </c>
      <c r="AJ1518" s="1" t="s">
        <v>1454</v>
      </c>
      <c r="AK1518" s="1" t="s">
        <v>1454</v>
      </c>
      <c r="AL1518" s="1" t="s">
        <v>1454</v>
      </c>
      <c r="AM1518" s="1" t="s">
        <v>1454</v>
      </c>
      <c r="AN1518" s="1">
        <v>1</v>
      </c>
      <c r="AO1518" s="1">
        <v>1</v>
      </c>
      <c r="AP1518" s="1" t="s">
        <v>3086</v>
      </c>
      <c r="AQ1518" s="1" t="s">
        <v>1454</v>
      </c>
      <c r="AR1518" s="2">
        <v>1563959</v>
      </c>
      <c r="AS1518" s="1" t="s">
        <v>3018</v>
      </c>
      <c r="AT1518" s="1">
        <v>44256</v>
      </c>
      <c r="AU1518" s="1">
        <v>0</v>
      </c>
      <c r="AV1518" s="1">
        <v>0</v>
      </c>
      <c r="AW1518" s="1">
        <v>0</v>
      </c>
      <c r="AX1518" s="1" t="s">
        <v>1454</v>
      </c>
      <c r="AY1518" s="1">
        <v>800087565</v>
      </c>
      <c r="AZ1518" s="1" t="s">
        <v>3088</v>
      </c>
      <c r="BA1518" s="1">
        <v>0</v>
      </c>
    </row>
    <row r="1519" spans="1:53" x14ac:dyDescent="0.25">
      <c r="A1519" s="309">
        <f t="shared" si="23"/>
        <v>6006731</v>
      </c>
      <c r="B1519" s="1" t="s">
        <v>2639</v>
      </c>
      <c r="C1519" s="1">
        <v>94506227</v>
      </c>
      <c r="D1519" s="1">
        <v>144105</v>
      </c>
      <c r="E1519" s="1">
        <v>4</v>
      </c>
      <c r="F1519" s="1">
        <v>9.4506227117787904E+16</v>
      </c>
      <c r="G1519" s="304">
        <v>43935</v>
      </c>
      <c r="H1519" s="304">
        <v>46476</v>
      </c>
      <c r="I1519" s="1">
        <v>0</v>
      </c>
      <c r="J1519" s="1">
        <v>1</v>
      </c>
      <c r="K1519" s="1">
        <v>16</v>
      </c>
      <c r="L1519" s="1">
        <v>30</v>
      </c>
      <c r="M1519" s="1">
        <v>2</v>
      </c>
      <c r="N1519" s="305">
        <v>18</v>
      </c>
      <c r="O1519" s="305">
        <v>19562</v>
      </c>
      <c r="P1519" s="2">
        <v>9000000</v>
      </c>
      <c r="Q1519" s="2">
        <v>190683</v>
      </c>
      <c r="R1519" s="2">
        <v>8038430</v>
      </c>
      <c r="S1519" s="1">
        <v>0</v>
      </c>
      <c r="T1519" s="1">
        <v>0</v>
      </c>
      <c r="U1519" s="1">
        <v>0</v>
      </c>
      <c r="W1519" s="1">
        <v>0</v>
      </c>
      <c r="X1519" s="1">
        <v>0</v>
      </c>
      <c r="Y1519" s="1">
        <v>0</v>
      </c>
      <c r="AB1519" s="304">
        <v>44499</v>
      </c>
      <c r="AC1519" s="1">
        <v>1</v>
      </c>
      <c r="AD1519" s="1" t="s">
        <v>3016</v>
      </c>
      <c r="AE1519" s="1">
        <v>1</v>
      </c>
      <c r="AF1519" s="1">
        <v>30</v>
      </c>
      <c r="AG1519" s="1">
        <v>0</v>
      </c>
      <c r="AH1519" s="1" t="s">
        <v>1454</v>
      </c>
      <c r="AI1519" s="1" t="s">
        <v>1454</v>
      </c>
      <c r="AJ1519" s="1" t="s">
        <v>1454</v>
      </c>
      <c r="AK1519" s="1" t="s">
        <v>1454</v>
      </c>
      <c r="AL1519" s="1" t="s">
        <v>1454</v>
      </c>
      <c r="AM1519" s="1" t="s">
        <v>1454</v>
      </c>
      <c r="AN1519" s="1">
        <v>1</v>
      </c>
      <c r="AO1519" s="1">
        <v>1</v>
      </c>
      <c r="AP1519" s="1" t="s">
        <v>3086</v>
      </c>
      <c r="AQ1519" s="1" t="s">
        <v>1454</v>
      </c>
      <c r="AR1519" s="2">
        <v>2031699</v>
      </c>
      <c r="AS1519" s="1" t="s">
        <v>3026</v>
      </c>
      <c r="AT1519" s="1">
        <v>43935</v>
      </c>
      <c r="AU1519" s="1">
        <v>0</v>
      </c>
      <c r="AV1519" s="1">
        <v>0</v>
      </c>
      <c r="AW1519" s="1">
        <v>0</v>
      </c>
      <c r="AX1519" s="1" t="s">
        <v>1454</v>
      </c>
      <c r="AY1519" s="1">
        <v>800087565</v>
      </c>
      <c r="AZ1519" s="1" t="s">
        <v>3088</v>
      </c>
      <c r="BA1519" s="1">
        <v>0</v>
      </c>
    </row>
    <row r="1520" spans="1:53" x14ac:dyDescent="0.25">
      <c r="A1520" s="309">
        <f t="shared" si="23"/>
        <v>921741</v>
      </c>
      <c r="B1520" s="1" t="s">
        <v>2639</v>
      </c>
      <c r="C1520" s="1">
        <v>1144103974</v>
      </c>
      <c r="D1520" s="1">
        <v>144105</v>
      </c>
      <c r="E1520" s="1">
        <v>4</v>
      </c>
      <c r="F1520" s="1">
        <v>1.14410397412038E+18</v>
      </c>
      <c r="G1520" s="304">
        <v>44498</v>
      </c>
      <c r="H1520" s="304">
        <v>45595</v>
      </c>
      <c r="I1520" s="1">
        <v>0</v>
      </c>
      <c r="J1520" s="1">
        <v>1</v>
      </c>
      <c r="K1520" s="1">
        <v>0</v>
      </c>
      <c r="L1520" s="1">
        <v>30</v>
      </c>
      <c r="M1520" s="1">
        <v>2</v>
      </c>
      <c r="N1520" s="305">
        <v>15.6</v>
      </c>
      <c r="O1520" s="305">
        <v>16765</v>
      </c>
      <c r="P1520" s="2">
        <v>3000000</v>
      </c>
      <c r="Q1520" s="2">
        <v>105768</v>
      </c>
      <c r="R1520" s="2">
        <v>3000000</v>
      </c>
      <c r="S1520" s="1">
        <v>0</v>
      </c>
      <c r="T1520" s="1">
        <v>0</v>
      </c>
      <c r="U1520" s="1">
        <v>0</v>
      </c>
      <c r="W1520" s="1">
        <v>0</v>
      </c>
      <c r="X1520" s="1">
        <v>0</v>
      </c>
      <c r="Y1520" s="1">
        <v>0</v>
      </c>
      <c r="AB1520" s="304">
        <v>44498</v>
      </c>
      <c r="AC1520" s="1">
        <v>1</v>
      </c>
      <c r="AD1520" s="1" t="s">
        <v>3016</v>
      </c>
      <c r="AE1520" s="1">
        <v>1</v>
      </c>
      <c r="AF1520" s="1">
        <v>30</v>
      </c>
      <c r="AG1520" s="1">
        <v>0</v>
      </c>
      <c r="AH1520" s="1" t="s">
        <v>1454</v>
      </c>
      <c r="AI1520" s="1" t="s">
        <v>1454</v>
      </c>
      <c r="AJ1520" s="1" t="s">
        <v>1454</v>
      </c>
      <c r="AK1520" s="1" t="s">
        <v>1454</v>
      </c>
      <c r="AL1520" s="1" t="s">
        <v>1454</v>
      </c>
      <c r="AM1520" s="1" t="s">
        <v>1454</v>
      </c>
      <c r="AN1520" s="1">
        <v>1</v>
      </c>
      <c r="AO1520" s="1">
        <v>1</v>
      </c>
      <c r="AP1520" s="1" t="s">
        <v>3086</v>
      </c>
      <c r="AQ1520" s="1" t="s">
        <v>1454</v>
      </c>
      <c r="AR1520" s="2">
        <v>2078259</v>
      </c>
      <c r="AS1520" s="1" t="s">
        <v>3021</v>
      </c>
      <c r="AT1520" s="1">
        <v>44498</v>
      </c>
      <c r="AU1520" s="1">
        <v>0</v>
      </c>
      <c r="AV1520" s="1">
        <v>0</v>
      </c>
      <c r="AW1520" s="1">
        <v>0</v>
      </c>
      <c r="AX1520" s="1" t="s">
        <v>1454</v>
      </c>
      <c r="AY1520" s="1">
        <v>0</v>
      </c>
      <c r="AZ1520" s="1">
        <v>0</v>
      </c>
      <c r="BA1520" s="1">
        <v>0</v>
      </c>
    </row>
    <row r="1521" spans="1:53" x14ac:dyDescent="0.25">
      <c r="A1521" s="309">
        <f t="shared" si="23"/>
        <v>0</v>
      </c>
      <c r="B1521" s="1" t="s">
        <v>2639</v>
      </c>
      <c r="C1521" s="1">
        <v>1107063143</v>
      </c>
      <c r="D1521" s="1">
        <v>144105</v>
      </c>
      <c r="E1521" s="1">
        <v>4</v>
      </c>
      <c r="F1521" s="1">
        <v>1.1070631431246799E+18</v>
      </c>
      <c r="G1521" s="304">
        <v>44392</v>
      </c>
      <c r="H1521" s="304">
        <v>44956</v>
      </c>
      <c r="I1521" s="1">
        <v>0</v>
      </c>
      <c r="J1521" s="1">
        <v>1</v>
      </c>
      <c r="K1521" s="1">
        <v>3</v>
      </c>
      <c r="L1521" s="1">
        <v>30</v>
      </c>
      <c r="M1521" s="1">
        <v>2</v>
      </c>
      <c r="N1521" s="305">
        <v>19.2</v>
      </c>
      <c r="O1521" s="305">
        <v>20983</v>
      </c>
      <c r="P1521" s="2">
        <v>1200000</v>
      </c>
      <c r="Q1521" s="2">
        <v>77601</v>
      </c>
      <c r="R1521" s="2">
        <v>1023720</v>
      </c>
      <c r="S1521" s="1">
        <v>0</v>
      </c>
      <c r="T1521" s="1">
        <v>0</v>
      </c>
      <c r="U1521" s="1">
        <v>0</v>
      </c>
      <c r="W1521" s="1">
        <v>0</v>
      </c>
      <c r="X1521" s="1">
        <v>0</v>
      </c>
      <c r="Y1521" s="1">
        <v>0</v>
      </c>
      <c r="AB1521" s="304">
        <v>44498</v>
      </c>
      <c r="AC1521" s="1">
        <v>1</v>
      </c>
      <c r="AD1521" s="1" t="s">
        <v>3016</v>
      </c>
      <c r="AE1521" s="1">
        <v>1</v>
      </c>
      <c r="AF1521" s="1">
        <v>30</v>
      </c>
      <c r="AG1521" s="1">
        <v>0</v>
      </c>
      <c r="AH1521" s="1" t="s">
        <v>1454</v>
      </c>
      <c r="AI1521" s="1" t="s">
        <v>1454</v>
      </c>
      <c r="AJ1521" s="1" t="s">
        <v>1454</v>
      </c>
      <c r="AK1521" s="1" t="s">
        <v>1454</v>
      </c>
      <c r="AL1521" s="1" t="s">
        <v>1454</v>
      </c>
      <c r="AM1521" s="1" t="s">
        <v>1454</v>
      </c>
      <c r="AN1521" s="1">
        <v>1</v>
      </c>
      <c r="AO1521" s="1">
        <v>1</v>
      </c>
      <c r="AP1521" s="1" t="s">
        <v>3086</v>
      </c>
      <c r="AQ1521" s="1" t="s">
        <v>1454</v>
      </c>
      <c r="AR1521" s="2">
        <v>1027727</v>
      </c>
      <c r="AS1521" s="1" t="s">
        <v>3018</v>
      </c>
      <c r="AT1521" s="1">
        <v>44392</v>
      </c>
      <c r="AU1521" s="1">
        <v>0</v>
      </c>
      <c r="AV1521" s="1">
        <v>0</v>
      </c>
      <c r="AW1521" s="1">
        <v>0</v>
      </c>
      <c r="AX1521" s="1" t="s">
        <v>1454</v>
      </c>
      <c r="AY1521" s="1">
        <v>890303093000</v>
      </c>
      <c r="AZ1521" s="1">
        <v>0</v>
      </c>
      <c r="BA1521" s="1">
        <v>0</v>
      </c>
    </row>
    <row r="1522" spans="1:53" x14ac:dyDescent="0.25">
      <c r="A1522" s="309">
        <f t="shared" si="23"/>
        <v>0</v>
      </c>
      <c r="B1522" s="1" t="s">
        <v>2639</v>
      </c>
      <c r="C1522" s="1">
        <v>1107063143</v>
      </c>
      <c r="D1522" s="1">
        <v>144105</v>
      </c>
      <c r="E1522" s="1">
        <v>4</v>
      </c>
      <c r="F1522" s="1">
        <v>1.1070631431246799E+18</v>
      </c>
      <c r="G1522" s="304">
        <v>44111</v>
      </c>
      <c r="H1522" s="304">
        <v>44834</v>
      </c>
      <c r="I1522" s="1">
        <v>0</v>
      </c>
      <c r="J1522" s="1">
        <v>1</v>
      </c>
      <c r="K1522" s="1">
        <v>13</v>
      </c>
      <c r="L1522" s="1">
        <v>30</v>
      </c>
      <c r="M1522" s="1">
        <v>2</v>
      </c>
      <c r="N1522" s="305">
        <v>21.6</v>
      </c>
      <c r="O1522" s="305">
        <v>23872</v>
      </c>
      <c r="P1522" s="2">
        <v>1500000</v>
      </c>
      <c r="Q1522" s="2">
        <v>77965</v>
      </c>
      <c r="R1522" s="2">
        <v>769595</v>
      </c>
      <c r="S1522" s="1">
        <v>0</v>
      </c>
      <c r="T1522" s="1">
        <v>0</v>
      </c>
      <c r="U1522" s="1">
        <v>0</v>
      </c>
      <c r="W1522" s="1">
        <v>0</v>
      </c>
      <c r="X1522" s="1">
        <v>0</v>
      </c>
      <c r="Y1522" s="1">
        <v>0</v>
      </c>
      <c r="AB1522" s="304">
        <v>44498</v>
      </c>
      <c r="AC1522" s="1">
        <v>1</v>
      </c>
      <c r="AD1522" s="1" t="s">
        <v>3016</v>
      </c>
      <c r="AE1522" s="1">
        <v>1</v>
      </c>
      <c r="AF1522" s="1">
        <v>30</v>
      </c>
      <c r="AG1522" s="1">
        <v>0</v>
      </c>
      <c r="AH1522" s="1" t="s">
        <v>1454</v>
      </c>
      <c r="AI1522" s="1" t="s">
        <v>1454</v>
      </c>
      <c r="AJ1522" s="1" t="s">
        <v>1454</v>
      </c>
      <c r="AK1522" s="1" t="s">
        <v>1454</v>
      </c>
      <c r="AL1522" s="1" t="s">
        <v>1454</v>
      </c>
      <c r="AM1522" s="1" t="s">
        <v>1454</v>
      </c>
      <c r="AN1522" s="1">
        <v>1</v>
      </c>
      <c r="AO1522" s="1">
        <v>1</v>
      </c>
      <c r="AP1522" s="1" t="s">
        <v>3086</v>
      </c>
      <c r="AQ1522" s="1" t="s">
        <v>1454</v>
      </c>
      <c r="AR1522" s="2">
        <v>772608</v>
      </c>
      <c r="AS1522" s="1" t="s">
        <v>3018</v>
      </c>
      <c r="AT1522" s="1">
        <v>44111</v>
      </c>
      <c r="AU1522" s="1">
        <v>0</v>
      </c>
      <c r="AV1522" s="1">
        <v>0</v>
      </c>
      <c r="AW1522" s="1">
        <v>0</v>
      </c>
      <c r="AX1522" s="1" t="s">
        <v>1454</v>
      </c>
      <c r="AY1522" s="1">
        <v>890303093000</v>
      </c>
      <c r="AZ1522" s="1">
        <v>0</v>
      </c>
      <c r="BA1522" s="1">
        <v>0</v>
      </c>
    </row>
    <row r="1523" spans="1:53" x14ac:dyDescent="0.25">
      <c r="A1523" s="309">
        <f t="shared" si="23"/>
        <v>0</v>
      </c>
      <c r="B1523" s="1" t="s">
        <v>2639</v>
      </c>
      <c r="C1523" s="1">
        <v>1144157341</v>
      </c>
      <c r="D1523" s="1">
        <v>144105</v>
      </c>
      <c r="E1523" s="1">
        <v>4</v>
      </c>
      <c r="F1523" s="1">
        <v>1.1441573411246799E+18</v>
      </c>
      <c r="G1523" s="304">
        <v>44428</v>
      </c>
      <c r="H1523" s="304">
        <v>44620</v>
      </c>
      <c r="I1523" s="1">
        <v>0</v>
      </c>
      <c r="J1523" s="1">
        <v>1</v>
      </c>
      <c r="K1523" s="1">
        <v>2</v>
      </c>
      <c r="L1523" s="1">
        <v>30</v>
      </c>
      <c r="M1523" s="1">
        <v>2</v>
      </c>
      <c r="N1523" s="305">
        <v>19.2</v>
      </c>
      <c r="O1523" s="305">
        <v>20983</v>
      </c>
      <c r="P1523" s="2">
        <v>300000</v>
      </c>
      <c r="Q1523" s="2">
        <v>52927</v>
      </c>
      <c r="R1523" s="2">
        <v>203254</v>
      </c>
      <c r="S1523" s="1">
        <v>0</v>
      </c>
      <c r="T1523" s="1">
        <v>0</v>
      </c>
      <c r="U1523" s="1">
        <v>0</v>
      </c>
      <c r="W1523" s="1">
        <v>0</v>
      </c>
      <c r="X1523" s="1">
        <v>0</v>
      </c>
      <c r="Y1523" s="1">
        <v>0</v>
      </c>
      <c r="AB1523" s="304">
        <v>44499</v>
      </c>
      <c r="AC1523" s="1">
        <v>1</v>
      </c>
      <c r="AD1523" s="1" t="s">
        <v>3016</v>
      </c>
      <c r="AE1523" s="1">
        <v>1</v>
      </c>
      <c r="AF1523" s="1">
        <v>30</v>
      </c>
      <c r="AG1523" s="1">
        <v>0</v>
      </c>
      <c r="AH1523" s="1" t="s">
        <v>1454</v>
      </c>
      <c r="AI1523" s="1" t="s">
        <v>1454</v>
      </c>
      <c r="AJ1523" s="1" t="s">
        <v>1454</v>
      </c>
      <c r="AK1523" s="1" t="s">
        <v>1454</v>
      </c>
      <c r="AL1523" s="1" t="s">
        <v>1454</v>
      </c>
      <c r="AM1523" s="1" t="s">
        <v>1454</v>
      </c>
      <c r="AN1523" s="1">
        <v>1</v>
      </c>
      <c r="AO1523" s="1">
        <v>1</v>
      </c>
      <c r="AP1523" s="1" t="s">
        <v>3086</v>
      </c>
      <c r="AQ1523" s="1" t="s">
        <v>1454</v>
      </c>
      <c r="AR1523" s="2">
        <v>1400676</v>
      </c>
      <c r="AS1523" s="1" t="s">
        <v>3018</v>
      </c>
      <c r="AT1523" s="1">
        <v>44428</v>
      </c>
      <c r="AU1523" s="1">
        <v>0</v>
      </c>
      <c r="AV1523" s="1">
        <v>0</v>
      </c>
      <c r="AW1523" s="1">
        <v>0</v>
      </c>
      <c r="AX1523" s="1" t="s">
        <v>1454</v>
      </c>
      <c r="AY1523" s="1">
        <v>0</v>
      </c>
      <c r="AZ1523" s="1" t="s">
        <v>3087</v>
      </c>
      <c r="BA1523" s="1">
        <v>0</v>
      </c>
    </row>
    <row r="1524" spans="1:53" x14ac:dyDescent="0.25">
      <c r="A1524" s="309">
        <f t="shared" si="23"/>
        <v>1507429</v>
      </c>
      <c r="B1524" s="1" t="s">
        <v>2639</v>
      </c>
      <c r="C1524" s="1">
        <v>16696616</v>
      </c>
      <c r="D1524" s="1">
        <v>144105</v>
      </c>
      <c r="E1524" s="1">
        <v>4</v>
      </c>
      <c r="F1524" s="1">
        <v>1.66966161203884E+16</v>
      </c>
      <c r="G1524" s="304">
        <v>44088</v>
      </c>
      <c r="H1524" s="304">
        <v>45899</v>
      </c>
      <c r="I1524" s="1">
        <v>0</v>
      </c>
      <c r="J1524" s="1">
        <v>1</v>
      </c>
      <c r="K1524" s="1">
        <v>14</v>
      </c>
      <c r="L1524" s="1">
        <v>30</v>
      </c>
      <c r="M1524" s="1">
        <v>2</v>
      </c>
      <c r="N1524" s="305">
        <v>18</v>
      </c>
      <c r="O1524" s="305">
        <v>19562</v>
      </c>
      <c r="P1524" s="2">
        <v>3000000</v>
      </c>
      <c r="Q1524" s="2">
        <v>77163</v>
      </c>
      <c r="R1524" s="2">
        <v>2524669</v>
      </c>
      <c r="S1524" s="1">
        <v>0</v>
      </c>
      <c r="T1524" s="1">
        <v>0</v>
      </c>
      <c r="U1524" s="1">
        <v>0</v>
      </c>
      <c r="W1524" s="1">
        <v>0</v>
      </c>
      <c r="X1524" s="1">
        <v>0</v>
      </c>
      <c r="Y1524" s="1">
        <v>0</v>
      </c>
      <c r="AB1524" s="304">
        <v>44499</v>
      </c>
      <c r="AC1524" s="1">
        <v>1</v>
      </c>
      <c r="AD1524" s="1" t="s">
        <v>3016</v>
      </c>
      <c r="AE1524" s="1">
        <v>1</v>
      </c>
      <c r="AF1524" s="1">
        <v>30</v>
      </c>
      <c r="AG1524" s="1">
        <v>0</v>
      </c>
      <c r="AH1524" s="1" t="s">
        <v>1454</v>
      </c>
      <c r="AI1524" s="1" t="s">
        <v>1454</v>
      </c>
      <c r="AJ1524" s="1" t="s">
        <v>1454</v>
      </c>
      <c r="AK1524" s="1" t="s">
        <v>1454</v>
      </c>
      <c r="AL1524" s="1" t="s">
        <v>1454</v>
      </c>
      <c r="AM1524" s="1" t="s">
        <v>1454</v>
      </c>
      <c r="AN1524" s="1">
        <v>1</v>
      </c>
      <c r="AO1524" s="1">
        <v>1</v>
      </c>
      <c r="AP1524" s="1" t="s">
        <v>3086</v>
      </c>
      <c r="AQ1524" s="1" t="s">
        <v>1454</v>
      </c>
      <c r="AR1524" s="2">
        <v>1017240</v>
      </c>
      <c r="AS1524" s="1" t="s">
        <v>3021</v>
      </c>
      <c r="AT1524" s="1">
        <v>44088</v>
      </c>
      <c r="AU1524" s="1">
        <v>0</v>
      </c>
      <c r="AV1524" s="1">
        <v>0</v>
      </c>
      <c r="AW1524" s="1">
        <v>0</v>
      </c>
      <c r="AX1524" s="1" t="s">
        <v>1454</v>
      </c>
      <c r="AY1524" s="1">
        <v>900891513</v>
      </c>
      <c r="AZ1524" s="1" t="s">
        <v>3032</v>
      </c>
      <c r="BA1524" s="1">
        <v>0</v>
      </c>
    </row>
    <row r="1525" spans="1:53" x14ac:dyDescent="0.25">
      <c r="A1525" s="309">
        <f t="shared" si="23"/>
        <v>740085</v>
      </c>
      <c r="B1525" s="1" t="s">
        <v>2639</v>
      </c>
      <c r="C1525" s="1">
        <v>1111810438</v>
      </c>
      <c r="D1525" s="1">
        <v>144105</v>
      </c>
      <c r="E1525" s="1">
        <v>4</v>
      </c>
      <c r="F1525" s="1">
        <v>1.1118104381154801E+18</v>
      </c>
      <c r="G1525" s="304">
        <v>44498</v>
      </c>
      <c r="H1525" s="304">
        <v>45046</v>
      </c>
      <c r="I1525" s="1">
        <v>0</v>
      </c>
      <c r="J1525" s="1">
        <v>1</v>
      </c>
      <c r="K1525" s="1">
        <v>0</v>
      </c>
      <c r="L1525" s="1">
        <v>30</v>
      </c>
      <c r="M1525" s="1">
        <v>2</v>
      </c>
      <c r="N1525" s="1">
        <v>9</v>
      </c>
      <c r="O1525" s="1">
        <v>9381</v>
      </c>
      <c r="P1525" s="2">
        <v>1590000</v>
      </c>
      <c r="Q1525" s="2">
        <v>94970</v>
      </c>
      <c r="R1525" s="2">
        <v>1590000</v>
      </c>
      <c r="S1525" s="1">
        <v>0</v>
      </c>
      <c r="T1525" s="1">
        <v>0</v>
      </c>
      <c r="U1525" s="1">
        <v>0</v>
      </c>
      <c r="W1525" s="1">
        <v>0</v>
      </c>
      <c r="X1525" s="1">
        <v>0</v>
      </c>
      <c r="Y1525" s="1">
        <v>0</v>
      </c>
      <c r="AB1525" s="304">
        <v>44498</v>
      </c>
      <c r="AC1525" s="1">
        <v>1</v>
      </c>
      <c r="AD1525" s="1" t="s">
        <v>3016</v>
      </c>
      <c r="AE1525" s="1">
        <v>1</v>
      </c>
      <c r="AF1525" s="1">
        <v>30</v>
      </c>
      <c r="AG1525" s="1">
        <v>0</v>
      </c>
      <c r="AH1525" s="1" t="s">
        <v>1454</v>
      </c>
      <c r="AI1525" s="1" t="s">
        <v>1454</v>
      </c>
      <c r="AJ1525" s="1" t="s">
        <v>1454</v>
      </c>
      <c r="AK1525" s="1" t="s">
        <v>1454</v>
      </c>
      <c r="AL1525" s="1" t="s">
        <v>1454</v>
      </c>
      <c r="AM1525" s="1" t="s">
        <v>1454</v>
      </c>
      <c r="AN1525" s="1">
        <v>1</v>
      </c>
      <c r="AO1525" s="1">
        <v>1</v>
      </c>
      <c r="AP1525" s="1" t="s">
        <v>3086</v>
      </c>
      <c r="AQ1525" s="1" t="s">
        <v>1454</v>
      </c>
      <c r="AR1525" s="2">
        <v>849915</v>
      </c>
      <c r="AS1525" s="1" t="s">
        <v>3020</v>
      </c>
      <c r="AT1525" s="1">
        <v>44498</v>
      </c>
      <c r="AU1525" s="1">
        <v>0</v>
      </c>
      <c r="AV1525" s="1">
        <v>0</v>
      </c>
      <c r="AW1525" s="1">
        <v>0</v>
      </c>
      <c r="AX1525" s="1" t="s">
        <v>1454</v>
      </c>
      <c r="AY1525" s="1">
        <v>0</v>
      </c>
      <c r="AZ1525" s="1" t="s">
        <v>3087</v>
      </c>
      <c r="BA1525" s="1">
        <v>0</v>
      </c>
    </row>
    <row r="1526" spans="1:53" x14ac:dyDescent="0.25">
      <c r="A1526" s="309">
        <f t="shared" si="23"/>
        <v>3128280</v>
      </c>
      <c r="B1526" s="1" t="s">
        <v>2639</v>
      </c>
      <c r="C1526" s="1">
        <v>1143989636</v>
      </c>
      <c r="D1526" s="1">
        <v>144105</v>
      </c>
      <c r="E1526" s="1">
        <v>4</v>
      </c>
      <c r="F1526" s="1">
        <v>1.14398963621038E+18</v>
      </c>
      <c r="G1526" s="304">
        <v>44489</v>
      </c>
      <c r="H1526" s="304">
        <v>45960</v>
      </c>
      <c r="I1526" s="1">
        <v>0</v>
      </c>
      <c r="J1526" s="1">
        <v>1</v>
      </c>
      <c r="K1526" s="1">
        <v>0</v>
      </c>
      <c r="L1526" s="1">
        <v>30</v>
      </c>
      <c r="M1526" s="1">
        <v>2</v>
      </c>
      <c r="N1526" s="1">
        <v>15.6</v>
      </c>
      <c r="O1526" s="1">
        <v>16765</v>
      </c>
      <c r="P1526" s="2">
        <v>3300000</v>
      </c>
      <c r="Q1526" s="2">
        <v>97975</v>
      </c>
      <c r="R1526" s="2">
        <v>3300000</v>
      </c>
      <c r="S1526" s="1">
        <v>0</v>
      </c>
      <c r="T1526" s="1">
        <v>0</v>
      </c>
      <c r="U1526" s="1">
        <v>0</v>
      </c>
      <c r="W1526" s="1">
        <v>0</v>
      </c>
      <c r="X1526" s="1">
        <v>0</v>
      </c>
      <c r="Y1526" s="1">
        <v>0</v>
      </c>
      <c r="AB1526" s="304">
        <v>44489</v>
      </c>
      <c r="AC1526" s="1">
        <v>1</v>
      </c>
      <c r="AD1526" s="1" t="s">
        <v>3016</v>
      </c>
      <c r="AE1526" s="1">
        <v>1</v>
      </c>
      <c r="AF1526" s="1">
        <v>30</v>
      </c>
      <c r="AG1526" s="1">
        <v>0</v>
      </c>
      <c r="AH1526" s="1" t="s">
        <v>1454</v>
      </c>
      <c r="AI1526" s="1" t="s">
        <v>1454</v>
      </c>
      <c r="AJ1526" s="1" t="s">
        <v>1454</v>
      </c>
      <c r="AK1526" s="1" t="s">
        <v>1454</v>
      </c>
      <c r="AL1526" s="1" t="s">
        <v>1454</v>
      </c>
      <c r="AM1526" s="1" t="s">
        <v>1454</v>
      </c>
      <c r="AN1526" s="1">
        <v>1</v>
      </c>
      <c r="AO1526" s="1">
        <v>1</v>
      </c>
      <c r="AP1526" s="1" t="s">
        <v>3086</v>
      </c>
      <c r="AQ1526" s="1" t="s">
        <v>1454</v>
      </c>
      <c r="AR1526" s="2">
        <v>171720</v>
      </c>
      <c r="AS1526" s="1" t="s">
        <v>3023</v>
      </c>
      <c r="AT1526" s="1">
        <v>44489</v>
      </c>
      <c r="AU1526" s="1">
        <v>0</v>
      </c>
      <c r="AV1526" s="1">
        <v>0</v>
      </c>
      <c r="AW1526" s="1">
        <v>0</v>
      </c>
      <c r="AX1526" s="1" t="s">
        <v>1454</v>
      </c>
      <c r="AY1526" s="1">
        <v>890303093000</v>
      </c>
      <c r="AZ1526" s="1">
        <v>0</v>
      </c>
      <c r="BA1526" s="1">
        <v>0</v>
      </c>
    </row>
    <row r="1527" spans="1:53" x14ac:dyDescent="0.25">
      <c r="A1527" s="309">
        <f t="shared" si="23"/>
        <v>5828280</v>
      </c>
      <c r="B1527" s="1" t="s">
        <v>2639</v>
      </c>
      <c r="C1527" s="1">
        <v>1144164528</v>
      </c>
      <c r="D1527" s="1">
        <v>144105</v>
      </c>
      <c r="E1527" s="1">
        <v>4</v>
      </c>
      <c r="F1527" s="1">
        <v>1.14416452812038E+18</v>
      </c>
      <c r="G1527" s="304">
        <v>44484</v>
      </c>
      <c r="H1527" s="304">
        <v>46690</v>
      </c>
      <c r="I1527" s="1">
        <v>0</v>
      </c>
      <c r="J1527" s="1">
        <v>1</v>
      </c>
      <c r="K1527" s="1">
        <v>0</v>
      </c>
      <c r="L1527" s="1">
        <v>30</v>
      </c>
      <c r="M1527" s="1">
        <v>2</v>
      </c>
      <c r="N1527" s="1">
        <v>15.6</v>
      </c>
      <c r="O1527" s="1">
        <v>16765</v>
      </c>
      <c r="P1527" s="2">
        <v>6000000</v>
      </c>
      <c r="Q1527" s="2">
        <v>130813</v>
      </c>
      <c r="R1527" s="2">
        <v>6000000</v>
      </c>
      <c r="S1527" s="1">
        <v>0</v>
      </c>
      <c r="T1527" s="1">
        <v>0</v>
      </c>
      <c r="U1527" s="1">
        <v>0</v>
      </c>
      <c r="W1527" s="1">
        <v>0</v>
      </c>
      <c r="X1527" s="1">
        <v>0</v>
      </c>
      <c r="Y1527" s="1">
        <v>0</v>
      </c>
      <c r="AB1527" s="304">
        <v>44484</v>
      </c>
      <c r="AC1527" s="1">
        <v>1</v>
      </c>
      <c r="AD1527" s="1" t="s">
        <v>3016</v>
      </c>
      <c r="AE1527" s="1">
        <v>1</v>
      </c>
      <c r="AF1527" s="1">
        <v>30</v>
      </c>
      <c r="AG1527" s="1">
        <v>0</v>
      </c>
      <c r="AH1527" s="1" t="s">
        <v>1454</v>
      </c>
      <c r="AI1527" s="1" t="s">
        <v>1454</v>
      </c>
      <c r="AJ1527" s="1" t="s">
        <v>1454</v>
      </c>
      <c r="AK1527" s="1" t="s">
        <v>1454</v>
      </c>
      <c r="AL1527" s="1" t="s">
        <v>1454</v>
      </c>
      <c r="AM1527" s="1" t="s">
        <v>1454</v>
      </c>
      <c r="AN1527" s="1">
        <v>1</v>
      </c>
      <c r="AO1527" s="1">
        <v>1</v>
      </c>
      <c r="AP1527" s="1" t="s">
        <v>3086</v>
      </c>
      <c r="AQ1527" s="1" t="s">
        <v>1454</v>
      </c>
      <c r="AR1527" s="2">
        <v>171720</v>
      </c>
      <c r="AS1527" s="1" t="s">
        <v>3021</v>
      </c>
      <c r="AT1527" s="1">
        <v>44484</v>
      </c>
      <c r="AU1527" s="1">
        <v>0</v>
      </c>
      <c r="AV1527" s="1">
        <v>0</v>
      </c>
      <c r="AW1527" s="1">
        <v>0</v>
      </c>
      <c r="AX1527" s="1" t="s">
        <v>1454</v>
      </c>
      <c r="AY1527" s="1">
        <v>0</v>
      </c>
      <c r="AZ1527" s="1">
        <v>0</v>
      </c>
      <c r="BA1527" s="1">
        <v>0</v>
      </c>
    </row>
    <row r="1528" spans="1:53" x14ac:dyDescent="0.25">
      <c r="A1528" s="309">
        <f t="shared" si="23"/>
        <v>2390885</v>
      </c>
      <c r="B1528" s="1" t="s">
        <v>2639</v>
      </c>
      <c r="C1528" s="1">
        <v>1144093488</v>
      </c>
      <c r="D1528" s="1">
        <v>144205</v>
      </c>
      <c r="E1528" s="1">
        <v>4</v>
      </c>
      <c r="F1528" s="1">
        <v>1.14409348810498E+18</v>
      </c>
      <c r="G1528" s="304">
        <v>44498</v>
      </c>
      <c r="H1528" s="304">
        <v>45595</v>
      </c>
      <c r="I1528" s="1">
        <v>0</v>
      </c>
      <c r="J1528" s="1">
        <v>1</v>
      </c>
      <c r="K1528" s="1">
        <v>0</v>
      </c>
      <c r="L1528" s="1">
        <v>30</v>
      </c>
      <c r="M1528" s="1">
        <v>2</v>
      </c>
      <c r="N1528" s="305">
        <v>18</v>
      </c>
      <c r="O1528" s="305">
        <v>19562</v>
      </c>
      <c r="P1528" s="2">
        <v>2390885</v>
      </c>
      <c r="Q1528" s="2">
        <v>87158</v>
      </c>
      <c r="R1528" s="2">
        <v>2390885</v>
      </c>
      <c r="S1528" s="1">
        <v>0</v>
      </c>
      <c r="T1528" s="1">
        <v>0</v>
      </c>
      <c r="U1528" s="1">
        <v>0</v>
      </c>
      <c r="W1528" s="1">
        <v>0</v>
      </c>
      <c r="X1528" s="1">
        <v>0</v>
      </c>
      <c r="Y1528" s="1">
        <v>0</v>
      </c>
      <c r="AB1528" s="304">
        <v>44498</v>
      </c>
      <c r="AC1528" s="1">
        <v>1</v>
      </c>
      <c r="AD1528" s="1" t="s">
        <v>3016</v>
      </c>
      <c r="AE1528" s="1">
        <v>1</v>
      </c>
      <c r="AF1528" s="1">
        <v>30</v>
      </c>
      <c r="AG1528" s="1">
        <v>0</v>
      </c>
      <c r="AH1528" s="1" t="s">
        <v>1454</v>
      </c>
      <c r="AI1528" s="1" t="s">
        <v>1454</v>
      </c>
      <c r="AJ1528" s="1" t="s">
        <v>1454</v>
      </c>
      <c r="AK1528" s="1" t="s">
        <v>1454</v>
      </c>
      <c r="AL1528" s="1" t="s">
        <v>1454</v>
      </c>
      <c r="AM1528" s="1" t="s">
        <v>1454</v>
      </c>
      <c r="AN1528" s="1">
        <v>1</v>
      </c>
      <c r="AO1528" s="1">
        <v>1</v>
      </c>
      <c r="AP1528" s="1" t="s">
        <v>3086</v>
      </c>
      <c r="AQ1528" s="1" t="s">
        <v>1454</v>
      </c>
      <c r="AR1528" s="2">
        <v>0</v>
      </c>
      <c r="AS1528" s="1" t="s">
        <v>3017</v>
      </c>
      <c r="AT1528" s="1">
        <v>44508</v>
      </c>
      <c r="AU1528" s="1">
        <v>0</v>
      </c>
      <c r="AV1528" s="1">
        <v>0</v>
      </c>
      <c r="AW1528" s="1">
        <v>0</v>
      </c>
      <c r="AX1528" s="1" t="s">
        <v>1454</v>
      </c>
      <c r="AY1528" s="1">
        <v>1</v>
      </c>
      <c r="AZ1528" s="1" t="s">
        <v>3089</v>
      </c>
      <c r="BA1528" s="1">
        <v>0</v>
      </c>
    </row>
    <row r="1529" spans="1:53" x14ac:dyDescent="0.25">
      <c r="A1529" s="309">
        <f t="shared" si="23"/>
        <v>0</v>
      </c>
      <c r="B1529" s="1" t="s">
        <v>2639</v>
      </c>
      <c r="C1529" s="1">
        <v>10631001</v>
      </c>
      <c r="D1529" s="1">
        <v>144105</v>
      </c>
      <c r="E1529" s="1">
        <v>4</v>
      </c>
      <c r="F1529" s="1">
        <v>1.06310011246886E+16</v>
      </c>
      <c r="G1529" s="304">
        <v>44161</v>
      </c>
      <c r="H1529" s="304">
        <v>44895</v>
      </c>
      <c r="I1529" s="1">
        <v>0</v>
      </c>
      <c r="J1529" s="1">
        <v>1</v>
      </c>
      <c r="K1529" s="1">
        <v>11</v>
      </c>
      <c r="L1529" s="1">
        <v>30</v>
      </c>
      <c r="M1529" s="1">
        <v>2</v>
      </c>
      <c r="N1529" s="305">
        <v>21.6</v>
      </c>
      <c r="O1529" s="305">
        <v>23872</v>
      </c>
      <c r="P1529" s="2">
        <v>500000</v>
      </c>
      <c r="Q1529" s="2">
        <v>25988</v>
      </c>
      <c r="R1529" s="2">
        <v>297872</v>
      </c>
      <c r="S1529" s="1">
        <v>0</v>
      </c>
      <c r="T1529" s="1">
        <v>0</v>
      </c>
      <c r="U1529" s="1">
        <v>0</v>
      </c>
      <c r="W1529" s="1">
        <v>0</v>
      </c>
      <c r="X1529" s="1">
        <v>0</v>
      </c>
      <c r="Y1529" s="1">
        <v>0</v>
      </c>
      <c r="AB1529" s="304">
        <v>44498</v>
      </c>
      <c r="AC1529" s="1">
        <v>1</v>
      </c>
      <c r="AD1529" s="1" t="s">
        <v>3016</v>
      </c>
      <c r="AE1529" s="1">
        <v>1</v>
      </c>
      <c r="AF1529" s="1">
        <v>30</v>
      </c>
      <c r="AG1529" s="1">
        <v>0</v>
      </c>
      <c r="AH1529" s="1" t="s">
        <v>1454</v>
      </c>
      <c r="AI1529" s="1" t="s">
        <v>1454</v>
      </c>
      <c r="AJ1529" s="1" t="s">
        <v>1454</v>
      </c>
      <c r="AK1529" s="1" t="s">
        <v>1454</v>
      </c>
      <c r="AL1529" s="1" t="s">
        <v>1454</v>
      </c>
      <c r="AM1529" s="1" t="s">
        <v>1454</v>
      </c>
      <c r="AN1529" s="1">
        <v>1</v>
      </c>
      <c r="AO1529" s="1">
        <v>1</v>
      </c>
      <c r="AP1529" s="1" t="s">
        <v>3086</v>
      </c>
      <c r="AQ1529" s="1" t="s">
        <v>1454</v>
      </c>
      <c r="AR1529" s="2">
        <v>1878103</v>
      </c>
      <c r="AS1529" s="1" t="s">
        <v>3018</v>
      </c>
      <c r="AT1529" s="1">
        <v>44161</v>
      </c>
      <c r="AU1529" s="1">
        <v>0</v>
      </c>
      <c r="AV1529" s="1">
        <v>0</v>
      </c>
      <c r="AW1529" s="1">
        <v>0</v>
      </c>
      <c r="AX1529" s="1" t="s">
        <v>1454</v>
      </c>
      <c r="AY1529" s="1">
        <v>890303093000</v>
      </c>
      <c r="AZ1529" s="1">
        <v>0</v>
      </c>
      <c r="BA1529" s="1">
        <v>0</v>
      </c>
    </row>
    <row r="1530" spans="1:53" x14ac:dyDescent="0.25">
      <c r="A1530" s="309">
        <f t="shared" si="23"/>
        <v>9827847</v>
      </c>
      <c r="B1530" s="1" t="s">
        <v>2639</v>
      </c>
      <c r="C1530" s="1">
        <v>29233818</v>
      </c>
      <c r="D1530" s="1">
        <v>144105</v>
      </c>
      <c r="E1530" s="1">
        <v>4</v>
      </c>
      <c r="F1530" s="1">
        <v>2.92338181203889E+16</v>
      </c>
      <c r="G1530" s="304">
        <v>44258</v>
      </c>
      <c r="H1530" s="304">
        <v>46081</v>
      </c>
      <c r="I1530" s="1">
        <v>0</v>
      </c>
      <c r="J1530" s="1">
        <v>1</v>
      </c>
      <c r="K1530" s="1">
        <v>8</v>
      </c>
      <c r="L1530" s="1">
        <v>30</v>
      </c>
      <c r="M1530" s="1">
        <v>2</v>
      </c>
      <c r="N1530" s="305">
        <v>15.6</v>
      </c>
      <c r="O1530" s="305">
        <v>16765</v>
      </c>
      <c r="P1530" s="2">
        <v>13000000</v>
      </c>
      <c r="Q1530" s="2">
        <v>317518</v>
      </c>
      <c r="R1530" s="2">
        <v>11808698</v>
      </c>
      <c r="S1530" s="1">
        <v>0</v>
      </c>
      <c r="T1530" s="1">
        <v>0</v>
      </c>
      <c r="U1530" s="1">
        <v>0</v>
      </c>
      <c r="W1530" s="1">
        <v>0</v>
      </c>
      <c r="X1530" s="1">
        <v>0</v>
      </c>
      <c r="Y1530" s="1">
        <v>0</v>
      </c>
      <c r="AB1530" s="304">
        <v>44499</v>
      </c>
      <c r="AC1530" s="1">
        <v>1</v>
      </c>
      <c r="AD1530" s="1" t="s">
        <v>3016</v>
      </c>
      <c r="AE1530" s="1">
        <v>1</v>
      </c>
      <c r="AF1530" s="1">
        <v>30</v>
      </c>
      <c r="AG1530" s="1">
        <v>0</v>
      </c>
      <c r="AH1530" s="1" t="s">
        <v>1454</v>
      </c>
      <c r="AI1530" s="1" t="s">
        <v>1454</v>
      </c>
      <c r="AJ1530" s="1" t="s">
        <v>1454</v>
      </c>
      <c r="AK1530" s="1" t="s">
        <v>1454</v>
      </c>
      <c r="AL1530" s="1" t="s">
        <v>1454</v>
      </c>
      <c r="AM1530" s="1" t="s">
        <v>1454</v>
      </c>
      <c r="AN1530" s="1">
        <v>1</v>
      </c>
      <c r="AO1530" s="1">
        <v>1</v>
      </c>
      <c r="AP1530" s="1" t="s">
        <v>3086</v>
      </c>
      <c r="AQ1530" s="1" t="s">
        <v>1454</v>
      </c>
      <c r="AR1530" s="2">
        <v>1980851</v>
      </c>
      <c r="AS1530" s="1" t="s">
        <v>3021</v>
      </c>
      <c r="AT1530" s="1">
        <v>44258</v>
      </c>
      <c r="AU1530" s="1">
        <v>0</v>
      </c>
      <c r="AV1530" s="1">
        <v>0</v>
      </c>
      <c r="AW1530" s="1">
        <v>0</v>
      </c>
      <c r="AX1530" s="1" t="s">
        <v>1454</v>
      </c>
      <c r="AY1530" s="1">
        <v>0</v>
      </c>
      <c r="AZ1530" s="1" t="s">
        <v>3087</v>
      </c>
      <c r="BA1530" s="1">
        <v>0</v>
      </c>
    </row>
    <row r="1531" spans="1:53" x14ac:dyDescent="0.25">
      <c r="A1531" s="309">
        <f t="shared" si="23"/>
        <v>2145657</v>
      </c>
      <c r="B1531" s="1" t="s">
        <v>2639</v>
      </c>
      <c r="C1531" s="1">
        <v>29233818</v>
      </c>
      <c r="D1531" s="1">
        <v>144105</v>
      </c>
      <c r="E1531" s="1">
        <v>4</v>
      </c>
      <c r="F1531" s="1">
        <v>2.92338181246892E+16</v>
      </c>
      <c r="G1531" s="304">
        <v>44364</v>
      </c>
      <c r="H1531" s="304">
        <v>45107</v>
      </c>
      <c r="I1531" s="1">
        <v>0</v>
      </c>
      <c r="J1531" s="1">
        <v>1</v>
      </c>
      <c r="K1531" s="1">
        <v>4</v>
      </c>
      <c r="L1531" s="1">
        <v>30</v>
      </c>
      <c r="M1531" s="1">
        <v>2</v>
      </c>
      <c r="N1531" s="305">
        <v>19.2</v>
      </c>
      <c r="O1531" s="305">
        <v>20983</v>
      </c>
      <c r="P1531" s="2">
        <v>3000000</v>
      </c>
      <c r="Q1531" s="2">
        <v>152394</v>
      </c>
      <c r="R1531" s="2">
        <v>2578125</v>
      </c>
      <c r="S1531" s="1">
        <v>0</v>
      </c>
      <c r="T1531" s="1">
        <v>0</v>
      </c>
      <c r="U1531" s="1">
        <v>0</v>
      </c>
      <c r="W1531" s="1">
        <v>0</v>
      </c>
      <c r="X1531" s="1">
        <v>0</v>
      </c>
      <c r="Y1531" s="1">
        <v>0</v>
      </c>
      <c r="AB1531" s="304">
        <v>44499</v>
      </c>
      <c r="AC1531" s="1">
        <v>1</v>
      </c>
      <c r="AD1531" s="1" t="s">
        <v>3016</v>
      </c>
      <c r="AE1531" s="1">
        <v>1</v>
      </c>
      <c r="AF1531" s="1">
        <v>30</v>
      </c>
      <c r="AG1531" s="1">
        <v>0</v>
      </c>
      <c r="AH1531" s="1" t="s">
        <v>1454</v>
      </c>
      <c r="AI1531" s="1" t="s">
        <v>1454</v>
      </c>
      <c r="AJ1531" s="1" t="s">
        <v>1454</v>
      </c>
      <c r="AK1531" s="1" t="s">
        <v>1454</v>
      </c>
      <c r="AL1531" s="1" t="s">
        <v>1454</v>
      </c>
      <c r="AM1531" s="1" t="s">
        <v>1454</v>
      </c>
      <c r="AN1531" s="1">
        <v>1</v>
      </c>
      <c r="AO1531" s="1">
        <v>1</v>
      </c>
      <c r="AP1531" s="1" t="s">
        <v>3086</v>
      </c>
      <c r="AQ1531" s="1" t="s">
        <v>1454</v>
      </c>
      <c r="AR1531" s="2">
        <v>432468</v>
      </c>
      <c r="AS1531" s="1" t="s">
        <v>3018</v>
      </c>
      <c r="AT1531" s="1">
        <v>44364</v>
      </c>
      <c r="AU1531" s="1">
        <v>0</v>
      </c>
      <c r="AV1531" s="1">
        <v>0</v>
      </c>
      <c r="AW1531" s="1">
        <v>0</v>
      </c>
      <c r="AX1531" s="1" t="s">
        <v>1454</v>
      </c>
      <c r="AY1531" s="1">
        <v>0</v>
      </c>
      <c r="AZ1531" s="1" t="s">
        <v>3087</v>
      </c>
      <c r="BA1531" s="1">
        <v>0</v>
      </c>
    </row>
    <row r="1532" spans="1:53" x14ac:dyDescent="0.25">
      <c r="A1532" s="309">
        <f t="shared" si="23"/>
        <v>709867</v>
      </c>
      <c r="B1532" s="1" t="s">
        <v>2639</v>
      </c>
      <c r="C1532" s="1">
        <v>29581447</v>
      </c>
      <c r="D1532" s="1">
        <v>144105</v>
      </c>
      <c r="E1532" s="1">
        <v>4</v>
      </c>
      <c r="F1532" s="1">
        <v>2.95814471246895E+16</v>
      </c>
      <c r="G1532" s="304">
        <v>44473</v>
      </c>
      <c r="H1532" s="304">
        <v>45199</v>
      </c>
      <c r="I1532" s="1">
        <v>0</v>
      </c>
      <c r="J1532" s="1">
        <v>1</v>
      </c>
      <c r="K1532" s="1">
        <v>1</v>
      </c>
      <c r="L1532" s="1">
        <v>30</v>
      </c>
      <c r="M1532" s="1">
        <v>2</v>
      </c>
      <c r="N1532" s="305">
        <v>19.2</v>
      </c>
      <c r="O1532" s="305">
        <v>20983</v>
      </c>
      <c r="P1532" s="2">
        <v>1500000</v>
      </c>
      <c r="Q1532" s="2">
        <v>76197</v>
      </c>
      <c r="R1532" s="2">
        <v>1448553</v>
      </c>
      <c r="S1532" s="1">
        <v>0</v>
      </c>
      <c r="T1532" s="1">
        <v>0</v>
      </c>
      <c r="U1532" s="1">
        <v>0</v>
      </c>
      <c r="W1532" s="1">
        <v>0</v>
      </c>
      <c r="X1532" s="1">
        <v>0</v>
      </c>
      <c r="Y1532" s="1">
        <v>0</v>
      </c>
      <c r="AB1532" s="304">
        <v>44499</v>
      </c>
      <c r="AC1532" s="1">
        <v>1</v>
      </c>
      <c r="AD1532" s="1" t="s">
        <v>3016</v>
      </c>
      <c r="AE1532" s="1">
        <v>1</v>
      </c>
      <c r="AF1532" s="1">
        <v>30</v>
      </c>
      <c r="AG1532" s="1">
        <v>0</v>
      </c>
      <c r="AH1532" s="1" t="s">
        <v>1454</v>
      </c>
      <c r="AI1532" s="1" t="s">
        <v>1454</v>
      </c>
      <c r="AJ1532" s="1" t="s">
        <v>1454</v>
      </c>
      <c r="AK1532" s="1" t="s">
        <v>1454</v>
      </c>
      <c r="AL1532" s="1" t="s">
        <v>1454</v>
      </c>
      <c r="AM1532" s="1" t="s">
        <v>1454</v>
      </c>
      <c r="AN1532" s="1">
        <v>1</v>
      </c>
      <c r="AO1532" s="1">
        <v>1</v>
      </c>
      <c r="AP1532" s="1" t="s">
        <v>3086</v>
      </c>
      <c r="AQ1532" s="1" t="s">
        <v>1454</v>
      </c>
      <c r="AR1532" s="2">
        <v>738686</v>
      </c>
      <c r="AS1532" s="1" t="s">
        <v>3018</v>
      </c>
      <c r="AT1532" s="1">
        <v>44473</v>
      </c>
      <c r="AU1532" s="1">
        <v>0</v>
      </c>
      <c r="AV1532" s="1">
        <v>0</v>
      </c>
      <c r="AW1532" s="1">
        <v>0</v>
      </c>
      <c r="AX1532" s="1" t="s">
        <v>1454</v>
      </c>
      <c r="AY1532" s="1">
        <v>0</v>
      </c>
      <c r="AZ1532" s="1">
        <v>0</v>
      </c>
      <c r="BA1532" s="1">
        <v>0</v>
      </c>
    </row>
    <row r="1533" spans="1:53" x14ac:dyDescent="0.25">
      <c r="A1533" s="309">
        <f t="shared" si="23"/>
        <v>194076</v>
      </c>
      <c r="B1533" s="1" t="s">
        <v>2639</v>
      </c>
      <c r="C1533" s="1">
        <v>1143848358</v>
      </c>
      <c r="D1533" s="1">
        <v>144105</v>
      </c>
      <c r="E1533" s="1">
        <v>4</v>
      </c>
      <c r="F1533" s="1">
        <v>1.1438483581246799E+18</v>
      </c>
      <c r="G1533" s="304">
        <v>44273</v>
      </c>
      <c r="H1533" s="304">
        <v>44985</v>
      </c>
      <c r="I1533" s="1">
        <v>0</v>
      </c>
      <c r="J1533" s="1">
        <v>1</v>
      </c>
      <c r="K1533" s="1">
        <v>8</v>
      </c>
      <c r="L1533" s="1">
        <v>30</v>
      </c>
      <c r="M1533" s="1">
        <v>2</v>
      </c>
      <c r="N1533" s="305">
        <v>19.2</v>
      </c>
      <c r="O1533" s="305">
        <v>20983</v>
      </c>
      <c r="P1533" s="2">
        <v>1000000</v>
      </c>
      <c r="Q1533" s="2">
        <v>50798</v>
      </c>
      <c r="R1533" s="2">
        <v>709236</v>
      </c>
      <c r="S1533" s="1">
        <v>0</v>
      </c>
      <c r="T1533" s="1">
        <v>0</v>
      </c>
      <c r="U1533" s="1">
        <v>0</v>
      </c>
      <c r="W1533" s="1">
        <v>0</v>
      </c>
      <c r="X1533" s="1">
        <v>0</v>
      </c>
      <c r="Y1533" s="1">
        <v>0</v>
      </c>
      <c r="AB1533" s="304">
        <v>44499</v>
      </c>
      <c r="AC1533" s="1">
        <v>1</v>
      </c>
      <c r="AD1533" s="1" t="s">
        <v>3016</v>
      </c>
      <c r="AE1533" s="1">
        <v>1</v>
      </c>
      <c r="AF1533" s="1">
        <v>30</v>
      </c>
      <c r="AG1533" s="1">
        <v>0</v>
      </c>
      <c r="AH1533" s="1" t="s">
        <v>1454</v>
      </c>
      <c r="AI1533" s="1" t="s">
        <v>1454</v>
      </c>
      <c r="AJ1533" s="1" t="s">
        <v>1454</v>
      </c>
      <c r="AK1533" s="1" t="s">
        <v>1454</v>
      </c>
      <c r="AL1533" s="1" t="s">
        <v>1454</v>
      </c>
      <c r="AM1533" s="1" t="s">
        <v>1454</v>
      </c>
      <c r="AN1533" s="1">
        <v>1</v>
      </c>
      <c r="AO1533" s="1">
        <v>1</v>
      </c>
      <c r="AP1533" s="1" t="s">
        <v>3086</v>
      </c>
      <c r="AQ1533" s="1" t="s">
        <v>1454</v>
      </c>
      <c r="AR1533" s="2">
        <v>515160</v>
      </c>
      <c r="AS1533" s="1" t="s">
        <v>3018</v>
      </c>
      <c r="AT1533" s="1">
        <v>44273</v>
      </c>
      <c r="AU1533" s="1">
        <v>0</v>
      </c>
      <c r="AV1533" s="1">
        <v>0</v>
      </c>
      <c r="AW1533" s="1">
        <v>0</v>
      </c>
      <c r="AX1533" s="1" t="s">
        <v>1454</v>
      </c>
      <c r="AY1533" s="1">
        <v>900771349</v>
      </c>
      <c r="AZ1533" s="1" t="s">
        <v>3041</v>
      </c>
      <c r="BA1533" s="1">
        <v>0</v>
      </c>
    </row>
    <row r="1534" spans="1:53" x14ac:dyDescent="0.25">
      <c r="A1534" s="309">
        <f t="shared" si="23"/>
        <v>602025</v>
      </c>
      <c r="B1534" s="1" t="s">
        <v>2639</v>
      </c>
      <c r="C1534" s="1">
        <v>94489502</v>
      </c>
      <c r="D1534" s="1">
        <v>144105</v>
      </c>
      <c r="E1534" s="1">
        <v>4</v>
      </c>
      <c r="F1534" s="1">
        <v>9.44895021246892E+16</v>
      </c>
      <c r="G1534" s="304">
        <v>44369</v>
      </c>
      <c r="H1534" s="304">
        <v>45107</v>
      </c>
      <c r="I1534" s="1">
        <v>0</v>
      </c>
      <c r="J1534" s="1">
        <v>1</v>
      </c>
      <c r="K1534" s="1">
        <v>4</v>
      </c>
      <c r="L1534" s="1">
        <v>30</v>
      </c>
      <c r="M1534" s="1">
        <v>2</v>
      </c>
      <c r="N1534" s="305">
        <v>19.2</v>
      </c>
      <c r="O1534" s="305">
        <v>20983</v>
      </c>
      <c r="P1534" s="2">
        <v>1300000</v>
      </c>
      <c r="Q1534" s="2">
        <v>66038</v>
      </c>
      <c r="R1534" s="2">
        <v>1117185</v>
      </c>
      <c r="S1534" s="1">
        <v>0</v>
      </c>
      <c r="T1534" s="1">
        <v>0</v>
      </c>
      <c r="U1534" s="1">
        <v>0</v>
      </c>
      <c r="W1534" s="1">
        <v>0</v>
      </c>
      <c r="X1534" s="1">
        <v>0</v>
      </c>
      <c r="Y1534" s="1">
        <v>0</v>
      </c>
      <c r="AB1534" s="304">
        <v>44499</v>
      </c>
      <c r="AC1534" s="1">
        <v>1</v>
      </c>
      <c r="AD1534" s="1" t="s">
        <v>3016</v>
      </c>
      <c r="AE1534" s="1">
        <v>1</v>
      </c>
      <c r="AF1534" s="1">
        <v>30</v>
      </c>
      <c r="AG1534" s="1">
        <v>0</v>
      </c>
      <c r="AH1534" s="1" t="s">
        <v>1454</v>
      </c>
      <c r="AI1534" s="1" t="s">
        <v>1454</v>
      </c>
      <c r="AJ1534" s="1" t="s">
        <v>1454</v>
      </c>
      <c r="AK1534" s="1" t="s">
        <v>1454</v>
      </c>
      <c r="AL1534" s="1" t="s">
        <v>1454</v>
      </c>
      <c r="AM1534" s="1" t="s">
        <v>1454</v>
      </c>
      <c r="AN1534" s="1">
        <v>1</v>
      </c>
      <c r="AO1534" s="1">
        <v>1</v>
      </c>
      <c r="AP1534" s="1" t="s">
        <v>3086</v>
      </c>
      <c r="AQ1534" s="1" t="s">
        <v>1454</v>
      </c>
      <c r="AR1534" s="2">
        <v>515160</v>
      </c>
      <c r="AS1534" s="1" t="s">
        <v>3018</v>
      </c>
      <c r="AT1534" s="1">
        <v>44369</v>
      </c>
      <c r="AU1534" s="1">
        <v>0</v>
      </c>
      <c r="AV1534" s="1">
        <v>0</v>
      </c>
      <c r="AW1534" s="1">
        <v>0</v>
      </c>
      <c r="AX1534" s="1" t="s">
        <v>1454</v>
      </c>
      <c r="AY1534" s="1">
        <v>900771349</v>
      </c>
      <c r="AZ1534" s="1" t="s">
        <v>3041</v>
      </c>
      <c r="BA1534" s="1">
        <v>0</v>
      </c>
    </row>
    <row r="1535" spans="1:53" x14ac:dyDescent="0.25">
      <c r="A1535" s="309">
        <f t="shared" si="23"/>
        <v>700413</v>
      </c>
      <c r="B1535" s="1" t="s">
        <v>2639</v>
      </c>
      <c r="C1535" s="1">
        <v>1130592410</v>
      </c>
      <c r="D1535" s="1">
        <v>144105</v>
      </c>
      <c r="E1535" s="1">
        <v>4</v>
      </c>
      <c r="F1535" s="1">
        <v>1.1305924101246799E+18</v>
      </c>
      <c r="G1535" s="304">
        <v>44279</v>
      </c>
      <c r="H1535" s="304">
        <v>44650</v>
      </c>
      <c r="I1535" s="1">
        <v>0</v>
      </c>
      <c r="J1535" s="1">
        <v>1</v>
      </c>
      <c r="K1535" s="1">
        <v>7</v>
      </c>
      <c r="L1535" s="1">
        <v>30</v>
      </c>
      <c r="M1535" s="1">
        <v>2</v>
      </c>
      <c r="N1535" s="305">
        <v>19.2</v>
      </c>
      <c r="O1535" s="305">
        <v>20983</v>
      </c>
      <c r="P1535" s="2">
        <v>4095000</v>
      </c>
      <c r="Q1535" s="2">
        <v>378946</v>
      </c>
      <c r="R1535" s="2">
        <v>1804443</v>
      </c>
      <c r="S1535" s="1">
        <v>0</v>
      </c>
      <c r="T1535" s="1">
        <v>0</v>
      </c>
      <c r="U1535" s="1">
        <v>0</v>
      </c>
      <c r="W1535" s="1">
        <v>0</v>
      </c>
      <c r="X1535" s="1">
        <v>0</v>
      </c>
      <c r="Y1535" s="1">
        <v>0</v>
      </c>
      <c r="AB1535" s="304">
        <v>44499</v>
      </c>
      <c r="AC1535" s="1">
        <v>1</v>
      </c>
      <c r="AD1535" s="1" t="s">
        <v>3016</v>
      </c>
      <c r="AE1535" s="1">
        <v>1</v>
      </c>
      <c r="AF1535" s="1">
        <v>30</v>
      </c>
      <c r="AG1535" s="1">
        <v>0</v>
      </c>
      <c r="AH1535" s="1" t="s">
        <v>1454</v>
      </c>
      <c r="AI1535" s="1" t="s">
        <v>1454</v>
      </c>
      <c r="AJ1535" s="1" t="s">
        <v>1454</v>
      </c>
      <c r="AK1535" s="1" t="s">
        <v>1454</v>
      </c>
      <c r="AL1535" s="1" t="s">
        <v>1454</v>
      </c>
      <c r="AM1535" s="1" t="s">
        <v>1454</v>
      </c>
      <c r="AN1535" s="1">
        <v>1</v>
      </c>
      <c r="AO1535" s="1">
        <v>1</v>
      </c>
      <c r="AP1535" s="1" t="s">
        <v>3086</v>
      </c>
      <c r="AQ1535" s="1" t="s">
        <v>1454</v>
      </c>
      <c r="AR1535" s="2">
        <v>1104030</v>
      </c>
      <c r="AS1535" s="1" t="s">
        <v>3018</v>
      </c>
      <c r="AT1535" s="1">
        <v>44279</v>
      </c>
      <c r="AU1535" s="1">
        <v>0</v>
      </c>
      <c r="AV1535" s="1">
        <v>0</v>
      </c>
      <c r="AW1535" s="1">
        <v>0</v>
      </c>
      <c r="AX1535" s="1" t="s">
        <v>1454</v>
      </c>
      <c r="AY1535" s="1">
        <v>900771349</v>
      </c>
      <c r="AZ1535" s="1" t="s">
        <v>3041</v>
      </c>
      <c r="BA1535" s="1">
        <v>0</v>
      </c>
    </row>
    <row r="1536" spans="1:53" x14ac:dyDescent="0.25">
      <c r="A1536" s="309">
        <f t="shared" si="23"/>
        <v>1496318</v>
      </c>
      <c r="B1536" s="1" t="s">
        <v>3015</v>
      </c>
      <c r="C1536" s="1">
        <v>8351500</v>
      </c>
      <c r="D1536" s="1">
        <v>144105</v>
      </c>
      <c r="E1536" s="1">
        <v>4</v>
      </c>
      <c r="F1536" s="1">
        <v>8351500124689410</v>
      </c>
      <c r="G1536" s="304">
        <v>44426</v>
      </c>
      <c r="H1536" s="304">
        <v>45137</v>
      </c>
      <c r="I1536" s="1">
        <v>0</v>
      </c>
      <c r="J1536" s="1">
        <v>1</v>
      </c>
      <c r="K1536" s="1">
        <v>3</v>
      </c>
      <c r="L1536" s="1">
        <v>30</v>
      </c>
      <c r="M1536" s="1">
        <v>2</v>
      </c>
      <c r="N1536" s="305">
        <v>19.2</v>
      </c>
      <c r="O1536" s="305">
        <v>20983</v>
      </c>
      <c r="P1536" s="2">
        <v>2000000</v>
      </c>
      <c r="Q1536" s="2">
        <v>101596</v>
      </c>
      <c r="R1536" s="2">
        <v>1790798</v>
      </c>
      <c r="S1536" s="1">
        <v>0</v>
      </c>
      <c r="T1536" s="1">
        <v>0</v>
      </c>
      <c r="U1536" s="1">
        <v>0</v>
      </c>
      <c r="W1536" s="1">
        <v>0</v>
      </c>
      <c r="X1536" s="1">
        <v>0</v>
      </c>
      <c r="Y1536" s="1">
        <v>0</v>
      </c>
      <c r="AB1536" s="304">
        <v>44499</v>
      </c>
      <c r="AC1536" s="1">
        <v>1</v>
      </c>
      <c r="AD1536" s="1" t="s">
        <v>3016</v>
      </c>
      <c r="AE1536" s="1">
        <v>1</v>
      </c>
      <c r="AF1536" s="1">
        <v>30</v>
      </c>
      <c r="AG1536" s="1">
        <v>0</v>
      </c>
      <c r="AH1536" s="1" t="s">
        <v>1454</v>
      </c>
      <c r="AI1536" s="1" t="s">
        <v>1454</v>
      </c>
      <c r="AJ1536" s="1" t="s">
        <v>1454</v>
      </c>
      <c r="AK1536" s="1" t="s">
        <v>1454</v>
      </c>
      <c r="AL1536" s="1" t="s">
        <v>1454</v>
      </c>
      <c r="AM1536" s="1" t="s">
        <v>1454</v>
      </c>
      <c r="AN1536" s="1">
        <v>1</v>
      </c>
      <c r="AO1536" s="1">
        <v>1</v>
      </c>
      <c r="AP1536" s="1" t="s">
        <v>3086</v>
      </c>
      <c r="AQ1536" s="1" t="s">
        <v>1454</v>
      </c>
      <c r="AR1536" s="2">
        <v>294480</v>
      </c>
      <c r="AS1536" s="1" t="s">
        <v>3018</v>
      </c>
      <c r="AT1536" s="1">
        <v>44426</v>
      </c>
      <c r="AU1536" s="1">
        <v>0</v>
      </c>
      <c r="AV1536" s="1">
        <v>0</v>
      </c>
      <c r="AW1536" s="1">
        <v>0</v>
      </c>
      <c r="AX1536" s="1" t="s">
        <v>1454</v>
      </c>
      <c r="AY1536" s="1" t="s">
        <v>1454</v>
      </c>
      <c r="AZ1536" s="1">
        <v>0</v>
      </c>
      <c r="BA1536" s="1">
        <v>0</v>
      </c>
    </row>
    <row r="1537" spans="1:53" x14ac:dyDescent="0.25">
      <c r="A1537" s="309">
        <f t="shared" si="23"/>
        <v>92293</v>
      </c>
      <c r="B1537" s="1" t="s">
        <v>2639</v>
      </c>
      <c r="C1537" s="1">
        <v>94521232</v>
      </c>
      <c r="D1537" s="1">
        <v>144205</v>
      </c>
      <c r="E1537" s="1">
        <v>4</v>
      </c>
      <c r="F1537" s="1">
        <v>9.45212321049836E+16</v>
      </c>
      <c r="G1537" s="304">
        <v>43585</v>
      </c>
      <c r="H1537" s="304">
        <v>44925</v>
      </c>
      <c r="I1537" s="1">
        <v>0</v>
      </c>
      <c r="J1537" s="1">
        <v>1</v>
      </c>
      <c r="K1537" s="1">
        <v>43</v>
      </c>
      <c r="L1537" s="1">
        <v>30</v>
      </c>
      <c r="M1537" s="1">
        <v>2</v>
      </c>
      <c r="N1537" s="305">
        <v>11.76</v>
      </c>
      <c r="O1537" s="305">
        <v>12415</v>
      </c>
      <c r="P1537" s="2">
        <v>23419428</v>
      </c>
      <c r="Q1537" s="2">
        <v>661351</v>
      </c>
      <c r="R1537" s="2">
        <v>92293</v>
      </c>
      <c r="S1537" s="1">
        <v>0</v>
      </c>
      <c r="T1537" s="1">
        <v>0</v>
      </c>
      <c r="U1537" s="1">
        <v>0</v>
      </c>
      <c r="W1537" s="1">
        <v>0</v>
      </c>
      <c r="X1537" s="1">
        <v>0</v>
      </c>
      <c r="Y1537" s="1">
        <v>0</v>
      </c>
      <c r="AB1537" s="304">
        <v>44488</v>
      </c>
      <c r="AC1537" s="1">
        <v>1</v>
      </c>
      <c r="AD1537" s="1" t="s">
        <v>3016</v>
      </c>
      <c r="AE1537" s="1">
        <v>1</v>
      </c>
      <c r="AF1537" s="1">
        <v>30</v>
      </c>
      <c r="AG1537" s="1">
        <v>0</v>
      </c>
      <c r="AH1537" s="1" t="s">
        <v>1454</v>
      </c>
      <c r="AI1537" s="1" t="s">
        <v>1454</v>
      </c>
      <c r="AJ1537" s="1" t="s">
        <v>1454</v>
      </c>
      <c r="AK1537" s="1" t="s">
        <v>1454</v>
      </c>
      <c r="AL1537" s="1" t="s">
        <v>1454</v>
      </c>
      <c r="AM1537" s="1" t="s">
        <v>1454</v>
      </c>
      <c r="AN1537" s="1">
        <v>1</v>
      </c>
      <c r="AO1537" s="1">
        <v>1</v>
      </c>
      <c r="AP1537" s="1" t="s">
        <v>3086</v>
      </c>
      <c r="AQ1537" s="1" t="s">
        <v>1454</v>
      </c>
      <c r="AR1537" s="2">
        <v>0</v>
      </c>
      <c r="AS1537" s="1" t="s">
        <v>3017</v>
      </c>
      <c r="AT1537" s="1">
        <v>43593</v>
      </c>
      <c r="AU1537" s="1">
        <v>0</v>
      </c>
      <c r="AV1537" s="1">
        <v>0</v>
      </c>
      <c r="AW1537" s="1">
        <v>0</v>
      </c>
      <c r="AX1537" s="1" t="s">
        <v>1454</v>
      </c>
      <c r="AY1537" s="1">
        <v>1</v>
      </c>
      <c r="AZ1537" s="1" t="s">
        <v>3089</v>
      </c>
      <c r="BA1537" s="1">
        <v>0</v>
      </c>
    </row>
    <row r="1538" spans="1:53" x14ac:dyDescent="0.25">
      <c r="A1538" s="309">
        <f t="shared" ref="A1538:A1601" si="24">IF(+R1538&gt;AR1538,R1538-AR1538,0)</f>
        <v>836573</v>
      </c>
      <c r="B1538" s="1" t="s">
        <v>2639</v>
      </c>
      <c r="C1538" s="1">
        <v>10389439</v>
      </c>
      <c r="D1538" s="1">
        <v>144105</v>
      </c>
      <c r="E1538" s="1">
        <v>4</v>
      </c>
      <c r="F1538" s="1">
        <v>1.03894391246895E+16</v>
      </c>
      <c r="G1538" s="304">
        <v>44470</v>
      </c>
      <c r="H1538" s="304">
        <v>45015</v>
      </c>
      <c r="I1538" s="1">
        <v>0</v>
      </c>
      <c r="J1538" s="1">
        <v>1</v>
      </c>
      <c r="K1538" s="1">
        <v>1</v>
      </c>
      <c r="L1538" s="1">
        <v>30</v>
      </c>
      <c r="M1538" s="1">
        <v>2</v>
      </c>
      <c r="N1538" s="305">
        <v>19.2</v>
      </c>
      <c r="O1538" s="305">
        <v>20983</v>
      </c>
      <c r="P1538" s="2">
        <v>1360000</v>
      </c>
      <c r="Q1538" s="2">
        <v>87947</v>
      </c>
      <c r="R1538" s="2">
        <v>1294493</v>
      </c>
      <c r="S1538" s="1">
        <v>0</v>
      </c>
      <c r="T1538" s="1">
        <v>0</v>
      </c>
      <c r="U1538" s="1">
        <v>0</v>
      </c>
      <c r="W1538" s="1">
        <v>0</v>
      </c>
      <c r="X1538" s="1">
        <v>0</v>
      </c>
      <c r="Y1538" s="1">
        <v>0</v>
      </c>
      <c r="AB1538" s="304">
        <v>44499</v>
      </c>
      <c r="AC1538" s="1">
        <v>1</v>
      </c>
      <c r="AD1538" s="1" t="s">
        <v>3016</v>
      </c>
      <c r="AE1538" s="1">
        <v>1</v>
      </c>
      <c r="AF1538" s="1">
        <v>30</v>
      </c>
      <c r="AG1538" s="1">
        <v>0</v>
      </c>
      <c r="AH1538" s="1" t="s">
        <v>1454</v>
      </c>
      <c r="AI1538" s="1" t="s">
        <v>1454</v>
      </c>
      <c r="AJ1538" s="1" t="s">
        <v>1454</v>
      </c>
      <c r="AK1538" s="1" t="s">
        <v>1454</v>
      </c>
      <c r="AL1538" s="1" t="s">
        <v>1454</v>
      </c>
      <c r="AM1538" s="1" t="s">
        <v>1454</v>
      </c>
      <c r="AN1538" s="1">
        <v>1</v>
      </c>
      <c r="AO1538" s="1">
        <v>1</v>
      </c>
      <c r="AP1538" s="1" t="s">
        <v>3086</v>
      </c>
      <c r="AQ1538" s="1" t="s">
        <v>1454</v>
      </c>
      <c r="AR1538" s="2">
        <v>457920</v>
      </c>
      <c r="AS1538" s="1" t="s">
        <v>3018</v>
      </c>
      <c r="AT1538" s="1">
        <v>44470</v>
      </c>
      <c r="AU1538" s="1">
        <v>0</v>
      </c>
      <c r="AV1538" s="1">
        <v>0</v>
      </c>
      <c r="AW1538" s="1">
        <v>0</v>
      </c>
      <c r="AX1538" s="1" t="s">
        <v>1454</v>
      </c>
      <c r="AY1538" s="1">
        <v>900347805</v>
      </c>
      <c r="AZ1538" s="1" t="s">
        <v>3092</v>
      </c>
      <c r="BA1538" s="1">
        <v>0</v>
      </c>
    </row>
    <row r="1539" spans="1:53" x14ac:dyDescent="0.25">
      <c r="A1539" s="309">
        <f t="shared" si="24"/>
        <v>6899390</v>
      </c>
      <c r="B1539" s="1" t="s">
        <v>2639</v>
      </c>
      <c r="C1539" s="1">
        <v>29786182</v>
      </c>
      <c r="D1539" s="1">
        <v>144105</v>
      </c>
      <c r="E1539" s="1">
        <v>4</v>
      </c>
      <c r="F1539" s="1">
        <v>2.97861822103892E+16</v>
      </c>
      <c r="G1539" s="304">
        <v>44365</v>
      </c>
      <c r="H1539" s="304">
        <v>45838</v>
      </c>
      <c r="I1539" s="1">
        <v>0</v>
      </c>
      <c r="J1539" s="1">
        <v>1</v>
      </c>
      <c r="K1539" s="1">
        <v>5</v>
      </c>
      <c r="L1539" s="1">
        <v>30</v>
      </c>
      <c r="M1539" s="1">
        <v>2</v>
      </c>
      <c r="N1539" s="305">
        <v>15.6</v>
      </c>
      <c r="O1539" s="305">
        <v>16765</v>
      </c>
      <c r="P1539" s="2">
        <v>8000000</v>
      </c>
      <c r="Q1539" s="2">
        <v>237516</v>
      </c>
      <c r="R1539" s="2">
        <v>7414550</v>
      </c>
      <c r="S1539" s="1">
        <v>0</v>
      </c>
      <c r="T1539" s="1">
        <v>0</v>
      </c>
      <c r="U1539" s="1">
        <v>0</v>
      </c>
      <c r="W1539" s="1">
        <v>0</v>
      </c>
      <c r="X1539" s="1">
        <v>0</v>
      </c>
      <c r="Y1539" s="1">
        <v>0</v>
      </c>
      <c r="AB1539" s="304">
        <v>44498</v>
      </c>
      <c r="AC1539" s="1">
        <v>1</v>
      </c>
      <c r="AD1539" s="1" t="s">
        <v>3016</v>
      </c>
      <c r="AE1539" s="1">
        <v>1</v>
      </c>
      <c r="AF1539" s="1">
        <v>30</v>
      </c>
      <c r="AG1539" s="1">
        <v>0</v>
      </c>
      <c r="AH1539" s="1" t="s">
        <v>1454</v>
      </c>
      <c r="AI1539" s="1" t="s">
        <v>1454</v>
      </c>
      <c r="AJ1539" s="1" t="s">
        <v>1454</v>
      </c>
      <c r="AK1539" s="1" t="s">
        <v>1454</v>
      </c>
      <c r="AL1539" s="1" t="s">
        <v>1454</v>
      </c>
      <c r="AM1539" s="1" t="s">
        <v>1454</v>
      </c>
      <c r="AN1539" s="1">
        <v>1</v>
      </c>
      <c r="AO1539" s="1">
        <v>1</v>
      </c>
      <c r="AP1539" s="1" t="s">
        <v>3086</v>
      </c>
      <c r="AQ1539" s="1" t="s">
        <v>1454</v>
      </c>
      <c r="AR1539" s="2">
        <v>515160</v>
      </c>
      <c r="AS1539" s="1" t="s">
        <v>3023</v>
      </c>
      <c r="AT1539" s="1">
        <v>44365</v>
      </c>
      <c r="AU1539" s="1">
        <v>0</v>
      </c>
      <c r="AV1539" s="1">
        <v>0</v>
      </c>
      <c r="AW1539" s="1">
        <v>0</v>
      </c>
      <c r="AX1539" s="1" t="s">
        <v>1454</v>
      </c>
      <c r="AY1539" s="1">
        <v>890303093000</v>
      </c>
      <c r="AZ1539" s="1">
        <v>0</v>
      </c>
      <c r="BA1539" s="1">
        <v>0</v>
      </c>
    </row>
    <row r="1540" spans="1:53" x14ac:dyDescent="0.25">
      <c r="A1540" s="309">
        <f t="shared" si="24"/>
        <v>0</v>
      </c>
      <c r="B1540" s="1" t="s">
        <v>2639</v>
      </c>
      <c r="C1540" s="1">
        <v>31447113</v>
      </c>
      <c r="D1540" s="1">
        <v>144105</v>
      </c>
      <c r="E1540" s="1">
        <v>4</v>
      </c>
      <c r="F1540" s="1">
        <v>3.14471131246891E+16</v>
      </c>
      <c r="G1540" s="304">
        <v>44343</v>
      </c>
      <c r="H1540" s="304">
        <v>44530</v>
      </c>
      <c r="I1540" s="1">
        <v>0</v>
      </c>
      <c r="J1540" s="1">
        <v>1</v>
      </c>
      <c r="K1540" s="1">
        <v>5</v>
      </c>
      <c r="L1540" s="1">
        <v>30</v>
      </c>
      <c r="M1540" s="1">
        <v>2</v>
      </c>
      <c r="N1540" s="305">
        <v>19.2</v>
      </c>
      <c r="O1540" s="305">
        <v>20983</v>
      </c>
      <c r="P1540" s="2">
        <v>500000</v>
      </c>
      <c r="Q1540" s="2">
        <v>88211</v>
      </c>
      <c r="R1540" s="2">
        <v>86781</v>
      </c>
      <c r="S1540" s="1">
        <v>0</v>
      </c>
      <c r="T1540" s="1">
        <v>0</v>
      </c>
      <c r="U1540" s="1">
        <v>0</v>
      </c>
      <c r="W1540" s="1">
        <v>0</v>
      </c>
      <c r="X1540" s="1">
        <v>0</v>
      </c>
      <c r="Y1540" s="1">
        <v>0</v>
      </c>
      <c r="AB1540" s="304">
        <v>44499</v>
      </c>
      <c r="AC1540" s="1">
        <v>1</v>
      </c>
      <c r="AD1540" s="1" t="s">
        <v>3016</v>
      </c>
      <c r="AE1540" s="1">
        <v>1</v>
      </c>
      <c r="AF1540" s="1">
        <v>30</v>
      </c>
      <c r="AG1540" s="1">
        <v>0</v>
      </c>
      <c r="AH1540" s="1" t="s">
        <v>1454</v>
      </c>
      <c r="AI1540" s="1" t="s">
        <v>1454</v>
      </c>
      <c r="AJ1540" s="1" t="s">
        <v>1454</v>
      </c>
      <c r="AK1540" s="1" t="s">
        <v>1454</v>
      </c>
      <c r="AL1540" s="1" t="s">
        <v>1454</v>
      </c>
      <c r="AM1540" s="1" t="s">
        <v>1454</v>
      </c>
      <c r="AN1540" s="1">
        <v>1</v>
      </c>
      <c r="AO1540" s="1">
        <v>1</v>
      </c>
      <c r="AP1540" s="1" t="s">
        <v>3086</v>
      </c>
      <c r="AQ1540" s="1" t="s">
        <v>1454</v>
      </c>
      <c r="AR1540" s="2">
        <v>457920</v>
      </c>
      <c r="AS1540" s="1" t="s">
        <v>3018</v>
      </c>
      <c r="AT1540" s="1">
        <v>44343</v>
      </c>
      <c r="AU1540" s="1">
        <v>0</v>
      </c>
      <c r="AV1540" s="1">
        <v>0</v>
      </c>
      <c r="AW1540" s="1">
        <v>0</v>
      </c>
      <c r="AX1540" s="1" t="s">
        <v>1454</v>
      </c>
      <c r="AY1540" s="1">
        <v>0</v>
      </c>
      <c r="AZ1540" s="1" t="s">
        <v>3087</v>
      </c>
      <c r="BA1540" s="1">
        <v>0</v>
      </c>
    </row>
    <row r="1541" spans="1:53" x14ac:dyDescent="0.25">
      <c r="A1541" s="309">
        <f t="shared" si="24"/>
        <v>0</v>
      </c>
      <c r="B1541" s="1" t="s">
        <v>2639</v>
      </c>
      <c r="C1541" s="1">
        <v>1112469804</v>
      </c>
      <c r="D1541" s="1">
        <v>144105</v>
      </c>
      <c r="E1541" s="1">
        <v>4</v>
      </c>
      <c r="F1541" s="1">
        <v>1.1124698041246799E+18</v>
      </c>
      <c r="G1541" s="304">
        <v>44405</v>
      </c>
      <c r="H1541" s="304">
        <v>44591</v>
      </c>
      <c r="I1541" s="1">
        <v>0</v>
      </c>
      <c r="J1541" s="1">
        <v>1</v>
      </c>
      <c r="K1541" s="1">
        <v>3</v>
      </c>
      <c r="L1541" s="1">
        <v>30</v>
      </c>
      <c r="M1541" s="1">
        <v>2</v>
      </c>
      <c r="N1541" s="305">
        <v>19.2</v>
      </c>
      <c r="O1541" s="305">
        <v>20983</v>
      </c>
      <c r="P1541" s="2">
        <v>600000</v>
      </c>
      <c r="Q1541" s="2">
        <v>105854</v>
      </c>
      <c r="R1541" s="2">
        <v>306253</v>
      </c>
      <c r="S1541" s="1">
        <v>0</v>
      </c>
      <c r="T1541" s="1">
        <v>0</v>
      </c>
      <c r="U1541" s="1">
        <v>0</v>
      </c>
      <c r="W1541" s="1">
        <v>0</v>
      </c>
      <c r="X1541" s="1">
        <v>0</v>
      </c>
      <c r="Y1541" s="1">
        <v>0</v>
      </c>
      <c r="AB1541" s="304">
        <v>44499</v>
      </c>
      <c r="AC1541" s="1">
        <v>1</v>
      </c>
      <c r="AD1541" s="1" t="s">
        <v>3016</v>
      </c>
      <c r="AE1541" s="1">
        <v>1</v>
      </c>
      <c r="AF1541" s="1">
        <v>30</v>
      </c>
      <c r="AG1541" s="1">
        <v>0</v>
      </c>
      <c r="AH1541" s="1" t="s">
        <v>1454</v>
      </c>
      <c r="AI1541" s="1" t="s">
        <v>1454</v>
      </c>
      <c r="AJ1541" s="1" t="s">
        <v>1454</v>
      </c>
      <c r="AK1541" s="1" t="s">
        <v>1454</v>
      </c>
      <c r="AL1541" s="1" t="s">
        <v>1454</v>
      </c>
      <c r="AM1541" s="1" t="s">
        <v>1454</v>
      </c>
      <c r="AN1541" s="1">
        <v>1</v>
      </c>
      <c r="AO1541" s="1">
        <v>1</v>
      </c>
      <c r="AP1541" s="1" t="s">
        <v>3086</v>
      </c>
      <c r="AQ1541" s="1" t="s">
        <v>1454</v>
      </c>
      <c r="AR1541" s="2">
        <v>504000</v>
      </c>
      <c r="AS1541" s="1" t="s">
        <v>3018</v>
      </c>
      <c r="AT1541" s="1">
        <v>44405</v>
      </c>
      <c r="AU1541" s="1">
        <v>0</v>
      </c>
      <c r="AV1541" s="1">
        <v>0</v>
      </c>
      <c r="AW1541" s="1">
        <v>0</v>
      </c>
      <c r="AX1541" s="1" t="s">
        <v>1454</v>
      </c>
      <c r="AY1541" s="1">
        <v>900891513</v>
      </c>
      <c r="AZ1541" s="1" t="s">
        <v>3032</v>
      </c>
      <c r="BA1541" s="1">
        <v>0</v>
      </c>
    </row>
    <row r="1542" spans="1:53" x14ac:dyDescent="0.25">
      <c r="A1542" s="309">
        <f t="shared" si="24"/>
        <v>1344943</v>
      </c>
      <c r="B1542" s="1" t="s">
        <v>2639</v>
      </c>
      <c r="C1542" s="1">
        <v>1107511177</v>
      </c>
      <c r="D1542" s="1">
        <v>144105</v>
      </c>
      <c r="E1542" s="1">
        <v>4</v>
      </c>
      <c r="F1542" s="1">
        <v>1.1075111771246799E+18</v>
      </c>
      <c r="G1542" s="304">
        <v>44483</v>
      </c>
      <c r="H1542" s="304">
        <v>44864</v>
      </c>
      <c r="I1542" s="1">
        <v>0</v>
      </c>
      <c r="J1542" s="1">
        <v>1</v>
      </c>
      <c r="K1542" s="1">
        <v>0</v>
      </c>
      <c r="L1542" s="1">
        <v>30</v>
      </c>
      <c r="M1542" s="1">
        <v>2</v>
      </c>
      <c r="N1542" s="305">
        <v>19.2</v>
      </c>
      <c r="O1542" s="305">
        <v>20983</v>
      </c>
      <c r="P1542" s="2">
        <v>1500000</v>
      </c>
      <c r="Q1542" s="2">
        <v>138808</v>
      </c>
      <c r="R1542" s="2">
        <v>1500000</v>
      </c>
      <c r="S1542" s="1">
        <v>0</v>
      </c>
      <c r="T1542" s="1">
        <v>0</v>
      </c>
      <c r="U1542" s="1">
        <v>0</v>
      </c>
      <c r="W1542" s="1">
        <v>0</v>
      </c>
      <c r="X1542" s="1">
        <v>0</v>
      </c>
      <c r="Y1542" s="1">
        <v>0</v>
      </c>
      <c r="AB1542" s="304">
        <v>44483</v>
      </c>
      <c r="AC1542" s="1">
        <v>1</v>
      </c>
      <c r="AD1542" s="1" t="s">
        <v>3016</v>
      </c>
      <c r="AE1542" s="1">
        <v>1</v>
      </c>
      <c r="AF1542" s="1">
        <v>30</v>
      </c>
      <c r="AG1542" s="1">
        <v>0</v>
      </c>
      <c r="AH1542" s="1" t="s">
        <v>1454</v>
      </c>
      <c r="AI1542" s="1" t="s">
        <v>1454</v>
      </c>
      <c r="AJ1542" s="1" t="s">
        <v>1454</v>
      </c>
      <c r="AK1542" s="1" t="s">
        <v>1454</v>
      </c>
      <c r="AL1542" s="1" t="s">
        <v>1454</v>
      </c>
      <c r="AM1542" s="1" t="s">
        <v>1454</v>
      </c>
      <c r="AN1542" s="1">
        <v>1</v>
      </c>
      <c r="AO1542" s="1">
        <v>1</v>
      </c>
      <c r="AP1542" s="1" t="s">
        <v>3086</v>
      </c>
      <c r="AQ1542" s="1" t="s">
        <v>1454</v>
      </c>
      <c r="AR1542" s="2">
        <v>155057</v>
      </c>
      <c r="AS1542" s="1" t="s">
        <v>3018</v>
      </c>
      <c r="AT1542" s="1">
        <v>44483</v>
      </c>
      <c r="AU1542" s="1">
        <v>0</v>
      </c>
      <c r="AV1542" s="1">
        <v>0</v>
      </c>
      <c r="AW1542" s="1">
        <v>0</v>
      </c>
      <c r="AX1542" s="1" t="s">
        <v>1454</v>
      </c>
      <c r="AY1542" s="1">
        <v>0</v>
      </c>
      <c r="AZ1542" s="1" t="s">
        <v>3087</v>
      </c>
      <c r="BA1542" s="1">
        <v>0</v>
      </c>
    </row>
    <row r="1543" spans="1:53" x14ac:dyDescent="0.25">
      <c r="A1543" s="309">
        <f t="shared" si="24"/>
        <v>1634012</v>
      </c>
      <c r="B1543" s="1" t="s">
        <v>2639</v>
      </c>
      <c r="C1543" s="1">
        <v>1107511177</v>
      </c>
      <c r="D1543" s="1">
        <v>144105</v>
      </c>
      <c r="E1543" s="1">
        <v>4</v>
      </c>
      <c r="F1543" s="1">
        <v>1.10751117712038E+18</v>
      </c>
      <c r="G1543" s="304">
        <v>44383</v>
      </c>
      <c r="H1543" s="304">
        <v>45473</v>
      </c>
      <c r="I1543" s="1">
        <v>0</v>
      </c>
      <c r="J1543" s="1">
        <v>1</v>
      </c>
      <c r="K1543" s="1">
        <v>4</v>
      </c>
      <c r="L1543" s="1">
        <v>30</v>
      </c>
      <c r="M1543" s="1">
        <v>2</v>
      </c>
      <c r="N1543" s="305">
        <v>15.6</v>
      </c>
      <c r="O1543" s="305">
        <v>16765</v>
      </c>
      <c r="P1543" s="2">
        <v>2000000</v>
      </c>
      <c r="Q1543" s="2">
        <v>70512</v>
      </c>
      <c r="R1543" s="2">
        <v>1822395</v>
      </c>
      <c r="S1543" s="1">
        <v>0</v>
      </c>
      <c r="T1543" s="1">
        <v>0</v>
      </c>
      <c r="U1543" s="1">
        <v>0</v>
      </c>
      <c r="W1543" s="1">
        <v>0</v>
      </c>
      <c r="X1543" s="1">
        <v>0</v>
      </c>
      <c r="Y1543" s="1">
        <v>0</v>
      </c>
      <c r="AB1543" s="304">
        <v>44499</v>
      </c>
      <c r="AC1543" s="1">
        <v>1</v>
      </c>
      <c r="AD1543" s="1" t="s">
        <v>3016</v>
      </c>
      <c r="AE1543" s="1">
        <v>1</v>
      </c>
      <c r="AF1543" s="1">
        <v>30</v>
      </c>
      <c r="AG1543" s="1">
        <v>0</v>
      </c>
      <c r="AH1543" s="1" t="s">
        <v>1454</v>
      </c>
      <c r="AI1543" s="1" t="s">
        <v>1454</v>
      </c>
      <c r="AJ1543" s="1" t="s">
        <v>1454</v>
      </c>
      <c r="AK1543" s="1" t="s">
        <v>1454</v>
      </c>
      <c r="AL1543" s="1" t="s">
        <v>1454</v>
      </c>
      <c r="AM1543" s="1" t="s">
        <v>1454</v>
      </c>
      <c r="AN1543" s="1">
        <v>1</v>
      </c>
      <c r="AO1543" s="1">
        <v>1</v>
      </c>
      <c r="AP1543" s="1" t="s">
        <v>3086</v>
      </c>
      <c r="AQ1543" s="1" t="s">
        <v>1454</v>
      </c>
      <c r="AR1543" s="2">
        <v>188383</v>
      </c>
      <c r="AS1543" s="1" t="s">
        <v>3021</v>
      </c>
      <c r="AT1543" s="1">
        <v>44383</v>
      </c>
      <c r="AU1543" s="1">
        <v>0</v>
      </c>
      <c r="AV1543" s="1">
        <v>0</v>
      </c>
      <c r="AW1543" s="1">
        <v>0</v>
      </c>
      <c r="AX1543" s="1" t="s">
        <v>1454</v>
      </c>
      <c r="AY1543" s="1">
        <v>0</v>
      </c>
      <c r="AZ1543" s="1" t="s">
        <v>3087</v>
      </c>
      <c r="BA1543" s="1">
        <v>0</v>
      </c>
    </row>
    <row r="1544" spans="1:53" x14ac:dyDescent="0.25">
      <c r="A1544" s="309">
        <f t="shared" si="24"/>
        <v>2845961</v>
      </c>
      <c r="B1544" s="1" t="s">
        <v>2639</v>
      </c>
      <c r="C1544" s="1">
        <v>66999478</v>
      </c>
      <c r="D1544" s="1">
        <v>144105</v>
      </c>
      <c r="E1544" s="1">
        <v>4</v>
      </c>
      <c r="F1544" s="1">
        <v>6.69994781246892E+16</v>
      </c>
      <c r="G1544" s="304">
        <v>44383</v>
      </c>
      <c r="H1544" s="304">
        <v>45107</v>
      </c>
      <c r="I1544" s="1">
        <v>0</v>
      </c>
      <c r="J1544" s="1">
        <v>1</v>
      </c>
      <c r="K1544" s="1">
        <v>4</v>
      </c>
      <c r="L1544" s="1">
        <v>30</v>
      </c>
      <c r="M1544" s="1">
        <v>2</v>
      </c>
      <c r="N1544" s="305">
        <v>19.2</v>
      </c>
      <c r="O1544" s="305">
        <v>20983</v>
      </c>
      <c r="P1544" s="2">
        <v>3740000</v>
      </c>
      <c r="Q1544" s="2">
        <v>189985</v>
      </c>
      <c r="R1544" s="2">
        <v>3214061</v>
      </c>
      <c r="S1544" s="1">
        <v>0</v>
      </c>
      <c r="T1544" s="1">
        <v>0</v>
      </c>
      <c r="U1544" s="1">
        <v>0</v>
      </c>
      <c r="W1544" s="1">
        <v>0</v>
      </c>
      <c r="X1544" s="1">
        <v>0</v>
      </c>
      <c r="Y1544" s="1">
        <v>0</v>
      </c>
      <c r="AB1544" s="304">
        <v>44498</v>
      </c>
      <c r="AC1544" s="1">
        <v>1</v>
      </c>
      <c r="AD1544" s="1" t="s">
        <v>3016</v>
      </c>
      <c r="AE1544" s="1">
        <v>1</v>
      </c>
      <c r="AF1544" s="1">
        <v>30</v>
      </c>
      <c r="AG1544" s="1">
        <v>0</v>
      </c>
      <c r="AH1544" s="1" t="s">
        <v>1454</v>
      </c>
      <c r="AI1544" s="1" t="s">
        <v>1454</v>
      </c>
      <c r="AJ1544" s="1" t="s">
        <v>1454</v>
      </c>
      <c r="AK1544" s="1" t="s">
        <v>1454</v>
      </c>
      <c r="AL1544" s="1" t="s">
        <v>1454</v>
      </c>
      <c r="AM1544" s="1" t="s">
        <v>1454</v>
      </c>
      <c r="AN1544" s="1">
        <v>1</v>
      </c>
      <c r="AO1544" s="1">
        <v>1</v>
      </c>
      <c r="AP1544" s="1" t="s">
        <v>3086</v>
      </c>
      <c r="AQ1544" s="1" t="s">
        <v>1454</v>
      </c>
      <c r="AR1544" s="2">
        <v>368100</v>
      </c>
      <c r="AS1544" s="1" t="s">
        <v>3018</v>
      </c>
      <c r="AT1544" s="1">
        <v>44383</v>
      </c>
      <c r="AU1544" s="1">
        <v>0</v>
      </c>
      <c r="AV1544" s="1">
        <v>0</v>
      </c>
      <c r="AW1544" s="1">
        <v>0</v>
      </c>
      <c r="AX1544" s="1" t="s">
        <v>1454</v>
      </c>
      <c r="AY1544" s="1">
        <v>890303093000</v>
      </c>
      <c r="AZ1544" s="1">
        <v>0</v>
      </c>
      <c r="BA1544" s="1">
        <v>0</v>
      </c>
    </row>
    <row r="1545" spans="1:53" x14ac:dyDescent="0.25">
      <c r="A1545" s="309">
        <f t="shared" si="24"/>
        <v>5582092</v>
      </c>
      <c r="B1545" s="1" t="s">
        <v>2639</v>
      </c>
      <c r="C1545" s="1">
        <v>66969575</v>
      </c>
      <c r="D1545" s="1">
        <v>144105</v>
      </c>
      <c r="E1545" s="1">
        <v>4</v>
      </c>
      <c r="F1545" s="1">
        <v>6.69695751203892E+16</v>
      </c>
      <c r="G1545" s="304">
        <v>44391</v>
      </c>
      <c r="H1545" s="304">
        <v>46233</v>
      </c>
      <c r="I1545" s="1">
        <v>0</v>
      </c>
      <c r="J1545" s="1">
        <v>1</v>
      </c>
      <c r="K1545" s="1">
        <v>3</v>
      </c>
      <c r="L1545" s="1">
        <v>30</v>
      </c>
      <c r="M1545" s="1">
        <v>2</v>
      </c>
      <c r="N1545" s="305">
        <v>15.6</v>
      </c>
      <c r="O1545" s="305">
        <v>16765</v>
      </c>
      <c r="P1545" s="2">
        <v>7000000</v>
      </c>
      <c r="Q1545" s="2">
        <v>170971</v>
      </c>
      <c r="R1545" s="2">
        <v>6767476</v>
      </c>
      <c r="S1545" s="1">
        <v>0</v>
      </c>
      <c r="T1545" s="1">
        <v>0</v>
      </c>
      <c r="U1545" s="1">
        <v>0</v>
      </c>
      <c r="W1545" s="1">
        <v>0</v>
      </c>
      <c r="X1545" s="1">
        <v>0</v>
      </c>
      <c r="Y1545" s="1">
        <v>0</v>
      </c>
      <c r="AB1545" s="304">
        <v>44499</v>
      </c>
      <c r="AC1545" s="1">
        <v>1</v>
      </c>
      <c r="AD1545" s="1" t="s">
        <v>3016</v>
      </c>
      <c r="AE1545" s="1">
        <v>1</v>
      </c>
      <c r="AF1545" s="1">
        <v>30</v>
      </c>
      <c r="AG1545" s="1">
        <v>0</v>
      </c>
      <c r="AH1545" s="1" t="s">
        <v>1454</v>
      </c>
      <c r="AI1545" s="1" t="s">
        <v>1454</v>
      </c>
      <c r="AJ1545" s="1" t="s">
        <v>1454</v>
      </c>
      <c r="AK1545" s="1" t="s">
        <v>1454</v>
      </c>
      <c r="AL1545" s="1" t="s">
        <v>1454</v>
      </c>
      <c r="AM1545" s="1" t="s">
        <v>1454</v>
      </c>
      <c r="AN1545" s="1">
        <v>1</v>
      </c>
      <c r="AO1545" s="1">
        <v>1</v>
      </c>
      <c r="AP1545" s="1" t="s">
        <v>3086</v>
      </c>
      <c r="AQ1545" s="1" t="s">
        <v>1454</v>
      </c>
      <c r="AR1545" s="2">
        <v>1185384</v>
      </c>
      <c r="AS1545" s="1" t="s">
        <v>3021</v>
      </c>
      <c r="AT1545" s="1">
        <v>44391</v>
      </c>
      <c r="AU1545" s="1">
        <v>0</v>
      </c>
      <c r="AV1545" s="1">
        <v>0</v>
      </c>
      <c r="AW1545" s="1">
        <v>0</v>
      </c>
      <c r="AX1545" s="1" t="s">
        <v>1454</v>
      </c>
      <c r="AY1545" s="1">
        <v>900891513</v>
      </c>
      <c r="AZ1545" s="1" t="s">
        <v>3032</v>
      </c>
      <c r="BA1545" s="1">
        <v>0</v>
      </c>
    </row>
    <row r="1546" spans="1:53" x14ac:dyDescent="0.25">
      <c r="A1546" s="309">
        <f t="shared" si="24"/>
        <v>4069370</v>
      </c>
      <c r="B1546" s="1" t="s">
        <v>2639</v>
      </c>
      <c r="C1546" s="1">
        <v>1130671537</v>
      </c>
      <c r="D1546" s="1">
        <v>144105</v>
      </c>
      <c r="E1546" s="1">
        <v>4</v>
      </c>
      <c r="F1546" s="1">
        <v>1.13067153712038E+18</v>
      </c>
      <c r="G1546" s="304">
        <v>44396</v>
      </c>
      <c r="H1546" s="304">
        <v>46203</v>
      </c>
      <c r="I1546" s="1">
        <v>0</v>
      </c>
      <c r="J1546" s="1">
        <v>1</v>
      </c>
      <c r="K1546" s="1">
        <v>4</v>
      </c>
      <c r="L1546" s="1">
        <v>30</v>
      </c>
      <c r="M1546" s="1">
        <v>2</v>
      </c>
      <c r="N1546" s="305">
        <v>15.6</v>
      </c>
      <c r="O1546" s="305">
        <v>16765</v>
      </c>
      <c r="P1546" s="2">
        <v>5500000</v>
      </c>
      <c r="Q1546" s="2">
        <v>134334</v>
      </c>
      <c r="R1546" s="2">
        <v>5254754</v>
      </c>
      <c r="S1546" s="1">
        <v>0</v>
      </c>
      <c r="T1546" s="1">
        <v>0</v>
      </c>
      <c r="U1546" s="1">
        <v>0</v>
      </c>
      <c r="W1546" s="1">
        <v>0</v>
      </c>
      <c r="X1546" s="1">
        <v>0</v>
      </c>
      <c r="Y1546" s="1">
        <v>0</v>
      </c>
      <c r="AB1546" s="304">
        <v>44499</v>
      </c>
      <c r="AC1546" s="1">
        <v>1</v>
      </c>
      <c r="AD1546" s="1" t="s">
        <v>3016</v>
      </c>
      <c r="AE1546" s="1">
        <v>1</v>
      </c>
      <c r="AF1546" s="1">
        <v>30</v>
      </c>
      <c r="AG1546" s="1">
        <v>0</v>
      </c>
      <c r="AH1546" s="1" t="s">
        <v>1454</v>
      </c>
      <c r="AI1546" s="1" t="s">
        <v>1454</v>
      </c>
      <c r="AJ1546" s="1" t="s">
        <v>1454</v>
      </c>
      <c r="AK1546" s="1" t="s">
        <v>1454</v>
      </c>
      <c r="AL1546" s="1" t="s">
        <v>1454</v>
      </c>
      <c r="AM1546" s="1" t="s">
        <v>1454</v>
      </c>
      <c r="AN1546" s="1">
        <v>1</v>
      </c>
      <c r="AO1546" s="1">
        <v>1</v>
      </c>
      <c r="AP1546" s="1" t="s">
        <v>3086</v>
      </c>
      <c r="AQ1546" s="1" t="s">
        <v>1454</v>
      </c>
      <c r="AR1546" s="2">
        <v>1185384</v>
      </c>
      <c r="AS1546" s="1" t="s">
        <v>3021</v>
      </c>
      <c r="AT1546" s="1">
        <v>44396</v>
      </c>
      <c r="AU1546" s="1">
        <v>0</v>
      </c>
      <c r="AV1546" s="1">
        <v>0</v>
      </c>
      <c r="AW1546" s="1">
        <v>0</v>
      </c>
      <c r="AX1546" s="1" t="s">
        <v>1454</v>
      </c>
      <c r="AY1546" s="1">
        <v>900891513</v>
      </c>
      <c r="AZ1546" s="1" t="s">
        <v>3032</v>
      </c>
      <c r="BA1546" s="1">
        <v>0</v>
      </c>
    </row>
    <row r="1547" spans="1:53" x14ac:dyDescent="0.25">
      <c r="A1547" s="309">
        <f t="shared" si="24"/>
        <v>8097973</v>
      </c>
      <c r="B1547" s="1" t="s">
        <v>2639</v>
      </c>
      <c r="C1547" s="1">
        <v>29707675</v>
      </c>
      <c r="D1547" s="1">
        <v>144105</v>
      </c>
      <c r="E1547" s="1">
        <v>4</v>
      </c>
      <c r="F1547" s="1">
        <v>2.97076751203886E+16</v>
      </c>
      <c r="G1547" s="304">
        <v>44139</v>
      </c>
      <c r="H1547" s="304">
        <v>46325</v>
      </c>
      <c r="I1547" s="1">
        <v>0</v>
      </c>
      <c r="J1547" s="1">
        <v>1</v>
      </c>
      <c r="K1547" s="1">
        <v>13</v>
      </c>
      <c r="L1547" s="1">
        <v>30</v>
      </c>
      <c r="M1547" s="1">
        <v>2</v>
      </c>
      <c r="N1547" s="305">
        <v>18</v>
      </c>
      <c r="O1547" s="305">
        <v>19562</v>
      </c>
      <c r="P1547" s="2">
        <v>12000000</v>
      </c>
      <c r="Q1547" s="2">
        <v>277779</v>
      </c>
      <c r="R1547" s="2">
        <v>10689353</v>
      </c>
      <c r="S1547" s="1">
        <v>0</v>
      </c>
      <c r="T1547" s="1">
        <v>0</v>
      </c>
      <c r="U1547" s="1">
        <v>0</v>
      </c>
      <c r="W1547" s="1">
        <v>0</v>
      </c>
      <c r="X1547" s="1">
        <v>0</v>
      </c>
      <c r="Y1547" s="1">
        <v>0</v>
      </c>
      <c r="AB1547" s="304">
        <v>44499</v>
      </c>
      <c r="AC1547" s="1">
        <v>1</v>
      </c>
      <c r="AD1547" s="1" t="s">
        <v>3016</v>
      </c>
      <c r="AE1547" s="1">
        <v>1</v>
      </c>
      <c r="AF1547" s="1">
        <v>30</v>
      </c>
      <c r="AG1547" s="1">
        <v>0</v>
      </c>
      <c r="AH1547" s="1" t="s">
        <v>1454</v>
      </c>
      <c r="AI1547" s="1" t="s">
        <v>1454</v>
      </c>
      <c r="AJ1547" s="1" t="s">
        <v>1454</v>
      </c>
      <c r="AK1547" s="1" t="s">
        <v>1454</v>
      </c>
      <c r="AL1547" s="1" t="s">
        <v>1454</v>
      </c>
      <c r="AM1547" s="1" t="s">
        <v>1454</v>
      </c>
      <c r="AN1547" s="1">
        <v>1</v>
      </c>
      <c r="AO1547" s="1">
        <v>1</v>
      </c>
      <c r="AP1547" s="1" t="s">
        <v>3086</v>
      </c>
      <c r="AQ1547" s="1" t="s">
        <v>1454</v>
      </c>
      <c r="AR1547" s="2">
        <v>2591380</v>
      </c>
      <c r="AS1547" s="1" t="s">
        <v>3021</v>
      </c>
      <c r="AT1547" s="1">
        <v>44139</v>
      </c>
      <c r="AU1547" s="1">
        <v>0</v>
      </c>
      <c r="AV1547" s="1">
        <v>0</v>
      </c>
      <c r="AW1547" s="1">
        <v>0</v>
      </c>
      <c r="AX1547" s="1" t="s">
        <v>1454</v>
      </c>
      <c r="AY1547" s="1">
        <v>0</v>
      </c>
      <c r="AZ1547" s="1">
        <v>0</v>
      </c>
      <c r="BA1547" s="1">
        <v>0</v>
      </c>
    </row>
    <row r="1548" spans="1:53" x14ac:dyDescent="0.25">
      <c r="A1548" s="309">
        <f t="shared" si="24"/>
        <v>4614103</v>
      </c>
      <c r="B1548" s="1" t="s">
        <v>2639</v>
      </c>
      <c r="C1548" s="1">
        <v>1062278582</v>
      </c>
      <c r="D1548" s="1">
        <v>144215</v>
      </c>
      <c r="E1548" s="1">
        <v>4</v>
      </c>
      <c r="F1548" s="1">
        <v>1.06227858210498E+18</v>
      </c>
      <c r="G1548" s="304">
        <v>44074</v>
      </c>
      <c r="H1548" s="304">
        <v>46233</v>
      </c>
      <c r="I1548" s="1">
        <v>90</v>
      </c>
      <c r="J1548" s="1">
        <v>1</v>
      </c>
      <c r="K1548" s="1">
        <v>10</v>
      </c>
      <c r="L1548" s="1">
        <v>30</v>
      </c>
      <c r="M1548" s="1">
        <v>2</v>
      </c>
      <c r="N1548" s="305">
        <v>18</v>
      </c>
      <c r="O1548" s="305">
        <v>19562</v>
      </c>
      <c r="P1548" s="2">
        <v>5037395</v>
      </c>
      <c r="Q1548" s="2">
        <v>117506</v>
      </c>
      <c r="R1548" s="2">
        <v>4614103</v>
      </c>
      <c r="S1548" s="1">
        <v>200567</v>
      </c>
      <c r="T1548" s="1">
        <v>0</v>
      </c>
      <c r="U1548" s="1">
        <v>0</v>
      </c>
      <c r="W1548" s="1">
        <v>461410</v>
      </c>
      <c r="X1548" s="1">
        <v>200567</v>
      </c>
      <c r="Y1548" s="1">
        <v>67110</v>
      </c>
      <c r="AB1548" s="304">
        <v>44438</v>
      </c>
      <c r="AC1548" s="1">
        <v>1</v>
      </c>
      <c r="AD1548" s="1" t="s">
        <v>3016</v>
      </c>
      <c r="AE1548" s="1">
        <v>1</v>
      </c>
      <c r="AF1548" s="1">
        <v>30</v>
      </c>
      <c r="AG1548" s="1">
        <v>140111</v>
      </c>
      <c r="AH1548" s="1" t="s">
        <v>1454</v>
      </c>
      <c r="AI1548" s="1" t="s">
        <v>1454</v>
      </c>
      <c r="AJ1548" s="1" t="s">
        <v>1454</v>
      </c>
      <c r="AK1548" s="1" t="s">
        <v>1454</v>
      </c>
      <c r="AL1548" s="1" t="s">
        <v>1454</v>
      </c>
      <c r="AM1548" s="1" t="s">
        <v>1454</v>
      </c>
      <c r="AN1548" s="1">
        <v>1</v>
      </c>
      <c r="AO1548" s="1">
        <v>1</v>
      </c>
      <c r="AP1548" s="1" t="s">
        <v>3086</v>
      </c>
      <c r="AQ1548" s="1" t="s">
        <v>1454</v>
      </c>
      <c r="AR1548" s="2">
        <v>0</v>
      </c>
      <c r="AS1548" s="1" t="s">
        <v>3017</v>
      </c>
      <c r="AT1548" s="1">
        <v>44081</v>
      </c>
      <c r="AU1548" s="1">
        <v>0</v>
      </c>
      <c r="AV1548" s="1">
        <v>0</v>
      </c>
      <c r="AW1548" s="1">
        <v>0</v>
      </c>
      <c r="AX1548" s="1" t="s">
        <v>1454</v>
      </c>
      <c r="AY1548" s="1">
        <v>1</v>
      </c>
      <c r="AZ1548" s="1" t="s">
        <v>3089</v>
      </c>
      <c r="BA1548" s="1">
        <v>0</v>
      </c>
    </row>
    <row r="1549" spans="1:53" x14ac:dyDescent="0.25">
      <c r="A1549" s="309">
        <f t="shared" si="24"/>
        <v>2275114</v>
      </c>
      <c r="B1549" s="1" t="s">
        <v>2639</v>
      </c>
      <c r="C1549" s="1">
        <v>1062329627</v>
      </c>
      <c r="D1549" s="1">
        <v>144105</v>
      </c>
      <c r="E1549" s="1">
        <v>4</v>
      </c>
      <c r="F1549" s="1">
        <v>1.06232962721038E+18</v>
      </c>
      <c r="G1549" s="304">
        <v>44284</v>
      </c>
      <c r="H1549" s="304">
        <v>45381</v>
      </c>
      <c r="I1549" s="1">
        <v>30</v>
      </c>
      <c r="J1549" s="1">
        <v>1</v>
      </c>
      <c r="K1549" s="1">
        <v>5</v>
      </c>
      <c r="L1549" s="1">
        <v>30</v>
      </c>
      <c r="M1549" s="1">
        <v>2</v>
      </c>
      <c r="N1549" s="305">
        <v>15.6</v>
      </c>
      <c r="O1549" s="305">
        <v>16765</v>
      </c>
      <c r="P1549" s="2">
        <v>3000000</v>
      </c>
      <c r="Q1549" s="2">
        <v>109362</v>
      </c>
      <c r="R1549" s="2">
        <v>2675794</v>
      </c>
      <c r="S1549" s="1">
        <v>68688</v>
      </c>
      <c r="T1549" s="1">
        <v>0</v>
      </c>
      <c r="U1549" s="1">
        <v>0</v>
      </c>
      <c r="W1549" s="1">
        <v>0</v>
      </c>
      <c r="X1549" s="1">
        <v>0</v>
      </c>
      <c r="Y1549" s="1">
        <v>0</v>
      </c>
      <c r="AB1549" s="304">
        <v>44499</v>
      </c>
      <c r="AC1549" s="1">
        <v>1</v>
      </c>
      <c r="AD1549" s="1" t="s">
        <v>3016</v>
      </c>
      <c r="AE1549" s="1">
        <v>1</v>
      </c>
      <c r="AF1549" s="1">
        <v>30</v>
      </c>
      <c r="AG1549" s="1">
        <v>67887</v>
      </c>
      <c r="AH1549" s="1" t="s">
        <v>1454</v>
      </c>
      <c r="AI1549" s="1" t="s">
        <v>1454</v>
      </c>
      <c r="AJ1549" s="1" t="s">
        <v>1454</v>
      </c>
      <c r="AK1549" s="1" t="s">
        <v>1454</v>
      </c>
      <c r="AL1549" s="1" t="s">
        <v>1454</v>
      </c>
      <c r="AM1549" s="1" t="s">
        <v>1454</v>
      </c>
      <c r="AN1549" s="1">
        <v>1</v>
      </c>
      <c r="AO1549" s="1">
        <v>1</v>
      </c>
      <c r="AP1549" s="1" t="s">
        <v>3086</v>
      </c>
      <c r="AQ1549" s="1" t="s">
        <v>1454</v>
      </c>
      <c r="AR1549" s="2">
        <v>400680</v>
      </c>
      <c r="AS1549" s="1" t="s">
        <v>3023</v>
      </c>
      <c r="AT1549" s="1">
        <v>44284</v>
      </c>
      <c r="AU1549" s="1">
        <v>0</v>
      </c>
      <c r="AV1549" s="1">
        <v>0</v>
      </c>
      <c r="AW1549" s="1">
        <v>0</v>
      </c>
      <c r="AX1549" s="1" t="s">
        <v>1454</v>
      </c>
      <c r="AY1549" s="1">
        <v>0</v>
      </c>
      <c r="AZ1549" s="1" t="s">
        <v>3087</v>
      </c>
      <c r="BA1549" s="1">
        <v>0</v>
      </c>
    </row>
    <row r="1550" spans="1:53" x14ac:dyDescent="0.25">
      <c r="A1550" s="309">
        <f t="shared" si="24"/>
        <v>5291421</v>
      </c>
      <c r="B1550" s="1" t="s">
        <v>2639</v>
      </c>
      <c r="C1550" s="1">
        <v>66847445</v>
      </c>
      <c r="D1550" s="1">
        <v>144215</v>
      </c>
      <c r="E1550" s="1">
        <v>4</v>
      </c>
      <c r="F1550" s="1">
        <v>6.68474451049888E+16</v>
      </c>
      <c r="G1550" s="304">
        <v>44286</v>
      </c>
      <c r="H1550" s="304">
        <v>44985</v>
      </c>
      <c r="I1550" s="1">
        <v>90</v>
      </c>
      <c r="J1550" s="1">
        <v>1</v>
      </c>
      <c r="K1550" s="1">
        <v>3</v>
      </c>
      <c r="L1550" s="1">
        <v>30</v>
      </c>
      <c r="M1550" s="1">
        <v>2</v>
      </c>
      <c r="N1550" s="305">
        <v>21.6</v>
      </c>
      <c r="O1550" s="305">
        <v>23872</v>
      </c>
      <c r="P1550" s="2">
        <v>5930767</v>
      </c>
      <c r="Q1550" s="2">
        <v>318940</v>
      </c>
      <c r="R1550" s="2">
        <v>5291421</v>
      </c>
      <c r="S1550" s="1">
        <v>273547</v>
      </c>
      <c r="T1550" s="1">
        <v>0</v>
      </c>
      <c r="U1550" s="1">
        <v>0</v>
      </c>
      <c r="W1550" s="1">
        <v>529142</v>
      </c>
      <c r="X1550" s="1">
        <v>273547</v>
      </c>
      <c r="Y1550" s="1">
        <v>83087</v>
      </c>
      <c r="AB1550" s="304">
        <v>44500</v>
      </c>
      <c r="AC1550" s="1">
        <v>1</v>
      </c>
      <c r="AD1550" s="1" t="s">
        <v>3016</v>
      </c>
      <c r="AE1550" s="1">
        <v>1</v>
      </c>
      <c r="AF1550" s="1">
        <v>30</v>
      </c>
      <c r="AG1550" s="1">
        <v>675489</v>
      </c>
      <c r="AH1550" s="1" t="s">
        <v>1454</v>
      </c>
      <c r="AI1550" s="1" t="s">
        <v>1454</v>
      </c>
      <c r="AJ1550" s="1" t="s">
        <v>1454</v>
      </c>
      <c r="AK1550" s="1" t="s">
        <v>1454</v>
      </c>
      <c r="AL1550" s="1" t="s">
        <v>1454</v>
      </c>
      <c r="AM1550" s="1" t="s">
        <v>1454</v>
      </c>
      <c r="AN1550" s="1">
        <v>1</v>
      </c>
      <c r="AO1550" s="1">
        <v>1</v>
      </c>
      <c r="AP1550" s="1" t="s">
        <v>3086</v>
      </c>
      <c r="AQ1550" s="1" t="s">
        <v>1454</v>
      </c>
      <c r="AR1550" s="2">
        <v>0</v>
      </c>
      <c r="AS1550" s="1" t="s">
        <v>3017</v>
      </c>
      <c r="AT1550" s="1">
        <v>44296</v>
      </c>
      <c r="AU1550" s="1">
        <v>0</v>
      </c>
      <c r="AV1550" s="1">
        <v>0</v>
      </c>
      <c r="AW1550" s="1">
        <v>0</v>
      </c>
      <c r="AX1550" s="1" t="s">
        <v>1454</v>
      </c>
      <c r="AY1550" s="1">
        <v>1</v>
      </c>
      <c r="AZ1550" s="1" t="s">
        <v>3089</v>
      </c>
      <c r="BA1550" s="1">
        <v>0</v>
      </c>
    </row>
    <row r="1551" spans="1:53" x14ac:dyDescent="0.25">
      <c r="A1551" s="309">
        <f t="shared" si="24"/>
        <v>2828280</v>
      </c>
      <c r="B1551" s="1" t="s">
        <v>2639</v>
      </c>
      <c r="C1551" s="1">
        <v>1143850523</v>
      </c>
      <c r="D1551" s="1">
        <v>144105</v>
      </c>
      <c r="E1551" s="1">
        <v>4</v>
      </c>
      <c r="F1551" s="1">
        <v>1.14385052321038E+18</v>
      </c>
      <c r="G1551" s="304">
        <v>44489</v>
      </c>
      <c r="H1551" s="304">
        <v>45229</v>
      </c>
      <c r="I1551" s="1">
        <v>0</v>
      </c>
      <c r="J1551" s="1">
        <v>1</v>
      </c>
      <c r="K1551" s="1">
        <v>0</v>
      </c>
      <c r="L1551" s="1">
        <v>30</v>
      </c>
      <c r="M1551" s="1">
        <v>2</v>
      </c>
      <c r="N1551" s="305">
        <v>15.6</v>
      </c>
      <c r="O1551" s="305">
        <v>16765</v>
      </c>
      <c r="P1551" s="2">
        <v>3000000</v>
      </c>
      <c r="Q1551" s="2">
        <v>150643</v>
      </c>
      <c r="R1551" s="2">
        <v>3000000</v>
      </c>
      <c r="S1551" s="1">
        <v>0</v>
      </c>
      <c r="T1551" s="1">
        <v>0</v>
      </c>
      <c r="U1551" s="1">
        <v>0</v>
      </c>
      <c r="W1551" s="1">
        <v>0</v>
      </c>
      <c r="X1551" s="1">
        <v>0</v>
      </c>
      <c r="Y1551" s="1">
        <v>0</v>
      </c>
      <c r="AB1551" s="304">
        <v>44489</v>
      </c>
      <c r="AC1551" s="1">
        <v>1</v>
      </c>
      <c r="AD1551" s="1" t="s">
        <v>3016</v>
      </c>
      <c r="AE1551" s="1">
        <v>1</v>
      </c>
      <c r="AF1551" s="1">
        <v>30</v>
      </c>
      <c r="AG1551" s="1">
        <v>0</v>
      </c>
      <c r="AH1551" s="1" t="s">
        <v>1454</v>
      </c>
      <c r="AI1551" s="1" t="s">
        <v>1454</v>
      </c>
      <c r="AJ1551" s="1" t="s">
        <v>1454</v>
      </c>
      <c r="AK1551" s="1" t="s">
        <v>1454</v>
      </c>
      <c r="AL1551" s="1" t="s">
        <v>1454</v>
      </c>
      <c r="AM1551" s="1" t="s">
        <v>1454</v>
      </c>
      <c r="AN1551" s="1">
        <v>1</v>
      </c>
      <c r="AO1551" s="1">
        <v>1</v>
      </c>
      <c r="AP1551" s="1" t="s">
        <v>3086</v>
      </c>
      <c r="AQ1551" s="1" t="s">
        <v>1454</v>
      </c>
      <c r="AR1551" s="2">
        <v>171720</v>
      </c>
      <c r="AS1551" s="1" t="s">
        <v>3023</v>
      </c>
      <c r="AT1551" s="1">
        <v>44489</v>
      </c>
      <c r="AU1551" s="1">
        <v>0</v>
      </c>
      <c r="AV1551" s="1">
        <v>0</v>
      </c>
      <c r="AW1551" s="1">
        <v>0</v>
      </c>
      <c r="AX1551" s="1" t="s">
        <v>1454</v>
      </c>
      <c r="AY1551" s="1">
        <v>900771349</v>
      </c>
      <c r="AZ1551" s="1" t="s">
        <v>3041</v>
      </c>
      <c r="BA1551" s="1">
        <v>0</v>
      </c>
    </row>
    <row r="1552" spans="1:53" x14ac:dyDescent="0.25">
      <c r="A1552" s="309">
        <f t="shared" si="24"/>
        <v>540474</v>
      </c>
      <c r="B1552" s="1" t="s">
        <v>2639</v>
      </c>
      <c r="C1552" s="1">
        <v>6105854</v>
      </c>
      <c r="D1552" s="1">
        <v>144105</v>
      </c>
      <c r="E1552" s="1">
        <v>4</v>
      </c>
      <c r="F1552" s="1">
        <v>6105854117188680</v>
      </c>
      <c r="G1552" s="304">
        <v>44168</v>
      </c>
      <c r="H1552" s="304">
        <v>44711</v>
      </c>
      <c r="I1552" s="1">
        <v>0</v>
      </c>
      <c r="J1552" s="1">
        <v>1</v>
      </c>
      <c r="K1552" s="1">
        <v>11</v>
      </c>
      <c r="L1552" s="1">
        <v>30</v>
      </c>
      <c r="M1552" s="1">
        <v>2</v>
      </c>
      <c r="N1552" s="305">
        <v>11.76</v>
      </c>
      <c r="O1552" s="305">
        <v>12415</v>
      </c>
      <c r="P1552" s="2">
        <v>2000000</v>
      </c>
      <c r="Q1552" s="2">
        <v>122299</v>
      </c>
      <c r="R1552" s="2">
        <v>821879</v>
      </c>
      <c r="S1552" s="1">
        <v>0</v>
      </c>
      <c r="T1552" s="1">
        <v>0</v>
      </c>
      <c r="U1552" s="1">
        <v>0</v>
      </c>
      <c r="W1552" s="1">
        <v>0</v>
      </c>
      <c r="X1552" s="1">
        <v>0</v>
      </c>
      <c r="Y1552" s="1">
        <v>0</v>
      </c>
      <c r="AB1552" s="304">
        <v>44500</v>
      </c>
      <c r="AC1552" s="1">
        <v>1</v>
      </c>
      <c r="AD1552" s="1" t="s">
        <v>3016</v>
      </c>
      <c r="AE1552" s="1">
        <v>1</v>
      </c>
      <c r="AF1552" s="1">
        <v>30</v>
      </c>
      <c r="AG1552" s="1">
        <v>0</v>
      </c>
      <c r="AH1552" s="1" t="s">
        <v>1454</v>
      </c>
      <c r="AI1552" s="1" t="s">
        <v>1454</v>
      </c>
      <c r="AJ1552" s="1" t="s">
        <v>1454</v>
      </c>
      <c r="AK1552" s="1" t="s">
        <v>1454</v>
      </c>
      <c r="AL1552" s="1" t="s">
        <v>1454</v>
      </c>
      <c r="AM1552" s="1" t="s">
        <v>1454</v>
      </c>
      <c r="AN1552" s="1">
        <v>1</v>
      </c>
      <c r="AO1552" s="1">
        <v>1</v>
      </c>
      <c r="AP1552" s="1" t="s">
        <v>3086</v>
      </c>
      <c r="AQ1552" s="1" t="s">
        <v>1454</v>
      </c>
      <c r="AR1552" s="2">
        <v>281405</v>
      </c>
      <c r="AS1552" s="1" t="s">
        <v>3025</v>
      </c>
      <c r="AT1552" s="1">
        <v>44168</v>
      </c>
      <c r="AU1552" s="1">
        <v>0</v>
      </c>
      <c r="AV1552" s="1">
        <v>0</v>
      </c>
      <c r="AW1552" s="1">
        <v>0</v>
      </c>
      <c r="AX1552" s="1" t="s">
        <v>1454</v>
      </c>
      <c r="AY1552" s="1">
        <v>800087565</v>
      </c>
      <c r="AZ1552" s="1" t="s">
        <v>3088</v>
      </c>
      <c r="BA1552" s="1">
        <v>0</v>
      </c>
    </row>
    <row r="1553" spans="1:53" x14ac:dyDescent="0.25">
      <c r="A1553" s="309">
        <f t="shared" si="24"/>
        <v>1955329</v>
      </c>
      <c r="B1553" s="1" t="s">
        <v>2639</v>
      </c>
      <c r="C1553" s="1">
        <v>6105854</v>
      </c>
      <c r="D1553" s="1">
        <v>144105</v>
      </c>
      <c r="E1553" s="1">
        <v>4</v>
      </c>
      <c r="F1553" s="1">
        <v>6105854120387870</v>
      </c>
      <c r="G1553" s="304">
        <v>43908</v>
      </c>
      <c r="H1553" s="304">
        <v>45381</v>
      </c>
      <c r="I1553" s="1">
        <v>0</v>
      </c>
      <c r="J1553" s="1">
        <v>1</v>
      </c>
      <c r="K1553" s="1">
        <v>16</v>
      </c>
      <c r="L1553" s="1">
        <v>30</v>
      </c>
      <c r="M1553" s="1">
        <v>2</v>
      </c>
      <c r="N1553" s="305">
        <v>18</v>
      </c>
      <c r="O1553" s="305">
        <v>19562</v>
      </c>
      <c r="P1553" s="2">
        <v>4000000</v>
      </c>
      <c r="Q1553" s="2">
        <v>118103</v>
      </c>
      <c r="R1553" s="2">
        <v>2973394</v>
      </c>
      <c r="S1553" s="1">
        <v>0</v>
      </c>
      <c r="T1553" s="1">
        <v>0</v>
      </c>
      <c r="U1553" s="1">
        <v>0</v>
      </c>
      <c r="W1553" s="1">
        <v>0</v>
      </c>
      <c r="X1553" s="1">
        <v>0</v>
      </c>
      <c r="Y1553" s="1">
        <v>0</v>
      </c>
      <c r="AB1553" s="304">
        <v>44500</v>
      </c>
      <c r="AC1553" s="1">
        <v>1</v>
      </c>
      <c r="AD1553" s="1" t="s">
        <v>3016</v>
      </c>
      <c r="AE1553" s="1">
        <v>1</v>
      </c>
      <c r="AF1553" s="1">
        <v>30</v>
      </c>
      <c r="AG1553" s="1">
        <v>0</v>
      </c>
      <c r="AH1553" s="1" t="s">
        <v>1454</v>
      </c>
      <c r="AI1553" s="1" t="s">
        <v>1454</v>
      </c>
      <c r="AJ1553" s="1" t="s">
        <v>1454</v>
      </c>
      <c r="AK1553" s="1" t="s">
        <v>1454</v>
      </c>
      <c r="AL1553" s="1" t="s">
        <v>1454</v>
      </c>
      <c r="AM1553" s="1" t="s">
        <v>1454</v>
      </c>
      <c r="AN1553" s="1">
        <v>1</v>
      </c>
      <c r="AO1553" s="1">
        <v>1</v>
      </c>
      <c r="AP1553" s="1" t="s">
        <v>3086</v>
      </c>
      <c r="AQ1553" s="1" t="s">
        <v>1454</v>
      </c>
      <c r="AR1553" s="2">
        <v>1018065</v>
      </c>
      <c r="AS1553" s="1" t="s">
        <v>3021</v>
      </c>
      <c r="AT1553" s="1">
        <v>43908</v>
      </c>
      <c r="AU1553" s="1">
        <v>0</v>
      </c>
      <c r="AV1553" s="1">
        <v>0</v>
      </c>
      <c r="AW1553" s="1">
        <v>0</v>
      </c>
      <c r="AX1553" s="1" t="s">
        <v>1454</v>
      </c>
      <c r="AY1553" s="1">
        <v>800087565</v>
      </c>
      <c r="AZ1553" s="1" t="s">
        <v>3088</v>
      </c>
      <c r="BA1553" s="1">
        <v>0</v>
      </c>
    </row>
    <row r="1554" spans="1:53" x14ac:dyDescent="0.25">
      <c r="A1554" s="309">
        <f t="shared" si="24"/>
        <v>601869</v>
      </c>
      <c r="B1554" s="1" t="s">
        <v>2639</v>
      </c>
      <c r="C1554" s="1">
        <v>6105854</v>
      </c>
      <c r="D1554" s="1">
        <v>144105</v>
      </c>
      <c r="E1554" s="1">
        <v>4</v>
      </c>
      <c r="F1554" s="1">
        <v>6105854124687630</v>
      </c>
      <c r="G1554" s="304">
        <v>43861</v>
      </c>
      <c r="H1554" s="304">
        <v>44227</v>
      </c>
      <c r="I1554" s="1">
        <v>0</v>
      </c>
      <c r="J1554" s="1">
        <v>1</v>
      </c>
      <c r="K1554" s="1">
        <v>3</v>
      </c>
      <c r="L1554" s="1">
        <v>30</v>
      </c>
      <c r="M1554" s="1">
        <v>2</v>
      </c>
      <c r="N1554" s="305">
        <v>21.6</v>
      </c>
      <c r="O1554" s="305">
        <v>23872</v>
      </c>
      <c r="P1554" s="2">
        <v>1200000</v>
      </c>
      <c r="Q1554" s="2">
        <v>112249</v>
      </c>
      <c r="R1554" s="2">
        <v>915239</v>
      </c>
      <c r="S1554" s="1">
        <v>0</v>
      </c>
      <c r="T1554" s="1">
        <v>0</v>
      </c>
      <c r="U1554" s="1">
        <v>0</v>
      </c>
      <c r="W1554" s="1">
        <v>0</v>
      </c>
      <c r="X1554" s="1">
        <v>0</v>
      </c>
      <c r="Y1554" s="1">
        <v>0</v>
      </c>
      <c r="AB1554" s="304">
        <v>44500</v>
      </c>
      <c r="AC1554" s="1">
        <v>1</v>
      </c>
      <c r="AD1554" s="1" t="s">
        <v>3016</v>
      </c>
      <c r="AE1554" s="1">
        <v>1</v>
      </c>
      <c r="AF1554" s="1">
        <v>30</v>
      </c>
      <c r="AG1554" s="1">
        <v>0</v>
      </c>
      <c r="AH1554" s="1" t="s">
        <v>1454</v>
      </c>
      <c r="AI1554" s="1" t="s">
        <v>1454</v>
      </c>
      <c r="AJ1554" s="1" t="s">
        <v>1454</v>
      </c>
      <c r="AK1554" s="1" t="s">
        <v>1454</v>
      </c>
      <c r="AL1554" s="1" t="s">
        <v>1454</v>
      </c>
      <c r="AM1554" s="1" t="s">
        <v>1454</v>
      </c>
      <c r="AN1554" s="1">
        <v>1</v>
      </c>
      <c r="AO1554" s="1">
        <v>1</v>
      </c>
      <c r="AP1554" s="1" t="s">
        <v>3086</v>
      </c>
      <c r="AQ1554" s="1" t="s">
        <v>1454</v>
      </c>
      <c r="AR1554" s="2">
        <v>313370</v>
      </c>
      <c r="AS1554" s="1" t="s">
        <v>3018</v>
      </c>
      <c r="AT1554" s="1">
        <v>43861</v>
      </c>
      <c r="AU1554" s="1">
        <v>0</v>
      </c>
      <c r="AV1554" s="1">
        <v>0</v>
      </c>
      <c r="AW1554" s="1">
        <v>0</v>
      </c>
      <c r="AX1554" s="1" t="s">
        <v>1454</v>
      </c>
      <c r="AY1554" s="1">
        <v>800087565</v>
      </c>
      <c r="AZ1554" s="1" t="s">
        <v>3088</v>
      </c>
      <c r="BA1554" s="1">
        <v>0</v>
      </c>
    </row>
    <row r="1555" spans="1:53" x14ac:dyDescent="0.25">
      <c r="A1555" s="309">
        <f t="shared" si="24"/>
        <v>0</v>
      </c>
      <c r="B1555" s="1" t="s">
        <v>2639</v>
      </c>
      <c r="C1555" s="1">
        <v>1064996744</v>
      </c>
      <c r="D1555" s="1">
        <v>144105</v>
      </c>
      <c r="E1555" s="1">
        <v>4</v>
      </c>
      <c r="F1555" s="1">
        <v>1.0649967441246799E+18</v>
      </c>
      <c r="G1555" s="304">
        <v>44343</v>
      </c>
      <c r="H1555" s="304">
        <v>45076</v>
      </c>
      <c r="I1555" s="1">
        <v>0</v>
      </c>
      <c r="J1555" s="1">
        <v>1</v>
      </c>
      <c r="K1555" s="1">
        <v>5</v>
      </c>
      <c r="L1555" s="1">
        <v>30</v>
      </c>
      <c r="M1555" s="1">
        <v>2</v>
      </c>
      <c r="N1555" s="305">
        <v>19.2</v>
      </c>
      <c r="O1555" s="305">
        <v>20983</v>
      </c>
      <c r="P1555" s="2">
        <v>4000000</v>
      </c>
      <c r="Q1555" s="2">
        <v>203193</v>
      </c>
      <c r="R1555" s="2">
        <v>3291022</v>
      </c>
      <c r="S1555" s="1">
        <v>0</v>
      </c>
      <c r="T1555" s="1">
        <v>0</v>
      </c>
      <c r="U1555" s="1">
        <v>0</v>
      </c>
      <c r="W1555" s="1">
        <v>0</v>
      </c>
      <c r="X1555" s="1">
        <v>0</v>
      </c>
      <c r="Y1555" s="1">
        <v>0</v>
      </c>
      <c r="AB1555" s="304">
        <v>44499</v>
      </c>
      <c r="AC1555" s="1">
        <v>1</v>
      </c>
      <c r="AD1555" s="1" t="s">
        <v>3016</v>
      </c>
      <c r="AE1555" s="1">
        <v>1</v>
      </c>
      <c r="AF1555" s="1">
        <v>30</v>
      </c>
      <c r="AG1555" s="1">
        <v>0</v>
      </c>
      <c r="AH1555" s="1" t="s">
        <v>1454</v>
      </c>
      <c r="AI1555" s="1" t="s">
        <v>1454</v>
      </c>
      <c r="AJ1555" s="1" t="s">
        <v>1454</v>
      </c>
      <c r="AK1555" s="1" t="s">
        <v>1454</v>
      </c>
      <c r="AL1555" s="1" t="s">
        <v>1454</v>
      </c>
      <c r="AM1555" s="1" t="s">
        <v>1454</v>
      </c>
      <c r="AN1555" s="1">
        <v>1</v>
      </c>
      <c r="AO1555" s="1">
        <v>1</v>
      </c>
      <c r="AP1555" s="1" t="s">
        <v>3086</v>
      </c>
      <c r="AQ1555" s="1" t="s">
        <v>1454</v>
      </c>
      <c r="AR1555" s="2">
        <v>3454733</v>
      </c>
      <c r="AS1555" s="1" t="s">
        <v>3018</v>
      </c>
      <c r="AT1555" s="1">
        <v>44343</v>
      </c>
      <c r="AU1555" s="1">
        <v>0</v>
      </c>
      <c r="AV1555" s="1">
        <v>0</v>
      </c>
      <c r="AW1555" s="1">
        <v>0</v>
      </c>
      <c r="AX1555" s="1" t="s">
        <v>1454</v>
      </c>
      <c r="AY1555" s="1">
        <v>800087565</v>
      </c>
      <c r="AZ1555" s="1" t="s">
        <v>3088</v>
      </c>
      <c r="BA1555" s="1">
        <v>0</v>
      </c>
    </row>
    <row r="1556" spans="1:53" x14ac:dyDescent="0.25">
      <c r="A1556" s="309">
        <f t="shared" si="24"/>
        <v>221337</v>
      </c>
      <c r="B1556" s="1" t="s">
        <v>2639</v>
      </c>
      <c r="C1556" s="1">
        <v>1007282080</v>
      </c>
      <c r="D1556" s="1">
        <v>144105</v>
      </c>
      <c r="E1556" s="1">
        <v>4</v>
      </c>
      <c r="F1556" s="1">
        <v>1.00728208012038E+18</v>
      </c>
      <c r="G1556" s="304">
        <v>43980</v>
      </c>
      <c r="H1556" s="304">
        <v>44711</v>
      </c>
      <c r="I1556" s="1">
        <v>0</v>
      </c>
      <c r="J1556" s="1">
        <v>1</v>
      </c>
      <c r="K1556" s="1">
        <v>15</v>
      </c>
      <c r="L1556" s="1">
        <v>30</v>
      </c>
      <c r="M1556" s="1">
        <v>2</v>
      </c>
      <c r="N1556" s="305">
        <v>18</v>
      </c>
      <c r="O1556" s="305">
        <v>19562</v>
      </c>
      <c r="P1556" s="2">
        <v>4000000</v>
      </c>
      <c r="Q1556" s="2">
        <v>200253</v>
      </c>
      <c r="R1556" s="2">
        <v>1672293</v>
      </c>
      <c r="S1556" s="1">
        <v>0</v>
      </c>
      <c r="T1556" s="1">
        <v>0</v>
      </c>
      <c r="U1556" s="1">
        <v>0</v>
      </c>
      <c r="W1556" s="1">
        <v>0</v>
      </c>
      <c r="X1556" s="1">
        <v>0</v>
      </c>
      <c r="Y1556" s="1">
        <v>0</v>
      </c>
      <c r="AB1556" s="304">
        <v>44499</v>
      </c>
      <c r="AC1556" s="1">
        <v>1</v>
      </c>
      <c r="AD1556" s="1" t="s">
        <v>3016</v>
      </c>
      <c r="AE1556" s="1">
        <v>1</v>
      </c>
      <c r="AF1556" s="1">
        <v>30</v>
      </c>
      <c r="AG1556" s="1">
        <v>0</v>
      </c>
      <c r="AH1556" s="1" t="s">
        <v>1454</v>
      </c>
      <c r="AI1556" s="1" t="s">
        <v>1454</v>
      </c>
      <c r="AJ1556" s="1" t="s">
        <v>1454</v>
      </c>
      <c r="AK1556" s="1" t="s">
        <v>1454</v>
      </c>
      <c r="AL1556" s="1" t="s">
        <v>1454</v>
      </c>
      <c r="AM1556" s="1" t="s">
        <v>1454</v>
      </c>
      <c r="AN1556" s="1">
        <v>1</v>
      </c>
      <c r="AO1556" s="1">
        <v>1</v>
      </c>
      <c r="AP1556" s="1" t="s">
        <v>3086</v>
      </c>
      <c r="AQ1556" s="1" t="s">
        <v>1454</v>
      </c>
      <c r="AR1556" s="2">
        <v>1450956</v>
      </c>
      <c r="AS1556" s="1" t="s">
        <v>3021</v>
      </c>
      <c r="AT1556" s="1">
        <v>43980</v>
      </c>
      <c r="AU1556" s="1">
        <v>0</v>
      </c>
      <c r="AV1556" s="1">
        <v>0</v>
      </c>
      <c r="AW1556" s="1">
        <v>0</v>
      </c>
      <c r="AX1556" s="1" t="s">
        <v>1454</v>
      </c>
      <c r="AY1556" s="1" t="s">
        <v>1454</v>
      </c>
      <c r="AZ1556" s="1">
        <v>0</v>
      </c>
      <c r="BA1556" s="1">
        <v>0</v>
      </c>
    </row>
    <row r="1557" spans="1:53" x14ac:dyDescent="0.25">
      <c r="A1557" s="309">
        <f t="shared" si="24"/>
        <v>9489504</v>
      </c>
      <c r="B1557" s="1" t="s">
        <v>2639</v>
      </c>
      <c r="C1557" s="1">
        <v>1144197027</v>
      </c>
      <c r="D1557" s="1">
        <v>144105</v>
      </c>
      <c r="E1557" s="1">
        <v>4</v>
      </c>
      <c r="F1557" s="1">
        <v>1.1441970271182799E+18</v>
      </c>
      <c r="G1557" s="304">
        <v>44341</v>
      </c>
      <c r="H1557" s="304">
        <v>46537</v>
      </c>
      <c r="I1557" s="1">
        <v>0</v>
      </c>
      <c r="J1557" s="1">
        <v>1</v>
      </c>
      <c r="K1557" s="1">
        <v>5</v>
      </c>
      <c r="L1557" s="1">
        <v>30</v>
      </c>
      <c r="M1557" s="1">
        <v>2</v>
      </c>
      <c r="N1557" s="305">
        <v>15.6</v>
      </c>
      <c r="O1557" s="305">
        <v>16765</v>
      </c>
      <c r="P1557" s="2">
        <v>10800000</v>
      </c>
      <c r="Q1557" s="2">
        <v>235463</v>
      </c>
      <c r="R1557" s="2">
        <v>10339416</v>
      </c>
      <c r="S1557" s="1">
        <v>0</v>
      </c>
      <c r="T1557" s="1">
        <v>0</v>
      </c>
      <c r="U1557" s="1">
        <v>0</v>
      </c>
      <c r="W1557" s="1">
        <v>0</v>
      </c>
      <c r="X1557" s="1">
        <v>0</v>
      </c>
      <c r="Y1557" s="1">
        <v>0</v>
      </c>
      <c r="AB1557" s="304">
        <v>44499</v>
      </c>
      <c r="AC1557" s="1">
        <v>1</v>
      </c>
      <c r="AD1557" s="1" t="s">
        <v>3016</v>
      </c>
      <c r="AE1557" s="1">
        <v>1</v>
      </c>
      <c r="AF1557" s="1">
        <v>30</v>
      </c>
      <c r="AG1557" s="1">
        <v>0</v>
      </c>
      <c r="AH1557" s="1" t="s">
        <v>1454</v>
      </c>
      <c r="AI1557" s="1" t="s">
        <v>1454</v>
      </c>
      <c r="AJ1557" s="1" t="s">
        <v>1454</v>
      </c>
      <c r="AK1557" s="1" t="s">
        <v>1454</v>
      </c>
      <c r="AL1557" s="1" t="s">
        <v>1454</v>
      </c>
      <c r="AM1557" s="1" t="s">
        <v>1454</v>
      </c>
      <c r="AN1557" s="1">
        <v>1</v>
      </c>
      <c r="AO1557" s="1">
        <v>1</v>
      </c>
      <c r="AP1557" s="1" t="s">
        <v>3086</v>
      </c>
      <c r="AQ1557" s="1" t="s">
        <v>1454</v>
      </c>
      <c r="AR1557" s="2">
        <v>849912</v>
      </c>
      <c r="AS1557" s="1" t="s">
        <v>3024</v>
      </c>
      <c r="AT1557" s="1">
        <v>44341</v>
      </c>
      <c r="AU1557" s="1">
        <v>0</v>
      </c>
      <c r="AV1557" s="1">
        <v>0</v>
      </c>
      <c r="AW1557" s="1">
        <v>0</v>
      </c>
      <c r="AX1557" s="1" t="s">
        <v>1454</v>
      </c>
      <c r="AY1557" s="1">
        <v>900771349</v>
      </c>
      <c r="AZ1557" s="1" t="s">
        <v>3041</v>
      </c>
      <c r="BA1557" s="1">
        <v>0</v>
      </c>
    </row>
    <row r="1558" spans="1:53" x14ac:dyDescent="0.25">
      <c r="A1558" s="309">
        <f t="shared" si="24"/>
        <v>0</v>
      </c>
      <c r="B1558" s="1" t="s">
        <v>2639</v>
      </c>
      <c r="C1558" s="1">
        <v>1130644426</v>
      </c>
      <c r="D1558" s="1">
        <v>144105</v>
      </c>
      <c r="E1558" s="1">
        <v>4</v>
      </c>
      <c r="F1558" s="1">
        <v>1.1306444261154801E+18</v>
      </c>
      <c r="G1558" s="304">
        <v>44344</v>
      </c>
      <c r="H1558" s="304">
        <v>44530</v>
      </c>
      <c r="I1558" s="1">
        <v>0</v>
      </c>
      <c r="J1558" s="1">
        <v>1</v>
      </c>
      <c r="K1558" s="1">
        <v>5</v>
      </c>
      <c r="L1558" s="1">
        <v>30</v>
      </c>
      <c r="M1558" s="1">
        <v>2</v>
      </c>
      <c r="N1558" s="305">
        <v>9</v>
      </c>
      <c r="O1558" s="305">
        <v>9381</v>
      </c>
      <c r="P1558" s="2">
        <v>400000</v>
      </c>
      <c r="Q1558" s="2">
        <v>68484</v>
      </c>
      <c r="R1558" s="2">
        <v>67958</v>
      </c>
      <c r="S1558" s="1">
        <v>0</v>
      </c>
      <c r="T1558" s="1">
        <v>0</v>
      </c>
      <c r="U1558" s="1">
        <v>0</v>
      </c>
      <c r="W1558" s="1">
        <v>0</v>
      </c>
      <c r="X1558" s="1">
        <v>0</v>
      </c>
      <c r="Y1558" s="1">
        <v>0</v>
      </c>
      <c r="AB1558" s="304">
        <v>44499</v>
      </c>
      <c r="AC1558" s="1">
        <v>1</v>
      </c>
      <c r="AD1558" s="1" t="s">
        <v>3016</v>
      </c>
      <c r="AE1558" s="1">
        <v>1</v>
      </c>
      <c r="AF1558" s="1">
        <v>30</v>
      </c>
      <c r="AG1558" s="1">
        <v>0</v>
      </c>
      <c r="AH1558" s="1" t="s">
        <v>1454</v>
      </c>
      <c r="AI1558" s="1" t="s">
        <v>1454</v>
      </c>
      <c r="AJ1558" s="1" t="s">
        <v>1454</v>
      </c>
      <c r="AK1558" s="1" t="s">
        <v>1454</v>
      </c>
      <c r="AL1558" s="1" t="s">
        <v>1454</v>
      </c>
      <c r="AM1558" s="1" t="s">
        <v>1454</v>
      </c>
      <c r="AN1558" s="1">
        <v>1</v>
      </c>
      <c r="AO1558" s="1">
        <v>1</v>
      </c>
      <c r="AP1558" s="1" t="s">
        <v>3086</v>
      </c>
      <c r="AQ1558" s="1" t="s">
        <v>1454</v>
      </c>
      <c r="AR1558" s="2">
        <v>738686</v>
      </c>
      <c r="AS1558" s="1" t="s">
        <v>3020</v>
      </c>
      <c r="AT1558" s="1">
        <v>44344</v>
      </c>
      <c r="AU1558" s="1">
        <v>0</v>
      </c>
      <c r="AV1558" s="1">
        <v>0</v>
      </c>
      <c r="AW1558" s="1">
        <v>0</v>
      </c>
      <c r="AX1558" s="1" t="s">
        <v>1454</v>
      </c>
      <c r="AY1558" s="1">
        <v>830514823</v>
      </c>
      <c r="AZ1558" s="1" t="s">
        <v>3090</v>
      </c>
      <c r="BA1558" s="1">
        <v>0</v>
      </c>
    </row>
    <row r="1559" spans="1:53" x14ac:dyDescent="0.25">
      <c r="A1559" s="309">
        <f t="shared" si="24"/>
        <v>2829089</v>
      </c>
      <c r="B1559" s="1" t="s">
        <v>2639</v>
      </c>
      <c r="C1559" s="1">
        <v>1112471225</v>
      </c>
      <c r="D1559" s="1">
        <v>144225</v>
      </c>
      <c r="E1559" s="1">
        <v>4</v>
      </c>
      <c r="F1559" s="1">
        <v>1.11247122510498E+18</v>
      </c>
      <c r="G1559" s="304">
        <v>44195</v>
      </c>
      <c r="H1559" s="304">
        <v>45960</v>
      </c>
      <c r="I1559" s="1">
        <v>270</v>
      </c>
      <c r="J1559" s="1">
        <v>1</v>
      </c>
      <c r="K1559" s="1">
        <v>0</v>
      </c>
      <c r="L1559" s="1">
        <v>30</v>
      </c>
      <c r="M1559" s="1">
        <v>2</v>
      </c>
      <c r="N1559" s="305">
        <v>18</v>
      </c>
      <c r="O1559" s="305">
        <v>19562</v>
      </c>
      <c r="P1559" s="2">
        <v>2829089</v>
      </c>
      <c r="Q1559" s="2">
        <v>74297</v>
      </c>
      <c r="R1559" s="2">
        <v>2829089</v>
      </c>
      <c r="S1559" s="1">
        <v>125932</v>
      </c>
      <c r="T1559" s="1">
        <v>0</v>
      </c>
      <c r="U1559" s="1">
        <v>0</v>
      </c>
      <c r="W1559" s="1">
        <v>1414544</v>
      </c>
      <c r="X1559" s="1">
        <v>125932</v>
      </c>
      <c r="Y1559" s="1">
        <v>277008</v>
      </c>
      <c r="AB1559" s="304">
        <v>44195</v>
      </c>
      <c r="AC1559" s="1">
        <v>1</v>
      </c>
      <c r="AD1559" s="1" t="s">
        <v>3016</v>
      </c>
      <c r="AE1559" s="1">
        <v>1</v>
      </c>
      <c r="AF1559" s="1">
        <v>30</v>
      </c>
      <c r="AG1559" s="1">
        <v>291632</v>
      </c>
      <c r="AH1559" s="1" t="s">
        <v>1454</v>
      </c>
      <c r="AI1559" s="1" t="s">
        <v>1454</v>
      </c>
      <c r="AJ1559" s="1" t="s">
        <v>1454</v>
      </c>
      <c r="AK1559" s="1" t="s">
        <v>1454</v>
      </c>
      <c r="AL1559" s="1" t="s">
        <v>1454</v>
      </c>
      <c r="AM1559" s="1" t="s">
        <v>1454</v>
      </c>
      <c r="AN1559" s="1">
        <v>1</v>
      </c>
      <c r="AO1559" s="1">
        <v>1</v>
      </c>
      <c r="AP1559" s="1" t="s">
        <v>3086</v>
      </c>
      <c r="AQ1559" s="1" t="s">
        <v>1454</v>
      </c>
      <c r="AR1559" s="2">
        <v>0</v>
      </c>
      <c r="AS1559" s="1" t="s">
        <v>3017</v>
      </c>
      <c r="AT1559" s="1">
        <v>44203</v>
      </c>
      <c r="AU1559" s="1">
        <v>0</v>
      </c>
      <c r="AV1559" s="1">
        <v>0</v>
      </c>
      <c r="AW1559" s="1">
        <v>0</v>
      </c>
      <c r="AX1559" s="1" t="s">
        <v>1454</v>
      </c>
      <c r="AY1559" s="1">
        <v>1</v>
      </c>
      <c r="AZ1559" s="1" t="s">
        <v>3089</v>
      </c>
      <c r="BA1559" s="1">
        <v>0</v>
      </c>
    </row>
    <row r="1560" spans="1:53" x14ac:dyDescent="0.25">
      <c r="A1560" s="309">
        <f t="shared" si="24"/>
        <v>3809924</v>
      </c>
      <c r="B1560" s="1" t="s">
        <v>2639</v>
      </c>
      <c r="C1560" s="1">
        <v>1107508209</v>
      </c>
      <c r="D1560" s="1">
        <v>144205</v>
      </c>
      <c r="E1560" s="1">
        <v>4</v>
      </c>
      <c r="F1560" s="1">
        <v>1.10750820910498E+18</v>
      </c>
      <c r="G1560" s="304">
        <v>44195</v>
      </c>
      <c r="H1560" s="304">
        <v>45473</v>
      </c>
      <c r="I1560" s="1">
        <v>0</v>
      </c>
      <c r="J1560" s="1">
        <v>1</v>
      </c>
      <c r="K1560" s="1">
        <v>9</v>
      </c>
      <c r="L1560" s="1">
        <v>30</v>
      </c>
      <c r="M1560" s="1">
        <v>2</v>
      </c>
      <c r="N1560" s="305">
        <v>18</v>
      </c>
      <c r="O1560" s="305">
        <v>19562</v>
      </c>
      <c r="P1560" s="2">
        <v>4554762</v>
      </c>
      <c r="Q1560" s="2">
        <v>148359</v>
      </c>
      <c r="R1560" s="2">
        <v>3809924</v>
      </c>
      <c r="S1560" s="1">
        <v>50749</v>
      </c>
      <c r="T1560" s="1">
        <v>0</v>
      </c>
      <c r="U1560" s="1">
        <v>0</v>
      </c>
      <c r="W1560" s="1">
        <v>0</v>
      </c>
      <c r="X1560" s="1">
        <v>0</v>
      </c>
      <c r="Y1560" s="1">
        <v>0</v>
      </c>
      <c r="AB1560" s="304">
        <v>44470</v>
      </c>
      <c r="AC1560" s="1">
        <v>1</v>
      </c>
      <c r="AD1560" s="1" t="s">
        <v>3016</v>
      </c>
      <c r="AE1560" s="1">
        <v>1</v>
      </c>
      <c r="AF1560" s="1">
        <v>30</v>
      </c>
      <c r="AG1560" s="1">
        <v>0</v>
      </c>
      <c r="AH1560" s="1" t="s">
        <v>1454</v>
      </c>
      <c r="AI1560" s="1" t="s">
        <v>1454</v>
      </c>
      <c r="AJ1560" s="1" t="s">
        <v>1454</v>
      </c>
      <c r="AK1560" s="1" t="s">
        <v>1454</v>
      </c>
      <c r="AL1560" s="1" t="s">
        <v>1454</v>
      </c>
      <c r="AM1560" s="1" t="s">
        <v>1454</v>
      </c>
      <c r="AN1560" s="1">
        <v>1</v>
      </c>
      <c r="AO1560" s="1">
        <v>1</v>
      </c>
      <c r="AP1560" s="1" t="s">
        <v>3086</v>
      </c>
      <c r="AQ1560" s="1" t="s">
        <v>1454</v>
      </c>
      <c r="AR1560" s="2">
        <v>0</v>
      </c>
      <c r="AS1560" s="1" t="s">
        <v>3017</v>
      </c>
      <c r="AT1560" s="1">
        <v>44203</v>
      </c>
      <c r="AU1560" s="1">
        <v>0</v>
      </c>
      <c r="AV1560" s="1">
        <v>0</v>
      </c>
      <c r="AW1560" s="1">
        <v>0</v>
      </c>
      <c r="AX1560" s="1" t="s">
        <v>1454</v>
      </c>
      <c r="AY1560" s="1">
        <v>1</v>
      </c>
      <c r="AZ1560" s="1" t="s">
        <v>3089</v>
      </c>
      <c r="BA1560" s="1">
        <v>0</v>
      </c>
    </row>
    <row r="1561" spans="1:53" x14ac:dyDescent="0.25">
      <c r="A1561" s="309">
        <f t="shared" si="24"/>
        <v>344032</v>
      </c>
      <c r="B1561" s="1" t="s">
        <v>2639</v>
      </c>
      <c r="C1561" s="1">
        <v>1107508209</v>
      </c>
      <c r="D1561" s="1">
        <v>144205</v>
      </c>
      <c r="E1561" s="1">
        <v>4</v>
      </c>
      <c r="F1561" s="1">
        <v>1.10750820910498E+18</v>
      </c>
      <c r="G1561" s="304">
        <v>44195</v>
      </c>
      <c r="H1561" s="304">
        <v>45260</v>
      </c>
      <c r="I1561" s="1">
        <v>0</v>
      </c>
      <c r="J1561" s="1">
        <v>1</v>
      </c>
      <c r="K1561" s="1">
        <v>9</v>
      </c>
      <c r="L1561" s="1">
        <v>30</v>
      </c>
      <c r="M1561" s="1">
        <v>2</v>
      </c>
      <c r="N1561" s="305">
        <v>11.76</v>
      </c>
      <c r="O1561" s="305">
        <v>12415</v>
      </c>
      <c r="P1561" s="2">
        <v>2246901</v>
      </c>
      <c r="Q1561" s="2">
        <v>15241</v>
      </c>
      <c r="R1561" s="2">
        <v>344032</v>
      </c>
      <c r="S1561" s="1">
        <v>3372</v>
      </c>
      <c r="T1561" s="1">
        <v>0</v>
      </c>
      <c r="U1561" s="1">
        <v>0</v>
      </c>
      <c r="W1561" s="1">
        <v>0</v>
      </c>
      <c r="X1561" s="1">
        <v>0</v>
      </c>
      <c r="Y1561" s="1">
        <v>0</v>
      </c>
      <c r="AB1561" s="304">
        <v>44470</v>
      </c>
      <c r="AC1561" s="1">
        <v>1</v>
      </c>
      <c r="AD1561" s="1" t="s">
        <v>3016</v>
      </c>
      <c r="AE1561" s="1">
        <v>1</v>
      </c>
      <c r="AF1561" s="1">
        <v>30</v>
      </c>
      <c r="AG1561" s="1">
        <v>0</v>
      </c>
      <c r="AH1561" s="1" t="s">
        <v>1454</v>
      </c>
      <c r="AI1561" s="1" t="s">
        <v>1454</v>
      </c>
      <c r="AJ1561" s="1" t="s">
        <v>1454</v>
      </c>
      <c r="AK1561" s="1" t="s">
        <v>1454</v>
      </c>
      <c r="AL1561" s="1" t="s">
        <v>1454</v>
      </c>
      <c r="AM1561" s="1" t="s">
        <v>1454</v>
      </c>
      <c r="AN1561" s="1">
        <v>1</v>
      </c>
      <c r="AO1561" s="1">
        <v>1</v>
      </c>
      <c r="AP1561" s="1" t="s">
        <v>3086</v>
      </c>
      <c r="AQ1561" s="1" t="s">
        <v>1454</v>
      </c>
      <c r="AR1561" s="2">
        <v>0</v>
      </c>
      <c r="AS1561" s="1" t="s">
        <v>3017</v>
      </c>
      <c r="AT1561" s="1">
        <v>44203</v>
      </c>
      <c r="AU1561" s="1">
        <v>0</v>
      </c>
      <c r="AV1561" s="1">
        <v>0</v>
      </c>
      <c r="AW1561" s="1">
        <v>0</v>
      </c>
      <c r="AX1561" s="1" t="s">
        <v>1454</v>
      </c>
      <c r="AY1561" s="1">
        <v>1</v>
      </c>
      <c r="AZ1561" s="1" t="s">
        <v>3089</v>
      </c>
      <c r="BA1561" s="1">
        <v>0</v>
      </c>
    </row>
    <row r="1562" spans="1:53" x14ac:dyDescent="0.25">
      <c r="A1562" s="309">
        <f t="shared" si="24"/>
        <v>3056067</v>
      </c>
      <c r="B1562" s="1" t="s">
        <v>2639</v>
      </c>
      <c r="C1562" s="1">
        <v>1144152360</v>
      </c>
      <c r="D1562" s="1">
        <v>144205</v>
      </c>
      <c r="E1562" s="1">
        <v>4</v>
      </c>
      <c r="F1562" s="1">
        <v>1.14415236010498E+18</v>
      </c>
      <c r="G1562" s="304">
        <v>44195</v>
      </c>
      <c r="H1562" s="304">
        <v>46568</v>
      </c>
      <c r="I1562" s="1">
        <v>0</v>
      </c>
      <c r="J1562" s="1">
        <v>1</v>
      </c>
      <c r="K1562" s="1">
        <v>17</v>
      </c>
      <c r="L1562" s="1">
        <v>30</v>
      </c>
      <c r="M1562" s="1">
        <v>2</v>
      </c>
      <c r="N1562" s="305">
        <v>18</v>
      </c>
      <c r="O1562" s="305">
        <v>19562</v>
      </c>
      <c r="P1562" s="2">
        <v>3494698</v>
      </c>
      <c r="Q1562" s="2">
        <v>77524</v>
      </c>
      <c r="R1562" s="2">
        <v>3056067</v>
      </c>
      <c r="S1562" s="1">
        <v>45841</v>
      </c>
      <c r="T1562" s="1">
        <v>0</v>
      </c>
      <c r="U1562" s="1">
        <v>0</v>
      </c>
      <c r="W1562" s="1">
        <v>0</v>
      </c>
      <c r="X1562" s="1">
        <v>0</v>
      </c>
      <c r="Y1562" s="1">
        <v>0</v>
      </c>
      <c r="AB1562" s="304">
        <v>44500</v>
      </c>
      <c r="AC1562" s="1">
        <v>1</v>
      </c>
      <c r="AD1562" s="1" t="s">
        <v>3016</v>
      </c>
      <c r="AE1562" s="1">
        <v>1</v>
      </c>
      <c r="AF1562" s="1">
        <v>30</v>
      </c>
      <c r="AG1562" s="1">
        <v>0</v>
      </c>
      <c r="AH1562" s="1" t="s">
        <v>1454</v>
      </c>
      <c r="AI1562" s="1" t="s">
        <v>1454</v>
      </c>
      <c r="AJ1562" s="1" t="s">
        <v>1454</v>
      </c>
      <c r="AK1562" s="1" t="s">
        <v>1454</v>
      </c>
      <c r="AL1562" s="1" t="s">
        <v>1454</v>
      </c>
      <c r="AM1562" s="1" t="s">
        <v>1454</v>
      </c>
      <c r="AN1562" s="1">
        <v>1</v>
      </c>
      <c r="AO1562" s="1">
        <v>1</v>
      </c>
      <c r="AP1562" s="1" t="s">
        <v>3086</v>
      </c>
      <c r="AQ1562" s="1" t="s">
        <v>1454</v>
      </c>
      <c r="AR1562" s="2">
        <v>0</v>
      </c>
      <c r="AS1562" s="1" t="s">
        <v>3017</v>
      </c>
      <c r="AT1562" s="1">
        <v>44203</v>
      </c>
      <c r="AU1562" s="1">
        <v>0</v>
      </c>
      <c r="AV1562" s="1">
        <v>0</v>
      </c>
      <c r="AW1562" s="1">
        <v>0</v>
      </c>
      <c r="AX1562" s="1" t="s">
        <v>1454</v>
      </c>
      <c r="AY1562" s="1">
        <v>1</v>
      </c>
      <c r="AZ1562" s="1" t="s">
        <v>3089</v>
      </c>
      <c r="BA1562" s="1">
        <v>0</v>
      </c>
    </row>
    <row r="1563" spans="1:53" x14ac:dyDescent="0.25">
      <c r="A1563" s="309">
        <f t="shared" si="24"/>
        <v>1966685</v>
      </c>
      <c r="B1563" s="1" t="s">
        <v>2639</v>
      </c>
      <c r="C1563" s="1">
        <v>1143929845</v>
      </c>
      <c r="D1563" s="1">
        <v>144220</v>
      </c>
      <c r="E1563" s="1">
        <v>4</v>
      </c>
      <c r="F1563" s="1">
        <v>1.14392984510498E+18</v>
      </c>
      <c r="G1563" s="304">
        <v>44195</v>
      </c>
      <c r="H1563" s="304">
        <v>45260</v>
      </c>
      <c r="I1563" s="1">
        <v>120</v>
      </c>
      <c r="J1563" s="1">
        <v>1</v>
      </c>
      <c r="K1563" s="1">
        <v>5</v>
      </c>
      <c r="L1563" s="1">
        <v>30</v>
      </c>
      <c r="M1563" s="1">
        <v>2</v>
      </c>
      <c r="N1563" s="305">
        <v>11.76</v>
      </c>
      <c r="O1563" s="305">
        <v>12415</v>
      </c>
      <c r="P1563" s="2">
        <v>2243430</v>
      </c>
      <c r="Q1563" s="2">
        <v>76670</v>
      </c>
      <c r="R1563" s="2">
        <v>1966685</v>
      </c>
      <c r="S1563" s="1">
        <v>36979</v>
      </c>
      <c r="T1563" s="1">
        <v>0</v>
      </c>
      <c r="U1563" s="1">
        <v>0</v>
      </c>
      <c r="W1563" s="1">
        <v>393337</v>
      </c>
      <c r="X1563" s="1">
        <v>36979</v>
      </c>
      <c r="Y1563" s="1">
        <v>34754</v>
      </c>
      <c r="AB1563" s="304">
        <v>44439</v>
      </c>
      <c r="AC1563" s="1">
        <v>1</v>
      </c>
      <c r="AD1563" s="1" t="s">
        <v>3016</v>
      </c>
      <c r="AE1563" s="1">
        <v>1</v>
      </c>
      <c r="AF1563" s="1">
        <v>30</v>
      </c>
      <c r="AG1563" s="1">
        <v>222591</v>
      </c>
      <c r="AH1563" s="1" t="s">
        <v>1454</v>
      </c>
      <c r="AI1563" s="1" t="s">
        <v>1454</v>
      </c>
      <c r="AJ1563" s="1" t="s">
        <v>1454</v>
      </c>
      <c r="AK1563" s="1" t="s">
        <v>1454</v>
      </c>
      <c r="AL1563" s="1" t="s">
        <v>1454</v>
      </c>
      <c r="AM1563" s="1" t="s">
        <v>1454</v>
      </c>
      <c r="AN1563" s="1">
        <v>1</v>
      </c>
      <c r="AO1563" s="1">
        <v>1</v>
      </c>
      <c r="AP1563" s="1" t="s">
        <v>3086</v>
      </c>
      <c r="AQ1563" s="1" t="s">
        <v>1454</v>
      </c>
      <c r="AR1563" s="2">
        <v>0</v>
      </c>
      <c r="AS1563" s="1" t="s">
        <v>3017</v>
      </c>
      <c r="AT1563" s="1">
        <v>44203</v>
      </c>
      <c r="AU1563" s="1">
        <v>0</v>
      </c>
      <c r="AV1563" s="1">
        <v>0</v>
      </c>
      <c r="AW1563" s="1">
        <v>0</v>
      </c>
      <c r="AX1563" s="1" t="s">
        <v>1454</v>
      </c>
      <c r="AY1563" s="1">
        <v>1</v>
      </c>
      <c r="AZ1563" s="1" t="s">
        <v>3089</v>
      </c>
      <c r="BA1563" s="1">
        <v>0</v>
      </c>
    </row>
    <row r="1564" spans="1:53" x14ac:dyDescent="0.25">
      <c r="A1564" s="309">
        <f t="shared" si="24"/>
        <v>3023429</v>
      </c>
      <c r="B1564" s="1" t="s">
        <v>2639</v>
      </c>
      <c r="C1564" s="1">
        <v>24738682</v>
      </c>
      <c r="D1564" s="1">
        <v>144220</v>
      </c>
      <c r="E1564" s="1">
        <v>4</v>
      </c>
      <c r="F1564" s="1">
        <v>2.47386821049883E+16</v>
      </c>
      <c r="G1564" s="304">
        <v>44195</v>
      </c>
      <c r="H1564" s="304">
        <v>45534</v>
      </c>
      <c r="I1564" s="1">
        <v>180</v>
      </c>
      <c r="J1564" s="1">
        <v>1</v>
      </c>
      <c r="K1564" s="1">
        <v>3</v>
      </c>
      <c r="L1564" s="1">
        <v>30</v>
      </c>
      <c r="M1564" s="1">
        <v>2</v>
      </c>
      <c r="N1564" s="305">
        <v>18</v>
      </c>
      <c r="O1564" s="305">
        <v>19562</v>
      </c>
      <c r="P1564" s="2">
        <v>3178575</v>
      </c>
      <c r="Q1564" s="2">
        <v>100190</v>
      </c>
      <c r="R1564" s="2">
        <v>3023429</v>
      </c>
      <c r="S1564" s="1">
        <v>133642</v>
      </c>
      <c r="T1564" s="1">
        <v>0</v>
      </c>
      <c r="U1564" s="1">
        <v>0</v>
      </c>
      <c r="W1564" s="1">
        <v>604686</v>
      </c>
      <c r="X1564" s="1">
        <v>133642</v>
      </c>
      <c r="Y1564" s="1">
        <v>166579</v>
      </c>
      <c r="AB1564" s="304">
        <v>44500</v>
      </c>
      <c r="AC1564" s="1">
        <v>1</v>
      </c>
      <c r="AD1564" s="1" t="s">
        <v>3016</v>
      </c>
      <c r="AE1564" s="1">
        <v>1</v>
      </c>
      <c r="AF1564" s="1">
        <v>30</v>
      </c>
      <c r="AG1564" s="1">
        <v>332619</v>
      </c>
      <c r="AH1564" s="1" t="s">
        <v>1454</v>
      </c>
      <c r="AI1564" s="1" t="s">
        <v>1454</v>
      </c>
      <c r="AJ1564" s="1" t="s">
        <v>1454</v>
      </c>
      <c r="AK1564" s="1" t="s">
        <v>1454</v>
      </c>
      <c r="AL1564" s="1" t="s">
        <v>1454</v>
      </c>
      <c r="AM1564" s="1" t="s">
        <v>1454</v>
      </c>
      <c r="AN1564" s="1">
        <v>1</v>
      </c>
      <c r="AO1564" s="1">
        <v>1</v>
      </c>
      <c r="AP1564" s="1" t="s">
        <v>3086</v>
      </c>
      <c r="AQ1564" s="1" t="s">
        <v>1454</v>
      </c>
      <c r="AR1564" s="2">
        <v>0</v>
      </c>
      <c r="AS1564" s="1" t="s">
        <v>3017</v>
      </c>
      <c r="AT1564" s="1">
        <v>44203</v>
      </c>
      <c r="AU1564" s="1">
        <v>0</v>
      </c>
      <c r="AV1564" s="1">
        <v>0</v>
      </c>
      <c r="AW1564" s="1">
        <v>0</v>
      </c>
      <c r="AX1564" s="1" t="s">
        <v>1454</v>
      </c>
      <c r="AY1564" s="1">
        <v>1</v>
      </c>
      <c r="AZ1564" s="1" t="s">
        <v>3089</v>
      </c>
      <c r="BA1564" s="1">
        <v>0</v>
      </c>
    </row>
    <row r="1565" spans="1:53" x14ac:dyDescent="0.25">
      <c r="A1565" s="309">
        <f t="shared" si="24"/>
        <v>1241635</v>
      </c>
      <c r="B1565" s="1" t="s">
        <v>2639</v>
      </c>
      <c r="C1565" s="1">
        <v>31957608</v>
      </c>
      <c r="D1565" s="1">
        <v>144105</v>
      </c>
      <c r="E1565" s="1">
        <v>4</v>
      </c>
      <c r="F1565" s="1">
        <v>3.19576081246875E+16</v>
      </c>
      <c r="G1565" s="304">
        <v>43843</v>
      </c>
      <c r="H1565" s="304">
        <v>44560</v>
      </c>
      <c r="I1565" s="1">
        <v>0</v>
      </c>
      <c r="J1565" s="1">
        <v>1</v>
      </c>
      <c r="K1565" s="1">
        <v>2</v>
      </c>
      <c r="L1565" s="1">
        <v>30</v>
      </c>
      <c r="M1565" s="1">
        <v>2</v>
      </c>
      <c r="N1565" s="305">
        <v>21.6</v>
      </c>
      <c r="O1565" s="305">
        <v>23872</v>
      </c>
      <c r="P1565" s="2">
        <v>2000000</v>
      </c>
      <c r="Q1565" s="2">
        <v>103646</v>
      </c>
      <c r="R1565" s="2">
        <v>1891031</v>
      </c>
      <c r="S1565" s="1">
        <v>0</v>
      </c>
      <c r="T1565" s="1">
        <v>0</v>
      </c>
      <c r="U1565" s="1">
        <v>0</v>
      </c>
      <c r="W1565" s="1">
        <v>0</v>
      </c>
      <c r="X1565" s="1">
        <v>0</v>
      </c>
      <c r="Y1565" s="1">
        <v>0</v>
      </c>
      <c r="AB1565" s="304">
        <v>44499</v>
      </c>
      <c r="AC1565" s="1">
        <v>1</v>
      </c>
      <c r="AD1565" s="1" t="s">
        <v>3016</v>
      </c>
      <c r="AE1565" s="1">
        <v>1</v>
      </c>
      <c r="AF1565" s="1">
        <v>30</v>
      </c>
      <c r="AG1565" s="1">
        <v>0</v>
      </c>
      <c r="AH1565" s="1" t="s">
        <v>1454</v>
      </c>
      <c r="AI1565" s="1" t="s">
        <v>1454</v>
      </c>
      <c r="AJ1565" s="1" t="s">
        <v>1454</v>
      </c>
      <c r="AK1565" s="1" t="s">
        <v>1454</v>
      </c>
      <c r="AL1565" s="1" t="s">
        <v>1454</v>
      </c>
      <c r="AM1565" s="1" t="s">
        <v>1454</v>
      </c>
      <c r="AN1565" s="1">
        <v>1</v>
      </c>
      <c r="AO1565" s="1">
        <v>1</v>
      </c>
      <c r="AP1565" s="1" t="s">
        <v>3086</v>
      </c>
      <c r="AQ1565" s="1" t="s">
        <v>1454</v>
      </c>
      <c r="AR1565" s="2">
        <v>649396</v>
      </c>
      <c r="AS1565" s="1" t="s">
        <v>3018</v>
      </c>
      <c r="AT1565" s="1">
        <v>43843</v>
      </c>
      <c r="AU1565" s="1">
        <v>0</v>
      </c>
      <c r="AV1565" s="1">
        <v>0</v>
      </c>
      <c r="AW1565" s="1">
        <v>0</v>
      </c>
      <c r="AX1565" s="1" t="s">
        <v>1454</v>
      </c>
      <c r="AY1565" s="1">
        <v>0</v>
      </c>
      <c r="AZ1565" s="1">
        <v>0</v>
      </c>
      <c r="BA1565" s="1">
        <v>0</v>
      </c>
    </row>
    <row r="1566" spans="1:53" x14ac:dyDescent="0.25">
      <c r="A1566" s="309">
        <f t="shared" si="24"/>
        <v>2545821</v>
      </c>
      <c r="B1566" s="1" t="s">
        <v>2639</v>
      </c>
      <c r="C1566" s="1">
        <v>31957608</v>
      </c>
      <c r="D1566" s="1">
        <v>144105</v>
      </c>
      <c r="E1566" s="1">
        <v>4</v>
      </c>
      <c r="F1566" s="1">
        <v>3.19576082103893E+16</v>
      </c>
      <c r="G1566" s="304">
        <v>44413</v>
      </c>
      <c r="H1566" s="304">
        <v>45868</v>
      </c>
      <c r="I1566" s="1">
        <v>0</v>
      </c>
      <c r="J1566" s="1">
        <v>1</v>
      </c>
      <c r="K1566" s="1">
        <v>44</v>
      </c>
      <c r="L1566" s="1">
        <v>30</v>
      </c>
      <c r="M1566" s="1">
        <v>2</v>
      </c>
      <c r="N1566" s="305">
        <v>15.6</v>
      </c>
      <c r="O1566" s="305">
        <v>16765</v>
      </c>
      <c r="P1566" s="2">
        <v>4000000</v>
      </c>
      <c r="Q1566" s="2">
        <v>102263</v>
      </c>
      <c r="R1566" s="2">
        <v>3877329</v>
      </c>
      <c r="S1566" s="1">
        <v>0</v>
      </c>
      <c r="T1566" s="1">
        <v>0</v>
      </c>
      <c r="U1566" s="1">
        <v>0</v>
      </c>
      <c r="W1566" s="1">
        <v>0</v>
      </c>
      <c r="X1566" s="1">
        <v>0</v>
      </c>
      <c r="Y1566" s="1">
        <v>0</v>
      </c>
      <c r="Z1566" s="1">
        <v>600000</v>
      </c>
      <c r="AA1566" s="1">
        <v>12</v>
      </c>
      <c r="AB1566" s="304">
        <v>44499</v>
      </c>
      <c r="AC1566" s="1">
        <v>1</v>
      </c>
      <c r="AD1566" s="1" t="s">
        <v>3016</v>
      </c>
      <c r="AE1566" s="1">
        <v>1</v>
      </c>
      <c r="AF1566" s="1">
        <v>30</v>
      </c>
      <c r="AG1566" s="1">
        <v>0</v>
      </c>
      <c r="AH1566" s="1" t="s">
        <v>1454</v>
      </c>
      <c r="AI1566" s="1" t="s">
        <v>1454</v>
      </c>
      <c r="AJ1566" s="1" t="s">
        <v>1454</v>
      </c>
      <c r="AK1566" s="1" t="s">
        <v>1454</v>
      </c>
      <c r="AL1566" s="1" t="s">
        <v>1454</v>
      </c>
      <c r="AM1566" s="1" t="s">
        <v>1454</v>
      </c>
      <c r="AN1566" s="1">
        <v>1</v>
      </c>
      <c r="AO1566" s="1">
        <v>1</v>
      </c>
      <c r="AP1566" s="1" t="s">
        <v>3086</v>
      </c>
      <c r="AQ1566" s="1" t="s">
        <v>1454</v>
      </c>
      <c r="AR1566" s="2">
        <v>1331508</v>
      </c>
      <c r="AS1566" s="1" t="s">
        <v>3023</v>
      </c>
      <c r="AT1566" s="1">
        <v>44413</v>
      </c>
      <c r="AU1566" s="1">
        <v>0</v>
      </c>
      <c r="AV1566" s="1">
        <v>0</v>
      </c>
      <c r="AW1566" s="1">
        <v>0</v>
      </c>
      <c r="AX1566" s="1" t="s">
        <v>1454</v>
      </c>
      <c r="AY1566" s="1">
        <v>0</v>
      </c>
      <c r="AZ1566" s="1">
        <v>0</v>
      </c>
      <c r="BA1566" s="1">
        <v>0</v>
      </c>
    </row>
    <row r="1567" spans="1:53" x14ac:dyDescent="0.25">
      <c r="A1567" s="309">
        <f t="shared" si="24"/>
        <v>274222</v>
      </c>
      <c r="B1567" s="1" t="s">
        <v>2639</v>
      </c>
      <c r="C1567" s="1">
        <v>1144149678</v>
      </c>
      <c r="D1567" s="1">
        <v>144225</v>
      </c>
      <c r="E1567" s="1">
        <v>4</v>
      </c>
      <c r="F1567" s="1">
        <v>1.14414967810498E+18</v>
      </c>
      <c r="G1567" s="304">
        <v>43524</v>
      </c>
      <c r="H1567" s="304">
        <v>43799</v>
      </c>
      <c r="I1567" s="1">
        <v>930</v>
      </c>
      <c r="J1567" s="1">
        <v>1</v>
      </c>
      <c r="K1567" s="1">
        <v>0</v>
      </c>
      <c r="L1567" s="1">
        <v>30</v>
      </c>
      <c r="M1567" s="1">
        <v>2</v>
      </c>
      <c r="N1567" s="305">
        <v>22.2</v>
      </c>
      <c r="O1567" s="305">
        <v>24604</v>
      </c>
      <c r="P1567" s="2">
        <v>274222</v>
      </c>
      <c r="Q1567" s="2">
        <v>33398</v>
      </c>
      <c r="R1567" s="2">
        <v>274222</v>
      </c>
      <c r="S1567" s="1">
        <v>13501</v>
      </c>
      <c r="T1567" s="1">
        <v>0</v>
      </c>
      <c r="U1567" s="1">
        <v>0</v>
      </c>
      <c r="W1567" s="1">
        <v>274222</v>
      </c>
      <c r="X1567" s="1">
        <v>13501</v>
      </c>
      <c r="Y1567" s="1">
        <v>12352</v>
      </c>
      <c r="AB1567" s="304">
        <v>43524</v>
      </c>
      <c r="AC1567" s="1">
        <v>1</v>
      </c>
      <c r="AD1567" s="1" t="s">
        <v>3016</v>
      </c>
      <c r="AE1567" s="1">
        <v>1</v>
      </c>
      <c r="AF1567" s="1">
        <v>30</v>
      </c>
      <c r="AG1567" s="1">
        <v>274222</v>
      </c>
      <c r="AH1567" s="1" t="s">
        <v>1454</v>
      </c>
      <c r="AI1567" s="1" t="s">
        <v>1454</v>
      </c>
      <c r="AJ1567" s="1" t="s">
        <v>1454</v>
      </c>
      <c r="AK1567" s="1" t="s">
        <v>1454</v>
      </c>
      <c r="AL1567" s="1" t="s">
        <v>1454</v>
      </c>
      <c r="AM1567" s="1" t="s">
        <v>1454</v>
      </c>
      <c r="AN1567" s="1">
        <v>1</v>
      </c>
      <c r="AO1567" s="1">
        <v>1</v>
      </c>
      <c r="AP1567" s="1" t="s">
        <v>3086</v>
      </c>
      <c r="AQ1567" s="1" t="s">
        <v>1454</v>
      </c>
      <c r="AR1567" s="2">
        <v>0</v>
      </c>
      <c r="AS1567" s="1" t="s">
        <v>3017</v>
      </c>
      <c r="AT1567" s="1">
        <v>43529</v>
      </c>
      <c r="AU1567" s="1">
        <v>0</v>
      </c>
      <c r="AV1567" s="1">
        <v>0</v>
      </c>
      <c r="AW1567" s="1">
        <v>0</v>
      </c>
      <c r="AX1567" s="1" t="s">
        <v>1454</v>
      </c>
      <c r="AY1567" s="1">
        <v>1</v>
      </c>
      <c r="AZ1567" s="1" t="s">
        <v>3089</v>
      </c>
      <c r="BA1567" s="1">
        <v>0</v>
      </c>
    </row>
    <row r="1568" spans="1:53" x14ac:dyDescent="0.25">
      <c r="A1568" s="309">
        <f t="shared" si="24"/>
        <v>995438</v>
      </c>
      <c r="B1568" s="1" t="s">
        <v>2639</v>
      </c>
      <c r="C1568" s="1">
        <v>1114884416</v>
      </c>
      <c r="D1568" s="1">
        <v>144210</v>
      </c>
      <c r="E1568" s="1">
        <v>4</v>
      </c>
      <c r="F1568" s="1">
        <v>1.11488441610498E+18</v>
      </c>
      <c r="G1568" s="304">
        <v>43524</v>
      </c>
      <c r="H1568" s="304">
        <v>45412</v>
      </c>
      <c r="I1568" s="1">
        <v>60</v>
      </c>
      <c r="J1568" s="1">
        <v>1</v>
      </c>
      <c r="K1568" s="1">
        <v>49</v>
      </c>
      <c r="L1568" s="1">
        <v>30</v>
      </c>
      <c r="M1568" s="1">
        <v>2</v>
      </c>
      <c r="N1568" s="305">
        <v>18</v>
      </c>
      <c r="O1568" s="305">
        <v>19562</v>
      </c>
      <c r="P1568" s="2">
        <v>3510226</v>
      </c>
      <c r="Q1568" s="2">
        <v>87962</v>
      </c>
      <c r="R1568" s="2">
        <v>995438</v>
      </c>
      <c r="S1568" s="1">
        <v>41504</v>
      </c>
      <c r="T1568" s="1">
        <v>0</v>
      </c>
      <c r="U1568" s="1">
        <v>0</v>
      </c>
      <c r="W1568" s="1">
        <v>9954</v>
      </c>
      <c r="X1568" s="1">
        <v>0</v>
      </c>
      <c r="Y1568" s="1">
        <v>0</v>
      </c>
      <c r="AB1568" s="304">
        <v>44409</v>
      </c>
      <c r="AC1568" s="1">
        <v>1</v>
      </c>
      <c r="AD1568" s="1" t="s">
        <v>3016</v>
      </c>
      <c r="AE1568" s="1">
        <v>1</v>
      </c>
      <c r="AF1568" s="1">
        <v>30</v>
      </c>
      <c r="AG1568" s="1">
        <v>146653</v>
      </c>
      <c r="AH1568" s="1" t="s">
        <v>1454</v>
      </c>
      <c r="AI1568" s="1" t="s">
        <v>1454</v>
      </c>
      <c r="AJ1568" s="1" t="s">
        <v>1454</v>
      </c>
      <c r="AK1568" s="1" t="s">
        <v>1454</v>
      </c>
      <c r="AL1568" s="1" t="s">
        <v>1454</v>
      </c>
      <c r="AM1568" s="1" t="s">
        <v>1454</v>
      </c>
      <c r="AN1568" s="1">
        <v>1</v>
      </c>
      <c r="AO1568" s="1">
        <v>1</v>
      </c>
      <c r="AP1568" s="1" t="s">
        <v>3086</v>
      </c>
      <c r="AQ1568" s="1" t="s">
        <v>1454</v>
      </c>
      <c r="AR1568" s="2">
        <v>0</v>
      </c>
      <c r="AS1568" s="1" t="s">
        <v>3017</v>
      </c>
      <c r="AT1568" s="1">
        <v>43530</v>
      </c>
      <c r="AU1568" s="1">
        <v>0</v>
      </c>
      <c r="AV1568" s="1">
        <v>0</v>
      </c>
      <c r="AW1568" s="1">
        <v>0</v>
      </c>
      <c r="AX1568" s="1" t="s">
        <v>1454</v>
      </c>
      <c r="AY1568" s="1">
        <v>1</v>
      </c>
      <c r="AZ1568" s="1" t="s">
        <v>3089</v>
      </c>
      <c r="BA1568" s="1">
        <v>0</v>
      </c>
    </row>
    <row r="1569" spans="1:53" x14ac:dyDescent="0.25">
      <c r="A1569" s="309">
        <f t="shared" si="24"/>
        <v>1160480</v>
      </c>
      <c r="B1569" s="1" t="s">
        <v>2639</v>
      </c>
      <c r="C1569" s="1">
        <v>1144100632</v>
      </c>
      <c r="D1569" s="1">
        <v>144105</v>
      </c>
      <c r="E1569" s="1">
        <v>4</v>
      </c>
      <c r="F1569" s="1">
        <v>1.1441006321246799E+18</v>
      </c>
      <c r="G1569" s="304">
        <v>44439</v>
      </c>
      <c r="H1569" s="304">
        <v>45168</v>
      </c>
      <c r="I1569" s="1">
        <v>0</v>
      </c>
      <c r="J1569" s="1">
        <v>1</v>
      </c>
      <c r="K1569" s="1">
        <v>2</v>
      </c>
      <c r="L1569" s="1">
        <v>30</v>
      </c>
      <c r="M1569" s="1">
        <v>2</v>
      </c>
      <c r="N1569" s="1">
        <v>19.2</v>
      </c>
      <c r="O1569" s="1">
        <v>20983</v>
      </c>
      <c r="P1569" s="2">
        <v>2100000</v>
      </c>
      <c r="Q1569" s="2">
        <v>106676</v>
      </c>
      <c r="R1569" s="2">
        <v>1954760</v>
      </c>
      <c r="S1569" s="1">
        <v>0</v>
      </c>
      <c r="T1569" s="1">
        <v>0</v>
      </c>
      <c r="U1569" s="1">
        <v>0</v>
      </c>
      <c r="W1569" s="1">
        <v>0</v>
      </c>
      <c r="X1569" s="1">
        <v>0</v>
      </c>
      <c r="Y1569" s="1">
        <v>0</v>
      </c>
      <c r="AB1569" s="304">
        <v>44499</v>
      </c>
      <c r="AC1569" s="1">
        <v>1</v>
      </c>
      <c r="AD1569" s="1" t="s">
        <v>3016</v>
      </c>
      <c r="AE1569" s="1">
        <v>1</v>
      </c>
      <c r="AF1569" s="1">
        <v>30</v>
      </c>
      <c r="AG1569" s="1">
        <v>0</v>
      </c>
      <c r="AH1569" s="1" t="s">
        <v>1454</v>
      </c>
      <c r="AI1569" s="1" t="s">
        <v>1454</v>
      </c>
      <c r="AJ1569" s="1" t="s">
        <v>1454</v>
      </c>
      <c r="AK1569" s="1" t="s">
        <v>1454</v>
      </c>
      <c r="AL1569" s="1" t="s">
        <v>1454</v>
      </c>
      <c r="AM1569" s="1" t="s">
        <v>1454</v>
      </c>
      <c r="AN1569" s="1">
        <v>1</v>
      </c>
      <c r="AO1569" s="1">
        <v>1</v>
      </c>
      <c r="AP1569" s="1" t="s">
        <v>3086</v>
      </c>
      <c r="AQ1569" s="1" t="s">
        <v>1454</v>
      </c>
      <c r="AR1569" s="2">
        <v>794280</v>
      </c>
      <c r="AS1569" s="1" t="s">
        <v>3018</v>
      </c>
      <c r="AT1569" s="1">
        <v>44439</v>
      </c>
      <c r="AU1569" s="1">
        <v>0</v>
      </c>
      <c r="AV1569" s="1">
        <v>0</v>
      </c>
      <c r="AW1569" s="1">
        <v>0</v>
      </c>
      <c r="AX1569" s="1" t="s">
        <v>1454</v>
      </c>
      <c r="AY1569" s="1">
        <v>0</v>
      </c>
      <c r="AZ1569" s="1">
        <v>0</v>
      </c>
      <c r="BA1569" s="1">
        <v>0</v>
      </c>
    </row>
    <row r="1570" spans="1:53" x14ac:dyDescent="0.25">
      <c r="A1570" s="309">
        <f t="shared" si="24"/>
        <v>0</v>
      </c>
      <c r="B1570" s="1" t="s">
        <v>2639</v>
      </c>
      <c r="C1570" s="1">
        <v>48604925</v>
      </c>
      <c r="D1570" s="1">
        <v>144105</v>
      </c>
      <c r="E1570" s="1">
        <v>4</v>
      </c>
      <c r="F1570" s="1">
        <v>4.86049251246892E+16</v>
      </c>
      <c r="G1570" s="304">
        <v>44377</v>
      </c>
      <c r="H1570" s="304">
        <v>44742</v>
      </c>
      <c r="I1570" s="1">
        <v>0</v>
      </c>
      <c r="J1570" s="1">
        <v>1</v>
      </c>
      <c r="K1570" s="1">
        <v>4</v>
      </c>
      <c r="L1570" s="1">
        <v>30</v>
      </c>
      <c r="M1570" s="1">
        <v>2</v>
      </c>
      <c r="N1570" s="1">
        <v>19.2</v>
      </c>
      <c r="O1570" s="1">
        <v>20983</v>
      </c>
      <c r="P1570" s="2">
        <v>3000000</v>
      </c>
      <c r="Q1570" s="2">
        <v>277616</v>
      </c>
      <c r="R1570" s="2">
        <v>2064703</v>
      </c>
      <c r="S1570" s="1">
        <v>0</v>
      </c>
      <c r="T1570" s="1">
        <v>0</v>
      </c>
      <c r="U1570" s="1">
        <v>0</v>
      </c>
      <c r="W1570" s="1">
        <v>0</v>
      </c>
      <c r="X1570" s="1">
        <v>0</v>
      </c>
      <c r="Y1570" s="1">
        <v>0</v>
      </c>
      <c r="AB1570" s="304">
        <v>44499</v>
      </c>
      <c r="AC1570" s="1">
        <v>1</v>
      </c>
      <c r="AD1570" s="1" t="s">
        <v>3016</v>
      </c>
      <c r="AE1570" s="1">
        <v>1</v>
      </c>
      <c r="AF1570" s="1">
        <v>30</v>
      </c>
      <c r="AG1570" s="1">
        <v>0</v>
      </c>
      <c r="AH1570" s="1" t="s">
        <v>1454</v>
      </c>
      <c r="AI1570" s="1" t="s">
        <v>1454</v>
      </c>
      <c r="AJ1570" s="1" t="s">
        <v>1454</v>
      </c>
      <c r="AK1570" s="1" t="s">
        <v>1454</v>
      </c>
      <c r="AL1570" s="1" t="s">
        <v>1454</v>
      </c>
      <c r="AM1570" s="1" t="s">
        <v>1454</v>
      </c>
      <c r="AN1570" s="1">
        <v>1</v>
      </c>
      <c r="AO1570" s="1">
        <v>1</v>
      </c>
      <c r="AP1570" s="1" t="s">
        <v>3086</v>
      </c>
      <c r="AQ1570" s="1" t="s">
        <v>1454</v>
      </c>
      <c r="AR1570" s="2">
        <v>2268788</v>
      </c>
      <c r="AS1570" s="1" t="s">
        <v>3018</v>
      </c>
      <c r="AT1570" s="1">
        <v>44377</v>
      </c>
      <c r="AU1570" s="1">
        <v>0</v>
      </c>
      <c r="AV1570" s="1">
        <v>0</v>
      </c>
      <c r="AW1570" s="1">
        <v>0</v>
      </c>
      <c r="AX1570" s="1" t="s">
        <v>1454</v>
      </c>
      <c r="AY1570" s="1">
        <v>900347805</v>
      </c>
      <c r="AZ1570" s="1" t="s">
        <v>3092</v>
      </c>
      <c r="BA1570" s="1">
        <v>0</v>
      </c>
    </row>
    <row r="1571" spans="1:53" x14ac:dyDescent="0.25">
      <c r="A1571" s="309">
        <f t="shared" si="24"/>
        <v>0</v>
      </c>
      <c r="B1571" s="1" t="s">
        <v>2639</v>
      </c>
      <c r="C1571" s="1">
        <v>66745226</v>
      </c>
      <c r="D1571" s="1">
        <v>144105</v>
      </c>
      <c r="E1571" s="1">
        <v>4</v>
      </c>
      <c r="F1571" s="1">
        <v>6.6745226113014096E+16</v>
      </c>
      <c r="G1571" s="304">
        <v>44484</v>
      </c>
      <c r="H1571" s="304">
        <v>44681</v>
      </c>
      <c r="I1571" s="1">
        <v>0</v>
      </c>
      <c r="J1571" s="1">
        <v>1</v>
      </c>
      <c r="K1571" s="1">
        <v>0</v>
      </c>
      <c r="L1571" s="1">
        <v>30</v>
      </c>
      <c r="M1571" s="1">
        <v>2</v>
      </c>
      <c r="N1571" s="305">
        <v>19.8</v>
      </c>
      <c r="O1571" s="305">
        <v>21699</v>
      </c>
      <c r="P1571" s="2">
        <v>180000</v>
      </c>
      <c r="Q1571" s="2">
        <v>31782</v>
      </c>
      <c r="R1571" s="2">
        <v>180000</v>
      </c>
      <c r="S1571" s="1">
        <v>0</v>
      </c>
      <c r="T1571" s="1">
        <v>0</v>
      </c>
      <c r="U1571" s="1">
        <v>0</v>
      </c>
      <c r="W1571" s="1">
        <v>0</v>
      </c>
      <c r="X1571" s="1">
        <v>0</v>
      </c>
      <c r="Y1571" s="1">
        <v>0</v>
      </c>
      <c r="AB1571" s="304">
        <v>44484</v>
      </c>
      <c r="AC1571" s="1">
        <v>1</v>
      </c>
      <c r="AD1571" s="1" t="s">
        <v>3016</v>
      </c>
      <c r="AE1571" s="1">
        <v>1</v>
      </c>
      <c r="AF1571" s="1">
        <v>30</v>
      </c>
      <c r="AG1571" s="1">
        <v>0</v>
      </c>
      <c r="AH1571" s="1" t="s">
        <v>1454</v>
      </c>
      <c r="AI1571" s="1" t="s">
        <v>1454</v>
      </c>
      <c r="AJ1571" s="1" t="s">
        <v>1454</v>
      </c>
      <c r="AK1571" s="1" t="s">
        <v>1454</v>
      </c>
      <c r="AL1571" s="1" t="s">
        <v>1454</v>
      </c>
      <c r="AM1571" s="1" t="s">
        <v>1454</v>
      </c>
      <c r="AN1571" s="1">
        <v>1</v>
      </c>
      <c r="AO1571" s="1">
        <v>1</v>
      </c>
      <c r="AP1571" s="1" t="s">
        <v>3086</v>
      </c>
      <c r="AQ1571" s="1" t="s">
        <v>1454</v>
      </c>
      <c r="AR1571" s="2">
        <v>627755</v>
      </c>
      <c r="AS1571" s="1" t="s">
        <v>3078</v>
      </c>
      <c r="AT1571" s="1">
        <v>44484</v>
      </c>
      <c r="AU1571" s="1">
        <v>0</v>
      </c>
      <c r="AV1571" s="1">
        <v>0</v>
      </c>
      <c r="AW1571" s="1">
        <v>0</v>
      </c>
      <c r="AX1571" s="1" t="s">
        <v>1454</v>
      </c>
      <c r="AY1571" s="1">
        <v>830514823</v>
      </c>
      <c r="AZ1571" s="1" t="s">
        <v>3090</v>
      </c>
      <c r="BA1571" s="1">
        <v>0</v>
      </c>
    </row>
    <row r="1572" spans="1:53" x14ac:dyDescent="0.25">
      <c r="A1572" s="309">
        <f t="shared" si="24"/>
        <v>1095811</v>
      </c>
      <c r="B1572" s="1" t="s">
        <v>2639</v>
      </c>
      <c r="C1572" s="1">
        <v>1114827369</v>
      </c>
      <c r="D1572" s="1">
        <v>144105</v>
      </c>
      <c r="E1572" s="1">
        <v>4</v>
      </c>
      <c r="F1572" s="1">
        <v>1.1148273691246799E+18</v>
      </c>
      <c r="G1572" s="304">
        <v>44294</v>
      </c>
      <c r="H1572" s="304">
        <v>45015</v>
      </c>
      <c r="I1572" s="1">
        <v>0</v>
      </c>
      <c r="J1572" s="1">
        <v>1</v>
      </c>
      <c r="K1572" s="1">
        <v>7</v>
      </c>
      <c r="L1572" s="1">
        <v>30</v>
      </c>
      <c r="M1572" s="1">
        <v>2</v>
      </c>
      <c r="N1572" s="305">
        <v>19.2</v>
      </c>
      <c r="O1572" s="305">
        <v>20983</v>
      </c>
      <c r="P1572" s="2">
        <v>2000000</v>
      </c>
      <c r="Q1572" s="2">
        <v>101596</v>
      </c>
      <c r="R1572" s="2">
        <v>1495395</v>
      </c>
      <c r="S1572" s="1">
        <v>0</v>
      </c>
      <c r="T1572" s="1">
        <v>0</v>
      </c>
      <c r="U1572" s="1">
        <v>0</v>
      </c>
      <c r="W1572" s="1">
        <v>0</v>
      </c>
      <c r="X1572" s="1">
        <v>0</v>
      </c>
      <c r="Y1572" s="1">
        <v>0</v>
      </c>
      <c r="AB1572" s="304">
        <v>44499</v>
      </c>
      <c r="AC1572" s="1">
        <v>1</v>
      </c>
      <c r="AD1572" s="1" t="s">
        <v>3016</v>
      </c>
      <c r="AE1572" s="1">
        <v>1</v>
      </c>
      <c r="AF1572" s="1">
        <v>30</v>
      </c>
      <c r="AG1572" s="1">
        <v>0</v>
      </c>
      <c r="AH1572" s="1" t="s">
        <v>1454</v>
      </c>
      <c r="AI1572" s="1" t="s">
        <v>1454</v>
      </c>
      <c r="AJ1572" s="1" t="s">
        <v>1454</v>
      </c>
      <c r="AK1572" s="1" t="s">
        <v>1454</v>
      </c>
      <c r="AL1572" s="1" t="s">
        <v>1454</v>
      </c>
      <c r="AM1572" s="1" t="s">
        <v>1454</v>
      </c>
      <c r="AN1572" s="1">
        <v>1</v>
      </c>
      <c r="AO1572" s="1">
        <v>1</v>
      </c>
      <c r="AP1572" s="1" t="s">
        <v>3086</v>
      </c>
      <c r="AQ1572" s="1" t="s">
        <v>1454</v>
      </c>
      <c r="AR1572" s="2">
        <v>399584</v>
      </c>
      <c r="AS1572" s="1" t="s">
        <v>3018</v>
      </c>
      <c r="AT1572" s="1">
        <v>44294</v>
      </c>
      <c r="AU1572" s="1">
        <v>0</v>
      </c>
      <c r="AV1572" s="1">
        <v>0</v>
      </c>
      <c r="AW1572" s="1">
        <v>0</v>
      </c>
      <c r="AX1572" s="1" t="s">
        <v>1454</v>
      </c>
      <c r="AY1572" s="1">
        <v>0</v>
      </c>
      <c r="AZ1572" s="1" t="s">
        <v>3087</v>
      </c>
      <c r="BA1572" s="1">
        <v>0</v>
      </c>
    </row>
    <row r="1573" spans="1:53" x14ac:dyDescent="0.25">
      <c r="A1573" s="309">
        <f t="shared" si="24"/>
        <v>9001307</v>
      </c>
      <c r="B1573" s="1" t="s">
        <v>2639</v>
      </c>
      <c r="C1573" s="1">
        <v>1114827369</v>
      </c>
      <c r="D1573" s="1">
        <v>144105</v>
      </c>
      <c r="E1573" s="1">
        <v>4</v>
      </c>
      <c r="F1573" s="1">
        <v>1.11482736911778E+18</v>
      </c>
      <c r="G1573" s="304">
        <v>43964</v>
      </c>
      <c r="H1573" s="304">
        <v>46507</v>
      </c>
      <c r="I1573" s="1">
        <v>0</v>
      </c>
      <c r="J1573" s="1">
        <v>1</v>
      </c>
      <c r="K1573" s="1">
        <v>16</v>
      </c>
      <c r="L1573" s="1">
        <v>30</v>
      </c>
      <c r="M1573" s="1">
        <v>2</v>
      </c>
      <c r="N1573" s="305">
        <v>18</v>
      </c>
      <c r="O1573" s="305">
        <v>19562</v>
      </c>
      <c r="P1573" s="2">
        <v>13753000</v>
      </c>
      <c r="Q1573" s="2">
        <v>291385</v>
      </c>
      <c r="R1573" s="2">
        <v>12283610</v>
      </c>
      <c r="S1573" s="1">
        <v>0</v>
      </c>
      <c r="T1573" s="1">
        <v>0</v>
      </c>
      <c r="U1573" s="1">
        <v>0</v>
      </c>
      <c r="W1573" s="1">
        <v>0</v>
      </c>
      <c r="X1573" s="1">
        <v>0</v>
      </c>
      <c r="Y1573" s="1">
        <v>0</v>
      </c>
      <c r="AB1573" s="304">
        <v>44499</v>
      </c>
      <c r="AC1573" s="1">
        <v>1</v>
      </c>
      <c r="AD1573" s="1" t="s">
        <v>3016</v>
      </c>
      <c r="AE1573" s="1">
        <v>1</v>
      </c>
      <c r="AF1573" s="1">
        <v>30</v>
      </c>
      <c r="AG1573" s="1">
        <v>0</v>
      </c>
      <c r="AH1573" s="1" t="s">
        <v>1454</v>
      </c>
      <c r="AI1573" s="1" t="s">
        <v>1454</v>
      </c>
      <c r="AJ1573" s="1" t="s">
        <v>1454</v>
      </c>
      <c r="AK1573" s="1" t="s">
        <v>1454</v>
      </c>
      <c r="AL1573" s="1" t="s">
        <v>1454</v>
      </c>
      <c r="AM1573" s="1" t="s">
        <v>1454</v>
      </c>
      <c r="AN1573" s="1">
        <v>1</v>
      </c>
      <c r="AO1573" s="1">
        <v>1</v>
      </c>
      <c r="AP1573" s="1" t="s">
        <v>3086</v>
      </c>
      <c r="AQ1573" s="1" t="s">
        <v>1454</v>
      </c>
      <c r="AR1573" s="2">
        <v>3282303</v>
      </c>
      <c r="AS1573" s="1" t="s">
        <v>3026</v>
      </c>
      <c r="AT1573" s="1">
        <v>43964</v>
      </c>
      <c r="AU1573" s="1">
        <v>0</v>
      </c>
      <c r="AV1573" s="1">
        <v>0</v>
      </c>
      <c r="AW1573" s="1">
        <v>0</v>
      </c>
      <c r="AX1573" s="1" t="s">
        <v>1454</v>
      </c>
      <c r="AY1573" s="1">
        <v>0</v>
      </c>
      <c r="AZ1573" s="1" t="s">
        <v>3087</v>
      </c>
      <c r="BA1573" s="1">
        <v>0</v>
      </c>
    </row>
    <row r="1574" spans="1:53" x14ac:dyDescent="0.25">
      <c r="A1574" s="309">
        <f t="shared" si="24"/>
        <v>4222893</v>
      </c>
      <c r="B1574" s="1" t="s">
        <v>2639</v>
      </c>
      <c r="C1574" s="1">
        <v>1151446826</v>
      </c>
      <c r="D1574" s="1">
        <v>144225</v>
      </c>
      <c r="E1574" s="1">
        <v>4</v>
      </c>
      <c r="F1574" s="1">
        <v>1.15144682610498E+18</v>
      </c>
      <c r="G1574" s="304">
        <v>43920</v>
      </c>
      <c r="H1574" s="304">
        <v>45503</v>
      </c>
      <c r="I1574" s="1">
        <v>90</v>
      </c>
      <c r="J1574" s="1">
        <v>1</v>
      </c>
      <c r="K1574" s="1">
        <v>14</v>
      </c>
      <c r="L1574" s="1">
        <v>30</v>
      </c>
      <c r="M1574" s="1">
        <v>2</v>
      </c>
      <c r="N1574" s="1">
        <v>18</v>
      </c>
      <c r="O1574" s="1">
        <v>19562</v>
      </c>
      <c r="P1574" s="2">
        <v>5260456</v>
      </c>
      <c r="Q1574" s="2">
        <v>147217</v>
      </c>
      <c r="R1574" s="2">
        <v>4222893</v>
      </c>
      <c r="S1574" s="1">
        <v>150892</v>
      </c>
      <c r="T1574" s="1">
        <v>0</v>
      </c>
      <c r="U1574" s="1">
        <v>0</v>
      </c>
      <c r="W1574" s="1">
        <v>2111446</v>
      </c>
      <c r="X1574" s="1">
        <v>150892</v>
      </c>
      <c r="Y1574" s="1">
        <v>59558</v>
      </c>
      <c r="AB1574" s="304">
        <v>44500</v>
      </c>
      <c r="AC1574" s="1">
        <v>1</v>
      </c>
      <c r="AD1574" s="1" t="s">
        <v>3016</v>
      </c>
      <c r="AE1574" s="1">
        <v>1</v>
      </c>
      <c r="AF1574" s="1">
        <v>30</v>
      </c>
      <c r="AG1574" s="1">
        <v>252389</v>
      </c>
      <c r="AH1574" s="1" t="s">
        <v>1454</v>
      </c>
      <c r="AI1574" s="1" t="s">
        <v>1454</v>
      </c>
      <c r="AJ1574" s="1" t="s">
        <v>1454</v>
      </c>
      <c r="AK1574" s="1" t="s">
        <v>1454</v>
      </c>
      <c r="AL1574" s="1" t="s">
        <v>1454</v>
      </c>
      <c r="AM1574" s="1" t="s">
        <v>1454</v>
      </c>
      <c r="AN1574" s="1">
        <v>1</v>
      </c>
      <c r="AO1574" s="1">
        <v>1</v>
      </c>
      <c r="AP1574" s="1" t="s">
        <v>3086</v>
      </c>
      <c r="AQ1574" s="1" t="s">
        <v>1454</v>
      </c>
      <c r="AR1574" s="2">
        <v>0</v>
      </c>
      <c r="AS1574" s="1" t="s">
        <v>3017</v>
      </c>
      <c r="AT1574" s="1">
        <v>43930</v>
      </c>
      <c r="AU1574" s="1">
        <v>0</v>
      </c>
      <c r="AV1574" s="1">
        <v>0</v>
      </c>
      <c r="AW1574" s="1">
        <v>0</v>
      </c>
      <c r="AX1574" s="1" t="s">
        <v>1454</v>
      </c>
      <c r="AY1574" s="1">
        <v>1</v>
      </c>
      <c r="AZ1574" s="1" t="s">
        <v>3089</v>
      </c>
      <c r="BA1574" s="1">
        <v>0</v>
      </c>
    </row>
    <row r="1575" spans="1:53" x14ac:dyDescent="0.25">
      <c r="A1575" s="309">
        <f t="shared" si="24"/>
        <v>165109</v>
      </c>
      <c r="B1575" s="1" t="s">
        <v>2639</v>
      </c>
      <c r="C1575" s="1">
        <v>1113664814</v>
      </c>
      <c r="D1575" s="1">
        <v>144205</v>
      </c>
      <c r="E1575" s="1">
        <v>4</v>
      </c>
      <c r="F1575" s="1">
        <v>1.11366481410498E+18</v>
      </c>
      <c r="G1575" s="304">
        <v>43920</v>
      </c>
      <c r="H1575" s="304">
        <v>45290</v>
      </c>
      <c r="I1575" s="1">
        <v>0</v>
      </c>
      <c r="J1575" s="1">
        <v>1</v>
      </c>
      <c r="K1575" s="1">
        <v>43</v>
      </c>
      <c r="L1575" s="1">
        <v>30</v>
      </c>
      <c r="M1575" s="1">
        <v>2</v>
      </c>
      <c r="N1575" s="305">
        <v>18</v>
      </c>
      <c r="O1575" s="305">
        <v>19562</v>
      </c>
      <c r="P1575" s="2">
        <v>3142681</v>
      </c>
      <c r="Q1575" s="2">
        <v>97011</v>
      </c>
      <c r="R1575" s="2">
        <v>165109</v>
      </c>
      <c r="S1575" s="1">
        <v>0</v>
      </c>
      <c r="T1575" s="1">
        <v>0</v>
      </c>
      <c r="U1575" s="1">
        <v>0</v>
      </c>
      <c r="W1575" s="1">
        <v>0</v>
      </c>
      <c r="X1575" s="1">
        <v>0</v>
      </c>
      <c r="Y1575" s="1">
        <v>0</v>
      </c>
      <c r="AB1575" s="304">
        <v>44500</v>
      </c>
      <c r="AC1575" s="1">
        <v>1</v>
      </c>
      <c r="AD1575" s="1" t="s">
        <v>3016</v>
      </c>
      <c r="AE1575" s="1">
        <v>1</v>
      </c>
      <c r="AF1575" s="1">
        <v>30</v>
      </c>
      <c r="AG1575" s="1">
        <v>0</v>
      </c>
      <c r="AH1575" s="1" t="s">
        <v>1454</v>
      </c>
      <c r="AI1575" s="1" t="s">
        <v>1454</v>
      </c>
      <c r="AJ1575" s="1" t="s">
        <v>1454</v>
      </c>
      <c r="AK1575" s="1" t="s">
        <v>1454</v>
      </c>
      <c r="AL1575" s="1" t="s">
        <v>1454</v>
      </c>
      <c r="AM1575" s="1" t="s">
        <v>1454</v>
      </c>
      <c r="AN1575" s="1">
        <v>1</v>
      </c>
      <c r="AO1575" s="1">
        <v>1</v>
      </c>
      <c r="AP1575" s="1" t="s">
        <v>3086</v>
      </c>
      <c r="AQ1575" s="1" t="s">
        <v>1454</v>
      </c>
      <c r="AR1575" s="2">
        <v>0</v>
      </c>
      <c r="AS1575" s="1" t="s">
        <v>3017</v>
      </c>
      <c r="AT1575" s="1">
        <v>43930</v>
      </c>
      <c r="AU1575" s="1">
        <v>0</v>
      </c>
      <c r="AV1575" s="1">
        <v>0</v>
      </c>
      <c r="AW1575" s="1">
        <v>0</v>
      </c>
      <c r="AX1575" s="1" t="s">
        <v>1454</v>
      </c>
      <c r="AY1575" s="1">
        <v>1</v>
      </c>
      <c r="AZ1575" s="1" t="s">
        <v>3089</v>
      </c>
      <c r="BA1575" s="1">
        <v>0</v>
      </c>
    </row>
    <row r="1576" spans="1:53" x14ac:dyDescent="0.25">
      <c r="A1576" s="309">
        <f t="shared" si="24"/>
        <v>2354111</v>
      </c>
      <c r="B1576" s="1" t="s">
        <v>2639</v>
      </c>
      <c r="C1576" s="1">
        <v>1144152648</v>
      </c>
      <c r="D1576" s="1">
        <v>144205</v>
      </c>
      <c r="E1576" s="1">
        <v>4</v>
      </c>
      <c r="F1576" s="1">
        <v>1.14415264810498E+18</v>
      </c>
      <c r="G1576" s="304">
        <v>43920</v>
      </c>
      <c r="H1576" s="304">
        <v>45442</v>
      </c>
      <c r="I1576" s="1">
        <v>0</v>
      </c>
      <c r="J1576" s="1">
        <v>1</v>
      </c>
      <c r="K1576" s="1">
        <v>17</v>
      </c>
      <c r="L1576" s="1">
        <v>30</v>
      </c>
      <c r="M1576" s="1">
        <v>2</v>
      </c>
      <c r="N1576" s="305">
        <v>18</v>
      </c>
      <c r="O1576" s="305">
        <v>19562</v>
      </c>
      <c r="P1576" s="2">
        <v>3178539</v>
      </c>
      <c r="Q1576" s="2">
        <v>91299</v>
      </c>
      <c r="R1576" s="2">
        <v>2354111</v>
      </c>
      <c r="S1576" s="1">
        <v>35312</v>
      </c>
      <c r="T1576" s="1">
        <v>0</v>
      </c>
      <c r="U1576" s="1">
        <v>0</v>
      </c>
      <c r="W1576" s="1">
        <v>0</v>
      </c>
      <c r="X1576" s="1">
        <v>0</v>
      </c>
      <c r="Y1576" s="1">
        <v>0</v>
      </c>
      <c r="AB1576" s="304">
        <v>44469</v>
      </c>
      <c r="AC1576" s="1">
        <v>1</v>
      </c>
      <c r="AD1576" s="1" t="s">
        <v>3016</v>
      </c>
      <c r="AE1576" s="1">
        <v>1</v>
      </c>
      <c r="AF1576" s="1">
        <v>30</v>
      </c>
      <c r="AG1576" s="1">
        <v>0</v>
      </c>
      <c r="AH1576" s="1" t="s">
        <v>1454</v>
      </c>
      <c r="AI1576" s="1" t="s">
        <v>1454</v>
      </c>
      <c r="AJ1576" s="1" t="s">
        <v>1454</v>
      </c>
      <c r="AK1576" s="1" t="s">
        <v>1454</v>
      </c>
      <c r="AL1576" s="1" t="s">
        <v>1454</v>
      </c>
      <c r="AM1576" s="1" t="s">
        <v>1454</v>
      </c>
      <c r="AN1576" s="1">
        <v>1</v>
      </c>
      <c r="AO1576" s="1">
        <v>1</v>
      </c>
      <c r="AP1576" s="1" t="s">
        <v>3086</v>
      </c>
      <c r="AQ1576" s="1" t="s">
        <v>1454</v>
      </c>
      <c r="AR1576" s="2">
        <v>0</v>
      </c>
      <c r="AS1576" s="1" t="s">
        <v>3017</v>
      </c>
      <c r="AT1576" s="1">
        <v>43930</v>
      </c>
      <c r="AU1576" s="1">
        <v>0</v>
      </c>
      <c r="AV1576" s="1">
        <v>0</v>
      </c>
      <c r="AW1576" s="1">
        <v>0</v>
      </c>
      <c r="AX1576" s="1" t="s">
        <v>1454</v>
      </c>
      <c r="AY1576" s="1">
        <v>1</v>
      </c>
      <c r="AZ1576" s="1" t="s">
        <v>3089</v>
      </c>
      <c r="BA1576" s="1">
        <v>0</v>
      </c>
    </row>
    <row r="1577" spans="1:53" x14ac:dyDescent="0.25">
      <c r="A1577" s="309">
        <f t="shared" si="24"/>
        <v>79639</v>
      </c>
      <c r="B1577" s="1" t="s">
        <v>2639</v>
      </c>
      <c r="C1577" s="1">
        <v>1130600689</v>
      </c>
      <c r="D1577" s="1">
        <v>144205</v>
      </c>
      <c r="E1577" s="1">
        <v>4</v>
      </c>
      <c r="F1577" s="1">
        <v>1.13060068910498E+18</v>
      </c>
      <c r="G1577" s="304">
        <v>43920</v>
      </c>
      <c r="H1577" s="304">
        <v>44772</v>
      </c>
      <c r="I1577" s="1">
        <v>0</v>
      </c>
      <c r="J1577" s="1">
        <v>1</v>
      </c>
      <c r="K1577" s="1">
        <v>22</v>
      </c>
      <c r="L1577" s="1">
        <v>30</v>
      </c>
      <c r="M1577" s="1">
        <v>2</v>
      </c>
      <c r="N1577" s="305">
        <v>18</v>
      </c>
      <c r="O1577" s="305">
        <v>19562</v>
      </c>
      <c r="P1577" s="2">
        <v>328594</v>
      </c>
      <c r="Q1577" s="2">
        <v>14505</v>
      </c>
      <c r="R1577" s="2">
        <v>79639</v>
      </c>
      <c r="S1577" s="1">
        <v>0</v>
      </c>
      <c r="T1577" s="1">
        <v>0</v>
      </c>
      <c r="U1577" s="1">
        <v>0</v>
      </c>
      <c r="W1577" s="1">
        <v>0</v>
      </c>
      <c r="X1577" s="1">
        <v>0</v>
      </c>
      <c r="Y1577" s="1">
        <v>0</v>
      </c>
      <c r="AB1577" s="304">
        <v>44500</v>
      </c>
      <c r="AC1577" s="1">
        <v>1</v>
      </c>
      <c r="AD1577" s="1" t="s">
        <v>3016</v>
      </c>
      <c r="AE1577" s="1">
        <v>1</v>
      </c>
      <c r="AF1577" s="1">
        <v>30</v>
      </c>
      <c r="AG1577" s="1">
        <v>0</v>
      </c>
      <c r="AH1577" s="1" t="s">
        <v>1454</v>
      </c>
      <c r="AI1577" s="1" t="s">
        <v>1454</v>
      </c>
      <c r="AJ1577" s="1" t="s">
        <v>1454</v>
      </c>
      <c r="AK1577" s="1" t="s">
        <v>1454</v>
      </c>
      <c r="AL1577" s="1" t="s">
        <v>1454</v>
      </c>
      <c r="AM1577" s="1" t="s">
        <v>1454</v>
      </c>
      <c r="AN1577" s="1">
        <v>1</v>
      </c>
      <c r="AO1577" s="1">
        <v>1</v>
      </c>
      <c r="AP1577" s="1" t="s">
        <v>3086</v>
      </c>
      <c r="AQ1577" s="1" t="s">
        <v>1454</v>
      </c>
      <c r="AR1577" s="2">
        <v>0</v>
      </c>
      <c r="AS1577" s="1" t="s">
        <v>3017</v>
      </c>
      <c r="AT1577" s="1">
        <v>43930</v>
      </c>
      <c r="AU1577" s="1">
        <v>0</v>
      </c>
      <c r="AV1577" s="1">
        <v>0</v>
      </c>
      <c r="AW1577" s="1">
        <v>0</v>
      </c>
      <c r="AX1577" s="1" t="s">
        <v>1454</v>
      </c>
      <c r="AY1577" s="1">
        <v>1</v>
      </c>
      <c r="AZ1577" s="1" t="s">
        <v>3089</v>
      </c>
      <c r="BA1577" s="1">
        <v>0</v>
      </c>
    </row>
    <row r="1578" spans="1:53" x14ac:dyDescent="0.25">
      <c r="A1578" s="309">
        <f t="shared" si="24"/>
        <v>2602931</v>
      </c>
      <c r="B1578" s="1" t="s">
        <v>2639</v>
      </c>
      <c r="C1578" s="1">
        <v>1144159753</v>
      </c>
      <c r="D1578" s="1">
        <v>144105</v>
      </c>
      <c r="E1578" s="1">
        <v>4</v>
      </c>
      <c r="F1578" s="1">
        <v>1.14415975312038E+18</v>
      </c>
      <c r="G1578" s="304">
        <v>44265</v>
      </c>
      <c r="H1578" s="304">
        <v>44985</v>
      </c>
      <c r="I1578" s="1">
        <v>0</v>
      </c>
      <c r="J1578" s="1">
        <v>1</v>
      </c>
      <c r="K1578" s="1">
        <v>8</v>
      </c>
      <c r="L1578" s="1">
        <v>30</v>
      </c>
      <c r="M1578" s="1">
        <v>2</v>
      </c>
      <c r="N1578" s="305">
        <v>15.6</v>
      </c>
      <c r="O1578" s="305">
        <v>16765</v>
      </c>
      <c r="P1578" s="2">
        <v>5000000</v>
      </c>
      <c r="Q1578" s="2">
        <v>245294</v>
      </c>
      <c r="R1578" s="2">
        <v>3508597</v>
      </c>
      <c r="S1578" s="1">
        <v>0</v>
      </c>
      <c r="T1578" s="1">
        <v>0</v>
      </c>
      <c r="U1578" s="1">
        <v>0</v>
      </c>
      <c r="W1578" s="1">
        <v>0</v>
      </c>
      <c r="X1578" s="1">
        <v>0</v>
      </c>
      <c r="Y1578" s="1">
        <v>0</v>
      </c>
      <c r="AB1578" s="304">
        <v>44499</v>
      </c>
      <c r="AC1578" s="1">
        <v>1</v>
      </c>
      <c r="AD1578" s="1" t="s">
        <v>3016</v>
      </c>
      <c r="AE1578" s="1">
        <v>1</v>
      </c>
      <c r="AF1578" s="1">
        <v>30</v>
      </c>
      <c r="AG1578" s="1">
        <v>0</v>
      </c>
      <c r="AH1578" s="1" t="s">
        <v>1454</v>
      </c>
      <c r="AI1578" s="1" t="s">
        <v>1454</v>
      </c>
      <c r="AJ1578" s="1" t="s">
        <v>1454</v>
      </c>
      <c r="AK1578" s="1" t="s">
        <v>1454</v>
      </c>
      <c r="AL1578" s="1" t="s">
        <v>1454</v>
      </c>
      <c r="AM1578" s="1" t="s">
        <v>1454</v>
      </c>
      <c r="AN1578" s="1">
        <v>1</v>
      </c>
      <c r="AO1578" s="1">
        <v>1</v>
      </c>
      <c r="AP1578" s="1" t="s">
        <v>3086</v>
      </c>
      <c r="AQ1578" s="1" t="s">
        <v>1454</v>
      </c>
      <c r="AR1578" s="2">
        <v>905666</v>
      </c>
      <c r="AS1578" s="1" t="s">
        <v>3021</v>
      </c>
      <c r="AT1578" s="1">
        <v>44265</v>
      </c>
      <c r="AU1578" s="1">
        <v>0</v>
      </c>
      <c r="AV1578" s="1">
        <v>0</v>
      </c>
      <c r="AW1578" s="1">
        <v>0</v>
      </c>
      <c r="AX1578" s="1" t="s">
        <v>1454</v>
      </c>
      <c r="AY1578" s="1">
        <v>0</v>
      </c>
      <c r="AZ1578" s="1">
        <v>0</v>
      </c>
      <c r="BA1578" s="1">
        <v>0</v>
      </c>
    </row>
    <row r="1579" spans="1:53" x14ac:dyDescent="0.25">
      <c r="A1579" s="309">
        <f t="shared" si="24"/>
        <v>27942</v>
      </c>
      <c r="B1579" s="1" t="s">
        <v>2639</v>
      </c>
      <c r="C1579" s="1">
        <v>52074939</v>
      </c>
      <c r="D1579" s="1">
        <v>144105</v>
      </c>
      <c r="E1579" s="1">
        <v>4</v>
      </c>
      <c r="F1579" s="1">
        <v>5.20749392103894E+16</v>
      </c>
      <c r="G1579" s="304">
        <v>44433</v>
      </c>
      <c r="H1579" s="304">
        <v>44620</v>
      </c>
      <c r="I1579" s="1">
        <v>0</v>
      </c>
      <c r="J1579" s="1">
        <v>1</v>
      </c>
      <c r="K1579" s="1">
        <v>2</v>
      </c>
      <c r="L1579" s="1">
        <v>30</v>
      </c>
      <c r="M1579" s="1">
        <v>2</v>
      </c>
      <c r="N1579" s="305">
        <v>15.6</v>
      </c>
      <c r="O1579" s="305">
        <v>16765</v>
      </c>
      <c r="P1579" s="2">
        <v>500000</v>
      </c>
      <c r="Q1579" s="2">
        <v>87912</v>
      </c>
      <c r="R1579" s="2">
        <v>338434</v>
      </c>
      <c r="S1579" s="1">
        <v>0</v>
      </c>
      <c r="T1579" s="1">
        <v>0</v>
      </c>
      <c r="U1579" s="1">
        <v>0</v>
      </c>
      <c r="W1579" s="1">
        <v>0</v>
      </c>
      <c r="X1579" s="1">
        <v>0</v>
      </c>
      <c r="Y1579" s="1">
        <v>0</v>
      </c>
      <c r="AB1579" s="304">
        <v>44499</v>
      </c>
      <c r="AC1579" s="1">
        <v>1</v>
      </c>
      <c r="AD1579" s="1" t="s">
        <v>3016</v>
      </c>
      <c r="AE1579" s="1">
        <v>1</v>
      </c>
      <c r="AF1579" s="1">
        <v>30</v>
      </c>
      <c r="AG1579" s="1">
        <v>0</v>
      </c>
      <c r="AH1579" s="1" t="s">
        <v>1454</v>
      </c>
      <c r="AI1579" s="1" t="s">
        <v>1454</v>
      </c>
      <c r="AJ1579" s="1" t="s">
        <v>1454</v>
      </c>
      <c r="AK1579" s="1" t="s">
        <v>1454</v>
      </c>
      <c r="AL1579" s="1" t="s">
        <v>1454</v>
      </c>
      <c r="AM1579" s="1" t="s">
        <v>1454</v>
      </c>
      <c r="AN1579" s="1">
        <v>1</v>
      </c>
      <c r="AO1579" s="1">
        <v>1</v>
      </c>
      <c r="AP1579" s="1" t="s">
        <v>3086</v>
      </c>
      <c r="AQ1579" s="1" t="s">
        <v>1454</v>
      </c>
      <c r="AR1579" s="2">
        <v>310492</v>
      </c>
      <c r="AS1579" s="1" t="s">
        <v>3023</v>
      </c>
      <c r="AT1579" s="1">
        <v>44433</v>
      </c>
      <c r="AU1579" s="1">
        <v>0</v>
      </c>
      <c r="AV1579" s="1">
        <v>0</v>
      </c>
      <c r="AW1579" s="1">
        <v>0</v>
      </c>
      <c r="AX1579" s="1" t="s">
        <v>1454</v>
      </c>
      <c r="AY1579" s="1">
        <v>0</v>
      </c>
      <c r="AZ1579" s="1" t="s">
        <v>3087</v>
      </c>
      <c r="BA1579" s="1">
        <v>0</v>
      </c>
    </row>
    <row r="1580" spans="1:53" x14ac:dyDescent="0.25">
      <c r="A1580" s="309">
        <f t="shared" si="24"/>
        <v>25060</v>
      </c>
      <c r="B1580" s="1" t="s">
        <v>2639</v>
      </c>
      <c r="C1580" s="1">
        <v>52074939</v>
      </c>
      <c r="D1580" s="1">
        <v>144105</v>
      </c>
      <c r="E1580" s="1">
        <v>4</v>
      </c>
      <c r="F1580" s="1">
        <v>5.2074939124689104E+16</v>
      </c>
      <c r="G1580" s="304">
        <v>44355</v>
      </c>
      <c r="H1580" s="304">
        <v>44711</v>
      </c>
      <c r="I1580" s="1">
        <v>0</v>
      </c>
      <c r="J1580" s="1">
        <v>1</v>
      </c>
      <c r="K1580" s="1">
        <v>5</v>
      </c>
      <c r="L1580" s="1">
        <v>30</v>
      </c>
      <c r="M1580" s="1">
        <v>2</v>
      </c>
      <c r="N1580" s="305">
        <v>19.2</v>
      </c>
      <c r="O1580" s="305">
        <v>20983</v>
      </c>
      <c r="P1580" s="2">
        <v>500000</v>
      </c>
      <c r="Q1580" s="2">
        <v>46269</v>
      </c>
      <c r="R1580" s="2">
        <v>303528</v>
      </c>
      <c r="S1580" s="1">
        <v>0</v>
      </c>
      <c r="T1580" s="1">
        <v>0</v>
      </c>
      <c r="U1580" s="1">
        <v>0</v>
      </c>
      <c r="W1580" s="1">
        <v>0</v>
      </c>
      <c r="X1580" s="1">
        <v>0</v>
      </c>
      <c r="Y1580" s="1">
        <v>0</v>
      </c>
      <c r="AB1580" s="304">
        <v>44499</v>
      </c>
      <c r="AC1580" s="1">
        <v>1</v>
      </c>
      <c r="AD1580" s="1" t="s">
        <v>3016</v>
      </c>
      <c r="AE1580" s="1">
        <v>1</v>
      </c>
      <c r="AF1580" s="1">
        <v>30</v>
      </c>
      <c r="AG1580" s="1">
        <v>0</v>
      </c>
      <c r="AH1580" s="1" t="s">
        <v>1454</v>
      </c>
      <c r="AI1580" s="1" t="s">
        <v>1454</v>
      </c>
      <c r="AJ1580" s="1" t="s">
        <v>1454</v>
      </c>
      <c r="AK1580" s="1" t="s">
        <v>1454</v>
      </c>
      <c r="AL1580" s="1" t="s">
        <v>1454</v>
      </c>
      <c r="AM1580" s="1" t="s">
        <v>1454</v>
      </c>
      <c r="AN1580" s="1">
        <v>1</v>
      </c>
      <c r="AO1580" s="1">
        <v>1</v>
      </c>
      <c r="AP1580" s="1" t="s">
        <v>3086</v>
      </c>
      <c r="AQ1580" s="1" t="s">
        <v>1454</v>
      </c>
      <c r="AR1580" s="2">
        <v>278468</v>
      </c>
      <c r="AS1580" s="1" t="s">
        <v>3018</v>
      </c>
      <c r="AT1580" s="1">
        <v>44355</v>
      </c>
      <c r="AU1580" s="1">
        <v>0</v>
      </c>
      <c r="AV1580" s="1">
        <v>0</v>
      </c>
      <c r="AW1580" s="1">
        <v>0</v>
      </c>
      <c r="AX1580" s="1" t="s">
        <v>1454</v>
      </c>
      <c r="AY1580" s="1">
        <v>0</v>
      </c>
      <c r="AZ1580" s="1" t="s">
        <v>3087</v>
      </c>
      <c r="BA1580" s="1">
        <v>0</v>
      </c>
    </row>
    <row r="1581" spans="1:53" x14ac:dyDescent="0.25">
      <c r="A1581" s="309">
        <f t="shared" si="24"/>
        <v>831143</v>
      </c>
      <c r="B1581" s="1" t="s">
        <v>2639</v>
      </c>
      <c r="C1581" s="1">
        <v>1006054299</v>
      </c>
      <c r="D1581" s="1">
        <v>144105</v>
      </c>
      <c r="E1581" s="1">
        <v>4</v>
      </c>
      <c r="F1581" s="1">
        <v>1.0060542991246799E+18</v>
      </c>
      <c r="G1581" s="304">
        <v>44365</v>
      </c>
      <c r="H1581" s="304">
        <v>45107</v>
      </c>
      <c r="I1581" s="1">
        <v>0</v>
      </c>
      <c r="J1581" s="1">
        <v>1</v>
      </c>
      <c r="K1581" s="1">
        <v>4</v>
      </c>
      <c r="L1581" s="1">
        <v>30</v>
      </c>
      <c r="M1581" s="1">
        <v>2</v>
      </c>
      <c r="N1581" s="305">
        <v>19.2</v>
      </c>
      <c r="O1581" s="305">
        <v>20983</v>
      </c>
      <c r="P1581" s="2">
        <v>1500000</v>
      </c>
      <c r="Q1581" s="2">
        <v>76197</v>
      </c>
      <c r="R1581" s="2">
        <v>1289063</v>
      </c>
      <c r="S1581" s="1">
        <v>0</v>
      </c>
      <c r="T1581" s="1">
        <v>0</v>
      </c>
      <c r="U1581" s="1">
        <v>0</v>
      </c>
      <c r="W1581" s="1">
        <v>0</v>
      </c>
      <c r="X1581" s="1">
        <v>0</v>
      </c>
      <c r="Y1581" s="1">
        <v>0</v>
      </c>
      <c r="AB1581" s="304">
        <v>44499</v>
      </c>
      <c r="AC1581" s="1">
        <v>1</v>
      </c>
      <c r="AD1581" s="1" t="s">
        <v>3016</v>
      </c>
      <c r="AE1581" s="1">
        <v>1</v>
      </c>
      <c r="AF1581" s="1">
        <v>30</v>
      </c>
      <c r="AG1581" s="1">
        <v>0</v>
      </c>
      <c r="AH1581" s="1" t="s">
        <v>1454</v>
      </c>
      <c r="AI1581" s="1" t="s">
        <v>1454</v>
      </c>
      <c r="AJ1581" s="1" t="s">
        <v>1454</v>
      </c>
      <c r="AK1581" s="1" t="s">
        <v>1454</v>
      </c>
      <c r="AL1581" s="1" t="s">
        <v>1454</v>
      </c>
      <c r="AM1581" s="1" t="s">
        <v>1454</v>
      </c>
      <c r="AN1581" s="1">
        <v>1</v>
      </c>
      <c r="AO1581" s="1">
        <v>1</v>
      </c>
      <c r="AP1581" s="1" t="s">
        <v>3086</v>
      </c>
      <c r="AQ1581" s="1" t="s">
        <v>1454</v>
      </c>
      <c r="AR1581" s="2">
        <v>457920</v>
      </c>
      <c r="AS1581" s="1" t="s">
        <v>3018</v>
      </c>
      <c r="AT1581" s="1">
        <v>44365</v>
      </c>
      <c r="AU1581" s="1">
        <v>0</v>
      </c>
      <c r="AV1581" s="1">
        <v>0</v>
      </c>
      <c r="AW1581" s="1">
        <v>0</v>
      </c>
      <c r="AX1581" s="1" t="s">
        <v>1454</v>
      </c>
      <c r="AY1581" s="1">
        <v>0</v>
      </c>
      <c r="AZ1581" s="1" t="s">
        <v>3087</v>
      </c>
      <c r="BA1581" s="1">
        <v>0</v>
      </c>
    </row>
    <row r="1582" spans="1:53" x14ac:dyDescent="0.25">
      <c r="A1582" s="309">
        <f t="shared" si="24"/>
        <v>1432550</v>
      </c>
      <c r="B1582" s="1" t="s">
        <v>2639</v>
      </c>
      <c r="C1582" s="1">
        <v>1116160344</v>
      </c>
      <c r="D1582" s="1">
        <v>144105</v>
      </c>
      <c r="E1582" s="1">
        <v>4</v>
      </c>
      <c r="F1582" s="1">
        <v>1.1161603441246799E+18</v>
      </c>
      <c r="G1582" s="304">
        <v>44384</v>
      </c>
      <c r="H1582" s="304">
        <v>45107</v>
      </c>
      <c r="I1582" s="1">
        <v>0</v>
      </c>
      <c r="J1582" s="1">
        <v>1</v>
      </c>
      <c r="K1582" s="1">
        <v>4</v>
      </c>
      <c r="L1582" s="1">
        <v>30</v>
      </c>
      <c r="M1582" s="1">
        <v>2</v>
      </c>
      <c r="N1582" s="305">
        <v>19.2</v>
      </c>
      <c r="O1582" s="305">
        <v>20983</v>
      </c>
      <c r="P1582" s="2">
        <v>2000000</v>
      </c>
      <c r="Q1582" s="2">
        <v>101596</v>
      </c>
      <c r="R1582" s="2">
        <v>1718750</v>
      </c>
      <c r="S1582" s="1">
        <v>0</v>
      </c>
      <c r="T1582" s="1">
        <v>0</v>
      </c>
      <c r="U1582" s="1">
        <v>0</v>
      </c>
      <c r="W1582" s="1">
        <v>0</v>
      </c>
      <c r="X1582" s="1">
        <v>0</v>
      </c>
      <c r="Y1582" s="1">
        <v>0</v>
      </c>
      <c r="AB1582" s="304">
        <v>44499</v>
      </c>
      <c r="AC1582" s="1">
        <v>1</v>
      </c>
      <c r="AD1582" s="1" t="s">
        <v>3016</v>
      </c>
      <c r="AE1582" s="1">
        <v>1</v>
      </c>
      <c r="AF1582" s="1">
        <v>30</v>
      </c>
      <c r="AG1582" s="1">
        <v>0</v>
      </c>
      <c r="AH1582" s="1" t="s">
        <v>1454</v>
      </c>
      <c r="AI1582" s="1" t="s">
        <v>1454</v>
      </c>
      <c r="AJ1582" s="1" t="s">
        <v>1454</v>
      </c>
      <c r="AK1582" s="1" t="s">
        <v>1454</v>
      </c>
      <c r="AL1582" s="1" t="s">
        <v>1454</v>
      </c>
      <c r="AM1582" s="1" t="s">
        <v>1454</v>
      </c>
      <c r="AN1582" s="1">
        <v>1</v>
      </c>
      <c r="AO1582" s="1">
        <v>1</v>
      </c>
      <c r="AP1582" s="1" t="s">
        <v>3086</v>
      </c>
      <c r="AQ1582" s="1" t="s">
        <v>1454</v>
      </c>
      <c r="AR1582" s="2">
        <v>286200</v>
      </c>
      <c r="AS1582" s="1" t="s">
        <v>3018</v>
      </c>
      <c r="AT1582" s="1">
        <v>44384</v>
      </c>
      <c r="AU1582" s="1">
        <v>0</v>
      </c>
      <c r="AV1582" s="1">
        <v>0</v>
      </c>
      <c r="AW1582" s="1">
        <v>0</v>
      </c>
      <c r="AX1582" s="1" t="s">
        <v>1454</v>
      </c>
      <c r="AY1582" s="1">
        <v>0</v>
      </c>
      <c r="AZ1582" s="1">
        <v>0</v>
      </c>
      <c r="BA1582" s="1">
        <v>0</v>
      </c>
    </row>
    <row r="1583" spans="1:53" x14ac:dyDescent="0.25">
      <c r="A1583" s="309">
        <f t="shared" si="24"/>
        <v>0</v>
      </c>
      <c r="B1583" s="1" t="s">
        <v>2639</v>
      </c>
      <c r="C1583" s="1">
        <v>6134697</v>
      </c>
      <c r="D1583" s="1">
        <v>144105</v>
      </c>
      <c r="E1583" s="1">
        <v>4</v>
      </c>
      <c r="F1583" s="1">
        <v>6134697124688810</v>
      </c>
      <c r="G1583" s="304">
        <v>44204</v>
      </c>
      <c r="H1583" s="304">
        <v>44742</v>
      </c>
      <c r="I1583" s="1">
        <v>0</v>
      </c>
      <c r="J1583" s="1">
        <v>1</v>
      </c>
      <c r="K1583" s="1">
        <v>10</v>
      </c>
      <c r="L1583" s="1">
        <v>30</v>
      </c>
      <c r="M1583" s="1">
        <v>2</v>
      </c>
      <c r="N1583" s="305">
        <v>21.6</v>
      </c>
      <c r="O1583" s="305">
        <v>23872</v>
      </c>
      <c r="P1583" s="2">
        <v>1560000</v>
      </c>
      <c r="Q1583" s="2">
        <v>102688</v>
      </c>
      <c r="R1583" s="2">
        <v>757125</v>
      </c>
      <c r="S1583" s="1">
        <v>0</v>
      </c>
      <c r="T1583" s="1">
        <v>0</v>
      </c>
      <c r="U1583" s="1">
        <v>0</v>
      </c>
      <c r="W1583" s="1">
        <v>0</v>
      </c>
      <c r="X1583" s="1">
        <v>0</v>
      </c>
      <c r="Y1583" s="1">
        <v>0</v>
      </c>
      <c r="AB1583" s="304">
        <v>44499</v>
      </c>
      <c r="AC1583" s="1">
        <v>1</v>
      </c>
      <c r="AD1583" s="1" t="s">
        <v>3016</v>
      </c>
      <c r="AE1583" s="1">
        <v>1</v>
      </c>
      <c r="AF1583" s="1">
        <v>30</v>
      </c>
      <c r="AG1583" s="1">
        <v>0</v>
      </c>
      <c r="AH1583" s="1" t="s">
        <v>1454</v>
      </c>
      <c r="AI1583" s="1" t="s">
        <v>1454</v>
      </c>
      <c r="AJ1583" s="1" t="s">
        <v>1454</v>
      </c>
      <c r="AK1583" s="1" t="s">
        <v>1454</v>
      </c>
      <c r="AL1583" s="1" t="s">
        <v>1454</v>
      </c>
      <c r="AM1583" s="1" t="s">
        <v>1454</v>
      </c>
      <c r="AN1583" s="1">
        <v>1</v>
      </c>
      <c r="AO1583" s="1">
        <v>1</v>
      </c>
      <c r="AP1583" s="1" t="s">
        <v>3086</v>
      </c>
      <c r="AQ1583" s="1" t="s">
        <v>1454</v>
      </c>
      <c r="AR1583" s="2">
        <v>1978098</v>
      </c>
      <c r="AS1583" s="1" t="s">
        <v>3018</v>
      </c>
      <c r="AT1583" s="1">
        <v>44204</v>
      </c>
      <c r="AU1583" s="1">
        <v>0</v>
      </c>
      <c r="AV1583" s="1">
        <v>0</v>
      </c>
      <c r="AW1583" s="1">
        <v>0</v>
      </c>
      <c r="AX1583" s="1" t="s">
        <v>1454</v>
      </c>
      <c r="AY1583" s="1">
        <v>800157786</v>
      </c>
      <c r="AZ1583" s="1" t="s">
        <v>3093</v>
      </c>
      <c r="BA1583" s="1">
        <v>0</v>
      </c>
    </row>
    <row r="1584" spans="1:53" x14ac:dyDescent="0.25">
      <c r="A1584" s="309">
        <f t="shared" si="24"/>
        <v>443433</v>
      </c>
      <c r="B1584" s="1" t="s">
        <v>2639</v>
      </c>
      <c r="C1584" s="1">
        <v>1114821212</v>
      </c>
      <c r="D1584" s="1">
        <v>144105</v>
      </c>
      <c r="E1584" s="1">
        <v>4</v>
      </c>
      <c r="F1584" s="1">
        <v>1.11482121221038E+18</v>
      </c>
      <c r="G1584" s="304">
        <v>44194</v>
      </c>
      <c r="H1584" s="304">
        <v>44925</v>
      </c>
      <c r="I1584" s="1">
        <v>30</v>
      </c>
      <c r="J1584" s="1">
        <v>1</v>
      </c>
      <c r="K1584" s="1">
        <v>8</v>
      </c>
      <c r="L1584" s="1">
        <v>30</v>
      </c>
      <c r="M1584" s="1">
        <v>2</v>
      </c>
      <c r="N1584" s="305">
        <v>18</v>
      </c>
      <c r="O1584" s="305">
        <v>19562</v>
      </c>
      <c r="P1584" s="2">
        <v>1800000</v>
      </c>
      <c r="Q1584" s="2">
        <v>92494</v>
      </c>
      <c r="R1584" s="2">
        <v>1281092</v>
      </c>
      <c r="S1584" s="1">
        <v>37381</v>
      </c>
      <c r="T1584" s="1">
        <v>0</v>
      </c>
      <c r="U1584" s="1">
        <v>0</v>
      </c>
      <c r="W1584" s="1">
        <v>0</v>
      </c>
      <c r="X1584" s="1">
        <v>0</v>
      </c>
      <c r="Y1584" s="1">
        <v>0</v>
      </c>
      <c r="AB1584" s="304">
        <v>44499</v>
      </c>
      <c r="AC1584" s="1">
        <v>1</v>
      </c>
      <c r="AD1584" s="1" t="s">
        <v>3016</v>
      </c>
      <c r="AE1584" s="1">
        <v>1</v>
      </c>
      <c r="AF1584" s="1">
        <v>30</v>
      </c>
      <c r="AG1584" s="1">
        <v>70075</v>
      </c>
      <c r="AH1584" s="1" t="s">
        <v>1454</v>
      </c>
      <c r="AI1584" s="1" t="s">
        <v>1454</v>
      </c>
      <c r="AJ1584" s="1" t="s">
        <v>1454</v>
      </c>
      <c r="AK1584" s="1" t="s">
        <v>1454</v>
      </c>
      <c r="AL1584" s="1" t="s">
        <v>1454</v>
      </c>
      <c r="AM1584" s="1" t="s">
        <v>1454</v>
      </c>
      <c r="AN1584" s="1">
        <v>1</v>
      </c>
      <c r="AO1584" s="1">
        <v>1</v>
      </c>
      <c r="AP1584" s="1" t="s">
        <v>3086</v>
      </c>
      <c r="AQ1584" s="1" t="s">
        <v>1454</v>
      </c>
      <c r="AR1584" s="2">
        <v>837659</v>
      </c>
      <c r="AS1584" s="1" t="s">
        <v>3023</v>
      </c>
      <c r="AT1584" s="1">
        <v>44194</v>
      </c>
      <c r="AU1584" s="1">
        <v>0</v>
      </c>
      <c r="AV1584" s="1">
        <v>0</v>
      </c>
      <c r="AW1584" s="1">
        <v>0</v>
      </c>
      <c r="AX1584" s="1" t="s">
        <v>1454</v>
      </c>
      <c r="AY1584" s="1">
        <v>0</v>
      </c>
      <c r="AZ1584" s="1" t="s">
        <v>3087</v>
      </c>
      <c r="BA1584" s="1">
        <v>0</v>
      </c>
    </row>
    <row r="1585" spans="1:53" x14ac:dyDescent="0.25">
      <c r="A1585" s="309">
        <f t="shared" si="24"/>
        <v>720101</v>
      </c>
      <c r="B1585" s="1" t="s">
        <v>2639</v>
      </c>
      <c r="C1585" s="1">
        <v>1114821212</v>
      </c>
      <c r="D1585" s="1">
        <v>144105</v>
      </c>
      <c r="E1585" s="1">
        <v>4</v>
      </c>
      <c r="F1585" s="1">
        <v>1.1148212121246799E+18</v>
      </c>
      <c r="G1585" s="304">
        <v>44062</v>
      </c>
      <c r="H1585" s="304">
        <v>44803</v>
      </c>
      <c r="I1585" s="1">
        <v>30</v>
      </c>
      <c r="J1585" s="1">
        <v>1</v>
      </c>
      <c r="K1585" s="1">
        <v>12</v>
      </c>
      <c r="L1585" s="1">
        <v>30</v>
      </c>
      <c r="M1585" s="1">
        <v>2</v>
      </c>
      <c r="N1585" s="305">
        <v>21.6</v>
      </c>
      <c r="O1585" s="305">
        <v>23872</v>
      </c>
      <c r="P1585" s="2">
        <v>3750000</v>
      </c>
      <c r="Q1585" s="2">
        <v>194914</v>
      </c>
      <c r="R1585" s="2">
        <v>2080391</v>
      </c>
      <c r="S1585" s="1">
        <v>72078</v>
      </c>
      <c r="T1585" s="1">
        <v>0</v>
      </c>
      <c r="U1585" s="1">
        <v>0</v>
      </c>
      <c r="W1585" s="1">
        <v>0</v>
      </c>
      <c r="X1585" s="1">
        <v>0</v>
      </c>
      <c r="Y1585" s="1">
        <v>0</v>
      </c>
      <c r="AB1585" s="304">
        <v>44499</v>
      </c>
      <c r="AC1585" s="1">
        <v>1</v>
      </c>
      <c r="AD1585" s="1" t="s">
        <v>3016</v>
      </c>
      <c r="AE1585" s="1">
        <v>1</v>
      </c>
      <c r="AF1585" s="1">
        <v>30</v>
      </c>
      <c r="AG1585" s="1">
        <v>156427</v>
      </c>
      <c r="AH1585" s="1" t="s">
        <v>1454</v>
      </c>
      <c r="AI1585" s="1" t="s">
        <v>1454</v>
      </c>
      <c r="AJ1585" s="1" t="s">
        <v>1454</v>
      </c>
      <c r="AK1585" s="1" t="s">
        <v>1454</v>
      </c>
      <c r="AL1585" s="1" t="s">
        <v>1454</v>
      </c>
      <c r="AM1585" s="1" t="s">
        <v>1454</v>
      </c>
      <c r="AN1585" s="1">
        <v>1</v>
      </c>
      <c r="AO1585" s="1">
        <v>1</v>
      </c>
      <c r="AP1585" s="1" t="s">
        <v>3086</v>
      </c>
      <c r="AQ1585" s="1" t="s">
        <v>1454</v>
      </c>
      <c r="AR1585" s="2">
        <v>1360290</v>
      </c>
      <c r="AS1585" s="1" t="s">
        <v>3018</v>
      </c>
      <c r="AT1585" s="1">
        <v>44062</v>
      </c>
      <c r="AU1585" s="1">
        <v>0</v>
      </c>
      <c r="AV1585" s="1">
        <v>0</v>
      </c>
      <c r="AW1585" s="1">
        <v>0</v>
      </c>
      <c r="AX1585" s="1" t="s">
        <v>1454</v>
      </c>
      <c r="AY1585" s="1">
        <v>0</v>
      </c>
      <c r="AZ1585" s="1" t="s">
        <v>3087</v>
      </c>
      <c r="BA1585" s="1">
        <v>0</v>
      </c>
    </row>
    <row r="1586" spans="1:53" x14ac:dyDescent="0.25">
      <c r="A1586" s="309">
        <f t="shared" si="24"/>
        <v>0</v>
      </c>
      <c r="B1586" s="1" t="s">
        <v>2639</v>
      </c>
      <c r="C1586" s="1">
        <v>10548357</v>
      </c>
      <c r="D1586" s="1">
        <v>144105</v>
      </c>
      <c r="E1586" s="1">
        <v>4</v>
      </c>
      <c r="F1586" s="1">
        <v>1.05483571246888E+16</v>
      </c>
      <c r="G1586" s="304">
        <v>44211</v>
      </c>
      <c r="H1586" s="304">
        <v>44742</v>
      </c>
      <c r="I1586" s="1">
        <v>0</v>
      </c>
      <c r="J1586" s="1">
        <v>1</v>
      </c>
      <c r="K1586" s="1">
        <v>10</v>
      </c>
      <c r="L1586" s="1">
        <v>30</v>
      </c>
      <c r="M1586" s="1">
        <v>2</v>
      </c>
      <c r="N1586" s="305">
        <v>21.6</v>
      </c>
      <c r="O1586" s="305">
        <v>23872</v>
      </c>
      <c r="P1586" s="2">
        <v>2500000</v>
      </c>
      <c r="Q1586" s="2">
        <v>164564</v>
      </c>
      <c r="R1586" s="2">
        <v>1213342</v>
      </c>
      <c r="S1586" s="1">
        <v>0</v>
      </c>
      <c r="T1586" s="1">
        <v>0</v>
      </c>
      <c r="U1586" s="1">
        <v>0</v>
      </c>
      <c r="W1586" s="1">
        <v>0</v>
      </c>
      <c r="X1586" s="1">
        <v>0</v>
      </c>
      <c r="Y1586" s="1">
        <v>0</v>
      </c>
      <c r="AB1586" s="304">
        <v>44499</v>
      </c>
      <c r="AC1586" s="1">
        <v>1</v>
      </c>
      <c r="AD1586" s="1" t="s">
        <v>3016</v>
      </c>
      <c r="AE1586" s="1">
        <v>1</v>
      </c>
      <c r="AF1586" s="1">
        <v>30</v>
      </c>
      <c r="AG1586" s="1">
        <v>0</v>
      </c>
      <c r="AH1586" s="1" t="s">
        <v>1454</v>
      </c>
      <c r="AI1586" s="1" t="s">
        <v>1454</v>
      </c>
      <c r="AJ1586" s="1" t="s">
        <v>1454</v>
      </c>
      <c r="AK1586" s="1" t="s">
        <v>1454</v>
      </c>
      <c r="AL1586" s="1" t="s">
        <v>1454</v>
      </c>
      <c r="AM1586" s="1" t="s">
        <v>1454</v>
      </c>
      <c r="AN1586" s="1">
        <v>1</v>
      </c>
      <c r="AO1586" s="1">
        <v>1</v>
      </c>
      <c r="AP1586" s="1" t="s">
        <v>3086</v>
      </c>
      <c r="AQ1586" s="1" t="s">
        <v>1454</v>
      </c>
      <c r="AR1586" s="2">
        <v>2345186</v>
      </c>
      <c r="AS1586" s="1" t="s">
        <v>3018</v>
      </c>
      <c r="AT1586" s="1">
        <v>44211</v>
      </c>
      <c r="AU1586" s="1">
        <v>0</v>
      </c>
      <c r="AV1586" s="1">
        <v>0</v>
      </c>
      <c r="AW1586" s="1">
        <v>0</v>
      </c>
      <c r="AX1586" s="1" t="s">
        <v>1454</v>
      </c>
      <c r="AY1586" s="1" t="s">
        <v>1454</v>
      </c>
      <c r="AZ1586" s="1">
        <v>0</v>
      </c>
      <c r="BA1586" s="1">
        <v>0</v>
      </c>
    </row>
    <row r="1587" spans="1:53" x14ac:dyDescent="0.25">
      <c r="A1587" s="309">
        <f t="shared" si="24"/>
        <v>6935152</v>
      </c>
      <c r="B1587" s="1" t="s">
        <v>2639</v>
      </c>
      <c r="C1587" s="1">
        <v>1118299277</v>
      </c>
      <c r="D1587" s="1">
        <v>144105</v>
      </c>
      <c r="E1587" s="1">
        <v>4</v>
      </c>
      <c r="F1587" s="1">
        <v>1.1182992771182799E+18</v>
      </c>
      <c r="G1587" s="304">
        <v>44356</v>
      </c>
      <c r="H1587" s="304">
        <v>46172</v>
      </c>
      <c r="I1587" s="1">
        <v>0</v>
      </c>
      <c r="J1587" s="1">
        <v>1</v>
      </c>
      <c r="K1587" s="1">
        <v>5</v>
      </c>
      <c r="L1587" s="1">
        <v>30</v>
      </c>
      <c r="M1587" s="1">
        <v>2</v>
      </c>
      <c r="N1587" s="305">
        <v>15.6</v>
      </c>
      <c r="O1587" s="305">
        <v>16765</v>
      </c>
      <c r="P1587" s="2">
        <v>9000000</v>
      </c>
      <c r="Q1587" s="2">
        <v>219820</v>
      </c>
      <c r="R1587" s="2">
        <v>8494947</v>
      </c>
      <c r="S1587" s="1">
        <v>0</v>
      </c>
      <c r="T1587" s="1">
        <v>0</v>
      </c>
      <c r="U1587" s="1">
        <v>0</v>
      </c>
      <c r="W1587" s="1">
        <v>0</v>
      </c>
      <c r="X1587" s="1">
        <v>0</v>
      </c>
      <c r="Y1587" s="1">
        <v>0</v>
      </c>
      <c r="AB1587" s="304">
        <v>44499</v>
      </c>
      <c r="AC1587" s="1">
        <v>1</v>
      </c>
      <c r="AD1587" s="1" t="s">
        <v>3016</v>
      </c>
      <c r="AE1587" s="1">
        <v>1</v>
      </c>
      <c r="AF1587" s="1">
        <v>30</v>
      </c>
      <c r="AG1587" s="1">
        <v>0</v>
      </c>
      <c r="AH1587" s="1" t="s">
        <v>1454</v>
      </c>
      <c r="AI1587" s="1" t="s">
        <v>1454</v>
      </c>
      <c r="AJ1587" s="1" t="s">
        <v>1454</v>
      </c>
      <c r="AK1587" s="1" t="s">
        <v>1454</v>
      </c>
      <c r="AL1587" s="1" t="s">
        <v>1454</v>
      </c>
      <c r="AM1587" s="1" t="s">
        <v>1454</v>
      </c>
      <c r="AN1587" s="1">
        <v>1</v>
      </c>
      <c r="AO1587" s="1">
        <v>1</v>
      </c>
      <c r="AP1587" s="1" t="s">
        <v>3086</v>
      </c>
      <c r="AQ1587" s="1" t="s">
        <v>1454</v>
      </c>
      <c r="AR1587" s="2">
        <v>1559795</v>
      </c>
      <c r="AS1587" s="1" t="s">
        <v>3024</v>
      </c>
      <c r="AT1587" s="1">
        <v>44356</v>
      </c>
      <c r="AU1587" s="1">
        <v>0</v>
      </c>
      <c r="AV1587" s="1">
        <v>0</v>
      </c>
      <c r="AW1587" s="1">
        <v>0</v>
      </c>
      <c r="AX1587" s="1" t="s">
        <v>1454</v>
      </c>
      <c r="AY1587" s="1" t="s">
        <v>1454</v>
      </c>
      <c r="AZ1587" s="1">
        <v>0</v>
      </c>
      <c r="BA1587" s="1">
        <v>0</v>
      </c>
    </row>
    <row r="1588" spans="1:53" x14ac:dyDescent="0.25">
      <c r="A1588" s="309">
        <f t="shared" si="24"/>
        <v>0</v>
      </c>
      <c r="B1588" s="1" t="s">
        <v>2639</v>
      </c>
      <c r="C1588" s="1">
        <v>16446584</v>
      </c>
      <c r="D1588" s="1">
        <v>144105</v>
      </c>
      <c r="E1588" s="1">
        <v>4</v>
      </c>
      <c r="F1588" s="1">
        <v>1.64465841154893E+16</v>
      </c>
      <c r="G1588" s="304">
        <v>44393</v>
      </c>
      <c r="H1588" s="304">
        <v>44620</v>
      </c>
      <c r="I1588" s="1">
        <v>0</v>
      </c>
      <c r="J1588" s="1">
        <v>1</v>
      </c>
      <c r="K1588" s="1">
        <v>4</v>
      </c>
      <c r="L1588" s="1">
        <v>30</v>
      </c>
      <c r="M1588" s="1">
        <v>2</v>
      </c>
      <c r="N1588" s="305">
        <v>9</v>
      </c>
      <c r="O1588" s="305">
        <v>9381</v>
      </c>
      <c r="P1588" s="2">
        <v>300000</v>
      </c>
      <c r="Q1588" s="2">
        <v>38818</v>
      </c>
      <c r="R1588" s="2">
        <v>152311</v>
      </c>
      <c r="S1588" s="1">
        <v>0</v>
      </c>
      <c r="T1588" s="1">
        <v>0</v>
      </c>
      <c r="U1588" s="1">
        <v>0</v>
      </c>
      <c r="W1588" s="1">
        <v>0</v>
      </c>
      <c r="X1588" s="1">
        <v>0</v>
      </c>
      <c r="Y1588" s="1">
        <v>0</v>
      </c>
      <c r="AB1588" s="304">
        <v>44499</v>
      </c>
      <c r="AC1588" s="1">
        <v>1</v>
      </c>
      <c r="AD1588" s="1" t="s">
        <v>3016</v>
      </c>
      <c r="AE1588" s="1">
        <v>1</v>
      </c>
      <c r="AF1588" s="1">
        <v>30</v>
      </c>
      <c r="AG1588" s="1">
        <v>0</v>
      </c>
      <c r="AH1588" s="1" t="s">
        <v>1454</v>
      </c>
      <c r="AI1588" s="1" t="s">
        <v>1454</v>
      </c>
      <c r="AJ1588" s="1" t="s">
        <v>1454</v>
      </c>
      <c r="AK1588" s="1" t="s">
        <v>1454</v>
      </c>
      <c r="AL1588" s="1" t="s">
        <v>1454</v>
      </c>
      <c r="AM1588" s="1" t="s">
        <v>1454</v>
      </c>
      <c r="AN1588" s="1">
        <v>1</v>
      </c>
      <c r="AO1588" s="1">
        <v>1</v>
      </c>
      <c r="AP1588" s="1" t="s">
        <v>3086</v>
      </c>
      <c r="AQ1588" s="1" t="s">
        <v>1454</v>
      </c>
      <c r="AR1588" s="2">
        <v>515160</v>
      </c>
      <c r="AS1588" s="1" t="s">
        <v>3020</v>
      </c>
      <c r="AT1588" s="1">
        <v>44393</v>
      </c>
      <c r="AU1588" s="1">
        <v>0</v>
      </c>
      <c r="AV1588" s="1">
        <v>0</v>
      </c>
      <c r="AW1588" s="1">
        <v>0</v>
      </c>
      <c r="AX1588" s="1" t="s">
        <v>1454</v>
      </c>
      <c r="AY1588" s="1">
        <v>830514823</v>
      </c>
      <c r="AZ1588" s="1" t="s">
        <v>3090</v>
      </c>
      <c r="BA1588" s="1">
        <v>0</v>
      </c>
    </row>
    <row r="1589" spans="1:53" x14ac:dyDescent="0.25">
      <c r="A1589" s="309">
        <f t="shared" si="24"/>
        <v>2137015</v>
      </c>
      <c r="B1589" s="1" t="s">
        <v>2639</v>
      </c>
      <c r="C1589" s="1">
        <v>1144163257</v>
      </c>
      <c r="D1589" s="1">
        <v>144105</v>
      </c>
      <c r="E1589" s="1">
        <v>4</v>
      </c>
      <c r="F1589" s="1">
        <v>1.14416325712038E+18</v>
      </c>
      <c r="G1589" s="304">
        <v>44330</v>
      </c>
      <c r="H1589" s="304">
        <v>45412</v>
      </c>
      <c r="I1589" s="1">
        <v>0</v>
      </c>
      <c r="J1589" s="1">
        <v>1</v>
      </c>
      <c r="K1589" s="1">
        <v>6</v>
      </c>
      <c r="L1589" s="1">
        <v>30</v>
      </c>
      <c r="M1589" s="1">
        <v>2</v>
      </c>
      <c r="N1589" s="305">
        <v>15.6</v>
      </c>
      <c r="O1589" s="305">
        <v>16765</v>
      </c>
      <c r="P1589" s="2">
        <v>3000000</v>
      </c>
      <c r="Q1589" s="2">
        <v>105768</v>
      </c>
      <c r="R1589" s="2">
        <v>2594935</v>
      </c>
      <c r="S1589" s="1">
        <v>0</v>
      </c>
      <c r="T1589" s="1">
        <v>0</v>
      </c>
      <c r="U1589" s="1">
        <v>0</v>
      </c>
      <c r="W1589" s="1">
        <v>0</v>
      </c>
      <c r="X1589" s="1">
        <v>0</v>
      </c>
      <c r="Y1589" s="1">
        <v>0</v>
      </c>
      <c r="AB1589" s="304">
        <v>44499</v>
      </c>
      <c r="AC1589" s="1">
        <v>1</v>
      </c>
      <c r="AD1589" s="1" t="s">
        <v>3016</v>
      </c>
      <c r="AE1589" s="1">
        <v>1</v>
      </c>
      <c r="AF1589" s="1">
        <v>30</v>
      </c>
      <c r="AG1589" s="1">
        <v>0</v>
      </c>
      <c r="AH1589" s="1" t="s">
        <v>1454</v>
      </c>
      <c r="AI1589" s="1" t="s">
        <v>1454</v>
      </c>
      <c r="AJ1589" s="1" t="s">
        <v>1454</v>
      </c>
      <c r="AK1589" s="1" t="s">
        <v>1454</v>
      </c>
      <c r="AL1589" s="1" t="s">
        <v>1454</v>
      </c>
      <c r="AM1589" s="1" t="s">
        <v>1454</v>
      </c>
      <c r="AN1589" s="1">
        <v>1</v>
      </c>
      <c r="AO1589" s="1">
        <v>1</v>
      </c>
      <c r="AP1589" s="1" t="s">
        <v>3086</v>
      </c>
      <c r="AQ1589" s="1" t="s">
        <v>1454</v>
      </c>
      <c r="AR1589" s="2">
        <v>457920</v>
      </c>
      <c r="AS1589" s="1" t="s">
        <v>3021</v>
      </c>
      <c r="AT1589" s="1">
        <v>44330</v>
      </c>
      <c r="AU1589" s="1">
        <v>0</v>
      </c>
      <c r="AV1589" s="1">
        <v>0</v>
      </c>
      <c r="AW1589" s="1">
        <v>0</v>
      </c>
      <c r="AX1589" s="1" t="s">
        <v>1454</v>
      </c>
      <c r="AY1589" s="1">
        <v>0</v>
      </c>
      <c r="AZ1589" s="1" t="s">
        <v>3087</v>
      </c>
      <c r="BA1589" s="1">
        <v>0</v>
      </c>
    </row>
    <row r="1590" spans="1:53" x14ac:dyDescent="0.25">
      <c r="A1590" s="309">
        <f t="shared" si="24"/>
        <v>846032</v>
      </c>
      <c r="B1590" s="1" t="s">
        <v>2639</v>
      </c>
      <c r="C1590" s="1">
        <v>1126910478</v>
      </c>
      <c r="D1590" s="1">
        <v>144105</v>
      </c>
      <c r="E1590" s="1">
        <v>4</v>
      </c>
      <c r="F1590" s="1">
        <v>1.12691047821038E+18</v>
      </c>
      <c r="G1590" s="304">
        <v>44312</v>
      </c>
      <c r="H1590" s="304">
        <v>45412</v>
      </c>
      <c r="I1590" s="1">
        <v>0</v>
      </c>
      <c r="J1590" s="1">
        <v>1</v>
      </c>
      <c r="K1590" s="1">
        <v>6</v>
      </c>
      <c r="L1590" s="1">
        <v>30</v>
      </c>
      <c r="M1590" s="1">
        <v>2</v>
      </c>
      <c r="N1590" s="305">
        <v>15.6</v>
      </c>
      <c r="O1590" s="305">
        <v>16765</v>
      </c>
      <c r="P1590" s="2">
        <v>1500000</v>
      </c>
      <c r="Q1590" s="2">
        <v>54681</v>
      </c>
      <c r="R1590" s="2">
        <v>1303952</v>
      </c>
      <c r="S1590" s="1">
        <v>0</v>
      </c>
      <c r="T1590" s="1">
        <v>0</v>
      </c>
      <c r="U1590" s="1">
        <v>0</v>
      </c>
      <c r="W1590" s="1">
        <v>0</v>
      </c>
      <c r="X1590" s="1">
        <v>0</v>
      </c>
      <c r="Y1590" s="1">
        <v>0</v>
      </c>
      <c r="AB1590" s="304">
        <v>44499</v>
      </c>
      <c r="AC1590" s="1">
        <v>1</v>
      </c>
      <c r="AD1590" s="1" t="s">
        <v>3016</v>
      </c>
      <c r="AE1590" s="1">
        <v>1</v>
      </c>
      <c r="AF1590" s="1">
        <v>30</v>
      </c>
      <c r="AG1590" s="1">
        <v>0</v>
      </c>
      <c r="AH1590" s="1" t="s">
        <v>1454</v>
      </c>
      <c r="AI1590" s="1" t="s">
        <v>1454</v>
      </c>
      <c r="AJ1590" s="1" t="s">
        <v>1454</v>
      </c>
      <c r="AK1590" s="1" t="s">
        <v>1454</v>
      </c>
      <c r="AL1590" s="1" t="s">
        <v>1454</v>
      </c>
      <c r="AM1590" s="1" t="s">
        <v>1454</v>
      </c>
      <c r="AN1590" s="1">
        <v>1</v>
      </c>
      <c r="AO1590" s="1">
        <v>1</v>
      </c>
      <c r="AP1590" s="1" t="s">
        <v>3086</v>
      </c>
      <c r="AQ1590" s="1" t="s">
        <v>1454</v>
      </c>
      <c r="AR1590" s="2">
        <v>457920</v>
      </c>
      <c r="AS1590" s="1" t="s">
        <v>3023</v>
      </c>
      <c r="AT1590" s="1">
        <v>44312</v>
      </c>
      <c r="AU1590" s="1">
        <v>0</v>
      </c>
      <c r="AV1590" s="1">
        <v>0</v>
      </c>
      <c r="AW1590" s="1">
        <v>0</v>
      </c>
      <c r="AX1590" s="1" t="s">
        <v>1454</v>
      </c>
      <c r="AY1590" s="1">
        <v>0</v>
      </c>
      <c r="AZ1590" s="1">
        <v>0</v>
      </c>
      <c r="BA1590" s="1">
        <v>0</v>
      </c>
    </row>
    <row r="1591" spans="1:53" x14ac:dyDescent="0.25">
      <c r="A1591" s="309">
        <f t="shared" si="24"/>
        <v>71801</v>
      </c>
      <c r="B1591" s="1" t="s">
        <v>2639</v>
      </c>
      <c r="C1591" s="1">
        <v>31959172</v>
      </c>
      <c r="D1591" s="1">
        <v>144105</v>
      </c>
      <c r="E1591" s="1">
        <v>4</v>
      </c>
      <c r="F1591" s="1">
        <v>3.19591722103895E+16</v>
      </c>
      <c r="G1591" s="304">
        <v>44495</v>
      </c>
      <c r="H1591" s="304">
        <v>44650</v>
      </c>
      <c r="I1591" s="1">
        <v>0</v>
      </c>
      <c r="J1591" s="1">
        <v>1</v>
      </c>
      <c r="K1591" s="1">
        <v>0</v>
      </c>
      <c r="L1591" s="1">
        <v>30</v>
      </c>
      <c r="M1591" s="1">
        <v>2</v>
      </c>
      <c r="N1591" s="305">
        <v>15.6</v>
      </c>
      <c r="O1591" s="305">
        <v>16765</v>
      </c>
      <c r="P1591" s="2">
        <v>110000</v>
      </c>
      <c r="Q1591" s="2">
        <v>23033</v>
      </c>
      <c r="R1591" s="2">
        <v>110000</v>
      </c>
      <c r="S1591" s="1">
        <v>0</v>
      </c>
      <c r="T1591" s="1">
        <v>0</v>
      </c>
      <c r="U1591" s="1">
        <v>0</v>
      </c>
      <c r="W1591" s="1">
        <v>0</v>
      </c>
      <c r="X1591" s="1">
        <v>0</v>
      </c>
      <c r="Y1591" s="1">
        <v>0</v>
      </c>
      <c r="AB1591" s="304">
        <v>44495</v>
      </c>
      <c r="AC1591" s="1">
        <v>1</v>
      </c>
      <c r="AD1591" s="1" t="s">
        <v>3016</v>
      </c>
      <c r="AE1591" s="1">
        <v>1</v>
      </c>
      <c r="AF1591" s="1">
        <v>30</v>
      </c>
      <c r="AG1591" s="1">
        <v>0</v>
      </c>
      <c r="AH1591" s="1" t="s">
        <v>1454</v>
      </c>
      <c r="AI1591" s="1" t="s">
        <v>1454</v>
      </c>
      <c r="AJ1591" s="1" t="s">
        <v>1454</v>
      </c>
      <c r="AK1591" s="1" t="s">
        <v>1454</v>
      </c>
      <c r="AL1591" s="1" t="s">
        <v>1454</v>
      </c>
      <c r="AM1591" s="1" t="s">
        <v>1454</v>
      </c>
      <c r="AN1591" s="1">
        <v>1</v>
      </c>
      <c r="AO1591" s="1">
        <v>1</v>
      </c>
      <c r="AP1591" s="1" t="s">
        <v>3086</v>
      </c>
      <c r="AQ1591" s="1" t="s">
        <v>1454</v>
      </c>
      <c r="AR1591" s="2">
        <v>38199</v>
      </c>
      <c r="AS1591" s="1" t="s">
        <v>3023</v>
      </c>
      <c r="AT1591" s="1">
        <v>44495</v>
      </c>
      <c r="AU1591" s="1">
        <v>0</v>
      </c>
      <c r="AV1591" s="1">
        <v>0</v>
      </c>
      <c r="AW1591" s="1">
        <v>0</v>
      </c>
      <c r="AX1591" s="1" t="s">
        <v>1454</v>
      </c>
      <c r="AY1591" s="1">
        <v>890303093000</v>
      </c>
      <c r="AZ1591" s="1">
        <v>0</v>
      </c>
      <c r="BA1591" s="1">
        <v>0</v>
      </c>
    </row>
    <row r="1592" spans="1:53" x14ac:dyDescent="0.25">
      <c r="A1592" s="309">
        <f t="shared" si="24"/>
        <v>620099</v>
      </c>
      <c r="B1592" s="1" t="s">
        <v>2639</v>
      </c>
      <c r="C1592" s="1">
        <v>31959172</v>
      </c>
      <c r="D1592" s="1">
        <v>144105</v>
      </c>
      <c r="E1592" s="1">
        <v>4</v>
      </c>
      <c r="F1592" s="1">
        <v>3.19591721083893E+16</v>
      </c>
      <c r="G1592" s="304">
        <v>44404</v>
      </c>
      <c r="H1592" s="304">
        <v>44560</v>
      </c>
      <c r="I1592" s="1">
        <v>0</v>
      </c>
      <c r="J1592" s="1">
        <v>2</v>
      </c>
      <c r="K1592" s="1">
        <v>0</v>
      </c>
      <c r="L1592" s="1">
        <v>30</v>
      </c>
      <c r="M1592" s="1">
        <v>2</v>
      </c>
      <c r="N1592" s="305">
        <v>19.2</v>
      </c>
      <c r="O1592" s="305">
        <v>20983</v>
      </c>
      <c r="P1592" s="2">
        <v>950000</v>
      </c>
      <c r="Q1592" s="2">
        <v>0</v>
      </c>
      <c r="R1592" s="2">
        <v>950000</v>
      </c>
      <c r="S1592" s="1">
        <v>0</v>
      </c>
      <c r="T1592" s="1">
        <v>0</v>
      </c>
      <c r="U1592" s="1">
        <v>0</v>
      </c>
      <c r="W1592" s="1">
        <v>0</v>
      </c>
      <c r="X1592" s="1">
        <v>0</v>
      </c>
      <c r="Y1592" s="1">
        <v>0</v>
      </c>
      <c r="Z1592" s="1">
        <v>950000</v>
      </c>
      <c r="AA1592" s="1">
        <v>12</v>
      </c>
      <c r="AB1592" s="304">
        <v>44404</v>
      </c>
      <c r="AC1592" s="1">
        <v>1</v>
      </c>
      <c r="AD1592" s="1" t="s">
        <v>3016</v>
      </c>
      <c r="AE1592" s="1">
        <v>1</v>
      </c>
      <c r="AF1592" s="1">
        <v>30</v>
      </c>
      <c r="AG1592" s="1">
        <v>0</v>
      </c>
      <c r="AH1592" s="1" t="s">
        <v>1454</v>
      </c>
      <c r="AI1592" s="1" t="s">
        <v>1454</v>
      </c>
      <c r="AJ1592" s="1" t="s">
        <v>1454</v>
      </c>
      <c r="AK1592" s="1" t="s">
        <v>1454</v>
      </c>
      <c r="AL1592" s="1" t="s">
        <v>1454</v>
      </c>
      <c r="AM1592" s="1" t="s">
        <v>1454</v>
      </c>
      <c r="AN1592" s="1">
        <v>1</v>
      </c>
      <c r="AO1592" s="1">
        <v>1</v>
      </c>
      <c r="AP1592" s="1" t="s">
        <v>3086</v>
      </c>
      <c r="AQ1592" s="1" t="s">
        <v>1454</v>
      </c>
      <c r="AR1592" s="2">
        <v>329901</v>
      </c>
      <c r="AS1592" s="1" t="s">
        <v>3044</v>
      </c>
      <c r="AT1592" s="1">
        <v>44404</v>
      </c>
      <c r="AU1592" s="1">
        <v>0</v>
      </c>
      <c r="AV1592" s="1">
        <v>0</v>
      </c>
      <c r="AW1592" s="1">
        <v>0</v>
      </c>
      <c r="AX1592" s="1" t="s">
        <v>1454</v>
      </c>
      <c r="AY1592" s="1">
        <v>890303093000</v>
      </c>
      <c r="AZ1592" s="1">
        <v>0</v>
      </c>
      <c r="BA1592" s="1">
        <v>0</v>
      </c>
    </row>
    <row r="1593" spans="1:53" x14ac:dyDescent="0.25">
      <c r="A1593" s="309">
        <f t="shared" si="24"/>
        <v>5450968</v>
      </c>
      <c r="B1593" s="1" t="s">
        <v>2639</v>
      </c>
      <c r="C1593" s="1">
        <v>1143879215</v>
      </c>
      <c r="D1593" s="1">
        <v>144105</v>
      </c>
      <c r="E1593" s="1">
        <v>4</v>
      </c>
      <c r="F1593" s="1">
        <v>1.14387921512038E+18</v>
      </c>
      <c r="G1593" s="304">
        <v>44426</v>
      </c>
      <c r="H1593" s="304">
        <v>45534</v>
      </c>
      <c r="I1593" s="1">
        <v>0</v>
      </c>
      <c r="J1593" s="1">
        <v>1</v>
      </c>
      <c r="K1593" s="1">
        <v>2</v>
      </c>
      <c r="L1593" s="1">
        <v>30</v>
      </c>
      <c r="M1593" s="1">
        <v>2</v>
      </c>
      <c r="N1593" s="305">
        <v>15.6</v>
      </c>
      <c r="O1593" s="305">
        <v>16765</v>
      </c>
      <c r="P1593" s="2">
        <v>6000000</v>
      </c>
      <c r="Q1593" s="2">
        <v>211535</v>
      </c>
      <c r="R1593" s="2">
        <v>5737168</v>
      </c>
      <c r="S1593" s="1">
        <v>0</v>
      </c>
      <c r="T1593" s="1">
        <v>0</v>
      </c>
      <c r="U1593" s="1">
        <v>0</v>
      </c>
      <c r="W1593" s="1">
        <v>0</v>
      </c>
      <c r="X1593" s="1">
        <v>0</v>
      </c>
      <c r="Y1593" s="1">
        <v>0</v>
      </c>
      <c r="AB1593" s="304">
        <v>44498</v>
      </c>
      <c r="AC1593" s="1">
        <v>1</v>
      </c>
      <c r="AD1593" s="1" t="s">
        <v>3016</v>
      </c>
      <c r="AE1593" s="1">
        <v>1</v>
      </c>
      <c r="AF1593" s="1">
        <v>30</v>
      </c>
      <c r="AG1593" s="1">
        <v>0</v>
      </c>
      <c r="AH1593" s="1" t="s">
        <v>1454</v>
      </c>
      <c r="AI1593" s="1" t="s">
        <v>1454</v>
      </c>
      <c r="AJ1593" s="1" t="s">
        <v>1454</v>
      </c>
      <c r="AK1593" s="1" t="s">
        <v>1454</v>
      </c>
      <c r="AL1593" s="1" t="s">
        <v>1454</v>
      </c>
      <c r="AM1593" s="1" t="s">
        <v>1454</v>
      </c>
      <c r="AN1593" s="1">
        <v>1</v>
      </c>
      <c r="AO1593" s="1">
        <v>1</v>
      </c>
      <c r="AP1593" s="1" t="s">
        <v>3086</v>
      </c>
      <c r="AQ1593" s="1" t="s">
        <v>1454</v>
      </c>
      <c r="AR1593" s="2">
        <v>286200</v>
      </c>
      <c r="AS1593" s="1" t="s">
        <v>3021</v>
      </c>
      <c r="AT1593" s="1">
        <v>44426</v>
      </c>
      <c r="AU1593" s="1">
        <v>0</v>
      </c>
      <c r="AV1593" s="1">
        <v>0</v>
      </c>
      <c r="AW1593" s="1">
        <v>0</v>
      </c>
      <c r="AX1593" s="1" t="s">
        <v>1454</v>
      </c>
      <c r="AY1593" s="1">
        <v>890303093000</v>
      </c>
      <c r="AZ1593" s="1">
        <v>0</v>
      </c>
      <c r="BA1593" s="1">
        <v>0</v>
      </c>
    </row>
    <row r="1594" spans="1:53" x14ac:dyDescent="0.25">
      <c r="A1594" s="309">
        <f t="shared" si="24"/>
        <v>6324646</v>
      </c>
      <c r="B1594" s="1" t="s">
        <v>2639</v>
      </c>
      <c r="C1594" s="1">
        <v>1088008387</v>
      </c>
      <c r="D1594" s="1">
        <v>144205</v>
      </c>
      <c r="E1594" s="1">
        <v>4</v>
      </c>
      <c r="F1594" s="1">
        <v>1.08800838710498E+18</v>
      </c>
      <c r="G1594" s="304">
        <v>44316</v>
      </c>
      <c r="H1594" s="304">
        <v>45626</v>
      </c>
      <c r="I1594" s="1">
        <v>0</v>
      </c>
      <c r="J1594" s="1">
        <v>1</v>
      </c>
      <c r="K1594" s="1">
        <v>6</v>
      </c>
      <c r="L1594" s="1">
        <v>30</v>
      </c>
      <c r="M1594" s="1">
        <v>2</v>
      </c>
      <c r="N1594" s="305">
        <v>18</v>
      </c>
      <c r="O1594" s="305">
        <v>19562</v>
      </c>
      <c r="P1594" s="2">
        <v>7052465</v>
      </c>
      <c r="Q1594" s="2">
        <v>225917</v>
      </c>
      <c r="R1594" s="2">
        <v>6324646</v>
      </c>
      <c r="S1594" s="1">
        <v>0</v>
      </c>
      <c r="T1594" s="1">
        <v>0</v>
      </c>
      <c r="U1594" s="1">
        <v>0</v>
      </c>
      <c r="W1594" s="1">
        <v>0</v>
      </c>
      <c r="X1594" s="1">
        <v>0</v>
      </c>
      <c r="Y1594" s="1">
        <v>0</v>
      </c>
      <c r="AB1594" s="304">
        <v>44500</v>
      </c>
      <c r="AC1594" s="1">
        <v>1</v>
      </c>
      <c r="AD1594" s="1" t="s">
        <v>3016</v>
      </c>
      <c r="AE1594" s="1">
        <v>1</v>
      </c>
      <c r="AF1594" s="1">
        <v>30</v>
      </c>
      <c r="AG1594" s="1">
        <v>0</v>
      </c>
      <c r="AH1594" s="1" t="s">
        <v>1454</v>
      </c>
      <c r="AI1594" s="1" t="s">
        <v>1454</v>
      </c>
      <c r="AJ1594" s="1" t="s">
        <v>1454</v>
      </c>
      <c r="AK1594" s="1" t="s">
        <v>1454</v>
      </c>
      <c r="AL1594" s="1" t="s">
        <v>1454</v>
      </c>
      <c r="AM1594" s="1" t="s">
        <v>1454</v>
      </c>
      <c r="AN1594" s="1">
        <v>1</v>
      </c>
      <c r="AO1594" s="1">
        <v>1</v>
      </c>
      <c r="AP1594" s="1" t="s">
        <v>3086</v>
      </c>
      <c r="AQ1594" s="1" t="s">
        <v>1454</v>
      </c>
      <c r="AR1594" s="2">
        <v>0</v>
      </c>
      <c r="AS1594" s="1" t="s">
        <v>3017</v>
      </c>
      <c r="AT1594" s="1">
        <v>44322</v>
      </c>
      <c r="AU1594" s="1">
        <v>0</v>
      </c>
      <c r="AV1594" s="1">
        <v>0</v>
      </c>
      <c r="AW1594" s="1">
        <v>0</v>
      </c>
      <c r="AX1594" s="1" t="s">
        <v>1454</v>
      </c>
      <c r="AY1594" s="1">
        <v>1</v>
      </c>
      <c r="AZ1594" s="1" t="s">
        <v>3089</v>
      </c>
      <c r="BA1594" s="1">
        <v>0</v>
      </c>
    </row>
    <row r="1595" spans="1:53" x14ac:dyDescent="0.25">
      <c r="A1595" s="309">
        <f t="shared" si="24"/>
        <v>10794404</v>
      </c>
      <c r="B1595" s="1" t="s">
        <v>2639</v>
      </c>
      <c r="C1595" s="1">
        <v>1144162021</v>
      </c>
      <c r="D1595" s="1">
        <v>144205</v>
      </c>
      <c r="E1595" s="1">
        <v>4</v>
      </c>
      <c r="F1595" s="1">
        <v>1.14416202110498E+18</v>
      </c>
      <c r="G1595" s="304">
        <v>44316</v>
      </c>
      <c r="H1595" s="304">
        <v>46568</v>
      </c>
      <c r="I1595" s="1">
        <v>0</v>
      </c>
      <c r="J1595" s="1">
        <v>1</v>
      </c>
      <c r="K1595" s="1">
        <v>24</v>
      </c>
      <c r="L1595" s="1">
        <v>30</v>
      </c>
      <c r="M1595" s="1">
        <v>2</v>
      </c>
      <c r="N1595" s="305">
        <v>18</v>
      </c>
      <c r="O1595" s="305">
        <v>19562</v>
      </c>
      <c r="P1595" s="2">
        <v>13607406</v>
      </c>
      <c r="Q1595" s="2">
        <v>310349</v>
      </c>
      <c r="R1595" s="2">
        <v>10794404</v>
      </c>
      <c r="S1595" s="1">
        <v>0</v>
      </c>
      <c r="T1595" s="1">
        <v>0</v>
      </c>
      <c r="U1595" s="1">
        <v>0</v>
      </c>
      <c r="W1595" s="1">
        <v>0</v>
      </c>
      <c r="X1595" s="1">
        <v>0</v>
      </c>
      <c r="Y1595" s="1">
        <v>0</v>
      </c>
      <c r="AB1595" s="304">
        <v>44496</v>
      </c>
      <c r="AC1595" s="1">
        <v>1</v>
      </c>
      <c r="AD1595" s="1" t="s">
        <v>3016</v>
      </c>
      <c r="AE1595" s="1">
        <v>1</v>
      </c>
      <c r="AF1595" s="1">
        <v>30</v>
      </c>
      <c r="AG1595" s="1">
        <v>0</v>
      </c>
      <c r="AH1595" s="1" t="s">
        <v>1454</v>
      </c>
      <c r="AI1595" s="1" t="s">
        <v>1454</v>
      </c>
      <c r="AJ1595" s="1" t="s">
        <v>1454</v>
      </c>
      <c r="AK1595" s="1" t="s">
        <v>1454</v>
      </c>
      <c r="AL1595" s="1" t="s">
        <v>1454</v>
      </c>
      <c r="AM1595" s="1" t="s">
        <v>1454</v>
      </c>
      <c r="AN1595" s="1">
        <v>1</v>
      </c>
      <c r="AO1595" s="1">
        <v>1</v>
      </c>
      <c r="AP1595" s="1" t="s">
        <v>3086</v>
      </c>
      <c r="AQ1595" s="1" t="s">
        <v>1454</v>
      </c>
      <c r="AR1595" s="2">
        <v>0</v>
      </c>
      <c r="AS1595" s="1" t="s">
        <v>3017</v>
      </c>
      <c r="AT1595" s="1">
        <v>44323</v>
      </c>
      <c r="AU1595" s="1">
        <v>0</v>
      </c>
      <c r="AV1595" s="1">
        <v>0</v>
      </c>
      <c r="AW1595" s="1">
        <v>0</v>
      </c>
      <c r="AX1595" s="1" t="s">
        <v>1454</v>
      </c>
      <c r="AY1595" s="1">
        <v>1</v>
      </c>
      <c r="AZ1595" s="1" t="s">
        <v>3089</v>
      </c>
      <c r="BA1595" s="1">
        <v>0</v>
      </c>
    </row>
    <row r="1596" spans="1:53" x14ac:dyDescent="0.25">
      <c r="A1596" s="309">
        <f t="shared" si="24"/>
        <v>3300880</v>
      </c>
      <c r="B1596" s="1" t="s">
        <v>2639</v>
      </c>
      <c r="C1596" s="1">
        <v>1113619273</v>
      </c>
      <c r="D1596" s="1">
        <v>144105</v>
      </c>
      <c r="E1596" s="1">
        <v>4</v>
      </c>
      <c r="F1596" s="1">
        <v>1.1136192731246799E+18</v>
      </c>
      <c r="G1596" s="304">
        <v>44431</v>
      </c>
      <c r="H1596" s="304">
        <v>45168</v>
      </c>
      <c r="I1596" s="1">
        <v>0</v>
      </c>
      <c r="J1596" s="1">
        <v>1</v>
      </c>
      <c r="K1596" s="1">
        <v>2</v>
      </c>
      <c r="L1596" s="1">
        <v>30</v>
      </c>
      <c r="M1596" s="1">
        <v>2</v>
      </c>
      <c r="N1596" s="305">
        <v>19.2</v>
      </c>
      <c r="O1596" s="305">
        <v>20983</v>
      </c>
      <c r="P1596" s="2">
        <v>3862500</v>
      </c>
      <c r="Q1596" s="2">
        <v>196208</v>
      </c>
      <c r="R1596" s="2">
        <v>3595360</v>
      </c>
      <c r="S1596" s="1">
        <v>0</v>
      </c>
      <c r="T1596" s="1">
        <v>0</v>
      </c>
      <c r="U1596" s="1">
        <v>0</v>
      </c>
      <c r="W1596" s="1">
        <v>0</v>
      </c>
      <c r="X1596" s="1">
        <v>0</v>
      </c>
      <c r="Y1596" s="1">
        <v>0</v>
      </c>
      <c r="AB1596" s="304">
        <v>44499</v>
      </c>
      <c r="AC1596" s="1">
        <v>1</v>
      </c>
      <c r="AD1596" s="1" t="s">
        <v>3016</v>
      </c>
      <c r="AE1596" s="1">
        <v>1</v>
      </c>
      <c r="AF1596" s="1">
        <v>30</v>
      </c>
      <c r="AG1596" s="1">
        <v>0</v>
      </c>
      <c r="AH1596" s="1" t="s">
        <v>1454</v>
      </c>
      <c r="AI1596" s="1" t="s">
        <v>1454</v>
      </c>
      <c r="AJ1596" s="1" t="s">
        <v>1454</v>
      </c>
      <c r="AK1596" s="1" t="s">
        <v>1454</v>
      </c>
      <c r="AL1596" s="1" t="s">
        <v>1454</v>
      </c>
      <c r="AM1596" s="1" t="s">
        <v>1454</v>
      </c>
      <c r="AN1596" s="1">
        <v>1</v>
      </c>
      <c r="AO1596" s="1">
        <v>1</v>
      </c>
      <c r="AP1596" s="1" t="s">
        <v>3086</v>
      </c>
      <c r="AQ1596" s="1" t="s">
        <v>1454</v>
      </c>
      <c r="AR1596" s="2">
        <v>294480</v>
      </c>
      <c r="AS1596" s="1" t="s">
        <v>3018</v>
      </c>
      <c r="AT1596" s="1">
        <v>44431</v>
      </c>
      <c r="AU1596" s="1">
        <v>0</v>
      </c>
      <c r="AV1596" s="1">
        <v>0</v>
      </c>
      <c r="AW1596" s="1">
        <v>0</v>
      </c>
      <c r="AX1596" s="1" t="s">
        <v>1454</v>
      </c>
      <c r="AY1596" s="1">
        <v>0</v>
      </c>
      <c r="AZ1596" s="1" t="s">
        <v>3087</v>
      </c>
      <c r="BA1596" s="1">
        <v>0</v>
      </c>
    </row>
    <row r="1597" spans="1:53" x14ac:dyDescent="0.25">
      <c r="A1597" s="309">
        <f t="shared" si="24"/>
        <v>500733</v>
      </c>
      <c r="B1597" s="1" t="s">
        <v>2639</v>
      </c>
      <c r="C1597" s="1">
        <v>1130633996</v>
      </c>
      <c r="D1597" s="1">
        <v>144105</v>
      </c>
      <c r="E1597" s="1">
        <v>4</v>
      </c>
      <c r="F1597" s="1">
        <v>1.1306339961246799E+18</v>
      </c>
      <c r="G1597" s="304">
        <v>44414</v>
      </c>
      <c r="H1597" s="304">
        <v>44772</v>
      </c>
      <c r="I1597" s="1">
        <v>0</v>
      </c>
      <c r="J1597" s="1">
        <v>1</v>
      </c>
      <c r="K1597" s="1">
        <v>3</v>
      </c>
      <c r="L1597" s="1">
        <v>30</v>
      </c>
      <c r="M1597" s="1">
        <v>2</v>
      </c>
      <c r="N1597" s="305">
        <v>19.2</v>
      </c>
      <c r="O1597" s="305">
        <v>20983</v>
      </c>
      <c r="P1597" s="2">
        <v>950000</v>
      </c>
      <c r="Q1597" s="2">
        <v>87912</v>
      </c>
      <c r="R1597" s="2">
        <v>729693</v>
      </c>
      <c r="S1597" s="1">
        <v>0</v>
      </c>
      <c r="T1597" s="1">
        <v>0</v>
      </c>
      <c r="U1597" s="1">
        <v>0</v>
      </c>
      <c r="W1597" s="1">
        <v>0</v>
      </c>
      <c r="X1597" s="1">
        <v>0</v>
      </c>
      <c r="Y1597" s="1">
        <v>0</v>
      </c>
      <c r="AB1597" s="304">
        <v>44500</v>
      </c>
      <c r="AC1597" s="1">
        <v>1</v>
      </c>
      <c r="AD1597" s="1" t="s">
        <v>3016</v>
      </c>
      <c r="AE1597" s="1">
        <v>1</v>
      </c>
      <c r="AF1597" s="1">
        <v>30</v>
      </c>
      <c r="AG1597" s="1">
        <v>0</v>
      </c>
      <c r="AH1597" s="1" t="s">
        <v>1454</v>
      </c>
      <c r="AI1597" s="1" t="s">
        <v>1454</v>
      </c>
      <c r="AJ1597" s="1" t="s">
        <v>1454</v>
      </c>
      <c r="AK1597" s="1" t="s">
        <v>1454</v>
      </c>
      <c r="AL1597" s="1" t="s">
        <v>1454</v>
      </c>
      <c r="AM1597" s="1" t="s">
        <v>1454</v>
      </c>
      <c r="AN1597" s="1">
        <v>1</v>
      </c>
      <c r="AO1597" s="1">
        <v>1</v>
      </c>
      <c r="AP1597" s="1" t="s">
        <v>3086</v>
      </c>
      <c r="AQ1597" s="1" t="s">
        <v>1454</v>
      </c>
      <c r="AR1597" s="2">
        <v>228960</v>
      </c>
      <c r="AS1597" s="1" t="s">
        <v>3018</v>
      </c>
      <c r="AT1597" s="1">
        <v>44414</v>
      </c>
      <c r="AU1597" s="1">
        <v>0</v>
      </c>
      <c r="AV1597" s="1">
        <v>0</v>
      </c>
      <c r="AW1597" s="1">
        <v>0</v>
      </c>
      <c r="AX1597" s="1" t="s">
        <v>1454</v>
      </c>
      <c r="AY1597" s="1">
        <v>0</v>
      </c>
      <c r="AZ1597" s="1" t="s">
        <v>3087</v>
      </c>
      <c r="BA1597" s="1">
        <v>0</v>
      </c>
    </row>
    <row r="1598" spans="1:53" x14ac:dyDescent="0.25">
      <c r="A1598" s="309">
        <f t="shared" si="24"/>
        <v>0</v>
      </c>
      <c r="B1598" s="1" t="s">
        <v>2639</v>
      </c>
      <c r="C1598" s="1">
        <v>67041485</v>
      </c>
      <c r="D1598" s="1">
        <v>144105</v>
      </c>
      <c r="E1598" s="1">
        <v>4</v>
      </c>
      <c r="F1598" s="1">
        <v>6.70414851152872E+16</v>
      </c>
      <c r="G1598" s="304">
        <v>43777</v>
      </c>
      <c r="H1598" s="304">
        <v>44499</v>
      </c>
      <c r="I1598" s="1">
        <v>0</v>
      </c>
      <c r="J1598" s="1">
        <v>1</v>
      </c>
      <c r="K1598" s="1">
        <v>21</v>
      </c>
      <c r="L1598" s="1">
        <v>30</v>
      </c>
      <c r="M1598" s="1">
        <v>2</v>
      </c>
      <c r="N1598" s="305">
        <v>20.399999999999999</v>
      </c>
      <c r="O1598" s="305">
        <v>22.42</v>
      </c>
      <c r="P1598" s="2">
        <v>4000000</v>
      </c>
      <c r="Q1598" s="2">
        <v>204930</v>
      </c>
      <c r="R1598" s="2">
        <v>594187</v>
      </c>
      <c r="S1598" s="1">
        <v>0</v>
      </c>
      <c r="T1598" s="1">
        <v>0</v>
      </c>
      <c r="U1598" s="1">
        <v>0</v>
      </c>
      <c r="W1598" s="1">
        <v>0</v>
      </c>
      <c r="X1598" s="1">
        <v>0</v>
      </c>
      <c r="Y1598" s="1">
        <v>0</v>
      </c>
      <c r="AB1598" s="304">
        <v>44499</v>
      </c>
      <c r="AC1598" s="1">
        <v>1</v>
      </c>
      <c r="AD1598" s="1" t="s">
        <v>3016</v>
      </c>
      <c r="AE1598" s="1">
        <v>0</v>
      </c>
      <c r="AF1598" s="1">
        <v>30</v>
      </c>
      <c r="AG1598" s="1">
        <v>0</v>
      </c>
      <c r="AH1598" s="1" t="s">
        <v>1454</v>
      </c>
      <c r="AI1598" s="1" t="s">
        <v>1454</v>
      </c>
      <c r="AJ1598" s="1" t="s">
        <v>1454</v>
      </c>
      <c r="AK1598" s="1" t="s">
        <v>1454</v>
      </c>
      <c r="AL1598" s="1" t="s">
        <v>1454</v>
      </c>
      <c r="AM1598" s="1" t="s">
        <v>1454</v>
      </c>
      <c r="AN1598" s="1">
        <v>1</v>
      </c>
      <c r="AO1598" s="1">
        <v>1</v>
      </c>
      <c r="AP1598" s="1" t="s">
        <v>3086</v>
      </c>
      <c r="AQ1598" s="1" t="s">
        <v>1454</v>
      </c>
      <c r="AR1598" s="2">
        <v>1928061</v>
      </c>
      <c r="AS1598" s="1" t="s">
        <v>3035</v>
      </c>
      <c r="AT1598" s="1">
        <v>43777</v>
      </c>
      <c r="AU1598" s="1">
        <v>0</v>
      </c>
      <c r="AV1598" s="1">
        <v>0</v>
      </c>
      <c r="AW1598" s="1">
        <v>0</v>
      </c>
      <c r="AX1598" s="1" t="s">
        <v>1454</v>
      </c>
      <c r="AY1598" s="1">
        <v>0</v>
      </c>
      <c r="AZ1598" s="1">
        <v>0</v>
      </c>
      <c r="BA1598" s="1">
        <v>0</v>
      </c>
    </row>
    <row r="1599" spans="1:53" x14ac:dyDescent="0.25">
      <c r="A1599" s="309">
        <f t="shared" si="24"/>
        <v>780437</v>
      </c>
      <c r="B1599" s="1" t="s">
        <v>2639</v>
      </c>
      <c r="C1599" s="1">
        <v>31531457</v>
      </c>
      <c r="D1599" s="1">
        <v>144105</v>
      </c>
      <c r="E1599" s="1">
        <v>4</v>
      </c>
      <c r="F1599" s="1">
        <v>3.15314571246895E+16</v>
      </c>
      <c r="G1599" s="304">
        <v>44466</v>
      </c>
      <c r="H1599" s="304">
        <v>44834</v>
      </c>
      <c r="I1599" s="1">
        <v>0</v>
      </c>
      <c r="J1599" s="1">
        <v>1</v>
      </c>
      <c r="K1599" s="1">
        <v>1</v>
      </c>
      <c r="L1599" s="1">
        <v>30</v>
      </c>
      <c r="M1599" s="1">
        <v>2</v>
      </c>
      <c r="N1599" s="305">
        <v>19.2</v>
      </c>
      <c r="O1599" s="305">
        <v>20983</v>
      </c>
      <c r="P1599" s="2">
        <v>1000000</v>
      </c>
      <c r="Q1599" s="2">
        <v>92539</v>
      </c>
      <c r="R1599" s="2">
        <v>923961</v>
      </c>
      <c r="S1599" s="1">
        <v>0</v>
      </c>
      <c r="T1599" s="1">
        <v>0</v>
      </c>
      <c r="U1599" s="1">
        <v>0</v>
      </c>
      <c r="W1599" s="1">
        <v>0</v>
      </c>
      <c r="X1599" s="1">
        <v>0</v>
      </c>
      <c r="Y1599" s="1">
        <v>0</v>
      </c>
      <c r="AB1599" s="304">
        <v>44499</v>
      </c>
      <c r="AC1599" s="1">
        <v>1</v>
      </c>
      <c r="AD1599" s="1" t="s">
        <v>3016</v>
      </c>
      <c r="AE1599" s="1">
        <v>1</v>
      </c>
      <c r="AF1599" s="1">
        <v>30</v>
      </c>
      <c r="AG1599" s="1">
        <v>0</v>
      </c>
      <c r="AH1599" s="1" t="s">
        <v>1454</v>
      </c>
      <c r="AI1599" s="1" t="s">
        <v>1454</v>
      </c>
      <c r="AJ1599" s="1" t="s">
        <v>1454</v>
      </c>
      <c r="AK1599" s="1" t="s">
        <v>1454</v>
      </c>
      <c r="AL1599" s="1" t="s">
        <v>1454</v>
      </c>
      <c r="AM1599" s="1" t="s">
        <v>1454</v>
      </c>
      <c r="AN1599" s="1">
        <v>1</v>
      </c>
      <c r="AO1599" s="1">
        <v>1</v>
      </c>
      <c r="AP1599" s="1" t="s">
        <v>3086</v>
      </c>
      <c r="AQ1599" s="1" t="s">
        <v>1454</v>
      </c>
      <c r="AR1599" s="2">
        <v>143524</v>
      </c>
      <c r="AS1599" s="1" t="s">
        <v>3018</v>
      </c>
      <c r="AT1599" s="1">
        <v>44466</v>
      </c>
      <c r="AU1599" s="1">
        <v>0</v>
      </c>
      <c r="AV1599" s="1">
        <v>0</v>
      </c>
      <c r="AW1599" s="1">
        <v>0</v>
      </c>
      <c r="AX1599" s="1" t="s">
        <v>1454</v>
      </c>
      <c r="AY1599" s="1" t="s">
        <v>1454</v>
      </c>
      <c r="AZ1599" s="1">
        <v>0</v>
      </c>
      <c r="BA1599" s="1">
        <v>0</v>
      </c>
    </row>
    <row r="1600" spans="1:53" x14ac:dyDescent="0.25">
      <c r="A1600" s="309">
        <f t="shared" si="24"/>
        <v>9703707</v>
      </c>
      <c r="B1600" s="1" t="s">
        <v>2639</v>
      </c>
      <c r="C1600" s="1">
        <v>31531457</v>
      </c>
      <c r="D1600" s="1">
        <v>144105</v>
      </c>
      <c r="E1600" s="1">
        <v>4</v>
      </c>
      <c r="F1600" s="1">
        <v>3.15314571182891E+16</v>
      </c>
      <c r="G1600" s="304">
        <v>44344</v>
      </c>
      <c r="H1600" s="304">
        <v>46537</v>
      </c>
      <c r="I1600" s="1">
        <v>0</v>
      </c>
      <c r="J1600" s="1">
        <v>1</v>
      </c>
      <c r="K1600" s="1">
        <v>5</v>
      </c>
      <c r="L1600" s="1">
        <v>30</v>
      </c>
      <c r="M1600" s="1">
        <v>2</v>
      </c>
      <c r="N1600" s="305">
        <v>15.6</v>
      </c>
      <c r="O1600" s="305">
        <v>16765</v>
      </c>
      <c r="P1600" s="2">
        <v>12000000</v>
      </c>
      <c r="Q1600" s="2">
        <v>261625</v>
      </c>
      <c r="R1600" s="2">
        <v>11488244</v>
      </c>
      <c r="S1600" s="1">
        <v>0</v>
      </c>
      <c r="T1600" s="1">
        <v>0</v>
      </c>
      <c r="U1600" s="1">
        <v>0</v>
      </c>
      <c r="W1600" s="1">
        <v>0</v>
      </c>
      <c r="X1600" s="1">
        <v>0</v>
      </c>
      <c r="Y1600" s="1">
        <v>0</v>
      </c>
      <c r="AB1600" s="304">
        <v>44499</v>
      </c>
      <c r="AC1600" s="1">
        <v>1</v>
      </c>
      <c r="AD1600" s="1" t="s">
        <v>3016</v>
      </c>
      <c r="AE1600" s="1">
        <v>1</v>
      </c>
      <c r="AF1600" s="1">
        <v>30</v>
      </c>
      <c r="AG1600" s="1">
        <v>0</v>
      </c>
      <c r="AH1600" s="1" t="s">
        <v>1454</v>
      </c>
      <c r="AI1600" s="1" t="s">
        <v>1454</v>
      </c>
      <c r="AJ1600" s="1" t="s">
        <v>1454</v>
      </c>
      <c r="AK1600" s="1" t="s">
        <v>1454</v>
      </c>
      <c r="AL1600" s="1" t="s">
        <v>1454</v>
      </c>
      <c r="AM1600" s="1" t="s">
        <v>1454</v>
      </c>
      <c r="AN1600" s="1">
        <v>1</v>
      </c>
      <c r="AO1600" s="1">
        <v>1</v>
      </c>
      <c r="AP1600" s="1" t="s">
        <v>3086</v>
      </c>
      <c r="AQ1600" s="1" t="s">
        <v>1454</v>
      </c>
      <c r="AR1600" s="2">
        <v>1784537</v>
      </c>
      <c r="AS1600" s="1" t="s">
        <v>3024</v>
      </c>
      <c r="AT1600" s="1">
        <v>44344</v>
      </c>
      <c r="AU1600" s="1">
        <v>0</v>
      </c>
      <c r="AV1600" s="1">
        <v>0</v>
      </c>
      <c r="AW1600" s="1">
        <v>0</v>
      </c>
      <c r="AX1600" s="1" t="s">
        <v>1454</v>
      </c>
      <c r="AY1600" s="1" t="s">
        <v>1454</v>
      </c>
      <c r="AZ1600" s="1">
        <v>0</v>
      </c>
      <c r="BA1600" s="1">
        <v>0</v>
      </c>
    </row>
    <row r="1601" spans="1:53" x14ac:dyDescent="0.25">
      <c r="A1601" s="309">
        <f t="shared" si="24"/>
        <v>1934229</v>
      </c>
      <c r="B1601" s="1" t="s">
        <v>2639</v>
      </c>
      <c r="C1601" s="1">
        <v>25284882</v>
      </c>
      <c r="D1601" s="1">
        <v>144105</v>
      </c>
      <c r="E1601" s="1">
        <v>4</v>
      </c>
      <c r="F1601" s="1">
        <v>2.52848821171873E+16</v>
      </c>
      <c r="G1601" s="304">
        <v>43809</v>
      </c>
      <c r="H1601" s="304">
        <v>45626</v>
      </c>
      <c r="I1601" s="1">
        <v>0</v>
      </c>
      <c r="J1601" s="1">
        <v>1</v>
      </c>
      <c r="K1601" s="1">
        <v>20</v>
      </c>
      <c r="L1601" s="1">
        <v>30</v>
      </c>
      <c r="M1601" s="1">
        <v>2</v>
      </c>
      <c r="N1601" s="305">
        <v>11.76</v>
      </c>
      <c r="O1601" s="305">
        <v>12415</v>
      </c>
      <c r="P1601" s="2">
        <v>5000000</v>
      </c>
      <c r="Q1601" s="2">
        <v>111344</v>
      </c>
      <c r="R1601" s="2">
        <v>3653145</v>
      </c>
      <c r="S1601" s="1">
        <v>0</v>
      </c>
      <c r="T1601" s="1">
        <v>0</v>
      </c>
      <c r="U1601" s="1">
        <v>0</v>
      </c>
      <c r="W1601" s="1">
        <v>0</v>
      </c>
      <c r="X1601" s="1">
        <v>0</v>
      </c>
      <c r="Y1601" s="1">
        <v>0</v>
      </c>
      <c r="AB1601" s="304">
        <v>44499</v>
      </c>
      <c r="AC1601" s="1">
        <v>1</v>
      </c>
      <c r="AD1601" s="1" t="s">
        <v>3016</v>
      </c>
      <c r="AE1601" s="1">
        <v>1</v>
      </c>
      <c r="AF1601" s="1">
        <v>30</v>
      </c>
      <c r="AG1601" s="1">
        <v>0</v>
      </c>
      <c r="AH1601" s="1" t="s">
        <v>1454</v>
      </c>
      <c r="AI1601" s="1" t="s">
        <v>1454</v>
      </c>
      <c r="AJ1601" s="1" t="s">
        <v>1454</v>
      </c>
      <c r="AK1601" s="1" t="s">
        <v>1454</v>
      </c>
      <c r="AL1601" s="1" t="s">
        <v>1454</v>
      </c>
      <c r="AM1601" s="1" t="s">
        <v>1454</v>
      </c>
      <c r="AN1601" s="1">
        <v>1</v>
      </c>
      <c r="AO1601" s="1">
        <v>1</v>
      </c>
      <c r="AP1601" s="1" t="s">
        <v>3086</v>
      </c>
      <c r="AQ1601" s="1" t="s">
        <v>1454</v>
      </c>
      <c r="AR1601" s="2">
        <v>1718916</v>
      </c>
      <c r="AS1601" s="1" t="s">
        <v>3025</v>
      </c>
      <c r="AT1601" s="1">
        <v>43809</v>
      </c>
      <c r="AU1601" s="1">
        <v>0</v>
      </c>
      <c r="AV1601" s="1">
        <v>0</v>
      </c>
      <c r="AW1601" s="1">
        <v>0</v>
      </c>
      <c r="AX1601" s="1" t="s">
        <v>1454</v>
      </c>
      <c r="AY1601" s="1" t="s">
        <v>1454</v>
      </c>
      <c r="AZ1601" s="1">
        <v>0</v>
      </c>
      <c r="BA1601" s="1">
        <v>0</v>
      </c>
    </row>
    <row r="1602" spans="1:53" x14ac:dyDescent="0.25">
      <c r="A1602" s="309">
        <f t="shared" ref="A1602:A1665" si="25">IF(+R1602&gt;AR1602,R1602-AR1602,0)</f>
        <v>538613</v>
      </c>
      <c r="B1602" s="1" t="s">
        <v>2639</v>
      </c>
      <c r="C1602" s="1">
        <v>1012326486</v>
      </c>
      <c r="D1602" s="1">
        <v>144105</v>
      </c>
      <c r="E1602" s="1">
        <v>4</v>
      </c>
      <c r="F1602" s="1">
        <v>1.01232648621038E+18</v>
      </c>
      <c r="G1602" s="304">
        <v>44222</v>
      </c>
      <c r="H1602" s="304">
        <v>45138</v>
      </c>
      <c r="I1602" s="1">
        <v>0</v>
      </c>
      <c r="J1602" s="1">
        <v>1</v>
      </c>
      <c r="K1602" s="1">
        <v>9</v>
      </c>
      <c r="L1602" s="1">
        <v>30</v>
      </c>
      <c r="M1602" s="1">
        <v>2</v>
      </c>
      <c r="N1602" s="305">
        <v>18</v>
      </c>
      <c r="O1602" s="305">
        <v>19562</v>
      </c>
      <c r="P1602" s="2">
        <v>3000000</v>
      </c>
      <c r="Q1602" s="2">
        <v>129389</v>
      </c>
      <c r="R1602" s="2">
        <v>2257529</v>
      </c>
      <c r="S1602" s="1">
        <v>0</v>
      </c>
      <c r="T1602" s="1">
        <v>0</v>
      </c>
      <c r="U1602" s="1">
        <v>0</v>
      </c>
      <c r="W1602" s="1">
        <v>0</v>
      </c>
      <c r="X1602" s="1">
        <v>0</v>
      </c>
      <c r="Y1602" s="1">
        <v>0</v>
      </c>
      <c r="AB1602" s="304">
        <v>44499</v>
      </c>
      <c r="AC1602" s="1">
        <v>1</v>
      </c>
      <c r="AD1602" s="1" t="s">
        <v>3016</v>
      </c>
      <c r="AE1602" s="1">
        <v>1</v>
      </c>
      <c r="AF1602" s="1">
        <v>30</v>
      </c>
      <c r="AG1602" s="1">
        <v>0</v>
      </c>
      <c r="AH1602" s="1" t="s">
        <v>1454</v>
      </c>
      <c r="AI1602" s="1" t="s">
        <v>1454</v>
      </c>
      <c r="AJ1602" s="1" t="s">
        <v>1454</v>
      </c>
      <c r="AK1602" s="1" t="s">
        <v>1454</v>
      </c>
      <c r="AL1602" s="1" t="s">
        <v>1454</v>
      </c>
      <c r="AM1602" s="1" t="s">
        <v>1454</v>
      </c>
      <c r="AN1602" s="1">
        <v>1</v>
      </c>
      <c r="AO1602" s="1">
        <v>1</v>
      </c>
      <c r="AP1602" s="1" t="s">
        <v>3086</v>
      </c>
      <c r="AQ1602" s="1" t="s">
        <v>1454</v>
      </c>
      <c r="AR1602" s="2">
        <v>1718916</v>
      </c>
      <c r="AS1602" s="1" t="s">
        <v>3023</v>
      </c>
      <c r="AT1602" s="1">
        <v>44222</v>
      </c>
      <c r="AU1602" s="1">
        <v>0</v>
      </c>
      <c r="AV1602" s="1">
        <v>0</v>
      </c>
      <c r="AW1602" s="1">
        <v>0</v>
      </c>
      <c r="AX1602" s="1" t="s">
        <v>1454</v>
      </c>
      <c r="AY1602" s="1" t="s">
        <v>1454</v>
      </c>
      <c r="AZ1602" s="1">
        <v>0</v>
      </c>
      <c r="BA1602" s="1">
        <v>0</v>
      </c>
    </row>
    <row r="1603" spans="1:53" x14ac:dyDescent="0.25">
      <c r="A1603" s="309">
        <f t="shared" si="25"/>
        <v>235451</v>
      </c>
      <c r="B1603" s="1" t="s">
        <v>2639</v>
      </c>
      <c r="C1603" s="1">
        <v>1107090933</v>
      </c>
      <c r="D1603" s="1">
        <v>144105</v>
      </c>
      <c r="E1603" s="1">
        <v>4</v>
      </c>
      <c r="F1603" s="1">
        <v>1.1070909331246799E+18</v>
      </c>
      <c r="G1603" s="304">
        <v>44274</v>
      </c>
      <c r="H1603" s="304">
        <v>44985</v>
      </c>
      <c r="I1603" s="1">
        <v>0</v>
      </c>
      <c r="J1603" s="1">
        <v>1</v>
      </c>
      <c r="K1603" s="1">
        <v>2</v>
      </c>
      <c r="L1603" s="1">
        <v>30</v>
      </c>
      <c r="M1603" s="1">
        <v>2</v>
      </c>
      <c r="N1603" s="305">
        <v>19.2</v>
      </c>
      <c r="O1603" s="305">
        <v>20983</v>
      </c>
      <c r="P1603" s="2">
        <v>2100000</v>
      </c>
      <c r="Q1603" s="2">
        <v>106676</v>
      </c>
      <c r="R1603" s="2">
        <v>1954367</v>
      </c>
      <c r="S1603" s="1">
        <v>0</v>
      </c>
      <c r="T1603" s="1">
        <v>0</v>
      </c>
      <c r="U1603" s="1">
        <v>0</v>
      </c>
      <c r="W1603" s="1">
        <v>0</v>
      </c>
      <c r="X1603" s="1">
        <v>0</v>
      </c>
      <c r="Y1603" s="1">
        <v>0</v>
      </c>
      <c r="AB1603" s="304">
        <v>44499</v>
      </c>
      <c r="AC1603" s="1">
        <v>1</v>
      </c>
      <c r="AD1603" s="1" t="s">
        <v>3016</v>
      </c>
      <c r="AE1603" s="1">
        <v>1</v>
      </c>
      <c r="AF1603" s="1">
        <v>30</v>
      </c>
      <c r="AG1603" s="1">
        <v>0</v>
      </c>
      <c r="AH1603" s="1" t="s">
        <v>1454</v>
      </c>
      <c r="AI1603" s="1" t="s">
        <v>1454</v>
      </c>
      <c r="AJ1603" s="1" t="s">
        <v>1454</v>
      </c>
      <c r="AK1603" s="1" t="s">
        <v>1454</v>
      </c>
      <c r="AL1603" s="1" t="s">
        <v>1454</v>
      </c>
      <c r="AM1603" s="1" t="s">
        <v>1454</v>
      </c>
      <c r="AN1603" s="1">
        <v>1</v>
      </c>
      <c r="AO1603" s="1">
        <v>1</v>
      </c>
      <c r="AP1603" s="1" t="s">
        <v>3086</v>
      </c>
      <c r="AQ1603" s="1" t="s">
        <v>1454</v>
      </c>
      <c r="AR1603" s="2">
        <v>1718916</v>
      </c>
      <c r="AS1603" s="1" t="s">
        <v>3018</v>
      </c>
      <c r="AT1603" s="1">
        <v>44274</v>
      </c>
      <c r="AU1603" s="1">
        <v>0</v>
      </c>
      <c r="AV1603" s="1">
        <v>0</v>
      </c>
      <c r="AW1603" s="1">
        <v>0</v>
      </c>
      <c r="AX1603" s="1" t="s">
        <v>1454</v>
      </c>
      <c r="AY1603" s="1" t="s">
        <v>1454</v>
      </c>
      <c r="AZ1603" s="1">
        <v>0</v>
      </c>
      <c r="BA1603" s="1">
        <v>0</v>
      </c>
    </row>
    <row r="1604" spans="1:53" x14ac:dyDescent="0.25">
      <c r="A1604" s="309">
        <f t="shared" si="25"/>
        <v>10054017</v>
      </c>
      <c r="B1604" s="1" t="s">
        <v>2639</v>
      </c>
      <c r="C1604" s="1">
        <v>66763603</v>
      </c>
      <c r="D1604" s="1">
        <v>144205</v>
      </c>
      <c r="E1604" s="1">
        <v>4</v>
      </c>
      <c r="F1604" s="1">
        <v>6.6763603104987904E+16</v>
      </c>
      <c r="G1604" s="304">
        <v>44253</v>
      </c>
      <c r="H1604" s="304">
        <v>45868</v>
      </c>
      <c r="I1604" s="1">
        <v>0</v>
      </c>
      <c r="J1604" s="1">
        <v>1</v>
      </c>
      <c r="K1604" s="1">
        <v>7</v>
      </c>
      <c r="L1604" s="1">
        <v>30</v>
      </c>
      <c r="M1604" s="1">
        <v>2</v>
      </c>
      <c r="N1604" s="305">
        <v>18</v>
      </c>
      <c r="O1604" s="305">
        <v>19562</v>
      </c>
      <c r="P1604" s="2">
        <v>11051369</v>
      </c>
      <c r="Q1604" s="2">
        <v>307286</v>
      </c>
      <c r="R1604" s="2">
        <v>10054017</v>
      </c>
      <c r="S1604" s="1">
        <v>122743</v>
      </c>
      <c r="T1604" s="1">
        <v>0</v>
      </c>
      <c r="U1604" s="1">
        <v>0</v>
      </c>
      <c r="W1604" s="1">
        <v>0</v>
      </c>
      <c r="X1604" s="1">
        <v>0</v>
      </c>
      <c r="Y1604" s="1">
        <v>0</v>
      </c>
      <c r="AB1604" s="304">
        <v>44496</v>
      </c>
      <c r="AC1604" s="1">
        <v>1</v>
      </c>
      <c r="AD1604" s="1" t="s">
        <v>3016</v>
      </c>
      <c r="AE1604" s="1">
        <v>1</v>
      </c>
      <c r="AF1604" s="1">
        <v>30</v>
      </c>
      <c r="AG1604" s="1">
        <v>0</v>
      </c>
      <c r="AH1604" s="1" t="s">
        <v>1454</v>
      </c>
      <c r="AI1604" s="1" t="s">
        <v>1454</v>
      </c>
      <c r="AJ1604" s="1" t="s">
        <v>1454</v>
      </c>
      <c r="AK1604" s="1" t="s">
        <v>1454</v>
      </c>
      <c r="AL1604" s="1" t="s">
        <v>1454</v>
      </c>
      <c r="AM1604" s="1" t="s">
        <v>1454</v>
      </c>
      <c r="AN1604" s="1">
        <v>1</v>
      </c>
      <c r="AO1604" s="1">
        <v>1</v>
      </c>
      <c r="AP1604" s="1" t="s">
        <v>3086</v>
      </c>
      <c r="AQ1604" s="1" t="s">
        <v>1454</v>
      </c>
      <c r="AR1604" s="2">
        <v>0</v>
      </c>
      <c r="AS1604" s="1" t="s">
        <v>3017</v>
      </c>
      <c r="AT1604" s="1">
        <v>44260</v>
      </c>
      <c r="AU1604" s="1">
        <v>0</v>
      </c>
      <c r="AV1604" s="1">
        <v>0</v>
      </c>
      <c r="AW1604" s="1">
        <v>0</v>
      </c>
      <c r="AX1604" s="1" t="s">
        <v>1454</v>
      </c>
      <c r="AY1604" s="1">
        <v>1</v>
      </c>
      <c r="AZ1604" s="1" t="s">
        <v>3089</v>
      </c>
      <c r="BA1604" s="1">
        <v>0</v>
      </c>
    </row>
    <row r="1605" spans="1:53" x14ac:dyDescent="0.25">
      <c r="A1605" s="309">
        <f t="shared" si="25"/>
        <v>3422864</v>
      </c>
      <c r="B1605" s="1" t="s">
        <v>2639</v>
      </c>
      <c r="C1605" s="1">
        <v>75107722</v>
      </c>
      <c r="D1605" s="1">
        <v>144205</v>
      </c>
      <c r="E1605" s="1">
        <v>4</v>
      </c>
      <c r="F1605" s="1">
        <v>7.5107722104987808E+16</v>
      </c>
      <c r="G1605" s="304">
        <v>44253</v>
      </c>
      <c r="H1605" s="304">
        <v>46203</v>
      </c>
      <c r="I1605" s="1">
        <v>0</v>
      </c>
      <c r="J1605" s="1">
        <v>1</v>
      </c>
      <c r="K1605" s="1">
        <v>35</v>
      </c>
      <c r="L1605" s="1">
        <v>30</v>
      </c>
      <c r="M1605" s="1">
        <v>2</v>
      </c>
      <c r="N1605" s="305">
        <v>18</v>
      </c>
      <c r="O1605" s="305">
        <v>19562</v>
      </c>
      <c r="P1605" s="2">
        <v>6015051</v>
      </c>
      <c r="Q1605" s="2">
        <v>148856</v>
      </c>
      <c r="R1605" s="2">
        <v>3422864</v>
      </c>
      <c r="S1605" s="1">
        <v>0</v>
      </c>
      <c r="T1605" s="1">
        <v>0</v>
      </c>
      <c r="U1605" s="1">
        <v>0</v>
      </c>
      <c r="W1605" s="1">
        <v>0</v>
      </c>
      <c r="X1605" s="1">
        <v>0</v>
      </c>
      <c r="Y1605" s="1">
        <v>0</v>
      </c>
      <c r="AB1605" s="304">
        <v>44500</v>
      </c>
      <c r="AC1605" s="1">
        <v>1</v>
      </c>
      <c r="AD1605" s="1" t="s">
        <v>3016</v>
      </c>
      <c r="AE1605" s="1">
        <v>1</v>
      </c>
      <c r="AF1605" s="1">
        <v>30</v>
      </c>
      <c r="AG1605" s="1">
        <v>0</v>
      </c>
      <c r="AH1605" s="1" t="s">
        <v>1454</v>
      </c>
      <c r="AI1605" s="1" t="s">
        <v>1454</v>
      </c>
      <c r="AJ1605" s="1" t="s">
        <v>1454</v>
      </c>
      <c r="AK1605" s="1" t="s">
        <v>1454</v>
      </c>
      <c r="AL1605" s="1" t="s">
        <v>1454</v>
      </c>
      <c r="AM1605" s="1" t="s">
        <v>1454</v>
      </c>
      <c r="AN1605" s="1">
        <v>1</v>
      </c>
      <c r="AO1605" s="1">
        <v>1</v>
      </c>
      <c r="AP1605" s="1" t="s">
        <v>3086</v>
      </c>
      <c r="AQ1605" s="1" t="s">
        <v>1454</v>
      </c>
      <c r="AR1605" s="2">
        <v>0</v>
      </c>
      <c r="AS1605" s="1" t="s">
        <v>3017</v>
      </c>
      <c r="AT1605" s="1">
        <v>44261</v>
      </c>
      <c r="AU1605" s="1">
        <v>0</v>
      </c>
      <c r="AV1605" s="1">
        <v>0</v>
      </c>
      <c r="AW1605" s="1">
        <v>0</v>
      </c>
      <c r="AX1605" s="1" t="s">
        <v>1454</v>
      </c>
      <c r="AY1605" s="1">
        <v>1</v>
      </c>
      <c r="AZ1605" s="1" t="s">
        <v>3089</v>
      </c>
      <c r="BA1605" s="1">
        <v>0</v>
      </c>
    </row>
    <row r="1606" spans="1:53" x14ac:dyDescent="0.25">
      <c r="A1606" s="309">
        <f t="shared" si="25"/>
        <v>858550</v>
      </c>
      <c r="B1606" s="1" t="s">
        <v>2639</v>
      </c>
      <c r="C1606" s="1">
        <v>1112967307</v>
      </c>
      <c r="D1606" s="1">
        <v>144225</v>
      </c>
      <c r="E1606" s="1">
        <v>4</v>
      </c>
      <c r="F1606" s="1">
        <v>1.11296730710498E+18</v>
      </c>
      <c r="G1606" s="304">
        <v>44253</v>
      </c>
      <c r="H1606" s="304">
        <v>44620</v>
      </c>
      <c r="I1606" s="1">
        <v>210</v>
      </c>
      <c r="J1606" s="1">
        <v>1</v>
      </c>
      <c r="K1606" s="1">
        <v>0</v>
      </c>
      <c r="L1606" s="1">
        <v>30</v>
      </c>
      <c r="M1606" s="1">
        <v>2</v>
      </c>
      <c r="N1606" s="305">
        <v>18</v>
      </c>
      <c r="O1606" s="305">
        <v>19562</v>
      </c>
      <c r="P1606" s="2">
        <v>858550</v>
      </c>
      <c r="Q1606" s="2">
        <v>78957</v>
      </c>
      <c r="R1606" s="2">
        <v>858550</v>
      </c>
      <c r="S1606" s="1">
        <v>37382</v>
      </c>
      <c r="T1606" s="1">
        <v>0</v>
      </c>
      <c r="U1606" s="1">
        <v>0</v>
      </c>
      <c r="W1606" s="1">
        <v>429275</v>
      </c>
      <c r="X1606" s="1">
        <v>37382</v>
      </c>
      <c r="Y1606" s="1">
        <v>38917</v>
      </c>
      <c r="AB1606" s="304">
        <v>44253</v>
      </c>
      <c r="AC1606" s="1">
        <v>1</v>
      </c>
      <c r="AD1606" s="1" t="s">
        <v>3016</v>
      </c>
      <c r="AE1606" s="1">
        <v>1</v>
      </c>
      <c r="AF1606" s="1">
        <v>30</v>
      </c>
      <c r="AG1606" s="1">
        <v>481476</v>
      </c>
      <c r="AH1606" s="1" t="s">
        <v>1454</v>
      </c>
      <c r="AI1606" s="1" t="s">
        <v>1454</v>
      </c>
      <c r="AJ1606" s="1" t="s">
        <v>1454</v>
      </c>
      <c r="AK1606" s="1" t="s">
        <v>1454</v>
      </c>
      <c r="AL1606" s="1" t="s">
        <v>1454</v>
      </c>
      <c r="AM1606" s="1" t="s">
        <v>1454</v>
      </c>
      <c r="AN1606" s="1">
        <v>1</v>
      </c>
      <c r="AO1606" s="1">
        <v>1</v>
      </c>
      <c r="AP1606" s="1" t="s">
        <v>3086</v>
      </c>
      <c r="AQ1606" s="1" t="s">
        <v>1454</v>
      </c>
      <c r="AR1606" s="2">
        <v>0</v>
      </c>
      <c r="AS1606" s="1" t="s">
        <v>3017</v>
      </c>
      <c r="AT1606" s="1">
        <v>44261</v>
      </c>
      <c r="AU1606" s="1">
        <v>0</v>
      </c>
      <c r="AV1606" s="1">
        <v>0</v>
      </c>
      <c r="AW1606" s="1">
        <v>0</v>
      </c>
      <c r="AX1606" s="1" t="s">
        <v>1454</v>
      </c>
      <c r="AY1606" s="1">
        <v>1</v>
      </c>
      <c r="AZ1606" s="1" t="s">
        <v>3089</v>
      </c>
      <c r="BA1606" s="1">
        <v>0</v>
      </c>
    </row>
    <row r="1607" spans="1:53" x14ac:dyDescent="0.25">
      <c r="A1607" s="309">
        <f t="shared" si="25"/>
        <v>4014193</v>
      </c>
      <c r="B1607" s="1" t="s">
        <v>3015</v>
      </c>
      <c r="C1607" s="1">
        <v>560727</v>
      </c>
      <c r="D1607" s="1">
        <v>144220</v>
      </c>
      <c r="E1607" s="1">
        <v>4</v>
      </c>
      <c r="F1607" s="1">
        <v>560727104988416</v>
      </c>
      <c r="G1607" s="304">
        <v>44253</v>
      </c>
      <c r="H1607" s="304">
        <v>45930</v>
      </c>
      <c r="I1607" s="1">
        <v>120</v>
      </c>
      <c r="J1607" s="1">
        <v>1</v>
      </c>
      <c r="K1607" s="1">
        <v>4</v>
      </c>
      <c r="L1607" s="1">
        <v>30</v>
      </c>
      <c r="M1607" s="1">
        <v>2</v>
      </c>
      <c r="N1607" s="305">
        <v>18</v>
      </c>
      <c r="O1607" s="305">
        <v>19562</v>
      </c>
      <c r="P1607" s="2">
        <v>4202454</v>
      </c>
      <c r="Q1607" s="2">
        <v>114106</v>
      </c>
      <c r="R1607" s="2">
        <v>4014193</v>
      </c>
      <c r="S1607" s="1">
        <v>119279</v>
      </c>
      <c r="T1607" s="1">
        <v>0</v>
      </c>
      <c r="U1607" s="1">
        <v>0</v>
      </c>
      <c r="W1607" s="1">
        <v>802839</v>
      </c>
      <c r="X1607" s="1">
        <v>119279</v>
      </c>
      <c r="Y1607" s="1">
        <v>116105</v>
      </c>
      <c r="AB1607" s="304">
        <v>44379</v>
      </c>
      <c r="AC1607" s="1">
        <v>1</v>
      </c>
      <c r="AD1607" s="1" t="s">
        <v>3016</v>
      </c>
      <c r="AE1607" s="1">
        <v>1</v>
      </c>
      <c r="AF1607" s="1">
        <v>30</v>
      </c>
      <c r="AG1607" s="1">
        <v>170871</v>
      </c>
      <c r="AH1607" s="1" t="s">
        <v>1454</v>
      </c>
      <c r="AI1607" s="1" t="s">
        <v>1454</v>
      </c>
      <c r="AJ1607" s="1" t="s">
        <v>1454</v>
      </c>
      <c r="AK1607" s="1" t="s">
        <v>1454</v>
      </c>
      <c r="AL1607" s="1" t="s">
        <v>1454</v>
      </c>
      <c r="AM1607" s="1" t="s">
        <v>1454</v>
      </c>
      <c r="AN1607" s="1">
        <v>1</v>
      </c>
      <c r="AO1607" s="1">
        <v>1</v>
      </c>
      <c r="AP1607" s="1" t="s">
        <v>3086</v>
      </c>
      <c r="AQ1607" s="1" t="s">
        <v>1454</v>
      </c>
      <c r="AR1607" s="2">
        <v>0</v>
      </c>
      <c r="AS1607" s="1" t="s">
        <v>3017</v>
      </c>
      <c r="AT1607" s="1">
        <v>44261</v>
      </c>
      <c r="AU1607" s="1">
        <v>0</v>
      </c>
      <c r="AV1607" s="1">
        <v>0</v>
      </c>
      <c r="AW1607" s="1">
        <v>0</v>
      </c>
      <c r="AX1607" s="1" t="s">
        <v>1454</v>
      </c>
      <c r="AY1607" s="1">
        <v>1</v>
      </c>
      <c r="AZ1607" s="1" t="s">
        <v>3089</v>
      </c>
      <c r="BA1607" s="1">
        <v>0</v>
      </c>
    </row>
    <row r="1608" spans="1:53" x14ac:dyDescent="0.25">
      <c r="A1608" s="309">
        <f t="shared" si="25"/>
        <v>378280</v>
      </c>
      <c r="B1608" s="1" t="s">
        <v>2639</v>
      </c>
      <c r="C1608" s="1">
        <v>1112468954</v>
      </c>
      <c r="D1608" s="1">
        <v>144105</v>
      </c>
      <c r="E1608" s="1">
        <v>4</v>
      </c>
      <c r="F1608" s="1">
        <v>1.1124689541246799E+18</v>
      </c>
      <c r="G1608" s="304">
        <v>44498</v>
      </c>
      <c r="H1608" s="304">
        <v>44681</v>
      </c>
      <c r="I1608" s="1">
        <v>0</v>
      </c>
      <c r="J1608" s="1">
        <v>1</v>
      </c>
      <c r="K1608" s="1">
        <v>0</v>
      </c>
      <c r="L1608" s="1">
        <v>30</v>
      </c>
      <c r="M1608" s="1">
        <v>2</v>
      </c>
      <c r="N1608" s="305">
        <v>19.2</v>
      </c>
      <c r="O1608" s="305">
        <v>20983</v>
      </c>
      <c r="P1608" s="2">
        <v>550000</v>
      </c>
      <c r="Q1608" s="2">
        <v>97033</v>
      </c>
      <c r="R1608" s="2">
        <v>550000</v>
      </c>
      <c r="S1608" s="1">
        <v>0</v>
      </c>
      <c r="T1608" s="1">
        <v>0</v>
      </c>
      <c r="U1608" s="1">
        <v>0</v>
      </c>
      <c r="W1608" s="1">
        <v>0</v>
      </c>
      <c r="X1608" s="1">
        <v>0</v>
      </c>
      <c r="Y1608" s="1">
        <v>0</v>
      </c>
      <c r="AB1608" s="304">
        <v>44498</v>
      </c>
      <c r="AC1608" s="1">
        <v>1</v>
      </c>
      <c r="AD1608" s="1" t="s">
        <v>3016</v>
      </c>
      <c r="AE1608" s="1">
        <v>1</v>
      </c>
      <c r="AF1608" s="1">
        <v>30</v>
      </c>
      <c r="AG1608" s="1">
        <v>0</v>
      </c>
      <c r="AH1608" s="1" t="s">
        <v>1454</v>
      </c>
      <c r="AI1608" s="1" t="s">
        <v>1454</v>
      </c>
      <c r="AJ1608" s="1" t="s">
        <v>1454</v>
      </c>
      <c r="AK1608" s="1" t="s">
        <v>1454</v>
      </c>
      <c r="AL1608" s="1" t="s">
        <v>1454</v>
      </c>
      <c r="AM1608" s="1" t="s">
        <v>1454</v>
      </c>
      <c r="AN1608" s="1">
        <v>1</v>
      </c>
      <c r="AO1608" s="1">
        <v>1</v>
      </c>
      <c r="AP1608" s="1" t="s">
        <v>3086</v>
      </c>
      <c r="AQ1608" s="1" t="s">
        <v>1454</v>
      </c>
      <c r="AR1608" s="2">
        <v>171720</v>
      </c>
      <c r="AS1608" s="1" t="s">
        <v>3018</v>
      </c>
      <c r="AT1608" s="1">
        <v>44498</v>
      </c>
      <c r="AU1608" s="1">
        <v>0</v>
      </c>
      <c r="AV1608" s="1">
        <v>0</v>
      </c>
      <c r="AW1608" s="1">
        <v>0</v>
      </c>
      <c r="AX1608" s="1" t="s">
        <v>1454</v>
      </c>
      <c r="AY1608" s="1">
        <v>0</v>
      </c>
      <c r="AZ1608" s="1">
        <v>0</v>
      </c>
      <c r="BA1608" s="1">
        <v>0</v>
      </c>
    </row>
    <row r="1609" spans="1:53" x14ac:dyDescent="0.25">
      <c r="A1609" s="309">
        <f t="shared" si="25"/>
        <v>9070921</v>
      </c>
      <c r="B1609" s="1" t="s">
        <v>2639</v>
      </c>
      <c r="C1609" s="1">
        <v>1114831524</v>
      </c>
      <c r="D1609" s="1">
        <v>144105</v>
      </c>
      <c r="E1609" s="1">
        <v>4</v>
      </c>
      <c r="F1609" s="1">
        <v>1.1148315241182799E+18</v>
      </c>
      <c r="G1609" s="304">
        <v>44368</v>
      </c>
      <c r="H1609" s="304">
        <v>46568</v>
      </c>
      <c r="I1609" s="1">
        <v>0</v>
      </c>
      <c r="J1609" s="1">
        <v>1</v>
      </c>
      <c r="K1609" s="1">
        <v>4</v>
      </c>
      <c r="L1609" s="1">
        <v>30</v>
      </c>
      <c r="M1609" s="1">
        <v>2</v>
      </c>
      <c r="N1609" s="305">
        <v>15.6</v>
      </c>
      <c r="O1609" s="305">
        <v>16765</v>
      </c>
      <c r="P1609" s="2">
        <v>10500000</v>
      </c>
      <c r="Q1609" s="2">
        <v>228922</v>
      </c>
      <c r="R1609" s="2">
        <v>10144186</v>
      </c>
      <c r="S1609" s="1">
        <v>0</v>
      </c>
      <c r="T1609" s="1">
        <v>0</v>
      </c>
      <c r="U1609" s="1">
        <v>0</v>
      </c>
      <c r="W1609" s="1">
        <v>0</v>
      </c>
      <c r="X1609" s="1">
        <v>0</v>
      </c>
      <c r="Y1609" s="1">
        <v>0</v>
      </c>
      <c r="AB1609" s="304">
        <v>44499</v>
      </c>
      <c r="AC1609" s="1">
        <v>1</v>
      </c>
      <c r="AD1609" s="1" t="s">
        <v>3016</v>
      </c>
      <c r="AE1609" s="1">
        <v>1</v>
      </c>
      <c r="AF1609" s="1">
        <v>30</v>
      </c>
      <c r="AG1609" s="1">
        <v>0</v>
      </c>
      <c r="AH1609" s="1" t="s">
        <v>1454</v>
      </c>
      <c r="AI1609" s="1" t="s">
        <v>1454</v>
      </c>
      <c r="AJ1609" s="1" t="s">
        <v>1454</v>
      </c>
      <c r="AK1609" s="1" t="s">
        <v>1454</v>
      </c>
      <c r="AL1609" s="1" t="s">
        <v>1454</v>
      </c>
      <c r="AM1609" s="1" t="s">
        <v>1454</v>
      </c>
      <c r="AN1609" s="1">
        <v>1</v>
      </c>
      <c r="AO1609" s="1">
        <v>1</v>
      </c>
      <c r="AP1609" s="1" t="s">
        <v>3086</v>
      </c>
      <c r="AQ1609" s="1" t="s">
        <v>1454</v>
      </c>
      <c r="AR1609" s="2">
        <v>1073265</v>
      </c>
      <c r="AS1609" s="1" t="s">
        <v>3024</v>
      </c>
      <c r="AT1609" s="1">
        <v>44368</v>
      </c>
      <c r="AU1609" s="1">
        <v>0</v>
      </c>
      <c r="AV1609" s="1">
        <v>0</v>
      </c>
      <c r="AW1609" s="1">
        <v>0</v>
      </c>
      <c r="AX1609" s="1" t="s">
        <v>1454</v>
      </c>
      <c r="AY1609" s="1">
        <v>0</v>
      </c>
      <c r="AZ1609" s="1" t="s">
        <v>3087</v>
      </c>
      <c r="BA1609" s="1">
        <v>0</v>
      </c>
    </row>
    <row r="1610" spans="1:53" x14ac:dyDescent="0.25">
      <c r="A1610" s="309">
        <f t="shared" si="25"/>
        <v>1524522</v>
      </c>
      <c r="B1610" s="1" t="s">
        <v>2639</v>
      </c>
      <c r="C1610" s="1">
        <v>6393491</v>
      </c>
      <c r="D1610" s="1">
        <v>144105</v>
      </c>
      <c r="E1610" s="1">
        <v>4</v>
      </c>
      <c r="F1610" s="1">
        <v>6393491124689400</v>
      </c>
      <c r="G1610" s="304">
        <v>44421</v>
      </c>
      <c r="H1610" s="304">
        <v>44803</v>
      </c>
      <c r="I1610" s="1">
        <v>0</v>
      </c>
      <c r="J1610" s="1">
        <v>1</v>
      </c>
      <c r="K1610" s="1">
        <v>2</v>
      </c>
      <c r="L1610" s="1">
        <v>30</v>
      </c>
      <c r="M1610" s="1">
        <v>2</v>
      </c>
      <c r="N1610" s="305">
        <v>19.2</v>
      </c>
      <c r="O1610" s="305">
        <v>20983</v>
      </c>
      <c r="P1610" s="2">
        <v>3000000</v>
      </c>
      <c r="Q1610" s="2">
        <v>277616</v>
      </c>
      <c r="R1610" s="2">
        <v>2540004</v>
      </c>
      <c r="S1610" s="1">
        <v>0</v>
      </c>
      <c r="T1610" s="1">
        <v>0</v>
      </c>
      <c r="U1610" s="1">
        <v>0</v>
      </c>
      <c r="W1610" s="1">
        <v>0</v>
      </c>
      <c r="X1610" s="1">
        <v>0</v>
      </c>
      <c r="Y1610" s="1">
        <v>0</v>
      </c>
      <c r="AB1610" s="304">
        <v>44498</v>
      </c>
      <c r="AC1610" s="1">
        <v>1</v>
      </c>
      <c r="AD1610" s="1" t="s">
        <v>3016</v>
      </c>
      <c r="AE1610" s="1">
        <v>1</v>
      </c>
      <c r="AF1610" s="1">
        <v>30</v>
      </c>
      <c r="AG1610" s="1">
        <v>0</v>
      </c>
      <c r="AH1610" s="1" t="s">
        <v>1454</v>
      </c>
      <c r="AI1610" s="1" t="s">
        <v>1454</v>
      </c>
      <c r="AJ1610" s="1" t="s">
        <v>1454</v>
      </c>
      <c r="AK1610" s="1" t="s">
        <v>1454</v>
      </c>
      <c r="AL1610" s="1" t="s">
        <v>1454</v>
      </c>
      <c r="AM1610" s="1" t="s">
        <v>1454</v>
      </c>
      <c r="AN1610" s="1">
        <v>1</v>
      </c>
      <c r="AO1610" s="1">
        <v>1</v>
      </c>
      <c r="AP1610" s="1" t="s">
        <v>3086</v>
      </c>
      <c r="AQ1610" s="1" t="s">
        <v>1454</v>
      </c>
      <c r="AR1610" s="2">
        <v>1015482</v>
      </c>
      <c r="AS1610" s="1" t="s">
        <v>3018</v>
      </c>
      <c r="AT1610" s="1">
        <v>44421</v>
      </c>
      <c r="AU1610" s="1">
        <v>0</v>
      </c>
      <c r="AV1610" s="1">
        <v>0</v>
      </c>
      <c r="AW1610" s="1">
        <v>0</v>
      </c>
      <c r="AX1610" s="1" t="s">
        <v>1454</v>
      </c>
      <c r="AY1610" s="1">
        <v>890303093000</v>
      </c>
      <c r="AZ1610" s="1">
        <v>0</v>
      </c>
      <c r="BA1610" s="1">
        <v>0</v>
      </c>
    </row>
    <row r="1611" spans="1:53" x14ac:dyDescent="0.25">
      <c r="A1611" s="309">
        <f t="shared" si="25"/>
        <v>842748</v>
      </c>
      <c r="B1611" s="1" t="s">
        <v>2639</v>
      </c>
      <c r="C1611" s="1">
        <v>1004639892</v>
      </c>
      <c r="D1611" s="1">
        <v>144105</v>
      </c>
      <c r="E1611" s="1">
        <v>4</v>
      </c>
      <c r="F1611" s="1">
        <v>1.0046398921246799E+18</v>
      </c>
      <c r="G1611" s="304">
        <v>44015</v>
      </c>
      <c r="H1611" s="304">
        <v>44377</v>
      </c>
      <c r="I1611" s="1">
        <v>0</v>
      </c>
      <c r="J1611" s="1">
        <v>1</v>
      </c>
      <c r="K1611" s="1">
        <v>2</v>
      </c>
      <c r="L1611" s="1">
        <v>30</v>
      </c>
      <c r="M1611" s="1">
        <v>2</v>
      </c>
      <c r="N1611" s="1">
        <v>21.6</v>
      </c>
      <c r="O1611" s="1">
        <v>23872</v>
      </c>
      <c r="P1611" s="2">
        <v>2200000</v>
      </c>
      <c r="Q1611" s="2">
        <v>205789</v>
      </c>
      <c r="R1611" s="2">
        <v>1860100</v>
      </c>
      <c r="S1611" s="1">
        <v>0</v>
      </c>
      <c r="T1611" s="1">
        <v>0</v>
      </c>
      <c r="U1611" s="1">
        <v>0</v>
      </c>
      <c r="W1611" s="1">
        <v>0</v>
      </c>
      <c r="X1611" s="1">
        <v>0</v>
      </c>
      <c r="Y1611" s="1">
        <v>0</v>
      </c>
      <c r="AB1611" s="304">
        <v>44499</v>
      </c>
      <c r="AC1611" s="1">
        <v>1</v>
      </c>
      <c r="AD1611" s="1" t="s">
        <v>3016</v>
      </c>
      <c r="AE1611" s="1">
        <v>1</v>
      </c>
      <c r="AF1611" s="1">
        <v>30</v>
      </c>
      <c r="AG1611" s="1">
        <v>0</v>
      </c>
      <c r="AH1611" s="1" t="s">
        <v>1454</v>
      </c>
      <c r="AI1611" s="1" t="s">
        <v>1454</v>
      </c>
      <c r="AJ1611" s="1" t="s">
        <v>1454</v>
      </c>
      <c r="AK1611" s="1" t="s">
        <v>1454</v>
      </c>
      <c r="AL1611" s="1" t="s">
        <v>1454</v>
      </c>
      <c r="AM1611" s="1" t="s">
        <v>1454</v>
      </c>
      <c r="AN1611" s="1">
        <v>1</v>
      </c>
      <c r="AO1611" s="1">
        <v>1</v>
      </c>
      <c r="AP1611" s="1" t="s">
        <v>3086</v>
      </c>
      <c r="AQ1611" s="1" t="s">
        <v>1454</v>
      </c>
      <c r="AR1611" s="2">
        <v>1017352</v>
      </c>
      <c r="AS1611" s="1" t="s">
        <v>3018</v>
      </c>
      <c r="AT1611" s="1">
        <v>44015</v>
      </c>
      <c r="AU1611" s="1">
        <v>0</v>
      </c>
      <c r="AV1611" s="1">
        <v>0</v>
      </c>
      <c r="AW1611" s="1">
        <v>0</v>
      </c>
      <c r="AX1611" s="1" t="s">
        <v>1454</v>
      </c>
      <c r="AY1611" s="1">
        <v>0</v>
      </c>
      <c r="AZ1611" s="1">
        <v>0</v>
      </c>
      <c r="BA1611" s="1">
        <v>0</v>
      </c>
    </row>
    <row r="1612" spans="1:53" x14ac:dyDescent="0.25">
      <c r="A1612" s="309">
        <f t="shared" si="25"/>
        <v>1138365</v>
      </c>
      <c r="B1612" s="1" t="s">
        <v>2639</v>
      </c>
      <c r="C1612" s="1">
        <v>1130639444</v>
      </c>
      <c r="D1612" s="1">
        <v>144205</v>
      </c>
      <c r="E1612" s="1">
        <v>4</v>
      </c>
      <c r="F1612" s="1">
        <v>1.13063944410498E+18</v>
      </c>
      <c r="G1612" s="304">
        <v>44042</v>
      </c>
      <c r="H1612" s="304">
        <v>45107</v>
      </c>
      <c r="I1612" s="1">
        <v>0</v>
      </c>
      <c r="J1612" s="1">
        <v>1</v>
      </c>
      <c r="K1612" s="1">
        <v>15</v>
      </c>
      <c r="L1612" s="1">
        <v>30</v>
      </c>
      <c r="M1612" s="1">
        <v>2</v>
      </c>
      <c r="N1612" s="305">
        <v>18</v>
      </c>
      <c r="O1612" s="305">
        <v>19562</v>
      </c>
      <c r="P1612" s="2">
        <v>1792495</v>
      </c>
      <c r="Q1612" s="2">
        <v>66462</v>
      </c>
      <c r="R1612" s="2">
        <v>1138365</v>
      </c>
      <c r="S1612" s="1">
        <v>0</v>
      </c>
      <c r="T1612" s="1">
        <v>0</v>
      </c>
      <c r="U1612" s="1">
        <v>0</v>
      </c>
      <c r="W1612" s="1">
        <v>0</v>
      </c>
      <c r="X1612" s="1">
        <v>0</v>
      </c>
      <c r="Y1612" s="1">
        <v>0</v>
      </c>
      <c r="AB1612" s="304">
        <v>44482</v>
      </c>
      <c r="AC1612" s="1">
        <v>1</v>
      </c>
      <c r="AD1612" s="1" t="s">
        <v>3016</v>
      </c>
      <c r="AE1612" s="1">
        <v>1</v>
      </c>
      <c r="AF1612" s="1">
        <v>30</v>
      </c>
      <c r="AG1612" s="1">
        <v>0</v>
      </c>
      <c r="AH1612" s="1" t="s">
        <v>1454</v>
      </c>
      <c r="AI1612" s="1" t="s">
        <v>1454</v>
      </c>
      <c r="AJ1612" s="1" t="s">
        <v>1454</v>
      </c>
      <c r="AK1612" s="1" t="s">
        <v>1454</v>
      </c>
      <c r="AL1612" s="1" t="s">
        <v>1454</v>
      </c>
      <c r="AM1612" s="1" t="s">
        <v>1454</v>
      </c>
      <c r="AN1612" s="1">
        <v>1</v>
      </c>
      <c r="AO1612" s="1">
        <v>1</v>
      </c>
      <c r="AP1612" s="1" t="s">
        <v>3086</v>
      </c>
      <c r="AQ1612" s="1" t="s">
        <v>1454</v>
      </c>
      <c r="AR1612" s="2">
        <v>0</v>
      </c>
      <c r="AS1612" s="1" t="s">
        <v>3017</v>
      </c>
      <c r="AT1612" s="1">
        <v>44049</v>
      </c>
      <c r="AU1612" s="1">
        <v>0</v>
      </c>
      <c r="AV1612" s="1">
        <v>0</v>
      </c>
      <c r="AW1612" s="1">
        <v>0</v>
      </c>
      <c r="AX1612" s="1" t="s">
        <v>1454</v>
      </c>
      <c r="AY1612" s="1">
        <v>1</v>
      </c>
      <c r="AZ1612" s="1" t="s">
        <v>3089</v>
      </c>
      <c r="BA1612" s="1">
        <v>0</v>
      </c>
    </row>
    <row r="1613" spans="1:53" x14ac:dyDescent="0.25">
      <c r="A1613" s="309">
        <f t="shared" si="25"/>
        <v>2576204</v>
      </c>
      <c r="B1613" s="1" t="s">
        <v>2639</v>
      </c>
      <c r="C1613" s="1">
        <v>1112224100</v>
      </c>
      <c r="D1613" s="1">
        <v>144205</v>
      </c>
      <c r="E1613" s="1">
        <v>4</v>
      </c>
      <c r="F1613" s="1">
        <v>1.11222410010498E+18</v>
      </c>
      <c r="G1613" s="304">
        <v>44042</v>
      </c>
      <c r="H1613" s="304">
        <v>46081</v>
      </c>
      <c r="I1613" s="1">
        <v>30</v>
      </c>
      <c r="J1613" s="1">
        <v>1</v>
      </c>
      <c r="K1613" s="1">
        <v>13</v>
      </c>
      <c r="L1613" s="1">
        <v>30</v>
      </c>
      <c r="M1613" s="1">
        <v>2</v>
      </c>
      <c r="N1613" s="305">
        <v>18</v>
      </c>
      <c r="O1613" s="305">
        <v>19562</v>
      </c>
      <c r="P1613" s="2">
        <v>2942435</v>
      </c>
      <c r="Q1613" s="2">
        <v>70396</v>
      </c>
      <c r="R1613" s="2">
        <v>2576204</v>
      </c>
      <c r="S1613" s="1">
        <v>76819</v>
      </c>
      <c r="T1613" s="1">
        <v>0</v>
      </c>
      <c r="U1613" s="1">
        <v>0</v>
      </c>
      <c r="W1613" s="1">
        <v>0</v>
      </c>
      <c r="X1613" s="1">
        <v>0</v>
      </c>
      <c r="Y1613" s="1">
        <v>0</v>
      </c>
      <c r="AB1613" s="304">
        <v>44440</v>
      </c>
      <c r="AC1613" s="1">
        <v>1</v>
      </c>
      <c r="AD1613" s="1" t="s">
        <v>3016</v>
      </c>
      <c r="AE1613" s="1">
        <v>1</v>
      </c>
      <c r="AF1613" s="1">
        <v>30</v>
      </c>
      <c r="AG1613" s="1">
        <v>31135</v>
      </c>
      <c r="AH1613" s="1" t="s">
        <v>1454</v>
      </c>
      <c r="AI1613" s="1" t="s">
        <v>1454</v>
      </c>
      <c r="AJ1613" s="1" t="s">
        <v>1454</v>
      </c>
      <c r="AK1613" s="1" t="s">
        <v>1454</v>
      </c>
      <c r="AL1613" s="1" t="s">
        <v>1454</v>
      </c>
      <c r="AM1613" s="1" t="s">
        <v>1454</v>
      </c>
      <c r="AN1613" s="1">
        <v>1</v>
      </c>
      <c r="AO1613" s="1">
        <v>1</v>
      </c>
      <c r="AP1613" s="1" t="s">
        <v>3086</v>
      </c>
      <c r="AQ1613" s="1" t="s">
        <v>1454</v>
      </c>
      <c r="AR1613" s="2">
        <v>0</v>
      </c>
      <c r="AS1613" s="1" t="s">
        <v>3017</v>
      </c>
      <c r="AT1613" s="1">
        <v>44049</v>
      </c>
      <c r="AU1613" s="1">
        <v>0</v>
      </c>
      <c r="AV1613" s="1">
        <v>0</v>
      </c>
      <c r="AW1613" s="1">
        <v>0</v>
      </c>
      <c r="AX1613" s="1" t="s">
        <v>1454</v>
      </c>
      <c r="AY1613" s="1">
        <v>1</v>
      </c>
      <c r="AZ1613" s="1" t="s">
        <v>3089</v>
      </c>
      <c r="BA1613" s="1">
        <v>0</v>
      </c>
    </row>
    <row r="1614" spans="1:53" x14ac:dyDescent="0.25">
      <c r="A1614" s="309">
        <f t="shared" si="25"/>
        <v>1023371</v>
      </c>
      <c r="B1614" s="1" t="s">
        <v>2639</v>
      </c>
      <c r="C1614" s="1">
        <v>29108333</v>
      </c>
      <c r="D1614" s="1">
        <v>144225</v>
      </c>
      <c r="E1614" s="1">
        <v>4</v>
      </c>
      <c r="F1614" s="1">
        <v>2.91083331049863E+16</v>
      </c>
      <c r="G1614" s="304">
        <v>44042</v>
      </c>
      <c r="H1614" s="304">
        <v>44834</v>
      </c>
      <c r="I1614" s="1">
        <v>420</v>
      </c>
      <c r="J1614" s="1">
        <v>1</v>
      </c>
      <c r="K1614" s="1">
        <v>0</v>
      </c>
      <c r="L1614" s="1">
        <v>30</v>
      </c>
      <c r="M1614" s="1">
        <v>2</v>
      </c>
      <c r="N1614" s="1">
        <v>18</v>
      </c>
      <c r="O1614" s="1">
        <v>19562</v>
      </c>
      <c r="P1614" s="2">
        <v>1023371</v>
      </c>
      <c r="Q1614" s="2">
        <v>47967</v>
      </c>
      <c r="R1614" s="2">
        <v>1023371</v>
      </c>
      <c r="S1614" s="1">
        <v>44588</v>
      </c>
      <c r="T1614" s="1">
        <v>0</v>
      </c>
      <c r="U1614" s="1">
        <v>0</v>
      </c>
      <c r="W1614" s="1">
        <v>1023371</v>
      </c>
      <c r="X1614" s="1">
        <v>44588</v>
      </c>
      <c r="Y1614" s="1">
        <v>131160</v>
      </c>
      <c r="AB1614" s="304">
        <v>44042</v>
      </c>
      <c r="AC1614" s="1">
        <v>1</v>
      </c>
      <c r="AD1614" s="1" t="s">
        <v>3016</v>
      </c>
      <c r="AE1614" s="1">
        <v>1</v>
      </c>
      <c r="AF1614" s="1">
        <v>30</v>
      </c>
      <c r="AG1614" s="1">
        <v>500939</v>
      </c>
      <c r="AH1614" s="1" t="s">
        <v>1454</v>
      </c>
      <c r="AI1614" s="1" t="s">
        <v>1454</v>
      </c>
      <c r="AJ1614" s="1" t="s">
        <v>1454</v>
      </c>
      <c r="AK1614" s="1" t="s">
        <v>1454</v>
      </c>
      <c r="AL1614" s="1" t="s">
        <v>1454</v>
      </c>
      <c r="AM1614" s="1" t="s">
        <v>1454</v>
      </c>
      <c r="AN1614" s="1">
        <v>1</v>
      </c>
      <c r="AO1614" s="1">
        <v>1</v>
      </c>
      <c r="AP1614" s="1" t="s">
        <v>3086</v>
      </c>
      <c r="AQ1614" s="1" t="s">
        <v>1454</v>
      </c>
      <c r="AR1614" s="2">
        <v>0</v>
      </c>
      <c r="AS1614" s="1" t="s">
        <v>3017</v>
      </c>
      <c r="AT1614" s="1">
        <v>44052</v>
      </c>
      <c r="AU1614" s="1">
        <v>0</v>
      </c>
      <c r="AV1614" s="1">
        <v>0</v>
      </c>
      <c r="AW1614" s="1">
        <v>0</v>
      </c>
      <c r="AX1614" s="1" t="s">
        <v>1454</v>
      </c>
      <c r="AY1614" s="1">
        <v>1</v>
      </c>
      <c r="AZ1614" s="1" t="s">
        <v>3089</v>
      </c>
      <c r="BA1614" s="1">
        <v>0</v>
      </c>
    </row>
    <row r="1615" spans="1:53" x14ac:dyDescent="0.25">
      <c r="A1615" s="309">
        <f t="shared" si="25"/>
        <v>841211</v>
      </c>
      <c r="B1615" s="1" t="s">
        <v>2639</v>
      </c>
      <c r="C1615" s="1">
        <v>1113641591</v>
      </c>
      <c r="D1615" s="1">
        <v>144105</v>
      </c>
      <c r="E1615" s="1">
        <v>4</v>
      </c>
      <c r="F1615" s="1">
        <v>1.1136415911246799E+18</v>
      </c>
      <c r="G1615" s="304">
        <v>44369</v>
      </c>
      <c r="H1615" s="304">
        <v>45107</v>
      </c>
      <c r="I1615" s="1">
        <v>0</v>
      </c>
      <c r="J1615" s="1">
        <v>1</v>
      </c>
      <c r="K1615" s="1">
        <v>4</v>
      </c>
      <c r="L1615" s="1">
        <v>30</v>
      </c>
      <c r="M1615" s="1">
        <v>2</v>
      </c>
      <c r="N1615" s="305">
        <v>19.2</v>
      </c>
      <c r="O1615" s="305">
        <v>20983</v>
      </c>
      <c r="P1615" s="2">
        <v>1800000</v>
      </c>
      <c r="Q1615" s="2">
        <v>91437</v>
      </c>
      <c r="R1615" s="2">
        <v>1546872</v>
      </c>
      <c r="S1615" s="1">
        <v>0</v>
      </c>
      <c r="T1615" s="1">
        <v>0</v>
      </c>
      <c r="U1615" s="1">
        <v>0</v>
      </c>
      <c r="W1615" s="1">
        <v>0</v>
      </c>
      <c r="X1615" s="1">
        <v>0</v>
      </c>
      <c r="Y1615" s="1">
        <v>0</v>
      </c>
      <c r="AB1615" s="304">
        <v>44498</v>
      </c>
      <c r="AC1615" s="1">
        <v>1</v>
      </c>
      <c r="AD1615" s="1" t="s">
        <v>3016</v>
      </c>
      <c r="AE1615" s="1">
        <v>1</v>
      </c>
      <c r="AF1615" s="1">
        <v>30</v>
      </c>
      <c r="AG1615" s="1">
        <v>0</v>
      </c>
      <c r="AH1615" s="1" t="s">
        <v>1454</v>
      </c>
      <c r="AI1615" s="1" t="s">
        <v>1454</v>
      </c>
      <c r="AJ1615" s="1" t="s">
        <v>1454</v>
      </c>
      <c r="AK1615" s="1" t="s">
        <v>1454</v>
      </c>
      <c r="AL1615" s="1" t="s">
        <v>1454</v>
      </c>
      <c r="AM1615" s="1" t="s">
        <v>1454</v>
      </c>
      <c r="AN1615" s="1">
        <v>1</v>
      </c>
      <c r="AO1615" s="1">
        <v>1</v>
      </c>
      <c r="AP1615" s="1" t="s">
        <v>3086</v>
      </c>
      <c r="AQ1615" s="1" t="s">
        <v>1454</v>
      </c>
      <c r="AR1615" s="2">
        <v>705661</v>
      </c>
      <c r="AS1615" s="1" t="s">
        <v>3018</v>
      </c>
      <c r="AT1615" s="1">
        <v>44369</v>
      </c>
      <c r="AU1615" s="1">
        <v>0</v>
      </c>
      <c r="AV1615" s="1">
        <v>0</v>
      </c>
      <c r="AW1615" s="1">
        <v>0</v>
      </c>
      <c r="AX1615" s="1" t="s">
        <v>1454</v>
      </c>
      <c r="AY1615" s="1">
        <v>890303093000</v>
      </c>
      <c r="AZ1615" s="1">
        <v>0</v>
      </c>
      <c r="BA1615" s="1">
        <v>0</v>
      </c>
    </row>
    <row r="1616" spans="1:53" x14ac:dyDescent="0.25">
      <c r="A1616" s="309">
        <f t="shared" si="25"/>
        <v>177566</v>
      </c>
      <c r="B1616" s="1" t="s">
        <v>2639</v>
      </c>
      <c r="C1616" s="1">
        <v>1136059988</v>
      </c>
      <c r="D1616" s="1">
        <v>144105</v>
      </c>
      <c r="E1616" s="1">
        <v>4</v>
      </c>
      <c r="F1616" s="1">
        <v>1.1360599881246799E+18</v>
      </c>
      <c r="G1616" s="304">
        <v>44054</v>
      </c>
      <c r="H1616" s="304">
        <v>44772</v>
      </c>
      <c r="I1616" s="1">
        <v>0</v>
      </c>
      <c r="J1616" s="1">
        <v>1</v>
      </c>
      <c r="K1616" s="1">
        <v>9</v>
      </c>
      <c r="L1616" s="1">
        <v>30</v>
      </c>
      <c r="M1616" s="1">
        <v>2</v>
      </c>
      <c r="N1616" s="305">
        <v>21.6</v>
      </c>
      <c r="O1616" s="305">
        <v>23872</v>
      </c>
      <c r="P1616" s="2">
        <v>2000000</v>
      </c>
      <c r="Q1616" s="2">
        <v>103954</v>
      </c>
      <c r="R1616" s="2">
        <v>1341830</v>
      </c>
      <c r="S1616" s="1">
        <v>0</v>
      </c>
      <c r="T1616" s="1">
        <v>0</v>
      </c>
      <c r="U1616" s="1">
        <v>0</v>
      </c>
      <c r="W1616" s="1">
        <v>0</v>
      </c>
      <c r="X1616" s="1">
        <v>0</v>
      </c>
      <c r="Y1616" s="1">
        <v>0</v>
      </c>
      <c r="AB1616" s="304">
        <v>44499</v>
      </c>
      <c r="AC1616" s="1">
        <v>1</v>
      </c>
      <c r="AD1616" s="1" t="s">
        <v>3016</v>
      </c>
      <c r="AE1616" s="1">
        <v>1</v>
      </c>
      <c r="AF1616" s="1">
        <v>30</v>
      </c>
      <c r="AG1616" s="1">
        <v>0</v>
      </c>
      <c r="AH1616" s="1" t="s">
        <v>1454</v>
      </c>
      <c r="AI1616" s="1" t="s">
        <v>1454</v>
      </c>
      <c r="AJ1616" s="1" t="s">
        <v>1454</v>
      </c>
      <c r="AK1616" s="1" t="s">
        <v>1454</v>
      </c>
      <c r="AL1616" s="1" t="s">
        <v>1454</v>
      </c>
      <c r="AM1616" s="1" t="s">
        <v>1454</v>
      </c>
      <c r="AN1616" s="1">
        <v>1</v>
      </c>
      <c r="AO1616" s="1">
        <v>1</v>
      </c>
      <c r="AP1616" s="1" t="s">
        <v>3086</v>
      </c>
      <c r="AQ1616" s="1" t="s">
        <v>1454</v>
      </c>
      <c r="AR1616" s="2">
        <v>1164264</v>
      </c>
      <c r="AS1616" s="1" t="s">
        <v>3018</v>
      </c>
      <c r="AT1616" s="1">
        <v>44054</v>
      </c>
      <c r="AU1616" s="1">
        <v>0</v>
      </c>
      <c r="AV1616" s="1">
        <v>0</v>
      </c>
      <c r="AW1616" s="1">
        <v>0</v>
      </c>
      <c r="AX1616" s="1" t="s">
        <v>1454</v>
      </c>
      <c r="AY1616" s="1">
        <v>0</v>
      </c>
      <c r="AZ1616" s="1" t="s">
        <v>3087</v>
      </c>
      <c r="BA1616" s="1">
        <v>0</v>
      </c>
    </row>
    <row r="1617" spans="1:53" x14ac:dyDescent="0.25">
      <c r="A1617" s="309">
        <f t="shared" si="25"/>
        <v>2293840</v>
      </c>
      <c r="B1617" s="1" t="s">
        <v>2639</v>
      </c>
      <c r="C1617" s="1">
        <v>1144163991</v>
      </c>
      <c r="D1617" s="1">
        <v>144105</v>
      </c>
      <c r="E1617" s="1">
        <v>4</v>
      </c>
      <c r="F1617" s="1">
        <v>1.14416399111718E+18</v>
      </c>
      <c r="G1617" s="304">
        <v>44182</v>
      </c>
      <c r="H1617" s="304">
        <v>45290</v>
      </c>
      <c r="I1617" s="1">
        <v>0</v>
      </c>
      <c r="J1617" s="1">
        <v>1</v>
      </c>
      <c r="K1617" s="1">
        <v>10</v>
      </c>
      <c r="L1617" s="1">
        <v>30</v>
      </c>
      <c r="M1617" s="1">
        <v>2</v>
      </c>
      <c r="N1617" s="305">
        <v>11.76</v>
      </c>
      <c r="O1617" s="305">
        <v>12415</v>
      </c>
      <c r="P1617" s="2">
        <v>4000000</v>
      </c>
      <c r="Q1617" s="2">
        <v>133546</v>
      </c>
      <c r="R1617" s="2">
        <v>3032541</v>
      </c>
      <c r="S1617" s="1">
        <v>0</v>
      </c>
      <c r="T1617" s="1">
        <v>0</v>
      </c>
      <c r="U1617" s="1">
        <v>0</v>
      </c>
      <c r="W1617" s="1">
        <v>0</v>
      </c>
      <c r="X1617" s="1">
        <v>0</v>
      </c>
      <c r="Y1617" s="1">
        <v>0</v>
      </c>
      <c r="AB1617" s="304">
        <v>44499</v>
      </c>
      <c r="AC1617" s="1">
        <v>1</v>
      </c>
      <c r="AD1617" s="1" t="s">
        <v>3016</v>
      </c>
      <c r="AE1617" s="1">
        <v>1</v>
      </c>
      <c r="AF1617" s="1">
        <v>30</v>
      </c>
      <c r="AG1617" s="1">
        <v>0</v>
      </c>
      <c r="AH1617" s="1" t="s">
        <v>1454</v>
      </c>
      <c r="AI1617" s="1" t="s">
        <v>1454</v>
      </c>
      <c r="AJ1617" s="1" t="s">
        <v>1454</v>
      </c>
      <c r="AK1617" s="1" t="s">
        <v>1454</v>
      </c>
      <c r="AL1617" s="1" t="s">
        <v>1454</v>
      </c>
      <c r="AM1617" s="1" t="s">
        <v>1454</v>
      </c>
      <c r="AN1617" s="1">
        <v>1</v>
      </c>
      <c r="AO1617" s="1">
        <v>1</v>
      </c>
      <c r="AP1617" s="1" t="s">
        <v>3086</v>
      </c>
      <c r="AQ1617" s="1" t="s">
        <v>1454</v>
      </c>
      <c r="AR1617" s="2">
        <v>738701</v>
      </c>
      <c r="AS1617" s="1" t="s">
        <v>3025</v>
      </c>
      <c r="AT1617" s="1">
        <v>44182</v>
      </c>
      <c r="AU1617" s="1">
        <v>0</v>
      </c>
      <c r="AV1617" s="1">
        <v>0</v>
      </c>
      <c r="AW1617" s="1">
        <v>0</v>
      </c>
      <c r="AX1617" s="1" t="s">
        <v>1454</v>
      </c>
      <c r="AY1617" s="1">
        <v>0</v>
      </c>
      <c r="AZ1617" s="1">
        <v>0</v>
      </c>
      <c r="BA1617" s="1">
        <v>0</v>
      </c>
    </row>
    <row r="1618" spans="1:53" x14ac:dyDescent="0.25">
      <c r="A1618" s="309">
        <f t="shared" si="25"/>
        <v>517461</v>
      </c>
      <c r="B1618" s="1" t="s">
        <v>2639</v>
      </c>
      <c r="C1618" s="1">
        <v>38556996</v>
      </c>
      <c r="D1618" s="1">
        <v>144105</v>
      </c>
      <c r="E1618" s="1">
        <v>4</v>
      </c>
      <c r="F1618" s="1">
        <v>3.8556996124688704E+16</v>
      </c>
      <c r="G1618" s="304">
        <v>44175</v>
      </c>
      <c r="H1618" s="304">
        <v>44925</v>
      </c>
      <c r="I1618" s="1">
        <v>0</v>
      </c>
      <c r="J1618" s="1">
        <v>1</v>
      </c>
      <c r="K1618" s="1">
        <v>11</v>
      </c>
      <c r="L1618" s="1">
        <v>30</v>
      </c>
      <c r="M1618" s="1">
        <v>2</v>
      </c>
      <c r="N1618" s="305">
        <v>21.6</v>
      </c>
      <c r="O1618" s="305">
        <v>23872</v>
      </c>
      <c r="P1618" s="2">
        <v>2000000</v>
      </c>
      <c r="Q1618" s="2">
        <v>103954</v>
      </c>
      <c r="R1618" s="2">
        <v>1200673</v>
      </c>
      <c r="S1618" s="1">
        <v>0</v>
      </c>
      <c r="T1618" s="1">
        <v>0</v>
      </c>
      <c r="U1618" s="1">
        <v>0</v>
      </c>
      <c r="W1618" s="1">
        <v>0</v>
      </c>
      <c r="X1618" s="1">
        <v>0</v>
      </c>
      <c r="Y1618" s="1">
        <v>0</v>
      </c>
      <c r="AB1618" s="304">
        <v>44499</v>
      </c>
      <c r="AC1618" s="1">
        <v>1</v>
      </c>
      <c r="AD1618" s="1" t="s">
        <v>3016</v>
      </c>
      <c r="AE1618" s="1">
        <v>1</v>
      </c>
      <c r="AF1618" s="1">
        <v>30</v>
      </c>
      <c r="AG1618" s="1">
        <v>0</v>
      </c>
      <c r="AH1618" s="1" t="s">
        <v>1454</v>
      </c>
      <c r="AI1618" s="1" t="s">
        <v>1454</v>
      </c>
      <c r="AJ1618" s="1" t="s">
        <v>1454</v>
      </c>
      <c r="AK1618" s="1" t="s">
        <v>1454</v>
      </c>
      <c r="AL1618" s="1" t="s">
        <v>1454</v>
      </c>
      <c r="AM1618" s="1" t="s">
        <v>1454</v>
      </c>
      <c r="AN1618" s="1">
        <v>1</v>
      </c>
      <c r="AO1618" s="1">
        <v>1</v>
      </c>
      <c r="AP1618" s="1" t="s">
        <v>3086</v>
      </c>
      <c r="AQ1618" s="1" t="s">
        <v>1454</v>
      </c>
      <c r="AR1618" s="2">
        <v>683212</v>
      </c>
      <c r="AS1618" s="1" t="s">
        <v>3018</v>
      </c>
      <c r="AT1618" s="1">
        <v>44175</v>
      </c>
      <c r="AU1618" s="1">
        <v>0</v>
      </c>
      <c r="AV1618" s="1">
        <v>0</v>
      </c>
      <c r="AW1618" s="1">
        <v>0</v>
      </c>
      <c r="AX1618" s="1" t="s">
        <v>1454</v>
      </c>
      <c r="AY1618" s="1">
        <v>0</v>
      </c>
      <c r="AZ1618" s="1">
        <v>0</v>
      </c>
      <c r="BA1618" s="1">
        <v>0</v>
      </c>
    </row>
    <row r="1619" spans="1:53" x14ac:dyDescent="0.25">
      <c r="A1619" s="309">
        <f t="shared" si="25"/>
        <v>2591292</v>
      </c>
      <c r="B1619" s="1" t="s">
        <v>2639</v>
      </c>
      <c r="C1619" s="1">
        <v>1144147762</v>
      </c>
      <c r="D1619" s="1">
        <v>144105</v>
      </c>
      <c r="E1619" s="1">
        <v>4</v>
      </c>
      <c r="F1619" s="1">
        <v>1.14414776212038E+18</v>
      </c>
      <c r="G1619" s="304">
        <v>44459</v>
      </c>
      <c r="H1619" s="304">
        <v>45565</v>
      </c>
      <c r="I1619" s="1">
        <v>0</v>
      </c>
      <c r="J1619" s="1">
        <v>1</v>
      </c>
      <c r="K1619" s="1">
        <v>1</v>
      </c>
      <c r="L1619" s="1">
        <v>30</v>
      </c>
      <c r="M1619" s="1">
        <v>2</v>
      </c>
      <c r="N1619" s="305">
        <v>15.6</v>
      </c>
      <c r="O1619" s="305">
        <v>16765</v>
      </c>
      <c r="P1619" s="2">
        <v>3000000</v>
      </c>
      <c r="Q1619" s="2">
        <v>105768</v>
      </c>
      <c r="R1619" s="2">
        <v>2934732</v>
      </c>
      <c r="S1619" s="1">
        <v>0</v>
      </c>
      <c r="T1619" s="1">
        <v>0</v>
      </c>
      <c r="U1619" s="1">
        <v>0</v>
      </c>
      <c r="W1619" s="1">
        <v>0</v>
      </c>
      <c r="X1619" s="1">
        <v>0</v>
      </c>
      <c r="Y1619" s="1">
        <v>0</v>
      </c>
      <c r="AB1619" s="304">
        <v>44499</v>
      </c>
      <c r="AC1619" s="1">
        <v>1</v>
      </c>
      <c r="AD1619" s="1" t="s">
        <v>3016</v>
      </c>
      <c r="AE1619" s="1">
        <v>1</v>
      </c>
      <c r="AF1619" s="1">
        <v>30</v>
      </c>
      <c r="AG1619" s="1">
        <v>0</v>
      </c>
      <c r="AH1619" s="1" t="s">
        <v>1454</v>
      </c>
      <c r="AI1619" s="1" t="s">
        <v>1454</v>
      </c>
      <c r="AJ1619" s="1" t="s">
        <v>1454</v>
      </c>
      <c r="AK1619" s="1" t="s">
        <v>1454</v>
      </c>
      <c r="AL1619" s="1" t="s">
        <v>1454</v>
      </c>
      <c r="AM1619" s="1" t="s">
        <v>1454</v>
      </c>
      <c r="AN1619" s="1">
        <v>1</v>
      </c>
      <c r="AO1619" s="1">
        <v>1</v>
      </c>
      <c r="AP1619" s="1" t="s">
        <v>3086</v>
      </c>
      <c r="AQ1619" s="1" t="s">
        <v>1454</v>
      </c>
      <c r="AR1619" s="2">
        <v>343440</v>
      </c>
      <c r="AS1619" s="1" t="s">
        <v>3021</v>
      </c>
      <c r="AT1619" s="1">
        <v>44459</v>
      </c>
      <c r="AU1619" s="1">
        <v>0</v>
      </c>
      <c r="AV1619" s="1">
        <v>0</v>
      </c>
      <c r="AW1619" s="1">
        <v>0</v>
      </c>
      <c r="AX1619" s="1" t="s">
        <v>1454</v>
      </c>
      <c r="AY1619" s="1">
        <v>900891513</v>
      </c>
      <c r="AZ1619" s="1" t="s">
        <v>3032</v>
      </c>
      <c r="BA1619" s="1">
        <v>0</v>
      </c>
    </row>
    <row r="1620" spans="1:53" x14ac:dyDescent="0.25">
      <c r="A1620" s="309">
        <f t="shared" si="25"/>
        <v>516215</v>
      </c>
      <c r="B1620" s="1" t="s">
        <v>2639</v>
      </c>
      <c r="C1620" s="1">
        <v>1005861065</v>
      </c>
      <c r="D1620" s="1">
        <v>144105</v>
      </c>
      <c r="E1620" s="1">
        <v>4</v>
      </c>
      <c r="F1620" s="1">
        <v>1.0058610651246799E+18</v>
      </c>
      <c r="G1620" s="304">
        <v>44442</v>
      </c>
      <c r="H1620" s="304">
        <v>44834</v>
      </c>
      <c r="I1620" s="1">
        <v>0</v>
      </c>
      <c r="J1620" s="1">
        <v>1</v>
      </c>
      <c r="K1620" s="1">
        <v>2</v>
      </c>
      <c r="L1620" s="1">
        <v>30</v>
      </c>
      <c r="M1620" s="1">
        <v>2</v>
      </c>
      <c r="N1620" s="305">
        <v>19.2</v>
      </c>
      <c r="O1620" s="305">
        <v>20983</v>
      </c>
      <c r="P1620" s="2">
        <v>1000000</v>
      </c>
      <c r="Q1620" s="2">
        <v>86098</v>
      </c>
      <c r="R1620" s="2">
        <v>859655</v>
      </c>
      <c r="S1620" s="1">
        <v>0</v>
      </c>
      <c r="T1620" s="1">
        <v>0</v>
      </c>
      <c r="U1620" s="1">
        <v>0</v>
      </c>
      <c r="W1620" s="1">
        <v>0</v>
      </c>
      <c r="X1620" s="1">
        <v>0</v>
      </c>
      <c r="Y1620" s="1">
        <v>0</v>
      </c>
      <c r="AB1620" s="304">
        <v>44499</v>
      </c>
      <c r="AC1620" s="1">
        <v>1</v>
      </c>
      <c r="AD1620" s="1" t="s">
        <v>3016</v>
      </c>
      <c r="AE1620" s="1">
        <v>1</v>
      </c>
      <c r="AF1620" s="1">
        <v>30</v>
      </c>
      <c r="AG1620" s="1">
        <v>0</v>
      </c>
      <c r="AH1620" s="1" t="s">
        <v>1454</v>
      </c>
      <c r="AI1620" s="1" t="s">
        <v>1454</v>
      </c>
      <c r="AJ1620" s="1" t="s">
        <v>1454</v>
      </c>
      <c r="AK1620" s="1" t="s">
        <v>1454</v>
      </c>
      <c r="AL1620" s="1" t="s">
        <v>1454</v>
      </c>
      <c r="AM1620" s="1" t="s">
        <v>1454</v>
      </c>
      <c r="AN1620" s="1">
        <v>1</v>
      </c>
      <c r="AO1620" s="1">
        <v>1</v>
      </c>
      <c r="AP1620" s="1" t="s">
        <v>3086</v>
      </c>
      <c r="AQ1620" s="1" t="s">
        <v>1454</v>
      </c>
      <c r="AR1620" s="2">
        <v>343440</v>
      </c>
      <c r="AS1620" s="1" t="s">
        <v>3018</v>
      </c>
      <c r="AT1620" s="1">
        <v>44442</v>
      </c>
      <c r="AU1620" s="1">
        <v>0</v>
      </c>
      <c r="AV1620" s="1">
        <v>0</v>
      </c>
      <c r="AW1620" s="1">
        <v>0</v>
      </c>
      <c r="AX1620" s="1" t="s">
        <v>1454</v>
      </c>
      <c r="AY1620" s="1">
        <v>900891513</v>
      </c>
      <c r="AZ1620" s="1" t="s">
        <v>3032</v>
      </c>
      <c r="BA1620" s="1">
        <v>0</v>
      </c>
    </row>
    <row r="1621" spans="1:53" x14ac:dyDescent="0.25">
      <c r="A1621" s="309">
        <f t="shared" si="25"/>
        <v>815402</v>
      </c>
      <c r="B1621" s="1" t="s">
        <v>2639</v>
      </c>
      <c r="C1621" s="1">
        <v>1107075966</v>
      </c>
      <c r="D1621" s="1">
        <v>144105</v>
      </c>
      <c r="E1621" s="1">
        <v>4</v>
      </c>
      <c r="F1621" s="1">
        <v>1.1070759661246799E+18</v>
      </c>
      <c r="G1621" s="304">
        <v>44466</v>
      </c>
      <c r="H1621" s="304">
        <v>45199</v>
      </c>
      <c r="I1621" s="1">
        <v>0</v>
      </c>
      <c r="J1621" s="1">
        <v>1</v>
      </c>
      <c r="K1621" s="1">
        <v>1</v>
      </c>
      <c r="L1621" s="1">
        <v>30</v>
      </c>
      <c r="M1621" s="1">
        <v>2</v>
      </c>
      <c r="N1621" s="305">
        <v>19.2</v>
      </c>
      <c r="O1621" s="305">
        <v>20983</v>
      </c>
      <c r="P1621" s="2">
        <v>1200000</v>
      </c>
      <c r="Q1621" s="2">
        <v>60958</v>
      </c>
      <c r="R1621" s="2">
        <v>1158842</v>
      </c>
      <c r="S1621" s="1">
        <v>0</v>
      </c>
      <c r="T1621" s="1">
        <v>0</v>
      </c>
      <c r="U1621" s="1">
        <v>0</v>
      </c>
      <c r="W1621" s="1">
        <v>0</v>
      </c>
      <c r="X1621" s="1">
        <v>0</v>
      </c>
      <c r="Y1621" s="1">
        <v>0</v>
      </c>
      <c r="AB1621" s="304">
        <v>44499</v>
      </c>
      <c r="AC1621" s="1">
        <v>1</v>
      </c>
      <c r="AD1621" s="1" t="s">
        <v>3016</v>
      </c>
      <c r="AE1621" s="1">
        <v>1</v>
      </c>
      <c r="AF1621" s="1">
        <v>30</v>
      </c>
      <c r="AG1621" s="1">
        <v>0</v>
      </c>
      <c r="AH1621" s="1" t="s">
        <v>1454</v>
      </c>
      <c r="AI1621" s="1" t="s">
        <v>1454</v>
      </c>
      <c r="AJ1621" s="1" t="s">
        <v>1454</v>
      </c>
      <c r="AK1621" s="1" t="s">
        <v>1454</v>
      </c>
      <c r="AL1621" s="1" t="s">
        <v>1454</v>
      </c>
      <c r="AM1621" s="1" t="s">
        <v>1454</v>
      </c>
      <c r="AN1621" s="1">
        <v>1</v>
      </c>
      <c r="AO1621" s="1">
        <v>1</v>
      </c>
      <c r="AP1621" s="1" t="s">
        <v>3086</v>
      </c>
      <c r="AQ1621" s="1" t="s">
        <v>1454</v>
      </c>
      <c r="AR1621" s="2">
        <v>343440</v>
      </c>
      <c r="AS1621" s="1" t="s">
        <v>3018</v>
      </c>
      <c r="AT1621" s="1">
        <v>44466</v>
      </c>
      <c r="AU1621" s="1">
        <v>0</v>
      </c>
      <c r="AV1621" s="1">
        <v>0</v>
      </c>
      <c r="AW1621" s="1">
        <v>0</v>
      </c>
      <c r="AX1621" s="1" t="s">
        <v>1454</v>
      </c>
      <c r="AY1621" s="1">
        <v>900891513</v>
      </c>
      <c r="AZ1621" s="1" t="s">
        <v>3032</v>
      </c>
      <c r="BA1621" s="1">
        <v>0</v>
      </c>
    </row>
    <row r="1622" spans="1:53" x14ac:dyDescent="0.25">
      <c r="A1622" s="309">
        <f t="shared" si="25"/>
        <v>512648</v>
      </c>
      <c r="B1622" s="1" t="s">
        <v>2639</v>
      </c>
      <c r="C1622" s="1">
        <v>38757431</v>
      </c>
      <c r="D1622" s="1">
        <v>144205</v>
      </c>
      <c r="E1622" s="1">
        <v>4</v>
      </c>
      <c r="F1622" s="1">
        <v>3.87574311049874E+16</v>
      </c>
      <c r="G1622" s="304">
        <v>43861</v>
      </c>
      <c r="H1622" s="304">
        <v>45688</v>
      </c>
      <c r="I1622" s="1">
        <v>0</v>
      </c>
      <c r="J1622" s="1">
        <v>1</v>
      </c>
      <c r="K1622" s="1">
        <v>57</v>
      </c>
      <c r="L1622" s="1">
        <v>30</v>
      </c>
      <c r="M1622" s="1">
        <v>2</v>
      </c>
      <c r="N1622" s="305">
        <v>17.399999999999999</v>
      </c>
      <c r="O1622" s="305">
        <v>18857</v>
      </c>
      <c r="P1622" s="2">
        <v>7000000</v>
      </c>
      <c r="Q1622" s="2">
        <v>176659</v>
      </c>
      <c r="R1622" s="2">
        <v>512648</v>
      </c>
      <c r="S1622" s="1">
        <v>0</v>
      </c>
      <c r="T1622" s="1">
        <v>0</v>
      </c>
      <c r="U1622" s="1">
        <v>0</v>
      </c>
      <c r="W1622" s="1">
        <v>0</v>
      </c>
      <c r="X1622" s="1">
        <v>0</v>
      </c>
      <c r="Y1622" s="1">
        <v>0</v>
      </c>
      <c r="AB1622" s="304">
        <v>44473</v>
      </c>
      <c r="AC1622" s="1">
        <v>1</v>
      </c>
      <c r="AD1622" s="1" t="s">
        <v>3016</v>
      </c>
      <c r="AE1622" s="1">
        <v>1</v>
      </c>
      <c r="AF1622" s="1">
        <v>30</v>
      </c>
      <c r="AG1622" s="1">
        <v>0</v>
      </c>
      <c r="AH1622" s="1" t="s">
        <v>1454</v>
      </c>
      <c r="AI1622" s="1" t="s">
        <v>1454</v>
      </c>
      <c r="AJ1622" s="1" t="s">
        <v>1454</v>
      </c>
      <c r="AK1622" s="1" t="s">
        <v>1454</v>
      </c>
      <c r="AL1622" s="1" t="s">
        <v>1454</v>
      </c>
      <c r="AM1622" s="1" t="s">
        <v>1454</v>
      </c>
      <c r="AN1622" s="1">
        <v>1</v>
      </c>
      <c r="AO1622" s="1">
        <v>1</v>
      </c>
      <c r="AP1622" s="1" t="s">
        <v>3086</v>
      </c>
      <c r="AQ1622" s="1" t="s">
        <v>1454</v>
      </c>
      <c r="AR1622" s="2">
        <v>0</v>
      </c>
      <c r="AS1622" s="1" t="s">
        <v>3017</v>
      </c>
      <c r="AT1622" s="1">
        <v>43866</v>
      </c>
      <c r="AU1622" s="1">
        <v>0</v>
      </c>
      <c r="AV1622" s="1">
        <v>0</v>
      </c>
      <c r="AW1622" s="1">
        <v>0</v>
      </c>
      <c r="AX1622" s="1" t="s">
        <v>1454</v>
      </c>
      <c r="AY1622" s="1">
        <v>1</v>
      </c>
      <c r="AZ1622" s="1" t="s">
        <v>3089</v>
      </c>
      <c r="BA1622" s="1">
        <v>0</v>
      </c>
    </row>
    <row r="1623" spans="1:53" x14ac:dyDescent="0.25">
      <c r="A1623" s="309">
        <f t="shared" si="25"/>
        <v>3048511</v>
      </c>
      <c r="B1623" s="1" t="s">
        <v>2639</v>
      </c>
      <c r="C1623" s="1">
        <v>1144172053</v>
      </c>
      <c r="D1623" s="1">
        <v>144220</v>
      </c>
      <c r="E1623" s="1">
        <v>4</v>
      </c>
      <c r="F1623" s="1">
        <v>1.1441720531049099E+19</v>
      </c>
      <c r="G1623" s="304">
        <v>43861</v>
      </c>
      <c r="H1623" s="304">
        <v>45991</v>
      </c>
      <c r="I1623" s="1">
        <v>120</v>
      </c>
      <c r="J1623" s="1">
        <v>1</v>
      </c>
      <c r="K1623" s="1">
        <v>16</v>
      </c>
      <c r="L1623" s="1">
        <v>30</v>
      </c>
      <c r="M1623" s="1">
        <v>2</v>
      </c>
      <c r="N1623" s="305">
        <v>18</v>
      </c>
      <c r="O1623" s="305">
        <v>19562</v>
      </c>
      <c r="P1623" s="2">
        <v>3566884</v>
      </c>
      <c r="Q1623" s="2">
        <v>83280</v>
      </c>
      <c r="R1623" s="2">
        <v>3048511</v>
      </c>
      <c r="S1623" s="1">
        <v>98703</v>
      </c>
      <c r="T1623" s="1">
        <v>0</v>
      </c>
      <c r="U1623" s="1">
        <v>0</v>
      </c>
      <c r="W1623" s="1">
        <v>609702</v>
      </c>
      <c r="X1623" s="1">
        <v>98703</v>
      </c>
      <c r="Y1623" s="1">
        <v>87519</v>
      </c>
      <c r="AB1623" s="304">
        <v>44496</v>
      </c>
      <c r="AC1623" s="1">
        <v>1</v>
      </c>
      <c r="AD1623" s="1" t="s">
        <v>3016</v>
      </c>
      <c r="AE1623" s="1">
        <v>1</v>
      </c>
      <c r="AF1623" s="1">
        <v>30</v>
      </c>
      <c r="AG1623" s="1">
        <v>150439</v>
      </c>
      <c r="AH1623" s="1" t="s">
        <v>1454</v>
      </c>
      <c r="AI1623" s="1" t="s">
        <v>1454</v>
      </c>
      <c r="AJ1623" s="1" t="s">
        <v>1454</v>
      </c>
      <c r="AK1623" s="1" t="s">
        <v>1454</v>
      </c>
      <c r="AL1623" s="1" t="s">
        <v>1454</v>
      </c>
      <c r="AM1623" s="1" t="s">
        <v>1454</v>
      </c>
      <c r="AN1623" s="1">
        <v>1</v>
      </c>
      <c r="AO1623" s="1">
        <v>1</v>
      </c>
      <c r="AP1623" s="1" t="s">
        <v>3086</v>
      </c>
      <c r="AQ1623" s="1" t="s">
        <v>1454</v>
      </c>
      <c r="AR1623" s="2">
        <v>0</v>
      </c>
      <c r="AS1623" s="1" t="s">
        <v>3017</v>
      </c>
      <c r="AT1623" s="1">
        <v>43867</v>
      </c>
      <c r="AU1623" s="1">
        <v>0</v>
      </c>
      <c r="AV1623" s="1">
        <v>0</v>
      </c>
      <c r="AW1623" s="1">
        <v>0</v>
      </c>
      <c r="AX1623" s="1" t="s">
        <v>1454</v>
      </c>
      <c r="AY1623" s="1">
        <v>1</v>
      </c>
      <c r="AZ1623" s="1" t="s">
        <v>3089</v>
      </c>
      <c r="BA1623" s="1">
        <v>0</v>
      </c>
    </row>
    <row r="1624" spans="1:53" x14ac:dyDescent="0.25">
      <c r="A1624" s="309">
        <f t="shared" si="25"/>
        <v>840060</v>
      </c>
      <c r="B1624" s="1" t="s">
        <v>2639</v>
      </c>
      <c r="C1624" s="1">
        <v>1118299434</v>
      </c>
      <c r="D1624" s="1">
        <v>144225</v>
      </c>
      <c r="E1624" s="1">
        <v>4</v>
      </c>
      <c r="F1624" s="1">
        <v>1.11829943410498E+18</v>
      </c>
      <c r="G1624" s="304">
        <v>43861</v>
      </c>
      <c r="H1624" s="304">
        <v>44165</v>
      </c>
      <c r="I1624" s="1">
        <v>600</v>
      </c>
      <c r="J1624" s="1">
        <v>1</v>
      </c>
      <c r="K1624" s="1">
        <v>0</v>
      </c>
      <c r="L1624" s="1">
        <v>30</v>
      </c>
      <c r="M1624" s="1">
        <v>2</v>
      </c>
      <c r="N1624" s="305">
        <v>22.2</v>
      </c>
      <c r="O1624" s="305">
        <v>24604</v>
      </c>
      <c r="P1624" s="2">
        <v>840060</v>
      </c>
      <c r="Q1624" s="2">
        <v>92915</v>
      </c>
      <c r="R1624" s="2">
        <v>840060</v>
      </c>
      <c r="S1624" s="1">
        <v>42315</v>
      </c>
      <c r="T1624" s="1">
        <v>0</v>
      </c>
      <c r="U1624" s="1">
        <v>0</v>
      </c>
      <c r="W1624" s="1">
        <v>840060</v>
      </c>
      <c r="X1624" s="1">
        <v>42315</v>
      </c>
      <c r="Y1624" s="1">
        <v>45543</v>
      </c>
      <c r="AA1624" s="304"/>
      <c r="AB1624" s="304">
        <v>43861</v>
      </c>
      <c r="AC1624" s="1">
        <v>1</v>
      </c>
      <c r="AD1624" s="1" t="s">
        <v>3016</v>
      </c>
      <c r="AE1624" s="1">
        <v>1</v>
      </c>
      <c r="AF1624" s="1">
        <v>30</v>
      </c>
      <c r="AG1624" s="1">
        <v>840060</v>
      </c>
      <c r="AH1624" s="1" t="s">
        <v>1454</v>
      </c>
      <c r="AI1624" s="1" t="s">
        <v>1454</v>
      </c>
      <c r="AJ1624" s="1" t="s">
        <v>1454</v>
      </c>
      <c r="AK1624" s="1" t="s">
        <v>1454</v>
      </c>
      <c r="AL1624" s="1" t="s">
        <v>1454</v>
      </c>
      <c r="AM1624" s="1" t="s">
        <v>1454</v>
      </c>
      <c r="AN1624" s="1">
        <v>1</v>
      </c>
      <c r="AO1624" s="1">
        <v>1</v>
      </c>
      <c r="AP1624" s="1" t="s">
        <v>3086</v>
      </c>
      <c r="AQ1624" s="1" t="s">
        <v>1454</v>
      </c>
      <c r="AR1624" s="2">
        <v>0</v>
      </c>
      <c r="AS1624" s="1" t="s">
        <v>3017</v>
      </c>
      <c r="AT1624" s="1">
        <v>43867</v>
      </c>
      <c r="AU1624" s="1">
        <v>0</v>
      </c>
      <c r="AV1624" s="1">
        <v>0</v>
      </c>
      <c r="AW1624" s="1">
        <v>0</v>
      </c>
      <c r="AX1624" s="1" t="s">
        <v>1454</v>
      </c>
      <c r="AY1624" s="1">
        <v>1</v>
      </c>
      <c r="AZ1624" s="1" t="s">
        <v>3089</v>
      </c>
      <c r="BA1624" s="1">
        <v>0</v>
      </c>
    </row>
    <row r="1625" spans="1:53" x14ac:dyDescent="0.25">
      <c r="A1625" s="309">
        <f t="shared" si="25"/>
        <v>1782287</v>
      </c>
      <c r="B1625" s="1" t="s">
        <v>2639</v>
      </c>
      <c r="C1625" s="1">
        <v>31581367</v>
      </c>
      <c r="D1625" s="1">
        <v>144205</v>
      </c>
      <c r="E1625" s="1">
        <v>4</v>
      </c>
      <c r="F1625" s="1">
        <v>3.15813671049866E+16</v>
      </c>
      <c r="G1625" s="304">
        <v>43861</v>
      </c>
      <c r="H1625" s="304">
        <v>45535</v>
      </c>
      <c r="I1625" s="1">
        <v>0</v>
      </c>
      <c r="J1625" s="1">
        <v>1</v>
      </c>
      <c r="K1625" s="1">
        <v>21</v>
      </c>
      <c r="L1625" s="1">
        <v>30</v>
      </c>
      <c r="M1625" s="1">
        <v>2</v>
      </c>
      <c r="N1625" s="305">
        <v>18</v>
      </c>
      <c r="O1625" s="305">
        <v>19562</v>
      </c>
      <c r="P1625" s="2">
        <v>2476333</v>
      </c>
      <c r="Q1625" s="2">
        <v>66855</v>
      </c>
      <c r="R1625" s="2">
        <v>1782287</v>
      </c>
      <c r="S1625" s="1">
        <v>23994</v>
      </c>
      <c r="T1625" s="1">
        <v>0</v>
      </c>
      <c r="U1625" s="1">
        <v>0</v>
      </c>
      <c r="W1625" s="1">
        <v>0</v>
      </c>
      <c r="X1625" s="1">
        <v>0</v>
      </c>
      <c r="Y1625" s="1">
        <v>0</v>
      </c>
      <c r="AB1625" s="304">
        <v>44481</v>
      </c>
      <c r="AC1625" s="1">
        <v>1</v>
      </c>
      <c r="AD1625" s="1" t="s">
        <v>3016</v>
      </c>
      <c r="AE1625" s="1">
        <v>1</v>
      </c>
      <c r="AF1625" s="1">
        <v>30</v>
      </c>
      <c r="AG1625" s="1">
        <v>0</v>
      </c>
      <c r="AH1625" s="1" t="s">
        <v>1454</v>
      </c>
      <c r="AI1625" s="1" t="s">
        <v>1454</v>
      </c>
      <c r="AJ1625" s="1" t="s">
        <v>1454</v>
      </c>
      <c r="AK1625" s="1" t="s">
        <v>1454</v>
      </c>
      <c r="AL1625" s="1" t="s">
        <v>1454</v>
      </c>
      <c r="AM1625" s="1" t="s">
        <v>1454</v>
      </c>
      <c r="AN1625" s="1">
        <v>1</v>
      </c>
      <c r="AO1625" s="1">
        <v>1</v>
      </c>
      <c r="AP1625" s="1" t="s">
        <v>3086</v>
      </c>
      <c r="AQ1625" s="1" t="s">
        <v>1454</v>
      </c>
      <c r="AR1625" s="2">
        <v>0</v>
      </c>
      <c r="AS1625" s="1" t="s">
        <v>3017</v>
      </c>
      <c r="AT1625" s="1">
        <v>43867</v>
      </c>
      <c r="AU1625" s="1">
        <v>0</v>
      </c>
      <c r="AV1625" s="1">
        <v>0</v>
      </c>
      <c r="AW1625" s="1">
        <v>0</v>
      </c>
      <c r="AX1625" s="1" t="s">
        <v>1454</v>
      </c>
      <c r="AY1625" s="1">
        <v>1</v>
      </c>
      <c r="AZ1625" s="1" t="s">
        <v>3089</v>
      </c>
      <c r="BA1625" s="1">
        <v>0</v>
      </c>
    </row>
    <row r="1626" spans="1:53" x14ac:dyDescent="0.25">
      <c r="A1626" s="309">
        <f t="shared" si="25"/>
        <v>3944298</v>
      </c>
      <c r="B1626" s="1" t="s">
        <v>2639</v>
      </c>
      <c r="C1626" s="1">
        <v>1130670558</v>
      </c>
      <c r="D1626" s="1">
        <v>144225</v>
      </c>
      <c r="E1626" s="1">
        <v>4</v>
      </c>
      <c r="F1626" s="1">
        <v>1.13067055810498E+18</v>
      </c>
      <c r="G1626" s="304">
        <v>43861</v>
      </c>
      <c r="H1626" s="304">
        <v>45291</v>
      </c>
      <c r="I1626" s="1">
        <v>510</v>
      </c>
      <c r="J1626" s="1">
        <v>1</v>
      </c>
      <c r="K1626" s="1">
        <v>4</v>
      </c>
      <c r="L1626" s="1">
        <v>30</v>
      </c>
      <c r="M1626" s="1">
        <v>2</v>
      </c>
      <c r="N1626" s="1">
        <v>17.399999999999999</v>
      </c>
      <c r="O1626" s="1">
        <v>18857</v>
      </c>
      <c r="P1626" s="2">
        <v>4179189</v>
      </c>
      <c r="Q1626" s="2">
        <v>123928</v>
      </c>
      <c r="R1626" s="2">
        <v>3944298</v>
      </c>
      <c r="S1626" s="1">
        <v>168705</v>
      </c>
      <c r="T1626" s="1">
        <v>0</v>
      </c>
      <c r="U1626" s="1">
        <v>0</v>
      </c>
      <c r="W1626" s="1">
        <v>3944298</v>
      </c>
      <c r="X1626" s="1">
        <v>168705</v>
      </c>
      <c r="Y1626" s="1">
        <v>702841</v>
      </c>
      <c r="AB1626" s="304">
        <v>43951</v>
      </c>
      <c r="AC1626" s="1">
        <v>1</v>
      </c>
      <c r="AD1626" s="1" t="s">
        <v>3016</v>
      </c>
      <c r="AE1626" s="1">
        <v>1</v>
      </c>
      <c r="AF1626" s="1">
        <v>30</v>
      </c>
      <c r="AG1626" s="1">
        <v>1259232</v>
      </c>
      <c r="AH1626" s="1" t="s">
        <v>1454</v>
      </c>
      <c r="AI1626" s="1" t="s">
        <v>1454</v>
      </c>
      <c r="AJ1626" s="1" t="s">
        <v>1454</v>
      </c>
      <c r="AK1626" s="1" t="s">
        <v>1454</v>
      </c>
      <c r="AL1626" s="1" t="s">
        <v>1454</v>
      </c>
      <c r="AM1626" s="1" t="s">
        <v>1454</v>
      </c>
      <c r="AN1626" s="1">
        <v>1</v>
      </c>
      <c r="AO1626" s="1">
        <v>1</v>
      </c>
      <c r="AP1626" s="1" t="s">
        <v>3086</v>
      </c>
      <c r="AQ1626" s="1" t="s">
        <v>1454</v>
      </c>
      <c r="AR1626" s="2">
        <v>0</v>
      </c>
      <c r="AS1626" s="1" t="s">
        <v>3017</v>
      </c>
      <c r="AT1626" s="1">
        <v>43867</v>
      </c>
      <c r="AU1626" s="1">
        <v>0</v>
      </c>
      <c r="AV1626" s="1">
        <v>0</v>
      </c>
      <c r="AW1626" s="1">
        <v>0</v>
      </c>
      <c r="AX1626" s="1" t="s">
        <v>1454</v>
      </c>
      <c r="AY1626" s="1">
        <v>1</v>
      </c>
      <c r="AZ1626" s="1" t="s">
        <v>3089</v>
      </c>
      <c r="BA1626" s="1">
        <v>0</v>
      </c>
    </row>
    <row r="1627" spans="1:53" x14ac:dyDescent="0.25">
      <c r="A1627" s="309">
        <f t="shared" si="25"/>
        <v>4923004</v>
      </c>
      <c r="B1627" s="1" t="s">
        <v>2639</v>
      </c>
      <c r="C1627" s="1">
        <v>1130680157</v>
      </c>
      <c r="D1627" s="1">
        <v>144205</v>
      </c>
      <c r="E1627" s="1">
        <v>4</v>
      </c>
      <c r="F1627" s="1">
        <v>1.13068015710498E+18</v>
      </c>
      <c r="G1627" s="304">
        <v>43861</v>
      </c>
      <c r="H1627" s="304">
        <v>45838</v>
      </c>
      <c r="I1627" s="1">
        <v>30</v>
      </c>
      <c r="J1627" s="1">
        <v>1</v>
      </c>
      <c r="K1627" s="1">
        <v>19</v>
      </c>
      <c r="L1627" s="1">
        <v>30</v>
      </c>
      <c r="M1627" s="1">
        <v>2</v>
      </c>
      <c r="N1627" s="305">
        <v>18</v>
      </c>
      <c r="O1627" s="305">
        <v>19562</v>
      </c>
      <c r="P1627" s="2">
        <v>6146889</v>
      </c>
      <c r="Q1627" s="2">
        <v>149761</v>
      </c>
      <c r="R1627" s="2">
        <v>4923004</v>
      </c>
      <c r="S1627" s="1">
        <v>146571</v>
      </c>
      <c r="T1627" s="1">
        <v>0</v>
      </c>
      <c r="U1627" s="1">
        <v>0</v>
      </c>
      <c r="W1627" s="1">
        <v>0</v>
      </c>
      <c r="X1627" s="1">
        <v>0</v>
      </c>
      <c r="Y1627" s="1">
        <v>0</v>
      </c>
      <c r="AB1627" s="304">
        <v>44500</v>
      </c>
      <c r="AC1627" s="1">
        <v>1</v>
      </c>
      <c r="AD1627" s="1" t="s">
        <v>3016</v>
      </c>
      <c r="AE1627" s="1">
        <v>1</v>
      </c>
      <c r="AF1627" s="1">
        <v>30</v>
      </c>
      <c r="AG1627" s="1">
        <v>74636</v>
      </c>
      <c r="AH1627" s="1" t="s">
        <v>1454</v>
      </c>
      <c r="AI1627" s="1" t="s">
        <v>1454</v>
      </c>
      <c r="AJ1627" s="1" t="s">
        <v>1454</v>
      </c>
      <c r="AK1627" s="1" t="s">
        <v>1454</v>
      </c>
      <c r="AL1627" s="1" t="s">
        <v>1454</v>
      </c>
      <c r="AM1627" s="1" t="s">
        <v>1454</v>
      </c>
      <c r="AN1627" s="1">
        <v>1</v>
      </c>
      <c r="AO1627" s="1">
        <v>1</v>
      </c>
      <c r="AP1627" s="1" t="s">
        <v>3086</v>
      </c>
      <c r="AQ1627" s="1" t="s">
        <v>1454</v>
      </c>
      <c r="AR1627" s="2">
        <v>0</v>
      </c>
      <c r="AS1627" s="1" t="s">
        <v>3017</v>
      </c>
      <c r="AT1627" s="1">
        <v>43867</v>
      </c>
      <c r="AU1627" s="1">
        <v>0</v>
      </c>
      <c r="AV1627" s="1">
        <v>0</v>
      </c>
      <c r="AW1627" s="1">
        <v>0</v>
      </c>
      <c r="AX1627" s="1" t="s">
        <v>1454</v>
      </c>
      <c r="AY1627" s="1">
        <v>1</v>
      </c>
      <c r="AZ1627" s="1" t="s">
        <v>3089</v>
      </c>
      <c r="BA1627" s="1">
        <v>0</v>
      </c>
    </row>
    <row r="1628" spans="1:53" x14ac:dyDescent="0.25">
      <c r="A1628" s="309">
        <f t="shared" si="25"/>
        <v>4395382</v>
      </c>
      <c r="B1628" s="1" t="s">
        <v>2639</v>
      </c>
      <c r="C1628" s="1">
        <v>66970580</v>
      </c>
      <c r="D1628" s="1">
        <v>144205</v>
      </c>
      <c r="E1628" s="1">
        <v>4</v>
      </c>
      <c r="F1628" s="1">
        <v>6.6970580104986304E+16</v>
      </c>
      <c r="G1628" s="304">
        <v>43871</v>
      </c>
      <c r="H1628" s="304">
        <v>45473</v>
      </c>
      <c r="I1628" s="1">
        <v>0</v>
      </c>
      <c r="J1628" s="1">
        <v>1</v>
      </c>
      <c r="K1628" s="1">
        <v>22</v>
      </c>
      <c r="L1628" s="1">
        <v>30</v>
      </c>
      <c r="M1628" s="1">
        <v>2</v>
      </c>
      <c r="N1628" s="305">
        <v>18</v>
      </c>
      <c r="O1628" s="305">
        <v>19562</v>
      </c>
      <c r="P1628" s="2">
        <v>6454613</v>
      </c>
      <c r="Q1628" s="2">
        <v>178397</v>
      </c>
      <c r="R1628" s="2">
        <v>4395382</v>
      </c>
      <c r="S1628" s="1">
        <v>0</v>
      </c>
      <c r="T1628" s="1">
        <v>0</v>
      </c>
      <c r="U1628" s="1">
        <v>0</v>
      </c>
      <c r="W1628" s="1">
        <v>0</v>
      </c>
      <c r="X1628" s="1">
        <v>0</v>
      </c>
      <c r="Y1628" s="1">
        <v>0</v>
      </c>
      <c r="AB1628" s="304">
        <v>44500</v>
      </c>
      <c r="AC1628" s="1">
        <v>1</v>
      </c>
      <c r="AD1628" s="1" t="s">
        <v>3016</v>
      </c>
      <c r="AE1628" s="1">
        <v>1</v>
      </c>
      <c r="AF1628" s="1">
        <v>30</v>
      </c>
      <c r="AG1628" s="1">
        <v>0</v>
      </c>
      <c r="AH1628" s="1" t="s">
        <v>1454</v>
      </c>
      <c r="AI1628" s="1" t="s">
        <v>1454</v>
      </c>
      <c r="AJ1628" s="1" t="s">
        <v>1454</v>
      </c>
      <c r="AK1628" s="1" t="s">
        <v>1454</v>
      </c>
      <c r="AL1628" s="1" t="s">
        <v>1454</v>
      </c>
      <c r="AM1628" s="1" t="s">
        <v>1454</v>
      </c>
      <c r="AN1628" s="1">
        <v>1</v>
      </c>
      <c r="AO1628" s="1">
        <v>1</v>
      </c>
      <c r="AP1628" s="1" t="s">
        <v>3086</v>
      </c>
      <c r="AQ1628" s="1" t="s">
        <v>1454</v>
      </c>
      <c r="AR1628" s="2">
        <v>0</v>
      </c>
      <c r="AS1628" s="1" t="s">
        <v>3017</v>
      </c>
      <c r="AT1628" s="1">
        <v>43871</v>
      </c>
      <c r="AU1628" s="1">
        <v>0</v>
      </c>
      <c r="AV1628" s="1">
        <v>0</v>
      </c>
      <c r="AW1628" s="1">
        <v>0</v>
      </c>
      <c r="AX1628" s="1" t="s">
        <v>1454</v>
      </c>
      <c r="AY1628" s="1">
        <v>1</v>
      </c>
      <c r="AZ1628" s="1" t="s">
        <v>3089</v>
      </c>
      <c r="BA1628" s="1">
        <v>0</v>
      </c>
    </row>
    <row r="1629" spans="1:53" x14ac:dyDescent="0.25">
      <c r="A1629" s="309">
        <f t="shared" si="25"/>
        <v>5719229</v>
      </c>
      <c r="B1629" s="1" t="s">
        <v>2639</v>
      </c>
      <c r="C1629" s="1">
        <v>6342860</v>
      </c>
      <c r="D1629" s="1">
        <v>144105</v>
      </c>
      <c r="E1629" s="1">
        <v>4</v>
      </c>
      <c r="F1629" s="1">
        <v>6342860210489400</v>
      </c>
      <c r="G1629" s="304">
        <v>44425</v>
      </c>
      <c r="H1629" s="304">
        <v>46264</v>
      </c>
      <c r="I1629" s="1">
        <v>0</v>
      </c>
      <c r="J1629" s="1">
        <v>1</v>
      </c>
      <c r="K1629" s="1">
        <v>2</v>
      </c>
      <c r="L1629" s="1">
        <v>30</v>
      </c>
      <c r="M1629" s="1">
        <v>2</v>
      </c>
      <c r="N1629" s="305">
        <v>9</v>
      </c>
      <c r="O1629" s="305">
        <v>9381</v>
      </c>
      <c r="P1629" s="2">
        <v>7000000</v>
      </c>
      <c r="Q1629" s="2">
        <v>155711</v>
      </c>
      <c r="R1629" s="2">
        <v>6827721</v>
      </c>
      <c r="S1629" s="1">
        <v>0</v>
      </c>
      <c r="T1629" s="1">
        <v>0</v>
      </c>
      <c r="U1629" s="1">
        <v>0</v>
      </c>
      <c r="W1629" s="1">
        <v>0</v>
      </c>
      <c r="X1629" s="1">
        <v>0</v>
      </c>
      <c r="Y1629" s="1">
        <v>0</v>
      </c>
      <c r="AB1629" s="304">
        <v>44498</v>
      </c>
      <c r="AC1629" s="1">
        <v>1</v>
      </c>
      <c r="AD1629" s="1" t="s">
        <v>3016</v>
      </c>
      <c r="AE1629" s="1">
        <v>1</v>
      </c>
      <c r="AF1629" s="1">
        <v>30</v>
      </c>
      <c r="AG1629" s="1">
        <v>0</v>
      </c>
      <c r="AH1629" s="1" t="s">
        <v>1454</v>
      </c>
      <c r="AI1629" s="1" t="s">
        <v>1454</v>
      </c>
      <c r="AJ1629" s="1" t="s">
        <v>1454</v>
      </c>
      <c r="AK1629" s="1" t="s">
        <v>1454</v>
      </c>
      <c r="AL1629" s="1" t="s">
        <v>1454</v>
      </c>
      <c r="AM1629" s="1" t="s">
        <v>1454</v>
      </c>
      <c r="AN1629" s="1">
        <v>1</v>
      </c>
      <c r="AO1629" s="1">
        <v>1</v>
      </c>
      <c r="AP1629" s="1" t="s">
        <v>3086</v>
      </c>
      <c r="AQ1629" s="1" t="s">
        <v>1454</v>
      </c>
      <c r="AR1629" s="2">
        <v>1108492</v>
      </c>
      <c r="AS1629" s="1" t="s">
        <v>3094</v>
      </c>
      <c r="AT1629" s="1">
        <v>44425</v>
      </c>
      <c r="AU1629" s="1">
        <v>0</v>
      </c>
      <c r="AV1629" s="1">
        <v>0</v>
      </c>
      <c r="AW1629" s="1">
        <v>0</v>
      </c>
      <c r="AX1629" s="1" t="s">
        <v>1454</v>
      </c>
      <c r="AY1629" s="1">
        <v>890303093000</v>
      </c>
      <c r="AZ1629" s="1">
        <v>0</v>
      </c>
      <c r="BA1629" s="1">
        <v>0</v>
      </c>
    </row>
    <row r="1630" spans="1:53" x14ac:dyDescent="0.25">
      <c r="A1630" s="309">
        <f t="shared" si="25"/>
        <v>848653</v>
      </c>
      <c r="B1630" s="1" t="s">
        <v>2639</v>
      </c>
      <c r="C1630" s="1">
        <v>6342860</v>
      </c>
      <c r="D1630" s="1">
        <v>144105</v>
      </c>
      <c r="E1630" s="1">
        <v>4</v>
      </c>
      <c r="F1630" s="1">
        <v>6342860124688880</v>
      </c>
      <c r="G1630" s="304">
        <v>44230</v>
      </c>
      <c r="H1630" s="304">
        <v>44957</v>
      </c>
      <c r="I1630" s="1">
        <v>0</v>
      </c>
      <c r="J1630" s="1">
        <v>1</v>
      </c>
      <c r="K1630" s="1">
        <v>9</v>
      </c>
      <c r="L1630" s="1">
        <v>30</v>
      </c>
      <c r="M1630" s="1">
        <v>2</v>
      </c>
      <c r="N1630" s="305">
        <v>21.6</v>
      </c>
      <c r="O1630" s="305">
        <v>23872</v>
      </c>
      <c r="P1630" s="2">
        <v>1500000</v>
      </c>
      <c r="Q1630" s="2">
        <v>77965</v>
      </c>
      <c r="R1630" s="2">
        <v>1013138</v>
      </c>
      <c r="S1630" s="1">
        <v>0</v>
      </c>
      <c r="T1630" s="1">
        <v>0</v>
      </c>
      <c r="U1630" s="1">
        <v>0</v>
      </c>
      <c r="W1630" s="1">
        <v>0</v>
      </c>
      <c r="X1630" s="1">
        <v>0</v>
      </c>
      <c r="Y1630" s="1">
        <v>0</v>
      </c>
      <c r="AB1630" s="304">
        <v>44500</v>
      </c>
      <c r="AC1630" s="1">
        <v>1</v>
      </c>
      <c r="AD1630" s="1" t="s">
        <v>3016</v>
      </c>
      <c r="AE1630" s="1">
        <v>1</v>
      </c>
      <c r="AF1630" s="1">
        <v>30</v>
      </c>
      <c r="AG1630" s="1">
        <v>0</v>
      </c>
      <c r="AH1630" s="1" t="s">
        <v>1454</v>
      </c>
      <c r="AI1630" s="1" t="s">
        <v>1454</v>
      </c>
      <c r="AJ1630" s="1" t="s">
        <v>1454</v>
      </c>
      <c r="AK1630" s="1" t="s">
        <v>1454</v>
      </c>
      <c r="AL1630" s="1" t="s">
        <v>1454</v>
      </c>
      <c r="AM1630" s="1" t="s">
        <v>1454</v>
      </c>
      <c r="AN1630" s="1">
        <v>1</v>
      </c>
      <c r="AO1630" s="1">
        <v>1</v>
      </c>
      <c r="AP1630" s="1" t="s">
        <v>3086</v>
      </c>
      <c r="AQ1630" s="1" t="s">
        <v>1454</v>
      </c>
      <c r="AR1630" s="2">
        <v>164485</v>
      </c>
      <c r="AS1630" s="1" t="s">
        <v>3018</v>
      </c>
      <c r="AT1630" s="1">
        <v>44230</v>
      </c>
      <c r="AU1630" s="1">
        <v>0</v>
      </c>
      <c r="AV1630" s="1">
        <v>0</v>
      </c>
      <c r="AW1630" s="1">
        <v>0</v>
      </c>
      <c r="AX1630" s="1" t="s">
        <v>1454</v>
      </c>
      <c r="AY1630" s="1">
        <v>890303093000</v>
      </c>
      <c r="AZ1630" s="1">
        <v>0</v>
      </c>
      <c r="BA1630" s="1">
        <v>0</v>
      </c>
    </row>
    <row r="1631" spans="1:53" x14ac:dyDescent="0.25">
      <c r="A1631" s="309">
        <f t="shared" si="25"/>
        <v>372898</v>
      </c>
      <c r="B1631" s="1" t="s">
        <v>2639</v>
      </c>
      <c r="C1631" s="1">
        <v>6342860</v>
      </c>
      <c r="D1631" s="1">
        <v>144105</v>
      </c>
      <c r="E1631" s="1">
        <v>4</v>
      </c>
      <c r="F1631" s="1">
        <v>6342860210389180</v>
      </c>
      <c r="G1631" s="304">
        <v>44351</v>
      </c>
      <c r="H1631" s="304">
        <v>44560</v>
      </c>
      <c r="I1631" s="1">
        <v>0</v>
      </c>
      <c r="J1631" s="1">
        <v>1</v>
      </c>
      <c r="K1631" s="1">
        <v>5</v>
      </c>
      <c r="L1631" s="1">
        <v>30</v>
      </c>
      <c r="M1631" s="1">
        <v>2</v>
      </c>
      <c r="N1631" s="305">
        <v>15.6</v>
      </c>
      <c r="O1631" s="305">
        <v>16765</v>
      </c>
      <c r="P1631" s="2">
        <v>1500000</v>
      </c>
      <c r="Q1631" s="2">
        <v>227776</v>
      </c>
      <c r="R1631" s="2">
        <v>445173</v>
      </c>
      <c r="S1631" s="1">
        <v>0</v>
      </c>
      <c r="T1631" s="1">
        <v>0</v>
      </c>
      <c r="U1631" s="1">
        <v>0</v>
      </c>
      <c r="W1631" s="1">
        <v>0</v>
      </c>
      <c r="X1631" s="1">
        <v>0</v>
      </c>
      <c r="Y1631" s="1">
        <v>0</v>
      </c>
      <c r="AB1631" s="304">
        <v>44498</v>
      </c>
      <c r="AC1631" s="1">
        <v>1</v>
      </c>
      <c r="AD1631" s="1" t="s">
        <v>3016</v>
      </c>
      <c r="AE1631" s="1">
        <v>1</v>
      </c>
      <c r="AF1631" s="1">
        <v>30</v>
      </c>
      <c r="AG1631" s="1">
        <v>0</v>
      </c>
      <c r="AH1631" s="1" t="s">
        <v>1454</v>
      </c>
      <c r="AI1631" s="1" t="s">
        <v>1454</v>
      </c>
      <c r="AJ1631" s="1" t="s">
        <v>1454</v>
      </c>
      <c r="AK1631" s="1" t="s">
        <v>1454</v>
      </c>
      <c r="AL1631" s="1" t="s">
        <v>1454</v>
      </c>
      <c r="AM1631" s="1" t="s">
        <v>1454</v>
      </c>
      <c r="AN1631" s="1">
        <v>1</v>
      </c>
      <c r="AO1631" s="1">
        <v>1</v>
      </c>
      <c r="AP1631" s="1" t="s">
        <v>3086</v>
      </c>
      <c r="AQ1631" s="1" t="s">
        <v>1454</v>
      </c>
      <c r="AR1631" s="2">
        <v>72275</v>
      </c>
      <c r="AS1631" s="1" t="s">
        <v>3023</v>
      </c>
      <c r="AT1631" s="1">
        <v>44351</v>
      </c>
      <c r="AU1631" s="1">
        <v>0</v>
      </c>
      <c r="AV1631" s="1">
        <v>0</v>
      </c>
      <c r="AW1631" s="1">
        <v>0</v>
      </c>
      <c r="AX1631" s="1" t="s">
        <v>1454</v>
      </c>
      <c r="AY1631" s="1">
        <v>890303093000</v>
      </c>
      <c r="AZ1631" s="1">
        <v>0</v>
      </c>
      <c r="BA1631" s="1">
        <v>0</v>
      </c>
    </row>
    <row r="1632" spans="1:53" x14ac:dyDescent="0.25">
      <c r="A1632" s="309">
        <f t="shared" si="25"/>
        <v>5373627</v>
      </c>
      <c r="B1632" s="1" t="s">
        <v>2639</v>
      </c>
      <c r="C1632" s="1">
        <v>1144141224</v>
      </c>
      <c r="D1632" s="1">
        <v>144205</v>
      </c>
      <c r="E1632" s="1">
        <v>4</v>
      </c>
      <c r="F1632" s="1">
        <v>1.14414122410498E+18</v>
      </c>
      <c r="G1632" s="304">
        <v>44469</v>
      </c>
      <c r="H1632" s="304">
        <v>46568</v>
      </c>
      <c r="I1632" s="1">
        <v>0</v>
      </c>
      <c r="J1632" s="1">
        <v>1</v>
      </c>
      <c r="K1632" s="1">
        <v>0</v>
      </c>
      <c r="L1632" s="1">
        <v>30</v>
      </c>
      <c r="M1632" s="1">
        <v>2</v>
      </c>
      <c r="N1632" s="305">
        <v>18</v>
      </c>
      <c r="O1632" s="305">
        <v>19562</v>
      </c>
      <c r="P1632" s="2">
        <v>5373627</v>
      </c>
      <c r="Q1632" s="2">
        <v>127358</v>
      </c>
      <c r="R1632" s="2">
        <v>5373627</v>
      </c>
      <c r="S1632" s="1">
        <v>80604</v>
      </c>
      <c r="T1632" s="1">
        <v>0</v>
      </c>
      <c r="U1632" s="1">
        <v>0</v>
      </c>
      <c r="W1632" s="1">
        <v>0</v>
      </c>
      <c r="X1632" s="1">
        <v>0</v>
      </c>
      <c r="Y1632" s="1">
        <v>0</v>
      </c>
      <c r="AB1632" s="304">
        <v>44500</v>
      </c>
      <c r="AC1632" s="1">
        <v>1</v>
      </c>
      <c r="AD1632" s="1" t="s">
        <v>3016</v>
      </c>
      <c r="AE1632" s="1">
        <v>1</v>
      </c>
      <c r="AF1632" s="1">
        <v>30</v>
      </c>
      <c r="AG1632" s="1">
        <v>0</v>
      </c>
      <c r="AH1632" s="1" t="s">
        <v>1454</v>
      </c>
      <c r="AI1632" s="1" t="s">
        <v>1454</v>
      </c>
      <c r="AJ1632" s="1" t="s">
        <v>1454</v>
      </c>
      <c r="AK1632" s="1" t="s">
        <v>1454</v>
      </c>
      <c r="AL1632" s="1" t="s">
        <v>1454</v>
      </c>
      <c r="AM1632" s="1" t="s">
        <v>1454</v>
      </c>
      <c r="AN1632" s="1">
        <v>1</v>
      </c>
      <c r="AO1632" s="1">
        <v>1</v>
      </c>
      <c r="AP1632" s="1" t="s">
        <v>3086</v>
      </c>
      <c r="AQ1632" s="1" t="s">
        <v>1454</v>
      </c>
      <c r="AR1632" s="2">
        <v>0</v>
      </c>
      <c r="AS1632" s="1" t="s">
        <v>3017</v>
      </c>
      <c r="AT1632" s="1">
        <v>44477</v>
      </c>
      <c r="AU1632" s="1">
        <v>0</v>
      </c>
      <c r="AV1632" s="1">
        <v>0</v>
      </c>
      <c r="AW1632" s="1">
        <v>0</v>
      </c>
      <c r="AX1632" s="1" t="s">
        <v>1454</v>
      </c>
      <c r="AY1632" s="1">
        <v>1</v>
      </c>
      <c r="AZ1632" s="1" t="s">
        <v>3089</v>
      </c>
      <c r="BA1632" s="1">
        <v>0</v>
      </c>
    </row>
    <row r="1633" spans="1:53" x14ac:dyDescent="0.25">
      <c r="A1633" s="309">
        <f t="shared" si="25"/>
        <v>15250004</v>
      </c>
      <c r="B1633" s="1" t="s">
        <v>2639</v>
      </c>
      <c r="C1633" s="1">
        <v>94527254</v>
      </c>
      <c r="D1633" s="1">
        <v>144205</v>
      </c>
      <c r="E1633" s="1">
        <v>4</v>
      </c>
      <c r="F1633" s="1">
        <v>945272541049529</v>
      </c>
      <c r="G1633" s="304">
        <v>44469</v>
      </c>
      <c r="H1633" s="304">
        <v>46782</v>
      </c>
      <c r="I1633" s="1">
        <v>0</v>
      </c>
      <c r="J1633" s="1">
        <v>1</v>
      </c>
      <c r="K1633" s="1">
        <v>1</v>
      </c>
      <c r="L1633" s="1">
        <v>30</v>
      </c>
      <c r="M1633" s="1">
        <v>2</v>
      </c>
      <c r="N1633" s="305">
        <v>9</v>
      </c>
      <c r="O1633" s="305">
        <v>9381</v>
      </c>
      <c r="P1633" s="2">
        <v>15398006</v>
      </c>
      <c r="Q1633" s="2">
        <v>271186</v>
      </c>
      <c r="R1633" s="2">
        <v>15250004</v>
      </c>
      <c r="S1633" s="1">
        <v>0</v>
      </c>
      <c r="T1633" s="1">
        <v>0</v>
      </c>
      <c r="U1633" s="1">
        <v>0</v>
      </c>
      <c r="W1633" s="1">
        <v>0</v>
      </c>
      <c r="X1633" s="1">
        <v>0</v>
      </c>
      <c r="Y1633" s="1">
        <v>0</v>
      </c>
      <c r="AB1633" s="304">
        <v>44500</v>
      </c>
      <c r="AC1633" s="1">
        <v>1</v>
      </c>
      <c r="AD1633" s="1" t="s">
        <v>3016</v>
      </c>
      <c r="AE1633" s="1">
        <v>1</v>
      </c>
      <c r="AF1633" s="1">
        <v>30</v>
      </c>
      <c r="AG1633" s="1">
        <v>0</v>
      </c>
      <c r="AH1633" s="1" t="s">
        <v>1454</v>
      </c>
      <c r="AI1633" s="1" t="s">
        <v>1454</v>
      </c>
      <c r="AJ1633" s="1" t="s">
        <v>1454</v>
      </c>
      <c r="AK1633" s="1" t="s">
        <v>1454</v>
      </c>
      <c r="AL1633" s="1" t="s">
        <v>1454</v>
      </c>
      <c r="AM1633" s="1" t="s">
        <v>1454</v>
      </c>
      <c r="AN1633" s="1">
        <v>1</v>
      </c>
      <c r="AO1633" s="1">
        <v>1</v>
      </c>
      <c r="AP1633" s="1" t="s">
        <v>3086</v>
      </c>
      <c r="AQ1633" s="1" t="s">
        <v>1454</v>
      </c>
      <c r="AR1633" s="2">
        <v>0</v>
      </c>
      <c r="AS1633" s="1" t="s">
        <v>3017</v>
      </c>
      <c r="AT1633" s="1">
        <v>44477</v>
      </c>
      <c r="AU1633" s="1">
        <v>0</v>
      </c>
      <c r="AV1633" s="1">
        <v>0</v>
      </c>
      <c r="AW1633" s="1">
        <v>0</v>
      </c>
      <c r="AX1633" s="1" t="s">
        <v>1454</v>
      </c>
      <c r="AY1633" s="1">
        <v>1</v>
      </c>
      <c r="AZ1633" s="1" t="s">
        <v>3089</v>
      </c>
      <c r="BA1633" s="1">
        <v>0</v>
      </c>
    </row>
    <row r="1634" spans="1:53" x14ac:dyDescent="0.25">
      <c r="A1634" s="309">
        <f t="shared" si="25"/>
        <v>5482340</v>
      </c>
      <c r="B1634" s="1" t="s">
        <v>2639</v>
      </c>
      <c r="C1634" s="1">
        <v>94527254</v>
      </c>
      <c r="D1634" s="1">
        <v>144205</v>
      </c>
      <c r="E1634" s="1">
        <v>4</v>
      </c>
      <c r="F1634" s="1">
        <v>9.4527254104988304E+16</v>
      </c>
      <c r="G1634" s="304">
        <v>44469</v>
      </c>
      <c r="H1634" s="304">
        <v>45168</v>
      </c>
      <c r="I1634" s="1">
        <v>0</v>
      </c>
      <c r="J1634" s="1">
        <v>1</v>
      </c>
      <c r="K1634" s="1">
        <v>1</v>
      </c>
      <c r="L1634" s="1">
        <v>30</v>
      </c>
      <c r="M1634" s="1">
        <v>2</v>
      </c>
      <c r="N1634" s="305">
        <v>15.6</v>
      </c>
      <c r="O1634" s="305">
        <v>16765</v>
      </c>
      <c r="P1634" s="2">
        <v>5695153</v>
      </c>
      <c r="Q1634" s="2">
        <v>289698</v>
      </c>
      <c r="R1634" s="2">
        <v>5482340</v>
      </c>
      <c r="S1634" s="1">
        <v>0</v>
      </c>
      <c r="T1634" s="1">
        <v>0</v>
      </c>
      <c r="U1634" s="1">
        <v>0</v>
      </c>
      <c r="W1634" s="1">
        <v>0</v>
      </c>
      <c r="X1634" s="1">
        <v>0</v>
      </c>
      <c r="Y1634" s="1">
        <v>0</v>
      </c>
      <c r="AB1634" s="304">
        <v>44500</v>
      </c>
      <c r="AC1634" s="1">
        <v>1</v>
      </c>
      <c r="AD1634" s="1" t="s">
        <v>3016</v>
      </c>
      <c r="AE1634" s="1">
        <v>1</v>
      </c>
      <c r="AF1634" s="1">
        <v>30</v>
      </c>
      <c r="AG1634" s="1">
        <v>0</v>
      </c>
      <c r="AH1634" s="1" t="s">
        <v>1454</v>
      </c>
      <c r="AI1634" s="1" t="s">
        <v>1454</v>
      </c>
      <c r="AJ1634" s="1" t="s">
        <v>1454</v>
      </c>
      <c r="AK1634" s="1" t="s">
        <v>1454</v>
      </c>
      <c r="AL1634" s="1" t="s">
        <v>1454</v>
      </c>
      <c r="AM1634" s="1" t="s">
        <v>1454</v>
      </c>
      <c r="AN1634" s="1">
        <v>1</v>
      </c>
      <c r="AO1634" s="1">
        <v>1</v>
      </c>
      <c r="AP1634" s="1" t="s">
        <v>3086</v>
      </c>
      <c r="AQ1634" s="1" t="s">
        <v>1454</v>
      </c>
      <c r="AR1634" s="2">
        <v>0</v>
      </c>
      <c r="AS1634" s="1" t="s">
        <v>3017</v>
      </c>
      <c r="AT1634" s="1">
        <v>44477</v>
      </c>
      <c r="AU1634" s="1">
        <v>0</v>
      </c>
      <c r="AV1634" s="1">
        <v>0</v>
      </c>
      <c r="AW1634" s="1">
        <v>0</v>
      </c>
      <c r="AX1634" s="1" t="s">
        <v>1454</v>
      </c>
      <c r="AY1634" s="1">
        <v>1</v>
      </c>
      <c r="AZ1634" s="1" t="s">
        <v>3089</v>
      </c>
      <c r="BA1634" s="1">
        <v>0</v>
      </c>
    </row>
    <row r="1635" spans="1:53" x14ac:dyDescent="0.25">
      <c r="A1635" s="309">
        <f t="shared" si="25"/>
        <v>5486341</v>
      </c>
      <c r="B1635" s="1" t="s">
        <v>2639</v>
      </c>
      <c r="C1635" s="1">
        <v>66917966</v>
      </c>
      <c r="D1635" s="1">
        <v>144105</v>
      </c>
      <c r="E1635" s="1">
        <v>4</v>
      </c>
      <c r="F1635" s="1">
        <v>6.6917966210387504E+16</v>
      </c>
      <c r="G1635" s="304">
        <v>43845</v>
      </c>
      <c r="H1635" s="304">
        <v>44957</v>
      </c>
      <c r="I1635" s="1">
        <v>0</v>
      </c>
      <c r="J1635" s="1">
        <v>1</v>
      </c>
      <c r="K1635" s="1">
        <v>18</v>
      </c>
      <c r="L1635" s="1">
        <v>30</v>
      </c>
      <c r="M1635" s="1">
        <v>2</v>
      </c>
      <c r="N1635" s="305">
        <v>18</v>
      </c>
      <c r="O1635" s="305">
        <v>19562</v>
      </c>
      <c r="P1635" s="2">
        <v>12000000</v>
      </c>
      <c r="Q1635" s="2">
        <v>450181</v>
      </c>
      <c r="R1635" s="2">
        <v>6915808</v>
      </c>
      <c r="S1635" s="1">
        <v>0</v>
      </c>
      <c r="T1635" s="1">
        <v>0</v>
      </c>
      <c r="U1635" s="1">
        <v>0</v>
      </c>
      <c r="W1635" s="1">
        <v>0</v>
      </c>
      <c r="X1635" s="1">
        <v>0</v>
      </c>
      <c r="Y1635" s="1">
        <v>0</v>
      </c>
      <c r="AB1635" s="304">
        <v>44498</v>
      </c>
      <c r="AC1635" s="1">
        <v>1</v>
      </c>
      <c r="AD1635" s="1" t="s">
        <v>3016</v>
      </c>
      <c r="AE1635" s="1">
        <v>1</v>
      </c>
      <c r="AF1635" s="1">
        <v>30</v>
      </c>
      <c r="AG1635" s="1">
        <v>0</v>
      </c>
      <c r="AH1635" s="1" t="s">
        <v>1454</v>
      </c>
      <c r="AI1635" s="1" t="s">
        <v>1454</v>
      </c>
      <c r="AJ1635" s="1" t="s">
        <v>1454</v>
      </c>
      <c r="AK1635" s="1" t="s">
        <v>1454</v>
      </c>
      <c r="AL1635" s="1" t="s">
        <v>1454</v>
      </c>
      <c r="AM1635" s="1" t="s">
        <v>1454</v>
      </c>
      <c r="AN1635" s="1">
        <v>1</v>
      </c>
      <c r="AO1635" s="1">
        <v>1</v>
      </c>
      <c r="AP1635" s="1" t="s">
        <v>3086</v>
      </c>
      <c r="AQ1635" s="1" t="s">
        <v>1454</v>
      </c>
      <c r="AR1635" s="2">
        <v>1429467</v>
      </c>
      <c r="AS1635" s="1" t="s">
        <v>3023</v>
      </c>
      <c r="AT1635" s="1">
        <v>43845</v>
      </c>
      <c r="AU1635" s="1">
        <v>0</v>
      </c>
      <c r="AV1635" s="1">
        <v>0</v>
      </c>
      <c r="AW1635" s="1">
        <v>0</v>
      </c>
      <c r="AX1635" s="1" t="s">
        <v>1454</v>
      </c>
      <c r="AY1635" s="1">
        <v>890303093000</v>
      </c>
      <c r="AZ1635" s="1">
        <v>0</v>
      </c>
      <c r="BA1635" s="1">
        <v>0</v>
      </c>
    </row>
    <row r="1636" spans="1:53" x14ac:dyDescent="0.25">
      <c r="A1636" s="309">
        <f t="shared" si="25"/>
        <v>11592263</v>
      </c>
      <c r="B1636" s="1" t="s">
        <v>2639</v>
      </c>
      <c r="C1636" s="1">
        <v>66917966</v>
      </c>
      <c r="D1636" s="1">
        <v>144105</v>
      </c>
      <c r="E1636" s="1">
        <v>4</v>
      </c>
      <c r="F1636" s="1">
        <v>6.69179661171872E+16</v>
      </c>
      <c r="G1636" s="304">
        <v>43788</v>
      </c>
      <c r="H1636" s="304">
        <v>45626</v>
      </c>
      <c r="I1636" s="1">
        <v>0</v>
      </c>
      <c r="J1636" s="1">
        <v>1</v>
      </c>
      <c r="K1636" s="1">
        <v>20</v>
      </c>
      <c r="L1636" s="1">
        <v>30</v>
      </c>
      <c r="M1636" s="1">
        <v>2</v>
      </c>
      <c r="N1636" s="305">
        <v>11.76</v>
      </c>
      <c r="O1636" s="305">
        <v>12415</v>
      </c>
      <c r="P1636" s="2">
        <v>20000000</v>
      </c>
      <c r="Q1636" s="2">
        <v>445374</v>
      </c>
      <c r="R1636" s="2">
        <v>14612628</v>
      </c>
      <c r="S1636" s="1">
        <v>0</v>
      </c>
      <c r="T1636" s="1">
        <v>0</v>
      </c>
      <c r="U1636" s="1">
        <v>0</v>
      </c>
      <c r="W1636" s="1">
        <v>0</v>
      </c>
      <c r="X1636" s="1">
        <v>0</v>
      </c>
      <c r="Y1636" s="1">
        <v>0</v>
      </c>
      <c r="AB1636" s="304">
        <v>44500</v>
      </c>
      <c r="AC1636" s="1">
        <v>1</v>
      </c>
      <c r="AD1636" s="1" t="s">
        <v>3016</v>
      </c>
      <c r="AE1636" s="1">
        <v>1</v>
      </c>
      <c r="AF1636" s="1">
        <v>30</v>
      </c>
      <c r="AG1636" s="1">
        <v>0</v>
      </c>
      <c r="AH1636" s="1" t="s">
        <v>1454</v>
      </c>
      <c r="AI1636" s="1" t="s">
        <v>1454</v>
      </c>
      <c r="AJ1636" s="1" t="s">
        <v>1454</v>
      </c>
      <c r="AK1636" s="1" t="s">
        <v>1454</v>
      </c>
      <c r="AL1636" s="1" t="s">
        <v>1454</v>
      </c>
      <c r="AM1636" s="1" t="s">
        <v>1454</v>
      </c>
      <c r="AN1636" s="1">
        <v>1</v>
      </c>
      <c r="AO1636" s="1">
        <v>1</v>
      </c>
      <c r="AP1636" s="1" t="s">
        <v>3086</v>
      </c>
      <c r="AQ1636" s="1" t="s">
        <v>1454</v>
      </c>
      <c r="AR1636" s="2">
        <v>3020365</v>
      </c>
      <c r="AS1636" s="1" t="s">
        <v>3025</v>
      </c>
      <c r="AT1636" s="1">
        <v>43788</v>
      </c>
      <c r="AU1636" s="1">
        <v>0</v>
      </c>
      <c r="AV1636" s="1">
        <v>0</v>
      </c>
      <c r="AW1636" s="1">
        <v>0</v>
      </c>
      <c r="AX1636" s="1" t="s">
        <v>1454</v>
      </c>
      <c r="AY1636" s="1">
        <v>890303093000</v>
      </c>
      <c r="AZ1636" s="1">
        <v>0</v>
      </c>
      <c r="BA1636" s="1">
        <v>0</v>
      </c>
    </row>
    <row r="1637" spans="1:53" x14ac:dyDescent="0.25">
      <c r="A1637" s="309">
        <f t="shared" si="25"/>
        <v>4467978</v>
      </c>
      <c r="B1637" s="1" t="s">
        <v>2639</v>
      </c>
      <c r="C1637" s="1">
        <v>1144165512</v>
      </c>
      <c r="D1637" s="1">
        <v>144105</v>
      </c>
      <c r="E1637" s="1">
        <v>4</v>
      </c>
      <c r="F1637" s="1">
        <v>1.14416551212038E+18</v>
      </c>
      <c r="G1637" s="304">
        <v>43969</v>
      </c>
      <c r="H1637" s="304">
        <v>46172</v>
      </c>
      <c r="I1637" s="1">
        <v>0</v>
      </c>
      <c r="J1637" s="1">
        <v>1</v>
      </c>
      <c r="K1637" s="1">
        <v>16</v>
      </c>
      <c r="L1637" s="1">
        <v>30</v>
      </c>
      <c r="M1637" s="1">
        <v>2</v>
      </c>
      <c r="N1637" s="305">
        <v>18</v>
      </c>
      <c r="O1637" s="305">
        <v>19562</v>
      </c>
      <c r="P1637" s="2">
        <v>7000000</v>
      </c>
      <c r="Q1637" s="2">
        <v>160796</v>
      </c>
      <c r="R1637" s="2">
        <v>6027775</v>
      </c>
      <c r="S1637" s="1">
        <v>0</v>
      </c>
      <c r="T1637" s="1">
        <v>0</v>
      </c>
      <c r="U1637" s="1">
        <v>0</v>
      </c>
      <c r="W1637" s="1">
        <v>0</v>
      </c>
      <c r="X1637" s="1">
        <v>0</v>
      </c>
      <c r="Y1637" s="1">
        <v>0</v>
      </c>
      <c r="AB1637" s="304">
        <v>44499</v>
      </c>
      <c r="AC1637" s="1">
        <v>1</v>
      </c>
      <c r="AD1637" s="1" t="s">
        <v>3016</v>
      </c>
      <c r="AE1637" s="1">
        <v>1</v>
      </c>
      <c r="AF1637" s="1">
        <v>30</v>
      </c>
      <c r="AG1637" s="1">
        <v>0</v>
      </c>
      <c r="AH1637" s="1" t="s">
        <v>1454</v>
      </c>
      <c r="AI1637" s="1" t="s">
        <v>1454</v>
      </c>
      <c r="AJ1637" s="1" t="s">
        <v>1454</v>
      </c>
      <c r="AK1637" s="1" t="s">
        <v>1454</v>
      </c>
      <c r="AL1637" s="1" t="s">
        <v>1454</v>
      </c>
      <c r="AM1637" s="1" t="s">
        <v>1454</v>
      </c>
      <c r="AN1637" s="1">
        <v>1</v>
      </c>
      <c r="AO1637" s="1">
        <v>1</v>
      </c>
      <c r="AP1637" s="1" t="s">
        <v>3086</v>
      </c>
      <c r="AQ1637" s="1" t="s">
        <v>1454</v>
      </c>
      <c r="AR1637" s="2">
        <v>1559797</v>
      </c>
      <c r="AS1637" s="1" t="s">
        <v>3021</v>
      </c>
      <c r="AT1637" s="1">
        <v>43969</v>
      </c>
      <c r="AU1637" s="1">
        <v>0</v>
      </c>
      <c r="AV1637" s="1">
        <v>0</v>
      </c>
      <c r="AW1637" s="1">
        <v>0</v>
      </c>
      <c r="AX1637" s="1" t="s">
        <v>1454</v>
      </c>
      <c r="AY1637" s="1">
        <v>0</v>
      </c>
      <c r="AZ1637" s="1" t="s">
        <v>3087</v>
      </c>
      <c r="BA1637" s="1">
        <v>0</v>
      </c>
    </row>
    <row r="1638" spans="1:53" x14ac:dyDescent="0.25">
      <c r="A1638" s="309">
        <f t="shared" si="25"/>
        <v>0</v>
      </c>
      <c r="B1638" s="1" t="s">
        <v>2639</v>
      </c>
      <c r="C1638" s="1">
        <v>94402849</v>
      </c>
      <c r="D1638" s="1">
        <v>144105</v>
      </c>
      <c r="E1638" s="1">
        <v>4</v>
      </c>
      <c r="F1638" s="1">
        <v>9.4402849115489296E+16</v>
      </c>
      <c r="G1638" s="304">
        <v>44412</v>
      </c>
      <c r="H1638" s="304">
        <v>44681</v>
      </c>
      <c r="I1638" s="1">
        <v>0</v>
      </c>
      <c r="J1638" s="1">
        <v>1</v>
      </c>
      <c r="K1638" s="1">
        <v>3</v>
      </c>
      <c r="L1638" s="1">
        <v>30</v>
      </c>
      <c r="M1638" s="1">
        <v>2</v>
      </c>
      <c r="N1638" s="305">
        <v>9</v>
      </c>
      <c r="O1638" s="305">
        <v>9381</v>
      </c>
      <c r="P1638" s="2">
        <v>900000</v>
      </c>
      <c r="Q1638" s="2">
        <v>103910</v>
      </c>
      <c r="R1638" s="2">
        <v>606911</v>
      </c>
      <c r="S1638" s="1">
        <v>0</v>
      </c>
      <c r="T1638" s="1">
        <v>0</v>
      </c>
      <c r="U1638" s="1">
        <v>0</v>
      </c>
      <c r="W1638" s="1">
        <v>0</v>
      </c>
      <c r="X1638" s="1">
        <v>0</v>
      </c>
      <c r="Y1638" s="1">
        <v>0</v>
      </c>
      <c r="AB1638" s="304">
        <v>44499</v>
      </c>
      <c r="AC1638" s="1">
        <v>1</v>
      </c>
      <c r="AD1638" s="1" t="s">
        <v>3016</v>
      </c>
      <c r="AE1638" s="1">
        <v>1</v>
      </c>
      <c r="AF1638" s="1">
        <v>30</v>
      </c>
      <c r="AG1638" s="1">
        <v>0</v>
      </c>
      <c r="AH1638" s="1" t="s">
        <v>1454</v>
      </c>
      <c r="AI1638" s="1" t="s">
        <v>1454</v>
      </c>
      <c r="AJ1638" s="1" t="s">
        <v>1454</v>
      </c>
      <c r="AK1638" s="1" t="s">
        <v>1454</v>
      </c>
      <c r="AL1638" s="1" t="s">
        <v>1454</v>
      </c>
      <c r="AM1638" s="1" t="s">
        <v>1454</v>
      </c>
      <c r="AN1638" s="1">
        <v>1</v>
      </c>
      <c r="AO1638" s="1">
        <v>1</v>
      </c>
      <c r="AP1638" s="1" t="s">
        <v>3086</v>
      </c>
      <c r="AQ1638" s="1" t="s">
        <v>1454</v>
      </c>
      <c r="AR1638" s="2">
        <v>1220820</v>
      </c>
      <c r="AS1638" s="1" t="s">
        <v>3020</v>
      </c>
      <c r="AT1638" s="1">
        <v>44412</v>
      </c>
      <c r="AU1638" s="1">
        <v>0</v>
      </c>
      <c r="AV1638" s="1">
        <v>0</v>
      </c>
      <c r="AW1638" s="1">
        <v>0</v>
      </c>
      <c r="AX1638" s="1" t="s">
        <v>1454</v>
      </c>
      <c r="AY1638" s="1">
        <v>900347805</v>
      </c>
      <c r="AZ1638" s="1" t="s">
        <v>3092</v>
      </c>
      <c r="BA1638" s="1">
        <v>0</v>
      </c>
    </row>
    <row r="1639" spans="1:53" x14ac:dyDescent="0.25">
      <c r="A1639" s="309">
        <f t="shared" si="25"/>
        <v>0</v>
      </c>
      <c r="B1639" s="1" t="s">
        <v>2639</v>
      </c>
      <c r="C1639" s="1">
        <v>94402849</v>
      </c>
      <c r="D1639" s="1">
        <v>144105</v>
      </c>
      <c r="E1639" s="1">
        <v>4</v>
      </c>
      <c r="F1639" s="1">
        <v>9.4402849124688E+16</v>
      </c>
      <c r="G1639" s="304">
        <v>43990</v>
      </c>
      <c r="H1639" s="304">
        <v>44346</v>
      </c>
      <c r="I1639" s="1">
        <v>0</v>
      </c>
      <c r="J1639" s="1">
        <v>1</v>
      </c>
      <c r="K1639" s="1">
        <v>10</v>
      </c>
      <c r="L1639" s="1">
        <v>30</v>
      </c>
      <c r="M1639" s="1">
        <v>2</v>
      </c>
      <c r="N1639" s="305">
        <v>21.6</v>
      </c>
      <c r="O1639" s="305">
        <v>23872</v>
      </c>
      <c r="P1639" s="2">
        <v>1000000</v>
      </c>
      <c r="Q1639" s="2">
        <v>93540</v>
      </c>
      <c r="R1639" s="2">
        <v>168517</v>
      </c>
      <c r="S1639" s="1">
        <v>0</v>
      </c>
      <c r="T1639" s="1">
        <v>0</v>
      </c>
      <c r="U1639" s="1">
        <v>0</v>
      </c>
      <c r="W1639" s="1">
        <v>0</v>
      </c>
      <c r="X1639" s="1">
        <v>0</v>
      </c>
      <c r="Y1639" s="1">
        <v>0</v>
      </c>
      <c r="AB1639" s="304">
        <v>44499</v>
      </c>
      <c r="AC1639" s="1">
        <v>1</v>
      </c>
      <c r="AD1639" s="1" t="s">
        <v>3016</v>
      </c>
      <c r="AE1639" s="1">
        <v>1</v>
      </c>
      <c r="AF1639" s="1">
        <v>30</v>
      </c>
      <c r="AG1639" s="1">
        <v>0</v>
      </c>
      <c r="AH1639" s="1" t="s">
        <v>1454</v>
      </c>
      <c r="AI1639" s="1" t="s">
        <v>1454</v>
      </c>
      <c r="AJ1639" s="1" t="s">
        <v>1454</v>
      </c>
      <c r="AK1639" s="1" t="s">
        <v>1454</v>
      </c>
      <c r="AL1639" s="1" t="s">
        <v>1454</v>
      </c>
      <c r="AM1639" s="1" t="s">
        <v>1454</v>
      </c>
      <c r="AN1639" s="1">
        <v>1</v>
      </c>
      <c r="AO1639" s="1">
        <v>1</v>
      </c>
      <c r="AP1639" s="1" t="s">
        <v>3086</v>
      </c>
      <c r="AQ1639" s="1" t="s">
        <v>1454</v>
      </c>
      <c r="AR1639" s="2">
        <v>338977</v>
      </c>
      <c r="AS1639" s="1" t="s">
        <v>3018</v>
      </c>
      <c r="AT1639" s="1">
        <v>43990</v>
      </c>
      <c r="AU1639" s="1">
        <v>0</v>
      </c>
      <c r="AV1639" s="1">
        <v>0</v>
      </c>
      <c r="AW1639" s="1">
        <v>0</v>
      </c>
      <c r="AX1639" s="1" t="s">
        <v>1454</v>
      </c>
      <c r="AY1639" s="1">
        <v>900347805</v>
      </c>
      <c r="AZ1639" s="1" t="s">
        <v>3092</v>
      </c>
      <c r="BA1639" s="1">
        <v>0</v>
      </c>
    </row>
    <row r="1640" spans="1:53" x14ac:dyDescent="0.25">
      <c r="A1640" s="309">
        <f t="shared" si="25"/>
        <v>0</v>
      </c>
      <c r="B1640" s="1" t="s">
        <v>2639</v>
      </c>
      <c r="C1640" s="1">
        <v>1144050719</v>
      </c>
      <c r="D1640" s="1">
        <v>144105</v>
      </c>
      <c r="E1640" s="1">
        <v>4</v>
      </c>
      <c r="F1640" s="1">
        <v>1.1440507191246799E+18</v>
      </c>
      <c r="G1640" s="304">
        <v>44266</v>
      </c>
      <c r="H1640" s="304">
        <v>44742</v>
      </c>
      <c r="I1640" s="1">
        <v>0</v>
      </c>
      <c r="J1640" s="1">
        <v>1</v>
      </c>
      <c r="K1640" s="1">
        <v>7</v>
      </c>
      <c r="L1640" s="1">
        <v>30</v>
      </c>
      <c r="M1640" s="1">
        <v>2</v>
      </c>
      <c r="N1640" s="305">
        <v>19.2</v>
      </c>
      <c r="O1640" s="305">
        <v>20983</v>
      </c>
      <c r="P1640" s="2">
        <v>1800000</v>
      </c>
      <c r="Q1640" s="2">
        <v>136444</v>
      </c>
      <c r="R1640" s="2">
        <v>1014769</v>
      </c>
      <c r="S1640" s="1">
        <v>0</v>
      </c>
      <c r="T1640" s="1">
        <v>0</v>
      </c>
      <c r="U1640" s="1">
        <v>0</v>
      </c>
      <c r="W1640" s="1">
        <v>0</v>
      </c>
      <c r="X1640" s="1">
        <v>0</v>
      </c>
      <c r="Y1640" s="1">
        <v>0</v>
      </c>
      <c r="AB1640" s="304">
        <v>44499</v>
      </c>
      <c r="AC1640" s="1">
        <v>1</v>
      </c>
      <c r="AD1640" s="1" t="s">
        <v>3016</v>
      </c>
      <c r="AE1640" s="1">
        <v>1</v>
      </c>
      <c r="AF1640" s="1">
        <v>30</v>
      </c>
      <c r="AG1640" s="1">
        <v>0</v>
      </c>
      <c r="AH1640" s="1" t="s">
        <v>1454</v>
      </c>
      <c r="AI1640" s="1" t="s">
        <v>1454</v>
      </c>
      <c r="AJ1640" s="1" t="s">
        <v>1454</v>
      </c>
      <c r="AK1640" s="1" t="s">
        <v>1454</v>
      </c>
      <c r="AL1640" s="1" t="s">
        <v>1454</v>
      </c>
      <c r="AM1640" s="1" t="s">
        <v>1454</v>
      </c>
      <c r="AN1640" s="1">
        <v>1</v>
      </c>
      <c r="AO1640" s="1">
        <v>1</v>
      </c>
      <c r="AP1640" s="1" t="s">
        <v>3086</v>
      </c>
      <c r="AQ1640" s="1" t="s">
        <v>1454</v>
      </c>
      <c r="AR1640" s="2">
        <v>1294595</v>
      </c>
      <c r="AS1640" s="1" t="s">
        <v>3018</v>
      </c>
      <c r="AT1640" s="1">
        <v>44266</v>
      </c>
      <c r="AU1640" s="1">
        <v>0</v>
      </c>
      <c r="AV1640" s="1">
        <v>0</v>
      </c>
      <c r="AW1640" s="1">
        <v>0</v>
      </c>
      <c r="AX1640" s="1" t="s">
        <v>1454</v>
      </c>
      <c r="AY1640" s="1">
        <v>900166251</v>
      </c>
      <c r="AZ1640" s="1" t="s">
        <v>3019</v>
      </c>
      <c r="BA1640" s="1">
        <v>0</v>
      </c>
    </row>
    <row r="1641" spans="1:53" x14ac:dyDescent="0.25">
      <c r="A1641" s="309">
        <f t="shared" si="25"/>
        <v>0</v>
      </c>
      <c r="B1641" s="1" t="s">
        <v>2639</v>
      </c>
      <c r="C1641" s="1">
        <v>1107094008</v>
      </c>
      <c r="D1641" s="1">
        <v>144105</v>
      </c>
      <c r="E1641" s="1">
        <v>4</v>
      </c>
      <c r="F1641" s="1">
        <v>1.1070940081246799E+18</v>
      </c>
      <c r="G1641" s="304">
        <v>44175</v>
      </c>
      <c r="H1641" s="304">
        <v>44530</v>
      </c>
      <c r="I1641" s="1">
        <v>0</v>
      </c>
      <c r="J1641" s="1">
        <v>1</v>
      </c>
      <c r="K1641" s="1">
        <v>4</v>
      </c>
      <c r="L1641" s="1">
        <v>30</v>
      </c>
      <c r="M1641" s="1">
        <v>2</v>
      </c>
      <c r="N1641" s="305">
        <v>21.6</v>
      </c>
      <c r="O1641" s="305">
        <v>23872</v>
      </c>
      <c r="P1641" s="2">
        <v>1500000</v>
      </c>
      <c r="Q1641" s="2">
        <v>140536</v>
      </c>
      <c r="R1641" s="2">
        <v>1014906</v>
      </c>
      <c r="S1641" s="1">
        <v>0</v>
      </c>
      <c r="T1641" s="1">
        <v>0</v>
      </c>
      <c r="U1641" s="1">
        <v>0</v>
      </c>
      <c r="W1641" s="1">
        <v>0</v>
      </c>
      <c r="X1641" s="1">
        <v>0</v>
      </c>
      <c r="Y1641" s="1">
        <v>0</v>
      </c>
      <c r="AB1641" s="304">
        <v>44499</v>
      </c>
      <c r="AC1641" s="1">
        <v>1</v>
      </c>
      <c r="AD1641" s="1" t="s">
        <v>3016</v>
      </c>
      <c r="AE1641" s="1">
        <v>1</v>
      </c>
      <c r="AF1641" s="1">
        <v>30</v>
      </c>
      <c r="AG1641" s="1">
        <v>0</v>
      </c>
      <c r="AH1641" s="1" t="s">
        <v>1454</v>
      </c>
      <c r="AI1641" s="1" t="s">
        <v>1454</v>
      </c>
      <c r="AJ1641" s="1" t="s">
        <v>1454</v>
      </c>
      <c r="AK1641" s="1" t="s">
        <v>1454</v>
      </c>
      <c r="AL1641" s="1" t="s">
        <v>1454</v>
      </c>
      <c r="AM1641" s="1" t="s">
        <v>1454</v>
      </c>
      <c r="AN1641" s="1">
        <v>1</v>
      </c>
      <c r="AO1641" s="1">
        <v>1</v>
      </c>
      <c r="AP1641" s="1" t="s">
        <v>3086</v>
      </c>
      <c r="AQ1641" s="1" t="s">
        <v>1454</v>
      </c>
      <c r="AR1641" s="2">
        <v>1294595</v>
      </c>
      <c r="AS1641" s="1" t="s">
        <v>3018</v>
      </c>
      <c r="AT1641" s="1">
        <v>44175</v>
      </c>
      <c r="AU1641" s="1">
        <v>0</v>
      </c>
      <c r="AV1641" s="1">
        <v>0</v>
      </c>
      <c r="AW1641" s="1">
        <v>0</v>
      </c>
      <c r="AX1641" s="1" t="s">
        <v>1454</v>
      </c>
      <c r="AY1641" s="1">
        <v>900166251</v>
      </c>
      <c r="AZ1641" s="1" t="s">
        <v>3019</v>
      </c>
      <c r="BA1641" s="1">
        <v>0</v>
      </c>
    </row>
    <row r="1642" spans="1:53" x14ac:dyDescent="0.25">
      <c r="A1642" s="309">
        <f t="shared" si="25"/>
        <v>0</v>
      </c>
      <c r="B1642" s="1" t="s">
        <v>2639</v>
      </c>
      <c r="C1642" s="1">
        <v>1078751509</v>
      </c>
      <c r="D1642" s="1">
        <v>144105</v>
      </c>
      <c r="E1642" s="1">
        <v>4</v>
      </c>
      <c r="F1642" s="1">
        <v>1.0787515091154801E+18</v>
      </c>
      <c r="G1642" s="304">
        <v>44469</v>
      </c>
      <c r="H1642" s="304">
        <v>44925</v>
      </c>
      <c r="I1642" s="1">
        <v>0</v>
      </c>
      <c r="J1642" s="1">
        <v>1</v>
      </c>
      <c r="K1642" s="1">
        <v>1</v>
      </c>
      <c r="L1642" s="1">
        <v>30</v>
      </c>
      <c r="M1642" s="1">
        <v>2</v>
      </c>
      <c r="N1642" s="305">
        <v>9</v>
      </c>
      <c r="O1642" s="305">
        <v>9381</v>
      </c>
      <c r="P1642" s="2">
        <v>1200000</v>
      </c>
      <c r="Q1642" s="2">
        <v>85043</v>
      </c>
      <c r="R1642" s="2">
        <v>1124245</v>
      </c>
      <c r="S1642" s="1">
        <v>0</v>
      </c>
      <c r="T1642" s="1">
        <v>0</v>
      </c>
      <c r="U1642" s="1">
        <v>0</v>
      </c>
      <c r="W1642" s="1">
        <v>0</v>
      </c>
      <c r="X1642" s="1">
        <v>0</v>
      </c>
      <c r="Y1642" s="1">
        <v>0</v>
      </c>
      <c r="AB1642" s="304">
        <v>44499</v>
      </c>
      <c r="AC1642" s="1">
        <v>1</v>
      </c>
      <c r="AD1642" s="1" t="s">
        <v>3016</v>
      </c>
      <c r="AE1642" s="1">
        <v>1</v>
      </c>
      <c r="AF1642" s="1">
        <v>30</v>
      </c>
      <c r="AG1642" s="1">
        <v>0</v>
      </c>
      <c r="AH1642" s="1" t="s">
        <v>1454</v>
      </c>
      <c r="AI1642" s="1" t="s">
        <v>1454</v>
      </c>
      <c r="AJ1642" s="1" t="s">
        <v>1454</v>
      </c>
      <c r="AK1642" s="1" t="s">
        <v>1454</v>
      </c>
      <c r="AL1642" s="1" t="s">
        <v>1454</v>
      </c>
      <c r="AM1642" s="1" t="s">
        <v>1454</v>
      </c>
      <c r="AN1642" s="1">
        <v>1</v>
      </c>
      <c r="AO1642" s="1">
        <v>1</v>
      </c>
      <c r="AP1642" s="1" t="s">
        <v>3086</v>
      </c>
      <c r="AQ1642" s="1" t="s">
        <v>1454</v>
      </c>
      <c r="AR1642" s="2">
        <v>1294595</v>
      </c>
      <c r="AS1642" s="1" t="s">
        <v>3020</v>
      </c>
      <c r="AT1642" s="1">
        <v>44469</v>
      </c>
      <c r="AU1642" s="1">
        <v>0</v>
      </c>
      <c r="AV1642" s="1">
        <v>0</v>
      </c>
      <c r="AW1642" s="1">
        <v>0</v>
      </c>
      <c r="AX1642" s="1" t="s">
        <v>1454</v>
      </c>
      <c r="AY1642" s="1">
        <v>900347805</v>
      </c>
      <c r="AZ1642" s="1" t="s">
        <v>3092</v>
      </c>
      <c r="BA1642" s="1">
        <v>0</v>
      </c>
    </row>
    <row r="1643" spans="1:53" x14ac:dyDescent="0.25">
      <c r="A1643" s="309">
        <f t="shared" si="25"/>
        <v>3241907</v>
      </c>
      <c r="B1643" s="1" t="s">
        <v>2639</v>
      </c>
      <c r="C1643" s="1">
        <v>14622691</v>
      </c>
      <c r="D1643" s="1">
        <v>144105</v>
      </c>
      <c r="E1643" s="1">
        <v>4</v>
      </c>
      <c r="F1643" s="1">
        <v>1.4622691125589E+16</v>
      </c>
      <c r="G1643" s="304">
        <v>44273</v>
      </c>
      <c r="H1643" s="304">
        <v>45381</v>
      </c>
      <c r="I1643" s="1">
        <v>0</v>
      </c>
      <c r="J1643" s="1">
        <v>1</v>
      </c>
      <c r="K1643" s="1">
        <v>7</v>
      </c>
      <c r="L1643" s="1">
        <v>30</v>
      </c>
      <c r="M1643" s="1">
        <v>2</v>
      </c>
      <c r="N1643" s="305">
        <v>10.199999999999999</v>
      </c>
      <c r="O1643" s="305">
        <v>10691</v>
      </c>
      <c r="P1643" s="2">
        <v>4200000</v>
      </c>
      <c r="Q1643" s="2">
        <v>137105</v>
      </c>
      <c r="R1643" s="2">
        <v>3485812</v>
      </c>
      <c r="S1643" s="1">
        <v>0</v>
      </c>
      <c r="T1643" s="1">
        <v>0</v>
      </c>
      <c r="U1643" s="1">
        <v>0</v>
      </c>
      <c r="W1643" s="1">
        <v>0</v>
      </c>
      <c r="X1643" s="1">
        <v>0</v>
      </c>
      <c r="Y1643" s="1">
        <v>0</v>
      </c>
      <c r="AB1643" s="304">
        <v>44499</v>
      </c>
      <c r="AC1643" s="1">
        <v>1</v>
      </c>
      <c r="AD1643" s="1" t="s">
        <v>3016</v>
      </c>
      <c r="AE1643" s="1">
        <v>1</v>
      </c>
      <c r="AF1643" s="1">
        <v>30</v>
      </c>
      <c r="AG1643" s="1">
        <v>0</v>
      </c>
      <c r="AH1643" s="1" t="s">
        <v>1454</v>
      </c>
      <c r="AI1643" s="1" t="s">
        <v>1454</v>
      </c>
      <c r="AJ1643" s="1" t="s">
        <v>1454</v>
      </c>
      <c r="AK1643" s="1" t="s">
        <v>1454</v>
      </c>
      <c r="AL1643" s="1" t="s">
        <v>1454</v>
      </c>
      <c r="AM1643" s="1" t="s">
        <v>1454</v>
      </c>
      <c r="AN1643" s="1">
        <v>1</v>
      </c>
      <c r="AO1643" s="1">
        <v>1</v>
      </c>
      <c r="AP1643" s="1" t="s">
        <v>3086</v>
      </c>
      <c r="AQ1643" s="1" t="s">
        <v>1454</v>
      </c>
      <c r="AR1643" s="2">
        <v>243905</v>
      </c>
      <c r="AS1643" s="1" t="s">
        <v>3031</v>
      </c>
      <c r="AT1643" s="1">
        <v>44273</v>
      </c>
      <c r="AU1643" s="1">
        <v>0</v>
      </c>
      <c r="AV1643" s="1">
        <v>0</v>
      </c>
      <c r="AW1643" s="1">
        <v>0</v>
      </c>
      <c r="AX1643" s="1" t="s">
        <v>1454</v>
      </c>
      <c r="AY1643" s="1">
        <v>0</v>
      </c>
      <c r="AZ1643" s="1">
        <v>0</v>
      </c>
      <c r="BA1643" s="1">
        <v>0</v>
      </c>
    </row>
    <row r="1644" spans="1:53" x14ac:dyDescent="0.25">
      <c r="A1644" s="309">
        <f t="shared" si="25"/>
        <v>1853934</v>
      </c>
      <c r="B1644" s="1" t="s">
        <v>2639</v>
      </c>
      <c r="C1644" s="1">
        <v>14622691</v>
      </c>
      <c r="D1644" s="1">
        <v>144105</v>
      </c>
      <c r="E1644" s="1">
        <v>4</v>
      </c>
      <c r="F1644" s="1">
        <v>1.46226911203885E+16</v>
      </c>
      <c r="G1644" s="304">
        <v>44106</v>
      </c>
      <c r="H1644" s="304">
        <v>45565</v>
      </c>
      <c r="I1644" s="1">
        <v>0</v>
      </c>
      <c r="J1644" s="1">
        <v>1</v>
      </c>
      <c r="K1644" s="1">
        <v>13</v>
      </c>
      <c r="L1644" s="1">
        <v>30</v>
      </c>
      <c r="M1644" s="1">
        <v>2</v>
      </c>
      <c r="N1644" s="305">
        <v>18</v>
      </c>
      <c r="O1644" s="305">
        <v>19562</v>
      </c>
      <c r="P1644" s="2">
        <v>2500000</v>
      </c>
      <c r="Q1644" s="2">
        <v>74224</v>
      </c>
      <c r="R1644" s="2">
        <v>1993415</v>
      </c>
      <c r="S1644" s="1">
        <v>0</v>
      </c>
      <c r="T1644" s="1">
        <v>0</v>
      </c>
      <c r="U1644" s="1">
        <v>0</v>
      </c>
      <c r="W1644" s="1">
        <v>0</v>
      </c>
      <c r="X1644" s="1">
        <v>0</v>
      </c>
      <c r="Y1644" s="1">
        <v>0</v>
      </c>
      <c r="AB1644" s="304">
        <v>44499</v>
      </c>
      <c r="AC1644" s="1">
        <v>1</v>
      </c>
      <c r="AD1644" s="1" t="s">
        <v>3016</v>
      </c>
      <c r="AE1644" s="1">
        <v>1</v>
      </c>
      <c r="AF1644" s="1">
        <v>30</v>
      </c>
      <c r="AG1644" s="1">
        <v>0</v>
      </c>
      <c r="AH1644" s="1" t="s">
        <v>1454</v>
      </c>
      <c r="AI1644" s="1" t="s">
        <v>1454</v>
      </c>
      <c r="AJ1644" s="1" t="s">
        <v>1454</v>
      </c>
      <c r="AK1644" s="1" t="s">
        <v>1454</v>
      </c>
      <c r="AL1644" s="1" t="s">
        <v>1454</v>
      </c>
      <c r="AM1644" s="1" t="s">
        <v>1454</v>
      </c>
      <c r="AN1644" s="1">
        <v>1</v>
      </c>
      <c r="AO1644" s="1">
        <v>1</v>
      </c>
      <c r="AP1644" s="1" t="s">
        <v>3086</v>
      </c>
      <c r="AQ1644" s="1" t="s">
        <v>1454</v>
      </c>
      <c r="AR1644" s="2">
        <v>139481</v>
      </c>
      <c r="AS1644" s="1" t="s">
        <v>3021</v>
      </c>
      <c r="AT1644" s="1">
        <v>44106</v>
      </c>
      <c r="AU1644" s="1">
        <v>0</v>
      </c>
      <c r="AV1644" s="1">
        <v>0</v>
      </c>
      <c r="AW1644" s="1">
        <v>0</v>
      </c>
      <c r="AX1644" s="1" t="s">
        <v>1454</v>
      </c>
      <c r="AY1644" s="1">
        <v>0</v>
      </c>
      <c r="AZ1644" s="1">
        <v>0</v>
      </c>
      <c r="BA1644" s="1">
        <v>0</v>
      </c>
    </row>
    <row r="1645" spans="1:53" x14ac:dyDescent="0.25">
      <c r="A1645" s="309">
        <f t="shared" si="25"/>
        <v>3295181</v>
      </c>
      <c r="B1645" s="1" t="s">
        <v>2639</v>
      </c>
      <c r="C1645" s="1">
        <v>14622691</v>
      </c>
      <c r="D1645" s="1">
        <v>144105</v>
      </c>
      <c r="E1645" s="1">
        <v>4</v>
      </c>
      <c r="F1645" s="1">
        <v>1.4622691124688E+16</v>
      </c>
      <c r="G1645" s="304">
        <v>43979</v>
      </c>
      <c r="H1645" s="304">
        <v>44530</v>
      </c>
      <c r="I1645" s="1">
        <v>0</v>
      </c>
      <c r="J1645" s="1">
        <v>1</v>
      </c>
      <c r="K1645" s="1">
        <v>1</v>
      </c>
      <c r="L1645" s="1">
        <v>30</v>
      </c>
      <c r="M1645" s="1">
        <v>2</v>
      </c>
      <c r="N1645" s="305">
        <v>21.6</v>
      </c>
      <c r="O1645" s="305">
        <v>23872</v>
      </c>
      <c r="P1645" s="2">
        <v>3800000</v>
      </c>
      <c r="Q1645" s="2">
        <v>249563</v>
      </c>
      <c r="R1645" s="2">
        <v>3543094</v>
      </c>
      <c r="S1645" s="1">
        <v>0</v>
      </c>
      <c r="T1645" s="1">
        <v>0</v>
      </c>
      <c r="U1645" s="1">
        <v>0</v>
      </c>
      <c r="W1645" s="1">
        <v>0</v>
      </c>
      <c r="X1645" s="1">
        <v>0</v>
      </c>
      <c r="Y1645" s="1">
        <v>0</v>
      </c>
      <c r="AB1645" s="304">
        <v>44499</v>
      </c>
      <c r="AC1645" s="1">
        <v>1</v>
      </c>
      <c r="AD1645" s="1" t="s">
        <v>3016</v>
      </c>
      <c r="AE1645" s="1">
        <v>1</v>
      </c>
      <c r="AF1645" s="1">
        <v>30</v>
      </c>
      <c r="AG1645" s="1">
        <v>0</v>
      </c>
      <c r="AH1645" s="1" t="s">
        <v>1454</v>
      </c>
      <c r="AI1645" s="1" t="s">
        <v>1454</v>
      </c>
      <c r="AJ1645" s="1" t="s">
        <v>1454</v>
      </c>
      <c r="AK1645" s="1" t="s">
        <v>1454</v>
      </c>
      <c r="AL1645" s="1" t="s">
        <v>1454</v>
      </c>
      <c r="AM1645" s="1" t="s">
        <v>1454</v>
      </c>
      <c r="AN1645" s="1">
        <v>1</v>
      </c>
      <c r="AO1645" s="1">
        <v>1</v>
      </c>
      <c r="AP1645" s="1" t="s">
        <v>3086</v>
      </c>
      <c r="AQ1645" s="1" t="s">
        <v>1454</v>
      </c>
      <c r="AR1645" s="2">
        <v>247913</v>
      </c>
      <c r="AS1645" s="1" t="s">
        <v>3018</v>
      </c>
      <c r="AT1645" s="1">
        <v>43979</v>
      </c>
      <c r="AU1645" s="1">
        <v>0</v>
      </c>
      <c r="AV1645" s="1">
        <v>0</v>
      </c>
      <c r="AW1645" s="1">
        <v>0</v>
      </c>
      <c r="AX1645" s="1" t="s">
        <v>1454</v>
      </c>
      <c r="AY1645" s="1">
        <v>0</v>
      </c>
      <c r="AZ1645" s="1">
        <v>0</v>
      </c>
      <c r="BA1645" s="1">
        <v>0</v>
      </c>
    </row>
    <row r="1646" spans="1:53" x14ac:dyDescent="0.25">
      <c r="A1646" s="309">
        <f t="shared" si="25"/>
        <v>8991354</v>
      </c>
      <c r="B1646" s="1" t="s">
        <v>2639</v>
      </c>
      <c r="C1646" s="1">
        <v>14622691</v>
      </c>
      <c r="D1646" s="1">
        <v>144105</v>
      </c>
      <c r="E1646" s="1">
        <v>4</v>
      </c>
      <c r="F1646" s="1">
        <v>1.46226911203893E+16</v>
      </c>
      <c r="G1646" s="304">
        <v>44411</v>
      </c>
      <c r="H1646" s="304">
        <v>46233</v>
      </c>
      <c r="I1646" s="1">
        <v>0</v>
      </c>
      <c r="J1646" s="1">
        <v>1</v>
      </c>
      <c r="K1646" s="1">
        <v>3</v>
      </c>
      <c r="L1646" s="1">
        <v>30</v>
      </c>
      <c r="M1646" s="1">
        <v>2</v>
      </c>
      <c r="N1646" s="305">
        <v>15.6</v>
      </c>
      <c r="O1646" s="305">
        <v>16765</v>
      </c>
      <c r="P1646" s="2">
        <v>10000000</v>
      </c>
      <c r="Q1646" s="2">
        <v>244245</v>
      </c>
      <c r="R1646" s="2">
        <v>9667820</v>
      </c>
      <c r="S1646" s="1">
        <v>0</v>
      </c>
      <c r="T1646" s="1">
        <v>0</v>
      </c>
      <c r="U1646" s="1">
        <v>0</v>
      </c>
      <c r="W1646" s="1">
        <v>0</v>
      </c>
      <c r="X1646" s="1">
        <v>0</v>
      </c>
      <c r="Y1646" s="1">
        <v>0</v>
      </c>
      <c r="AB1646" s="304">
        <v>44499</v>
      </c>
      <c r="AC1646" s="1">
        <v>1</v>
      </c>
      <c r="AD1646" s="1" t="s">
        <v>3016</v>
      </c>
      <c r="AE1646" s="1">
        <v>1</v>
      </c>
      <c r="AF1646" s="1">
        <v>30</v>
      </c>
      <c r="AG1646" s="1">
        <v>0</v>
      </c>
      <c r="AH1646" s="1" t="s">
        <v>1454</v>
      </c>
      <c r="AI1646" s="1" t="s">
        <v>1454</v>
      </c>
      <c r="AJ1646" s="1" t="s">
        <v>1454</v>
      </c>
      <c r="AK1646" s="1" t="s">
        <v>1454</v>
      </c>
      <c r="AL1646" s="1" t="s">
        <v>1454</v>
      </c>
      <c r="AM1646" s="1" t="s">
        <v>1454</v>
      </c>
      <c r="AN1646" s="1">
        <v>1</v>
      </c>
      <c r="AO1646" s="1">
        <v>1</v>
      </c>
      <c r="AP1646" s="1" t="s">
        <v>3086</v>
      </c>
      <c r="AQ1646" s="1" t="s">
        <v>1454</v>
      </c>
      <c r="AR1646" s="2">
        <v>676466</v>
      </c>
      <c r="AS1646" s="1" t="s">
        <v>3021</v>
      </c>
      <c r="AT1646" s="1">
        <v>44411</v>
      </c>
      <c r="AU1646" s="1">
        <v>0</v>
      </c>
      <c r="AV1646" s="1">
        <v>0</v>
      </c>
      <c r="AW1646" s="1">
        <v>0</v>
      </c>
      <c r="AX1646" s="1" t="s">
        <v>1454</v>
      </c>
      <c r="AY1646" s="1">
        <v>0</v>
      </c>
      <c r="AZ1646" s="1">
        <v>0</v>
      </c>
      <c r="BA1646" s="1">
        <v>0</v>
      </c>
    </row>
    <row r="1647" spans="1:53" x14ac:dyDescent="0.25">
      <c r="A1647" s="309">
        <f t="shared" si="25"/>
        <v>34641</v>
      </c>
      <c r="B1647" s="1" t="s">
        <v>2639</v>
      </c>
      <c r="C1647" s="1">
        <v>29760890</v>
      </c>
      <c r="D1647" s="1">
        <v>144105</v>
      </c>
      <c r="E1647" s="1">
        <v>4</v>
      </c>
      <c r="F1647" s="1">
        <v>2.97608901246887E+16</v>
      </c>
      <c r="G1647" s="304">
        <v>44181</v>
      </c>
      <c r="H1647" s="304">
        <v>44530</v>
      </c>
      <c r="I1647" s="1">
        <v>0</v>
      </c>
      <c r="J1647" s="1">
        <v>1</v>
      </c>
      <c r="K1647" s="1">
        <v>11</v>
      </c>
      <c r="L1647" s="1">
        <v>30</v>
      </c>
      <c r="M1647" s="1">
        <v>2</v>
      </c>
      <c r="N1647" s="305">
        <v>21.6</v>
      </c>
      <c r="O1647" s="305">
        <v>23872</v>
      </c>
      <c r="P1647" s="2">
        <v>500000</v>
      </c>
      <c r="Q1647" s="2">
        <v>46845</v>
      </c>
      <c r="R1647" s="2">
        <v>46000</v>
      </c>
      <c r="S1647" s="1">
        <v>0</v>
      </c>
      <c r="T1647" s="1">
        <v>0</v>
      </c>
      <c r="U1647" s="1">
        <v>0</v>
      </c>
      <c r="W1647" s="1">
        <v>0</v>
      </c>
      <c r="X1647" s="1">
        <v>0</v>
      </c>
      <c r="Y1647" s="1">
        <v>0</v>
      </c>
      <c r="AB1647" s="304">
        <v>44499</v>
      </c>
      <c r="AC1647" s="1">
        <v>1</v>
      </c>
      <c r="AD1647" s="1" t="s">
        <v>3016</v>
      </c>
      <c r="AE1647" s="1">
        <v>1</v>
      </c>
      <c r="AF1647" s="1">
        <v>30</v>
      </c>
      <c r="AG1647" s="1">
        <v>0</v>
      </c>
      <c r="AH1647" s="1" t="s">
        <v>1454</v>
      </c>
      <c r="AI1647" s="1" t="s">
        <v>1454</v>
      </c>
      <c r="AJ1647" s="1" t="s">
        <v>1454</v>
      </c>
      <c r="AK1647" s="1" t="s">
        <v>1454</v>
      </c>
      <c r="AL1647" s="1" t="s">
        <v>1454</v>
      </c>
      <c r="AM1647" s="1" t="s">
        <v>1454</v>
      </c>
      <c r="AN1647" s="1">
        <v>1</v>
      </c>
      <c r="AO1647" s="1">
        <v>1</v>
      </c>
      <c r="AP1647" s="1" t="s">
        <v>3086</v>
      </c>
      <c r="AQ1647" s="1" t="s">
        <v>1454</v>
      </c>
      <c r="AR1647" s="2">
        <v>11359</v>
      </c>
      <c r="AS1647" s="1" t="s">
        <v>3018</v>
      </c>
      <c r="AT1647" s="1">
        <v>44181</v>
      </c>
      <c r="AU1647" s="1">
        <v>0</v>
      </c>
      <c r="AV1647" s="1">
        <v>0</v>
      </c>
      <c r="AW1647" s="1">
        <v>0</v>
      </c>
      <c r="AX1647" s="1" t="s">
        <v>1454</v>
      </c>
      <c r="AY1647" s="1" t="s">
        <v>1454</v>
      </c>
      <c r="AZ1647" s="1">
        <v>0</v>
      </c>
      <c r="BA1647" s="1">
        <v>0</v>
      </c>
    </row>
    <row r="1648" spans="1:53" x14ac:dyDescent="0.25">
      <c r="A1648" s="309">
        <f t="shared" si="25"/>
        <v>3067887</v>
      </c>
      <c r="B1648" s="1" t="s">
        <v>2639</v>
      </c>
      <c r="C1648" s="1">
        <v>29760890</v>
      </c>
      <c r="D1648" s="1">
        <v>144105</v>
      </c>
      <c r="E1648" s="1">
        <v>4</v>
      </c>
      <c r="F1648" s="1">
        <v>2.97608901203881E+16</v>
      </c>
      <c r="G1648" s="304">
        <v>44001</v>
      </c>
      <c r="H1648" s="304">
        <v>45807</v>
      </c>
      <c r="I1648" s="1">
        <v>0</v>
      </c>
      <c r="J1648" s="1">
        <v>1</v>
      </c>
      <c r="K1648" s="1">
        <v>16</v>
      </c>
      <c r="L1648" s="1">
        <v>30</v>
      </c>
      <c r="M1648" s="1">
        <v>2</v>
      </c>
      <c r="N1648" s="305">
        <v>18</v>
      </c>
      <c r="O1648" s="305">
        <v>19562</v>
      </c>
      <c r="P1648" s="2">
        <v>5000000</v>
      </c>
      <c r="Q1648" s="2">
        <v>127752</v>
      </c>
      <c r="R1648" s="2">
        <v>4073841</v>
      </c>
      <c r="S1648" s="1">
        <v>0</v>
      </c>
      <c r="T1648" s="1">
        <v>0</v>
      </c>
      <c r="U1648" s="1">
        <v>0</v>
      </c>
      <c r="W1648" s="1">
        <v>0</v>
      </c>
      <c r="X1648" s="1">
        <v>0</v>
      </c>
      <c r="Y1648" s="1">
        <v>0</v>
      </c>
      <c r="AB1648" s="304">
        <v>44499</v>
      </c>
      <c r="AC1648" s="1">
        <v>1</v>
      </c>
      <c r="AD1648" s="1" t="s">
        <v>3016</v>
      </c>
      <c r="AE1648" s="1">
        <v>1</v>
      </c>
      <c r="AF1648" s="1">
        <v>30</v>
      </c>
      <c r="AG1648" s="1">
        <v>0</v>
      </c>
      <c r="AH1648" s="1" t="s">
        <v>1454</v>
      </c>
      <c r="AI1648" s="1" t="s">
        <v>1454</v>
      </c>
      <c r="AJ1648" s="1" t="s">
        <v>1454</v>
      </c>
      <c r="AK1648" s="1" t="s">
        <v>1454</v>
      </c>
      <c r="AL1648" s="1" t="s">
        <v>1454</v>
      </c>
      <c r="AM1648" s="1" t="s">
        <v>1454</v>
      </c>
      <c r="AN1648" s="1">
        <v>1</v>
      </c>
      <c r="AO1648" s="1">
        <v>1</v>
      </c>
      <c r="AP1648" s="1" t="s">
        <v>3086</v>
      </c>
      <c r="AQ1648" s="1" t="s">
        <v>1454</v>
      </c>
      <c r="AR1648" s="2">
        <v>1005954</v>
      </c>
      <c r="AS1648" s="1" t="s">
        <v>3021</v>
      </c>
      <c r="AT1648" s="1">
        <v>44001</v>
      </c>
      <c r="AU1648" s="1">
        <v>0</v>
      </c>
      <c r="AV1648" s="1">
        <v>0</v>
      </c>
      <c r="AW1648" s="1">
        <v>0</v>
      </c>
      <c r="AX1648" s="1" t="s">
        <v>1454</v>
      </c>
      <c r="AY1648" s="1" t="s">
        <v>1454</v>
      </c>
      <c r="AZ1648" s="1">
        <v>0</v>
      </c>
      <c r="BA1648" s="1">
        <v>0</v>
      </c>
    </row>
    <row r="1649" spans="1:53" x14ac:dyDescent="0.25">
      <c r="A1649" s="309">
        <f t="shared" si="25"/>
        <v>1409926</v>
      </c>
      <c r="B1649" s="1" t="s">
        <v>2639</v>
      </c>
      <c r="C1649" s="1">
        <v>67017284</v>
      </c>
      <c r="D1649" s="1">
        <v>144105</v>
      </c>
      <c r="E1649" s="1">
        <v>4</v>
      </c>
      <c r="F1649" s="1">
        <v>6.7017284267586096E+16</v>
      </c>
      <c r="G1649" s="304">
        <v>43587</v>
      </c>
      <c r="H1649" s="304">
        <v>45777</v>
      </c>
      <c r="I1649" s="1">
        <v>0</v>
      </c>
      <c r="J1649" s="1">
        <v>1</v>
      </c>
      <c r="K1649" s="1">
        <v>27</v>
      </c>
      <c r="L1649" s="1">
        <v>30</v>
      </c>
      <c r="M1649" s="1">
        <v>2</v>
      </c>
      <c r="N1649" s="305">
        <v>18</v>
      </c>
      <c r="O1649" s="305">
        <v>19562</v>
      </c>
      <c r="P1649" s="2">
        <v>9000000</v>
      </c>
      <c r="Q1649" s="2">
        <v>219180</v>
      </c>
      <c r="R1649" s="2">
        <v>6822158</v>
      </c>
      <c r="S1649" s="1">
        <v>0</v>
      </c>
      <c r="T1649" s="1">
        <v>0</v>
      </c>
      <c r="U1649" s="1">
        <v>0</v>
      </c>
      <c r="W1649" s="1">
        <v>0</v>
      </c>
      <c r="X1649" s="1">
        <v>0</v>
      </c>
      <c r="Y1649" s="1">
        <v>0</v>
      </c>
      <c r="AB1649" s="304">
        <v>44499</v>
      </c>
      <c r="AC1649" s="1">
        <v>1</v>
      </c>
      <c r="AD1649" s="1" t="s">
        <v>3016</v>
      </c>
      <c r="AE1649" s="1">
        <v>1</v>
      </c>
      <c r="AF1649" s="1">
        <v>30</v>
      </c>
      <c r="AG1649" s="1">
        <v>0</v>
      </c>
      <c r="AH1649" s="1" t="s">
        <v>1454</v>
      </c>
      <c r="AI1649" s="1" t="s">
        <v>1454</v>
      </c>
      <c r="AJ1649" s="1" t="s">
        <v>1454</v>
      </c>
      <c r="AK1649" s="1" t="s">
        <v>1454</v>
      </c>
      <c r="AL1649" s="1" t="s">
        <v>1454</v>
      </c>
      <c r="AM1649" s="1" t="s">
        <v>1454</v>
      </c>
      <c r="AN1649" s="1">
        <v>1</v>
      </c>
      <c r="AO1649" s="1">
        <v>1</v>
      </c>
      <c r="AP1649" s="1" t="s">
        <v>3086</v>
      </c>
      <c r="AQ1649" s="1" t="s">
        <v>1454</v>
      </c>
      <c r="AR1649" s="2">
        <v>5412232</v>
      </c>
      <c r="AS1649" s="1" t="s">
        <v>3030</v>
      </c>
      <c r="AT1649" s="1">
        <v>43587</v>
      </c>
      <c r="AU1649" s="1">
        <v>0</v>
      </c>
      <c r="AV1649" s="1">
        <v>0</v>
      </c>
      <c r="AW1649" s="1">
        <v>0</v>
      </c>
      <c r="AX1649" s="1" t="s">
        <v>1454</v>
      </c>
      <c r="AY1649" s="1">
        <v>800087565</v>
      </c>
      <c r="AZ1649" s="1" t="s">
        <v>3088</v>
      </c>
      <c r="BA1649" s="1">
        <v>0</v>
      </c>
    </row>
    <row r="1650" spans="1:53" x14ac:dyDescent="0.25">
      <c r="A1650" s="309">
        <f t="shared" si="25"/>
        <v>0</v>
      </c>
      <c r="B1650" s="1" t="s">
        <v>2639</v>
      </c>
      <c r="C1650" s="1">
        <v>1144166415</v>
      </c>
      <c r="D1650" s="1">
        <v>144105</v>
      </c>
      <c r="E1650" s="1">
        <v>4</v>
      </c>
      <c r="F1650" s="1">
        <v>1.14416641521038E+18</v>
      </c>
      <c r="G1650" s="304">
        <v>44140</v>
      </c>
      <c r="H1650" s="304">
        <v>44681</v>
      </c>
      <c r="I1650" s="1">
        <v>0</v>
      </c>
      <c r="J1650" s="1">
        <v>1</v>
      </c>
      <c r="K1650" s="1">
        <v>12</v>
      </c>
      <c r="L1650" s="1">
        <v>30</v>
      </c>
      <c r="M1650" s="1">
        <v>2</v>
      </c>
      <c r="N1650" s="305">
        <v>18</v>
      </c>
      <c r="O1650" s="305">
        <v>19562</v>
      </c>
      <c r="P1650" s="2">
        <v>1000000</v>
      </c>
      <c r="Q1650" s="2">
        <v>65245</v>
      </c>
      <c r="R1650" s="2">
        <v>368567</v>
      </c>
      <c r="S1650" s="1">
        <v>0</v>
      </c>
      <c r="T1650" s="1">
        <v>0</v>
      </c>
      <c r="U1650" s="1">
        <v>0</v>
      </c>
      <c r="W1650" s="1">
        <v>0</v>
      </c>
      <c r="X1650" s="1">
        <v>0</v>
      </c>
      <c r="Y1650" s="1">
        <v>0</v>
      </c>
      <c r="AB1650" s="304">
        <v>44499</v>
      </c>
      <c r="AC1650" s="1">
        <v>1</v>
      </c>
      <c r="AD1650" s="1" t="s">
        <v>3016</v>
      </c>
      <c r="AE1650" s="1">
        <v>1</v>
      </c>
      <c r="AF1650" s="1">
        <v>30</v>
      </c>
      <c r="AG1650" s="1">
        <v>0</v>
      </c>
      <c r="AH1650" s="1" t="s">
        <v>1454</v>
      </c>
      <c r="AI1650" s="1" t="s">
        <v>1454</v>
      </c>
      <c r="AJ1650" s="1" t="s">
        <v>1454</v>
      </c>
      <c r="AK1650" s="1" t="s">
        <v>1454</v>
      </c>
      <c r="AL1650" s="1" t="s">
        <v>1454</v>
      </c>
      <c r="AM1650" s="1" t="s">
        <v>1454</v>
      </c>
      <c r="AN1650" s="1">
        <v>1</v>
      </c>
      <c r="AO1650" s="1">
        <v>1</v>
      </c>
      <c r="AP1650" s="1" t="s">
        <v>3086</v>
      </c>
      <c r="AQ1650" s="1" t="s">
        <v>1454</v>
      </c>
      <c r="AR1650" s="2">
        <v>787660</v>
      </c>
      <c r="AS1650" s="1" t="s">
        <v>3023</v>
      </c>
      <c r="AT1650" s="1">
        <v>44140</v>
      </c>
      <c r="AU1650" s="1">
        <v>0</v>
      </c>
      <c r="AV1650" s="1">
        <v>0</v>
      </c>
      <c r="AW1650" s="1">
        <v>0</v>
      </c>
      <c r="AX1650" s="1" t="s">
        <v>1454</v>
      </c>
      <c r="AY1650" s="1">
        <v>0</v>
      </c>
      <c r="AZ1650" s="1">
        <v>0</v>
      </c>
      <c r="BA1650" s="1">
        <v>0</v>
      </c>
    </row>
    <row r="1651" spans="1:53" x14ac:dyDescent="0.25">
      <c r="A1651" s="309">
        <f t="shared" si="25"/>
        <v>0</v>
      </c>
      <c r="B1651" s="1" t="s">
        <v>2639</v>
      </c>
      <c r="C1651" s="1">
        <v>1144166415</v>
      </c>
      <c r="D1651" s="1">
        <v>144105</v>
      </c>
      <c r="E1651" s="1">
        <v>4</v>
      </c>
      <c r="F1651" s="1">
        <v>1.1441664151246799E+18</v>
      </c>
      <c r="G1651" s="304">
        <v>43851</v>
      </c>
      <c r="H1651" s="304">
        <v>44592</v>
      </c>
      <c r="I1651" s="1">
        <v>0</v>
      </c>
      <c r="J1651" s="1">
        <v>1</v>
      </c>
      <c r="K1651" s="1">
        <v>19</v>
      </c>
      <c r="L1651" s="1">
        <v>30</v>
      </c>
      <c r="M1651" s="1">
        <v>2</v>
      </c>
      <c r="N1651" s="305">
        <v>21.6</v>
      </c>
      <c r="O1651" s="305">
        <v>23872</v>
      </c>
      <c r="P1651" s="2">
        <v>1490000</v>
      </c>
      <c r="Q1651" s="2">
        <v>77216</v>
      </c>
      <c r="R1651" s="2">
        <v>365819</v>
      </c>
      <c r="S1651" s="1">
        <v>0</v>
      </c>
      <c r="T1651" s="1">
        <v>0</v>
      </c>
      <c r="U1651" s="1">
        <v>0</v>
      </c>
      <c r="W1651" s="1">
        <v>0</v>
      </c>
      <c r="X1651" s="1">
        <v>0</v>
      </c>
      <c r="Y1651" s="1">
        <v>0</v>
      </c>
      <c r="AB1651" s="304">
        <v>44499</v>
      </c>
      <c r="AC1651" s="1">
        <v>1</v>
      </c>
      <c r="AD1651" s="1" t="s">
        <v>3016</v>
      </c>
      <c r="AE1651" s="1">
        <v>1</v>
      </c>
      <c r="AF1651" s="1">
        <v>30</v>
      </c>
      <c r="AG1651" s="1">
        <v>0</v>
      </c>
      <c r="AH1651" s="1" t="s">
        <v>1454</v>
      </c>
      <c r="AI1651" s="1" t="s">
        <v>1454</v>
      </c>
      <c r="AJ1651" s="1" t="s">
        <v>1454</v>
      </c>
      <c r="AK1651" s="1" t="s">
        <v>1454</v>
      </c>
      <c r="AL1651" s="1" t="s">
        <v>1454</v>
      </c>
      <c r="AM1651" s="1" t="s">
        <v>1454</v>
      </c>
      <c r="AN1651" s="1">
        <v>1</v>
      </c>
      <c r="AO1651" s="1">
        <v>1</v>
      </c>
      <c r="AP1651" s="1" t="s">
        <v>3086</v>
      </c>
      <c r="AQ1651" s="1" t="s">
        <v>1454</v>
      </c>
      <c r="AR1651" s="2">
        <v>781788</v>
      </c>
      <c r="AS1651" s="1" t="s">
        <v>3018</v>
      </c>
      <c r="AT1651" s="1">
        <v>43851</v>
      </c>
      <c r="AU1651" s="1">
        <v>0</v>
      </c>
      <c r="AV1651" s="1">
        <v>0</v>
      </c>
      <c r="AW1651" s="1">
        <v>0</v>
      </c>
      <c r="AX1651" s="1" t="s">
        <v>1454</v>
      </c>
      <c r="AY1651" s="1">
        <v>0</v>
      </c>
      <c r="AZ1651" s="1">
        <v>0</v>
      </c>
      <c r="BA1651" s="1">
        <v>0</v>
      </c>
    </row>
    <row r="1652" spans="1:53" x14ac:dyDescent="0.25">
      <c r="A1652" s="309">
        <f t="shared" si="25"/>
        <v>4011989</v>
      </c>
      <c r="B1652" s="1" t="s">
        <v>2639</v>
      </c>
      <c r="C1652" s="1">
        <v>67014036</v>
      </c>
      <c r="D1652" s="1">
        <v>144105</v>
      </c>
      <c r="E1652" s="1">
        <v>4</v>
      </c>
      <c r="F1652" s="1">
        <v>6.7014036120388704E+16</v>
      </c>
      <c r="G1652" s="304">
        <v>44180</v>
      </c>
      <c r="H1652" s="304">
        <v>46053</v>
      </c>
      <c r="I1652" s="1">
        <v>0</v>
      </c>
      <c r="J1652" s="1">
        <v>1</v>
      </c>
      <c r="K1652" s="1">
        <v>9</v>
      </c>
      <c r="L1652" s="1">
        <v>30</v>
      </c>
      <c r="M1652" s="1">
        <v>2</v>
      </c>
      <c r="N1652" s="305">
        <v>18</v>
      </c>
      <c r="O1652" s="305">
        <v>19562</v>
      </c>
      <c r="P1652" s="2">
        <v>6000000</v>
      </c>
      <c r="Q1652" s="2">
        <v>154326</v>
      </c>
      <c r="R1652" s="2">
        <v>5412578</v>
      </c>
      <c r="S1652" s="1">
        <v>0</v>
      </c>
      <c r="T1652" s="1">
        <v>0</v>
      </c>
      <c r="U1652" s="1">
        <v>0</v>
      </c>
      <c r="W1652" s="1">
        <v>0</v>
      </c>
      <c r="X1652" s="1">
        <v>0</v>
      </c>
      <c r="Y1652" s="1">
        <v>0</v>
      </c>
      <c r="AB1652" s="304">
        <v>44498</v>
      </c>
      <c r="AC1652" s="1">
        <v>1</v>
      </c>
      <c r="AD1652" s="1" t="s">
        <v>3016</v>
      </c>
      <c r="AE1652" s="1">
        <v>1</v>
      </c>
      <c r="AF1652" s="1">
        <v>30</v>
      </c>
      <c r="AG1652" s="1">
        <v>0</v>
      </c>
      <c r="AH1652" s="1" t="s">
        <v>1454</v>
      </c>
      <c r="AI1652" s="1" t="s">
        <v>1454</v>
      </c>
      <c r="AJ1652" s="1" t="s">
        <v>1454</v>
      </c>
      <c r="AK1652" s="1" t="s">
        <v>1454</v>
      </c>
      <c r="AL1652" s="1" t="s">
        <v>1454</v>
      </c>
      <c r="AM1652" s="1" t="s">
        <v>1454</v>
      </c>
      <c r="AN1652" s="1">
        <v>1</v>
      </c>
      <c r="AO1652" s="1">
        <v>1</v>
      </c>
      <c r="AP1652" s="1" t="s">
        <v>3086</v>
      </c>
      <c r="AQ1652" s="1" t="s">
        <v>1454</v>
      </c>
      <c r="AR1652" s="2">
        <v>1400589</v>
      </c>
      <c r="AS1652" s="1" t="s">
        <v>3021</v>
      </c>
      <c r="AT1652" s="1">
        <v>44180</v>
      </c>
      <c r="AU1652" s="1">
        <v>0</v>
      </c>
      <c r="AV1652" s="1">
        <v>0</v>
      </c>
      <c r="AW1652" s="1">
        <v>0</v>
      </c>
      <c r="AX1652" s="1" t="s">
        <v>1454</v>
      </c>
      <c r="AY1652" s="1">
        <v>890303093000</v>
      </c>
      <c r="AZ1652" s="1">
        <v>0</v>
      </c>
      <c r="BA1652" s="1">
        <v>0</v>
      </c>
    </row>
    <row r="1653" spans="1:53" x14ac:dyDescent="0.25">
      <c r="A1653" s="309">
        <f t="shared" si="25"/>
        <v>298913</v>
      </c>
      <c r="B1653" s="1" t="s">
        <v>2639</v>
      </c>
      <c r="C1653" s="1">
        <v>67014036</v>
      </c>
      <c r="D1653" s="1">
        <v>144105</v>
      </c>
      <c r="E1653" s="1">
        <v>4</v>
      </c>
      <c r="F1653" s="1">
        <v>6.7014036124689504E+16</v>
      </c>
      <c r="G1653" s="304">
        <v>44454</v>
      </c>
      <c r="H1653" s="304">
        <v>44560</v>
      </c>
      <c r="I1653" s="1">
        <v>0</v>
      </c>
      <c r="J1653" s="1">
        <v>1</v>
      </c>
      <c r="K1653" s="1">
        <v>1</v>
      </c>
      <c r="L1653" s="1">
        <v>30</v>
      </c>
      <c r="M1653" s="1">
        <v>2</v>
      </c>
      <c r="N1653" s="305">
        <v>19.2</v>
      </c>
      <c r="O1653" s="305">
        <v>20983</v>
      </c>
      <c r="P1653" s="2">
        <v>600000</v>
      </c>
      <c r="Q1653" s="2">
        <v>206636</v>
      </c>
      <c r="R1653" s="2">
        <v>403264</v>
      </c>
      <c r="S1653" s="1">
        <v>0</v>
      </c>
      <c r="T1653" s="1">
        <v>0</v>
      </c>
      <c r="U1653" s="1">
        <v>0</v>
      </c>
      <c r="W1653" s="1">
        <v>0</v>
      </c>
      <c r="X1653" s="1">
        <v>0</v>
      </c>
      <c r="Y1653" s="1">
        <v>0</v>
      </c>
      <c r="AB1653" s="304">
        <v>44498</v>
      </c>
      <c r="AC1653" s="1">
        <v>1</v>
      </c>
      <c r="AD1653" s="1" t="s">
        <v>3016</v>
      </c>
      <c r="AE1653" s="1">
        <v>1</v>
      </c>
      <c r="AF1653" s="1">
        <v>30</v>
      </c>
      <c r="AG1653" s="1">
        <v>0</v>
      </c>
      <c r="AH1653" s="1" t="s">
        <v>1454</v>
      </c>
      <c r="AI1653" s="1" t="s">
        <v>1454</v>
      </c>
      <c r="AJ1653" s="1" t="s">
        <v>1454</v>
      </c>
      <c r="AK1653" s="1" t="s">
        <v>1454</v>
      </c>
      <c r="AL1653" s="1" t="s">
        <v>1454</v>
      </c>
      <c r="AM1653" s="1" t="s">
        <v>1454</v>
      </c>
      <c r="AN1653" s="1">
        <v>1</v>
      </c>
      <c r="AO1653" s="1">
        <v>1</v>
      </c>
      <c r="AP1653" s="1" t="s">
        <v>3086</v>
      </c>
      <c r="AQ1653" s="1" t="s">
        <v>1454</v>
      </c>
      <c r="AR1653" s="2">
        <v>104351</v>
      </c>
      <c r="AS1653" s="1" t="s">
        <v>3018</v>
      </c>
      <c r="AT1653" s="1">
        <v>44454</v>
      </c>
      <c r="AU1653" s="1">
        <v>0</v>
      </c>
      <c r="AV1653" s="1">
        <v>0</v>
      </c>
      <c r="AW1653" s="1">
        <v>0</v>
      </c>
      <c r="AX1653" s="1" t="s">
        <v>1454</v>
      </c>
      <c r="AY1653" s="1">
        <v>890303093000</v>
      </c>
      <c r="AZ1653" s="1">
        <v>0</v>
      </c>
      <c r="BA1653" s="1">
        <v>0</v>
      </c>
    </row>
    <row r="1654" spans="1:53" x14ac:dyDescent="0.25">
      <c r="A1654" s="309">
        <f t="shared" si="25"/>
        <v>6275191</v>
      </c>
      <c r="B1654" s="1" t="s">
        <v>2639</v>
      </c>
      <c r="C1654" s="1">
        <v>12995066</v>
      </c>
      <c r="D1654" s="1">
        <v>144105</v>
      </c>
      <c r="E1654" s="1">
        <v>4</v>
      </c>
      <c r="F1654" s="1">
        <v>1.29950661203892E+16</v>
      </c>
      <c r="G1654" s="304">
        <v>44368</v>
      </c>
      <c r="H1654" s="304">
        <v>46568</v>
      </c>
      <c r="I1654" s="1">
        <v>0</v>
      </c>
      <c r="J1654" s="1">
        <v>1</v>
      </c>
      <c r="K1654" s="1">
        <v>4</v>
      </c>
      <c r="L1654" s="1">
        <v>30</v>
      </c>
      <c r="M1654" s="1">
        <v>2</v>
      </c>
      <c r="N1654" s="305">
        <v>15.6</v>
      </c>
      <c r="O1654" s="305">
        <v>16765</v>
      </c>
      <c r="P1654" s="2">
        <v>8000000</v>
      </c>
      <c r="Q1654" s="2">
        <v>174417</v>
      </c>
      <c r="R1654" s="2">
        <v>7728905</v>
      </c>
      <c r="S1654" s="1">
        <v>0</v>
      </c>
      <c r="T1654" s="1">
        <v>0</v>
      </c>
      <c r="U1654" s="1">
        <v>0</v>
      </c>
      <c r="W1654" s="1">
        <v>0</v>
      </c>
      <c r="X1654" s="1">
        <v>0</v>
      </c>
      <c r="Y1654" s="1">
        <v>0</v>
      </c>
      <c r="AB1654" s="304">
        <v>44499</v>
      </c>
      <c r="AC1654" s="1">
        <v>1</v>
      </c>
      <c r="AD1654" s="1" t="s">
        <v>3016</v>
      </c>
      <c r="AE1654" s="1">
        <v>1</v>
      </c>
      <c r="AF1654" s="1">
        <v>30</v>
      </c>
      <c r="AG1654" s="1">
        <v>0</v>
      </c>
      <c r="AH1654" s="1" t="s">
        <v>1454</v>
      </c>
      <c r="AI1654" s="1" t="s">
        <v>1454</v>
      </c>
      <c r="AJ1654" s="1" t="s">
        <v>1454</v>
      </c>
      <c r="AK1654" s="1" t="s">
        <v>1454</v>
      </c>
      <c r="AL1654" s="1" t="s">
        <v>1454</v>
      </c>
      <c r="AM1654" s="1" t="s">
        <v>1454</v>
      </c>
      <c r="AN1654" s="1">
        <v>1</v>
      </c>
      <c r="AO1654" s="1">
        <v>1</v>
      </c>
      <c r="AP1654" s="1" t="s">
        <v>3086</v>
      </c>
      <c r="AQ1654" s="1" t="s">
        <v>1454</v>
      </c>
      <c r="AR1654" s="2">
        <v>1453714</v>
      </c>
      <c r="AS1654" s="1" t="s">
        <v>3021</v>
      </c>
      <c r="AT1654" s="1">
        <v>44368</v>
      </c>
      <c r="AU1654" s="1">
        <v>0</v>
      </c>
      <c r="AV1654" s="1">
        <v>0</v>
      </c>
      <c r="AW1654" s="1">
        <v>0</v>
      </c>
      <c r="AX1654" s="1" t="s">
        <v>1454</v>
      </c>
      <c r="AY1654" s="1">
        <v>900891513</v>
      </c>
      <c r="AZ1654" s="1" t="s">
        <v>3032</v>
      </c>
      <c r="BA1654" s="1">
        <v>0</v>
      </c>
    </row>
    <row r="1655" spans="1:53" x14ac:dyDescent="0.25">
      <c r="A1655" s="309">
        <f t="shared" si="25"/>
        <v>3383528</v>
      </c>
      <c r="B1655" s="1" t="s">
        <v>2639</v>
      </c>
      <c r="C1655" s="1">
        <v>16537136</v>
      </c>
      <c r="D1655" s="1">
        <v>144105</v>
      </c>
      <c r="E1655" s="1">
        <v>4</v>
      </c>
      <c r="F1655" s="1">
        <v>1.65371361203884E+16</v>
      </c>
      <c r="G1655" s="304">
        <v>44095</v>
      </c>
      <c r="H1655" s="304">
        <v>45565</v>
      </c>
      <c r="I1655" s="1">
        <v>0</v>
      </c>
      <c r="J1655" s="1">
        <v>1</v>
      </c>
      <c r="K1655" s="1">
        <v>13</v>
      </c>
      <c r="L1655" s="1">
        <v>30</v>
      </c>
      <c r="M1655" s="1">
        <v>2</v>
      </c>
      <c r="N1655" s="305">
        <v>18</v>
      </c>
      <c r="O1655" s="305">
        <v>19562</v>
      </c>
      <c r="P1655" s="2">
        <v>6000000</v>
      </c>
      <c r="Q1655" s="2">
        <v>178137</v>
      </c>
      <c r="R1655" s="2">
        <v>4784204</v>
      </c>
      <c r="S1655" s="1">
        <v>0</v>
      </c>
      <c r="T1655" s="1">
        <v>0</v>
      </c>
      <c r="U1655" s="1">
        <v>0</v>
      </c>
      <c r="W1655" s="1">
        <v>0</v>
      </c>
      <c r="X1655" s="1">
        <v>0</v>
      </c>
      <c r="Y1655" s="1">
        <v>0</v>
      </c>
      <c r="AB1655" s="304">
        <v>44500</v>
      </c>
      <c r="AC1655" s="1">
        <v>1</v>
      </c>
      <c r="AD1655" s="1" t="s">
        <v>3016</v>
      </c>
      <c r="AE1655" s="1">
        <v>1</v>
      </c>
      <c r="AF1655" s="1">
        <v>30</v>
      </c>
      <c r="AG1655" s="1">
        <v>0</v>
      </c>
      <c r="AH1655" s="1" t="s">
        <v>1454</v>
      </c>
      <c r="AI1655" s="1" t="s">
        <v>1454</v>
      </c>
      <c r="AJ1655" s="1" t="s">
        <v>1454</v>
      </c>
      <c r="AK1655" s="1" t="s">
        <v>1454</v>
      </c>
      <c r="AL1655" s="1" t="s">
        <v>1454</v>
      </c>
      <c r="AM1655" s="1" t="s">
        <v>1454</v>
      </c>
      <c r="AN1655" s="1">
        <v>1</v>
      </c>
      <c r="AO1655" s="1">
        <v>1</v>
      </c>
      <c r="AP1655" s="1" t="s">
        <v>3086</v>
      </c>
      <c r="AQ1655" s="1" t="s">
        <v>1454</v>
      </c>
      <c r="AR1655" s="2">
        <v>1400676</v>
      </c>
      <c r="AS1655" s="1" t="s">
        <v>3021</v>
      </c>
      <c r="AT1655" s="1">
        <v>44095</v>
      </c>
      <c r="AU1655" s="1">
        <v>0</v>
      </c>
      <c r="AV1655" s="1">
        <v>0</v>
      </c>
      <c r="AW1655" s="1">
        <v>0</v>
      </c>
      <c r="AX1655" s="1" t="s">
        <v>1454</v>
      </c>
      <c r="AY1655" s="1">
        <v>0</v>
      </c>
      <c r="AZ1655" s="1" t="s">
        <v>3087</v>
      </c>
      <c r="BA1655" s="1">
        <v>0</v>
      </c>
    </row>
    <row r="1656" spans="1:53" x14ac:dyDescent="0.25">
      <c r="A1656" s="309">
        <f t="shared" si="25"/>
        <v>3520885</v>
      </c>
      <c r="B1656" s="1" t="s">
        <v>2639</v>
      </c>
      <c r="C1656" s="1">
        <v>1107099090</v>
      </c>
      <c r="D1656" s="1">
        <v>144105</v>
      </c>
      <c r="E1656" s="1">
        <v>4</v>
      </c>
      <c r="F1656" s="1">
        <v>1.10709909011778E+18</v>
      </c>
      <c r="G1656" s="304">
        <v>43980</v>
      </c>
      <c r="H1656" s="304">
        <v>46537</v>
      </c>
      <c r="I1656" s="1">
        <v>0</v>
      </c>
      <c r="J1656" s="1">
        <v>1</v>
      </c>
      <c r="K1656" s="1">
        <v>33</v>
      </c>
      <c r="L1656" s="1">
        <v>30</v>
      </c>
      <c r="M1656" s="1">
        <v>2</v>
      </c>
      <c r="N1656" s="305">
        <v>18</v>
      </c>
      <c r="O1656" s="305">
        <v>19562</v>
      </c>
      <c r="P1656" s="2">
        <v>6623000</v>
      </c>
      <c r="Q1656" s="2">
        <v>140321</v>
      </c>
      <c r="R1656" s="2">
        <v>4921561</v>
      </c>
      <c r="S1656" s="1">
        <v>0</v>
      </c>
      <c r="T1656" s="1">
        <v>0</v>
      </c>
      <c r="U1656" s="1">
        <v>0</v>
      </c>
      <c r="W1656" s="1">
        <v>0</v>
      </c>
      <c r="X1656" s="1">
        <v>0</v>
      </c>
      <c r="Y1656" s="1">
        <v>0</v>
      </c>
      <c r="AB1656" s="304">
        <v>44499</v>
      </c>
      <c r="AC1656" s="1">
        <v>1</v>
      </c>
      <c r="AD1656" s="1" t="s">
        <v>3016</v>
      </c>
      <c r="AE1656" s="1">
        <v>1</v>
      </c>
      <c r="AF1656" s="1">
        <v>30</v>
      </c>
      <c r="AG1656" s="1">
        <v>0</v>
      </c>
      <c r="AH1656" s="1" t="s">
        <v>1454</v>
      </c>
      <c r="AI1656" s="1" t="s">
        <v>1454</v>
      </c>
      <c r="AJ1656" s="1" t="s">
        <v>1454</v>
      </c>
      <c r="AK1656" s="1" t="s">
        <v>1454</v>
      </c>
      <c r="AL1656" s="1" t="s">
        <v>1454</v>
      </c>
      <c r="AM1656" s="1" t="s">
        <v>1454</v>
      </c>
      <c r="AN1656" s="1">
        <v>1</v>
      </c>
      <c r="AO1656" s="1">
        <v>1</v>
      </c>
      <c r="AP1656" s="1" t="s">
        <v>3086</v>
      </c>
      <c r="AQ1656" s="1" t="s">
        <v>1454</v>
      </c>
      <c r="AR1656" s="2">
        <v>1400676</v>
      </c>
      <c r="AS1656" s="1" t="s">
        <v>3026</v>
      </c>
      <c r="AT1656" s="1">
        <v>43980</v>
      </c>
      <c r="AU1656" s="1">
        <v>0</v>
      </c>
      <c r="AV1656" s="1">
        <v>0</v>
      </c>
      <c r="AW1656" s="1">
        <v>0</v>
      </c>
      <c r="AX1656" s="1" t="s">
        <v>1454</v>
      </c>
      <c r="AY1656" s="1">
        <v>0</v>
      </c>
      <c r="AZ1656" s="1" t="s">
        <v>3087</v>
      </c>
      <c r="BA1656" s="1">
        <v>0</v>
      </c>
    </row>
    <row r="1657" spans="1:53" x14ac:dyDescent="0.25">
      <c r="A1657" s="309">
        <f t="shared" si="25"/>
        <v>357792</v>
      </c>
      <c r="B1657" s="1" t="s">
        <v>2639</v>
      </c>
      <c r="C1657" s="1">
        <v>1143837575</v>
      </c>
      <c r="D1657" s="1">
        <v>144105</v>
      </c>
      <c r="E1657" s="1">
        <v>4</v>
      </c>
      <c r="F1657" s="1">
        <v>1.14383757521038E+18</v>
      </c>
      <c r="G1657" s="304">
        <v>44183</v>
      </c>
      <c r="H1657" s="304">
        <v>45290</v>
      </c>
      <c r="I1657" s="1">
        <v>0</v>
      </c>
      <c r="J1657" s="1">
        <v>1</v>
      </c>
      <c r="K1657" s="1">
        <v>10</v>
      </c>
      <c r="L1657" s="1">
        <v>30</v>
      </c>
      <c r="M1657" s="1">
        <v>2</v>
      </c>
      <c r="N1657" s="305">
        <v>18</v>
      </c>
      <c r="O1657" s="305">
        <v>19562</v>
      </c>
      <c r="P1657" s="2">
        <v>2250000</v>
      </c>
      <c r="Q1657" s="2">
        <v>84769</v>
      </c>
      <c r="R1657" s="2">
        <v>1758592</v>
      </c>
      <c r="S1657" s="1">
        <v>0</v>
      </c>
      <c r="T1657" s="1">
        <v>0</v>
      </c>
      <c r="U1657" s="1">
        <v>0</v>
      </c>
      <c r="W1657" s="1">
        <v>0</v>
      </c>
      <c r="X1657" s="1">
        <v>0</v>
      </c>
      <c r="Y1657" s="1">
        <v>0</v>
      </c>
      <c r="AB1657" s="304">
        <v>44499</v>
      </c>
      <c r="AC1657" s="1">
        <v>1</v>
      </c>
      <c r="AD1657" s="1" t="s">
        <v>3016</v>
      </c>
      <c r="AE1657" s="1">
        <v>1</v>
      </c>
      <c r="AF1657" s="1">
        <v>30</v>
      </c>
      <c r="AG1657" s="1">
        <v>0</v>
      </c>
      <c r="AH1657" s="1" t="s">
        <v>1454</v>
      </c>
      <c r="AI1657" s="1" t="s">
        <v>1454</v>
      </c>
      <c r="AJ1657" s="1" t="s">
        <v>1454</v>
      </c>
      <c r="AK1657" s="1" t="s">
        <v>1454</v>
      </c>
      <c r="AL1657" s="1" t="s">
        <v>1454</v>
      </c>
      <c r="AM1657" s="1" t="s">
        <v>1454</v>
      </c>
      <c r="AN1657" s="1">
        <v>1</v>
      </c>
      <c r="AO1657" s="1">
        <v>1</v>
      </c>
      <c r="AP1657" s="1" t="s">
        <v>3086</v>
      </c>
      <c r="AQ1657" s="1" t="s">
        <v>1454</v>
      </c>
      <c r="AR1657" s="2">
        <v>1400800</v>
      </c>
      <c r="AS1657" s="1" t="s">
        <v>3023</v>
      </c>
      <c r="AT1657" s="1">
        <v>44183</v>
      </c>
      <c r="AU1657" s="1">
        <v>0</v>
      </c>
      <c r="AV1657" s="1">
        <v>0</v>
      </c>
      <c r="AW1657" s="1">
        <v>0</v>
      </c>
      <c r="AX1657" s="1" t="s">
        <v>1454</v>
      </c>
      <c r="AY1657" s="1">
        <v>0</v>
      </c>
      <c r="AZ1657" s="1">
        <v>0</v>
      </c>
      <c r="BA1657" s="1">
        <v>0</v>
      </c>
    </row>
    <row r="1658" spans="1:53" x14ac:dyDescent="0.25">
      <c r="A1658" s="309">
        <f t="shared" si="25"/>
        <v>3440450</v>
      </c>
      <c r="B1658" s="1" t="s">
        <v>2639</v>
      </c>
      <c r="C1658" s="1">
        <v>1144203100</v>
      </c>
      <c r="D1658" s="1">
        <v>144105</v>
      </c>
      <c r="E1658" s="1">
        <v>4</v>
      </c>
      <c r="F1658" s="1">
        <v>1.14420310012038E+18</v>
      </c>
      <c r="G1658" s="304">
        <v>44074</v>
      </c>
      <c r="H1658" s="304">
        <v>46264</v>
      </c>
      <c r="I1658" s="1">
        <v>0</v>
      </c>
      <c r="J1658" s="1">
        <v>1</v>
      </c>
      <c r="K1658" s="1">
        <v>14</v>
      </c>
      <c r="L1658" s="1">
        <v>30</v>
      </c>
      <c r="M1658" s="1">
        <v>2</v>
      </c>
      <c r="N1658" s="1">
        <v>18</v>
      </c>
      <c r="O1658" s="1">
        <v>19562</v>
      </c>
      <c r="P1658" s="2">
        <v>5000000</v>
      </c>
      <c r="Q1658" s="2">
        <v>114855</v>
      </c>
      <c r="R1658" s="2">
        <v>4401814</v>
      </c>
      <c r="S1658" s="1">
        <v>0</v>
      </c>
      <c r="T1658" s="1">
        <v>0</v>
      </c>
      <c r="U1658" s="1">
        <v>0</v>
      </c>
      <c r="W1658" s="1">
        <v>0</v>
      </c>
      <c r="X1658" s="1">
        <v>0</v>
      </c>
      <c r="Y1658" s="1">
        <v>0</v>
      </c>
      <c r="AB1658" s="304">
        <v>44499</v>
      </c>
      <c r="AC1658" s="1">
        <v>1</v>
      </c>
      <c r="AD1658" s="1" t="s">
        <v>3016</v>
      </c>
      <c r="AE1658" s="1">
        <v>1</v>
      </c>
      <c r="AF1658" s="1">
        <v>30</v>
      </c>
      <c r="AG1658" s="1">
        <v>0</v>
      </c>
      <c r="AH1658" s="1" t="s">
        <v>1454</v>
      </c>
      <c r="AI1658" s="1" t="s">
        <v>1454</v>
      </c>
      <c r="AJ1658" s="1" t="s">
        <v>1454</v>
      </c>
      <c r="AK1658" s="1" t="s">
        <v>1454</v>
      </c>
      <c r="AL1658" s="1" t="s">
        <v>1454</v>
      </c>
      <c r="AM1658" s="1" t="s">
        <v>1454</v>
      </c>
      <c r="AN1658" s="1">
        <v>1</v>
      </c>
      <c r="AO1658" s="1">
        <v>1</v>
      </c>
      <c r="AP1658" s="1" t="s">
        <v>3086</v>
      </c>
      <c r="AQ1658" s="1" t="s">
        <v>1454</v>
      </c>
      <c r="AR1658" s="2">
        <v>961364</v>
      </c>
      <c r="AS1658" s="1" t="s">
        <v>3021</v>
      </c>
      <c r="AT1658" s="1">
        <v>44074</v>
      </c>
      <c r="AU1658" s="1">
        <v>0</v>
      </c>
      <c r="AV1658" s="1">
        <v>0</v>
      </c>
      <c r="AW1658" s="1">
        <v>0</v>
      </c>
      <c r="AX1658" s="1" t="s">
        <v>1454</v>
      </c>
      <c r="AY1658" s="1">
        <v>0</v>
      </c>
      <c r="AZ1658" s="1">
        <v>0</v>
      </c>
      <c r="BA1658" s="1">
        <v>0</v>
      </c>
    </row>
    <row r="1659" spans="1:53" x14ac:dyDescent="0.25">
      <c r="A1659" s="309">
        <f t="shared" si="25"/>
        <v>0</v>
      </c>
      <c r="B1659" s="1" t="s">
        <v>2639</v>
      </c>
      <c r="C1659" s="1">
        <v>31906901</v>
      </c>
      <c r="D1659" s="1">
        <v>144205</v>
      </c>
      <c r="E1659" s="1">
        <v>4</v>
      </c>
      <c r="F1659" s="1">
        <v>3.19069011154895E+16</v>
      </c>
      <c r="G1659" s="304">
        <v>44462</v>
      </c>
      <c r="H1659" s="304">
        <v>45565</v>
      </c>
      <c r="I1659" s="1">
        <v>0</v>
      </c>
      <c r="J1659" s="1">
        <v>1</v>
      </c>
      <c r="K1659" s="1">
        <v>1</v>
      </c>
      <c r="L1659" s="1">
        <v>30</v>
      </c>
      <c r="M1659" s="1">
        <v>2</v>
      </c>
      <c r="N1659" s="305">
        <v>9</v>
      </c>
      <c r="O1659" s="305">
        <v>9381</v>
      </c>
      <c r="P1659" s="2">
        <v>5000000</v>
      </c>
      <c r="Q1659" s="2">
        <v>159670</v>
      </c>
      <c r="R1659" s="2">
        <v>4878737</v>
      </c>
      <c r="S1659" s="1">
        <v>0</v>
      </c>
      <c r="T1659" s="1">
        <v>0</v>
      </c>
      <c r="U1659" s="1">
        <v>0</v>
      </c>
      <c r="W1659" s="1">
        <v>0</v>
      </c>
      <c r="X1659" s="1">
        <v>0</v>
      </c>
      <c r="Y1659" s="1">
        <v>0</v>
      </c>
      <c r="AB1659" s="304">
        <v>44500</v>
      </c>
      <c r="AC1659" s="1">
        <v>1</v>
      </c>
      <c r="AD1659" s="1" t="s">
        <v>3016</v>
      </c>
      <c r="AE1659" s="1">
        <v>1</v>
      </c>
      <c r="AF1659" s="1">
        <v>30</v>
      </c>
      <c r="AG1659" s="1">
        <v>0</v>
      </c>
      <c r="AH1659" s="1" t="s">
        <v>1454</v>
      </c>
      <c r="AI1659" s="1" t="s">
        <v>1454</v>
      </c>
      <c r="AJ1659" s="1" t="s">
        <v>1454</v>
      </c>
      <c r="AK1659" s="1" t="s">
        <v>1454</v>
      </c>
      <c r="AL1659" s="1" t="s">
        <v>1454</v>
      </c>
      <c r="AM1659" s="1" t="s">
        <v>1454</v>
      </c>
      <c r="AN1659" s="1">
        <v>1</v>
      </c>
      <c r="AO1659" s="1">
        <v>1</v>
      </c>
      <c r="AP1659" s="1" t="s">
        <v>3086</v>
      </c>
      <c r="AQ1659" s="1" t="s">
        <v>1454</v>
      </c>
      <c r="AR1659" s="2">
        <v>9314475</v>
      </c>
      <c r="AS1659" s="1" t="s">
        <v>3020</v>
      </c>
      <c r="AT1659" s="1">
        <v>44462</v>
      </c>
      <c r="AU1659" s="1">
        <v>0</v>
      </c>
      <c r="AV1659" s="1">
        <v>0</v>
      </c>
      <c r="AW1659" s="1">
        <v>0</v>
      </c>
      <c r="AX1659" s="1" t="s">
        <v>1454</v>
      </c>
      <c r="AY1659" s="1" t="s">
        <v>1454</v>
      </c>
      <c r="AZ1659" s="304">
        <v>0</v>
      </c>
      <c r="BA1659" s="1">
        <v>0</v>
      </c>
    </row>
    <row r="1660" spans="1:53" x14ac:dyDescent="0.25">
      <c r="A1660" s="309">
        <f t="shared" si="25"/>
        <v>277799</v>
      </c>
      <c r="B1660" s="1" t="s">
        <v>2639</v>
      </c>
      <c r="C1660" s="1">
        <v>1130633720</v>
      </c>
      <c r="D1660" s="1">
        <v>144205</v>
      </c>
      <c r="E1660" s="1">
        <v>4</v>
      </c>
      <c r="F1660" s="1">
        <v>1.13063372010498E+18</v>
      </c>
      <c r="G1660" s="304">
        <v>43644</v>
      </c>
      <c r="H1660" s="304">
        <v>44711</v>
      </c>
      <c r="I1660" s="1">
        <v>0</v>
      </c>
      <c r="J1660" s="1">
        <v>1</v>
      </c>
      <c r="K1660" s="1">
        <v>28</v>
      </c>
      <c r="L1660" s="1">
        <v>30</v>
      </c>
      <c r="M1660" s="1">
        <v>2</v>
      </c>
      <c r="N1660" s="305">
        <v>18</v>
      </c>
      <c r="O1660" s="305">
        <v>19562</v>
      </c>
      <c r="P1660" s="2">
        <v>1129988</v>
      </c>
      <c r="Q1660" s="2">
        <v>41911</v>
      </c>
      <c r="R1660" s="2">
        <v>277799</v>
      </c>
      <c r="S1660" s="1">
        <v>0</v>
      </c>
      <c r="T1660" s="1">
        <v>0</v>
      </c>
      <c r="U1660" s="1">
        <v>0</v>
      </c>
      <c r="W1660" s="1">
        <v>0</v>
      </c>
      <c r="X1660" s="1">
        <v>0</v>
      </c>
      <c r="Y1660" s="1">
        <v>0</v>
      </c>
      <c r="AB1660" s="304">
        <v>44500</v>
      </c>
      <c r="AC1660" s="1">
        <v>1</v>
      </c>
      <c r="AD1660" s="1" t="s">
        <v>3016</v>
      </c>
      <c r="AE1660" s="1">
        <v>1</v>
      </c>
      <c r="AF1660" s="1">
        <v>30</v>
      </c>
      <c r="AG1660" s="1">
        <v>0</v>
      </c>
      <c r="AH1660" s="1" t="s">
        <v>1454</v>
      </c>
      <c r="AI1660" s="1" t="s">
        <v>1454</v>
      </c>
      <c r="AJ1660" s="1" t="s">
        <v>1454</v>
      </c>
      <c r="AK1660" s="1" t="s">
        <v>1454</v>
      </c>
      <c r="AL1660" s="1" t="s">
        <v>1454</v>
      </c>
      <c r="AM1660" s="1" t="s">
        <v>1454</v>
      </c>
      <c r="AN1660" s="1">
        <v>1</v>
      </c>
      <c r="AO1660" s="1">
        <v>1</v>
      </c>
      <c r="AP1660" s="1" t="s">
        <v>3086</v>
      </c>
      <c r="AQ1660" s="1" t="s">
        <v>1454</v>
      </c>
      <c r="AR1660" s="2">
        <v>0</v>
      </c>
      <c r="AS1660" s="1" t="s">
        <v>3017</v>
      </c>
      <c r="AT1660" s="1">
        <v>43651</v>
      </c>
      <c r="AU1660" s="1">
        <v>0</v>
      </c>
      <c r="AV1660" s="1">
        <v>0</v>
      </c>
      <c r="AW1660" s="1">
        <v>0</v>
      </c>
      <c r="AX1660" s="1" t="s">
        <v>1454</v>
      </c>
      <c r="AY1660" s="1">
        <v>1</v>
      </c>
      <c r="AZ1660" s="1" t="s">
        <v>3089</v>
      </c>
      <c r="BA1660" s="1">
        <v>0</v>
      </c>
    </row>
    <row r="1661" spans="1:53" x14ac:dyDescent="0.25">
      <c r="A1661" s="309">
        <f t="shared" si="25"/>
        <v>2647830</v>
      </c>
      <c r="B1661" s="1" t="s">
        <v>2639</v>
      </c>
      <c r="C1661" s="1">
        <v>1113534715</v>
      </c>
      <c r="D1661" s="1">
        <v>144105</v>
      </c>
      <c r="E1661" s="1">
        <v>4</v>
      </c>
      <c r="F1661" s="1">
        <v>1.11353471512038E+18</v>
      </c>
      <c r="G1661" s="304">
        <v>44363</v>
      </c>
      <c r="H1661" s="304">
        <v>45807</v>
      </c>
      <c r="I1661" s="1">
        <v>0</v>
      </c>
      <c r="J1661" s="1">
        <v>1</v>
      </c>
      <c r="K1661" s="1">
        <v>5</v>
      </c>
      <c r="L1661" s="1">
        <v>30</v>
      </c>
      <c r="M1661" s="1">
        <v>2</v>
      </c>
      <c r="N1661" s="305">
        <v>15.6</v>
      </c>
      <c r="O1661" s="305">
        <v>16765</v>
      </c>
      <c r="P1661" s="2">
        <v>4500000</v>
      </c>
      <c r="Q1661" s="2">
        <v>127993</v>
      </c>
      <c r="R1661" s="2">
        <v>4154584</v>
      </c>
      <c r="S1661" s="1">
        <v>0</v>
      </c>
      <c r="T1661" s="1">
        <v>0</v>
      </c>
      <c r="U1661" s="1">
        <v>0</v>
      </c>
      <c r="W1661" s="1">
        <v>0</v>
      </c>
      <c r="X1661" s="1">
        <v>0</v>
      </c>
      <c r="Y1661" s="1">
        <v>0</v>
      </c>
      <c r="AB1661" s="304">
        <v>44499</v>
      </c>
      <c r="AC1661" s="1">
        <v>1</v>
      </c>
      <c r="AD1661" s="1" t="s">
        <v>3016</v>
      </c>
      <c r="AE1661" s="1">
        <v>1</v>
      </c>
      <c r="AF1661" s="1">
        <v>30</v>
      </c>
      <c r="AG1661" s="1">
        <v>0</v>
      </c>
      <c r="AH1661" s="1" t="s">
        <v>1454</v>
      </c>
      <c r="AI1661" s="1" t="s">
        <v>1454</v>
      </c>
      <c r="AJ1661" s="1" t="s">
        <v>1454</v>
      </c>
      <c r="AK1661" s="1" t="s">
        <v>1454</v>
      </c>
      <c r="AL1661" s="1" t="s">
        <v>1454</v>
      </c>
      <c r="AM1661" s="1" t="s">
        <v>1454</v>
      </c>
      <c r="AN1661" s="1">
        <v>1</v>
      </c>
      <c r="AO1661" s="1">
        <v>1</v>
      </c>
      <c r="AP1661" s="1" t="s">
        <v>3086</v>
      </c>
      <c r="AQ1661" s="1" t="s">
        <v>1454</v>
      </c>
      <c r="AR1661" s="2">
        <v>1506754</v>
      </c>
      <c r="AS1661" s="1" t="s">
        <v>3021</v>
      </c>
      <c r="AT1661" s="1">
        <v>44363</v>
      </c>
      <c r="AU1661" s="1">
        <v>0</v>
      </c>
      <c r="AV1661" s="1">
        <v>0</v>
      </c>
      <c r="AW1661" s="1">
        <v>0</v>
      </c>
      <c r="AX1661" s="1" t="s">
        <v>1454</v>
      </c>
      <c r="AY1661" s="1" t="s">
        <v>1454</v>
      </c>
      <c r="AZ1661" s="1">
        <v>0</v>
      </c>
      <c r="BA1661" s="1">
        <v>0</v>
      </c>
    </row>
    <row r="1662" spans="1:53" x14ac:dyDescent="0.25">
      <c r="A1662" s="309">
        <f t="shared" si="25"/>
        <v>8351668</v>
      </c>
      <c r="B1662" s="1" t="s">
        <v>2639</v>
      </c>
      <c r="C1662" s="1">
        <v>28537491</v>
      </c>
      <c r="D1662" s="1">
        <v>144105</v>
      </c>
      <c r="E1662" s="1">
        <v>4</v>
      </c>
      <c r="F1662" s="1">
        <v>2.85374911203886E+16</v>
      </c>
      <c r="G1662" s="304">
        <v>44167</v>
      </c>
      <c r="H1662" s="304">
        <v>46356</v>
      </c>
      <c r="I1662" s="1">
        <v>0</v>
      </c>
      <c r="J1662" s="1">
        <v>1</v>
      </c>
      <c r="K1662" s="1">
        <v>11</v>
      </c>
      <c r="L1662" s="1">
        <v>30</v>
      </c>
      <c r="M1662" s="1">
        <v>2</v>
      </c>
      <c r="N1662" s="305">
        <v>18</v>
      </c>
      <c r="O1662" s="305">
        <v>19562</v>
      </c>
      <c r="P1662" s="2">
        <v>10000000</v>
      </c>
      <c r="Q1662" s="2">
        <v>231483</v>
      </c>
      <c r="R1662" s="2">
        <v>9090357</v>
      </c>
      <c r="S1662" s="1">
        <v>0</v>
      </c>
      <c r="T1662" s="1">
        <v>0</v>
      </c>
      <c r="U1662" s="1">
        <v>0</v>
      </c>
      <c r="W1662" s="1">
        <v>0</v>
      </c>
      <c r="X1662" s="1">
        <v>0</v>
      </c>
      <c r="Y1662" s="1">
        <v>0</v>
      </c>
      <c r="AB1662" s="304">
        <v>44499</v>
      </c>
      <c r="AC1662" s="1">
        <v>1</v>
      </c>
      <c r="AD1662" s="1" t="s">
        <v>3016</v>
      </c>
      <c r="AE1662" s="1">
        <v>1</v>
      </c>
      <c r="AF1662" s="1">
        <v>30</v>
      </c>
      <c r="AG1662" s="1">
        <v>0</v>
      </c>
      <c r="AH1662" s="1" t="s">
        <v>1454</v>
      </c>
      <c r="AI1662" s="1" t="s">
        <v>1454</v>
      </c>
      <c r="AJ1662" s="1" t="s">
        <v>1454</v>
      </c>
      <c r="AK1662" s="1" t="s">
        <v>1454</v>
      </c>
      <c r="AL1662" s="1" t="s">
        <v>1454</v>
      </c>
      <c r="AM1662" s="1" t="s">
        <v>1454</v>
      </c>
      <c r="AN1662" s="1">
        <v>1</v>
      </c>
      <c r="AO1662" s="1">
        <v>1</v>
      </c>
      <c r="AP1662" s="1" t="s">
        <v>3086</v>
      </c>
      <c r="AQ1662" s="1" t="s">
        <v>1454</v>
      </c>
      <c r="AR1662" s="2">
        <v>738689</v>
      </c>
      <c r="AS1662" s="1" t="s">
        <v>3021</v>
      </c>
      <c r="AT1662" s="1">
        <v>44167</v>
      </c>
      <c r="AU1662" s="1">
        <v>0</v>
      </c>
      <c r="AV1662" s="1">
        <v>0</v>
      </c>
      <c r="AW1662" s="1">
        <v>0</v>
      </c>
      <c r="AX1662" s="1" t="s">
        <v>1454</v>
      </c>
      <c r="AY1662" s="1">
        <v>800087565</v>
      </c>
      <c r="AZ1662" s="1" t="s">
        <v>3088</v>
      </c>
      <c r="BA1662" s="1">
        <v>0</v>
      </c>
    </row>
    <row r="1663" spans="1:53" x14ac:dyDescent="0.25">
      <c r="A1663" s="309">
        <f t="shared" si="25"/>
        <v>1072641</v>
      </c>
      <c r="B1663" s="1" t="s">
        <v>2639</v>
      </c>
      <c r="C1663" s="1">
        <v>1059601314</v>
      </c>
      <c r="D1663" s="1">
        <v>144105</v>
      </c>
      <c r="E1663" s="1">
        <v>4</v>
      </c>
      <c r="F1663" s="1">
        <v>1.05960131426718E+18</v>
      </c>
      <c r="G1663" s="304">
        <v>44186</v>
      </c>
      <c r="H1663" s="304">
        <v>45290</v>
      </c>
      <c r="I1663" s="1">
        <v>0</v>
      </c>
      <c r="J1663" s="1">
        <v>1</v>
      </c>
      <c r="K1663" s="1">
        <v>10</v>
      </c>
      <c r="L1663" s="1">
        <v>30</v>
      </c>
      <c r="M1663" s="1">
        <v>2</v>
      </c>
      <c r="N1663" s="305">
        <v>11.76</v>
      </c>
      <c r="O1663" s="305">
        <v>12415</v>
      </c>
      <c r="P1663" s="2">
        <v>2000000</v>
      </c>
      <c r="Q1663" s="2">
        <v>69096</v>
      </c>
      <c r="R1663" s="2">
        <v>1529587</v>
      </c>
      <c r="S1663" s="1">
        <v>0</v>
      </c>
      <c r="T1663" s="1">
        <v>0</v>
      </c>
      <c r="U1663" s="1">
        <v>0</v>
      </c>
      <c r="W1663" s="1">
        <v>0</v>
      </c>
      <c r="X1663" s="1">
        <v>0</v>
      </c>
      <c r="Y1663" s="1">
        <v>0</v>
      </c>
      <c r="AB1663" s="304">
        <v>44499</v>
      </c>
      <c r="AC1663" s="1">
        <v>1</v>
      </c>
      <c r="AD1663" s="1" t="s">
        <v>3016</v>
      </c>
      <c r="AE1663" s="1">
        <v>1</v>
      </c>
      <c r="AF1663" s="1">
        <v>30</v>
      </c>
      <c r="AG1663" s="1">
        <v>0</v>
      </c>
      <c r="AH1663" s="1" t="s">
        <v>1454</v>
      </c>
      <c r="AI1663" s="1" t="s">
        <v>1454</v>
      </c>
      <c r="AJ1663" s="1" t="s">
        <v>1454</v>
      </c>
      <c r="AK1663" s="1" t="s">
        <v>1454</v>
      </c>
      <c r="AL1663" s="1" t="s">
        <v>1454</v>
      </c>
      <c r="AM1663" s="1" t="s">
        <v>1454</v>
      </c>
      <c r="AN1663" s="1">
        <v>1</v>
      </c>
      <c r="AO1663" s="1">
        <v>1</v>
      </c>
      <c r="AP1663" s="1" t="s">
        <v>3086</v>
      </c>
      <c r="AQ1663" s="1" t="s">
        <v>1454</v>
      </c>
      <c r="AR1663" s="2">
        <v>456946</v>
      </c>
      <c r="AS1663" s="1" t="s">
        <v>3039</v>
      </c>
      <c r="AT1663" s="1">
        <v>44186</v>
      </c>
      <c r="AU1663" s="1">
        <v>0</v>
      </c>
      <c r="AV1663" s="1">
        <v>0</v>
      </c>
      <c r="AW1663" s="1">
        <v>0</v>
      </c>
      <c r="AX1663" s="1" t="s">
        <v>1454</v>
      </c>
      <c r="AY1663" s="1">
        <v>800087565</v>
      </c>
      <c r="AZ1663" s="1" t="s">
        <v>3088</v>
      </c>
      <c r="BA1663" s="1">
        <v>0</v>
      </c>
    </row>
    <row r="1664" spans="1:53" x14ac:dyDescent="0.25">
      <c r="A1664" s="309">
        <f t="shared" si="25"/>
        <v>661368</v>
      </c>
      <c r="B1664" s="1" t="s">
        <v>2639</v>
      </c>
      <c r="C1664" s="1">
        <v>1059601314</v>
      </c>
      <c r="D1664" s="1">
        <v>144105</v>
      </c>
      <c r="E1664" s="1">
        <v>4</v>
      </c>
      <c r="F1664" s="1">
        <v>1.0596013141246799E+18</v>
      </c>
      <c r="G1664" s="304">
        <v>44145</v>
      </c>
      <c r="H1664" s="304">
        <v>44864</v>
      </c>
      <c r="I1664" s="1">
        <v>0</v>
      </c>
      <c r="J1664" s="1">
        <v>1</v>
      </c>
      <c r="K1664" s="1">
        <v>12</v>
      </c>
      <c r="L1664" s="1">
        <v>30</v>
      </c>
      <c r="M1664" s="1">
        <v>2</v>
      </c>
      <c r="N1664" s="305">
        <v>21.6</v>
      </c>
      <c r="O1664" s="305">
        <v>23872</v>
      </c>
      <c r="P1664" s="2">
        <v>1700000</v>
      </c>
      <c r="Q1664" s="2">
        <v>88361</v>
      </c>
      <c r="R1664" s="2">
        <v>943111</v>
      </c>
      <c r="S1664" s="1">
        <v>0</v>
      </c>
      <c r="T1664" s="1">
        <v>0</v>
      </c>
      <c r="U1664" s="1">
        <v>0</v>
      </c>
      <c r="W1664" s="1">
        <v>0</v>
      </c>
      <c r="X1664" s="1">
        <v>0</v>
      </c>
      <c r="Y1664" s="1">
        <v>0</v>
      </c>
      <c r="AB1664" s="304">
        <v>44499</v>
      </c>
      <c r="AC1664" s="1">
        <v>1</v>
      </c>
      <c r="AD1664" s="1" t="s">
        <v>3016</v>
      </c>
      <c r="AE1664" s="1">
        <v>1</v>
      </c>
      <c r="AF1664" s="1">
        <v>30</v>
      </c>
      <c r="AG1664" s="1">
        <v>0</v>
      </c>
      <c r="AH1664" s="1" t="s">
        <v>1454</v>
      </c>
      <c r="AI1664" s="1" t="s">
        <v>1454</v>
      </c>
      <c r="AJ1664" s="1" t="s">
        <v>1454</v>
      </c>
      <c r="AK1664" s="1" t="s">
        <v>1454</v>
      </c>
      <c r="AL1664" s="1" t="s">
        <v>1454</v>
      </c>
      <c r="AM1664" s="1" t="s">
        <v>1454</v>
      </c>
      <c r="AN1664" s="1">
        <v>1</v>
      </c>
      <c r="AO1664" s="1">
        <v>1</v>
      </c>
      <c r="AP1664" s="1" t="s">
        <v>3086</v>
      </c>
      <c r="AQ1664" s="1" t="s">
        <v>1454</v>
      </c>
      <c r="AR1664" s="2">
        <v>281743</v>
      </c>
      <c r="AS1664" s="1" t="s">
        <v>3018</v>
      </c>
      <c r="AT1664" s="1">
        <v>44145</v>
      </c>
      <c r="AU1664" s="1">
        <v>0</v>
      </c>
      <c r="AV1664" s="1">
        <v>0</v>
      </c>
      <c r="AW1664" s="1">
        <v>0</v>
      </c>
      <c r="AX1664" s="1" t="s">
        <v>1454</v>
      </c>
      <c r="AY1664" s="1">
        <v>800087565</v>
      </c>
      <c r="AZ1664" s="1" t="s">
        <v>3088</v>
      </c>
      <c r="BA1664" s="1">
        <v>0</v>
      </c>
    </row>
    <row r="1665" spans="1:53" x14ac:dyDescent="0.25">
      <c r="A1665" s="309">
        <f t="shared" si="25"/>
        <v>3416950</v>
      </c>
      <c r="B1665" s="1" t="s">
        <v>2639</v>
      </c>
      <c r="C1665" s="1">
        <v>1143867942</v>
      </c>
      <c r="D1665" s="1">
        <v>144205</v>
      </c>
      <c r="E1665" s="1">
        <v>4</v>
      </c>
      <c r="F1665" s="1">
        <v>1.14386794210498E+18</v>
      </c>
      <c r="G1665" s="304">
        <v>44439</v>
      </c>
      <c r="H1665" s="304">
        <v>46568</v>
      </c>
      <c r="I1665" s="1">
        <v>0</v>
      </c>
      <c r="J1665" s="1">
        <v>1</v>
      </c>
      <c r="K1665" s="1">
        <v>35</v>
      </c>
      <c r="L1665" s="1">
        <v>30</v>
      </c>
      <c r="M1665" s="1">
        <v>2</v>
      </c>
      <c r="N1665" s="305">
        <v>18</v>
      </c>
      <c r="O1665" s="305">
        <v>19562</v>
      </c>
      <c r="P1665" s="2">
        <v>5438734</v>
      </c>
      <c r="Q1665" s="2">
        <v>127868</v>
      </c>
      <c r="R1665" s="2">
        <v>3416950</v>
      </c>
      <c r="S1665" s="1">
        <v>0</v>
      </c>
      <c r="T1665" s="1">
        <v>0</v>
      </c>
      <c r="U1665" s="1">
        <v>0</v>
      </c>
      <c r="W1665" s="1">
        <v>0</v>
      </c>
      <c r="X1665" s="1">
        <v>0</v>
      </c>
      <c r="Y1665" s="1">
        <v>0</v>
      </c>
      <c r="AB1665" s="304">
        <v>44496</v>
      </c>
      <c r="AC1665" s="1">
        <v>1</v>
      </c>
      <c r="AD1665" s="1" t="s">
        <v>3016</v>
      </c>
      <c r="AE1665" s="1">
        <v>1</v>
      </c>
      <c r="AF1665" s="1">
        <v>30</v>
      </c>
      <c r="AG1665" s="1">
        <v>0</v>
      </c>
      <c r="AH1665" s="1" t="s">
        <v>1454</v>
      </c>
      <c r="AI1665" s="1" t="s">
        <v>1454</v>
      </c>
      <c r="AJ1665" s="1" t="s">
        <v>1454</v>
      </c>
      <c r="AK1665" s="1" t="s">
        <v>1454</v>
      </c>
      <c r="AL1665" s="1" t="s">
        <v>1454</v>
      </c>
      <c r="AM1665" s="1" t="s">
        <v>1454</v>
      </c>
      <c r="AN1665" s="1">
        <v>1</v>
      </c>
      <c r="AO1665" s="1">
        <v>1</v>
      </c>
      <c r="AP1665" s="1" t="s">
        <v>3086</v>
      </c>
      <c r="AQ1665" s="1" t="s">
        <v>1454</v>
      </c>
      <c r="AR1665" s="2">
        <v>0</v>
      </c>
      <c r="AS1665" s="1" t="s">
        <v>3017</v>
      </c>
      <c r="AT1665" s="1">
        <v>44447</v>
      </c>
      <c r="AU1665" s="1">
        <v>0</v>
      </c>
      <c r="AV1665" s="1">
        <v>0</v>
      </c>
      <c r="AW1665" s="1">
        <v>0</v>
      </c>
      <c r="AX1665" s="1" t="s">
        <v>1454</v>
      </c>
      <c r="AY1665" s="1">
        <v>1</v>
      </c>
      <c r="AZ1665" s="1" t="s">
        <v>3089</v>
      </c>
      <c r="BA1665" s="1">
        <v>0</v>
      </c>
    </row>
    <row r="1666" spans="1:53" x14ac:dyDescent="0.25">
      <c r="A1666" s="309">
        <f t="shared" ref="A1666:A1729" si="26">IF(+R1666&gt;AR1666,R1666-AR1666,0)</f>
        <v>484736</v>
      </c>
      <c r="B1666" s="1" t="s">
        <v>2639</v>
      </c>
      <c r="C1666" s="1">
        <v>1143982227</v>
      </c>
      <c r="D1666" s="1">
        <v>144105</v>
      </c>
      <c r="E1666" s="1">
        <v>4</v>
      </c>
      <c r="F1666" s="1">
        <v>1.14398222710598E+18</v>
      </c>
      <c r="G1666" s="304">
        <v>44405</v>
      </c>
      <c r="H1666" s="304">
        <v>44560</v>
      </c>
      <c r="I1666" s="1">
        <v>0</v>
      </c>
      <c r="J1666" s="1">
        <v>2</v>
      </c>
      <c r="K1666" s="1">
        <v>0</v>
      </c>
      <c r="L1666" s="1">
        <v>30</v>
      </c>
      <c r="M1666" s="1">
        <v>2</v>
      </c>
      <c r="N1666" s="305">
        <v>18.600000000000001</v>
      </c>
      <c r="O1666" s="305">
        <v>20271</v>
      </c>
      <c r="P1666" s="2">
        <v>600000</v>
      </c>
      <c r="Q1666" s="2">
        <v>0</v>
      </c>
      <c r="R1666" s="2">
        <v>600000</v>
      </c>
      <c r="S1666" s="1">
        <v>0</v>
      </c>
      <c r="T1666" s="1">
        <v>0</v>
      </c>
      <c r="U1666" s="1">
        <v>0</v>
      </c>
      <c r="W1666" s="1">
        <v>0</v>
      </c>
      <c r="X1666" s="1">
        <v>0</v>
      </c>
      <c r="Y1666" s="1">
        <v>0</v>
      </c>
      <c r="Z1666" s="1">
        <v>600000</v>
      </c>
      <c r="AA1666" s="1">
        <v>12</v>
      </c>
      <c r="AB1666" s="304">
        <v>44405</v>
      </c>
      <c r="AC1666" s="1">
        <v>1</v>
      </c>
      <c r="AD1666" s="1" t="s">
        <v>3016</v>
      </c>
      <c r="AE1666" s="1">
        <v>1</v>
      </c>
      <c r="AF1666" s="1">
        <v>30</v>
      </c>
      <c r="AG1666" s="1">
        <v>0</v>
      </c>
      <c r="AH1666" s="1" t="s">
        <v>1454</v>
      </c>
      <c r="AI1666" s="1" t="s">
        <v>1454</v>
      </c>
      <c r="AJ1666" s="1" t="s">
        <v>1454</v>
      </c>
      <c r="AK1666" s="1" t="s">
        <v>1454</v>
      </c>
      <c r="AL1666" s="1" t="s">
        <v>1454</v>
      </c>
      <c r="AM1666" s="1" t="s">
        <v>1454</v>
      </c>
      <c r="AN1666" s="1">
        <v>1</v>
      </c>
      <c r="AO1666" s="1">
        <v>1</v>
      </c>
      <c r="AP1666" s="1" t="s">
        <v>3086</v>
      </c>
      <c r="AQ1666" s="1" t="s">
        <v>1454</v>
      </c>
      <c r="AR1666" s="2">
        <v>115264</v>
      </c>
      <c r="AS1666" s="1" t="s">
        <v>3053</v>
      </c>
      <c r="AT1666" s="1">
        <v>44405</v>
      </c>
      <c r="AU1666" s="1">
        <v>0</v>
      </c>
      <c r="AV1666" s="1">
        <v>0</v>
      </c>
      <c r="AW1666" s="1">
        <v>0</v>
      </c>
      <c r="AX1666" s="1" t="s">
        <v>1454</v>
      </c>
      <c r="AY1666" s="1">
        <v>0</v>
      </c>
      <c r="AZ1666" s="1">
        <v>0</v>
      </c>
      <c r="BA1666" s="1">
        <v>0</v>
      </c>
    </row>
    <row r="1667" spans="1:53" x14ac:dyDescent="0.25">
      <c r="A1667" s="309">
        <f t="shared" si="26"/>
        <v>5697586</v>
      </c>
      <c r="B1667" s="1" t="s">
        <v>2639</v>
      </c>
      <c r="C1667" s="1">
        <v>1143982227</v>
      </c>
      <c r="D1667" s="1">
        <v>144105</v>
      </c>
      <c r="E1667" s="1">
        <v>4</v>
      </c>
      <c r="F1667" s="1">
        <v>1.14398222711778E+18</v>
      </c>
      <c r="G1667" s="304">
        <v>43938</v>
      </c>
      <c r="H1667" s="304">
        <v>46507</v>
      </c>
      <c r="I1667" s="1">
        <v>0</v>
      </c>
      <c r="J1667" s="1">
        <v>1</v>
      </c>
      <c r="K1667" s="1">
        <v>16</v>
      </c>
      <c r="L1667" s="1">
        <v>30</v>
      </c>
      <c r="M1667" s="1">
        <v>2</v>
      </c>
      <c r="N1667" s="305">
        <v>18</v>
      </c>
      <c r="O1667" s="305">
        <v>19562</v>
      </c>
      <c r="P1667" s="2">
        <v>7896000</v>
      </c>
      <c r="Q1667" s="2">
        <v>167292</v>
      </c>
      <c r="R1667" s="2">
        <v>7052394</v>
      </c>
      <c r="S1667" s="1">
        <v>0</v>
      </c>
      <c r="T1667" s="1">
        <v>0</v>
      </c>
      <c r="U1667" s="1">
        <v>0</v>
      </c>
      <c r="W1667" s="1">
        <v>0</v>
      </c>
      <c r="X1667" s="1">
        <v>0</v>
      </c>
      <c r="Y1667" s="1">
        <v>0</v>
      </c>
      <c r="AB1667" s="304">
        <v>44499</v>
      </c>
      <c r="AC1667" s="1">
        <v>1</v>
      </c>
      <c r="AD1667" s="1" t="s">
        <v>3016</v>
      </c>
      <c r="AE1667" s="1">
        <v>1</v>
      </c>
      <c r="AF1667" s="1">
        <v>30</v>
      </c>
      <c r="AG1667" s="1">
        <v>0</v>
      </c>
      <c r="AH1667" s="1" t="s">
        <v>1454</v>
      </c>
      <c r="AI1667" s="1" t="s">
        <v>1454</v>
      </c>
      <c r="AJ1667" s="1" t="s">
        <v>1454</v>
      </c>
      <c r="AK1667" s="1" t="s">
        <v>1454</v>
      </c>
      <c r="AL1667" s="1" t="s">
        <v>1454</v>
      </c>
      <c r="AM1667" s="1" t="s">
        <v>1454</v>
      </c>
      <c r="AN1667" s="1">
        <v>1</v>
      </c>
      <c r="AO1667" s="1">
        <v>1</v>
      </c>
      <c r="AP1667" s="1" t="s">
        <v>3086</v>
      </c>
      <c r="AQ1667" s="1" t="s">
        <v>1454</v>
      </c>
      <c r="AR1667" s="2">
        <v>1354808</v>
      </c>
      <c r="AS1667" s="1" t="s">
        <v>3026</v>
      </c>
      <c r="AT1667" s="1">
        <v>43938</v>
      </c>
      <c r="AU1667" s="1">
        <v>0</v>
      </c>
      <c r="AV1667" s="1">
        <v>0</v>
      </c>
      <c r="AW1667" s="1">
        <v>0</v>
      </c>
      <c r="AX1667" s="1" t="s">
        <v>1454</v>
      </c>
      <c r="AY1667" s="1">
        <v>0</v>
      </c>
      <c r="AZ1667" s="1">
        <v>0</v>
      </c>
      <c r="BA1667" s="1">
        <v>0</v>
      </c>
    </row>
    <row r="1668" spans="1:53" x14ac:dyDescent="0.25">
      <c r="A1668" s="309">
        <f t="shared" si="26"/>
        <v>1493524</v>
      </c>
      <c r="B1668" s="1" t="s">
        <v>2639</v>
      </c>
      <c r="C1668" s="1">
        <v>1143982227</v>
      </c>
      <c r="D1668" s="1">
        <v>144105</v>
      </c>
      <c r="E1668" s="1">
        <v>4</v>
      </c>
      <c r="F1668" s="1">
        <v>1.1439822271246799E+18</v>
      </c>
      <c r="G1668" s="304">
        <v>43980</v>
      </c>
      <c r="H1668" s="304">
        <v>44346</v>
      </c>
      <c r="I1668" s="1">
        <v>0</v>
      </c>
      <c r="J1668" s="1">
        <v>1</v>
      </c>
      <c r="K1668" s="1">
        <v>1</v>
      </c>
      <c r="L1668" s="1">
        <v>30</v>
      </c>
      <c r="M1668" s="1">
        <v>2</v>
      </c>
      <c r="N1668" s="305">
        <v>21.6</v>
      </c>
      <c r="O1668" s="305">
        <v>23872</v>
      </c>
      <c r="P1668" s="2">
        <v>2000000</v>
      </c>
      <c r="Q1668" s="2">
        <v>187081</v>
      </c>
      <c r="R1668" s="2">
        <v>1848664</v>
      </c>
      <c r="S1668" s="1">
        <v>0</v>
      </c>
      <c r="T1668" s="1">
        <v>0</v>
      </c>
      <c r="U1668" s="1">
        <v>0</v>
      </c>
      <c r="W1668" s="1">
        <v>0</v>
      </c>
      <c r="X1668" s="1">
        <v>0</v>
      </c>
      <c r="Y1668" s="1">
        <v>0</v>
      </c>
      <c r="AA1668" s="306"/>
      <c r="AB1668" s="304">
        <v>44499</v>
      </c>
      <c r="AC1668" s="1">
        <v>1</v>
      </c>
      <c r="AD1668" s="1" t="s">
        <v>3016</v>
      </c>
      <c r="AE1668" s="1">
        <v>1</v>
      </c>
      <c r="AF1668" s="1">
        <v>30</v>
      </c>
      <c r="AG1668" s="1">
        <v>0</v>
      </c>
      <c r="AH1668" s="1" t="s">
        <v>1454</v>
      </c>
      <c r="AI1668" s="1" t="s">
        <v>1454</v>
      </c>
      <c r="AJ1668" s="1" t="s">
        <v>1454</v>
      </c>
      <c r="AK1668" s="1" t="s">
        <v>1454</v>
      </c>
      <c r="AL1668" s="1" t="s">
        <v>1454</v>
      </c>
      <c r="AM1668" s="1" t="s">
        <v>1454</v>
      </c>
      <c r="AN1668" s="1">
        <v>1</v>
      </c>
      <c r="AO1668" s="1">
        <v>1</v>
      </c>
      <c r="AP1668" s="1" t="s">
        <v>3086</v>
      </c>
      <c r="AQ1668" s="1" t="s">
        <v>1454</v>
      </c>
      <c r="AR1668" s="2">
        <v>355140</v>
      </c>
      <c r="AS1668" s="1" t="s">
        <v>3018</v>
      </c>
      <c r="AT1668" s="1">
        <v>43980</v>
      </c>
      <c r="AU1668" s="1">
        <v>0</v>
      </c>
      <c r="AV1668" s="1">
        <v>0</v>
      </c>
      <c r="AW1668" s="1">
        <v>0</v>
      </c>
      <c r="AX1668" s="1" t="s">
        <v>1454</v>
      </c>
      <c r="AY1668" s="1">
        <v>0</v>
      </c>
      <c r="AZ1668" s="1">
        <v>0</v>
      </c>
      <c r="BA1668" s="1">
        <v>0</v>
      </c>
    </row>
    <row r="1669" spans="1:53" x14ac:dyDescent="0.25">
      <c r="A1669" s="309">
        <f t="shared" si="26"/>
        <v>3323562</v>
      </c>
      <c r="B1669" s="1" t="s">
        <v>2639</v>
      </c>
      <c r="C1669" s="1">
        <v>1113527563</v>
      </c>
      <c r="D1669" s="1">
        <v>144105</v>
      </c>
      <c r="E1669" s="1">
        <v>4</v>
      </c>
      <c r="F1669" s="1">
        <v>1.11352756312038E+18</v>
      </c>
      <c r="G1669" s="304">
        <v>44462</v>
      </c>
      <c r="H1669" s="304">
        <v>45930</v>
      </c>
      <c r="I1669" s="1">
        <v>0</v>
      </c>
      <c r="J1669" s="1">
        <v>1</v>
      </c>
      <c r="K1669" s="1">
        <v>1</v>
      </c>
      <c r="L1669" s="1">
        <v>30</v>
      </c>
      <c r="M1669" s="1">
        <v>2</v>
      </c>
      <c r="N1669" s="305">
        <v>15.6</v>
      </c>
      <c r="O1669" s="305">
        <v>16765</v>
      </c>
      <c r="P1669" s="2">
        <v>4000000</v>
      </c>
      <c r="Q1669" s="2">
        <v>113771</v>
      </c>
      <c r="R1669" s="2">
        <v>3940229</v>
      </c>
      <c r="S1669" s="1">
        <v>0</v>
      </c>
      <c r="T1669" s="1">
        <v>0</v>
      </c>
      <c r="U1669" s="1">
        <v>0</v>
      </c>
      <c r="W1669" s="1">
        <v>0</v>
      </c>
      <c r="X1669" s="1">
        <v>0</v>
      </c>
      <c r="Y1669" s="1">
        <v>0</v>
      </c>
      <c r="AB1669" s="304">
        <v>44499</v>
      </c>
      <c r="AC1669" s="1">
        <v>1</v>
      </c>
      <c r="AD1669" s="1" t="s">
        <v>3016</v>
      </c>
      <c r="AE1669" s="1">
        <v>1</v>
      </c>
      <c r="AF1669" s="1">
        <v>30</v>
      </c>
      <c r="AG1669" s="1">
        <v>0</v>
      </c>
      <c r="AH1669" s="1" t="s">
        <v>1454</v>
      </c>
      <c r="AI1669" s="1" t="s">
        <v>1454</v>
      </c>
      <c r="AJ1669" s="1" t="s">
        <v>1454</v>
      </c>
      <c r="AK1669" s="1" t="s">
        <v>1454</v>
      </c>
      <c r="AL1669" s="1" t="s">
        <v>1454</v>
      </c>
      <c r="AM1669" s="1" t="s">
        <v>1454</v>
      </c>
      <c r="AN1669" s="1">
        <v>1</v>
      </c>
      <c r="AO1669" s="1">
        <v>1</v>
      </c>
      <c r="AP1669" s="1" t="s">
        <v>3086</v>
      </c>
      <c r="AQ1669" s="1" t="s">
        <v>1454</v>
      </c>
      <c r="AR1669" s="2">
        <v>616667</v>
      </c>
      <c r="AS1669" s="1" t="s">
        <v>3021</v>
      </c>
      <c r="AT1669" s="1">
        <v>44462</v>
      </c>
      <c r="AU1669" s="1">
        <v>0</v>
      </c>
      <c r="AV1669" s="1">
        <v>0</v>
      </c>
      <c r="AW1669" s="1">
        <v>0</v>
      </c>
      <c r="AX1669" s="1" t="s">
        <v>1454</v>
      </c>
      <c r="AY1669" s="1">
        <v>0</v>
      </c>
      <c r="AZ1669" s="1" t="s">
        <v>3087</v>
      </c>
      <c r="BA1669" s="1">
        <v>0</v>
      </c>
    </row>
    <row r="1670" spans="1:53" x14ac:dyDescent="0.25">
      <c r="A1670" s="309">
        <f t="shared" si="26"/>
        <v>957178</v>
      </c>
      <c r="B1670" s="1" t="s">
        <v>2639</v>
      </c>
      <c r="C1670" s="1">
        <v>1113527563</v>
      </c>
      <c r="D1670" s="1">
        <v>144105</v>
      </c>
      <c r="E1670" s="1">
        <v>4</v>
      </c>
      <c r="F1670" s="1">
        <v>1.1135275631246799E+18</v>
      </c>
      <c r="G1670" s="304">
        <v>44258</v>
      </c>
      <c r="H1670" s="304">
        <v>44985</v>
      </c>
      <c r="I1670" s="1">
        <v>0</v>
      </c>
      <c r="J1670" s="1">
        <v>1</v>
      </c>
      <c r="K1670" s="1">
        <v>8</v>
      </c>
      <c r="L1670" s="1">
        <v>30</v>
      </c>
      <c r="M1670" s="1">
        <v>2</v>
      </c>
      <c r="N1670" s="305">
        <v>19.2</v>
      </c>
      <c r="O1670" s="305">
        <v>20983</v>
      </c>
      <c r="P1670" s="2">
        <v>1600000</v>
      </c>
      <c r="Q1670" s="2">
        <v>81277</v>
      </c>
      <c r="R1670" s="2">
        <v>1134776</v>
      </c>
      <c r="S1670" s="1">
        <v>0</v>
      </c>
      <c r="T1670" s="1">
        <v>0</v>
      </c>
      <c r="U1670" s="1">
        <v>0</v>
      </c>
      <c r="W1670" s="1">
        <v>0</v>
      </c>
      <c r="X1670" s="1">
        <v>0</v>
      </c>
      <c r="Y1670" s="1">
        <v>0</v>
      </c>
      <c r="AB1670" s="304">
        <v>44499</v>
      </c>
      <c r="AC1670" s="1">
        <v>1</v>
      </c>
      <c r="AD1670" s="1" t="s">
        <v>3016</v>
      </c>
      <c r="AE1670" s="1">
        <v>1</v>
      </c>
      <c r="AF1670" s="1">
        <v>30</v>
      </c>
      <c r="AG1670" s="1">
        <v>0</v>
      </c>
      <c r="AH1670" s="1" t="s">
        <v>1454</v>
      </c>
      <c r="AI1670" s="1" t="s">
        <v>1454</v>
      </c>
      <c r="AJ1670" s="1" t="s">
        <v>1454</v>
      </c>
      <c r="AK1670" s="1" t="s">
        <v>1454</v>
      </c>
      <c r="AL1670" s="1" t="s">
        <v>1454</v>
      </c>
      <c r="AM1670" s="1" t="s">
        <v>1454</v>
      </c>
      <c r="AN1670" s="1">
        <v>1</v>
      </c>
      <c r="AO1670" s="1">
        <v>1</v>
      </c>
      <c r="AP1670" s="1" t="s">
        <v>3086</v>
      </c>
      <c r="AQ1670" s="1" t="s">
        <v>1454</v>
      </c>
      <c r="AR1670" s="2">
        <v>177598</v>
      </c>
      <c r="AS1670" s="1" t="s">
        <v>3018</v>
      </c>
      <c r="AT1670" s="1">
        <v>44258</v>
      </c>
      <c r="AU1670" s="1">
        <v>0</v>
      </c>
      <c r="AV1670" s="1">
        <v>0</v>
      </c>
      <c r="AW1670" s="1">
        <v>0</v>
      </c>
      <c r="AX1670" s="1" t="s">
        <v>1454</v>
      </c>
      <c r="AY1670" s="1">
        <v>0</v>
      </c>
      <c r="AZ1670" s="1" t="s">
        <v>3087</v>
      </c>
      <c r="BA1670" s="1">
        <v>0</v>
      </c>
    </row>
    <row r="1671" spans="1:53" x14ac:dyDescent="0.25">
      <c r="A1671" s="309">
        <f t="shared" si="26"/>
        <v>99333</v>
      </c>
      <c r="B1671" s="1" t="s">
        <v>2639</v>
      </c>
      <c r="C1671" s="1">
        <v>1130646456</v>
      </c>
      <c r="D1671" s="1">
        <v>144105</v>
      </c>
      <c r="E1671" s="1">
        <v>4</v>
      </c>
      <c r="F1671" s="1">
        <v>1.1306464561246799E+18</v>
      </c>
      <c r="G1671" s="304">
        <v>44161</v>
      </c>
      <c r="H1671" s="304">
        <v>44895</v>
      </c>
      <c r="I1671" s="1">
        <v>0</v>
      </c>
      <c r="J1671" s="1">
        <v>1</v>
      </c>
      <c r="K1671" s="1">
        <v>11</v>
      </c>
      <c r="L1671" s="1">
        <v>30</v>
      </c>
      <c r="M1671" s="1">
        <v>2</v>
      </c>
      <c r="N1671" s="305">
        <v>21.6</v>
      </c>
      <c r="O1671" s="305">
        <v>23872</v>
      </c>
      <c r="P1671" s="2">
        <v>1500000</v>
      </c>
      <c r="Q1671" s="2">
        <v>77965</v>
      </c>
      <c r="R1671" s="2">
        <v>893598</v>
      </c>
      <c r="S1671" s="1">
        <v>0</v>
      </c>
      <c r="T1671" s="1">
        <v>0</v>
      </c>
      <c r="U1671" s="1">
        <v>0</v>
      </c>
      <c r="W1671" s="1">
        <v>0</v>
      </c>
      <c r="X1671" s="1">
        <v>0</v>
      </c>
      <c r="Y1671" s="1">
        <v>0</v>
      </c>
      <c r="AB1671" s="304">
        <v>44499</v>
      </c>
      <c r="AC1671" s="1">
        <v>1</v>
      </c>
      <c r="AD1671" s="1" t="s">
        <v>3016</v>
      </c>
      <c r="AE1671" s="1">
        <v>1</v>
      </c>
      <c r="AF1671" s="1">
        <v>30</v>
      </c>
      <c r="AG1671" s="1">
        <v>0</v>
      </c>
      <c r="AH1671" s="1" t="s">
        <v>1454</v>
      </c>
      <c r="AI1671" s="1" t="s">
        <v>1454</v>
      </c>
      <c r="AJ1671" s="1" t="s">
        <v>1454</v>
      </c>
      <c r="AK1671" s="1" t="s">
        <v>1454</v>
      </c>
      <c r="AL1671" s="1" t="s">
        <v>1454</v>
      </c>
      <c r="AM1671" s="1" t="s">
        <v>1454</v>
      </c>
      <c r="AN1671" s="1">
        <v>1</v>
      </c>
      <c r="AO1671" s="1">
        <v>1</v>
      </c>
      <c r="AP1671" s="1" t="s">
        <v>3086</v>
      </c>
      <c r="AQ1671" s="1" t="s">
        <v>1454</v>
      </c>
      <c r="AR1671" s="2">
        <v>794265</v>
      </c>
      <c r="AS1671" s="1" t="s">
        <v>3018</v>
      </c>
      <c r="AT1671" s="1">
        <v>44161</v>
      </c>
      <c r="AU1671" s="1">
        <v>0</v>
      </c>
      <c r="AV1671" s="1">
        <v>0</v>
      </c>
      <c r="AW1671" s="1">
        <v>0</v>
      </c>
      <c r="AX1671" s="1" t="s">
        <v>1454</v>
      </c>
      <c r="AY1671" s="1">
        <v>0</v>
      </c>
      <c r="AZ1671" s="1" t="s">
        <v>3087</v>
      </c>
      <c r="BA1671" s="1">
        <v>0</v>
      </c>
    </row>
    <row r="1672" spans="1:53" x14ac:dyDescent="0.25">
      <c r="A1672" s="309">
        <f t="shared" si="26"/>
        <v>4432892</v>
      </c>
      <c r="B1672" s="1" t="s">
        <v>2639</v>
      </c>
      <c r="C1672" s="1">
        <v>1144172004</v>
      </c>
      <c r="D1672" s="1">
        <v>144205</v>
      </c>
      <c r="E1672" s="1">
        <v>4</v>
      </c>
      <c r="F1672" s="1">
        <v>1.14417200410498E+18</v>
      </c>
      <c r="G1672" s="304">
        <v>44225</v>
      </c>
      <c r="H1672" s="304">
        <v>46599</v>
      </c>
      <c r="I1672" s="1">
        <v>0</v>
      </c>
      <c r="J1672" s="1">
        <v>1</v>
      </c>
      <c r="K1672" s="1">
        <v>41</v>
      </c>
      <c r="L1672" s="1">
        <v>30</v>
      </c>
      <c r="M1672" s="1">
        <v>2</v>
      </c>
      <c r="N1672" s="305">
        <v>18</v>
      </c>
      <c r="O1672" s="305">
        <v>19562</v>
      </c>
      <c r="P1672" s="2">
        <v>7196935</v>
      </c>
      <c r="Q1672" s="2">
        <v>159652</v>
      </c>
      <c r="R1672" s="2">
        <v>4432892</v>
      </c>
      <c r="S1672" s="1">
        <v>0</v>
      </c>
      <c r="T1672" s="1">
        <v>0</v>
      </c>
      <c r="U1672" s="1">
        <v>0</v>
      </c>
      <c r="W1672" s="1">
        <v>0</v>
      </c>
      <c r="X1672" s="1">
        <v>0</v>
      </c>
      <c r="Y1672" s="1">
        <v>0</v>
      </c>
      <c r="AB1672" s="304">
        <v>44496</v>
      </c>
      <c r="AC1672" s="1">
        <v>1</v>
      </c>
      <c r="AD1672" s="1" t="s">
        <v>3016</v>
      </c>
      <c r="AE1672" s="1">
        <v>1</v>
      </c>
      <c r="AF1672" s="1">
        <v>30</v>
      </c>
      <c r="AG1672" s="1">
        <v>0</v>
      </c>
      <c r="AH1672" s="1" t="s">
        <v>1454</v>
      </c>
      <c r="AI1672" s="1" t="s">
        <v>1454</v>
      </c>
      <c r="AJ1672" s="1" t="s">
        <v>1454</v>
      </c>
      <c r="AK1672" s="1" t="s">
        <v>1454</v>
      </c>
      <c r="AL1672" s="1" t="s">
        <v>1454</v>
      </c>
      <c r="AM1672" s="1" t="s">
        <v>1454</v>
      </c>
      <c r="AN1672" s="1">
        <v>1</v>
      </c>
      <c r="AO1672" s="1">
        <v>1</v>
      </c>
      <c r="AP1672" s="1" t="s">
        <v>3086</v>
      </c>
      <c r="AQ1672" s="1" t="s">
        <v>1454</v>
      </c>
      <c r="AR1672" s="2">
        <v>0</v>
      </c>
      <c r="AS1672" s="1" t="s">
        <v>3017</v>
      </c>
      <c r="AT1672" s="1">
        <v>44233</v>
      </c>
      <c r="AU1672" s="1">
        <v>0</v>
      </c>
      <c r="AV1672" s="1">
        <v>0</v>
      </c>
      <c r="AW1672" s="1">
        <v>0</v>
      </c>
      <c r="AX1672" s="1" t="s">
        <v>1454</v>
      </c>
      <c r="AY1672" s="1">
        <v>1</v>
      </c>
      <c r="AZ1672" s="1" t="s">
        <v>3089</v>
      </c>
      <c r="BA1672" s="1">
        <v>0</v>
      </c>
    </row>
    <row r="1673" spans="1:53" x14ac:dyDescent="0.25">
      <c r="A1673" s="309">
        <f t="shared" si="26"/>
        <v>834588</v>
      </c>
      <c r="B1673" s="1" t="s">
        <v>2639</v>
      </c>
      <c r="C1673" s="1">
        <v>1143827956</v>
      </c>
      <c r="D1673" s="1">
        <v>144205</v>
      </c>
      <c r="E1673" s="1">
        <v>4</v>
      </c>
      <c r="F1673" s="1">
        <v>1.14382795610498E+18</v>
      </c>
      <c r="G1673" s="304">
        <v>44225</v>
      </c>
      <c r="H1673" s="304">
        <v>44834</v>
      </c>
      <c r="I1673" s="1">
        <v>0</v>
      </c>
      <c r="J1673" s="1">
        <v>1</v>
      </c>
      <c r="K1673" s="1">
        <v>10</v>
      </c>
      <c r="L1673" s="1">
        <v>30</v>
      </c>
      <c r="M1673" s="1">
        <v>2</v>
      </c>
      <c r="N1673" s="305">
        <v>18</v>
      </c>
      <c r="O1673" s="305">
        <v>19562</v>
      </c>
      <c r="P1673" s="2">
        <v>1607559</v>
      </c>
      <c r="Q1673" s="2">
        <v>94096</v>
      </c>
      <c r="R1673" s="2">
        <v>834588</v>
      </c>
      <c r="S1673" s="1">
        <v>0</v>
      </c>
      <c r="T1673" s="1">
        <v>0</v>
      </c>
      <c r="U1673" s="1">
        <v>0</v>
      </c>
      <c r="W1673" s="1">
        <v>0</v>
      </c>
      <c r="X1673" s="1">
        <v>0</v>
      </c>
      <c r="Y1673" s="1">
        <v>0</v>
      </c>
      <c r="AB1673" s="304">
        <v>44492</v>
      </c>
      <c r="AC1673" s="1">
        <v>1</v>
      </c>
      <c r="AD1673" s="1" t="s">
        <v>3016</v>
      </c>
      <c r="AE1673" s="1">
        <v>1</v>
      </c>
      <c r="AF1673" s="1">
        <v>30</v>
      </c>
      <c r="AG1673" s="1">
        <v>0</v>
      </c>
      <c r="AH1673" s="1" t="s">
        <v>1454</v>
      </c>
      <c r="AI1673" s="1" t="s">
        <v>1454</v>
      </c>
      <c r="AJ1673" s="1" t="s">
        <v>1454</v>
      </c>
      <c r="AK1673" s="1" t="s">
        <v>1454</v>
      </c>
      <c r="AL1673" s="1" t="s">
        <v>1454</v>
      </c>
      <c r="AM1673" s="1" t="s">
        <v>1454</v>
      </c>
      <c r="AN1673" s="1">
        <v>1</v>
      </c>
      <c r="AO1673" s="1">
        <v>1</v>
      </c>
      <c r="AP1673" s="1" t="s">
        <v>3086</v>
      </c>
      <c r="AQ1673" s="1" t="s">
        <v>1454</v>
      </c>
      <c r="AR1673" s="2">
        <v>0</v>
      </c>
      <c r="AS1673" s="1" t="s">
        <v>3017</v>
      </c>
      <c r="AT1673" s="1">
        <v>44233</v>
      </c>
      <c r="AU1673" s="1">
        <v>0</v>
      </c>
      <c r="AV1673" s="1">
        <v>0</v>
      </c>
      <c r="AW1673" s="1">
        <v>0</v>
      </c>
      <c r="AX1673" s="1" t="s">
        <v>1454</v>
      </c>
      <c r="AY1673" s="1">
        <v>1</v>
      </c>
      <c r="AZ1673" s="1" t="s">
        <v>3089</v>
      </c>
      <c r="BA1673" s="1">
        <v>0</v>
      </c>
    </row>
    <row r="1674" spans="1:53" x14ac:dyDescent="0.25">
      <c r="A1674" s="309">
        <f t="shared" si="26"/>
        <v>1307795</v>
      </c>
      <c r="B1674" s="1" t="s">
        <v>2639</v>
      </c>
      <c r="C1674" s="1">
        <v>1144060238</v>
      </c>
      <c r="D1674" s="1">
        <v>144105</v>
      </c>
      <c r="E1674" s="1">
        <v>4</v>
      </c>
      <c r="F1674" s="1">
        <v>1.14406023821038E+18</v>
      </c>
      <c r="G1674" s="304">
        <v>44431</v>
      </c>
      <c r="H1674" s="304">
        <v>45046</v>
      </c>
      <c r="I1674" s="1">
        <v>0</v>
      </c>
      <c r="J1674" s="1">
        <v>1</v>
      </c>
      <c r="K1674" s="1">
        <v>2</v>
      </c>
      <c r="L1674" s="1">
        <v>30</v>
      </c>
      <c r="M1674" s="1">
        <v>2</v>
      </c>
      <c r="N1674" s="305">
        <v>15.6</v>
      </c>
      <c r="O1674" s="305">
        <v>16765</v>
      </c>
      <c r="P1674" s="2">
        <v>4000000</v>
      </c>
      <c r="Q1674" s="2">
        <v>234133</v>
      </c>
      <c r="R1674" s="2">
        <v>3653066</v>
      </c>
      <c r="S1674" s="1">
        <v>0</v>
      </c>
      <c r="T1674" s="1">
        <v>0</v>
      </c>
      <c r="U1674" s="1">
        <v>0</v>
      </c>
      <c r="W1674" s="1">
        <v>0</v>
      </c>
      <c r="X1674" s="1">
        <v>0</v>
      </c>
      <c r="Y1674" s="1">
        <v>0</v>
      </c>
      <c r="AB1674" s="304">
        <v>44498</v>
      </c>
      <c r="AC1674" s="1">
        <v>1</v>
      </c>
      <c r="AD1674" s="1" t="s">
        <v>3016</v>
      </c>
      <c r="AE1674" s="1">
        <v>1</v>
      </c>
      <c r="AF1674" s="1">
        <v>30</v>
      </c>
      <c r="AG1674" s="1">
        <v>0</v>
      </c>
      <c r="AH1674" s="1" t="s">
        <v>1454</v>
      </c>
      <c r="AI1674" s="1" t="s">
        <v>1454</v>
      </c>
      <c r="AJ1674" s="1" t="s">
        <v>1454</v>
      </c>
      <c r="AK1674" s="1" t="s">
        <v>1454</v>
      </c>
      <c r="AL1674" s="1" t="s">
        <v>1454</v>
      </c>
      <c r="AM1674" s="1" t="s">
        <v>1454</v>
      </c>
      <c r="AN1674" s="1">
        <v>1</v>
      </c>
      <c r="AO1674" s="1">
        <v>1</v>
      </c>
      <c r="AP1674" s="1" t="s">
        <v>3086</v>
      </c>
      <c r="AQ1674" s="1" t="s">
        <v>1454</v>
      </c>
      <c r="AR1674" s="2">
        <v>2345271</v>
      </c>
      <c r="AS1674" s="1" t="s">
        <v>3023</v>
      </c>
      <c r="AT1674" s="1">
        <v>44431</v>
      </c>
      <c r="AU1674" s="1">
        <v>0</v>
      </c>
      <c r="AV1674" s="1">
        <v>0</v>
      </c>
      <c r="AW1674" s="1">
        <v>0</v>
      </c>
      <c r="AX1674" s="1" t="s">
        <v>1454</v>
      </c>
      <c r="AY1674" s="1">
        <v>890303093000</v>
      </c>
      <c r="AZ1674" s="1">
        <v>0</v>
      </c>
      <c r="BA1674" s="1">
        <v>0</v>
      </c>
    </row>
    <row r="1675" spans="1:53" x14ac:dyDescent="0.25">
      <c r="A1675" s="309">
        <f t="shared" si="26"/>
        <v>987262</v>
      </c>
      <c r="B1675" s="1" t="s">
        <v>2639</v>
      </c>
      <c r="C1675" s="1">
        <v>1115190062</v>
      </c>
      <c r="D1675" s="1">
        <v>144205</v>
      </c>
      <c r="E1675" s="1">
        <v>4</v>
      </c>
      <c r="F1675" s="1">
        <v>1.11519006210498E+18</v>
      </c>
      <c r="G1675" s="304">
        <v>43980</v>
      </c>
      <c r="H1675" s="304">
        <v>45381</v>
      </c>
      <c r="I1675" s="1">
        <v>0</v>
      </c>
      <c r="J1675" s="1">
        <v>1</v>
      </c>
      <c r="K1675" s="1">
        <v>20</v>
      </c>
      <c r="L1675" s="1">
        <v>30</v>
      </c>
      <c r="M1675" s="1">
        <v>2</v>
      </c>
      <c r="N1675" s="305">
        <v>19.8</v>
      </c>
      <c r="O1675" s="305">
        <v>21699</v>
      </c>
      <c r="P1675" s="2">
        <v>1514824</v>
      </c>
      <c r="Q1675" s="2">
        <v>47483</v>
      </c>
      <c r="R1675" s="2">
        <v>987262</v>
      </c>
      <c r="S1675" s="1">
        <v>16290</v>
      </c>
      <c r="T1675" s="1">
        <v>0</v>
      </c>
      <c r="U1675" s="1">
        <v>0</v>
      </c>
      <c r="W1675" s="1">
        <v>0</v>
      </c>
      <c r="X1675" s="1">
        <v>0</v>
      </c>
      <c r="Y1675" s="1">
        <v>0</v>
      </c>
      <c r="AB1675" s="304">
        <v>44453</v>
      </c>
      <c r="AC1675" s="1">
        <v>1</v>
      </c>
      <c r="AD1675" s="1" t="s">
        <v>3016</v>
      </c>
      <c r="AE1675" s="1">
        <v>1</v>
      </c>
      <c r="AF1675" s="1">
        <v>30</v>
      </c>
      <c r="AG1675" s="1">
        <v>0</v>
      </c>
      <c r="AH1675" s="1" t="s">
        <v>1454</v>
      </c>
      <c r="AI1675" s="1" t="s">
        <v>1454</v>
      </c>
      <c r="AJ1675" s="1" t="s">
        <v>1454</v>
      </c>
      <c r="AK1675" s="1" t="s">
        <v>1454</v>
      </c>
      <c r="AL1675" s="1" t="s">
        <v>1454</v>
      </c>
      <c r="AM1675" s="1" t="s">
        <v>1454</v>
      </c>
      <c r="AN1675" s="1">
        <v>1</v>
      </c>
      <c r="AO1675" s="1">
        <v>1</v>
      </c>
      <c r="AP1675" s="1" t="s">
        <v>3086</v>
      </c>
      <c r="AQ1675" s="1" t="s">
        <v>1454</v>
      </c>
      <c r="AR1675" s="2">
        <v>0</v>
      </c>
      <c r="AS1675" s="1" t="s">
        <v>3017</v>
      </c>
      <c r="AT1675" s="1">
        <v>43991</v>
      </c>
      <c r="AU1675" s="1">
        <v>0</v>
      </c>
      <c r="AV1675" s="1">
        <v>0</v>
      </c>
      <c r="AW1675" s="1">
        <v>0</v>
      </c>
      <c r="AX1675" s="1" t="s">
        <v>1454</v>
      </c>
      <c r="AY1675" s="1">
        <v>1</v>
      </c>
      <c r="AZ1675" s="1" t="s">
        <v>3089</v>
      </c>
      <c r="BA1675" s="1">
        <v>0</v>
      </c>
    </row>
    <row r="1676" spans="1:53" x14ac:dyDescent="0.25">
      <c r="A1676" s="309">
        <f t="shared" si="26"/>
        <v>0</v>
      </c>
      <c r="G1676" s="304"/>
      <c r="H1676" s="304"/>
      <c r="N1676" s="305"/>
      <c r="O1676" s="305"/>
      <c r="AB1676" s="304"/>
    </row>
    <row r="1677" spans="1:53" x14ac:dyDescent="0.25">
      <c r="A1677" s="309">
        <f t="shared" si="26"/>
        <v>0</v>
      </c>
      <c r="G1677" s="304"/>
      <c r="H1677" s="304"/>
      <c r="N1677" s="305"/>
      <c r="O1677" s="305"/>
      <c r="AB1677" s="304"/>
    </row>
    <row r="1678" spans="1:53" x14ac:dyDescent="0.25">
      <c r="A1678" s="309">
        <f t="shared" si="26"/>
        <v>0</v>
      </c>
      <c r="G1678" s="304"/>
      <c r="H1678" s="304"/>
      <c r="N1678" s="305"/>
      <c r="O1678" s="305"/>
      <c r="AB1678" s="304"/>
    </row>
    <row r="1679" spans="1:53" x14ac:dyDescent="0.25">
      <c r="A1679" s="309">
        <f t="shared" si="26"/>
        <v>0</v>
      </c>
      <c r="G1679" s="304"/>
      <c r="H1679" s="304"/>
      <c r="N1679" s="305"/>
      <c r="O1679" s="305"/>
      <c r="AB1679" s="304"/>
    </row>
    <row r="1680" spans="1:53" x14ac:dyDescent="0.25">
      <c r="A1680" s="309">
        <f t="shared" si="26"/>
        <v>0</v>
      </c>
      <c r="G1680" s="304"/>
      <c r="H1680" s="304"/>
      <c r="N1680" s="305"/>
      <c r="O1680" s="305"/>
      <c r="AB1680" s="304"/>
    </row>
    <row r="1681" spans="1:28" x14ac:dyDescent="0.25">
      <c r="A1681" s="309">
        <f t="shared" si="26"/>
        <v>0</v>
      </c>
      <c r="G1681" s="304"/>
      <c r="H1681" s="304"/>
      <c r="N1681" s="305"/>
      <c r="O1681" s="305"/>
      <c r="AB1681" s="304"/>
    </row>
    <row r="1682" spans="1:28" x14ac:dyDescent="0.25">
      <c r="A1682" s="309">
        <f t="shared" si="26"/>
        <v>0</v>
      </c>
      <c r="G1682" s="304"/>
      <c r="H1682" s="304"/>
      <c r="N1682" s="305"/>
      <c r="O1682" s="305"/>
      <c r="AB1682" s="304"/>
    </row>
    <row r="1683" spans="1:28" x14ac:dyDescent="0.25">
      <c r="A1683" s="309">
        <f t="shared" si="26"/>
        <v>0</v>
      </c>
      <c r="G1683" s="304"/>
      <c r="H1683" s="304"/>
      <c r="N1683" s="305"/>
      <c r="O1683" s="305"/>
      <c r="AB1683" s="304"/>
    </row>
    <row r="1684" spans="1:28" x14ac:dyDescent="0.25">
      <c r="A1684" s="309">
        <f t="shared" si="26"/>
        <v>0</v>
      </c>
      <c r="G1684" s="304"/>
      <c r="H1684" s="304"/>
      <c r="N1684" s="305"/>
      <c r="O1684" s="305"/>
      <c r="AB1684" s="304"/>
    </row>
    <row r="1685" spans="1:28" x14ac:dyDescent="0.25">
      <c r="A1685" s="309">
        <f t="shared" si="26"/>
        <v>0</v>
      </c>
      <c r="G1685" s="304"/>
      <c r="H1685" s="304"/>
      <c r="N1685" s="305"/>
      <c r="O1685" s="305"/>
      <c r="AB1685" s="304"/>
    </row>
    <row r="1686" spans="1:28" x14ac:dyDescent="0.25">
      <c r="A1686" s="309">
        <f t="shared" si="26"/>
        <v>0</v>
      </c>
      <c r="G1686" s="304"/>
      <c r="H1686" s="304"/>
      <c r="N1686" s="305"/>
      <c r="O1686" s="305"/>
      <c r="AB1686" s="304"/>
    </row>
    <row r="1687" spans="1:28" x14ac:dyDescent="0.25">
      <c r="A1687" s="309">
        <f t="shared" si="26"/>
        <v>0</v>
      </c>
      <c r="G1687" s="304"/>
      <c r="H1687" s="304"/>
      <c r="N1687" s="305"/>
      <c r="O1687" s="305"/>
      <c r="AB1687" s="304"/>
    </row>
    <row r="1688" spans="1:28" x14ac:dyDescent="0.25">
      <c r="A1688" s="309">
        <f t="shared" si="26"/>
        <v>0</v>
      </c>
      <c r="G1688" s="304"/>
      <c r="H1688" s="304"/>
      <c r="N1688" s="305"/>
      <c r="O1688" s="305"/>
      <c r="AB1688" s="304"/>
    </row>
    <row r="1689" spans="1:28" x14ac:dyDescent="0.25">
      <c r="A1689" s="309">
        <f t="shared" si="26"/>
        <v>0</v>
      </c>
      <c r="G1689" s="304"/>
      <c r="H1689" s="304"/>
      <c r="N1689" s="305"/>
      <c r="O1689" s="305"/>
      <c r="AB1689" s="304"/>
    </row>
    <row r="1690" spans="1:28" x14ac:dyDescent="0.25">
      <c r="A1690" s="309">
        <f t="shared" si="26"/>
        <v>0</v>
      </c>
      <c r="G1690" s="304"/>
      <c r="H1690" s="304"/>
      <c r="N1690" s="305"/>
      <c r="O1690" s="305"/>
      <c r="AB1690" s="304"/>
    </row>
    <row r="1691" spans="1:28" x14ac:dyDescent="0.25">
      <c r="A1691" s="309">
        <f t="shared" si="26"/>
        <v>0</v>
      </c>
      <c r="G1691" s="304"/>
      <c r="H1691" s="304"/>
      <c r="N1691" s="305"/>
      <c r="O1691" s="305"/>
      <c r="AB1691" s="304"/>
    </row>
    <row r="1692" spans="1:28" x14ac:dyDescent="0.25">
      <c r="A1692" s="309">
        <f t="shared" si="26"/>
        <v>0</v>
      </c>
      <c r="G1692" s="304"/>
      <c r="H1692" s="304"/>
      <c r="N1692" s="305"/>
      <c r="O1692" s="305"/>
      <c r="AB1692" s="304"/>
    </row>
    <row r="1693" spans="1:28" x14ac:dyDescent="0.25">
      <c r="A1693" s="309">
        <f t="shared" si="26"/>
        <v>0</v>
      </c>
      <c r="G1693" s="304"/>
      <c r="H1693" s="304"/>
      <c r="N1693" s="305"/>
      <c r="O1693" s="305"/>
      <c r="AB1693" s="304"/>
    </row>
    <row r="1694" spans="1:28" x14ac:dyDescent="0.25">
      <c r="A1694" s="309">
        <f t="shared" si="26"/>
        <v>0</v>
      </c>
      <c r="G1694" s="304"/>
      <c r="H1694" s="304"/>
      <c r="N1694" s="305"/>
      <c r="O1694" s="305"/>
      <c r="AB1694" s="304"/>
    </row>
    <row r="1695" spans="1:28" x14ac:dyDescent="0.25">
      <c r="A1695" s="309">
        <f t="shared" si="26"/>
        <v>0</v>
      </c>
      <c r="G1695" s="304"/>
      <c r="H1695" s="304"/>
      <c r="N1695" s="305"/>
      <c r="O1695" s="305"/>
      <c r="AB1695" s="304"/>
    </row>
    <row r="1696" spans="1:28" x14ac:dyDescent="0.25">
      <c r="A1696" s="309">
        <f t="shared" si="26"/>
        <v>0</v>
      </c>
      <c r="G1696" s="304"/>
      <c r="H1696" s="304"/>
      <c r="N1696" s="305"/>
      <c r="O1696" s="305"/>
      <c r="AB1696" s="304"/>
    </row>
    <row r="1697" spans="1:28" x14ac:dyDescent="0.25">
      <c r="A1697" s="309">
        <f t="shared" si="26"/>
        <v>0</v>
      </c>
      <c r="G1697" s="304"/>
      <c r="H1697" s="304"/>
      <c r="N1697" s="305"/>
      <c r="O1697" s="305"/>
      <c r="AB1697" s="304"/>
    </row>
    <row r="1698" spans="1:28" x14ac:dyDescent="0.25">
      <c r="A1698" s="309">
        <f t="shared" si="26"/>
        <v>0</v>
      </c>
      <c r="G1698" s="304"/>
      <c r="H1698" s="304"/>
      <c r="N1698" s="305"/>
      <c r="O1698" s="305"/>
      <c r="AB1698" s="304"/>
    </row>
    <row r="1699" spans="1:28" x14ac:dyDescent="0.25">
      <c r="A1699" s="309">
        <f t="shared" si="26"/>
        <v>0</v>
      </c>
      <c r="G1699" s="304"/>
      <c r="H1699" s="304"/>
      <c r="N1699" s="305"/>
      <c r="O1699" s="305"/>
      <c r="AB1699" s="304"/>
    </row>
    <row r="1700" spans="1:28" x14ac:dyDescent="0.25">
      <c r="A1700" s="309">
        <f t="shared" si="26"/>
        <v>0</v>
      </c>
      <c r="G1700" s="304"/>
      <c r="H1700" s="304"/>
      <c r="N1700" s="305"/>
      <c r="O1700" s="305"/>
      <c r="AB1700" s="304"/>
    </row>
    <row r="1701" spans="1:28" x14ac:dyDescent="0.25">
      <c r="A1701" s="309">
        <f t="shared" si="26"/>
        <v>0</v>
      </c>
      <c r="G1701" s="304"/>
      <c r="H1701" s="304"/>
      <c r="N1701" s="305"/>
      <c r="O1701" s="305"/>
      <c r="AB1701" s="304"/>
    </row>
    <row r="1702" spans="1:28" x14ac:dyDescent="0.25">
      <c r="A1702" s="309">
        <f t="shared" si="26"/>
        <v>0</v>
      </c>
      <c r="G1702" s="304"/>
      <c r="H1702" s="304"/>
      <c r="N1702" s="305"/>
      <c r="O1702" s="305"/>
      <c r="AB1702" s="304"/>
    </row>
    <row r="1703" spans="1:28" x14ac:dyDescent="0.25">
      <c r="A1703" s="309">
        <f t="shared" si="26"/>
        <v>0</v>
      </c>
      <c r="G1703" s="304"/>
      <c r="H1703" s="304"/>
      <c r="N1703" s="305"/>
      <c r="O1703" s="305"/>
      <c r="AB1703" s="304"/>
    </row>
    <row r="1704" spans="1:28" x14ac:dyDescent="0.25">
      <c r="A1704" s="309">
        <f t="shared" si="26"/>
        <v>0</v>
      </c>
      <c r="G1704" s="304"/>
      <c r="H1704" s="304"/>
      <c r="N1704" s="305"/>
      <c r="O1704" s="305"/>
      <c r="AB1704" s="304"/>
    </row>
    <row r="1705" spans="1:28" x14ac:dyDescent="0.25">
      <c r="A1705" s="309">
        <f t="shared" si="26"/>
        <v>0</v>
      </c>
      <c r="G1705" s="304"/>
      <c r="H1705" s="304"/>
      <c r="N1705" s="305"/>
      <c r="O1705" s="305"/>
      <c r="AB1705" s="304"/>
    </row>
    <row r="1706" spans="1:28" x14ac:dyDescent="0.25">
      <c r="A1706" s="309">
        <f t="shared" si="26"/>
        <v>0</v>
      </c>
      <c r="G1706" s="304"/>
      <c r="H1706" s="304"/>
      <c r="N1706" s="305"/>
      <c r="O1706" s="305"/>
      <c r="AB1706" s="304"/>
    </row>
    <row r="1707" spans="1:28" x14ac:dyDescent="0.25">
      <c r="A1707" s="309">
        <f t="shared" si="26"/>
        <v>0</v>
      </c>
      <c r="G1707" s="304"/>
      <c r="H1707" s="304"/>
      <c r="N1707" s="305"/>
      <c r="O1707" s="305"/>
      <c r="AB1707" s="304"/>
    </row>
    <row r="1708" spans="1:28" x14ac:dyDescent="0.25">
      <c r="A1708" s="309">
        <f t="shared" si="26"/>
        <v>0</v>
      </c>
      <c r="G1708" s="304"/>
      <c r="H1708" s="304"/>
      <c r="N1708" s="305"/>
      <c r="O1708" s="305"/>
      <c r="AB1708" s="304"/>
    </row>
    <row r="1709" spans="1:28" x14ac:dyDescent="0.25">
      <c r="A1709" s="309">
        <f t="shared" si="26"/>
        <v>0</v>
      </c>
      <c r="G1709" s="304"/>
      <c r="H1709" s="304"/>
      <c r="N1709" s="305"/>
      <c r="O1709" s="305"/>
      <c r="AB1709" s="304"/>
    </row>
    <row r="1710" spans="1:28" x14ac:dyDescent="0.25">
      <c r="A1710" s="309">
        <f t="shared" si="26"/>
        <v>0</v>
      </c>
      <c r="G1710" s="304"/>
      <c r="H1710" s="304"/>
      <c r="N1710" s="305"/>
      <c r="O1710" s="305"/>
      <c r="AB1710" s="304"/>
    </row>
    <row r="1711" spans="1:28" x14ac:dyDescent="0.25">
      <c r="A1711" s="309">
        <f t="shared" si="26"/>
        <v>0</v>
      </c>
      <c r="G1711" s="304"/>
      <c r="H1711" s="304"/>
      <c r="N1711" s="305"/>
      <c r="O1711" s="305"/>
      <c r="AA1711" s="306"/>
      <c r="AB1711" s="304"/>
    </row>
    <row r="1712" spans="1:28" x14ac:dyDescent="0.25">
      <c r="A1712" s="309">
        <f t="shared" si="26"/>
        <v>0</v>
      </c>
      <c r="G1712" s="304"/>
      <c r="H1712" s="304"/>
      <c r="N1712" s="305"/>
      <c r="O1712" s="305"/>
      <c r="AB1712" s="304"/>
    </row>
    <row r="1713" spans="1:28" x14ac:dyDescent="0.25">
      <c r="A1713" s="309">
        <f t="shared" si="26"/>
        <v>0</v>
      </c>
      <c r="G1713" s="304"/>
      <c r="H1713" s="304"/>
      <c r="N1713" s="305"/>
      <c r="O1713" s="305"/>
      <c r="AB1713" s="304"/>
    </row>
    <row r="1714" spans="1:28" x14ac:dyDescent="0.25">
      <c r="A1714" s="309">
        <f t="shared" si="26"/>
        <v>0</v>
      </c>
      <c r="G1714" s="304"/>
      <c r="H1714" s="304"/>
      <c r="N1714" s="305"/>
      <c r="O1714" s="305"/>
      <c r="AB1714" s="304"/>
    </row>
    <row r="1715" spans="1:28" x14ac:dyDescent="0.25">
      <c r="A1715" s="309">
        <f t="shared" si="26"/>
        <v>0</v>
      </c>
      <c r="G1715" s="304"/>
      <c r="H1715" s="304"/>
      <c r="N1715" s="305"/>
      <c r="O1715" s="305"/>
      <c r="AB1715" s="304"/>
    </row>
    <row r="1716" spans="1:28" x14ac:dyDescent="0.25">
      <c r="A1716" s="309">
        <f t="shared" si="26"/>
        <v>0</v>
      </c>
      <c r="G1716" s="304"/>
      <c r="H1716" s="304"/>
      <c r="N1716" s="305"/>
      <c r="O1716" s="305"/>
      <c r="AB1716" s="304"/>
    </row>
    <row r="1717" spans="1:28" x14ac:dyDescent="0.25">
      <c r="A1717" s="309">
        <f t="shared" si="26"/>
        <v>0</v>
      </c>
      <c r="G1717" s="304"/>
      <c r="H1717" s="304"/>
      <c r="N1717" s="305"/>
      <c r="O1717" s="305"/>
      <c r="AB1717" s="304"/>
    </row>
    <row r="1718" spans="1:28" x14ac:dyDescent="0.25">
      <c r="A1718" s="309">
        <f t="shared" si="26"/>
        <v>0</v>
      </c>
      <c r="G1718" s="304"/>
      <c r="H1718" s="304"/>
      <c r="N1718" s="305"/>
      <c r="O1718" s="305"/>
      <c r="AB1718" s="304"/>
    </row>
    <row r="1719" spans="1:28" x14ac:dyDescent="0.25">
      <c r="A1719" s="309">
        <f t="shared" si="26"/>
        <v>0</v>
      </c>
      <c r="G1719" s="304"/>
      <c r="H1719" s="304"/>
      <c r="N1719" s="305"/>
      <c r="O1719" s="305"/>
      <c r="AB1719" s="304"/>
    </row>
    <row r="1720" spans="1:28" x14ac:dyDescent="0.25">
      <c r="A1720" s="309">
        <f t="shared" si="26"/>
        <v>0</v>
      </c>
      <c r="G1720" s="304"/>
      <c r="H1720" s="304"/>
      <c r="N1720" s="305"/>
      <c r="O1720" s="305"/>
      <c r="AB1720" s="304"/>
    </row>
    <row r="1721" spans="1:28" x14ac:dyDescent="0.25">
      <c r="A1721" s="309">
        <f t="shared" si="26"/>
        <v>0</v>
      </c>
      <c r="G1721" s="304"/>
      <c r="H1721" s="304"/>
      <c r="N1721" s="305"/>
      <c r="O1721" s="305"/>
      <c r="AB1721" s="304"/>
    </row>
    <row r="1722" spans="1:28" x14ac:dyDescent="0.25">
      <c r="A1722" s="309">
        <f t="shared" si="26"/>
        <v>0</v>
      </c>
      <c r="G1722" s="304"/>
      <c r="H1722" s="304"/>
      <c r="N1722" s="305"/>
      <c r="O1722" s="305"/>
      <c r="AB1722" s="304"/>
    </row>
    <row r="1723" spans="1:28" x14ac:dyDescent="0.25">
      <c r="A1723" s="309">
        <f t="shared" si="26"/>
        <v>0</v>
      </c>
      <c r="G1723" s="304"/>
      <c r="H1723" s="304"/>
      <c r="N1723" s="305"/>
      <c r="O1723" s="305"/>
      <c r="AB1723" s="304"/>
    </row>
    <row r="1724" spans="1:28" x14ac:dyDescent="0.25">
      <c r="A1724" s="309">
        <f t="shared" si="26"/>
        <v>0</v>
      </c>
      <c r="G1724" s="304"/>
      <c r="H1724" s="304"/>
      <c r="N1724" s="305"/>
      <c r="O1724" s="305"/>
      <c r="AB1724" s="304"/>
    </row>
    <row r="1725" spans="1:28" x14ac:dyDescent="0.25">
      <c r="A1725" s="309">
        <f t="shared" si="26"/>
        <v>0</v>
      </c>
      <c r="G1725" s="304"/>
      <c r="H1725" s="304"/>
      <c r="N1725" s="305"/>
      <c r="O1725" s="305"/>
      <c r="AB1725" s="304"/>
    </row>
    <row r="1726" spans="1:28" x14ac:dyDescent="0.25">
      <c r="A1726" s="309">
        <f t="shared" si="26"/>
        <v>0</v>
      </c>
      <c r="G1726" s="304"/>
      <c r="H1726" s="304"/>
      <c r="N1726" s="305"/>
      <c r="O1726" s="305"/>
      <c r="AB1726" s="304"/>
    </row>
    <row r="1727" spans="1:28" x14ac:dyDescent="0.25">
      <c r="A1727" s="309">
        <f t="shared" si="26"/>
        <v>0</v>
      </c>
      <c r="G1727" s="304"/>
      <c r="H1727" s="304"/>
      <c r="N1727" s="305"/>
      <c r="O1727" s="305"/>
      <c r="AB1727" s="304"/>
    </row>
    <row r="1728" spans="1:28" x14ac:dyDescent="0.25">
      <c r="A1728" s="309">
        <f t="shared" si="26"/>
        <v>0</v>
      </c>
      <c r="G1728" s="304"/>
      <c r="H1728" s="304"/>
      <c r="N1728" s="305"/>
      <c r="O1728" s="305"/>
      <c r="AB1728" s="304"/>
    </row>
    <row r="1729" spans="1:28" x14ac:dyDescent="0.25">
      <c r="A1729" s="309">
        <f t="shared" si="26"/>
        <v>0</v>
      </c>
      <c r="G1729" s="304"/>
      <c r="H1729" s="304"/>
      <c r="N1729" s="305"/>
      <c r="O1729" s="305"/>
      <c r="AB1729" s="304"/>
    </row>
    <row r="1730" spans="1:28" x14ac:dyDescent="0.25">
      <c r="A1730" s="309">
        <f t="shared" ref="A1730:A1793" si="27">IF(+R1730&gt;AR1730,R1730-AR1730,0)</f>
        <v>0</v>
      </c>
      <c r="G1730" s="304"/>
      <c r="H1730" s="304"/>
      <c r="N1730" s="305"/>
      <c r="O1730" s="305"/>
      <c r="AB1730" s="304"/>
    </row>
    <row r="1731" spans="1:28" x14ac:dyDescent="0.25">
      <c r="A1731" s="309">
        <f t="shared" si="27"/>
        <v>0</v>
      </c>
      <c r="G1731" s="304"/>
      <c r="H1731" s="304"/>
      <c r="N1731" s="305"/>
      <c r="O1731" s="305"/>
      <c r="AB1731" s="304"/>
    </row>
    <row r="1732" spans="1:28" x14ac:dyDescent="0.25">
      <c r="A1732" s="309">
        <f t="shared" si="27"/>
        <v>0</v>
      </c>
      <c r="G1732" s="304"/>
      <c r="H1732" s="304"/>
      <c r="N1732" s="305"/>
      <c r="O1732" s="305"/>
      <c r="AB1732" s="304"/>
    </row>
    <row r="1733" spans="1:28" x14ac:dyDescent="0.25">
      <c r="A1733" s="309">
        <f t="shared" si="27"/>
        <v>0</v>
      </c>
      <c r="G1733" s="304"/>
      <c r="H1733" s="304"/>
      <c r="N1733" s="305"/>
      <c r="O1733" s="305"/>
      <c r="AB1733" s="304"/>
    </row>
    <row r="1734" spans="1:28" x14ac:dyDescent="0.25">
      <c r="A1734" s="309">
        <f t="shared" si="27"/>
        <v>0</v>
      </c>
      <c r="G1734" s="304"/>
      <c r="H1734" s="304"/>
      <c r="N1734" s="305"/>
      <c r="O1734" s="305"/>
      <c r="AB1734" s="304"/>
    </row>
    <row r="1735" spans="1:28" x14ac:dyDescent="0.25">
      <c r="A1735" s="309">
        <f t="shared" si="27"/>
        <v>0</v>
      </c>
      <c r="G1735" s="304"/>
      <c r="H1735" s="304"/>
      <c r="N1735" s="305"/>
      <c r="O1735" s="305"/>
      <c r="AB1735" s="304"/>
    </row>
    <row r="1736" spans="1:28" x14ac:dyDescent="0.25">
      <c r="A1736" s="309">
        <f t="shared" si="27"/>
        <v>0</v>
      </c>
      <c r="G1736" s="304"/>
      <c r="H1736" s="304"/>
      <c r="N1736" s="305"/>
      <c r="O1736" s="305"/>
      <c r="AB1736" s="304"/>
    </row>
    <row r="1737" spans="1:28" x14ac:dyDescent="0.25">
      <c r="A1737" s="309">
        <f t="shared" si="27"/>
        <v>0</v>
      </c>
      <c r="G1737" s="304"/>
      <c r="H1737" s="304"/>
      <c r="N1737" s="305"/>
      <c r="O1737" s="305"/>
      <c r="AB1737" s="304"/>
    </row>
    <row r="1738" spans="1:28" x14ac:dyDescent="0.25">
      <c r="A1738" s="309">
        <f t="shared" si="27"/>
        <v>0</v>
      </c>
      <c r="G1738" s="304"/>
      <c r="H1738" s="304"/>
      <c r="N1738" s="305"/>
      <c r="O1738" s="305"/>
      <c r="AB1738" s="304"/>
    </row>
    <row r="1739" spans="1:28" x14ac:dyDescent="0.25">
      <c r="A1739" s="309">
        <f t="shared" si="27"/>
        <v>0</v>
      </c>
      <c r="G1739" s="304"/>
      <c r="H1739" s="304"/>
      <c r="N1739" s="305"/>
      <c r="O1739" s="305"/>
      <c r="AB1739" s="304"/>
    </row>
    <row r="1740" spans="1:28" x14ac:dyDescent="0.25">
      <c r="A1740" s="309">
        <f t="shared" si="27"/>
        <v>0</v>
      </c>
      <c r="G1740" s="304"/>
      <c r="H1740" s="304"/>
      <c r="N1740" s="305"/>
      <c r="O1740" s="305"/>
      <c r="AB1740" s="304"/>
    </row>
    <row r="1741" spans="1:28" x14ac:dyDescent="0.25">
      <c r="A1741" s="309">
        <f t="shared" si="27"/>
        <v>0</v>
      </c>
      <c r="G1741" s="304"/>
      <c r="H1741" s="304"/>
      <c r="N1741" s="305"/>
      <c r="O1741" s="305"/>
      <c r="AB1741" s="304"/>
    </row>
    <row r="1742" spans="1:28" x14ac:dyDescent="0.25">
      <c r="A1742" s="309">
        <f t="shared" si="27"/>
        <v>0</v>
      </c>
      <c r="G1742" s="304"/>
      <c r="H1742" s="304"/>
      <c r="N1742" s="305"/>
      <c r="O1742" s="305"/>
      <c r="AB1742" s="304"/>
    </row>
    <row r="1743" spans="1:28" x14ac:dyDescent="0.25">
      <c r="A1743" s="309">
        <f t="shared" si="27"/>
        <v>0</v>
      </c>
      <c r="G1743" s="304"/>
      <c r="H1743" s="304"/>
      <c r="N1743" s="305"/>
      <c r="O1743" s="305"/>
      <c r="AB1743" s="304"/>
    </row>
    <row r="1744" spans="1:28" x14ac:dyDescent="0.25">
      <c r="A1744" s="309">
        <f t="shared" si="27"/>
        <v>0</v>
      </c>
      <c r="G1744" s="304"/>
      <c r="H1744" s="304"/>
      <c r="N1744" s="305"/>
      <c r="O1744" s="305"/>
      <c r="AB1744" s="304"/>
    </row>
    <row r="1745" spans="1:28" x14ac:dyDescent="0.25">
      <c r="A1745" s="309">
        <f t="shared" si="27"/>
        <v>0</v>
      </c>
      <c r="G1745" s="304"/>
      <c r="H1745" s="304"/>
      <c r="N1745" s="305"/>
      <c r="O1745" s="305"/>
      <c r="AB1745" s="304"/>
    </row>
    <row r="1746" spans="1:28" x14ac:dyDescent="0.25">
      <c r="A1746" s="309">
        <f t="shared" si="27"/>
        <v>0</v>
      </c>
      <c r="G1746" s="304"/>
      <c r="H1746" s="304"/>
      <c r="N1746" s="305"/>
      <c r="O1746" s="305"/>
      <c r="AB1746" s="304"/>
    </row>
    <row r="1747" spans="1:28" x14ac:dyDescent="0.25">
      <c r="A1747" s="309">
        <f t="shared" si="27"/>
        <v>0</v>
      </c>
      <c r="G1747" s="304"/>
      <c r="H1747" s="304"/>
      <c r="N1747" s="305"/>
      <c r="O1747" s="305"/>
      <c r="AB1747" s="304"/>
    </row>
    <row r="1748" spans="1:28" x14ac:dyDescent="0.25">
      <c r="A1748" s="309">
        <f t="shared" si="27"/>
        <v>0</v>
      </c>
      <c r="G1748" s="304"/>
      <c r="H1748" s="304"/>
      <c r="N1748" s="305"/>
      <c r="O1748" s="305"/>
      <c r="AB1748" s="304"/>
    </row>
    <row r="1749" spans="1:28" x14ac:dyDescent="0.25">
      <c r="A1749" s="309">
        <f t="shared" si="27"/>
        <v>0</v>
      </c>
      <c r="G1749" s="304"/>
      <c r="H1749" s="304"/>
      <c r="N1749" s="305"/>
      <c r="O1749" s="305"/>
      <c r="AB1749" s="304"/>
    </row>
    <row r="1750" spans="1:28" x14ac:dyDescent="0.25">
      <c r="A1750" s="309">
        <f t="shared" si="27"/>
        <v>0</v>
      </c>
      <c r="G1750" s="304"/>
      <c r="H1750" s="304"/>
      <c r="N1750" s="305"/>
      <c r="O1750" s="305"/>
      <c r="AB1750" s="304"/>
    </row>
    <row r="1751" spans="1:28" x14ac:dyDescent="0.25">
      <c r="A1751" s="309">
        <f t="shared" si="27"/>
        <v>0</v>
      </c>
      <c r="G1751" s="304"/>
      <c r="H1751" s="304"/>
      <c r="N1751" s="305"/>
      <c r="O1751" s="305"/>
      <c r="AB1751" s="304"/>
    </row>
    <row r="1752" spans="1:28" x14ac:dyDescent="0.25">
      <c r="A1752" s="309">
        <f t="shared" si="27"/>
        <v>0</v>
      </c>
      <c r="G1752" s="304"/>
      <c r="H1752" s="304"/>
      <c r="N1752" s="305"/>
      <c r="O1752" s="305"/>
      <c r="AB1752" s="304"/>
    </row>
    <row r="1753" spans="1:28" x14ac:dyDescent="0.25">
      <c r="A1753" s="309">
        <f t="shared" si="27"/>
        <v>0</v>
      </c>
      <c r="G1753" s="304"/>
      <c r="H1753" s="304"/>
      <c r="N1753" s="305"/>
      <c r="O1753" s="305"/>
      <c r="AB1753" s="304"/>
    </row>
    <row r="1754" spans="1:28" x14ac:dyDescent="0.25">
      <c r="A1754" s="309">
        <f t="shared" si="27"/>
        <v>0</v>
      </c>
      <c r="G1754" s="304"/>
      <c r="H1754" s="304"/>
      <c r="N1754" s="305"/>
      <c r="O1754" s="305"/>
      <c r="AB1754" s="304"/>
    </row>
    <row r="1755" spans="1:28" x14ac:dyDescent="0.25">
      <c r="A1755" s="309">
        <f t="shared" si="27"/>
        <v>0</v>
      </c>
      <c r="G1755" s="304"/>
      <c r="H1755" s="304"/>
      <c r="N1755" s="305"/>
      <c r="O1755" s="305"/>
      <c r="AB1755" s="304"/>
    </row>
    <row r="1756" spans="1:28" x14ac:dyDescent="0.25">
      <c r="A1756" s="309">
        <f t="shared" si="27"/>
        <v>0</v>
      </c>
      <c r="G1756" s="304"/>
      <c r="H1756" s="304"/>
      <c r="N1756" s="305"/>
      <c r="O1756" s="305"/>
      <c r="AB1756" s="304"/>
    </row>
    <row r="1757" spans="1:28" x14ac:dyDescent="0.25">
      <c r="A1757" s="309">
        <f t="shared" si="27"/>
        <v>0</v>
      </c>
      <c r="G1757" s="304"/>
      <c r="H1757" s="304"/>
      <c r="N1757" s="305"/>
      <c r="O1757" s="305"/>
      <c r="AB1757" s="304"/>
    </row>
    <row r="1758" spans="1:28" x14ac:dyDescent="0.25">
      <c r="A1758" s="309">
        <f t="shared" si="27"/>
        <v>0</v>
      </c>
      <c r="G1758" s="304"/>
      <c r="H1758" s="304"/>
      <c r="N1758" s="305"/>
      <c r="O1758" s="305"/>
      <c r="AB1758" s="304"/>
    </row>
    <row r="1759" spans="1:28" x14ac:dyDescent="0.25">
      <c r="A1759" s="309">
        <f t="shared" si="27"/>
        <v>0</v>
      </c>
      <c r="G1759" s="304"/>
      <c r="H1759" s="304"/>
      <c r="N1759" s="305"/>
      <c r="O1759" s="305"/>
      <c r="AB1759" s="304"/>
    </row>
    <row r="1760" spans="1:28" x14ac:dyDescent="0.25">
      <c r="A1760" s="309">
        <f t="shared" si="27"/>
        <v>0</v>
      </c>
      <c r="G1760" s="304"/>
      <c r="H1760" s="304"/>
      <c r="N1760" s="305"/>
      <c r="O1760" s="305"/>
      <c r="AB1760" s="304"/>
    </row>
    <row r="1761" spans="1:28" x14ac:dyDescent="0.25">
      <c r="A1761" s="309">
        <f t="shared" si="27"/>
        <v>0</v>
      </c>
      <c r="G1761" s="304"/>
      <c r="H1761" s="304"/>
      <c r="N1761" s="305"/>
      <c r="O1761" s="305"/>
      <c r="AB1761" s="304"/>
    </row>
    <row r="1762" spans="1:28" x14ac:dyDescent="0.25">
      <c r="A1762" s="309">
        <f t="shared" si="27"/>
        <v>0</v>
      </c>
      <c r="G1762" s="304"/>
      <c r="H1762" s="304"/>
      <c r="N1762" s="305"/>
      <c r="O1762" s="305"/>
      <c r="AB1762" s="304"/>
    </row>
    <row r="1763" spans="1:28" x14ac:dyDescent="0.25">
      <c r="A1763" s="309">
        <f t="shared" si="27"/>
        <v>0</v>
      </c>
      <c r="G1763" s="304"/>
      <c r="H1763" s="304"/>
      <c r="N1763" s="305"/>
      <c r="O1763" s="305"/>
      <c r="AB1763" s="304"/>
    </row>
    <row r="1764" spans="1:28" x14ac:dyDescent="0.25">
      <c r="A1764" s="309">
        <f t="shared" si="27"/>
        <v>0</v>
      </c>
      <c r="G1764" s="304"/>
      <c r="H1764" s="304"/>
      <c r="N1764" s="305"/>
      <c r="O1764" s="305"/>
      <c r="AB1764" s="304"/>
    </row>
    <row r="1765" spans="1:28" x14ac:dyDescent="0.25">
      <c r="A1765" s="309">
        <f t="shared" si="27"/>
        <v>0</v>
      </c>
      <c r="G1765" s="304"/>
      <c r="H1765" s="304"/>
      <c r="N1765" s="305"/>
      <c r="O1765" s="305"/>
      <c r="AB1765" s="304"/>
    </row>
    <row r="1766" spans="1:28" x14ac:dyDescent="0.25">
      <c r="A1766" s="309">
        <f t="shared" si="27"/>
        <v>0</v>
      </c>
      <c r="G1766" s="304"/>
      <c r="H1766" s="304"/>
      <c r="N1766" s="305"/>
      <c r="O1766" s="305"/>
      <c r="AB1766" s="304"/>
    </row>
    <row r="1767" spans="1:28" x14ac:dyDescent="0.25">
      <c r="A1767" s="309">
        <f t="shared" si="27"/>
        <v>0</v>
      </c>
      <c r="G1767" s="304"/>
      <c r="H1767" s="304"/>
      <c r="N1767" s="305"/>
      <c r="O1767" s="305"/>
      <c r="AB1767" s="304"/>
    </row>
    <row r="1768" spans="1:28" x14ac:dyDescent="0.25">
      <c r="A1768" s="309">
        <f t="shared" si="27"/>
        <v>0</v>
      </c>
      <c r="G1768" s="304"/>
      <c r="H1768" s="304"/>
      <c r="N1768" s="305"/>
      <c r="O1768" s="305"/>
      <c r="AB1768" s="304"/>
    </row>
    <row r="1769" spans="1:28" x14ac:dyDescent="0.25">
      <c r="A1769" s="309">
        <f t="shared" si="27"/>
        <v>0</v>
      </c>
      <c r="G1769" s="304"/>
      <c r="H1769" s="304"/>
      <c r="N1769" s="305"/>
      <c r="O1769" s="305"/>
      <c r="AB1769" s="304"/>
    </row>
    <row r="1770" spans="1:28" x14ac:dyDescent="0.25">
      <c r="A1770" s="309">
        <f t="shared" si="27"/>
        <v>0</v>
      </c>
      <c r="G1770" s="304"/>
      <c r="H1770" s="304"/>
      <c r="N1770" s="305"/>
      <c r="O1770" s="305"/>
      <c r="AB1770" s="304"/>
    </row>
    <row r="1771" spans="1:28" x14ac:dyDescent="0.25">
      <c r="A1771" s="309">
        <f t="shared" si="27"/>
        <v>0</v>
      </c>
      <c r="G1771" s="304"/>
      <c r="H1771" s="304"/>
      <c r="N1771" s="305"/>
      <c r="O1771" s="305"/>
      <c r="AB1771" s="304"/>
    </row>
    <row r="1772" spans="1:28" x14ac:dyDescent="0.25">
      <c r="A1772" s="309">
        <f t="shared" si="27"/>
        <v>0</v>
      </c>
      <c r="G1772" s="304"/>
      <c r="H1772" s="304"/>
      <c r="N1772" s="305"/>
      <c r="O1772" s="305"/>
      <c r="AB1772" s="304"/>
    </row>
    <row r="1773" spans="1:28" x14ac:dyDescent="0.25">
      <c r="A1773" s="309">
        <f t="shared" si="27"/>
        <v>0</v>
      </c>
      <c r="G1773" s="304"/>
      <c r="H1773" s="304"/>
      <c r="N1773" s="305"/>
      <c r="O1773" s="305"/>
      <c r="AB1773" s="304"/>
    </row>
    <row r="1774" spans="1:28" x14ac:dyDescent="0.25">
      <c r="A1774" s="309">
        <f t="shared" si="27"/>
        <v>0</v>
      </c>
      <c r="G1774" s="304"/>
      <c r="H1774" s="304"/>
      <c r="N1774" s="305"/>
      <c r="O1774" s="305"/>
      <c r="AB1774" s="304"/>
    </row>
    <row r="1775" spans="1:28" x14ac:dyDescent="0.25">
      <c r="A1775" s="309">
        <f t="shared" si="27"/>
        <v>0</v>
      </c>
      <c r="G1775" s="304"/>
      <c r="H1775" s="304"/>
      <c r="AB1775" s="304"/>
    </row>
    <row r="1776" spans="1:28" x14ac:dyDescent="0.25">
      <c r="A1776" s="309">
        <f t="shared" si="27"/>
        <v>0</v>
      </c>
      <c r="G1776" s="304"/>
      <c r="H1776" s="304"/>
      <c r="N1776" s="305"/>
      <c r="O1776" s="305"/>
      <c r="AB1776" s="304"/>
    </row>
    <row r="1777" spans="1:28" x14ac:dyDescent="0.25">
      <c r="A1777" s="309">
        <f t="shared" si="27"/>
        <v>0</v>
      </c>
      <c r="G1777" s="304"/>
      <c r="H1777" s="304"/>
      <c r="N1777" s="305"/>
      <c r="O1777" s="305"/>
      <c r="AB1777" s="304"/>
    </row>
    <row r="1778" spans="1:28" x14ac:dyDescent="0.25">
      <c r="A1778" s="309">
        <f t="shared" si="27"/>
        <v>0</v>
      </c>
      <c r="G1778" s="304"/>
      <c r="H1778" s="304"/>
      <c r="N1778" s="305"/>
      <c r="O1778" s="305"/>
      <c r="AB1778" s="304"/>
    </row>
    <row r="1779" spans="1:28" x14ac:dyDescent="0.25">
      <c r="A1779" s="309">
        <f t="shared" si="27"/>
        <v>0</v>
      </c>
      <c r="G1779" s="304"/>
      <c r="H1779" s="304"/>
      <c r="N1779" s="305"/>
      <c r="O1779" s="305"/>
      <c r="AB1779" s="304"/>
    </row>
    <row r="1780" spans="1:28" x14ac:dyDescent="0.25">
      <c r="A1780" s="309">
        <f t="shared" si="27"/>
        <v>0</v>
      </c>
      <c r="G1780" s="304"/>
      <c r="H1780" s="304"/>
      <c r="N1780" s="305"/>
      <c r="O1780" s="305"/>
      <c r="AB1780" s="304"/>
    </row>
    <row r="1781" spans="1:28" x14ac:dyDescent="0.25">
      <c r="A1781" s="309">
        <f t="shared" si="27"/>
        <v>0</v>
      </c>
      <c r="G1781" s="304"/>
      <c r="H1781" s="304"/>
      <c r="AB1781" s="304"/>
    </row>
    <row r="1782" spans="1:28" x14ac:dyDescent="0.25">
      <c r="A1782" s="309">
        <f t="shared" si="27"/>
        <v>0</v>
      </c>
      <c r="G1782" s="304"/>
      <c r="H1782" s="304"/>
      <c r="N1782" s="305"/>
      <c r="O1782" s="305"/>
      <c r="AB1782" s="304"/>
    </row>
    <row r="1783" spans="1:28" x14ac:dyDescent="0.25">
      <c r="A1783" s="309">
        <f t="shared" si="27"/>
        <v>0</v>
      </c>
      <c r="G1783" s="304"/>
      <c r="H1783" s="304"/>
      <c r="N1783" s="305"/>
      <c r="O1783" s="305"/>
      <c r="AA1783" s="306"/>
      <c r="AB1783" s="304"/>
    </row>
    <row r="1784" spans="1:28" x14ac:dyDescent="0.25">
      <c r="A1784" s="309">
        <f t="shared" si="27"/>
        <v>0</v>
      </c>
      <c r="G1784" s="304"/>
      <c r="H1784" s="304"/>
      <c r="N1784" s="305"/>
      <c r="O1784" s="305"/>
      <c r="AB1784" s="304"/>
    </row>
    <row r="1785" spans="1:28" x14ac:dyDescent="0.25">
      <c r="A1785" s="309">
        <f t="shared" si="27"/>
        <v>0</v>
      </c>
      <c r="G1785" s="304"/>
      <c r="H1785" s="304"/>
      <c r="N1785" s="305"/>
      <c r="O1785" s="305"/>
      <c r="AA1785" s="306"/>
      <c r="AB1785" s="304"/>
    </row>
    <row r="1786" spans="1:28" x14ac:dyDescent="0.25">
      <c r="A1786" s="309">
        <f t="shared" si="27"/>
        <v>0</v>
      </c>
      <c r="G1786" s="304"/>
      <c r="H1786" s="304"/>
      <c r="N1786" s="305"/>
      <c r="O1786" s="305"/>
      <c r="AB1786" s="304"/>
    </row>
    <row r="1787" spans="1:28" x14ac:dyDescent="0.25">
      <c r="A1787" s="309">
        <f t="shared" si="27"/>
        <v>0</v>
      </c>
      <c r="G1787" s="304"/>
      <c r="H1787" s="304"/>
      <c r="N1787" s="305"/>
      <c r="O1787" s="305"/>
      <c r="AB1787" s="304"/>
    </row>
    <row r="1788" spans="1:28" x14ac:dyDescent="0.25">
      <c r="A1788" s="309">
        <f t="shared" si="27"/>
        <v>0</v>
      </c>
      <c r="G1788" s="304"/>
      <c r="H1788" s="304"/>
      <c r="N1788" s="305"/>
      <c r="O1788" s="305"/>
      <c r="AB1788" s="304"/>
    </row>
    <row r="1789" spans="1:28" x14ac:dyDescent="0.25">
      <c r="A1789" s="309">
        <f t="shared" si="27"/>
        <v>0</v>
      </c>
      <c r="G1789" s="304"/>
      <c r="H1789" s="304"/>
      <c r="N1789" s="305"/>
      <c r="O1789" s="305"/>
      <c r="AB1789" s="304"/>
    </row>
    <row r="1790" spans="1:28" x14ac:dyDescent="0.25">
      <c r="A1790" s="309">
        <f t="shared" si="27"/>
        <v>0</v>
      </c>
      <c r="G1790" s="304"/>
      <c r="H1790" s="304"/>
      <c r="N1790" s="305"/>
      <c r="O1790" s="305"/>
      <c r="AB1790" s="304"/>
    </row>
    <row r="1791" spans="1:28" x14ac:dyDescent="0.25">
      <c r="A1791" s="309">
        <f t="shared" si="27"/>
        <v>0</v>
      </c>
      <c r="G1791" s="304"/>
      <c r="H1791" s="304"/>
      <c r="N1791" s="305"/>
      <c r="O1791" s="305"/>
      <c r="AB1791" s="304"/>
    </row>
    <row r="1792" spans="1:28" x14ac:dyDescent="0.25">
      <c r="A1792" s="309">
        <f t="shared" si="27"/>
        <v>0</v>
      </c>
      <c r="G1792" s="304"/>
      <c r="H1792" s="304"/>
      <c r="N1792" s="305"/>
      <c r="O1792" s="305"/>
      <c r="AB1792" s="304"/>
    </row>
    <row r="1793" spans="1:28" x14ac:dyDescent="0.25">
      <c r="A1793" s="309">
        <f t="shared" si="27"/>
        <v>0</v>
      </c>
      <c r="G1793" s="304"/>
      <c r="H1793" s="304"/>
      <c r="N1793" s="305"/>
      <c r="O1793" s="305"/>
      <c r="AB1793" s="304"/>
    </row>
    <row r="1794" spans="1:28" x14ac:dyDescent="0.25">
      <c r="A1794" s="309">
        <f t="shared" ref="A1794:A1857" si="28">IF(+R1794&gt;AR1794,R1794-AR1794,0)</f>
        <v>0</v>
      </c>
      <c r="G1794" s="304"/>
      <c r="H1794" s="304"/>
      <c r="N1794" s="305"/>
      <c r="O1794" s="305"/>
      <c r="AB1794" s="304"/>
    </row>
    <row r="1795" spans="1:28" x14ac:dyDescent="0.25">
      <c r="A1795" s="309">
        <f t="shared" si="28"/>
        <v>0</v>
      </c>
      <c r="G1795" s="304"/>
      <c r="H1795" s="304"/>
      <c r="N1795" s="305"/>
      <c r="O1795" s="305"/>
      <c r="AB1795" s="304"/>
    </row>
    <row r="1796" spans="1:28" x14ac:dyDescent="0.25">
      <c r="A1796" s="309">
        <f t="shared" si="28"/>
        <v>0</v>
      </c>
      <c r="G1796" s="304"/>
      <c r="H1796" s="304"/>
      <c r="N1796" s="305"/>
      <c r="O1796" s="305"/>
      <c r="AB1796" s="304"/>
    </row>
    <row r="1797" spans="1:28" x14ac:dyDescent="0.25">
      <c r="A1797" s="309">
        <f t="shared" si="28"/>
        <v>0</v>
      </c>
      <c r="G1797" s="304"/>
      <c r="H1797" s="304"/>
      <c r="N1797" s="305"/>
      <c r="O1797" s="305"/>
      <c r="AB1797" s="304"/>
    </row>
    <row r="1798" spans="1:28" x14ac:dyDescent="0.25">
      <c r="A1798" s="309">
        <f t="shared" si="28"/>
        <v>0</v>
      </c>
      <c r="G1798" s="304"/>
      <c r="H1798" s="304"/>
      <c r="N1798" s="305"/>
      <c r="O1798" s="305"/>
      <c r="AB1798" s="304"/>
    </row>
    <row r="1799" spans="1:28" x14ac:dyDescent="0.25">
      <c r="A1799" s="309">
        <f t="shared" si="28"/>
        <v>0</v>
      </c>
      <c r="G1799" s="304"/>
      <c r="H1799" s="304"/>
      <c r="N1799" s="305"/>
      <c r="O1799" s="305"/>
      <c r="AB1799" s="304"/>
    </row>
    <row r="1800" spans="1:28" x14ac:dyDescent="0.25">
      <c r="A1800" s="309">
        <f t="shared" si="28"/>
        <v>0</v>
      </c>
      <c r="G1800" s="304"/>
      <c r="H1800" s="304"/>
      <c r="N1800" s="305"/>
      <c r="O1800" s="305"/>
      <c r="AB1800" s="304"/>
    </row>
    <row r="1801" spans="1:28" x14ac:dyDescent="0.25">
      <c r="A1801" s="309">
        <f t="shared" si="28"/>
        <v>0</v>
      </c>
      <c r="G1801" s="304"/>
      <c r="H1801" s="304"/>
      <c r="N1801" s="305"/>
      <c r="O1801" s="305"/>
      <c r="AB1801" s="304"/>
    </row>
    <row r="1802" spans="1:28" x14ac:dyDescent="0.25">
      <c r="A1802" s="309">
        <f t="shared" si="28"/>
        <v>0</v>
      </c>
      <c r="G1802" s="304"/>
      <c r="H1802" s="304"/>
      <c r="N1802" s="305"/>
      <c r="O1802" s="305"/>
      <c r="AB1802" s="304"/>
    </row>
    <row r="1803" spans="1:28" x14ac:dyDescent="0.25">
      <c r="A1803" s="309">
        <f t="shared" si="28"/>
        <v>0</v>
      </c>
      <c r="G1803" s="304"/>
      <c r="H1803" s="304"/>
      <c r="N1803" s="305"/>
      <c r="O1803" s="305"/>
      <c r="AB1803" s="304"/>
    </row>
    <row r="1804" spans="1:28" x14ac:dyDescent="0.25">
      <c r="A1804" s="309">
        <f t="shared" si="28"/>
        <v>0</v>
      </c>
      <c r="G1804" s="304"/>
      <c r="H1804" s="304"/>
      <c r="N1804" s="305"/>
      <c r="O1804" s="305"/>
      <c r="AB1804" s="304"/>
    </row>
    <row r="1805" spans="1:28" x14ac:dyDescent="0.25">
      <c r="A1805" s="309">
        <f t="shared" si="28"/>
        <v>0</v>
      </c>
      <c r="G1805" s="304"/>
      <c r="H1805" s="304"/>
      <c r="N1805" s="305"/>
      <c r="O1805" s="305"/>
      <c r="AB1805" s="304"/>
    </row>
    <row r="1806" spans="1:28" x14ac:dyDescent="0.25">
      <c r="A1806" s="309">
        <f t="shared" si="28"/>
        <v>0</v>
      </c>
      <c r="G1806" s="304"/>
      <c r="H1806" s="304"/>
      <c r="N1806" s="305"/>
      <c r="O1806" s="305"/>
      <c r="AB1806" s="304"/>
    </row>
    <row r="1807" spans="1:28" x14ac:dyDescent="0.25">
      <c r="A1807" s="309">
        <f t="shared" si="28"/>
        <v>0</v>
      </c>
      <c r="G1807" s="304"/>
      <c r="H1807" s="304"/>
      <c r="N1807" s="305"/>
      <c r="O1807" s="305"/>
      <c r="AB1807" s="304"/>
    </row>
    <row r="1808" spans="1:28" x14ac:dyDescent="0.25">
      <c r="A1808" s="309">
        <f t="shared" si="28"/>
        <v>0</v>
      </c>
      <c r="G1808" s="304"/>
      <c r="H1808" s="304"/>
      <c r="N1808" s="305"/>
      <c r="O1808" s="305"/>
      <c r="AB1808" s="304"/>
    </row>
    <row r="1809" spans="1:28" x14ac:dyDescent="0.25">
      <c r="A1809" s="309">
        <f t="shared" si="28"/>
        <v>0</v>
      </c>
      <c r="G1809" s="304"/>
      <c r="H1809" s="304"/>
      <c r="N1809" s="305"/>
      <c r="O1809" s="305"/>
      <c r="AB1809" s="304"/>
    </row>
    <row r="1810" spans="1:28" x14ac:dyDescent="0.25">
      <c r="A1810" s="309">
        <f t="shared" si="28"/>
        <v>0</v>
      </c>
      <c r="G1810" s="304"/>
      <c r="H1810" s="304"/>
      <c r="N1810" s="305"/>
      <c r="O1810" s="305"/>
      <c r="AB1810" s="304"/>
    </row>
    <row r="1811" spans="1:28" x14ac:dyDescent="0.25">
      <c r="A1811" s="309">
        <f t="shared" si="28"/>
        <v>0</v>
      </c>
      <c r="G1811" s="304"/>
      <c r="H1811" s="304"/>
      <c r="N1811" s="305"/>
      <c r="O1811" s="305"/>
      <c r="AB1811" s="304"/>
    </row>
    <row r="1812" spans="1:28" x14ac:dyDescent="0.25">
      <c r="A1812" s="309">
        <f t="shared" si="28"/>
        <v>0</v>
      </c>
      <c r="G1812" s="304"/>
      <c r="H1812" s="304"/>
      <c r="N1812" s="305"/>
      <c r="O1812" s="305"/>
      <c r="AB1812" s="304"/>
    </row>
    <row r="1813" spans="1:28" x14ac:dyDescent="0.25">
      <c r="A1813" s="309">
        <f t="shared" si="28"/>
        <v>0</v>
      </c>
      <c r="G1813" s="304"/>
      <c r="H1813" s="304"/>
      <c r="N1813" s="305"/>
      <c r="O1813" s="305"/>
      <c r="AB1813" s="304"/>
    </row>
    <row r="1814" spans="1:28" x14ac:dyDescent="0.25">
      <c r="A1814" s="309">
        <f t="shared" si="28"/>
        <v>0</v>
      </c>
      <c r="G1814" s="304"/>
      <c r="H1814" s="304"/>
      <c r="N1814" s="305"/>
      <c r="O1814" s="305"/>
      <c r="AB1814" s="304"/>
    </row>
    <row r="1815" spans="1:28" x14ac:dyDescent="0.25">
      <c r="A1815" s="309">
        <f t="shared" si="28"/>
        <v>0</v>
      </c>
      <c r="G1815" s="304"/>
      <c r="H1815" s="304"/>
      <c r="N1815" s="305"/>
      <c r="O1815" s="305"/>
      <c r="AB1815" s="304"/>
    </row>
    <row r="1816" spans="1:28" x14ac:dyDescent="0.25">
      <c r="A1816" s="309">
        <f t="shared" si="28"/>
        <v>0</v>
      </c>
      <c r="G1816" s="304"/>
      <c r="H1816" s="304"/>
      <c r="N1816" s="305"/>
      <c r="O1816" s="305"/>
      <c r="AB1816" s="304"/>
    </row>
    <row r="1817" spans="1:28" x14ac:dyDescent="0.25">
      <c r="A1817" s="309">
        <f t="shared" si="28"/>
        <v>0</v>
      </c>
      <c r="G1817" s="304"/>
      <c r="H1817" s="304"/>
      <c r="N1817" s="305"/>
      <c r="O1817" s="305"/>
      <c r="AB1817" s="304"/>
    </row>
    <row r="1818" spans="1:28" x14ac:dyDescent="0.25">
      <c r="A1818" s="309">
        <f t="shared" si="28"/>
        <v>0</v>
      </c>
      <c r="G1818" s="304"/>
      <c r="H1818" s="304"/>
      <c r="N1818" s="305"/>
      <c r="O1818" s="305"/>
      <c r="AB1818" s="304"/>
    </row>
    <row r="1819" spans="1:28" x14ac:dyDescent="0.25">
      <c r="A1819" s="309">
        <f t="shared" si="28"/>
        <v>0</v>
      </c>
      <c r="G1819" s="304"/>
      <c r="H1819" s="304"/>
      <c r="N1819" s="305"/>
      <c r="O1819" s="305"/>
      <c r="AB1819" s="304"/>
    </row>
    <row r="1820" spans="1:28" x14ac:dyDescent="0.25">
      <c r="A1820" s="309">
        <f t="shared" si="28"/>
        <v>0</v>
      </c>
      <c r="G1820" s="304"/>
      <c r="H1820" s="304"/>
      <c r="N1820" s="305"/>
      <c r="O1820" s="305"/>
      <c r="AB1820" s="304"/>
    </row>
    <row r="1821" spans="1:28" x14ac:dyDescent="0.25">
      <c r="A1821" s="309">
        <f t="shared" si="28"/>
        <v>0</v>
      </c>
      <c r="G1821" s="304"/>
      <c r="H1821" s="304"/>
      <c r="N1821" s="305"/>
      <c r="O1821" s="305"/>
      <c r="AB1821" s="304"/>
    </row>
    <row r="1822" spans="1:28" x14ac:dyDescent="0.25">
      <c r="A1822" s="309">
        <f t="shared" si="28"/>
        <v>0</v>
      </c>
      <c r="G1822" s="304"/>
      <c r="H1822" s="304"/>
      <c r="N1822" s="305"/>
      <c r="O1822" s="305"/>
      <c r="AB1822" s="304"/>
    </row>
    <row r="1823" spans="1:28" x14ac:dyDescent="0.25">
      <c r="A1823" s="309">
        <f t="shared" si="28"/>
        <v>0</v>
      </c>
      <c r="G1823" s="304"/>
      <c r="H1823" s="304"/>
      <c r="N1823" s="305"/>
      <c r="O1823" s="305"/>
      <c r="AB1823" s="304"/>
    </row>
    <row r="1824" spans="1:28" x14ac:dyDescent="0.25">
      <c r="A1824" s="309">
        <f t="shared" si="28"/>
        <v>0</v>
      </c>
      <c r="G1824" s="304"/>
      <c r="H1824" s="304"/>
      <c r="N1824" s="305"/>
      <c r="O1824" s="305"/>
      <c r="AB1824" s="304"/>
    </row>
    <row r="1825" spans="1:28" x14ac:dyDescent="0.25">
      <c r="A1825" s="309">
        <f t="shared" si="28"/>
        <v>0</v>
      </c>
      <c r="G1825" s="304"/>
      <c r="H1825" s="304"/>
      <c r="N1825" s="305"/>
      <c r="O1825" s="305"/>
      <c r="AB1825" s="304"/>
    </row>
    <row r="1826" spans="1:28" x14ac:dyDescent="0.25">
      <c r="A1826" s="309">
        <f t="shared" si="28"/>
        <v>0</v>
      </c>
      <c r="G1826" s="304"/>
      <c r="H1826" s="304"/>
      <c r="N1826" s="305"/>
      <c r="O1826" s="305"/>
      <c r="AB1826" s="304"/>
    </row>
    <row r="1827" spans="1:28" x14ac:dyDescent="0.25">
      <c r="A1827" s="309">
        <f t="shared" si="28"/>
        <v>0</v>
      </c>
      <c r="G1827" s="304"/>
      <c r="H1827" s="304"/>
      <c r="N1827" s="305"/>
      <c r="O1827" s="305"/>
      <c r="AB1827" s="304"/>
    </row>
    <row r="1828" spans="1:28" x14ac:dyDescent="0.25">
      <c r="A1828" s="309">
        <f t="shared" si="28"/>
        <v>0</v>
      </c>
      <c r="G1828" s="304"/>
      <c r="H1828" s="304"/>
      <c r="N1828" s="305"/>
      <c r="O1828" s="305"/>
      <c r="AB1828" s="304"/>
    </row>
    <row r="1829" spans="1:28" x14ac:dyDescent="0.25">
      <c r="A1829" s="309">
        <f t="shared" si="28"/>
        <v>0</v>
      </c>
      <c r="G1829" s="304"/>
      <c r="H1829" s="304"/>
      <c r="N1829" s="305"/>
      <c r="O1829" s="305"/>
      <c r="AB1829" s="304"/>
    </row>
    <row r="1830" spans="1:28" x14ac:dyDescent="0.25">
      <c r="A1830" s="309">
        <f t="shared" si="28"/>
        <v>0</v>
      </c>
      <c r="G1830" s="304"/>
      <c r="H1830" s="304"/>
      <c r="N1830" s="305"/>
      <c r="O1830" s="305"/>
      <c r="AB1830" s="304"/>
    </row>
    <row r="1831" spans="1:28" x14ac:dyDescent="0.25">
      <c r="A1831" s="309">
        <f t="shared" si="28"/>
        <v>0</v>
      </c>
      <c r="G1831" s="304"/>
      <c r="H1831" s="304"/>
      <c r="N1831" s="305"/>
      <c r="O1831" s="305"/>
      <c r="AB1831" s="304"/>
    </row>
    <row r="1832" spans="1:28" x14ac:dyDescent="0.25">
      <c r="A1832" s="309">
        <f t="shared" si="28"/>
        <v>0</v>
      </c>
      <c r="G1832" s="304"/>
      <c r="H1832" s="304"/>
      <c r="N1832" s="305"/>
      <c r="O1832" s="305"/>
      <c r="AB1832" s="304"/>
    </row>
    <row r="1833" spans="1:28" x14ac:dyDescent="0.25">
      <c r="A1833" s="309">
        <f t="shared" si="28"/>
        <v>0</v>
      </c>
      <c r="G1833" s="304"/>
      <c r="H1833" s="304"/>
      <c r="N1833" s="305"/>
      <c r="O1833" s="305"/>
      <c r="AB1833" s="304"/>
    </row>
    <row r="1834" spans="1:28" x14ac:dyDescent="0.25">
      <c r="A1834" s="309">
        <f t="shared" si="28"/>
        <v>0</v>
      </c>
      <c r="G1834" s="304"/>
      <c r="H1834" s="304"/>
      <c r="N1834" s="305"/>
      <c r="O1834" s="305"/>
      <c r="AB1834" s="304"/>
    </row>
    <row r="1835" spans="1:28" x14ac:dyDescent="0.25">
      <c r="A1835" s="309">
        <f t="shared" si="28"/>
        <v>0</v>
      </c>
      <c r="G1835" s="304"/>
      <c r="H1835" s="304"/>
      <c r="N1835" s="305"/>
      <c r="O1835" s="305"/>
      <c r="AB1835" s="304"/>
    </row>
    <row r="1836" spans="1:28" x14ac:dyDescent="0.25">
      <c r="A1836" s="309">
        <f t="shared" si="28"/>
        <v>0</v>
      </c>
      <c r="G1836" s="304"/>
      <c r="H1836" s="304"/>
      <c r="N1836" s="305"/>
      <c r="O1836" s="305"/>
      <c r="AB1836" s="304"/>
    </row>
    <row r="1837" spans="1:28" x14ac:dyDescent="0.25">
      <c r="A1837" s="309">
        <f t="shared" si="28"/>
        <v>0</v>
      </c>
      <c r="G1837" s="304"/>
      <c r="H1837" s="304"/>
      <c r="N1837" s="305"/>
      <c r="O1837" s="305"/>
      <c r="AB1837" s="304"/>
    </row>
    <row r="1838" spans="1:28" x14ac:dyDescent="0.25">
      <c r="A1838" s="309">
        <f t="shared" si="28"/>
        <v>0</v>
      </c>
      <c r="G1838" s="304"/>
      <c r="H1838" s="304"/>
      <c r="N1838" s="305"/>
      <c r="O1838" s="305"/>
      <c r="AB1838" s="304"/>
    </row>
    <row r="1839" spans="1:28" x14ac:dyDescent="0.25">
      <c r="A1839" s="309">
        <f t="shared" si="28"/>
        <v>0</v>
      </c>
      <c r="G1839" s="304"/>
      <c r="H1839" s="304"/>
      <c r="N1839" s="305"/>
      <c r="O1839" s="305"/>
      <c r="AB1839" s="304"/>
    </row>
    <row r="1840" spans="1:28" x14ac:dyDescent="0.25">
      <c r="A1840" s="309">
        <f t="shared" si="28"/>
        <v>0</v>
      </c>
      <c r="G1840" s="304"/>
      <c r="H1840" s="304"/>
      <c r="N1840" s="305"/>
      <c r="O1840" s="305"/>
      <c r="AB1840" s="304"/>
    </row>
    <row r="1841" spans="1:52" x14ac:dyDescent="0.25">
      <c r="A1841" s="309">
        <f t="shared" si="28"/>
        <v>0</v>
      </c>
      <c r="G1841" s="304"/>
      <c r="H1841" s="304"/>
      <c r="N1841" s="305"/>
      <c r="O1841" s="305"/>
      <c r="AB1841" s="304"/>
    </row>
    <row r="1842" spans="1:52" x14ac:dyDescent="0.25">
      <c r="A1842" s="309">
        <f t="shared" si="28"/>
        <v>0</v>
      </c>
      <c r="G1842" s="304"/>
      <c r="H1842" s="304"/>
      <c r="N1842" s="305"/>
      <c r="O1842" s="305"/>
      <c r="AB1842" s="304"/>
    </row>
    <row r="1843" spans="1:52" x14ac:dyDescent="0.25">
      <c r="A1843" s="309">
        <f t="shared" si="28"/>
        <v>0</v>
      </c>
      <c r="G1843" s="304"/>
      <c r="H1843" s="304"/>
      <c r="N1843" s="305"/>
      <c r="O1843" s="305"/>
      <c r="AB1843" s="304"/>
    </row>
    <row r="1844" spans="1:52" x14ac:dyDescent="0.25">
      <c r="A1844" s="309">
        <f t="shared" si="28"/>
        <v>0</v>
      </c>
      <c r="G1844" s="304"/>
      <c r="H1844" s="304"/>
      <c r="N1844" s="305"/>
      <c r="O1844" s="305"/>
      <c r="AB1844" s="304"/>
    </row>
    <row r="1845" spans="1:52" x14ac:dyDescent="0.25">
      <c r="A1845" s="309">
        <f t="shared" si="28"/>
        <v>0</v>
      </c>
      <c r="G1845" s="304"/>
      <c r="H1845" s="304"/>
      <c r="N1845" s="305"/>
      <c r="O1845" s="305"/>
      <c r="AB1845" s="304"/>
    </row>
    <row r="1846" spans="1:52" x14ac:dyDescent="0.25">
      <c r="A1846" s="309">
        <f t="shared" si="28"/>
        <v>0</v>
      </c>
      <c r="G1846" s="304"/>
      <c r="H1846" s="304"/>
      <c r="AB1846" s="304"/>
    </row>
    <row r="1847" spans="1:52" x14ac:dyDescent="0.25">
      <c r="A1847" s="309">
        <f t="shared" si="28"/>
        <v>0</v>
      </c>
      <c r="G1847" s="304"/>
      <c r="H1847" s="304"/>
      <c r="N1847" s="305"/>
      <c r="O1847" s="305"/>
      <c r="AB1847" s="304"/>
    </row>
    <row r="1848" spans="1:52" x14ac:dyDescent="0.25">
      <c r="A1848" s="309">
        <f t="shared" si="28"/>
        <v>0</v>
      </c>
      <c r="G1848" s="304"/>
      <c r="H1848" s="304"/>
      <c r="N1848" s="305"/>
      <c r="O1848" s="305"/>
      <c r="AB1848" s="304"/>
    </row>
    <row r="1849" spans="1:52" x14ac:dyDescent="0.25">
      <c r="A1849" s="309">
        <f t="shared" si="28"/>
        <v>0</v>
      </c>
      <c r="G1849" s="304"/>
      <c r="H1849" s="304"/>
      <c r="AB1849" s="304"/>
    </row>
    <row r="1850" spans="1:52" x14ac:dyDescent="0.25">
      <c r="A1850" s="309">
        <f t="shared" si="28"/>
        <v>0</v>
      </c>
      <c r="G1850" s="304"/>
      <c r="H1850" s="304"/>
      <c r="N1850" s="305"/>
      <c r="O1850" s="305"/>
      <c r="AB1850" s="304"/>
    </row>
    <row r="1851" spans="1:52" x14ac:dyDescent="0.25">
      <c r="A1851" s="309">
        <f t="shared" si="28"/>
        <v>0</v>
      </c>
      <c r="G1851" s="304"/>
      <c r="H1851" s="304"/>
      <c r="N1851" s="305"/>
      <c r="O1851" s="305"/>
      <c r="AB1851" s="304"/>
    </row>
    <row r="1852" spans="1:52" x14ac:dyDescent="0.25">
      <c r="A1852" s="309">
        <f t="shared" si="28"/>
        <v>0</v>
      </c>
      <c r="G1852" s="304"/>
      <c r="H1852" s="304"/>
      <c r="N1852" s="305"/>
      <c r="O1852" s="305"/>
      <c r="AB1852" s="304"/>
    </row>
    <row r="1853" spans="1:52" x14ac:dyDescent="0.25">
      <c r="A1853" s="309">
        <f t="shared" si="28"/>
        <v>0</v>
      </c>
      <c r="G1853" s="304"/>
      <c r="H1853" s="304"/>
      <c r="N1853" s="305"/>
      <c r="O1853" s="305"/>
      <c r="AB1853" s="304"/>
      <c r="AZ1853" s="304"/>
    </row>
    <row r="1854" spans="1:52" x14ac:dyDescent="0.25">
      <c r="A1854" s="309">
        <f t="shared" si="28"/>
        <v>0</v>
      </c>
      <c r="G1854" s="304"/>
      <c r="H1854" s="304"/>
      <c r="N1854" s="305"/>
      <c r="O1854" s="305"/>
      <c r="AB1854" s="304"/>
      <c r="AZ1854" s="304"/>
    </row>
    <row r="1855" spans="1:52" x14ac:dyDescent="0.25">
      <c r="A1855" s="309">
        <f t="shared" si="28"/>
        <v>0</v>
      </c>
      <c r="G1855" s="304"/>
      <c r="H1855" s="304"/>
      <c r="N1855" s="305"/>
      <c r="O1855" s="305"/>
      <c r="AB1855" s="304"/>
      <c r="AZ1855" s="304"/>
    </row>
    <row r="1856" spans="1:52" x14ac:dyDescent="0.25">
      <c r="A1856" s="309">
        <f t="shared" si="28"/>
        <v>0</v>
      </c>
      <c r="G1856" s="304"/>
      <c r="H1856" s="304"/>
      <c r="N1856" s="305"/>
      <c r="O1856" s="305"/>
      <c r="AB1856" s="304"/>
    </row>
    <row r="1857" spans="1:28" x14ac:dyDescent="0.25">
      <c r="A1857" s="309">
        <f t="shared" si="28"/>
        <v>0</v>
      </c>
      <c r="G1857" s="304"/>
      <c r="H1857" s="304"/>
      <c r="N1857" s="305"/>
      <c r="O1857" s="305"/>
      <c r="AB1857" s="304"/>
    </row>
    <row r="1858" spans="1:28" x14ac:dyDescent="0.25">
      <c r="A1858" s="309">
        <f t="shared" ref="A1858:A1921" si="29">IF(+R1858&gt;AR1858,R1858-AR1858,0)</f>
        <v>0</v>
      </c>
      <c r="G1858" s="304"/>
      <c r="H1858" s="304"/>
      <c r="N1858" s="305"/>
      <c r="O1858" s="305"/>
      <c r="AB1858" s="304"/>
    </row>
    <row r="1859" spans="1:28" x14ac:dyDescent="0.25">
      <c r="A1859" s="309">
        <f t="shared" si="29"/>
        <v>0</v>
      </c>
      <c r="G1859" s="304"/>
      <c r="H1859" s="304"/>
      <c r="N1859" s="305"/>
      <c r="O1859" s="305"/>
      <c r="AB1859" s="304"/>
    </row>
    <row r="1860" spans="1:28" x14ac:dyDescent="0.25">
      <c r="A1860" s="309">
        <f t="shared" si="29"/>
        <v>0</v>
      </c>
      <c r="G1860" s="304"/>
      <c r="H1860" s="304"/>
      <c r="N1860" s="305"/>
      <c r="O1860" s="305"/>
      <c r="AB1860" s="304"/>
    </row>
    <row r="1861" spans="1:28" x14ac:dyDescent="0.25">
      <c r="A1861" s="309">
        <f t="shared" si="29"/>
        <v>0</v>
      </c>
      <c r="G1861" s="304"/>
      <c r="H1861" s="304"/>
      <c r="N1861" s="305"/>
      <c r="O1861" s="305"/>
      <c r="AB1861" s="304"/>
    </row>
    <row r="1862" spans="1:28" x14ac:dyDescent="0.25">
      <c r="A1862" s="309">
        <f t="shared" si="29"/>
        <v>0</v>
      </c>
      <c r="G1862" s="304"/>
      <c r="H1862" s="304"/>
      <c r="N1862" s="305"/>
      <c r="O1862" s="305"/>
      <c r="AB1862" s="304"/>
    </row>
    <row r="1863" spans="1:28" x14ac:dyDescent="0.25">
      <c r="A1863" s="309">
        <f t="shared" si="29"/>
        <v>0</v>
      </c>
      <c r="G1863" s="304"/>
      <c r="H1863" s="304"/>
      <c r="N1863" s="305"/>
      <c r="O1863" s="305"/>
      <c r="AB1863" s="304"/>
    </row>
    <row r="1864" spans="1:28" x14ac:dyDescent="0.25">
      <c r="A1864" s="309">
        <f t="shared" si="29"/>
        <v>0</v>
      </c>
      <c r="G1864" s="304"/>
      <c r="H1864" s="304"/>
      <c r="N1864" s="305"/>
      <c r="O1864" s="305"/>
      <c r="AB1864" s="304"/>
    </row>
    <row r="1865" spans="1:28" x14ac:dyDescent="0.25">
      <c r="A1865" s="309">
        <f t="shared" si="29"/>
        <v>0</v>
      </c>
      <c r="G1865" s="304"/>
      <c r="H1865" s="304"/>
      <c r="N1865" s="305"/>
      <c r="O1865" s="305"/>
      <c r="AB1865" s="304"/>
    </row>
    <row r="1866" spans="1:28" x14ac:dyDescent="0.25">
      <c r="A1866" s="309">
        <f t="shared" si="29"/>
        <v>0</v>
      </c>
      <c r="G1866" s="304"/>
      <c r="H1866" s="304"/>
      <c r="N1866" s="305"/>
      <c r="O1866" s="305"/>
      <c r="AB1866" s="304"/>
    </row>
    <row r="1867" spans="1:28" x14ac:dyDescent="0.25">
      <c r="A1867" s="309">
        <f t="shared" si="29"/>
        <v>0</v>
      </c>
      <c r="G1867" s="304"/>
      <c r="H1867" s="304"/>
      <c r="N1867" s="305"/>
      <c r="O1867" s="305"/>
      <c r="AB1867" s="304"/>
    </row>
    <row r="1868" spans="1:28" x14ac:dyDescent="0.25">
      <c r="A1868" s="309">
        <f t="shared" si="29"/>
        <v>0</v>
      </c>
      <c r="G1868" s="304"/>
      <c r="H1868" s="304"/>
      <c r="N1868" s="305"/>
      <c r="O1868" s="305"/>
      <c r="AB1868" s="304"/>
    </row>
    <row r="1869" spans="1:28" x14ac:dyDescent="0.25">
      <c r="A1869" s="309">
        <f t="shared" si="29"/>
        <v>0</v>
      </c>
      <c r="G1869" s="304"/>
      <c r="H1869" s="304"/>
      <c r="N1869" s="305"/>
      <c r="O1869" s="305"/>
      <c r="AB1869" s="304"/>
    </row>
    <row r="1870" spans="1:28" x14ac:dyDescent="0.25">
      <c r="A1870" s="309">
        <f t="shared" si="29"/>
        <v>0</v>
      </c>
      <c r="G1870" s="304"/>
      <c r="H1870" s="304"/>
      <c r="N1870" s="305"/>
      <c r="O1870" s="305"/>
      <c r="AB1870" s="304"/>
    </row>
    <row r="1871" spans="1:28" x14ac:dyDescent="0.25">
      <c r="A1871" s="309">
        <f t="shared" si="29"/>
        <v>0</v>
      </c>
      <c r="G1871" s="304"/>
      <c r="H1871" s="304"/>
      <c r="N1871" s="305"/>
      <c r="O1871" s="305"/>
      <c r="AB1871" s="304"/>
    </row>
    <row r="1872" spans="1:28" x14ac:dyDescent="0.25">
      <c r="A1872" s="309">
        <f t="shared" si="29"/>
        <v>0</v>
      </c>
      <c r="G1872" s="304"/>
      <c r="H1872" s="304"/>
      <c r="N1872" s="305"/>
      <c r="O1872" s="305"/>
      <c r="AB1872" s="304"/>
    </row>
    <row r="1873" spans="1:28" x14ac:dyDescent="0.25">
      <c r="A1873" s="309">
        <f t="shared" si="29"/>
        <v>0</v>
      </c>
      <c r="G1873" s="304"/>
      <c r="H1873" s="304"/>
      <c r="N1873" s="305"/>
      <c r="O1873" s="305"/>
      <c r="AB1873" s="304"/>
    </row>
    <row r="1874" spans="1:28" x14ac:dyDescent="0.25">
      <c r="A1874" s="309">
        <f t="shared" si="29"/>
        <v>0</v>
      </c>
      <c r="G1874" s="304"/>
      <c r="H1874" s="304"/>
      <c r="N1874" s="305"/>
      <c r="O1874" s="305"/>
      <c r="AB1874" s="304"/>
    </row>
    <row r="1875" spans="1:28" x14ac:dyDescent="0.25">
      <c r="A1875" s="309">
        <f t="shared" si="29"/>
        <v>0</v>
      </c>
      <c r="G1875" s="304"/>
      <c r="H1875" s="304"/>
      <c r="N1875" s="305"/>
      <c r="O1875" s="305"/>
      <c r="AB1875" s="304"/>
    </row>
    <row r="1876" spans="1:28" x14ac:dyDescent="0.25">
      <c r="A1876" s="309">
        <f t="shared" si="29"/>
        <v>0</v>
      </c>
      <c r="G1876" s="304"/>
      <c r="H1876" s="304"/>
      <c r="N1876" s="305"/>
      <c r="O1876" s="305"/>
      <c r="AB1876" s="304"/>
    </row>
    <row r="1877" spans="1:28" x14ac:dyDescent="0.25">
      <c r="A1877" s="309">
        <f t="shared" si="29"/>
        <v>0</v>
      </c>
      <c r="G1877" s="304"/>
      <c r="H1877" s="304"/>
      <c r="N1877" s="305"/>
      <c r="O1877" s="305"/>
      <c r="AB1877" s="304"/>
    </row>
    <row r="1878" spans="1:28" x14ac:dyDescent="0.25">
      <c r="A1878" s="309">
        <f t="shared" si="29"/>
        <v>0</v>
      </c>
      <c r="G1878" s="304"/>
      <c r="H1878" s="304"/>
      <c r="N1878" s="305"/>
      <c r="O1878" s="305"/>
      <c r="AB1878" s="304"/>
    </row>
    <row r="1879" spans="1:28" x14ac:dyDescent="0.25">
      <c r="A1879" s="309">
        <f t="shared" si="29"/>
        <v>0</v>
      </c>
      <c r="G1879" s="304"/>
      <c r="H1879" s="304"/>
      <c r="N1879" s="305"/>
      <c r="O1879" s="305"/>
      <c r="AB1879" s="304"/>
    </row>
    <row r="1880" spans="1:28" x14ac:dyDescent="0.25">
      <c r="A1880" s="309">
        <f t="shared" si="29"/>
        <v>0</v>
      </c>
      <c r="G1880" s="304"/>
      <c r="H1880" s="304"/>
      <c r="N1880" s="305"/>
      <c r="O1880" s="305"/>
      <c r="AB1880" s="304"/>
    </row>
    <row r="1881" spans="1:28" x14ac:dyDescent="0.25">
      <c r="A1881" s="309">
        <f t="shared" si="29"/>
        <v>0</v>
      </c>
      <c r="G1881" s="304"/>
      <c r="H1881" s="304"/>
      <c r="N1881" s="305"/>
      <c r="O1881" s="305"/>
      <c r="AB1881" s="304"/>
    </row>
    <row r="1882" spans="1:28" x14ac:dyDescent="0.25">
      <c r="A1882" s="309">
        <f t="shared" si="29"/>
        <v>0</v>
      </c>
      <c r="G1882" s="304"/>
      <c r="H1882" s="304"/>
      <c r="N1882" s="305"/>
      <c r="O1882" s="305"/>
      <c r="AB1882" s="304"/>
    </row>
    <row r="1883" spans="1:28" x14ac:dyDescent="0.25">
      <c r="A1883" s="309">
        <f t="shared" si="29"/>
        <v>0</v>
      </c>
      <c r="G1883" s="304"/>
      <c r="H1883" s="304"/>
      <c r="N1883" s="305"/>
      <c r="O1883" s="305"/>
      <c r="AB1883" s="304"/>
    </row>
    <row r="1884" spans="1:28" x14ac:dyDescent="0.25">
      <c r="A1884" s="309">
        <f t="shared" si="29"/>
        <v>0</v>
      </c>
      <c r="G1884" s="304"/>
      <c r="H1884" s="304"/>
      <c r="N1884" s="305"/>
      <c r="O1884" s="305"/>
      <c r="AB1884" s="304"/>
    </row>
    <row r="1885" spans="1:28" x14ac:dyDescent="0.25">
      <c r="A1885" s="309">
        <f t="shared" si="29"/>
        <v>0</v>
      </c>
      <c r="G1885" s="304"/>
      <c r="H1885" s="304"/>
      <c r="N1885" s="305"/>
      <c r="O1885" s="305"/>
      <c r="AB1885" s="304"/>
    </row>
    <row r="1886" spans="1:28" x14ac:dyDescent="0.25">
      <c r="A1886" s="309">
        <f t="shared" si="29"/>
        <v>0</v>
      </c>
      <c r="G1886" s="304"/>
      <c r="H1886" s="304"/>
      <c r="N1886" s="305"/>
      <c r="O1886" s="305"/>
      <c r="AB1886" s="304"/>
    </row>
    <row r="1887" spans="1:28" x14ac:dyDescent="0.25">
      <c r="A1887" s="309">
        <f t="shared" si="29"/>
        <v>0</v>
      </c>
      <c r="G1887" s="304"/>
      <c r="H1887" s="304"/>
      <c r="N1887" s="305"/>
      <c r="O1887" s="305"/>
      <c r="AB1887" s="304"/>
    </row>
    <row r="1888" spans="1:28" x14ac:dyDescent="0.25">
      <c r="A1888" s="309">
        <f t="shared" si="29"/>
        <v>0</v>
      </c>
      <c r="G1888" s="304"/>
      <c r="H1888" s="304"/>
      <c r="N1888" s="305"/>
      <c r="O1888" s="305"/>
      <c r="AB1888" s="304"/>
    </row>
    <row r="1889" spans="1:28" x14ac:dyDescent="0.25">
      <c r="A1889" s="309">
        <f t="shared" si="29"/>
        <v>0</v>
      </c>
      <c r="G1889" s="304"/>
      <c r="H1889" s="304"/>
      <c r="N1889" s="305"/>
      <c r="O1889" s="305"/>
      <c r="AB1889" s="304"/>
    </row>
    <row r="1890" spans="1:28" x14ac:dyDescent="0.25">
      <c r="A1890" s="309">
        <f t="shared" si="29"/>
        <v>0</v>
      </c>
      <c r="G1890" s="304"/>
      <c r="H1890" s="304"/>
      <c r="N1890" s="305"/>
      <c r="O1890" s="305"/>
      <c r="AB1890" s="304"/>
    </row>
    <row r="1891" spans="1:28" x14ac:dyDescent="0.25">
      <c r="A1891" s="309">
        <f t="shared" si="29"/>
        <v>0</v>
      </c>
      <c r="G1891" s="304"/>
      <c r="H1891" s="304"/>
      <c r="N1891" s="305"/>
      <c r="O1891" s="305"/>
      <c r="AB1891" s="304"/>
    </row>
    <row r="1892" spans="1:28" x14ac:dyDescent="0.25">
      <c r="A1892" s="309">
        <f t="shared" si="29"/>
        <v>0</v>
      </c>
      <c r="G1892" s="304"/>
      <c r="H1892" s="304"/>
      <c r="N1892" s="305"/>
      <c r="O1892" s="305"/>
      <c r="AB1892" s="304"/>
    </row>
    <row r="1893" spans="1:28" x14ac:dyDescent="0.25">
      <c r="A1893" s="309">
        <f t="shared" si="29"/>
        <v>0</v>
      </c>
      <c r="G1893" s="304"/>
      <c r="H1893" s="304"/>
      <c r="N1893" s="305"/>
      <c r="O1893" s="305"/>
      <c r="AB1893" s="304"/>
    </row>
    <row r="1894" spans="1:28" x14ac:dyDescent="0.25">
      <c r="A1894" s="309">
        <f t="shared" si="29"/>
        <v>0</v>
      </c>
      <c r="G1894" s="304"/>
      <c r="H1894" s="304"/>
      <c r="N1894" s="305"/>
      <c r="O1894" s="305"/>
      <c r="AB1894" s="304"/>
    </row>
    <row r="1895" spans="1:28" x14ac:dyDescent="0.25">
      <c r="A1895" s="309">
        <f t="shared" si="29"/>
        <v>0</v>
      </c>
      <c r="G1895" s="304"/>
      <c r="H1895" s="304"/>
      <c r="N1895" s="305"/>
      <c r="O1895" s="305"/>
      <c r="AB1895" s="304"/>
    </row>
    <row r="1896" spans="1:28" x14ac:dyDescent="0.25">
      <c r="A1896" s="309">
        <f t="shared" si="29"/>
        <v>0</v>
      </c>
      <c r="G1896" s="304"/>
      <c r="H1896" s="304"/>
      <c r="N1896" s="305"/>
      <c r="O1896" s="305"/>
      <c r="AB1896" s="304"/>
    </row>
    <row r="1897" spans="1:28" x14ac:dyDescent="0.25">
      <c r="A1897" s="309">
        <f t="shared" si="29"/>
        <v>0</v>
      </c>
      <c r="G1897" s="304"/>
      <c r="H1897" s="304"/>
      <c r="N1897" s="305"/>
      <c r="O1897" s="305"/>
      <c r="AB1897" s="304"/>
    </row>
    <row r="1898" spans="1:28" x14ac:dyDescent="0.25">
      <c r="A1898" s="309">
        <f t="shared" si="29"/>
        <v>0</v>
      </c>
      <c r="G1898" s="304"/>
      <c r="H1898" s="304"/>
      <c r="N1898" s="305"/>
      <c r="O1898" s="305"/>
      <c r="AB1898" s="304"/>
    </row>
    <row r="1899" spans="1:28" x14ac:dyDescent="0.25">
      <c r="A1899" s="309">
        <f t="shared" si="29"/>
        <v>0</v>
      </c>
      <c r="G1899" s="304"/>
      <c r="H1899" s="304"/>
      <c r="N1899" s="305"/>
      <c r="O1899" s="305"/>
      <c r="AB1899" s="304"/>
    </row>
    <row r="1900" spans="1:28" x14ac:dyDescent="0.25">
      <c r="A1900" s="309">
        <f t="shared" si="29"/>
        <v>0</v>
      </c>
      <c r="G1900" s="304"/>
      <c r="H1900" s="304"/>
      <c r="N1900" s="305"/>
      <c r="O1900" s="305"/>
      <c r="AB1900" s="304"/>
    </row>
    <row r="1901" spans="1:28" x14ac:dyDescent="0.25">
      <c r="A1901" s="309">
        <f t="shared" si="29"/>
        <v>0</v>
      </c>
      <c r="G1901" s="304"/>
      <c r="H1901" s="304"/>
      <c r="N1901" s="305"/>
      <c r="O1901" s="305"/>
      <c r="AB1901" s="304"/>
    </row>
    <row r="1902" spans="1:28" x14ac:dyDescent="0.25">
      <c r="A1902" s="309">
        <f t="shared" si="29"/>
        <v>0</v>
      </c>
      <c r="G1902" s="304"/>
      <c r="H1902" s="304"/>
      <c r="N1902" s="305"/>
      <c r="O1902" s="305"/>
      <c r="AB1902" s="304"/>
    </row>
    <row r="1903" spans="1:28" x14ac:dyDescent="0.25">
      <c r="A1903" s="309">
        <f t="shared" si="29"/>
        <v>0</v>
      </c>
      <c r="G1903" s="304"/>
      <c r="H1903" s="304"/>
      <c r="N1903" s="305"/>
      <c r="O1903" s="305"/>
      <c r="AB1903" s="304"/>
    </row>
    <row r="1904" spans="1:28" x14ac:dyDescent="0.25">
      <c r="A1904" s="309">
        <f t="shared" si="29"/>
        <v>0</v>
      </c>
      <c r="G1904" s="304"/>
      <c r="H1904" s="304"/>
      <c r="N1904" s="305"/>
      <c r="O1904" s="305"/>
      <c r="AB1904" s="304"/>
    </row>
    <row r="1905" spans="1:28" x14ac:dyDescent="0.25">
      <c r="A1905" s="309">
        <f t="shared" si="29"/>
        <v>0</v>
      </c>
      <c r="G1905" s="304"/>
      <c r="H1905" s="304"/>
      <c r="N1905" s="305"/>
      <c r="O1905" s="305"/>
      <c r="AB1905" s="304"/>
    </row>
    <row r="1906" spans="1:28" x14ac:dyDescent="0.25">
      <c r="A1906" s="309">
        <f t="shared" si="29"/>
        <v>0</v>
      </c>
      <c r="G1906" s="304"/>
      <c r="H1906" s="304"/>
      <c r="N1906" s="305"/>
      <c r="O1906" s="305"/>
      <c r="AB1906" s="304"/>
    </row>
    <row r="1907" spans="1:28" x14ac:dyDescent="0.25">
      <c r="A1907" s="309">
        <f t="shared" si="29"/>
        <v>0</v>
      </c>
      <c r="G1907" s="304"/>
      <c r="H1907" s="304"/>
      <c r="N1907" s="305"/>
      <c r="O1907" s="305"/>
      <c r="AB1907" s="304"/>
    </row>
    <row r="1908" spans="1:28" x14ac:dyDescent="0.25">
      <c r="A1908" s="309">
        <f t="shared" si="29"/>
        <v>0</v>
      </c>
      <c r="G1908" s="304"/>
      <c r="H1908" s="304"/>
      <c r="N1908" s="305"/>
      <c r="O1908" s="305"/>
      <c r="AB1908" s="304"/>
    </row>
    <row r="1909" spans="1:28" x14ac:dyDescent="0.25">
      <c r="A1909" s="309">
        <f t="shared" si="29"/>
        <v>0</v>
      </c>
      <c r="G1909" s="304"/>
      <c r="H1909" s="304"/>
      <c r="N1909" s="305"/>
      <c r="O1909" s="305"/>
      <c r="AB1909" s="304"/>
    </row>
    <row r="1910" spans="1:28" x14ac:dyDescent="0.25">
      <c r="A1910" s="309">
        <f t="shared" si="29"/>
        <v>0</v>
      </c>
      <c r="G1910" s="304"/>
      <c r="H1910" s="304"/>
      <c r="N1910" s="305"/>
      <c r="O1910" s="305"/>
      <c r="AB1910" s="304"/>
    </row>
    <row r="1911" spans="1:28" x14ac:dyDescent="0.25">
      <c r="A1911" s="309">
        <f t="shared" si="29"/>
        <v>0</v>
      </c>
      <c r="G1911" s="304"/>
      <c r="H1911" s="304"/>
      <c r="N1911" s="305"/>
      <c r="O1911" s="305"/>
      <c r="AB1911" s="304"/>
    </row>
    <row r="1912" spans="1:28" x14ac:dyDescent="0.25">
      <c r="A1912" s="309">
        <f t="shared" si="29"/>
        <v>0</v>
      </c>
      <c r="G1912" s="304"/>
      <c r="H1912" s="304"/>
      <c r="N1912" s="305"/>
      <c r="O1912" s="305"/>
      <c r="AB1912" s="304"/>
    </row>
    <row r="1913" spans="1:28" x14ac:dyDescent="0.25">
      <c r="A1913" s="309">
        <f t="shared" si="29"/>
        <v>0</v>
      </c>
      <c r="G1913" s="304"/>
      <c r="H1913" s="304"/>
      <c r="N1913" s="305"/>
      <c r="O1913" s="305"/>
      <c r="AB1913" s="304"/>
    </row>
    <row r="1914" spans="1:28" x14ac:dyDescent="0.25">
      <c r="A1914" s="309">
        <f t="shared" si="29"/>
        <v>0</v>
      </c>
      <c r="G1914" s="304"/>
      <c r="H1914" s="304"/>
      <c r="N1914" s="305"/>
      <c r="O1914" s="305"/>
      <c r="AB1914" s="304"/>
    </row>
    <row r="1915" spans="1:28" x14ac:dyDescent="0.25">
      <c r="A1915" s="309">
        <f t="shared" si="29"/>
        <v>0</v>
      </c>
      <c r="G1915" s="304"/>
      <c r="H1915" s="304"/>
      <c r="N1915" s="305"/>
      <c r="O1915" s="305"/>
      <c r="AB1915" s="304"/>
    </row>
    <row r="1916" spans="1:28" x14ac:dyDescent="0.25">
      <c r="A1916" s="309">
        <f t="shared" si="29"/>
        <v>0</v>
      </c>
      <c r="G1916" s="304"/>
      <c r="H1916" s="304"/>
      <c r="N1916" s="305"/>
      <c r="O1916" s="305"/>
      <c r="AB1916" s="304"/>
    </row>
    <row r="1917" spans="1:28" x14ac:dyDescent="0.25">
      <c r="A1917" s="309">
        <f t="shared" si="29"/>
        <v>0</v>
      </c>
      <c r="G1917" s="304"/>
      <c r="H1917" s="304"/>
      <c r="N1917" s="305"/>
      <c r="O1917" s="305"/>
      <c r="AB1917" s="304"/>
    </row>
    <row r="1918" spans="1:28" x14ac:dyDescent="0.25">
      <c r="A1918" s="309">
        <f t="shared" si="29"/>
        <v>0</v>
      </c>
      <c r="G1918" s="304"/>
      <c r="H1918" s="304"/>
      <c r="N1918" s="305"/>
      <c r="O1918" s="305"/>
      <c r="AB1918" s="304"/>
    </row>
    <row r="1919" spans="1:28" x14ac:dyDescent="0.25">
      <c r="A1919" s="309">
        <f t="shared" si="29"/>
        <v>0</v>
      </c>
      <c r="G1919" s="304"/>
      <c r="H1919" s="304"/>
      <c r="N1919" s="305"/>
      <c r="O1919" s="305"/>
      <c r="AB1919" s="304"/>
    </row>
    <row r="1920" spans="1:28" x14ac:dyDescent="0.25">
      <c r="A1920" s="309">
        <f t="shared" si="29"/>
        <v>0</v>
      </c>
      <c r="G1920" s="304"/>
      <c r="H1920" s="304"/>
      <c r="N1920" s="305"/>
      <c r="O1920" s="305"/>
      <c r="AB1920" s="304"/>
    </row>
    <row r="1921" spans="1:28" x14ac:dyDescent="0.25">
      <c r="A1921" s="309">
        <f t="shared" si="29"/>
        <v>0</v>
      </c>
      <c r="G1921" s="304"/>
      <c r="H1921" s="304"/>
      <c r="N1921" s="305"/>
      <c r="O1921" s="305"/>
      <c r="AB1921" s="304"/>
    </row>
    <row r="1922" spans="1:28" x14ac:dyDescent="0.25">
      <c r="A1922" s="309">
        <f t="shared" ref="A1922:A1985" si="30">IF(+R1922&gt;AR1922,R1922-AR1922,0)</f>
        <v>0</v>
      </c>
      <c r="G1922" s="304"/>
      <c r="H1922" s="304"/>
      <c r="N1922" s="305"/>
      <c r="O1922" s="305"/>
      <c r="AB1922" s="304"/>
    </row>
    <row r="1923" spans="1:28" x14ac:dyDescent="0.25">
      <c r="A1923" s="309">
        <f t="shared" si="30"/>
        <v>0</v>
      </c>
      <c r="G1923" s="304"/>
      <c r="H1923" s="304"/>
      <c r="N1923" s="305"/>
      <c r="O1923" s="305"/>
      <c r="AB1923" s="304"/>
    </row>
    <row r="1924" spans="1:28" x14ac:dyDescent="0.25">
      <c r="A1924" s="309">
        <f t="shared" si="30"/>
        <v>0</v>
      </c>
      <c r="G1924" s="304"/>
      <c r="H1924" s="304"/>
      <c r="N1924" s="305"/>
      <c r="O1924" s="305"/>
      <c r="AB1924" s="304"/>
    </row>
    <row r="1925" spans="1:28" x14ac:dyDescent="0.25">
      <c r="A1925" s="309">
        <f t="shared" si="30"/>
        <v>0</v>
      </c>
      <c r="G1925" s="304"/>
      <c r="H1925" s="304"/>
      <c r="N1925" s="305"/>
      <c r="O1925" s="305"/>
      <c r="AB1925" s="304"/>
    </row>
    <row r="1926" spans="1:28" x14ac:dyDescent="0.25">
      <c r="A1926" s="309">
        <f t="shared" si="30"/>
        <v>0</v>
      </c>
      <c r="G1926" s="304"/>
      <c r="H1926" s="304"/>
      <c r="N1926" s="305"/>
      <c r="O1926" s="305"/>
      <c r="AB1926" s="304"/>
    </row>
    <row r="1927" spans="1:28" x14ac:dyDescent="0.25">
      <c r="A1927" s="309">
        <f t="shared" si="30"/>
        <v>0</v>
      </c>
      <c r="G1927" s="304"/>
      <c r="H1927" s="304"/>
      <c r="N1927" s="305"/>
      <c r="O1927" s="305"/>
      <c r="AB1927" s="304"/>
    </row>
    <row r="1928" spans="1:28" x14ac:dyDescent="0.25">
      <c r="A1928" s="309">
        <f t="shared" si="30"/>
        <v>0</v>
      </c>
      <c r="G1928" s="304"/>
      <c r="H1928" s="304"/>
      <c r="N1928" s="305"/>
      <c r="O1928" s="305"/>
      <c r="AB1928" s="304"/>
    </row>
    <row r="1929" spans="1:28" x14ac:dyDescent="0.25">
      <c r="A1929" s="309">
        <f t="shared" si="30"/>
        <v>0</v>
      </c>
      <c r="G1929" s="304"/>
      <c r="H1929" s="304"/>
      <c r="N1929" s="305"/>
      <c r="O1929" s="305"/>
      <c r="AB1929" s="304"/>
    </row>
    <row r="1930" spans="1:28" x14ac:dyDescent="0.25">
      <c r="A1930" s="309">
        <f t="shared" si="30"/>
        <v>0</v>
      </c>
      <c r="G1930" s="304"/>
      <c r="H1930" s="304"/>
      <c r="N1930" s="305"/>
      <c r="O1930" s="305"/>
      <c r="AB1930" s="304"/>
    </row>
    <row r="1931" spans="1:28" x14ac:dyDescent="0.25">
      <c r="A1931" s="309">
        <f t="shared" si="30"/>
        <v>0</v>
      </c>
      <c r="G1931" s="304"/>
      <c r="H1931" s="304"/>
      <c r="N1931" s="305"/>
      <c r="O1931" s="305"/>
      <c r="AB1931" s="304"/>
    </row>
    <row r="1932" spans="1:28" x14ac:dyDescent="0.25">
      <c r="A1932" s="309">
        <f t="shared" si="30"/>
        <v>0</v>
      </c>
      <c r="G1932" s="304"/>
      <c r="H1932" s="304"/>
      <c r="N1932" s="305"/>
      <c r="O1932" s="305"/>
      <c r="AB1932" s="304"/>
    </row>
    <row r="1933" spans="1:28" x14ac:dyDescent="0.25">
      <c r="A1933" s="309">
        <f t="shared" si="30"/>
        <v>0</v>
      </c>
      <c r="G1933" s="304"/>
      <c r="H1933" s="304"/>
      <c r="N1933" s="305"/>
      <c r="O1933" s="305"/>
      <c r="AB1933" s="304"/>
    </row>
    <row r="1934" spans="1:28" x14ac:dyDescent="0.25">
      <c r="A1934" s="309">
        <f t="shared" si="30"/>
        <v>0</v>
      </c>
      <c r="G1934" s="304"/>
      <c r="H1934" s="304"/>
      <c r="N1934" s="305"/>
      <c r="O1934" s="305"/>
      <c r="AB1934" s="304"/>
    </row>
    <row r="1935" spans="1:28" x14ac:dyDescent="0.25">
      <c r="A1935" s="309">
        <f t="shared" si="30"/>
        <v>0</v>
      </c>
      <c r="G1935" s="304"/>
      <c r="H1935" s="304"/>
      <c r="N1935" s="305"/>
      <c r="O1935" s="305"/>
      <c r="AB1935" s="304"/>
    </row>
    <row r="1936" spans="1:28" x14ac:dyDescent="0.25">
      <c r="A1936" s="309">
        <f t="shared" si="30"/>
        <v>0</v>
      </c>
      <c r="G1936" s="304"/>
      <c r="H1936" s="304"/>
      <c r="N1936" s="305"/>
      <c r="O1936" s="305"/>
      <c r="AB1936" s="304"/>
    </row>
    <row r="1937" spans="1:28" x14ac:dyDescent="0.25">
      <c r="A1937" s="309">
        <f t="shared" si="30"/>
        <v>0</v>
      </c>
      <c r="G1937" s="304"/>
      <c r="H1937" s="304"/>
      <c r="N1937" s="305"/>
      <c r="O1937" s="305"/>
      <c r="AB1937" s="304"/>
    </row>
    <row r="1938" spans="1:28" x14ac:dyDescent="0.25">
      <c r="A1938" s="309">
        <f t="shared" si="30"/>
        <v>0</v>
      </c>
      <c r="G1938" s="304"/>
      <c r="H1938" s="304"/>
      <c r="N1938" s="305"/>
      <c r="O1938" s="305"/>
      <c r="AB1938" s="304"/>
    </row>
    <row r="1939" spans="1:28" x14ac:dyDescent="0.25">
      <c r="A1939" s="309">
        <f t="shared" si="30"/>
        <v>0</v>
      </c>
      <c r="G1939" s="304"/>
      <c r="H1939" s="304"/>
      <c r="N1939" s="305"/>
      <c r="O1939" s="305"/>
      <c r="AB1939" s="304"/>
    </row>
    <row r="1940" spans="1:28" x14ac:dyDescent="0.25">
      <c r="A1940" s="309">
        <f t="shared" si="30"/>
        <v>0</v>
      </c>
      <c r="G1940" s="304"/>
      <c r="H1940" s="304"/>
      <c r="N1940" s="305"/>
      <c r="O1940" s="305"/>
      <c r="AB1940" s="304"/>
    </row>
    <row r="1941" spans="1:28" x14ac:dyDescent="0.25">
      <c r="A1941" s="309">
        <f t="shared" si="30"/>
        <v>0</v>
      </c>
      <c r="G1941" s="304"/>
      <c r="H1941" s="304"/>
      <c r="N1941" s="305"/>
      <c r="O1941" s="305"/>
      <c r="AB1941" s="304"/>
    </row>
    <row r="1942" spans="1:28" x14ac:dyDescent="0.25">
      <c r="A1942" s="309">
        <f t="shared" si="30"/>
        <v>0</v>
      </c>
      <c r="G1942" s="304"/>
      <c r="H1942" s="304"/>
      <c r="N1942" s="305"/>
      <c r="O1942" s="305"/>
      <c r="AB1942" s="304"/>
    </row>
    <row r="1943" spans="1:28" x14ac:dyDescent="0.25">
      <c r="A1943" s="309">
        <f t="shared" si="30"/>
        <v>0</v>
      </c>
      <c r="G1943" s="304"/>
      <c r="H1943" s="304"/>
      <c r="N1943" s="305"/>
      <c r="O1943" s="305"/>
      <c r="AB1943" s="304"/>
    </row>
    <row r="1944" spans="1:28" x14ac:dyDescent="0.25">
      <c r="A1944" s="309">
        <f t="shared" si="30"/>
        <v>0</v>
      </c>
      <c r="G1944" s="304"/>
      <c r="H1944" s="304"/>
      <c r="N1944" s="305"/>
      <c r="O1944" s="305"/>
      <c r="AB1944" s="304"/>
    </row>
    <row r="1945" spans="1:28" x14ac:dyDescent="0.25">
      <c r="A1945" s="309">
        <f t="shared" si="30"/>
        <v>0</v>
      </c>
      <c r="G1945" s="304"/>
      <c r="H1945" s="304"/>
      <c r="N1945" s="305"/>
      <c r="O1945" s="305"/>
      <c r="AB1945" s="304"/>
    </row>
    <row r="1946" spans="1:28" x14ac:dyDescent="0.25">
      <c r="A1946" s="309">
        <f t="shared" si="30"/>
        <v>0</v>
      </c>
      <c r="G1946" s="304"/>
      <c r="H1946" s="304"/>
      <c r="N1946" s="305"/>
      <c r="O1946" s="305"/>
      <c r="AB1946" s="304"/>
    </row>
    <row r="1947" spans="1:28" x14ac:dyDescent="0.25">
      <c r="A1947" s="309">
        <f t="shared" si="30"/>
        <v>0</v>
      </c>
      <c r="G1947" s="304"/>
      <c r="H1947" s="304"/>
      <c r="N1947" s="305"/>
      <c r="O1947" s="305"/>
      <c r="AB1947" s="304"/>
    </row>
    <row r="1948" spans="1:28" x14ac:dyDescent="0.25">
      <c r="A1948" s="309">
        <f t="shared" si="30"/>
        <v>0</v>
      </c>
      <c r="G1948" s="304"/>
      <c r="H1948" s="304"/>
      <c r="N1948" s="305"/>
      <c r="O1948" s="305"/>
      <c r="AB1948" s="304"/>
    </row>
    <row r="1949" spans="1:28" x14ac:dyDescent="0.25">
      <c r="A1949" s="309">
        <f t="shared" si="30"/>
        <v>0</v>
      </c>
      <c r="G1949" s="304"/>
      <c r="H1949" s="304"/>
      <c r="AB1949" s="304"/>
    </row>
    <row r="1950" spans="1:28" x14ac:dyDescent="0.25">
      <c r="A1950" s="309">
        <f t="shared" si="30"/>
        <v>0</v>
      </c>
      <c r="G1950" s="304"/>
      <c r="H1950" s="304"/>
      <c r="N1950" s="305"/>
      <c r="O1950" s="305"/>
      <c r="AB1950" s="304"/>
    </row>
    <row r="1951" spans="1:28" x14ac:dyDescent="0.25">
      <c r="A1951" s="309">
        <f t="shared" si="30"/>
        <v>0</v>
      </c>
      <c r="G1951" s="304"/>
      <c r="H1951" s="304"/>
      <c r="N1951" s="305"/>
      <c r="O1951" s="305"/>
      <c r="AB1951" s="304"/>
    </row>
    <row r="1952" spans="1:28" x14ac:dyDescent="0.25">
      <c r="A1952" s="309">
        <f t="shared" si="30"/>
        <v>0</v>
      </c>
      <c r="G1952" s="304"/>
      <c r="H1952" s="304"/>
      <c r="N1952" s="305"/>
      <c r="O1952" s="305"/>
      <c r="AB1952" s="304"/>
    </row>
    <row r="1953" spans="1:28" x14ac:dyDescent="0.25">
      <c r="A1953" s="309">
        <f t="shared" si="30"/>
        <v>0</v>
      </c>
      <c r="G1953" s="304"/>
      <c r="H1953" s="304"/>
      <c r="N1953" s="305"/>
      <c r="O1953" s="305"/>
      <c r="AB1953" s="304"/>
    </row>
    <row r="1954" spans="1:28" x14ac:dyDescent="0.25">
      <c r="A1954" s="309">
        <f t="shared" si="30"/>
        <v>0</v>
      </c>
      <c r="G1954" s="304"/>
      <c r="H1954" s="304"/>
      <c r="N1954" s="305"/>
      <c r="O1954" s="305"/>
      <c r="AB1954" s="304"/>
    </row>
    <row r="1955" spans="1:28" x14ac:dyDescent="0.25">
      <c r="A1955" s="309">
        <f t="shared" si="30"/>
        <v>0</v>
      </c>
      <c r="G1955" s="304"/>
      <c r="H1955" s="304"/>
      <c r="N1955" s="305"/>
      <c r="O1955" s="305"/>
      <c r="AB1955" s="304"/>
    </row>
    <row r="1956" spans="1:28" x14ac:dyDescent="0.25">
      <c r="A1956" s="309">
        <f t="shared" si="30"/>
        <v>0</v>
      </c>
      <c r="G1956" s="304"/>
      <c r="H1956" s="304"/>
      <c r="N1956" s="305"/>
      <c r="O1956" s="305"/>
      <c r="AB1956" s="304"/>
    </row>
    <row r="1957" spans="1:28" x14ac:dyDescent="0.25">
      <c r="A1957" s="309">
        <f t="shared" si="30"/>
        <v>0</v>
      </c>
      <c r="G1957" s="304"/>
      <c r="H1957" s="304"/>
      <c r="N1957" s="305"/>
      <c r="O1957" s="305"/>
      <c r="AB1957" s="304"/>
    </row>
    <row r="1958" spans="1:28" x14ac:dyDescent="0.25">
      <c r="A1958" s="309">
        <f t="shared" si="30"/>
        <v>0</v>
      </c>
      <c r="G1958" s="304"/>
      <c r="H1958" s="304"/>
      <c r="N1958" s="305"/>
      <c r="O1958" s="305"/>
      <c r="AB1958" s="304"/>
    </row>
    <row r="1959" spans="1:28" x14ac:dyDescent="0.25">
      <c r="A1959" s="309">
        <f t="shared" si="30"/>
        <v>0</v>
      </c>
      <c r="G1959" s="304"/>
      <c r="H1959" s="304"/>
      <c r="N1959" s="305"/>
      <c r="O1959" s="305"/>
      <c r="AB1959" s="304"/>
    </row>
    <row r="1960" spans="1:28" x14ac:dyDescent="0.25">
      <c r="A1960" s="309">
        <f t="shared" si="30"/>
        <v>0</v>
      </c>
      <c r="G1960" s="304"/>
      <c r="H1960" s="304"/>
      <c r="N1960" s="305"/>
      <c r="O1960" s="305"/>
      <c r="AB1960" s="304"/>
    </row>
    <row r="1961" spans="1:28" x14ac:dyDescent="0.25">
      <c r="A1961" s="309">
        <f t="shared" si="30"/>
        <v>0</v>
      </c>
      <c r="G1961" s="304"/>
      <c r="H1961" s="304"/>
      <c r="N1961" s="305"/>
      <c r="O1961" s="305"/>
      <c r="AB1961" s="304"/>
    </row>
    <row r="1962" spans="1:28" x14ac:dyDescent="0.25">
      <c r="A1962" s="309">
        <f t="shared" si="30"/>
        <v>0</v>
      </c>
      <c r="G1962" s="304"/>
      <c r="H1962" s="304"/>
      <c r="N1962" s="305"/>
      <c r="O1962" s="305"/>
      <c r="AB1962" s="304"/>
    </row>
    <row r="1963" spans="1:28" x14ac:dyDescent="0.25">
      <c r="A1963" s="309">
        <f t="shared" si="30"/>
        <v>0</v>
      </c>
      <c r="G1963" s="304"/>
      <c r="H1963" s="304"/>
      <c r="N1963" s="305"/>
      <c r="O1963" s="305"/>
      <c r="AB1963" s="304"/>
    </row>
    <row r="1964" spans="1:28" x14ac:dyDescent="0.25">
      <c r="A1964" s="309">
        <f t="shared" si="30"/>
        <v>0</v>
      </c>
      <c r="G1964" s="304"/>
      <c r="H1964" s="304"/>
      <c r="N1964" s="305"/>
      <c r="O1964" s="305"/>
      <c r="AA1964" s="306"/>
      <c r="AB1964" s="304"/>
    </row>
    <row r="1965" spans="1:28" x14ac:dyDescent="0.25">
      <c r="A1965" s="309">
        <f t="shared" si="30"/>
        <v>0</v>
      </c>
      <c r="G1965" s="304"/>
      <c r="H1965" s="304"/>
      <c r="N1965" s="305"/>
      <c r="O1965" s="305"/>
      <c r="AB1965" s="304"/>
    </row>
    <row r="1966" spans="1:28" x14ac:dyDescent="0.25">
      <c r="A1966" s="309">
        <f t="shared" si="30"/>
        <v>0</v>
      </c>
      <c r="G1966" s="304"/>
      <c r="H1966" s="304"/>
      <c r="N1966" s="305"/>
      <c r="O1966" s="305"/>
      <c r="AB1966" s="304"/>
    </row>
    <row r="1967" spans="1:28" x14ac:dyDescent="0.25">
      <c r="A1967" s="309">
        <f t="shared" si="30"/>
        <v>0</v>
      </c>
      <c r="G1967" s="304"/>
      <c r="H1967" s="304"/>
      <c r="N1967" s="305"/>
      <c r="O1967" s="305"/>
      <c r="AB1967" s="304"/>
    </row>
    <row r="1968" spans="1:28" x14ac:dyDescent="0.25">
      <c r="A1968" s="309">
        <f t="shared" si="30"/>
        <v>0</v>
      </c>
      <c r="G1968" s="304"/>
      <c r="H1968" s="304"/>
      <c r="N1968" s="305"/>
      <c r="O1968" s="305"/>
      <c r="AB1968" s="304"/>
    </row>
    <row r="1969" spans="1:28" x14ac:dyDescent="0.25">
      <c r="A1969" s="309">
        <f t="shared" si="30"/>
        <v>0</v>
      </c>
      <c r="G1969" s="304"/>
      <c r="H1969" s="304"/>
      <c r="N1969" s="305"/>
      <c r="O1969" s="305"/>
      <c r="AB1969" s="304"/>
    </row>
    <row r="1970" spans="1:28" x14ac:dyDescent="0.25">
      <c r="A1970" s="309">
        <f t="shared" si="30"/>
        <v>0</v>
      </c>
      <c r="G1970" s="304"/>
      <c r="H1970" s="304"/>
      <c r="N1970" s="305"/>
      <c r="O1970" s="305"/>
      <c r="AB1970" s="304"/>
    </row>
    <row r="1971" spans="1:28" x14ac:dyDescent="0.25">
      <c r="A1971" s="309">
        <f t="shared" si="30"/>
        <v>0</v>
      </c>
      <c r="G1971" s="304"/>
      <c r="H1971" s="304"/>
      <c r="N1971" s="305"/>
      <c r="O1971" s="305"/>
      <c r="AB1971" s="304"/>
    </row>
    <row r="1972" spans="1:28" x14ac:dyDescent="0.25">
      <c r="A1972" s="309">
        <f t="shared" si="30"/>
        <v>0</v>
      </c>
      <c r="G1972" s="304"/>
      <c r="H1972" s="304"/>
      <c r="N1972" s="305"/>
      <c r="O1972" s="305"/>
      <c r="AB1972" s="304"/>
    </row>
    <row r="1973" spans="1:28" x14ac:dyDescent="0.25">
      <c r="A1973" s="309">
        <f t="shared" si="30"/>
        <v>0</v>
      </c>
      <c r="G1973" s="304"/>
      <c r="H1973" s="304"/>
      <c r="N1973" s="305"/>
      <c r="O1973" s="305"/>
      <c r="AB1973" s="304"/>
    </row>
    <row r="1974" spans="1:28" x14ac:dyDescent="0.25">
      <c r="A1974" s="309">
        <f t="shared" si="30"/>
        <v>0</v>
      </c>
      <c r="G1974" s="304"/>
      <c r="H1974" s="304"/>
      <c r="N1974" s="305"/>
      <c r="O1974" s="305"/>
      <c r="AB1974" s="304"/>
    </row>
    <row r="1975" spans="1:28" x14ac:dyDescent="0.25">
      <c r="A1975" s="309">
        <f t="shared" si="30"/>
        <v>0</v>
      </c>
      <c r="G1975" s="304"/>
      <c r="H1975" s="304"/>
      <c r="N1975" s="305"/>
      <c r="O1975" s="305"/>
      <c r="AB1975" s="304"/>
    </row>
    <row r="1976" spans="1:28" x14ac:dyDescent="0.25">
      <c r="A1976" s="309">
        <f t="shared" si="30"/>
        <v>0</v>
      </c>
      <c r="G1976" s="304"/>
      <c r="H1976" s="304"/>
      <c r="N1976" s="305"/>
      <c r="O1976" s="305"/>
      <c r="AB1976" s="304"/>
    </row>
    <row r="1977" spans="1:28" x14ac:dyDescent="0.25">
      <c r="A1977" s="309">
        <f t="shared" si="30"/>
        <v>0</v>
      </c>
      <c r="G1977" s="304"/>
      <c r="H1977" s="304"/>
      <c r="N1977" s="305"/>
      <c r="O1977" s="305"/>
      <c r="AB1977" s="304"/>
    </row>
    <row r="1978" spans="1:28" x14ac:dyDescent="0.25">
      <c r="A1978" s="309">
        <f t="shared" si="30"/>
        <v>0</v>
      </c>
      <c r="G1978" s="304"/>
      <c r="H1978" s="304"/>
      <c r="N1978" s="305"/>
      <c r="O1978" s="305"/>
      <c r="AB1978" s="304"/>
    </row>
    <row r="1979" spans="1:28" x14ac:dyDescent="0.25">
      <c r="A1979" s="309">
        <f t="shared" si="30"/>
        <v>0</v>
      </c>
      <c r="G1979" s="304"/>
      <c r="H1979" s="304"/>
      <c r="N1979" s="305"/>
      <c r="O1979" s="305"/>
      <c r="AB1979" s="304"/>
    </row>
    <row r="1980" spans="1:28" x14ac:dyDescent="0.25">
      <c r="A1980" s="309">
        <f t="shared" si="30"/>
        <v>0</v>
      </c>
      <c r="G1980" s="304"/>
      <c r="H1980" s="304"/>
      <c r="N1980" s="305"/>
      <c r="O1980" s="305"/>
      <c r="AB1980" s="304"/>
    </row>
    <row r="1981" spans="1:28" x14ac:dyDescent="0.25">
      <c r="A1981" s="309">
        <f t="shared" si="30"/>
        <v>0</v>
      </c>
      <c r="G1981" s="304"/>
      <c r="H1981" s="304"/>
      <c r="N1981" s="305"/>
      <c r="O1981" s="305"/>
      <c r="AB1981" s="304"/>
    </row>
    <row r="1982" spans="1:28" x14ac:dyDescent="0.25">
      <c r="A1982" s="309">
        <f t="shared" si="30"/>
        <v>0</v>
      </c>
      <c r="G1982" s="304"/>
      <c r="H1982" s="304"/>
      <c r="N1982" s="305"/>
      <c r="O1982" s="305"/>
      <c r="AB1982" s="304"/>
    </row>
    <row r="1983" spans="1:28" x14ac:dyDescent="0.25">
      <c r="A1983" s="309">
        <f t="shared" si="30"/>
        <v>0</v>
      </c>
      <c r="G1983" s="304"/>
      <c r="H1983" s="304"/>
      <c r="N1983" s="305"/>
      <c r="O1983" s="305"/>
      <c r="AB1983" s="304"/>
    </row>
    <row r="1984" spans="1:28" x14ac:dyDescent="0.25">
      <c r="A1984" s="309">
        <f t="shared" si="30"/>
        <v>0</v>
      </c>
      <c r="G1984" s="304"/>
      <c r="H1984" s="304"/>
      <c r="N1984" s="305"/>
      <c r="O1984" s="305"/>
      <c r="AB1984" s="304"/>
    </row>
    <row r="1985" spans="1:28" x14ac:dyDescent="0.25">
      <c r="A1985" s="309">
        <f t="shared" si="30"/>
        <v>0</v>
      </c>
      <c r="G1985" s="304"/>
      <c r="H1985" s="304"/>
      <c r="N1985" s="305"/>
      <c r="O1985" s="305"/>
      <c r="AB1985" s="304"/>
    </row>
    <row r="1986" spans="1:28" x14ac:dyDescent="0.25">
      <c r="A1986" s="309">
        <f t="shared" ref="A1986:A2049" si="31">IF(+R1986&gt;AR1986,R1986-AR1986,0)</f>
        <v>0</v>
      </c>
      <c r="G1986" s="304"/>
      <c r="H1986" s="304"/>
      <c r="N1986" s="305"/>
      <c r="O1986" s="305"/>
      <c r="AB1986" s="304"/>
    </row>
    <row r="1987" spans="1:28" x14ac:dyDescent="0.25">
      <c r="A1987" s="309">
        <f t="shared" si="31"/>
        <v>0</v>
      </c>
      <c r="G1987" s="304"/>
      <c r="H1987" s="304"/>
      <c r="N1987" s="305"/>
      <c r="O1987" s="305"/>
      <c r="AB1987" s="304"/>
    </row>
    <row r="1988" spans="1:28" x14ac:dyDescent="0.25">
      <c r="A1988" s="309">
        <f t="shared" si="31"/>
        <v>0</v>
      </c>
      <c r="G1988" s="304"/>
      <c r="H1988" s="304"/>
      <c r="N1988" s="305"/>
      <c r="O1988" s="305"/>
      <c r="AB1988" s="304"/>
    </row>
    <row r="1989" spans="1:28" x14ac:dyDescent="0.25">
      <c r="A1989" s="309">
        <f t="shared" si="31"/>
        <v>0</v>
      </c>
      <c r="G1989" s="304"/>
      <c r="H1989" s="304"/>
      <c r="N1989" s="305"/>
      <c r="O1989" s="305"/>
      <c r="AB1989" s="304"/>
    </row>
    <row r="1990" spans="1:28" x14ac:dyDescent="0.25">
      <c r="A1990" s="309">
        <f t="shared" si="31"/>
        <v>0</v>
      </c>
      <c r="G1990" s="304"/>
      <c r="H1990" s="304"/>
      <c r="N1990" s="305"/>
      <c r="O1990" s="305"/>
      <c r="AB1990" s="304"/>
    </row>
    <row r="1991" spans="1:28" x14ac:dyDescent="0.25">
      <c r="A1991" s="309">
        <f t="shared" si="31"/>
        <v>0</v>
      </c>
      <c r="G1991" s="304"/>
      <c r="H1991" s="304"/>
      <c r="N1991" s="305"/>
      <c r="O1991" s="305"/>
      <c r="AB1991" s="304"/>
    </row>
    <row r="1992" spans="1:28" x14ac:dyDescent="0.25">
      <c r="A1992" s="309">
        <f t="shared" si="31"/>
        <v>0</v>
      </c>
      <c r="G1992" s="304"/>
      <c r="H1992" s="304"/>
      <c r="N1992" s="305"/>
      <c r="O1992" s="305"/>
      <c r="AB1992" s="304"/>
    </row>
    <row r="1993" spans="1:28" x14ac:dyDescent="0.25">
      <c r="A1993" s="309">
        <f t="shared" si="31"/>
        <v>0</v>
      </c>
      <c r="G1993" s="304"/>
      <c r="H1993" s="304"/>
      <c r="N1993" s="305"/>
      <c r="O1993" s="305"/>
      <c r="AB1993" s="304"/>
    </row>
    <row r="1994" spans="1:28" x14ac:dyDescent="0.25">
      <c r="A1994" s="309">
        <f t="shared" si="31"/>
        <v>0</v>
      </c>
      <c r="G1994" s="304"/>
      <c r="H1994" s="304"/>
      <c r="N1994" s="305"/>
      <c r="O1994" s="305"/>
      <c r="AB1994" s="304"/>
    </row>
    <row r="1995" spans="1:28" x14ac:dyDescent="0.25">
      <c r="A1995" s="309">
        <f t="shared" si="31"/>
        <v>0</v>
      </c>
      <c r="G1995" s="304"/>
      <c r="H1995" s="304"/>
      <c r="N1995" s="305"/>
      <c r="O1995" s="305"/>
      <c r="AB1995" s="304"/>
    </row>
    <row r="1996" spans="1:28" x14ac:dyDescent="0.25">
      <c r="A1996" s="309">
        <f t="shared" si="31"/>
        <v>0</v>
      </c>
      <c r="G1996" s="304"/>
      <c r="H1996" s="304"/>
      <c r="N1996" s="305"/>
      <c r="O1996" s="305"/>
      <c r="AB1996" s="304"/>
    </row>
    <row r="1997" spans="1:28" x14ac:dyDescent="0.25">
      <c r="A1997" s="309">
        <f t="shared" si="31"/>
        <v>0</v>
      </c>
      <c r="G1997" s="304"/>
      <c r="H1997" s="304"/>
      <c r="N1997" s="305"/>
      <c r="O1997" s="305"/>
      <c r="AB1997" s="304"/>
    </row>
    <row r="1998" spans="1:28" x14ac:dyDescent="0.25">
      <c r="A1998" s="309">
        <f t="shared" si="31"/>
        <v>0</v>
      </c>
      <c r="G1998" s="304"/>
      <c r="H1998" s="304"/>
      <c r="N1998" s="305"/>
      <c r="O1998" s="305"/>
      <c r="AB1998" s="304"/>
    </row>
    <row r="1999" spans="1:28" x14ac:dyDescent="0.25">
      <c r="A1999" s="309">
        <f t="shared" si="31"/>
        <v>0</v>
      </c>
      <c r="G1999" s="304"/>
      <c r="H1999" s="304"/>
      <c r="N1999" s="305"/>
      <c r="O1999" s="305"/>
      <c r="AB1999" s="304"/>
    </row>
    <row r="2000" spans="1:28" x14ac:dyDescent="0.25">
      <c r="A2000" s="309">
        <f t="shared" si="31"/>
        <v>0</v>
      </c>
      <c r="G2000" s="304"/>
      <c r="H2000" s="304"/>
      <c r="N2000" s="305"/>
      <c r="O2000" s="305"/>
      <c r="AB2000" s="304"/>
    </row>
    <row r="2001" spans="1:28" x14ac:dyDescent="0.25">
      <c r="A2001" s="309">
        <f t="shared" si="31"/>
        <v>0</v>
      </c>
      <c r="G2001" s="304"/>
      <c r="H2001" s="304"/>
      <c r="N2001" s="305"/>
      <c r="O2001" s="305"/>
      <c r="AB2001" s="304"/>
    </row>
    <row r="2002" spans="1:28" x14ac:dyDescent="0.25">
      <c r="A2002" s="309">
        <f t="shared" si="31"/>
        <v>0</v>
      </c>
      <c r="G2002" s="304"/>
      <c r="H2002" s="304"/>
      <c r="N2002" s="305"/>
      <c r="O2002" s="305"/>
      <c r="AB2002" s="304"/>
    </row>
    <row r="2003" spans="1:28" x14ac:dyDescent="0.25">
      <c r="A2003" s="309">
        <f t="shared" si="31"/>
        <v>0</v>
      </c>
      <c r="G2003" s="304"/>
      <c r="H2003" s="304"/>
      <c r="N2003" s="305"/>
      <c r="O2003" s="305"/>
      <c r="AB2003" s="304"/>
    </row>
    <row r="2004" spans="1:28" x14ac:dyDescent="0.25">
      <c r="A2004" s="309">
        <f t="shared" si="31"/>
        <v>0</v>
      </c>
      <c r="G2004" s="304"/>
      <c r="H2004" s="304"/>
      <c r="N2004" s="305"/>
      <c r="O2004" s="305"/>
      <c r="AB2004" s="304"/>
    </row>
    <row r="2005" spans="1:28" x14ac:dyDescent="0.25">
      <c r="A2005" s="309">
        <f t="shared" si="31"/>
        <v>0</v>
      </c>
      <c r="G2005" s="304"/>
      <c r="H2005" s="304"/>
      <c r="N2005" s="305"/>
      <c r="O2005" s="305"/>
      <c r="AB2005" s="304"/>
    </row>
    <row r="2006" spans="1:28" x14ac:dyDescent="0.25">
      <c r="A2006" s="309">
        <f t="shared" si="31"/>
        <v>0</v>
      </c>
      <c r="G2006" s="304"/>
      <c r="H2006" s="304"/>
      <c r="N2006" s="305"/>
      <c r="O2006" s="305"/>
      <c r="AB2006" s="304"/>
    </row>
    <row r="2007" spans="1:28" x14ac:dyDescent="0.25">
      <c r="A2007" s="309">
        <f t="shared" si="31"/>
        <v>0</v>
      </c>
      <c r="G2007" s="304"/>
      <c r="H2007" s="304"/>
      <c r="N2007" s="305"/>
      <c r="O2007" s="305"/>
      <c r="AB2007" s="304"/>
    </row>
    <row r="2008" spans="1:28" x14ac:dyDescent="0.25">
      <c r="A2008" s="309">
        <f t="shared" si="31"/>
        <v>0</v>
      </c>
      <c r="G2008" s="304"/>
      <c r="H2008" s="304"/>
      <c r="N2008" s="305"/>
      <c r="O2008" s="305"/>
      <c r="AB2008" s="304"/>
    </row>
    <row r="2009" spans="1:28" x14ac:dyDescent="0.25">
      <c r="A2009" s="309">
        <f t="shared" si="31"/>
        <v>0</v>
      </c>
      <c r="G2009" s="304"/>
      <c r="H2009" s="304"/>
      <c r="N2009" s="305"/>
      <c r="O2009" s="305"/>
      <c r="AB2009" s="304"/>
    </row>
    <row r="2010" spans="1:28" x14ac:dyDescent="0.25">
      <c r="A2010" s="309">
        <f t="shared" si="31"/>
        <v>0</v>
      </c>
      <c r="G2010" s="304"/>
      <c r="H2010" s="304"/>
      <c r="N2010" s="305"/>
      <c r="O2010" s="305"/>
      <c r="AB2010" s="304"/>
    </row>
    <row r="2011" spans="1:28" x14ac:dyDescent="0.25">
      <c r="A2011" s="309">
        <f t="shared" si="31"/>
        <v>0</v>
      </c>
      <c r="G2011" s="304"/>
      <c r="H2011" s="304"/>
      <c r="N2011" s="305"/>
      <c r="O2011" s="305"/>
      <c r="AB2011" s="304"/>
    </row>
    <row r="2012" spans="1:28" x14ac:dyDescent="0.25">
      <c r="A2012" s="309">
        <f t="shared" si="31"/>
        <v>0</v>
      </c>
      <c r="G2012" s="304"/>
      <c r="H2012" s="304"/>
      <c r="N2012" s="305"/>
      <c r="O2012" s="305"/>
      <c r="AB2012" s="304"/>
    </row>
    <row r="2013" spans="1:28" x14ac:dyDescent="0.25">
      <c r="A2013" s="309">
        <f t="shared" si="31"/>
        <v>0</v>
      </c>
      <c r="G2013" s="304"/>
      <c r="H2013" s="304"/>
      <c r="N2013" s="305"/>
      <c r="O2013" s="305"/>
      <c r="AB2013" s="304"/>
    </row>
    <row r="2014" spans="1:28" x14ac:dyDescent="0.25">
      <c r="A2014" s="309">
        <f t="shared" si="31"/>
        <v>0</v>
      </c>
      <c r="G2014" s="304"/>
      <c r="H2014" s="304"/>
      <c r="N2014" s="305"/>
      <c r="O2014" s="305"/>
      <c r="AB2014" s="304"/>
    </row>
    <row r="2015" spans="1:28" x14ac:dyDescent="0.25">
      <c r="A2015" s="309">
        <f t="shared" si="31"/>
        <v>0</v>
      </c>
      <c r="G2015" s="304"/>
      <c r="H2015" s="304"/>
      <c r="N2015" s="305"/>
      <c r="O2015" s="305"/>
      <c r="AB2015" s="304"/>
    </row>
    <row r="2016" spans="1:28" x14ac:dyDescent="0.25">
      <c r="A2016" s="309">
        <f t="shared" si="31"/>
        <v>0</v>
      </c>
      <c r="G2016" s="304"/>
      <c r="H2016" s="304"/>
      <c r="N2016" s="305"/>
      <c r="O2016" s="305"/>
      <c r="AB2016" s="304"/>
    </row>
    <row r="2017" spans="1:28" x14ac:dyDescent="0.25">
      <c r="A2017" s="309">
        <f t="shared" si="31"/>
        <v>0</v>
      </c>
      <c r="G2017" s="304"/>
      <c r="H2017" s="304"/>
      <c r="N2017" s="305"/>
      <c r="O2017" s="305"/>
      <c r="AB2017" s="304"/>
    </row>
    <row r="2018" spans="1:28" x14ac:dyDescent="0.25">
      <c r="A2018" s="309">
        <f t="shared" si="31"/>
        <v>0</v>
      </c>
      <c r="G2018" s="304"/>
      <c r="H2018" s="304"/>
      <c r="N2018" s="305"/>
      <c r="O2018" s="305"/>
      <c r="AB2018" s="304"/>
    </row>
    <row r="2019" spans="1:28" x14ac:dyDescent="0.25">
      <c r="A2019" s="309">
        <f t="shared" si="31"/>
        <v>0</v>
      </c>
      <c r="G2019" s="304"/>
      <c r="H2019" s="304"/>
      <c r="N2019" s="305"/>
      <c r="O2019" s="305"/>
      <c r="AB2019" s="304"/>
    </row>
    <row r="2020" spans="1:28" x14ac:dyDescent="0.25">
      <c r="A2020" s="309">
        <f t="shared" si="31"/>
        <v>0</v>
      </c>
      <c r="G2020" s="304"/>
      <c r="H2020" s="304"/>
      <c r="N2020" s="305"/>
      <c r="O2020" s="305"/>
      <c r="AB2020" s="304"/>
    </row>
    <row r="2021" spans="1:28" x14ac:dyDescent="0.25">
      <c r="A2021" s="309">
        <f t="shared" si="31"/>
        <v>0</v>
      </c>
      <c r="G2021" s="304"/>
      <c r="H2021" s="304"/>
      <c r="N2021" s="305"/>
      <c r="O2021" s="305"/>
      <c r="AB2021" s="304"/>
    </row>
    <row r="2022" spans="1:28" x14ac:dyDescent="0.25">
      <c r="A2022" s="309">
        <f t="shared" si="31"/>
        <v>0</v>
      </c>
      <c r="G2022" s="304"/>
      <c r="H2022" s="304"/>
      <c r="N2022" s="305"/>
      <c r="O2022" s="305"/>
      <c r="AB2022" s="304"/>
    </row>
    <row r="2023" spans="1:28" x14ac:dyDescent="0.25">
      <c r="A2023" s="309">
        <f t="shared" si="31"/>
        <v>0</v>
      </c>
      <c r="G2023" s="304"/>
      <c r="H2023" s="304"/>
      <c r="N2023" s="305"/>
      <c r="O2023" s="305"/>
      <c r="AB2023" s="304"/>
    </row>
    <row r="2024" spans="1:28" x14ac:dyDescent="0.25">
      <c r="A2024" s="309">
        <f t="shared" si="31"/>
        <v>0</v>
      </c>
      <c r="G2024" s="304"/>
      <c r="H2024" s="304"/>
      <c r="N2024" s="305"/>
      <c r="O2024" s="305"/>
      <c r="AB2024" s="304"/>
    </row>
    <row r="2025" spans="1:28" x14ac:dyDescent="0.25">
      <c r="A2025" s="309">
        <f t="shared" si="31"/>
        <v>0</v>
      </c>
      <c r="G2025" s="304"/>
      <c r="H2025" s="304"/>
      <c r="N2025" s="305"/>
      <c r="O2025" s="305"/>
      <c r="AB2025" s="304"/>
    </row>
    <row r="2026" spans="1:28" x14ac:dyDescent="0.25">
      <c r="A2026" s="309">
        <f t="shared" si="31"/>
        <v>0</v>
      </c>
      <c r="G2026" s="304"/>
      <c r="H2026" s="304"/>
      <c r="N2026" s="305"/>
      <c r="O2026" s="305"/>
      <c r="AB2026" s="304"/>
    </row>
    <row r="2027" spans="1:28" x14ac:dyDescent="0.25">
      <c r="A2027" s="309">
        <f t="shared" si="31"/>
        <v>0</v>
      </c>
      <c r="G2027" s="304"/>
      <c r="H2027" s="304"/>
      <c r="N2027" s="305"/>
      <c r="O2027" s="305"/>
      <c r="AB2027" s="304"/>
    </row>
    <row r="2028" spans="1:28" x14ac:dyDescent="0.25">
      <c r="A2028" s="309">
        <f t="shared" si="31"/>
        <v>0</v>
      </c>
      <c r="G2028" s="304"/>
      <c r="H2028" s="304"/>
      <c r="N2028" s="305"/>
      <c r="O2028" s="305"/>
      <c r="AB2028" s="304"/>
    </row>
    <row r="2029" spans="1:28" x14ac:dyDescent="0.25">
      <c r="A2029" s="309">
        <f t="shared" si="31"/>
        <v>0</v>
      </c>
      <c r="G2029" s="304"/>
      <c r="H2029" s="304"/>
      <c r="N2029" s="305"/>
      <c r="O2029" s="305"/>
      <c r="AB2029" s="304"/>
    </row>
    <row r="2030" spans="1:28" x14ac:dyDescent="0.25">
      <c r="A2030" s="309">
        <f t="shared" si="31"/>
        <v>0</v>
      </c>
      <c r="G2030" s="304"/>
      <c r="H2030" s="304"/>
      <c r="N2030" s="305"/>
      <c r="O2030" s="305"/>
      <c r="AB2030" s="304"/>
    </row>
    <row r="2031" spans="1:28" x14ac:dyDescent="0.25">
      <c r="A2031" s="309">
        <f t="shared" si="31"/>
        <v>0</v>
      </c>
      <c r="G2031" s="304"/>
      <c r="H2031" s="304"/>
      <c r="N2031" s="305"/>
      <c r="O2031" s="305"/>
      <c r="AB2031" s="304"/>
    </row>
    <row r="2032" spans="1:28" x14ac:dyDescent="0.25">
      <c r="A2032" s="309">
        <f t="shared" si="31"/>
        <v>0</v>
      </c>
      <c r="G2032" s="304"/>
      <c r="H2032" s="304"/>
      <c r="N2032" s="305"/>
      <c r="O2032" s="305"/>
      <c r="AB2032" s="304"/>
    </row>
    <row r="2033" spans="1:28" x14ac:dyDescent="0.25">
      <c r="A2033" s="309">
        <f t="shared" si="31"/>
        <v>0</v>
      </c>
      <c r="G2033" s="304"/>
      <c r="H2033" s="304"/>
      <c r="N2033" s="305"/>
      <c r="O2033" s="305"/>
      <c r="AB2033" s="304"/>
    </row>
    <row r="2034" spans="1:28" x14ac:dyDescent="0.25">
      <c r="A2034" s="309">
        <f t="shared" si="31"/>
        <v>0</v>
      </c>
      <c r="G2034" s="304"/>
      <c r="H2034" s="304"/>
      <c r="N2034" s="305"/>
      <c r="O2034" s="305"/>
      <c r="AB2034" s="304"/>
    </row>
    <row r="2035" spans="1:28" x14ac:dyDescent="0.25">
      <c r="A2035" s="309">
        <f t="shared" si="31"/>
        <v>0</v>
      </c>
      <c r="G2035" s="304"/>
      <c r="H2035" s="304"/>
      <c r="N2035" s="305"/>
      <c r="O2035" s="305"/>
      <c r="AB2035" s="304"/>
    </row>
    <row r="2036" spans="1:28" x14ac:dyDescent="0.25">
      <c r="A2036" s="309">
        <f t="shared" si="31"/>
        <v>0</v>
      </c>
      <c r="G2036" s="304"/>
      <c r="H2036" s="304"/>
      <c r="N2036" s="305"/>
      <c r="O2036" s="305"/>
      <c r="AB2036" s="304"/>
    </row>
    <row r="2037" spans="1:28" x14ac:dyDescent="0.25">
      <c r="A2037" s="309">
        <f t="shared" si="31"/>
        <v>0</v>
      </c>
      <c r="G2037" s="304"/>
      <c r="H2037" s="304"/>
      <c r="N2037" s="305"/>
      <c r="O2037" s="305"/>
      <c r="AB2037" s="304"/>
    </row>
    <row r="2038" spans="1:28" x14ac:dyDescent="0.25">
      <c r="A2038" s="309">
        <f t="shared" si="31"/>
        <v>0</v>
      </c>
      <c r="G2038" s="304"/>
      <c r="H2038" s="304"/>
      <c r="N2038" s="305"/>
      <c r="O2038" s="305"/>
      <c r="AB2038" s="304"/>
    </row>
    <row r="2039" spans="1:28" x14ac:dyDescent="0.25">
      <c r="A2039" s="309">
        <f t="shared" si="31"/>
        <v>0</v>
      </c>
      <c r="G2039" s="304"/>
      <c r="H2039" s="304"/>
      <c r="N2039" s="305"/>
      <c r="O2039" s="305"/>
      <c r="AB2039" s="304"/>
    </row>
    <row r="2040" spans="1:28" x14ac:dyDescent="0.25">
      <c r="A2040" s="309">
        <f t="shared" si="31"/>
        <v>0</v>
      </c>
      <c r="G2040" s="304"/>
      <c r="H2040" s="304"/>
      <c r="N2040" s="305"/>
      <c r="O2040" s="305"/>
      <c r="AB2040" s="304"/>
    </row>
    <row r="2041" spans="1:28" x14ac:dyDescent="0.25">
      <c r="A2041" s="309">
        <f t="shared" si="31"/>
        <v>0</v>
      </c>
      <c r="G2041" s="304"/>
      <c r="H2041" s="304"/>
      <c r="N2041" s="305"/>
      <c r="O2041" s="305"/>
      <c r="AB2041" s="304"/>
    </row>
    <row r="2042" spans="1:28" x14ac:dyDescent="0.25">
      <c r="A2042" s="309">
        <f t="shared" si="31"/>
        <v>0</v>
      </c>
      <c r="G2042" s="304"/>
      <c r="H2042" s="304"/>
      <c r="N2042" s="305"/>
      <c r="O2042" s="305"/>
      <c r="AB2042" s="304"/>
    </row>
    <row r="2043" spans="1:28" x14ac:dyDescent="0.25">
      <c r="A2043" s="309">
        <f t="shared" si="31"/>
        <v>0</v>
      </c>
      <c r="G2043" s="304"/>
      <c r="H2043" s="304"/>
      <c r="N2043" s="305"/>
      <c r="O2043" s="305"/>
      <c r="AB2043" s="304"/>
    </row>
    <row r="2044" spans="1:28" x14ac:dyDescent="0.25">
      <c r="A2044" s="309">
        <f t="shared" si="31"/>
        <v>0</v>
      </c>
      <c r="G2044" s="304"/>
      <c r="H2044" s="304"/>
      <c r="N2044" s="305"/>
      <c r="O2044" s="305"/>
      <c r="AB2044" s="304"/>
    </row>
    <row r="2045" spans="1:28" x14ac:dyDescent="0.25">
      <c r="A2045" s="309">
        <f t="shared" si="31"/>
        <v>0</v>
      </c>
      <c r="G2045" s="304"/>
      <c r="H2045" s="304"/>
      <c r="N2045" s="305"/>
      <c r="O2045" s="305"/>
      <c r="AB2045" s="304"/>
    </row>
    <row r="2046" spans="1:28" x14ac:dyDescent="0.25">
      <c r="A2046" s="309">
        <f t="shared" si="31"/>
        <v>0</v>
      </c>
      <c r="G2046" s="304"/>
      <c r="H2046" s="304"/>
      <c r="N2046" s="305"/>
      <c r="O2046" s="305"/>
      <c r="AB2046" s="304"/>
    </row>
    <row r="2047" spans="1:28" x14ac:dyDescent="0.25">
      <c r="A2047" s="309">
        <f t="shared" si="31"/>
        <v>0</v>
      </c>
      <c r="G2047" s="304"/>
      <c r="H2047" s="304"/>
      <c r="N2047" s="305"/>
      <c r="O2047" s="305"/>
      <c r="AB2047" s="304"/>
    </row>
    <row r="2048" spans="1:28" x14ac:dyDescent="0.25">
      <c r="A2048" s="309">
        <f t="shared" si="31"/>
        <v>0</v>
      </c>
      <c r="G2048" s="304"/>
      <c r="H2048" s="304"/>
      <c r="N2048" s="305"/>
      <c r="O2048" s="305"/>
      <c r="AB2048" s="304"/>
    </row>
    <row r="2049" spans="1:28" x14ac:dyDescent="0.25">
      <c r="A2049" s="309">
        <f t="shared" si="31"/>
        <v>0</v>
      </c>
      <c r="G2049" s="304"/>
      <c r="H2049" s="304"/>
      <c r="N2049" s="305"/>
      <c r="O2049" s="305"/>
      <c r="AB2049" s="304"/>
    </row>
    <row r="2050" spans="1:28" x14ac:dyDescent="0.25">
      <c r="A2050" s="309">
        <f t="shared" ref="A2050:A2113" si="32">IF(+R2050&gt;AR2050,R2050-AR2050,0)</f>
        <v>0</v>
      </c>
      <c r="G2050" s="304"/>
      <c r="H2050" s="304"/>
      <c r="N2050" s="305"/>
      <c r="O2050" s="305"/>
      <c r="AB2050" s="304"/>
    </row>
    <row r="2051" spans="1:28" x14ac:dyDescent="0.25">
      <c r="A2051" s="309">
        <f t="shared" si="32"/>
        <v>0</v>
      </c>
      <c r="G2051" s="304"/>
      <c r="H2051" s="304"/>
      <c r="N2051" s="305"/>
      <c r="O2051" s="305"/>
      <c r="AB2051" s="304"/>
    </row>
    <row r="2052" spans="1:28" x14ac:dyDescent="0.25">
      <c r="A2052" s="309">
        <f t="shared" si="32"/>
        <v>0</v>
      </c>
      <c r="G2052" s="304"/>
      <c r="H2052" s="304"/>
      <c r="N2052" s="305"/>
      <c r="O2052" s="305"/>
      <c r="AB2052" s="304"/>
    </row>
    <row r="2053" spans="1:28" x14ac:dyDescent="0.25">
      <c r="A2053" s="309">
        <f t="shared" si="32"/>
        <v>0</v>
      </c>
      <c r="G2053" s="304"/>
      <c r="H2053" s="304"/>
      <c r="N2053" s="305"/>
      <c r="O2053" s="305"/>
      <c r="AB2053" s="304"/>
    </row>
    <row r="2054" spans="1:28" x14ac:dyDescent="0.25">
      <c r="A2054" s="309">
        <f t="shared" si="32"/>
        <v>0</v>
      </c>
      <c r="G2054" s="304"/>
      <c r="H2054" s="304"/>
      <c r="N2054" s="305"/>
      <c r="O2054" s="305"/>
      <c r="AB2054" s="304"/>
    </row>
    <row r="2055" spans="1:28" x14ac:dyDescent="0.25">
      <c r="A2055" s="309">
        <f t="shared" si="32"/>
        <v>0</v>
      </c>
      <c r="G2055" s="304"/>
      <c r="H2055" s="304"/>
      <c r="N2055" s="305"/>
      <c r="O2055" s="305"/>
      <c r="AB2055" s="304"/>
    </row>
    <row r="2056" spans="1:28" x14ac:dyDescent="0.25">
      <c r="A2056" s="309">
        <f t="shared" si="32"/>
        <v>0</v>
      </c>
      <c r="G2056" s="304"/>
      <c r="H2056" s="304"/>
      <c r="N2056" s="305"/>
      <c r="O2056" s="305"/>
      <c r="AB2056" s="304"/>
    </row>
    <row r="2057" spans="1:28" x14ac:dyDescent="0.25">
      <c r="A2057" s="309">
        <f t="shared" si="32"/>
        <v>0</v>
      </c>
      <c r="G2057" s="304"/>
      <c r="H2057" s="304"/>
      <c r="N2057" s="305"/>
      <c r="O2057" s="305"/>
      <c r="AB2057" s="304"/>
    </row>
    <row r="2058" spans="1:28" x14ac:dyDescent="0.25">
      <c r="A2058" s="309">
        <f t="shared" si="32"/>
        <v>0</v>
      </c>
      <c r="G2058" s="304"/>
      <c r="H2058" s="304"/>
      <c r="N2058" s="305"/>
      <c r="O2058" s="305"/>
      <c r="AB2058" s="304"/>
    </row>
    <row r="2059" spans="1:28" x14ac:dyDescent="0.25">
      <c r="A2059" s="309">
        <f t="shared" si="32"/>
        <v>0</v>
      </c>
      <c r="G2059" s="304"/>
      <c r="H2059" s="304"/>
      <c r="N2059" s="305"/>
      <c r="O2059" s="305"/>
      <c r="AB2059" s="304"/>
    </row>
    <row r="2060" spans="1:28" x14ac:dyDescent="0.25">
      <c r="A2060" s="309">
        <f t="shared" si="32"/>
        <v>0</v>
      </c>
      <c r="G2060" s="304"/>
      <c r="H2060" s="304"/>
      <c r="N2060" s="305"/>
      <c r="O2060" s="305"/>
      <c r="AB2060" s="304"/>
    </row>
    <row r="2061" spans="1:28" x14ac:dyDescent="0.25">
      <c r="A2061" s="309">
        <f t="shared" si="32"/>
        <v>0</v>
      </c>
      <c r="G2061" s="304"/>
      <c r="H2061" s="304"/>
      <c r="N2061" s="305"/>
      <c r="O2061" s="305"/>
      <c r="AB2061" s="304"/>
    </row>
    <row r="2062" spans="1:28" x14ac:dyDescent="0.25">
      <c r="A2062" s="309">
        <f t="shared" si="32"/>
        <v>0</v>
      </c>
      <c r="G2062" s="304"/>
      <c r="H2062" s="304"/>
      <c r="N2062" s="305"/>
      <c r="O2062" s="305"/>
      <c r="AB2062" s="304"/>
    </row>
    <row r="2063" spans="1:28" x14ac:dyDescent="0.25">
      <c r="A2063" s="309">
        <f t="shared" si="32"/>
        <v>0</v>
      </c>
      <c r="G2063" s="304"/>
      <c r="H2063" s="304"/>
      <c r="N2063" s="305"/>
      <c r="O2063" s="305"/>
      <c r="AB2063" s="304"/>
    </row>
    <row r="2064" spans="1:28" x14ac:dyDescent="0.25">
      <c r="A2064" s="309">
        <f t="shared" si="32"/>
        <v>0</v>
      </c>
      <c r="G2064" s="304"/>
      <c r="H2064" s="304"/>
      <c r="N2064" s="305"/>
      <c r="O2064" s="305"/>
      <c r="AB2064" s="304"/>
    </row>
    <row r="2065" spans="1:28" x14ac:dyDescent="0.25">
      <c r="A2065" s="309">
        <f t="shared" si="32"/>
        <v>0</v>
      </c>
      <c r="G2065" s="304"/>
      <c r="H2065" s="304"/>
      <c r="N2065" s="305"/>
      <c r="O2065" s="305"/>
      <c r="AB2065" s="304"/>
    </row>
    <row r="2066" spans="1:28" x14ac:dyDescent="0.25">
      <c r="A2066" s="309">
        <f t="shared" si="32"/>
        <v>0</v>
      </c>
      <c r="G2066" s="304"/>
      <c r="H2066" s="304"/>
      <c r="N2066" s="305"/>
      <c r="O2066" s="305"/>
      <c r="AB2066" s="304"/>
    </row>
    <row r="2067" spans="1:28" x14ac:dyDescent="0.25">
      <c r="A2067" s="309">
        <f t="shared" si="32"/>
        <v>0</v>
      </c>
      <c r="G2067" s="304"/>
      <c r="H2067" s="304"/>
      <c r="N2067" s="305"/>
      <c r="O2067" s="305"/>
      <c r="AB2067" s="304"/>
    </row>
    <row r="2068" spans="1:28" x14ac:dyDescent="0.25">
      <c r="A2068" s="309">
        <f t="shared" si="32"/>
        <v>0</v>
      </c>
      <c r="G2068" s="304"/>
      <c r="H2068" s="304"/>
      <c r="N2068" s="305"/>
      <c r="O2068" s="305"/>
      <c r="AB2068" s="304"/>
    </row>
    <row r="2069" spans="1:28" x14ac:dyDescent="0.25">
      <c r="A2069" s="309">
        <f t="shared" si="32"/>
        <v>0</v>
      </c>
      <c r="G2069" s="304"/>
      <c r="H2069" s="304"/>
      <c r="N2069" s="305"/>
      <c r="O2069" s="305"/>
      <c r="AB2069" s="304"/>
    </row>
    <row r="2070" spans="1:28" x14ac:dyDescent="0.25">
      <c r="A2070" s="309">
        <f t="shared" si="32"/>
        <v>0</v>
      </c>
      <c r="G2070" s="304"/>
      <c r="H2070" s="304"/>
      <c r="N2070" s="305"/>
      <c r="O2070" s="305"/>
      <c r="AB2070" s="304"/>
    </row>
    <row r="2071" spans="1:28" x14ac:dyDescent="0.25">
      <c r="A2071" s="309">
        <f t="shared" si="32"/>
        <v>0</v>
      </c>
      <c r="G2071" s="304"/>
      <c r="H2071" s="304"/>
      <c r="N2071" s="305"/>
      <c r="O2071" s="305"/>
      <c r="AB2071" s="304"/>
    </row>
    <row r="2072" spans="1:28" x14ac:dyDescent="0.25">
      <c r="A2072" s="309">
        <f t="shared" si="32"/>
        <v>0</v>
      </c>
      <c r="G2072" s="304"/>
      <c r="H2072" s="304"/>
      <c r="N2072" s="305"/>
      <c r="O2072" s="305"/>
      <c r="AB2072" s="304"/>
    </row>
    <row r="2073" spans="1:28" x14ac:dyDescent="0.25">
      <c r="A2073" s="309">
        <f t="shared" si="32"/>
        <v>0</v>
      </c>
      <c r="G2073" s="304"/>
      <c r="H2073" s="304"/>
      <c r="N2073" s="305"/>
      <c r="O2073" s="305"/>
      <c r="AB2073" s="304"/>
    </row>
    <row r="2074" spans="1:28" x14ac:dyDescent="0.25">
      <c r="A2074" s="309">
        <f t="shared" si="32"/>
        <v>0</v>
      </c>
      <c r="G2074" s="304"/>
      <c r="H2074" s="304"/>
      <c r="N2074" s="305"/>
      <c r="O2074" s="305"/>
      <c r="AB2074" s="304"/>
    </row>
    <row r="2075" spans="1:28" x14ac:dyDescent="0.25">
      <c r="A2075" s="309">
        <f t="shared" si="32"/>
        <v>0</v>
      </c>
      <c r="G2075" s="304"/>
      <c r="H2075" s="304"/>
      <c r="N2075" s="305"/>
      <c r="O2075" s="305"/>
      <c r="AB2075" s="304"/>
    </row>
    <row r="2076" spans="1:28" x14ac:dyDescent="0.25">
      <c r="A2076" s="309">
        <f t="shared" si="32"/>
        <v>0</v>
      </c>
      <c r="G2076" s="304"/>
      <c r="H2076" s="304"/>
      <c r="N2076" s="305"/>
      <c r="O2076" s="305"/>
      <c r="AB2076" s="304"/>
    </row>
    <row r="2077" spans="1:28" x14ac:dyDescent="0.25">
      <c r="A2077" s="309">
        <f t="shared" si="32"/>
        <v>0</v>
      </c>
      <c r="G2077" s="304"/>
      <c r="H2077" s="304"/>
      <c r="N2077" s="305"/>
      <c r="O2077" s="305"/>
      <c r="AB2077" s="304"/>
    </row>
    <row r="2078" spans="1:28" x14ac:dyDescent="0.25">
      <c r="A2078" s="309">
        <f t="shared" si="32"/>
        <v>0</v>
      </c>
      <c r="G2078" s="304"/>
      <c r="H2078" s="304"/>
      <c r="N2078" s="305"/>
      <c r="O2078" s="305"/>
      <c r="AB2078" s="304"/>
    </row>
    <row r="2079" spans="1:28" x14ac:dyDescent="0.25">
      <c r="A2079" s="309">
        <f t="shared" si="32"/>
        <v>0</v>
      </c>
      <c r="G2079" s="304"/>
      <c r="H2079" s="304"/>
      <c r="AB2079" s="304"/>
    </row>
    <row r="2080" spans="1:28" x14ac:dyDescent="0.25">
      <c r="A2080" s="309">
        <f t="shared" si="32"/>
        <v>0</v>
      </c>
      <c r="G2080" s="304"/>
      <c r="H2080" s="304"/>
      <c r="AB2080" s="304"/>
    </row>
    <row r="2081" spans="1:28" x14ac:dyDescent="0.25">
      <c r="A2081" s="309">
        <f t="shared" si="32"/>
        <v>0</v>
      </c>
      <c r="G2081" s="304"/>
      <c r="H2081" s="304"/>
      <c r="AB2081" s="304"/>
    </row>
    <row r="2082" spans="1:28" x14ac:dyDescent="0.25">
      <c r="A2082" s="309">
        <f t="shared" si="32"/>
        <v>0</v>
      </c>
      <c r="G2082" s="304"/>
      <c r="H2082" s="304"/>
      <c r="AB2082" s="304"/>
    </row>
    <row r="2083" spans="1:28" x14ac:dyDescent="0.25">
      <c r="A2083" s="309">
        <f t="shared" si="32"/>
        <v>0</v>
      </c>
      <c r="G2083" s="304"/>
      <c r="H2083" s="304"/>
      <c r="AB2083" s="304"/>
    </row>
    <row r="2084" spans="1:28" x14ac:dyDescent="0.25">
      <c r="A2084" s="309">
        <f t="shared" si="32"/>
        <v>0</v>
      </c>
      <c r="G2084" s="304"/>
      <c r="H2084" s="304"/>
      <c r="N2084" s="305"/>
      <c r="O2084" s="305"/>
      <c r="AB2084" s="304"/>
    </row>
    <row r="2085" spans="1:28" x14ac:dyDescent="0.25">
      <c r="A2085" s="309">
        <f t="shared" si="32"/>
        <v>0</v>
      </c>
      <c r="G2085" s="304"/>
      <c r="H2085" s="304"/>
      <c r="N2085" s="305"/>
      <c r="O2085" s="305"/>
      <c r="AB2085" s="304"/>
    </row>
    <row r="2086" spans="1:28" x14ac:dyDescent="0.25">
      <c r="A2086" s="309">
        <f t="shared" si="32"/>
        <v>0</v>
      </c>
      <c r="G2086" s="304"/>
      <c r="H2086" s="304"/>
      <c r="N2086" s="305"/>
      <c r="O2086" s="305"/>
      <c r="AB2086" s="304"/>
    </row>
    <row r="2087" spans="1:28" x14ac:dyDescent="0.25">
      <c r="A2087" s="309">
        <f t="shared" si="32"/>
        <v>0</v>
      </c>
      <c r="G2087" s="304"/>
      <c r="H2087" s="304"/>
      <c r="N2087" s="305"/>
      <c r="O2087" s="305"/>
      <c r="AB2087" s="304"/>
    </row>
    <row r="2088" spans="1:28" x14ac:dyDescent="0.25">
      <c r="A2088" s="309">
        <f t="shared" si="32"/>
        <v>0</v>
      </c>
      <c r="G2088" s="304"/>
      <c r="H2088" s="304"/>
      <c r="N2088" s="305"/>
      <c r="O2088" s="305"/>
      <c r="AB2088" s="304"/>
    </row>
    <row r="2089" spans="1:28" x14ac:dyDescent="0.25">
      <c r="A2089" s="309">
        <f t="shared" si="32"/>
        <v>0</v>
      </c>
      <c r="G2089" s="304"/>
      <c r="H2089" s="304"/>
      <c r="N2089" s="305"/>
      <c r="O2089" s="305"/>
      <c r="AB2089" s="304"/>
    </row>
    <row r="2090" spans="1:28" x14ac:dyDescent="0.25">
      <c r="A2090" s="309">
        <f t="shared" si="32"/>
        <v>0</v>
      </c>
      <c r="G2090" s="304"/>
      <c r="H2090" s="304"/>
      <c r="N2090" s="305"/>
      <c r="O2090" s="305"/>
      <c r="AB2090" s="304"/>
    </row>
    <row r="2091" spans="1:28" x14ac:dyDescent="0.25">
      <c r="A2091" s="309">
        <f t="shared" si="32"/>
        <v>0</v>
      </c>
      <c r="G2091" s="304"/>
      <c r="H2091" s="304"/>
      <c r="N2091" s="305"/>
      <c r="O2091" s="305"/>
      <c r="AB2091" s="304"/>
    </row>
    <row r="2092" spans="1:28" x14ac:dyDescent="0.25">
      <c r="A2092" s="309">
        <f t="shared" si="32"/>
        <v>0</v>
      </c>
      <c r="G2092" s="304"/>
      <c r="H2092" s="304"/>
      <c r="N2092" s="305"/>
      <c r="O2092" s="305"/>
      <c r="AB2092" s="304"/>
    </row>
    <row r="2093" spans="1:28" x14ac:dyDescent="0.25">
      <c r="A2093" s="309">
        <f t="shared" si="32"/>
        <v>0</v>
      </c>
      <c r="G2093" s="304"/>
      <c r="H2093" s="304"/>
      <c r="N2093" s="305"/>
      <c r="O2093" s="305"/>
      <c r="AB2093" s="304"/>
    </row>
    <row r="2094" spans="1:28" x14ac:dyDescent="0.25">
      <c r="A2094" s="309">
        <f t="shared" si="32"/>
        <v>0</v>
      </c>
      <c r="G2094" s="304"/>
      <c r="H2094" s="304"/>
      <c r="N2094" s="305"/>
      <c r="O2094" s="305"/>
      <c r="AB2094" s="304"/>
    </row>
    <row r="2095" spans="1:28" x14ac:dyDescent="0.25">
      <c r="A2095" s="309">
        <f t="shared" si="32"/>
        <v>0</v>
      </c>
      <c r="G2095" s="304"/>
      <c r="H2095" s="304"/>
      <c r="N2095" s="305"/>
      <c r="O2095" s="305"/>
      <c r="AB2095" s="304"/>
    </row>
    <row r="2096" spans="1:28" x14ac:dyDescent="0.25">
      <c r="A2096" s="309">
        <f t="shared" si="32"/>
        <v>0</v>
      </c>
      <c r="G2096" s="304"/>
      <c r="H2096" s="304"/>
      <c r="N2096" s="305"/>
      <c r="O2096" s="305"/>
      <c r="AB2096" s="304"/>
    </row>
    <row r="2097" spans="1:28" x14ac:dyDescent="0.25">
      <c r="A2097" s="309">
        <f t="shared" si="32"/>
        <v>0</v>
      </c>
      <c r="G2097" s="304"/>
      <c r="H2097" s="304"/>
      <c r="N2097" s="305"/>
      <c r="O2097" s="305"/>
      <c r="AB2097" s="304"/>
    </row>
    <row r="2098" spans="1:28" x14ac:dyDescent="0.25">
      <c r="A2098" s="309">
        <f t="shared" si="32"/>
        <v>0</v>
      </c>
      <c r="G2098" s="304"/>
      <c r="H2098" s="304"/>
      <c r="N2098" s="305"/>
      <c r="O2098" s="305"/>
      <c r="AB2098" s="304"/>
    </row>
    <row r="2099" spans="1:28" x14ac:dyDescent="0.25">
      <c r="A2099" s="309">
        <f t="shared" si="32"/>
        <v>0</v>
      </c>
      <c r="G2099" s="304"/>
      <c r="H2099" s="304"/>
      <c r="N2099" s="305"/>
      <c r="O2099" s="305"/>
      <c r="AB2099" s="304"/>
    </row>
    <row r="2100" spans="1:28" x14ac:dyDescent="0.25">
      <c r="A2100" s="309">
        <f t="shared" si="32"/>
        <v>0</v>
      </c>
      <c r="G2100" s="304"/>
      <c r="H2100" s="304"/>
      <c r="N2100" s="305"/>
      <c r="O2100" s="305"/>
      <c r="AB2100" s="304"/>
    </row>
    <row r="2101" spans="1:28" x14ac:dyDescent="0.25">
      <c r="A2101" s="309">
        <f t="shared" si="32"/>
        <v>0</v>
      </c>
      <c r="G2101" s="304"/>
      <c r="H2101" s="304"/>
      <c r="N2101" s="305"/>
      <c r="O2101" s="305"/>
      <c r="AB2101" s="304"/>
    </row>
    <row r="2102" spans="1:28" x14ac:dyDescent="0.25">
      <c r="A2102" s="309">
        <f t="shared" si="32"/>
        <v>0</v>
      </c>
      <c r="G2102" s="304"/>
      <c r="H2102" s="304"/>
      <c r="N2102" s="305"/>
      <c r="O2102" s="305"/>
      <c r="AB2102" s="304"/>
    </row>
    <row r="2103" spans="1:28" x14ac:dyDescent="0.25">
      <c r="A2103" s="309">
        <f t="shared" si="32"/>
        <v>0</v>
      </c>
      <c r="G2103" s="304"/>
      <c r="H2103" s="304"/>
      <c r="N2103" s="305"/>
      <c r="O2103" s="305"/>
      <c r="AB2103" s="304"/>
    </row>
    <row r="2104" spans="1:28" x14ac:dyDescent="0.25">
      <c r="A2104" s="309">
        <f t="shared" si="32"/>
        <v>0</v>
      </c>
      <c r="G2104" s="304"/>
      <c r="H2104" s="304"/>
      <c r="N2104" s="305"/>
      <c r="O2104" s="305"/>
      <c r="AB2104" s="304"/>
    </row>
    <row r="2105" spans="1:28" x14ac:dyDescent="0.25">
      <c r="A2105" s="309">
        <f t="shared" si="32"/>
        <v>0</v>
      </c>
      <c r="G2105" s="304"/>
      <c r="H2105" s="304"/>
      <c r="N2105" s="305"/>
      <c r="O2105" s="305"/>
      <c r="AB2105" s="304"/>
    </row>
    <row r="2106" spans="1:28" x14ac:dyDescent="0.25">
      <c r="A2106" s="309">
        <f t="shared" si="32"/>
        <v>0</v>
      </c>
      <c r="G2106" s="304"/>
      <c r="H2106" s="304"/>
      <c r="N2106" s="305"/>
      <c r="O2106" s="305"/>
      <c r="AB2106" s="304"/>
    </row>
    <row r="2107" spans="1:28" x14ac:dyDescent="0.25">
      <c r="A2107" s="309">
        <f t="shared" si="32"/>
        <v>0</v>
      </c>
      <c r="G2107" s="304"/>
      <c r="H2107" s="304"/>
      <c r="N2107" s="305"/>
      <c r="O2107" s="305"/>
      <c r="AB2107" s="304"/>
    </row>
    <row r="2108" spans="1:28" x14ac:dyDescent="0.25">
      <c r="A2108" s="309">
        <f t="shared" si="32"/>
        <v>0</v>
      </c>
      <c r="G2108" s="304"/>
      <c r="H2108" s="304"/>
      <c r="N2108" s="305"/>
      <c r="O2108" s="305"/>
      <c r="AB2108" s="304"/>
    </row>
    <row r="2109" spans="1:28" x14ac:dyDescent="0.25">
      <c r="A2109" s="309">
        <f t="shared" si="32"/>
        <v>0</v>
      </c>
      <c r="G2109" s="304"/>
      <c r="H2109" s="304"/>
      <c r="N2109" s="305"/>
      <c r="O2109" s="305"/>
      <c r="AB2109" s="304"/>
    </row>
    <row r="2110" spans="1:28" x14ac:dyDescent="0.25">
      <c r="A2110" s="309">
        <f t="shared" si="32"/>
        <v>0</v>
      </c>
      <c r="G2110" s="304"/>
      <c r="H2110" s="304"/>
      <c r="N2110" s="305"/>
      <c r="O2110" s="305"/>
      <c r="AB2110" s="304"/>
    </row>
    <row r="2111" spans="1:28" x14ac:dyDescent="0.25">
      <c r="A2111" s="309">
        <f t="shared" si="32"/>
        <v>0</v>
      </c>
      <c r="G2111" s="304"/>
      <c r="H2111" s="304"/>
      <c r="N2111" s="305"/>
      <c r="O2111" s="305"/>
      <c r="AB2111" s="304"/>
    </row>
    <row r="2112" spans="1:28" x14ac:dyDescent="0.25">
      <c r="A2112" s="309">
        <f t="shared" si="32"/>
        <v>0</v>
      </c>
      <c r="G2112" s="304"/>
      <c r="H2112" s="304"/>
      <c r="N2112" s="305"/>
      <c r="O2112" s="305"/>
      <c r="AB2112" s="304"/>
    </row>
    <row r="2113" spans="1:28" x14ac:dyDescent="0.25">
      <c r="A2113" s="309">
        <f t="shared" si="32"/>
        <v>0</v>
      </c>
      <c r="G2113" s="304"/>
      <c r="H2113" s="304"/>
      <c r="N2113" s="305"/>
      <c r="O2113" s="305"/>
      <c r="AB2113" s="304"/>
    </row>
    <row r="2114" spans="1:28" x14ac:dyDescent="0.25">
      <c r="A2114" s="309">
        <f t="shared" ref="A2114:A2177" si="33">IF(+R2114&gt;AR2114,R2114-AR2114,0)</f>
        <v>0</v>
      </c>
      <c r="G2114" s="304"/>
      <c r="H2114" s="304"/>
      <c r="N2114" s="305"/>
      <c r="O2114" s="305"/>
      <c r="AB2114" s="304"/>
    </row>
    <row r="2115" spans="1:28" x14ac:dyDescent="0.25">
      <c r="A2115" s="309">
        <f t="shared" si="33"/>
        <v>0</v>
      </c>
      <c r="G2115" s="304"/>
      <c r="H2115" s="304"/>
      <c r="N2115" s="305"/>
      <c r="O2115" s="305"/>
      <c r="AB2115" s="304"/>
    </row>
    <row r="2116" spans="1:28" x14ac:dyDescent="0.25">
      <c r="A2116" s="309">
        <f t="shared" si="33"/>
        <v>0</v>
      </c>
      <c r="G2116" s="304"/>
      <c r="H2116" s="304"/>
      <c r="N2116" s="305"/>
      <c r="O2116" s="305"/>
      <c r="AB2116" s="304"/>
    </row>
    <row r="2117" spans="1:28" x14ac:dyDescent="0.25">
      <c r="A2117" s="309">
        <f t="shared" si="33"/>
        <v>0</v>
      </c>
      <c r="G2117" s="304"/>
      <c r="H2117" s="304"/>
      <c r="N2117" s="305"/>
      <c r="O2117" s="305"/>
      <c r="AB2117" s="304"/>
    </row>
    <row r="2118" spans="1:28" x14ac:dyDescent="0.25">
      <c r="A2118" s="309">
        <f t="shared" si="33"/>
        <v>0</v>
      </c>
      <c r="G2118" s="304"/>
      <c r="H2118" s="304"/>
      <c r="N2118" s="305"/>
      <c r="O2118" s="305"/>
      <c r="AB2118" s="304"/>
    </row>
    <row r="2119" spans="1:28" x14ac:dyDescent="0.25">
      <c r="A2119" s="309">
        <f t="shared" si="33"/>
        <v>0</v>
      </c>
      <c r="G2119" s="304"/>
      <c r="H2119" s="304"/>
      <c r="N2119" s="305"/>
      <c r="O2119" s="305"/>
      <c r="AB2119" s="304"/>
    </row>
    <row r="2120" spans="1:28" x14ac:dyDescent="0.25">
      <c r="A2120" s="309">
        <f t="shared" si="33"/>
        <v>0</v>
      </c>
      <c r="G2120" s="304"/>
      <c r="H2120" s="304"/>
      <c r="N2120" s="305"/>
      <c r="O2120" s="305"/>
      <c r="AB2120" s="304"/>
    </row>
    <row r="2121" spans="1:28" x14ac:dyDescent="0.25">
      <c r="A2121" s="309">
        <f t="shared" si="33"/>
        <v>0</v>
      </c>
      <c r="G2121" s="304"/>
      <c r="H2121" s="304"/>
      <c r="N2121" s="305"/>
      <c r="O2121" s="305"/>
      <c r="AB2121" s="304"/>
    </row>
    <row r="2122" spans="1:28" x14ac:dyDescent="0.25">
      <c r="A2122" s="309">
        <f t="shared" si="33"/>
        <v>0</v>
      </c>
      <c r="G2122" s="304"/>
      <c r="H2122" s="304"/>
      <c r="N2122" s="305"/>
      <c r="O2122" s="305"/>
      <c r="AB2122" s="304"/>
    </row>
    <row r="2123" spans="1:28" x14ac:dyDescent="0.25">
      <c r="A2123" s="309">
        <f t="shared" si="33"/>
        <v>0</v>
      </c>
      <c r="G2123" s="304"/>
      <c r="H2123" s="304"/>
      <c r="N2123" s="305"/>
      <c r="O2123" s="305"/>
      <c r="AB2123" s="304"/>
    </row>
    <row r="2124" spans="1:28" x14ac:dyDescent="0.25">
      <c r="A2124" s="309">
        <f t="shared" si="33"/>
        <v>0</v>
      </c>
      <c r="G2124" s="304"/>
      <c r="H2124" s="304"/>
      <c r="N2124" s="305"/>
      <c r="O2124" s="305"/>
      <c r="AB2124" s="304"/>
    </row>
    <row r="2125" spans="1:28" x14ac:dyDescent="0.25">
      <c r="A2125" s="309">
        <f t="shared" si="33"/>
        <v>0</v>
      </c>
      <c r="G2125" s="304"/>
      <c r="H2125" s="304"/>
      <c r="N2125" s="305"/>
      <c r="O2125" s="305"/>
      <c r="AB2125" s="304"/>
    </row>
    <row r="2126" spans="1:28" x14ac:dyDescent="0.25">
      <c r="A2126" s="309">
        <f t="shared" si="33"/>
        <v>0</v>
      </c>
      <c r="G2126" s="304"/>
      <c r="H2126" s="304"/>
      <c r="N2126" s="305"/>
      <c r="O2126" s="305"/>
      <c r="AB2126" s="304"/>
    </row>
    <row r="2127" spans="1:28" x14ac:dyDescent="0.25">
      <c r="A2127" s="309">
        <f t="shared" si="33"/>
        <v>0</v>
      </c>
      <c r="G2127" s="304"/>
      <c r="H2127" s="304"/>
      <c r="N2127" s="305"/>
      <c r="O2127" s="305"/>
      <c r="AB2127" s="304"/>
    </row>
    <row r="2128" spans="1:28" x14ac:dyDescent="0.25">
      <c r="A2128" s="309">
        <f t="shared" si="33"/>
        <v>0</v>
      </c>
      <c r="G2128" s="304"/>
      <c r="H2128" s="304"/>
      <c r="N2128" s="305"/>
      <c r="O2128" s="305"/>
      <c r="AB2128" s="304"/>
    </row>
    <row r="2129" spans="1:28" x14ac:dyDescent="0.25">
      <c r="A2129" s="309">
        <f t="shared" si="33"/>
        <v>0</v>
      </c>
      <c r="G2129" s="304"/>
      <c r="H2129" s="304"/>
      <c r="N2129" s="305"/>
      <c r="O2129" s="305"/>
      <c r="AB2129" s="304"/>
    </row>
    <row r="2130" spans="1:28" x14ac:dyDescent="0.25">
      <c r="A2130" s="309">
        <f t="shared" si="33"/>
        <v>0</v>
      </c>
      <c r="G2130" s="304"/>
      <c r="H2130" s="304"/>
      <c r="N2130" s="305"/>
      <c r="O2130" s="305"/>
      <c r="AB2130" s="304"/>
    </row>
    <row r="2131" spans="1:28" x14ac:dyDescent="0.25">
      <c r="A2131" s="309">
        <f t="shared" si="33"/>
        <v>0</v>
      </c>
      <c r="G2131" s="304"/>
      <c r="H2131" s="304"/>
      <c r="N2131" s="305"/>
      <c r="O2131" s="305"/>
      <c r="AB2131" s="304"/>
    </row>
    <row r="2132" spans="1:28" x14ac:dyDescent="0.25">
      <c r="A2132" s="309">
        <f t="shared" si="33"/>
        <v>0</v>
      </c>
      <c r="G2132" s="304"/>
      <c r="H2132" s="304"/>
      <c r="N2132" s="305"/>
      <c r="O2132" s="305"/>
      <c r="AB2132" s="304"/>
    </row>
    <row r="2133" spans="1:28" x14ac:dyDescent="0.25">
      <c r="A2133" s="309">
        <f t="shared" si="33"/>
        <v>0</v>
      </c>
      <c r="G2133" s="304"/>
      <c r="H2133" s="304"/>
      <c r="N2133" s="305"/>
      <c r="O2133" s="305"/>
      <c r="AB2133" s="304"/>
    </row>
    <row r="2134" spans="1:28" x14ac:dyDescent="0.25">
      <c r="A2134" s="309">
        <f t="shared" si="33"/>
        <v>0</v>
      </c>
      <c r="G2134" s="304"/>
      <c r="H2134" s="304"/>
      <c r="N2134" s="305"/>
      <c r="O2134" s="305"/>
      <c r="AB2134" s="304"/>
    </row>
    <row r="2135" spans="1:28" x14ac:dyDescent="0.25">
      <c r="A2135" s="309">
        <f t="shared" si="33"/>
        <v>0</v>
      </c>
      <c r="G2135" s="304"/>
      <c r="H2135" s="304"/>
      <c r="N2135" s="305"/>
      <c r="O2135" s="305"/>
      <c r="AB2135" s="304"/>
    </row>
    <row r="2136" spans="1:28" x14ac:dyDescent="0.25">
      <c r="A2136" s="309">
        <f t="shared" si="33"/>
        <v>0</v>
      </c>
      <c r="G2136" s="304"/>
      <c r="H2136" s="304"/>
      <c r="N2136" s="305"/>
      <c r="O2136" s="305"/>
      <c r="AB2136" s="304"/>
    </row>
    <row r="2137" spans="1:28" x14ac:dyDescent="0.25">
      <c r="A2137" s="309">
        <f t="shared" si="33"/>
        <v>0</v>
      </c>
      <c r="G2137" s="304"/>
      <c r="H2137" s="304"/>
      <c r="N2137" s="305"/>
      <c r="O2137" s="305"/>
      <c r="AB2137" s="304"/>
    </row>
    <row r="2138" spans="1:28" x14ac:dyDescent="0.25">
      <c r="A2138" s="309">
        <f t="shared" si="33"/>
        <v>0</v>
      </c>
      <c r="G2138" s="304"/>
      <c r="H2138" s="304"/>
      <c r="N2138" s="305"/>
      <c r="O2138" s="305"/>
      <c r="AB2138" s="304"/>
    </row>
    <row r="2139" spans="1:28" x14ac:dyDescent="0.25">
      <c r="A2139" s="309">
        <f t="shared" si="33"/>
        <v>0</v>
      </c>
      <c r="G2139" s="304"/>
      <c r="H2139" s="304"/>
      <c r="N2139" s="305"/>
      <c r="O2139" s="305"/>
      <c r="AB2139" s="304"/>
    </row>
    <row r="2140" spans="1:28" x14ac:dyDescent="0.25">
      <c r="A2140" s="309">
        <f t="shared" si="33"/>
        <v>0</v>
      </c>
      <c r="G2140" s="304"/>
      <c r="H2140" s="304"/>
      <c r="N2140" s="305"/>
      <c r="O2140" s="305"/>
      <c r="AB2140" s="304"/>
    </row>
    <row r="2141" spans="1:28" x14ac:dyDescent="0.25">
      <c r="A2141" s="309">
        <f t="shared" si="33"/>
        <v>0</v>
      </c>
      <c r="G2141" s="304"/>
      <c r="H2141" s="304"/>
      <c r="N2141" s="305"/>
      <c r="O2141" s="305"/>
      <c r="AB2141" s="304"/>
    </row>
    <row r="2142" spans="1:28" x14ac:dyDescent="0.25">
      <c r="A2142" s="309">
        <f t="shared" si="33"/>
        <v>0</v>
      </c>
      <c r="G2142" s="304"/>
      <c r="H2142" s="304"/>
      <c r="N2142" s="305"/>
      <c r="O2142" s="305"/>
      <c r="AB2142" s="304"/>
    </row>
    <row r="2143" spans="1:28" x14ac:dyDescent="0.25">
      <c r="A2143" s="309">
        <f t="shared" si="33"/>
        <v>0</v>
      </c>
      <c r="G2143" s="304"/>
      <c r="H2143" s="304"/>
      <c r="N2143" s="305"/>
      <c r="O2143" s="305"/>
      <c r="AB2143" s="304"/>
    </row>
    <row r="2144" spans="1:28" x14ac:dyDescent="0.25">
      <c r="A2144" s="309">
        <f t="shared" si="33"/>
        <v>0</v>
      </c>
      <c r="G2144" s="304"/>
      <c r="H2144" s="304"/>
      <c r="N2144" s="305"/>
      <c r="O2144" s="305"/>
      <c r="AB2144" s="304"/>
    </row>
    <row r="2145" spans="1:28" x14ac:dyDescent="0.25">
      <c r="A2145" s="309">
        <f t="shared" si="33"/>
        <v>0</v>
      </c>
      <c r="G2145" s="304"/>
      <c r="H2145" s="304"/>
      <c r="N2145" s="305"/>
      <c r="O2145" s="305"/>
      <c r="AB2145" s="304"/>
    </row>
    <row r="2146" spans="1:28" x14ac:dyDescent="0.25">
      <c r="A2146" s="309">
        <f t="shared" si="33"/>
        <v>0</v>
      </c>
      <c r="G2146" s="304"/>
      <c r="H2146" s="304"/>
      <c r="N2146" s="305"/>
      <c r="O2146" s="305"/>
      <c r="AB2146" s="304"/>
    </row>
    <row r="2147" spans="1:28" x14ac:dyDescent="0.25">
      <c r="A2147" s="309">
        <f t="shared" si="33"/>
        <v>0</v>
      </c>
      <c r="G2147" s="304"/>
      <c r="H2147" s="304"/>
      <c r="N2147" s="305"/>
      <c r="O2147" s="305"/>
      <c r="AB2147" s="304"/>
    </row>
    <row r="2148" spans="1:28" x14ac:dyDescent="0.25">
      <c r="A2148" s="309">
        <f t="shared" si="33"/>
        <v>0</v>
      </c>
      <c r="G2148" s="304"/>
      <c r="H2148" s="304"/>
      <c r="N2148" s="305"/>
      <c r="O2148" s="305"/>
      <c r="AB2148" s="304"/>
    </row>
    <row r="2149" spans="1:28" x14ac:dyDescent="0.25">
      <c r="A2149" s="309">
        <f t="shared" si="33"/>
        <v>0</v>
      </c>
      <c r="G2149" s="304"/>
      <c r="H2149" s="304"/>
      <c r="N2149" s="305"/>
      <c r="O2149" s="305"/>
      <c r="AB2149" s="304"/>
    </row>
    <row r="2150" spans="1:28" x14ac:dyDescent="0.25">
      <c r="A2150" s="309">
        <f t="shared" si="33"/>
        <v>0</v>
      </c>
      <c r="G2150" s="304"/>
      <c r="H2150" s="304"/>
      <c r="N2150" s="305"/>
      <c r="O2150" s="305"/>
      <c r="AB2150" s="304"/>
    </row>
    <row r="2151" spans="1:28" x14ac:dyDescent="0.25">
      <c r="A2151" s="309">
        <f t="shared" si="33"/>
        <v>0</v>
      </c>
      <c r="G2151" s="304"/>
      <c r="H2151" s="304"/>
      <c r="N2151" s="305"/>
      <c r="O2151" s="305"/>
      <c r="AB2151" s="304"/>
    </row>
    <row r="2152" spans="1:28" x14ac:dyDescent="0.25">
      <c r="A2152" s="309">
        <f t="shared" si="33"/>
        <v>0</v>
      </c>
      <c r="G2152" s="304"/>
      <c r="H2152" s="304"/>
      <c r="N2152" s="305"/>
      <c r="O2152" s="305"/>
      <c r="AB2152" s="304"/>
    </row>
    <row r="2153" spans="1:28" x14ac:dyDescent="0.25">
      <c r="A2153" s="309">
        <f t="shared" si="33"/>
        <v>0</v>
      </c>
      <c r="G2153" s="304"/>
      <c r="H2153" s="304"/>
      <c r="N2153" s="305"/>
      <c r="O2153" s="305"/>
      <c r="AB2153" s="304"/>
    </row>
    <row r="2154" spans="1:28" x14ac:dyDescent="0.25">
      <c r="A2154" s="309">
        <f t="shared" si="33"/>
        <v>0</v>
      </c>
      <c r="G2154" s="304"/>
      <c r="H2154" s="304"/>
      <c r="N2154" s="305"/>
      <c r="O2154" s="305"/>
      <c r="AB2154" s="304"/>
    </row>
    <row r="2155" spans="1:28" x14ac:dyDescent="0.25">
      <c r="A2155" s="309">
        <f t="shared" si="33"/>
        <v>0</v>
      </c>
      <c r="G2155" s="304"/>
      <c r="H2155" s="304"/>
      <c r="N2155" s="305"/>
      <c r="O2155" s="305"/>
      <c r="AB2155" s="304"/>
    </row>
    <row r="2156" spans="1:28" x14ac:dyDescent="0.25">
      <c r="A2156" s="309">
        <f t="shared" si="33"/>
        <v>0</v>
      </c>
      <c r="G2156" s="304"/>
      <c r="H2156" s="304"/>
      <c r="N2156" s="305"/>
      <c r="O2156" s="305"/>
      <c r="AB2156" s="304"/>
    </row>
    <row r="2157" spans="1:28" x14ac:dyDescent="0.25">
      <c r="A2157" s="309">
        <f t="shared" si="33"/>
        <v>0</v>
      </c>
      <c r="G2157" s="304"/>
      <c r="H2157" s="304"/>
      <c r="N2157" s="305"/>
      <c r="O2157" s="305"/>
      <c r="AB2157" s="304"/>
    </row>
    <row r="2158" spans="1:28" x14ac:dyDescent="0.25">
      <c r="A2158" s="309">
        <f t="shared" si="33"/>
        <v>0</v>
      </c>
      <c r="G2158" s="304"/>
      <c r="H2158" s="304"/>
      <c r="N2158" s="305"/>
      <c r="O2158" s="305"/>
      <c r="AB2158" s="304"/>
    </row>
    <row r="2159" spans="1:28" x14ac:dyDescent="0.25">
      <c r="A2159" s="309">
        <f t="shared" si="33"/>
        <v>0</v>
      </c>
      <c r="G2159" s="304"/>
      <c r="H2159" s="304"/>
      <c r="N2159" s="305"/>
      <c r="O2159" s="305"/>
      <c r="AB2159" s="304"/>
    </row>
    <row r="2160" spans="1:28" x14ac:dyDescent="0.25">
      <c r="A2160" s="309">
        <f t="shared" si="33"/>
        <v>0</v>
      </c>
      <c r="G2160" s="304"/>
      <c r="H2160" s="304"/>
      <c r="N2160" s="305"/>
      <c r="O2160" s="305"/>
      <c r="AB2160" s="304"/>
    </row>
    <row r="2161" spans="1:28" x14ac:dyDescent="0.25">
      <c r="A2161" s="309">
        <f t="shared" si="33"/>
        <v>0</v>
      </c>
      <c r="G2161" s="304"/>
      <c r="H2161" s="304"/>
      <c r="N2161" s="305"/>
      <c r="O2161" s="305"/>
      <c r="AB2161" s="304"/>
    </row>
    <row r="2162" spans="1:28" x14ac:dyDescent="0.25">
      <c r="A2162" s="309">
        <f t="shared" si="33"/>
        <v>0</v>
      </c>
      <c r="G2162" s="304"/>
      <c r="H2162" s="304"/>
      <c r="N2162" s="305"/>
      <c r="O2162" s="305"/>
      <c r="AB2162" s="304"/>
    </row>
    <row r="2163" spans="1:28" x14ac:dyDescent="0.25">
      <c r="A2163" s="309">
        <f t="shared" si="33"/>
        <v>0</v>
      </c>
      <c r="G2163" s="304"/>
      <c r="H2163" s="304"/>
      <c r="N2163" s="305"/>
      <c r="O2163" s="305"/>
      <c r="AB2163" s="304"/>
    </row>
    <row r="2164" spans="1:28" x14ac:dyDescent="0.25">
      <c r="A2164" s="309">
        <f t="shared" si="33"/>
        <v>0</v>
      </c>
      <c r="G2164" s="304"/>
      <c r="H2164" s="304"/>
      <c r="N2164" s="305"/>
      <c r="O2164" s="305"/>
      <c r="AB2164" s="304"/>
    </row>
    <row r="2165" spans="1:28" x14ac:dyDescent="0.25">
      <c r="A2165" s="309">
        <f t="shared" si="33"/>
        <v>0</v>
      </c>
      <c r="G2165" s="304"/>
      <c r="H2165" s="304"/>
      <c r="N2165" s="305"/>
      <c r="O2165" s="305"/>
      <c r="AB2165" s="304"/>
    </row>
    <row r="2166" spans="1:28" x14ac:dyDescent="0.25">
      <c r="A2166" s="309">
        <f t="shared" si="33"/>
        <v>0</v>
      </c>
      <c r="G2166" s="304"/>
      <c r="H2166" s="304"/>
      <c r="N2166" s="305"/>
      <c r="O2166" s="305"/>
      <c r="AB2166" s="304"/>
    </row>
    <row r="2167" spans="1:28" x14ac:dyDescent="0.25">
      <c r="A2167" s="309">
        <f t="shared" si="33"/>
        <v>0</v>
      </c>
      <c r="G2167" s="304"/>
      <c r="H2167" s="304"/>
      <c r="N2167" s="305"/>
      <c r="O2167" s="305"/>
      <c r="AB2167" s="304"/>
    </row>
    <row r="2168" spans="1:28" x14ac:dyDescent="0.25">
      <c r="A2168" s="309">
        <f t="shared" si="33"/>
        <v>0</v>
      </c>
      <c r="G2168" s="304"/>
      <c r="H2168" s="304"/>
      <c r="N2168" s="305"/>
      <c r="O2168" s="305"/>
      <c r="AB2168" s="304"/>
    </row>
    <row r="2169" spans="1:28" x14ac:dyDescent="0.25">
      <c r="A2169" s="309">
        <f t="shared" si="33"/>
        <v>0</v>
      </c>
      <c r="G2169" s="304"/>
      <c r="H2169" s="304"/>
      <c r="N2169" s="305"/>
      <c r="O2169" s="305"/>
      <c r="AB2169" s="304"/>
    </row>
    <row r="2170" spans="1:28" x14ac:dyDescent="0.25">
      <c r="A2170" s="309">
        <f t="shared" si="33"/>
        <v>0</v>
      </c>
      <c r="G2170" s="304"/>
      <c r="H2170" s="304"/>
      <c r="N2170" s="305"/>
      <c r="O2170" s="305"/>
      <c r="AB2170" s="304"/>
    </row>
    <row r="2171" spans="1:28" x14ac:dyDescent="0.25">
      <c r="A2171" s="309">
        <f t="shared" si="33"/>
        <v>0</v>
      </c>
      <c r="G2171" s="304"/>
      <c r="H2171" s="304"/>
      <c r="N2171" s="305"/>
      <c r="O2171" s="305"/>
      <c r="AB2171" s="304"/>
    </row>
    <row r="2172" spans="1:28" x14ac:dyDescent="0.25">
      <c r="A2172" s="309">
        <f t="shared" si="33"/>
        <v>0</v>
      </c>
      <c r="G2172" s="304"/>
      <c r="H2172" s="304"/>
      <c r="N2172" s="305"/>
      <c r="O2172" s="305"/>
      <c r="AB2172" s="304"/>
    </row>
    <row r="2173" spans="1:28" x14ac:dyDescent="0.25">
      <c r="A2173" s="309">
        <f t="shared" si="33"/>
        <v>0</v>
      </c>
      <c r="G2173" s="304"/>
      <c r="H2173" s="304"/>
      <c r="N2173" s="305"/>
      <c r="O2173" s="305"/>
      <c r="AB2173" s="304"/>
    </row>
    <row r="2174" spans="1:28" x14ac:dyDescent="0.25">
      <c r="A2174" s="309">
        <f t="shared" si="33"/>
        <v>0</v>
      </c>
      <c r="G2174" s="304"/>
      <c r="H2174" s="304"/>
      <c r="N2174" s="305"/>
      <c r="O2174" s="305"/>
      <c r="AB2174" s="304"/>
    </row>
    <row r="2175" spans="1:28" x14ac:dyDescent="0.25">
      <c r="A2175" s="309">
        <f t="shared" si="33"/>
        <v>0</v>
      </c>
      <c r="G2175" s="304"/>
      <c r="H2175" s="304"/>
      <c r="N2175" s="305"/>
      <c r="O2175" s="305"/>
      <c r="AB2175" s="304"/>
    </row>
    <row r="2176" spans="1:28" x14ac:dyDescent="0.25">
      <c r="A2176" s="309">
        <f t="shared" si="33"/>
        <v>0</v>
      </c>
      <c r="G2176" s="304"/>
      <c r="H2176" s="304"/>
      <c r="N2176" s="305"/>
      <c r="O2176" s="305"/>
      <c r="AB2176" s="304"/>
    </row>
    <row r="2177" spans="1:28" x14ac:dyDescent="0.25">
      <c r="A2177" s="309">
        <f t="shared" si="33"/>
        <v>0</v>
      </c>
      <c r="G2177" s="304"/>
      <c r="H2177" s="304"/>
      <c r="N2177" s="305"/>
      <c r="O2177" s="305"/>
      <c r="AB2177" s="304"/>
    </row>
    <row r="2178" spans="1:28" x14ac:dyDescent="0.25">
      <c r="A2178" s="309">
        <f t="shared" ref="A2178:A2241" si="34">IF(+R2178&gt;AR2178,R2178-AR2178,0)</f>
        <v>0</v>
      </c>
      <c r="G2178" s="304"/>
      <c r="H2178" s="304"/>
      <c r="N2178" s="305"/>
      <c r="O2178" s="305"/>
      <c r="AB2178" s="304"/>
    </row>
    <row r="2179" spans="1:28" x14ac:dyDescent="0.25">
      <c r="A2179" s="309">
        <f t="shared" si="34"/>
        <v>0</v>
      </c>
      <c r="G2179" s="304"/>
      <c r="H2179" s="304"/>
      <c r="N2179" s="305"/>
      <c r="O2179" s="305"/>
      <c r="AB2179" s="304"/>
    </row>
    <row r="2180" spans="1:28" x14ac:dyDescent="0.25">
      <c r="A2180" s="309">
        <f t="shared" si="34"/>
        <v>0</v>
      </c>
      <c r="G2180" s="304"/>
      <c r="H2180" s="304"/>
      <c r="N2180" s="305"/>
      <c r="O2180" s="305"/>
      <c r="AB2180" s="304"/>
    </row>
    <row r="2181" spans="1:28" x14ac:dyDescent="0.25">
      <c r="A2181" s="309">
        <f t="shared" si="34"/>
        <v>0</v>
      </c>
      <c r="G2181" s="304"/>
      <c r="H2181" s="304"/>
      <c r="N2181" s="305"/>
      <c r="O2181" s="305"/>
      <c r="AB2181" s="304"/>
    </row>
    <row r="2182" spans="1:28" x14ac:dyDescent="0.25">
      <c r="A2182" s="309">
        <f t="shared" si="34"/>
        <v>0</v>
      </c>
      <c r="G2182" s="304"/>
      <c r="H2182" s="304"/>
      <c r="N2182" s="305"/>
      <c r="O2182" s="305"/>
      <c r="AB2182" s="304"/>
    </row>
    <row r="2183" spans="1:28" x14ac:dyDescent="0.25">
      <c r="A2183" s="309">
        <f t="shared" si="34"/>
        <v>0</v>
      </c>
      <c r="G2183" s="304"/>
      <c r="H2183" s="304"/>
      <c r="AB2183" s="304"/>
    </row>
    <row r="2184" spans="1:28" x14ac:dyDescent="0.25">
      <c r="A2184" s="309">
        <f t="shared" si="34"/>
        <v>0</v>
      </c>
      <c r="G2184" s="304"/>
      <c r="H2184" s="304"/>
      <c r="N2184" s="305"/>
      <c r="O2184" s="305"/>
      <c r="AB2184" s="304"/>
    </row>
    <row r="2185" spans="1:28" x14ac:dyDescent="0.25">
      <c r="A2185" s="309">
        <f t="shared" si="34"/>
        <v>0</v>
      </c>
      <c r="G2185" s="304"/>
      <c r="H2185" s="304"/>
      <c r="AB2185" s="304"/>
    </row>
    <row r="2186" spans="1:28" x14ac:dyDescent="0.25">
      <c r="A2186" s="309">
        <f t="shared" si="34"/>
        <v>0</v>
      </c>
      <c r="G2186" s="304"/>
      <c r="H2186" s="304"/>
      <c r="N2186" s="305"/>
      <c r="O2186" s="305"/>
      <c r="AB2186" s="304"/>
    </row>
    <row r="2187" spans="1:28" x14ac:dyDescent="0.25">
      <c r="A2187" s="309">
        <f t="shared" si="34"/>
        <v>0</v>
      </c>
      <c r="G2187" s="304"/>
      <c r="H2187" s="304"/>
      <c r="N2187" s="305"/>
      <c r="O2187" s="305"/>
      <c r="AB2187" s="304"/>
    </row>
    <row r="2188" spans="1:28" x14ac:dyDescent="0.25">
      <c r="A2188" s="309">
        <f t="shared" si="34"/>
        <v>0</v>
      </c>
      <c r="G2188" s="304"/>
      <c r="H2188" s="304"/>
      <c r="N2188" s="305"/>
      <c r="O2188" s="305"/>
      <c r="AB2188" s="304"/>
    </row>
    <row r="2189" spans="1:28" x14ac:dyDescent="0.25">
      <c r="A2189" s="309">
        <f t="shared" si="34"/>
        <v>0</v>
      </c>
      <c r="G2189" s="304"/>
      <c r="H2189" s="304"/>
      <c r="N2189" s="305"/>
      <c r="O2189" s="305"/>
      <c r="AB2189" s="304"/>
    </row>
    <row r="2190" spans="1:28" x14ac:dyDescent="0.25">
      <c r="A2190" s="309">
        <f t="shared" si="34"/>
        <v>0</v>
      </c>
      <c r="G2190" s="304"/>
      <c r="H2190" s="304"/>
      <c r="N2190" s="305"/>
      <c r="O2190" s="305"/>
      <c r="AB2190" s="304"/>
    </row>
    <row r="2191" spans="1:28" x14ac:dyDescent="0.25">
      <c r="A2191" s="309">
        <f t="shared" si="34"/>
        <v>0</v>
      </c>
      <c r="G2191" s="304"/>
      <c r="H2191" s="304"/>
      <c r="N2191" s="305"/>
      <c r="O2191" s="305"/>
      <c r="AB2191" s="304"/>
    </row>
    <row r="2192" spans="1:28" x14ac:dyDescent="0.25">
      <c r="A2192" s="309">
        <f t="shared" si="34"/>
        <v>0</v>
      </c>
      <c r="G2192" s="304"/>
      <c r="H2192" s="304"/>
      <c r="N2192" s="305"/>
      <c r="O2192" s="305"/>
      <c r="AB2192" s="304"/>
    </row>
    <row r="2193" spans="1:28" x14ac:dyDescent="0.25">
      <c r="A2193" s="309">
        <f t="shared" si="34"/>
        <v>0</v>
      </c>
      <c r="G2193" s="304"/>
      <c r="H2193" s="304"/>
      <c r="N2193" s="305"/>
      <c r="O2193" s="305"/>
      <c r="AB2193" s="304"/>
    </row>
    <row r="2194" spans="1:28" x14ac:dyDescent="0.25">
      <c r="A2194" s="309">
        <f t="shared" si="34"/>
        <v>0</v>
      </c>
      <c r="G2194" s="304"/>
      <c r="H2194" s="304"/>
      <c r="N2194" s="305"/>
      <c r="O2194" s="305"/>
      <c r="AB2194" s="304"/>
    </row>
    <row r="2195" spans="1:28" x14ac:dyDescent="0.25">
      <c r="A2195" s="309">
        <f t="shared" si="34"/>
        <v>0</v>
      </c>
      <c r="G2195" s="304"/>
      <c r="H2195" s="304"/>
      <c r="N2195" s="305"/>
      <c r="O2195" s="305"/>
      <c r="AB2195" s="304"/>
    </row>
    <row r="2196" spans="1:28" x14ac:dyDescent="0.25">
      <c r="A2196" s="309">
        <f t="shared" si="34"/>
        <v>0</v>
      </c>
      <c r="G2196" s="304"/>
      <c r="H2196" s="304"/>
      <c r="N2196" s="305"/>
      <c r="O2196" s="305"/>
      <c r="AB2196" s="304"/>
    </row>
    <row r="2197" spans="1:28" x14ac:dyDescent="0.25">
      <c r="A2197" s="309">
        <f t="shared" si="34"/>
        <v>0</v>
      </c>
      <c r="G2197" s="304"/>
      <c r="H2197" s="304"/>
      <c r="N2197" s="305"/>
      <c r="O2197" s="305"/>
      <c r="AB2197" s="304"/>
    </row>
    <row r="2198" spans="1:28" x14ac:dyDescent="0.25">
      <c r="A2198" s="309">
        <f t="shared" si="34"/>
        <v>0</v>
      </c>
      <c r="G2198" s="304"/>
      <c r="H2198" s="304"/>
      <c r="N2198" s="305"/>
      <c r="O2198" s="305"/>
      <c r="AB2198" s="304"/>
    </row>
    <row r="2199" spans="1:28" x14ac:dyDescent="0.25">
      <c r="A2199" s="309">
        <f t="shared" si="34"/>
        <v>0</v>
      </c>
      <c r="G2199" s="304"/>
      <c r="H2199" s="304"/>
      <c r="N2199" s="305"/>
      <c r="O2199" s="305"/>
      <c r="AB2199" s="304"/>
    </row>
    <row r="2200" spans="1:28" x14ac:dyDescent="0.25">
      <c r="A2200" s="309">
        <f t="shared" si="34"/>
        <v>0</v>
      </c>
      <c r="G2200" s="304"/>
      <c r="H2200" s="304"/>
      <c r="N2200" s="305"/>
      <c r="O2200" s="305"/>
      <c r="AB2200" s="304"/>
    </row>
    <row r="2201" spans="1:28" x14ac:dyDescent="0.25">
      <c r="A2201" s="309">
        <f t="shared" si="34"/>
        <v>0</v>
      </c>
      <c r="G2201" s="304"/>
      <c r="H2201" s="304"/>
      <c r="N2201" s="305"/>
      <c r="O2201" s="305"/>
      <c r="AB2201" s="304"/>
    </row>
    <row r="2202" spans="1:28" x14ac:dyDescent="0.25">
      <c r="A2202" s="309">
        <f t="shared" si="34"/>
        <v>0</v>
      </c>
      <c r="G2202" s="304"/>
      <c r="H2202" s="304"/>
      <c r="N2202" s="305"/>
      <c r="O2202" s="305"/>
      <c r="AB2202" s="304"/>
    </row>
    <row r="2203" spans="1:28" x14ac:dyDescent="0.25">
      <c r="A2203" s="309">
        <f t="shared" si="34"/>
        <v>0</v>
      </c>
      <c r="G2203" s="304"/>
      <c r="H2203" s="304"/>
      <c r="N2203" s="305"/>
      <c r="O2203" s="305"/>
      <c r="AB2203" s="304"/>
    </row>
    <row r="2204" spans="1:28" x14ac:dyDescent="0.25">
      <c r="A2204" s="309">
        <f t="shared" si="34"/>
        <v>0</v>
      </c>
      <c r="G2204" s="304"/>
      <c r="H2204" s="304"/>
      <c r="N2204" s="305"/>
      <c r="O2204" s="305"/>
      <c r="AB2204" s="304"/>
    </row>
    <row r="2205" spans="1:28" x14ac:dyDescent="0.25">
      <c r="A2205" s="309">
        <f t="shared" si="34"/>
        <v>0</v>
      </c>
      <c r="G2205" s="304"/>
      <c r="H2205" s="304"/>
      <c r="N2205" s="305"/>
      <c r="O2205" s="305"/>
      <c r="AB2205" s="304"/>
    </row>
    <row r="2206" spans="1:28" x14ac:dyDescent="0.25">
      <c r="A2206" s="309">
        <f t="shared" si="34"/>
        <v>0</v>
      </c>
      <c r="G2206" s="304"/>
      <c r="H2206" s="304"/>
      <c r="N2206" s="305"/>
      <c r="O2206" s="305"/>
      <c r="AB2206" s="304"/>
    </row>
    <row r="2207" spans="1:28" x14ac:dyDescent="0.25">
      <c r="A2207" s="309">
        <f t="shared" si="34"/>
        <v>0</v>
      </c>
      <c r="G2207" s="304"/>
      <c r="H2207" s="304"/>
      <c r="N2207" s="305"/>
      <c r="O2207" s="305"/>
      <c r="AB2207" s="304"/>
    </row>
    <row r="2208" spans="1:28" x14ac:dyDescent="0.25">
      <c r="A2208" s="309">
        <f t="shared" si="34"/>
        <v>0</v>
      </c>
      <c r="G2208" s="304"/>
      <c r="H2208" s="304"/>
      <c r="N2208" s="305"/>
      <c r="O2208" s="305"/>
      <c r="AB2208" s="304"/>
    </row>
    <row r="2209" spans="1:28" x14ac:dyDescent="0.25">
      <c r="A2209" s="309">
        <f t="shared" si="34"/>
        <v>0</v>
      </c>
      <c r="G2209" s="304"/>
      <c r="H2209" s="304"/>
      <c r="N2209" s="305"/>
      <c r="O2209" s="305"/>
      <c r="AB2209" s="304"/>
    </row>
    <row r="2210" spans="1:28" x14ac:dyDescent="0.25">
      <c r="A2210" s="309">
        <f t="shared" si="34"/>
        <v>0</v>
      </c>
      <c r="G2210" s="304"/>
      <c r="H2210" s="304"/>
      <c r="N2210" s="305"/>
      <c r="O2210" s="305"/>
      <c r="AB2210" s="304"/>
    </row>
    <row r="2211" spans="1:28" x14ac:dyDescent="0.25">
      <c r="A2211" s="309">
        <f t="shared" si="34"/>
        <v>0</v>
      </c>
      <c r="G2211" s="304"/>
      <c r="H2211" s="304"/>
      <c r="N2211" s="305"/>
      <c r="O2211" s="305"/>
      <c r="AB2211" s="304"/>
    </row>
    <row r="2212" spans="1:28" x14ac:dyDescent="0.25">
      <c r="A2212" s="309">
        <f t="shared" si="34"/>
        <v>0</v>
      </c>
      <c r="G2212" s="304"/>
      <c r="H2212" s="304"/>
      <c r="N2212" s="305"/>
      <c r="O2212" s="305"/>
      <c r="AB2212" s="304"/>
    </row>
    <row r="2213" spans="1:28" x14ac:dyDescent="0.25">
      <c r="A2213" s="309">
        <f t="shared" si="34"/>
        <v>0</v>
      </c>
      <c r="G2213" s="304"/>
      <c r="H2213" s="304"/>
      <c r="N2213" s="305"/>
      <c r="O2213" s="305"/>
      <c r="AB2213" s="304"/>
    </row>
    <row r="2214" spans="1:28" x14ac:dyDescent="0.25">
      <c r="A2214" s="309">
        <f t="shared" si="34"/>
        <v>0</v>
      </c>
      <c r="G2214" s="304"/>
      <c r="H2214" s="304"/>
      <c r="N2214" s="305"/>
      <c r="O2214" s="305"/>
      <c r="AB2214" s="304"/>
    </row>
    <row r="2215" spans="1:28" x14ac:dyDescent="0.25">
      <c r="A2215" s="309">
        <f t="shared" si="34"/>
        <v>0</v>
      </c>
      <c r="G2215" s="304"/>
      <c r="H2215" s="304"/>
      <c r="N2215" s="305"/>
      <c r="O2215" s="305"/>
      <c r="AB2215" s="304"/>
    </row>
    <row r="2216" spans="1:28" x14ac:dyDescent="0.25">
      <c r="A2216" s="309">
        <f t="shared" si="34"/>
        <v>0</v>
      </c>
      <c r="G2216" s="304"/>
      <c r="H2216" s="304"/>
      <c r="N2216" s="305"/>
      <c r="O2216" s="305"/>
      <c r="AB2216" s="304"/>
    </row>
    <row r="2217" spans="1:28" x14ac:dyDescent="0.25">
      <c r="A2217" s="309">
        <f t="shared" si="34"/>
        <v>0</v>
      </c>
      <c r="G2217" s="304"/>
      <c r="H2217" s="304"/>
      <c r="N2217" s="305"/>
      <c r="O2217" s="305"/>
      <c r="AB2217" s="304"/>
    </row>
    <row r="2218" spans="1:28" x14ac:dyDescent="0.25">
      <c r="A2218" s="309">
        <f t="shared" si="34"/>
        <v>0</v>
      </c>
      <c r="G2218" s="304"/>
      <c r="H2218" s="304"/>
      <c r="N2218" s="305"/>
      <c r="O2218" s="305"/>
      <c r="AB2218" s="304"/>
    </row>
    <row r="2219" spans="1:28" x14ac:dyDescent="0.25">
      <c r="A2219" s="309">
        <f t="shared" si="34"/>
        <v>0</v>
      </c>
      <c r="G2219" s="304"/>
      <c r="H2219" s="304"/>
      <c r="N2219" s="305"/>
      <c r="O2219" s="305"/>
      <c r="AB2219" s="304"/>
    </row>
    <row r="2220" spans="1:28" x14ac:dyDescent="0.25">
      <c r="A2220" s="309">
        <f t="shared" si="34"/>
        <v>0</v>
      </c>
      <c r="G2220" s="304"/>
      <c r="H2220" s="304"/>
      <c r="N2220" s="305"/>
      <c r="O2220" s="305"/>
      <c r="AB2220" s="304"/>
    </row>
    <row r="2221" spans="1:28" x14ac:dyDescent="0.25">
      <c r="A2221" s="309">
        <f t="shared" si="34"/>
        <v>0</v>
      </c>
      <c r="G2221" s="304"/>
      <c r="H2221" s="304"/>
      <c r="N2221" s="305"/>
      <c r="O2221" s="305"/>
      <c r="AB2221" s="304"/>
    </row>
    <row r="2222" spans="1:28" x14ac:dyDescent="0.25">
      <c r="A2222" s="309">
        <f t="shared" si="34"/>
        <v>0</v>
      </c>
      <c r="G2222" s="304"/>
      <c r="H2222" s="304"/>
      <c r="N2222" s="305"/>
      <c r="O2222" s="305"/>
      <c r="AB2222" s="304"/>
    </row>
    <row r="2223" spans="1:28" x14ac:dyDescent="0.25">
      <c r="A2223" s="309">
        <f t="shared" si="34"/>
        <v>0</v>
      </c>
      <c r="G2223" s="304"/>
      <c r="H2223" s="304"/>
      <c r="N2223" s="305"/>
      <c r="O2223" s="305"/>
      <c r="AB2223" s="304"/>
    </row>
    <row r="2224" spans="1:28" x14ac:dyDescent="0.25">
      <c r="A2224" s="309">
        <f t="shared" si="34"/>
        <v>0</v>
      </c>
      <c r="G2224" s="304"/>
      <c r="H2224" s="304"/>
      <c r="N2224" s="305"/>
      <c r="O2224" s="305"/>
      <c r="AB2224" s="304"/>
    </row>
    <row r="2225" spans="1:28" x14ac:dyDescent="0.25">
      <c r="A2225" s="309">
        <f t="shared" si="34"/>
        <v>0</v>
      </c>
      <c r="G2225" s="304"/>
      <c r="H2225" s="304"/>
      <c r="N2225" s="305"/>
      <c r="O2225" s="305"/>
      <c r="AB2225" s="304"/>
    </row>
    <row r="2226" spans="1:28" x14ac:dyDescent="0.25">
      <c r="A2226" s="309">
        <f t="shared" si="34"/>
        <v>0</v>
      </c>
      <c r="G2226" s="304"/>
      <c r="H2226" s="304"/>
      <c r="N2226" s="305"/>
      <c r="O2226" s="305"/>
      <c r="AB2226" s="304"/>
    </row>
    <row r="2227" spans="1:28" x14ac:dyDescent="0.25">
      <c r="A2227" s="309">
        <f t="shared" si="34"/>
        <v>0</v>
      </c>
      <c r="G2227" s="304"/>
      <c r="H2227" s="304"/>
      <c r="N2227" s="305"/>
      <c r="O2227" s="305"/>
      <c r="AB2227" s="304"/>
    </row>
    <row r="2228" spans="1:28" x14ac:dyDescent="0.25">
      <c r="A2228" s="309">
        <f t="shared" si="34"/>
        <v>0</v>
      </c>
      <c r="G2228" s="304"/>
      <c r="H2228" s="304"/>
      <c r="N2228" s="305"/>
      <c r="O2228" s="305"/>
      <c r="AB2228" s="304"/>
    </row>
    <row r="2229" spans="1:28" x14ac:dyDescent="0.25">
      <c r="A2229" s="309">
        <f t="shared" si="34"/>
        <v>0</v>
      </c>
      <c r="G2229" s="304"/>
      <c r="H2229" s="304"/>
      <c r="N2229" s="305"/>
      <c r="O2229" s="305"/>
      <c r="AB2229" s="304"/>
    </row>
    <row r="2230" spans="1:28" x14ac:dyDescent="0.25">
      <c r="A2230" s="309">
        <f t="shared" si="34"/>
        <v>0</v>
      </c>
      <c r="G2230" s="304"/>
      <c r="H2230" s="304"/>
      <c r="N2230" s="305"/>
      <c r="O2230" s="305"/>
      <c r="AB2230" s="304"/>
    </row>
    <row r="2231" spans="1:28" x14ac:dyDescent="0.25">
      <c r="A2231" s="309">
        <f t="shared" si="34"/>
        <v>0</v>
      </c>
      <c r="G2231" s="304"/>
      <c r="H2231" s="304"/>
      <c r="N2231" s="305"/>
      <c r="O2231" s="305"/>
      <c r="AB2231" s="304"/>
    </row>
    <row r="2232" spans="1:28" x14ac:dyDescent="0.25">
      <c r="A2232" s="309">
        <f t="shared" si="34"/>
        <v>0</v>
      </c>
      <c r="G2232" s="304"/>
      <c r="H2232" s="304"/>
      <c r="N2232" s="305"/>
      <c r="O2232" s="305"/>
      <c r="AB2232" s="304"/>
    </row>
    <row r="2233" spans="1:28" x14ac:dyDescent="0.25">
      <c r="A2233" s="309">
        <f t="shared" si="34"/>
        <v>0</v>
      </c>
      <c r="G2233" s="304"/>
      <c r="H2233" s="304"/>
      <c r="N2233" s="305"/>
      <c r="O2233" s="305"/>
      <c r="AB2233" s="304"/>
    </row>
    <row r="2234" spans="1:28" x14ac:dyDescent="0.25">
      <c r="A2234" s="309">
        <f t="shared" si="34"/>
        <v>0</v>
      </c>
      <c r="G2234" s="304"/>
      <c r="H2234" s="304"/>
      <c r="N2234" s="305"/>
      <c r="O2234" s="305"/>
      <c r="AB2234" s="304"/>
    </row>
    <row r="2235" spans="1:28" x14ac:dyDescent="0.25">
      <c r="A2235" s="309">
        <f t="shared" si="34"/>
        <v>0</v>
      </c>
      <c r="G2235" s="304"/>
      <c r="H2235" s="304"/>
      <c r="N2235" s="305"/>
      <c r="O2235" s="305"/>
      <c r="AB2235" s="304"/>
    </row>
    <row r="2236" spans="1:28" x14ac:dyDescent="0.25">
      <c r="A2236" s="309">
        <f t="shared" si="34"/>
        <v>0</v>
      </c>
      <c r="G2236" s="304"/>
      <c r="H2236" s="304"/>
      <c r="N2236" s="305"/>
      <c r="O2236" s="305"/>
      <c r="AB2236" s="304"/>
    </row>
    <row r="2237" spans="1:28" x14ac:dyDescent="0.25">
      <c r="A2237" s="309">
        <f t="shared" si="34"/>
        <v>0</v>
      </c>
      <c r="G2237" s="304"/>
      <c r="H2237" s="304"/>
      <c r="N2237" s="305"/>
      <c r="O2237" s="305"/>
      <c r="AB2237" s="304"/>
    </row>
    <row r="2238" spans="1:28" x14ac:dyDescent="0.25">
      <c r="A2238" s="309">
        <f t="shared" si="34"/>
        <v>0</v>
      </c>
      <c r="G2238" s="304"/>
      <c r="H2238" s="304"/>
      <c r="N2238" s="305"/>
      <c r="O2238" s="305"/>
      <c r="AB2238" s="304"/>
    </row>
    <row r="2239" spans="1:28" x14ac:dyDescent="0.25">
      <c r="A2239" s="309">
        <f t="shared" si="34"/>
        <v>0</v>
      </c>
      <c r="G2239" s="304"/>
      <c r="H2239" s="304"/>
      <c r="N2239" s="305"/>
      <c r="O2239" s="305"/>
      <c r="AB2239" s="304"/>
    </row>
    <row r="2240" spans="1:28" x14ac:dyDescent="0.25">
      <c r="A2240" s="309">
        <f t="shared" si="34"/>
        <v>0</v>
      </c>
      <c r="G2240" s="304"/>
      <c r="H2240" s="304"/>
      <c r="N2240" s="305"/>
      <c r="O2240" s="305"/>
      <c r="AB2240" s="304"/>
    </row>
    <row r="2241" spans="1:28" x14ac:dyDescent="0.25">
      <c r="A2241" s="309">
        <f t="shared" si="34"/>
        <v>0</v>
      </c>
      <c r="G2241" s="304"/>
      <c r="H2241" s="304"/>
      <c r="N2241" s="305"/>
      <c r="O2241" s="305"/>
      <c r="AB2241" s="304"/>
    </row>
    <row r="2242" spans="1:28" x14ac:dyDescent="0.25">
      <c r="A2242" s="309">
        <f t="shared" ref="A2242:A2305" si="35">IF(+R2242&gt;AR2242,R2242-AR2242,0)</f>
        <v>0</v>
      </c>
      <c r="G2242" s="304"/>
      <c r="H2242" s="304"/>
      <c r="N2242" s="305"/>
      <c r="O2242" s="305"/>
      <c r="AB2242" s="304"/>
    </row>
    <row r="2243" spans="1:28" x14ac:dyDescent="0.25">
      <c r="A2243" s="309">
        <f t="shared" si="35"/>
        <v>0</v>
      </c>
      <c r="G2243" s="304"/>
      <c r="H2243" s="304"/>
      <c r="N2243" s="305"/>
      <c r="O2243" s="305"/>
      <c r="AB2243" s="304"/>
    </row>
    <row r="2244" spans="1:28" x14ac:dyDescent="0.25">
      <c r="A2244" s="309">
        <f t="shared" si="35"/>
        <v>0</v>
      </c>
      <c r="G2244" s="304"/>
      <c r="H2244" s="304"/>
      <c r="N2244" s="305"/>
      <c r="O2244" s="305"/>
      <c r="AB2244" s="304"/>
    </row>
    <row r="2245" spans="1:28" x14ac:dyDescent="0.25">
      <c r="A2245" s="309">
        <f t="shared" si="35"/>
        <v>0</v>
      </c>
      <c r="G2245" s="304"/>
      <c r="H2245" s="304"/>
      <c r="N2245" s="305"/>
      <c r="O2245" s="305"/>
      <c r="AB2245" s="304"/>
    </row>
    <row r="2246" spans="1:28" x14ac:dyDescent="0.25">
      <c r="A2246" s="309">
        <f t="shared" si="35"/>
        <v>0</v>
      </c>
      <c r="G2246" s="304"/>
      <c r="H2246" s="304"/>
      <c r="N2246" s="305"/>
      <c r="O2246" s="305"/>
      <c r="AB2246" s="304"/>
    </row>
    <row r="2247" spans="1:28" x14ac:dyDescent="0.25">
      <c r="A2247" s="309">
        <f t="shared" si="35"/>
        <v>0</v>
      </c>
      <c r="G2247" s="304"/>
      <c r="H2247" s="304"/>
      <c r="N2247" s="305"/>
      <c r="O2247" s="305"/>
      <c r="AB2247" s="304"/>
    </row>
    <row r="2248" spans="1:28" x14ac:dyDescent="0.25">
      <c r="A2248" s="309">
        <f t="shared" si="35"/>
        <v>0</v>
      </c>
      <c r="G2248" s="304"/>
      <c r="H2248" s="304"/>
      <c r="N2248" s="305"/>
      <c r="O2248" s="305"/>
      <c r="AB2248" s="304"/>
    </row>
    <row r="2249" spans="1:28" x14ac:dyDescent="0.25">
      <c r="A2249" s="309">
        <f t="shared" si="35"/>
        <v>0</v>
      </c>
      <c r="G2249" s="304"/>
      <c r="H2249" s="304"/>
      <c r="N2249" s="305"/>
      <c r="O2249" s="305"/>
      <c r="AB2249" s="304"/>
    </row>
    <row r="2250" spans="1:28" x14ac:dyDescent="0.25">
      <c r="A2250" s="309">
        <f t="shared" si="35"/>
        <v>0</v>
      </c>
      <c r="G2250" s="304"/>
      <c r="H2250" s="304"/>
      <c r="N2250" s="305"/>
      <c r="O2250" s="305"/>
      <c r="AB2250" s="304"/>
    </row>
    <row r="2251" spans="1:28" x14ac:dyDescent="0.25">
      <c r="A2251" s="309">
        <f t="shared" si="35"/>
        <v>0</v>
      </c>
      <c r="G2251" s="304"/>
      <c r="H2251" s="304"/>
      <c r="N2251" s="305"/>
      <c r="O2251" s="305"/>
      <c r="AB2251" s="304"/>
    </row>
    <row r="2252" spans="1:28" x14ac:dyDescent="0.25">
      <c r="A2252" s="309">
        <f t="shared" si="35"/>
        <v>0</v>
      </c>
      <c r="G2252" s="304"/>
      <c r="H2252" s="304"/>
      <c r="N2252" s="305"/>
      <c r="O2252" s="305"/>
      <c r="AB2252" s="304"/>
    </row>
    <row r="2253" spans="1:28" x14ac:dyDescent="0.25">
      <c r="A2253" s="309">
        <f t="shared" si="35"/>
        <v>0</v>
      </c>
      <c r="G2253" s="304"/>
      <c r="H2253" s="304"/>
      <c r="N2253" s="305"/>
      <c r="O2253" s="305"/>
      <c r="AB2253" s="304"/>
    </row>
    <row r="2254" spans="1:28" x14ac:dyDescent="0.25">
      <c r="A2254" s="309">
        <f t="shared" si="35"/>
        <v>0</v>
      </c>
      <c r="G2254" s="304"/>
      <c r="H2254" s="304"/>
      <c r="N2254" s="305"/>
      <c r="O2254" s="305"/>
      <c r="AB2254" s="304"/>
    </row>
    <row r="2255" spans="1:28" x14ac:dyDescent="0.25">
      <c r="A2255" s="309">
        <f t="shared" si="35"/>
        <v>0</v>
      </c>
      <c r="G2255" s="304"/>
      <c r="H2255" s="304"/>
      <c r="N2255" s="305"/>
      <c r="O2255" s="305"/>
      <c r="AB2255" s="304"/>
    </row>
    <row r="2256" spans="1:28" x14ac:dyDescent="0.25">
      <c r="A2256" s="309">
        <f t="shared" si="35"/>
        <v>0</v>
      </c>
      <c r="G2256" s="304"/>
      <c r="H2256" s="304"/>
      <c r="N2256" s="305"/>
      <c r="O2256" s="305"/>
      <c r="AB2256" s="304"/>
    </row>
    <row r="2257" spans="1:28" x14ac:dyDescent="0.25">
      <c r="A2257" s="309">
        <f t="shared" si="35"/>
        <v>0</v>
      </c>
      <c r="G2257" s="304"/>
      <c r="H2257" s="304"/>
      <c r="N2257" s="305"/>
      <c r="O2257" s="305"/>
      <c r="AB2257" s="304"/>
    </row>
    <row r="2258" spans="1:28" x14ac:dyDescent="0.25">
      <c r="A2258" s="309">
        <f t="shared" si="35"/>
        <v>0</v>
      </c>
      <c r="G2258" s="304"/>
      <c r="H2258" s="304"/>
      <c r="N2258" s="305"/>
      <c r="O2258" s="305"/>
      <c r="AB2258" s="304"/>
    </row>
    <row r="2259" spans="1:28" x14ac:dyDescent="0.25">
      <c r="A2259" s="309">
        <f t="shared" si="35"/>
        <v>0</v>
      </c>
      <c r="G2259" s="304"/>
      <c r="H2259" s="304"/>
      <c r="N2259" s="305"/>
      <c r="O2259" s="305"/>
      <c r="AB2259" s="304"/>
    </row>
    <row r="2260" spans="1:28" x14ac:dyDescent="0.25">
      <c r="A2260" s="309">
        <f t="shared" si="35"/>
        <v>0</v>
      </c>
      <c r="G2260" s="304"/>
      <c r="H2260" s="304"/>
      <c r="N2260" s="305"/>
      <c r="O2260" s="305"/>
      <c r="AB2260" s="304"/>
    </row>
    <row r="2261" spans="1:28" x14ac:dyDescent="0.25">
      <c r="A2261" s="309">
        <f t="shared" si="35"/>
        <v>0</v>
      </c>
      <c r="G2261" s="304"/>
      <c r="H2261" s="304"/>
      <c r="N2261" s="305"/>
      <c r="O2261" s="305"/>
      <c r="AB2261" s="304"/>
    </row>
    <row r="2262" spans="1:28" x14ac:dyDescent="0.25">
      <c r="A2262" s="309">
        <f t="shared" si="35"/>
        <v>0</v>
      </c>
      <c r="G2262" s="304"/>
      <c r="H2262" s="304"/>
      <c r="N2262" s="305"/>
      <c r="O2262" s="305"/>
      <c r="AB2262" s="304"/>
    </row>
    <row r="2263" spans="1:28" x14ac:dyDescent="0.25">
      <c r="A2263" s="309">
        <f t="shared" si="35"/>
        <v>0</v>
      </c>
      <c r="G2263" s="304"/>
      <c r="H2263" s="304"/>
      <c r="N2263" s="305"/>
      <c r="O2263" s="305"/>
      <c r="AB2263" s="304"/>
    </row>
    <row r="2264" spans="1:28" x14ac:dyDescent="0.25">
      <c r="A2264" s="309">
        <f t="shared" si="35"/>
        <v>0</v>
      </c>
      <c r="G2264" s="304"/>
      <c r="H2264" s="304"/>
      <c r="N2264" s="305"/>
      <c r="O2264" s="305"/>
      <c r="AB2264" s="304"/>
    </row>
    <row r="2265" spans="1:28" x14ac:dyDescent="0.25">
      <c r="A2265" s="309">
        <f t="shared" si="35"/>
        <v>0</v>
      </c>
      <c r="G2265" s="304"/>
      <c r="H2265" s="304"/>
      <c r="N2265" s="305"/>
      <c r="O2265" s="305"/>
      <c r="AB2265" s="304"/>
    </row>
    <row r="2266" spans="1:28" x14ac:dyDescent="0.25">
      <c r="A2266" s="309">
        <f t="shared" si="35"/>
        <v>0</v>
      </c>
      <c r="G2266" s="304"/>
      <c r="H2266" s="304"/>
      <c r="AB2266" s="304"/>
    </row>
    <row r="2267" spans="1:28" x14ac:dyDescent="0.25">
      <c r="A2267" s="309">
        <f t="shared" si="35"/>
        <v>0</v>
      </c>
      <c r="G2267" s="304"/>
      <c r="H2267" s="304"/>
      <c r="AB2267" s="304"/>
    </row>
    <row r="2268" spans="1:28" x14ac:dyDescent="0.25">
      <c r="A2268" s="309">
        <f t="shared" si="35"/>
        <v>0</v>
      </c>
      <c r="G2268" s="304"/>
      <c r="H2268" s="304"/>
      <c r="N2268" s="305"/>
      <c r="O2268" s="305"/>
      <c r="AB2268" s="304"/>
    </row>
    <row r="2269" spans="1:28" x14ac:dyDescent="0.25">
      <c r="A2269" s="309">
        <f t="shared" si="35"/>
        <v>0</v>
      </c>
      <c r="G2269" s="304"/>
      <c r="H2269" s="304"/>
      <c r="AB2269" s="304"/>
    </row>
    <row r="2270" spans="1:28" x14ac:dyDescent="0.25">
      <c r="A2270" s="309">
        <f t="shared" si="35"/>
        <v>0</v>
      </c>
      <c r="G2270" s="304"/>
      <c r="H2270" s="304"/>
      <c r="N2270" s="305"/>
      <c r="O2270" s="305"/>
      <c r="AB2270" s="304"/>
    </row>
    <row r="2271" spans="1:28" x14ac:dyDescent="0.25">
      <c r="A2271" s="309">
        <f t="shared" si="35"/>
        <v>0</v>
      </c>
      <c r="G2271" s="304"/>
      <c r="H2271" s="304"/>
      <c r="N2271" s="305"/>
      <c r="O2271" s="305"/>
      <c r="AB2271" s="304"/>
    </row>
    <row r="2272" spans="1:28" x14ac:dyDescent="0.25">
      <c r="A2272" s="309">
        <f t="shared" si="35"/>
        <v>0</v>
      </c>
      <c r="G2272" s="304"/>
      <c r="H2272" s="304"/>
      <c r="N2272" s="305"/>
      <c r="O2272" s="305"/>
      <c r="AB2272" s="304"/>
    </row>
    <row r="2273" spans="1:28" x14ac:dyDescent="0.25">
      <c r="A2273" s="309">
        <f t="shared" si="35"/>
        <v>0</v>
      </c>
      <c r="G2273" s="304"/>
      <c r="H2273" s="304"/>
      <c r="N2273" s="305"/>
      <c r="O2273" s="305"/>
      <c r="AB2273" s="304"/>
    </row>
    <row r="2274" spans="1:28" x14ac:dyDescent="0.25">
      <c r="A2274" s="309">
        <f t="shared" si="35"/>
        <v>0</v>
      </c>
      <c r="G2274" s="304"/>
      <c r="H2274" s="304"/>
      <c r="N2274" s="305"/>
      <c r="O2274" s="305"/>
      <c r="AB2274" s="304"/>
    </row>
    <row r="2275" spans="1:28" x14ac:dyDescent="0.25">
      <c r="A2275" s="309">
        <f t="shared" si="35"/>
        <v>0</v>
      </c>
      <c r="G2275" s="304"/>
      <c r="H2275" s="304"/>
      <c r="N2275" s="305"/>
      <c r="O2275" s="305"/>
      <c r="AB2275" s="304"/>
    </row>
    <row r="2276" spans="1:28" x14ac:dyDescent="0.25">
      <c r="A2276" s="309">
        <f t="shared" si="35"/>
        <v>0</v>
      </c>
      <c r="G2276" s="304"/>
      <c r="H2276" s="304"/>
      <c r="N2276" s="305"/>
      <c r="O2276" s="305"/>
      <c r="AB2276" s="304"/>
    </row>
    <row r="2277" spans="1:28" x14ac:dyDescent="0.25">
      <c r="A2277" s="309">
        <f t="shared" si="35"/>
        <v>0</v>
      </c>
      <c r="G2277" s="304"/>
      <c r="H2277" s="304"/>
      <c r="N2277" s="305"/>
      <c r="O2277" s="305"/>
      <c r="AB2277" s="304"/>
    </row>
    <row r="2278" spans="1:28" x14ac:dyDescent="0.25">
      <c r="A2278" s="309">
        <f t="shared" si="35"/>
        <v>0</v>
      </c>
      <c r="G2278" s="304"/>
      <c r="H2278" s="304"/>
      <c r="N2278" s="305"/>
      <c r="O2278" s="305"/>
      <c r="AB2278" s="304"/>
    </row>
    <row r="2279" spans="1:28" x14ac:dyDescent="0.25">
      <c r="A2279" s="309">
        <f t="shared" si="35"/>
        <v>0</v>
      </c>
      <c r="G2279" s="304"/>
      <c r="H2279" s="304"/>
      <c r="N2279" s="305"/>
      <c r="O2279" s="305"/>
      <c r="AB2279" s="304"/>
    </row>
    <row r="2280" spans="1:28" x14ac:dyDescent="0.25">
      <c r="A2280" s="309">
        <f t="shared" si="35"/>
        <v>0</v>
      </c>
      <c r="G2280" s="304"/>
      <c r="H2280" s="304"/>
      <c r="N2280" s="305"/>
      <c r="O2280" s="305"/>
      <c r="AB2280" s="304"/>
    </row>
    <row r="2281" spans="1:28" x14ac:dyDescent="0.25">
      <c r="A2281" s="309">
        <f t="shared" si="35"/>
        <v>0</v>
      </c>
      <c r="G2281" s="304"/>
      <c r="H2281" s="304"/>
      <c r="N2281" s="305"/>
      <c r="O2281" s="305"/>
      <c r="AB2281" s="304"/>
    </row>
    <row r="2282" spans="1:28" x14ac:dyDescent="0.25">
      <c r="A2282" s="309">
        <f t="shared" si="35"/>
        <v>0</v>
      </c>
      <c r="G2282" s="304"/>
      <c r="H2282" s="304"/>
      <c r="AB2282" s="304"/>
    </row>
    <row r="2283" spans="1:28" x14ac:dyDescent="0.25">
      <c r="A2283" s="309">
        <f t="shared" si="35"/>
        <v>0</v>
      </c>
      <c r="G2283" s="304"/>
      <c r="H2283" s="304"/>
      <c r="AB2283" s="304"/>
    </row>
    <row r="2284" spans="1:28" x14ac:dyDescent="0.25">
      <c r="A2284" s="309">
        <f t="shared" si="35"/>
        <v>0</v>
      </c>
      <c r="G2284" s="304"/>
      <c r="H2284" s="304"/>
      <c r="AB2284" s="304"/>
    </row>
    <row r="2285" spans="1:28" x14ac:dyDescent="0.25">
      <c r="A2285" s="309">
        <f t="shared" si="35"/>
        <v>0</v>
      </c>
      <c r="G2285" s="304"/>
      <c r="H2285" s="304"/>
      <c r="N2285" s="305"/>
      <c r="O2285" s="305"/>
      <c r="AB2285" s="304"/>
    </row>
    <row r="2286" spans="1:28" x14ac:dyDescent="0.25">
      <c r="A2286" s="309">
        <f t="shared" si="35"/>
        <v>0</v>
      </c>
      <c r="G2286" s="304"/>
      <c r="H2286" s="304"/>
      <c r="N2286" s="305"/>
      <c r="O2286" s="305"/>
      <c r="AB2286" s="304"/>
    </row>
    <row r="2287" spans="1:28" x14ac:dyDescent="0.25">
      <c r="A2287" s="309">
        <f t="shared" si="35"/>
        <v>0</v>
      </c>
      <c r="G2287" s="304"/>
      <c r="H2287" s="304"/>
      <c r="N2287" s="305"/>
      <c r="O2287" s="305"/>
      <c r="AB2287" s="304"/>
    </row>
    <row r="2288" spans="1:28" x14ac:dyDescent="0.25">
      <c r="A2288" s="309">
        <f t="shared" si="35"/>
        <v>0</v>
      </c>
      <c r="G2288" s="304"/>
      <c r="H2288" s="304"/>
      <c r="N2288" s="305"/>
      <c r="O2288" s="305"/>
      <c r="AB2288" s="304"/>
    </row>
    <row r="2289" spans="1:28" x14ac:dyDescent="0.25">
      <c r="A2289" s="309">
        <f t="shared" si="35"/>
        <v>0</v>
      </c>
      <c r="G2289" s="304"/>
      <c r="H2289" s="304"/>
      <c r="N2289" s="305"/>
      <c r="O2289" s="305"/>
      <c r="AB2289" s="304"/>
    </row>
    <row r="2290" spans="1:28" x14ac:dyDescent="0.25">
      <c r="A2290" s="309">
        <f t="shared" si="35"/>
        <v>0</v>
      </c>
      <c r="G2290" s="304"/>
      <c r="H2290" s="304"/>
      <c r="N2290" s="305"/>
      <c r="O2290" s="305"/>
      <c r="AB2290" s="304"/>
    </row>
    <row r="2291" spans="1:28" x14ac:dyDescent="0.25">
      <c r="A2291" s="309">
        <f t="shared" si="35"/>
        <v>0</v>
      </c>
      <c r="G2291" s="304"/>
      <c r="H2291" s="304"/>
      <c r="N2291" s="305"/>
      <c r="O2291" s="305"/>
      <c r="AB2291" s="304"/>
    </row>
    <row r="2292" spans="1:28" x14ac:dyDescent="0.25">
      <c r="A2292" s="309">
        <f t="shared" si="35"/>
        <v>0</v>
      </c>
      <c r="G2292" s="304"/>
      <c r="H2292" s="304"/>
      <c r="N2292" s="305"/>
      <c r="O2292" s="305"/>
      <c r="AB2292" s="304"/>
    </row>
    <row r="2293" spans="1:28" x14ac:dyDescent="0.25">
      <c r="A2293" s="309">
        <f t="shared" si="35"/>
        <v>0</v>
      </c>
      <c r="G2293" s="304"/>
      <c r="H2293" s="304"/>
      <c r="N2293" s="305"/>
      <c r="O2293" s="305"/>
      <c r="AB2293" s="304"/>
    </row>
    <row r="2294" spans="1:28" x14ac:dyDescent="0.25">
      <c r="A2294" s="309">
        <f t="shared" si="35"/>
        <v>0</v>
      </c>
      <c r="G2294" s="304"/>
      <c r="H2294" s="304"/>
      <c r="N2294" s="305"/>
      <c r="O2294" s="305"/>
      <c r="AB2294" s="304"/>
    </row>
    <row r="2295" spans="1:28" x14ac:dyDescent="0.25">
      <c r="A2295" s="309">
        <f t="shared" si="35"/>
        <v>0</v>
      </c>
      <c r="G2295" s="304"/>
      <c r="H2295" s="304"/>
      <c r="N2295" s="305"/>
      <c r="O2295" s="305"/>
      <c r="AB2295" s="304"/>
    </row>
    <row r="2296" spans="1:28" x14ac:dyDescent="0.25">
      <c r="A2296" s="309">
        <f t="shared" si="35"/>
        <v>0</v>
      </c>
      <c r="G2296" s="304"/>
      <c r="H2296" s="304"/>
      <c r="N2296" s="305"/>
      <c r="O2296" s="305"/>
      <c r="AB2296" s="304"/>
    </row>
    <row r="2297" spans="1:28" x14ac:dyDescent="0.25">
      <c r="A2297" s="309">
        <f t="shared" si="35"/>
        <v>0</v>
      </c>
      <c r="G2297" s="304"/>
      <c r="H2297" s="304"/>
      <c r="N2297" s="305"/>
      <c r="O2297" s="305"/>
      <c r="AB2297" s="304"/>
    </row>
    <row r="2298" spans="1:28" x14ac:dyDescent="0.25">
      <c r="A2298" s="309">
        <f t="shared" si="35"/>
        <v>0</v>
      </c>
      <c r="G2298" s="304"/>
      <c r="H2298" s="304"/>
      <c r="N2298" s="305"/>
      <c r="O2298" s="305"/>
      <c r="AB2298" s="304"/>
    </row>
    <row r="2299" spans="1:28" x14ac:dyDescent="0.25">
      <c r="A2299" s="309">
        <f t="shared" si="35"/>
        <v>0</v>
      </c>
      <c r="G2299" s="304"/>
      <c r="H2299" s="304"/>
      <c r="N2299" s="305"/>
      <c r="O2299" s="305"/>
      <c r="AB2299" s="304"/>
    </row>
    <row r="2300" spans="1:28" x14ac:dyDescent="0.25">
      <c r="A2300" s="309">
        <f t="shared" si="35"/>
        <v>0</v>
      </c>
      <c r="G2300" s="304"/>
      <c r="H2300" s="304"/>
      <c r="N2300" s="305"/>
      <c r="O2300" s="305"/>
      <c r="AB2300" s="304"/>
    </row>
    <row r="2301" spans="1:28" x14ac:dyDescent="0.25">
      <c r="A2301" s="309">
        <f t="shared" si="35"/>
        <v>0</v>
      </c>
      <c r="G2301" s="304"/>
      <c r="H2301" s="304"/>
      <c r="N2301" s="305"/>
      <c r="O2301" s="305"/>
      <c r="AB2301" s="304"/>
    </row>
    <row r="2302" spans="1:28" x14ac:dyDescent="0.25">
      <c r="A2302" s="309">
        <f t="shared" si="35"/>
        <v>0</v>
      </c>
      <c r="G2302" s="304"/>
      <c r="H2302" s="304"/>
      <c r="N2302" s="305"/>
      <c r="O2302" s="305"/>
      <c r="AB2302" s="304"/>
    </row>
    <row r="2303" spans="1:28" x14ac:dyDescent="0.25">
      <c r="A2303" s="309">
        <f t="shared" si="35"/>
        <v>0</v>
      </c>
      <c r="G2303" s="304"/>
      <c r="H2303" s="304"/>
      <c r="N2303" s="305"/>
      <c r="O2303" s="305"/>
      <c r="AB2303" s="304"/>
    </row>
    <row r="2304" spans="1:28" x14ac:dyDescent="0.25">
      <c r="A2304" s="309">
        <f t="shared" si="35"/>
        <v>0</v>
      </c>
      <c r="G2304" s="304"/>
      <c r="H2304" s="304"/>
      <c r="N2304" s="305"/>
      <c r="O2304" s="305"/>
      <c r="AB2304" s="304"/>
    </row>
    <row r="2305" spans="1:28" x14ac:dyDescent="0.25">
      <c r="A2305" s="309">
        <f t="shared" si="35"/>
        <v>0</v>
      </c>
      <c r="G2305" s="304"/>
      <c r="H2305" s="304"/>
      <c r="N2305" s="305"/>
      <c r="O2305" s="305"/>
      <c r="AB2305" s="304"/>
    </row>
    <row r="2306" spans="1:28" x14ac:dyDescent="0.25">
      <c r="A2306" s="309">
        <f t="shared" ref="A2306:A2369" si="36">IF(+R2306&gt;AR2306,R2306-AR2306,0)</f>
        <v>0</v>
      </c>
      <c r="G2306" s="304"/>
      <c r="H2306" s="304"/>
      <c r="N2306" s="305"/>
      <c r="O2306" s="305"/>
      <c r="AB2306" s="304"/>
    </row>
    <row r="2307" spans="1:28" x14ac:dyDescent="0.25">
      <c r="A2307" s="309">
        <f t="shared" si="36"/>
        <v>0</v>
      </c>
      <c r="G2307" s="304"/>
      <c r="H2307" s="304"/>
      <c r="N2307" s="305"/>
      <c r="O2307" s="305"/>
      <c r="AB2307" s="304"/>
    </row>
    <row r="2308" spans="1:28" x14ac:dyDescent="0.25">
      <c r="A2308" s="309">
        <f t="shared" si="36"/>
        <v>0</v>
      </c>
      <c r="G2308" s="304"/>
      <c r="H2308" s="304"/>
      <c r="N2308" s="305"/>
      <c r="O2308" s="305"/>
      <c r="AB2308" s="304"/>
    </row>
    <row r="2309" spans="1:28" x14ac:dyDescent="0.25">
      <c r="A2309" s="309">
        <f t="shared" si="36"/>
        <v>0</v>
      </c>
      <c r="G2309" s="304"/>
      <c r="H2309" s="304"/>
      <c r="N2309" s="305"/>
      <c r="O2309" s="305"/>
      <c r="AB2309" s="304"/>
    </row>
    <row r="2310" spans="1:28" x14ac:dyDescent="0.25">
      <c r="A2310" s="309">
        <f t="shared" si="36"/>
        <v>0</v>
      </c>
      <c r="G2310" s="304"/>
      <c r="H2310" s="304"/>
      <c r="AB2310" s="304"/>
    </row>
    <row r="2311" spans="1:28" x14ac:dyDescent="0.25">
      <c r="A2311" s="309">
        <f t="shared" si="36"/>
        <v>0</v>
      </c>
      <c r="G2311" s="304"/>
      <c r="H2311" s="304"/>
      <c r="N2311" s="305"/>
      <c r="O2311" s="305"/>
      <c r="AB2311" s="304"/>
    </row>
    <row r="2312" spans="1:28" x14ac:dyDescent="0.25">
      <c r="A2312" s="309">
        <f t="shared" si="36"/>
        <v>0</v>
      </c>
      <c r="G2312" s="304"/>
      <c r="H2312" s="304"/>
      <c r="N2312" s="305"/>
      <c r="O2312" s="305"/>
      <c r="AB2312" s="304"/>
    </row>
    <row r="2313" spans="1:28" x14ac:dyDescent="0.25">
      <c r="A2313" s="309">
        <f t="shared" si="36"/>
        <v>0</v>
      </c>
      <c r="G2313" s="304"/>
      <c r="H2313" s="304"/>
      <c r="N2313" s="305"/>
      <c r="O2313" s="305"/>
      <c r="AB2313" s="304"/>
    </row>
    <row r="2314" spans="1:28" x14ac:dyDescent="0.25">
      <c r="A2314" s="309">
        <f t="shared" si="36"/>
        <v>0</v>
      </c>
      <c r="G2314" s="304"/>
      <c r="H2314" s="304"/>
      <c r="N2314" s="305"/>
      <c r="O2314" s="305"/>
      <c r="AB2314" s="304"/>
    </row>
    <row r="2315" spans="1:28" x14ac:dyDescent="0.25">
      <c r="A2315" s="309">
        <f t="shared" si="36"/>
        <v>0</v>
      </c>
      <c r="G2315" s="304"/>
      <c r="H2315" s="304"/>
      <c r="N2315" s="305"/>
      <c r="O2315" s="305"/>
      <c r="AB2315" s="304"/>
    </row>
    <row r="2316" spans="1:28" x14ac:dyDescent="0.25">
      <c r="A2316" s="309">
        <f t="shared" si="36"/>
        <v>0</v>
      </c>
      <c r="G2316" s="304"/>
      <c r="H2316" s="304"/>
      <c r="N2316" s="305"/>
      <c r="O2316" s="305"/>
      <c r="AB2316" s="304"/>
    </row>
    <row r="2317" spans="1:28" x14ac:dyDescent="0.25">
      <c r="A2317" s="309">
        <f t="shared" si="36"/>
        <v>0</v>
      </c>
      <c r="G2317" s="304"/>
      <c r="H2317" s="304"/>
      <c r="N2317" s="305"/>
      <c r="O2317" s="305"/>
      <c r="AB2317" s="304"/>
    </row>
    <row r="2318" spans="1:28" x14ac:dyDescent="0.25">
      <c r="A2318" s="309">
        <f t="shared" si="36"/>
        <v>0</v>
      </c>
      <c r="G2318" s="304"/>
      <c r="H2318" s="304"/>
      <c r="N2318" s="305"/>
      <c r="O2318" s="305"/>
      <c r="AB2318" s="304"/>
    </row>
    <row r="2319" spans="1:28" x14ac:dyDescent="0.25">
      <c r="A2319" s="309">
        <f t="shared" si="36"/>
        <v>0</v>
      </c>
      <c r="G2319" s="304"/>
      <c r="H2319" s="304"/>
      <c r="N2319" s="305"/>
      <c r="O2319" s="305"/>
      <c r="AB2319" s="304"/>
    </row>
    <row r="2320" spans="1:28" x14ac:dyDescent="0.25">
      <c r="A2320" s="309">
        <f t="shared" si="36"/>
        <v>0</v>
      </c>
      <c r="G2320" s="304"/>
      <c r="H2320" s="304"/>
      <c r="N2320" s="305"/>
      <c r="O2320" s="305"/>
      <c r="AB2320" s="304"/>
    </row>
    <row r="2321" spans="1:28" x14ac:dyDescent="0.25">
      <c r="A2321" s="309">
        <f t="shared" si="36"/>
        <v>0</v>
      </c>
      <c r="G2321" s="304"/>
      <c r="H2321" s="304"/>
      <c r="N2321" s="305"/>
      <c r="O2321" s="305"/>
      <c r="AB2321" s="304"/>
    </row>
    <row r="2322" spans="1:28" x14ac:dyDescent="0.25">
      <c r="A2322" s="309">
        <f t="shared" si="36"/>
        <v>0</v>
      </c>
      <c r="G2322" s="304"/>
      <c r="H2322" s="304"/>
      <c r="N2322" s="305"/>
      <c r="O2322" s="305"/>
      <c r="AB2322" s="304"/>
    </row>
    <row r="2323" spans="1:28" x14ac:dyDescent="0.25">
      <c r="A2323" s="309">
        <f t="shared" si="36"/>
        <v>0</v>
      </c>
      <c r="G2323" s="304"/>
      <c r="H2323" s="304"/>
      <c r="N2323" s="305"/>
      <c r="O2323" s="305"/>
      <c r="AA2323" s="304"/>
      <c r="AB2323" s="304"/>
    </row>
    <row r="2324" spans="1:28" x14ac:dyDescent="0.25">
      <c r="A2324" s="309">
        <f t="shared" si="36"/>
        <v>0</v>
      </c>
      <c r="G2324" s="304"/>
      <c r="H2324" s="304"/>
      <c r="N2324" s="305"/>
      <c r="O2324" s="305"/>
      <c r="AB2324" s="304"/>
    </row>
    <row r="2325" spans="1:28" x14ac:dyDescent="0.25">
      <c r="A2325" s="309">
        <f t="shared" si="36"/>
        <v>0</v>
      </c>
      <c r="G2325" s="304"/>
      <c r="H2325" s="304"/>
      <c r="N2325" s="305"/>
      <c r="O2325" s="305"/>
      <c r="AB2325" s="304"/>
    </row>
    <row r="2326" spans="1:28" x14ac:dyDescent="0.25">
      <c r="A2326" s="309">
        <f t="shared" si="36"/>
        <v>0</v>
      </c>
      <c r="G2326" s="304"/>
      <c r="H2326" s="304"/>
      <c r="N2326" s="305"/>
      <c r="O2326" s="305"/>
      <c r="AB2326" s="304"/>
    </row>
    <row r="2327" spans="1:28" x14ac:dyDescent="0.25">
      <c r="A2327" s="309">
        <f t="shared" si="36"/>
        <v>0</v>
      </c>
      <c r="G2327" s="304"/>
      <c r="H2327" s="304"/>
      <c r="N2327" s="305"/>
      <c r="O2327" s="305"/>
      <c r="AB2327" s="304"/>
    </row>
    <row r="2328" spans="1:28" x14ac:dyDescent="0.25">
      <c r="A2328" s="309">
        <f t="shared" si="36"/>
        <v>0</v>
      </c>
      <c r="G2328" s="304"/>
      <c r="H2328" s="304"/>
      <c r="N2328" s="305"/>
      <c r="O2328" s="305"/>
      <c r="AB2328" s="304"/>
    </row>
    <row r="2329" spans="1:28" x14ac:dyDescent="0.25">
      <c r="A2329" s="309">
        <f t="shared" si="36"/>
        <v>0</v>
      </c>
      <c r="G2329" s="304"/>
      <c r="H2329" s="304"/>
      <c r="N2329" s="305"/>
      <c r="O2329" s="305"/>
      <c r="AB2329" s="304"/>
    </row>
    <row r="2330" spans="1:28" x14ac:dyDescent="0.25">
      <c r="A2330" s="309">
        <f t="shared" si="36"/>
        <v>0</v>
      </c>
      <c r="G2330" s="304"/>
      <c r="H2330" s="304"/>
      <c r="N2330" s="305"/>
      <c r="O2330" s="305"/>
      <c r="AB2330" s="304"/>
    </row>
    <row r="2331" spans="1:28" x14ac:dyDescent="0.25">
      <c r="A2331" s="309">
        <f t="shared" si="36"/>
        <v>0</v>
      </c>
      <c r="G2331" s="304"/>
      <c r="H2331" s="304"/>
      <c r="N2331" s="305"/>
      <c r="O2331" s="305"/>
      <c r="AB2331" s="304"/>
    </row>
    <row r="2332" spans="1:28" x14ac:dyDescent="0.25">
      <c r="A2332" s="309">
        <f t="shared" si="36"/>
        <v>0</v>
      </c>
      <c r="G2332" s="304"/>
      <c r="H2332" s="304"/>
      <c r="N2332" s="305"/>
      <c r="O2332" s="305"/>
      <c r="AB2332" s="304"/>
    </row>
    <row r="2333" spans="1:28" x14ac:dyDescent="0.25">
      <c r="A2333" s="309">
        <f t="shared" si="36"/>
        <v>0</v>
      </c>
      <c r="G2333" s="304"/>
      <c r="H2333" s="304"/>
      <c r="N2333" s="305"/>
      <c r="O2333" s="305"/>
      <c r="AB2333" s="304"/>
    </row>
    <row r="2334" spans="1:28" x14ac:dyDescent="0.25">
      <c r="A2334" s="309">
        <f t="shared" si="36"/>
        <v>0</v>
      </c>
      <c r="G2334" s="304"/>
      <c r="H2334" s="304"/>
      <c r="N2334" s="305"/>
      <c r="O2334" s="305"/>
      <c r="AB2334" s="304"/>
    </row>
    <row r="2335" spans="1:28" x14ac:dyDescent="0.25">
      <c r="A2335" s="309">
        <f t="shared" si="36"/>
        <v>0</v>
      </c>
      <c r="G2335" s="304"/>
      <c r="H2335" s="304"/>
      <c r="N2335" s="305"/>
      <c r="O2335" s="305"/>
      <c r="AB2335" s="304"/>
    </row>
    <row r="2336" spans="1:28" x14ac:dyDescent="0.25">
      <c r="A2336" s="309">
        <f t="shared" si="36"/>
        <v>0</v>
      </c>
      <c r="G2336" s="304"/>
      <c r="H2336" s="304"/>
      <c r="N2336" s="305"/>
      <c r="O2336" s="305"/>
      <c r="AB2336" s="304"/>
    </row>
    <row r="2337" spans="1:28" x14ac:dyDescent="0.25">
      <c r="A2337" s="309">
        <f t="shared" si="36"/>
        <v>0</v>
      </c>
      <c r="G2337" s="304"/>
      <c r="H2337" s="304"/>
      <c r="AB2337" s="304"/>
    </row>
    <row r="2338" spans="1:28" x14ac:dyDescent="0.25">
      <c r="A2338" s="309">
        <f t="shared" si="36"/>
        <v>0</v>
      </c>
      <c r="G2338" s="304"/>
      <c r="H2338" s="304"/>
      <c r="N2338" s="305"/>
      <c r="O2338" s="305"/>
      <c r="AB2338" s="304"/>
    </row>
    <row r="2339" spans="1:28" x14ac:dyDescent="0.25">
      <c r="A2339" s="309">
        <f t="shared" si="36"/>
        <v>0</v>
      </c>
      <c r="G2339" s="304"/>
      <c r="H2339" s="304"/>
      <c r="N2339" s="305"/>
      <c r="O2339" s="305"/>
      <c r="AA2339" s="304"/>
      <c r="AB2339" s="304"/>
    </row>
    <row r="2340" spans="1:28" x14ac:dyDescent="0.25">
      <c r="A2340" s="309">
        <f t="shared" si="36"/>
        <v>0</v>
      </c>
      <c r="G2340" s="304"/>
      <c r="H2340" s="304"/>
      <c r="N2340" s="305"/>
      <c r="O2340" s="305"/>
      <c r="AB2340" s="304"/>
    </row>
    <row r="2341" spans="1:28" x14ac:dyDescent="0.25">
      <c r="A2341" s="309">
        <f t="shared" si="36"/>
        <v>0</v>
      </c>
      <c r="G2341" s="304"/>
      <c r="H2341" s="304"/>
      <c r="N2341" s="305"/>
      <c r="O2341" s="305"/>
      <c r="AB2341" s="304"/>
    </row>
    <row r="2342" spans="1:28" x14ac:dyDescent="0.25">
      <c r="A2342" s="309">
        <f t="shared" si="36"/>
        <v>0</v>
      </c>
      <c r="G2342" s="304"/>
      <c r="H2342" s="304"/>
      <c r="N2342" s="305"/>
      <c r="O2342" s="305"/>
      <c r="AB2342" s="304"/>
    </row>
    <row r="2343" spans="1:28" x14ac:dyDescent="0.25">
      <c r="A2343" s="309">
        <f t="shared" si="36"/>
        <v>0</v>
      </c>
      <c r="G2343" s="304"/>
      <c r="H2343" s="304"/>
      <c r="N2343" s="305"/>
      <c r="O2343" s="305"/>
      <c r="AB2343" s="304"/>
    </row>
    <row r="2344" spans="1:28" x14ac:dyDescent="0.25">
      <c r="A2344" s="309">
        <f t="shared" si="36"/>
        <v>0</v>
      </c>
      <c r="G2344" s="304"/>
      <c r="H2344" s="304"/>
      <c r="N2344" s="305"/>
      <c r="O2344" s="305"/>
      <c r="AB2344" s="304"/>
    </row>
    <row r="2345" spans="1:28" x14ac:dyDescent="0.25">
      <c r="A2345" s="309">
        <f t="shared" si="36"/>
        <v>0</v>
      </c>
      <c r="G2345" s="304"/>
      <c r="H2345" s="304"/>
      <c r="N2345" s="305"/>
      <c r="O2345" s="305"/>
      <c r="AB2345" s="304"/>
    </row>
    <row r="2346" spans="1:28" x14ac:dyDescent="0.25">
      <c r="A2346" s="309">
        <f t="shared" si="36"/>
        <v>0</v>
      </c>
      <c r="G2346" s="304"/>
      <c r="H2346" s="304"/>
      <c r="N2346" s="305"/>
      <c r="O2346" s="305"/>
      <c r="AB2346" s="304"/>
    </row>
    <row r="2347" spans="1:28" x14ac:dyDescent="0.25">
      <c r="A2347" s="309">
        <f t="shared" si="36"/>
        <v>0</v>
      </c>
      <c r="G2347" s="304"/>
      <c r="H2347" s="304"/>
      <c r="N2347" s="305"/>
      <c r="O2347" s="305"/>
      <c r="AB2347" s="304"/>
    </row>
    <row r="2348" spans="1:28" x14ac:dyDescent="0.25">
      <c r="A2348" s="309">
        <f t="shared" si="36"/>
        <v>0</v>
      </c>
      <c r="G2348" s="304"/>
      <c r="H2348" s="304"/>
      <c r="N2348" s="305"/>
      <c r="O2348" s="305"/>
      <c r="AB2348" s="304"/>
    </row>
    <row r="2349" spans="1:28" x14ac:dyDescent="0.25">
      <c r="A2349" s="309">
        <f t="shared" si="36"/>
        <v>0</v>
      </c>
      <c r="G2349" s="304"/>
      <c r="H2349" s="304"/>
      <c r="N2349" s="305"/>
      <c r="O2349" s="305"/>
      <c r="AB2349" s="304"/>
    </row>
    <row r="2350" spans="1:28" x14ac:dyDescent="0.25">
      <c r="A2350" s="309">
        <f t="shared" si="36"/>
        <v>0</v>
      </c>
      <c r="G2350" s="304"/>
      <c r="H2350" s="304"/>
      <c r="N2350" s="305"/>
      <c r="O2350" s="305"/>
      <c r="AB2350" s="304"/>
    </row>
    <row r="2351" spans="1:28" x14ac:dyDescent="0.25">
      <c r="A2351" s="309">
        <f t="shared" si="36"/>
        <v>0</v>
      </c>
      <c r="G2351" s="304"/>
      <c r="H2351" s="304"/>
      <c r="N2351" s="305"/>
      <c r="O2351" s="305"/>
      <c r="AB2351" s="304"/>
    </row>
    <row r="2352" spans="1:28" x14ac:dyDescent="0.25">
      <c r="A2352" s="309">
        <f t="shared" si="36"/>
        <v>0</v>
      </c>
      <c r="G2352" s="304"/>
      <c r="H2352" s="304"/>
      <c r="N2352" s="305"/>
      <c r="O2352" s="305"/>
      <c r="AB2352" s="304"/>
    </row>
    <row r="2353" spans="1:28" x14ac:dyDescent="0.25">
      <c r="A2353" s="309">
        <f t="shared" si="36"/>
        <v>0</v>
      </c>
      <c r="G2353" s="304"/>
      <c r="H2353" s="304"/>
      <c r="N2353" s="305"/>
      <c r="O2353" s="305"/>
      <c r="AB2353" s="304"/>
    </row>
    <row r="2354" spans="1:28" x14ac:dyDescent="0.25">
      <c r="A2354" s="309">
        <f t="shared" si="36"/>
        <v>0</v>
      </c>
      <c r="G2354" s="304"/>
      <c r="H2354" s="304"/>
      <c r="N2354" s="305"/>
      <c r="O2354" s="305"/>
      <c r="AB2354" s="304"/>
    </row>
    <row r="2355" spans="1:28" x14ac:dyDescent="0.25">
      <c r="A2355" s="309">
        <f t="shared" si="36"/>
        <v>0</v>
      </c>
      <c r="G2355" s="304"/>
      <c r="H2355" s="304"/>
      <c r="N2355" s="305"/>
      <c r="O2355" s="305"/>
      <c r="AB2355" s="304"/>
    </row>
    <row r="2356" spans="1:28" x14ac:dyDescent="0.25">
      <c r="A2356" s="309">
        <f t="shared" si="36"/>
        <v>0</v>
      </c>
      <c r="G2356" s="304"/>
      <c r="H2356" s="304"/>
      <c r="N2356" s="305"/>
      <c r="O2356" s="305"/>
      <c r="AB2356" s="304"/>
    </row>
    <row r="2357" spans="1:28" x14ac:dyDescent="0.25">
      <c r="A2357" s="309">
        <f t="shared" si="36"/>
        <v>0</v>
      </c>
      <c r="G2357" s="304"/>
      <c r="H2357" s="304"/>
      <c r="N2357" s="305"/>
      <c r="O2357" s="305"/>
      <c r="AB2357" s="304"/>
    </row>
    <row r="2358" spans="1:28" x14ac:dyDescent="0.25">
      <c r="A2358" s="309">
        <f t="shared" si="36"/>
        <v>0</v>
      </c>
      <c r="G2358" s="304"/>
      <c r="H2358" s="304"/>
      <c r="N2358" s="305"/>
      <c r="O2358" s="305"/>
      <c r="AB2358" s="304"/>
    </row>
    <row r="2359" spans="1:28" x14ac:dyDescent="0.25">
      <c r="A2359" s="309">
        <f t="shared" si="36"/>
        <v>0</v>
      </c>
      <c r="G2359" s="304"/>
      <c r="H2359" s="304"/>
      <c r="N2359" s="305"/>
      <c r="O2359" s="305"/>
      <c r="AB2359" s="304"/>
    </row>
    <row r="2360" spans="1:28" x14ac:dyDescent="0.25">
      <c r="A2360" s="309">
        <f t="shared" si="36"/>
        <v>0</v>
      </c>
      <c r="G2360" s="304"/>
      <c r="H2360" s="304"/>
      <c r="N2360" s="305"/>
      <c r="O2360" s="305"/>
      <c r="AB2360" s="304"/>
    </row>
    <row r="2361" spans="1:28" x14ac:dyDescent="0.25">
      <c r="A2361" s="309">
        <f t="shared" si="36"/>
        <v>0</v>
      </c>
      <c r="G2361" s="304"/>
      <c r="H2361" s="304"/>
      <c r="N2361" s="305"/>
      <c r="O2361" s="305"/>
      <c r="AB2361" s="304"/>
    </row>
    <row r="2362" spans="1:28" x14ac:dyDescent="0.25">
      <c r="A2362" s="309">
        <f t="shared" si="36"/>
        <v>0</v>
      </c>
      <c r="G2362" s="304"/>
      <c r="H2362" s="304"/>
      <c r="N2362" s="305"/>
      <c r="O2362" s="305"/>
      <c r="AB2362" s="304"/>
    </row>
    <row r="2363" spans="1:28" x14ac:dyDescent="0.25">
      <c r="A2363" s="309">
        <f t="shared" si="36"/>
        <v>0</v>
      </c>
      <c r="G2363" s="304"/>
      <c r="H2363" s="304"/>
      <c r="N2363" s="305"/>
      <c r="O2363" s="305"/>
      <c r="AB2363" s="304"/>
    </row>
    <row r="2364" spans="1:28" x14ac:dyDescent="0.25">
      <c r="A2364" s="309">
        <f t="shared" si="36"/>
        <v>0</v>
      </c>
      <c r="G2364" s="304"/>
      <c r="H2364" s="304"/>
      <c r="N2364" s="305"/>
      <c r="O2364" s="305"/>
      <c r="AB2364" s="304"/>
    </row>
    <row r="2365" spans="1:28" x14ac:dyDescent="0.25">
      <c r="A2365" s="309">
        <f t="shared" si="36"/>
        <v>0</v>
      </c>
      <c r="G2365" s="304"/>
      <c r="H2365" s="304"/>
      <c r="N2365" s="305"/>
      <c r="O2365" s="305"/>
      <c r="AB2365" s="304"/>
    </row>
    <row r="2366" spans="1:28" x14ac:dyDescent="0.25">
      <c r="A2366" s="309">
        <f t="shared" si="36"/>
        <v>0</v>
      </c>
      <c r="G2366" s="304"/>
      <c r="H2366" s="304"/>
      <c r="N2366" s="305"/>
      <c r="O2366" s="305"/>
      <c r="AB2366" s="304"/>
    </row>
    <row r="2367" spans="1:28" x14ac:dyDescent="0.25">
      <c r="A2367" s="309">
        <f t="shared" si="36"/>
        <v>0</v>
      </c>
      <c r="G2367" s="304"/>
      <c r="H2367" s="304"/>
      <c r="N2367" s="305"/>
      <c r="O2367" s="305"/>
      <c r="AB2367" s="304"/>
    </row>
    <row r="2368" spans="1:28" x14ac:dyDescent="0.25">
      <c r="A2368" s="309">
        <f t="shared" si="36"/>
        <v>0</v>
      </c>
      <c r="G2368" s="304"/>
      <c r="H2368" s="304"/>
      <c r="N2368" s="305"/>
      <c r="O2368" s="305"/>
      <c r="AB2368" s="304"/>
    </row>
    <row r="2369" spans="1:28" x14ac:dyDescent="0.25">
      <c r="A2369" s="309">
        <f t="shared" si="36"/>
        <v>0</v>
      </c>
      <c r="G2369" s="304"/>
      <c r="H2369" s="304"/>
      <c r="N2369" s="305"/>
      <c r="O2369" s="305"/>
      <c r="AB2369" s="304"/>
    </row>
    <row r="2370" spans="1:28" x14ac:dyDescent="0.25">
      <c r="A2370" s="309">
        <f t="shared" ref="A2370:A2433" si="37">IF(+R2370&gt;AR2370,R2370-AR2370,0)</f>
        <v>0</v>
      </c>
      <c r="G2370" s="304"/>
      <c r="H2370" s="304"/>
      <c r="N2370" s="305"/>
      <c r="O2370" s="305"/>
      <c r="AB2370" s="304"/>
    </row>
    <row r="2371" spans="1:28" x14ac:dyDescent="0.25">
      <c r="A2371" s="309">
        <f t="shared" si="37"/>
        <v>0</v>
      </c>
      <c r="G2371" s="304"/>
      <c r="H2371" s="304"/>
      <c r="N2371" s="305"/>
      <c r="O2371" s="305"/>
      <c r="AB2371" s="304"/>
    </row>
    <row r="2372" spans="1:28" x14ac:dyDescent="0.25">
      <c r="A2372" s="309">
        <f t="shared" si="37"/>
        <v>0</v>
      </c>
      <c r="G2372" s="304"/>
      <c r="H2372" s="304"/>
      <c r="N2372" s="305"/>
      <c r="O2372" s="305"/>
      <c r="AB2372" s="304"/>
    </row>
    <row r="2373" spans="1:28" x14ac:dyDescent="0.25">
      <c r="A2373" s="309">
        <f t="shared" si="37"/>
        <v>0</v>
      </c>
      <c r="G2373" s="304"/>
      <c r="H2373" s="304"/>
      <c r="N2373" s="305"/>
      <c r="O2373" s="305"/>
      <c r="AB2373" s="304"/>
    </row>
    <row r="2374" spans="1:28" x14ac:dyDescent="0.25">
      <c r="A2374" s="309">
        <f t="shared" si="37"/>
        <v>0</v>
      </c>
      <c r="G2374" s="304"/>
      <c r="H2374" s="304"/>
      <c r="N2374" s="305"/>
      <c r="O2374" s="305"/>
      <c r="AB2374" s="304"/>
    </row>
    <row r="2375" spans="1:28" x14ac:dyDescent="0.25">
      <c r="A2375" s="309">
        <f t="shared" si="37"/>
        <v>0</v>
      </c>
      <c r="G2375" s="304"/>
      <c r="H2375" s="304"/>
      <c r="N2375" s="305"/>
      <c r="O2375" s="305"/>
      <c r="AB2375" s="304"/>
    </row>
    <row r="2376" spans="1:28" x14ac:dyDescent="0.25">
      <c r="A2376" s="309">
        <f t="shared" si="37"/>
        <v>0</v>
      </c>
      <c r="G2376" s="304"/>
      <c r="H2376" s="304"/>
      <c r="N2376" s="305"/>
      <c r="O2376" s="305"/>
      <c r="AB2376" s="304"/>
    </row>
    <row r="2377" spans="1:28" x14ac:dyDescent="0.25">
      <c r="A2377" s="309">
        <f t="shared" si="37"/>
        <v>0</v>
      </c>
      <c r="G2377" s="304"/>
      <c r="H2377" s="304"/>
      <c r="N2377" s="305"/>
      <c r="O2377" s="305"/>
      <c r="AB2377" s="304"/>
    </row>
    <row r="2378" spans="1:28" x14ac:dyDescent="0.25">
      <c r="A2378" s="309">
        <f t="shared" si="37"/>
        <v>0</v>
      </c>
      <c r="G2378" s="304"/>
      <c r="H2378" s="304"/>
      <c r="N2378" s="305"/>
      <c r="O2378" s="305"/>
      <c r="AB2378" s="304"/>
    </row>
    <row r="2379" spans="1:28" x14ac:dyDescent="0.25">
      <c r="A2379" s="309">
        <f t="shared" si="37"/>
        <v>0</v>
      </c>
      <c r="G2379" s="304"/>
      <c r="H2379" s="304"/>
      <c r="N2379" s="305"/>
      <c r="O2379" s="305"/>
      <c r="AB2379" s="304"/>
    </row>
    <row r="2380" spans="1:28" x14ac:dyDescent="0.25">
      <c r="A2380" s="309">
        <f t="shared" si="37"/>
        <v>0</v>
      </c>
      <c r="G2380" s="304"/>
      <c r="H2380" s="304"/>
      <c r="N2380" s="305"/>
      <c r="O2380" s="305"/>
      <c r="AB2380" s="304"/>
    </row>
    <row r="2381" spans="1:28" x14ac:dyDescent="0.25">
      <c r="A2381" s="309">
        <f t="shared" si="37"/>
        <v>0</v>
      </c>
      <c r="G2381" s="304"/>
      <c r="H2381" s="304"/>
      <c r="N2381" s="305"/>
      <c r="O2381" s="305"/>
      <c r="AB2381" s="304"/>
    </row>
    <row r="2382" spans="1:28" x14ac:dyDescent="0.25">
      <c r="A2382" s="309">
        <f t="shared" si="37"/>
        <v>0</v>
      </c>
      <c r="G2382" s="304"/>
      <c r="H2382" s="304"/>
      <c r="N2382" s="305"/>
      <c r="O2382" s="305"/>
      <c r="AB2382" s="304"/>
    </row>
    <row r="2383" spans="1:28" x14ac:dyDescent="0.25">
      <c r="A2383" s="309">
        <f t="shared" si="37"/>
        <v>0</v>
      </c>
      <c r="G2383" s="304"/>
      <c r="H2383" s="304"/>
      <c r="N2383" s="305"/>
      <c r="O2383" s="305"/>
      <c r="AB2383" s="304"/>
    </row>
    <row r="2384" spans="1:28" x14ac:dyDescent="0.25">
      <c r="A2384" s="309">
        <f t="shared" si="37"/>
        <v>0</v>
      </c>
      <c r="G2384" s="304"/>
      <c r="H2384" s="304"/>
      <c r="N2384" s="305"/>
      <c r="O2384" s="305"/>
      <c r="AB2384" s="304"/>
    </row>
    <row r="2385" spans="1:28" x14ac:dyDescent="0.25">
      <c r="A2385" s="309">
        <f t="shared" si="37"/>
        <v>0</v>
      </c>
      <c r="G2385" s="304"/>
      <c r="H2385" s="304"/>
      <c r="N2385" s="305"/>
      <c r="O2385" s="305"/>
      <c r="AB2385" s="304"/>
    </row>
    <row r="2386" spans="1:28" x14ac:dyDescent="0.25">
      <c r="A2386" s="309">
        <f t="shared" si="37"/>
        <v>0</v>
      </c>
      <c r="G2386" s="304"/>
      <c r="H2386" s="304"/>
      <c r="N2386" s="305"/>
      <c r="O2386" s="305"/>
      <c r="AB2386" s="304"/>
    </row>
    <row r="2387" spans="1:28" x14ac:dyDescent="0.25">
      <c r="A2387" s="309">
        <f t="shared" si="37"/>
        <v>0</v>
      </c>
      <c r="G2387" s="304"/>
      <c r="H2387" s="304"/>
      <c r="N2387" s="305"/>
      <c r="O2387" s="305"/>
      <c r="AB2387" s="304"/>
    </row>
    <row r="2388" spans="1:28" x14ac:dyDescent="0.25">
      <c r="A2388" s="309">
        <f t="shared" si="37"/>
        <v>0</v>
      </c>
      <c r="G2388" s="304"/>
      <c r="H2388" s="304"/>
      <c r="N2388" s="305"/>
      <c r="O2388" s="305"/>
      <c r="AB2388" s="304"/>
    </row>
    <row r="2389" spans="1:28" x14ac:dyDescent="0.25">
      <c r="A2389" s="309">
        <f t="shared" si="37"/>
        <v>0</v>
      </c>
      <c r="G2389" s="304"/>
      <c r="H2389" s="304"/>
      <c r="N2389" s="305"/>
      <c r="O2389" s="305"/>
      <c r="AB2389" s="304"/>
    </row>
    <row r="2390" spans="1:28" x14ac:dyDescent="0.25">
      <c r="A2390" s="309">
        <f t="shared" si="37"/>
        <v>0</v>
      </c>
      <c r="G2390" s="304"/>
      <c r="H2390" s="304"/>
      <c r="AB2390" s="304"/>
    </row>
    <row r="2391" spans="1:28" x14ac:dyDescent="0.25">
      <c r="A2391" s="309">
        <f t="shared" si="37"/>
        <v>0</v>
      </c>
      <c r="G2391" s="304"/>
      <c r="H2391" s="304"/>
      <c r="N2391" s="305"/>
      <c r="O2391" s="305"/>
      <c r="AB2391" s="304"/>
    </row>
    <row r="2392" spans="1:28" x14ac:dyDescent="0.25">
      <c r="A2392" s="309">
        <f t="shared" si="37"/>
        <v>0</v>
      </c>
      <c r="G2392" s="304"/>
      <c r="H2392" s="304"/>
      <c r="N2392" s="305"/>
      <c r="O2392" s="305"/>
      <c r="AB2392" s="304"/>
    </row>
    <row r="2393" spans="1:28" x14ac:dyDescent="0.25">
      <c r="A2393" s="309">
        <f t="shared" si="37"/>
        <v>0</v>
      </c>
      <c r="G2393" s="304"/>
      <c r="H2393" s="304"/>
      <c r="AB2393" s="304"/>
    </row>
    <row r="2394" spans="1:28" x14ac:dyDescent="0.25">
      <c r="A2394" s="309">
        <f t="shared" si="37"/>
        <v>0</v>
      </c>
      <c r="G2394" s="304"/>
      <c r="H2394" s="304"/>
      <c r="N2394" s="305"/>
      <c r="O2394" s="305"/>
      <c r="AB2394" s="304"/>
    </row>
    <row r="2395" spans="1:28" x14ac:dyDescent="0.25">
      <c r="A2395" s="309">
        <f t="shared" si="37"/>
        <v>0</v>
      </c>
      <c r="G2395" s="304"/>
      <c r="H2395" s="304"/>
      <c r="N2395" s="305"/>
      <c r="O2395" s="305"/>
      <c r="AB2395" s="304"/>
    </row>
    <row r="2396" spans="1:28" x14ac:dyDescent="0.25">
      <c r="A2396" s="309">
        <f t="shared" si="37"/>
        <v>0</v>
      </c>
      <c r="G2396" s="304"/>
      <c r="H2396" s="304"/>
      <c r="N2396" s="305"/>
      <c r="O2396" s="305"/>
      <c r="AB2396" s="304"/>
    </row>
    <row r="2397" spans="1:28" x14ac:dyDescent="0.25">
      <c r="A2397" s="309">
        <f t="shared" si="37"/>
        <v>0</v>
      </c>
      <c r="G2397" s="304"/>
      <c r="H2397" s="304"/>
      <c r="N2397" s="305"/>
      <c r="O2397" s="305"/>
      <c r="AB2397" s="304"/>
    </row>
    <row r="2398" spans="1:28" x14ac:dyDescent="0.25">
      <c r="A2398" s="309">
        <f t="shared" si="37"/>
        <v>0</v>
      </c>
      <c r="G2398" s="304"/>
      <c r="H2398" s="304"/>
      <c r="N2398" s="305"/>
      <c r="O2398" s="305"/>
      <c r="AB2398" s="304"/>
    </row>
    <row r="2399" spans="1:28" x14ac:dyDescent="0.25">
      <c r="A2399" s="309">
        <f t="shared" si="37"/>
        <v>0</v>
      </c>
      <c r="G2399" s="304"/>
      <c r="H2399" s="304"/>
      <c r="N2399" s="305"/>
      <c r="O2399" s="305"/>
      <c r="AB2399" s="304"/>
    </row>
    <row r="2400" spans="1:28" x14ac:dyDescent="0.25">
      <c r="A2400" s="309">
        <f t="shared" si="37"/>
        <v>0</v>
      </c>
      <c r="G2400" s="304"/>
      <c r="H2400" s="304"/>
      <c r="N2400" s="305"/>
      <c r="O2400" s="305"/>
      <c r="AB2400" s="304"/>
    </row>
    <row r="2401" spans="1:28" x14ac:dyDescent="0.25">
      <c r="A2401" s="309">
        <f t="shared" si="37"/>
        <v>0</v>
      </c>
      <c r="G2401" s="304"/>
      <c r="H2401" s="304"/>
      <c r="N2401" s="305"/>
      <c r="O2401" s="305"/>
      <c r="AB2401" s="304"/>
    </row>
    <row r="2402" spans="1:28" x14ac:dyDescent="0.25">
      <c r="A2402" s="309">
        <f t="shared" si="37"/>
        <v>0</v>
      </c>
      <c r="G2402" s="304"/>
      <c r="H2402" s="304"/>
      <c r="N2402" s="305"/>
      <c r="O2402" s="305"/>
      <c r="AB2402" s="304"/>
    </row>
    <row r="2403" spans="1:28" x14ac:dyDescent="0.25">
      <c r="A2403" s="309">
        <f t="shared" si="37"/>
        <v>0</v>
      </c>
      <c r="G2403" s="304"/>
      <c r="H2403" s="304"/>
      <c r="N2403" s="305"/>
      <c r="O2403" s="305"/>
      <c r="AB2403" s="304"/>
    </row>
    <row r="2404" spans="1:28" x14ac:dyDescent="0.25">
      <c r="A2404" s="309">
        <f t="shared" si="37"/>
        <v>0</v>
      </c>
      <c r="G2404" s="304"/>
      <c r="H2404" s="304"/>
      <c r="N2404" s="305"/>
      <c r="O2404" s="305"/>
      <c r="AB2404" s="304"/>
    </row>
    <row r="2405" spans="1:28" x14ac:dyDescent="0.25">
      <c r="A2405" s="309">
        <f t="shared" si="37"/>
        <v>0</v>
      </c>
      <c r="G2405" s="304"/>
      <c r="H2405" s="304"/>
      <c r="N2405" s="305"/>
      <c r="O2405" s="305"/>
      <c r="AB2405" s="304"/>
    </row>
    <row r="2406" spans="1:28" x14ac:dyDescent="0.25">
      <c r="A2406" s="309">
        <f t="shared" si="37"/>
        <v>0</v>
      </c>
      <c r="G2406" s="304"/>
      <c r="H2406" s="304"/>
      <c r="N2406" s="305"/>
      <c r="O2406" s="305"/>
      <c r="AB2406" s="304"/>
    </row>
    <row r="2407" spans="1:28" x14ac:dyDescent="0.25">
      <c r="A2407" s="309">
        <f t="shared" si="37"/>
        <v>0</v>
      </c>
      <c r="G2407" s="304"/>
      <c r="H2407" s="304"/>
      <c r="N2407" s="305"/>
      <c r="O2407" s="305"/>
      <c r="AB2407" s="304"/>
    </row>
    <row r="2408" spans="1:28" x14ac:dyDescent="0.25">
      <c r="A2408" s="309">
        <f t="shared" si="37"/>
        <v>0</v>
      </c>
      <c r="G2408" s="304"/>
      <c r="H2408" s="304"/>
      <c r="N2408" s="305"/>
      <c r="O2408" s="305"/>
      <c r="AB2408" s="304"/>
    </row>
    <row r="2409" spans="1:28" x14ac:dyDescent="0.25">
      <c r="A2409" s="309">
        <f t="shared" si="37"/>
        <v>0</v>
      </c>
      <c r="G2409" s="304"/>
      <c r="H2409" s="304"/>
      <c r="N2409" s="305"/>
      <c r="O2409" s="305"/>
      <c r="AB2409" s="304"/>
    </row>
    <row r="2410" spans="1:28" x14ac:dyDescent="0.25">
      <c r="A2410" s="309">
        <f t="shared" si="37"/>
        <v>0</v>
      </c>
      <c r="G2410" s="304"/>
      <c r="H2410" s="304"/>
      <c r="N2410" s="305"/>
      <c r="O2410" s="305"/>
      <c r="AB2410" s="304"/>
    </row>
    <row r="2411" spans="1:28" x14ac:dyDescent="0.25">
      <c r="A2411" s="309">
        <f t="shared" si="37"/>
        <v>0</v>
      </c>
      <c r="G2411" s="304"/>
      <c r="H2411" s="304"/>
      <c r="N2411" s="305"/>
      <c r="O2411" s="305"/>
      <c r="AB2411" s="304"/>
    </row>
    <row r="2412" spans="1:28" x14ac:dyDescent="0.25">
      <c r="A2412" s="309">
        <f t="shared" si="37"/>
        <v>0</v>
      </c>
      <c r="G2412" s="304"/>
      <c r="H2412" s="304"/>
      <c r="N2412" s="305"/>
      <c r="O2412" s="305"/>
      <c r="AB2412" s="304"/>
    </row>
    <row r="2413" spans="1:28" x14ac:dyDescent="0.25">
      <c r="A2413" s="309">
        <f t="shared" si="37"/>
        <v>0</v>
      </c>
      <c r="G2413" s="304"/>
      <c r="H2413" s="304"/>
      <c r="N2413" s="305"/>
      <c r="O2413" s="305"/>
      <c r="AB2413" s="304"/>
    </row>
    <row r="2414" spans="1:28" x14ac:dyDescent="0.25">
      <c r="A2414" s="309">
        <f t="shared" si="37"/>
        <v>0</v>
      </c>
      <c r="G2414" s="304"/>
      <c r="H2414" s="304"/>
      <c r="N2414" s="305"/>
      <c r="O2414" s="305"/>
      <c r="AB2414" s="304"/>
    </row>
    <row r="2415" spans="1:28" x14ac:dyDescent="0.25">
      <c r="A2415" s="309">
        <f t="shared" si="37"/>
        <v>0</v>
      </c>
      <c r="G2415" s="304"/>
      <c r="H2415" s="304"/>
      <c r="N2415" s="305"/>
      <c r="O2415" s="305"/>
      <c r="AB2415" s="304"/>
    </row>
    <row r="2416" spans="1:28" x14ac:dyDescent="0.25">
      <c r="A2416" s="309">
        <f t="shared" si="37"/>
        <v>0</v>
      </c>
      <c r="G2416" s="304"/>
      <c r="H2416" s="304"/>
      <c r="N2416" s="305"/>
      <c r="O2416" s="305"/>
      <c r="AB2416" s="304"/>
    </row>
    <row r="2417" spans="1:28" x14ac:dyDescent="0.25">
      <c r="A2417" s="309">
        <f t="shared" si="37"/>
        <v>0</v>
      </c>
      <c r="G2417" s="304"/>
      <c r="H2417" s="304"/>
      <c r="N2417" s="305"/>
      <c r="O2417" s="305"/>
      <c r="AB2417" s="304"/>
    </row>
    <row r="2418" spans="1:28" x14ac:dyDescent="0.25">
      <c r="A2418" s="309">
        <f t="shared" si="37"/>
        <v>0</v>
      </c>
      <c r="G2418" s="304"/>
      <c r="H2418" s="304"/>
      <c r="N2418" s="305"/>
      <c r="O2418" s="305"/>
      <c r="AB2418" s="304"/>
    </row>
    <row r="2419" spans="1:28" x14ac:dyDescent="0.25">
      <c r="A2419" s="309">
        <f t="shared" si="37"/>
        <v>0</v>
      </c>
      <c r="G2419" s="304"/>
      <c r="H2419" s="304"/>
      <c r="N2419" s="305"/>
      <c r="O2419" s="305"/>
      <c r="AB2419" s="304"/>
    </row>
    <row r="2420" spans="1:28" x14ac:dyDescent="0.25">
      <c r="A2420" s="309">
        <f t="shared" si="37"/>
        <v>0</v>
      </c>
      <c r="G2420" s="304"/>
      <c r="H2420" s="304"/>
      <c r="N2420" s="305"/>
      <c r="O2420" s="305"/>
      <c r="AB2420" s="304"/>
    </row>
    <row r="2421" spans="1:28" x14ac:dyDescent="0.25">
      <c r="A2421" s="309">
        <f t="shared" si="37"/>
        <v>0</v>
      </c>
      <c r="G2421" s="304"/>
      <c r="H2421" s="304"/>
      <c r="N2421" s="305"/>
      <c r="O2421" s="305"/>
      <c r="AB2421" s="304"/>
    </row>
    <row r="2422" spans="1:28" x14ac:dyDescent="0.25">
      <c r="A2422" s="309">
        <f t="shared" si="37"/>
        <v>0</v>
      </c>
      <c r="G2422" s="304"/>
      <c r="H2422" s="304"/>
      <c r="N2422" s="305"/>
      <c r="O2422" s="305"/>
      <c r="AB2422" s="304"/>
    </row>
    <row r="2423" spans="1:28" x14ac:dyDescent="0.25">
      <c r="A2423" s="309">
        <f t="shared" si="37"/>
        <v>0</v>
      </c>
      <c r="G2423" s="304"/>
      <c r="H2423" s="304"/>
      <c r="N2423" s="305"/>
      <c r="O2423" s="305"/>
      <c r="AB2423" s="304"/>
    </row>
    <row r="2424" spans="1:28" x14ac:dyDescent="0.25">
      <c r="A2424" s="309">
        <f t="shared" si="37"/>
        <v>0</v>
      </c>
      <c r="G2424" s="304"/>
      <c r="H2424" s="304"/>
      <c r="N2424" s="305"/>
      <c r="O2424" s="305"/>
      <c r="AB2424" s="304"/>
    </row>
    <row r="2425" spans="1:28" x14ac:dyDescent="0.25">
      <c r="A2425" s="309">
        <f t="shared" si="37"/>
        <v>0</v>
      </c>
      <c r="G2425" s="304"/>
      <c r="H2425" s="304"/>
      <c r="N2425" s="305"/>
      <c r="O2425" s="305"/>
      <c r="AB2425" s="304"/>
    </row>
    <row r="2426" spans="1:28" x14ac:dyDescent="0.25">
      <c r="A2426" s="309">
        <f t="shared" si="37"/>
        <v>0</v>
      </c>
      <c r="G2426" s="304"/>
      <c r="H2426" s="304"/>
      <c r="N2426" s="305"/>
      <c r="O2426" s="305"/>
      <c r="AB2426" s="304"/>
    </row>
    <row r="2427" spans="1:28" x14ac:dyDescent="0.25">
      <c r="A2427" s="309">
        <f t="shared" si="37"/>
        <v>0</v>
      </c>
      <c r="G2427" s="304"/>
      <c r="H2427" s="304"/>
      <c r="N2427" s="305"/>
      <c r="O2427" s="305"/>
      <c r="AA2427" s="304"/>
      <c r="AB2427" s="304"/>
    </row>
    <row r="2428" spans="1:28" x14ac:dyDescent="0.25">
      <c r="A2428" s="309">
        <f t="shared" si="37"/>
        <v>0</v>
      </c>
      <c r="G2428" s="304"/>
      <c r="H2428" s="304"/>
      <c r="N2428" s="305"/>
      <c r="O2428" s="305"/>
      <c r="AB2428" s="304"/>
    </row>
    <row r="2429" spans="1:28" x14ac:dyDescent="0.25">
      <c r="A2429" s="309">
        <f t="shared" si="37"/>
        <v>0</v>
      </c>
      <c r="G2429" s="304"/>
      <c r="H2429" s="304"/>
      <c r="N2429" s="305"/>
      <c r="O2429" s="305"/>
      <c r="AB2429" s="304"/>
    </row>
    <row r="2430" spans="1:28" x14ac:dyDescent="0.25">
      <c r="A2430" s="309">
        <f t="shared" si="37"/>
        <v>0</v>
      </c>
      <c r="G2430" s="304"/>
      <c r="H2430" s="304"/>
      <c r="N2430" s="305"/>
      <c r="O2430" s="305"/>
      <c r="AB2430" s="304"/>
    </row>
    <row r="2431" spans="1:28" x14ac:dyDescent="0.25">
      <c r="A2431" s="309">
        <f t="shared" si="37"/>
        <v>0</v>
      </c>
      <c r="G2431" s="304"/>
      <c r="H2431" s="304"/>
      <c r="N2431" s="305"/>
      <c r="O2431" s="305"/>
      <c r="AB2431" s="304"/>
    </row>
    <row r="2432" spans="1:28" x14ac:dyDescent="0.25">
      <c r="A2432" s="309">
        <f t="shared" si="37"/>
        <v>0</v>
      </c>
      <c r="G2432" s="304"/>
      <c r="H2432" s="304"/>
      <c r="N2432" s="305"/>
      <c r="O2432" s="305"/>
      <c r="AB2432" s="304"/>
    </row>
    <row r="2433" spans="1:28" x14ac:dyDescent="0.25">
      <c r="A2433" s="309">
        <f t="shared" si="37"/>
        <v>0</v>
      </c>
      <c r="G2433" s="304"/>
      <c r="H2433" s="304"/>
      <c r="N2433" s="305"/>
      <c r="O2433" s="305"/>
      <c r="AB2433" s="304"/>
    </row>
    <row r="2434" spans="1:28" x14ac:dyDescent="0.25">
      <c r="A2434" s="309">
        <f t="shared" ref="A2434:A2497" si="38">IF(+R2434&gt;AR2434,R2434-AR2434,0)</f>
        <v>0</v>
      </c>
      <c r="G2434" s="304"/>
      <c r="H2434" s="304"/>
      <c r="N2434" s="305"/>
      <c r="O2434" s="305"/>
      <c r="AB2434" s="304"/>
    </row>
    <row r="2435" spans="1:28" x14ac:dyDescent="0.25">
      <c r="A2435" s="309">
        <f t="shared" si="38"/>
        <v>0</v>
      </c>
      <c r="G2435" s="304"/>
      <c r="H2435" s="304"/>
      <c r="N2435" s="305"/>
      <c r="O2435" s="305"/>
      <c r="AB2435" s="304"/>
    </row>
    <row r="2436" spans="1:28" x14ac:dyDescent="0.25">
      <c r="A2436" s="309">
        <f t="shared" si="38"/>
        <v>0</v>
      </c>
      <c r="G2436" s="304"/>
      <c r="H2436" s="304"/>
      <c r="N2436" s="305"/>
      <c r="O2436" s="305"/>
      <c r="AB2436" s="304"/>
    </row>
    <row r="2437" spans="1:28" x14ac:dyDescent="0.25">
      <c r="A2437" s="309">
        <f t="shared" si="38"/>
        <v>0</v>
      </c>
      <c r="G2437" s="304"/>
      <c r="H2437" s="304"/>
      <c r="N2437" s="305"/>
      <c r="O2437" s="305"/>
      <c r="AB2437" s="304"/>
    </row>
    <row r="2438" spans="1:28" x14ac:dyDescent="0.25">
      <c r="A2438" s="309">
        <f t="shared" si="38"/>
        <v>0</v>
      </c>
      <c r="G2438" s="304"/>
      <c r="H2438" s="304"/>
      <c r="N2438" s="305"/>
      <c r="O2438" s="305"/>
      <c r="AB2438" s="304"/>
    </row>
    <row r="2439" spans="1:28" x14ac:dyDescent="0.25">
      <c r="A2439" s="309">
        <f t="shared" si="38"/>
        <v>0</v>
      </c>
      <c r="G2439" s="304"/>
      <c r="H2439" s="304"/>
      <c r="N2439" s="305"/>
      <c r="O2439" s="305"/>
      <c r="AB2439" s="304"/>
    </row>
    <row r="2440" spans="1:28" x14ac:dyDescent="0.25">
      <c r="A2440" s="309">
        <f t="shared" si="38"/>
        <v>0</v>
      </c>
      <c r="G2440" s="304"/>
      <c r="H2440" s="304"/>
      <c r="N2440" s="305"/>
      <c r="O2440" s="305"/>
      <c r="AB2440" s="304"/>
    </row>
    <row r="2441" spans="1:28" x14ac:dyDescent="0.25">
      <c r="A2441" s="309">
        <f t="shared" si="38"/>
        <v>0</v>
      </c>
      <c r="G2441" s="304"/>
      <c r="H2441" s="304"/>
      <c r="N2441" s="305"/>
      <c r="O2441" s="305"/>
      <c r="AB2441" s="304"/>
    </row>
    <row r="2442" spans="1:28" x14ac:dyDescent="0.25">
      <c r="A2442" s="309">
        <f t="shared" si="38"/>
        <v>0</v>
      </c>
      <c r="G2442" s="304"/>
      <c r="H2442" s="304"/>
      <c r="N2442" s="305"/>
      <c r="O2442" s="305"/>
      <c r="AB2442" s="304"/>
    </row>
    <row r="2443" spans="1:28" x14ac:dyDescent="0.25">
      <c r="A2443" s="309">
        <f t="shared" si="38"/>
        <v>0</v>
      </c>
      <c r="G2443" s="304"/>
      <c r="H2443" s="304"/>
      <c r="N2443" s="305"/>
      <c r="O2443" s="305"/>
      <c r="AB2443" s="304"/>
    </row>
    <row r="2444" spans="1:28" x14ac:dyDescent="0.25">
      <c r="A2444" s="309">
        <f t="shared" si="38"/>
        <v>0</v>
      </c>
      <c r="G2444" s="304"/>
      <c r="H2444" s="304"/>
      <c r="N2444" s="305"/>
      <c r="O2444" s="305"/>
      <c r="AB2444" s="304"/>
    </row>
    <row r="2445" spans="1:28" x14ac:dyDescent="0.25">
      <c r="A2445" s="309">
        <f t="shared" si="38"/>
        <v>0</v>
      </c>
      <c r="G2445" s="304"/>
      <c r="H2445" s="304"/>
      <c r="N2445" s="305"/>
      <c r="O2445" s="305"/>
      <c r="AB2445" s="304"/>
    </row>
    <row r="2446" spans="1:28" x14ac:dyDescent="0.25">
      <c r="A2446" s="309">
        <f t="shared" si="38"/>
        <v>0</v>
      </c>
      <c r="G2446" s="304"/>
      <c r="H2446" s="304"/>
      <c r="N2446" s="305"/>
      <c r="O2446" s="305"/>
      <c r="AB2446" s="304"/>
    </row>
    <row r="2447" spans="1:28" x14ac:dyDescent="0.25">
      <c r="A2447" s="309">
        <f t="shared" si="38"/>
        <v>0</v>
      </c>
      <c r="G2447" s="304"/>
      <c r="H2447" s="304"/>
      <c r="N2447" s="305"/>
      <c r="O2447" s="305"/>
      <c r="AB2447" s="304"/>
    </row>
    <row r="2448" spans="1:28" x14ac:dyDescent="0.25">
      <c r="A2448" s="309">
        <f t="shared" si="38"/>
        <v>0</v>
      </c>
      <c r="G2448" s="304"/>
      <c r="H2448" s="304"/>
      <c r="N2448" s="305"/>
      <c r="O2448" s="305"/>
      <c r="AB2448" s="304"/>
    </row>
    <row r="2449" spans="1:28" x14ac:dyDescent="0.25">
      <c r="A2449" s="309">
        <f t="shared" si="38"/>
        <v>0</v>
      </c>
      <c r="G2449" s="304"/>
      <c r="H2449" s="304"/>
      <c r="AB2449" s="304"/>
    </row>
    <row r="2450" spans="1:28" x14ac:dyDescent="0.25">
      <c r="A2450" s="309">
        <f t="shared" si="38"/>
        <v>0</v>
      </c>
      <c r="G2450" s="304"/>
      <c r="H2450" s="304"/>
      <c r="AB2450" s="304"/>
    </row>
    <row r="2451" spans="1:28" x14ac:dyDescent="0.25">
      <c r="A2451" s="309">
        <f t="shared" si="38"/>
        <v>0</v>
      </c>
      <c r="G2451" s="304"/>
      <c r="H2451" s="304"/>
      <c r="N2451" s="305"/>
      <c r="O2451" s="305"/>
      <c r="AB2451" s="304"/>
    </row>
    <row r="2452" spans="1:28" x14ac:dyDescent="0.25">
      <c r="A2452" s="309">
        <f t="shared" si="38"/>
        <v>0</v>
      </c>
      <c r="G2452" s="304"/>
      <c r="H2452" s="304"/>
      <c r="AB2452" s="304"/>
    </row>
    <row r="2453" spans="1:28" x14ac:dyDescent="0.25">
      <c r="A2453" s="309">
        <f t="shared" si="38"/>
        <v>0</v>
      </c>
      <c r="G2453" s="304"/>
      <c r="H2453" s="304"/>
      <c r="AB2453" s="304"/>
    </row>
    <row r="2454" spans="1:28" x14ac:dyDescent="0.25">
      <c r="A2454" s="309">
        <f t="shared" si="38"/>
        <v>0</v>
      </c>
      <c r="G2454" s="304"/>
      <c r="H2454" s="304"/>
      <c r="N2454" s="305"/>
      <c r="O2454" s="305"/>
      <c r="AB2454" s="304"/>
    </row>
    <row r="2455" spans="1:28" x14ac:dyDescent="0.25">
      <c r="A2455" s="309">
        <f t="shared" si="38"/>
        <v>0</v>
      </c>
      <c r="G2455" s="304"/>
      <c r="H2455" s="304"/>
      <c r="N2455" s="305"/>
      <c r="O2455" s="305"/>
      <c r="AB2455" s="304"/>
    </row>
    <row r="2456" spans="1:28" x14ac:dyDescent="0.25">
      <c r="A2456" s="309">
        <f t="shared" si="38"/>
        <v>0</v>
      </c>
      <c r="G2456" s="304"/>
      <c r="H2456" s="304"/>
      <c r="N2456" s="305"/>
      <c r="O2456" s="305"/>
      <c r="AB2456" s="304"/>
    </row>
    <row r="2457" spans="1:28" x14ac:dyDescent="0.25">
      <c r="A2457" s="309">
        <f t="shared" si="38"/>
        <v>0</v>
      </c>
      <c r="G2457" s="304"/>
      <c r="H2457" s="304"/>
      <c r="N2457" s="305"/>
      <c r="O2457" s="305"/>
      <c r="AB2457" s="304"/>
    </row>
    <row r="2458" spans="1:28" x14ac:dyDescent="0.25">
      <c r="A2458" s="309">
        <f t="shared" si="38"/>
        <v>0</v>
      </c>
      <c r="G2458" s="304"/>
      <c r="H2458" s="304"/>
      <c r="N2458" s="305"/>
      <c r="O2458" s="305"/>
      <c r="AB2458" s="304"/>
    </row>
    <row r="2459" spans="1:28" x14ac:dyDescent="0.25">
      <c r="A2459" s="309">
        <f t="shared" si="38"/>
        <v>0</v>
      </c>
      <c r="G2459" s="304"/>
      <c r="H2459" s="304"/>
      <c r="N2459" s="305"/>
      <c r="O2459" s="305"/>
      <c r="AB2459" s="304"/>
    </row>
    <row r="2460" spans="1:28" x14ac:dyDescent="0.25">
      <c r="A2460" s="309">
        <f t="shared" si="38"/>
        <v>0</v>
      </c>
      <c r="G2460" s="304"/>
      <c r="H2460" s="304"/>
      <c r="N2460" s="305"/>
      <c r="O2460" s="305"/>
      <c r="AB2460" s="304"/>
    </row>
    <row r="2461" spans="1:28" x14ac:dyDescent="0.25">
      <c r="A2461" s="309">
        <f t="shared" si="38"/>
        <v>0</v>
      </c>
      <c r="G2461" s="304"/>
      <c r="H2461" s="304"/>
      <c r="N2461" s="305"/>
      <c r="O2461" s="305"/>
      <c r="AB2461" s="304"/>
    </row>
    <row r="2462" spans="1:28" x14ac:dyDescent="0.25">
      <c r="A2462" s="309">
        <f t="shared" si="38"/>
        <v>0</v>
      </c>
      <c r="G2462" s="304"/>
      <c r="H2462" s="304"/>
      <c r="N2462" s="305"/>
      <c r="O2462" s="305"/>
      <c r="AB2462" s="304"/>
    </row>
    <row r="2463" spans="1:28" x14ac:dyDescent="0.25">
      <c r="A2463" s="309">
        <f t="shared" si="38"/>
        <v>0</v>
      </c>
      <c r="G2463" s="304"/>
      <c r="H2463" s="304"/>
      <c r="N2463" s="305"/>
      <c r="O2463" s="305"/>
      <c r="AB2463" s="304"/>
    </row>
    <row r="2464" spans="1:28" x14ac:dyDescent="0.25">
      <c r="A2464" s="309">
        <f t="shared" si="38"/>
        <v>0</v>
      </c>
      <c r="G2464" s="304"/>
      <c r="H2464" s="304"/>
      <c r="N2464" s="305"/>
      <c r="O2464" s="305"/>
      <c r="AB2464" s="304"/>
    </row>
    <row r="2465" spans="1:28" x14ac:dyDescent="0.25">
      <c r="A2465" s="309">
        <f t="shared" si="38"/>
        <v>0</v>
      </c>
      <c r="G2465" s="304"/>
      <c r="H2465" s="304"/>
      <c r="N2465" s="305"/>
      <c r="O2465" s="305"/>
      <c r="AB2465" s="304"/>
    </row>
    <row r="2466" spans="1:28" x14ac:dyDescent="0.25">
      <c r="A2466" s="309">
        <f t="shared" si="38"/>
        <v>0</v>
      </c>
      <c r="G2466" s="304"/>
      <c r="H2466" s="304"/>
      <c r="N2466" s="305"/>
      <c r="O2466" s="305"/>
      <c r="AB2466" s="304"/>
    </row>
    <row r="2467" spans="1:28" x14ac:dyDescent="0.25">
      <c r="A2467" s="309">
        <f t="shared" si="38"/>
        <v>0</v>
      </c>
      <c r="G2467" s="304"/>
      <c r="H2467" s="304"/>
      <c r="N2467" s="305"/>
      <c r="O2467" s="305"/>
      <c r="AB2467" s="304"/>
    </row>
    <row r="2468" spans="1:28" x14ac:dyDescent="0.25">
      <c r="A2468" s="309">
        <f t="shared" si="38"/>
        <v>0</v>
      </c>
      <c r="G2468" s="304"/>
      <c r="H2468" s="304"/>
      <c r="N2468" s="305"/>
      <c r="O2468" s="305"/>
      <c r="AB2468" s="304"/>
    </row>
    <row r="2469" spans="1:28" x14ac:dyDescent="0.25">
      <c r="A2469" s="309">
        <f t="shared" si="38"/>
        <v>0</v>
      </c>
      <c r="G2469" s="304"/>
      <c r="H2469" s="304"/>
      <c r="N2469" s="305"/>
      <c r="O2469" s="305"/>
      <c r="AB2469" s="304"/>
    </row>
    <row r="2470" spans="1:28" x14ac:dyDescent="0.25">
      <c r="A2470" s="309">
        <f t="shared" si="38"/>
        <v>0</v>
      </c>
      <c r="G2470" s="304"/>
      <c r="H2470" s="304"/>
      <c r="N2470" s="305"/>
      <c r="O2470" s="305"/>
      <c r="AB2470" s="304"/>
    </row>
    <row r="2471" spans="1:28" x14ac:dyDescent="0.25">
      <c r="A2471" s="309">
        <f t="shared" si="38"/>
        <v>0</v>
      </c>
      <c r="G2471" s="304"/>
      <c r="H2471" s="304"/>
      <c r="N2471" s="305"/>
      <c r="O2471" s="305"/>
      <c r="AB2471" s="304"/>
    </row>
    <row r="2472" spans="1:28" x14ac:dyDescent="0.25">
      <c r="A2472" s="309">
        <f t="shared" si="38"/>
        <v>0</v>
      </c>
      <c r="G2472" s="304"/>
      <c r="H2472" s="304"/>
      <c r="N2472" s="305"/>
      <c r="O2472" s="305"/>
      <c r="AB2472" s="304"/>
    </row>
    <row r="2473" spans="1:28" x14ac:dyDescent="0.25">
      <c r="A2473" s="309">
        <f t="shared" si="38"/>
        <v>0</v>
      </c>
      <c r="G2473" s="304"/>
      <c r="H2473" s="304"/>
      <c r="N2473" s="305"/>
      <c r="O2473" s="305"/>
      <c r="AB2473" s="304"/>
    </row>
    <row r="2474" spans="1:28" x14ac:dyDescent="0.25">
      <c r="A2474" s="309">
        <f t="shared" si="38"/>
        <v>0</v>
      </c>
      <c r="G2474" s="304"/>
      <c r="H2474" s="304"/>
      <c r="N2474" s="305"/>
      <c r="O2474" s="305"/>
      <c r="AB2474" s="304"/>
    </row>
    <row r="2475" spans="1:28" x14ac:dyDescent="0.25">
      <c r="A2475" s="309">
        <f t="shared" si="38"/>
        <v>0</v>
      </c>
      <c r="G2475" s="304"/>
      <c r="H2475" s="304"/>
      <c r="N2475" s="305"/>
      <c r="O2475" s="305"/>
      <c r="AB2475" s="304"/>
    </row>
    <row r="2476" spans="1:28" x14ac:dyDescent="0.25">
      <c r="A2476" s="309">
        <f t="shared" si="38"/>
        <v>0</v>
      </c>
      <c r="G2476" s="304"/>
      <c r="H2476" s="304"/>
      <c r="N2476" s="305"/>
      <c r="O2476" s="305"/>
      <c r="AB2476" s="304"/>
    </row>
    <row r="2477" spans="1:28" x14ac:dyDescent="0.25">
      <c r="A2477" s="309">
        <f t="shared" si="38"/>
        <v>0</v>
      </c>
      <c r="G2477" s="304"/>
      <c r="H2477" s="304"/>
      <c r="N2477" s="305"/>
      <c r="O2477" s="305"/>
      <c r="AB2477" s="304"/>
    </row>
    <row r="2478" spans="1:28" x14ac:dyDescent="0.25">
      <c r="A2478" s="309">
        <f t="shared" si="38"/>
        <v>0</v>
      </c>
      <c r="G2478" s="304"/>
      <c r="H2478" s="304"/>
      <c r="N2478" s="305"/>
      <c r="O2478" s="305"/>
      <c r="AB2478" s="304"/>
    </row>
    <row r="2479" spans="1:28" x14ac:dyDescent="0.25">
      <c r="A2479" s="309">
        <f t="shared" si="38"/>
        <v>0</v>
      </c>
      <c r="G2479" s="304"/>
      <c r="H2479" s="304"/>
      <c r="N2479" s="305"/>
      <c r="O2479" s="305"/>
      <c r="AB2479" s="304"/>
    </row>
    <row r="2480" spans="1:28" x14ac:dyDescent="0.25">
      <c r="A2480" s="309">
        <f t="shared" si="38"/>
        <v>0</v>
      </c>
      <c r="G2480" s="304"/>
      <c r="H2480" s="304"/>
      <c r="N2480" s="305"/>
      <c r="O2480" s="305"/>
      <c r="AB2480" s="304"/>
    </row>
    <row r="2481" spans="1:28" x14ac:dyDescent="0.25">
      <c r="A2481" s="309">
        <f t="shared" si="38"/>
        <v>0</v>
      </c>
      <c r="G2481" s="304"/>
      <c r="H2481" s="304"/>
      <c r="N2481" s="305"/>
      <c r="O2481" s="305"/>
      <c r="AB2481" s="304"/>
    </row>
    <row r="2482" spans="1:28" x14ac:dyDescent="0.25">
      <c r="A2482" s="309">
        <f t="shared" si="38"/>
        <v>0</v>
      </c>
      <c r="G2482" s="304"/>
      <c r="H2482" s="304"/>
      <c r="N2482" s="305"/>
      <c r="O2482" s="305"/>
      <c r="AB2482" s="304"/>
    </row>
    <row r="2483" spans="1:28" x14ac:dyDescent="0.25">
      <c r="A2483" s="309">
        <f t="shared" si="38"/>
        <v>0</v>
      </c>
      <c r="G2483" s="304"/>
      <c r="H2483" s="304"/>
      <c r="AB2483" s="304"/>
    </row>
    <row r="2484" spans="1:28" x14ac:dyDescent="0.25">
      <c r="A2484" s="309">
        <f t="shared" si="38"/>
        <v>0</v>
      </c>
      <c r="G2484" s="304"/>
      <c r="H2484" s="304"/>
      <c r="AB2484" s="304"/>
    </row>
    <row r="2485" spans="1:28" x14ac:dyDescent="0.25">
      <c r="A2485" s="309">
        <f t="shared" si="38"/>
        <v>0</v>
      </c>
      <c r="G2485" s="304"/>
      <c r="H2485" s="304"/>
      <c r="N2485" s="305"/>
      <c r="O2485" s="305"/>
      <c r="AB2485" s="304"/>
    </row>
    <row r="2486" spans="1:28" x14ac:dyDescent="0.25">
      <c r="A2486" s="309">
        <f t="shared" si="38"/>
        <v>0</v>
      </c>
      <c r="G2486" s="304"/>
      <c r="H2486" s="304"/>
      <c r="N2486" s="305"/>
      <c r="O2486" s="305"/>
      <c r="AB2486" s="304"/>
    </row>
    <row r="2487" spans="1:28" x14ac:dyDescent="0.25">
      <c r="A2487" s="309">
        <f t="shared" si="38"/>
        <v>0</v>
      </c>
      <c r="G2487" s="304"/>
      <c r="H2487" s="304"/>
      <c r="N2487" s="305"/>
      <c r="O2487" s="305"/>
      <c r="AB2487" s="304"/>
    </row>
    <row r="2488" spans="1:28" x14ac:dyDescent="0.25">
      <c r="A2488" s="309">
        <f t="shared" si="38"/>
        <v>0</v>
      </c>
      <c r="G2488" s="304"/>
      <c r="H2488" s="304"/>
      <c r="N2488" s="305"/>
      <c r="O2488" s="305"/>
      <c r="AB2488" s="304"/>
    </row>
    <row r="2489" spans="1:28" x14ac:dyDescent="0.25">
      <c r="A2489" s="309">
        <f t="shared" si="38"/>
        <v>0</v>
      </c>
      <c r="G2489" s="304"/>
      <c r="H2489" s="304"/>
      <c r="N2489" s="305"/>
      <c r="O2489" s="305"/>
      <c r="AB2489" s="304"/>
    </row>
    <row r="2490" spans="1:28" x14ac:dyDescent="0.25">
      <c r="A2490" s="309">
        <f t="shared" si="38"/>
        <v>0</v>
      </c>
      <c r="G2490" s="304"/>
      <c r="H2490" s="304"/>
      <c r="N2490" s="305"/>
      <c r="O2490" s="305"/>
      <c r="AB2490" s="304"/>
    </row>
    <row r="2491" spans="1:28" x14ac:dyDescent="0.25">
      <c r="A2491" s="309">
        <f t="shared" si="38"/>
        <v>0</v>
      </c>
      <c r="G2491" s="304"/>
      <c r="H2491" s="304"/>
      <c r="N2491" s="305"/>
      <c r="O2491" s="305"/>
      <c r="AB2491" s="304"/>
    </row>
    <row r="2492" spans="1:28" x14ac:dyDescent="0.25">
      <c r="A2492" s="309">
        <f t="shared" si="38"/>
        <v>0</v>
      </c>
      <c r="G2492" s="304"/>
      <c r="H2492" s="304"/>
      <c r="N2492" s="305"/>
      <c r="O2492" s="305"/>
      <c r="AB2492" s="304"/>
    </row>
    <row r="2493" spans="1:28" x14ac:dyDescent="0.25">
      <c r="A2493" s="309">
        <f t="shared" si="38"/>
        <v>0</v>
      </c>
      <c r="G2493" s="304"/>
      <c r="H2493" s="304"/>
      <c r="N2493" s="305"/>
      <c r="O2493" s="305"/>
      <c r="AB2493" s="304"/>
    </row>
    <row r="2494" spans="1:28" x14ac:dyDescent="0.25">
      <c r="A2494" s="309">
        <f t="shared" si="38"/>
        <v>0</v>
      </c>
      <c r="G2494" s="304"/>
      <c r="H2494" s="304"/>
      <c r="N2494" s="305"/>
      <c r="O2494" s="305"/>
      <c r="AB2494" s="304"/>
    </row>
    <row r="2495" spans="1:28" x14ac:dyDescent="0.25">
      <c r="A2495" s="309">
        <f t="shared" si="38"/>
        <v>0</v>
      </c>
      <c r="G2495" s="304"/>
      <c r="H2495" s="304"/>
      <c r="N2495" s="305"/>
      <c r="O2495" s="305"/>
      <c r="AB2495" s="304"/>
    </row>
    <row r="2496" spans="1:28" x14ac:dyDescent="0.25">
      <c r="A2496" s="309">
        <f t="shared" si="38"/>
        <v>0</v>
      </c>
      <c r="G2496" s="304"/>
      <c r="H2496" s="304"/>
      <c r="N2496" s="305"/>
      <c r="O2496" s="305"/>
      <c r="AB2496" s="304"/>
    </row>
    <row r="2497" spans="1:28" x14ac:dyDescent="0.25">
      <c r="A2497" s="309">
        <f t="shared" si="38"/>
        <v>0</v>
      </c>
      <c r="G2497" s="304"/>
      <c r="H2497" s="304"/>
      <c r="N2497" s="305"/>
      <c r="O2497" s="305"/>
      <c r="AB2497" s="304"/>
    </row>
    <row r="2498" spans="1:28" x14ac:dyDescent="0.25">
      <c r="A2498" s="309">
        <f t="shared" ref="A2498:A2561" si="39">IF(+R2498&gt;AR2498,R2498-AR2498,0)</f>
        <v>0</v>
      </c>
      <c r="G2498" s="304"/>
      <c r="H2498" s="304"/>
      <c r="N2498" s="305"/>
      <c r="O2498" s="305"/>
      <c r="AB2498" s="304"/>
    </row>
    <row r="2499" spans="1:28" x14ac:dyDescent="0.25">
      <c r="A2499" s="309">
        <f t="shared" si="39"/>
        <v>0</v>
      </c>
      <c r="G2499" s="304"/>
      <c r="H2499" s="304"/>
      <c r="N2499" s="305"/>
      <c r="O2499" s="305"/>
      <c r="AB2499" s="304"/>
    </row>
    <row r="2500" spans="1:28" x14ac:dyDescent="0.25">
      <c r="A2500" s="309">
        <f t="shared" si="39"/>
        <v>0</v>
      </c>
      <c r="G2500" s="304"/>
      <c r="H2500" s="304"/>
      <c r="N2500" s="305"/>
      <c r="O2500" s="305"/>
      <c r="AB2500" s="304"/>
    </row>
    <row r="2501" spans="1:28" x14ac:dyDescent="0.25">
      <c r="A2501" s="309">
        <f t="shared" si="39"/>
        <v>0</v>
      </c>
      <c r="G2501" s="304"/>
      <c r="H2501" s="304"/>
      <c r="N2501" s="305"/>
      <c r="O2501" s="305"/>
      <c r="AB2501" s="304"/>
    </row>
    <row r="2502" spans="1:28" x14ac:dyDescent="0.25">
      <c r="A2502" s="309">
        <f t="shared" si="39"/>
        <v>0</v>
      </c>
      <c r="G2502" s="304"/>
      <c r="H2502" s="304"/>
      <c r="N2502" s="305"/>
      <c r="O2502" s="305"/>
      <c r="AB2502" s="304"/>
    </row>
    <row r="2503" spans="1:28" x14ac:dyDescent="0.25">
      <c r="A2503" s="309">
        <f t="shared" si="39"/>
        <v>0</v>
      </c>
      <c r="G2503" s="304"/>
      <c r="H2503" s="304"/>
      <c r="N2503" s="305"/>
      <c r="O2503" s="305"/>
      <c r="AB2503" s="304"/>
    </row>
    <row r="2504" spans="1:28" x14ac:dyDescent="0.25">
      <c r="A2504" s="309">
        <f t="shared" si="39"/>
        <v>0</v>
      </c>
      <c r="G2504" s="304"/>
      <c r="H2504" s="304"/>
      <c r="N2504" s="305"/>
      <c r="O2504" s="305"/>
      <c r="AB2504" s="304"/>
    </row>
    <row r="2505" spans="1:28" x14ac:dyDescent="0.25">
      <c r="A2505" s="309">
        <f t="shared" si="39"/>
        <v>0</v>
      </c>
      <c r="G2505" s="304"/>
      <c r="H2505" s="304"/>
      <c r="N2505" s="305"/>
      <c r="O2505" s="305"/>
      <c r="AB2505" s="304"/>
    </row>
    <row r="2506" spans="1:28" x14ac:dyDescent="0.25">
      <c r="A2506" s="309">
        <f t="shared" si="39"/>
        <v>0</v>
      </c>
      <c r="G2506" s="304"/>
      <c r="H2506" s="304"/>
      <c r="N2506" s="305"/>
      <c r="O2506" s="305"/>
      <c r="AB2506" s="304"/>
    </row>
    <row r="2507" spans="1:28" x14ac:dyDescent="0.25">
      <c r="A2507" s="309">
        <f t="shared" si="39"/>
        <v>0</v>
      </c>
      <c r="G2507" s="304"/>
      <c r="H2507" s="304"/>
      <c r="N2507" s="305"/>
      <c r="O2507" s="305"/>
      <c r="AB2507" s="304"/>
    </row>
    <row r="2508" spans="1:28" x14ac:dyDescent="0.25">
      <c r="A2508" s="309">
        <f t="shared" si="39"/>
        <v>0</v>
      </c>
      <c r="G2508" s="304"/>
      <c r="H2508" s="304"/>
      <c r="N2508" s="305"/>
      <c r="O2508" s="305"/>
      <c r="AB2508" s="304"/>
    </row>
    <row r="2509" spans="1:28" x14ac:dyDescent="0.25">
      <c r="A2509" s="309">
        <f t="shared" si="39"/>
        <v>0</v>
      </c>
      <c r="G2509" s="304"/>
      <c r="H2509" s="304"/>
      <c r="N2509" s="305"/>
      <c r="O2509" s="305"/>
      <c r="AB2509" s="304"/>
    </row>
    <row r="2510" spans="1:28" x14ac:dyDescent="0.25">
      <c r="A2510" s="309">
        <f t="shared" si="39"/>
        <v>0</v>
      </c>
      <c r="G2510" s="304"/>
      <c r="H2510" s="304"/>
      <c r="N2510" s="305"/>
      <c r="O2510" s="305"/>
      <c r="AB2510" s="304"/>
    </row>
    <row r="2511" spans="1:28" x14ac:dyDescent="0.25">
      <c r="A2511" s="309">
        <f t="shared" si="39"/>
        <v>0</v>
      </c>
      <c r="G2511" s="304"/>
      <c r="H2511" s="304"/>
      <c r="N2511" s="305"/>
      <c r="O2511" s="305"/>
      <c r="AB2511" s="304"/>
    </row>
    <row r="2512" spans="1:28" x14ac:dyDescent="0.25">
      <c r="A2512" s="309">
        <f t="shared" si="39"/>
        <v>0</v>
      </c>
      <c r="G2512" s="304"/>
      <c r="H2512" s="304"/>
      <c r="N2512" s="305"/>
      <c r="O2512" s="305"/>
      <c r="AB2512" s="304"/>
    </row>
    <row r="2513" spans="1:28" x14ac:dyDescent="0.25">
      <c r="A2513" s="309">
        <f t="shared" si="39"/>
        <v>0</v>
      </c>
      <c r="G2513" s="304"/>
      <c r="H2513" s="304"/>
      <c r="N2513" s="305"/>
      <c r="O2513" s="305"/>
      <c r="AB2513" s="304"/>
    </row>
    <row r="2514" spans="1:28" x14ac:dyDescent="0.25">
      <c r="A2514" s="309">
        <f t="shared" si="39"/>
        <v>0</v>
      </c>
      <c r="G2514" s="304"/>
      <c r="H2514" s="304"/>
      <c r="N2514" s="305"/>
      <c r="O2514" s="305"/>
      <c r="AB2514" s="304"/>
    </row>
    <row r="2515" spans="1:28" x14ac:dyDescent="0.25">
      <c r="A2515" s="309">
        <f t="shared" si="39"/>
        <v>0</v>
      </c>
      <c r="G2515" s="304"/>
      <c r="H2515" s="304"/>
      <c r="N2515" s="305"/>
      <c r="O2515" s="305"/>
      <c r="AB2515" s="304"/>
    </row>
    <row r="2516" spans="1:28" x14ac:dyDescent="0.25">
      <c r="A2516" s="309">
        <f t="shared" si="39"/>
        <v>0</v>
      </c>
      <c r="G2516" s="304"/>
      <c r="H2516" s="304"/>
      <c r="N2516" s="305"/>
      <c r="O2516" s="305"/>
      <c r="AB2516" s="304"/>
    </row>
    <row r="2517" spans="1:28" x14ac:dyDescent="0.25">
      <c r="A2517" s="309">
        <f t="shared" si="39"/>
        <v>0</v>
      </c>
      <c r="G2517" s="304"/>
      <c r="H2517" s="304"/>
      <c r="N2517" s="305"/>
      <c r="O2517" s="305"/>
      <c r="AB2517" s="304"/>
    </row>
    <row r="2518" spans="1:28" x14ac:dyDescent="0.25">
      <c r="A2518" s="309">
        <f t="shared" si="39"/>
        <v>0</v>
      </c>
      <c r="G2518" s="304"/>
      <c r="H2518" s="304"/>
      <c r="N2518" s="305"/>
      <c r="O2518" s="305"/>
      <c r="AB2518" s="304"/>
    </row>
    <row r="2519" spans="1:28" x14ac:dyDescent="0.25">
      <c r="A2519" s="309">
        <f t="shared" si="39"/>
        <v>0</v>
      </c>
      <c r="G2519" s="304"/>
      <c r="H2519" s="304"/>
      <c r="N2519" s="305"/>
      <c r="O2519" s="305"/>
      <c r="AB2519" s="304"/>
    </row>
    <row r="2520" spans="1:28" x14ac:dyDescent="0.25">
      <c r="A2520" s="309">
        <f t="shared" si="39"/>
        <v>0</v>
      </c>
      <c r="G2520" s="304"/>
      <c r="H2520" s="304"/>
      <c r="N2520" s="305"/>
      <c r="O2520" s="305"/>
      <c r="AB2520" s="304"/>
    </row>
    <row r="2521" spans="1:28" x14ac:dyDescent="0.25">
      <c r="A2521" s="309">
        <f t="shared" si="39"/>
        <v>0</v>
      </c>
      <c r="G2521" s="304"/>
      <c r="H2521" s="304"/>
      <c r="N2521" s="305"/>
      <c r="O2521" s="305"/>
      <c r="AB2521" s="304"/>
    </row>
    <row r="2522" spans="1:28" x14ac:dyDescent="0.25">
      <c r="A2522" s="309">
        <f t="shared" si="39"/>
        <v>0</v>
      </c>
      <c r="G2522" s="304"/>
      <c r="H2522" s="304"/>
      <c r="N2522" s="305"/>
      <c r="O2522" s="305"/>
      <c r="AB2522" s="304"/>
    </row>
    <row r="2523" spans="1:28" x14ac:dyDescent="0.25">
      <c r="A2523" s="309">
        <f t="shared" si="39"/>
        <v>0</v>
      </c>
      <c r="G2523" s="304"/>
      <c r="H2523" s="304"/>
      <c r="N2523" s="305"/>
      <c r="O2523" s="305"/>
      <c r="AB2523" s="304"/>
    </row>
    <row r="2524" spans="1:28" x14ac:dyDescent="0.25">
      <c r="A2524" s="309">
        <f t="shared" si="39"/>
        <v>0</v>
      </c>
      <c r="G2524" s="304"/>
      <c r="H2524" s="304"/>
      <c r="N2524" s="305"/>
      <c r="O2524" s="305"/>
      <c r="AB2524" s="304"/>
    </row>
    <row r="2525" spans="1:28" x14ac:dyDescent="0.25">
      <c r="A2525" s="309">
        <f t="shared" si="39"/>
        <v>0</v>
      </c>
      <c r="G2525" s="304"/>
      <c r="H2525" s="304"/>
      <c r="N2525" s="305"/>
      <c r="O2525" s="305"/>
      <c r="AB2525" s="304"/>
    </row>
    <row r="2526" spans="1:28" x14ac:dyDescent="0.25">
      <c r="A2526" s="309">
        <f t="shared" si="39"/>
        <v>0</v>
      </c>
      <c r="G2526" s="304"/>
      <c r="H2526" s="304"/>
      <c r="N2526" s="305"/>
      <c r="O2526" s="305"/>
      <c r="AB2526" s="304"/>
    </row>
    <row r="2527" spans="1:28" x14ac:dyDescent="0.25">
      <c r="A2527" s="309">
        <f t="shared" si="39"/>
        <v>0</v>
      </c>
      <c r="G2527" s="304"/>
      <c r="H2527" s="304"/>
      <c r="N2527" s="305"/>
      <c r="O2527" s="305"/>
      <c r="AB2527" s="304"/>
    </row>
    <row r="2528" spans="1:28" x14ac:dyDescent="0.25">
      <c r="A2528" s="309">
        <f t="shared" si="39"/>
        <v>0</v>
      </c>
      <c r="G2528" s="304"/>
      <c r="H2528" s="304"/>
      <c r="N2528" s="305"/>
      <c r="O2528" s="305"/>
      <c r="AB2528" s="304"/>
    </row>
    <row r="2529" spans="1:28" x14ac:dyDescent="0.25">
      <c r="A2529" s="309">
        <f t="shared" si="39"/>
        <v>0</v>
      </c>
      <c r="G2529" s="304"/>
      <c r="H2529" s="304"/>
      <c r="N2529" s="305"/>
      <c r="O2529" s="305"/>
      <c r="AB2529" s="304"/>
    </row>
    <row r="2530" spans="1:28" x14ac:dyDescent="0.25">
      <c r="A2530" s="309">
        <f t="shared" si="39"/>
        <v>0</v>
      </c>
      <c r="G2530" s="304"/>
      <c r="H2530" s="304"/>
      <c r="N2530" s="305"/>
      <c r="O2530" s="305"/>
      <c r="AB2530" s="304"/>
    </row>
    <row r="2531" spans="1:28" x14ac:dyDescent="0.25">
      <c r="A2531" s="309">
        <f t="shared" si="39"/>
        <v>0</v>
      </c>
      <c r="G2531" s="304"/>
      <c r="H2531" s="304"/>
      <c r="N2531" s="305"/>
      <c r="O2531" s="305"/>
      <c r="AB2531" s="304"/>
    </row>
    <row r="2532" spans="1:28" x14ac:dyDescent="0.25">
      <c r="A2532" s="309">
        <f t="shared" si="39"/>
        <v>0</v>
      </c>
      <c r="G2532" s="304"/>
      <c r="H2532" s="304"/>
      <c r="N2532" s="305"/>
      <c r="O2532" s="305"/>
      <c r="AB2532" s="304"/>
    </row>
    <row r="2533" spans="1:28" x14ac:dyDescent="0.25">
      <c r="A2533" s="309">
        <f t="shared" si="39"/>
        <v>0</v>
      </c>
      <c r="G2533" s="304"/>
      <c r="H2533" s="304"/>
      <c r="N2533" s="305"/>
      <c r="O2533" s="305"/>
      <c r="AB2533" s="304"/>
    </row>
    <row r="2534" spans="1:28" x14ac:dyDescent="0.25">
      <c r="A2534" s="309">
        <f t="shared" si="39"/>
        <v>0</v>
      </c>
      <c r="G2534" s="304"/>
      <c r="H2534" s="304"/>
      <c r="N2534" s="305"/>
      <c r="O2534" s="305"/>
      <c r="AB2534" s="304"/>
    </row>
    <row r="2535" spans="1:28" x14ac:dyDescent="0.25">
      <c r="A2535" s="309">
        <f t="shared" si="39"/>
        <v>0</v>
      </c>
      <c r="G2535" s="304"/>
      <c r="H2535" s="304"/>
      <c r="N2535" s="305"/>
      <c r="O2535" s="305"/>
      <c r="AB2535" s="304"/>
    </row>
    <row r="2536" spans="1:28" x14ac:dyDescent="0.25">
      <c r="A2536" s="309">
        <f t="shared" si="39"/>
        <v>0</v>
      </c>
      <c r="G2536" s="304"/>
      <c r="H2536" s="304"/>
      <c r="N2536" s="305"/>
      <c r="O2536" s="305"/>
      <c r="AB2536" s="304"/>
    </row>
    <row r="2537" spans="1:28" x14ac:dyDescent="0.25">
      <c r="A2537" s="309">
        <f t="shared" si="39"/>
        <v>0</v>
      </c>
      <c r="G2537" s="304"/>
      <c r="H2537" s="304"/>
      <c r="N2537" s="305"/>
      <c r="O2537" s="305"/>
      <c r="AB2537" s="304"/>
    </row>
    <row r="2538" spans="1:28" x14ac:dyDescent="0.25">
      <c r="A2538" s="309">
        <f t="shared" si="39"/>
        <v>0</v>
      </c>
      <c r="G2538" s="304"/>
      <c r="H2538" s="304"/>
      <c r="N2538" s="305"/>
      <c r="O2538" s="305"/>
      <c r="AB2538" s="304"/>
    </row>
    <row r="2539" spans="1:28" x14ac:dyDescent="0.25">
      <c r="A2539" s="309">
        <f t="shared" si="39"/>
        <v>0</v>
      </c>
      <c r="G2539" s="304"/>
      <c r="H2539" s="304"/>
      <c r="N2539" s="305"/>
      <c r="O2539" s="305"/>
      <c r="AB2539" s="304"/>
    </row>
    <row r="2540" spans="1:28" x14ac:dyDescent="0.25">
      <c r="A2540" s="309">
        <f t="shared" si="39"/>
        <v>0</v>
      </c>
      <c r="G2540" s="304"/>
      <c r="H2540" s="304"/>
      <c r="N2540" s="305"/>
      <c r="O2540" s="305"/>
      <c r="AB2540" s="304"/>
    </row>
    <row r="2541" spans="1:28" x14ac:dyDescent="0.25">
      <c r="A2541" s="309">
        <f t="shared" si="39"/>
        <v>0</v>
      </c>
      <c r="G2541" s="304"/>
      <c r="H2541" s="304"/>
      <c r="N2541" s="305"/>
      <c r="O2541" s="305"/>
      <c r="AB2541" s="304"/>
    </row>
    <row r="2542" spans="1:28" x14ac:dyDescent="0.25">
      <c r="A2542" s="309">
        <f t="shared" si="39"/>
        <v>0</v>
      </c>
      <c r="G2542" s="304"/>
      <c r="H2542" s="304"/>
      <c r="N2542" s="305"/>
      <c r="O2542" s="305"/>
      <c r="AB2542" s="304"/>
    </row>
    <row r="2543" spans="1:28" x14ac:dyDescent="0.25">
      <c r="A2543" s="309">
        <f t="shared" si="39"/>
        <v>0</v>
      </c>
      <c r="G2543" s="304"/>
      <c r="H2543" s="304"/>
      <c r="N2543" s="305"/>
      <c r="O2543" s="305"/>
      <c r="AB2543" s="304"/>
    </row>
    <row r="2544" spans="1:28" x14ac:dyDescent="0.25">
      <c r="A2544" s="309">
        <f t="shared" si="39"/>
        <v>0</v>
      </c>
      <c r="G2544" s="304"/>
      <c r="H2544" s="304"/>
      <c r="N2544" s="305"/>
      <c r="O2544" s="305"/>
      <c r="AB2544" s="304"/>
    </row>
    <row r="2545" spans="1:28" x14ac:dyDescent="0.25">
      <c r="A2545" s="309">
        <f t="shared" si="39"/>
        <v>0</v>
      </c>
      <c r="G2545" s="304"/>
      <c r="H2545" s="304"/>
      <c r="N2545" s="305"/>
      <c r="O2545" s="305"/>
      <c r="AB2545" s="304"/>
    </row>
    <row r="2546" spans="1:28" x14ac:dyDescent="0.25">
      <c r="A2546" s="309">
        <f t="shared" si="39"/>
        <v>0</v>
      </c>
      <c r="G2546" s="304"/>
      <c r="H2546" s="304"/>
      <c r="N2546" s="305"/>
      <c r="O2546" s="305"/>
      <c r="AB2546" s="304"/>
    </row>
    <row r="2547" spans="1:28" x14ac:dyDescent="0.25">
      <c r="A2547" s="309">
        <f t="shared" si="39"/>
        <v>0</v>
      </c>
      <c r="G2547" s="304"/>
      <c r="H2547" s="304"/>
      <c r="N2547" s="305"/>
      <c r="O2547" s="305"/>
      <c r="AB2547" s="304"/>
    </row>
    <row r="2548" spans="1:28" x14ac:dyDescent="0.25">
      <c r="A2548" s="309">
        <f t="shared" si="39"/>
        <v>0</v>
      </c>
      <c r="G2548" s="304"/>
      <c r="H2548" s="304"/>
      <c r="N2548" s="305"/>
      <c r="O2548" s="305"/>
      <c r="AB2548" s="304"/>
    </row>
    <row r="2549" spans="1:28" x14ac:dyDescent="0.25">
      <c r="A2549" s="309">
        <f t="shared" si="39"/>
        <v>0</v>
      </c>
      <c r="G2549" s="304"/>
      <c r="H2549" s="304"/>
      <c r="N2549" s="305"/>
      <c r="O2549" s="305"/>
      <c r="AB2549" s="304"/>
    </row>
    <row r="2550" spans="1:28" x14ac:dyDescent="0.25">
      <c r="A2550" s="309">
        <f t="shared" si="39"/>
        <v>0</v>
      </c>
      <c r="G2550" s="304"/>
      <c r="H2550" s="304"/>
      <c r="N2550" s="305"/>
      <c r="O2550" s="305"/>
      <c r="AB2550" s="304"/>
    </row>
    <row r="2551" spans="1:28" x14ac:dyDescent="0.25">
      <c r="A2551" s="309">
        <f t="shared" si="39"/>
        <v>0</v>
      </c>
      <c r="G2551" s="304"/>
      <c r="H2551" s="304"/>
      <c r="N2551" s="305"/>
      <c r="O2551" s="305"/>
      <c r="AB2551" s="304"/>
    </row>
    <row r="2552" spans="1:28" x14ac:dyDescent="0.25">
      <c r="A2552" s="309">
        <f t="shared" si="39"/>
        <v>0</v>
      </c>
      <c r="G2552" s="304"/>
      <c r="H2552" s="304"/>
      <c r="N2552" s="305"/>
      <c r="O2552" s="305"/>
      <c r="AB2552" s="304"/>
    </row>
    <row r="2553" spans="1:28" x14ac:dyDescent="0.25">
      <c r="A2553" s="309">
        <f t="shared" si="39"/>
        <v>0</v>
      </c>
      <c r="G2553" s="304"/>
      <c r="H2553" s="304"/>
      <c r="N2553" s="305"/>
      <c r="O2553" s="305"/>
      <c r="AB2553" s="304"/>
    </row>
    <row r="2554" spans="1:28" x14ac:dyDescent="0.25">
      <c r="A2554" s="309">
        <f t="shared" si="39"/>
        <v>0</v>
      </c>
      <c r="G2554" s="304"/>
      <c r="H2554" s="304"/>
      <c r="N2554" s="305"/>
      <c r="O2554" s="305"/>
      <c r="AB2554" s="304"/>
    </row>
    <row r="2555" spans="1:28" x14ac:dyDescent="0.25">
      <c r="A2555" s="309">
        <f t="shared" si="39"/>
        <v>0</v>
      </c>
      <c r="G2555" s="304"/>
      <c r="H2555" s="304"/>
      <c r="N2555" s="305"/>
      <c r="O2555" s="305"/>
      <c r="AB2555" s="304"/>
    </row>
    <row r="2556" spans="1:28" x14ac:dyDescent="0.25">
      <c r="A2556" s="309">
        <f t="shared" si="39"/>
        <v>0</v>
      </c>
      <c r="G2556" s="304"/>
      <c r="H2556" s="304"/>
      <c r="N2556" s="305"/>
      <c r="O2556" s="305"/>
      <c r="AB2556" s="304"/>
    </row>
    <row r="2557" spans="1:28" x14ac:dyDescent="0.25">
      <c r="A2557" s="309">
        <f t="shared" si="39"/>
        <v>0</v>
      </c>
      <c r="G2557" s="304"/>
      <c r="H2557" s="304"/>
      <c r="N2557" s="305"/>
      <c r="O2557" s="305"/>
      <c r="AB2557" s="304"/>
    </row>
    <row r="2558" spans="1:28" x14ac:dyDescent="0.25">
      <c r="A2558" s="309">
        <f t="shared" si="39"/>
        <v>0</v>
      </c>
      <c r="G2558" s="304"/>
      <c r="H2558" s="304"/>
      <c r="N2558" s="305"/>
      <c r="O2558" s="305"/>
      <c r="AB2558" s="304"/>
    </row>
    <row r="2559" spans="1:28" x14ac:dyDescent="0.25">
      <c r="A2559" s="309">
        <f t="shared" si="39"/>
        <v>0</v>
      </c>
      <c r="G2559" s="304"/>
      <c r="H2559" s="304"/>
      <c r="N2559" s="305"/>
      <c r="O2559" s="305"/>
      <c r="AB2559" s="304"/>
    </row>
    <row r="2560" spans="1:28" x14ac:dyDescent="0.25">
      <c r="A2560" s="309">
        <f t="shared" si="39"/>
        <v>0</v>
      </c>
      <c r="G2560" s="304"/>
      <c r="H2560" s="304"/>
      <c r="N2560" s="305"/>
      <c r="O2560" s="305"/>
      <c r="AB2560" s="304"/>
    </row>
    <row r="2561" spans="1:28" x14ac:dyDescent="0.25">
      <c r="A2561" s="309">
        <f t="shared" si="39"/>
        <v>0</v>
      </c>
      <c r="G2561" s="304"/>
      <c r="H2561" s="304"/>
      <c r="N2561" s="305"/>
      <c r="O2561" s="305"/>
      <c r="AB2561" s="304"/>
    </row>
    <row r="2562" spans="1:28" x14ac:dyDescent="0.25">
      <c r="A2562" s="309">
        <f t="shared" ref="A2562:A2625" si="40">IF(+R2562&gt;AR2562,R2562-AR2562,0)</f>
        <v>0</v>
      </c>
      <c r="G2562" s="304"/>
      <c r="H2562" s="304"/>
      <c r="N2562" s="305"/>
      <c r="O2562" s="305"/>
      <c r="AB2562" s="304"/>
    </row>
    <row r="2563" spans="1:28" x14ac:dyDescent="0.25">
      <c r="A2563" s="309">
        <f t="shared" si="40"/>
        <v>0</v>
      </c>
      <c r="G2563" s="304"/>
      <c r="H2563" s="304"/>
      <c r="N2563" s="305"/>
      <c r="O2563" s="305"/>
      <c r="AB2563" s="304"/>
    </row>
    <row r="2564" spans="1:28" x14ac:dyDescent="0.25">
      <c r="A2564" s="309">
        <f t="shared" si="40"/>
        <v>0</v>
      </c>
      <c r="G2564" s="304"/>
      <c r="H2564" s="304"/>
      <c r="N2564" s="305"/>
      <c r="O2564" s="305"/>
      <c r="AB2564" s="304"/>
    </row>
    <row r="2565" spans="1:28" x14ac:dyDescent="0.25">
      <c r="A2565" s="309">
        <f t="shared" si="40"/>
        <v>0</v>
      </c>
      <c r="G2565" s="304"/>
      <c r="H2565" s="304"/>
      <c r="N2565" s="305"/>
      <c r="O2565" s="305"/>
      <c r="AB2565" s="304"/>
    </row>
    <row r="2566" spans="1:28" x14ac:dyDescent="0.25">
      <c r="A2566" s="309">
        <f t="shared" si="40"/>
        <v>0</v>
      </c>
      <c r="G2566" s="304"/>
      <c r="H2566" s="304"/>
      <c r="N2566" s="305"/>
      <c r="O2566" s="305"/>
      <c r="AB2566" s="304"/>
    </row>
    <row r="2567" spans="1:28" x14ac:dyDescent="0.25">
      <c r="A2567" s="309">
        <f t="shared" si="40"/>
        <v>0</v>
      </c>
      <c r="G2567" s="304"/>
      <c r="H2567" s="304"/>
      <c r="N2567" s="305"/>
      <c r="O2567" s="305"/>
      <c r="AB2567" s="304"/>
    </row>
    <row r="2568" spans="1:28" x14ac:dyDescent="0.25">
      <c r="A2568" s="309">
        <f t="shared" si="40"/>
        <v>0</v>
      </c>
      <c r="G2568" s="304"/>
      <c r="H2568" s="304"/>
      <c r="N2568" s="305"/>
      <c r="O2568" s="305"/>
      <c r="AB2568" s="304"/>
    </row>
    <row r="2569" spans="1:28" x14ac:dyDescent="0.25">
      <c r="A2569" s="309">
        <f t="shared" si="40"/>
        <v>0</v>
      </c>
      <c r="G2569" s="304"/>
      <c r="H2569" s="304"/>
      <c r="N2569" s="305"/>
      <c r="O2569" s="305"/>
      <c r="AB2569" s="304"/>
    </row>
    <row r="2570" spans="1:28" x14ac:dyDescent="0.25">
      <c r="A2570" s="309">
        <f t="shared" si="40"/>
        <v>0</v>
      </c>
      <c r="G2570" s="304"/>
      <c r="H2570" s="304"/>
      <c r="N2570" s="305"/>
      <c r="O2570" s="305"/>
      <c r="AB2570" s="304"/>
    </row>
    <row r="2571" spans="1:28" x14ac:dyDescent="0.25">
      <c r="A2571" s="309">
        <f t="shared" si="40"/>
        <v>0</v>
      </c>
      <c r="G2571" s="304"/>
      <c r="H2571" s="304"/>
      <c r="N2571" s="305"/>
      <c r="O2571" s="305"/>
      <c r="AB2571" s="304"/>
    </row>
    <row r="2572" spans="1:28" x14ac:dyDescent="0.25">
      <c r="A2572" s="309">
        <f t="shared" si="40"/>
        <v>0</v>
      </c>
      <c r="G2572" s="304"/>
      <c r="H2572" s="304"/>
      <c r="N2572" s="305"/>
      <c r="O2572" s="305"/>
      <c r="AB2572" s="304"/>
    </row>
    <row r="2573" spans="1:28" x14ac:dyDescent="0.25">
      <c r="A2573" s="309">
        <f t="shared" si="40"/>
        <v>0</v>
      </c>
      <c r="G2573" s="304"/>
      <c r="H2573" s="304"/>
      <c r="N2573" s="305"/>
      <c r="O2573" s="305"/>
      <c r="AB2573" s="304"/>
    </row>
    <row r="2574" spans="1:28" x14ac:dyDescent="0.25">
      <c r="A2574" s="309">
        <f t="shared" si="40"/>
        <v>0</v>
      </c>
      <c r="G2574" s="304"/>
      <c r="H2574" s="304"/>
      <c r="N2574" s="305"/>
      <c r="O2574" s="305"/>
      <c r="AB2574" s="304"/>
    </row>
    <row r="2575" spans="1:28" x14ac:dyDescent="0.25">
      <c r="A2575" s="309">
        <f t="shared" si="40"/>
        <v>0</v>
      </c>
      <c r="G2575" s="304"/>
      <c r="H2575" s="304"/>
      <c r="N2575" s="305"/>
      <c r="O2575" s="305"/>
      <c r="AB2575" s="304"/>
    </row>
    <row r="2576" spans="1:28" x14ac:dyDescent="0.25">
      <c r="A2576" s="309">
        <f t="shared" si="40"/>
        <v>0</v>
      </c>
      <c r="G2576" s="304"/>
      <c r="H2576" s="304"/>
      <c r="N2576" s="305"/>
      <c r="O2576" s="305"/>
      <c r="AB2576" s="304"/>
    </row>
    <row r="2577" spans="1:28" x14ac:dyDescent="0.25">
      <c r="A2577" s="309">
        <f t="shared" si="40"/>
        <v>0</v>
      </c>
      <c r="G2577" s="304"/>
      <c r="H2577" s="304"/>
      <c r="N2577" s="305"/>
      <c r="O2577" s="305"/>
      <c r="AB2577" s="304"/>
    </row>
    <row r="2578" spans="1:28" x14ac:dyDescent="0.25">
      <c r="A2578" s="309">
        <f t="shared" si="40"/>
        <v>0</v>
      </c>
      <c r="G2578" s="304"/>
      <c r="H2578" s="304"/>
      <c r="N2578" s="305"/>
      <c r="O2578" s="305"/>
      <c r="AB2578" s="304"/>
    </row>
    <row r="2579" spans="1:28" x14ac:dyDescent="0.25">
      <c r="A2579" s="309">
        <f t="shared" si="40"/>
        <v>0</v>
      </c>
      <c r="G2579" s="304"/>
      <c r="H2579" s="304"/>
      <c r="N2579" s="305"/>
      <c r="O2579" s="305"/>
      <c r="AB2579" s="304"/>
    </row>
    <row r="2580" spans="1:28" x14ac:dyDescent="0.25">
      <c r="A2580" s="309">
        <f t="shared" si="40"/>
        <v>0</v>
      </c>
      <c r="G2580" s="304"/>
      <c r="H2580" s="304"/>
      <c r="N2580" s="305"/>
      <c r="O2580" s="305"/>
      <c r="AB2580" s="304"/>
    </row>
    <row r="2581" spans="1:28" x14ac:dyDescent="0.25">
      <c r="A2581" s="309">
        <f t="shared" si="40"/>
        <v>0</v>
      </c>
      <c r="G2581" s="304"/>
      <c r="H2581" s="304"/>
      <c r="N2581" s="305"/>
      <c r="O2581" s="305"/>
      <c r="AB2581" s="304"/>
    </row>
    <row r="2582" spans="1:28" x14ac:dyDescent="0.25">
      <c r="A2582" s="309">
        <f t="shared" si="40"/>
        <v>0</v>
      </c>
      <c r="G2582" s="304"/>
      <c r="H2582" s="304"/>
      <c r="N2582" s="305"/>
      <c r="O2582" s="305"/>
      <c r="AB2582" s="304"/>
    </row>
    <row r="2583" spans="1:28" x14ac:dyDescent="0.25">
      <c r="A2583" s="309">
        <f t="shared" si="40"/>
        <v>0</v>
      </c>
      <c r="G2583" s="304"/>
      <c r="H2583" s="304"/>
      <c r="N2583" s="305"/>
      <c r="O2583" s="305"/>
      <c r="AB2583" s="304"/>
    </row>
    <row r="2584" spans="1:28" x14ac:dyDescent="0.25">
      <c r="A2584" s="309">
        <f t="shared" si="40"/>
        <v>0</v>
      </c>
      <c r="G2584" s="304"/>
      <c r="H2584" s="304"/>
      <c r="N2584" s="305"/>
      <c r="O2584" s="305"/>
      <c r="AB2584" s="304"/>
    </row>
    <row r="2585" spans="1:28" x14ac:dyDescent="0.25">
      <c r="A2585" s="309">
        <f t="shared" si="40"/>
        <v>0</v>
      </c>
      <c r="G2585" s="304"/>
      <c r="H2585" s="304"/>
      <c r="N2585" s="305"/>
      <c r="O2585" s="305"/>
      <c r="AB2585" s="304"/>
    </row>
    <row r="2586" spans="1:28" x14ac:dyDescent="0.25">
      <c r="A2586" s="309">
        <f t="shared" si="40"/>
        <v>0</v>
      </c>
      <c r="G2586" s="304"/>
      <c r="H2586" s="304"/>
      <c r="N2586" s="305"/>
      <c r="O2586" s="305"/>
      <c r="AB2586" s="304"/>
    </row>
    <row r="2587" spans="1:28" x14ac:dyDescent="0.25">
      <c r="A2587" s="309">
        <f t="shared" si="40"/>
        <v>0</v>
      </c>
      <c r="G2587" s="304"/>
      <c r="H2587" s="304"/>
      <c r="N2587" s="305"/>
      <c r="O2587" s="305"/>
      <c r="AB2587" s="304"/>
    </row>
    <row r="2588" spans="1:28" x14ac:dyDescent="0.25">
      <c r="A2588" s="309">
        <f t="shared" si="40"/>
        <v>0</v>
      </c>
      <c r="G2588" s="304"/>
      <c r="H2588" s="304"/>
      <c r="N2588" s="305"/>
      <c r="O2588" s="305"/>
      <c r="AB2588" s="304"/>
    </row>
    <row r="2589" spans="1:28" x14ac:dyDescent="0.25">
      <c r="A2589" s="309">
        <f t="shared" si="40"/>
        <v>0</v>
      </c>
      <c r="G2589" s="304"/>
      <c r="H2589" s="304"/>
      <c r="N2589" s="305"/>
      <c r="O2589" s="305"/>
      <c r="AB2589" s="304"/>
    </row>
    <row r="2590" spans="1:28" x14ac:dyDescent="0.25">
      <c r="A2590" s="309">
        <f t="shared" si="40"/>
        <v>0</v>
      </c>
      <c r="G2590" s="304"/>
      <c r="H2590" s="304"/>
      <c r="N2590" s="305"/>
      <c r="O2590" s="305"/>
      <c r="AB2590" s="304"/>
    </row>
    <row r="2591" spans="1:28" x14ac:dyDescent="0.25">
      <c r="A2591" s="309">
        <f t="shared" si="40"/>
        <v>0</v>
      </c>
      <c r="G2591" s="304"/>
      <c r="H2591" s="304"/>
      <c r="N2591" s="305"/>
      <c r="O2591" s="305"/>
      <c r="AB2591" s="304"/>
    </row>
    <row r="2592" spans="1:28" x14ac:dyDescent="0.25">
      <c r="A2592" s="309">
        <f t="shared" si="40"/>
        <v>0</v>
      </c>
      <c r="G2592" s="304"/>
      <c r="H2592" s="304"/>
      <c r="N2592" s="305"/>
      <c r="O2592" s="305"/>
      <c r="AB2592" s="304"/>
    </row>
    <row r="2593" spans="1:28" x14ac:dyDescent="0.25">
      <c r="A2593" s="309">
        <f t="shared" si="40"/>
        <v>0</v>
      </c>
      <c r="G2593" s="304"/>
      <c r="H2593" s="304"/>
      <c r="N2593" s="305"/>
      <c r="O2593" s="305"/>
      <c r="AB2593" s="304"/>
    </row>
    <row r="2594" spans="1:28" x14ac:dyDescent="0.25">
      <c r="A2594" s="309">
        <f t="shared" si="40"/>
        <v>0</v>
      </c>
      <c r="G2594" s="304"/>
      <c r="H2594" s="304"/>
      <c r="N2594" s="305"/>
      <c r="O2594" s="305"/>
      <c r="AB2594" s="304"/>
    </row>
    <row r="2595" spans="1:28" x14ac:dyDescent="0.25">
      <c r="A2595" s="309">
        <f t="shared" si="40"/>
        <v>0</v>
      </c>
      <c r="G2595" s="304"/>
      <c r="H2595" s="304"/>
      <c r="N2595" s="305"/>
      <c r="O2595" s="305"/>
      <c r="AB2595" s="304"/>
    </row>
    <row r="2596" spans="1:28" x14ac:dyDescent="0.25">
      <c r="A2596" s="309">
        <f t="shared" si="40"/>
        <v>0</v>
      </c>
      <c r="G2596" s="304"/>
      <c r="H2596" s="304"/>
      <c r="N2596" s="305"/>
      <c r="O2596" s="305"/>
      <c r="AB2596" s="304"/>
    </row>
    <row r="2597" spans="1:28" x14ac:dyDescent="0.25">
      <c r="A2597" s="309">
        <f t="shared" si="40"/>
        <v>0</v>
      </c>
      <c r="G2597" s="304"/>
      <c r="H2597" s="304"/>
      <c r="N2597" s="305"/>
      <c r="O2597" s="305"/>
      <c r="AB2597" s="304"/>
    </row>
    <row r="2598" spans="1:28" x14ac:dyDescent="0.25">
      <c r="A2598" s="309">
        <f t="shared" si="40"/>
        <v>0</v>
      </c>
      <c r="G2598" s="304"/>
      <c r="H2598" s="304"/>
      <c r="N2598" s="305"/>
      <c r="O2598" s="305"/>
      <c r="AB2598" s="304"/>
    </row>
    <row r="2599" spans="1:28" x14ac:dyDescent="0.25">
      <c r="A2599" s="309">
        <f t="shared" si="40"/>
        <v>0</v>
      </c>
      <c r="G2599" s="304"/>
      <c r="H2599" s="304"/>
      <c r="N2599" s="305"/>
      <c r="O2599" s="305"/>
      <c r="AB2599" s="304"/>
    </row>
    <row r="2600" spans="1:28" x14ac:dyDescent="0.25">
      <c r="A2600" s="309">
        <f t="shared" si="40"/>
        <v>0</v>
      </c>
      <c r="G2600" s="304"/>
      <c r="H2600" s="304"/>
      <c r="N2600" s="305"/>
      <c r="O2600" s="305"/>
      <c r="AB2600" s="304"/>
    </row>
    <row r="2601" spans="1:28" x14ac:dyDescent="0.25">
      <c r="A2601" s="309">
        <f t="shared" si="40"/>
        <v>0</v>
      </c>
      <c r="G2601" s="304"/>
      <c r="H2601" s="304"/>
      <c r="N2601" s="305"/>
      <c r="O2601" s="305"/>
      <c r="AB2601" s="304"/>
    </row>
    <row r="2602" spans="1:28" x14ac:dyDescent="0.25">
      <c r="A2602" s="309">
        <f t="shared" si="40"/>
        <v>0</v>
      </c>
      <c r="G2602" s="304"/>
      <c r="H2602" s="304"/>
      <c r="N2602" s="305"/>
      <c r="O2602" s="305"/>
      <c r="AB2602" s="304"/>
    </row>
    <row r="2603" spans="1:28" x14ac:dyDescent="0.25">
      <c r="A2603" s="309">
        <f t="shared" si="40"/>
        <v>0</v>
      </c>
      <c r="G2603" s="304"/>
      <c r="H2603" s="304"/>
      <c r="N2603" s="305"/>
      <c r="O2603" s="305"/>
      <c r="AB2603" s="304"/>
    </row>
    <row r="2604" spans="1:28" x14ac:dyDescent="0.25">
      <c r="A2604" s="309">
        <f t="shared" si="40"/>
        <v>0</v>
      </c>
      <c r="G2604" s="304"/>
      <c r="H2604" s="304"/>
      <c r="N2604" s="305"/>
      <c r="O2604" s="305"/>
      <c r="AB2604" s="304"/>
    </row>
    <row r="2605" spans="1:28" x14ac:dyDescent="0.25">
      <c r="A2605" s="309">
        <f t="shared" si="40"/>
        <v>0</v>
      </c>
      <c r="G2605" s="304"/>
      <c r="H2605" s="304"/>
      <c r="N2605" s="305"/>
      <c r="O2605" s="305"/>
      <c r="AB2605" s="304"/>
    </row>
    <row r="2606" spans="1:28" x14ac:dyDescent="0.25">
      <c r="A2606" s="309">
        <f t="shared" si="40"/>
        <v>0</v>
      </c>
      <c r="G2606" s="304"/>
      <c r="H2606" s="304"/>
      <c r="N2606" s="305"/>
      <c r="O2606" s="305"/>
      <c r="AB2606" s="304"/>
    </row>
    <row r="2607" spans="1:28" x14ac:dyDescent="0.25">
      <c r="A2607" s="309">
        <f t="shared" si="40"/>
        <v>0</v>
      </c>
      <c r="G2607" s="304"/>
      <c r="H2607" s="304"/>
      <c r="N2607" s="305"/>
      <c r="O2607" s="305"/>
      <c r="AB2607" s="304"/>
    </row>
    <row r="2608" spans="1:28" x14ac:dyDescent="0.25">
      <c r="A2608" s="309">
        <f t="shared" si="40"/>
        <v>0</v>
      </c>
      <c r="G2608" s="304"/>
      <c r="H2608" s="304"/>
      <c r="N2608" s="305"/>
      <c r="O2608" s="305"/>
      <c r="AB2608" s="304"/>
    </row>
    <row r="2609" spans="1:28" x14ac:dyDescent="0.25">
      <c r="A2609" s="309">
        <f t="shared" si="40"/>
        <v>0</v>
      </c>
      <c r="G2609" s="304"/>
      <c r="H2609" s="304"/>
      <c r="N2609" s="305"/>
      <c r="O2609" s="305"/>
      <c r="AB2609" s="304"/>
    </row>
    <row r="2610" spans="1:28" x14ac:dyDescent="0.25">
      <c r="A2610" s="309">
        <f t="shared" si="40"/>
        <v>0</v>
      </c>
      <c r="G2610" s="304"/>
      <c r="H2610" s="304"/>
      <c r="N2610" s="305"/>
      <c r="O2610" s="305"/>
      <c r="AB2610" s="304"/>
    </row>
    <row r="2611" spans="1:28" x14ac:dyDescent="0.25">
      <c r="A2611" s="309">
        <f t="shared" si="40"/>
        <v>0</v>
      </c>
      <c r="G2611" s="304"/>
      <c r="H2611" s="304"/>
      <c r="N2611" s="305"/>
      <c r="O2611" s="305"/>
      <c r="AB2611" s="304"/>
    </row>
    <row r="2612" spans="1:28" x14ac:dyDescent="0.25">
      <c r="A2612" s="309">
        <f t="shared" si="40"/>
        <v>0</v>
      </c>
      <c r="G2612" s="304"/>
      <c r="H2612" s="304"/>
      <c r="N2612" s="305"/>
      <c r="O2612" s="305"/>
      <c r="AB2612" s="304"/>
    </row>
    <row r="2613" spans="1:28" x14ac:dyDescent="0.25">
      <c r="A2613" s="309">
        <f t="shared" si="40"/>
        <v>0</v>
      </c>
      <c r="G2613" s="304"/>
      <c r="H2613" s="304"/>
      <c r="N2613" s="305"/>
      <c r="O2613" s="305"/>
      <c r="AB2613" s="304"/>
    </row>
    <row r="2614" spans="1:28" x14ac:dyDescent="0.25">
      <c r="A2614" s="309">
        <f t="shared" si="40"/>
        <v>0</v>
      </c>
      <c r="G2614" s="304"/>
      <c r="H2614" s="304"/>
      <c r="N2614" s="305"/>
      <c r="O2614" s="305"/>
      <c r="AB2614" s="304"/>
    </row>
    <row r="2615" spans="1:28" x14ac:dyDescent="0.25">
      <c r="A2615" s="309">
        <f t="shared" si="40"/>
        <v>0</v>
      </c>
      <c r="G2615" s="304"/>
      <c r="H2615" s="304"/>
      <c r="N2615" s="305"/>
      <c r="O2615" s="305"/>
      <c r="AB2615" s="304"/>
    </row>
    <row r="2616" spans="1:28" x14ac:dyDescent="0.25">
      <c r="A2616" s="309">
        <f t="shared" si="40"/>
        <v>0</v>
      </c>
      <c r="G2616" s="304"/>
      <c r="H2616" s="304"/>
      <c r="N2616" s="305"/>
      <c r="O2616" s="305"/>
      <c r="AB2616" s="304"/>
    </row>
    <row r="2617" spans="1:28" x14ac:dyDescent="0.25">
      <c r="A2617" s="309">
        <f t="shared" si="40"/>
        <v>0</v>
      </c>
      <c r="G2617" s="304"/>
      <c r="H2617" s="304"/>
      <c r="N2617" s="305"/>
      <c r="O2617" s="305"/>
      <c r="AB2617" s="304"/>
    </row>
    <row r="2618" spans="1:28" x14ac:dyDescent="0.25">
      <c r="A2618" s="309">
        <f t="shared" si="40"/>
        <v>0</v>
      </c>
      <c r="G2618" s="304"/>
      <c r="H2618" s="304"/>
      <c r="N2618" s="305"/>
      <c r="O2618" s="305"/>
      <c r="AB2618" s="304"/>
    </row>
    <row r="2619" spans="1:28" x14ac:dyDescent="0.25">
      <c r="A2619" s="309">
        <f t="shared" si="40"/>
        <v>0</v>
      </c>
      <c r="G2619" s="304"/>
      <c r="H2619" s="304"/>
      <c r="N2619" s="305"/>
      <c r="O2619" s="305"/>
      <c r="AB2619" s="304"/>
    </row>
    <row r="2620" spans="1:28" x14ac:dyDescent="0.25">
      <c r="A2620" s="309">
        <f t="shared" si="40"/>
        <v>0</v>
      </c>
      <c r="G2620" s="304"/>
      <c r="H2620" s="304"/>
      <c r="N2620" s="305"/>
      <c r="O2620" s="305"/>
      <c r="AB2620" s="304"/>
    </row>
    <row r="2621" spans="1:28" x14ac:dyDescent="0.25">
      <c r="A2621" s="309">
        <f t="shared" si="40"/>
        <v>0</v>
      </c>
      <c r="G2621" s="304"/>
      <c r="H2621" s="304"/>
      <c r="N2621" s="305"/>
      <c r="O2621" s="305"/>
      <c r="AB2621" s="304"/>
    </row>
    <row r="2622" spans="1:28" x14ac:dyDescent="0.25">
      <c r="A2622" s="309">
        <f t="shared" si="40"/>
        <v>0</v>
      </c>
      <c r="G2622" s="304"/>
      <c r="H2622" s="304"/>
      <c r="N2622" s="305"/>
      <c r="O2622" s="305"/>
      <c r="AB2622" s="304"/>
    </row>
    <row r="2623" spans="1:28" x14ac:dyDescent="0.25">
      <c r="A2623" s="309">
        <f t="shared" si="40"/>
        <v>0</v>
      </c>
      <c r="G2623" s="304"/>
      <c r="H2623" s="304"/>
      <c r="N2623" s="305"/>
      <c r="O2623" s="305"/>
      <c r="AB2623" s="304"/>
    </row>
    <row r="2624" spans="1:28" x14ac:dyDescent="0.25">
      <c r="A2624" s="309">
        <f t="shared" si="40"/>
        <v>0</v>
      </c>
      <c r="G2624" s="304"/>
      <c r="H2624" s="304"/>
      <c r="N2624" s="305"/>
      <c r="O2624" s="305"/>
      <c r="AB2624" s="304"/>
    </row>
    <row r="2625" spans="1:28" x14ac:dyDescent="0.25">
      <c r="A2625" s="309">
        <f t="shared" si="40"/>
        <v>0</v>
      </c>
      <c r="G2625" s="304"/>
      <c r="H2625" s="304"/>
      <c r="N2625" s="305"/>
      <c r="O2625" s="305"/>
      <c r="AB2625" s="304"/>
    </row>
    <row r="2626" spans="1:28" x14ac:dyDescent="0.25">
      <c r="A2626" s="309">
        <f t="shared" ref="A2626:A2689" si="41">IF(+R2626&gt;AR2626,R2626-AR2626,0)</f>
        <v>0</v>
      </c>
      <c r="G2626" s="304"/>
      <c r="H2626" s="304"/>
      <c r="N2626" s="305"/>
      <c r="O2626" s="305"/>
      <c r="AB2626" s="304"/>
    </row>
    <row r="2627" spans="1:28" x14ac:dyDescent="0.25">
      <c r="A2627" s="309">
        <f t="shared" si="41"/>
        <v>0</v>
      </c>
      <c r="G2627" s="304"/>
      <c r="H2627" s="304"/>
      <c r="N2627" s="305"/>
      <c r="O2627" s="305"/>
      <c r="AB2627" s="304"/>
    </row>
    <row r="2628" spans="1:28" x14ac:dyDescent="0.25">
      <c r="A2628" s="309">
        <f t="shared" si="41"/>
        <v>0</v>
      </c>
      <c r="G2628" s="304"/>
      <c r="H2628" s="304"/>
      <c r="N2628" s="305"/>
      <c r="O2628" s="305"/>
      <c r="AB2628" s="304"/>
    </row>
    <row r="2629" spans="1:28" x14ac:dyDescent="0.25">
      <c r="A2629" s="309">
        <f t="shared" si="41"/>
        <v>0</v>
      </c>
      <c r="G2629" s="304"/>
      <c r="H2629" s="304"/>
      <c r="N2629" s="305"/>
      <c r="O2629" s="305"/>
      <c r="AB2629" s="304"/>
    </row>
    <row r="2630" spans="1:28" x14ac:dyDescent="0.25">
      <c r="A2630" s="309">
        <f t="shared" si="41"/>
        <v>0</v>
      </c>
      <c r="G2630" s="304"/>
      <c r="H2630" s="304"/>
      <c r="N2630" s="305"/>
      <c r="O2630" s="305"/>
      <c r="AB2630" s="304"/>
    </row>
    <row r="2631" spans="1:28" x14ac:dyDescent="0.25">
      <c r="A2631" s="309">
        <f t="shared" si="41"/>
        <v>0</v>
      </c>
      <c r="G2631" s="304"/>
      <c r="H2631" s="304"/>
      <c r="N2631" s="305"/>
      <c r="O2631" s="305"/>
      <c r="AB2631" s="304"/>
    </row>
    <row r="2632" spans="1:28" x14ac:dyDescent="0.25">
      <c r="A2632" s="309">
        <f t="shared" si="41"/>
        <v>0</v>
      </c>
      <c r="G2632" s="304"/>
      <c r="H2632" s="304"/>
      <c r="N2632" s="305"/>
      <c r="O2632" s="305"/>
      <c r="AB2632" s="304"/>
    </row>
    <row r="2633" spans="1:28" x14ac:dyDescent="0.25">
      <c r="A2633" s="309">
        <f t="shared" si="41"/>
        <v>0</v>
      </c>
      <c r="G2633" s="304"/>
      <c r="H2633" s="304"/>
      <c r="N2633" s="305"/>
      <c r="O2633" s="305"/>
      <c r="AB2633" s="304"/>
    </row>
    <row r="2634" spans="1:28" x14ac:dyDescent="0.25">
      <c r="A2634" s="309">
        <f t="shared" si="41"/>
        <v>0</v>
      </c>
      <c r="G2634" s="304"/>
      <c r="H2634" s="304"/>
      <c r="N2634" s="305"/>
      <c r="O2634" s="305"/>
      <c r="AB2634" s="304"/>
    </row>
    <row r="2635" spans="1:28" x14ac:dyDescent="0.25">
      <c r="A2635" s="309">
        <f t="shared" si="41"/>
        <v>0</v>
      </c>
      <c r="G2635" s="304"/>
      <c r="H2635" s="304"/>
      <c r="N2635" s="305"/>
      <c r="O2635" s="305"/>
      <c r="AB2635" s="304"/>
    </row>
    <row r="2636" spans="1:28" x14ac:dyDescent="0.25">
      <c r="A2636" s="309">
        <f t="shared" si="41"/>
        <v>0</v>
      </c>
      <c r="G2636" s="304"/>
      <c r="H2636" s="304"/>
      <c r="N2636" s="305"/>
      <c r="O2636" s="305"/>
      <c r="AB2636" s="304"/>
    </row>
    <row r="2637" spans="1:28" x14ac:dyDescent="0.25">
      <c r="A2637" s="309">
        <f t="shared" si="41"/>
        <v>0</v>
      </c>
      <c r="G2637" s="304"/>
      <c r="H2637" s="304"/>
      <c r="N2637" s="305"/>
      <c r="O2637" s="305"/>
      <c r="AB2637" s="304"/>
    </row>
    <row r="2638" spans="1:28" x14ac:dyDescent="0.25">
      <c r="A2638" s="309">
        <f t="shared" si="41"/>
        <v>0</v>
      </c>
      <c r="G2638" s="304"/>
      <c r="H2638" s="304"/>
      <c r="N2638" s="305"/>
      <c r="O2638" s="305"/>
      <c r="AB2638" s="304"/>
    </row>
    <row r="2639" spans="1:28" x14ac:dyDescent="0.25">
      <c r="A2639" s="309">
        <f t="shared" si="41"/>
        <v>0</v>
      </c>
      <c r="G2639" s="304"/>
      <c r="H2639" s="304"/>
      <c r="N2639" s="305"/>
      <c r="O2639" s="305"/>
      <c r="AB2639" s="304"/>
    </row>
    <row r="2640" spans="1:28" x14ac:dyDescent="0.25">
      <c r="A2640" s="309">
        <f t="shared" si="41"/>
        <v>0</v>
      </c>
      <c r="G2640" s="304"/>
      <c r="H2640" s="304"/>
      <c r="N2640" s="305"/>
      <c r="O2640" s="305"/>
      <c r="AB2640" s="304"/>
    </row>
    <row r="2641" spans="1:28" x14ac:dyDescent="0.25">
      <c r="A2641" s="309">
        <f t="shared" si="41"/>
        <v>0</v>
      </c>
      <c r="G2641" s="304"/>
      <c r="H2641" s="304"/>
      <c r="N2641" s="305"/>
      <c r="O2641" s="305"/>
      <c r="AB2641" s="304"/>
    </row>
    <row r="2642" spans="1:28" x14ac:dyDescent="0.25">
      <c r="A2642" s="309">
        <f t="shared" si="41"/>
        <v>0</v>
      </c>
      <c r="G2642" s="304"/>
      <c r="H2642" s="304"/>
      <c r="N2642" s="305"/>
      <c r="O2642" s="305"/>
      <c r="AB2642" s="304"/>
    </row>
    <row r="2643" spans="1:28" x14ac:dyDescent="0.25">
      <c r="A2643" s="309">
        <f t="shared" si="41"/>
        <v>0</v>
      </c>
      <c r="G2643" s="304"/>
      <c r="H2643" s="304"/>
      <c r="N2643" s="305"/>
      <c r="O2643" s="305"/>
      <c r="AB2643" s="304"/>
    </row>
    <row r="2644" spans="1:28" x14ac:dyDescent="0.25">
      <c r="A2644" s="309">
        <f t="shared" si="41"/>
        <v>0</v>
      </c>
      <c r="G2644" s="304"/>
      <c r="H2644" s="304"/>
      <c r="N2644" s="305"/>
      <c r="O2644" s="305"/>
      <c r="AB2644" s="304"/>
    </row>
    <row r="2645" spans="1:28" x14ac:dyDescent="0.25">
      <c r="A2645" s="309">
        <f t="shared" si="41"/>
        <v>0</v>
      </c>
      <c r="G2645" s="304"/>
      <c r="H2645" s="304"/>
      <c r="N2645" s="305"/>
      <c r="O2645" s="305"/>
      <c r="AB2645" s="304"/>
    </row>
    <row r="2646" spans="1:28" x14ac:dyDescent="0.25">
      <c r="A2646" s="309">
        <f t="shared" si="41"/>
        <v>0</v>
      </c>
      <c r="G2646" s="304"/>
      <c r="H2646" s="304"/>
      <c r="N2646" s="305"/>
      <c r="O2646" s="305"/>
      <c r="AB2646" s="304"/>
    </row>
    <row r="2647" spans="1:28" x14ac:dyDescent="0.25">
      <c r="A2647" s="309">
        <f t="shared" si="41"/>
        <v>0</v>
      </c>
      <c r="G2647" s="304"/>
      <c r="H2647" s="304"/>
      <c r="N2647" s="305"/>
      <c r="O2647" s="305"/>
      <c r="AB2647" s="304"/>
    </row>
    <row r="2648" spans="1:28" x14ac:dyDescent="0.25">
      <c r="A2648" s="309">
        <f t="shared" si="41"/>
        <v>0</v>
      </c>
      <c r="G2648" s="304"/>
      <c r="H2648" s="304"/>
      <c r="N2648" s="305"/>
      <c r="O2648" s="305"/>
      <c r="AB2648" s="304"/>
    </row>
    <row r="2649" spans="1:28" x14ac:dyDescent="0.25">
      <c r="A2649" s="309">
        <f t="shared" si="41"/>
        <v>0</v>
      </c>
      <c r="G2649" s="304"/>
      <c r="H2649" s="304"/>
      <c r="N2649" s="305"/>
      <c r="O2649" s="305"/>
      <c r="AB2649" s="304"/>
    </row>
    <row r="2650" spans="1:28" x14ac:dyDescent="0.25">
      <c r="A2650" s="309">
        <f t="shared" si="41"/>
        <v>0</v>
      </c>
      <c r="G2650" s="304"/>
      <c r="H2650" s="304"/>
      <c r="N2650" s="305"/>
      <c r="O2650" s="305"/>
      <c r="AB2650" s="304"/>
    </row>
    <row r="2651" spans="1:28" x14ac:dyDescent="0.25">
      <c r="A2651" s="309">
        <f t="shared" si="41"/>
        <v>0</v>
      </c>
      <c r="G2651" s="304"/>
      <c r="H2651" s="304"/>
      <c r="N2651" s="305"/>
      <c r="O2651" s="305"/>
      <c r="AB2651" s="304"/>
    </row>
    <row r="2652" spans="1:28" x14ac:dyDescent="0.25">
      <c r="A2652" s="309">
        <f t="shared" si="41"/>
        <v>0</v>
      </c>
      <c r="G2652" s="304"/>
      <c r="H2652" s="304"/>
      <c r="N2652" s="305"/>
      <c r="O2652" s="305"/>
      <c r="AB2652" s="304"/>
    </row>
    <row r="2653" spans="1:28" x14ac:dyDescent="0.25">
      <c r="A2653" s="309">
        <f t="shared" si="41"/>
        <v>0</v>
      </c>
      <c r="G2653" s="304"/>
      <c r="H2653" s="304"/>
      <c r="N2653" s="305"/>
      <c r="O2653" s="305"/>
      <c r="AB2653" s="304"/>
    </row>
    <row r="2654" spans="1:28" x14ac:dyDescent="0.25">
      <c r="A2654" s="309">
        <f t="shared" si="41"/>
        <v>0</v>
      </c>
      <c r="G2654" s="304"/>
      <c r="H2654" s="304"/>
      <c r="N2654" s="305"/>
      <c r="O2654" s="305"/>
      <c r="AB2654" s="304"/>
    </row>
    <row r="2655" spans="1:28" x14ac:dyDescent="0.25">
      <c r="A2655" s="309">
        <f t="shared" si="41"/>
        <v>0</v>
      </c>
      <c r="G2655" s="304"/>
      <c r="H2655" s="304"/>
      <c r="N2655" s="305"/>
      <c r="O2655" s="305"/>
      <c r="AB2655" s="304"/>
    </row>
    <row r="2656" spans="1:28" x14ac:dyDescent="0.25">
      <c r="A2656" s="309">
        <f t="shared" si="41"/>
        <v>0</v>
      </c>
      <c r="G2656" s="304"/>
      <c r="H2656" s="304"/>
      <c r="N2656" s="305"/>
      <c r="O2656" s="305"/>
      <c r="AB2656" s="304"/>
    </row>
    <row r="2657" spans="1:28" x14ac:dyDescent="0.25">
      <c r="A2657" s="309">
        <f t="shared" si="41"/>
        <v>0</v>
      </c>
      <c r="G2657" s="304"/>
      <c r="H2657" s="304"/>
      <c r="N2657" s="305"/>
      <c r="O2657" s="305"/>
      <c r="AB2657" s="304"/>
    </row>
    <row r="2658" spans="1:28" x14ac:dyDescent="0.25">
      <c r="A2658" s="309">
        <f t="shared" si="41"/>
        <v>0</v>
      </c>
      <c r="G2658" s="304"/>
      <c r="H2658" s="304"/>
      <c r="N2658" s="305"/>
      <c r="O2658" s="305"/>
      <c r="AB2658" s="304"/>
    </row>
    <row r="2659" spans="1:28" x14ac:dyDescent="0.25">
      <c r="A2659" s="309">
        <f t="shared" si="41"/>
        <v>0</v>
      </c>
      <c r="G2659" s="304"/>
      <c r="H2659" s="304"/>
      <c r="N2659" s="305"/>
      <c r="O2659" s="305"/>
      <c r="AB2659" s="304"/>
    </row>
    <row r="2660" spans="1:28" x14ac:dyDescent="0.25">
      <c r="A2660" s="309">
        <f t="shared" si="41"/>
        <v>0</v>
      </c>
      <c r="G2660" s="304"/>
      <c r="H2660" s="304"/>
      <c r="N2660" s="305"/>
      <c r="O2660" s="305"/>
      <c r="AB2660" s="304"/>
    </row>
    <row r="2661" spans="1:28" x14ac:dyDescent="0.25">
      <c r="A2661" s="309">
        <f t="shared" si="41"/>
        <v>0</v>
      </c>
      <c r="G2661" s="304"/>
      <c r="H2661" s="304"/>
      <c r="N2661" s="305"/>
      <c r="O2661" s="305"/>
      <c r="AB2661" s="304"/>
    </row>
    <row r="2662" spans="1:28" x14ac:dyDescent="0.25">
      <c r="A2662" s="309">
        <f t="shared" si="41"/>
        <v>0</v>
      </c>
      <c r="G2662" s="304"/>
      <c r="H2662" s="304"/>
      <c r="AB2662" s="304"/>
    </row>
    <row r="2663" spans="1:28" x14ac:dyDescent="0.25">
      <c r="A2663" s="309">
        <f t="shared" si="41"/>
        <v>0</v>
      </c>
      <c r="G2663" s="304"/>
      <c r="H2663" s="304"/>
      <c r="N2663" s="305"/>
      <c r="O2663" s="305"/>
      <c r="AB2663" s="304"/>
    </row>
    <row r="2664" spans="1:28" x14ac:dyDescent="0.25">
      <c r="A2664" s="309">
        <f t="shared" si="41"/>
        <v>0</v>
      </c>
      <c r="G2664" s="304"/>
      <c r="H2664" s="304"/>
      <c r="N2664" s="305"/>
      <c r="O2664" s="305"/>
      <c r="AB2664" s="304"/>
    </row>
    <row r="2665" spans="1:28" x14ac:dyDescent="0.25">
      <c r="A2665" s="309">
        <f t="shared" si="41"/>
        <v>0</v>
      </c>
      <c r="G2665" s="304"/>
      <c r="H2665" s="304"/>
      <c r="N2665" s="305"/>
      <c r="O2665" s="305"/>
      <c r="AB2665" s="304"/>
    </row>
    <row r="2666" spans="1:28" x14ac:dyDescent="0.25">
      <c r="A2666" s="309">
        <f t="shared" si="41"/>
        <v>0</v>
      </c>
      <c r="G2666" s="304"/>
      <c r="H2666" s="304"/>
      <c r="N2666" s="305"/>
      <c r="O2666" s="305"/>
      <c r="AB2666" s="304"/>
    </row>
    <row r="2667" spans="1:28" x14ac:dyDescent="0.25">
      <c r="A2667" s="309">
        <f t="shared" si="41"/>
        <v>0</v>
      </c>
      <c r="G2667" s="304"/>
      <c r="H2667" s="304"/>
      <c r="N2667" s="305"/>
      <c r="O2667" s="305"/>
      <c r="AB2667" s="304"/>
    </row>
    <row r="2668" spans="1:28" x14ac:dyDescent="0.25">
      <c r="A2668" s="309">
        <f t="shared" si="41"/>
        <v>0</v>
      </c>
      <c r="G2668" s="304"/>
      <c r="H2668" s="304"/>
      <c r="N2668" s="305"/>
      <c r="O2668" s="305"/>
      <c r="AB2668" s="304"/>
    </row>
    <row r="2669" spans="1:28" x14ac:dyDescent="0.25">
      <c r="A2669" s="309">
        <f t="shared" si="41"/>
        <v>0</v>
      </c>
      <c r="G2669" s="304"/>
      <c r="H2669" s="304"/>
      <c r="N2669" s="305"/>
      <c r="O2669" s="305"/>
      <c r="AB2669" s="304"/>
    </row>
    <row r="2670" spans="1:28" x14ac:dyDescent="0.25">
      <c r="A2670" s="309">
        <f t="shared" si="41"/>
        <v>0</v>
      </c>
      <c r="G2670" s="304"/>
      <c r="H2670" s="304"/>
      <c r="N2670" s="305"/>
      <c r="O2670" s="305"/>
      <c r="AA2670" s="306"/>
      <c r="AB2670" s="304"/>
    </row>
    <row r="2671" spans="1:28" x14ac:dyDescent="0.25">
      <c r="A2671" s="309">
        <f t="shared" si="41"/>
        <v>0</v>
      </c>
      <c r="G2671" s="304"/>
      <c r="H2671" s="304"/>
      <c r="N2671" s="305"/>
      <c r="O2671" s="305"/>
      <c r="AB2671" s="304"/>
    </row>
    <row r="2672" spans="1:28" x14ac:dyDescent="0.25">
      <c r="A2672" s="309">
        <f t="shared" si="41"/>
        <v>0</v>
      </c>
      <c r="G2672" s="304"/>
      <c r="H2672" s="304"/>
      <c r="N2672" s="305"/>
      <c r="O2672" s="305"/>
      <c r="AB2672" s="304"/>
    </row>
    <row r="2673" spans="1:28" x14ac:dyDescent="0.25">
      <c r="A2673" s="309">
        <f t="shared" si="41"/>
        <v>0</v>
      </c>
      <c r="G2673" s="304"/>
      <c r="H2673" s="304"/>
      <c r="N2673" s="305"/>
      <c r="O2673" s="305"/>
      <c r="AB2673" s="304"/>
    </row>
    <row r="2674" spans="1:28" x14ac:dyDescent="0.25">
      <c r="A2674" s="309">
        <f t="shared" si="41"/>
        <v>0</v>
      </c>
      <c r="G2674" s="304"/>
      <c r="H2674" s="304"/>
      <c r="N2674" s="305"/>
      <c r="O2674" s="305"/>
      <c r="AA2674" s="306"/>
      <c r="AB2674" s="304"/>
    </row>
    <row r="2675" spans="1:28" x14ac:dyDescent="0.25">
      <c r="A2675" s="309">
        <f t="shared" si="41"/>
        <v>0</v>
      </c>
      <c r="G2675" s="304"/>
      <c r="H2675" s="304"/>
      <c r="N2675" s="305"/>
      <c r="O2675" s="305"/>
      <c r="AB2675" s="304"/>
    </row>
    <row r="2676" spans="1:28" x14ac:dyDescent="0.25">
      <c r="A2676" s="309">
        <f t="shared" si="41"/>
        <v>0</v>
      </c>
      <c r="G2676" s="304"/>
      <c r="H2676" s="304"/>
      <c r="N2676" s="305"/>
      <c r="O2676" s="305"/>
      <c r="AB2676" s="304"/>
    </row>
    <row r="2677" spans="1:28" x14ac:dyDescent="0.25">
      <c r="A2677" s="309">
        <f t="shared" si="41"/>
        <v>0</v>
      </c>
      <c r="G2677" s="304"/>
      <c r="H2677" s="304"/>
      <c r="N2677" s="305"/>
      <c r="O2677" s="305"/>
      <c r="AB2677" s="304"/>
    </row>
    <row r="2678" spans="1:28" x14ac:dyDescent="0.25">
      <c r="A2678" s="309">
        <f t="shared" si="41"/>
        <v>0</v>
      </c>
      <c r="G2678" s="304"/>
      <c r="H2678" s="304"/>
      <c r="N2678" s="305"/>
      <c r="O2678" s="305"/>
      <c r="AB2678" s="304"/>
    </row>
    <row r="2679" spans="1:28" x14ac:dyDescent="0.25">
      <c r="A2679" s="309">
        <f t="shared" si="41"/>
        <v>0</v>
      </c>
      <c r="G2679" s="304"/>
      <c r="H2679" s="304"/>
      <c r="N2679" s="305"/>
      <c r="O2679" s="305"/>
      <c r="AB2679" s="304"/>
    </row>
    <row r="2680" spans="1:28" x14ac:dyDescent="0.25">
      <c r="A2680" s="309">
        <f t="shared" si="41"/>
        <v>0</v>
      </c>
      <c r="G2680" s="304"/>
      <c r="H2680" s="304"/>
      <c r="N2680" s="305"/>
      <c r="O2680" s="305"/>
      <c r="AB2680" s="304"/>
    </row>
    <row r="2681" spans="1:28" x14ac:dyDescent="0.25">
      <c r="A2681" s="309">
        <f t="shared" si="41"/>
        <v>0</v>
      </c>
      <c r="G2681" s="304"/>
      <c r="H2681" s="304"/>
      <c r="N2681" s="305"/>
      <c r="O2681" s="305"/>
      <c r="AB2681" s="304"/>
    </row>
    <row r="2682" spans="1:28" x14ac:dyDescent="0.25">
      <c r="A2682" s="309">
        <f t="shared" si="41"/>
        <v>0</v>
      </c>
      <c r="G2682" s="304"/>
      <c r="H2682" s="304"/>
      <c r="N2682" s="305"/>
      <c r="O2682" s="305"/>
      <c r="AB2682" s="304"/>
    </row>
    <row r="2683" spans="1:28" x14ac:dyDescent="0.25">
      <c r="A2683" s="309">
        <f t="shared" si="41"/>
        <v>0</v>
      </c>
      <c r="G2683" s="304"/>
      <c r="H2683" s="304"/>
      <c r="N2683" s="305"/>
      <c r="O2683" s="305"/>
      <c r="AB2683" s="304"/>
    </row>
    <row r="2684" spans="1:28" x14ac:dyDescent="0.25">
      <c r="A2684" s="309">
        <f t="shared" si="41"/>
        <v>0</v>
      </c>
      <c r="G2684" s="304"/>
      <c r="H2684" s="304"/>
      <c r="N2684" s="305"/>
      <c r="O2684" s="305"/>
      <c r="AB2684" s="304"/>
    </row>
    <row r="2685" spans="1:28" x14ac:dyDescent="0.25">
      <c r="A2685" s="309">
        <f t="shared" si="41"/>
        <v>0</v>
      </c>
      <c r="G2685" s="304"/>
      <c r="H2685" s="304"/>
      <c r="N2685" s="305"/>
      <c r="O2685" s="305"/>
      <c r="AB2685" s="304"/>
    </row>
    <row r="2686" spans="1:28" x14ac:dyDescent="0.25">
      <c r="A2686" s="309">
        <f t="shared" si="41"/>
        <v>0</v>
      </c>
      <c r="G2686" s="304"/>
      <c r="H2686" s="304"/>
      <c r="N2686" s="305"/>
      <c r="O2686" s="305"/>
      <c r="AB2686" s="304"/>
    </row>
    <row r="2687" spans="1:28" x14ac:dyDescent="0.25">
      <c r="A2687" s="309">
        <f t="shared" si="41"/>
        <v>0</v>
      </c>
      <c r="G2687" s="304"/>
      <c r="H2687" s="304"/>
      <c r="N2687" s="305"/>
      <c r="O2687" s="305"/>
      <c r="AB2687" s="304"/>
    </row>
    <row r="2688" spans="1:28" x14ac:dyDescent="0.25">
      <c r="A2688" s="309">
        <f t="shared" si="41"/>
        <v>0</v>
      </c>
      <c r="G2688" s="304"/>
      <c r="H2688" s="304"/>
      <c r="N2688" s="305"/>
      <c r="O2688" s="305"/>
      <c r="AB2688" s="304"/>
    </row>
    <row r="2689" spans="1:28" x14ac:dyDescent="0.25">
      <c r="A2689" s="309">
        <f t="shared" si="41"/>
        <v>0</v>
      </c>
      <c r="G2689" s="304"/>
      <c r="H2689" s="304"/>
      <c r="N2689" s="305"/>
      <c r="O2689" s="305"/>
      <c r="AB2689" s="304"/>
    </row>
    <row r="2690" spans="1:28" x14ac:dyDescent="0.25">
      <c r="A2690" s="309">
        <f t="shared" ref="A2690:A2753" si="42">IF(+R2690&gt;AR2690,R2690-AR2690,0)</f>
        <v>0</v>
      </c>
      <c r="G2690" s="304"/>
      <c r="H2690" s="304"/>
      <c r="N2690" s="305"/>
      <c r="O2690" s="305"/>
      <c r="AB2690" s="304"/>
    </row>
    <row r="2691" spans="1:28" x14ac:dyDescent="0.25">
      <c r="A2691" s="309">
        <f t="shared" si="42"/>
        <v>0</v>
      </c>
      <c r="G2691" s="304"/>
      <c r="H2691" s="304"/>
      <c r="N2691" s="305"/>
      <c r="O2691" s="305"/>
      <c r="AB2691" s="304"/>
    </row>
    <row r="2692" spans="1:28" x14ac:dyDescent="0.25">
      <c r="A2692" s="309">
        <f t="shared" si="42"/>
        <v>0</v>
      </c>
      <c r="G2692" s="304"/>
      <c r="H2692" s="304"/>
      <c r="N2692" s="305"/>
      <c r="O2692" s="305"/>
      <c r="AB2692" s="304"/>
    </row>
    <row r="2693" spans="1:28" x14ac:dyDescent="0.25">
      <c r="A2693" s="309">
        <f t="shared" si="42"/>
        <v>0</v>
      </c>
      <c r="G2693" s="304"/>
      <c r="H2693" s="304"/>
      <c r="N2693" s="305"/>
      <c r="O2693" s="305"/>
      <c r="AB2693" s="304"/>
    </row>
    <row r="2694" spans="1:28" x14ac:dyDescent="0.25">
      <c r="A2694" s="309">
        <f t="shared" si="42"/>
        <v>0</v>
      </c>
      <c r="G2694" s="304"/>
      <c r="H2694" s="304"/>
      <c r="N2694" s="305"/>
      <c r="O2694" s="305"/>
      <c r="AB2694" s="304"/>
    </row>
    <row r="2695" spans="1:28" x14ac:dyDescent="0.25">
      <c r="A2695" s="309">
        <f t="shared" si="42"/>
        <v>0</v>
      </c>
      <c r="G2695" s="304"/>
      <c r="H2695" s="304"/>
      <c r="N2695" s="305"/>
      <c r="O2695" s="305"/>
      <c r="AB2695" s="304"/>
    </row>
    <row r="2696" spans="1:28" x14ac:dyDescent="0.25">
      <c r="A2696" s="309">
        <f t="shared" si="42"/>
        <v>0</v>
      </c>
      <c r="G2696" s="304"/>
      <c r="H2696" s="304"/>
      <c r="N2696" s="305"/>
      <c r="O2696" s="305"/>
      <c r="AB2696" s="304"/>
    </row>
    <row r="2697" spans="1:28" x14ac:dyDescent="0.25">
      <c r="A2697" s="309">
        <f t="shared" si="42"/>
        <v>0</v>
      </c>
      <c r="G2697" s="304"/>
      <c r="H2697" s="304"/>
      <c r="N2697" s="305"/>
      <c r="O2697" s="305"/>
      <c r="AB2697" s="304"/>
    </row>
    <row r="2698" spans="1:28" x14ac:dyDescent="0.25">
      <c r="A2698" s="309">
        <f t="shared" si="42"/>
        <v>0</v>
      </c>
      <c r="G2698" s="304"/>
      <c r="H2698" s="304"/>
      <c r="N2698" s="305"/>
      <c r="O2698" s="305"/>
      <c r="AB2698" s="304"/>
    </row>
    <row r="2699" spans="1:28" x14ac:dyDescent="0.25">
      <c r="A2699" s="309">
        <f t="shared" si="42"/>
        <v>0</v>
      </c>
      <c r="G2699" s="304"/>
      <c r="H2699" s="304"/>
      <c r="N2699" s="305"/>
      <c r="O2699" s="305"/>
      <c r="AB2699" s="304"/>
    </row>
    <row r="2700" spans="1:28" x14ac:dyDescent="0.25">
      <c r="A2700" s="309">
        <f t="shared" si="42"/>
        <v>0</v>
      </c>
      <c r="G2700" s="304"/>
      <c r="H2700" s="304"/>
      <c r="N2700" s="305"/>
      <c r="O2700" s="305"/>
      <c r="AB2700" s="304"/>
    </row>
    <row r="2701" spans="1:28" x14ac:dyDescent="0.25">
      <c r="A2701" s="309">
        <f t="shared" si="42"/>
        <v>0</v>
      </c>
      <c r="G2701" s="304"/>
      <c r="H2701" s="304"/>
      <c r="N2701" s="305"/>
      <c r="O2701" s="305"/>
      <c r="AB2701" s="304"/>
    </row>
    <row r="2702" spans="1:28" x14ac:dyDescent="0.25">
      <c r="A2702" s="309">
        <f t="shared" si="42"/>
        <v>0</v>
      </c>
      <c r="G2702" s="304"/>
      <c r="H2702" s="304"/>
      <c r="N2702" s="305"/>
      <c r="O2702" s="305"/>
      <c r="AB2702" s="304"/>
    </row>
    <row r="2703" spans="1:28" x14ac:dyDescent="0.25">
      <c r="A2703" s="309">
        <f t="shared" si="42"/>
        <v>0</v>
      </c>
      <c r="G2703" s="304"/>
      <c r="H2703" s="304"/>
      <c r="N2703" s="305"/>
      <c r="O2703" s="305"/>
      <c r="AB2703" s="304"/>
    </row>
    <row r="2704" spans="1:28" x14ac:dyDescent="0.25">
      <c r="A2704" s="309">
        <f t="shared" si="42"/>
        <v>0</v>
      </c>
      <c r="G2704" s="304"/>
      <c r="H2704" s="304"/>
      <c r="N2704" s="305"/>
      <c r="O2704" s="305"/>
      <c r="AB2704" s="304"/>
    </row>
    <row r="2705" spans="1:28" x14ac:dyDescent="0.25">
      <c r="A2705" s="309">
        <f t="shared" si="42"/>
        <v>0</v>
      </c>
      <c r="G2705" s="304"/>
      <c r="H2705" s="304"/>
      <c r="N2705" s="305"/>
      <c r="O2705" s="305"/>
      <c r="AB2705" s="304"/>
    </row>
    <row r="2706" spans="1:28" x14ac:dyDescent="0.25">
      <c r="A2706" s="309">
        <f t="shared" si="42"/>
        <v>0</v>
      </c>
      <c r="G2706" s="304"/>
      <c r="H2706" s="304"/>
      <c r="N2706" s="305"/>
      <c r="O2706" s="305"/>
      <c r="AB2706" s="304"/>
    </row>
    <row r="2707" spans="1:28" x14ac:dyDescent="0.25">
      <c r="A2707" s="309">
        <f t="shared" si="42"/>
        <v>0</v>
      </c>
      <c r="G2707" s="304"/>
      <c r="H2707" s="304"/>
      <c r="N2707" s="305"/>
      <c r="O2707" s="305"/>
      <c r="AB2707" s="304"/>
    </row>
    <row r="2708" spans="1:28" x14ac:dyDescent="0.25">
      <c r="A2708" s="309">
        <f t="shared" si="42"/>
        <v>0</v>
      </c>
      <c r="G2708" s="304"/>
      <c r="H2708" s="304"/>
      <c r="N2708" s="305"/>
      <c r="O2708" s="305"/>
      <c r="AB2708" s="304"/>
    </row>
    <row r="2709" spans="1:28" x14ac:dyDescent="0.25">
      <c r="A2709" s="309">
        <f t="shared" si="42"/>
        <v>0</v>
      </c>
      <c r="G2709" s="304"/>
      <c r="H2709" s="304"/>
      <c r="N2709" s="305"/>
      <c r="O2709" s="305"/>
      <c r="AB2709" s="304"/>
    </row>
    <row r="2710" spans="1:28" x14ac:dyDescent="0.25">
      <c r="A2710" s="309">
        <f t="shared" si="42"/>
        <v>0</v>
      </c>
      <c r="G2710" s="304"/>
      <c r="H2710" s="304"/>
      <c r="N2710" s="305"/>
      <c r="O2710" s="305"/>
      <c r="AB2710" s="304"/>
    </row>
    <row r="2711" spans="1:28" x14ac:dyDescent="0.25">
      <c r="A2711" s="309">
        <f t="shared" si="42"/>
        <v>0</v>
      </c>
      <c r="G2711" s="304"/>
      <c r="H2711" s="304"/>
      <c r="N2711" s="305"/>
      <c r="O2711" s="305"/>
      <c r="AB2711" s="304"/>
    </row>
    <row r="2712" spans="1:28" x14ac:dyDescent="0.25">
      <c r="A2712" s="309">
        <f t="shared" si="42"/>
        <v>0</v>
      </c>
      <c r="G2712" s="304"/>
      <c r="H2712" s="304"/>
      <c r="N2712" s="305"/>
      <c r="O2712" s="305"/>
      <c r="AB2712" s="304"/>
    </row>
    <row r="2713" spans="1:28" x14ac:dyDescent="0.25">
      <c r="A2713" s="309">
        <f t="shared" si="42"/>
        <v>0</v>
      </c>
      <c r="G2713" s="304"/>
      <c r="H2713" s="304"/>
      <c r="N2713" s="305"/>
      <c r="O2713" s="305"/>
      <c r="AB2713" s="304"/>
    </row>
    <row r="2714" spans="1:28" x14ac:dyDescent="0.25">
      <c r="A2714" s="309">
        <f t="shared" si="42"/>
        <v>0</v>
      </c>
      <c r="G2714" s="304"/>
      <c r="H2714" s="304"/>
      <c r="N2714" s="305"/>
      <c r="O2714" s="305"/>
      <c r="AB2714" s="304"/>
    </row>
    <row r="2715" spans="1:28" x14ac:dyDescent="0.25">
      <c r="A2715" s="309">
        <f t="shared" si="42"/>
        <v>0</v>
      </c>
      <c r="G2715" s="304"/>
      <c r="H2715" s="304"/>
      <c r="N2715" s="305"/>
      <c r="O2715" s="305"/>
      <c r="AB2715" s="304"/>
    </row>
    <row r="2716" spans="1:28" x14ac:dyDescent="0.25">
      <c r="A2716" s="309">
        <f t="shared" si="42"/>
        <v>0</v>
      </c>
      <c r="G2716" s="304"/>
      <c r="H2716" s="304"/>
      <c r="N2716" s="305"/>
      <c r="O2716" s="305"/>
      <c r="AB2716" s="304"/>
    </row>
    <row r="2717" spans="1:28" x14ac:dyDescent="0.25">
      <c r="A2717" s="309">
        <f t="shared" si="42"/>
        <v>0</v>
      </c>
      <c r="G2717" s="304"/>
      <c r="H2717" s="304"/>
      <c r="N2717" s="305"/>
      <c r="O2717" s="305"/>
      <c r="AB2717" s="304"/>
    </row>
    <row r="2718" spans="1:28" x14ac:dyDescent="0.25">
      <c r="A2718" s="309">
        <f t="shared" si="42"/>
        <v>0</v>
      </c>
      <c r="G2718" s="304"/>
      <c r="H2718" s="304"/>
      <c r="N2718" s="305"/>
      <c r="O2718" s="305"/>
      <c r="AB2718" s="304"/>
    </row>
    <row r="2719" spans="1:28" x14ac:dyDescent="0.25">
      <c r="A2719" s="309">
        <f t="shared" si="42"/>
        <v>0</v>
      </c>
      <c r="G2719" s="304"/>
      <c r="H2719" s="304"/>
      <c r="N2719" s="305"/>
      <c r="O2719" s="305"/>
      <c r="AB2719" s="304"/>
    </row>
    <row r="2720" spans="1:28" x14ac:dyDescent="0.25">
      <c r="A2720" s="309">
        <f t="shared" si="42"/>
        <v>0</v>
      </c>
      <c r="G2720" s="304"/>
      <c r="H2720" s="304"/>
      <c r="N2720" s="305"/>
      <c r="O2720" s="305"/>
      <c r="AB2720" s="304"/>
    </row>
    <row r="2721" spans="1:28" x14ac:dyDescent="0.25">
      <c r="A2721" s="309">
        <f t="shared" si="42"/>
        <v>0</v>
      </c>
      <c r="G2721" s="304"/>
      <c r="H2721" s="304"/>
      <c r="N2721" s="305"/>
      <c r="O2721" s="305"/>
      <c r="AB2721" s="304"/>
    </row>
    <row r="2722" spans="1:28" x14ac:dyDescent="0.25">
      <c r="A2722" s="309">
        <f t="shared" si="42"/>
        <v>0</v>
      </c>
      <c r="G2722" s="304"/>
      <c r="H2722" s="304"/>
      <c r="N2722" s="305"/>
      <c r="O2722" s="305"/>
      <c r="AB2722" s="304"/>
    </row>
    <row r="2723" spans="1:28" x14ac:dyDescent="0.25">
      <c r="A2723" s="309">
        <f t="shared" si="42"/>
        <v>0</v>
      </c>
      <c r="G2723" s="304"/>
      <c r="H2723" s="304"/>
      <c r="N2723" s="305"/>
      <c r="O2723" s="305"/>
      <c r="AB2723" s="304"/>
    </row>
    <row r="2724" spans="1:28" x14ac:dyDescent="0.25">
      <c r="A2724" s="309">
        <f t="shared" si="42"/>
        <v>0</v>
      </c>
      <c r="G2724" s="304"/>
      <c r="H2724" s="304"/>
      <c r="N2724" s="305"/>
      <c r="O2724" s="305"/>
      <c r="AB2724" s="304"/>
    </row>
    <row r="2725" spans="1:28" x14ac:dyDescent="0.25">
      <c r="A2725" s="309">
        <f t="shared" si="42"/>
        <v>0</v>
      </c>
      <c r="G2725" s="304"/>
      <c r="H2725" s="304"/>
      <c r="N2725" s="305"/>
      <c r="O2725" s="305"/>
      <c r="AB2725" s="304"/>
    </row>
    <row r="2726" spans="1:28" x14ac:dyDescent="0.25">
      <c r="A2726" s="309">
        <f t="shared" si="42"/>
        <v>0</v>
      </c>
      <c r="G2726" s="304"/>
      <c r="H2726" s="304"/>
      <c r="N2726" s="305"/>
      <c r="O2726" s="305"/>
      <c r="AB2726" s="304"/>
    </row>
    <row r="2727" spans="1:28" x14ac:dyDescent="0.25">
      <c r="A2727" s="309">
        <f t="shared" si="42"/>
        <v>0</v>
      </c>
      <c r="G2727" s="304"/>
      <c r="H2727" s="304"/>
      <c r="N2727" s="305"/>
      <c r="O2727" s="305"/>
      <c r="AB2727" s="304"/>
    </row>
    <row r="2728" spans="1:28" x14ac:dyDescent="0.25">
      <c r="A2728" s="309">
        <f t="shared" si="42"/>
        <v>0</v>
      </c>
      <c r="G2728" s="304"/>
      <c r="H2728" s="304"/>
      <c r="N2728" s="305"/>
      <c r="O2728" s="305"/>
      <c r="AB2728" s="304"/>
    </row>
    <row r="2729" spans="1:28" x14ac:dyDescent="0.25">
      <c r="A2729" s="309">
        <f t="shared" si="42"/>
        <v>0</v>
      </c>
      <c r="G2729" s="304"/>
      <c r="H2729" s="304"/>
      <c r="N2729" s="305"/>
      <c r="O2729" s="305"/>
      <c r="AB2729" s="304"/>
    </row>
    <row r="2730" spans="1:28" x14ac:dyDescent="0.25">
      <c r="A2730" s="309">
        <f t="shared" si="42"/>
        <v>0</v>
      </c>
      <c r="G2730" s="304"/>
      <c r="H2730" s="304"/>
      <c r="N2730" s="305"/>
      <c r="O2730" s="305"/>
      <c r="AB2730" s="304"/>
    </row>
    <row r="2731" spans="1:28" x14ac:dyDescent="0.25">
      <c r="A2731" s="309">
        <f t="shared" si="42"/>
        <v>0</v>
      </c>
      <c r="G2731" s="304"/>
      <c r="H2731" s="304"/>
      <c r="N2731" s="305"/>
      <c r="O2731" s="305"/>
      <c r="AB2731" s="304"/>
    </row>
    <row r="2732" spans="1:28" x14ac:dyDescent="0.25">
      <c r="A2732" s="309">
        <f t="shared" si="42"/>
        <v>0</v>
      </c>
      <c r="G2732" s="304"/>
      <c r="H2732" s="304"/>
      <c r="N2732" s="305"/>
      <c r="O2732" s="305"/>
      <c r="AB2732" s="304"/>
    </row>
    <row r="2733" spans="1:28" x14ac:dyDescent="0.25">
      <c r="A2733" s="309">
        <f t="shared" si="42"/>
        <v>0</v>
      </c>
      <c r="G2733" s="304"/>
      <c r="H2733" s="304"/>
      <c r="N2733" s="305"/>
      <c r="O2733" s="305"/>
      <c r="AB2733" s="304"/>
    </row>
    <row r="2734" spans="1:28" x14ac:dyDescent="0.25">
      <c r="A2734" s="309">
        <f t="shared" si="42"/>
        <v>0</v>
      </c>
      <c r="G2734" s="304"/>
      <c r="H2734" s="304"/>
      <c r="N2734" s="305"/>
      <c r="O2734" s="305"/>
      <c r="AB2734" s="304"/>
    </row>
    <row r="2735" spans="1:28" x14ac:dyDescent="0.25">
      <c r="A2735" s="309">
        <f t="shared" si="42"/>
        <v>0</v>
      </c>
      <c r="G2735" s="304"/>
      <c r="H2735" s="304"/>
      <c r="N2735" s="305"/>
      <c r="O2735" s="305"/>
      <c r="AB2735" s="304"/>
    </row>
    <row r="2736" spans="1:28" x14ac:dyDescent="0.25">
      <c r="A2736" s="309">
        <f t="shared" si="42"/>
        <v>0</v>
      </c>
      <c r="G2736" s="304"/>
      <c r="H2736" s="304"/>
      <c r="N2736" s="305"/>
      <c r="O2736" s="305"/>
      <c r="AB2736" s="304"/>
    </row>
    <row r="2737" spans="1:28" x14ac:dyDescent="0.25">
      <c r="A2737" s="309">
        <f t="shared" si="42"/>
        <v>0</v>
      </c>
      <c r="G2737" s="304"/>
      <c r="H2737" s="304"/>
      <c r="N2737" s="305"/>
      <c r="O2737" s="305"/>
      <c r="AB2737" s="304"/>
    </row>
    <row r="2738" spans="1:28" x14ac:dyDescent="0.25">
      <c r="A2738" s="309">
        <f t="shared" si="42"/>
        <v>0</v>
      </c>
      <c r="G2738" s="304"/>
      <c r="H2738" s="304"/>
      <c r="N2738" s="305"/>
      <c r="O2738" s="305"/>
      <c r="AB2738" s="304"/>
    </row>
    <row r="2739" spans="1:28" x14ac:dyDescent="0.25">
      <c r="A2739" s="309">
        <f t="shared" si="42"/>
        <v>0</v>
      </c>
      <c r="G2739" s="304"/>
      <c r="H2739" s="304"/>
      <c r="N2739" s="305"/>
      <c r="O2739" s="305"/>
      <c r="AB2739" s="304"/>
    </row>
    <row r="2740" spans="1:28" x14ac:dyDescent="0.25">
      <c r="A2740" s="309">
        <f t="shared" si="42"/>
        <v>0</v>
      </c>
      <c r="G2740" s="304"/>
      <c r="H2740" s="304"/>
      <c r="N2740" s="305"/>
      <c r="O2740" s="305"/>
      <c r="AB2740" s="304"/>
    </row>
    <row r="2741" spans="1:28" x14ac:dyDescent="0.25">
      <c r="A2741" s="309">
        <f t="shared" si="42"/>
        <v>0</v>
      </c>
      <c r="G2741" s="304"/>
      <c r="H2741" s="304"/>
      <c r="N2741" s="305"/>
      <c r="O2741" s="305"/>
      <c r="AB2741" s="304"/>
    </row>
    <row r="2742" spans="1:28" x14ac:dyDescent="0.25">
      <c r="A2742" s="309">
        <f t="shared" si="42"/>
        <v>0</v>
      </c>
      <c r="G2742" s="304"/>
      <c r="H2742" s="304"/>
      <c r="N2742" s="305"/>
      <c r="O2742" s="305"/>
      <c r="AB2742" s="304"/>
    </row>
    <row r="2743" spans="1:28" x14ac:dyDescent="0.25">
      <c r="A2743" s="309">
        <f t="shared" si="42"/>
        <v>0</v>
      </c>
      <c r="G2743" s="304"/>
      <c r="H2743" s="304"/>
      <c r="N2743" s="305"/>
      <c r="O2743" s="305"/>
      <c r="AB2743" s="304"/>
    </row>
    <row r="2744" spans="1:28" x14ac:dyDescent="0.25">
      <c r="A2744" s="309">
        <f t="shared" si="42"/>
        <v>0</v>
      </c>
      <c r="G2744" s="304"/>
      <c r="H2744" s="304"/>
      <c r="N2744" s="305"/>
      <c r="O2744" s="305"/>
      <c r="AB2744" s="304"/>
    </row>
    <row r="2745" spans="1:28" x14ac:dyDescent="0.25">
      <c r="A2745" s="309">
        <f t="shared" si="42"/>
        <v>0</v>
      </c>
      <c r="G2745" s="304"/>
      <c r="H2745" s="304"/>
      <c r="N2745" s="305"/>
      <c r="O2745" s="305"/>
      <c r="AB2745" s="304"/>
    </row>
    <row r="2746" spans="1:28" x14ac:dyDescent="0.25">
      <c r="A2746" s="309">
        <f t="shared" si="42"/>
        <v>0</v>
      </c>
      <c r="G2746" s="304"/>
      <c r="H2746" s="304"/>
      <c r="N2746" s="305"/>
      <c r="O2746" s="305"/>
      <c r="AB2746" s="304"/>
    </row>
    <row r="2747" spans="1:28" x14ac:dyDescent="0.25">
      <c r="A2747" s="309">
        <f t="shared" si="42"/>
        <v>0</v>
      </c>
      <c r="G2747" s="304"/>
      <c r="H2747" s="304"/>
      <c r="N2747" s="305"/>
      <c r="O2747" s="305"/>
      <c r="AB2747" s="304"/>
    </row>
    <row r="2748" spans="1:28" x14ac:dyDescent="0.25">
      <c r="A2748" s="309">
        <f t="shared" si="42"/>
        <v>0</v>
      </c>
      <c r="G2748" s="304"/>
      <c r="H2748" s="304"/>
      <c r="N2748" s="305"/>
      <c r="O2748" s="305"/>
      <c r="AB2748" s="304"/>
    </row>
    <row r="2749" spans="1:28" x14ac:dyDescent="0.25">
      <c r="A2749" s="309">
        <f t="shared" si="42"/>
        <v>0</v>
      </c>
      <c r="G2749" s="304"/>
      <c r="H2749" s="304"/>
      <c r="N2749" s="305"/>
      <c r="O2749" s="305"/>
      <c r="AB2749" s="304"/>
    </row>
    <row r="2750" spans="1:28" x14ac:dyDescent="0.25">
      <c r="A2750" s="309">
        <f t="shared" si="42"/>
        <v>0</v>
      </c>
      <c r="G2750" s="304"/>
      <c r="H2750" s="304"/>
      <c r="N2750" s="305"/>
      <c r="O2750" s="305"/>
      <c r="AB2750" s="304"/>
    </row>
    <row r="2751" spans="1:28" x14ac:dyDescent="0.25">
      <c r="A2751" s="309">
        <f t="shared" si="42"/>
        <v>0</v>
      </c>
      <c r="G2751" s="304"/>
      <c r="H2751" s="304"/>
      <c r="N2751" s="305"/>
      <c r="O2751" s="305"/>
      <c r="AB2751" s="304"/>
    </row>
    <row r="2752" spans="1:28" x14ac:dyDescent="0.25">
      <c r="A2752" s="309">
        <f t="shared" si="42"/>
        <v>0</v>
      </c>
      <c r="G2752" s="304"/>
      <c r="H2752" s="304"/>
      <c r="N2752" s="305"/>
      <c r="O2752" s="305"/>
      <c r="AB2752" s="304"/>
    </row>
    <row r="2753" spans="1:28" x14ac:dyDescent="0.25">
      <c r="A2753" s="309">
        <f t="shared" si="42"/>
        <v>0</v>
      </c>
      <c r="G2753" s="304"/>
      <c r="H2753" s="304"/>
      <c r="N2753" s="305"/>
      <c r="O2753" s="305"/>
      <c r="AB2753" s="304"/>
    </row>
    <row r="2754" spans="1:28" x14ac:dyDescent="0.25">
      <c r="A2754" s="309">
        <f t="shared" ref="A2754:A2817" si="43">IF(+R2754&gt;AR2754,R2754-AR2754,0)</f>
        <v>0</v>
      </c>
      <c r="G2754" s="304"/>
      <c r="H2754" s="304"/>
      <c r="N2754" s="305"/>
      <c r="O2754" s="305"/>
      <c r="AB2754" s="304"/>
    </row>
    <row r="2755" spans="1:28" x14ac:dyDescent="0.25">
      <c r="A2755" s="309">
        <f t="shared" si="43"/>
        <v>0</v>
      </c>
      <c r="G2755" s="304"/>
      <c r="H2755" s="304"/>
      <c r="N2755" s="305"/>
      <c r="O2755" s="305"/>
      <c r="AB2755" s="304"/>
    </row>
    <row r="2756" spans="1:28" x14ac:dyDescent="0.25">
      <c r="A2756" s="309">
        <f t="shared" si="43"/>
        <v>0</v>
      </c>
      <c r="G2756" s="304"/>
      <c r="H2756" s="304"/>
      <c r="N2756" s="305"/>
      <c r="O2756" s="305"/>
      <c r="AB2756" s="304"/>
    </row>
    <row r="2757" spans="1:28" x14ac:dyDescent="0.25">
      <c r="A2757" s="309">
        <f t="shared" si="43"/>
        <v>0</v>
      </c>
      <c r="G2757" s="304"/>
      <c r="H2757" s="304"/>
      <c r="N2757" s="305"/>
      <c r="O2757" s="305"/>
      <c r="AB2757" s="304"/>
    </row>
    <row r="2758" spans="1:28" x14ac:dyDescent="0.25">
      <c r="A2758" s="309">
        <f t="shared" si="43"/>
        <v>0</v>
      </c>
      <c r="G2758" s="304"/>
      <c r="H2758" s="304"/>
      <c r="N2758" s="305"/>
      <c r="O2758" s="305"/>
      <c r="AB2758" s="304"/>
    </row>
    <row r="2759" spans="1:28" x14ac:dyDescent="0.25">
      <c r="A2759" s="309">
        <f t="shared" si="43"/>
        <v>0</v>
      </c>
      <c r="G2759" s="304"/>
      <c r="H2759" s="304"/>
      <c r="N2759" s="305"/>
      <c r="O2759" s="305"/>
      <c r="AB2759" s="304"/>
    </row>
    <row r="2760" spans="1:28" x14ac:dyDescent="0.25">
      <c r="A2760" s="309">
        <f t="shared" si="43"/>
        <v>0</v>
      </c>
      <c r="G2760" s="304"/>
      <c r="H2760" s="304"/>
      <c r="N2760" s="305"/>
      <c r="O2760" s="305"/>
      <c r="AB2760" s="304"/>
    </row>
    <row r="2761" spans="1:28" x14ac:dyDescent="0.25">
      <c r="A2761" s="309">
        <f t="shared" si="43"/>
        <v>0</v>
      </c>
      <c r="G2761" s="304"/>
      <c r="H2761" s="304"/>
      <c r="N2761" s="305"/>
      <c r="O2761" s="305"/>
      <c r="AB2761" s="304"/>
    </row>
    <row r="2762" spans="1:28" x14ac:dyDescent="0.25">
      <c r="A2762" s="309">
        <f t="shared" si="43"/>
        <v>0</v>
      </c>
      <c r="G2762" s="304"/>
      <c r="H2762" s="304"/>
      <c r="N2762" s="305"/>
      <c r="O2762" s="305"/>
      <c r="AB2762" s="304"/>
    </row>
    <row r="2763" spans="1:28" x14ac:dyDescent="0.25">
      <c r="A2763" s="309">
        <f t="shared" si="43"/>
        <v>0</v>
      </c>
      <c r="G2763" s="304"/>
      <c r="H2763" s="304"/>
      <c r="N2763" s="305"/>
      <c r="O2763" s="305"/>
      <c r="AB2763" s="304"/>
    </row>
    <row r="2764" spans="1:28" x14ac:dyDescent="0.25">
      <c r="A2764" s="309">
        <f t="shared" si="43"/>
        <v>0</v>
      </c>
      <c r="G2764" s="304"/>
      <c r="H2764" s="304"/>
      <c r="N2764" s="305"/>
      <c r="O2764" s="305"/>
      <c r="AB2764" s="304"/>
    </row>
    <row r="2765" spans="1:28" x14ac:dyDescent="0.25">
      <c r="A2765" s="309">
        <f t="shared" si="43"/>
        <v>0</v>
      </c>
      <c r="G2765" s="304"/>
      <c r="H2765" s="304"/>
      <c r="N2765" s="305"/>
      <c r="O2765" s="305"/>
      <c r="AB2765" s="304"/>
    </row>
    <row r="2766" spans="1:28" x14ac:dyDescent="0.25">
      <c r="A2766" s="309">
        <f t="shared" si="43"/>
        <v>0</v>
      </c>
      <c r="G2766" s="304"/>
      <c r="H2766" s="304"/>
      <c r="N2766" s="305"/>
      <c r="O2766" s="305"/>
      <c r="AB2766" s="304"/>
    </row>
    <row r="2767" spans="1:28" x14ac:dyDescent="0.25">
      <c r="A2767" s="309">
        <f t="shared" si="43"/>
        <v>0</v>
      </c>
      <c r="G2767" s="304"/>
      <c r="H2767" s="304"/>
      <c r="N2767" s="305"/>
      <c r="O2767" s="305"/>
      <c r="AB2767" s="304"/>
    </row>
    <row r="2768" spans="1:28" x14ac:dyDescent="0.25">
      <c r="A2768" s="309">
        <f t="shared" si="43"/>
        <v>0</v>
      </c>
      <c r="G2768" s="304"/>
      <c r="H2768" s="304"/>
      <c r="N2768" s="305"/>
      <c r="O2768" s="305"/>
      <c r="AB2768" s="304"/>
    </row>
    <row r="2769" spans="1:28" x14ac:dyDescent="0.25">
      <c r="A2769" s="309">
        <f t="shared" si="43"/>
        <v>0</v>
      </c>
      <c r="G2769" s="304"/>
      <c r="H2769" s="304"/>
      <c r="N2769" s="305"/>
      <c r="O2769" s="305"/>
      <c r="AB2769" s="304"/>
    </row>
    <row r="2770" spans="1:28" x14ac:dyDescent="0.25">
      <c r="A2770" s="309">
        <f t="shared" si="43"/>
        <v>0</v>
      </c>
      <c r="G2770" s="304"/>
      <c r="H2770" s="304"/>
      <c r="N2770" s="305"/>
      <c r="O2770" s="305"/>
      <c r="AB2770" s="304"/>
    </row>
    <row r="2771" spans="1:28" x14ac:dyDescent="0.25">
      <c r="A2771" s="309">
        <f t="shared" si="43"/>
        <v>0</v>
      </c>
      <c r="G2771" s="304"/>
      <c r="H2771" s="304"/>
      <c r="N2771" s="305"/>
      <c r="O2771" s="305"/>
      <c r="AB2771" s="304"/>
    </row>
    <row r="2772" spans="1:28" x14ac:dyDescent="0.25">
      <c r="A2772" s="309">
        <f t="shared" si="43"/>
        <v>0</v>
      </c>
      <c r="G2772" s="304"/>
      <c r="H2772" s="304"/>
      <c r="N2772" s="305"/>
      <c r="O2772" s="305"/>
      <c r="AB2772" s="304"/>
    </row>
    <row r="2773" spans="1:28" x14ac:dyDescent="0.25">
      <c r="A2773" s="309">
        <f t="shared" si="43"/>
        <v>0</v>
      </c>
      <c r="G2773" s="304"/>
      <c r="H2773" s="304"/>
      <c r="N2773" s="305"/>
      <c r="O2773" s="305"/>
      <c r="AB2773" s="304"/>
    </row>
    <row r="2774" spans="1:28" x14ac:dyDescent="0.25">
      <c r="A2774" s="309">
        <f t="shared" si="43"/>
        <v>0</v>
      </c>
      <c r="G2774" s="304"/>
      <c r="H2774" s="304"/>
      <c r="N2774" s="305"/>
      <c r="O2774" s="305"/>
      <c r="AB2774" s="304"/>
    </row>
    <row r="2775" spans="1:28" x14ac:dyDescent="0.25">
      <c r="A2775" s="309">
        <f t="shared" si="43"/>
        <v>0</v>
      </c>
      <c r="G2775" s="304"/>
      <c r="H2775" s="304"/>
      <c r="N2775" s="305"/>
      <c r="O2775" s="305"/>
      <c r="AB2775" s="304"/>
    </row>
    <row r="2776" spans="1:28" x14ac:dyDescent="0.25">
      <c r="A2776" s="309">
        <f t="shared" si="43"/>
        <v>0</v>
      </c>
      <c r="G2776" s="304"/>
      <c r="H2776" s="304"/>
      <c r="N2776" s="305"/>
      <c r="O2776" s="305"/>
      <c r="AB2776" s="304"/>
    </row>
    <row r="2777" spans="1:28" x14ac:dyDescent="0.25">
      <c r="A2777" s="309">
        <f t="shared" si="43"/>
        <v>0</v>
      </c>
      <c r="G2777" s="304"/>
      <c r="H2777" s="304"/>
      <c r="N2777" s="305"/>
      <c r="O2777" s="305"/>
      <c r="AB2777" s="304"/>
    </row>
    <row r="2778" spans="1:28" x14ac:dyDescent="0.25">
      <c r="A2778" s="309">
        <f t="shared" si="43"/>
        <v>0</v>
      </c>
      <c r="G2778" s="304"/>
      <c r="H2778" s="304"/>
      <c r="N2778" s="305"/>
      <c r="O2778" s="305"/>
      <c r="AB2778" s="304"/>
    </row>
    <row r="2779" spans="1:28" x14ac:dyDescent="0.25">
      <c r="A2779" s="309">
        <f t="shared" si="43"/>
        <v>0</v>
      </c>
      <c r="G2779" s="304"/>
      <c r="H2779" s="304"/>
      <c r="N2779" s="305"/>
      <c r="O2779" s="305"/>
      <c r="AB2779" s="304"/>
    </row>
    <row r="2780" spans="1:28" x14ac:dyDescent="0.25">
      <c r="A2780" s="309">
        <f t="shared" si="43"/>
        <v>0</v>
      </c>
      <c r="G2780" s="304"/>
      <c r="H2780" s="304"/>
      <c r="N2780" s="305"/>
      <c r="O2780" s="305"/>
      <c r="AB2780" s="304"/>
    </row>
    <row r="2781" spans="1:28" x14ac:dyDescent="0.25">
      <c r="A2781" s="309">
        <f t="shared" si="43"/>
        <v>0</v>
      </c>
      <c r="G2781" s="304"/>
      <c r="H2781" s="304"/>
      <c r="N2781" s="305"/>
      <c r="O2781" s="305"/>
      <c r="AB2781" s="304"/>
    </row>
    <row r="2782" spans="1:28" x14ac:dyDescent="0.25">
      <c r="A2782" s="309">
        <f t="shared" si="43"/>
        <v>0</v>
      </c>
      <c r="G2782" s="304"/>
      <c r="H2782" s="304"/>
      <c r="N2782" s="305"/>
      <c r="O2782" s="305"/>
      <c r="AB2782" s="304"/>
    </row>
    <row r="2783" spans="1:28" x14ac:dyDescent="0.25">
      <c r="A2783" s="309">
        <f t="shared" si="43"/>
        <v>0</v>
      </c>
      <c r="G2783" s="304"/>
      <c r="H2783" s="304"/>
      <c r="N2783" s="305"/>
      <c r="O2783" s="305"/>
      <c r="AB2783" s="304"/>
    </row>
    <row r="2784" spans="1:28" x14ac:dyDescent="0.25">
      <c r="A2784" s="309">
        <f t="shared" si="43"/>
        <v>0</v>
      </c>
      <c r="G2784" s="304"/>
      <c r="H2784" s="304"/>
      <c r="N2784" s="305"/>
      <c r="O2784" s="305"/>
      <c r="AB2784" s="304"/>
    </row>
    <row r="2785" spans="1:28" x14ac:dyDescent="0.25">
      <c r="A2785" s="309">
        <f t="shared" si="43"/>
        <v>0</v>
      </c>
      <c r="G2785" s="304"/>
      <c r="H2785" s="304"/>
      <c r="N2785" s="305"/>
      <c r="O2785" s="305"/>
      <c r="AB2785" s="304"/>
    </row>
    <row r="2786" spans="1:28" x14ac:dyDescent="0.25">
      <c r="A2786" s="309">
        <f t="shared" si="43"/>
        <v>0</v>
      </c>
      <c r="G2786" s="304"/>
      <c r="H2786" s="304"/>
      <c r="N2786" s="305"/>
      <c r="O2786" s="305"/>
      <c r="AB2786" s="304"/>
    </row>
    <row r="2787" spans="1:28" x14ac:dyDescent="0.25">
      <c r="A2787" s="309">
        <f t="shared" si="43"/>
        <v>0</v>
      </c>
      <c r="G2787" s="304"/>
      <c r="H2787" s="304"/>
      <c r="N2787" s="305"/>
      <c r="O2787" s="305"/>
      <c r="AB2787" s="304"/>
    </row>
    <row r="2788" spans="1:28" x14ac:dyDescent="0.25">
      <c r="A2788" s="309">
        <f t="shared" si="43"/>
        <v>0</v>
      </c>
      <c r="G2788" s="304"/>
      <c r="H2788" s="304"/>
      <c r="N2788" s="305"/>
      <c r="O2788" s="305"/>
      <c r="AB2788" s="304"/>
    </row>
    <row r="2789" spans="1:28" x14ac:dyDescent="0.25">
      <c r="A2789" s="309">
        <f t="shared" si="43"/>
        <v>0</v>
      </c>
      <c r="G2789" s="304"/>
      <c r="H2789" s="304"/>
      <c r="N2789" s="305"/>
      <c r="O2789" s="305"/>
      <c r="AB2789" s="304"/>
    </row>
    <row r="2790" spans="1:28" x14ac:dyDescent="0.25">
      <c r="A2790" s="309">
        <f t="shared" si="43"/>
        <v>0</v>
      </c>
      <c r="G2790" s="304"/>
      <c r="H2790" s="304"/>
      <c r="N2790" s="305"/>
      <c r="O2790" s="305"/>
      <c r="AB2790" s="304"/>
    </row>
    <row r="2791" spans="1:28" x14ac:dyDescent="0.25">
      <c r="A2791" s="309">
        <f t="shared" si="43"/>
        <v>0</v>
      </c>
      <c r="G2791" s="304"/>
      <c r="H2791" s="304"/>
      <c r="N2791" s="305"/>
      <c r="O2791" s="305"/>
      <c r="AB2791" s="304"/>
    </row>
    <row r="2792" spans="1:28" x14ac:dyDescent="0.25">
      <c r="A2792" s="309">
        <f t="shared" si="43"/>
        <v>0</v>
      </c>
      <c r="G2792" s="304"/>
      <c r="H2792" s="304"/>
      <c r="N2792" s="305"/>
      <c r="O2792" s="305"/>
      <c r="AB2792" s="304"/>
    </row>
    <row r="2793" spans="1:28" x14ac:dyDescent="0.25">
      <c r="A2793" s="309">
        <f t="shared" si="43"/>
        <v>0</v>
      </c>
      <c r="G2793" s="304"/>
      <c r="H2793" s="304"/>
      <c r="N2793" s="305"/>
      <c r="O2793" s="305"/>
      <c r="AB2793" s="304"/>
    </row>
    <row r="2794" spans="1:28" x14ac:dyDescent="0.25">
      <c r="A2794" s="309">
        <f t="shared" si="43"/>
        <v>0</v>
      </c>
      <c r="G2794" s="304"/>
      <c r="H2794" s="304"/>
      <c r="N2794" s="305"/>
      <c r="O2794" s="305"/>
      <c r="AB2794" s="304"/>
    </row>
    <row r="2795" spans="1:28" x14ac:dyDescent="0.25">
      <c r="A2795" s="309">
        <f t="shared" si="43"/>
        <v>0</v>
      </c>
      <c r="G2795" s="304"/>
      <c r="H2795" s="304"/>
      <c r="AB2795" s="304"/>
    </row>
    <row r="2796" spans="1:28" x14ac:dyDescent="0.25">
      <c r="A2796" s="309">
        <f t="shared" si="43"/>
        <v>0</v>
      </c>
      <c r="G2796" s="304"/>
      <c r="H2796" s="304"/>
      <c r="AB2796" s="304"/>
    </row>
    <row r="2797" spans="1:28" x14ac:dyDescent="0.25">
      <c r="A2797" s="309">
        <f t="shared" si="43"/>
        <v>0</v>
      </c>
      <c r="G2797" s="304"/>
      <c r="H2797" s="304"/>
      <c r="N2797" s="305"/>
      <c r="O2797" s="305"/>
      <c r="AB2797" s="304"/>
    </row>
    <row r="2798" spans="1:28" x14ac:dyDescent="0.25">
      <c r="A2798" s="309">
        <f t="shared" si="43"/>
        <v>0</v>
      </c>
      <c r="G2798" s="304"/>
      <c r="H2798" s="304"/>
      <c r="N2798" s="305"/>
      <c r="O2798" s="305"/>
      <c r="AB2798" s="304"/>
    </row>
    <row r="2799" spans="1:28" x14ac:dyDescent="0.25">
      <c r="A2799" s="309">
        <f t="shared" si="43"/>
        <v>0</v>
      </c>
      <c r="G2799" s="304"/>
      <c r="H2799" s="304"/>
      <c r="N2799" s="305"/>
      <c r="O2799" s="305"/>
      <c r="AB2799" s="304"/>
    </row>
    <row r="2800" spans="1:28" x14ac:dyDescent="0.25">
      <c r="A2800" s="309">
        <f t="shared" si="43"/>
        <v>0</v>
      </c>
      <c r="G2800" s="304"/>
      <c r="H2800" s="304"/>
      <c r="N2800" s="305"/>
      <c r="O2800" s="305"/>
      <c r="AB2800" s="304"/>
    </row>
    <row r="2801" spans="1:52" x14ac:dyDescent="0.25">
      <c r="A2801" s="309">
        <f t="shared" si="43"/>
        <v>0</v>
      </c>
      <c r="G2801" s="304"/>
      <c r="H2801" s="304"/>
      <c r="N2801" s="305"/>
      <c r="O2801" s="305"/>
      <c r="AB2801" s="304"/>
    </row>
    <row r="2802" spans="1:52" x14ac:dyDescent="0.25">
      <c r="A2802" s="309">
        <f t="shared" si="43"/>
        <v>0</v>
      </c>
      <c r="G2802" s="304"/>
      <c r="H2802" s="304"/>
      <c r="N2802" s="305"/>
      <c r="O2802" s="305"/>
      <c r="AB2802" s="304"/>
    </row>
    <row r="2803" spans="1:52" x14ac:dyDescent="0.25">
      <c r="A2803" s="309">
        <f t="shared" si="43"/>
        <v>0</v>
      </c>
      <c r="G2803" s="304"/>
      <c r="H2803" s="304"/>
      <c r="N2803" s="305"/>
      <c r="O2803" s="305"/>
      <c r="AB2803" s="304"/>
    </row>
    <row r="2804" spans="1:52" x14ac:dyDescent="0.25">
      <c r="A2804" s="309">
        <f t="shared" si="43"/>
        <v>0</v>
      </c>
      <c r="G2804" s="304"/>
      <c r="H2804" s="304"/>
      <c r="N2804" s="305"/>
      <c r="O2804" s="305"/>
      <c r="AB2804" s="304"/>
    </row>
    <row r="2805" spans="1:52" x14ac:dyDescent="0.25">
      <c r="A2805" s="309">
        <f t="shared" si="43"/>
        <v>0</v>
      </c>
      <c r="G2805" s="304"/>
      <c r="H2805" s="304"/>
      <c r="N2805" s="305"/>
      <c r="O2805" s="305"/>
      <c r="AB2805" s="304"/>
    </row>
    <row r="2806" spans="1:52" x14ac:dyDescent="0.25">
      <c r="A2806" s="309">
        <f t="shared" si="43"/>
        <v>0</v>
      </c>
      <c r="G2806" s="304"/>
      <c r="H2806" s="304"/>
      <c r="N2806" s="305"/>
      <c r="O2806" s="305"/>
      <c r="AB2806" s="304"/>
      <c r="AZ2806" s="304"/>
    </row>
    <row r="2807" spans="1:52" x14ac:dyDescent="0.25">
      <c r="A2807" s="309">
        <f t="shared" si="43"/>
        <v>0</v>
      </c>
      <c r="G2807" s="304"/>
      <c r="H2807" s="304"/>
      <c r="N2807" s="305"/>
      <c r="O2807" s="305"/>
      <c r="AB2807" s="304"/>
      <c r="AZ2807" s="304"/>
    </row>
    <row r="2808" spans="1:52" x14ac:dyDescent="0.25">
      <c r="A2808" s="309">
        <f t="shared" si="43"/>
        <v>0</v>
      </c>
      <c r="G2808" s="304"/>
      <c r="H2808" s="304"/>
      <c r="N2808" s="305"/>
      <c r="O2808" s="305"/>
      <c r="AB2808" s="304"/>
      <c r="AZ2808" s="304"/>
    </row>
    <row r="2809" spans="1:52" x14ac:dyDescent="0.25">
      <c r="A2809" s="309">
        <f t="shared" si="43"/>
        <v>0</v>
      </c>
      <c r="G2809" s="304"/>
      <c r="H2809" s="304"/>
      <c r="N2809" s="305"/>
      <c r="O2809" s="305"/>
      <c r="AB2809" s="304"/>
      <c r="AZ2809" s="304"/>
    </row>
    <row r="2810" spans="1:52" x14ac:dyDescent="0.25">
      <c r="A2810" s="309">
        <f t="shared" si="43"/>
        <v>0</v>
      </c>
      <c r="G2810" s="304"/>
      <c r="H2810" s="304"/>
      <c r="N2810" s="305"/>
      <c r="O2810" s="305"/>
      <c r="AB2810" s="304"/>
      <c r="AZ2810" s="304"/>
    </row>
    <row r="2811" spans="1:52" x14ac:dyDescent="0.25">
      <c r="A2811" s="309">
        <f t="shared" si="43"/>
        <v>0</v>
      </c>
      <c r="G2811" s="304"/>
      <c r="H2811" s="304"/>
      <c r="N2811" s="305"/>
      <c r="O2811" s="305"/>
      <c r="AB2811" s="304"/>
      <c r="AZ2811" s="304"/>
    </row>
    <row r="2812" spans="1:52" x14ac:dyDescent="0.25">
      <c r="A2812" s="309">
        <f t="shared" si="43"/>
        <v>0</v>
      </c>
      <c r="G2812" s="304"/>
      <c r="H2812" s="304"/>
      <c r="N2812" s="305"/>
      <c r="O2812" s="305"/>
      <c r="AB2812" s="304"/>
      <c r="AZ2812" s="304"/>
    </row>
    <row r="2813" spans="1:52" x14ac:dyDescent="0.25">
      <c r="A2813" s="309">
        <f t="shared" si="43"/>
        <v>0</v>
      </c>
      <c r="G2813" s="304"/>
      <c r="H2813" s="304"/>
      <c r="N2813" s="305"/>
      <c r="O2813" s="305"/>
      <c r="AB2813" s="304"/>
      <c r="AZ2813" s="304"/>
    </row>
    <row r="2814" spans="1:52" x14ac:dyDescent="0.25">
      <c r="A2814" s="309">
        <f t="shared" si="43"/>
        <v>0</v>
      </c>
      <c r="G2814" s="304"/>
      <c r="H2814" s="304"/>
      <c r="N2814" s="305"/>
      <c r="O2814" s="305"/>
      <c r="AB2814" s="304"/>
      <c r="AZ2814" s="304"/>
    </row>
    <row r="2815" spans="1:52" x14ac:dyDescent="0.25">
      <c r="A2815" s="309">
        <f t="shared" si="43"/>
        <v>0</v>
      </c>
      <c r="G2815" s="304"/>
      <c r="H2815" s="304"/>
      <c r="N2815" s="305"/>
      <c r="O2815" s="305"/>
      <c r="AB2815" s="304"/>
      <c r="AZ2815" s="304"/>
    </row>
    <row r="2816" spans="1:52" x14ac:dyDescent="0.25">
      <c r="A2816" s="309">
        <f t="shared" si="43"/>
        <v>0</v>
      </c>
      <c r="G2816" s="304"/>
      <c r="H2816" s="304"/>
      <c r="N2816" s="305"/>
      <c r="O2816" s="305"/>
      <c r="AB2816" s="304"/>
      <c r="AZ2816" s="304"/>
    </row>
    <row r="2817" spans="1:52" x14ac:dyDescent="0.25">
      <c r="A2817" s="309">
        <f t="shared" si="43"/>
        <v>0</v>
      </c>
      <c r="G2817" s="304"/>
      <c r="H2817" s="304"/>
      <c r="N2817" s="305"/>
      <c r="O2817" s="305"/>
      <c r="AB2817" s="304"/>
      <c r="AZ2817" s="304"/>
    </row>
    <row r="2818" spans="1:52" x14ac:dyDescent="0.25">
      <c r="A2818" s="309">
        <f t="shared" ref="A2818:A2881" si="44">IF(+R2818&gt;AR2818,R2818-AR2818,0)</f>
        <v>0</v>
      </c>
      <c r="G2818" s="304"/>
      <c r="H2818" s="304"/>
      <c r="N2818" s="305"/>
      <c r="O2818" s="305"/>
      <c r="AB2818" s="304"/>
      <c r="AZ2818" s="304"/>
    </row>
    <row r="2819" spans="1:52" x14ac:dyDescent="0.25">
      <c r="A2819" s="309">
        <f t="shared" si="44"/>
        <v>0</v>
      </c>
      <c r="G2819" s="304"/>
      <c r="H2819" s="304"/>
      <c r="N2819" s="305"/>
      <c r="O2819" s="305"/>
      <c r="AB2819" s="304"/>
      <c r="AZ2819" s="304"/>
    </row>
    <row r="2820" spans="1:52" x14ac:dyDescent="0.25">
      <c r="A2820" s="309">
        <f t="shared" si="44"/>
        <v>0</v>
      </c>
      <c r="G2820" s="304"/>
      <c r="H2820" s="304"/>
      <c r="N2820" s="305"/>
      <c r="O2820" s="305"/>
      <c r="AB2820" s="304"/>
      <c r="AZ2820" s="304"/>
    </row>
    <row r="2821" spans="1:52" x14ac:dyDescent="0.25">
      <c r="A2821" s="309">
        <f t="shared" si="44"/>
        <v>0</v>
      </c>
      <c r="G2821" s="304"/>
      <c r="H2821" s="304"/>
      <c r="N2821" s="305"/>
      <c r="O2821" s="305"/>
      <c r="AB2821" s="304"/>
      <c r="AZ2821" s="304"/>
    </row>
    <row r="2822" spans="1:52" x14ac:dyDescent="0.25">
      <c r="A2822" s="309">
        <f t="shared" si="44"/>
        <v>0</v>
      </c>
      <c r="G2822" s="304"/>
      <c r="H2822" s="304"/>
      <c r="N2822" s="305"/>
      <c r="O2822" s="305"/>
      <c r="AB2822" s="304"/>
      <c r="AZ2822" s="304"/>
    </row>
    <row r="2823" spans="1:52" x14ac:dyDescent="0.25">
      <c r="A2823" s="309">
        <f t="shared" si="44"/>
        <v>0</v>
      </c>
      <c r="G2823" s="304"/>
      <c r="H2823" s="304"/>
      <c r="N2823" s="305"/>
      <c r="O2823" s="305"/>
      <c r="AB2823" s="304"/>
      <c r="AZ2823" s="304"/>
    </row>
    <row r="2824" spans="1:52" x14ac:dyDescent="0.25">
      <c r="A2824" s="309">
        <f t="shared" si="44"/>
        <v>0</v>
      </c>
      <c r="G2824" s="304"/>
      <c r="H2824" s="304"/>
      <c r="N2824" s="305"/>
      <c r="O2824" s="305"/>
      <c r="AB2824" s="304"/>
      <c r="AZ2824" s="304"/>
    </row>
    <row r="2825" spans="1:52" x14ac:dyDescent="0.25">
      <c r="A2825" s="309">
        <f t="shared" si="44"/>
        <v>0</v>
      </c>
      <c r="G2825" s="304"/>
      <c r="H2825" s="304"/>
      <c r="N2825" s="305"/>
      <c r="O2825" s="305"/>
      <c r="AB2825" s="304"/>
      <c r="AZ2825" s="304"/>
    </row>
    <row r="2826" spans="1:52" x14ac:dyDescent="0.25">
      <c r="A2826" s="309">
        <f t="shared" si="44"/>
        <v>0</v>
      </c>
      <c r="G2826" s="304"/>
      <c r="H2826" s="304"/>
      <c r="N2826" s="305"/>
      <c r="O2826" s="305"/>
      <c r="AB2826" s="304"/>
      <c r="AZ2826" s="304"/>
    </row>
    <row r="2827" spans="1:52" x14ac:dyDescent="0.25">
      <c r="A2827" s="309">
        <f t="shared" si="44"/>
        <v>0</v>
      </c>
      <c r="G2827" s="304"/>
      <c r="H2827" s="304"/>
      <c r="N2827" s="305"/>
      <c r="O2827" s="305"/>
      <c r="AB2827" s="304"/>
      <c r="AZ2827" s="304"/>
    </row>
    <row r="2828" spans="1:52" x14ac:dyDescent="0.25">
      <c r="A2828" s="309">
        <f t="shared" si="44"/>
        <v>0</v>
      </c>
      <c r="G2828" s="304"/>
      <c r="H2828" s="304"/>
      <c r="N2828" s="305"/>
      <c r="O2828" s="305"/>
      <c r="AB2828" s="304"/>
      <c r="AZ2828" s="304"/>
    </row>
    <row r="2829" spans="1:52" x14ac:dyDescent="0.25">
      <c r="A2829" s="309">
        <f t="shared" si="44"/>
        <v>0</v>
      </c>
      <c r="G2829" s="304"/>
      <c r="H2829" s="304"/>
      <c r="N2829" s="305"/>
      <c r="O2829" s="305"/>
      <c r="AB2829" s="304"/>
      <c r="AZ2829" s="304"/>
    </row>
    <row r="2830" spans="1:52" x14ac:dyDescent="0.25">
      <c r="A2830" s="309">
        <f t="shared" si="44"/>
        <v>0</v>
      </c>
      <c r="G2830" s="304"/>
      <c r="H2830" s="304"/>
      <c r="N2830" s="305"/>
      <c r="O2830" s="305"/>
      <c r="AB2830" s="304"/>
      <c r="AZ2830" s="304"/>
    </row>
    <row r="2831" spans="1:52" x14ac:dyDescent="0.25">
      <c r="A2831" s="309">
        <f t="shared" si="44"/>
        <v>0</v>
      </c>
      <c r="G2831" s="304"/>
      <c r="H2831" s="304"/>
      <c r="N2831" s="305"/>
      <c r="O2831" s="305"/>
      <c r="AB2831" s="304"/>
      <c r="AZ2831" s="304"/>
    </row>
    <row r="2832" spans="1:52" x14ac:dyDescent="0.25">
      <c r="A2832" s="309">
        <f t="shared" si="44"/>
        <v>0</v>
      </c>
      <c r="G2832" s="304"/>
      <c r="H2832" s="304"/>
      <c r="N2832" s="305"/>
      <c r="O2832" s="305"/>
      <c r="AB2832" s="304"/>
      <c r="AZ2832" s="304"/>
    </row>
    <row r="2833" spans="1:52" x14ac:dyDescent="0.25">
      <c r="A2833" s="309">
        <f t="shared" si="44"/>
        <v>0</v>
      </c>
      <c r="G2833" s="304"/>
      <c r="H2833" s="304"/>
      <c r="N2833" s="305"/>
      <c r="O2833" s="305"/>
      <c r="AB2833" s="304"/>
      <c r="AZ2833" s="304"/>
    </row>
    <row r="2834" spans="1:52" x14ac:dyDescent="0.25">
      <c r="A2834" s="309">
        <f t="shared" si="44"/>
        <v>0</v>
      </c>
      <c r="G2834" s="304"/>
      <c r="H2834" s="304"/>
      <c r="N2834" s="305"/>
      <c r="O2834" s="305"/>
      <c r="AB2834" s="304"/>
      <c r="AZ2834" s="304"/>
    </row>
    <row r="2835" spans="1:52" x14ac:dyDescent="0.25">
      <c r="A2835" s="309">
        <f t="shared" si="44"/>
        <v>0</v>
      </c>
      <c r="G2835" s="304"/>
      <c r="H2835" s="304"/>
      <c r="N2835" s="305"/>
      <c r="O2835" s="305"/>
      <c r="AB2835" s="304"/>
      <c r="AZ2835" s="304"/>
    </row>
    <row r="2836" spans="1:52" x14ac:dyDescent="0.25">
      <c r="A2836" s="309">
        <f t="shared" si="44"/>
        <v>0</v>
      </c>
      <c r="G2836" s="304"/>
      <c r="H2836" s="304"/>
      <c r="N2836" s="305"/>
      <c r="O2836" s="305"/>
      <c r="AB2836" s="304"/>
      <c r="AZ2836" s="304"/>
    </row>
    <row r="2837" spans="1:52" x14ac:dyDescent="0.25">
      <c r="A2837" s="309">
        <f t="shared" si="44"/>
        <v>0</v>
      </c>
      <c r="G2837" s="304"/>
      <c r="H2837" s="304"/>
      <c r="N2837" s="305"/>
      <c r="O2837" s="305"/>
      <c r="AB2837" s="304"/>
    </row>
    <row r="2838" spans="1:52" x14ac:dyDescent="0.25">
      <c r="A2838" s="309">
        <f t="shared" si="44"/>
        <v>0</v>
      </c>
      <c r="G2838" s="304"/>
      <c r="H2838" s="304"/>
      <c r="N2838" s="305"/>
      <c r="O2838" s="305"/>
      <c r="AB2838" s="304"/>
    </row>
    <row r="2839" spans="1:52" x14ac:dyDescent="0.25">
      <c r="A2839" s="309">
        <f t="shared" si="44"/>
        <v>0</v>
      </c>
      <c r="G2839" s="304"/>
      <c r="H2839" s="304"/>
      <c r="N2839" s="305"/>
      <c r="O2839" s="305"/>
      <c r="AB2839" s="304"/>
    </row>
    <row r="2840" spans="1:52" x14ac:dyDescent="0.25">
      <c r="A2840" s="309">
        <f t="shared" si="44"/>
        <v>0</v>
      </c>
      <c r="G2840" s="304"/>
      <c r="H2840" s="304"/>
      <c r="N2840" s="305"/>
      <c r="O2840" s="305"/>
      <c r="AB2840" s="304"/>
    </row>
    <row r="2841" spans="1:52" x14ac:dyDescent="0.25">
      <c r="A2841" s="309">
        <f t="shared" si="44"/>
        <v>0</v>
      </c>
      <c r="G2841" s="304"/>
      <c r="H2841" s="304"/>
      <c r="N2841" s="305"/>
      <c r="O2841" s="305"/>
      <c r="AB2841" s="304"/>
    </row>
    <row r="2842" spans="1:52" x14ac:dyDescent="0.25">
      <c r="A2842" s="309">
        <f t="shared" si="44"/>
        <v>0</v>
      </c>
      <c r="G2842" s="304"/>
      <c r="H2842" s="304"/>
      <c r="N2842" s="305"/>
      <c r="O2842" s="305"/>
      <c r="AB2842" s="304"/>
    </row>
    <row r="2843" spans="1:52" x14ac:dyDescent="0.25">
      <c r="A2843" s="309">
        <f t="shared" si="44"/>
        <v>0</v>
      </c>
      <c r="G2843" s="304"/>
      <c r="H2843" s="304"/>
      <c r="N2843" s="305"/>
      <c r="O2843" s="305"/>
      <c r="AB2843" s="304"/>
    </row>
    <row r="2844" spans="1:52" x14ac:dyDescent="0.25">
      <c r="A2844" s="309">
        <f t="shared" si="44"/>
        <v>0</v>
      </c>
      <c r="G2844" s="304"/>
      <c r="H2844" s="304"/>
      <c r="N2844" s="305"/>
      <c r="O2844" s="305"/>
      <c r="AB2844" s="304"/>
    </row>
    <row r="2845" spans="1:52" x14ac:dyDescent="0.25">
      <c r="A2845" s="309">
        <f t="shared" si="44"/>
        <v>0</v>
      </c>
      <c r="G2845" s="304"/>
      <c r="H2845" s="304"/>
      <c r="N2845" s="305"/>
      <c r="O2845" s="305"/>
      <c r="AB2845" s="304"/>
    </row>
    <row r="2846" spans="1:52" x14ac:dyDescent="0.25">
      <c r="A2846" s="309">
        <f t="shared" si="44"/>
        <v>0</v>
      </c>
      <c r="G2846" s="304"/>
      <c r="H2846" s="304"/>
      <c r="N2846" s="305"/>
      <c r="O2846" s="305"/>
      <c r="AB2846" s="304"/>
    </row>
    <row r="2847" spans="1:52" x14ac:dyDescent="0.25">
      <c r="A2847" s="309">
        <f t="shared" si="44"/>
        <v>0</v>
      </c>
      <c r="G2847" s="304"/>
      <c r="H2847" s="304"/>
      <c r="N2847" s="305"/>
      <c r="O2847" s="305"/>
      <c r="AB2847" s="304"/>
    </row>
    <row r="2848" spans="1:52" x14ac:dyDescent="0.25">
      <c r="A2848" s="309">
        <f t="shared" si="44"/>
        <v>0</v>
      </c>
      <c r="G2848" s="304"/>
      <c r="H2848" s="304"/>
      <c r="N2848" s="305"/>
      <c r="O2848" s="305"/>
      <c r="AB2848" s="304"/>
    </row>
    <row r="2849" spans="1:28" x14ac:dyDescent="0.25">
      <c r="A2849" s="309">
        <f t="shared" si="44"/>
        <v>0</v>
      </c>
      <c r="G2849" s="304"/>
      <c r="H2849" s="304"/>
      <c r="N2849" s="305"/>
      <c r="O2849" s="305"/>
      <c r="AB2849" s="304"/>
    </row>
    <row r="2850" spans="1:28" x14ac:dyDescent="0.25">
      <c r="A2850" s="309">
        <f t="shared" si="44"/>
        <v>0</v>
      </c>
      <c r="G2850" s="304"/>
      <c r="H2850" s="304"/>
      <c r="AB2850" s="304"/>
    </row>
    <row r="2851" spans="1:28" x14ac:dyDescent="0.25">
      <c r="A2851" s="309">
        <f t="shared" si="44"/>
        <v>0</v>
      </c>
      <c r="G2851" s="304"/>
      <c r="H2851" s="304"/>
      <c r="N2851" s="305"/>
      <c r="O2851" s="305"/>
      <c r="AB2851" s="304"/>
    </row>
    <row r="2852" spans="1:28" x14ac:dyDescent="0.25">
      <c r="A2852" s="309">
        <f t="shared" si="44"/>
        <v>0</v>
      </c>
      <c r="G2852" s="304"/>
      <c r="H2852" s="304"/>
      <c r="N2852" s="305"/>
      <c r="O2852" s="305"/>
      <c r="AB2852" s="304"/>
    </row>
    <row r="2853" spans="1:28" x14ac:dyDescent="0.25">
      <c r="A2853" s="309">
        <f t="shared" si="44"/>
        <v>0</v>
      </c>
      <c r="G2853" s="304"/>
      <c r="H2853" s="304"/>
      <c r="N2853" s="305"/>
      <c r="O2853" s="305"/>
      <c r="AB2853" s="304"/>
    </row>
    <row r="2854" spans="1:28" x14ac:dyDescent="0.25">
      <c r="A2854" s="309">
        <f t="shared" si="44"/>
        <v>0</v>
      </c>
      <c r="G2854" s="304"/>
      <c r="H2854" s="304"/>
      <c r="N2854" s="305"/>
      <c r="O2854" s="305"/>
      <c r="AB2854" s="304"/>
    </row>
    <row r="2855" spans="1:28" x14ac:dyDescent="0.25">
      <c r="A2855" s="309">
        <f t="shared" si="44"/>
        <v>0</v>
      </c>
      <c r="G2855" s="304"/>
      <c r="H2855" s="304"/>
      <c r="N2855" s="305"/>
      <c r="O2855" s="305"/>
      <c r="AB2855" s="304"/>
    </row>
    <row r="2856" spans="1:28" x14ac:dyDescent="0.25">
      <c r="A2856" s="309">
        <f t="shared" si="44"/>
        <v>0</v>
      </c>
      <c r="G2856" s="304"/>
      <c r="H2856" s="304"/>
      <c r="N2856" s="305"/>
      <c r="O2856" s="305"/>
      <c r="AB2856" s="304"/>
    </row>
    <row r="2857" spans="1:28" x14ac:dyDescent="0.25">
      <c r="A2857" s="309">
        <f t="shared" si="44"/>
        <v>0</v>
      </c>
      <c r="G2857" s="304"/>
      <c r="H2857" s="304"/>
      <c r="N2857" s="305"/>
      <c r="O2857" s="305"/>
      <c r="AB2857" s="304"/>
    </row>
    <row r="2858" spans="1:28" x14ac:dyDescent="0.25">
      <c r="A2858" s="309">
        <f t="shared" si="44"/>
        <v>0</v>
      </c>
      <c r="G2858" s="304"/>
      <c r="H2858" s="304"/>
      <c r="N2858" s="305"/>
      <c r="O2858" s="305"/>
      <c r="AB2858" s="304"/>
    </row>
    <row r="2859" spans="1:28" x14ac:dyDescent="0.25">
      <c r="A2859" s="309">
        <f t="shared" si="44"/>
        <v>0</v>
      </c>
      <c r="G2859" s="304"/>
      <c r="H2859" s="304"/>
      <c r="N2859" s="305"/>
      <c r="O2859" s="305"/>
      <c r="AB2859" s="304"/>
    </row>
    <row r="2860" spans="1:28" x14ac:dyDescent="0.25">
      <c r="A2860" s="309">
        <f t="shared" si="44"/>
        <v>0</v>
      </c>
      <c r="G2860" s="304"/>
      <c r="H2860" s="304"/>
      <c r="N2860" s="305"/>
      <c r="O2860" s="305"/>
      <c r="AB2860" s="304"/>
    </row>
    <row r="2861" spans="1:28" x14ac:dyDescent="0.25">
      <c r="A2861" s="309">
        <f t="shared" si="44"/>
        <v>0</v>
      </c>
      <c r="G2861" s="304"/>
      <c r="H2861" s="304"/>
      <c r="N2861" s="305"/>
      <c r="O2861" s="305"/>
      <c r="AB2861" s="304"/>
    </row>
    <row r="2862" spans="1:28" x14ac:dyDescent="0.25">
      <c r="A2862" s="309">
        <f t="shared" si="44"/>
        <v>0</v>
      </c>
      <c r="G2862" s="304"/>
      <c r="H2862" s="304"/>
      <c r="N2862" s="305"/>
      <c r="O2862" s="305"/>
      <c r="AB2862" s="304"/>
    </row>
    <row r="2863" spans="1:28" x14ac:dyDescent="0.25">
      <c r="A2863" s="309">
        <f t="shared" si="44"/>
        <v>0</v>
      </c>
      <c r="G2863" s="304"/>
      <c r="H2863" s="304"/>
      <c r="N2863" s="305"/>
      <c r="O2863" s="305"/>
      <c r="AB2863" s="304"/>
    </row>
    <row r="2864" spans="1:28" x14ac:dyDescent="0.25">
      <c r="A2864" s="309">
        <f t="shared" si="44"/>
        <v>0</v>
      </c>
      <c r="G2864" s="304"/>
      <c r="H2864" s="304"/>
      <c r="N2864" s="305"/>
      <c r="O2864" s="305"/>
      <c r="AB2864" s="304"/>
    </row>
    <row r="2865" spans="1:28" x14ac:dyDescent="0.25">
      <c r="A2865" s="309">
        <f t="shared" si="44"/>
        <v>0</v>
      </c>
      <c r="G2865" s="304"/>
      <c r="H2865" s="304"/>
      <c r="N2865" s="305"/>
      <c r="O2865" s="305"/>
      <c r="AB2865" s="304"/>
    </row>
    <row r="2866" spans="1:28" x14ac:dyDescent="0.25">
      <c r="A2866" s="309">
        <f t="shared" si="44"/>
        <v>0</v>
      </c>
      <c r="G2866" s="304"/>
      <c r="H2866" s="304"/>
      <c r="N2866" s="305"/>
      <c r="O2866" s="305"/>
      <c r="AB2866" s="304"/>
    </row>
    <row r="2867" spans="1:28" x14ac:dyDescent="0.25">
      <c r="A2867" s="309">
        <f t="shared" si="44"/>
        <v>0</v>
      </c>
      <c r="G2867" s="304"/>
      <c r="H2867" s="304"/>
      <c r="N2867" s="305"/>
      <c r="O2867" s="305"/>
      <c r="AB2867" s="304"/>
    </row>
    <row r="2868" spans="1:28" x14ac:dyDescent="0.25">
      <c r="A2868" s="309">
        <f t="shared" si="44"/>
        <v>0</v>
      </c>
      <c r="G2868" s="304"/>
      <c r="H2868" s="304"/>
      <c r="N2868" s="305"/>
      <c r="O2868" s="305"/>
      <c r="AB2868" s="304"/>
    </row>
    <row r="2869" spans="1:28" x14ac:dyDescent="0.25">
      <c r="A2869" s="309">
        <f t="shared" si="44"/>
        <v>0</v>
      </c>
      <c r="G2869" s="304"/>
      <c r="H2869" s="304"/>
      <c r="N2869" s="305"/>
      <c r="O2869" s="305"/>
      <c r="AB2869" s="304"/>
    </row>
    <row r="2870" spans="1:28" x14ac:dyDescent="0.25">
      <c r="A2870" s="309">
        <f t="shared" si="44"/>
        <v>0</v>
      </c>
      <c r="G2870" s="304"/>
      <c r="H2870" s="304"/>
      <c r="N2870" s="305"/>
      <c r="O2870" s="305"/>
      <c r="AB2870" s="304"/>
    </row>
    <row r="2871" spans="1:28" x14ac:dyDescent="0.25">
      <c r="A2871" s="309">
        <f t="shared" si="44"/>
        <v>0</v>
      </c>
      <c r="G2871" s="304"/>
      <c r="H2871" s="304"/>
      <c r="N2871" s="305"/>
      <c r="O2871" s="305"/>
      <c r="AB2871" s="304"/>
    </row>
    <row r="2872" spans="1:28" x14ac:dyDescent="0.25">
      <c r="A2872" s="309">
        <f t="shared" si="44"/>
        <v>0</v>
      </c>
      <c r="G2872" s="304"/>
      <c r="H2872" s="304"/>
      <c r="N2872" s="305"/>
      <c r="O2872" s="305"/>
      <c r="AB2872" s="304"/>
    </row>
    <row r="2873" spans="1:28" x14ac:dyDescent="0.25">
      <c r="A2873" s="309">
        <f t="shared" si="44"/>
        <v>0</v>
      </c>
      <c r="G2873" s="304"/>
      <c r="H2873" s="304"/>
      <c r="N2873" s="305"/>
      <c r="O2873" s="305"/>
      <c r="AB2873" s="304"/>
    </row>
    <row r="2874" spans="1:28" x14ac:dyDescent="0.25">
      <c r="A2874" s="309">
        <f t="shared" si="44"/>
        <v>0</v>
      </c>
      <c r="G2874" s="304"/>
      <c r="H2874" s="304"/>
      <c r="N2874" s="305"/>
      <c r="O2874" s="305"/>
      <c r="AB2874" s="304"/>
    </row>
    <row r="2875" spans="1:28" x14ac:dyDescent="0.25">
      <c r="A2875" s="309">
        <f t="shared" si="44"/>
        <v>0</v>
      </c>
      <c r="G2875" s="304"/>
      <c r="H2875" s="304"/>
      <c r="N2875" s="305"/>
      <c r="O2875" s="305"/>
      <c r="AB2875" s="304"/>
    </row>
    <row r="2876" spans="1:28" x14ac:dyDescent="0.25">
      <c r="A2876" s="309">
        <f t="shared" si="44"/>
        <v>0</v>
      </c>
      <c r="G2876" s="304"/>
      <c r="H2876" s="304"/>
      <c r="N2876" s="305"/>
      <c r="O2876" s="305"/>
      <c r="AB2876" s="304"/>
    </row>
    <row r="2877" spans="1:28" x14ac:dyDescent="0.25">
      <c r="A2877" s="309">
        <f t="shared" si="44"/>
        <v>0</v>
      </c>
      <c r="G2877" s="304"/>
      <c r="H2877" s="304"/>
      <c r="N2877" s="305"/>
      <c r="O2877" s="305"/>
      <c r="AB2877" s="304"/>
    </row>
    <row r="2878" spans="1:28" x14ac:dyDescent="0.25">
      <c r="A2878" s="309">
        <f t="shared" si="44"/>
        <v>0</v>
      </c>
      <c r="G2878" s="304"/>
      <c r="H2878" s="304"/>
      <c r="N2878" s="305"/>
      <c r="O2878" s="305"/>
      <c r="AB2878" s="304"/>
    </row>
    <row r="2879" spans="1:28" x14ac:dyDescent="0.25">
      <c r="A2879" s="309">
        <f t="shared" si="44"/>
        <v>0</v>
      </c>
      <c r="G2879" s="304"/>
      <c r="H2879" s="304"/>
      <c r="N2879" s="305"/>
      <c r="O2879" s="305"/>
      <c r="AB2879" s="304"/>
    </row>
    <row r="2880" spans="1:28" x14ac:dyDescent="0.25">
      <c r="A2880" s="309">
        <f t="shared" si="44"/>
        <v>0</v>
      </c>
      <c r="G2880" s="304"/>
      <c r="H2880" s="304"/>
      <c r="N2880" s="305"/>
      <c r="O2880" s="305"/>
      <c r="AB2880" s="304"/>
    </row>
    <row r="2881" spans="1:28" x14ac:dyDescent="0.25">
      <c r="A2881" s="309">
        <f t="shared" si="44"/>
        <v>0</v>
      </c>
      <c r="G2881" s="304"/>
      <c r="H2881" s="304"/>
      <c r="N2881" s="305"/>
      <c r="O2881" s="305"/>
      <c r="AB2881" s="304"/>
    </row>
    <row r="2882" spans="1:28" x14ac:dyDescent="0.25">
      <c r="A2882" s="309">
        <f t="shared" ref="A2882:A2945" si="45">IF(+R2882&gt;AR2882,R2882-AR2882,0)</f>
        <v>0</v>
      </c>
      <c r="G2882" s="304"/>
      <c r="H2882" s="304"/>
      <c r="N2882" s="305"/>
      <c r="O2882" s="305"/>
      <c r="AB2882" s="304"/>
    </row>
    <row r="2883" spans="1:28" x14ac:dyDescent="0.25">
      <c r="A2883" s="309">
        <f t="shared" si="45"/>
        <v>0</v>
      </c>
      <c r="G2883" s="304"/>
      <c r="H2883" s="304"/>
      <c r="N2883" s="305"/>
      <c r="O2883" s="305"/>
      <c r="AB2883" s="304"/>
    </row>
    <row r="2884" spans="1:28" x14ac:dyDescent="0.25">
      <c r="A2884" s="309">
        <f t="shared" si="45"/>
        <v>0</v>
      </c>
      <c r="G2884" s="304"/>
      <c r="H2884" s="304"/>
      <c r="N2884" s="305"/>
      <c r="O2884" s="305"/>
      <c r="AB2884" s="304"/>
    </row>
    <row r="2885" spans="1:28" x14ac:dyDescent="0.25">
      <c r="A2885" s="309">
        <f t="shared" si="45"/>
        <v>0</v>
      </c>
      <c r="G2885" s="304"/>
      <c r="H2885" s="304"/>
      <c r="N2885" s="305"/>
      <c r="O2885" s="305"/>
      <c r="AB2885" s="304"/>
    </row>
    <row r="2886" spans="1:28" x14ac:dyDescent="0.25">
      <c r="A2886" s="309">
        <f t="shared" si="45"/>
        <v>0</v>
      </c>
      <c r="G2886" s="304"/>
      <c r="H2886" s="304"/>
      <c r="N2886" s="305"/>
      <c r="O2886" s="305"/>
      <c r="AB2886" s="304"/>
    </row>
    <row r="2887" spans="1:28" x14ac:dyDescent="0.25">
      <c r="A2887" s="309">
        <f t="shared" si="45"/>
        <v>0</v>
      </c>
      <c r="G2887" s="304"/>
      <c r="H2887" s="304"/>
      <c r="N2887" s="305"/>
      <c r="O2887" s="305"/>
      <c r="AB2887" s="304"/>
    </row>
    <row r="2888" spans="1:28" x14ac:dyDescent="0.25">
      <c r="A2888" s="309">
        <f t="shared" si="45"/>
        <v>0</v>
      </c>
      <c r="G2888" s="304"/>
      <c r="H2888" s="304"/>
      <c r="N2888" s="305"/>
      <c r="O2888" s="305"/>
      <c r="AB2888" s="304"/>
    </row>
    <row r="2889" spans="1:28" x14ac:dyDescent="0.25">
      <c r="A2889" s="309">
        <f t="shared" si="45"/>
        <v>0</v>
      </c>
      <c r="G2889" s="304"/>
      <c r="H2889" s="304"/>
      <c r="N2889" s="305"/>
      <c r="O2889" s="305"/>
      <c r="AB2889" s="304"/>
    </row>
    <row r="2890" spans="1:28" x14ac:dyDescent="0.25">
      <c r="A2890" s="309">
        <f t="shared" si="45"/>
        <v>0</v>
      </c>
      <c r="G2890" s="304"/>
      <c r="H2890" s="304"/>
      <c r="N2890" s="305"/>
      <c r="O2890" s="305"/>
      <c r="AB2890" s="304"/>
    </row>
    <row r="2891" spans="1:28" x14ac:dyDescent="0.25">
      <c r="A2891" s="309">
        <f t="shared" si="45"/>
        <v>0</v>
      </c>
      <c r="G2891" s="304"/>
      <c r="H2891" s="304"/>
      <c r="N2891" s="305"/>
      <c r="O2891" s="305"/>
      <c r="AB2891" s="304"/>
    </row>
    <row r="2892" spans="1:28" x14ac:dyDescent="0.25">
      <c r="A2892" s="309">
        <f t="shared" si="45"/>
        <v>0</v>
      </c>
      <c r="G2892" s="304"/>
      <c r="H2892" s="304"/>
      <c r="N2892" s="305"/>
      <c r="O2892" s="305"/>
      <c r="AB2892" s="304"/>
    </row>
    <row r="2893" spans="1:28" x14ac:dyDescent="0.25">
      <c r="A2893" s="309">
        <f t="shared" si="45"/>
        <v>0</v>
      </c>
      <c r="G2893" s="304"/>
      <c r="H2893" s="304"/>
      <c r="N2893" s="305"/>
      <c r="O2893" s="305"/>
      <c r="AB2893" s="304"/>
    </row>
    <row r="2894" spans="1:28" x14ac:dyDescent="0.25">
      <c r="A2894" s="309">
        <f t="shared" si="45"/>
        <v>0</v>
      </c>
      <c r="G2894" s="304"/>
      <c r="H2894" s="304"/>
      <c r="N2894" s="305"/>
      <c r="O2894" s="305"/>
      <c r="AB2894" s="304"/>
    </row>
    <row r="2895" spans="1:28" x14ac:dyDescent="0.25">
      <c r="A2895" s="309">
        <f t="shared" si="45"/>
        <v>0</v>
      </c>
      <c r="G2895" s="304"/>
      <c r="H2895" s="304"/>
      <c r="N2895" s="305"/>
      <c r="O2895" s="305"/>
      <c r="AB2895" s="304"/>
    </row>
    <row r="2896" spans="1:28" x14ac:dyDescent="0.25">
      <c r="A2896" s="309">
        <f t="shared" si="45"/>
        <v>0</v>
      </c>
      <c r="G2896" s="304"/>
      <c r="H2896" s="304"/>
      <c r="N2896" s="305"/>
      <c r="O2896" s="305"/>
      <c r="AB2896" s="304"/>
    </row>
    <row r="2897" spans="1:28" x14ac:dyDescent="0.25">
      <c r="A2897" s="309">
        <f t="shared" si="45"/>
        <v>0</v>
      </c>
      <c r="G2897" s="304"/>
      <c r="H2897" s="304"/>
      <c r="N2897" s="305"/>
      <c r="O2897" s="305"/>
      <c r="AB2897" s="304"/>
    </row>
    <row r="2898" spans="1:28" x14ac:dyDescent="0.25">
      <c r="A2898" s="309">
        <f t="shared" si="45"/>
        <v>0</v>
      </c>
      <c r="G2898" s="304"/>
      <c r="H2898" s="304"/>
      <c r="N2898" s="305"/>
      <c r="O2898" s="305"/>
      <c r="AB2898" s="304"/>
    </row>
    <row r="2899" spans="1:28" x14ac:dyDescent="0.25">
      <c r="A2899" s="309">
        <f t="shared" si="45"/>
        <v>0</v>
      </c>
      <c r="G2899" s="304"/>
      <c r="H2899" s="304"/>
      <c r="N2899" s="305"/>
      <c r="O2899" s="305"/>
      <c r="AB2899" s="304"/>
    </row>
    <row r="2900" spans="1:28" x14ac:dyDescent="0.25">
      <c r="A2900" s="309">
        <f t="shared" si="45"/>
        <v>0</v>
      </c>
      <c r="G2900" s="304"/>
      <c r="H2900" s="304"/>
      <c r="N2900" s="305"/>
      <c r="O2900" s="305"/>
      <c r="AB2900" s="304"/>
    </row>
    <row r="2901" spans="1:28" x14ac:dyDescent="0.25">
      <c r="A2901" s="309">
        <f t="shared" si="45"/>
        <v>0</v>
      </c>
      <c r="G2901" s="304"/>
      <c r="H2901" s="304"/>
      <c r="N2901" s="305"/>
      <c r="O2901" s="305"/>
      <c r="AB2901" s="304"/>
    </row>
    <row r="2902" spans="1:28" x14ac:dyDescent="0.25">
      <c r="A2902" s="309">
        <f t="shared" si="45"/>
        <v>0</v>
      </c>
      <c r="G2902" s="304"/>
      <c r="H2902" s="304"/>
      <c r="N2902" s="305"/>
      <c r="O2902" s="305"/>
      <c r="AB2902" s="304"/>
    </row>
    <row r="2903" spans="1:28" x14ac:dyDescent="0.25">
      <c r="A2903" s="309">
        <f t="shared" si="45"/>
        <v>0</v>
      </c>
      <c r="G2903" s="304"/>
      <c r="H2903" s="304"/>
      <c r="N2903" s="305"/>
      <c r="O2903" s="305"/>
      <c r="AB2903" s="304"/>
    </row>
    <row r="2904" spans="1:28" x14ac:dyDescent="0.25">
      <c r="A2904" s="309">
        <f t="shared" si="45"/>
        <v>0</v>
      </c>
      <c r="G2904" s="304"/>
      <c r="H2904" s="304"/>
      <c r="N2904" s="305"/>
      <c r="O2904" s="305"/>
      <c r="AB2904" s="304"/>
    </row>
    <row r="2905" spans="1:28" x14ac:dyDescent="0.25">
      <c r="A2905" s="309">
        <f t="shared" si="45"/>
        <v>0</v>
      </c>
      <c r="G2905" s="304"/>
      <c r="H2905" s="304"/>
      <c r="AB2905" s="304"/>
    </row>
    <row r="2906" spans="1:28" x14ac:dyDescent="0.25">
      <c r="A2906" s="309">
        <f t="shared" si="45"/>
        <v>0</v>
      </c>
      <c r="G2906" s="304"/>
      <c r="H2906" s="304"/>
      <c r="AB2906" s="304"/>
    </row>
    <row r="2907" spans="1:28" x14ac:dyDescent="0.25">
      <c r="A2907" s="309">
        <f t="shared" si="45"/>
        <v>0</v>
      </c>
      <c r="G2907" s="304"/>
      <c r="H2907" s="304"/>
      <c r="N2907" s="305"/>
      <c r="O2907" s="305"/>
      <c r="AB2907" s="304"/>
    </row>
    <row r="2908" spans="1:28" x14ac:dyDescent="0.25">
      <c r="A2908" s="309">
        <f t="shared" si="45"/>
        <v>0</v>
      </c>
      <c r="G2908" s="304"/>
      <c r="H2908" s="304"/>
      <c r="N2908" s="305"/>
      <c r="O2908" s="305"/>
      <c r="AB2908" s="304"/>
    </row>
    <row r="2909" spans="1:28" x14ac:dyDescent="0.25">
      <c r="A2909" s="309">
        <f t="shared" si="45"/>
        <v>0</v>
      </c>
      <c r="G2909" s="304"/>
      <c r="H2909" s="304"/>
      <c r="N2909" s="305"/>
      <c r="O2909" s="305"/>
      <c r="AB2909" s="304"/>
    </row>
    <row r="2910" spans="1:28" x14ac:dyDescent="0.25">
      <c r="A2910" s="309">
        <f t="shared" si="45"/>
        <v>0</v>
      </c>
      <c r="G2910" s="304"/>
      <c r="H2910" s="304"/>
      <c r="N2910" s="305"/>
      <c r="O2910" s="305"/>
      <c r="AB2910" s="304"/>
    </row>
    <row r="2911" spans="1:28" x14ac:dyDescent="0.25">
      <c r="A2911" s="309">
        <f t="shared" si="45"/>
        <v>0</v>
      </c>
      <c r="G2911" s="304"/>
      <c r="H2911" s="304"/>
      <c r="N2911" s="305"/>
      <c r="O2911" s="305"/>
      <c r="AB2911" s="304"/>
    </row>
    <row r="2912" spans="1:28" x14ac:dyDescent="0.25">
      <c r="A2912" s="309">
        <f t="shared" si="45"/>
        <v>0</v>
      </c>
      <c r="G2912" s="304"/>
      <c r="H2912" s="304"/>
      <c r="N2912" s="305"/>
      <c r="O2912" s="305"/>
      <c r="AB2912" s="304"/>
    </row>
    <row r="2913" spans="1:28" x14ac:dyDescent="0.25">
      <c r="A2913" s="309">
        <f t="shared" si="45"/>
        <v>0</v>
      </c>
      <c r="G2913" s="304"/>
      <c r="H2913" s="304"/>
      <c r="N2913" s="305"/>
      <c r="O2913" s="305"/>
      <c r="AB2913" s="304"/>
    </row>
    <row r="2914" spans="1:28" x14ac:dyDescent="0.25">
      <c r="A2914" s="309">
        <f t="shared" si="45"/>
        <v>0</v>
      </c>
      <c r="G2914" s="304"/>
      <c r="H2914" s="304"/>
      <c r="N2914" s="305"/>
      <c r="O2914" s="305"/>
      <c r="AB2914" s="304"/>
    </row>
    <row r="2915" spans="1:28" x14ac:dyDescent="0.25">
      <c r="A2915" s="309">
        <f t="shared" si="45"/>
        <v>0</v>
      </c>
      <c r="G2915" s="304"/>
      <c r="H2915" s="304"/>
      <c r="N2915" s="305"/>
      <c r="O2915" s="305"/>
      <c r="AB2915" s="304"/>
    </row>
    <row r="2916" spans="1:28" x14ac:dyDescent="0.25">
      <c r="A2916" s="309">
        <f t="shared" si="45"/>
        <v>0</v>
      </c>
      <c r="G2916" s="304"/>
      <c r="H2916" s="304"/>
      <c r="N2916" s="305"/>
      <c r="O2916" s="305"/>
      <c r="AB2916" s="304"/>
    </row>
    <row r="2917" spans="1:28" x14ac:dyDescent="0.25">
      <c r="A2917" s="309">
        <f t="shared" si="45"/>
        <v>0</v>
      </c>
      <c r="G2917" s="304"/>
      <c r="H2917" s="304"/>
      <c r="N2917" s="305"/>
      <c r="O2917" s="305"/>
      <c r="AB2917" s="304"/>
    </row>
    <row r="2918" spans="1:28" x14ac:dyDescent="0.25">
      <c r="A2918" s="309">
        <f t="shared" si="45"/>
        <v>0</v>
      </c>
      <c r="G2918" s="304"/>
      <c r="H2918" s="304"/>
      <c r="N2918" s="305"/>
      <c r="O2918" s="305"/>
      <c r="AB2918" s="304"/>
    </row>
    <row r="2919" spans="1:28" x14ac:dyDescent="0.25">
      <c r="A2919" s="309">
        <f t="shared" si="45"/>
        <v>0</v>
      </c>
      <c r="G2919" s="304"/>
      <c r="H2919" s="304"/>
      <c r="AB2919" s="304"/>
    </row>
    <row r="2920" spans="1:28" x14ac:dyDescent="0.25">
      <c r="A2920" s="309">
        <f t="shared" si="45"/>
        <v>0</v>
      </c>
      <c r="G2920" s="304"/>
      <c r="H2920" s="304"/>
      <c r="N2920" s="305"/>
      <c r="O2920" s="305"/>
      <c r="AB2920" s="304"/>
    </row>
    <row r="2921" spans="1:28" x14ac:dyDescent="0.25">
      <c r="A2921" s="309">
        <f t="shared" si="45"/>
        <v>0</v>
      </c>
      <c r="G2921" s="304"/>
      <c r="H2921" s="304"/>
      <c r="N2921" s="305"/>
      <c r="O2921" s="305"/>
      <c r="AB2921" s="304"/>
    </row>
    <row r="2922" spans="1:28" x14ac:dyDescent="0.25">
      <c r="A2922" s="309">
        <f t="shared" si="45"/>
        <v>0</v>
      </c>
      <c r="G2922" s="304"/>
      <c r="H2922" s="304"/>
      <c r="N2922" s="305"/>
      <c r="O2922" s="305"/>
      <c r="AB2922" s="304"/>
    </row>
    <row r="2923" spans="1:28" x14ac:dyDescent="0.25">
      <c r="A2923" s="309">
        <f t="shared" si="45"/>
        <v>0</v>
      </c>
      <c r="G2923" s="304"/>
      <c r="H2923" s="304"/>
      <c r="N2923" s="305"/>
      <c r="O2923" s="305"/>
      <c r="AB2923" s="304"/>
    </row>
    <row r="2924" spans="1:28" x14ac:dyDescent="0.25">
      <c r="A2924" s="309">
        <f t="shared" si="45"/>
        <v>0</v>
      </c>
      <c r="G2924" s="304"/>
      <c r="H2924" s="304"/>
      <c r="N2924" s="305"/>
      <c r="O2924" s="305"/>
      <c r="AB2924" s="304"/>
    </row>
    <row r="2925" spans="1:28" x14ac:dyDescent="0.25">
      <c r="A2925" s="309">
        <f t="shared" si="45"/>
        <v>0</v>
      </c>
      <c r="G2925" s="304"/>
      <c r="H2925" s="304"/>
      <c r="N2925" s="305"/>
      <c r="O2925" s="305"/>
      <c r="AB2925" s="304"/>
    </row>
    <row r="2926" spans="1:28" x14ac:dyDescent="0.25">
      <c r="A2926" s="309">
        <f t="shared" si="45"/>
        <v>0</v>
      </c>
      <c r="G2926" s="304"/>
      <c r="H2926" s="304"/>
      <c r="N2926" s="305"/>
      <c r="O2926" s="305"/>
      <c r="AB2926" s="304"/>
    </row>
    <row r="2927" spans="1:28" x14ac:dyDescent="0.25">
      <c r="A2927" s="309">
        <f t="shared" si="45"/>
        <v>0</v>
      </c>
      <c r="G2927" s="304"/>
      <c r="H2927" s="304"/>
      <c r="N2927" s="305"/>
      <c r="O2927" s="305"/>
      <c r="AB2927" s="304"/>
    </row>
    <row r="2928" spans="1:28" x14ac:dyDescent="0.25">
      <c r="A2928" s="309">
        <f t="shared" si="45"/>
        <v>0</v>
      </c>
      <c r="G2928" s="304"/>
      <c r="H2928" s="304"/>
      <c r="N2928" s="305"/>
      <c r="O2928" s="305"/>
      <c r="AB2928" s="304"/>
    </row>
    <row r="2929" spans="1:28" x14ac:dyDescent="0.25">
      <c r="A2929" s="309">
        <f t="shared" si="45"/>
        <v>0</v>
      </c>
      <c r="G2929" s="304"/>
      <c r="H2929" s="304"/>
      <c r="N2929" s="305"/>
      <c r="O2929" s="305"/>
      <c r="AB2929" s="304"/>
    </row>
    <row r="2930" spans="1:28" x14ac:dyDescent="0.25">
      <c r="A2930" s="309">
        <f t="shared" si="45"/>
        <v>0</v>
      </c>
      <c r="G2930" s="304"/>
      <c r="H2930" s="304"/>
      <c r="N2930" s="305"/>
      <c r="O2930" s="305"/>
      <c r="AB2930" s="304"/>
    </row>
    <row r="2931" spans="1:28" x14ac:dyDescent="0.25">
      <c r="A2931" s="309">
        <f t="shared" si="45"/>
        <v>0</v>
      </c>
      <c r="G2931" s="304"/>
      <c r="H2931" s="304"/>
      <c r="N2931" s="305"/>
      <c r="O2931" s="305"/>
      <c r="AB2931" s="304"/>
    </row>
    <row r="2932" spans="1:28" x14ac:dyDescent="0.25">
      <c r="A2932" s="309">
        <f t="shared" si="45"/>
        <v>0</v>
      </c>
      <c r="G2932" s="304"/>
      <c r="H2932" s="304"/>
      <c r="N2932" s="305"/>
      <c r="O2932" s="305"/>
      <c r="AB2932" s="304"/>
    </row>
    <row r="2933" spans="1:28" x14ac:dyDescent="0.25">
      <c r="A2933" s="309">
        <f t="shared" si="45"/>
        <v>0</v>
      </c>
      <c r="G2933" s="304"/>
      <c r="H2933" s="304"/>
      <c r="N2933" s="305"/>
      <c r="O2933" s="305"/>
      <c r="AB2933" s="304"/>
    </row>
    <row r="2934" spans="1:28" x14ac:dyDescent="0.25">
      <c r="A2934" s="309">
        <f t="shared" si="45"/>
        <v>0</v>
      </c>
      <c r="G2934" s="304"/>
      <c r="H2934" s="304"/>
      <c r="N2934" s="305"/>
      <c r="O2934" s="305"/>
      <c r="AB2934" s="304"/>
    </row>
    <row r="2935" spans="1:28" x14ac:dyDescent="0.25">
      <c r="A2935" s="309">
        <f t="shared" si="45"/>
        <v>0</v>
      </c>
      <c r="G2935" s="304"/>
      <c r="H2935" s="304"/>
      <c r="N2935" s="305"/>
      <c r="O2935" s="305"/>
      <c r="AB2935" s="304"/>
    </row>
    <row r="2936" spans="1:28" x14ac:dyDescent="0.25">
      <c r="A2936" s="309">
        <f t="shared" si="45"/>
        <v>0</v>
      </c>
      <c r="G2936" s="304"/>
      <c r="H2936" s="304"/>
      <c r="N2936" s="305"/>
      <c r="O2936" s="305"/>
      <c r="AB2936" s="304"/>
    </row>
    <row r="2937" spans="1:28" x14ac:dyDescent="0.25">
      <c r="A2937" s="309">
        <f t="shared" si="45"/>
        <v>0</v>
      </c>
      <c r="G2937" s="304"/>
      <c r="H2937" s="304"/>
      <c r="N2937" s="305"/>
      <c r="O2937" s="305"/>
      <c r="AB2937" s="304"/>
    </row>
    <row r="2938" spans="1:28" x14ac:dyDescent="0.25">
      <c r="A2938" s="309">
        <f t="shared" si="45"/>
        <v>0</v>
      </c>
      <c r="G2938" s="304"/>
      <c r="H2938" s="304"/>
      <c r="N2938" s="305"/>
      <c r="O2938" s="305"/>
      <c r="AB2938" s="304"/>
    </row>
    <row r="2939" spans="1:28" x14ac:dyDescent="0.25">
      <c r="A2939" s="309">
        <f t="shared" si="45"/>
        <v>0</v>
      </c>
      <c r="G2939" s="304"/>
      <c r="H2939" s="304"/>
      <c r="N2939" s="305"/>
      <c r="O2939" s="305"/>
      <c r="AB2939" s="304"/>
    </row>
    <row r="2940" spans="1:28" x14ac:dyDescent="0.25">
      <c r="A2940" s="309">
        <f t="shared" si="45"/>
        <v>0</v>
      </c>
      <c r="G2940" s="304"/>
      <c r="H2940" s="304"/>
      <c r="N2940" s="305"/>
      <c r="O2940" s="305"/>
      <c r="AB2940" s="304"/>
    </row>
    <row r="2941" spans="1:28" x14ac:dyDescent="0.25">
      <c r="A2941" s="309">
        <f t="shared" si="45"/>
        <v>0</v>
      </c>
      <c r="G2941" s="304"/>
      <c r="H2941" s="304"/>
      <c r="N2941" s="305"/>
      <c r="O2941" s="305"/>
      <c r="AB2941" s="304"/>
    </row>
    <row r="2942" spans="1:28" x14ac:dyDescent="0.25">
      <c r="A2942" s="309">
        <f t="shared" si="45"/>
        <v>0</v>
      </c>
      <c r="G2942" s="304"/>
      <c r="H2942" s="304"/>
      <c r="N2942" s="305"/>
      <c r="O2942" s="305"/>
      <c r="AB2942" s="304"/>
    </row>
    <row r="2943" spans="1:28" x14ac:dyDescent="0.25">
      <c r="A2943" s="309">
        <f t="shared" si="45"/>
        <v>0</v>
      </c>
      <c r="G2943" s="304"/>
      <c r="H2943" s="304"/>
      <c r="N2943" s="305"/>
      <c r="O2943" s="305"/>
      <c r="AB2943" s="304"/>
    </row>
    <row r="2944" spans="1:28" x14ac:dyDescent="0.25">
      <c r="A2944" s="309">
        <f t="shared" si="45"/>
        <v>0</v>
      </c>
      <c r="G2944" s="304"/>
      <c r="H2944" s="304"/>
      <c r="N2944" s="305"/>
      <c r="O2944" s="305"/>
      <c r="AB2944" s="304"/>
    </row>
    <row r="2945" spans="1:52" x14ac:dyDescent="0.25">
      <c r="A2945" s="309">
        <f t="shared" si="45"/>
        <v>0</v>
      </c>
      <c r="G2945" s="304"/>
      <c r="H2945" s="304"/>
      <c r="N2945" s="305"/>
      <c r="O2945" s="305"/>
      <c r="AB2945" s="304"/>
    </row>
    <row r="2946" spans="1:52" x14ac:dyDescent="0.25">
      <c r="A2946" s="309">
        <f t="shared" ref="A2946:A3009" si="46">IF(+R2946&gt;AR2946,R2946-AR2946,0)</f>
        <v>0</v>
      </c>
      <c r="G2946" s="304"/>
      <c r="H2946" s="304"/>
      <c r="N2946" s="305"/>
      <c r="O2946" s="305"/>
      <c r="AB2946" s="304"/>
    </row>
    <row r="2947" spans="1:52" x14ac:dyDescent="0.25">
      <c r="A2947" s="309">
        <f t="shared" si="46"/>
        <v>0</v>
      </c>
      <c r="G2947" s="304"/>
      <c r="H2947" s="304"/>
      <c r="N2947" s="305"/>
      <c r="O2947" s="305"/>
      <c r="AB2947" s="304"/>
    </row>
    <row r="2948" spans="1:52" x14ac:dyDescent="0.25">
      <c r="A2948" s="309">
        <f t="shared" si="46"/>
        <v>0</v>
      </c>
      <c r="G2948" s="304"/>
      <c r="H2948" s="304"/>
      <c r="N2948" s="305"/>
      <c r="O2948" s="305"/>
      <c r="AB2948" s="304"/>
    </row>
    <row r="2949" spans="1:52" x14ac:dyDescent="0.25">
      <c r="A2949" s="309">
        <f t="shared" si="46"/>
        <v>0</v>
      </c>
      <c r="G2949" s="304"/>
      <c r="H2949" s="304"/>
      <c r="N2949" s="305"/>
      <c r="O2949" s="305"/>
      <c r="AB2949" s="304"/>
    </row>
    <row r="2950" spans="1:52" x14ac:dyDescent="0.25">
      <c r="A2950" s="309">
        <f t="shared" si="46"/>
        <v>0</v>
      </c>
      <c r="G2950" s="304"/>
      <c r="H2950" s="304"/>
      <c r="N2950" s="305"/>
      <c r="O2950" s="305"/>
      <c r="AB2950" s="304"/>
    </row>
    <row r="2951" spans="1:52" x14ac:dyDescent="0.25">
      <c r="A2951" s="309">
        <f t="shared" si="46"/>
        <v>0</v>
      </c>
      <c r="G2951" s="304"/>
      <c r="H2951" s="304"/>
      <c r="N2951" s="305"/>
      <c r="O2951" s="305"/>
      <c r="AB2951" s="304"/>
    </row>
    <row r="2952" spans="1:52" x14ac:dyDescent="0.25">
      <c r="A2952" s="309">
        <f t="shared" si="46"/>
        <v>0</v>
      </c>
      <c r="G2952" s="304"/>
      <c r="H2952" s="304"/>
      <c r="N2952" s="305"/>
      <c r="O2952" s="305"/>
      <c r="AB2952" s="304"/>
    </row>
    <row r="2953" spans="1:52" x14ac:dyDescent="0.25">
      <c r="A2953" s="309">
        <f t="shared" si="46"/>
        <v>0</v>
      </c>
      <c r="G2953" s="304"/>
      <c r="H2953" s="304"/>
      <c r="N2953" s="305"/>
      <c r="O2953" s="305"/>
      <c r="AB2953" s="304"/>
    </row>
    <row r="2954" spans="1:52" x14ac:dyDescent="0.25">
      <c r="A2954" s="309">
        <f t="shared" si="46"/>
        <v>0</v>
      </c>
      <c r="G2954" s="304"/>
      <c r="H2954" s="304"/>
      <c r="N2954" s="305"/>
      <c r="O2954" s="305"/>
      <c r="AB2954" s="304"/>
    </row>
    <row r="2955" spans="1:52" x14ac:dyDescent="0.25">
      <c r="A2955" s="309">
        <f t="shared" si="46"/>
        <v>0</v>
      </c>
      <c r="G2955" s="304"/>
      <c r="H2955" s="304"/>
      <c r="AB2955" s="304"/>
    </row>
    <row r="2956" spans="1:52" x14ac:dyDescent="0.25">
      <c r="A2956" s="309">
        <f t="shared" si="46"/>
        <v>0</v>
      </c>
      <c r="G2956" s="304"/>
      <c r="H2956" s="304"/>
      <c r="AB2956" s="304"/>
    </row>
    <row r="2957" spans="1:52" x14ac:dyDescent="0.25">
      <c r="A2957" s="309">
        <f t="shared" si="46"/>
        <v>0</v>
      </c>
      <c r="G2957" s="304"/>
      <c r="H2957" s="304"/>
      <c r="AB2957" s="304"/>
    </row>
    <row r="2958" spans="1:52" x14ac:dyDescent="0.25">
      <c r="A2958" s="309">
        <f t="shared" si="46"/>
        <v>0</v>
      </c>
      <c r="G2958" s="304"/>
      <c r="H2958" s="304"/>
      <c r="AB2958" s="304"/>
    </row>
    <row r="2959" spans="1:52" x14ac:dyDescent="0.25">
      <c r="A2959" s="309">
        <f t="shared" si="46"/>
        <v>0</v>
      </c>
      <c r="G2959" s="304"/>
      <c r="H2959" s="304"/>
      <c r="N2959" s="305"/>
      <c r="O2959" s="305"/>
      <c r="AB2959" s="304"/>
      <c r="AZ2959" s="304"/>
    </row>
    <row r="2960" spans="1:52" x14ac:dyDescent="0.25">
      <c r="A2960" s="309">
        <f t="shared" si="46"/>
        <v>0</v>
      </c>
      <c r="G2960" s="304"/>
      <c r="H2960" s="304"/>
      <c r="N2960" s="305"/>
      <c r="O2960" s="305"/>
      <c r="AB2960" s="304"/>
      <c r="AZ2960" s="304"/>
    </row>
    <row r="2961" spans="1:52" x14ac:dyDescent="0.25">
      <c r="A2961" s="309">
        <f t="shared" si="46"/>
        <v>0</v>
      </c>
      <c r="G2961" s="304"/>
      <c r="H2961" s="304"/>
      <c r="N2961" s="305"/>
      <c r="O2961" s="305"/>
      <c r="AB2961" s="304"/>
      <c r="AZ2961" s="304"/>
    </row>
    <row r="2962" spans="1:52" x14ac:dyDescent="0.25">
      <c r="A2962" s="309">
        <f t="shared" si="46"/>
        <v>0</v>
      </c>
      <c r="G2962" s="304"/>
      <c r="H2962" s="304"/>
      <c r="N2962" s="305"/>
      <c r="O2962" s="305"/>
      <c r="AB2962" s="304"/>
    </row>
    <row r="2963" spans="1:52" x14ac:dyDescent="0.25">
      <c r="A2963" s="309">
        <f t="shared" si="46"/>
        <v>0</v>
      </c>
      <c r="G2963" s="304"/>
      <c r="H2963" s="304"/>
      <c r="N2963" s="305"/>
      <c r="O2963" s="305"/>
      <c r="AB2963" s="304"/>
    </row>
    <row r="2964" spans="1:52" x14ac:dyDescent="0.25">
      <c r="A2964" s="309">
        <f t="shared" si="46"/>
        <v>0</v>
      </c>
      <c r="G2964" s="304"/>
      <c r="H2964" s="304"/>
      <c r="N2964" s="305"/>
      <c r="O2964" s="305"/>
      <c r="AB2964" s="304"/>
    </row>
    <row r="2965" spans="1:52" x14ac:dyDescent="0.25">
      <c r="A2965" s="309">
        <f t="shared" si="46"/>
        <v>0</v>
      </c>
      <c r="G2965" s="304"/>
      <c r="H2965" s="304"/>
      <c r="N2965" s="305"/>
      <c r="O2965" s="305"/>
      <c r="AB2965" s="304"/>
    </row>
    <row r="2966" spans="1:52" x14ac:dyDescent="0.25">
      <c r="A2966" s="309">
        <f t="shared" si="46"/>
        <v>0</v>
      </c>
      <c r="G2966" s="304"/>
      <c r="H2966" s="304"/>
      <c r="N2966" s="305"/>
      <c r="O2966" s="305"/>
      <c r="AB2966" s="304"/>
    </row>
    <row r="2967" spans="1:52" x14ac:dyDescent="0.25">
      <c r="A2967" s="309">
        <f t="shared" si="46"/>
        <v>0</v>
      </c>
      <c r="G2967" s="304"/>
      <c r="H2967" s="304"/>
      <c r="N2967" s="305"/>
      <c r="O2967" s="305"/>
      <c r="AB2967" s="304"/>
    </row>
    <row r="2968" spans="1:52" x14ac:dyDescent="0.25">
      <c r="A2968" s="309">
        <f t="shared" si="46"/>
        <v>0</v>
      </c>
      <c r="G2968" s="304"/>
      <c r="H2968" s="304"/>
      <c r="N2968" s="305"/>
      <c r="O2968" s="305"/>
      <c r="AB2968" s="304"/>
    </row>
    <row r="2969" spans="1:52" x14ac:dyDescent="0.25">
      <c r="A2969" s="309">
        <f t="shared" si="46"/>
        <v>0</v>
      </c>
      <c r="G2969" s="304"/>
      <c r="H2969" s="304"/>
      <c r="N2969" s="305"/>
      <c r="O2969" s="305"/>
      <c r="AB2969" s="304"/>
    </row>
    <row r="2970" spans="1:52" x14ac:dyDescent="0.25">
      <c r="A2970" s="309">
        <f t="shared" si="46"/>
        <v>0</v>
      </c>
      <c r="G2970" s="304"/>
      <c r="H2970" s="304"/>
      <c r="N2970" s="305"/>
      <c r="O2970" s="305"/>
      <c r="AB2970" s="304"/>
    </row>
    <row r="2971" spans="1:52" x14ac:dyDescent="0.25">
      <c r="A2971" s="309">
        <f t="shared" si="46"/>
        <v>0</v>
      </c>
      <c r="G2971" s="304"/>
      <c r="H2971" s="304"/>
      <c r="N2971" s="305"/>
      <c r="O2971" s="305"/>
      <c r="AB2971" s="304"/>
    </row>
    <row r="2972" spans="1:52" x14ac:dyDescent="0.25">
      <c r="A2972" s="309">
        <f t="shared" si="46"/>
        <v>0</v>
      </c>
      <c r="G2972" s="304"/>
      <c r="H2972" s="304"/>
      <c r="N2972" s="305"/>
      <c r="O2972" s="305"/>
      <c r="AB2972" s="304"/>
    </row>
    <row r="2973" spans="1:52" x14ac:dyDescent="0.25">
      <c r="A2973" s="309">
        <f t="shared" si="46"/>
        <v>0</v>
      </c>
      <c r="G2973" s="304"/>
      <c r="H2973" s="304"/>
      <c r="N2973" s="305"/>
      <c r="O2973" s="305"/>
      <c r="AB2973" s="304"/>
    </row>
    <row r="2974" spans="1:52" x14ac:dyDescent="0.25">
      <c r="A2974" s="309">
        <f t="shared" si="46"/>
        <v>0</v>
      </c>
      <c r="G2974" s="304"/>
      <c r="H2974" s="304"/>
      <c r="N2974" s="305"/>
      <c r="O2974" s="305"/>
      <c r="AB2974" s="304"/>
    </row>
    <row r="2975" spans="1:52" x14ac:dyDescent="0.25">
      <c r="A2975" s="309">
        <f t="shared" si="46"/>
        <v>0</v>
      </c>
      <c r="G2975" s="304"/>
      <c r="H2975" s="304"/>
      <c r="N2975" s="305"/>
      <c r="O2975" s="305"/>
      <c r="AB2975" s="304"/>
    </row>
    <row r="2976" spans="1:52" x14ac:dyDescent="0.25">
      <c r="A2976" s="309">
        <f t="shared" si="46"/>
        <v>0</v>
      </c>
      <c r="G2976" s="304"/>
      <c r="H2976" s="304"/>
      <c r="N2976" s="305"/>
      <c r="O2976" s="305"/>
      <c r="AB2976" s="304"/>
    </row>
    <row r="2977" spans="1:28" x14ac:dyDescent="0.25">
      <c r="A2977" s="309">
        <f t="shared" si="46"/>
        <v>0</v>
      </c>
      <c r="G2977" s="304"/>
      <c r="H2977" s="304"/>
      <c r="N2977" s="305"/>
      <c r="O2977" s="305"/>
      <c r="AB2977" s="304"/>
    </row>
    <row r="2978" spans="1:28" x14ac:dyDescent="0.25">
      <c r="A2978" s="309">
        <f t="shared" si="46"/>
        <v>0</v>
      </c>
      <c r="G2978" s="304"/>
      <c r="H2978" s="304"/>
      <c r="N2978" s="305"/>
      <c r="O2978" s="305"/>
      <c r="AB2978" s="304"/>
    </row>
    <row r="2979" spans="1:28" x14ac:dyDescent="0.25">
      <c r="A2979" s="309">
        <f t="shared" si="46"/>
        <v>0</v>
      </c>
      <c r="G2979" s="304"/>
      <c r="H2979" s="304"/>
      <c r="N2979" s="305"/>
      <c r="O2979" s="305"/>
      <c r="AB2979" s="304"/>
    </row>
    <row r="2980" spans="1:28" x14ac:dyDescent="0.25">
      <c r="A2980" s="309">
        <f t="shared" si="46"/>
        <v>0</v>
      </c>
      <c r="G2980" s="304"/>
      <c r="H2980" s="304"/>
      <c r="N2980" s="305"/>
      <c r="O2980" s="305"/>
      <c r="AB2980" s="304"/>
    </row>
    <row r="2981" spans="1:28" x14ac:dyDescent="0.25">
      <c r="A2981" s="309">
        <f t="shared" si="46"/>
        <v>0</v>
      </c>
      <c r="G2981" s="304"/>
      <c r="H2981" s="304"/>
      <c r="N2981" s="305"/>
      <c r="O2981" s="305"/>
      <c r="AB2981" s="304"/>
    </row>
    <row r="2982" spans="1:28" x14ac:dyDescent="0.25">
      <c r="A2982" s="309">
        <f t="shared" si="46"/>
        <v>0</v>
      </c>
      <c r="G2982" s="304"/>
      <c r="H2982" s="304"/>
      <c r="N2982" s="305"/>
      <c r="O2982" s="305"/>
      <c r="AB2982" s="304"/>
    </row>
    <row r="2983" spans="1:28" x14ac:dyDescent="0.25">
      <c r="A2983" s="309">
        <f t="shared" si="46"/>
        <v>0</v>
      </c>
      <c r="G2983" s="304"/>
      <c r="H2983" s="304"/>
      <c r="N2983" s="305"/>
      <c r="O2983" s="305"/>
      <c r="AB2983" s="304"/>
    </row>
    <row r="2984" spans="1:28" x14ac:dyDescent="0.25">
      <c r="A2984" s="309">
        <f t="shared" si="46"/>
        <v>0</v>
      </c>
      <c r="G2984" s="304"/>
      <c r="H2984" s="304"/>
      <c r="N2984" s="305"/>
      <c r="O2984" s="305"/>
      <c r="AB2984" s="304"/>
    </row>
    <row r="2985" spans="1:28" x14ac:dyDescent="0.25">
      <c r="A2985" s="309">
        <f t="shared" si="46"/>
        <v>0</v>
      </c>
      <c r="G2985" s="304"/>
      <c r="H2985" s="304"/>
      <c r="N2985" s="305"/>
      <c r="O2985" s="305"/>
      <c r="AB2985" s="304"/>
    </row>
    <row r="2986" spans="1:28" x14ac:dyDescent="0.25">
      <c r="A2986" s="309">
        <f t="shared" si="46"/>
        <v>0</v>
      </c>
      <c r="G2986" s="304"/>
      <c r="H2986" s="304"/>
      <c r="N2986" s="305"/>
      <c r="O2986" s="305"/>
      <c r="AB2986" s="304"/>
    </row>
    <row r="2987" spans="1:28" x14ac:dyDescent="0.25">
      <c r="A2987" s="309">
        <f t="shared" si="46"/>
        <v>0</v>
      </c>
      <c r="G2987" s="304"/>
      <c r="H2987" s="304"/>
      <c r="N2987" s="305"/>
      <c r="O2987" s="305"/>
      <c r="AB2987" s="304"/>
    </row>
    <row r="2988" spans="1:28" x14ac:dyDescent="0.25">
      <c r="A2988" s="309">
        <f t="shared" si="46"/>
        <v>0</v>
      </c>
      <c r="G2988" s="304"/>
      <c r="H2988" s="304"/>
      <c r="N2988" s="305"/>
      <c r="O2988" s="305"/>
      <c r="AB2988" s="304"/>
    </row>
    <row r="2989" spans="1:28" x14ac:dyDescent="0.25">
      <c r="A2989" s="309">
        <f t="shared" si="46"/>
        <v>0</v>
      </c>
      <c r="G2989" s="304"/>
      <c r="H2989" s="304"/>
      <c r="N2989" s="305"/>
      <c r="O2989" s="305"/>
      <c r="AB2989" s="304"/>
    </row>
    <row r="2990" spans="1:28" x14ac:dyDescent="0.25">
      <c r="A2990" s="309">
        <f t="shared" si="46"/>
        <v>0</v>
      </c>
      <c r="G2990" s="304"/>
      <c r="H2990" s="304"/>
      <c r="N2990" s="305"/>
      <c r="O2990" s="305"/>
      <c r="AB2990" s="304"/>
    </row>
    <row r="2991" spans="1:28" x14ac:dyDescent="0.25">
      <c r="A2991" s="309">
        <f t="shared" si="46"/>
        <v>0</v>
      </c>
      <c r="G2991" s="304"/>
      <c r="H2991" s="304"/>
      <c r="N2991" s="305"/>
      <c r="O2991" s="305"/>
      <c r="AB2991" s="304"/>
    </row>
    <row r="2992" spans="1:28" x14ac:dyDescent="0.25">
      <c r="A2992" s="309">
        <f t="shared" si="46"/>
        <v>0</v>
      </c>
      <c r="G2992" s="304"/>
      <c r="H2992" s="304"/>
      <c r="N2992" s="305"/>
      <c r="O2992" s="305"/>
      <c r="AB2992" s="304"/>
    </row>
    <row r="2993" spans="1:28" x14ac:dyDescent="0.25">
      <c r="A2993" s="309">
        <f t="shared" si="46"/>
        <v>0</v>
      </c>
      <c r="G2993" s="304"/>
      <c r="H2993" s="304"/>
      <c r="N2993" s="305"/>
      <c r="O2993" s="305"/>
      <c r="AB2993" s="304"/>
    </row>
    <row r="2994" spans="1:28" x14ac:dyDescent="0.25">
      <c r="A2994" s="309">
        <f t="shared" si="46"/>
        <v>0</v>
      </c>
      <c r="G2994" s="304"/>
      <c r="H2994" s="304"/>
      <c r="N2994" s="305"/>
      <c r="O2994" s="305"/>
      <c r="AB2994" s="304"/>
    </row>
    <row r="2995" spans="1:28" x14ac:dyDescent="0.25">
      <c r="A2995" s="309">
        <f t="shared" si="46"/>
        <v>0</v>
      </c>
      <c r="G2995" s="304"/>
      <c r="H2995" s="304"/>
      <c r="N2995" s="305"/>
      <c r="O2995" s="305"/>
      <c r="AB2995" s="304"/>
    </row>
    <row r="2996" spans="1:28" x14ac:dyDescent="0.25">
      <c r="A2996" s="309">
        <f t="shared" si="46"/>
        <v>0</v>
      </c>
      <c r="G2996" s="304"/>
      <c r="H2996" s="304"/>
      <c r="N2996" s="305"/>
      <c r="O2996" s="305"/>
      <c r="AB2996" s="304"/>
    </row>
    <row r="2997" spans="1:28" x14ac:dyDescent="0.25">
      <c r="A2997" s="309">
        <f t="shared" si="46"/>
        <v>0</v>
      </c>
      <c r="G2997" s="304"/>
      <c r="H2997" s="304"/>
      <c r="N2997" s="305"/>
      <c r="O2997" s="305"/>
      <c r="AB2997" s="304"/>
    </row>
    <row r="2998" spans="1:28" x14ac:dyDescent="0.25">
      <c r="A2998" s="309">
        <f t="shared" si="46"/>
        <v>0</v>
      </c>
      <c r="G2998" s="304"/>
      <c r="H2998" s="304"/>
      <c r="N2998" s="305"/>
      <c r="O2998" s="305"/>
      <c r="AB2998" s="304"/>
    </row>
    <row r="2999" spans="1:28" x14ac:dyDescent="0.25">
      <c r="A2999" s="309">
        <f t="shared" si="46"/>
        <v>0</v>
      </c>
      <c r="G2999" s="304"/>
      <c r="H2999" s="304"/>
      <c r="N2999" s="305"/>
      <c r="O2999" s="305"/>
      <c r="AB2999" s="304"/>
    </row>
    <row r="3000" spans="1:28" x14ac:dyDescent="0.25">
      <c r="A3000" s="309">
        <f t="shared" si="46"/>
        <v>0</v>
      </c>
      <c r="G3000" s="304"/>
      <c r="H3000" s="304"/>
      <c r="N3000" s="305"/>
      <c r="O3000" s="305"/>
      <c r="AB3000" s="304"/>
    </row>
    <row r="3001" spans="1:28" x14ac:dyDescent="0.25">
      <c r="A3001" s="309">
        <f t="shared" si="46"/>
        <v>0</v>
      </c>
      <c r="G3001" s="304"/>
      <c r="H3001" s="304"/>
      <c r="N3001" s="305"/>
      <c r="O3001" s="305"/>
      <c r="AB3001" s="304"/>
    </row>
    <row r="3002" spans="1:28" x14ac:dyDescent="0.25">
      <c r="A3002" s="309">
        <f t="shared" si="46"/>
        <v>0</v>
      </c>
      <c r="G3002" s="304"/>
      <c r="H3002" s="304"/>
      <c r="N3002" s="305"/>
      <c r="O3002" s="305"/>
      <c r="AB3002" s="304"/>
    </row>
    <row r="3003" spans="1:28" x14ac:dyDescent="0.25">
      <c r="A3003" s="309">
        <f t="shared" si="46"/>
        <v>0</v>
      </c>
      <c r="G3003" s="304"/>
      <c r="H3003" s="304"/>
      <c r="N3003" s="305"/>
      <c r="O3003" s="305"/>
      <c r="AB3003" s="304"/>
    </row>
    <row r="3004" spans="1:28" x14ac:dyDescent="0.25">
      <c r="A3004" s="309">
        <f t="shared" si="46"/>
        <v>0</v>
      </c>
      <c r="G3004" s="304"/>
      <c r="H3004" s="304"/>
      <c r="N3004" s="305"/>
      <c r="O3004" s="305"/>
      <c r="AB3004" s="304"/>
    </row>
    <row r="3005" spans="1:28" x14ac:dyDescent="0.25">
      <c r="A3005" s="309">
        <f t="shared" si="46"/>
        <v>0</v>
      </c>
      <c r="G3005" s="304"/>
      <c r="H3005" s="304"/>
      <c r="N3005" s="305"/>
      <c r="O3005" s="305"/>
      <c r="AB3005" s="304"/>
    </row>
    <row r="3006" spans="1:28" x14ac:dyDescent="0.25">
      <c r="A3006" s="309">
        <f t="shared" si="46"/>
        <v>0</v>
      </c>
      <c r="G3006" s="304"/>
      <c r="H3006" s="304"/>
      <c r="N3006" s="305"/>
      <c r="O3006" s="305"/>
      <c r="AB3006" s="304"/>
    </row>
    <row r="3007" spans="1:28" x14ac:dyDescent="0.25">
      <c r="A3007" s="309">
        <f t="shared" si="46"/>
        <v>0</v>
      </c>
      <c r="G3007" s="304"/>
      <c r="H3007" s="304"/>
      <c r="N3007" s="305"/>
      <c r="O3007" s="305"/>
      <c r="AB3007" s="304"/>
    </row>
    <row r="3008" spans="1:28" x14ac:dyDescent="0.25">
      <c r="A3008" s="309">
        <f t="shared" si="46"/>
        <v>0</v>
      </c>
      <c r="G3008" s="304"/>
      <c r="H3008" s="304"/>
      <c r="N3008" s="305"/>
      <c r="O3008" s="305"/>
      <c r="AB3008" s="304"/>
    </row>
    <row r="3009" spans="1:28" x14ac:dyDescent="0.25">
      <c r="A3009" s="309">
        <f t="shared" si="46"/>
        <v>0</v>
      </c>
      <c r="G3009" s="304"/>
      <c r="H3009" s="304"/>
      <c r="N3009" s="305"/>
      <c r="O3009" s="305"/>
      <c r="AB3009" s="304"/>
    </row>
    <row r="3010" spans="1:28" x14ac:dyDescent="0.25">
      <c r="A3010" s="309">
        <f t="shared" ref="A3010:A3073" si="47">IF(+R3010&gt;AR3010,R3010-AR3010,0)</f>
        <v>0</v>
      </c>
      <c r="G3010" s="304"/>
      <c r="H3010" s="304"/>
      <c r="N3010" s="305"/>
      <c r="O3010" s="305"/>
      <c r="AB3010" s="304"/>
    </row>
    <row r="3011" spans="1:28" x14ac:dyDescent="0.25">
      <c r="A3011" s="309">
        <f t="shared" si="47"/>
        <v>0</v>
      </c>
      <c r="G3011" s="304"/>
      <c r="H3011" s="304"/>
      <c r="N3011" s="305"/>
      <c r="O3011" s="305"/>
      <c r="AB3011" s="304"/>
    </row>
    <row r="3012" spans="1:28" x14ac:dyDescent="0.25">
      <c r="A3012" s="309">
        <f t="shared" si="47"/>
        <v>0</v>
      </c>
      <c r="G3012" s="304"/>
      <c r="H3012" s="304"/>
      <c r="N3012" s="305"/>
      <c r="O3012" s="305"/>
      <c r="AB3012" s="304"/>
    </row>
    <row r="3013" spans="1:28" x14ac:dyDescent="0.25">
      <c r="A3013" s="309">
        <f t="shared" si="47"/>
        <v>0</v>
      </c>
      <c r="G3013" s="304"/>
      <c r="H3013" s="304"/>
      <c r="N3013" s="305"/>
      <c r="O3013" s="305"/>
      <c r="AB3013" s="304"/>
    </row>
    <row r="3014" spans="1:28" x14ac:dyDescent="0.25">
      <c r="A3014" s="309">
        <f t="shared" si="47"/>
        <v>0</v>
      </c>
      <c r="G3014" s="304"/>
      <c r="H3014" s="304"/>
      <c r="N3014" s="305"/>
      <c r="O3014" s="305"/>
      <c r="AB3014" s="304"/>
    </row>
    <row r="3015" spans="1:28" x14ac:dyDescent="0.25">
      <c r="A3015" s="309">
        <f t="shared" si="47"/>
        <v>0</v>
      </c>
      <c r="G3015" s="304"/>
      <c r="H3015" s="304"/>
      <c r="N3015" s="305"/>
      <c r="O3015" s="305"/>
      <c r="AB3015" s="304"/>
    </row>
    <row r="3016" spans="1:28" x14ac:dyDescent="0.25">
      <c r="A3016" s="309">
        <f t="shared" si="47"/>
        <v>0</v>
      </c>
      <c r="G3016" s="304"/>
      <c r="H3016" s="304"/>
      <c r="N3016" s="305"/>
      <c r="O3016" s="305"/>
      <c r="AB3016" s="304"/>
    </row>
    <row r="3017" spans="1:28" x14ac:dyDescent="0.25">
      <c r="A3017" s="309">
        <f t="shared" si="47"/>
        <v>0</v>
      </c>
      <c r="G3017" s="304"/>
      <c r="H3017" s="304"/>
      <c r="N3017" s="305"/>
      <c r="O3017" s="305"/>
      <c r="AB3017" s="304"/>
    </row>
    <row r="3018" spans="1:28" x14ac:dyDescent="0.25">
      <c r="A3018" s="309">
        <f t="shared" si="47"/>
        <v>0</v>
      </c>
      <c r="G3018" s="304"/>
      <c r="H3018" s="304"/>
      <c r="N3018" s="305"/>
      <c r="O3018" s="305"/>
      <c r="AB3018" s="304"/>
    </row>
    <row r="3019" spans="1:28" x14ac:dyDescent="0.25">
      <c r="A3019" s="309">
        <f t="shared" si="47"/>
        <v>0</v>
      </c>
      <c r="G3019" s="304"/>
      <c r="H3019" s="304"/>
      <c r="N3019" s="305"/>
      <c r="O3019" s="305"/>
      <c r="AB3019" s="304"/>
    </row>
    <row r="3020" spans="1:28" x14ac:dyDescent="0.25">
      <c r="A3020" s="309">
        <f t="shared" si="47"/>
        <v>0</v>
      </c>
      <c r="G3020" s="304"/>
      <c r="H3020" s="304"/>
      <c r="N3020" s="305"/>
      <c r="O3020" s="305"/>
      <c r="AB3020" s="304"/>
    </row>
    <row r="3021" spans="1:28" x14ac:dyDescent="0.25">
      <c r="A3021" s="309">
        <f t="shared" si="47"/>
        <v>0</v>
      </c>
      <c r="G3021" s="304"/>
      <c r="H3021" s="304"/>
      <c r="N3021" s="305"/>
      <c r="O3021" s="305"/>
      <c r="AB3021" s="304"/>
    </row>
    <row r="3022" spans="1:28" x14ac:dyDescent="0.25">
      <c r="A3022" s="309">
        <f t="shared" si="47"/>
        <v>0</v>
      </c>
      <c r="G3022" s="304"/>
      <c r="H3022" s="304"/>
      <c r="N3022" s="305"/>
      <c r="O3022" s="305"/>
      <c r="AB3022" s="304"/>
    </row>
    <row r="3023" spans="1:28" x14ac:dyDescent="0.25">
      <c r="A3023" s="309">
        <f t="shared" si="47"/>
        <v>0</v>
      </c>
      <c r="G3023" s="304"/>
      <c r="H3023" s="304"/>
      <c r="N3023" s="305"/>
      <c r="O3023" s="305"/>
      <c r="AB3023" s="304"/>
    </row>
    <row r="3024" spans="1:28" x14ac:dyDescent="0.25">
      <c r="A3024" s="309">
        <f t="shared" si="47"/>
        <v>0</v>
      </c>
      <c r="G3024" s="304"/>
      <c r="H3024" s="304"/>
      <c r="N3024" s="305"/>
      <c r="O3024" s="305"/>
      <c r="AB3024" s="304"/>
    </row>
    <row r="3025" spans="1:28" x14ac:dyDescent="0.25">
      <c r="A3025" s="309">
        <f t="shared" si="47"/>
        <v>0</v>
      </c>
      <c r="G3025" s="304"/>
      <c r="H3025" s="304"/>
      <c r="N3025" s="305"/>
      <c r="O3025" s="305"/>
      <c r="AB3025" s="304"/>
    </row>
    <row r="3026" spans="1:28" x14ac:dyDescent="0.25">
      <c r="A3026" s="309">
        <f t="shared" si="47"/>
        <v>0</v>
      </c>
      <c r="G3026" s="304"/>
      <c r="H3026" s="304"/>
      <c r="N3026" s="305"/>
      <c r="O3026" s="305"/>
      <c r="AB3026" s="304"/>
    </row>
    <row r="3027" spans="1:28" x14ac:dyDescent="0.25">
      <c r="A3027" s="309">
        <f t="shared" si="47"/>
        <v>0</v>
      </c>
      <c r="G3027" s="304"/>
      <c r="H3027" s="304"/>
      <c r="N3027" s="305"/>
      <c r="O3027" s="305"/>
      <c r="AB3027" s="304"/>
    </row>
    <row r="3028" spans="1:28" x14ac:dyDescent="0.25">
      <c r="A3028" s="309">
        <f t="shared" si="47"/>
        <v>0</v>
      </c>
      <c r="G3028" s="304"/>
      <c r="H3028" s="304"/>
      <c r="N3028" s="305"/>
      <c r="O3028" s="305"/>
      <c r="AB3028" s="304"/>
    </row>
    <row r="3029" spans="1:28" x14ac:dyDescent="0.25">
      <c r="A3029" s="309">
        <f t="shared" si="47"/>
        <v>0</v>
      </c>
      <c r="G3029" s="304"/>
      <c r="H3029" s="304"/>
      <c r="N3029" s="305"/>
      <c r="O3029" s="305"/>
      <c r="AB3029" s="304"/>
    </row>
    <row r="3030" spans="1:28" x14ac:dyDescent="0.25">
      <c r="A3030" s="309">
        <f t="shared" si="47"/>
        <v>0</v>
      </c>
      <c r="G3030" s="304"/>
      <c r="H3030" s="304"/>
      <c r="N3030" s="305"/>
      <c r="O3030" s="305"/>
      <c r="AB3030" s="304"/>
    </row>
    <row r="3031" spans="1:28" x14ac:dyDescent="0.25">
      <c r="A3031" s="309">
        <f t="shared" si="47"/>
        <v>0</v>
      </c>
      <c r="G3031" s="304"/>
      <c r="H3031" s="304"/>
      <c r="N3031" s="305"/>
      <c r="O3031" s="305"/>
      <c r="AB3031" s="304"/>
    </row>
    <row r="3032" spans="1:28" x14ac:dyDescent="0.25">
      <c r="A3032" s="309">
        <f t="shared" si="47"/>
        <v>0</v>
      </c>
      <c r="G3032" s="304"/>
      <c r="H3032" s="304"/>
      <c r="N3032" s="305"/>
      <c r="O3032" s="305"/>
      <c r="AB3032" s="304"/>
    </row>
    <row r="3033" spans="1:28" x14ac:dyDescent="0.25">
      <c r="A3033" s="309">
        <f t="shared" si="47"/>
        <v>0</v>
      </c>
      <c r="G3033" s="304"/>
      <c r="H3033" s="304"/>
      <c r="N3033" s="305"/>
      <c r="O3033" s="305"/>
      <c r="AB3033" s="304"/>
    </row>
    <row r="3034" spans="1:28" x14ac:dyDescent="0.25">
      <c r="A3034" s="309">
        <f t="shared" si="47"/>
        <v>0</v>
      </c>
      <c r="G3034" s="304"/>
      <c r="H3034" s="304"/>
      <c r="N3034" s="305"/>
      <c r="O3034" s="305"/>
      <c r="AB3034" s="304"/>
    </row>
    <row r="3035" spans="1:28" x14ac:dyDescent="0.25">
      <c r="A3035" s="309">
        <f t="shared" si="47"/>
        <v>0</v>
      </c>
      <c r="G3035" s="304"/>
      <c r="H3035" s="304"/>
      <c r="N3035" s="305"/>
      <c r="O3035" s="305"/>
      <c r="AB3035" s="304"/>
    </row>
    <row r="3036" spans="1:28" x14ac:dyDescent="0.25">
      <c r="A3036" s="309">
        <f t="shared" si="47"/>
        <v>0</v>
      </c>
      <c r="G3036" s="304"/>
      <c r="H3036" s="304"/>
      <c r="N3036" s="305"/>
      <c r="O3036" s="305"/>
      <c r="AB3036" s="304"/>
    </row>
    <row r="3037" spans="1:28" x14ac:dyDescent="0.25">
      <c r="A3037" s="309">
        <f t="shared" si="47"/>
        <v>0</v>
      </c>
      <c r="G3037" s="304"/>
      <c r="H3037" s="304"/>
      <c r="N3037" s="305"/>
      <c r="O3037" s="305"/>
      <c r="AB3037" s="304"/>
    </row>
    <row r="3038" spans="1:28" x14ac:dyDescent="0.25">
      <c r="A3038" s="309">
        <f t="shared" si="47"/>
        <v>0</v>
      </c>
      <c r="G3038" s="304"/>
      <c r="H3038" s="304"/>
      <c r="N3038" s="305"/>
      <c r="O3038" s="305"/>
      <c r="AB3038" s="304"/>
    </row>
    <row r="3039" spans="1:28" x14ac:dyDescent="0.25">
      <c r="A3039" s="309">
        <f t="shared" si="47"/>
        <v>0</v>
      </c>
      <c r="G3039" s="304"/>
      <c r="H3039" s="304"/>
      <c r="N3039" s="305"/>
      <c r="O3039" s="305"/>
      <c r="AB3039" s="304"/>
    </row>
    <row r="3040" spans="1:28" x14ac:dyDescent="0.25">
      <c r="A3040" s="309">
        <f t="shared" si="47"/>
        <v>0</v>
      </c>
      <c r="G3040" s="304"/>
      <c r="H3040" s="304"/>
      <c r="N3040" s="305"/>
      <c r="O3040" s="305"/>
      <c r="AB3040" s="304"/>
    </row>
    <row r="3041" spans="1:28" x14ac:dyDescent="0.25">
      <c r="A3041" s="309">
        <f t="shared" si="47"/>
        <v>0</v>
      </c>
      <c r="G3041" s="304"/>
      <c r="H3041" s="304"/>
      <c r="N3041" s="305"/>
      <c r="O3041" s="305"/>
      <c r="AB3041" s="304"/>
    </row>
    <row r="3042" spans="1:28" x14ac:dyDescent="0.25">
      <c r="A3042" s="309">
        <f t="shared" si="47"/>
        <v>0</v>
      </c>
      <c r="G3042" s="304"/>
      <c r="H3042" s="304"/>
      <c r="N3042" s="305"/>
      <c r="O3042" s="305"/>
      <c r="AB3042" s="304"/>
    </row>
    <row r="3043" spans="1:28" x14ac:dyDescent="0.25">
      <c r="A3043" s="309">
        <f t="shared" si="47"/>
        <v>0</v>
      </c>
      <c r="G3043" s="304"/>
      <c r="H3043" s="304"/>
      <c r="N3043" s="305"/>
      <c r="O3043" s="305"/>
      <c r="AB3043" s="304"/>
    </row>
    <row r="3044" spans="1:28" x14ac:dyDescent="0.25">
      <c r="A3044" s="309">
        <f t="shared" si="47"/>
        <v>0</v>
      </c>
      <c r="G3044" s="304"/>
      <c r="H3044" s="304"/>
      <c r="N3044" s="305"/>
      <c r="O3044" s="305"/>
      <c r="AB3044" s="304"/>
    </row>
    <row r="3045" spans="1:28" x14ac:dyDescent="0.25">
      <c r="A3045" s="309">
        <f t="shared" si="47"/>
        <v>0</v>
      </c>
      <c r="G3045" s="304"/>
      <c r="H3045" s="304"/>
      <c r="N3045" s="305"/>
      <c r="O3045" s="305"/>
      <c r="AB3045" s="304"/>
    </row>
    <row r="3046" spans="1:28" x14ac:dyDescent="0.25">
      <c r="A3046" s="309">
        <f t="shared" si="47"/>
        <v>0</v>
      </c>
      <c r="G3046" s="304"/>
      <c r="H3046" s="304"/>
      <c r="N3046" s="305"/>
      <c r="O3046" s="305"/>
      <c r="AB3046" s="304"/>
    </row>
    <row r="3047" spans="1:28" x14ac:dyDescent="0.25">
      <c r="A3047" s="309">
        <f t="shared" si="47"/>
        <v>0</v>
      </c>
      <c r="G3047" s="304"/>
      <c r="H3047" s="304"/>
      <c r="N3047" s="305"/>
      <c r="O3047" s="305"/>
      <c r="AB3047" s="304"/>
    </row>
    <row r="3048" spans="1:28" x14ac:dyDescent="0.25">
      <c r="A3048" s="309">
        <f t="shared" si="47"/>
        <v>0</v>
      </c>
      <c r="G3048" s="304"/>
      <c r="H3048" s="304"/>
      <c r="N3048" s="305"/>
      <c r="O3048" s="305"/>
      <c r="AB3048" s="304"/>
    </row>
    <row r="3049" spans="1:28" x14ac:dyDescent="0.25">
      <c r="A3049" s="309">
        <f t="shared" si="47"/>
        <v>0</v>
      </c>
      <c r="G3049" s="304"/>
      <c r="H3049" s="304"/>
      <c r="N3049" s="305"/>
      <c r="O3049" s="305"/>
      <c r="AB3049" s="304"/>
    </row>
    <row r="3050" spans="1:28" x14ac:dyDescent="0.25">
      <c r="A3050" s="309">
        <f t="shared" si="47"/>
        <v>0</v>
      </c>
      <c r="G3050" s="304"/>
      <c r="H3050" s="304"/>
      <c r="N3050" s="305"/>
      <c r="O3050" s="305"/>
      <c r="AB3050" s="304"/>
    </row>
    <row r="3051" spans="1:28" x14ac:dyDescent="0.25">
      <c r="A3051" s="309">
        <f t="shared" si="47"/>
        <v>0</v>
      </c>
      <c r="G3051" s="304"/>
      <c r="H3051" s="304"/>
      <c r="N3051" s="305"/>
      <c r="O3051" s="305"/>
      <c r="AB3051" s="304"/>
    </row>
    <row r="3052" spans="1:28" x14ac:dyDescent="0.25">
      <c r="A3052" s="309">
        <f t="shared" si="47"/>
        <v>0</v>
      </c>
      <c r="G3052" s="304"/>
      <c r="H3052" s="304"/>
      <c r="N3052" s="305"/>
      <c r="O3052" s="305"/>
      <c r="AB3052" s="304"/>
    </row>
    <row r="3053" spans="1:28" x14ac:dyDescent="0.25">
      <c r="A3053" s="309">
        <f t="shared" si="47"/>
        <v>0</v>
      </c>
      <c r="G3053" s="304"/>
      <c r="H3053" s="304"/>
      <c r="N3053" s="305"/>
      <c r="O3053" s="305"/>
      <c r="AB3053" s="304"/>
    </row>
    <row r="3054" spans="1:28" x14ac:dyDescent="0.25">
      <c r="A3054" s="309">
        <f t="shared" si="47"/>
        <v>0</v>
      </c>
      <c r="G3054" s="304"/>
      <c r="H3054" s="304"/>
      <c r="N3054" s="305"/>
      <c r="O3054" s="305"/>
      <c r="AB3054" s="304"/>
    </row>
    <row r="3055" spans="1:28" x14ac:dyDescent="0.25">
      <c r="A3055" s="309">
        <f t="shared" si="47"/>
        <v>0</v>
      </c>
      <c r="G3055" s="304"/>
      <c r="H3055" s="304"/>
      <c r="N3055" s="305"/>
      <c r="O3055" s="305"/>
      <c r="AB3055" s="304"/>
    </row>
    <row r="3056" spans="1:28" x14ac:dyDescent="0.25">
      <c r="A3056" s="309">
        <f t="shared" si="47"/>
        <v>0</v>
      </c>
      <c r="G3056" s="304"/>
      <c r="H3056" s="304"/>
      <c r="N3056" s="305"/>
      <c r="O3056" s="305"/>
      <c r="AB3056" s="304"/>
    </row>
    <row r="3057" spans="1:28" x14ac:dyDescent="0.25">
      <c r="A3057" s="309">
        <f t="shared" si="47"/>
        <v>0</v>
      </c>
      <c r="G3057" s="304"/>
      <c r="H3057" s="304"/>
      <c r="N3057" s="305"/>
      <c r="O3057" s="305"/>
      <c r="AB3057" s="304"/>
    </row>
    <row r="3058" spans="1:28" x14ac:dyDescent="0.25">
      <c r="A3058" s="309">
        <f t="shared" si="47"/>
        <v>0</v>
      </c>
      <c r="G3058" s="304"/>
      <c r="H3058" s="304"/>
      <c r="N3058" s="305"/>
      <c r="O3058" s="305"/>
      <c r="AB3058" s="304"/>
    </row>
    <row r="3059" spans="1:28" x14ac:dyDescent="0.25">
      <c r="A3059" s="309">
        <f t="shared" si="47"/>
        <v>0</v>
      </c>
      <c r="G3059" s="304"/>
      <c r="H3059" s="304"/>
      <c r="N3059" s="305"/>
      <c r="O3059" s="305"/>
      <c r="AB3059" s="304"/>
    </row>
    <row r="3060" spans="1:28" x14ac:dyDescent="0.25">
      <c r="A3060" s="309">
        <f t="shared" si="47"/>
        <v>0</v>
      </c>
      <c r="G3060" s="304"/>
      <c r="H3060" s="304"/>
      <c r="N3060" s="305"/>
      <c r="O3060" s="305"/>
      <c r="AB3060" s="304"/>
    </row>
    <row r="3061" spans="1:28" x14ac:dyDescent="0.25">
      <c r="A3061" s="309">
        <f t="shared" si="47"/>
        <v>0</v>
      </c>
      <c r="G3061" s="304"/>
      <c r="H3061" s="304"/>
      <c r="N3061" s="305"/>
      <c r="O3061" s="305"/>
      <c r="AB3061" s="304"/>
    </row>
    <row r="3062" spans="1:28" x14ac:dyDescent="0.25">
      <c r="A3062" s="309">
        <f t="shared" si="47"/>
        <v>0</v>
      </c>
      <c r="G3062" s="304"/>
      <c r="H3062" s="304"/>
      <c r="N3062" s="305"/>
      <c r="O3062" s="305"/>
      <c r="AB3062" s="304"/>
    </row>
    <row r="3063" spans="1:28" x14ac:dyDescent="0.25">
      <c r="A3063" s="309">
        <f t="shared" si="47"/>
        <v>0</v>
      </c>
      <c r="G3063" s="304"/>
      <c r="H3063" s="304"/>
      <c r="N3063" s="305"/>
      <c r="O3063" s="305"/>
      <c r="AB3063" s="304"/>
    </row>
    <row r="3064" spans="1:28" x14ac:dyDescent="0.25">
      <c r="A3064" s="309">
        <f t="shared" si="47"/>
        <v>0</v>
      </c>
      <c r="G3064" s="304"/>
      <c r="H3064" s="304"/>
      <c r="N3064" s="305"/>
      <c r="O3064" s="305"/>
      <c r="AB3064" s="304"/>
    </row>
    <row r="3065" spans="1:28" x14ac:dyDescent="0.25">
      <c r="A3065" s="309">
        <f t="shared" si="47"/>
        <v>0</v>
      </c>
      <c r="G3065" s="304"/>
      <c r="H3065" s="304"/>
      <c r="N3065" s="305"/>
      <c r="O3065" s="305"/>
      <c r="AB3065" s="304"/>
    </row>
    <row r="3066" spans="1:28" x14ac:dyDescent="0.25">
      <c r="A3066" s="309">
        <f t="shared" si="47"/>
        <v>0</v>
      </c>
      <c r="G3066" s="304"/>
      <c r="H3066" s="304"/>
      <c r="N3066" s="305"/>
      <c r="O3066" s="305"/>
      <c r="AB3066" s="304"/>
    </row>
    <row r="3067" spans="1:28" x14ac:dyDescent="0.25">
      <c r="A3067" s="309">
        <f t="shared" si="47"/>
        <v>0</v>
      </c>
      <c r="G3067" s="304"/>
      <c r="H3067" s="304"/>
      <c r="N3067" s="305"/>
      <c r="O3067" s="305"/>
      <c r="AB3067" s="304"/>
    </row>
    <row r="3068" spans="1:28" x14ac:dyDescent="0.25">
      <c r="A3068" s="309">
        <f t="shared" si="47"/>
        <v>0</v>
      </c>
      <c r="G3068" s="304"/>
      <c r="H3068" s="304"/>
      <c r="N3068" s="305"/>
      <c r="O3068" s="305"/>
      <c r="AB3068" s="304"/>
    </row>
    <row r="3069" spans="1:28" x14ac:dyDescent="0.25">
      <c r="A3069" s="309">
        <f t="shared" si="47"/>
        <v>0</v>
      </c>
      <c r="G3069" s="304"/>
      <c r="H3069" s="304"/>
      <c r="N3069" s="305"/>
      <c r="O3069" s="305"/>
      <c r="AB3069" s="304"/>
    </row>
    <row r="3070" spans="1:28" x14ac:dyDescent="0.25">
      <c r="A3070" s="309">
        <f t="shared" si="47"/>
        <v>0</v>
      </c>
      <c r="G3070" s="304"/>
      <c r="H3070" s="304"/>
      <c r="N3070" s="305"/>
      <c r="O3070" s="305"/>
      <c r="AB3070" s="304"/>
    </row>
    <row r="3071" spans="1:28" x14ac:dyDescent="0.25">
      <c r="A3071" s="309">
        <f t="shared" si="47"/>
        <v>0</v>
      </c>
      <c r="G3071" s="304"/>
      <c r="H3071" s="304"/>
      <c r="N3071" s="305"/>
      <c r="O3071" s="305"/>
      <c r="AB3071" s="304"/>
    </row>
    <row r="3072" spans="1:28" x14ac:dyDescent="0.25">
      <c r="A3072" s="309">
        <f t="shared" si="47"/>
        <v>0</v>
      </c>
      <c r="G3072" s="304"/>
      <c r="H3072" s="304"/>
      <c r="N3072" s="305"/>
      <c r="O3072" s="305"/>
      <c r="AB3072" s="304"/>
    </row>
    <row r="3073" spans="1:28" x14ac:dyDescent="0.25">
      <c r="A3073" s="309">
        <f t="shared" si="47"/>
        <v>0</v>
      </c>
      <c r="G3073" s="304"/>
      <c r="H3073" s="304"/>
      <c r="N3073" s="305"/>
      <c r="O3073" s="305"/>
      <c r="AB3073" s="304"/>
    </row>
    <row r="3074" spans="1:28" x14ac:dyDescent="0.25">
      <c r="A3074" s="309">
        <f t="shared" ref="A3074:A3137" si="48">IF(+R3074&gt;AR3074,R3074-AR3074,0)</f>
        <v>0</v>
      </c>
      <c r="G3074" s="304"/>
      <c r="H3074" s="304"/>
      <c r="N3074" s="305"/>
      <c r="O3074" s="305"/>
      <c r="AB3074" s="304"/>
    </row>
    <row r="3075" spans="1:28" x14ac:dyDescent="0.25">
      <c r="A3075" s="309">
        <f t="shared" si="48"/>
        <v>0</v>
      </c>
      <c r="G3075" s="304"/>
      <c r="H3075" s="304"/>
      <c r="N3075" s="305"/>
      <c r="O3075" s="305"/>
      <c r="AB3075" s="304"/>
    </row>
    <row r="3076" spans="1:28" x14ac:dyDescent="0.25">
      <c r="A3076" s="309">
        <f t="shared" si="48"/>
        <v>0</v>
      </c>
      <c r="G3076" s="304"/>
      <c r="H3076" s="304"/>
      <c r="N3076" s="305"/>
      <c r="O3076" s="305"/>
      <c r="AB3076" s="304"/>
    </row>
    <row r="3077" spans="1:28" x14ac:dyDescent="0.25">
      <c r="A3077" s="309">
        <f t="shared" si="48"/>
        <v>0</v>
      </c>
      <c r="G3077" s="304"/>
      <c r="H3077" s="304"/>
      <c r="N3077" s="305"/>
      <c r="O3077" s="305"/>
      <c r="AB3077" s="304"/>
    </row>
    <row r="3078" spans="1:28" x14ac:dyDescent="0.25">
      <c r="A3078" s="309">
        <f t="shared" si="48"/>
        <v>0</v>
      </c>
      <c r="G3078" s="304"/>
      <c r="H3078" s="304"/>
      <c r="N3078" s="305"/>
      <c r="O3078" s="305"/>
      <c r="AB3078" s="304"/>
    </row>
    <row r="3079" spans="1:28" x14ac:dyDescent="0.25">
      <c r="A3079" s="309">
        <f t="shared" si="48"/>
        <v>0</v>
      </c>
      <c r="G3079" s="304"/>
      <c r="H3079" s="304"/>
      <c r="N3079" s="305"/>
      <c r="O3079" s="305"/>
      <c r="AB3079" s="304"/>
    </row>
    <row r="3080" spans="1:28" x14ac:dyDescent="0.25">
      <c r="A3080" s="309">
        <f t="shared" si="48"/>
        <v>0</v>
      </c>
      <c r="G3080" s="304"/>
      <c r="H3080" s="304"/>
      <c r="N3080" s="305"/>
      <c r="O3080" s="305"/>
      <c r="AB3080" s="304"/>
    </row>
    <row r="3081" spans="1:28" x14ac:dyDescent="0.25">
      <c r="A3081" s="309">
        <f t="shared" si="48"/>
        <v>0</v>
      </c>
      <c r="G3081" s="304"/>
      <c r="H3081" s="304"/>
      <c r="N3081" s="305"/>
      <c r="O3081" s="305"/>
      <c r="AB3081" s="304"/>
    </row>
    <row r="3082" spans="1:28" x14ac:dyDescent="0.25">
      <c r="A3082" s="309">
        <f t="shared" si="48"/>
        <v>0</v>
      </c>
      <c r="G3082" s="304"/>
      <c r="H3082" s="304"/>
      <c r="N3082" s="305"/>
      <c r="O3082" s="305"/>
      <c r="AB3082" s="304"/>
    </row>
    <row r="3083" spans="1:28" x14ac:dyDescent="0.25">
      <c r="A3083" s="309">
        <f t="shared" si="48"/>
        <v>0</v>
      </c>
      <c r="G3083" s="304"/>
      <c r="H3083" s="304"/>
      <c r="N3083" s="305"/>
      <c r="O3083" s="305"/>
      <c r="AB3083" s="304"/>
    </row>
    <row r="3084" spans="1:28" x14ac:dyDescent="0.25">
      <c r="A3084" s="309">
        <f t="shared" si="48"/>
        <v>0</v>
      </c>
      <c r="G3084" s="304"/>
      <c r="H3084" s="304"/>
      <c r="N3084" s="305"/>
      <c r="O3084" s="305"/>
      <c r="AB3084" s="304"/>
    </row>
    <row r="3085" spans="1:28" x14ac:dyDescent="0.25">
      <c r="A3085" s="309">
        <f t="shared" si="48"/>
        <v>0</v>
      </c>
      <c r="G3085" s="304"/>
      <c r="H3085" s="304"/>
      <c r="N3085" s="305"/>
      <c r="O3085" s="305"/>
      <c r="AB3085" s="304"/>
    </row>
    <row r="3086" spans="1:28" x14ac:dyDescent="0.25">
      <c r="A3086" s="309">
        <f t="shared" si="48"/>
        <v>0</v>
      </c>
      <c r="G3086" s="304"/>
      <c r="H3086" s="304"/>
      <c r="N3086" s="305"/>
      <c r="O3086" s="305"/>
      <c r="AB3086" s="304"/>
    </row>
    <row r="3087" spans="1:28" x14ac:dyDescent="0.25">
      <c r="A3087" s="309">
        <f t="shared" si="48"/>
        <v>0</v>
      </c>
      <c r="G3087" s="304"/>
      <c r="H3087" s="304"/>
      <c r="N3087" s="305"/>
      <c r="O3087" s="305"/>
      <c r="AB3087" s="304"/>
    </row>
    <row r="3088" spans="1:28" x14ac:dyDescent="0.25">
      <c r="A3088" s="309">
        <f t="shared" si="48"/>
        <v>0</v>
      </c>
      <c r="G3088" s="304"/>
      <c r="H3088" s="304"/>
      <c r="N3088" s="305"/>
      <c r="O3088" s="305"/>
      <c r="AB3088" s="304"/>
    </row>
    <row r="3089" spans="1:28" x14ac:dyDescent="0.25">
      <c r="A3089" s="309">
        <f t="shared" si="48"/>
        <v>0</v>
      </c>
      <c r="G3089" s="304"/>
      <c r="H3089" s="304"/>
      <c r="N3089" s="305"/>
      <c r="O3089" s="305"/>
      <c r="AB3089" s="304"/>
    </row>
    <row r="3090" spans="1:28" x14ac:dyDescent="0.25">
      <c r="A3090" s="309">
        <f t="shared" si="48"/>
        <v>0</v>
      </c>
      <c r="G3090" s="304"/>
      <c r="H3090" s="304"/>
      <c r="N3090" s="305"/>
      <c r="O3090" s="305"/>
      <c r="AB3090" s="304"/>
    </row>
    <row r="3091" spans="1:28" x14ac:dyDescent="0.25">
      <c r="A3091" s="309">
        <f t="shared" si="48"/>
        <v>0</v>
      </c>
      <c r="G3091" s="304"/>
      <c r="H3091" s="304"/>
      <c r="AB3091" s="304"/>
    </row>
    <row r="3092" spans="1:28" x14ac:dyDescent="0.25">
      <c r="A3092" s="309">
        <f t="shared" si="48"/>
        <v>0</v>
      </c>
      <c r="G3092" s="304"/>
      <c r="H3092" s="304"/>
      <c r="N3092" s="305"/>
      <c r="O3092" s="305"/>
      <c r="AB3092" s="304"/>
    </row>
    <row r="3093" spans="1:28" x14ac:dyDescent="0.25">
      <c r="A3093" s="309">
        <f t="shared" si="48"/>
        <v>0</v>
      </c>
      <c r="G3093" s="304"/>
      <c r="H3093" s="304"/>
      <c r="AB3093" s="304"/>
    </row>
    <row r="3094" spans="1:28" x14ac:dyDescent="0.25">
      <c r="A3094" s="309">
        <f t="shared" si="48"/>
        <v>0</v>
      </c>
      <c r="G3094" s="304"/>
      <c r="H3094" s="304"/>
      <c r="N3094" s="305"/>
      <c r="O3094" s="305"/>
      <c r="AB3094" s="304"/>
    </row>
    <row r="3095" spans="1:28" x14ac:dyDescent="0.25">
      <c r="A3095" s="309">
        <f t="shared" si="48"/>
        <v>0</v>
      </c>
      <c r="G3095" s="304"/>
      <c r="H3095" s="304"/>
      <c r="N3095" s="305"/>
      <c r="O3095" s="305"/>
      <c r="AB3095" s="304"/>
    </row>
    <row r="3096" spans="1:28" x14ac:dyDescent="0.25">
      <c r="A3096" s="309">
        <f t="shared" si="48"/>
        <v>0</v>
      </c>
      <c r="G3096" s="304"/>
      <c r="H3096" s="304"/>
      <c r="N3096" s="305"/>
      <c r="O3096" s="305"/>
      <c r="AB3096" s="304"/>
    </row>
    <row r="3097" spans="1:28" x14ac:dyDescent="0.25">
      <c r="A3097" s="309">
        <f t="shared" si="48"/>
        <v>0</v>
      </c>
      <c r="G3097" s="304"/>
      <c r="H3097" s="304"/>
      <c r="AB3097" s="304"/>
    </row>
    <row r="3098" spans="1:28" x14ac:dyDescent="0.25">
      <c r="A3098" s="309">
        <f t="shared" si="48"/>
        <v>0</v>
      </c>
      <c r="G3098" s="304"/>
      <c r="H3098" s="304"/>
      <c r="N3098" s="305"/>
      <c r="O3098" s="305"/>
      <c r="AB3098" s="304"/>
    </row>
    <row r="3099" spans="1:28" x14ac:dyDescent="0.25">
      <c r="A3099" s="309">
        <f t="shared" si="48"/>
        <v>0</v>
      </c>
      <c r="G3099" s="304"/>
      <c r="H3099" s="304"/>
      <c r="N3099" s="305"/>
      <c r="O3099" s="305"/>
      <c r="AB3099" s="304"/>
    </row>
    <row r="3100" spans="1:28" x14ac:dyDescent="0.25">
      <c r="A3100" s="309">
        <f t="shared" si="48"/>
        <v>0</v>
      </c>
      <c r="G3100" s="304"/>
      <c r="H3100" s="304"/>
      <c r="N3100" s="305"/>
      <c r="O3100" s="305"/>
      <c r="AB3100" s="304"/>
    </row>
    <row r="3101" spans="1:28" x14ac:dyDescent="0.25">
      <c r="A3101" s="309">
        <f t="shared" si="48"/>
        <v>0</v>
      </c>
      <c r="G3101" s="304"/>
      <c r="H3101" s="304"/>
      <c r="N3101" s="305"/>
      <c r="O3101" s="305"/>
      <c r="AB3101" s="304"/>
    </row>
    <row r="3102" spans="1:28" x14ac:dyDescent="0.25">
      <c r="A3102" s="309">
        <f t="shared" si="48"/>
        <v>0</v>
      </c>
      <c r="G3102" s="304"/>
      <c r="H3102" s="304"/>
      <c r="N3102" s="305"/>
      <c r="O3102" s="305"/>
      <c r="AB3102" s="304"/>
    </row>
    <row r="3103" spans="1:28" x14ac:dyDescent="0.25">
      <c r="A3103" s="309">
        <f t="shared" si="48"/>
        <v>0</v>
      </c>
      <c r="G3103" s="304"/>
      <c r="H3103" s="304"/>
      <c r="N3103" s="305"/>
      <c r="O3103" s="305"/>
      <c r="AB3103" s="304"/>
    </row>
    <row r="3104" spans="1:28" x14ac:dyDescent="0.25">
      <c r="A3104" s="309">
        <f t="shared" si="48"/>
        <v>0</v>
      </c>
      <c r="G3104" s="304"/>
      <c r="H3104" s="304"/>
      <c r="N3104" s="305"/>
      <c r="O3104" s="305"/>
      <c r="AB3104" s="304"/>
    </row>
    <row r="3105" spans="1:28" x14ac:dyDescent="0.25">
      <c r="A3105" s="309">
        <f t="shared" si="48"/>
        <v>0</v>
      </c>
      <c r="G3105" s="304"/>
      <c r="H3105" s="304"/>
      <c r="N3105" s="305"/>
      <c r="O3105" s="305"/>
      <c r="AB3105" s="304"/>
    </row>
    <row r="3106" spans="1:28" x14ac:dyDescent="0.25">
      <c r="A3106" s="309">
        <f t="shared" si="48"/>
        <v>0</v>
      </c>
      <c r="G3106" s="304"/>
      <c r="H3106" s="304"/>
      <c r="N3106" s="305"/>
      <c r="O3106" s="305"/>
      <c r="AB3106" s="304"/>
    </row>
    <row r="3107" spans="1:28" x14ac:dyDescent="0.25">
      <c r="A3107" s="309">
        <f t="shared" si="48"/>
        <v>0</v>
      </c>
      <c r="G3107" s="304"/>
      <c r="H3107" s="304"/>
      <c r="N3107" s="305"/>
      <c r="O3107" s="305"/>
      <c r="AB3107" s="304"/>
    </row>
    <row r="3108" spans="1:28" x14ac:dyDescent="0.25">
      <c r="A3108" s="309">
        <f t="shared" si="48"/>
        <v>0</v>
      </c>
      <c r="G3108" s="304"/>
      <c r="H3108" s="304"/>
      <c r="N3108" s="305"/>
      <c r="O3108" s="305"/>
      <c r="AB3108" s="304"/>
    </row>
    <row r="3109" spans="1:28" x14ac:dyDescent="0.25">
      <c r="A3109" s="309">
        <f t="shared" si="48"/>
        <v>0</v>
      </c>
      <c r="G3109" s="304"/>
      <c r="H3109" s="304"/>
      <c r="N3109" s="305"/>
      <c r="O3109" s="305"/>
      <c r="AB3109" s="304"/>
    </row>
    <row r="3110" spans="1:28" x14ac:dyDescent="0.25">
      <c r="A3110" s="309">
        <f t="shared" si="48"/>
        <v>0</v>
      </c>
      <c r="G3110" s="304"/>
      <c r="H3110" s="304"/>
      <c r="N3110" s="305"/>
      <c r="O3110" s="305"/>
      <c r="AB3110" s="304"/>
    </row>
    <row r="3111" spans="1:28" x14ac:dyDescent="0.25">
      <c r="A3111" s="309">
        <f t="shared" si="48"/>
        <v>0</v>
      </c>
      <c r="G3111" s="304"/>
      <c r="H3111" s="304"/>
      <c r="N3111" s="305"/>
      <c r="O3111" s="305"/>
      <c r="AB3111" s="304"/>
    </row>
    <row r="3112" spans="1:28" x14ac:dyDescent="0.25">
      <c r="A3112" s="309">
        <f t="shared" si="48"/>
        <v>0</v>
      </c>
      <c r="G3112" s="304"/>
      <c r="H3112" s="304"/>
      <c r="N3112" s="305"/>
      <c r="O3112" s="305"/>
      <c r="AB3112" s="304"/>
    </row>
    <row r="3113" spans="1:28" x14ac:dyDescent="0.25">
      <c r="A3113" s="309">
        <f t="shared" si="48"/>
        <v>0</v>
      </c>
      <c r="G3113" s="304"/>
      <c r="H3113" s="304"/>
      <c r="N3113" s="305"/>
      <c r="O3113" s="305"/>
      <c r="AB3113" s="304"/>
    </row>
    <row r="3114" spans="1:28" x14ac:dyDescent="0.25">
      <c r="A3114" s="309">
        <f t="shared" si="48"/>
        <v>0</v>
      </c>
      <c r="G3114" s="304"/>
      <c r="H3114" s="304"/>
      <c r="N3114" s="305"/>
      <c r="O3114" s="305"/>
      <c r="AB3114" s="304"/>
    </row>
    <row r="3115" spans="1:28" x14ac:dyDescent="0.25">
      <c r="A3115" s="309">
        <f t="shared" si="48"/>
        <v>0</v>
      </c>
      <c r="G3115" s="304"/>
      <c r="H3115" s="304"/>
      <c r="N3115" s="305"/>
      <c r="O3115" s="305"/>
      <c r="AB3115" s="304"/>
    </row>
    <row r="3116" spans="1:28" x14ac:dyDescent="0.25">
      <c r="A3116" s="309">
        <f t="shared" si="48"/>
        <v>0</v>
      </c>
      <c r="G3116" s="304"/>
      <c r="H3116" s="304"/>
      <c r="N3116" s="305"/>
      <c r="O3116" s="305"/>
      <c r="AB3116" s="304"/>
    </row>
    <row r="3117" spans="1:28" x14ac:dyDescent="0.25">
      <c r="A3117" s="309">
        <f t="shared" si="48"/>
        <v>0</v>
      </c>
      <c r="G3117" s="304"/>
      <c r="H3117" s="304"/>
      <c r="N3117" s="305"/>
      <c r="O3117" s="305"/>
      <c r="AB3117" s="304"/>
    </row>
    <row r="3118" spans="1:28" x14ac:dyDescent="0.25">
      <c r="A3118" s="309">
        <f t="shared" si="48"/>
        <v>0</v>
      </c>
      <c r="G3118" s="304"/>
      <c r="H3118" s="304"/>
      <c r="N3118" s="305"/>
      <c r="O3118" s="305"/>
      <c r="AB3118" s="304"/>
    </row>
    <row r="3119" spans="1:28" x14ac:dyDescent="0.25">
      <c r="A3119" s="309">
        <f t="shared" si="48"/>
        <v>0</v>
      </c>
      <c r="G3119" s="304"/>
      <c r="H3119" s="304"/>
      <c r="N3119" s="305"/>
      <c r="O3119" s="305"/>
      <c r="AB3119" s="304"/>
    </row>
    <row r="3120" spans="1:28" x14ac:dyDescent="0.25">
      <c r="A3120" s="309">
        <f t="shared" si="48"/>
        <v>0</v>
      </c>
      <c r="G3120" s="304"/>
      <c r="H3120" s="304"/>
      <c r="N3120" s="305"/>
      <c r="O3120" s="305"/>
      <c r="AB3120" s="304"/>
    </row>
    <row r="3121" spans="1:28" x14ac:dyDescent="0.25">
      <c r="A3121" s="309">
        <f t="shared" si="48"/>
        <v>0</v>
      </c>
      <c r="G3121" s="304"/>
      <c r="H3121" s="304"/>
      <c r="N3121" s="305"/>
      <c r="O3121" s="305"/>
      <c r="AB3121" s="304"/>
    </row>
    <row r="3122" spans="1:28" x14ac:dyDescent="0.25">
      <c r="A3122" s="309">
        <f t="shared" si="48"/>
        <v>0</v>
      </c>
      <c r="G3122" s="304"/>
      <c r="H3122" s="304"/>
      <c r="N3122" s="305"/>
      <c r="O3122" s="305"/>
      <c r="AB3122" s="304"/>
    </row>
    <row r="3123" spans="1:28" x14ac:dyDescent="0.25">
      <c r="A3123" s="309">
        <f t="shared" si="48"/>
        <v>0</v>
      </c>
      <c r="G3123" s="304"/>
      <c r="H3123" s="304"/>
      <c r="N3123" s="305"/>
      <c r="O3123" s="305"/>
      <c r="AB3123" s="304"/>
    </row>
    <row r="3124" spans="1:28" x14ac:dyDescent="0.25">
      <c r="A3124" s="309">
        <f t="shared" si="48"/>
        <v>0</v>
      </c>
      <c r="G3124" s="304"/>
      <c r="H3124" s="304"/>
      <c r="N3124" s="305"/>
      <c r="O3124" s="305"/>
      <c r="AB3124" s="304"/>
    </row>
    <row r="3125" spans="1:28" x14ac:dyDescent="0.25">
      <c r="A3125" s="309">
        <f t="shared" si="48"/>
        <v>0</v>
      </c>
      <c r="G3125" s="304"/>
      <c r="H3125" s="304"/>
      <c r="N3125" s="305"/>
      <c r="O3125" s="305"/>
      <c r="AB3125" s="304"/>
    </row>
    <row r="3126" spans="1:28" x14ac:dyDescent="0.25">
      <c r="A3126" s="309">
        <f t="shared" si="48"/>
        <v>0</v>
      </c>
      <c r="G3126" s="304"/>
      <c r="H3126" s="304"/>
      <c r="N3126" s="305"/>
      <c r="O3126" s="305"/>
      <c r="AB3126" s="304"/>
    </row>
    <row r="3127" spans="1:28" x14ac:dyDescent="0.25">
      <c r="A3127" s="309">
        <f t="shared" si="48"/>
        <v>0</v>
      </c>
      <c r="G3127" s="304"/>
      <c r="H3127" s="304"/>
      <c r="N3127" s="305"/>
      <c r="O3127" s="305"/>
      <c r="AB3127" s="304"/>
    </row>
    <row r="3128" spans="1:28" x14ac:dyDescent="0.25">
      <c r="A3128" s="309">
        <f t="shared" si="48"/>
        <v>0</v>
      </c>
      <c r="G3128" s="304"/>
      <c r="H3128" s="304"/>
      <c r="N3128" s="305"/>
      <c r="O3128" s="305"/>
      <c r="AB3128" s="304"/>
    </row>
    <row r="3129" spans="1:28" x14ac:dyDescent="0.25">
      <c r="A3129" s="309">
        <f t="shared" si="48"/>
        <v>0</v>
      </c>
      <c r="G3129" s="304"/>
      <c r="H3129" s="304"/>
      <c r="N3129" s="305"/>
      <c r="O3129" s="305"/>
      <c r="AB3129" s="304"/>
    </row>
    <row r="3130" spans="1:28" x14ac:dyDescent="0.25">
      <c r="A3130" s="309">
        <f t="shared" si="48"/>
        <v>0</v>
      </c>
      <c r="G3130" s="304"/>
      <c r="H3130" s="304"/>
      <c r="N3130" s="305"/>
      <c r="O3130" s="305"/>
      <c r="AB3130" s="304"/>
    </row>
    <row r="3131" spans="1:28" x14ac:dyDescent="0.25">
      <c r="A3131" s="309">
        <f t="shared" si="48"/>
        <v>0</v>
      </c>
      <c r="G3131" s="304"/>
      <c r="H3131" s="304"/>
      <c r="N3131" s="305"/>
      <c r="O3131" s="305"/>
      <c r="AB3131" s="304"/>
    </row>
    <row r="3132" spans="1:28" x14ac:dyDescent="0.25">
      <c r="A3132" s="309">
        <f t="shared" si="48"/>
        <v>0</v>
      </c>
      <c r="G3132" s="304"/>
      <c r="H3132" s="304"/>
      <c r="N3132" s="305"/>
      <c r="O3132" s="305"/>
      <c r="AB3132" s="304"/>
    </row>
    <row r="3133" spans="1:28" x14ac:dyDescent="0.25">
      <c r="A3133" s="309">
        <f t="shared" si="48"/>
        <v>0</v>
      </c>
      <c r="G3133" s="304"/>
      <c r="H3133" s="304"/>
      <c r="N3133" s="305"/>
      <c r="O3133" s="305"/>
      <c r="AB3133" s="304"/>
    </row>
    <row r="3134" spans="1:28" x14ac:dyDescent="0.25">
      <c r="A3134" s="309">
        <f t="shared" si="48"/>
        <v>0</v>
      </c>
      <c r="G3134" s="304"/>
      <c r="H3134" s="304"/>
      <c r="N3134" s="305"/>
      <c r="O3134" s="305"/>
      <c r="AB3134" s="304"/>
    </row>
    <row r="3135" spans="1:28" x14ac:dyDescent="0.25">
      <c r="A3135" s="309">
        <f t="shared" si="48"/>
        <v>0</v>
      </c>
      <c r="G3135" s="304"/>
      <c r="H3135" s="304"/>
      <c r="N3135" s="305"/>
      <c r="O3135" s="305"/>
      <c r="AB3135" s="304"/>
    </row>
    <row r="3136" spans="1:28" x14ac:dyDescent="0.25">
      <c r="A3136" s="309">
        <f t="shared" si="48"/>
        <v>0</v>
      </c>
      <c r="G3136" s="304"/>
      <c r="H3136" s="304"/>
      <c r="N3136" s="305"/>
      <c r="O3136" s="305"/>
      <c r="AB3136" s="304"/>
    </row>
    <row r="3137" spans="1:28" x14ac:dyDescent="0.25">
      <c r="A3137" s="309">
        <f t="shared" si="48"/>
        <v>0</v>
      </c>
      <c r="G3137" s="304"/>
      <c r="H3137" s="304"/>
      <c r="N3137" s="305"/>
      <c r="O3137" s="305"/>
      <c r="AB3137" s="304"/>
    </row>
    <row r="3138" spans="1:28" x14ac:dyDescent="0.25">
      <c r="A3138" s="309">
        <f t="shared" ref="A3138:A3201" si="49">IF(+R3138&gt;AR3138,R3138-AR3138,0)</f>
        <v>0</v>
      </c>
      <c r="G3138" s="304"/>
      <c r="H3138" s="304"/>
      <c r="N3138" s="305"/>
      <c r="O3138" s="305"/>
      <c r="AB3138" s="304"/>
    </row>
    <row r="3139" spans="1:28" x14ac:dyDescent="0.25">
      <c r="A3139" s="309">
        <f t="shared" si="49"/>
        <v>0</v>
      </c>
      <c r="G3139" s="304"/>
      <c r="H3139" s="304"/>
      <c r="N3139" s="305"/>
      <c r="O3139" s="305"/>
      <c r="AB3139" s="304"/>
    </row>
    <row r="3140" spans="1:28" x14ac:dyDescent="0.25">
      <c r="A3140" s="309">
        <f t="shared" si="49"/>
        <v>0</v>
      </c>
      <c r="G3140" s="304"/>
      <c r="H3140" s="304"/>
      <c r="N3140" s="305"/>
      <c r="O3140" s="305"/>
      <c r="AB3140" s="304"/>
    </row>
    <row r="3141" spans="1:28" x14ac:dyDescent="0.25">
      <c r="A3141" s="309">
        <f t="shared" si="49"/>
        <v>0</v>
      </c>
      <c r="G3141" s="304"/>
      <c r="H3141" s="304"/>
      <c r="N3141" s="305"/>
      <c r="O3141" s="305"/>
      <c r="AB3141" s="304"/>
    </row>
    <row r="3142" spans="1:28" x14ac:dyDescent="0.25">
      <c r="A3142" s="309">
        <f t="shared" si="49"/>
        <v>0</v>
      </c>
      <c r="G3142" s="304"/>
      <c r="H3142" s="304"/>
      <c r="AB3142" s="304"/>
    </row>
    <row r="3143" spans="1:28" x14ac:dyDescent="0.25">
      <c r="A3143" s="309">
        <f t="shared" si="49"/>
        <v>0</v>
      </c>
      <c r="G3143" s="304"/>
      <c r="H3143" s="304"/>
      <c r="AB3143" s="304"/>
    </row>
    <row r="3144" spans="1:28" x14ac:dyDescent="0.25">
      <c r="A3144" s="309">
        <f t="shared" si="49"/>
        <v>0</v>
      </c>
      <c r="G3144" s="304"/>
      <c r="H3144" s="304"/>
      <c r="N3144" s="305"/>
      <c r="O3144" s="305"/>
      <c r="AB3144" s="304"/>
    </row>
    <row r="3145" spans="1:28" x14ac:dyDescent="0.25">
      <c r="A3145" s="309">
        <f t="shared" si="49"/>
        <v>0</v>
      </c>
      <c r="G3145" s="304"/>
      <c r="H3145" s="304"/>
      <c r="N3145" s="305"/>
      <c r="O3145" s="305"/>
      <c r="AB3145" s="304"/>
    </row>
    <row r="3146" spans="1:28" x14ac:dyDescent="0.25">
      <c r="A3146" s="309">
        <f t="shared" si="49"/>
        <v>0</v>
      </c>
      <c r="G3146" s="304"/>
      <c r="H3146" s="304"/>
      <c r="N3146" s="305"/>
      <c r="O3146" s="305"/>
      <c r="AB3146" s="304"/>
    </row>
    <row r="3147" spans="1:28" x14ac:dyDescent="0.25">
      <c r="A3147" s="309">
        <f t="shared" si="49"/>
        <v>0</v>
      </c>
      <c r="G3147" s="304"/>
      <c r="H3147" s="304"/>
      <c r="N3147" s="305"/>
      <c r="O3147" s="305"/>
      <c r="AB3147" s="304"/>
    </row>
    <row r="3148" spans="1:28" x14ac:dyDescent="0.25">
      <c r="A3148" s="309">
        <f t="shared" si="49"/>
        <v>0</v>
      </c>
      <c r="G3148" s="304"/>
      <c r="H3148" s="304"/>
      <c r="N3148" s="305"/>
      <c r="O3148" s="305"/>
      <c r="AB3148" s="304"/>
    </row>
    <row r="3149" spans="1:28" x14ac:dyDescent="0.25">
      <c r="A3149" s="309">
        <f t="shared" si="49"/>
        <v>0</v>
      </c>
      <c r="G3149" s="304"/>
      <c r="H3149" s="304"/>
      <c r="N3149" s="305"/>
      <c r="O3149" s="305"/>
      <c r="AB3149" s="304"/>
    </row>
    <row r="3150" spans="1:28" x14ac:dyDescent="0.25">
      <c r="A3150" s="309">
        <f t="shared" si="49"/>
        <v>0</v>
      </c>
      <c r="G3150" s="304"/>
      <c r="H3150" s="304"/>
      <c r="N3150" s="305"/>
      <c r="O3150" s="305"/>
      <c r="AB3150" s="304"/>
    </row>
    <row r="3151" spans="1:28" x14ac:dyDescent="0.25">
      <c r="A3151" s="309">
        <f t="shared" si="49"/>
        <v>0</v>
      </c>
      <c r="G3151" s="304"/>
      <c r="H3151" s="304"/>
      <c r="N3151" s="305"/>
      <c r="O3151" s="305"/>
      <c r="AB3151" s="304"/>
    </row>
    <row r="3152" spans="1:28" x14ac:dyDescent="0.25">
      <c r="A3152" s="309">
        <f t="shared" si="49"/>
        <v>0</v>
      </c>
      <c r="G3152" s="304"/>
      <c r="H3152" s="304"/>
      <c r="N3152" s="305"/>
      <c r="O3152" s="305"/>
      <c r="AB3152" s="304"/>
    </row>
    <row r="3153" spans="1:28" x14ac:dyDescent="0.25">
      <c r="A3153" s="309">
        <f t="shared" si="49"/>
        <v>0</v>
      </c>
      <c r="G3153" s="304"/>
      <c r="H3153" s="304"/>
      <c r="N3153" s="305"/>
      <c r="O3153" s="305"/>
      <c r="AB3153" s="304"/>
    </row>
    <row r="3154" spans="1:28" x14ac:dyDescent="0.25">
      <c r="A3154" s="309">
        <f t="shared" si="49"/>
        <v>0</v>
      </c>
      <c r="G3154" s="304"/>
      <c r="H3154" s="304"/>
      <c r="N3154" s="305"/>
      <c r="O3154" s="305"/>
      <c r="AB3154" s="304"/>
    </row>
    <row r="3155" spans="1:28" x14ac:dyDescent="0.25">
      <c r="A3155" s="309">
        <f t="shared" si="49"/>
        <v>0</v>
      </c>
      <c r="G3155" s="304"/>
      <c r="H3155" s="304"/>
      <c r="N3155" s="305"/>
      <c r="O3155" s="305"/>
      <c r="AB3155" s="304"/>
    </row>
    <row r="3156" spans="1:28" x14ac:dyDescent="0.25">
      <c r="A3156" s="309">
        <f t="shared" si="49"/>
        <v>0</v>
      </c>
      <c r="G3156" s="304"/>
      <c r="H3156" s="304"/>
      <c r="N3156" s="305"/>
      <c r="O3156" s="305"/>
      <c r="AB3156" s="304"/>
    </row>
    <row r="3157" spans="1:28" x14ac:dyDescent="0.25">
      <c r="A3157" s="309">
        <f t="shared" si="49"/>
        <v>0</v>
      </c>
      <c r="G3157" s="304"/>
      <c r="H3157" s="304"/>
      <c r="N3157" s="305"/>
      <c r="O3157" s="305"/>
      <c r="AB3157" s="304"/>
    </row>
    <row r="3158" spans="1:28" x14ac:dyDescent="0.25">
      <c r="A3158" s="309">
        <f t="shared" si="49"/>
        <v>0</v>
      </c>
      <c r="G3158" s="304"/>
      <c r="H3158" s="304"/>
      <c r="N3158" s="305"/>
      <c r="O3158" s="305"/>
      <c r="AB3158" s="304"/>
    </row>
    <row r="3159" spans="1:28" x14ac:dyDescent="0.25">
      <c r="A3159" s="309">
        <f t="shared" si="49"/>
        <v>0</v>
      </c>
      <c r="G3159" s="304"/>
      <c r="H3159" s="304"/>
      <c r="N3159" s="305"/>
      <c r="O3159" s="305"/>
      <c r="AB3159" s="304"/>
    </row>
    <row r="3160" spans="1:28" x14ac:dyDescent="0.25">
      <c r="A3160" s="309">
        <f t="shared" si="49"/>
        <v>0</v>
      </c>
      <c r="G3160" s="304"/>
      <c r="H3160" s="304"/>
      <c r="N3160" s="305"/>
      <c r="O3160" s="305"/>
      <c r="AB3160" s="304"/>
    </row>
    <row r="3161" spans="1:28" x14ac:dyDescent="0.25">
      <c r="A3161" s="309">
        <f t="shared" si="49"/>
        <v>0</v>
      </c>
      <c r="G3161" s="304"/>
      <c r="H3161" s="304"/>
      <c r="N3161" s="305"/>
      <c r="O3161" s="305"/>
      <c r="AB3161" s="304"/>
    </row>
    <row r="3162" spans="1:28" x14ac:dyDescent="0.25">
      <c r="A3162" s="309">
        <f t="shared" si="49"/>
        <v>0</v>
      </c>
      <c r="G3162" s="304"/>
      <c r="H3162" s="304"/>
      <c r="N3162" s="305"/>
      <c r="O3162" s="305"/>
      <c r="AB3162" s="304"/>
    </row>
    <row r="3163" spans="1:28" x14ac:dyDescent="0.25">
      <c r="A3163" s="309">
        <f t="shared" si="49"/>
        <v>0</v>
      </c>
      <c r="G3163" s="304"/>
      <c r="H3163" s="304"/>
      <c r="N3163" s="305"/>
      <c r="O3163" s="305"/>
      <c r="AB3163" s="304"/>
    </row>
    <row r="3164" spans="1:28" x14ac:dyDescent="0.25">
      <c r="A3164" s="309">
        <f t="shared" si="49"/>
        <v>0</v>
      </c>
      <c r="G3164" s="304"/>
      <c r="H3164" s="304"/>
      <c r="N3164" s="305"/>
      <c r="O3164" s="305"/>
      <c r="AB3164" s="304"/>
    </row>
    <row r="3165" spans="1:28" x14ac:dyDescent="0.25">
      <c r="A3165" s="309">
        <f t="shared" si="49"/>
        <v>0</v>
      </c>
      <c r="G3165" s="304"/>
      <c r="H3165" s="304"/>
      <c r="N3165" s="305"/>
      <c r="O3165" s="305"/>
      <c r="AB3165" s="304"/>
    </row>
    <row r="3166" spans="1:28" x14ac:dyDescent="0.25">
      <c r="A3166" s="309">
        <f t="shared" si="49"/>
        <v>0</v>
      </c>
      <c r="G3166" s="304"/>
      <c r="H3166" s="304"/>
      <c r="N3166" s="305"/>
      <c r="O3166" s="305"/>
      <c r="AB3166" s="304"/>
    </row>
    <row r="3167" spans="1:28" x14ac:dyDescent="0.25">
      <c r="A3167" s="309">
        <f t="shared" si="49"/>
        <v>0</v>
      </c>
      <c r="G3167" s="304"/>
      <c r="H3167" s="304"/>
      <c r="N3167" s="305"/>
      <c r="O3167" s="305"/>
      <c r="AB3167" s="304"/>
    </row>
    <row r="3168" spans="1:28" x14ac:dyDescent="0.25">
      <c r="A3168" s="309">
        <f t="shared" si="49"/>
        <v>0</v>
      </c>
      <c r="G3168" s="304"/>
      <c r="H3168" s="304"/>
      <c r="N3168" s="305"/>
      <c r="O3168" s="305"/>
      <c r="AB3168" s="304"/>
    </row>
    <row r="3169" spans="1:28" x14ac:dyDescent="0.25">
      <c r="A3169" s="309">
        <f t="shared" si="49"/>
        <v>0</v>
      </c>
      <c r="G3169" s="304"/>
      <c r="H3169" s="304"/>
      <c r="N3169" s="305"/>
      <c r="O3169" s="305"/>
      <c r="AB3169" s="304"/>
    </row>
    <row r="3170" spans="1:28" x14ac:dyDescent="0.25">
      <c r="A3170" s="309">
        <f t="shared" si="49"/>
        <v>0</v>
      </c>
      <c r="G3170" s="304"/>
      <c r="H3170" s="304"/>
      <c r="N3170" s="305"/>
      <c r="O3170" s="305"/>
      <c r="AB3170" s="304"/>
    </row>
    <row r="3171" spans="1:28" x14ac:dyDescent="0.25">
      <c r="A3171" s="309">
        <f t="shared" si="49"/>
        <v>0</v>
      </c>
      <c r="G3171" s="304"/>
      <c r="H3171" s="304"/>
      <c r="N3171" s="305"/>
      <c r="O3171" s="305"/>
      <c r="AB3171" s="304"/>
    </row>
    <row r="3172" spans="1:28" x14ac:dyDescent="0.25">
      <c r="A3172" s="309">
        <f t="shared" si="49"/>
        <v>0</v>
      </c>
      <c r="G3172" s="304"/>
      <c r="H3172" s="304"/>
      <c r="N3172" s="305"/>
      <c r="O3172" s="305"/>
      <c r="AB3172" s="304"/>
    </row>
    <row r="3173" spans="1:28" x14ac:dyDescent="0.25">
      <c r="A3173" s="309">
        <f t="shared" si="49"/>
        <v>0</v>
      </c>
      <c r="G3173" s="304"/>
      <c r="H3173" s="304"/>
      <c r="N3173" s="305"/>
      <c r="O3173" s="305"/>
      <c r="AB3173" s="304"/>
    </row>
    <row r="3174" spans="1:28" x14ac:dyDescent="0.25">
      <c r="A3174" s="309">
        <f t="shared" si="49"/>
        <v>0</v>
      </c>
      <c r="G3174" s="304"/>
      <c r="H3174" s="304"/>
      <c r="N3174" s="305"/>
      <c r="O3174" s="305"/>
      <c r="AB3174" s="304"/>
    </row>
    <row r="3175" spans="1:28" x14ac:dyDescent="0.25">
      <c r="A3175" s="309">
        <f t="shared" si="49"/>
        <v>0</v>
      </c>
      <c r="G3175" s="304"/>
      <c r="H3175" s="304"/>
      <c r="N3175" s="305"/>
      <c r="O3175" s="305"/>
      <c r="AB3175" s="304"/>
    </row>
    <row r="3176" spans="1:28" x14ac:dyDescent="0.25">
      <c r="A3176" s="309">
        <f t="shared" si="49"/>
        <v>0</v>
      </c>
      <c r="G3176" s="304"/>
      <c r="H3176" s="304"/>
      <c r="N3176" s="305"/>
      <c r="O3176" s="305"/>
      <c r="AB3176" s="304"/>
    </row>
    <row r="3177" spans="1:28" x14ac:dyDescent="0.25">
      <c r="A3177" s="309">
        <f t="shared" si="49"/>
        <v>0</v>
      </c>
      <c r="G3177" s="304"/>
      <c r="H3177" s="304"/>
      <c r="N3177" s="305"/>
      <c r="O3177" s="305"/>
      <c r="AB3177" s="304"/>
    </row>
    <row r="3178" spans="1:28" x14ac:dyDescent="0.25">
      <c r="A3178" s="309">
        <f t="shared" si="49"/>
        <v>0</v>
      </c>
      <c r="G3178" s="304"/>
      <c r="H3178" s="304"/>
      <c r="N3178" s="305"/>
      <c r="O3178" s="305"/>
      <c r="AB3178" s="304"/>
    </row>
    <row r="3179" spans="1:28" x14ac:dyDescent="0.25">
      <c r="A3179" s="309">
        <f t="shared" si="49"/>
        <v>0</v>
      </c>
      <c r="G3179" s="304"/>
      <c r="H3179" s="304"/>
      <c r="N3179" s="305"/>
      <c r="O3179" s="305"/>
      <c r="AB3179" s="304"/>
    </row>
    <row r="3180" spans="1:28" x14ac:dyDescent="0.25">
      <c r="A3180" s="309">
        <f t="shared" si="49"/>
        <v>0</v>
      </c>
      <c r="G3180" s="304"/>
      <c r="H3180" s="304"/>
      <c r="N3180" s="305"/>
      <c r="O3180" s="305"/>
      <c r="AB3180" s="304"/>
    </row>
    <row r="3181" spans="1:28" x14ac:dyDescent="0.25">
      <c r="A3181" s="309">
        <f t="shared" si="49"/>
        <v>0</v>
      </c>
      <c r="G3181" s="304"/>
      <c r="H3181" s="304"/>
      <c r="N3181" s="305"/>
      <c r="O3181" s="305"/>
      <c r="AB3181" s="304"/>
    </row>
    <row r="3182" spans="1:28" x14ac:dyDescent="0.25">
      <c r="A3182" s="309">
        <f t="shared" si="49"/>
        <v>0</v>
      </c>
      <c r="G3182" s="304"/>
      <c r="H3182" s="304"/>
      <c r="N3182" s="305"/>
      <c r="O3182" s="305"/>
      <c r="AB3182" s="304"/>
    </row>
    <row r="3183" spans="1:28" x14ac:dyDescent="0.25">
      <c r="A3183" s="309">
        <f t="shared" si="49"/>
        <v>0</v>
      </c>
      <c r="G3183" s="304"/>
      <c r="H3183" s="304"/>
      <c r="N3183" s="305"/>
      <c r="O3183" s="305"/>
      <c r="AB3183" s="304"/>
    </row>
    <row r="3184" spans="1:28" x14ac:dyDescent="0.25">
      <c r="A3184" s="309">
        <f t="shared" si="49"/>
        <v>0</v>
      </c>
      <c r="G3184" s="304"/>
      <c r="H3184" s="304"/>
      <c r="N3184" s="305"/>
      <c r="O3184" s="305"/>
      <c r="AB3184" s="304"/>
    </row>
    <row r="3185" spans="1:28" x14ac:dyDescent="0.25">
      <c r="A3185" s="309">
        <f t="shared" si="49"/>
        <v>0</v>
      </c>
      <c r="G3185" s="304"/>
      <c r="H3185" s="304"/>
      <c r="N3185" s="305"/>
      <c r="O3185" s="305"/>
      <c r="AB3185" s="304"/>
    </row>
    <row r="3186" spans="1:28" x14ac:dyDescent="0.25">
      <c r="A3186" s="309">
        <f t="shared" si="49"/>
        <v>0</v>
      </c>
      <c r="G3186" s="304"/>
      <c r="H3186" s="304"/>
      <c r="N3186" s="305"/>
      <c r="O3186" s="305"/>
      <c r="AB3186" s="304"/>
    </row>
    <row r="3187" spans="1:28" x14ac:dyDescent="0.25">
      <c r="A3187" s="309">
        <f t="shared" si="49"/>
        <v>0</v>
      </c>
      <c r="G3187" s="304"/>
      <c r="H3187" s="304"/>
      <c r="N3187" s="305"/>
      <c r="O3187" s="305"/>
      <c r="AB3187" s="304"/>
    </row>
    <row r="3188" spans="1:28" x14ac:dyDescent="0.25">
      <c r="A3188" s="309">
        <f t="shared" si="49"/>
        <v>0</v>
      </c>
      <c r="G3188" s="304"/>
      <c r="H3188" s="304"/>
      <c r="N3188" s="305"/>
      <c r="O3188" s="305"/>
      <c r="AB3188" s="304"/>
    </row>
    <row r="3189" spans="1:28" x14ac:dyDescent="0.25">
      <c r="A3189" s="309">
        <f t="shared" si="49"/>
        <v>0</v>
      </c>
      <c r="G3189" s="304"/>
      <c r="H3189" s="304"/>
      <c r="N3189" s="305"/>
      <c r="O3189" s="305"/>
      <c r="AB3189" s="304"/>
    </row>
    <row r="3190" spans="1:28" x14ac:dyDescent="0.25">
      <c r="A3190" s="309">
        <f t="shared" si="49"/>
        <v>0</v>
      </c>
      <c r="G3190" s="304"/>
      <c r="H3190" s="304"/>
      <c r="N3190" s="305"/>
      <c r="O3190" s="305"/>
      <c r="AB3190" s="304"/>
    </row>
    <row r="3191" spans="1:28" x14ac:dyDescent="0.25">
      <c r="A3191" s="309">
        <f t="shared" si="49"/>
        <v>0</v>
      </c>
      <c r="G3191" s="304"/>
      <c r="H3191" s="304"/>
      <c r="N3191" s="305"/>
      <c r="O3191" s="305"/>
      <c r="AB3191" s="304"/>
    </row>
    <row r="3192" spans="1:28" x14ac:dyDescent="0.25">
      <c r="A3192" s="309">
        <f t="shared" si="49"/>
        <v>0</v>
      </c>
      <c r="G3192" s="304"/>
      <c r="H3192" s="304"/>
      <c r="AB3192" s="304"/>
    </row>
    <row r="3193" spans="1:28" x14ac:dyDescent="0.25">
      <c r="A3193" s="309">
        <f t="shared" si="49"/>
        <v>0</v>
      </c>
      <c r="G3193" s="304"/>
      <c r="H3193" s="304"/>
      <c r="N3193" s="305"/>
      <c r="O3193" s="305"/>
      <c r="AB3193" s="304"/>
    </row>
    <row r="3194" spans="1:28" x14ac:dyDescent="0.25">
      <c r="A3194" s="309">
        <f t="shared" si="49"/>
        <v>0</v>
      </c>
      <c r="G3194" s="304"/>
      <c r="H3194" s="304"/>
      <c r="N3194" s="305"/>
      <c r="O3194" s="305"/>
      <c r="AB3194" s="304"/>
    </row>
    <row r="3195" spans="1:28" x14ac:dyDescent="0.25">
      <c r="A3195" s="309">
        <f t="shared" si="49"/>
        <v>0</v>
      </c>
      <c r="G3195" s="304"/>
      <c r="H3195" s="304"/>
      <c r="N3195" s="305"/>
      <c r="O3195" s="305"/>
      <c r="AB3195" s="304"/>
    </row>
    <row r="3196" spans="1:28" x14ac:dyDescent="0.25">
      <c r="A3196" s="309">
        <f t="shared" si="49"/>
        <v>0</v>
      </c>
      <c r="G3196" s="304"/>
      <c r="H3196" s="304"/>
      <c r="N3196" s="305"/>
      <c r="O3196" s="305"/>
      <c r="AA3196" s="306"/>
      <c r="AB3196" s="304"/>
    </row>
    <row r="3197" spans="1:28" x14ac:dyDescent="0.25">
      <c r="A3197" s="309">
        <f t="shared" si="49"/>
        <v>0</v>
      </c>
      <c r="G3197" s="304"/>
      <c r="H3197" s="304"/>
      <c r="N3197" s="305"/>
      <c r="O3197" s="305"/>
      <c r="AB3197" s="304"/>
    </row>
    <row r="3198" spans="1:28" x14ac:dyDescent="0.25">
      <c r="A3198" s="309">
        <f t="shared" si="49"/>
        <v>0</v>
      </c>
      <c r="G3198" s="304"/>
      <c r="H3198" s="304"/>
      <c r="N3198" s="305"/>
      <c r="O3198" s="305"/>
      <c r="AB3198" s="304"/>
    </row>
    <row r="3199" spans="1:28" x14ac:dyDescent="0.25">
      <c r="A3199" s="309">
        <f t="shared" si="49"/>
        <v>0</v>
      </c>
      <c r="G3199" s="304"/>
      <c r="H3199" s="304"/>
      <c r="N3199" s="305"/>
      <c r="O3199" s="305"/>
      <c r="AB3199" s="304"/>
    </row>
    <row r="3200" spans="1:28" x14ac:dyDescent="0.25">
      <c r="A3200" s="309">
        <f t="shared" si="49"/>
        <v>0</v>
      </c>
      <c r="G3200" s="304"/>
      <c r="H3200" s="304"/>
      <c r="N3200" s="305"/>
      <c r="O3200" s="305"/>
      <c r="AB3200" s="304"/>
    </row>
    <row r="3201" spans="1:28" x14ac:dyDescent="0.25">
      <c r="A3201" s="309">
        <f t="shared" si="49"/>
        <v>0</v>
      </c>
      <c r="G3201" s="304"/>
      <c r="H3201" s="304"/>
      <c r="N3201" s="305"/>
      <c r="O3201" s="305"/>
      <c r="AB3201" s="304"/>
    </row>
    <row r="3202" spans="1:28" x14ac:dyDescent="0.25">
      <c r="A3202" s="309">
        <f t="shared" ref="A3202:A3265" si="50">IF(+R3202&gt;AR3202,R3202-AR3202,0)</f>
        <v>0</v>
      </c>
      <c r="G3202" s="304"/>
      <c r="H3202" s="304"/>
      <c r="N3202" s="305"/>
      <c r="O3202" s="305"/>
      <c r="AB3202" s="304"/>
    </row>
    <row r="3203" spans="1:28" x14ac:dyDescent="0.25">
      <c r="A3203" s="309">
        <f t="shared" si="50"/>
        <v>0</v>
      </c>
      <c r="G3203" s="304"/>
      <c r="H3203" s="304"/>
      <c r="N3203" s="305"/>
      <c r="O3203" s="305"/>
      <c r="AB3203" s="304"/>
    </row>
    <row r="3204" spans="1:28" x14ac:dyDescent="0.25">
      <c r="A3204" s="309">
        <f t="shared" si="50"/>
        <v>0</v>
      </c>
      <c r="G3204" s="304"/>
      <c r="H3204" s="304"/>
      <c r="N3204" s="305"/>
      <c r="O3204" s="305"/>
      <c r="AB3204" s="304"/>
    </row>
    <row r="3205" spans="1:28" x14ac:dyDescent="0.25">
      <c r="A3205" s="309">
        <f t="shared" si="50"/>
        <v>0</v>
      </c>
      <c r="G3205" s="304"/>
      <c r="H3205" s="304"/>
      <c r="N3205" s="305"/>
      <c r="O3205" s="305"/>
      <c r="AB3205" s="304"/>
    </row>
    <row r="3206" spans="1:28" x14ac:dyDescent="0.25">
      <c r="A3206" s="309">
        <f t="shared" si="50"/>
        <v>0</v>
      </c>
      <c r="G3206" s="304"/>
      <c r="H3206" s="304"/>
      <c r="N3206" s="305"/>
      <c r="O3206" s="305"/>
      <c r="AB3206" s="304"/>
    </row>
    <row r="3207" spans="1:28" x14ac:dyDescent="0.25">
      <c r="A3207" s="309">
        <f t="shared" si="50"/>
        <v>0</v>
      </c>
      <c r="G3207" s="304"/>
      <c r="H3207" s="304"/>
      <c r="N3207" s="305"/>
      <c r="O3207" s="305"/>
      <c r="AB3207" s="304"/>
    </row>
    <row r="3208" spans="1:28" x14ac:dyDescent="0.25">
      <c r="A3208" s="309">
        <f t="shared" si="50"/>
        <v>0</v>
      </c>
      <c r="G3208" s="304"/>
      <c r="H3208" s="304"/>
      <c r="N3208" s="305"/>
      <c r="O3208" s="305"/>
      <c r="AB3208" s="304"/>
    </row>
    <row r="3209" spans="1:28" x14ac:dyDescent="0.25">
      <c r="A3209" s="309">
        <f t="shared" si="50"/>
        <v>0</v>
      </c>
      <c r="G3209" s="304"/>
      <c r="H3209" s="304"/>
      <c r="N3209" s="305"/>
      <c r="O3209" s="305"/>
      <c r="AB3209" s="304"/>
    </row>
    <row r="3210" spans="1:28" x14ac:dyDescent="0.25">
      <c r="A3210" s="309">
        <f t="shared" si="50"/>
        <v>0</v>
      </c>
      <c r="G3210" s="304"/>
      <c r="H3210" s="304"/>
      <c r="N3210" s="305"/>
      <c r="O3210" s="305"/>
      <c r="AB3210" s="304"/>
    </row>
    <row r="3211" spans="1:28" x14ac:dyDescent="0.25">
      <c r="A3211" s="309">
        <f t="shared" si="50"/>
        <v>0</v>
      </c>
      <c r="G3211" s="304"/>
      <c r="H3211" s="304"/>
      <c r="N3211" s="305"/>
      <c r="O3211" s="305"/>
      <c r="AB3211" s="304"/>
    </row>
    <row r="3212" spans="1:28" x14ac:dyDescent="0.25">
      <c r="A3212" s="309">
        <f t="shared" si="50"/>
        <v>0</v>
      </c>
      <c r="G3212" s="304"/>
      <c r="H3212" s="304"/>
      <c r="N3212" s="305"/>
      <c r="O3212" s="305"/>
      <c r="AB3212" s="304"/>
    </row>
    <row r="3213" spans="1:28" x14ac:dyDescent="0.25">
      <c r="A3213" s="309">
        <f t="shared" si="50"/>
        <v>0</v>
      </c>
      <c r="G3213" s="304"/>
      <c r="H3213" s="304"/>
      <c r="N3213" s="305"/>
      <c r="O3213" s="305"/>
      <c r="AB3213" s="304"/>
    </row>
    <row r="3214" spans="1:28" x14ac:dyDescent="0.25">
      <c r="A3214" s="309">
        <f t="shared" si="50"/>
        <v>0</v>
      </c>
      <c r="G3214" s="304"/>
      <c r="H3214" s="304"/>
      <c r="N3214" s="305"/>
      <c r="O3214" s="305"/>
      <c r="AB3214" s="304"/>
    </row>
    <row r="3215" spans="1:28" x14ac:dyDescent="0.25">
      <c r="A3215" s="309">
        <f t="shared" si="50"/>
        <v>0</v>
      </c>
      <c r="G3215" s="304"/>
      <c r="H3215" s="304"/>
      <c r="N3215" s="305"/>
      <c r="O3215" s="305"/>
      <c r="AB3215" s="304"/>
    </row>
    <row r="3216" spans="1:28" x14ac:dyDescent="0.25">
      <c r="A3216" s="309">
        <f t="shared" si="50"/>
        <v>0</v>
      </c>
      <c r="G3216" s="304"/>
      <c r="H3216" s="304"/>
      <c r="N3216" s="305"/>
      <c r="O3216" s="305"/>
      <c r="AB3216" s="304"/>
    </row>
    <row r="3217" spans="1:28" x14ac:dyDescent="0.25">
      <c r="A3217" s="309">
        <f t="shared" si="50"/>
        <v>0</v>
      </c>
      <c r="G3217" s="304"/>
      <c r="H3217" s="304"/>
      <c r="N3217" s="305"/>
      <c r="O3217" s="305"/>
      <c r="AA3217" s="304"/>
      <c r="AB3217" s="304"/>
    </row>
    <row r="3218" spans="1:28" x14ac:dyDescent="0.25">
      <c r="A3218" s="309">
        <f t="shared" si="50"/>
        <v>0</v>
      </c>
      <c r="G3218" s="304"/>
      <c r="H3218" s="304"/>
      <c r="N3218" s="305"/>
      <c r="O3218" s="305"/>
      <c r="AB3218" s="304"/>
    </row>
    <row r="3219" spans="1:28" x14ac:dyDescent="0.25">
      <c r="A3219" s="309">
        <f t="shared" si="50"/>
        <v>0</v>
      </c>
      <c r="G3219" s="304"/>
      <c r="H3219" s="304"/>
      <c r="N3219" s="305"/>
      <c r="O3219" s="305"/>
      <c r="AB3219" s="304"/>
    </row>
    <row r="3220" spans="1:28" x14ac:dyDescent="0.25">
      <c r="A3220" s="309">
        <f t="shared" si="50"/>
        <v>0</v>
      </c>
      <c r="G3220" s="304"/>
      <c r="H3220" s="304"/>
      <c r="N3220" s="305"/>
      <c r="O3220" s="305"/>
      <c r="AB3220" s="304"/>
    </row>
    <row r="3221" spans="1:28" x14ac:dyDescent="0.25">
      <c r="A3221" s="309">
        <f t="shared" si="50"/>
        <v>0</v>
      </c>
      <c r="G3221" s="304"/>
      <c r="H3221" s="304"/>
      <c r="N3221" s="305"/>
      <c r="O3221" s="305"/>
      <c r="AB3221" s="304"/>
    </row>
    <row r="3222" spans="1:28" x14ac:dyDescent="0.25">
      <c r="A3222" s="309">
        <f t="shared" si="50"/>
        <v>0</v>
      </c>
      <c r="G3222" s="304"/>
      <c r="H3222" s="304"/>
      <c r="N3222" s="305"/>
      <c r="O3222" s="305"/>
      <c r="AB3222" s="304"/>
    </row>
    <row r="3223" spans="1:28" x14ac:dyDescent="0.25">
      <c r="A3223" s="309">
        <f t="shared" si="50"/>
        <v>0</v>
      </c>
      <c r="G3223" s="304"/>
      <c r="H3223" s="304"/>
      <c r="N3223" s="305"/>
      <c r="O3223" s="305"/>
      <c r="AB3223" s="304"/>
    </row>
    <row r="3224" spans="1:28" x14ac:dyDescent="0.25">
      <c r="A3224" s="309">
        <f t="shared" si="50"/>
        <v>0</v>
      </c>
      <c r="G3224" s="304"/>
      <c r="H3224" s="304"/>
      <c r="N3224" s="305"/>
      <c r="O3224" s="305"/>
      <c r="AB3224" s="304"/>
    </row>
    <row r="3225" spans="1:28" x14ac:dyDescent="0.25">
      <c r="A3225" s="309">
        <f t="shared" si="50"/>
        <v>0</v>
      </c>
      <c r="G3225" s="304"/>
      <c r="H3225" s="304"/>
      <c r="N3225" s="305"/>
      <c r="O3225" s="305"/>
      <c r="AB3225" s="304"/>
    </row>
    <row r="3226" spans="1:28" x14ac:dyDescent="0.25">
      <c r="A3226" s="309">
        <f t="shared" si="50"/>
        <v>0</v>
      </c>
      <c r="G3226" s="304"/>
      <c r="H3226" s="304"/>
      <c r="AB3226" s="304"/>
    </row>
    <row r="3227" spans="1:28" x14ac:dyDescent="0.25">
      <c r="A3227" s="309">
        <f t="shared" si="50"/>
        <v>0</v>
      </c>
      <c r="G3227" s="304"/>
      <c r="H3227" s="304"/>
      <c r="N3227" s="305"/>
      <c r="O3227" s="305"/>
      <c r="AB3227" s="304"/>
    </row>
    <row r="3228" spans="1:28" x14ac:dyDescent="0.25">
      <c r="A3228" s="309">
        <f t="shared" si="50"/>
        <v>0</v>
      </c>
      <c r="G3228" s="304"/>
      <c r="H3228" s="304"/>
      <c r="N3228" s="305"/>
      <c r="O3228" s="305"/>
      <c r="AB3228" s="304"/>
    </row>
    <row r="3229" spans="1:28" x14ac:dyDescent="0.25">
      <c r="A3229" s="309">
        <f t="shared" si="50"/>
        <v>0</v>
      </c>
      <c r="G3229" s="304"/>
      <c r="H3229" s="304"/>
      <c r="N3229" s="305"/>
      <c r="O3229" s="305"/>
      <c r="AB3229" s="304"/>
    </row>
    <row r="3230" spans="1:28" x14ac:dyDescent="0.25">
      <c r="A3230" s="309">
        <f t="shared" si="50"/>
        <v>0</v>
      </c>
      <c r="G3230" s="304"/>
      <c r="H3230" s="304"/>
      <c r="N3230" s="305"/>
      <c r="O3230" s="305"/>
      <c r="AB3230" s="304"/>
    </row>
    <row r="3231" spans="1:28" x14ac:dyDescent="0.25">
      <c r="A3231" s="309">
        <f t="shared" si="50"/>
        <v>0</v>
      </c>
      <c r="G3231" s="304"/>
      <c r="H3231" s="304"/>
      <c r="N3231" s="305"/>
      <c r="O3231" s="305"/>
      <c r="AB3231" s="304"/>
    </row>
    <row r="3232" spans="1:28" x14ac:dyDescent="0.25">
      <c r="A3232" s="309">
        <f t="shared" si="50"/>
        <v>0</v>
      </c>
      <c r="G3232" s="304"/>
      <c r="H3232" s="304"/>
      <c r="N3232" s="305"/>
      <c r="O3232" s="305"/>
      <c r="AB3232" s="304"/>
    </row>
    <row r="3233" spans="1:28" x14ac:dyDescent="0.25">
      <c r="A3233" s="309">
        <f t="shared" si="50"/>
        <v>0</v>
      </c>
      <c r="G3233" s="304"/>
      <c r="H3233" s="304"/>
      <c r="N3233" s="305"/>
      <c r="O3233" s="305"/>
      <c r="AB3233" s="304"/>
    </row>
    <row r="3234" spans="1:28" x14ac:dyDescent="0.25">
      <c r="A3234" s="309">
        <f t="shared" si="50"/>
        <v>0</v>
      </c>
      <c r="G3234" s="304"/>
      <c r="H3234" s="304"/>
      <c r="N3234" s="305"/>
      <c r="O3234" s="305"/>
      <c r="AB3234" s="304"/>
    </row>
    <row r="3235" spans="1:28" x14ac:dyDescent="0.25">
      <c r="A3235" s="309">
        <f t="shared" si="50"/>
        <v>0</v>
      </c>
      <c r="G3235" s="304"/>
      <c r="H3235" s="304"/>
      <c r="AB3235" s="304"/>
    </row>
    <row r="3236" spans="1:28" x14ac:dyDescent="0.25">
      <c r="A3236" s="309">
        <f t="shared" si="50"/>
        <v>0</v>
      </c>
      <c r="G3236" s="304"/>
      <c r="H3236" s="304"/>
      <c r="N3236" s="305"/>
      <c r="O3236" s="305"/>
      <c r="AB3236" s="304"/>
    </row>
    <row r="3237" spans="1:28" x14ac:dyDescent="0.25">
      <c r="A3237" s="309">
        <f t="shared" si="50"/>
        <v>0</v>
      </c>
      <c r="G3237" s="304"/>
      <c r="H3237" s="304"/>
      <c r="N3237" s="305"/>
      <c r="O3237" s="305"/>
      <c r="AB3237" s="304"/>
    </row>
    <row r="3238" spans="1:28" x14ac:dyDescent="0.25">
      <c r="A3238" s="309">
        <f t="shared" si="50"/>
        <v>0</v>
      </c>
      <c r="G3238" s="304"/>
      <c r="H3238" s="304"/>
      <c r="N3238" s="305"/>
      <c r="O3238" s="305"/>
      <c r="AB3238" s="304"/>
    </row>
    <row r="3239" spans="1:28" x14ac:dyDescent="0.25">
      <c r="A3239" s="309">
        <f t="shared" si="50"/>
        <v>0</v>
      </c>
      <c r="G3239" s="304"/>
      <c r="H3239" s="304"/>
      <c r="N3239" s="305"/>
      <c r="O3239" s="305"/>
      <c r="AB3239" s="304"/>
    </row>
    <row r="3240" spans="1:28" x14ac:dyDescent="0.25">
      <c r="A3240" s="309">
        <f t="shared" si="50"/>
        <v>0</v>
      </c>
      <c r="G3240" s="304"/>
      <c r="H3240" s="304"/>
      <c r="N3240" s="305"/>
      <c r="O3240" s="305"/>
      <c r="AB3240" s="304"/>
    </row>
    <row r="3241" spans="1:28" x14ac:dyDescent="0.25">
      <c r="A3241" s="309">
        <f t="shared" si="50"/>
        <v>0</v>
      </c>
      <c r="G3241" s="304"/>
      <c r="H3241" s="304"/>
      <c r="N3241" s="305"/>
      <c r="O3241" s="305"/>
      <c r="AB3241" s="304"/>
    </row>
    <row r="3242" spans="1:28" x14ac:dyDescent="0.25">
      <c r="A3242" s="309">
        <f t="shared" si="50"/>
        <v>0</v>
      </c>
      <c r="G3242" s="304"/>
      <c r="H3242" s="304"/>
      <c r="N3242" s="305"/>
      <c r="O3242" s="305"/>
      <c r="AB3242" s="304"/>
    </row>
    <row r="3243" spans="1:28" x14ac:dyDescent="0.25">
      <c r="A3243" s="309">
        <f t="shared" si="50"/>
        <v>0</v>
      </c>
      <c r="G3243" s="304"/>
      <c r="H3243" s="304"/>
      <c r="N3243" s="305"/>
      <c r="O3243" s="305"/>
      <c r="AB3243" s="304"/>
    </row>
    <row r="3244" spans="1:28" x14ac:dyDescent="0.25">
      <c r="A3244" s="309">
        <f t="shared" si="50"/>
        <v>0</v>
      </c>
      <c r="G3244" s="304"/>
      <c r="H3244" s="304"/>
      <c r="N3244" s="305"/>
      <c r="O3244" s="305"/>
      <c r="AB3244" s="304"/>
    </row>
    <row r="3245" spans="1:28" x14ac:dyDescent="0.25">
      <c r="A3245" s="309">
        <f t="shared" si="50"/>
        <v>0</v>
      </c>
      <c r="G3245" s="304"/>
      <c r="H3245" s="304"/>
      <c r="N3245" s="305"/>
      <c r="O3245" s="305"/>
      <c r="AB3245" s="304"/>
    </row>
    <row r="3246" spans="1:28" x14ac:dyDescent="0.25">
      <c r="A3246" s="309">
        <f t="shared" si="50"/>
        <v>0</v>
      </c>
      <c r="G3246" s="304"/>
      <c r="H3246" s="304"/>
      <c r="N3246" s="305"/>
      <c r="O3246" s="305"/>
      <c r="AB3246" s="304"/>
    </row>
    <row r="3247" spans="1:28" x14ac:dyDescent="0.25">
      <c r="A3247" s="309">
        <f t="shared" si="50"/>
        <v>0</v>
      </c>
      <c r="G3247" s="304"/>
      <c r="H3247" s="304"/>
      <c r="N3247" s="305"/>
      <c r="O3247" s="305"/>
      <c r="AB3247" s="304"/>
    </row>
    <row r="3248" spans="1:28" x14ac:dyDescent="0.25">
      <c r="A3248" s="309">
        <f t="shared" si="50"/>
        <v>0</v>
      </c>
      <c r="G3248" s="304"/>
      <c r="H3248" s="304"/>
      <c r="N3248" s="305"/>
      <c r="O3248" s="305"/>
      <c r="AB3248" s="304"/>
    </row>
    <row r="3249" spans="1:28" x14ac:dyDescent="0.25">
      <c r="A3249" s="309">
        <f t="shared" si="50"/>
        <v>0</v>
      </c>
      <c r="G3249" s="304"/>
      <c r="H3249" s="304"/>
      <c r="N3249" s="305"/>
      <c r="O3249" s="305"/>
      <c r="AB3249" s="304"/>
    </row>
    <row r="3250" spans="1:28" x14ac:dyDescent="0.25">
      <c r="A3250" s="309">
        <f t="shared" si="50"/>
        <v>0</v>
      </c>
      <c r="G3250" s="304"/>
      <c r="H3250" s="304"/>
      <c r="N3250" s="305"/>
      <c r="O3250" s="305"/>
      <c r="AB3250" s="304"/>
    </row>
    <row r="3251" spans="1:28" x14ac:dyDescent="0.25">
      <c r="A3251" s="309">
        <f t="shared" si="50"/>
        <v>0</v>
      </c>
      <c r="G3251" s="304"/>
      <c r="H3251" s="304"/>
      <c r="N3251" s="305"/>
      <c r="O3251" s="305"/>
      <c r="AB3251" s="304"/>
    </row>
    <row r="3252" spans="1:28" x14ac:dyDescent="0.25">
      <c r="A3252" s="309">
        <f t="shared" si="50"/>
        <v>0</v>
      </c>
      <c r="G3252" s="304"/>
      <c r="H3252" s="304"/>
      <c r="N3252" s="305"/>
      <c r="O3252" s="305"/>
      <c r="AB3252" s="304"/>
    </row>
    <row r="3253" spans="1:28" x14ac:dyDescent="0.25">
      <c r="A3253" s="309">
        <f t="shared" si="50"/>
        <v>0</v>
      </c>
      <c r="G3253" s="304"/>
      <c r="H3253" s="304"/>
      <c r="N3253" s="305"/>
      <c r="O3253" s="305"/>
      <c r="AB3253" s="304"/>
    </row>
    <row r="3254" spans="1:28" x14ac:dyDescent="0.25">
      <c r="A3254" s="309">
        <f t="shared" si="50"/>
        <v>0</v>
      </c>
      <c r="G3254" s="304"/>
      <c r="H3254" s="304"/>
      <c r="N3254" s="305"/>
      <c r="O3254" s="305"/>
      <c r="AB3254" s="304"/>
    </row>
    <row r="3255" spans="1:28" x14ac:dyDescent="0.25">
      <c r="A3255" s="309">
        <f t="shared" si="50"/>
        <v>0</v>
      </c>
      <c r="G3255" s="304"/>
      <c r="H3255" s="304"/>
      <c r="N3255" s="305"/>
      <c r="O3255" s="305"/>
      <c r="AB3255" s="304"/>
    </row>
    <row r="3256" spans="1:28" x14ac:dyDescent="0.25">
      <c r="A3256" s="309">
        <f t="shared" si="50"/>
        <v>0</v>
      </c>
      <c r="G3256" s="304"/>
      <c r="H3256" s="304"/>
      <c r="N3256" s="305"/>
      <c r="O3256" s="305"/>
      <c r="AB3256" s="304"/>
    </row>
    <row r="3257" spans="1:28" x14ac:dyDescent="0.25">
      <c r="A3257" s="309">
        <f t="shared" si="50"/>
        <v>0</v>
      </c>
      <c r="G3257" s="304"/>
      <c r="H3257" s="304"/>
      <c r="N3257" s="305"/>
      <c r="O3257" s="305"/>
      <c r="AB3257" s="304"/>
    </row>
    <row r="3258" spans="1:28" x14ac:dyDescent="0.25">
      <c r="A3258" s="309">
        <f t="shared" si="50"/>
        <v>0</v>
      </c>
      <c r="G3258" s="304"/>
      <c r="H3258" s="304"/>
      <c r="N3258" s="305"/>
      <c r="O3258" s="305"/>
      <c r="AB3258" s="304"/>
    </row>
    <row r="3259" spans="1:28" x14ac:dyDescent="0.25">
      <c r="A3259" s="309">
        <f t="shared" si="50"/>
        <v>0</v>
      </c>
      <c r="G3259" s="304"/>
      <c r="H3259" s="304"/>
      <c r="N3259" s="305"/>
      <c r="O3259" s="305"/>
      <c r="AB3259" s="304"/>
    </row>
    <row r="3260" spans="1:28" x14ac:dyDescent="0.25">
      <c r="A3260" s="309">
        <f t="shared" si="50"/>
        <v>0</v>
      </c>
      <c r="G3260" s="304"/>
      <c r="H3260" s="304"/>
      <c r="N3260" s="305"/>
      <c r="O3260" s="305"/>
      <c r="AB3260" s="304"/>
    </row>
    <row r="3261" spans="1:28" x14ac:dyDescent="0.25">
      <c r="A3261" s="309">
        <f t="shared" si="50"/>
        <v>0</v>
      </c>
      <c r="G3261" s="304"/>
      <c r="H3261" s="304"/>
      <c r="N3261" s="305"/>
      <c r="O3261" s="305"/>
      <c r="AB3261" s="304"/>
    </row>
    <row r="3262" spans="1:28" x14ac:dyDescent="0.25">
      <c r="A3262" s="309">
        <f t="shared" si="50"/>
        <v>0</v>
      </c>
      <c r="G3262" s="304"/>
      <c r="H3262" s="304"/>
      <c r="N3262" s="305"/>
      <c r="O3262" s="305"/>
      <c r="AB3262" s="304"/>
    </row>
    <row r="3263" spans="1:28" x14ac:dyDescent="0.25">
      <c r="A3263" s="309">
        <f t="shared" si="50"/>
        <v>0</v>
      </c>
      <c r="G3263" s="304"/>
      <c r="H3263" s="304"/>
      <c r="N3263" s="305"/>
      <c r="O3263" s="305"/>
      <c r="AB3263" s="304"/>
    </row>
    <row r="3264" spans="1:28" x14ac:dyDescent="0.25">
      <c r="A3264" s="309">
        <f t="shared" si="50"/>
        <v>0</v>
      </c>
      <c r="G3264" s="304"/>
      <c r="H3264" s="304"/>
      <c r="N3264" s="305"/>
      <c r="O3264" s="305"/>
      <c r="AB3264" s="304"/>
    </row>
    <row r="3265" spans="1:28" x14ac:dyDescent="0.25">
      <c r="A3265" s="309">
        <f t="shared" si="50"/>
        <v>0</v>
      </c>
      <c r="G3265" s="304"/>
      <c r="H3265" s="304"/>
      <c r="N3265" s="305"/>
      <c r="O3265" s="305"/>
      <c r="AB3265" s="304"/>
    </row>
    <row r="3266" spans="1:28" x14ac:dyDescent="0.25">
      <c r="A3266" s="309">
        <f t="shared" ref="A3266:A3329" si="51">IF(+R3266&gt;AR3266,R3266-AR3266,0)</f>
        <v>0</v>
      </c>
      <c r="G3266" s="304"/>
      <c r="H3266" s="304"/>
      <c r="N3266" s="305"/>
      <c r="O3266" s="305"/>
      <c r="AB3266" s="304"/>
    </row>
    <row r="3267" spans="1:28" x14ac:dyDescent="0.25">
      <c r="A3267" s="309">
        <f t="shared" si="51"/>
        <v>0</v>
      </c>
      <c r="G3267" s="304"/>
      <c r="H3267" s="304"/>
      <c r="N3267" s="305"/>
      <c r="O3267" s="305"/>
      <c r="AB3267" s="304"/>
    </row>
    <row r="3268" spans="1:28" x14ac:dyDescent="0.25">
      <c r="A3268" s="309">
        <f t="shared" si="51"/>
        <v>0</v>
      </c>
      <c r="G3268" s="304"/>
      <c r="H3268" s="304"/>
      <c r="N3268" s="305"/>
      <c r="O3268" s="305"/>
      <c r="AB3268" s="304"/>
    </row>
    <row r="3269" spans="1:28" x14ac:dyDescent="0.25">
      <c r="A3269" s="309">
        <f t="shared" si="51"/>
        <v>0</v>
      </c>
      <c r="G3269" s="304"/>
      <c r="H3269" s="304"/>
      <c r="N3269" s="305"/>
      <c r="O3269" s="305"/>
      <c r="AB3269" s="304"/>
    </row>
    <row r="3270" spans="1:28" x14ac:dyDescent="0.25">
      <c r="A3270" s="309">
        <f t="shared" si="51"/>
        <v>0</v>
      </c>
      <c r="G3270" s="304"/>
      <c r="H3270" s="304"/>
      <c r="N3270" s="305"/>
      <c r="O3270" s="305"/>
      <c r="AB3270" s="304"/>
    </row>
    <row r="3271" spans="1:28" x14ac:dyDescent="0.25">
      <c r="A3271" s="309">
        <f t="shared" si="51"/>
        <v>0</v>
      </c>
      <c r="G3271" s="304"/>
      <c r="H3271" s="304"/>
      <c r="N3271" s="305"/>
      <c r="O3271" s="305"/>
      <c r="AB3271" s="304"/>
    </row>
    <row r="3272" spans="1:28" x14ac:dyDescent="0.25">
      <c r="A3272" s="309">
        <f t="shared" si="51"/>
        <v>0</v>
      </c>
      <c r="G3272" s="304"/>
      <c r="H3272" s="304"/>
      <c r="N3272" s="305"/>
      <c r="O3272" s="305"/>
      <c r="AB3272" s="304"/>
    </row>
    <row r="3273" spans="1:28" x14ac:dyDescent="0.25">
      <c r="A3273" s="309">
        <f t="shared" si="51"/>
        <v>0</v>
      </c>
      <c r="G3273" s="304"/>
      <c r="H3273" s="304"/>
      <c r="N3273" s="305"/>
      <c r="O3273" s="305"/>
      <c r="AB3273" s="304"/>
    </row>
    <row r="3274" spans="1:28" x14ac:dyDescent="0.25">
      <c r="A3274" s="309">
        <f t="shared" si="51"/>
        <v>0</v>
      </c>
      <c r="G3274" s="304"/>
      <c r="H3274" s="304"/>
      <c r="N3274" s="305"/>
      <c r="O3274" s="305"/>
      <c r="AB3274" s="304"/>
    </row>
    <row r="3275" spans="1:28" x14ac:dyDescent="0.25">
      <c r="A3275" s="309">
        <f t="shared" si="51"/>
        <v>0</v>
      </c>
      <c r="G3275" s="304"/>
      <c r="H3275" s="304"/>
      <c r="N3275" s="305"/>
      <c r="O3275" s="305"/>
      <c r="AB3275" s="304"/>
    </row>
    <row r="3276" spans="1:28" x14ac:dyDescent="0.25">
      <c r="A3276" s="309">
        <f t="shared" si="51"/>
        <v>0</v>
      </c>
      <c r="G3276" s="304"/>
      <c r="H3276" s="304"/>
      <c r="N3276" s="305"/>
      <c r="O3276" s="305"/>
      <c r="AB3276" s="304"/>
    </row>
    <row r="3277" spans="1:28" x14ac:dyDescent="0.25">
      <c r="A3277" s="309">
        <f t="shared" si="51"/>
        <v>0</v>
      </c>
      <c r="G3277" s="304"/>
      <c r="H3277" s="304"/>
      <c r="N3277" s="305"/>
      <c r="O3277" s="305"/>
      <c r="AB3277" s="304"/>
    </row>
    <row r="3278" spans="1:28" x14ac:dyDescent="0.25">
      <c r="A3278" s="309">
        <f t="shared" si="51"/>
        <v>0</v>
      </c>
      <c r="G3278" s="304"/>
      <c r="H3278" s="304"/>
      <c r="N3278" s="305"/>
      <c r="O3278" s="305"/>
      <c r="AB3278" s="304"/>
    </row>
    <row r="3279" spans="1:28" x14ac:dyDescent="0.25">
      <c r="A3279" s="309">
        <f t="shared" si="51"/>
        <v>0</v>
      </c>
      <c r="G3279" s="304"/>
      <c r="H3279" s="304"/>
      <c r="N3279" s="305"/>
      <c r="O3279" s="305"/>
      <c r="AB3279" s="304"/>
    </row>
    <row r="3280" spans="1:28" x14ac:dyDescent="0.25">
      <c r="A3280" s="309">
        <f t="shared" si="51"/>
        <v>0</v>
      </c>
      <c r="G3280" s="304"/>
      <c r="H3280" s="304"/>
      <c r="N3280" s="305"/>
      <c r="O3280" s="305"/>
      <c r="AB3280" s="304"/>
    </row>
    <row r="3281" spans="1:28" x14ac:dyDescent="0.25">
      <c r="A3281" s="309">
        <f t="shared" si="51"/>
        <v>0</v>
      </c>
      <c r="G3281" s="304"/>
      <c r="H3281" s="304"/>
      <c r="N3281" s="305"/>
      <c r="O3281" s="305"/>
      <c r="AB3281" s="304"/>
    </row>
    <row r="3282" spans="1:28" x14ac:dyDescent="0.25">
      <c r="A3282" s="309">
        <f t="shared" si="51"/>
        <v>0</v>
      </c>
      <c r="G3282" s="304"/>
      <c r="H3282" s="304"/>
      <c r="N3282" s="305"/>
      <c r="O3282" s="305"/>
      <c r="AB3282" s="304"/>
    </row>
    <row r="3283" spans="1:28" x14ac:dyDescent="0.25">
      <c r="A3283" s="309">
        <f t="shared" si="51"/>
        <v>0</v>
      </c>
      <c r="G3283" s="304"/>
      <c r="H3283" s="304"/>
      <c r="N3283" s="305"/>
      <c r="O3283" s="305"/>
      <c r="AB3283" s="304"/>
    </row>
    <row r="3284" spans="1:28" x14ac:dyDescent="0.25">
      <c r="A3284" s="309">
        <f t="shared" si="51"/>
        <v>0</v>
      </c>
      <c r="G3284" s="304"/>
      <c r="H3284" s="304"/>
      <c r="N3284" s="305"/>
      <c r="O3284" s="305"/>
      <c r="AB3284" s="304"/>
    </row>
    <row r="3285" spans="1:28" x14ac:dyDescent="0.25">
      <c r="A3285" s="309">
        <f t="shared" si="51"/>
        <v>0</v>
      </c>
      <c r="G3285" s="304"/>
      <c r="H3285" s="304"/>
      <c r="N3285" s="305"/>
      <c r="O3285" s="305"/>
      <c r="AB3285" s="304"/>
    </row>
    <row r="3286" spans="1:28" x14ac:dyDescent="0.25">
      <c r="A3286" s="309">
        <f t="shared" si="51"/>
        <v>0</v>
      </c>
      <c r="G3286" s="304"/>
      <c r="H3286" s="304"/>
      <c r="N3286" s="305"/>
      <c r="O3286" s="305"/>
      <c r="AB3286" s="304"/>
    </row>
    <row r="3287" spans="1:28" x14ac:dyDescent="0.25">
      <c r="A3287" s="309">
        <f t="shared" si="51"/>
        <v>0</v>
      </c>
      <c r="G3287" s="304"/>
      <c r="H3287" s="304"/>
      <c r="N3287" s="305"/>
      <c r="O3287" s="305"/>
      <c r="AB3287" s="304"/>
    </row>
    <row r="3288" spans="1:28" x14ac:dyDescent="0.25">
      <c r="A3288" s="309">
        <f t="shared" si="51"/>
        <v>0</v>
      </c>
      <c r="G3288" s="304"/>
      <c r="H3288" s="304"/>
      <c r="N3288" s="305"/>
      <c r="O3288" s="305"/>
      <c r="AB3288" s="304"/>
    </row>
    <row r="3289" spans="1:28" x14ac:dyDescent="0.25">
      <c r="A3289" s="309">
        <f t="shared" si="51"/>
        <v>0</v>
      </c>
      <c r="G3289" s="304"/>
      <c r="H3289" s="304"/>
      <c r="N3289" s="305"/>
      <c r="O3289" s="305"/>
      <c r="AB3289" s="304"/>
    </row>
    <row r="3290" spans="1:28" x14ac:dyDescent="0.25">
      <c r="A3290" s="309">
        <f t="shared" si="51"/>
        <v>0</v>
      </c>
      <c r="G3290" s="304"/>
      <c r="H3290" s="304"/>
      <c r="N3290" s="305"/>
      <c r="O3290" s="305"/>
      <c r="AB3290" s="304"/>
    </row>
    <row r="3291" spans="1:28" x14ac:dyDescent="0.25">
      <c r="A3291" s="309">
        <f t="shared" si="51"/>
        <v>0</v>
      </c>
      <c r="G3291" s="304"/>
      <c r="H3291" s="304"/>
      <c r="N3291" s="305"/>
      <c r="O3291" s="305"/>
      <c r="AB3291" s="304"/>
    </row>
    <row r="3292" spans="1:28" x14ac:dyDescent="0.25">
      <c r="A3292" s="309">
        <f t="shared" si="51"/>
        <v>0</v>
      </c>
      <c r="G3292" s="304"/>
      <c r="H3292" s="304"/>
      <c r="N3292" s="305"/>
      <c r="O3292" s="305"/>
      <c r="AB3292" s="304"/>
    </row>
    <row r="3293" spans="1:28" x14ac:dyDescent="0.25">
      <c r="A3293" s="309">
        <f t="shared" si="51"/>
        <v>0</v>
      </c>
      <c r="G3293" s="304"/>
      <c r="H3293" s="304"/>
      <c r="N3293" s="305"/>
      <c r="O3293" s="305"/>
      <c r="AB3293" s="304"/>
    </row>
    <row r="3294" spans="1:28" x14ac:dyDescent="0.25">
      <c r="A3294" s="309">
        <f t="shared" si="51"/>
        <v>0</v>
      </c>
      <c r="G3294" s="304"/>
      <c r="H3294" s="304"/>
      <c r="N3294" s="305"/>
      <c r="O3294" s="305"/>
      <c r="AB3294" s="304"/>
    </row>
    <row r="3295" spans="1:28" x14ac:dyDescent="0.25">
      <c r="A3295" s="309">
        <f t="shared" si="51"/>
        <v>0</v>
      </c>
      <c r="G3295" s="304"/>
      <c r="H3295" s="304"/>
      <c r="N3295" s="305"/>
      <c r="O3295" s="305"/>
      <c r="AB3295" s="304"/>
    </row>
    <row r="3296" spans="1:28" x14ac:dyDescent="0.25">
      <c r="A3296" s="309">
        <f t="shared" si="51"/>
        <v>0</v>
      </c>
      <c r="G3296" s="304"/>
      <c r="H3296" s="304"/>
      <c r="N3296" s="305"/>
      <c r="O3296" s="305"/>
      <c r="AB3296" s="304"/>
    </row>
    <row r="3297" spans="1:28" x14ac:dyDescent="0.25">
      <c r="A3297" s="309">
        <f t="shared" si="51"/>
        <v>0</v>
      </c>
      <c r="G3297" s="304"/>
      <c r="H3297" s="304"/>
      <c r="N3297" s="305"/>
      <c r="O3297" s="305"/>
      <c r="AB3297" s="304"/>
    </row>
    <row r="3298" spans="1:28" x14ac:dyDescent="0.25">
      <c r="A3298" s="309">
        <f t="shared" si="51"/>
        <v>0</v>
      </c>
      <c r="G3298" s="304"/>
      <c r="H3298" s="304"/>
      <c r="N3298" s="305"/>
      <c r="O3298" s="305"/>
      <c r="AB3298" s="304"/>
    </row>
    <row r="3299" spans="1:28" x14ac:dyDescent="0.25">
      <c r="A3299" s="309">
        <f t="shared" si="51"/>
        <v>0</v>
      </c>
      <c r="G3299" s="304"/>
      <c r="H3299" s="304"/>
      <c r="N3299" s="305"/>
      <c r="O3299" s="305"/>
      <c r="AB3299" s="304"/>
    </row>
    <row r="3300" spans="1:28" x14ac:dyDescent="0.25">
      <c r="A3300" s="309">
        <f t="shared" si="51"/>
        <v>0</v>
      </c>
      <c r="G3300" s="304"/>
      <c r="H3300" s="304"/>
      <c r="N3300" s="305"/>
      <c r="O3300" s="305"/>
      <c r="AB3300" s="304"/>
    </row>
    <row r="3301" spans="1:28" x14ac:dyDescent="0.25">
      <c r="A3301" s="309">
        <f t="shared" si="51"/>
        <v>0</v>
      </c>
      <c r="G3301" s="304"/>
      <c r="H3301" s="304"/>
      <c r="N3301" s="305"/>
      <c r="O3301" s="305"/>
      <c r="AB3301" s="304"/>
    </row>
    <row r="3302" spans="1:28" x14ac:dyDescent="0.25">
      <c r="A3302" s="309">
        <f t="shared" si="51"/>
        <v>0</v>
      </c>
      <c r="G3302" s="304"/>
      <c r="H3302" s="304"/>
      <c r="N3302" s="305"/>
      <c r="O3302" s="305"/>
      <c r="AB3302" s="304"/>
    </row>
    <row r="3303" spans="1:28" x14ac:dyDescent="0.25">
      <c r="A3303" s="309">
        <f t="shared" si="51"/>
        <v>0</v>
      </c>
      <c r="G3303" s="304"/>
      <c r="H3303" s="304"/>
      <c r="N3303" s="305"/>
      <c r="O3303" s="305"/>
      <c r="AB3303" s="304"/>
    </row>
    <row r="3304" spans="1:28" x14ac:dyDescent="0.25">
      <c r="A3304" s="309">
        <f t="shared" si="51"/>
        <v>0</v>
      </c>
      <c r="G3304" s="304"/>
      <c r="H3304" s="304"/>
      <c r="N3304" s="305"/>
      <c r="O3304" s="305"/>
      <c r="AB3304" s="304"/>
    </row>
    <row r="3305" spans="1:28" x14ac:dyDescent="0.25">
      <c r="A3305" s="309">
        <f t="shared" si="51"/>
        <v>0</v>
      </c>
      <c r="G3305" s="304"/>
      <c r="H3305" s="304"/>
      <c r="N3305" s="305"/>
      <c r="O3305" s="305"/>
      <c r="AB3305" s="304"/>
    </row>
    <row r="3306" spans="1:28" x14ac:dyDescent="0.25">
      <c r="A3306" s="309">
        <f t="shared" si="51"/>
        <v>0</v>
      </c>
      <c r="G3306" s="304"/>
      <c r="H3306" s="304"/>
      <c r="N3306" s="305"/>
      <c r="O3306" s="305"/>
      <c r="AB3306" s="304"/>
    </row>
    <row r="3307" spans="1:28" x14ac:dyDescent="0.25">
      <c r="A3307" s="309">
        <f t="shared" si="51"/>
        <v>0</v>
      </c>
      <c r="G3307" s="304"/>
      <c r="H3307" s="304"/>
      <c r="N3307" s="305"/>
      <c r="O3307" s="305"/>
      <c r="AB3307" s="304"/>
    </row>
    <row r="3308" spans="1:28" x14ac:dyDescent="0.25">
      <c r="A3308" s="309">
        <f t="shared" si="51"/>
        <v>0</v>
      </c>
      <c r="G3308" s="304"/>
      <c r="H3308" s="304"/>
      <c r="N3308" s="305"/>
      <c r="O3308" s="305"/>
      <c r="AB3308" s="304"/>
    </row>
    <row r="3309" spans="1:28" x14ac:dyDescent="0.25">
      <c r="A3309" s="309">
        <f t="shared" si="51"/>
        <v>0</v>
      </c>
      <c r="G3309" s="304"/>
      <c r="H3309" s="304"/>
      <c r="N3309" s="305"/>
      <c r="O3309" s="305"/>
      <c r="AB3309" s="304"/>
    </row>
    <row r="3310" spans="1:28" x14ac:dyDescent="0.25">
      <c r="A3310" s="309">
        <f t="shared" si="51"/>
        <v>0</v>
      </c>
      <c r="G3310" s="304"/>
      <c r="H3310" s="304"/>
      <c r="N3310" s="305"/>
      <c r="O3310" s="305"/>
      <c r="AB3310" s="304"/>
    </row>
    <row r="3311" spans="1:28" x14ac:dyDescent="0.25">
      <c r="A3311" s="309">
        <f t="shared" si="51"/>
        <v>0</v>
      </c>
      <c r="G3311" s="304"/>
      <c r="H3311" s="304"/>
      <c r="N3311" s="305"/>
      <c r="O3311" s="305"/>
      <c r="AB3311" s="304"/>
    </row>
    <row r="3312" spans="1:28" x14ac:dyDescent="0.25">
      <c r="A3312" s="309">
        <f t="shared" si="51"/>
        <v>0</v>
      </c>
      <c r="G3312" s="304"/>
      <c r="H3312" s="304"/>
      <c r="N3312" s="305"/>
      <c r="O3312" s="305"/>
      <c r="AB3312" s="304"/>
    </row>
    <row r="3313" spans="1:28" x14ac:dyDescent="0.25">
      <c r="A3313" s="309">
        <f t="shared" si="51"/>
        <v>0</v>
      </c>
      <c r="G3313" s="304"/>
      <c r="H3313" s="304"/>
      <c r="N3313" s="305"/>
      <c r="O3313" s="305"/>
      <c r="AB3313" s="304"/>
    </row>
    <row r="3314" spans="1:28" x14ac:dyDescent="0.25">
      <c r="A3314" s="309">
        <f t="shared" si="51"/>
        <v>0</v>
      </c>
      <c r="G3314" s="304"/>
      <c r="H3314" s="304"/>
      <c r="N3314" s="305"/>
      <c r="O3314" s="305"/>
      <c r="AB3314" s="304"/>
    </row>
    <row r="3315" spans="1:28" x14ac:dyDescent="0.25">
      <c r="A3315" s="309">
        <f t="shared" si="51"/>
        <v>0</v>
      </c>
      <c r="G3315" s="304"/>
      <c r="H3315" s="304"/>
      <c r="N3315" s="305"/>
      <c r="O3315" s="305"/>
      <c r="AB3315" s="304"/>
    </row>
    <row r="3316" spans="1:28" x14ac:dyDescent="0.25">
      <c r="A3316" s="309">
        <f t="shared" si="51"/>
        <v>0</v>
      </c>
      <c r="G3316" s="304"/>
      <c r="H3316" s="304"/>
      <c r="N3316" s="305"/>
      <c r="O3316" s="305"/>
      <c r="AB3316" s="304"/>
    </row>
    <row r="3317" spans="1:28" x14ac:dyDescent="0.25">
      <c r="A3317" s="309">
        <f t="shared" si="51"/>
        <v>0</v>
      </c>
      <c r="G3317" s="304"/>
      <c r="H3317" s="304"/>
      <c r="N3317" s="305"/>
      <c r="O3317" s="305"/>
      <c r="AB3317" s="304"/>
    </row>
    <row r="3318" spans="1:28" x14ac:dyDescent="0.25">
      <c r="A3318" s="309">
        <f t="shared" si="51"/>
        <v>0</v>
      </c>
      <c r="G3318" s="304"/>
      <c r="H3318" s="304"/>
      <c r="N3318" s="305"/>
      <c r="O3318" s="305"/>
      <c r="AB3318" s="304"/>
    </row>
    <row r="3319" spans="1:28" x14ac:dyDescent="0.25">
      <c r="A3319" s="309">
        <f t="shared" si="51"/>
        <v>0</v>
      </c>
      <c r="G3319" s="304"/>
      <c r="H3319" s="304"/>
      <c r="N3319" s="305"/>
      <c r="O3319" s="305"/>
      <c r="AB3319" s="304"/>
    </row>
    <row r="3320" spans="1:28" x14ac:dyDescent="0.25">
      <c r="A3320" s="309">
        <f t="shared" si="51"/>
        <v>0</v>
      </c>
      <c r="G3320" s="304"/>
      <c r="H3320" s="304"/>
      <c r="N3320" s="305"/>
      <c r="O3320" s="305"/>
      <c r="AB3320" s="304"/>
    </row>
    <row r="3321" spans="1:28" x14ac:dyDescent="0.25">
      <c r="A3321" s="309">
        <f t="shared" si="51"/>
        <v>0</v>
      </c>
      <c r="G3321" s="304"/>
      <c r="H3321" s="304"/>
      <c r="N3321" s="305"/>
      <c r="O3321" s="305"/>
      <c r="AB3321" s="304"/>
    </row>
    <row r="3322" spans="1:28" x14ac:dyDescent="0.25">
      <c r="A3322" s="309">
        <f t="shared" si="51"/>
        <v>0</v>
      </c>
      <c r="G3322" s="304"/>
      <c r="H3322" s="304"/>
      <c r="N3322" s="305"/>
      <c r="O3322" s="305"/>
      <c r="AB3322" s="304"/>
    </row>
    <row r="3323" spans="1:28" x14ac:dyDescent="0.25">
      <c r="A3323" s="309">
        <f t="shared" si="51"/>
        <v>0</v>
      </c>
      <c r="G3323" s="304"/>
      <c r="H3323" s="304"/>
      <c r="N3323" s="305"/>
      <c r="O3323" s="305"/>
      <c r="AB3323" s="304"/>
    </row>
    <row r="3324" spans="1:28" x14ac:dyDescent="0.25">
      <c r="A3324" s="309">
        <f t="shared" si="51"/>
        <v>0</v>
      </c>
      <c r="G3324" s="304"/>
      <c r="H3324" s="304"/>
      <c r="N3324" s="305"/>
      <c r="O3324" s="305"/>
      <c r="AB3324" s="304"/>
    </row>
    <row r="3325" spans="1:28" x14ac:dyDescent="0.25">
      <c r="A3325" s="309">
        <f t="shared" si="51"/>
        <v>0</v>
      </c>
      <c r="G3325" s="304"/>
      <c r="H3325" s="304"/>
      <c r="N3325" s="305"/>
      <c r="O3325" s="305"/>
      <c r="AB3325" s="304"/>
    </row>
    <row r="3326" spans="1:28" x14ac:dyDescent="0.25">
      <c r="A3326" s="309">
        <f t="shared" si="51"/>
        <v>0</v>
      </c>
      <c r="G3326" s="304"/>
      <c r="H3326" s="304"/>
      <c r="N3326" s="305"/>
      <c r="O3326" s="305"/>
      <c r="AB3326" s="304"/>
    </row>
    <row r="3327" spans="1:28" x14ac:dyDescent="0.25">
      <c r="A3327" s="309">
        <f t="shared" si="51"/>
        <v>0</v>
      </c>
      <c r="G3327" s="304"/>
      <c r="H3327" s="304"/>
      <c r="N3327" s="305"/>
      <c r="O3327" s="305"/>
      <c r="AB3327" s="304"/>
    </row>
    <row r="3328" spans="1:28" x14ac:dyDescent="0.25">
      <c r="A3328" s="309">
        <f t="shared" si="51"/>
        <v>0</v>
      </c>
      <c r="G3328" s="304"/>
      <c r="H3328" s="304"/>
      <c r="N3328" s="305"/>
      <c r="O3328" s="305"/>
      <c r="AB3328" s="304"/>
    </row>
    <row r="3329" spans="1:28" x14ac:dyDescent="0.25">
      <c r="A3329" s="309">
        <f t="shared" si="51"/>
        <v>0</v>
      </c>
      <c r="G3329" s="304"/>
      <c r="H3329" s="304"/>
      <c r="N3329" s="305"/>
      <c r="O3329" s="305"/>
      <c r="AB3329" s="304"/>
    </row>
    <row r="3330" spans="1:28" x14ac:dyDescent="0.25">
      <c r="A3330" s="309">
        <f t="shared" ref="A3330:A3393" si="52">IF(+R3330&gt;AR3330,R3330-AR3330,0)</f>
        <v>0</v>
      </c>
      <c r="G3330" s="304"/>
      <c r="H3330" s="304"/>
      <c r="N3330" s="305"/>
      <c r="O3330" s="305"/>
      <c r="AB3330" s="304"/>
    </row>
    <row r="3331" spans="1:28" x14ac:dyDescent="0.25">
      <c r="A3331" s="309">
        <f t="shared" si="52"/>
        <v>0</v>
      </c>
      <c r="G3331" s="304"/>
      <c r="H3331" s="304"/>
      <c r="N3331" s="305"/>
      <c r="O3331" s="305"/>
      <c r="AB3331" s="304"/>
    </row>
    <row r="3332" spans="1:28" x14ac:dyDescent="0.25">
      <c r="A3332" s="309">
        <f t="shared" si="52"/>
        <v>0</v>
      </c>
      <c r="G3332" s="304"/>
      <c r="H3332" s="304"/>
      <c r="N3332" s="305"/>
      <c r="O3332" s="305"/>
      <c r="AB3332" s="304"/>
    </row>
    <row r="3333" spans="1:28" x14ac:dyDescent="0.25">
      <c r="A3333" s="309">
        <f t="shared" si="52"/>
        <v>0</v>
      </c>
      <c r="G3333" s="304"/>
      <c r="H3333" s="304"/>
      <c r="N3333" s="305"/>
      <c r="O3333" s="305"/>
      <c r="AB3333" s="304"/>
    </row>
    <row r="3334" spans="1:28" x14ac:dyDescent="0.25">
      <c r="A3334" s="309">
        <f t="shared" si="52"/>
        <v>0</v>
      </c>
      <c r="G3334" s="304"/>
      <c r="H3334" s="304"/>
      <c r="N3334" s="305"/>
      <c r="O3334" s="305"/>
      <c r="AB3334" s="304"/>
    </row>
    <row r="3335" spans="1:28" x14ac:dyDescent="0.25">
      <c r="A3335" s="309">
        <f t="shared" si="52"/>
        <v>0</v>
      </c>
      <c r="G3335" s="304"/>
      <c r="H3335" s="304"/>
      <c r="N3335" s="305"/>
      <c r="O3335" s="305"/>
      <c r="AB3335" s="304"/>
    </row>
    <row r="3336" spans="1:28" x14ac:dyDescent="0.25">
      <c r="A3336" s="309">
        <f t="shared" si="52"/>
        <v>0</v>
      </c>
      <c r="G3336" s="304"/>
      <c r="H3336" s="304"/>
      <c r="N3336" s="305"/>
      <c r="O3336" s="305"/>
      <c r="AB3336" s="304"/>
    </row>
    <row r="3337" spans="1:28" x14ac:dyDescent="0.25">
      <c r="A3337" s="309">
        <f t="shared" si="52"/>
        <v>0</v>
      </c>
      <c r="G3337" s="304"/>
      <c r="H3337" s="304"/>
      <c r="AB3337" s="304"/>
    </row>
    <row r="3338" spans="1:28" x14ac:dyDescent="0.25">
      <c r="A3338" s="309">
        <f t="shared" si="52"/>
        <v>0</v>
      </c>
      <c r="G3338" s="304"/>
      <c r="H3338" s="304"/>
      <c r="AB3338" s="304"/>
    </row>
    <row r="3339" spans="1:28" x14ac:dyDescent="0.25">
      <c r="A3339" s="309">
        <f t="shared" si="52"/>
        <v>0</v>
      </c>
      <c r="G3339" s="304"/>
      <c r="H3339" s="304"/>
      <c r="N3339" s="305"/>
      <c r="O3339" s="305"/>
      <c r="AB3339" s="304"/>
    </row>
    <row r="3340" spans="1:28" x14ac:dyDescent="0.25">
      <c r="A3340" s="309">
        <f t="shared" si="52"/>
        <v>0</v>
      </c>
      <c r="G3340" s="304"/>
      <c r="H3340" s="304"/>
      <c r="N3340" s="305"/>
      <c r="O3340" s="305"/>
      <c r="AB3340" s="304"/>
    </row>
    <row r="3341" spans="1:28" x14ac:dyDescent="0.25">
      <c r="A3341" s="309">
        <f t="shared" si="52"/>
        <v>0</v>
      </c>
      <c r="G3341" s="304"/>
      <c r="H3341" s="304"/>
      <c r="N3341" s="305"/>
      <c r="O3341" s="305"/>
      <c r="AB3341" s="304"/>
    </row>
    <row r="3342" spans="1:28" x14ac:dyDescent="0.25">
      <c r="A3342" s="309">
        <f t="shared" si="52"/>
        <v>0</v>
      </c>
      <c r="G3342" s="304"/>
      <c r="H3342" s="304"/>
      <c r="N3342" s="305"/>
      <c r="O3342" s="305"/>
      <c r="AB3342" s="304"/>
    </row>
    <row r="3343" spans="1:28" x14ac:dyDescent="0.25">
      <c r="A3343" s="309">
        <f t="shared" si="52"/>
        <v>0</v>
      </c>
      <c r="G3343" s="304"/>
      <c r="H3343" s="304"/>
      <c r="N3343" s="305"/>
      <c r="O3343" s="305"/>
      <c r="AB3343" s="304"/>
    </row>
    <row r="3344" spans="1:28" x14ac:dyDescent="0.25">
      <c r="A3344" s="309">
        <f t="shared" si="52"/>
        <v>0</v>
      </c>
      <c r="G3344" s="304"/>
      <c r="H3344" s="304"/>
      <c r="N3344" s="305"/>
      <c r="O3344" s="305"/>
      <c r="AB3344" s="304"/>
    </row>
    <row r="3345" spans="1:28" x14ac:dyDescent="0.25">
      <c r="A3345" s="309">
        <f t="shared" si="52"/>
        <v>0</v>
      </c>
      <c r="G3345" s="304"/>
      <c r="H3345" s="304"/>
      <c r="N3345" s="305"/>
      <c r="O3345" s="305"/>
      <c r="AA3345" s="306"/>
      <c r="AB3345" s="304"/>
    </row>
    <row r="3346" spans="1:28" x14ac:dyDescent="0.25">
      <c r="A3346" s="309">
        <f t="shared" si="52"/>
        <v>0</v>
      </c>
      <c r="G3346" s="304"/>
      <c r="H3346" s="304"/>
      <c r="N3346" s="305"/>
      <c r="O3346" s="305"/>
      <c r="AB3346" s="304"/>
    </row>
    <row r="3347" spans="1:28" x14ac:dyDescent="0.25">
      <c r="A3347" s="309">
        <f t="shared" si="52"/>
        <v>0</v>
      </c>
      <c r="G3347" s="304"/>
      <c r="H3347" s="304"/>
      <c r="N3347" s="305"/>
      <c r="O3347" s="305"/>
      <c r="AB3347" s="304"/>
    </row>
    <row r="3348" spans="1:28" x14ac:dyDescent="0.25">
      <c r="A3348" s="309">
        <f t="shared" si="52"/>
        <v>0</v>
      </c>
      <c r="G3348" s="304"/>
      <c r="H3348" s="304"/>
      <c r="N3348" s="305"/>
      <c r="O3348" s="305"/>
      <c r="AB3348" s="304"/>
    </row>
    <row r="3349" spans="1:28" x14ac:dyDescent="0.25">
      <c r="A3349" s="309">
        <f t="shared" si="52"/>
        <v>0</v>
      </c>
      <c r="G3349" s="304"/>
      <c r="H3349" s="304"/>
      <c r="N3349" s="305"/>
      <c r="O3349" s="305"/>
      <c r="AB3349" s="304"/>
    </row>
    <row r="3350" spans="1:28" x14ac:dyDescent="0.25">
      <c r="A3350" s="309">
        <f t="shared" si="52"/>
        <v>0</v>
      </c>
      <c r="G3350" s="304"/>
      <c r="H3350" s="304"/>
      <c r="N3350" s="305"/>
      <c r="O3350" s="305"/>
      <c r="AB3350" s="304"/>
    </row>
    <row r="3351" spans="1:28" x14ac:dyDescent="0.25">
      <c r="A3351" s="309">
        <f t="shared" si="52"/>
        <v>0</v>
      </c>
      <c r="G3351" s="304"/>
      <c r="H3351" s="304"/>
      <c r="N3351" s="305"/>
      <c r="O3351" s="305"/>
      <c r="AB3351" s="304"/>
    </row>
    <row r="3352" spans="1:28" x14ac:dyDescent="0.25">
      <c r="A3352" s="309">
        <f t="shared" si="52"/>
        <v>0</v>
      </c>
      <c r="G3352" s="304"/>
      <c r="H3352" s="304"/>
      <c r="N3352" s="305"/>
      <c r="O3352" s="305"/>
      <c r="AB3352" s="304"/>
    </row>
    <row r="3353" spans="1:28" x14ac:dyDescent="0.25">
      <c r="A3353" s="309">
        <f t="shared" si="52"/>
        <v>0</v>
      </c>
      <c r="G3353" s="304"/>
      <c r="H3353" s="304"/>
      <c r="N3353" s="305"/>
      <c r="O3353" s="305"/>
      <c r="AB3353" s="304"/>
    </row>
    <row r="3354" spans="1:28" x14ac:dyDescent="0.25">
      <c r="A3354" s="309">
        <f t="shared" si="52"/>
        <v>0</v>
      </c>
      <c r="G3354" s="304"/>
      <c r="H3354" s="304"/>
      <c r="N3354" s="305"/>
      <c r="O3354" s="305"/>
      <c r="AB3354" s="304"/>
    </row>
    <row r="3355" spans="1:28" x14ac:dyDescent="0.25">
      <c r="A3355" s="309">
        <f t="shared" si="52"/>
        <v>0</v>
      </c>
      <c r="G3355" s="304"/>
      <c r="H3355" s="304"/>
      <c r="N3355" s="305"/>
      <c r="O3355" s="305"/>
      <c r="AB3355" s="304"/>
    </row>
    <row r="3356" spans="1:28" x14ac:dyDescent="0.25">
      <c r="A3356" s="309">
        <f t="shared" si="52"/>
        <v>0</v>
      </c>
      <c r="G3356" s="304"/>
      <c r="H3356" s="304"/>
      <c r="N3356" s="305"/>
      <c r="O3356" s="305"/>
      <c r="AB3356" s="304"/>
    </row>
    <row r="3357" spans="1:28" x14ac:dyDescent="0.25">
      <c r="A3357" s="309">
        <f t="shared" si="52"/>
        <v>0</v>
      </c>
      <c r="G3357" s="304"/>
      <c r="H3357" s="304"/>
      <c r="N3357" s="305"/>
      <c r="O3357" s="305"/>
      <c r="AB3357" s="304"/>
    </row>
    <row r="3358" spans="1:28" x14ac:dyDescent="0.25">
      <c r="A3358" s="309">
        <f t="shared" si="52"/>
        <v>0</v>
      </c>
      <c r="G3358" s="304"/>
      <c r="H3358" s="304"/>
      <c r="N3358" s="305"/>
      <c r="O3358" s="305"/>
      <c r="AB3358" s="304"/>
    </row>
    <row r="3359" spans="1:28" x14ac:dyDescent="0.25">
      <c r="A3359" s="309">
        <f t="shared" si="52"/>
        <v>0</v>
      </c>
      <c r="G3359" s="304"/>
      <c r="H3359" s="304"/>
      <c r="N3359" s="305"/>
      <c r="O3359" s="305"/>
      <c r="AB3359" s="304"/>
    </row>
    <row r="3360" spans="1:28" x14ac:dyDescent="0.25">
      <c r="A3360" s="309">
        <f t="shared" si="52"/>
        <v>0</v>
      </c>
      <c r="G3360" s="304"/>
      <c r="H3360" s="304"/>
      <c r="N3360" s="305"/>
      <c r="O3360" s="305"/>
      <c r="AB3360" s="304"/>
    </row>
    <row r="3361" spans="1:28" x14ac:dyDescent="0.25">
      <c r="A3361" s="309">
        <f t="shared" si="52"/>
        <v>0</v>
      </c>
      <c r="G3361" s="304"/>
      <c r="H3361" s="304"/>
      <c r="N3361" s="305"/>
      <c r="O3361" s="305"/>
      <c r="AB3361" s="304"/>
    </row>
    <row r="3362" spans="1:28" x14ac:dyDescent="0.25">
      <c r="A3362" s="309">
        <f t="shared" si="52"/>
        <v>0</v>
      </c>
      <c r="G3362" s="304"/>
      <c r="H3362" s="304"/>
      <c r="N3362" s="305"/>
      <c r="O3362" s="305"/>
      <c r="AB3362" s="304"/>
    </row>
    <row r="3363" spans="1:28" x14ac:dyDescent="0.25">
      <c r="A3363" s="309">
        <f t="shared" si="52"/>
        <v>0</v>
      </c>
      <c r="G3363" s="304"/>
      <c r="H3363" s="304"/>
      <c r="N3363" s="305"/>
      <c r="O3363" s="305"/>
      <c r="AB3363" s="304"/>
    </row>
    <row r="3364" spans="1:28" x14ac:dyDescent="0.25">
      <c r="A3364" s="309">
        <f t="shared" si="52"/>
        <v>0</v>
      </c>
      <c r="G3364" s="304"/>
      <c r="H3364" s="304"/>
      <c r="N3364" s="305"/>
      <c r="O3364" s="305"/>
      <c r="AB3364" s="304"/>
    </row>
    <row r="3365" spans="1:28" x14ac:dyDescent="0.25">
      <c r="A3365" s="309">
        <f t="shared" si="52"/>
        <v>0</v>
      </c>
      <c r="G3365" s="304"/>
      <c r="H3365" s="304"/>
      <c r="N3365" s="305"/>
      <c r="O3365" s="305"/>
      <c r="AB3365" s="304"/>
    </row>
    <row r="3366" spans="1:28" x14ac:dyDescent="0.25">
      <c r="A3366" s="309">
        <f t="shared" si="52"/>
        <v>0</v>
      </c>
      <c r="G3366" s="304"/>
      <c r="H3366" s="304"/>
      <c r="N3366" s="305"/>
      <c r="O3366" s="305"/>
      <c r="AB3366" s="304"/>
    </row>
    <row r="3367" spans="1:28" x14ac:dyDescent="0.25">
      <c r="A3367" s="309">
        <f t="shared" si="52"/>
        <v>0</v>
      </c>
      <c r="G3367" s="304"/>
      <c r="H3367" s="304"/>
      <c r="N3367" s="305"/>
      <c r="O3367" s="305"/>
      <c r="AB3367" s="304"/>
    </row>
    <row r="3368" spans="1:28" x14ac:dyDescent="0.25">
      <c r="A3368" s="309">
        <f t="shared" si="52"/>
        <v>0</v>
      </c>
      <c r="G3368" s="304"/>
      <c r="H3368" s="304"/>
      <c r="N3368" s="305"/>
      <c r="O3368" s="305"/>
      <c r="AB3368" s="304"/>
    </row>
    <row r="3369" spans="1:28" x14ac:dyDescent="0.25">
      <c r="A3369" s="309">
        <f t="shared" si="52"/>
        <v>0</v>
      </c>
      <c r="G3369" s="304"/>
      <c r="H3369" s="304"/>
      <c r="N3369" s="305"/>
      <c r="O3369" s="305"/>
      <c r="AB3369" s="304"/>
    </row>
    <row r="3370" spans="1:28" x14ac:dyDescent="0.25">
      <c r="A3370" s="309">
        <f t="shared" si="52"/>
        <v>0</v>
      </c>
      <c r="G3370" s="304"/>
      <c r="H3370" s="304"/>
      <c r="N3370" s="305"/>
      <c r="O3370" s="305"/>
      <c r="AB3370" s="304"/>
    </row>
    <row r="3371" spans="1:28" x14ac:dyDescent="0.25">
      <c r="A3371" s="309">
        <f t="shared" si="52"/>
        <v>0</v>
      </c>
      <c r="G3371" s="304"/>
      <c r="H3371" s="304"/>
      <c r="N3371" s="305"/>
      <c r="O3371" s="305"/>
      <c r="AB3371" s="304"/>
    </row>
    <row r="3372" spans="1:28" x14ac:dyDescent="0.25">
      <c r="A3372" s="309">
        <f t="shared" si="52"/>
        <v>0</v>
      </c>
      <c r="G3372" s="304"/>
      <c r="H3372" s="304"/>
      <c r="N3372" s="305"/>
      <c r="O3372" s="305"/>
      <c r="AB3372" s="304"/>
    </row>
    <row r="3373" spans="1:28" x14ac:dyDescent="0.25">
      <c r="A3373" s="309">
        <f t="shared" si="52"/>
        <v>0</v>
      </c>
      <c r="G3373" s="304"/>
      <c r="H3373" s="304"/>
      <c r="N3373" s="305"/>
      <c r="O3373" s="305"/>
      <c r="AB3373" s="304"/>
    </row>
    <row r="3374" spans="1:28" x14ac:dyDescent="0.25">
      <c r="A3374" s="309">
        <f t="shared" si="52"/>
        <v>0</v>
      </c>
      <c r="G3374" s="304"/>
      <c r="H3374" s="304"/>
      <c r="N3374" s="305"/>
      <c r="O3374" s="305"/>
      <c r="AB3374" s="304"/>
    </row>
    <row r="3375" spans="1:28" x14ac:dyDescent="0.25">
      <c r="A3375" s="309">
        <f t="shared" si="52"/>
        <v>0</v>
      </c>
      <c r="G3375" s="304"/>
      <c r="H3375" s="304"/>
      <c r="N3375" s="305"/>
      <c r="O3375" s="305"/>
      <c r="AB3375" s="304"/>
    </row>
    <row r="3376" spans="1:28" x14ac:dyDescent="0.25">
      <c r="A3376" s="309">
        <f t="shared" si="52"/>
        <v>0</v>
      </c>
      <c r="G3376" s="304"/>
      <c r="H3376" s="304"/>
      <c r="N3376" s="305"/>
      <c r="O3376" s="305"/>
      <c r="AB3376" s="304"/>
    </row>
    <row r="3377" spans="1:28" x14ac:dyDescent="0.25">
      <c r="A3377" s="309">
        <f t="shared" si="52"/>
        <v>0</v>
      </c>
      <c r="G3377" s="304"/>
      <c r="H3377" s="304"/>
      <c r="N3377" s="305"/>
      <c r="O3377" s="305"/>
      <c r="AB3377" s="304"/>
    </row>
    <row r="3378" spans="1:28" x14ac:dyDescent="0.25">
      <c r="A3378" s="309">
        <f t="shared" si="52"/>
        <v>0</v>
      </c>
      <c r="G3378" s="304"/>
      <c r="H3378" s="304"/>
      <c r="N3378" s="305"/>
      <c r="O3378" s="305"/>
      <c r="AB3378" s="304"/>
    </row>
    <row r="3379" spans="1:28" x14ac:dyDescent="0.25">
      <c r="A3379" s="309">
        <f t="shared" si="52"/>
        <v>0</v>
      </c>
      <c r="G3379" s="304"/>
      <c r="H3379" s="304"/>
      <c r="N3379" s="305"/>
      <c r="O3379" s="305"/>
      <c r="AB3379" s="304"/>
    </row>
    <row r="3380" spans="1:28" x14ac:dyDescent="0.25">
      <c r="A3380" s="309">
        <f t="shared" si="52"/>
        <v>0</v>
      </c>
      <c r="G3380" s="304"/>
      <c r="H3380" s="304"/>
      <c r="N3380" s="305"/>
      <c r="O3380" s="305"/>
      <c r="AB3380" s="304"/>
    </row>
    <row r="3381" spans="1:28" x14ac:dyDescent="0.25">
      <c r="A3381" s="309">
        <f t="shared" si="52"/>
        <v>0</v>
      </c>
      <c r="G3381" s="304"/>
      <c r="H3381" s="304"/>
      <c r="N3381" s="305"/>
      <c r="O3381" s="305"/>
      <c r="AB3381" s="304"/>
    </row>
    <row r="3382" spans="1:28" x14ac:dyDescent="0.25">
      <c r="A3382" s="309">
        <f t="shared" si="52"/>
        <v>0</v>
      </c>
      <c r="G3382" s="304"/>
      <c r="H3382" s="304"/>
      <c r="N3382" s="305"/>
      <c r="O3382" s="305"/>
      <c r="AB3382" s="304"/>
    </row>
    <row r="3383" spans="1:28" x14ac:dyDescent="0.25">
      <c r="A3383" s="309">
        <f t="shared" si="52"/>
        <v>0</v>
      </c>
      <c r="G3383" s="304"/>
      <c r="H3383" s="304"/>
      <c r="N3383" s="305"/>
      <c r="O3383" s="305"/>
      <c r="AB3383" s="304"/>
    </row>
    <row r="3384" spans="1:28" x14ac:dyDescent="0.25">
      <c r="A3384" s="309">
        <f t="shared" si="52"/>
        <v>0</v>
      </c>
      <c r="G3384" s="304"/>
      <c r="H3384" s="304"/>
      <c r="N3384" s="305"/>
      <c r="O3384" s="305"/>
      <c r="AB3384" s="304"/>
    </row>
    <row r="3385" spans="1:28" x14ac:dyDescent="0.25">
      <c r="A3385" s="309">
        <f t="shared" si="52"/>
        <v>0</v>
      </c>
      <c r="G3385" s="304"/>
      <c r="H3385" s="304"/>
      <c r="N3385" s="305"/>
      <c r="O3385" s="305"/>
      <c r="AB3385" s="304"/>
    </row>
    <row r="3386" spans="1:28" x14ac:dyDescent="0.25">
      <c r="A3386" s="309">
        <f t="shared" si="52"/>
        <v>0</v>
      </c>
      <c r="G3386" s="304"/>
      <c r="H3386" s="304"/>
      <c r="N3386" s="305"/>
      <c r="O3386" s="305"/>
      <c r="AB3386" s="304"/>
    </row>
    <row r="3387" spans="1:28" x14ac:dyDescent="0.25">
      <c r="A3387" s="309">
        <f t="shared" si="52"/>
        <v>0</v>
      </c>
      <c r="G3387" s="304"/>
      <c r="H3387" s="304"/>
      <c r="N3387" s="305"/>
      <c r="O3387" s="305"/>
      <c r="AB3387" s="304"/>
    </row>
    <row r="3388" spans="1:28" x14ac:dyDescent="0.25">
      <c r="A3388" s="309">
        <f t="shared" si="52"/>
        <v>0</v>
      </c>
      <c r="G3388" s="304"/>
      <c r="H3388" s="304"/>
      <c r="N3388" s="305"/>
      <c r="O3388" s="305"/>
      <c r="AB3388" s="304"/>
    </row>
    <row r="3389" spans="1:28" x14ac:dyDescent="0.25">
      <c r="A3389" s="309">
        <f t="shared" si="52"/>
        <v>0</v>
      </c>
      <c r="G3389" s="304"/>
      <c r="H3389" s="304"/>
      <c r="N3389" s="305"/>
      <c r="O3389" s="305"/>
      <c r="AB3389" s="304"/>
    </row>
    <row r="3390" spans="1:28" x14ac:dyDescent="0.25">
      <c r="A3390" s="309">
        <f t="shared" si="52"/>
        <v>0</v>
      </c>
      <c r="G3390" s="304"/>
      <c r="H3390" s="304"/>
      <c r="N3390" s="305"/>
      <c r="O3390" s="305"/>
      <c r="AB3390" s="304"/>
    </row>
    <row r="3391" spans="1:28" x14ac:dyDescent="0.25">
      <c r="A3391" s="309">
        <f t="shared" si="52"/>
        <v>0</v>
      </c>
      <c r="G3391" s="304"/>
      <c r="H3391" s="304"/>
      <c r="N3391" s="305"/>
      <c r="O3391" s="305"/>
      <c r="AB3391" s="304"/>
    </row>
    <row r="3392" spans="1:28" x14ac:dyDescent="0.25">
      <c r="A3392" s="309">
        <f t="shared" si="52"/>
        <v>0</v>
      </c>
      <c r="G3392" s="304"/>
      <c r="H3392" s="304"/>
      <c r="N3392" s="305"/>
      <c r="O3392" s="305"/>
      <c r="AB3392" s="304"/>
    </row>
    <row r="3393" spans="1:28" x14ac:dyDescent="0.25">
      <c r="A3393" s="309">
        <f t="shared" si="52"/>
        <v>0</v>
      </c>
      <c r="G3393" s="304"/>
      <c r="H3393" s="304"/>
      <c r="N3393" s="305"/>
      <c r="O3393" s="305"/>
      <c r="AB3393" s="304"/>
    </row>
    <row r="3394" spans="1:28" x14ac:dyDescent="0.25">
      <c r="A3394" s="309">
        <f t="shared" ref="A3394:A3457" si="53">IF(+R3394&gt;AR3394,R3394-AR3394,0)</f>
        <v>0</v>
      </c>
      <c r="G3394" s="304"/>
      <c r="H3394" s="304"/>
      <c r="N3394" s="305"/>
      <c r="O3394" s="305"/>
      <c r="AB3394" s="304"/>
    </row>
    <row r="3395" spans="1:28" x14ac:dyDescent="0.25">
      <c r="A3395" s="309">
        <f t="shared" si="53"/>
        <v>0</v>
      </c>
      <c r="G3395" s="304"/>
      <c r="H3395" s="304"/>
      <c r="N3395" s="305"/>
      <c r="O3395" s="305"/>
      <c r="AB3395" s="304"/>
    </row>
    <row r="3396" spans="1:28" x14ac:dyDescent="0.25">
      <c r="A3396" s="309">
        <f t="shared" si="53"/>
        <v>0</v>
      </c>
      <c r="G3396" s="304"/>
      <c r="H3396" s="304"/>
      <c r="N3396" s="305"/>
      <c r="O3396" s="305"/>
      <c r="AB3396" s="304"/>
    </row>
    <row r="3397" spans="1:28" x14ac:dyDescent="0.25">
      <c r="A3397" s="309">
        <f t="shared" si="53"/>
        <v>0</v>
      </c>
      <c r="G3397" s="304"/>
      <c r="H3397" s="304"/>
      <c r="N3397" s="305"/>
      <c r="O3397" s="305"/>
      <c r="AB3397" s="304"/>
    </row>
    <row r="3398" spans="1:28" x14ac:dyDescent="0.25">
      <c r="A3398" s="309">
        <f t="shared" si="53"/>
        <v>0</v>
      </c>
      <c r="G3398" s="304"/>
      <c r="H3398" s="304"/>
      <c r="N3398" s="305"/>
      <c r="O3398" s="305"/>
      <c r="AB3398" s="304"/>
    </row>
    <row r="3399" spans="1:28" x14ac:dyDescent="0.25">
      <c r="A3399" s="309">
        <f t="shared" si="53"/>
        <v>0</v>
      </c>
      <c r="G3399" s="304"/>
      <c r="H3399" s="304"/>
      <c r="N3399" s="305"/>
      <c r="O3399" s="305"/>
      <c r="AB3399" s="304"/>
    </row>
    <row r="3400" spans="1:28" x14ac:dyDescent="0.25">
      <c r="A3400" s="309">
        <f t="shared" si="53"/>
        <v>0</v>
      </c>
      <c r="G3400" s="304"/>
      <c r="H3400" s="304"/>
      <c r="N3400" s="305"/>
      <c r="O3400" s="305"/>
      <c r="AB3400" s="304"/>
    </row>
    <row r="3401" spans="1:28" x14ac:dyDescent="0.25">
      <c r="A3401" s="309">
        <f t="shared" si="53"/>
        <v>0</v>
      </c>
      <c r="G3401" s="304"/>
      <c r="H3401" s="304"/>
      <c r="N3401" s="305"/>
      <c r="O3401" s="305"/>
      <c r="AB3401" s="304"/>
    </row>
    <row r="3402" spans="1:28" x14ac:dyDescent="0.25">
      <c r="A3402" s="309">
        <f t="shared" si="53"/>
        <v>0</v>
      </c>
      <c r="G3402" s="304"/>
      <c r="H3402" s="304"/>
      <c r="N3402" s="305"/>
      <c r="O3402" s="305"/>
      <c r="AB3402" s="304"/>
    </row>
    <row r="3403" spans="1:28" x14ac:dyDescent="0.25">
      <c r="A3403" s="309">
        <f t="shared" si="53"/>
        <v>0</v>
      </c>
      <c r="G3403" s="304"/>
      <c r="H3403" s="304"/>
      <c r="N3403" s="305"/>
      <c r="O3403" s="305"/>
      <c r="AB3403" s="304"/>
    </row>
    <row r="3404" spans="1:28" x14ac:dyDescent="0.25">
      <c r="A3404" s="309">
        <f t="shared" si="53"/>
        <v>0</v>
      </c>
      <c r="G3404" s="304"/>
      <c r="H3404" s="304"/>
      <c r="N3404" s="305"/>
      <c r="O3404" s="305"/>
      <c r="AB3404" s="304"/>
    </row>
    <row r="3405" spans="1:28" x14ac:dyDescent="0.25">
      <c r="A3405" s="309">
        <f t="shared" si="53"/>
        <v>0</v>
      </c>
      <c r="G3405" s="304"/>
      <c r="H3405" s="304"/>
      <c r="N3405" s="305"/>
      <c r="O3405" s="305"/>
      <c r="AB3405" s="304"/>
    </row>
    <row r="3406" spans="1:28" x14ac:dyDescent="0.25">
      <c r="A3406" s="309">
        <f t="shared" si="53"/>
        <v>0</v>
      </c>
      <c r="G3406" s="304"/>
      <c r="H3406" s="304"/>
      <c r="N3406" s="305"/>
      <c r="O3406" s="305"/>
      <c r="AB3406" s="304"/>
    </row>
    <row r="3407" spans="1:28" x14ac:dyDescent="0.25">
      <c r="A3407" s="309">
        <f t="shared" si="53"/>
        <v>0</v>
      </c>
      <c r="G3407" s="304"/>
      <c r="H3407" s="304"/>
      <c r="N3407" s="305"/>
      <c r="O3407" s="305"/>
      <c r="AB3407" s="304"/>
    </row>
    <row r="3408" spans="1:28" x14ac:dyDescent="0.25">
      <c r="A3408" s="309">
        <f t="shared" si="53"/>
        <v>0</v>
      </c>
      <c r="G3408" s="304"/>
      <c r="H3408" s="304"/>
      <c r="N3408" s="305"/>
      <c r="O3408" s="305"/>
      <c r="AB3408" s="304"/>
    </row>
    <row r="3409" spans="1:28" x14ac:dyDescent="0.25">
      <c r="A3409" s="309">
        <f t="shared" si="53"/>
        <v>0</v>
      </c>
      <c r="G3409" s="304"/>
      <c r="H3409" s="304"/>
      <c r="N3409" s="305"/>
      <c r="O3409" s="305"/>
      <c r="AB3409" s="304"/>
    </row>
    <row r="3410" spans="1:28" x14ac:dyDescent="0.25">
      <c r="A3410" s="309">
        <f t="shared" si="53"/>
        <v>0</v>
      </c>
      <c r="G3410" s="304"/>
      <c r="H3410" s="304"/>
      <c r="N3410" s="305"/>
      <c r="O3410" s="305"/>
      <c r="AB3410" s="304"/>
    </row>
    <row r="3411" spans="1:28" x14ac:dyDescent="0.25">
      <c r="A3411" s="309">
        <f t="shared" si="53"/>
        <v>0</v>
      </c>
      <c r="G3411" s="304"/>
      <c r="H3411" s="304"/>
      <c r="N3411" s="305"/>
      <c r="O3411" s="305"/>
      <c r="AB3411" s="304"/>
    </row>
    <row r="3412" spans="1:28" x14ac:dyDescent="0.25">
      <c r="A3412" s="309">
        <f t="shared" si="53"/>
        <v>0</v>
      </c>
      <c r="G3412" s="304"/>
      <c r="H3412" s="304"/>
      <c r="N3412" s="305"/>
      <c r="O3412" s="305"/>
      <c r="AB3412" s="304"/>
    </row>
    <row r="3413" spans="1:28" x14ac:dyDescent="0.25">
      <c r="A3413" s="309">
        <f t="shared" si="53"/>
        <v>0</v>
      </c>
      <c r="G3413" s="304"/>
      <c r="H3413" s="304"/>
      <c r="AB3413" s="304"/>
    </row>
    <row r="3414" spans="1:28" x14ac:dyDescent="0.25">
      <c r="A3414" s="309">
        <f t="shared" si="53"/>
        <v>0</v>
      </c>
      <c r="G3414" s="304"/>
      <c r="H3414" s="304"/>
      <c r="AB3414" s="304"/>
    </row>
    <row r="3415" spans="1:28" x14ac:dyDescent="0.25">
      <c r="A3415" s="309">
        <f t="shared" si="53"/>
        <v>0</v>
      </c>
      <c r="G3415" s="304"/>
      <c r="H3415" s="304"/>
      <c r="N3415" s="305"/>
      <c r="O3415" s="305"/>
      <c r="AB3415" s="304"/>
    </row>
    <row r="3416" spans="1:28" x14ac:dyDescent="0.25">
      <c r="A3416" s="309">
        <f t="shared" si="53"/>
        <v>0</v>
      </c>
      <c r="G3416" s="304"/>
      <c r="H3416" s="304"/>
      <c r="N3416" s="305"/>
      <c r="O3416" s="305"/>
      <c r="AB3416" s="304"/>
    </row>
    <row r="3417" spans="1:28" x14ac:dyDescent="0.25">
      <c r="A3417" s="309">
        <f t="shared" si="53"/>
        <v>0</v>
      </c>
      <c r="G3417" s="304"/>
      <c r="H3417" s="304"/>
      <c r="N3417" s="305"/>
      <c r="O3417" s="305"/>
      <c r="AB3417" s="304"/>
    </row>
    <row r="3418" spans="1:28" x14ac:dyDescent="0.25">
      <c r="A3418" s="309">
        <f t="shared" si="53"/>
        <v>0</v>
      </c>
      <c r="G3418" s="304"/>
      <c r="H3418" s="304"/>
      <c r="N3418" s="305"/>
      <c r="O3418" s="305"/>
      <c r="AB3418" s="304"/>
    </row>
    <row r="3419" spans="1:28" x14ac:dyDescent="0.25">
      <c r="A3419" s="309">
        <f t="shared" si="53"/>
        <v>0</v>
      </c>
      <c r="G3419" s="304"/>
      <c r="H3419" s="304"/>
      <c r="N3419" s="305"/>
      <c r="O3419" s="305"/>
      <c r="AB3419" s="304"/>
    </row>
    <row r="3420" spans="1:28" x14ac:dyDescent="0.25">
      <c r="A3420" s="309">
        <f t="shared" si="53"/>
        <v>0</v>
      </c>
      <c r="G3420" s="304"/>
      <c r="H3420" s="304"/>
      <c r="N3420" s="305"/>
      <c r="O3420" s="305"/>
      <c r="AB3420" s="304"/>
    </row>
    <row r="3421" spans="1:28" x14ac:dyDescent="0.25">
      <c r="A3421" s="309">
        <f t="shared" si="53"/>
        <v>0</v>
      </c>
      <c r="G3421" s="304"/>
      <c r="H3421" s="304"/>
      <c r="N3421" s="305"/>
      <c r="O3421" s="305"/>
      <c r="AB3421" s="304"/>
    </row>
    <row r="3422" spans="1:28" x14ac:dyDescent="0.25">
      <c r="A3422" s="309">
        <f t="shared" si="53"/>
        <v>0</v>
      </c>
      <c r="G3422" s="304"/>
      <c r="H3422" s="304"/>
      <c r="N3422" s="305"/>
      <c r="O3422" s="305"/>
      <c r="AB3422" s="304"/>
    </row>
    <row r="3423" spans="1:28" x14ac:dyDescent="0.25">
      <c r="A3423" s="309">
        <f t="shared" si="53"/>
        <v>0</v>
      </c>
      <c r="G3423" s="304"/>
      <c r="H3423" s="304"/>
      <c r="N3423" s="305"/>
      <c r="O3423" s="305"/>
      <c r="AB3423" s="304"/>
    </row>
    <row r="3424" spans="1:28" x14ac:dyDescent="0.25">
      <c r="A3424" s="309">
        <f t="shared" si="53"/>
        <v>0</v>
      </c>
      <c r="G3424" s="304"/>
      <c r="H3424" s="304"/>
      <c r="N3424" s="305"/>
      <c r="O3424" s="305"/>
      <c r="AB3424" s="304"/>
    </row>
    <row r="3425" spans="1:28" x14ac:dyDescent="0.25">
      <c r="A3425" s="309">
        <f t="shared" si="53"/>
        <v>0</v>
      </c>
      <c r="G3425" s="304"/>
      <c r="H3425" s="304"/>
      <c r="N3425" s="305"/>
      <c r="O3425" s="305"/>
      <c r="AB3425" s="304"/>
    </row>
    <row r="3426" spans="1:28" x14ac:dyDescent="0.25">
      <c r="A3426" s="309">
        <f t="shared" si="53"/>
        <v>0</v>
      </c>
      <c r="G3426" s="304"/>
      <c r="H3426" s="304"/>
      <c r="N3426" s="305"/>
      <c r="O3426" s="305"/>
      <c r="AB3426" s="304"/>
    </row>
    <row r="3427" spans="1:28" x14ac:dyDescent="0.25">
      <c r="A3427" s="309">
        <f t="shared" si="53"/>
        <v>0</v>
      </c>
      <c r="G3427" s="304"/>
      <c r="H3427" s="304"/>
      <c r="N3427" s="305"/>
      <c r="O3427" s="305"/>
      <c r="AB3427" s="304"/>
    </row>
    <row r="3428" spans="1:28" x14ac:dyDescent="0.25">
      <c r="A3428" s="309">
        <f t="shared" si="53"/>
        <v>0</v>
      </c>
      <c r="G3428" s="304"/>
      <c r="H3428" s="304"/>
      <c r="N3428" s="305"/>
      <c r="O3428" s="305"/>
      <c r="AB3428" s="304"/>
    </row>
    <row r="3429" spans="1:28" x14ac:dyDescent="0.25">
      <c r="A3429" s="309">
        <f t="shared" si="53"/>
        <v>0</v>
      </c>
      <c r="G3429" s="304"/>
      <c r="H3429" s="304"/>
      <c r="N3429" s="305"/>
      <c r="O3429" s="305"/>
      <c r="AB3429" s="304"/>
    </row>
    <row r="3430" spans="1:28" x14ac:dyDescent="0.25">
      <c r="A3430" s="309">
        <f t="shared" si="53"/>
        <v>0</v>
      </c>
      <c r="G3430" s="304"/>
      <c r="H3430" s="304"/>
      <c r="N3430" s="305"/>
      <c r="O3430" s="305"/>
      <c r="AB3430" s="304"/>
    </row>
    <row r="3431" spans="1:28" x14ac:dyDescent="0.25">
      <c r="A3431" s="309">
        <f t="shared" si="53"/>
        <v>0</v>
      </c>
      <c r="G3431" s="304"/>
      <c r="H3431" s="304"/>
      <c r="N3431" s="305"/>
      <c r="O3431" s="305"/>
      <c r="AB3431" s="304"/>
    </row>
    <row r="3432" spans="1:28" x14ac:dyDescent="0.25">
      <c r="A3432" s="309">
        <f t="shared" si="53"/>
        <v>0</v>
      </c>
      <c r="G3432" s="304"/>
      <c r="H3432" s="304"/>
      <c r="N3432" s="305"/>
      <c r="O3432" s="305"/>
      <c r="AB3432" s="304"/>
    </row>
    <row r="3433" spans="1:28" x14ac:dyDescent="0.25">
      <c r="A3433" s="309">
        <f t="shared" si="53"/>
        <v>0</v>
      </c>
      <c r="G3433" s="304"/>
      <c r="H3433" s="304"/>
      <c r="N3433" s="305"/>
      <c r="O3433" s="305"/>
      <c r="AB3433" s="304"/>
    </row>
    <row r="3434" spans="1:28" x14ac:dyDescent="0.25">
      <c r="A3434" s="309">
        <f t="shared" si="53"/>
        <v>0</v>
      </c>
      <c r="G3434" s="304"/>
      <c r="H3434" s="304"/>
      <c r="N3434" s="305"/>
      <c r="O3434" s="305"/>
      <c r="AB3434" s="304"/>
    </row>
    <row r="3435" spans="1:28" x14ac:dyDescent="0.25">
      <c r="A3435" s="309">
        <f t="shared" si="53"/>
        <v>0</v>
      </c>
      <c r="G3435" s="304"/>
      <c r="H3435" s="304"/>
      <c r="N3435" s="305"/>
      <c r="O3435" s="305"/>
      <c r="AB3435" s="304"/>
    </row>
    <row r="3436" spans="1:28" x14ac:dyDescent="0.25">
      <c r="A3436" s="309">
        <f t="shared" si="53"/>
        <v>0</v>
      </c>
      <c r="G3436" s="304"/>
      <c r="H3436" s="304"/>
      <c r="N3436" s="305"/>
      <c r="O3436" s="305"/>
      <c r="AB3436" s="304"/>
    </row>
    <row r="3437" spans="1:28" x14ac:dyDescent="0.25">
      <c r="A3437" s="309">
        <f t="shared" si="53"/>
        <v>0</v>
      </c>
      <c r="G3437" s="304"/>
      <c r="H3437" s="304"/>
      <c r="N3437" s="305"/>
      <c r="O3437" s="305"/>
      <c r="AB3437" s="304"/>
    </row>
    <row r="3438" spans="1:28" x14ac:dyDescent="0.25">
      <c r="A3438" s="309">
        <f t="shared" si="53"/>
        <v>0</v>
      </c>
      <c r="G3438" s="304"/>
      <c r="H3438" s="304"/>
      <c r="N3438" s="305"/>
      <c r="O3438" s="305"/>
      <c r="AB3438" s="304"/>
    </row>
    <row r="3439" spans="1:28" x14ac:dyDescent="0.25">
      <c r="A3439" s="309">
        <f t="shared" si="53"/>
        <v>0</v>
      </c>
      <c r="G3439" s="304"/>
      <c r="H3439" s="304"/>
      <c r="N3439" s="305"/>
      <c r="O3439" s="305"/>
      <c r="AB3439" s="304"/>
    </row>
    <row r="3440" spans="1:28" x14ac:dyDescent="0.25">
      <c r="A3440" s="309">
        <f t="shared" si="53"/>
        <v>0</v>
      </c>
      <c r="G3440" s="304"/>
      <c r="H3440" s="304"/>
      <c r="N3440" s="305"/>
      <c r="O3440" s="305"/>
      <c r="AA3440" s="306"/>
      <c r="AB3440" s="304"/>
    </row>
    <row r="3441" spans="1:28" x14ac:dyDescent="0.25">
      <c r="A3441" s="309">
        <f t="shared" si="53"/>
        <v>0</v>
      </c>
      <c r="G3441" s="304"/>
      <c r="H3441" s="304"/>
      <c r="N3441" s="305"/>
      <c r="O3441" s="305"/>
      <c r="AB3441" s="304"/>
    </row>
    <row r="3442" spans="1:28" x14ac:dyDescent="0.25">
      <c r="A3442" s="309">
        <f t="shared" si="53"/>
        <v>0</v>
      </c>
      <c r="G3442" s="304"/>
      <c r="H3442" s="304"/>
      <c r="N3442" s="305"/>
      <c r="O3442" s="305"/>
      <c r="AB3442" s="304"/>
    </row>
    <row r="3443" spans="1:28" x14ac:dyDescent="0.25">
      <c r="A3443" s="309">
        <f t="shared" si="53"/>
        <v>0</v>
      </c>
      <c r="G3443" s="304"/>
      <c r="H3443" s="304"/>
      <c r="N3443" s="305"/>
      <c r="O3443" s="305"/>
      <c r="AB3443" s="304"/>
    </row>
    <row r="3444" spans="1:28" x14ac:dyDescent="0.25">
      <c r="A3444" s="309">
        <f t="shared" si="53"/>
        <v>0</v>
      </c>
      <c r="G3444" s="304"/>
      <c r="H3444" s="304"/>
      <c r="N3444" s="305"/>
      <c r="O3444" s="305"/>
      <c r="AB3444" s="304"/>
    </row>
    <row r="3445" spans="1:28" x14ac:dyDescent="0.25">
      <c r="A3445" s="309">
        <f t="shared" si="53"/>
        <v>0</v>
      </c>
      <c r="G3445" s="304"/>
      <c r="H3445" s="304"/>
      <c r="N3445" s="305"/>
      <c r="O3445" s="305"/>
      <c r="AB3445" s="304"/>
    </row>
    <row r="3446" spans="1:28" x14ac:dyDescent="0.25">
      <c r="A3446" s="309">
        <f t="shared" si="53"/>
        <v>0</v>
      </c>
      <c r="G3446" s="304"/>
      <c r="H3446" s="304"/>
      <c r="N3446" s="305"/>
      <c r="O3446" s="305"/>
      <c r="AB3446" s="304"/>
    </row>
    <row r="3447" spans="1:28" x14ac:dyDescent="0.25">
      <c r="A3447" s="309">
        <f t="shared" si="53"/>
        <v>0</v>
      </c>
      <c r="G3447" s="304"/>
      <c r="H3447" s="304"/>
      <c r="N3447" s="305"/>
      <c r="O3447" s="305"/>
      <c r="AB3447" s="304"/>
    </row>
    <row r="3448" spans="1:28" x14ac:dyDescent="0.25">
      <c r="A3448" s="309">
        <f t="shared" si="53"/>
        <v>0</v>
      </c>
      <c r="G3448" s="304"/>
      <c r="H3448" s="304"/>
      <c r="N3448" s="305"/>
      <c r="O3448" s="305"/>
      <c r="AB3448" s="304"/>
    </row>
    <row r="3449" spans="1:28" x14ac:dyDescent="0.25">
      <c r="A3449" s="309">
        <f t="shared" si="53"/>
        <v>0</v>
      </c>
      <c r="G3449" s="304"/>
      <c r="H3449" s="304"/>
      <c r="N3449" s="305"/>
      <c r="O3449" s="305"/>
      <c r="AB3449" s="304"/>
    </row>
    <row r="3450" spans="1:28" x14ac:dyDescent="0.25">
      <c r="A3450" s="309">
        <f t="shared" si="53"/>
        <v>0</v>
      </c>
      <c r="G3450" s="304"/>
      <c r="H3450" s="304"/>
      <c r="N3450" s="305"/>
      <c r="O3450" s="305"/>
      <c r="AB3450" s="304"/>
    </row>
    <row r="3451" spans="1:28" x14ac:dyDescent="0.25">
      <c r="A3451" s="309">
        <f t="shared" si="53"/>
        <v>0</v>
      </c>
      <c r="G3451" s="304"/>
      <c r="H3451" s="304"/>
      <c r="N3451" s="305"/>
      <c r="O3451" s="305"/>
      <c r="AB3451" s="304"/>
    </row>
    <row r="3452" spans="1:28" x14ac:dyDescent="0.25">
      <c r="A3452" s="309">
        <f t="shared" si="53"/>
        <v>0</v>
      </c>
      <c r="G3452" s="304"/>
      <c r="H3452" s="304"/>
      <c r="N3452" s="305"/>
      <c r="O3452" s="305"/>
      <c r="AB3452" s="304"/>
    </row>
    <row r="3453" spans="1:28" x14ac:dyDescent="0.25">
      <c r="A3453" s="309">
        <f t="shared" si="53"/>
        <v>0</v>
      </c>
      <c r="G3453" s="304"/>
      <c r="H3453" s="304"/>
      <c r="N3453" s="305"/>
      <c r="O3453" s="305"/>
      <c r="AB3453" s="304"/>
    </row>
    <row r="3454" spans="1:28" x14ac:dyDescent="0.25">
      <c r="A3454" s="309">
        <f t="shared" si="53"/>
        <v>0</v>
      </c>
      <c r="G3454" s="304"/>
      <c r="H3454" s="304"/>
      <c r="N3454" s="305"/>
      <c r="O3454" s="305"/>
      <c r="AB3454" s="304"/>
    </row>
    <row r="3455" spans="1:28" x14ac:dyDescent="0.25">
      <c r="A3455" s="309">
        <f t="shared" si="53"/>
        <v>0</v>
      </c>
      <c r="G3455" s="304"/>
      <c r="H3455" s="304"/>
      <c r="N3455" s="305"/>
      <c r="O3455" s="305"/>
      <c r="AB3455" s="304"/>
    </row>
    <row r="3456" spans="1:28" x14ac:dyDescent="0.25">
      <c r="A3456" s="309">
        <f t="shared" si="53"/>
        <v>0</v>
      </c>
      <c r="G3456" s="304"/>
      <c r="H3456" s="304"/>
      <c r="N3456" s="305"/>
      <c r="O3456" s="305"/>
      <c r="AB3456" s="304"/>
    </row>
    <row r="3457" spans="1:28" x14ac:dyDescent="0.25">
      <c r="A3457" s="309">
        <f t="shared" si="53"/>
        <v>0</v>
      </c>
      <c r="G3457" s="304"/>
      <c r="H3457" s="304"/>
      <c r="N3457" s="305"/>
      <c r="O3457" s="305"/>
      <c r="AB3457" s="304"/>
    </row>
    <row r="3458" spans="1:28" x14ac:dyDescent="0.25">
      <c r="A3458" s="309">
        <f t="shared" ref="A3458:A3521" si="54">IF(+R3458&gt;AR3458,R3458-AR3458,0)</f>
        <v>0</v>
      </c>
      <c r="G3458" s="304"/>
      <c r="H3458" s="304"/>
      <c r="N3458" s="305"/>
      <c r="O3458" s="305"/>
      <c r="AB3458" s="304"/>
    </row>
    <row r="3459" spans="1:28" x14ac:dyDescent="0.25">
      <c r="A3459" s="309">
        <f t="shared" si="54"/>
        <v>0</v>
      </c>
      <c r="G3459" s="304"/>
      <c r="H3459" s="304"/>
      <c r="N3459" s="305"/>
      <c r="O3459" s="305"/>
      <c r="AB3459" s="304"/>
    </row>
    <row r="3460" spans="1:28" x14ac:dyDescent="0.25">
      <c r="A3460" s="309">
        <f t="shared" si="54"/>
        <v>0</v>
      </c>
      <c r="G3460" s="304"/>
      <c r="H3460" s="304"/>
      <c r="N3460" s="305"/>
      <c r="O3460" s="305"/>
      <c r="AB3460" s="304"/>
    </row>
    <row r="3461" spans="1:28" x14ac:dyDescent="0.25">
      <c r="A3461" s="309">
        <f t="shared" si="54"/>
        <v>0</v>
      </c>
      <c r="G3461" s="304"/>
      <c r="H3461" s="304"/>
      <c r="N3461" s="305"/>
      <c r="O3461" s="305"/>
      <c r="AB3461" s="304"/>
    </row>
    <row r="3462" spans="1:28" x14ac:dyDescent="0.25">
      <c r="A3462" s="309">
        <f t="shared" si="54"/>
        <v>0</v>
      </c>
      <c r="G3462" s="304"/>
      <c r="H3462" s="304"/>
      <c r="N3462" s="305"/>
      <c r="O3462" s="305"/>
      <c r="AB3462" s="304"/>
    </row>
    <row r="3463" spans="1:28" x14ac:dyDescent="0.25">
      <c r="A3463" s="309">
        <f t="shared" si="54"/>
        <v>0</v>
      </c>
      <c r="G3463" s="304"/>
      <c r="H3463" s="304"/>
      <c r="N3463" s="305"/>
      <c r="O3463" s="305"/>
      <c r="AB3463" s="304"/>
    </row>
    <row r="3464" spans="1:28" x14ac:dyDescent="0.25">
      <c r="A3464" s="309">
        <f t="shared" si="54"/>
        <v>0</v>
      </c>
      <c r="G3464" s="304"/>
      <c r="H3464" s="304"/>
      <c r="N3464" s="305"/>
      <c r="O3464" s="305"/>
      <c r="AB3464" s="304"/>
    </row>
    <row r="3465" spans="1:28" x14ac:dyDescent="0.25">
      <c r="A3465" s="309">
        <f t="shared" si="54"/>
        <v>0</v>
      </c>
      <c r="G3465" s="304"/>
      <c r="H3465" s="304"/>
      <c r="N3465" s="305"/>
      <c r="O3465" s="305"/>
      <c r="AB3465" s="304"/>
    </row>
    <row r="3466" spans="1:28" x14ac:dyDescent="0.25">
      <c r="A3466" s="309">
        <f t="shared" si="54"/>
        <v>0</v>
      </c>
      <c r="G3466" s="304"/>
      <c r="H3466" s="304"/>
      <c r="N3466" s="305"/>
      <c r="O3466" s="305"/>
      <c r="AB3466" s="304"/>
    </row>
    <row r="3467" spans="1:28" x14ac:dyDescent="0.25">
      <c r="A3467" s="309">
        <f t="shared" si="54"/>
        <v>0</v>
      </c>
      <c r="G3467" s="304"/>
      <c r="H3467" s="304"/>
      <c r="N3467" s="305"/>
      <c r="O3467" s="305"/>
      <c r="AB3467" s="304"/>
    </row>
    <row r="3468" spans="1:28" x14ac:dyDescent="0.25">
      <c r="A3468" s="309">
        <f t="shared" si="54"/>
        <v>0</v>
      </c>
      <c r="G3468" s="304"/>
      <c r="H3468" s="304"/>
      <c r="N3468" s="305"/>
      <c r="O3468" s="305"/>
      <c r="AB3468" s="304"/>
    </row>
    <row r="3469" spans="1:28" x14ac:dyDescent="0.25">
      <c r="A3469" s="309">
        <f t="shared" si="54"/>
        <v>0</v>
      </c>
      <c r="G3469" s="304"/>
      <c r="H3469" s="304"/>
      <c r="N3469" s="305"/>
      <c r="O3469" s="305"/>
      <c r="AB3469" s="304"/>
    </row>
    <row r="3470" spans="1:28" x14ac:dyDescent="0.25">
      <c r="A3470" s="309">
        <f t="shared" si="54"/>
        <v>0</v>
      </c>
      <c r="G3470" s="304"/>
      <c r="H3470" s="304"/>
      <c r="N3470" s="305"/>
      <c r="O3470" s="305"/>
      <c r="AB3470" s="304"/>
    </row>
    <row r="3471" spans="1:28" x14ac:dyDescent="0.25">
      <c r="A3471" s="309">
        <f t="shared" si="54"/>
        <v>0</v>
      </c>
      <c r="G3471" s="304"/>
      <c r="H3471" s="304"/>
      <c r="AB3471" s="304"/>
    </row>
    <row r="3472" spans="1:28" x14ac:dyDescent="0.25">
      <c r="A3472" s="309">
        <f t="shared" si="54"/>
        <v>0</v>
      </c>
      <c r="G3472" s="304"/>
      <c r="H3472" s="304"/>
      <c r="AB3472" s="304"/>
    </row>
    <row r="3473" spans="1:28" x14ac:dyDescent="0.25">
      <c r="A3473" s="309">
        <f t="shared" si="54"/>
        <v>0</v>
      </c>
      <c r="G3473" s="304"/>
      <c r="H3473" s="304"/>
      <c r="AB3473" s="304"/>
    </row>
    <row r="3474" spans="1:28" x14ac:dyDescent="0.25">
      <c r="A3474" s="309">
        <f t="shared" si="54"/>
        <v>0</v>
      </c>
      <c r="G3474" s="304"/>
      <c r="H3474" s="304"/>
      <c r="N3474" s="305"/>
      <c r="O3474" s="305"/>
      <c r="AB3474" s="304"/>
    </row>
    <row r="3475" spans="1:28" x14ac:dyDescent="0.25">
      <c r="A3475" s="309">
        <f t="shared" si="54"/>
        <v>0</v>
      </c>
      <c r="G3475" s="304"/>
      <c r="H3475" s="304"/>
      <c r="N3475" s="305"/>
      <c r="O3475" s="305"/>
      <c r="AB3475" s="304"/>
    </row>
    <row r="3476" spans="1:28" x14ac:dyDescent="0.25">
      <c r="A3476" s="309">
        <f t="shared" si="54"/>
        <v>0</v>
      </c>
      <c r="G3476" s="304"/>
      <c r="H3476" s="304"/>
      <c r="N3476" s="305"/>
      <c r="O3476" s="305"/>
      <c r="AB3476" s="304"/>
    </row>
    <row r="3477" spans="1:28" x14ac:dyDescent="0.25">
      <c r="A3477" s="309">
        <f t="shared" si="54"/>
        <v>0</v>
      </c>
      <c r="G3477" s="304"/>
      <c r="H3477" s="304"/>
      <c r="N3477" s="305"/>
      <c r="O3477" s="305"/>
      <c r="AB3477" s="304"/>
    </row>
    <row r="3478" spans="1:28" x14ac:dyDescent="0.25">
      <c r="A3478" s="309">
        <f t="shared" si="54"/>
        <v>0</v>
      </c>
      <c r="G3478" s="304"/>
      <c r="H3478" s="304"/>
      <c r="N3478" s="305"/>
      <c r="O3478" s="305"/>
      <c r="AB3478" s="304"/>
    </row>
    <row r="3479" spans="1:28" x14ac:dyDescent="0.25">
      <c r="A3479" s="309">
        <f t="shared" si="54"/>
        <v>0</v>
      </c>
      <c r="G3479" s="304"/>
      <c r="H3479" s="304"/>
      <c r="N3479" s="305"/>
      <c r="O3479" s="305"/>
      <c r="AB3479" s="304"/>
    </row>
    <row r="3480" spans="1:28" x14ac:dyDescent="0.25">
      <c r="A3480" s="309">
        <f t="shared" si="54"/>
        <v>0</v>
      </c>
      <c r="G3480" s="304"/>
      <c r="H3480" s="304"/>
      <c r="N3480" s="305"/>
      <c r="O3480" s="305"/>
      <c r="AB3480" s="304"/>
    </row>
    <row r="3481" spans="1:28" x14ac:dyDescent="0.25">
      <c r="A3481" s="309">
        <f t="shared" si="54"/>
        <v>0</v>
      </c>
      <c r="G3481" s="304"/>
      <c r="H3481" s="304"/>
      <c r="N3481" s="305"/>
      <c r="O3481" s="305"/>
      <c r="AB3481" s="304"/>
    </row>
    <row r="3482" spans="1:28" x14ac:dyDescent="0.25">
      <c r="A3482" s="309">
        <f t="shared" si="54"/>
        <v>0</v>
      </c>
      <c r="G3482" s="304"/>
      <c r="H3482" s="304"/>
      <c r="N3482" s="305"/>
      <c r="O3482" s="305"/>
      <c r="AB3482" s="304"/>
    </row>
    <row r="3483" spans="1:28" x14ac:dyDescent="0.25">
      <c r="A3483" s="309">
        <f t="shared" si="54"/>
        <v>0</v>
      </c>
      <c r="G3483" s="304"/>
      <c r="H3483" s="304"/>
      <c r="N3483" s="305"/>
      <c r="O3483" s="305"/>
      <c r="AB3483" s="304"/>
    </row>
    <row r="3484" spans="1:28" x14ac:dyDescent="0.25">
      <c r="A3484" s="309">
        <f t="shared" si="54"/>
        <v>0</v>
      </c>
      <c r="G3484" s="304"/>
      <c r="H3484" s="304"/>
      <c r="N3484" s="305"/>
      <c r="O3484" s="305"/>
      <c r="AB3484" s="304"/>
    </row>
    <row r="3485" spans="1:28" x14ac:dyDescent="0.25">
      <c r="A3485" s="309">
        <f t="shared" si="54"/>
        <v>0</v>
      </c>
      <c r="G3485" s="304"/>
      <c r="H3485" s="304"/>
      <c r="N3485" s="305"/>
      <c r="O3485" s="305"/>
      <c r="AB3485" s="304"/>
    </row>
    <row r="3486" spans="1:28" x14ac:dyDescent="0.25">
      <c r="A3486" s="309">
        <f t="shared" si="54"/>
        <v>0</v>
      </c>
      <c r="G3486" s="304"/>
      <c r="H3486" s="304"/>
      <c r="AB3486" s="304"/>
    </row>
    <row r="3487" spans="1:28" x14ac:dyDescent="0.25">
      <c r="A3487" s="309">
        <f t="shared" si="54"/>
        <v>0</v>
      </c>
      <c r="G3487" s="304"/>
      <c r="H3487" s="304"/>
      <c r="AB3487" s="304"/>
    </row>
    <row r="3488" spans="1:28" x14ac:dyDescent="0.25">
      <c r="A3488" s="309">
        <f t="shared" si="54"/>
        <v>0</v>
      </c>
      <c r="G3488" s="304"/>
      <c r="H3488" s="304"/>
      <c r="N3488" s="305"/>
      <c r="O3488" s="305"/>
      <c r="AB3488" s="304"/>
    </row>
    <row r="3489" spans="1:28" x14ac:dyDescent="0.25">
      <c r="A3489" s="309">
        <f t="shared" si="54"/>
        <v>0</v>
      </c>
      <c r="G3489" s="304"/>
      <c r="H3489" s="304"/>
      <c r="N3489" s="305"/>
      <c r="O3489" s="305"/>
      <c r="AB3489" s="304"/>
    </row>
    <row r="3490" spans="1:28" x14ac:dyDescent="0.25">
      <c r="A3490" s="309">
        <f t="shared" si="54"/>
        <v>0</v>
      </c>
      <c r="G3490" s="304"/>
      <c r="H3490" s="304"/>
      <c r="N3490" s="305"/>
      <c r="O3490" s="305"/>
      <c r="AB3490" s="304"/>
    </row>
    <row r="3491" spans="1:28" x14ac:dyDescent="0.25">
      <c r="A3491" s="309">
        <f t="shared" si="54"/>
        <v>0</v>
      </c>
      <c r="G3491" s="304"/>
      <c r="H3491" s="304"/>
      <c r="N3491" s="305"/>
      <c r="O3491" s="305"/>
      <c r="AB3491" s="304"/>
    </row>
    <row r="3492" spans="1:28" x14ac:dyDescent="0.25">
      <c r="A3492" s="309">
        <f t="shared" si="54"/>
        <v>0</v>
      </c>
      <c r="G3492" s="304"/>
      <c r="H3492" s="304"/>
      <c r="N3492" s="305"/>
      <c r="O3492" s="305"/>
      <c r="AB3492" s="304"/>
    </row>
    <row r="3493" spans="1:28" x14ac:dyDescent="0.25">
      <c r="A3493" s="309">
        <f t="shared" si="54"/>
        <v>0</v>
      </c>
      <c r="G3493" s="304"/>
      <c r="H3493" s="304"/>
      <c r="N3493" s="305"/>
      <c r="O3493" s="305"/>
      <c r="AB3493" s="304"/>
    </row>
    <row r="3494" spans="1:28" x14ac:dyDescent="0.25">
      <c r="A3494" s="309">
        <f t="shared" si="54"/>
        <v>0</v>
      </c>
      <c r="G3494" s="304"/>
      <c r="H3494" s="304"/>
      <c r="N3494" s="305"/>
      <c r="O3494" s="305"/>
      <c r="AB3494" s="304"/>
    </row>
    <row r="3495" spans="1:28" x14ac:dyDescent="0.25">
      <c r="A3495" s="309">
        <f t="shared" si="54"/>
        <v>0</v>
      </c>
      <c r="G3495" s="304"/>
      <c r="H3495" s="304"/>
      <c r="N3495" s="305"/>
      <c r="O3495" s="305"/>
      <c r="AB3495" s="304"/>
    </row>
    <row r="3496" spans="1:28" x14ac:dyDescent="0.25">
      <c r="A3496" s="309">
        <f t="shared" si="54"/>
        <v>0</v>
      </c>
      <c r="G3496" s="304"/>
      <c r="H3496" s="304"/>
      <c r="N3496" s="305"/>
      <c r="O3496" s="305"/>
      <c r="AB3496" s="304"/>
    </row>
    <row r="3497" spans="1:28" x14ac:dyDescent="0.25">
      <c r="A3497" s="309">
        <f t="shared" si="54"/>
        <v>0</v>
      </c>
      <c r="G3497" s="304"/>
      <c r="H3497" s="304"/>
      <c r="N3497" s="305"/>
      <c r="O3497" s="305"/>
      <c r="AB3497" s="304"/>
    </row>
    <row r="3498" spans="1:28" x14ac:dyDescent="0.25">
      <c r="A3498" s="309">
        <f t="shared" si="54"/>
        <v>0</v>
      </c>
      <c r="G3498" s="304"/>
      <c r="H3498" s="304"/>
      <c r="N3498" s="305"/>
      <c r="O3498" s="305"/>
      <c r="AB3498" s="304"/>
    </row>
    <row r="3499" spans="1:28" x14ac:dyDescent="0.25">
      <c r="A3499" s="309">
        <f t="shared" si="54"/>
        <v>0</v>
      </c>
      <c r="G3499" s="304"/>
      <c r="H3499" s="304"/>
      <c r="N3499" s="305"/>
      <c r="O3499" s="305"/>
      <c r="AB3499" s="304"/>
    </row>
    <row r="3500" spans="1:28" x14ac:dyDescent="0.25">
      <c r="A3500" s="309">
        <f t="shared" si="54"/>
        <v>0</v>
      </c>
      <c r="G3500" s="304"/>
      <c r="H3500" s="304"/>
      <c r="N3500" s="305"/>
      <c r="O3500" s="305"/>
      <c r="AB3500" s="304"/>
    </row>
    <row r="3501" spans="1:28" x14ac:dyDescent="0.25">
      <c r="A3501" s="309">
        <f t="shared" si="54"/>
        <v>0</v>
      </c>
      <c r="G3501" s="304"/>
      <c r="H3501" s="304"/>
      <c r="N3501" s="305"/>
      <c r="O3501" s="305"/>
      <c r="AB3501" s="304"/>
    </row>
    <row r="3502" spans="1:28" x14ac:dyDescent="0.25">
      <c r="A3502" s="309">
        <f t="shared" si="54"/>
        <v>0</v>
      </c>
      <c r="G3502" s="304"/>
      <c r="H3502" s="304"/>
      <c r="N3502" s="305"/>
      <c r="O3502" s="305"/>
      <c r="AB3502" s="304"/>
    </row>
    <row r="3503" spans="1:28" x14ac:dyDescent="0.25">
      <c r="A3503" s="309">
        <f t="shared" si="54"/>
        <v>0</v>
      </c>
      <c r="G3503" s="304"/>
      <c r="H3503" s="304"/>
      <c r="N3503" s="305"/>
      <c r="O3503" s="305"/>
      <c r="AB3503" s="304"/>
    </row>
    <row r="3504" spans="1:28" x14ac:dyDescent="0.25">
      <c r="A3504" s="309">
        <f t="shared" si="54"/>
        <v>0</v>
      </c>
      <c r="G3504" s="304"/>
      <c r="H3504" s="304"/>
      <c r="N3504" s="305"/>
      <c r="O3504" s="305"/>
      <c r="AB3504" s="304"/>
    </row>
    <row r="3505" spans="1:28" x14ac:dyDescent="0.25">
      <c r="A3505" s="309">
        <f t="shared" si="54"/>
        <v>0</v>
      </c>
      <c r="G3505" s="304"/>
      <c r="H3505" s="304"/>
      <c r="N3505" s="305"/>
      <c r="O3505" s="305"/>
      <c r="AB3505" s="304"/>
    </row>
    <row r="3506" spans="1:28" x14ac:dyDescent="0.25">
      <c r="A3506" s="309">
        <f t="shared" si="54"/>
        <v>0</v>
      </c>
      <c r="G3506" s="304"/>
      <c r="H3506" s="304"/>
      <c r="N3506" s="305"/>
      <c r="O3506" s="305"/>
      <c r="AB3506" s="304"/>
    </row>
    <row r="3507" spans="1:28" x14ac:dyDescent="0.25">
      <c r="A3507" s="309">
        <f t="shared" si="54"/>
        <v>0</v>
      </c>
      <c r="G3507" s="304"/>
      <c r="H3507" s="304"/>
      <c r="N3507" s="305"/>
      <c r="O3507" s="305"/>
      <c r="AB3507" s="304"/>
    </row>
    <row r="3508" spans="1:28" x14ac:dyDescent="0.25">
      <c r="A3508" s="309">
        <f t="shared" si="54"/>
        <v>0</v>
      </c>
      <c r="G3508" s="304"/>
      <c r="H3508" s="304"/>
      <c r="N3508" s="305"/>
      <c r="O3508" s="305"/>
      <c r="AB3508" s="304"/>
    </row>
    <row r="3509" spans="1:28" x14ac:dyDescent="0.25">
      <c r="A3509" s="309">
        <f t="shared" si="54"/>
        <v>0</v>
      </c>
      <c r="G3509" s="304"/>
      <c r="H3509" s="304"/>
      <c r="N3509" s="305"/>
      <c r="O3509" s="305"/>
      <c r="AB3509" s="304"/>
    </row>
    <row r="3510" spans="1:28" x14ac:dyDescent="0.25">
      <c r="A3510" s="309">
        <f t="shared" si="54"/>
        <v>0</v>
      </c>
      <c r="G3510" s="304"/>
      <c r="H3510" s="304"/>
      <c r="N3510" s="305"/>
      <c r="O3510" s="305"/>
      <c r="AB3510" s="304"/>
    </row>
    <row r="3511" spans="1:28" x14ac:dyDescent="0.25">
      <c r="A3511" s="309">
        <f t="shared" si="54"/>
        <v>0</v>
      </c>
      <c r="G3511" s="304"/>
      <c r="H3511" s="304"/>
      <c r="N3511" s="305"/>
      <c r="O3511" s="305"/>
      <c r="AB3511" s="304"/>
    </row>
    <row r="3512" spans="1:28" x14ac:dyDescent="0.25">
      <c r="A3512" s="309">
        <f t="shared" si="54"/>
        <v>0</v>
      </c>
      <c r="G3512" s="304"/>
      <c r="H3512" s="304"/>
      <c r="N3512" s="305"/>
      <c r="O3512" s="305"/>
      <c r="AB3512" s="304"/>
    </row>
    <row r="3513" spans="1:28" x14ac:dyDescent="0.25">
      <c r="A3513" s="309">
        <f t="shared" si="54"/>
        <v>0</v>
      </c>
      <c r="G3513" s="304"/>
      <c r="H3513" s="304"/>
      <c r="N3513" s="305"/>
      <c r="O3513" s="305"/>
      <c r="AB3513" s="304"/>
    </row>
    <row r="3514" spans="1:28" x14ac:dyDescent="0.25">
      <c r="A3514" s="309">
        <f t="shared" si="54"/>
        <v>0</v>
      </c>
      <c r="G3514" s="304"/>
      <c r="H3514" s="304"/>
      <c r="N3514" s="305"/>
      <c r="O3514" s="305"/>
      <c r="AB3514" s="304"/>
    </row>
    <row r="3515" spans="1:28" x14ac:dyDescent="0.25">
      <c r="A3515" s="309">
        <f t="shared" si="54"/>
        <v>0</v>
      </c>
      <c r="G3515" s="304"/>
      <c r="H3515" s="304"/>
      <c r="N3515" s="305"/>
      <c r="O3515" s="305"/>
      <c r="AB3515" s="304"/>
    </row>
    <row r="3516" spans="1:28" x14ac:dyDescent="0.25">
      <c r="A3516" s="309">
        <f t="shared" si="54"/>
        <v>0</v>
      </c>
      <c r="G3516" s="304"/>
      <c r="H3516" s="304"/>
      <c r="N3516" s="305"/>
      <c r="O3516" s="305"/>
      <c r="AB3516" s="304"/>
    </row>
    <row r="3517" spans="1:28" x14ac:dyDescent="0.25">
      <c r="A3517" s="309">
        <f t="shared" si="54"/>
        <v>0</v>
      </c>
      <c r="G3517" s="304"/>
      <c r="H3517" s="304"/>
      <c r="N3517" s="305"/>
      <c r="O3517" s="305"/>
      <c r="AB3517" s="304"/>
    </row>
    <row r="3518" spans="1:28" x14ac:dyDescent="0.25">
      <c r="A3518" s="309">
        <f t="shared" si="54"/>
        <v>0</v>
      </c>
      <c r="G3518" s="304"/>
      <c r="H3518" s="304"/>
      <c r="N3518" s="305"/>
      <c r="O3518" s="305"/>
      <c r="AB3518" s="304"/>
    </row>
    <row r="3519" spans="1:28" x14ac:dyDescent="0.25">
      <c r="A3519" s="309">
        <f t="shared" si="54"/>
        <v>0</v>
      </c>
      <c r="G3519" s="304"/>
      <c r="H3519" s="304"/>
      <c r="N3519" s="305"/>
      <c r="O3519" s="305"/>
      <c r="AB3519" s="304"/>
    </row>
    <row r="3520" spans="1:28" x14ac:dyDescent="0.25">
      <c r="A3520" s="309">
        <f t="shared" si="54"/>
        <v>0</v>
      </c>
      <c r="G3520" s="304"/>
      <c r="H3520" s="304"/>
      <c r="N3520" s="305"/>
      <c r="O3520" s="305"/>
      <c r="AB3520" s="304"/>
    </row>
    <row r="3521" spans="1:28" x14ac:dyDescent="0.25">
      <c r="A3521" s="309">
        <f t="shared" si="54"/>
        <v>0</v>
      </c>
      <c r="G3521" s="304"/>
      <c r="H3521" s="304"/>
      <c r="N3521" s="305"/>
      <c r="O3521" s="305"/>
      <c r="AB3521" s="304"/>
    </row>
    <row r="3522" spans="1:28" x14ac:dyDescent="0.25">
      <c r="A3522" s="309">
        <f t="shared" ref="A3522:A3585" si="55">IF(+R3522&gt;AR3522,R3522-AR3522,0)</f>
        <v>0</v>
      </c>
      <c r="G3522" s="304"/>
      <c r="H3522" s="304"/>
      <c r="N3522" s="305"/>
      <c r="O3522" s="305"/>
      <c r="AB3522" s="304"/>
    </row>
    <row r="3523" spans="1:28" x14ac:dyDescent="0.25">
      <c r="A3523" s="309">
        <f t="shared" si="55"/>
        <v>0</v>
      </c>
      <c r="G3523" s="304"/>
      <c r="H3523" s="304"/>
      <c r="N3523" s="305"/>
      <c r="O3523" s="305"/>
      <c r="AB3523" s="304"/>
    </row>
    <row r="3524" spans="1:28" x14ac:dyDescent="0.25">
      <c r="A3524" s="309">
        <f t="shared" si="55"/>
        <v>0</v>
      </c>
      <c r="G3524" s="304"/>
      <c r="H3524" s="304"/>
      <c r="N3524" s="305"/>
      <c r="O3524" s="305"/>
      <c r="AB3524" s="304"/>
    </row>
    <row r="3525" spans="1:28" x14ac:dyDescent="0.25">
      <c r="A3525" s="309">
        <f t="shared" si="55"/>
        <v>0</v>
      </c>
      <c r="G3525" s="304"/>
      <c r="H3525" s="304"/>
      <c r="N3525" s="305"/>
      <c r="O3525" s="305"/>
      <c r="AB3525" s="304"/>
    </row>
    <row r="3526" spans="1:28" x14ac:dyDescent="0.25">
      <c r="A3526" s="309">
        <f t="shared" si="55"/>
        <v>0</v>
      </c>
      <c r="G3526" s="304"/>
      <c r="H3526" s="304"/>
      <c r="N3526" s="305"/>
      <c r="O3526" s="305"/>
      <c r="AB3526" s="304"/>
    </row>
    <row r="3527" spans="1:28" x14ac:dyDescent="0.25">
      <c r="A3527" s="309">
        <f t="shared" si="55"/>
        <v>0</v>
      </c>
      <c r="G3527" s="304"/>
      <c r="H3527" s="304"/>
      <c r="N3527" s="305"/>
      <c r="O3527" s="305"/>
      <c r="AB3527" s="304"/>
    </row>
    <row r="3528" spans="1:28" x14ac:dyDescent="0.25">
      <c r="A3528" s="309">
        <f t="shared" si="55"/>
        <v>0</v>
      </c>
      <c r="G3528" s="304"/>
      <c r="H3528" s="304"/>
      <c r="N3528" s="305"/>
      <c r="O3528" s="305"/>
      <c r="AB3528" s="304"/>
    </row>
    <row r="3529" spans="1:28" x14ac:dyDescent="0.25">
      <c r="A3529" s="309">
        <f t="shared" si="55"/>
        <v>0</v>
      </c>
      <c r="G3529" s="304"/>
      <c r="H3529" s="304"/>
      <c r="N3529" s="305"/>
      <c r="O3529" s="305"/>
      <c r="AB3529" s="304"/>
    </row>
    <row r="3530" spans="1:28" x14ac:dyDescent="0.25">
      <c r="A3530" s="309">
        <f t="shared" si="55"/>
        <v>0</v>
      </c>
      <c r="G3530" s="304"/>
      <c r="H3530" s="304"/>
      <c r="N3530" s="305"/>
      <c r="O3530" s="305"/>
      <c r="AB3530" s="304"/>
    </row>
    <row r="3531" spans="1:28" x14ac:dyDescent="0.25">
      <c r="A3531" s="309">
        <f t="shared" si="55"/>
        <v>0</v>
      </c>
      <c r="G3531" s="304"/>
      <c r="H3531" s="304"/>
      <c r="N3531" s="305"/>
      <c r="O3531" s="305"/>
      <c r="AB3531" s="304"/>
    </row>
    <row r="3532" spans="1:28" x14ac:dyDescent="0.25">
      <c r="A3532" s="309">
        <f t="shared" si="55"/>
        <v>0</v>
      </c>
      <c r="G3532" s="304"/>
      <c r="H3532" s="304"/>
      <c r="N3532" s="305"/>
      <c r="O3532" s="305"/>
      <c r="AB3532" s="304"/>
    </row>
    <row r="3533" spans="1:28" x14ac:dyDescent="0.25">
      <c r="A3533" s="309">
        <f t="shared" si="55"/>
        <v>0</v>
      </c>
      <c r="G3533" s="304"/>
      <c r="H3533" s="304"/>
      <c r="N3533" s="305"/>
      <c r="O3533" s="305"/>
      <c r="AB3533" s="304"/>
    </row>
    <row r="3534" spans="1:28" x14ac:dyDescent="0.25">
      <c r="A3534" s="309">
        <f t="shared" si="55"/>
        <v>0</v>
      </c>
      <c r="G3534" s="304"/>
      <c r="H3534" s="304"/>
      <c r="N3534" s="305"/>
      <c r="O3534" s="305"/>
      <c r="AB3534" s="304"/>
    </row>
    <row r="3535" spans="1:28" x14ac:dyDescent="0.25">
      <c r="A3535" s="309">
        <f t="shared" si="55"/>
        <v>0</v>
      </c>
      <c r="G3535" s="304"/>
      <c r="H3535" s="304"/>
      <c r="N3535" s="305"/>
      <c r="O3535" s="305"/>
      <c r="AB3535" s="304"/>
    </row>
    <row r="3536" spans="1:28" x14ac:dyDescent="0.25">
      <c r="A3536" s="309">
        <f t="shared" si="55"/>
        <v>0</v>
      </c>
      <c r="G3536" s="304"/>
      <c r="H3536" s="304"/>
      <c r="N3536" s="305"/>
      <c r="O3536" s="305"/>
      <c r="AB3536" s="304"/>
    </row>
    <row r="3537" spans="1:28" x14ac:dyDescent="0.25">
      <c r="A3537" s="309">
        <f t="shared" si="55"/>
        <v>0</v>
      </c>
      <c r="G3537" s="304"/>
      <c r="H3537" s="304"/>
      <c r="N3537" s="305"/>
      <c r="O3537" s="305"/>
      <c r="AB3537" s="304"/>
    </row>
    <row r="3538" spans="1:28" x14ac:dyDescent="0.25">
      <c r="A3538" s="309">
        <f t="shared" si="55"/>
        <v>0</v>
      </c>
      <c r="G3538" s="304"/>
      <c r="H3538" s="304"/>
      <c r="N3538" s="305"/>
      <c r="O3538" s="305"/>
      <c r="AB3538" s="304"/>
    </row>
    <row r="3539" spans="1:28" x14ac:dyDescent="0.25">
      <c r="A3539" s="309">
        <f t="shared" si="55"/>
        <v>0</v>
      </c>
      <c r="G3539" s="304"/>
      <c r="H3539" s="304"/>
      <c r="N3539" s="305"/>
      <c r="O3539" s="305"/>
      <c r="AB3539" s="304"/>
    </row>
    <row r="3540" spans="1:28" x14ac:dyDescent="0.25">
      <c r="A3540" s="309">
        <f t="shared" si="55"/>
        <v>0</v>
      </c>
      <c r="G3540" s="304"/>
      <c r="H3540" s="304"/>
      <c r="N3540" s="305"/>
      <c r="O3540" s="305"/>
      <c r="AB3540" s="304"/>
    </row>
    <row r="3541" spans="1:28" x14ac:dyDescent="0.25">
      <c r="A3541" s="309">
        <f t="shared" si="55"/>
        <v>0</v>
      </c>
      <c r="G3541" s="304"/>
      <c r="H3541" s="304"/>
      <c r="N3541" s="305"/>
      <c r="O3541" s="305"/>
      <c r="AB3541" s="304"/>
    </row>
    <row r="3542" spans="1:28" x14ac:dyDescent="0.25">
      <c r="A3542" s="309">
        <f t="shared" si="55"/>
        <v>0</v>
      </c>
      <c r="G3542" s="304"/>
      <c r="H3542" s="304"/>
      <c r="N3542" s="305"/>
      <c r="O3542" s="305"/>
      <c r="AB3542" s="304"/>
    </row>
    <row r="3543" spans="1:28" x14ac:dyDescent="0.25">
      <c r="A3543" s="309">
        <f t="shared" si="55"/>
        <v>0</v>
      </c>
      <c r="G3543" s="304"/>
      <c r="H3543" s="304"/>
      <c r="N3543" s="305"/>
      <c r="O3543" s="305"/>
      <c r="AB3543" s="304"/>
    </row>
    <row r="3544" spans="1:28" x14ac:dyDescent="0.25">
      <c r="A3544" s="309">
        <f t="shared" si="55"/>
        <v>0</v>
      </c>
      <c r="G3544" s="304"/>
      <c r="H3544" s="304"/>
      <c r="N3544" s="305"/>
      <c r="O3544" s="305"/>
      <c r="AB3544" s="304"/>
    </row>
    <row r="3545" spans="1:28" x14ac:dyDescent="0.25">
      <c r="A3545" s="309">
        <f t="shared" si="55"/>
        <v>0</v>
      </c>
      <c r="G3545" s="304"/>
      <c r="H3545" s="304"/>
      <c r="N3545" s="305"/>
      <c r="O3545" s="305"/>
      <c r="AB3545" s="304"/>
    </row>
    <row r="3546" spans="1:28" x14ac:dyDescent="0.25">
      <c r="A3546" s="309">
        <f t="shared" si="55"/>
        <v>0</v>
      </c>
      <c r="G3546" s="304"/>
      <c r="H3546" s="304"/>
      <c r="N3546" s="305"/>
      <c r="O3546" s="305"/>
      <c r="AB3546" s="304"/>
    </row>
    <row r="3547" spans="1:28" x14ac:dyDescent="0.25">
      <c r="A3547" s="309">
        <f t="shared" si="55"/>
        <v>0</v>
      </c>
      <c r="G3547" s="304"/>
      <c r="H3547" s="304"/>
      <c r="N3547" s="305"/>
      <c r="O3547" s="305"/>
      <c r="AB3547" s="304"/>
    </row>
    <row r="3548" spans="1:28" x14ac:dyDescent="0.25">
      <c r="A3548" s="309">
        <f t="shared" si="55"/>
        <v>0</v>
      </c>
      <c r="G3548" s="304"/>
      <c r="H3548" s="304"/>
      <c r="N3548" s="305"/>
      <c r="O3548" s="305"/>
      <c r="AB3548" s="304"/>
    </row>
    <row r="3549" spans="1:28" x14ac:dyDescent="0.25">
      <c r="A3549" s="309">
        <f t="shared" si="55"/>
        <v>0</v>
      </c>
      <c r="G3549" s="304"/>
      <c r="H3549" s="304"/>
      <c r="N3549" s="305"/>
      <c r="O3549" s="305"/>
      <c r="AB3549" s="304"/>
    </row>
    <row r="3550" spans="1:28" x14ac:dyDescent="0.25">
      <c r="A3550" s="309">
        <f t="shared" si="55"/>
        <v>0</v>
      </c>
      <c r="G3550" s="304"/>
      <c r="H3550" s="304"/>
      <c r="N3550" s="305"/>
      <c r="O3550" s="305"/>
      <c r="AB3550" s="304"/>
    </row>
    <row r="3551" spans="1:28" x14ac:dyDescent="0.25">
      <c r="A3551" s="309">
        <f t="shared" si="55"/>
        <v>0</v>
      </c>
      <c r="G3551" s="304"/>
      <c r="H3551" s="304"/>
      <c r="N3551" s="305"/>
      <c r="O3551" s="305"/>
      <c r="AB3551" s="304"/>
    </row>
    <row r="3552" spans="1:28" x14ac:dyDescent="0.25">
      <c r="A3552" s="309">
        <f t="shared" si="55"/>
        <v>0</v>
      </c>
      <c r="G3552" s="304"/>
      <c r="H3552" s="304"/>
      <c r="N3552" s="305"/>
      <c r="O3552" s="305"/>
      <c r="AB3552" s="304"/>
    </row>
    <row r="3553" spans="1:28" x14ac:dyDescent="0.25">
      <c r="A3553" s="309">
        <f t="shared" si="55"/>
        <v>0</v>
      </c>
      <c r="G3553" s="304"/>
      <c r="H3553" s="304"/>
      <c r="N3553" s="305"/>
      <c r="O3553" s="305"/>
      <c r="AB3553" s="304"/>
    </row>
    <row r="3554" spans="1:28" x14ac:dyDescent="0.25">
      <c r="A3554" s="309">
        <f t="shared" si="55"/>
        <v>0</v>
      </c>
      <c r="G3554" s="304"/>
      <c r="H3554" s="304"/>
      <c r="N3554" s="305"/>
      <c r="O3554" s="305"/>
      <c r="AB3554" s="304"/>
    </row>
    <row r="3555" spans="1:28" x14ac:dyDescent="0.25">
      <c r="A3555" s="309">
        <f t="shared" si="55"/>
        <v>0</v>
      </c>
      <c r="G3555" s="304"/>
      <c r="H3555" s="304"/>
      <c r="N3555" s="305"/>
      <c r="O3555" s="305"/>
      <c r="AB3555" s="304"/>
    </row>
    <row r="3556" spans="1:28" x14ac:dyDescent="0.25">
      <c r="A3556" s="309">
        <f t="shared" si="55"/>
        <v>0</v>
      </c>
      <c r="G3556" s="304"/>
      <c r="H3556" s="304"/>
      <c r="N3556" s="305"/>
      <c r="O3556" s="305"/>
      <c r="AB3556" s="304"/>
    </row>
    <row r="3557" spans="1:28" x14ac:dyDescent="0.25">
      <c r="A3557" s="309">
        <f t="shared" si="55"/>
        <v>0</v>
      </c>
      <c r="G3557" s="304"/>
      <c r="H3557" s="304"/>
      <c r="N3557" s="305"/>
      <c r="O3557" s="305"/>
      <c r="AB3557" s="304"/>
    </row>
    <row r="3558" spans="1:28" x14ac:dyDescent="0.25">
      <c r="A3558" s="309">
        <f t="shared" si="55"/>
        <v>0</v>
      </c>
      <c r="G3558" s="304"/>
      <c r="H3558" s="304"/>
      <c r="N3558" s="305"/>
      <c r="O3558" s="305"/>
      <c r="AB3558" s="304"/>
    </row>
    <row r="3559" spans="1:28" x14ac:dyDescent="0.25">
      <c r="A3559" s="309">
        <f t="shared" si="55"/>
        <v>0</v>
      </c>
      <c r="G3559" s="304"/>
      <c r="H3559" s="304"/>
      <c r="N3559" s="305"/>
      <c r="O3559" s="305"/>
      <c r="AB3559" s="304"/>
    </row>
    <row r="3560" spans="1:28" x14ac:dyDescent="0.25">
      <c r="A3560" s="309">
        <f t="shared" si="55"/>
        <v>0</v>
      </c>
      <c r="G3560" s="304"/>
      <c r="H3560" s="304"/>
      <c r="N3560" s="305"/>
      <c r="O3560" s="305"/>
      <c r="AB3560" s="304"/>
    </row>
    <row r="3561" spans="1:28" x14ac:dyDescent="0.25">
      <c r="A3561" s="309">
        <f t="shared" si="55"/>
        <v>0</v>
      </c>
      <c r="G3561" s="304"/>
      <c r="H3561" s="304"/>
      <c r="N3561" s="305"/>
      <c r="O3561" s="305"/>
      <c r="AB3561" s="304"/>
    </row>
    <row r="3562" spans="1:28" x14ac:dyDescent="0.25">
      <c r="A3562" s="309">
        <f t="shared" si="55"/>
        <v>0</v>
      </c>
      <c r="G3562" s="304"/>
      <c r="H3562" s="304"/>
      <c r="N3562" s="305"/>
      <c r="O3562" s="305"/>
      <c r="AB3562" s="304"/>
    </row>
    <row r="3563" spans="1:28" x14ac:dyDescent="0.25">
      <c r="A3563" s="309">
        <f t="shared" si="55"/>
        <v>0</v>
      </c>
      <c r="G3563" s="304"/>
      <c r="H3563" s="304"/>
      <c r="N3563" s="305"/>
      <c r="O3563" s="305"/>
      <c r="AB3563" s="304"/>
    </row>
    <row r="3564" spans="1:28" x14ac:dyDescent="0.25">
      <c r="A3564" s="309">
        <f t="shared" si="55"/>
        <v>0</v>
      </c>
      <c r="G3564" s="304"/>
      <c r="H3564" s="304"/>
      <c r="N3564" s="305"/>
      <c r="O3564" s="305"/>
      <c r="AB3564" s="304"/>
    </row>
    <row r="3565" spans="1:28" x14ac:dyDescent="0.25">
      <c r="A3565" s="309">
        <f t="shared" si="55"/>
        <v>0</v>
      </c>
      <c r="G3565" s="304"/>
      <c r="H3565" s="304"/>
      <c r="N3565" s="305"/>
      <c r="O3565" s="305"/>
      <c r="AB3565" s="304"/>
    </row>
    <row r="3566" spans="1:28" x14ac:dyDescent="0.25">
      <c r="A3566" s="309">
        <f t="shared" si="55"/>
        <v>0</v>
      </c>
      <c r="G3566" s="304"/>
      <c r="H3566" s="304"/>
      <c r="N3566" s="305"/>
      <c r="O3566" s="305"/>
      <c r="AB3566" s="304"/>
    </row>
    <row r="3567" spans="1:28" x14ac:dyDescent="0.25">
      <c r="A3567" s="309">
        <f t="shared" si="55"/>
        <v>0</v>
      </c>
      <c r="G3567" s="304"/>
      <c r="H3567" s="304"/>
      <c r="N3567" s="305"/>
      <c r="O3567" s="305"/>
      <c r="AB3567" s="304"/>
    </row>
    <row r="3568" spans="1:28" x14ac:dyDescent="0.25">
      <c r="A3568" s="309">
        <f t="shared" si="55"/>
        <v>0</v>
      </c>
      <c r="G3568" s="304"/>
      <c r="H3568" s="304"/>
      <c r="AB3568" s="304"/>
    </row>
    <row r="3569" spans="1:28" x14ac:dyDescent="0.25">
      <c r="A3569" s="309">
        <f t="shared" si="55"/>
        <v>0</v>
      </c>
      <c r="G3569" s="304"/>
      <c r="H3569" s="304"/>
      <c r="N3569" s="305"/>
      <c r="O3569" s="305"/>
      <c r="AB3569" s="304"/>
    </row>
    <row r="3570" spans="1:28" x14ac:dyDescent="0.25">
      <c r="A3570" s="309">
        <f t="shared" si="55"/>
        <v>0</v>
      </c>
      <c r="G3570" s="304"/>
      <c r="H3570" s="304"/>
      <c r="AB3570" s="304"/>
    </row>
    <row r="3571" spans="1:28" x14ac:dyDescent="0.25">
      <c r="A3571" s="309">
        <f t="shared" si="55"/>
        <v>0</v>
      </c>
      <c r="G3571" s="304"/>
      <c r="H3571" s="304"/>
      <c r="N3571" s="305"/>
      <c r="O3571" s="305"/>
      <c r="AB3571" s="304"/>
    </row>
    <row r="3572" spans="1:28" x14ac:dyDescent="0.25">
      <c r="A3572" s="309">
        <f t="shared" si="55"/>
        <v>0</v>
      </c>
      <c r="G3572" s="304"/>
      <c r="H3572" s="304"/>
      <c r="N3572" s="305"/>
      <c r="O3572" s="305"/>
      <c r="AB3572" s="304"/>
    </row>
    <row r="3573" spans="1:28" x14ac:dyDescent="0.25">
      <c r="A3573" s="309">
        <f t="shared" si="55"/>
        <v>0</v>
      </c>
      <c r="G3573" s="304"/>
      <c r="H3573" s="304"/>
      <c r="N3573" s="305"/>
      <c r="O3573" s="305"/>
      <c r="AB3573" s="304"/>
    </row>
    <row r="3574" spans="1:28" x14ac:dyDescent="0.25">
      <c r="A3574" s="309">
        <f t="shared" si="55"/>
        <v>0</v>
      </c>
      <c r="G3574" s="304"/>
      <c r="H3574" s="304"/>
      <c r="N3574" s="305"/>
      <c r="O3574" s="305"/>
      <c r="AB3574" s="304"/>
    </row>
    <row r="3575" spans="1:28" x14ac:dyDescent="0.25">
      <c r="A3575" s="309">
        <f t="shared" si="55"/>
        <v>0</v>
      </c>
      <c r="G3575" s="304"/>
      <c r="H3575" s="304"/>
      <c r="N3575" s="305"/>
      <c r="O3575" s="305"/>
      <c r="AB3575" s="304"/>
    </row>
    <row r="3576" spans="1:28" x14ac:dyDescent="0.25">
      <c r="A3576" s="309">
        <f t="shared" si="55"/>
        <v>0</v>
      </c>
      <c r="G3576" s="304"/>
      <c r="H3576" s="304"/>
      <c r="N3576" s="305"/>
      <c r="O3576" s="305"/>
      <c r="AB3576" s="304"/>
    </row>
    <row r="3577" spans="1:28" x14ac:dyDescent="0.25">
      <c r="A3577" s="309">
        <f t="shared" si="55"/>
        <v>0</v>
      </c>
      <c r="G3577" s="304"/>
      <c r="H3577" s="304"/>
      <c r="N3577" s="305"/>
      <c r="O3577" s="305"/>
      <c r="AB3577" s="304"/>
    </row>
    <row r="3578" spans="1:28" x14ac:dyDescent="0.25">
      <c r="A3578" s="309">
        <f t="shared" si="55"/>
        <v>0</v>
      </c>
      <c r="G3578" s="304"/>
      <c r="H3578" s="304"/>
      <c r="N3578" s="305"/>
      <c r="O3578" s="305"/>
      <c r="AB3578" s="304"/>
    </row>
    <row r="3579" spans="1:28" x14ac:dyDescent="0.25">
      <c r="A3579" s="309">
        <f t="shared" si="55"/>
        <v>0</v>
      </c>
      <c r="G3579" s="304"/>
      <c r="H3579" s="304"/>
      <c r="N3579" s="305"/>
      <c r="O3579" s="305"/>
      <c r="AB3579" s="304"/>
    </row>
    <row r="3580" spans="1:28" x14ac:dyDescent="0.25">
      <c r="A3580" s="309">
        <f t="shared" si="55"/>
        <v>0</v>
      </c>
      <c r="G3580" s="304"/>
      <c r="H3580" s="304"/>
      <c r="N3580" s="305"/>
      <c r="O3580" s="305"/>
      <c r="AB3580" s="304"/>
    </row>
    <row r="3581" spans="1:28" x14ac:dyDescent="0.25">
      <c r="A3581" s="309">
        <f t="shared" si="55"/>
        <v>0</v>
      </c>
      <c r="G3581" s="304"/>
      <c r="H3581" s="304"/>
      <c r="N3581" s="305"/>
      <c r="O3581" s="305"/>
      <c r="AB3581" s="304"/>
    </row>
    <row r="3582" spans="1:28" x14ac:dyDescent="0.25">
      <c r="A3582" s="309">
        <f t="shared" si="55"/>
        <v>0</v>
      </c>
      <c r="G3582" s="304"/>
      <c r="H3582" s="304"/>
      <c r="N3582" s="305"/>
      <c r="O3582" s="305"/>
      <c r="AB3582" s="304"/>
    </row>
    <row r="3583" spans="1:28" x14ac:dyDescent="0.25">
      <c r="A3583" s="309">
        <f t="shared" si="55"/>
        <v>0</v>
      </c>
      <c r="G3583" s="304"/>
      <c r="H3583" s="304"/>
      <c r="N3583" s="305"/>
      <c r="O3583" s="305"/>
      <c r="AB3583" s="304"/>
    </row>
    <row r="3584" spans="1:28" x14ac:dyDescent="0.25">
      <c r="A3584" s="309">
        <f t="shared" si="55"/>
        <v>0</v>
      </c>
      <c r="G3584" s="304"/>
      <c r="H3584" s="304"/>
      <c r="N3584" s="305"/>
      <c r="O3584" s="305"/>
      <c r="AB3584" s="304"/>
    </row>
    <row r="3585" spans="1:28" x14ac:dyDescent="0.25">
      <c r="A3585" s="309">
        <f t="shared" si="55"/>
        <v>0</v>
      </c>
      <c r="G3585" s="304"/>
      <c r="H3585" s="304"/>
      <c r="N3585" s="305"/>
      <c r="O3585" s="305"/>
      <c r="AB3585" s="304"/>
    </row>
    <row r="3586" spans="1:28" x14ac:dyDescent="0.25">
      <c r="A3586" s="309">
        <f t="shared" ref="A3586:A3649" si="56">IF(+R3586&gt;AR3586,R3586-AR3586,0)</f>
        <v>0</v>
      </c>
      <c r="G3586" s="304"/>
      <c r="H3586" s="304"/>
      <c r="N3586" s="305"/>
      <c r="O3586" s="305"/>
      <c r="AB3586" s="304"/>
    </row>
    <row r="3587" spans="1:28" x14ac:dyDescent="0.25">
      <c r="A3587" s="309">
        <f t="shared" si="56"/>
        <v>0</v>
      </c>
      <c r="G3587" s="304"/>
      <c r="H3587" s="304"/>
      <c r="AB3587" s="304"/>
    </row>
    <row r="3588" spans="1:28" x14ac:dyDescent="0.25">
      <c r="A3588" s="309">
        <f t="shared" si="56"/>
        <v>0</v>
      </c>
      <c r="G3588" s="304"/>
      <c r="H3588" s="304"/>
      <c r="N3588" s="305"/>
      <c r="O3588" s="305"/>
      <c r="AB3588" s="304"/>
    </row>
    <row r="3589" spans="1:28" x14ac:dyDescent="0.25">
      <c r="A3589" s="309">
        <f t="shared" si="56"/>
        <v>0</v>
      </c>
      <c r="G3589" s="304"/>
      <c r="H3589" s="304"/>
      <c r="N3589" s="305"/>
      <c r="O3589" s="305"/>
      <c r="AB3589" s="304"/>
    </row>
    <row r="3590" spans="1:28" x14ac:dyDescent="0.25">
      <c r="A3590" s="309">
        <f t="shared" si="56"/>
        <v>0</v>
      </c>
      <c r="G3590" s="304"/>
      <c r="H3590" s="304"/>
      <c r="N3590" s="305"/>
      <c r="O3590" s="305"/>
      <c r="AB3590" s="304"/>
    </row>
    <row r="3591" spans="1:28" x14ac:dyDescent="0.25">
      <c r="A3591" s="309">
        <f t="shared" si="56"/>
        <v>0</v>
      </c>
      <c r="G3591" s="304"/>
      <c r="H3591" s="304"/>
      <c r="AB3591" s="304"/>
    </row>
    <row r="3592" spans="1:28" x14ac:dyDescent="0.25">
      <c r="A3592" s="309">
        <f t="shared" si="56"/>
        <v>0</v>
      </c>
      <c r="G3592" s="304"/>
      <c r="H3592" s="304"/>
      <c r="N3592" s="305"/>
      <c r="O3592" s="305"/>
      <c r="AB3592" s="304"/>
    </row>
    <row r="3593" spans="1:28" x14ac:dyDescent="0.25">
      <c r="A3593" s="309">
        <f t="shared" si="56"/>
        <v>0</v>
      </c>
      <c r="G3593" s="304"/>
      <c r="H3593" s="304"/>
      <c r="N3593" s="305"/>
      <c r="O3593" s="305"/>
      <c r="AB3593" s="304"/>
    </row>
    <row r="3594" spans="1:28" x14ac:dyDescent="0.25">
      <c r="A3594" s="309">
        <f t="shared" si="56"/>
        <v>0</v>
      </c>
      <c r="G3594" s="304"/>
      <c r="H3594" s="304"/>
      <c r="N3594" s="305"/>
      <c r="O3594" s="305"/>
      <c r="AB3594" s="304"/>
    </row>
    <row r="3595" spans="1:28" x14ac:dyDescent="0.25">
      <c r="A3595" s="309">
        <f t="shared" si="56"/>
        <v>0</v>
      </c>
      <c r="G3595" s="304"/>
      <c r="H3595" s="304"/>
      <c r="N3595" s="305"/>
      <c r="O3595" s="305"/>
      <c r="AB3595" s="304"/>
    </row>
    <row r="3596" spans="1:28" x14ac:dyDescent="0.25">
      <c r="A3596" s="309">
        <f t="shared" si="56"/>
        <v>0</v>
      </c>
      <c r="G3596" s="304"/>
      <c r="H3596" s="304"/>
      <c r="N3596" s="305"/>
      <c r="O3596" s="305"/>
      <c r="AB3596" s="304"/>
    </row>
    <row r="3597" spans="1:28" x14ac:dyDescent="0.25">
      <c r="A3597" s="309">
        <f t="shared" si="56"/>
        <v>0</v>
      </c>
      <c r="G3597" s="304"/>
      <c r="H3597" s="304"/>
      <c r="N3597" s="305"/>
      <c r="O3597" s="305"/>
      <c r="AB3597" s="304"/>
    </row>
    <row r="3598" spans="1:28" x14ac:dyDescent="0.25">
      <c r="A3598" s="309">
        <f t="shared" si="56"/>
        <v>0</v>
      </c>
      <c r="G3598" s="304"/>
      <c r="H3598" s="304"/>
      <c r="N3598" s="305"/>
      <c r="O3598" s="305"/>
      <c r="AB3598" s="304"/>
    </row>
    <row r="3599" spans="1:28" x14ac:dyDescent="0.25">
      <c r="A3599" s="309">
        <f t="shared" si="56"/>
        <v>0</v>
      </c>
      <c r="G3599" s="304"/>
      <c r="H3599" s="304"/>
      <c r="N3599" s="305"/>
      <c r="O3599" s="305"/>
      <c r="AB3599" s="304"/>
    </row>
    <row r="3600" spans="1:28" x14ac:dyDescent="0.25">
      <c r="A3600" s="309">
        <f t="shared" si="56"/>
        <v>0</v>
      </c>
      <c r="G3600" s="304"/>
      <c r="H3600" s="304"/>
      <c r="N3600" s="305"/>
      <c r="O3600" s="305"/>
      <c r="AB3600" s="304"/>
    </row>
    <row r="3601" spans="1:28" x14ac:dyDescent="0.25">
      <c r="A3601" s="309">
        <f t="shared" si="56"/>
        <v>0</v>
      </c>
      <c r="G3601" s="304"/>
      <c r="H3601" s="304"/>
      <c r="N3601" s="305"/>
      <c r="O3601" s="305"/>
      <c r="AB3601" s="304"/>
    </row>
    <row r="3602" spans="1:28" x14ac:dyDescent="0.25">
      <c r="A3602" s="309">
        <f t="shared" si="56"/>
        <v>0</v>
      </c>
      <c r="G3602" s="304"/>
      <c r="H3602" s="304"/>
      <c r="N3602" s="305"/>
      <c r="O3602" s="305"/>
      <c r="AB3602" s="304"/>
    </row>
    <row r="3603" spans="1:28" x14ac:dyDescent="0.25">
      <c r="A3603" s="309">
        <f t="shared" si="56"/>
        <v>0</v>
      </c>
      <c r="G3603" s="304"/>
      <c r="H3603" s="304"/>
      <c r="N3603" s="305"/>
      <c r="O3603" s="305"/>
      <c r="AB3603" s="304"/>
    </row>
    <row r="3604" spans="1:28" x14ac:dyDescent="0.25">
      <c r="A3604" s="309">
        <f t="shared" si="56"/>
        <v>0</v>
      </c>
      <c r="G3604" s="304"/>
      <c r="H3604" s="304"/>
      <c r="N3604" s="305"/>
      <c r="O3604" s="305"/>
      <c r="AB3604" s="304"/>
    </row>
    <row r="3605" spans="1:28" x14ac:dyDescent="0.25">
      <c r="A3605" s="309">
        <f t="shared" si="56"/>
        <v>0</v>
      </c>
      <c r="G3605" s="304"/>
      <c r="H3605" s="304"/>
      <c r="N3605" s="305"/>
      <c r="O3605" s="305"/>
      <c r="AB3605" s="304"/>
    </row>
    <row r="3606" spans="1:28" x14ac:dyDescent="0.25">
      <c r="A3606" s="309">
        <f t="shared" si="56"/>
        <v>0</v>
      </c>
      <c r="G3606" s="304"/>
      <c r="H3606" s="304"/>
      <c r="N3606" s="305"/>
      <c r="O3606" s="305"/>
      <c r="AB3606" s="304"/>
    </row>
    <row r="3607" spans="1:28" x14ac:dyDescent="0.25">
      <c r="A3607" s="309">
        <f t="shared" si="56"/>
        <v>0</v>
      </c>
      <c r="G3607" s="304"/>
      <c r="H3607" s="304"/>
      <c r="N3607" s="305"/>
      <c r="O3607" s="305"/>
      <c r="AB3607" s="304"/>
    </row>
    <row r="3608" spans="1:28" x14ac:dyDescent="0.25">
      <c r="A3608" s="309">
        <f t="shared" si="56"/>
        <v>0</v>
      </c>
      <c r="G3608" s="304"/>
      <c r="H3608" s="304"/>
      <c r="N3608" s="305"/>
      <c r="O3608" s="305"/>
      <c r="AB3608" s="304"/>
    </row>
    <row r="3609" spans="1:28" x14ac:dyDescent="0.25">
      <c r="A3609" s="309">
        <f t="shared" si="56"/>
        <v>0</v>
      </c>
      <c r="G3609" s="304"/>
      <c r="H3609" s="304"/>
      <c r="N3609" s="305"/>
      <c r="O3609" s="305"/>
      <c r="AB3609" s="304"/>
    </row>
    <row r="3610" spans="1:28" x14ac:dyDescent="0.25">
      <c r="A3610" s="309">
        <f t="shared" si="56"/>
        <v>0</v>
      </c>
      <c r="G3610" s="304"/>
      <c r="H3610" s="304"/>
      <c r="N3610" s="305"/>
      <c r="O3610" s="305"/>
      <c r="AB3610" s="304"/>
    </row>
    <row r="3611" spans="1:28" x14ac:dyDescent="0.25">
      <c r="A3611" s="309">
        <f t="shared" si="56"/>
        <v>0</v>
      </c>
      <c r="G3611" s="304"/>
      <c r="H3611" s="304"/>
      <c r="N3611" s="305"/>
      <c r="O3611" s="305"/>
      <c r="AB3611" s="304"/>
    </row>
    <row r="3612" spans="1:28" x14ac:dyDescent="0.25">
      <c r="A3612" s="309">
        <f t="shared" si="56"/>
        <v>0</v>
      </c>
      <c r="G3612" s="304"/>
      <c r="H3612" s="304"/>
      <c r="N3612" s="305"/>
      <c r="O3612" s="305"/>
      <c r="AB3612" s="304"/>
    </row>
    <row r="3613" spans="1:28" x14ac:dyDescent="0.25">
      <c r="A3613" s="309">
        <f t="shared" si="56"/>
        <v>0</v>
      </c>
      <c r="G3613" s="304"/>
      <c r="H3613" s="304"/>
      <c r="N3613" s="305"/>
      <c r="O3613" s="305"/>
      <c r="AB3613" s="304"/>
    </row>
    <row r="3614" spans="1:28" x14ac:dyDescent="0.25">
      <c r="A3614" s="309">
        <f t="shared" si="56"/>
        <v>0</v>
      </c>
      <c r="G3614" s="304"/>
      <c r="H3614" s="304"/>
      <c r="N3614" s="305"/>
      <c r="O3614" s="305"/>
      <c r="AB3614" s="304"/>
    </row>
    <row r="3615" spans="1:28" x14ac:dyDescent="0.25">
      <c r="A3615" s="309">
        <f t="shared" si="56"/>
        <v>0</v>
      </c>
      <c r="G3615" s="304"/>
      <c r="H3615" s="304"/>
      <c r="N3615" s="305"/>
      <c r="O3615" s="305"/>
      <c r="AB3615" s="304"/>
    </row>
    <row r="3616" spans="1:28" x14ac:dyDescent="0.25">
      <c r="A3616" s="309">
        <f t="shared" si="56"/>
        <v>0</v>
      </c>
      <c r="G3616" s="304"/>
      <c r="H3616" s="304"/>
      <c r="N3616" s="305"/>
      <c r="O3616" s="305"/>
      <c r="AB3616" s="304"/>
    </row>
    <row r="3617" spans="1:28" x14ac:dyDescent="0.25">
      <c r="A3617" s="309">
        <f t="shared" si="56"/>
        <v>0</v>
      </c>
      <c r="G3617" s="304"/>
      <c r="H3617" s="304"/>
      <c r="N3617" s="305"/>
      <c r="O3617" s="305"/>
      <c r="AB3617" s="304"/>
    </row>
    <row r="3618" spans="1:28" x14ac:dyDescent="0.25">
      <c r="A3618" s="309">
        <f t="shared" si="56"/>
        <v>0</v>
      </c>
      <c r="G3618" s="304"/>
      <c r="H3618" s="304"/>
      <c r="N3618" s="305"/>
      <c r="O3618" s="305"/>
      <c r="AB3618" s="304"/>
    </row>
    <row r="3619" spans="1:28" x14ac:dyDescent="0.25">
      <c r="A3619" s="309">
        <f t="shared" si="56"/>
        <v>0</v>
      </c>
      <c r="G3619" s="304"/>
      <c r="H3619" s="304"/>
      <c r="N3619" s="305"/>
      <c r="O3619" s="305"/>
      <c r="AB3619" s="304"/>
    </row>
    <row r="3620" spans="1:28" x14ac:dyDescent="0.25">
      <c r="A3620" s="309">
        <f t="shared" si="56"/>
        <v>0</v>
      </c>
      <c r="G3620" s="304"/>
      <c r="H3620" s="304"/>
      <c r="N3620" s="305"/>
      <c r="O3620" s="305"/>
      <c r="AB3620" s="304"/>
    </row>
    <row r="3621" spans="1:28" x14ac:dyDescent="0.25">
      <c r="A3621" s="309">
        <f t="shared" si="56"/>
        <v>0</v>
      </c>
      <c r="G3621" s="304"/>
      <c r="H3621" s="304"/>
      <c r="N3621" s="305"/>
      <c r="O3621" s="305"/>
      <c r="AB3621" s="304"/>
    </row>
    <row r="3622" spans="1:28" x14ac:dyDescent="0.25">
      <c r="A3622" s="309">
        <f t="shared" si="56"/>
        <v>0</v>
      </c>
      <c r="G3622" s="304"/>
      <c r="H3622" s="304"/>
      <c r="N3622" s="305"/>
      <c r="O3622" s="305"/>
      <c r="AB3622" s="304"/>
    </row>
    <row r="3623" spans="1:28" x14ac:dyDescent="0.25">
      <c r="A3623" s="309">
        <f t="shared" si="56"/>
        <v>0</v>
      </c>
      <c r="G3623" s="304"/>
      <c r="H3623" s="304"/>
      <c r="N3623" s="305"/>
      <c r="O3623" s="305"/>
      <c r="AB3623" s="304"/>
    </row>
    <row r="3624" spans="1:28" x14ac:dyDescent="0.25">
      <c r="A3624" s="309">
        <f t="shared" si="56"/>
        <v>0</v>
      </c>
      <c r="G3624" s="304"/>
      <c r="H3624" s="304"/>
      <c r="N3624" s="305"/>
      <c r="O3624" s="305"/>
      <c r="AB3624" s="304"/>
    </row>
    <row r="3625" spans="1:28" x14ac:dyDescent="0.25">
      <c r="A3625" s="309">
        <f t="shared" si="56"/>
        <v>0</v>
      </c>
      <c r="G3625" s="304"/>
      <c r="H3625" s="304"/>
      <c r="N3625" s="305"/>
      <c r="O3625" s="305"/>
      <c r="AB3625" s="304"/>
    </row>
    <row r="3626" spans="1:28" x14ac:dyDescent="0.25">
      <c r="A3626" s="309">
        <f t="shared" si="56"/>
        <v>0</v>
      </c>
      <c r="G3626" s="304"/>
      <c r="H3626" s="304"/>
      <c r="N3626" s="305"/>
      <c r="O3626" s="305"/>
      <c r="AB3626" s="304"/>
    </row>
    <row r="3627" spans="1:28" x14ac:dyDescent="0.25">
      <c r="A3627" s="309">
        <f t="shared" si="56"/>
        <v>0</v>
      </c>
      <c r="G3627" s="304"/>
      <c r="H3627" s="304"/>
      <c r="N3627" s="305"/>
      <c r="O3627" s="305"/>
      <c r="AB3627" s="304"/>
    </row>
    <row r="3628" spans="1:28" x14ac:dyDescent="0.25">
      <c r="A3628" s="309">
        <f t="shared" si="56"/>
        <v>0</v>
      </c>
      <c r="G3628" s="304"/>
      <c r="H3628" s="304"/>
      <c r="N3628" s="305"/>
      <c r="O3628" s="305"/>
      <c r="AB3628" s="304"/>
    </row>
    <row r="3629" spans="1:28" x14ac:dyDescent="0.25">
      <c r="A3629" s="309">
        <f t="shared" si="56"/>
        <v>0</v>
      </c>
      <c r="G3629" s="304"/>
      <c r="H3629" s="304"/>
      <c r="N3629" s="305"/>
      <c r="O3629" s="305"/>
      <c r="AB3629" s="304"/>
    </row>
    <row r="3630" spans="1:28" x14ac:dyDescent="0.25">
      <c r="A3630" s="309">
        <f t="shared" si="56"/>
        <v>0</v>
      </c>
      <c r="G3630" s="304"/>
      <c r="H3630" s="304"/>
      <c r="N3630" s="305"/>
      <c r="O3630" s="305"/>
      <c r="AB3630" s="304"/>
    </row>
    <row r="3631" spans="1:28" x14ac:dyDescent="0.25">
      <c r="A3631" s="309">
        <f t="shared" si="56"/>
        <v>0</v>
      </c>
      <c r="G3631" s="304"/>
      <c r="H3631" s="304"/>
      <c r="N3631" s="305"/>
      <c r="O3631" s="305"/>
      <c r="AB3631" s="304"/>
    </row>
    <row r="3632" spans="1:28" x14ac:dyDescent="0.25">
      <c r="A3632" s="309">
        <f t="shared" si="56"/>
        <v>0</v>
      </c>
      <c r="G3632" s="304"/>
      <c r="H3632" s="304"/>
      <c r="N3632" s="305"/>
      <c r="O3632" s="305"/>
      <c r="AB3632" s="304"/>
    </row>
    <row r="3633" spans="1:28" x14ac:dyDescent="0.25">
      <c r="A3633" s="309">
        <f t="shared" si="56"/>
        <v>0</v>
      </c>
      <c r="G3633" s="304"/>
      <c r="H3633" s="304"/>
      <c r="N3633" s="305"/>
      <c r="O3633" s="305"/>
      <c r="AB3633" s="304"/>
    </row>
    <row r="3634" spans="1:28" x14ac:dyDescent="0.25">
      <c r="A3634" s="309">
        <f t="shared" si="56"/>
        <v>0</v>
      </c>
      <c r="G3634" s="304"/>
      <c r="H3634" s="304"/>
      <c r="N3634" s="305"/>
      <c r="O3634" s="305"/>
      <c r="AB3634" s="304"/>
    </row>
    <row r="3635" spans="1:28" x14ac:dyDescent="0.25">
      <c r="A3635" s="309">
        <f t="shared" si="56"/>
        <v>0</v>
      </c>
      <c r="G3635" s="304"/>
      <c r="H3635" s="304"/>
      <c r="N3635" s="305"/>
      <c r="O3635" s="305"/>
      <c r="AB3635" s="304"/>
    </row>
    <row r="3636" spans="1:28" x14ac:dyDescent="0.25">
      <c r="A3636" s="309">
        <f t="shared" si="56"/>
        <v>0</v>
      </c>
      <c r="G3636" s="304"/>
      <c r="H3636" s="304"/>
      <c r="N3636" s="305"/>
      <c r="O3636" s="305"/>
      <c r="AB3636" s="304"/>
    </row>
    <row r="3637" spans="1:28" x14ac:dyDescent="0.25">
      <c r="A3637" s="309">
        <f t="shared" si="56"/>
        <v>0</v>
      </c>
      <c r="G3637" s="304"/>
      <c r="H3637" s="304"/>
      <c r="N3637" s="305"/>
      <c r="O3637" s="305"/>
      <c r="AB3637" s="304"/>
    </row>
    <row r="3638" spans="1:28" x14ac:dyDescent="0.25">
      <c r="A3638" s="309">
        <f t="shared" si="56"/>
        <v>0</v>
      </c>
      <c r="G3638" s="304"/>
      <c r="H3638" s="304"/>
      <c r="N3638" s="305"/>
      <c r="O3638" s="305"/>
      <c r="AB3638" s="304"/>
    </row>
    <row r="3639" spans="1:28" x14ac:dyDescent="0.25">
      <c r="A3639" s="309">
        <f t="shared" si="56"/>
        <v>0</v>
      </c>
      <c r="G3639" s="304"/>
      <c r="H3639" s="304"/>
      <c r="N3639" s="305"/>
      <c r="O3639" s="305"/>
      <c r="AB3639" s="304"/>
    </row>
    <row r="3640" spans="1:28" x14ac:dyDescent="0.25">
      <c r="A3640" s="309">
        <f t="shared" si="56"/>
        <v>0</v>
      </c>
      <c r="G3640" s="304"/>
      <c r="H3640" s="304"/>
      <c r="N3640" s="305"/>
      <c r="O3640" s="305"/>
      <c r="AB3640" s="304"/>
    </row>
    <row r="3641" spans="1:28" x14ac:dyDescent="0.25">
      <c r="A3641" s="309">
        <f t="shared" si="56"/>
        <v>0</v>
      </c>
      <c r="G3641" s="304"/>
      <c r="H3641" s="304"/>
      <c r="N3641" s="305"/>
      <c r="O3641" s="305"/>
      <c r="AB3641" s="304"/>
    </row>
    <row r="3642" spans="1:28" x14ac:dyDescent="0.25">
      <c r="A3642" s="309">
        <f t="shared" si="56"/>
        <v>0</v>
      </c>
      <c r="G3642" s="304"/>
      <c r="H3642" s="304"/>
      <c r="N3642" s="305"/>
      <c r="O3642" s="305"/>
      <c r="AB3642" s="304"/>
    </row>
    <row r="3643" spans="1:28" x14ac:dyDescent="0.25">
      <c r="A3643" s="309">
        <f t="shared" si="56"/>
        <v>0</v>
      </c>
      <c r="G3643" s="304"/>
      <c r="H3643" s="304"/>
      <c r="N3643" s="305"/>
      <c r="O3643" s="305"/>
      <c r="AB3643" s="304"/>
    </row>
    <row r="3644" spans="1:28" x14ac:dyDescent="0.25">
      <c r="A3644" s="309">
        <f t="shared" si="56"/>
        <v>0</v>
      </c>
      <c r="G3644" s="304"/>
      <c r="H3644" s="304"/>
      <c r="N3644" s="305"/>
      <c r="O3644" s="305"/>
      <c r="AB3644" s="304"/>
    </row>
    <row r="3645" spans="1:28" x14ac:dyDescent="0.25">
      <c r="A3645" s="309">
        <f t="shared" si="56"/>
        <v>0</v>
      </c>
      <c r="G3645" s="304"/>
      <c r="H3645" s="304"/>
      <c r="N3645" s="305"/>
      <c r="O3645" s="305"/>
      <c r="AB3645" s="304"/>
    </row>
    <row r="3646" spans="1:28" x14ac:dyDescent="0.25">
      <c r="A3646" s="309">
        <f t="shared" si="56"/>
        <v>0</v>
      </c>
      <c r="G3646" s="304"/>
      <c r="H3646" s="304"/>
      <c r="N3646" s="305"/>
      <c r="O3646" s="305"/>
      <c r="AB3646" s="304"/>
    </row>
    <row r="3647" spans="1:28" x14ac:dyDescent="0.25">
      <c r="A3647" s="309">
        <f t="shared" si="56"/>
        <v>0</v>
      </c>
      <c r="G3647" s="304"/>
      <c r="H3647" s="304"/>
      <c r="N3647" s="305"/>
      <c r="O3647" s="305"/>
      <c r="AB3647" s="304"/>
    </row>
    <row r="3648" spans="1:28" x14ac:dyDescent="0.25">
      <c r="A3648" s="309">
        <f t="shared" si="56"/>
        <v>0</v>
      </c>
      <c r="G3648" s="304"/>
      <c r="H3648" s="304"/>
      <c r="N3648" s="305"/>
      <c r="O3648" s="305"/>
      <c r="AB3648" s="304"/>
    </row>
    <row r="3649" spans="1:28" x14ac:dyDescent="0.25">
      <c r="A3649" s="309">
        <f t="shared" si="56"/>
        <v>0</v>
      </c>
      <c r="G3649" s="304"/>
      <c r="H3649" s="304"/>
      <c r="N3649" s="305"/>
      <c r="O3649" s="305"/>
      <c r="AB3649" s="304"/>
    </row>
    <row r="3650" spans="1:28" x14ac:dyDescent="0.25">
      <c r="A3650" s="309">
        <f t="shared" ref="A3650:A3713" si="57">IF(+R3650&gt;AR3650,R3650-AR3650,0)</f>
        <v>0</v>
      </c>
      <c r="G3650" s="304"/>
      <c r="H3650" s="304"/>
      <c r="N3650" s="305"/>
      <c r="O3650" s="305"/>
      <c r="AB3650" s="304"/>
    </row>
    <row r="3651" spans="1:28" x14ac:dyDescent="0.25">
      <c r="A3651" s="309">
        <f t="shared" si="57"/>
        <v>0</v>
      </c>
      <c r="G3651" s="304"/>
      <c r="H3651" s="304"/>
      <c r="N3651" s="305"/>
      <c r="O3651" s="305"/>
      <c r="AB3651" s="304"/>
    </row>
    <row r="3652" spans="1:28" x14ac:dyDescent="0.25">
      <c r="A3652" s="309">
        <f t="shared" si="57"/>
        <v>0</v>
      </c>
      <c r="G3652" s="304"/>
      <c r="H3652" s="304"/>
      <c r="N3652" s="305"/>
      <c r="O3652" s="305"/>
      <c r="AB3652" s="304"/>
    </row>
    <row r="3653" spans="1:28" x14ac:dyDescent="0.25">
      <c r="A3653" s="309">
        <f t="shared" si="57"/>
        <v>0</v>
      </c>
      <c r="G3653" s="304"/>
      <c r="H3653" s="304"/>
      <c r="N3653" s="305"/>
      <c r="O3653" s="305"/>
      <c r="AB3653" s="304"/>
    </row>
    <row r="3654" spans="1:28" x14ac:dyDescent="0.25">
      <c r="A3654" s="309">
        <f t="shared" si="57"/>
        <v>0</v>
      </c>
      <c r="G3654" s="304"/>
      <c r="H3654" s="304"/>
      <c r="N3654" s="305"/>
      <c r="O3654" s="305"/>
      <c r="AB3654" s="304"/>
    </row>
    <row r="3655" spans="1:28" x14ac:dyDescent="0.25">
      <c r="A3655" s="309">
        <f t="shared" si="57"/>
        <v>0</v>
      </c>
      <c r="G3655" s="304"/>
      <c r="H3655" s="304"/>
      <c r="N3655" s="305"/>
      <c r="O3655" s="305"/>
      <c r="AB3655" s="304"/>
    </row>
    <row r="3656" spans="1:28" x14ac:dyDescent="0.25">
      <c r="A3656" s="309">
        <f t="shared" si="57"/>
        <v>0</v>
      </c>
      <c r="G3656" s="304"/>
      <c r="H3656" s="304"/>
      <c r="N3656" s="305"/>
      <c r="O3656" s="305"/>
      <c r="AB3656" s="304"/>
    </row>
    <row r="3657" spans="1:28" x14ac:dyDescent="0.25">
      <c r="A3657" s="309">
        <f t="shared" si="57"/>
        <v>0</v>
      </c>
      <c r="G3657" s="304"/>
      <c r="H3657" s="304"/>
      <c r="N3657" s="305"/>
      <c r="O3657" s="305"/>
      <c r="AB3657" s="304"/>
    </row>
    <row r="3658" spans="1:28" x14ac:dyDescent="0.25">
      <c r="A3658" s="309">
        <f t="shared" si="57"/>
        <v>0</v>
      </c>
      <c r="G3658" s="304"/>
      <c r="H3658" s="304"/>
      <c r="N3658" s="305"/>
      <c r="O3658" s="305"/>
      <c r="AB3658" s="304"/>
    </row>
    <row r="3659" spans="1:28" x14ac:dyDescent="0.25">
      <c r="A3659" s="309">
        <f t="shared" si="57"/>
        <v>0</v>
      </c>
      <c r="G3659" s="304"/>
      <c r="H3659" s="304"/>
      <c r="N3659" s="305"/>
      <c r="O3659" s="305"/>
      <c r="AB3659" s="304"/>
    </row>
    <row r="3660" spans="1:28" x14ac:dyDescent="0.25">
      <c r="A3660" s="309">
        <f t="shared" si="57"/>
        <v>0</v>
      </c>
      <c r="G3660" s="304"/>
      <c r="H3660" s="304"/>
      <c r="N3660" s="305"/>
      <c r="O3660" s="305"/>
      <c r="AB3660" s="304"/>
    </row>
    <row r="3661" spans="1:28" x14ac:dyDescent="0.25">
      <c r="A3661" s="309">
        <f t="shared" si="57"/>
        <v>0</v>
      </c>
      <c r="G3661" s="304"/>
      <c r="H3661" s="304"/>
      <c r="N3661" s="305"/>
      <c r="O3661" s="305"/>
      <c r="AB3661" s="304"/>
    </row>
    <row r="3662" spans="1:28" x14ac:dyDescent="0.25">
      <c r="A3662" s="309">
        <f t="shared" si="57"/>
        <v>0</v>
      </c>
      <c r="G3662" s="304"/>
      <c r="H3662" s="304"/>
      <c r="N3662" s="305"/>
      <c r="O3662" s="305"/>
      <c r="AB3662" s="304"/>
    </row>
    <row r="3663" spans="1:28" x14ac:dyDescent="0.25">
      <c r="A3663" s="309">
        <f t="shared" si="57"/>
        <v>0</v>
      </c>
      <c r="G3663" s="304"/>
      <c r="H3663" s="304"/>
      <c r="N3663" s="305"/>
      <c r="O3663" s="305"/>
      <c r="AB3663" s="304"/>
    </row>
    <row r="3664" spans="1:28" x14ac:dyDescent="0.25">
      <c r="A3664" s="309">
        <f t="shared" si="57"/>
        <v>0</v>
      </c>
      <c r="G3664" s="304"/>
      <c r="H3664" s="304"/>
      <c r="N3664" s="305"/>
      <c r="O3664" s="305"/>
      <c r="AB3664" s="304"/>
    </row>
    <row r="3665" spans="1:28" x14ac:dyDescent="0.25">
      <c r="A3665" s="309">
        <f t="shared" si="57"/>
        <v>0</v>
      </c>
      <c r="G3665" s="304"/>
      <c r="H3665" s="304"/>
      <c r="N3665" s="305"/>
      <c r="O3665" s="305"/>
      <c r="AB3665" s="304"/>
    </row>
    <row r="3666" spans="1:28" x14ac:dyDescent="0.25">
      <c r="A3666" s="309">
        <f t="shared" si="57"/>
        <v>0</v>
      </c>
      <c r="G3666" s="304"/>
      <c r="H3666" s="304"/>
      <c r="N3666" s="305"/>
      <c r="O3666" s="305"/>
      <c r="AB3666" s="304"/>
    </row>
    <row r="3667" spans="1:28" x14ac:dyDescent="0.25">
      <c r="A3667" s="309">
        <f t="shared" si="57"/>
        <v>0</v>
      </c>
      <c r="G3667" s="304"/>
      <c r="H3667" s="304"/>
      <c r="N3667" s="305"/>
      <c r="O3667" s="305"/>
      <c r="AB3667" s="304"/>
    </row>
    <row r="3668" spans="1:28" x14ac:dyDescent="0.25">
      <c r="A3668" s="309">
        <f t="shared" si="57"/>
        <v>0</v>
      </c>
      <c r="G3668" s="304"/>
      <c r="H3668" s="304"/>
      <c r="N3668" s="305"/>
      <c r="O3668" s="305"/>
      <c r="AB3668" s="304"/>
    </row>
    <row r="3669" spans="1:28" x14ac:dyDescent="0.25">
      <c r="A3669" s="309">
        <f t="shared" si="57"/>
        <v>0</v>
      </c>
      <c r="G3669" s="304"/>
      <c r="H3669" s="304"/>
      <c r="N3669" s="305"/>
      <c r="O3669" s="305"/>
      <c r="AB3669" s="304"/>
    </row>
    <row r="3670" spans="1:28" x14ac:dyDescent="0.25">
      <c r="A3670" s="309">
        <f t="shared" si="57"/>
        <v>0</v>
      </c>
      <c r="G3670" s="304"/>
      <c r="H3670" s="304"/>
      <c r="N3670" s="305"/>
      <c r="O3670" s="305"/>
      <c r="AB3670" s="304"/>
    </row>
    <row r="3671" spans="1:28" x14ac:dyDescent="0.25">
      <c r="A3671" s="309">
        <f t="shared" si="57"/>
        <v>0</v>
      </c>
      <c r="G3671" s="304"/>
      <c r="H3671" s="304"/>
      <c r="N3671" s="305"/>
      <c r="O3671" s="305"/>
      <c r="AB3671" s="304"/>
    </row>
    <row r="3672" spans="1:28" x14ac:dyDescent="0.25">
      <c r="A3672" s="309">
        <f t="shared" si="57"/>
        <v>0</v>
      </c>
      <c r="G3672" s="304"/>
      <c r="H3672" s="304"/>
      <c r="N3672" s="305"/>
      <c r="O3672" s="305"/>
      <c r="AB3672" s="304"/>
    </row>
    <row r="3673" spans="1:28" x14ac:dyDescent="0.25">
      <c r="A3673" s="309">
        <f t="shared" si="57"/>
        <v>0</v>
      </c>
      <c r="G3673" s="304"/>
      <c r="H3673" s="304"/>
      <c r="N3673" s="305"/>
      <c r="O3673" s="305"/>
      <c r="AB3673" s="304"/>
    </row>
    <row r="3674" spans="1:28" x14ac:dyDescent="0.25">
      <c r="A3674" s="309">
        <f t="shared" si="57"/>
        <v>0</v>
      </c>
      <c r="G3674" s="304"/>
      <c r="H3674" s="304"/>
      <c r="N3674" s="305"/>
      <c r="O3674" s="305"/>
      <c r="AB3674" s="304"/>
    </row>
    <row r="3675" spans="1:28" x14ac:dyDescent="0.25">
      <c r="A3675" s="309">
        <f t="shared" si="57"/>
        <v>0</v>
      </c>
      <c r="G3675" s="304"/>
      <c r="H3675" s="304"/>
      <c r="N3675" s="305"/>
      <c r="O3675" s="305"/>
      <c r="AB3675" s="304"/>
    </row>
    <row r="3676" spans="1:28" x14ac:dyDescent="0.25">
      <c r="A3676" s="309">
        <f t="shared" si="57"/>
        <v>0</v>
      </c>
      <c r="G3676" s="304"/>
      <c r="H3676" s="304"/>
      <c r="N3676" s="305"/>
      <c r="O3676" s="305"/>
      <c r="AB3676" s="304"/>
    </row>
    <row r="3677" spans="1:28" x14ac:dyDescent="0.25">
      <c r="A3677" s="309">
        <f t="shared" si="57"/>
        <v>0</v>
      </c>
      <c r="G3677" s="304"/>
      <c r="H3677" s="304"/>
      <c r="N3677" s="305"/>
      <c r="O3677" s="305"/>
      <c r="AB3677" s="304"/>
    </row>
    <row r="3678" spans="1:28" x14ac:dyDescent="0.25">
      <c r="A3678" s="309">
        <f t="shared" si="57"/>
        <v>0</v>
      </c>
      <c r="G3678" s="304"/>
      <c r="H3678" s="304"/>
      <c r="N3678" s="305"/>
      <c r="O3678" s="305"/>
      <c r="AB3678" s="304"/>
    </row>
    <row r="3679" spans="1:28" x14ac:dyDescent="0.25">
      <c r="A3679" s="309">
        <f t="shared" si="57"/>
        <v>0</v>
      </c>
      <c r="G3679" s="304"/>
      <c r="H3679" s="304"/>
      <c r="N3679" s="305"/>
      <c r="O3679" s="305"/>
      <c r="AB3679" s="304"/>
    </row>
    <row r="3680" spans="1:28" x14ac:dyDescent="0.25">
      <c r="A3680" s="309">
        <f t="shared" si="57"/>
        <v>0</v>
      </c>
      <c r="G3680" s="304"/>
      <c r="H3680" s="304"/>
      <c r="N3680" s="305"/>
      <c r="O3680" s="305"/>
      <c r="AB3680" s="304"/>
    </row>
    <row r="3681" spans="1:28" x14ac:dyDescent="0.25">
      <c r="A3681" s="309">
        <f t="shared" si="57"/>
        <v>0</v>
      </c>
      <c r="G3681" s="304"/>
      <c r="H3681" s="304"/>
      <c r="N3681" s="305"/>
      <c r="O3681" s="305"/>
      <c r="AB3681" s="304"/>
    </row>
    <row r="3682" spans="1:28" x14ac:dyDescent="0.25">
      <c r="A3682" s="309">
        <f t="shared" si="57"/>
        <v>0</v>
      </c>
      <c r="G3682" s="304"/>
      <c r="H3682" s="304"/>
      <c r="N3682" s="305"/>
      <c r="O3682" s="305"/>
      <c r="AB3682" s="304"/>
    </row>
    <row r="3683" spans="1:28" x14ac:dyDescent="0.25">
      <c r="A3683" s="309">
        <f t="shared" si="57"/>
        <v>0</v>
      </c>
      <c r="G3683" s="304"/>
      <c r="H3683" s="304"/>
      <c r="N3683" s="305"/>
      <c r="O3683" s="305"/>
      <c r="AB3683" s="304"/>
    </row>
    <row r="3684" spans="1:28" x14ac:dyDescent="0.25">
      <c r="A3684" s="309">
        <f t="shared" si="57"/>
        <v>0</v>
      </c>
      <c r="G3684" s="304"/>
      <c r="H3684" s="304"/>
      <c r="N3684" s="305"/>
      <c r="O3684" s="305"/>
      <c r="AB3684" s="304"/>
    </row>
    <row r="3685" spans="1:28" x14ac:dyDescent="0.25">
      <c r="A3685" s="309">
        <f t="shared" si="57"/>
        <v>0</v>
      </c>
      <c r="G3685" s="304"/>
      <c r="H3685" s="304"/>
      <c r="N3685" s="305"/>
      <c r="O3685" s="305"/>
      <c r="AB3685" s="304"/>
    </row>
    <row r="3686" spans="1:28" x14ac:dyDescent="0.25">
      <c r="A3686" s="309">
        <f t="shared" si="57"/>
        <v>0</v>
      </c>
      <c r="G3686" s="304"/>
      <c r="H3686" s="304"/>
      <c r="N3686" s="305"/>
      <c r="O3686" s="305"/>
      <c r="AB3686" s="304"/>
    </row>
    <row r="3687" spans="1:28" x14ac:dyDescent="0.25">
      <c r="A3687" s="309">
        <f t="shared" si="57"/>
        <v>0</v>
      </c>
      <c r="G3687" s="304"/>
      <c r="H3687" s="304"/>
      <c r="N3687" s="305"/>
      <c r="O3687" s="305"/>
      <c r="AB3687" s="304"/>
    </row>
    <row r="3688" spans="1:28" x14ac:dyDescent="0.25">
      <c r="A3688" s="309">
        <f t="shared" si="57"/>
        <v>0</v>
      </c>
      <c r="G3688" s="304"/>
      <c r="H3688" s="304"/>
      <c r="N3688" s="305"/>
      <c r="O3688" s="305"/>
      <c r="AB3688" s="304"/>
    </row>
    <row r="3689" spans="1:28" x14ac:dyDescent="0.25">
      <c r="A3689" s="309">
        <f t="shared" si="57"/>
        <v>0</v>
      </c>
      <c r="G3689" s="304"/>
      <c r="H3689" s="304"/>
      <c r="N3689" s="305"/>
      <c r="O3689" s="305"/>
      <c r="AB3689" s="304"/>
    </row>
    <row r="3690" spans="1:28" x14ac:dyDescent="0.25">
      <c r="A3690" s="309">
        <f t="shared" si="57"/>
        <v>0</v>
      </c>
      <c r="G3690" s="304"/>
      <c r="H3690" s="304"/>
      <c r="N3690" s="305"/>
      <c r="O3690" s="305"/>
      <c r="AB3690" s="304"/>
    </row>
    <row r="3691" spans="1:28" x14ac:dyDescent="0.25">
      <c r="A3691" s="309">
        <f t="shared" si="57"/>
        <v>0</v>
      </c>
      <c r="G3691" s="304"/>
      <c r="H3691" s="304"/>
      <c r="N3691" s="305"/>
      <c r="O3691" s="305"/>
      <c r="AB3691" s="304"/>
    </row>
    <row r="3692" spans="1:28" x14ac:dyDescent="0.25">
      <c r="A3692" s="309">
        <f t="shared" si="57"/>
        <v>0</v>
      </c>
      <c r="G3692" s="304"/>
      <c r="H3692" s="304"/>
      <c r="N3692" s="305"/>
      <c r="O3692" s="305"/>
      <c r="AB3692" s="304"/>
    </row>
    <row r="3693" spans="1:28" x14ac:dyDescent="0.25">
      <c r="A3693" s="309">
        <f t="shared" si="57"/>
        <v>0</v>
      </c>
      <c r="G3693" s="304"/>
      <c r="H3693" s="304"/>
      <c r="N3693" s="305"/>
      <c r="O3693" s="305"/>
      <c r="AB3693" s="304"/>
    </row>
    <row r="3694" spans="1:28" x14ac:dyDescent="0.25">
      <c r="A3694" s="309">
        <f t="shared" si="57"/>
        <v>0</v>
      </c>
      <c r="G3694" s="304"/>
      <c r="H3694" s="304"/>
      <c r="N3694" s="305"/>
      <c r="O3694" s="305"/>
      <c r="AB3694" s="304"/>
    </row>
    <row r="3695" spans="1:28" x14ac:dyDescent="0.25">
      <c r="A3695" s="309">
        <f t="shared" si="57"/>
        <v>0</v>
      </c>
      <c r="G3695" s="304"/>
      <c r="H3695" s="304"/>
      <c r="N3695" s="305"/>
      <c r="O3695" s="305"/>
      <c r="AB3695" s="304"/>
    </row>
    <row r="3696" spans="1:28" x14ac:dyDescent="0.25">
      <c r="A3696" s="309">
        <f t="shared" si="57"/>
        <v>0</v>
      </c>
      <c r="G3696" s="304"/>
      <c r="H3696" s="304"/>
      <c r="N3696" s="305"/>
      <c r="O3696" s="305"/>
      <c r="AB3696" s="304"/>
    </row>
    <row r="3697" spans="1:28" x14ac:dyDescent="0.25">
      <c r="A3697" s="309">
        <f t="shared" si="57"/>
        <v>0</v>
      </c>
      <c r="G3697" s="304"/>
      <c r="H3697" s="304"/>
      <c r="N3697" s="305"/>
      <c r="O3697" s="305"/>
      <c r="AB3697" s="304"/>
    </row>
    <row r="3698" spans="1:28" x14ac:dyDescent="0.25">
      <c r="A3698" s="309">
        <f t="shared" si="57"/>
        <v>0</v>
      </c>
      <c r="G3698" s="304"/>
      <c r="H3698" s="304"/>
      <c r="N3698" s="305"/>
      <c r="O3698" s="305"/>
      <c r="AB3698" s="304"/>
    </row>
    <row r="3699" spans="1:28" x14ac:dyDescent="0.25">
      <c r="A3699" s="309">
        <f t="shared" si="57"/>
        <v>0</v>
      </c>
      <c r="G3699" s="304"/>
      <c r="H3699" s="304"/>
      <c r="N3699" s="305"/>
      <c r="O3699" s="305"/>
      <c r="AB3699" s="304"/>
    </row>
    <row r="3700" spans="1:28" x14ac:dyDescent="0.25">
      <c r="A3700" s="309">
        <f t="shared" si="57"/>
        <v>0</v>
      </c>
      <c r="G3700" s="304"/>
      <c r="H3700" s="304"/>
      <c r="N3700" s="305"/>
      <c r="O3700" s="305"/>
      <c r="AB3700" s="304"/>
    </row>
    <row r="3701" spans="1:28" x14ac:dyDescent="0.25">
      <c r="A3701" s="309">
        <f t="shared" si="57"/>
        <v>0</v>
      </c>
      <c r="G3701" s="304"/>
      <c r="H3701" s="304"/>
      <c r="N3701" s="305"/>
      <c r="O3701" s="305"/>
      <c r="AB3701" s="304"/>
    </row>
    <row r="3702" spans="1:28" x14ac:dyDescent="0.25">
      <c r="A3702" s="309">
        <f t="shared" si="57"/>
        <v>0</v>
      </c>
      <c r="G3702" s="304"/>
      <c r="H3702" s="304"/>
      <c r="N3702" s="305"/>
      <c r="O3702" s="305"/>
      <c r="AB3702" s="304"/>
    </row>
    <row r="3703" spans="1:28" x14ac:dyDescent="0.25">
      <c r="A3703" s="309">
        <f t="shared" si="57"/>
        <v>0</v>
      </c>
      <c r="G3703" s="304"/>
      <c r="H3703" s="304"/>
      <c r="N3703" s="305"/>
      <c r="O3703" s="305"/>
      <c r="AB3703" s="304"/>
    </row>
    <row r="3704" spans="1:28" x14ac:dyDescent="0.25">
      <c r="A3704" s="309">
        <f t="shared" si="57"/>
        <v>0</v>
      </c>
      <c r="G3704" s="304"/>
      <c r="H3704" s="304"/>
      <c r="N3704" s="305"/>
      <c r="O3704" s="305"/>
      <c r="AB3704" s="304"/>
    </row>
    <row r="3705" spans="1:28" x14ac:dyDescent="0.25">
      <c r="A3705" s="309">
        <f t="shared" si="57"/>
        <v>0</v>
      </c>
      <c r="G3705" s="304"/>
      <c r="H3705" s="304"/>
      <c r="N3705" s="305"/>
      <c r="O3705" s="305"/>
      <c r="AB3705" s="304"/>
    </row>
    <row r="3706" spans="1:28" x14ac:dyDescent="0.25">
      <c r="A3706" s="309">
        <f t="shared" si="57"/>
        <v>0</v>
      </c>
      <c r="G3706" s="304"/>
      <c r="H3706" s="304"/>
      <c r="N3706" s="305"/>
      <c r="O3706" s="305"/>
      <c r="AB3706" s="304"/>
    </row>
    <row r="3707" spans="1:28" x14ac:dyDescent="0.25">
      <c r="A3707" s="309">
        <f t="shared" si="57"/>
        <v>0</v>
      </c>
      <c r="G3707" s="304"/>
      <c r="H3707" s="304"/>
      <c r="N3707" s="305"/>
      <c r="O3707" s="305"/>
      <c r="AB3707" s="304"/>
    </row>
    <row r="3708" spans="1:28" x14ac:dyDescent="0.25">
      <c r="A3708" s="309">
        <f t="shared" si="57"/>
        <v>0</v>
      </c>
      <c r="G3708" s="304"/>
      <c r="H3708" s="304"/>
      <c r="N3708" s="305"/>
      <c r="O3708" s="305"/>
      <c r="AB3708" s="304"/>
    </row>
    <row r="3709" spans="1:28" x14ac:dyDescent="0.25">
      <c r="A3709" s="309">
        <f t="shared" si="57"/>
        <v>0</v>
      </c>
      <c r="G3709" s="304"/>
      <c r="H3709" s="304"/>
      <c r="N3709" s="305"/>
      <c r="O3709" s="305"/>
      <c r="AB3709" s="304"/>
    </row>
    <row r="3710" spans="1:28" x14ac:dyDescent="0.25">
      <c r="A3710" s="309">
        <f t="shared" si="57"/>
        <v>0</v>
      </c>
      <c r="G3710" s="304"/>
      <c r="H3710" s="304"/>
      <c r="N3710" s="305"/>
      <c r="O3710" s="305"/>
      <c r="AB3710" s="304"/>
    </row>
    <row r="3711" spans="1:28" x14ac:dyDescent="0.25">
      <c r="A3711" s="309">
        <f t="shared" si="57"/>
        <v>0</v>
      </c>
      <c r="G3711" s="304"/>
      <c r="H3711" s="304"/>
      <c r="N3711" s="305"/>
      <c r="O3711" s="305"/>
      <c r="AB3711" s="304"/>
    </row>
    <row r="3712" spans="1:28" x14ac:dyDescent="0.25">
      <c r="A3712" s="309">
        <f t="shared" si="57"/>
        <v>0</v>
      </c>
      <c r="G3712" s="304"/>
      <c r="H3712" s="304"/>
      <c r="N3712" s="305"/>
      <c r="O3712" s="305"/>
      <c r="AB3712" s="304"/>
    </row>
    <row r="3713" spans="1:28" x14ac:dyDescent="0.25">
      <c r="A3713" s="309">
        <f t="shared" si="57"/>
        <v>0</v>
      </c>
      <c r="G3713" s="304"/>
      <c r="H3713" s="304"/>
      <c r="N3713" s="305"/>
      <c r="O3713" s="305"/>
      <c r="AB3713" s="304"/>
    </row>
    <row r="3714" spans="1:28" x14ac:dyDescent="0.25">
      <c r="A3714" s="309">
        <f t="shared" ref="A3714:A3777" si="58">IF(+R3714&gt;AR3714,R3714-AR3714,0)</f>
        <v>0</v>
      </c>
      <c r="G3714" s="304"/>
      <c r="H3714" s="304"/>
      <c r="N3714" s="305"/>
      <c r="O3714" s="305"/>
      <c r="AB3714" s="304"/>
    </row>
    <row r="3715" spans="1:28" x14ac:dyDescent="0.25">
      <c r="A3715" s="309">
        <f t="shared" si="58"/>
        <v>0</v>
      </c>
      <c r="G3715" s="304"/>
      <c r="H3715" s="304"/>
      <c r="N3715" s="305"/>
      <c r="O3715" s="305"/>
      <c r="AB3715" s="304"/>
    </row>
    <row r="3716" spans="1:28" x14ac:dyDescent="0.25">
      <c r="A3716" s="309">
        <f t="shared" si="58"/>
        <v>0</v>
      </c>
      <c r="G3716" s="304"/>
      <c r="H3716" s="304"/>
      <c r="N3716" s="305"/>
      <c r="O3716" s="305"/>
      <c r="AB3716" s="304"/>
    </row>
    <row r="3717" spans="1:28" x14ac:dyDescent="0.25">
      <c r="A3717" s="309">
        <f t="shared" si="58"/>
        <v>0</v>
      </c>
      <c r="G3717" s="304"/>
      <c r="H3717" s="304"/>
      <c r="N3717" s="305"/>
      <c r="O3717" s="305"/>
      <c r="AB3717" s="304"/>
    </row>
    <row r="3718" spans="1:28" x14ac:dyDescent="0.25">
      <c r="A3718" s="309">
        <f t="shared" si="58"/>
        <v>0</v>
      </c>
      <c r="G3718" s="304"/>
      <c r="H3718" s="304"/>
      <c r="N3718" s="305"/>
      <c r="O3718" s="305"/>
      <c r="AB3718" s="304"/>
    </row>
    <row r="3719" spans="1:28" x14ac:dyDescent="0.25">
      <c r="A3719" s="309">
        <f t="shared" si="58"/>
        <v>0</v>
      </c>
      <c r="G3719" s="304"/>
      <c r="H3719" s="304"/>
      <c r="N3719" s="305"/>
      <c r="O3719" s="305"/>
      <c r="AB3719" s="304"/>
    </row>
    <row r="3720" spans="1:28" x14ac:dyDescent="0.25">
      <c r="A3720" s="309">
        <f t="shared" si="58"/>
        <v>0</v>
      </c>
      <c r="G3720" s="304"/>
      <c r="H3720" s="304"/>
      <c r="N3720" s="305"/>
      <c r="O3720" s="305"/>
      <c r="AB3720" s="304"/>
    </row>
    <row r="3721" spans="1:28" x14ac:dyDescent="0.25">
      <c r="A3721" s="309">
        <f t="shared" si="58"/>
        <v>0</v>
      </c>
      <c r="G3721" s="304"/>
      <c r="H3721" s="304"/>
      <c r="N3721" s="305"/>
      <c r="O3721" s="305"/>
      <c r="AB3721" s="304"/>
    </row>
    <row r="3722" spans="1:28" x14ac:dyDescent="0.25">
      <c r="A3722" s="309">
        <f t="shared" si="58"/>
        <v>0</v>
      </c>
      <c r="G3722" s="304"/>
      <c r="H3722" s="304"/>
      <c r="N3722" s="305"/>
      <c r="O3722" s="305"/>
      <c r="AB3722" s="304"/>
    </row>
    <row r="3723" spans="1:28" x14ac:dyDescent="0.25">
      <c r="A3723" s="309">
        <f t="shared" si="58"/>
        <v>0</v>
      </c>
      <c r="G3723" s="304"/>
      <c r="H3723" s="304"/>
      <c r="N3723" s="305"/>
      <c r="O3723" s="305"/>
      <c r="AB3723" s="304"/>
    </row>
    <row r="3724" spans="1:28" x14ac:dyDescent="0.25">
      <c r="A3724" s="309">
        <f t="shared" si="58"/>
        <v>0</v>
      </c>
      <c r="G3724" s="304"/>
      <c r="H3724" s="304"/>
      <c r="N3724" s="305"/>
      <c r="O3724" s="305"/>
      <c r="AB3724" s="304"/>
    </row>
    <row r="3725" spans="1:28" x14ac:dyDescent="0.25">
      <c r="A3725" s="309">
        <f t="shared" si="58"/>
        <v>0</v>
      </c>
      <c r="G3725" s="304"/>
      <c r="H3725" s="304"/>
      <c r="N3725" s="305"/>
      <c r="O3725" s="305"/>
      <c r="AB3725" s="304"/>
    </row>
    <row r="3726" spans="1:28" x14ac:dyDescent="0.25">
      <c r="A3726" s="309">
        <f t="shared" si="58"/>
        <v>0</v>
      </c>
      <c r="G3726" s="304"/>
      <c r="H3726" s="304"/>
      <c r="N3726" s="305"/>
      <c r="O3726" s="305"/>
      <c r="AB3726" s="304"/>
    </row>
    <row r="3727" spans="1:28" x14ac:dyDescent="0.25">
      <c r="A3727" s="309">
        <f t="shared" si="58"/>
        <v>0</v>
      </c>
      <c r="G3727" s="304"/>
      <c r="H3727" s="304"/>
      <c r="N3727" s="305"/>
      <c r="O3727" s="305"/>
      <c r="AB3727" s="304"/>
    </row>
    <row r="3728" spans="1:28" x14ac:dyDescent="0.25">
      <c r="A3728" s="309">
        <f t="shared" si="58"/>
        <v>0</v>
      </c>
      <c r="G3728" s="304"/>
      <c r="H3728" s="304"/>
      <c r="N3728" s="305"/>
      <c r="O3728" s="305"/>
      <c r="AB3728" s="304"/>
    </row>
    <row r="3729" spans="1:28" x14ac:dyDescent="0.25">
      <c r="A3729" s="309">
        <f t="shared" si="58"/>
        <v>0</v>
      </c>
      <c r="G3729" s="304"/>
      <c r="H3729" s="304"/>
      <c r="N3729" s="305"/>
      <c r="O3729" s="305"/>
      <c r="AB3729" s="304"/>
    </row>
    <row r="3730" spans="1:28" x14ac:dyDescent="0.25">
      <c r="A3730" s="309">
        <f t="shared" si="58"/>
        <v>0</v>
      </c>
      <c r="G3730" s="304"/>
      <c r="H3730" s="304"/>
      <c r="N3730" s="305"/>
      <c r="O3730" s="305"/>
      <c r="AB3730" s="304"/>
    </row>
    <row r="3731" spans="1:28" x14ac:dyDescent="0.25">
      <c r="A3731" s="309">
        <f t="shared" si="58"/>
        <v>0</v>
      </c>
      <c r="G3731" s="304"/>
      <c r="H3731" s="304"/>
      <c r="N3731" s="305"/>
      <c r="O3731" s="305"/>
      <c r="AB3731" s="304"/>
    </row>
    <row r="3732" spans="1:28" x14ac:dyDescent="0.25">
      <c r="A3732" s="309">
        <f t="shared" si="58"/>
        <v>0</v>
      </c>
      <c r="G3732" s="304"/>
      <c r="H3732" s="304"/>
      <c r="N3732" s="305"/>
      <c r="O3732" s="305"/>
      <c r="AB3732" s="304"/>
    </row>
    <row r="3733" spans="1:28" x14ac:dyDescent="0.25">
      <c r="A3733" s="309">
        <f t="shared" si="58"/>
        <v>0</v>
      </c>
      <c r="G3733" s="304"/>
      <c r="H3733" s="304"/>
      <c r="N3733" s="305"/>
      <c r="O3733" s="305"/>
      <c r="AB3733" s="304"/>
    </row>
    <row r="3734" spans="1:28" x14ac:dyDescent="0.25">
      <c r="A3734" s="309">
        <f t="shared" si="58"/>
        <v>0</v>
      </c>
      <c r="G3734" s="304"/>
      <c r="H3734" s="304"/>
      <c r="N3734" s="305"/>
      <c r="O3734" s="305"/>
      <c r="AB3734" s="304"/>
    </row>
    <row r="3735" spans="1:28" x14ac:dyDescent="0.25">
      <c r="A3735" s="309">
        <f t="shared" si="58"/>
        <v>0</v>
      </c>
      <c r="G3735" s="304"/>
      <c r="H3735" s="304"/>
      <c r="N3735" s="305"/>
      <c r="O3735" s="305"/>
      <c r="AB3735" s="304"/>
    </row>
    <row r="3736" spans="1:28" x14ac:dyDescent="0.25">
      <c r="A3736" s="309">
        <f t="shared" si="58"/>
        <v>0</v>
      </c>
      <c r="G3736" s="304"/>
      <c r="H3736" s="304"/>
      <c r="N3736" s="305"/>
      <c r="O3736" s="305"/>
      <c r="AB3736" s="304"/>
    </row>
    <row r="3737" spans="1:28" x14ac:dyDescent="0.25">
      <c r="A3737" s="309">
        <f t="shared" si="58"/>
        <v>0</v>
      </c>
      <c r="G3737" s="304"/>
      <c r="H3737" s="304"/>
      <c r="N3737" s="305"/>
      <c r="O3737" s="305"/>
      <c r="AB3737" s="304"/>
    </row>
    <row r="3738" spans="1:28" x14ac:dyDescent="0.25">
      <c r="A3738" s="309">
        <f t="shared" si="58"/>
        <v>0</v>
      </c>
      <c r="G3738" s="304"/>
      <c r="H3738" s="304"/>
      <c r="N3738" s="305"/>
      <c r="O3738" s="305"/>
      <c r="AB3738" s="304"/>
    </row>
    <row r="3739" spans="1:28" x14ac:dyDescent="0.25">
      <c r="A3739" s="309">
        <f t="shared" si="58"/>
        <v>0</v>
      </c>
      <c r="G3739" s="304"/>
      <c r="H3739" s="304"/>
      <c r="N3739" s="305"/>
      <c r="O3739" s="305"/>
      <c r="AB3739" s="304"/>
    </row>
    <row r="3740" spans="1:28" x14ac:dyDescent="0.25">
      <c r="A3740" s="309">
        <f t="shared" si="58"/>
        <v>0</v>
      </c>
      <c r="G3740" s="304"/>
      <c r="H3740" s="304"/>
      <c r="N3740" s="305"/>
      <c r="O3740" s="305"/>
      <c r="AB3740" s="304"/>
    </row>
    <row r="3741" spans="1:28" x14ac:dyDescent="0.25">
      <c r="A3741" s="309">
        <f t="shared" si="58"/>
        <v>0</v>
      </c>
      <c r="G3741" s="304"/>
      <c r="H3741" s="304"/>
      <c r="N3741" s="305"/>
      <c r="O3741" s="305"/>
      <c r="AB3741" s="304"/>
    </row>
    <row r="3742" spans="1:28" x14ac:dyDescent="0.25">
      <c r="A3742" s="309">
        <f t="shared" si="58"/>
        <v>0</v>
      </c>
      <c r="G3742" s="304"/>
      <c r="H3742" s="304"/>
      <c r="N3742" s="305"/>
      <c r="O3742" s="305"/>
      <c r="AB3742" s="304"/>
    </row>
    <row r="3743" spans="1:28" x14ac:dyDescent="0.25">
      <c r="A3743" s="309">
        <f t="shared" si="58"/>
        <v>0</v>
      </c>
      <c r="G3743" s="304"/>
      <c r="H3743" s="304"/>
      <c r="N3743" s="305"/>
      <c r="O3743" s="305"/>
      <c r="AB3743" s="304"/>
    </row>
    <row r="3744" spans="1:28" x14ac:dyDescent="0.25">
      <c r="A3744" s="309">
        <f t="shared" si="58"/>
        <v>0</v>
      </c>
      <c r="G3744" s="304"/>
      <c r="H3744" s="304"/>
      <c r="N3744" s="305"/>
      <c r="O3744" s="305"/>
      <c r="AB3744" s="304"/>
    </row>
    <row r="3745" spans="1:28" x14ac:dyDescent="0.25">
      <c r="A3745" s="309">
        <f t="shared" si="58"/>
        <v>0</v>
      </c>
      <c r="G3745" s="304"/>
      <c r="H3745" s="304"/>
      <c r="N3745" s="305"/>
      <c r="O3745" s="305"/>
      <c r="AB3745" s="304"/>
    </row>
    <row r="3746" spans="1:28" x14ac:dyDescent="0.25">
      <c r="A3746" s="309">
        <f t="shared" si="58"/>
        <v>0</v>
      </c>
      <c r="G3746" s="304"/>
      <c r="H3746" s="304"/>
      <c r="N3746" s="305"/>
      <c r="O3746" s="305"/>
      <c r="AB3746" s="304"/>
    </row>
    <row r="3747" spans="1:28" x14ac:dyDescent="0.25">
      <c r="A3747" s="309">
        <f t="shared" si="58"/>
        <v>0</v>
      </c>
      <c r="G3747" s="304"/>
      <c r="H3747" s="304"/>
      <c r="N3747" s="305"/>
      <c r="O3747" s="305"/>
      <c r="AB3747" s="304"/>
    </row>
    <row r="3748" spans="1:28" x14ac:dyDescent="0.25">
      <c r="A3748" s="309">
        <f t="shared" si="58"/>
        <v>0</v>
      </c>
      <c r="G3748" s="304"/>
      <c r="H3748" s="304"/>
      <c r="N3748" s="305"/>
      <c r="O3748" s="305"/>
      <c r="AB3748" s="304"/>
    </row>
    <row r="3749" spans="1:28" x14ac:dyDescent="0.25">
      <c r="A3749" s="309">
        <f t="shared" si="58"/>
        <v>0</v>
      </c>
      <c r="G3749" s="304"/>
      <c r="H3749" s="304"/>
      <c r="N3749" s="305"/>
      <c r="O3749" s="305"/>
      <c r="AB3749" s="304"/>
    </row>
    <row r="3750" spans="1:28" x14ac:dyDescent="0.25">
      <c r="A3750" s="309">
        <f t="shared" si="58"/>
        <v>0</v>
      </c>
      <c r="G3750" s="304"/>
      <c r="H3750" s="304"/>
      <c r="N3750" s="305"/>
      <c r="O3750" s="305"/>
      <c r="AB3750" s="304"/>
    </row>
    <row r="3751" spans="1:28" x14ac:dyDescent="0.25">
      <c r="A3751" s="309">
        <f t="shared" si="58"/>
        <v>0</v>
      </c>
      <c r="G3751" s="304"/>
      <c r="H3751" s="304"/>
      <c r="N3751" s="305"/>
      <c r="O3751" s="305"/>
      <c r="AB3751" s="304"/>
    </row>
    <row r="3752" spans="1:28" x14ac:dyDescent="0.25">
      <c r="A3752" s="309">
        <f t="shared" si="58"/>
        <v>0</v>
      </c>
      <c r="G3752" s="304"/>
      <c r="H3752" s="304"/>
      <c r="N3752" s="305"/>
      <c r="O3752" s="305"/>
      <c r="AB3752" s="304"/>
    </row>
    <row r="3753" spans="1:28" x14ac:dyDescent="0.25">
      <c r="A3753" s="309">
        <f t="shared" si="58"/>
        <v>0</v>
      </c>
      <c r="G3753" s="304"/>
      <c r="H3753" s="304"/>
      <c r="N3753" s="305"/>
      <c r="O3753" s="305"/>
      <c r="AB3753" s="304"/>
    </row>
    <row r="3754" spans="1:28" x14ac:dyDescent="0.25">
      <c r="A3754" s="309">
        <f t="shared" si="58"/>
        <v>0</v>
      </c>
      <c r="G3754" s="304"/>
      <c r="H3754" s="304"/>
      <c r="N3754" s="305"/>
      <c r="O3754" s="305"/>
      <c r="AB3754" s="304"/>
    </row>
    <row r="3755" spans="1:28" x14ac:dyDescent="0.25">
      <c r="A3755" s="309">
        <f t="shared" si="58"/>
        <v>0</v>
      </c>
      <c r="G3755" s="304"/>
      <c r="H3755" s="304"/>
      <c r="N3755" s="305"/>
      <c r="O3755" s="305"/>
      <c r="AB3755" s="304"/>
    </row>
    <row r="3756" spans="1:28" x14ac:dyDescent="0.25">
      <c r="A3756" s="309">
        <f t="shared" si="58"/>
        <v>0</v>
      </c>
      <c r="G3756" s="304"/>
      <c r="H3756" s="304"/>
      <c r="N3756" s="305"/>
      <c r="O3756" s="305"/>
      <c r="AB3756" s="304"/>
    </row>
    <row r="3757" spans="1:28" x14ac:dyDescent="0.25">
      <c r="A3757" s="309">
        <f t="shared" si="58"/>
        <v>0</v>
      </c>
      <c r="G3757" s="304"/>
      <c r="H3757" s="304"/>
      <c r="N3757" s="305"/>
      <c r="O3757" s="305"/>
      <c r="AB3757" s="304"/>
    </row>
    <row r="3758" spans="1:28" x14ac:dyDescent="0.25">
      <c r="A3758" s="309">
        <f t="shared" si="58"/>
        <v>0</v>
      </c>
      <c r="G3758" s="304"/>
      <c r="H3758" s="304"/>
      <c r="N3758" s="305"/>
      <c r="O3758" s="305"/>
      <c r="AB3758" s="304"/>
    </row>
    <row r="3759" spans="1:28" x14ac:dyDescent="0.25">
      <c r="A3759" s="309">
        <f t="shared" si="58"/>
        <v>0</v>
      </c>
      <c r="G3759" s="304"/>
      <c r="H3759" s="304"/>
      <c r="N3759" s="305"/>
      <c r="O3759" s="305"/>
      <c r="AB3759" s="304"/>
    </row>
    <row r="3760" spans="1:28" x14ac:dyDescent="0.25">
      <c r="A3760" s="309">
        <f t="shared" si="58"/>
        <v>0</v>
      </c>
      <c r="G3760" s="304"/>
      <c r="H3760" s="304"/>
      <c r="N3760" s="305"/>
      <c r="O3760" s="305"/>
      <c r="AB3760" s="304"/>
    </row>
    <row r="3761" spans="1:28" x14ac:dyDescent="0.25">
      <c r="A3761" s="309">
        <f t="shared" si="58"/>
        <v>0</v>
      </c>
      <c r="G3761" s="304"/>
      <c r="H3761" s="304"/>
      <c r="N3761" s="305"/>
      <c r="O3761" s="305"/>
      <c r="AB3761" s="304"/>
    </row>
    <row r="3762" spans="1:28" x14ac:dyDescent="0.25">
      <c r="A3762" s="309">
        <f t="shared" si="58"/>
        <v>0</v>
      </c>
      <c r="G3762" s="304"/>
      <c r="H3762" s="304"/>
      <c r="N3762" s="305"/>
      <c r="O3762" s="305"/>
      <c r="AB3762" s="304"/>
    </row>
    <row r="3763" spans="1:28" x14ac:dyDescent="0.25">
      <c r="A3763" s="309">
        <f t="shared" si="58"/>
        <v>0</v>
      </c>
      <c r="G3763" s="304"/>
      <c r="H3763" s="304"/>
      <c r="N3763" s="305"/>
      <c r="O3763" s="305"/>
      <c r="AB3763" s="304"/>
    </row>
    <row r="3764" spans="1:28" x14ac:dyDescent="0.25">
      <c r="A3764" s="309">
        <f t="shared" si="58"/>
        <v>0</v>
      </c>
      <c r="G3764" s="304"/>
      <c r="H3764" s="304"/>
      <c r="N3764" s="305"/>
      <c r="O3764" s="305"/>
      <c r="AB3764" s="304"/>
    </row>
    <row r="3765" spans="1:28" x14ac:dyDescent="0.25">
      <c r="A3765" s="309">
        <f t="shared" si="58"/>
        <v>0</v>
      </c>
      <c r="G3765" s="304"/>
      <c r="H3765" s="304"/>
      <c r="N3765" s="305"/>
      <c r="O3765" s="305"/>
      <c r="AB3765" s="304"/>
    </row>
    <row r="3766" spans="1:28" x14ac:dyDescent="0.25">
      <c r="A3766" s="309">
        <f t="shared" si="58"/>
        <v>0</v>
      </c>
      <c r="G3766" s="304"/>
      <c r="H3766" s="304"/>
      <c r="N3766" s="305"/>
      <c r="O3766" s="305"/>
      <c r="AB3766" s="304"/>
    </row>
    <row r="3767" spans="1:28" x14ac:dyDescent="0.25">
      <c r="A3767" s="309">
        <f t="shared" si="58"/>
        <v>0</v>
      </c>
      <c r="G3767" s="304"/>
      <c r="H3767" s="304"/>
      <c r="N3767" s="305"/>
      <c r="O3767" s="305"/>
      <c r="AB3767" s="304"/>
    </row>
    <row r="3768" spans="1:28" x14ac:dyDescent="0.25">
      <c r="A3768" s="309">
        <f t="shared" si="58"/>
        <v>0</v>
      </c>
      <c r="G3768" s="304"/>
      <c r="H3768" s="304"/>
      <c r="N3768" s="305"/>
      <c r="O3768" s="305"/>
      <c r="AB3768" s="304"/>
    </row>
    <row r="3769" spans="1:28" x14ac:dyDescent="0.25">
      <c r="A3769" s="309">
        <f t="shared" si="58"/>
        <v>0</v>
      </c>
      <c r="G3769" s="304"/>
      <c r="H3769" s="304"/>
      <c r="N3769" s="305"/>
      <c r="O3769" s="305"/>
      <c r="AB3769" s="304"/>
    </row>
    <row r="3770" spans="1:28" x14ac:dyDescent="0.25">
      <c r="A3770" s="309">
        <f t="shared" si="58"/>
        <v>0</v>
      </c>
      <c r="G3770" s="304"/>
      <c r="H3770" s="304"/>
      <c r="N3770" s="305"/>
      <c r="O3770" s="305"/>
      <c r="AB3770" s="304"/>
    </row>
    <row r="3771" spans="1:28" x14ac:dyDescent="0.25">
      <c r="A3771" s="309">
        <f t="shared" si="58"/>
        <v>0</v>
      </c>
      <c r="G3771" s="304"/>
      <c r="H3771" s="304"/>
      <c r="N3771" s="305"/>
      <c r="O3771" s="305"/>
      <c r="AB3771" s="304"/>
    </row>
    <row r="3772" spans="1:28" x14ac:dyDescent="0.25">
      <c r="A3772" s="309">
        <f t="shared" si="58"/>
        <v>0</v>
      </c>
      <c r="G3772" s="304"/>
      <c r="H3772" s="304"/>
      <c r="N3772" s="305"/>
      <c r="O3772" s="305"/>
      <c r="AB3772" s="304"/>
    </row>
    <row r="3773" spans="1:28" x14ac:dyDescent="0.25">
      <c r="A3773" s="309">
        <f t="shared" si="58"/>
        <v>0</v>
      </c>
      <c r="G3773" s="304"/>
      <c r="H3773" s="304"/>
      <c r="N3773" s="305"/>
      <c r="O3773" s="305"/>
      <c r="AB3773" s="304"/>
    </row>
    <row r="3774" spans="1:28" x14ac:dyDescent="0.25">
      <c r="A3774" s="309">
        <f t="shared" si="58"/>
        <v>0</v>
      </c>
      <c r="G3774" s="304"/>
      <c r="H3774" s="304"/>
      <c r="N3774" s="305"/>
      <c r="O3774" s="305"/>
      <c r="AB3774" s="304"/>
    </row>
    <row r="3775" spans="1:28" x14ac:dyDescent="0.25">
      <c r="A3775" s="309">
        <f t="shared" si="58"/>
        <v>0</v>
      </c>
      <c r="G3775" s="304"/>
      <c r="H3775" s="304"/>
      <c r="N3775" s="305"/>
      <c r="O3775" s="305"/>
      <c r="AB3775" s="304"/>
    </row>
    <row r="3776" spans="1:28" x14ac:dyDescent="0.25">
      <c r="A3776" s="309">
        <f t="shared" si="58"/>
        <v>0</v>
      </c>
      <c r="G3776" s="304"/>
      <c r="H3776" s="304"/>
      <c r="N3776" s="305"/>
      <c r="O3776" s="305"/>
      <c r="AB3776" s="304"/>
    </row>
    <row r="3777" spans="1:28" x14ac:dyDescent="0.25">
      <c r="A3777" s="309">
        <f t="shared" si="58"/>
        <v>0</v>
      </c>
      <c r="G3777" s="304"/>
      <c r="H3777" s="304"/>
      <c r="N3777" s="305"/>
      <c r="O3777" s="305"/>
      <c r="AB3777" s="304"/>
    </row>
    <row r="3778" spans="1:28" x14ac:dyDescent="0.25">
      <c r="A3778" s="309">
        <f t="shared" ref="A3778:A3841" si="59">IF(+R3778&gt;AR3778,R3778-AR3778,0)</f>
        <v>0</v>
      </c>
      <c r="G3778" s="304"/>
      <c r="H3778" s="304"/>
      <c r="N3778" s="305"/>
      <c r="O3778" s="305"/>
      <c r="AB3778" s="304"/>
    </row>
    <row r="3779" spans="1:28" x14ac:dyDescent="0.25">
      <c r="A3779" s="309">
        <f t="shared" si="59"/>
        <v>0</v>
      </c>
      <c r="G3779" s="304"/>
      <c r="H3779" s="304"/>
      <c r="N3779" s="305"/>
      <c r="O3779" s="305"/>
      <c r="AB3779" s="304"/>
    </row>
    <row r="3780" spans="1:28" x14ac:dyDescent="0.25">
      <c r="A3780" s="309">
        <f t="shared" si="59"/>
        <v>0</v>
      </c>
      <c r="G3780" s="304"/>
      <c r="H3780" s="304"/>
      <c r="N3780" s="305"/>
      <c r="O3780" s="305"/>
      <c r="AB3780" s="304"/>
    </row>
    <row r="3781" spans="1:28" x14ac:dyDescent="0.25">
      <c r="A3781" s="309">
        <f t="shared" si="59"/>
        <v>0</v>
      </c>
      <c r="G3781" s="304"/>
      <c r="H3781" s="304"/>
      <c r="N3781" s="305"/>
      <c r="O3781" s="305"/>
      <c r="AB3781" s="304"/>
    </row>
    <row r="3782" spans="1:28" x14ac:dyDescent="0.25">
      <c r="A3782" s="309">
        <f t="shared" si="59"/>
        <v>0</v>
      </c>
      <c r="G3782" s="304"/>
      <c r="H3782" s="304"/>
      <c r="N3782" s="305"/>
      <c r="O3782" s="305"/>
      <c r="AB3782" s="304"/>
    </row>
    <row r="3783" spans="1:28" x14ac:dyDescent="0.25">
      <c r="A3783" s="309">
        <f t="shared" si="59"/>
        <v>0</v>
      </c>
      <c r="G3783" s="304"/>
      <c r="H3783" s="304"/>
      <c r="N3783" s="305"/>
      <c r="O3783" s="305"/>
      <c r="AB3783" s="304"/>
    </row>
    <row r="3784" spans="1:28" x14ac:dyDescent="0.25">
      <c r="A3784" s="309">
        <f t="shared" si="59"/>
        <v>0</v>
      </c>
      <c r="G3784" s="304"/>
      <c r="H3784" s="304"/>
      <c r="N3784" s="305"/>
      <c r="O3784" s="305"/>
      <c r="AB3784" s="304"/>
    </row>
    <row r="3785" spans="1:28" x14ac:dyDescent="0.25">
      <c r="A3785" s="309">
        <f t="shared" si="59"/>
        <v>0</v>
      </c>
      <c r="G3785" s="304"/>
      <c r="H3785" s="304"/>
      <c r="N3785" s="305"/>
      <c r="O3785" s="305"/>
      <c r="AB3785" s="304"/>
    </row>
    <row r="3786" spans="1:28" x14ac:dyDescent="0.25">
      <c r="A3786" s="309">
        <f t="shared" si="59"/>
        <v>0</v>
      </c>
      <c r="G3786" s="304"/>
      <c r="H3786" s="304"/>
      <c r="N3786" s="305"/>
      <c r="O3786" s="305"/>
      <c r="AB3786" s="304"/>
    </row>
    <row r="3787" spans="1:28" x14ac:dyDescent="0.25">
      <c r="A3787" s="309">
        <f t="shared" si="59"/>
        <v>0</v>
      </c>
      <c r="G3787" s="304"/>
      <c r="H3787" s="304"/>
      <c r="N3787" s="305"/>
      <c r="O3787" s="305"/>
      <c r="AB3787" s="304"/>
    </row>
    <row r="3788" spans="1:28" x14ac:dyDescent="0.25">
      <c r="A3788" s="309">
        <f t="shared" si="59"/>
        <v>0</v>
      </c>
      <c r="G3788" s="304"/>
      <c r="H3788" s="304"/>
      <c r="N3788" s="305"/>
      <c r="O3788" s="305"/>
      <c r="AB3788" s="304"/>
    </row>
    <row r="3789" spans="1:28" x14ac:dyDescent="0.25">
      <c r="A3789" s="309">
        <f t="shared" si="59"/>
        <v>0</v>
      </c>
      <c r="G3789" s="304"/>
      <c r="H3789" s="304"/>
      <c r="N3789" s="305"/>
      <c r="O3789" s="305"/>
      <c r="AB3789" s="304"/>
    </row>
    <row r="3790" spans="1:28" x14ac:dyDescent="0.25">
      <c r="A3790" s="309">
        <f t="shared" si="59"/>
        <v>0</v>
      </c>
      <c r="G3790" s="304"/>
      <c r="H3790" s="304"/>
      <c r="N3790" s="305"/>
      <c r="O3790" s="305"/>
      <c r="AB3790" s="304"/>
    </row>
    <row r="3791" spans="1:28" x14ac:dyDescent="0.25">
      <c r="A3791" s="309">
        <f t="shared" si="59"/>
        <v>0</v>
      </c>
      <c r="G3791" s="304"/>
      <c r="H3791" s="304"/>
      <c r="N3791" s="305"/>
      <c r="O3791" s="305"/>
      <c r="AB3791" s="304"/>
    </row>
    <row r="3792" spans="1:28" x14ac:dyDescent="0.25">
      <c r="A3792" s="309">
        <f t="shared" si="59"/>
        <v>0</v>
      </c>
      <c r="G3792" s="304"/>
      <c r="H3792" s="304"/>
      <c r="N3792" s="305"/>
      <c r="O3792" s="305"/>
      <c r="AB3792" s="304"/>
    </row>
    <row r="3793" spans="1:28" x14ac:dyDescent="0.25">
      <c r="A3793" s="309">
        <f t="shared" si="59"/>
        <v>0</v>
      </c>
      <c r="G3793" s="304"/>
      <c r="H3793" s="304"/>
      <c r="N3793" s="305"/>
      <c r="O3793" s="305"/>
      <c r="AB3793" s="304"/>
    </row>
    <row r="3794" spans="1:28" x14ac:dyDescent="0.25">
      <c r="A3794" s="309">
        <f t="shared" si="59"/>
        <v>0</v>
      </c>
      <c r="G3794" s="304"/>
      <c r="H3794" s="304"/>
      <c r="N3794" s="305"/>
      <c r="O3794" s="305"/>
      <c r="AB3794" s="304"/>
    </row>
    <row r="3795" spans="1:28" x14ac:dyDescent="0.25">
      <c r="A3795" s="309">
        <f t="shared" si="59"/>
        <v>0</v>
      </c>
      <c r="G3795" s="304"/>
      <c r="H3795" s="304"/>
      <c r="N3795" s="305"/>
      <c r="O3795" s="305"/>
      <c r="AB3795" s="304"/>
    </row>
    <row r="3796" spans="1:28" x14ac:dyDescent="0.25">
      <c r="A3796" s="309">
        <f t="shared" si="59"/>
        <v>0</v>
      </c>
      <c r="G3796" s="304"/>
      <c r="H3796" s="304"/>
      <c r="N3796" s="305"/>
      <c r="O3796" s="305"/>
      <c r="AB3796" s="304"/>
    </row>
    <row r="3797" spans="1:28" x14ac:dyDescent="0.25">
      <c r="A3797" s="309">
        <f t="shared" si="59"/>
        <v>0</v>
      </c>
      <c r="G3797" s="304"/>
      <c r="H3797" s="304"/>
      <c r="N3797" s="305"/>
      <c r="O3797" s="305"/>
      <c r="AB3797" s="304"/>
    </row>
    <row r="3798" spans="1:28" x14ac:dyDescent="0.25">
      <c r="A3798" s="309">
        <f t="shared" si="59"/>
        <v>0</v>
      </c>
      <c r="G3798" s="304"/>
      <c r="H3798" s="304"/>
      <c r="N3798" s="305"/>
      <c r="O3798" s="305"/>
      <c r="AB3798" s="304"/>
    </row>
    <row r="3799" spans="1:28" x14ac:dyDescent="0.25">
      <c r="A3799" s="309">
        <f t="shared" si="59"/>
        <v>0</v>
      </c>
      <c r="G3799" s="304"/>
      <c r="H3799" s="304"/>
      <c r="N3799" s="305"/>
      <c r="O3799" s="305"/>
      <c r="AB3799" s="304"/>
    </row>
    <row r="3800" spans="1:28" x14ac:dyDescent="0.25">
      <c r="A3800" s="309">
        <f t="shared" si="59"/>
        <v>0</v>
      </c>
      <c r="G3800" s="304"/>
      <c r="H3800" s="304"/>
      <c r="N3800" s="305"/>
      <c r="O3800" s="305"/>
      <c r="AB3800" s="304"/>
    </row>
    <row r="3801" spans="1:28" x14ac:dyDescent="0.25">
      <c r="A3801" s="309">
        <f t="shared" si="59"/>
        <v>0</v>
      </c>
      <c r="G3801" s="304"/>
      <c r="H3801" s="304"/>
      <c r="N3801" s="305"/>
      <c r="O3801" s="305"/>
      <c r="AB3801" s="304"/>
    </row>
    <row r="3802" spans="1:28" x14ac:dyDescent="0.25">
      <c r="A3802" s="309">
        <f t="shared" si="59"/>
        <v>0</v>
      </c>
      <c r="G3802" s="304"/>
      <c r="H3802" s="304"/>
      <c r="N3802" s="305"/>
      <c r="O3802" s="305"/>
      <c r="AB3802" s="304"/>
    </row>
    <row r="3803" spans="1:28" x14ac:dyDescent="0.25">
      <c r="A3803" s="309">
        <f t="shared" si="59"/>
        <v>0</v>
      </c>
      <c r="G3803" s="304"/>
      <c r="H3803" s="304"/>
      <c r="N3803" s="305"/>
      <c r="O3803" s="305"/>
      <c r="AB3803" s="304"/>
    </row>
    <row r="3804" spans="1:28" x14ac:dyDescent="0.25">
      <c r="A3804" s="309">
        <f t="shared" si="59"/>
        <v>0</v>
      </c>
      <c r="G3804" s="304"/>
      <c r="H3804" s="304"/>
      <c r="N3804" s="305"/>
      <c r="O3804" s="305"/>
      <c r="AB3804" s="304"/>
    </row>
    <row r="3805" spans="1:28" x14ac:dyDescent="0.25">
      <c r="A3805" s="309">
        <f t="shared" si="59"/>
        <v>0</v>
      </c>
      <c r="G3805" s="304"/>
      <c r="H3805" s="304"/>
      <c r="N3805" s="305"/>
      <c r="O3805" s="305"/>
      <c r="AB3805" s="304"/>
    </row>
    <row r="3806" spans="1:28" x14ac:dyDescent="0.25">
      <c r="A3806" s="309">
        <f t="shared" si="59"/>
        <v>0</v>
      </c>
      <c r="G3806" s="304"/>
      <c r="H3806" s="304"/>
      <c r="N3806" s="305"/>
      <c r="O3806" s="305"/>
      <c r="AB3806" s="304"/>
    </row>
    <row r="3807" spans="1:28" x14ac:dyDescent="0.25">
      <c r="A3807" s="309">
        <f t="shared" si="59"/>
        <v>0</v>
      </c>
      <c r="G3807" s="304"/>
      <c r="H3807" s="304"/>
      <c r="N3807" s="305"/>
      <c r="O3807" s="305"/>
      <c r="AB3807" s="304"/>
    </row>
    <row r="3808" spans="1:28" x14ac:dyDescent="0.25">
      <c r="A3808" s="309">
        <f t="shared" si="59"/>
        <v>0</v>
      </c>
      <c r="G3808" s="304"/>
      <c r="H3808" s="304"/>
      <c r="N3808" s="305"/>
      <c r="O3808" s="305"/>
      <c r="AB3808" s="304"/>
    </row>
    <row r="3809" spans="1:28" x14ac:dyDescent="0.25">
      <c r="A3809" s="309">
        <f t="shared" si="59"/>
        <v>0</v>
      </c>
      <c r="G3809" s="304"/>
      <c r="H3809" s="304"/>
      <c r="N3809" s="305"/>
      <c r="O3809" s="305"/>
      <c r="AB3809" s="304"/>
    </row>
    <row r="3810" spans="1:28" x14ac:dyDescent="0.25">
      <c r="A3810" s="309">
        <f t="shared" si="59"/>
        <v>0</v>
      </c>
      <c r="G3810" s="304"/>
      <c r="H3810" s="304"/>
      <c r="N3810" s="305"/>
      <c r="O3810" s="305"/>
      <c r="AB3810" s="304"/>
    </row>
    <row r="3811" spans="1:28" x14ac:dyDescent="0.25">
      <c r="A3811" s="309">
        <f t="shared" si="59"/>
        <v>0</v>
      </c>
      <c r="G3811" s="304"/>
      <c r="H3811" s="304"/>
      <c r="N3811" s="305"/>
      <c r="O3811" s="305"/>
      <c r="AB3811" s="304"/>
    </row>
    <row r="3812" spans="1:28" x14ac:dyDescent="0.25">
      <c r="A3812" s="309">
        <f t="shared" si="59"/>
        <v>0</v>
      </c>
      <c r="G3812" s="304"/>
      <c r="H3812" s="304"/>
      <c r="N3812" s="305"/>
      <c r="O3812" s="305"/>
      <c r="AB3812" s="304"/>
    </row>
    <row r="3813" spans="1:28" x14ac:dyDescent="0.25">
      <c r="A3813" s="309">
        <f t="shared" si="59"/>
        <v>0</v>
      </c>
      <c r="G3813" s="304"/>
      <c r="H3813" s="304"/>
      <c r="N3813" s="305"/>
      <c r="O3813" s="305"/>
      <c r="AB3813" s="304"/>
    </row>
    <row r="3814" spans="1:28" x14ac:dyDescent="0.25">
      <c r="A3814" s="309">
        <f t="shared" si="59"/>
        <v>0</v>
      </c>
      <c r="G3814" s="304"/>
      <c r="H3814" s="304"/>
      <c r="N3814" s="305"/>
      <c r="O3814" s="305"/>
      <c r="AB3814" s="304"/>
    </row>
    <row r="3815" spans="1:28" x14ac:dyDescent="0.25">
      <c r="A3815" s="309">
        <f t="shared" si="59"/>
        <v>0</v>
      </c>
      <c r="G3815" s="304"/>
      <c r="H3815" s="304"/>
      <c r="N3815" s="305"/>
      <c r="O3815" s="305"/>
      <c r="AB3815" s="304"/>
    </row>
    <row r="3816" spans="1:28" x14ac:dyDescent="0.25">
      <c r="A3816" s="309">
        <f t="shared" si="59"/>
        <v>0</v>
      </c>
      <c r="G3816" s="304"/>
      <c r="H3816" s="304"/>
      <c r="N3816" s="305"/>
      <c r="O3816" s="305"/>
      <c r="AB3816" s="304"/>
    </row>
    <row r="3817" spans="1:28" x14ac:dyDescent="0.25">
      <c r="A3817" s="309">
        <f t="shared" si="59"/>
        <v>0</v>
      </c>
      <c r="G3817" s="304"/>
      <c r="H3817" s="304"/>
      <c r="N3817" s="305"/>
      <c r="O3817" s="305"/>
      <c r="AB3817" s="304"/>
    </row>
    <row r="3818" spans="1:28" x14ac:dyDescent="0.25">
      <c r="A3818" s="309">
        <f t="shared" si="59"/>
        <v>0</v>
      </c>
      <c r="G3818" s="304"/>
      <c r="H3818" s="304"/>
      <c r="N3818" s="305"/>
      <c r="O3818" s="305"/>
      <c r="AB3818" s="304"/>
    </row>
    <row r="3819" spans="1:28" x14ac:dyDescent="0.25">
      <c r="A3819" s="309">
        <f t="shared" si="59"/>
        <v>0</v>
      </c>
      <c r="G3819" s="304"/>
      <c r="H3819" s="304"/>
      <c r="N3819" s="305"/>
      <c r="O3819" s="305"/>
      <c r="AB3819" s="304"/>
    </row>
    <row r="3820" spans="1:28" x14ac:dyDescent="0.25">
      <c r="A3820" s="309">
        <f t="shared" si="59"/>
        <v>0</v>
      </c>
      <c r="G3820" s="304"/>
      <c r="H3820" s="304"/>
      <c r="N3820" s="305"/>
      <c r="O3820" s="305"/>
      <c r="AB3820" s="304"/>
    </row>
    <row r="3821" spans="1:28" x14ac:dyDescent="0.25">
      <c r="A3821" s="309">
        <f t="shared" si="59"/>
        <v>0</v>
      </c>
      <c r="G3821" s="304"/>
      <c r="H3821" s="304"/>
      <c r="N3821" s="305"/>
      <c r="O3821" s="305"/>
      <c r="AB3821" s="304"/>
    </row>
    <row r="3822" spans="1:28" x14ac:dyDescent="0.25">
      <c r="A3822" s="309">
        <f t="shared" si="59"/>
        <v>0</v>
      </c>
      <c r="G3822" s="304"/>
      <c r="H3822" s="304"/>
      <c r="N3822" s="305"/>
      <c r="O3822" s="305"/>
      <c r="AB3822" s="304"/>
    </row>
    <row r="3823" spans="1:28" x14ac:dyDescent="0.25">
      <c r="A3823" s="309">
        <f t="shared" si="59"/>
        <v>0</v>
      </c>
      <c r="G3823" s="304"/>
      <c r="H3823" s="304"/>
      <c r="N3823" s="305"/>
      <c r="O3823" s="305"/>
      <c r="AB3823" s="304"/>
    </row>
    <row r="3824" spans="1:28" x14ac:dyDescent="0.25">
      <c r="A3824" s="309">
        <f t="shared" si="59"/>
        <v>0</v>
      </c>
      <c r="G3824" s="304"/>
      <c r="H3824" s="304"/>
      <c r="N3824" s="305"/>
      <c r="O3824" s="305"/>
      <c r="AB3824" s="304"/>
    </row>
    <row r="3825" spans="1:28" x14ac:dyDescent="0.25">
      <c r="A3825" s="309">
        <f t="shared" si="59"/>
        <v>0</v>
      </c>
      <c r="G3825" s="304"/>
      <c r="H3825" s="304"/>
      <c r="N3825" s="305"/>
      <c r="O3825" s="305"/>
      <c r="AB3825" s="304"/>
    </row>
    <row r="3826" spans="1:28" x14ac:dyDescent="0.25">
      <c r="A3826" s="309">
        <f t="shared" si="59"/>
        <v>0</v>
      </c>
      <c r="G3826" s="304"/>
      <c r="H3826" s="304"/>
      <c r="N3826" s="305"/>
      <c r="O3826" s="305"/>
      <c r="AB3826" s="304"/>
    </row>
    <row r="3827" spans="1:28" x14ac:dyDescent="0.25">
      <c r="A3827" s="309">
        <f t="shared" si="59"/>
        <v>0</v>
      </c>
      <c r="G3827" s="304"/>
      <c r="H3827" s="304"/>
      <c r="N3827" s="305"/>
      <c r="O3827" s="305"/>
      <c r="AB3827" s="304"/>
    </row>
    <row r="3828" spans="1:28" x14ac:dyDescent="0.25">
      <c r="A3828" s="309">
        <f t="shared" si="59"/>
        <v>0</v>
      </c>
      <c r="G3828" s="304"/>
      <c r="H3828" s="304"/>
      <c r="N3828" s="305"/>
      <c r="O3828" s="305"/>
      <c r="AB3828" s="304"/>
    </row>
    <row r="3829" spans="1:28" x14ac:dyDescent="0.25">
      <c r="A3829" s="309">
        <f t="shared" si="59"/>
        <v>0</v>
      </c>
      <c r="G3829" s="304"/>
      <c r="H3829" s="304"/>
      <c r="N3829" s="305"/>
      <c r="O3829" s="305"/>
      <c r="AB3829" s="304"/>
    </row>
    <row r="3830" spans="1:28" x14ac:dyDescent="0.25">
      <c r="A3830" s="309">
        <f t="shared" si="59"/>
        <v>0</v>
      </c>
      <c r="G3830" s="304"/>
      <c r="H3830" s="304"/>
      <c r="N3830" s="305"/>
      <c r="O3830" s="305"/>
      <c r="AB3830" s="304"/>
    </row>
    <row r="3831" spans="1:28" x14ac:dyDescent="0.25">
      <c r="A3831" s="309">
        <f t="shared" si="59"/>
        <v>0</v>
      </c>
      <c r="G3831" s="304"/>
      <c r="H3831" s="304"/>
      <c r="N3831" s="305"/>
      <c r="O3831" s="305"/>
      <c r="AB3831" s="304"/>
    </row>
    <row r="3832" spans="1:28" x14ac:dyDescent="0.25">
      <c r="A3832" s="309">
        <f t="shared" si="59"/>
        <v>0</v>
      </c>
      <c r="G3832" s="304"/>
      <c r="H3832" s="304"/>
      <c r="N3832" s="305"/>
      <c r="O3832" s="305"/>
      <c r="AB3832" s="304"/>
    </row>
    <row r="3833" spans="1:28" x14ac:dyDescent="0.25">
      <c r="A3833" s="309">
        <f t="shared" si="59"/>
        <v>0</v>
      </c>
      <c r="G3833" s="304"/>
      <c r="H3833" s="304"/>
      <c r="N3833" s="305"/>
      <c r="O3833" s="305"/>
      <c r="AB3833" s="304"/>
    </row>
    <row r="3834" spans="1:28" x14ac:dyDescent="0.25">
      <c r="A3834" s="309">
        <f t="shared" si="59"/>
        <v>0</v>
      </c>
      <c r="G3834" s="304"/>
      <c r="H3834" s="304"/>
      <c r="N3834" s="305"/>
      <c r="O3834" s="305"/>
      <c r="AB3834" s="304"/>
    </row>
    <row r="3835" spans="1:28" x14ac:dyDescent="0.25">
      <c r="A3835" s="309">
        <f t="shared" si="59"/>
        <v>0</v>
      </c>
      <c r="G3835" s="304"/>
      <c r="H3835" s="304"/>
      <c r="N3835" s="305"/>
      <c r="O3835" s="305"/>
      <c r="AB3835" s="304"/>
    </row>
    <row r="3836" spans="1:28" x14ac:dyDescent="0.25">
      <c r="A3836" s="309">
        <f t="shared" si="59"/>
        <v>0</v>
      </c>
      <c r="G3836" s="304"/>
      <c r="H3836" s="304"/>
      <c r="N3836" s="305"/>
      <c r="O3836" s="305"/>
      <c r="AB3836" s="304"/>
    </row>
    <row r="3837" spans="1:28" x14ac:dyDescent="0.25">
      <c r="A3837" s="309">
        <f t="shared" si="59"/>
        <v>0</v>
      </c>
      <c r="G3837" s="304"/>
      <c r="H3837" s="304"/>
      <c r="N3837" s="305"/>
      <c r="O3837" s="305"/>
      <c r="AB3837" s="304"/>
    </row>
    <row r="3838" spans="1:28" x14ac:dyDescent="0.25">
      <c r="A3838" s="309">
        <f t="shared" si="59"/>
        <v>0</v>
      </c>
      <c r="G3838" s="304"/>
      <c r="H3838" s="304"/>
      <c r="N3838" s="305"/>
      <c r="O3838" s="305"/>
      <c r="AB3838" s="304"/>
    </row>
    <row r="3839" spans="1:28" x14ac:dyDescent="0.25">
      <c r="A3839" s="309">
        <f t="shared" si="59"/>
        <v>0</v>
      </c>
      <c r="G3839" s="304"/>
      <c r="H3839" s="304"/>
      <c r="N3839" s="305"/>
      <c r="O3839" s="305"/>
      <c r="AB3839" s="304"/>
    </row>
    <row r="3840" spans="1:28" x14ac:dyDescent="0.25">
      <c r="A3840" s="309">
        <f t="shared" si="59"/>
        <v>0</v>
      </c>
      <c r="G3840" s="304"/>
      <c r="H3840" s="304"/>
      <c r="N3840" s="305"/>
      <c r="O3840" s="305"/>
      <c r="AB3840" s="304"/>
    </row>
    <row r="3841" spans="1:28" x14ac:dyDescent="0.25">
      <c r="A3841" s="309">
        <f t="shared" si="59"/>
        <v>0</v>
      </c>
      <c r="G3841" s="304"/>
      <c r="H3841" s="304"/>
      <c r="N3841" s="305"/>
      <c r="O3841" s="305"/>
      <c r="AB3841" s="304"/>
    </row>
    <row r="3842" spans="1:28" x14ac:dyDescent="0.25">
      <c r="A3842" s="309">
        <f t="shared" ref="A3842:A3905" si="60">IF(+R3842&gt;AR3842,R3842-AR3842,0)</f>
        <v>0</v>
      </c>
      <c r="G3842" s="304"/>
      <c r="H3842" s="304"/>
      <c r="N3842" s="305"/>
      <c r="O3842" s="305"/>
      <c r="AB3842" s="304"/>
    </row>
    <row r="3843" spans="1:28" x14ac:dyDescent="0.25">
      <c r="A3843" s="309">
        <f t="shared" si="60"/>
        <v>0</v>
      </c>
      <c r="G3843" s="304"/>
      <c r="H3843" s="304"/>
      <c r="N3843" s="305"/>
      <c r="O3843" s="305"/>
      <c r="AB3843" s="304"/>
    </row>
    <row r="3844" spans="1:28" x14ac:dyDescent="0.25">
      <c r="A3844" s="309">
        <f t="shared" si="60"/>
        <v>0</v>
      </c>
      <c r="G3844" s="304"/>
      <c r="H3844" s="304"/>
      <c r="N3844" s="305"/>
      <c r="O3844" s="305"/>
      <c r="AB3844" s="304"/>
    </row>
    <row r="3845" spans="1:28" x14ac:dyDescent="0.25">
      <c r="A3845" s="309">
        <f t="shared" si="60"/>
        <v>0</v>
      </c>
      <c r="G3845" s="304"/>
      <c r="H3845" s="304"/>
      <c r="N3845" s="305"/>
      <c r="O3845" s="305"/>
      <c r="AB3845" s="304"/>
    </row>
    <row r="3846" spans="1:28" x14ac:dyDescent="0.25">
      <c r="A3846" s="309">
        <f t="shared" si="60"/>
        <v>0</v>
      </c>
      <c r="G3846" s="304"/>
      <c r="H3846" s="304"/>
      <c r="N3846" s="305"/>
      <c r="O3846" s="305"/>
      <c r="AB3846" s="304"/>
    </row>
    <row r="3847" spans="1:28" x14ac:dyDescent="0.25">
      <c r="A3847" s="309">
        <f t="shared" si="60"/>
        <v>0</v>
      </c>
      <c r="G3847" s="304"/>
      <c r="H3847" s="304"/>
      <c r="N3847" s="305"/>
      <c r="O3847" s="305"/>
      <c r="AB3847" s="304"/>
    </row>
    <row r="3848" spans="1:28" x14ac:dyDescent="0.25">
      <c r="A3848" s="309">
        <f t="shared" si="60"/>
        <v>0</v>
      </c>
      <c r="G3848" s="304"/>
      <c r="H3848" s="304"/>
      <c r="N3848" s="305"/>
      <c r="O3848" s="305"/>
      <c r="AB3848" s="304"/>
    </row>
    <row r="3849" spans="1:28" x14ac:dyDescent="0.25">
      <c r="A3849" s="309">
        <f t="shared" si="60"/>
        <v>0</v>
      </c>
      <c r="G3849" s="304"/>
      <c r="H3849" s="304"/>
      <c r="N3849" s="305"/>
      <c r="O3849" s="305"/>
      <c r="AB3849" s="304"/>
    </row>
    <row r="3850" spans="1:28" x14ac:dyDescent="0.25">
      <c r="A3850" s="309">
        <f t="shared" si="60"/>
        <v>0</v>
      </c>
      <c r="G3850" s="304"/>
      <c r="H3850" s="304"/>
      <c r="N3850" s="305"/>
      <c r="O3850" s="305"/>
      <c r="AB3850" s="304"/>
    </row>
    <row r="3851" spans="1:28" x14ac:dyDescent="0.25">
      <c r="A3851" s="309">
        <f t="shared" si="60"/>
        <v>0</v>
      </c>
      <c r="G3851" s="304"/>
      <c r="H3851" s="304"/>
      <c r="N3851" s="305"/>
      <c r="O3851" s="305"/>
      <c r="AB3851" s="304"/>
    </row>
    <row r="3852" spans="1:28" x14ac:dyDescent="0.25">
      <c r="A3852" s="309">
        <f t="shared" si="60"/>
        <v>0</v>
      </c>
      <c r="G3852" s="304"/>
      <c r="H3852" s="304"/>
      <c r="N3852" s="305"/>
      <c r="O3852" s="305"/>
      <c r="AB3852" s="304"/>
    </row>
    <row r="3853" spans="1:28" x14ac:dyDescent="0.25">
      <c r="A3853" s="309">
        <f t="shared" si="60"/>
        <v>0</v>
      </c>
      <c r="G3853" s="304"/>
      <c r="H3853" s="304"/>
      <c r="N3853" s="305"/>
      <c r="O3853" s="305"/>
      <c r="AB3853" s="304"/>
    </row>
    <row r="3854" spans="1:28" x14ac:dyDescent="0.25">
      <c r="A3854" s="309">
        <f t="shared" si="60"/>
        <v>0</v>
      </c>
      <c r="G3854" s="304"/>
      <c r="H3854" s="304"/>
      <c r="N3854" s="305"/>
      <c r="O3854" s="305"/>
      <c r="AB3854" s="304"/>
    </row>
    <row r="3855" spans="1:28" x14ac:dyDescent="0.25">
      <c r="A3855" s="309">
        <f t="shared" si="60"/>
        <v>0</v>
      </c>
      <c r="G3855" s="304"/>
      <c r="H3855" s="304"/>
      <c r="N3855" s="305"/>
      <c r="O3855" s="305"/>
      <c r="AB3855" s="304"/>
    </row>
    <row r="3856" spans="1:28" x14ac:dyDescent="0.25">
      <c r="A3856" s="309">
        <f t="shared" si="60"/>
        <v>0</v>
      </c>
      <c r="G3856" s="304"/>
      <c r="H3856" s="304"/>
      <c r="N3856" s="305"/>
      <c r="O3856" s="305"/>
      <c r="AB3856" s="304"/>
    </row>
    <row r="3857" spans="1:28" x14ac:dyDescent="0.25">
      <c r="A3857" s="309">
        <f t="shared" si="60"/>
        <v>0</v>
      </c>
      <c r="G3857" s="304"/>
      <c r="H3857" s="304"/>
      <c r="N3857" s="305"/>
      <c r="O3857" s="305"/>
      <c r="AB3857" s="304"/>
    </row>
    <row r="3858" spans="1:28" x14ac:dyDescent="0.25">
      <c r="A3858" s="309">
        <f t="shared" si="60"/>
        <v>0</v>
      </c>
      <c r="G3858" s="304"/>
      <c r="H3858" s="304"/>
      <c r="N3858" s="305"/>
      <c r="O3858" s="305"/>
      <c r="AB3858" s="304"/>
    </row>
    <row r="3859" spans="1:28" x14ac:dyDescent="0.25">
      <c r="A3859" s="309">
        <f t="shared" si="60"/>
        <v>0</v>
      </c>
      <c r="G3859" s="304"/>
      <c r="H3859" s="304"/>
      <c r="N3859" s="305"/>
      <c r="O3859" s="305"/>
      <c r="AB3859" s="304"/>
    </row>
    <row r="3860" spans="1:28" x14ac:dyDescent="0.25">
      <c r="A3860" s="309">
        <f t="shared" si="60"/>
        <v>0</v>
      </c>
      <c r="G3860" s="304"/>
      <c r="H3860" s="304"/>
      <c r="N3860" s="305"/>
      <c r="O3860" s="305"/>
      <c r="AB3860" s="304"/>
    </row>
    <row r="3861" spans="1:28" x14ac:dyDescent="0.25">
      <c r="A3861" s="309">
        <f t="shared" si="60"/>
        <v>0</v>
      </c>
      <c r="G3861" s="304"/>
      <c r="H3861" s="304"/>
      <c r="N3861" s="305"/>
      <c r="O3861" s="305"/>
      <c r="AB3861" s="304"/>
    </row>
    <row r="3862" spans="1:28" x14ac:dyDescent="0.25">
      <c r="A3862" s="309">
        <f t="shared" si="60"/>
        <v>0</v>
      </c>
      <c r="G3862" s="304"/>
      <c r="H3862" s="304"/>
      <c r="N3862" s="305"/>
      <c r="O3862" s="305"/>
      <c r="AB3862" s="304"/>
    </row>
    <row r="3863" spans="1:28" x14ac:dyDescent="0.25">
      <c r="A3863" s="309">
        <f t="shared" si="60"/>
        <v>0</v>
      </c>
      <c r="G3863" s="304"/>
      <c r="H3863" s="304"/>
      <c r="N3863" s="305"/>
      <c r="O3863" s="305"/>
      <c r="AB3863" s="304"/>
    </row>
    <row r="3864" spans="1:28" x14ac:dyDescent="0.25">
      <c r="A3864" s="309">
        <f t="shared" si="60"/>
        <v>0</v>
      </c>
      <c r="G3864" s="304"/>
      <c r="H3864" s="304"/>
      <c r="N3864" s="305"/>
      <c r="O3864" s="305"/>
      <c r="AB3864" s="304"/>
    </row>
    <row r="3865" spans="1:28" x14ac:dyDescent="0.25">
      <c r="A3865" s="309">
        <f t="shared" si="60"/>
        <v>0</v>
      </c>
      <c r="G3865" s="304"/>
      <c r="H3865" s="304"/>
      <c r="N3865" s="305"/>
      <c r="O3865" s="305"/>
      <c r="AB3865" s="304"/>
    </row>
    <row r="3866" spans="1:28" x14ac:dyDescent="0.25">
      <c r="A3866" s="309">
        <f t="shared" si="60"/>
        <v>0</v>
      </c>
      <c r="G3866" s="304"/>
      <c r="H3866" s="304"/>
      <c r="N3866" s="305"/>
      <c r="O3866" s="305"/>
      <c r="AB3866" s="304"/>
    </row>
    <row r="3867" spans="1:28" x14ac:dyDescent="0.25">
      <c r="A3867" s="309">
        <f t="shared" si="60"/>
        <v>0</v>
      </c>
      <c r="G3867" s="304"/>
      <c r="H3867" s="304"/>
      <c r="N3867" s="305"/>
      <c r="O3867" s="305"/>
      <c r="AB3867" s="304"/>
    </row>
    <row r="3868" spans="1:28" x14ac:dyDescent="0.25">
      <c r="A3868" s="309">
        <f t="shared" si="60"/>
        <v>0</v>
      </c>
      <c r="G3868" s="304"/>
      <c r="H3868" s="304"/>
      <c r="N3868" s="305"/>
      <c r="O3868" s="305"/>
      <c r="AB3868" s="304"/>
    </row>
    <row r="3869" spans="1:28" x14ac:dyDescent="0.25">
      <c r="A3869" s="309">
        <f t="shared" si="60"/>
        <v>0</v>
      </c>
      <c r="G3869" s="304"/>
      <c r="H3869" s="304"/>
      <c r="N3869" s="305"/>
      <c r="O3869" s="305"/>
      <c r="AB3869" s="304"/>
    </row>
    <row r="3870" spans="1:28" x14ac:dyDescent="0.25">
      <c r="A3870" s="309">
        <f t="shared" si="60"/>
        <v>0</v>
      </c>
      <c r="G3870" s="304"/>
      <c r="H3870" s="304"/>
      <c r="N3870" s="305"/>
      <c r="O3870" s="305"/>
      <c r="AB3870" s="304"/>
    </row>
    <row r="3871" spans="1:28" x14ac:dyDescent="0.25">
      <c r="A3871" s="309">
        <f t="shared" si="60"/>
        <v>0</v>
      </c>
      <c r="G3871" s="304"/>
      <c r="H3871" s="304"/>
      <c r="N3871" s="305"/>
      <c r="O3871" s="305"/>
      <c r="AB3871" s="304"/>
    </row>
    <row r="3872" spans="1:28" x14ac:dyDescent="0.25">
      <c r="A3872" s="309">
        <f t="shared" si="60"/>
        <v>0</v>
      </c>
      <c r="G3872" s="304"/>
      <c r="H3872" s="304"/>
      <c r="N3872" s="305"/>
      <c r="O3872" s="305"/>
      <c r="AB3872" s="304"/>
    </row>
    <row r="3873" spans="1:28" x14ac:dyDescent="0.25">
      <c r="A3873" s="309">
        <f t="shared" si="60"/>
        <v>0</v>
      </c>
      <c r="G3873" s="304"/>
      <c r="H3873" s="304"/>
      <c r="N3873" s="305"/>
      <c r="O3873" s="305"/>
      <c r="AB3873" s="304"/>
    </row>
    <row r="3874" spans="1:28" x14ac:dyDescent="0.25">
      <c r="A3874" s="309">
        <f t="shared" si="60"/>
        <v>0</v>
      </c>
      <c r="G3874" s="304"/>
      <c r="H3874" s="304"/>
      <c r="N3874" s="305"/>
      <c r="O3874" s="305"/>
      <c r="AB3874" s="304"/>
    </row>
    <row r="3875" spans="1:28" x14ac:dyDescent="0.25">
      <c r="A3875" s="309">
        <f t="shared" si="60"/>
        <v>0</v>
      </c>
      <c r="G3875" s="304"/>
      <c r="H3875" s="304"/>
      <c r="N3875" s="305"/>
      <c r="O3875" s="305"/>
      <c r="AB3875" s="304"/>
    </row>
    <row r="3876" spans="1:28" x14ac:dyDescent="0.25">
      <c r="A3876" s="309">
        <f t="shared" si="60"/>
        <v>0</v>
      </c>
      <c r="G3876" s="304"/>
      <c r="H3876" s="304"/>
      <c r="N3876" s="305"/>
      <c r="O3876" s="305"/>
      <c r="AB3876" s="304"/>
    </row>
    <row r="3877" spans="1:28" x14ac:dyDescent="0.25">
      <c r="A3877" s="309">
        <f t="shared" si="60"/>
        <v>0</v>
      </c>
      <c r="G3877" s="304"/>
      <c r="H3877" s="304"/>
      <c r="N3877" s="305"/>
      <c r="O3877" s="305"/>
      <c r="AB3877" s="304"/>
    </row>
    <row r="3878" spans="1:28" x14ac:dyDescent="0.25">
      <c r="A3878" s="309">
        <f t="shared" si="60"/>
        <v>0</v>
      </c>
      <c r="G3878" s="304"/>
      <c r="H3878" s="304"/>
      <c r="N3878" s="305"/>
      <c r="O3878" s="305"/>
      <c r="AB3878" s="304"/>
    </row>
    <row r="3879" spans="1:28" x14ac:dyDescent="0.25">
      <c r="A3879" s="309">
        <f t="shared" si="60"/>
        <v>0</v>
      </c>
      <c r="G3879" s="304"/>
      <c r="H3879" s="304"/>
      <c r="N3879" s="305"/>
      <c r="O3879" s="305"/>
      <c r="AB3879" s="304"/>
    </row>
    <row r="3880" spans="1:28" x14ac:dyDescent="0.25">
      <c r="A3880" s="309">
        <f t="shared" si="60"/>
        <v>0</v>
      </c>
      <c r="G3880" s="304"/>
      <c r="H3880" s="304"/>
      <c r="N3880" s="305"/>
      <c r="O3880" s="305"/>
      <c r="AB3880" s="304"/>
    </row>
    <row r="3881" spans="1:28" x14ac:dyDescent="0.25">
      <c r="A3881" s="309">
        <f t="shared" si="60"/>
        <v>0</v>
      </c>
      <c r="G3881" s="304"/>
      <c r="H3881" s="304"/>
      <c r="N3881" s="305"/>
      <c r="O3881" s="305"/>
      <c r="AB3881" s="304"/>
    </row>
    <row r="3882" spans="1:28" x14ac:dyDescent="0.25">
      <c r="A3882" s="309">
        <f t="shared" si="60"/>
        <v>0</v>
      </c>
      <c r="G3882" s="304"/>
      <c r="H3882" s="304"/>
      <c r="N3882" s="305"/>
      <c r="O3882" s="305"/>
      <c r="AB3882" s="304"/>
    </row>
    <row r="3883" spans="1:28" x14ac:dyDescent="0.25">
      <c r="A3883" s="309">
        <f t="shared" si="60"/>
        <v>0</v>
      </c>
      <c r="G3883" s="304"/>
      <c r="H3883" s="304"/>
      <c r="N3883" s="305"/>
      <c r="O3883" s="305"/>
      <c r="AB3883" s="304"/>
    </row>
    <row r="3884" spans="1:28" x14ac:dyDescent="0.25">
      <c r="A3884" s="309">
        <f t="shared" si="60"/>
        <v>0</v>
      </c>
      <c r="G3884" s="304"/>
      <c r="H3884" s="304"/>
      <c r="N3884" s="305"/>
      <c r="O3884" s="305"/>
      <c r="AB3884" s="304"/>
    </row>
    <row r="3885" spans="1:28" x14ac:dyDescent="0.25">
      <c r="A3885" s="309">
        <f t="shared" si="60"/>
        <v>0</v>
      </c>
      <c r="G3885" s="304"/>
      <c r="H3885" s="304"/>
      <c r="N3885" s="305"/>
      <c r="O3885" s="305"/>
      <c r="AB3885" s="304"/>
    </row>
    <row r="3886" spans="1:28" x14ac:dyDescent="0.25">
      <c r="A3886" s="309">
        <f t="shared" si="60"/>
        <v>0</v>
      </c>
      <c r="G3886" s="304"/>
      <c r="H3886" s="304"/>
      <c r="N3886" s="305"/>
      <c r="O3886" s="305"/>
      <c r="AB3886" s="304"/>
    </row>
    <row r="3887" spans="1:28" x14ac:dyDescent="0.25">
      <c r="A3887" s="309">
        <f t="shared" si="60"/>
        <v>0</v>
      </c>
      <c r="G3887" s="304"/>
      <c r="H3887" s="304"/>
      <c r="N3887" s="305"/>
      <c r="O3887" s="305"/>
      <c r="AB3887" s="304"/>
    </row>
    <row r="3888" spans="1:28" x14ac:dyDescent="0.25">
      <c r="A3888" s="309">
        <f t="shared" si="60"/>
        <v>0</v>
      </c>
      <c r="G3888" s="304"/>
      <c r="H3888" s="304"/>
      <c r="N3888" s="305"/>
      <c r="O3888" s="305"/>
      <c r="AB3888" s="304"/>
    </row>
    <row r="3889" spans="1:28" x14ac:dyDescent="0.25">
      <c r="A3889" s="309">
        <f t="shared" si="60"/>
        <v>0</v>
      </c>
      <c r="G3889" s="304"/>
      <c r="H3889" s="304"/>
      <c r="N3889" s="305"/>
      <c r="O3889" s="305"/>
      <c r="AB3889" s="304"/>
    </row>
    <row r="3890" spans="1:28" x14ac:dyDescent="0.25">
      <c r="A3890" s="309">
        <f t="shared" si="60"/>
        <v>0</v>
      </c>
      <c r="G3890" s="304"/>
      <c r="H3890" s="304"/>
      <c r="N3890" s="305"/>
      <c r="O3890" s="305"/>
      <c r="AB3890" s="304"/>
    </row>
    <row r="3891" spans="1:28" x14ac:dyDescent="0.25">
      <c r="A3891" s="309">
        <f t="shared" si="60"/>
        <v>0</v>
      </c>
      <c r="G3891" s="304"/>
      <c r="H3891" s="304"/>
      <c r="N3891" s="305"/>
      <c r="O3891" s="305"/>
      <c r="AB3891" s="304"/>
    </row>
    <row r="3892" spans="1:28" x14ac:dyDescent="0.25">
      <c r="A3892" s="309">
        <f t="shared" si="60"/>
        <v>0</v>
      </c>
      <c r="G3892" s="304"/>
      <c r="H3892" s="304"/>
      <c r="N3892" s="305"/>
      <c r="O3892" s="305"/>
      <c r="AB3892" s="304"/>
    </row>
    <row r="3893" spans="1:28" x14ac:dyDescent="0.25">
      <c r="A3893" s="309">
        <f t="shared" si="60"/>
        <v>0</v>
      </c>
      <c r="G3893" s="304"/>
      <c r="H3893" s="304"/>
      <c r="N3893" s="305"/>
      <c r="O3893" s="305"/>
      <c r="AB3893" s="304"/>
    </row>
    <row r="3894" spans="1:28" x14ac:dyDescent="0.25">
      <c r="A3894" s="309">
        <f t="shared" si="60"/>
        <v>0</v>
      </c>
      <c r="G3894" s="304"/>
      <c r="H3894" s="304"/>
      <c r="N3894" s="305"/>
      <c r="O3894" s="305"/>
      <c r="AB3894" s="304"/>
    </row>
    <row r="3895" spans="1:28" x14ac:dyDescent="0.25">
      <c r="A3895" s="309">
        <f t="shared" si="60"/>
        <v>0</v>
      </c>
      <c r="G3895" s="304"/>
      <c r="H3895" s="304"/>
      <c r="N3895" s="305"/>
      <c r="O3895" s="305"/>
      <c r="AB3895" s="304"/>
    </row>
    <row r="3896" spans="1:28" x14ac:dyDescent="0.25">
      <c r="A3896" s="309">
        <f t="shared" si="60"/>
        <v>0</v>
      </c>
      <c r="G3896" s="304"/>
      <c r="H3896" s="304"/>
      <c r="N3896" s="305"/>
      <c r="O3896" s="305"/>
      <c r="AB3896" s="304"/>
    </row>
    <row r="3897" spans="1:28" x14ac:dyDescent="0.25">
      <c r="A3897" s="309">
        <f t="shared" si="60"/>
        <v>0</v>
      </c>
      <c r="G3897" s="304"/>
      <c r="H3897" s="304"/>
      <c r="N3897" s="305"/>
      <c r="O3897" s="305"/>
      <c r="AB3897" s="304"/>
    </row>
    <row r="3898" spans="1:28" x14ac:dyDescent="0.25">
      <c r="A3898" s="309">
        <f t="shared" si="60"/>
        <v>0</v>
      </c>
      <c r="G3898" s="304"/>
      <c r="H3898" s="304"/>
      <c r="N3898" s="305"/>
      <c r="O3898" s="305"/>
      <c r="AB3898" s="304"/>
    </row>
    <row r="3899" spans="1:28" x14ac:dyDescent="0.25">
      <c r="A3899" s="309">
        <f t="shared" si="60"/>
        <v>0</v>
      </c>
      <c r="G3899" s="304"/>
      <c r="H3899" s="304"/>
      <c r="N3899" s="305"/>
      <c r="O3899" s="305"/>
      <c r="AB3899" s="304"/>
    </row>
    <row r="3900" spans="1:28" x14ac:dyDescent="0.25">
      <c r="A3900" s="309">
        <f t="shared" si="60"/>
        <v>0</v>
      </c>
      <c r="G3900" s="304"/>
      <c r="H3900" s="304"/>
      <c r="N3900" s="305"/>
      <c r="O3900" s="305"/>
      <c r="AB3900" s="304"/>
    </row>
    <row r="3901" spans="1:28" x14ac:dyDescent="0.25">
      <c r="A3901" s="309">
        <f t="shared" si="60"/>
        <v>0</v>
      </c>
      <c r="G3901" s="304"/>
      <c r="H3901" s="304"/>
      <c r="N3901" s="305"/>
      <c r="O3901" s="305"/>
      <c r="AB3901" s="304"/>
    </row>
    <row r="3902" spans="1:28" x14ac:dyDescent="0.25">
      <c r="A3902" s="309">
        <f t="shared" si="60"/>
        <v>0</v>
      </c>
      <c r="G3902" s="304"/>
      <c r="H3902" s="304"/>
      <c r="N3902" s="305"/>
      <c r="O3902" s="305"/>
      <c r="AB3902" s="304"/>
    </row>
    <row r="3903" spans="1:28" x14ac:dyDescent="0.25">
      <c r="A3903" s="309">
        <f t="shared" si="60"/>
        <v>0</v>
      </c>
      <c r="G3903" s="304"/>
      <c r="H3903" s="304"/>
      <c r="N3903" s="305"/>
      <c r="O3903" s="305"/>
      <c r="AB3903" s="304"/>
    </row>
    <row r="3904" spans="1:28" x14ac:dyDescent="0.25">
      <c r="A3904" s="309">
        <f t="shared" si="60"/>
        <v>0</v>
      </c>
      <c r="G3904" s="304"/>
      <c r="H3904" s="304"/>
      <c r="N3904" s="305"/>
      <c r="O3904" s="305"/>
      <c r="AB3904" s="304"/>
    </row>
    <row r="3905" spans="1:28" x14ac:dyDescent="0.25">
      <c r="A3905" s="309">
        <f t="shared" si="60"/>
        <v>0</v>
      </c>
      <c r="G3905" s="304"/>
      <c r="H3905" s="304"/>
      <c r="N3905" s="305"/>
      <c r="O3905" s="305"/>
      <c r="AB3905" s="304"/>
    </row>
    <row r="3906" spans="1:28" x14ac:dyDescent="0.25">
      <c r="A3906" s="309">
        <f t="shared" ref="A3906:A3969" si="61">IF(+R3906&gt;AR3906,R3906-AR3906,0)</f>
        <v>0</v>
      </c>
      <c r="G3906" s="304"/>
      <c r="H3906" s="304"/>
      <c r="N3906" s="305"/>
      <c r="O3906" s="305"/>
      <c r="AB3906" s="304"/>
    </row>
    <row r="3907" spans="1:28" x14ac:dyDescent="0.25">
      <c r="A3907" s="309">
        <f t="shared" si="61"/>
        <v>0</v>
      </c>
      <c r="G3907" s="304"/>
      <c r="H3907" s="304"/>
      <c r="N3907" s="305"/>
      <c r="O3907" s="305"/>
      <c r="AB3907" s="304"/>
    </row>
    <row r="3908" spans="1:28" x14ac:dyDescent="0.25">
      <c r="A3908" s="309">
        <f t="shared" si="61"/>
        <v>0</v>
      </c>
      <c r="G3908" s="304"/>
      <c r="H3908" s="304"/>
      <c r="N3908" s="305"/>
      <c r="O3908" s="305"/>
      <c r="AB3908" s="304"/>
    </row>
    <row r="3909" spans="1:28" x14ac:dyDescent="0.25">
      <c r="A3909" s="309">
        <f t="shared" si="61"/>
        <v>0</v>
      </c>
      <c r="G3909" s="304"/>
      <c r="H3909" s="304"/>
      <c r="N3909" s="305"/>
      <c r="O3909" s="305"/>
      <c r="AB3909" s="304"/>
    </row>
    <row r="3910" spans="1:28" x14ac:dyDescent="0.25">
      <c r="A3910" s="309">
        <f t="shared" si="61"/>
        <v>0</v>
      </c>
      <c r="G3910" s="304"/>
      <c r="H3910" s="304"/>
      <c r="N3910" s="305"/>
      <c r="O3910" s="305"/>
      <c r="AB3910" s="304"/>
    </row>
    <row r="3911" spans="1:28" x14ac:dyDescent="0.25">
      <c r="A3911" s="309">
        <f t="shared" si="61"/>
        <v>0</v>
      </c>
      <c r="G3911" s="304"/>
      <c r="H3911" s="304"/>
      <c r="N3911" s="305"/>
      <c r="O3911" s="305"/>
      <c r="AB3911" s="304"/>
    </row>
    <row r="3912" spans="1:28" x14ac:dyDescent="0.25">
      <c r="A3912" s="309">
        <f t="shared" si="61"/>
        <v>0</v>
      </c>
      <c r="G3912" s="304"/>
      <c r="H3912" s="304"/>
      <c r="N3912" s="305"/>
      <c r="O3912" s="305"/>
      <c r="AB3912" s="304"/>
    </row>
    <row r="3913" spans="1:28" x14ac:dyDescent="0.25">
      <c r="A3913" s="309">
        <f t="shared" si="61"/>
        <v>0</v>
      </c>
      <c r="G3913" s="304"/>
      <c r="H3913" s="304"/>
      <c r="N3913" s="305"/>
      <c r="O3913" s="305"/>
      <c r="AB3913" s="304"/>
    </row>
    <row r="3914" spans="1:28" x14ac:dyDescent="0.25">
      <c r="A3914" s="309">
        <f t="shared" si="61"/>
        <v>0</v>
      </c>
      <c r="G3914" s="304"/>
      <c r="H3914" s="304"/>
      <c r="N3914" s="305"/>
      <c r="O3914" s="305"/>
      <c r="AB3914" s="304"/>
    </row>
    <row r="3915" spans="1:28" x14ac:dyDescent="0.25">
      <c r="A3915" s="309">
        <f t="shared" si="61"/>
        <v>0</v>
      </c>
      <c r="G3915" s="304"/>
      <c r="H3915" s="304"/>
      <c r="N3915" s="305"/>
      <c r="O3915" s="305"/>
      <c r="AB3915" s="304"/>
    </row>
    <row r="3916" spans="1:28" x14ac:dyDescent="0.25">
      <c r="A3916" s="309">
        <f t="shared" si="61"/>
        <v>0</v>
      </c>
      <c r="G3916" s="304"/>
      <c r="H3916" s="304"/>
      <c r="N3916" s="305"/>
      <c r="O3916" s="305"/>
      <c r="AB3916" s="304"/>
    </row>
    <row r="3917" spans="1:28" x14ac:dyDescent="0.25">
      <c r="A3917" s="309">
        <f t="shared" si="61"/>
        <v>0</v>
      </c>
      <c r="G3917" s="304"/>
      <c r="H3917" s="304"/>
      <c r="N3917" s="305"/>
      <c r="O3917" s="305"/>
      <c r="AB3917" s="304"/>
    </row>
    <row r="3918" spans="1:28" x14ac:dyDescent="0.25">
      <c r="A3918" s="309">
        <f t="shared" si="61"/>
        <v>0</v>
      </c>
      <c r="G3918" s="304"/>
      <c r="H3918" s="304"/>
      <c r="N3918" s="305"/>
      <c r="O3918" s="305"/>
      <c r="AB3918" s="304"/>
    </row>
    <row r="3919" spans="1:28" x14ac:dyDescent="0.25">
      <c r="A3919" s="309">
        <f t="shared" si="61"/>
        <v>0</v>
      </c>
      <c r="G3919" s="304"/>
      <c r="H3919" s="304"/>
      <c r="N3919" s="305"/>
      <c r="O3919" s="305"/>
      <c r="AB3919" s="304"/>
    </row>
    <row r="3920" spans="1:28" x14ac:dyDescent="0.25">
      <c r="A3920" s="309">
        <f t="shared" si="61"/>
        <v>0</v>
      </c>
      <c r="G3920" s="304"/>
      <c r="H3920" s="304"/>
      <c r="N3920" s="305"/>
      <c r="O3920" s="305"/>
      <c r="AB3920" s="304"/>
    </row>
    <row r="3921" spans="1:28" x14ac:dyDescent="0.25">
      <c r="A3921" s="309">
        <f t="shared" si="61"/>
        <v>0</v>
      </c>
      <c r="G3921" s="304"/>
      <c r="H3921" s="304"/>
      <c r="N3921" s="305"/>
      <c r="O3921" s="305"/>
      <c r="AB3921" s="304"/>
    </row>
    <row r="3922" spans="1:28" x14ac:dyDescent="0.25">
      <c r="A3922" s="309">
        <f t="shared" si="61"/>
        <v>0</v>
      </c>
      <c r="G3922" s="304"/>
      <c r="H3922" s="304"/>
      <c r="N3922" s="305"/>
      <c r="O3922" s="305"/>
      <c r="AB3922" s="304"/>
    </row>
    <row r="3923" spans="1:28" x14ac:dyDescent="0.25">
      <c r="A3923" s="309">
        <f t="shared" si="61"/>
        <v>0</v>
      </c>
      <c r="G3923" s="304"/>
      <c r="H3923" s="304"/>
      <c r="N3923" s="305"/>
      <c r="O3923" s="305"/>
      <c r="AB3923" s="304"/>
    </row>
    <row r="3924" spans="1:28" x14ac:dyDescent="0.25">
      <c r="A3924" s="309">
        <f t="shared" si="61"/>
        <v>0</v>
      </c>
      <c r="G3924" s="304"/>
      <c r="H3924" s="304"/>
      <c r="N3924" s="305"/>
      <c r="O3924" s="305"/>
      <c r="AB3924" s="304"/>
    </row>
    <row r="3925" spans="1:28" x14ac:dyDescent="0.25">
      <c r="A3925" s="309">
        <f t="shared" si="61"/>
        <v>0</v>
      </c>
      <c r="G3925" s="304"/>
      <c r="H3925" s="304"/>
      <c r="N3925" s="305"/>
      <c r="O3925" s="305"/>
      <c r="AB3925" s="304"/>
    </row>
    <row r="3926" spans="1:28" x14ac:dyDescent="0.25">
      <c r="A3926" s="309">
        <f t="shared" si="61"/>
        <v>0</v>
      </c>
      <c r="G3926" s="304"/>
      <c r="H3926" s="304"/>
      <c r="N3926" s="305"/>
      <c r="O3926" s="305"/>
      <c r="AB3926" s="304"/>
    </row>
    <row r="3927" spans="1:28" x14ac:dyDescent="0.25">
      <c r="A3927" s="309">
        <f t="shared" si="61"/>
        <v>0</v>
      </c>
      <c r="G3927" s="304"/>
      <c r="H3927" s="304"/>
      <c r="N3927" s="305"/>
      <c r="O3927" s="305"/>
      <c r="AB3927" s="304"/>
    </row>
    <row r="3928" spans="1:28" x14ac:dyDescent="0.25">
      <c r="A3928" s="309">
        <f t="shared" si="61"/>
        <v>0</v>
      </c>
      <c r="G3928" s="304"/>
      <c r="H3928" s="304"/>
      <c r="AB3928" s="304"/>
    </row>
    <row r="3929" spans="1:28" x14ac:dyDescent="0.25">
      <c r="A3929" s="309">
        <f t="shared" si="61"/>
        <v>0</v>
      </c>
      <c r="G3929" s="304"/>
      <c r="H3929" s="304"/>
      <c r="N3929" s="305"/>
      <c r="O3929" s="305"/>
      <c r="AB3929" s="304"/>
    </row>
    <row r="3930" spans="1:28" x14ac:dyDescent="0.25">
      <c r="A3930" s="309">
        <f t="shared" si="61"/>
        <v>0</v>
      </c>
      <c r="G3930" s="304"/>
      <c r="H3930" s="304"/>
      <c r="N3930" s="305"/>
      <c r="O3930" s="305"/>
      <c r="AB3930" s="304"/>
    </row>
    <row r="3931" spans="1:28" x14ac:dyDescent="0.25">
      <c r="A3931" s="309">
        <f t="shared" si="61"/>
        <v>0</v>
      </c>
      <c r="G3931" s="304"/>
      <c r="H3931" s="304"/>
      <c r="N3931" s="305"/>
      <c r="O3931" s="305"/>
      <c r="AB3931" s="304"/>
    </row>
    <row r="3932" spans="1:28" x14ac:dyDescent="0.25">
      <c r="A3932" s="309">
        <f t="shared" si="61"/>
        <v>0</v>
      </c>
      <c r="G3932" s="304"/>
      <c r="H3932" s="304"/>
      <c r="N3932" s="305"/>
      <c r="O3932" s="305"/>
      <c r="AB3932" s="304"/>
    </row>
    <row r="3933" spans="1:28" x14ac:dyDescent="0.25">
      <c r="A3933" s="309">
        <f t="shared" si="61"/>
        <v>0</v>
      </c>
      <c r="G3933" s="304"/>
      <c r="H3933" s="304"/>
      <c r="N3933" s="305"/>
      <c r="O3933" s="305"/>
      <c r="AB3933" s="304"/>
    </row>
    <row r="3934" spans="1:28" x14ac:dyDescent="0.25">
      <c r="A3934" s="309">
        <f t="shared" si="61"/>
        <v>0</v>
      </c>
      <c r="G3934" s="304"/>
      <c r="H3934" s="304"/>
      <c r="N3934" s="305"/>
      <c r="O3934" s="305"/>
      <c r="AB3934" s="304"/>
    </row>
    <row r="3935" spans="1:28" x14ac:dyDescent="0.25">
      <c r="A3935" s="309">
        <f t="shared" si="61"/>
        <v>0</v>
      </c>
      <c r="G3935" s="304"/>
      <c r="H3935" s="304"/>
      <c r="N3935" s="305"/>
      <c r="O3935" s="305"/>
      <c r="AB3935" s="304"/>
    </row>
    <row r="3936" spans="1:28" x14ac:dyDescent="0.25">
      <c r="A3936" s="309">
        <f t="shared" si="61"/>
        <v>0</v>
      </c>
      <c r="G3936" s="304"/>
      <c r="H3936" s="304"/>
      <c r="N3936" s="305"/>
      <c r="O3936" s="305"/>
      <c r="AB3936" s="304"/>
    </row>
    <row r="3937" spans="1:28" x14ac:dyDescent="0.25">
      <c r="A3937" s="309">
        <f t="shared" si="61"/>
        <v>0</v>
      </c>
      <c r="G3937" s="304"/>
      <c r="H3937" s="304"/>
      <c r="N3937" s="305"/>
      <c r="O3937" s="305"/>
      <c r="AB3937" s="304"/>
    </row>
    <row r="3938" spans="1:28" x14ac:dyDescent="0.25">
      <c r="A3938" s="309">
        <f t="shared" si="61"/>
        <v>0</v>
      </c>
      <c r="G3938" s="304"/>
      <c r="H3938" s="304"/>
      <c r="N3938" s="305"/>
      <c r="O3938" s="305"/>
      <c r="AB3938" s="304"/>
    </row>
    <row r="3939" spans="1:28" x14ac:dyDescent="0.25">
      <c r="A3939" s="309">
        <f t="shared" si="61"/>
        <v>0</v>
      </c>
      <c r="G3939" s="304"/>
      <c r="H3939" s="304"/>
      <c r="N3939" s="305"/>
      <c r="O3939" s="305"/>
      <c r="AB3939" s="304"/>
    </row>
    <row r="3940" spans="1:28" x14ac:dyDescent="0.25">
      <c r="A3940" s="309">
        <f t="shared" si="61"/>
        <v>0</v>
      </c>
      <c r="G3940" s="304"/>
      <c r="H3940" s="304"/>
      <c r="N3940" s="305"/>
      <c r="O3940" s="305"/>
      <c r="AB3940" s="304"/>
    </row>
    <row r="3941" spans="1:28" x14ac:dyDescent="0.25">
      <c r="A3941" s="309">
        <f t="shared" si="61"/>
        <v>0</v>
      </c>
      <c r="G3941" s="304"/>
      <c r="H3941" s="304"/>
      <c r="N3941" s="305"/>
      <c r="O3941" s="305"/>
      <c r="AB3941" s="304"/>
    </row>
    <row r="3942" spans="1:28" x14ac:dyDescent="0.25">
      <c r="A3942" s="309">
        <f t="shared" si="61"/>
        <v>0</v>
      </c>
      <c r="G3942" s="304"/>
      <c r="H3942" s="304"/>
      <c r="N3942" s="305"/>
      <c r="O3942" s="305"/>
      <c r="AB3942" s="304"/>
    </row>
    <row r="3943" spans="1:28" x14ac:dyDescent="0.25">
      <c r="A3943" s="309">
        <f t="shared" si="61"/>
        <v>0</v>
      </c>
      <c r="G3943" s="304"/>
      <c r="H3943" s="304"/>
      <c r="N3943" s="305"/>
      <c r="O3943" s="305"/>
      <c r="AB3943" s="304"/>
    </row>
    <row r="3944" spans="1:28" x14ac:dyDescent="0.25">
      <c r="A3944" s="309">
        <f t="shared" si="61"/>
        <v>0</v>
      </c>
      <c r="G3944" s="304"/>
      <c r="H3944" s="304"/>
      <c r="N3944" s="305"/>
      <c r="O3944" s="305"/>
      <c r="AB3944" s="304"/>
    </row>
    <row r="3945" spans="1:28" x14ac:dyDescent="0.25">
      <c r="A3945" s="309">
        <f t="shared" si="61"/>
        <v>0</v>
      </c>
      <c r="G3945" s="304"/>
      <c r="H3945" s="304"/>
      <c r="N3945" s="305"/>
      <c r="O3945" s="305"/>
      <c r="AB3945" s="304"/>
    </row>
    <row r="3946" spans="1:28" x14ac:dyDescent="0.25">
      <c r="A3946" s="309">
        <f t="shared" si="61"/>
        <v>0</v>
      </c>
      <c r="G3946" s="304"/>
      <c r="H3946" s="304"/>
      <c r="N3946" s="305"/>
      <c r="O3946" s="305"/>
      <c r="AB3946" s="304"/>
    </row>
    <row r="3947" spans="1:28" x14ac:dyDescent="0.25">
      <c r="A3947" s="309">
        <f t="shared" si="61"/>
        <v>0</v>
      </c>
      <c r="G3947" s="304"/>
      <c r="H3947" s="304"/>
      <c r="N3947" s="305"/>
      <c r="O3947" s="305"/>
      <c r="AB3947" s="304"/>
    </row>
    <row r="3948" spans="1:28" x14ac:dyDescent="0.25">
      <c r="A3948" s="309">
        <f t="shared" si="61"/>
        <v>0</v>
      </c>
      <c r="G3948" s="304"/>
      <c r="H3948" s="304"/>
      <c r="N3948" s="305"/>
      <c r="O3948" s="305"/>
      <c r="AB3948" s="304"/>
    </row>
    <row r="3949" spans="1:28" x14ac:dyDescent="0.25">
      <c r="A3949" s="309">
        <f t="shared" si="61"/>
        <v>0</v>
      </c>
      <c r="G3949" s="304"/>
      <c r="H3949" s="304"/>
      <c r="N3949" s="305"/>
      <c r="O3949" s="305"/>
      <c r="AB3949" s="304"/>
    </row>
    <row r="3950" spans="1:28" x14ac:dyDescent="0.25">
      <c r="A3950" s="309">
        <f t="shared" si="61"/>
        <v>0</v>
      </c>
      <c r="G3950" s="304"/>
      <c r="H3950" s="304"/>
      <c r="N3950" s="305"/>
      <c r="O3950" s="305"/>
      <c r="AB3950" s="304"/>
    </row>
    <row r="3951" spans="1:28" x14ac:dyDescent="0.25">
      <c r="A3951" s="309">
        <f t="shared" si="61"/>
        <v>0</v>
      </c>
      <c r="G3951" s="304"/>
      <c r="H3951" s="304"/>
      <c r="N3951" s="305"/>
      <c r="O3951" s="305"/>
      <c r="AB3951" s="304"/>
    </row>
    <row r="3952" spans="1:28" x14ac:dyDescent="0.25">
      <c r="A3952" s="309">
        <f t="shared" si="61"/>
        <v>0</v>
      </c>
      <c r="G3952" s="304"/>
      <c r="H3952" s="304"/>
      <c r="N3952" s="305"/>
      <c r="O3952" s="305"/>
      <c r="AB3952" s="304"/>
    </row>
    <row r="3953" spans="1:28" x14ac:dyDescent="0.25">
      <c r="A3953" s="309">
        <f t="shared" si="61"/>
        <v>0</v>
      </c>
      <c r="G3953" s="304"/>
      <c r="H3953" s="304"/>
      <c r="N3953" s="305"/>
      <c r="O3953" s="305"/>
      <c r="AB3953" s="304"/>
    </row>
    <row r="3954" spans="1:28" x14ac:dyDescent="0.25">
      <c r="A3954" s="309">
        <f t="shared" si="61"/>
        <v>0</v>
      </c>
      <c r="G3954" s="304"/>
      <c r="H3954" s="304"/>
      <c r="N3954" s="305"/>
      <c r="O3954" s="305"/>
      <c r="AB3954" s="304"/>
    </row>
    <row r="3955" spans="1:28" x14ac:dyDescent="0.25">
      <c r="A3955" s="309">
        <f t="shared" si="61"/>
        <v>0</v>
      </c>
      <c r="G3955" s="304"/>
      <c r="H3955" s="304"/>
      <c r="N3955" s="305"/>
      <c r="O3955" s="305"/>
      <c r="AB3955" s="304"/>
    </row>
    <row r="3956" spans="1:28" x14ac:dyDescent="0.25">
      <c r="A3956" s="309">
        <f t="shared" si="61"/>
        <v>0</v>
      </c>
      <c r="G3956" s="304"/>
      <c r="H3956" s="304"/>
      <c r="N3956" s="305"/>
      <c r="O3956" s="305"/>
      <c r="AB3956" s="304"/>
    </row>
    <row r="3957" spans="1:28" x14ac:dyDescent="0.25">
      <c r="A3957" s="309">
        <f t="shared" si="61"/>
        <v>0</v>
      </c>
      <c r="G3957" s="304"/>
      <c r="H3957" s="304"/>
      <c r="N3957" s="305"/>
      <c r="O3957" s="305"/>
      <c r="AB3957" s="304"/>
    </row>
    <row r="3958" spans="1:28" x14ac:dyDescent="0.25">
      <c r="A3958" s="309">
        <f t="shared" si="61"/>
        <v>0</v>
      </c>
      <c r="G3958" s="304"/>
      <c r="H3958" s="304"/>
      <c r="N3958" s="305"/>
      <c r="O3958" s="305"/>
      <c r="AB3958" s="304"/>
    </row>
    <row r="3959" spans="1:28" x14ac:dyDescent="0.25">
      <c r="A3959" s="309">
        <f t="shared" si="61"/>
        <v>0</v>
      </c>
      <c r="G3959" s="304"/>
      <c r="H3959" s="304"/>
      <c r="N3959" s="305"/>
      <c r="O3959" s="305"/>
      <c r="AB3959" s="304"/>
    </row>
    <row r="3960" spans="1:28" x14ac:dyDescent="0.25">
      <c r="A3960" s="309">
        <f t="shared" si="61"/>
        <v>0</v>
      </c>
      <c r="G3960" s="304"/>
      <c r="H3960" s="304"/>
      <c r="N3960" s="305"/>
      <c r="O3960" s="305"/>
      <c r="AB3960" s="304"/>
    </row>
    <row r="3961" spans="1:28" x14ac:dyDescent="0.25">
      <c r="A3961" s="309">
        <f t="shared" si="61"/>
        <v>0</v>
      </c>
      <c r="G3961" s="304"/>
      <c r="H3961" s="304"/>
      <c r="N3961" s="305"/>
      <c r="O3961" s="305"/>
      <c r="AB3961" s="304"/>
    </row>
    <row r="3962" spans="1:28" x14ac:dyDescent="0.25">
      <c r="A3962" s="309">
        <f t="shared" si="61"/>
        <v>0</v>
      </c>
      <c r="G3962" s="304"/>
      <c r="H3962" s="304"/>
      <c r="N3962" s="305"/>
      <c r="O3962" s="305"/>
      <c r="AB3962" s="304"/>
    </row>
    <row r="3963" spans="1:28" x14ac:dyDescent="0.25">
      <c r="A3963" s="309">
        <f t="shared" si="61"/>
        <v>0</v>
      </c>
      <c r="G3963" s="304"/>
      <c r="H3963" s="304"/>
      <c r="N3963" s="305"/>
      <c r="O3963" s="305"/>
      <c r="AB3963" s="304"/>
    </row>
    <row r="3964" spans="1:28" x14ac:dyDescent="0.25">
      <c r="A3964" s="309">
        <f t="shared" si="61"/>
        <v>0</v>
      </c>
      <c r="G3964" s="304"/>
      <c r="H3964" s="304"/>
      <c r="N3964" s="305"/>
      <c r="O3964" s="305"/>
      <c r="AB3964" s="304"/>
    </row>
    <row r="3965" spans="1:28" x14ac:dyDescent="0.25">
      <c r="A3965" s="309">
        <f t="shared" si="61"/>
        <v>0</v>
      </c>
      <c r="G3965" s="304"/>
      <c r="H3965" s="304"/>
      <c r="N3965" s="305"/>
      <c r="O3965" s="305"/>
      <c r="AB3965" s="304"/>
    </row>
    <row r="3966" spans="1:28" x14ac:dyDescent="0.25">
      <c r="A3966" s="309">
        <f t="shared" si="61"/>
        <v>0</v>
      </c>
      <c r="G3966" s="304"/>
      <c r="H3966" s="304"/>
      <c r="N3966" s="305"/>
      <c r="O3966" s="305"/>
      <c r="AB3966" s="304"/>
    </row>
    <row r="3967" spans="1:28" x14ac:dyDescent="0.25">
      <c r="A3967" s="309">
        <f t="shared" si="61"/>
        <v>0</v>
      </c>
      <c r="G3967" s="304"/>
      <c r="H3967" s="304"/>
      <c r="N3967" s="305"/>
      <c r="O3967" s="305"/>
      <c r="AB3967" s="304"/>
    </row>
    <row r="3968" spans="1:28" x14ac:dyDescent="0.25">
      <c r="A3968" s="309">
        <f t="shared" si="61"/>
        <v>0</v>
      </c>
      <c r="G3968" s="304"/>
      <c r="H3968" s="304"/>
      <c r="N3968" s="305"/>
      <c r="O3968" s="305"/>
      <c r="AB3968" s="304"/>
    </row>
    <row r="3969" spans="1:28" x14ac:dyDescent="0.25">
      <c r="A3969" s="309">
        <f t="shared" si="61"/>
        <v>0</v>
      </c>
      <c r="G3969" s="304"/>
      <c r="H3969" s="304"/>
      <c r="N3969" s="305"/>
      <c r="O3969" s="305"/>
      <c r="AB3969" s="304"/>
    </row>
    <row r="3970" spans="1:28" x14ac:dyDescent="0.25">
      <c r="A3970" s="309">
        <f t="shared" ref="A3970:A4033" si="62">IF(+R3970&gt;AR3970,R3970-AR3970,0)</f>
        <v>0</v>
      </c>
      <c r="G3970" s="304"/>
      <c r="H3970" s="304"/>
      <c r="N3970" s="305"/>
      <c r="O3970" s="305"/>
      <c r="AB3970" s="304"/>
    </row>
    <row r="3971" spans="1:28" x14ac:dyDescent="0.25">
      <c r="A3971" s="309">
        <f t="shared" si="62"/>
        <v>0</v>
      </c>
      <c r="G3971" s="304"/>
      <c r="H3971" s="304"/>
      <c r="AB3971" s="304"/>
    </row>
    <row r="3972" spans="1:28" x14ac:dyDescent="0.25">
      <c r="A3972" s="309">
        <f t="shared" si="62"/>
        <v>0</v>
      </c>
      <c r="G3972" s="304"/>
      <c r="H3972" s="304"/>
      <c r="AB3972" s="304"/>
    </row>
    <row r="3973" spans="1:28" x14ac:dyDescent="0.25">
      <c r="A3973" s="309">
        <f t="shared" si="62"/>
        <v>0</v>
      </c>
      <c r="G3973" s="304"/>
      <c r="H3973" s="304"/>
      <c r="N3973" s="305"/>
      <c r="O3973" s="305"/>
      <c r="AB3973" s="304"/>
    </row>
    <row r="3974" spans="1:28" x14ac:dyDescent="0.25">
      <c r="A3974" s="309">
        <f t="shared" si="62"/>
        <v>0</v>
      </c>
      <c r="G3974" s="304"/>
      <c r="H3974" s="304"/>
      <c r="N3974" s="305"/>
      <c r="O3974" s="305"/>
      <c r="AB3974" s="304"/>
    </row>
    <row r="3975" spans="1:28" x14ac:dyDescent="0.25">
      <c r="A3975" s="309">
        <f t="shared" si="62"/>
        <v>0</v>
      </c>
      <c r="G3975" s="304"/>
      <c r="H3975" s="304"/>
      <c r="N3975" s="305"/>
      <c r="O3975" s="305"/>
      <c r="AB3975" s="304"/>
    </row>
    <row r="3976" spans="1:28" x14ac:dyDescent="0.25">
      <c r="A3976" s="309">
        <f t="shared" si="62"/>
        <v>0</v>
      </c>
      <c r="G3976" s="304"/>
      <c r="H3976" s="304"/>
      <c r="N3976" s="305"/>
      <c r="O3976" s="305"/>
      <c r="AB3976" s="304"/>
    </row>
    <row r="3977" spans="1:28" x14ac:dyDescent="0.25">
      <c r="A3977" s="309">
        <f t="shared" si="62"/>
        <v>0</v>
      </c>
      <c r="G3977" s="304"/>
      <c r="H3977" s="304"/>
      <c r="N3977" s="305"/>
      <c r="O3977" s="305"/>
      <c r="AB3977" s="304"/>
    </row>
    <row r="3978" spans="1:28" x14ac:dyDescent="0.25">
      <c r="A3978" s="309">
        <f t="shared" si="62"/>
        <v>0</v>
      </c>
      <c r="G3978" s="304"/>
      <c r="H3978" s="304"/>
      <c r="N3978" s="305"/>
      <c r="O3978" s="305"/>
      <c r="AB3978" s="304"/>
    </row>
    <row r="3979" spans="1:28" x14ac:dyDescent="0.25">
      <c r="A3979" s="309">
        <f t="shared" si="62"/>
        <v>0</v>
      </c>
      <c r="G3979" s="304"/>
      <c r="H3979" s="304"/>
      <c r="N3979" s="305"/>
      <c r="O3979" s="305"/>
      <c r="AB3979" s="304"/>
    </row>
    <row r="3980" spans="1:28" x14ac:dyDescent="0.25">
      <c r="A3980" s="309">
        <f t="shared" si="62"/>
        <v>0</v>
      </c>
      <c r="G3980" s="304"/>
      <c r="H3980" s="304"/>
      <c r="N3980" s="305"/>
      <c r="O3980" s="305"/>
      <c r="AB3980" s="304"/>
    </row>
    <row r="3981" spans="1:28" x14ac:dyDescent="0.25">
      <c r="A3981" s="309">
        <f t="shared" si="62"/>
        <v>0</v>
      </c>
      <c r="G3981" s="304"/>
      <c r="H3981" s="304"/>
      <c r="N3981" s="305"/>
      <c r="O3981" s="305"/>
      <c r="AB3981" s="304"/>
    </row>
    <row r="3982" spans="1:28" x14ac:dyDescent="0.25">
      <c r="A3982" s="309">
        <f t="shared" si="62"/>
        <v>0</v>
      </c>
      <c r="G3982" s="304"/>
      <c r="H3982" s="304"/>
      <c r="N3982" s="305"/>
      <c r="O3982" s="305"/>
      <c r="AB3982" s="304"/>
    </row>
    <row r="3983" spans="1:28" x14ac:dyDescent="0.25">
      <c r="A3983" s="309">
        <f t="shared" si="62"/>
        <v>0</v>
      </c>
      <c r="G3983" s="304"/>
      <c r="H3983" s="304"/>
      <c r="N3983" s="305"/>
      <c r="O3983" s="305"/>
      <c r="AB3983" s="304"/>
    </row>
    <row r="3984" spans="1:28" x14ac:dyDescent="0.25">
      <c r="A3984" s="309">
        <f t="shared" si="62"/>
        <v>0</v>
      </c>
      <c r="G3984" s="304"/>
      <c r="H3984" s="304"/>
      <c r="N3984" s="305"/>
      <c r="O3984" s="305"/>
      <c r="AB3984" s="304"/>
    </row>
    <row r="3985" spans="1:28" x14ac:dyDescent="0.25">
      <c r="A3985" s="309">
        <f t="shared" si="62"/>
        <v>0</v>
      </c>
      <c r="G3985" s="304"/>
      <c r="H3985" s="304"/>
      <c r="N3985" s="305"/>
      <c r="O3985" s="305"/>
      <c r="AB3985" s="304"/>
    </row>
    <row r="3986" spans="1:28" x14ac:dyDescent="0.25">
      <c r="A3986" s="309">
        <f t="shared" si="62"/>
        <v>0</v>
      </c>
      <c r="G3986" s="304"/>
      <c r="H3986" s="304"/>
      <c r="N3986" s="305"/>
      <c r="O3986" s="305"/>
      <c r="AB3986" s="304"/>
    </row>
    <row r="3987" spans="1:28" x14ac:dyDescent="0.25">
      <c r="A3987" s="309">
        <f t="shared" si="62"/>
        <v>0</v>
      </c>
      <c r="G3987" s="304"/>
      <c r="H3987" s="304"/>
      <c r="N3987" s="305"/>
      <c r="O3987" s="305"/>
      <c r="AB3987" s="304"/>
    </row>
    <row r="3988" spans="1:28" x14ac:dyDescent="0.25">
      <c r="A3988" s="309">
        <f t="shared" si="62"/>
        <v>0</v>
      </c>
      <c r="G3988" s="304"/>
      <c r="H3988" s="304"/>
      <c r="N3988" s="305"/>
      <c r="O3988" s="305"/>
      <c r="AB3988" s="304"/>
    </row>
    <row r="3989" spans="1:28" x14ac:dyDescent="0.25">
      <c r="A3989" s="309">
        <f t="shared" si="62"/>
        <v>0</v>
      </c>
      <c r="G3989" s="304"/>
      <c r="H3989" s="304"/>
      <c r="N3989" s="305"/>
      <c r="O3989" s="305"/>
      <c r="AB3989" s="304"/>
    </row>
    <row r="3990" spans="1:28" x14ac:dyDescent="0.25">
      <c r="A3990" s="309">
        <f t="shared" si="62"/>
        <v>0</v>
      </c>
      <c r="G3990" s="304"/>
      <c r="H3990" s="304"/>
      <c r="N3990" s="305"/>
      <c r="O3990" s="305"/>
      <c r="AB3990" s="304"/>
    </row>
    <row r="3991" spans="1:28" x14ac:dyDescent="0.25">
      <c r="A3991" s="309">
        <f t="shared" si="62"/>
        <v>0</v>
      </c>
      <c r="G3991" s="304"/>
      <c r="H3991" s="304"/>
      <c r="N3991" s="305"/>
      <c r="O3991" s="305"/>
      <c r="AB3991" s="304"/>
    </row>
    <row r="3992" spans="1:28" x14ac:dyDescent="0.25">
      <c r="A3992" s="309">
        <f t="shared" si="62"/>
        <v>0</v>
      </c>
      <c r="G3992" s="304"/>
      <c r="H3992" s="304"/>
      <c r="N3992" s="305"/>
      <c r="O3992" s="305"/>
      <c r="AB3992" s="304"/>
    </row>
    <row r="3993" spans="1:28" x14ac:dyDescent="0.25">
      <c r="A3993" s="309">
        <f t="shared" si="62"/>
        <v>0</v>
      </c>
      <c r="G3993" s="304"/>
      <c r="H3993" s="304"/>
      <c r="N3993" s="305"/>
      <c r="O3993" s="305"/>
      <c r="AB3993" s="304"/>
    </row>
    <row r="3994" spans="1:28" x14ac:dyDescent="0.25">
      <c r="A3994" s="309">
        <f t="shared" si="62"/>
        <v>0</v>
      </c>
      <c r="G3994" s="304"/>
      <c r="H3994" s="304"/>
      <c r="N3994" s="305"/>
      <c r="O3994" s="305"/>
      <c r="AB3994" s="304"/>
    </row>
    <row r="3995" spans="1:28" x14ac:dyDescent="0.25">
      <c r="A3995" s="309">
        <f t="shared" si="62"/>
        <v>0</v>
      </c>
      <c r="G3995" s="304"/>
      <c r="H3995" s="304"/>
      <c r="N3995" s="305"/>
      <c r="O3995" s="305"/>
      <c r="AB3995" s="304"/>
    </row>
    <row r="3996" spans="1:28" x14ac:dyDescent="0.25">
      <c r="A3996" s="309">
        <f t="shared" si="62"/>
        <v>0</v>
      </c>
      <c r="G3996" s="304"/>
      <c r="H3996" s="304"/>
      <c r="N3996" s="305"/>
      <c r="O3996" s="305"/>
      <c r="AB3996" s="304"/>
    </row>
    <row r="3997" spans="1:28" x14ac:dyDescent="0.25">
      <c r="A3997" s="309">
        <f t="shared" si="62"/>
        <v>0</v>
      </c>
      <c r="G3997" s="304"/>
      <c r="H3997" s="304"/>
      <c r="N3997" s="305"/>
      <c r="O3997" s="305"/>
      <c r="AB3997" s="304"/>
    </row>
    <row r="3998" spans="1:28" x14ac:dyDescent="0.25">
      <c r="A3998" s="309">
        <f t="shared" si="62"/>
        <v>0</v>
      </c>
      <c r="G3998" s="304"/>
      <c r="H3998" s="304"/>
      <c r="N3998" s="305"/>
      <c r="O3998" s="305"/>
      <c r="AB3998" s="304"/>
    </row>
    <row r="3999" spans="1:28" x14ac:dyDescent="0.25">
      <c r="A3999" s="309">
        <f t="shared" si="62"/>
        <v>0</v>
      </c>
      <c r="G3999" s="304"/>
      <c r="H3999" s="304"/>
      <c r="N3999" s="305"/>
      <c r="O3999" s="305"/>
      <c r="AB3999" s="304"/>
    </row>
    <row r="4000" spans="1:28" x14ac:dyDescent="0.25">
      <c r="A4000" s="309">
        <f t="shared" si="62"/>
        <v>0</v>
      </c>
      <c r="G4000" s="304"/>
      <c r="H4000" s="304"/>
      <c r="N4000" s="305"/>
      <c r="O4000" s="305"/>
      <c r="AB4000" s="304"/>
    </row>
    <row r="4001" spans="1:28" x14ac:dyDescent="0.25">
      <c r="A4001" s="309">
        <f t="shared" si="62"/>
        <v>0</v>
      </c>
      <c r="G4001" s="304"/>
      <c r="H4001" s="304"/>
      <c r="N4001" s="305"/>
      <c r="O4001" s="305"/>
      <c r="AB4001" s="304"/>
    </row>
    <row r="4002" spans="1:28" x14ac:dyDescent="0.25">
      <c r="A4002" s="309">
        <f t="shared" si="62"/>
        <v>0</v>
      </c>
      <c r="G4002" s="304"/>
      <c r="H4002" s="304"/>
      <c r="N4002" s="305"/>
      <c r="O4002" s="305"/>
      <c r="AB4002" s="304"/>
    </row>
    <row r="4003" spans="1:28" x14ac:dyDescent="0.25">
      <c r="A4003" s="309">
        <f t="shared" si="62"/>
        <v>0</v>
      </c>
      <c r="G4003" s="304"/>
      <c r="H4003" s="304"/>
      <c r="N4003" s="305"/>
      <c r="O4003" s="305"/>
      <c r="AB4003" s="304"/>
    </row>
    <row r="4004" spans="1:28" x14ac:dyDescent="0.25">
      <c r="A4004" s="309">
        <f t="shared" si="62"/>
        <v>0</v>
      </c>
      <c r="G4004" s="304"/>
      <c r="H4004" s="304"/>
      <c r="N4004" s="305"/>
      <c r="O4004" s="305"/>
      <c r="AB4004" s="304"/>
    </row>
    <row r="4005" spans="1:28" x14ac:dyDescent="0.25">
      <c r="A4005" s="309">
        <f t="shared" si="62"/>
        <v>0</v>
      </c>
      <c r="G4005" s="304"/>
      <c r="H4005" s="304"/>
      <c r="N4005" s="305"/>
      <c r="O4005" s="305"/>
      <c r="AB4005" s="304"/>
    </row>
    <row r="4006" spans="1:28" x14ac:dyDescent="0.25">
      <c r="A4006" s="309">
        <f t="shared" si="62"/>
        <v>0</v>
      </c>
      <c r="G4006" s="304"/>
      <c r="H4006" s="304"/>
      <c r="N4006" s="305"/>
      <c r="O4006" s="305"/>
      <c r="AB4006" s="304"/>
    </row>
    <row r="4007" spans="1:28" x14ac:dyDescent="0.25">
      <c r="A4007" s="309">
        <f t="shared" si="62"/>
        <v>0</v>
      </c>
      <c r="G4007" s="304"/>
      <c r="H4007" s="304"/>
      <c r="N4007" s="305"/>
      <c r="O4007" s="305"/>
      <c r="AB4007" s="304"/>
    </row>
    <row r="4008" spans="1:28" x14ac:dyDescent="0.25">
      <c r="A4008" s="309">
        <f t="shared" si="62"/>
        <v>0</v>
      </c>
      <c r="G4008" s="304"/>
      <c r="H4008" s="304"/>
      <c r="N4008" s="305"/>
      <c r="O4008" s="305"/>
      <c r="AB4008" s="304"/>
    </row>
    <row r="4009" spans="1:28" x14ac:dyDescent="0.25">
      <c r="A4009" s="309">
        <f t="shared" si="62"/>
        <v>0</v>
      </c>
      <c r="G4009" s="304"/>
      <c r="H4009" s="304"/>
      <c r="N4009" s="305"/>
      <c r="O4009" s="305"/>
      <c r="AB4009" s="304"/>
    </row>
    <row r="4010" spans="1:28" x14ac:dyDescent="0.25">
      <c r="A4010" s="309">
        <f t="shared" si="62"/>
        <v>0</v>
      </c>
      <c r="G4010" s="304"/>
      <c r="H4010" s="304"/>
      <c r="N4010" s="305"/>
      <c r="O4010" s="305"/>
      <c r="AB4010" s="304"/>
    </row>
    <row r="4011" spans="1:28" x14ac:dyDescent="0.25">
      <c r="A4011" s="309">
        <f t="shared" si="62"/>
        <v>0</v>
      </c>
      <c r="G4011" s="304"/>
      <c r="H4011" s="304"/>
      <c r="N4011" s="305"/>
      <c r="O4011" s="305"/>
      <c r="AB4011" s="304"/>
    </row>
    <row r="4012" spans="1:28" x14ac:dyDescent="0.25">
      <c r="A4012" s="309">
        <f t="shared" si="62"/>
        <v>0</v>
      </c>
      <c r="G4012" s="304"/>
      <c r="H4012" s="304"/>
      <c r="N4012" s="305"/>
      <c r="O4012" s="305"/>
      <c r="AB4012" s="304"/>
    </row>
    <row r="4013" spans="1:28" x14ac:dyDescent="0.25">
      <c r="A4013" s="309">
        <f t="shared" si="62"/>
        <v>0</v>
      </c>
      <c r="G4013" s="304"/>
      <c r="H4013" s="304"/>
      <c r="N4013" s="305"/>
      <c r="O4013" s="305"/>
      <c r="AB4013" s="304"/>
    </row>
    <row r="4014" spans="1:28" x14ac:dyDescent="0.25">
      <c r="A4014" s="309">
        <f t="shared" si="62"/>
        <v>0</v>
      </c>
      <c r="G4014" s="304"/>
      <c r="H4014" s="304"/>
      <c r="N4014" s="305"/>
      <c r="O4014" s="305"/>
      <c r="AB4014" s="304"/>
    </row>
    <row r="4015" spans="1:28" x14ac:dyDescent="0.25">
      <c r="A4015" s="309">
        <f t="shared" si="62"/>
        <v>0</v>
      </c>
      <c r="G4015" s="304"/>
      <c r="H4015" s="304"/>
      <c r="N4015" s="305"/>
      <c r="O4015" s="305"/>
      <c r="AB4015" s="304"/>
    </row>
    <row r="4016" spans="1:28" x14ac:dyDescent="0.25">
      <c r="A4016" s="309">
        <f t="shared" si="62"/>
        <v>0</v>
      </c>
      <c r="G4016" s="304"/>
      <c r="H4016" s="304"/>
      <c r="N4016" s="305"/>
      <c r="O4016" s="305"/>
      <c r="AB4016" s="304"/>
    </row>
    <row r="4017" spans="1:28" x14ac:dyDescent="0.25">
      <c r="A4017" s="309">
        <f t="shared" si="62"/>
        <v>0</v>
      </c>
      <c r="G4017" s="304"/>
      <c r="H4017" s="304"/>
      <c r="N4017" s="305"/>
      <c r="O4017" s="305"/>
      <c r="AB4017" s="304"/>
    </row>
    <row r="4018" spans="1:28" x14ac:dyDescent="0.25">
      <c r="A4018" s="309">
        <f t="shared" si="62"/>
        <v>0</v>
      </c>
      <c r="G4018" s="304"/>
      <c r="H4018" s="304"/>
      <c r="N4018" s="305"/>
      <c r="O4018" s="305"/>
      <c r="AB4018" s="304"/>
    </row>
    <row r="4019" spans="1:28" x14ac:dyDescent="0.25">
      <c r="A4019" s="309">
        <f t="shared" si="62"/>
        <v>0</v>
      </c>
      <c r="G4019" s="304"/>
      <c r="H4019" s="304"/>
      <c r="N4019" s="305"/>
      <c r="O4019" s="305"/>
      <c r="AB4019" s="304"/>
    </row>
    <row r="4020" spans="1:28" x14ac:dyDescent="0.25">
      <c r="A4020" s="309">
        <f t="shared" si="62"/>
        <v>0</v>
      </c>
      <c r="G4020" s="304"/>
      <c r="H4020" s="304"/>
      <c r="N4020" s="305"/>
      <c r="O4020" s="305"/>
      <c r="AB4020" s="304"/>
    </row>
    <row r="4021" spans="1:28" x14ac:dyDescent="0.25">
      <c r="A4021" s="309">
        <f t="shared" si="62"/>
        <v>0</v>
      </c>
      <c r="G4021" s="304"/>
      <c r="H4021" s="304"/>
      <c r="N4021" s="305"/>
      <c r="O4021" s="305"/>
      <c r="AB4021" s="304"/>
    </row>
    <row r="4022" spans="1:28" x14ac:dyDescent="0.25">
      <c r="A4022" s="309">
        <f t="shared" si="62"/>
        <v>0</v>
      </c>
      <c r="G4022" s="304"/>
      <c r="H4022" s="304"/>
      <c r="N4022" s="305"/>
      <c r="O4022" s="305"/>
      <c r="AB4022" s="304"/>
    </row>
    <row r="4023" spans="1:28" x14ac:dyDescent="0.25">
      <c r="A4023" s="309">
        <f t="shared" si="62"/>
        <v>0</v>
      </c>
      <c r="G4023" s="304"/>
      <c r="H4023" s="304"/>
      <c r="N4023" s="305"/>
      <c r="O4023" s="305"/>
      <c r="AB4023" s="304"/>
    </row>
    <row r="4024" spans="1:28" x14ac:dyDescent="0.25">
      <c r="A4024" s="309">
        <f t="shared" si="62"/>
        <v>0</v>
      </c>
      <c r="G4024" s="304"/>
      <c r="H4024" s="304"/>
      <c r="N4024" s="305"/>
      <c r="O4024" s="305"/>
      <c r="AB4024" s="304"/>
    </row>
    <row r="4025" spans="1:28" x14ac:dyDescent="0.25">
      <c r="A4025" s="309">
        <f t="shared" si="62"/>
        <v>0</v>
      </c>
      <c r="G4025" s="304"/>
      <c r="H4025" s="304"/>
      <c r="N4025" s="305"/>
      <c r="O4025" s="305"/>
      <c r="AB4025" s="304"/>
    </row>
    <row r="4026" spans="1:28" x14ac:dyDescent="0.25">
      <c r="A4026" s="309">
        <f t="shared" si="62"/>
        <v>0</v>
      </c>
      <c r="G4026" s="304"/>
      <c r="H4026" s="304"/>
      <c r="N4026" s="305"/>
      <c r="O4026" s="305"/>
      <c r="AB4026" s="304"/>
    </row>
    <row r="4027" spans="1:28" x14ac:dyDescent="0.25">
      <c r="A4027" s="309">
        <f t="shared" si="62"/>
        <v>0</v>
      </c>
      <c r="G4027" s="304"/>
      <c r="H4027" s="304"/>
      <c r="N4027" s="305"/>
      <c r="O4027" s="305"/>
      <c r="AB4027" s="304"/>
    </row>
    <row r="4028" spans="1:28" x14ac:dyDescent="0.25">
      <c r="A4028" s="309">
        <f t="shared" si="62"/>
        <v>0</v>
      </c>
      <c r="G4028" s="304"/>
      <c r="H4028" s="304"/>
      <c r="N4028" s="305"/>
      <c r="O4028" s="305"/>
      <c r="AB4028" s="304"/>
    </row>
    <row r="4029" spans="1:28" x14ac:dyDescent="0.25">
      <c r="A4029" s="309">
        <f t="shared" si="62"/>
        <v>0</v>
      </c>
      <c r="G4029" s="304"/>
      <c r="H4029" s="304"/>
      <c r="N4029" s="305"/>
      <c r="O4029" s="305"/>
      <c r="AB4029" s="304"/>
    </row>
    <row r="4030" spans="1:28" x14ac:dyDescent="0.25">
      <c r="A4030" s="309">
        <f t="shared" si="62"/>
        <v>0</v>
      </c>
      <c r="G4030" s="304"/>
      <c r="H4030" s="304"/>
      <c r="N4030" s="305"/>
      <c r="O4030" s="305"/>
      <c r="AB4030" s="304"/>
    </row>
    <row r="4031" spans="1:28" x14ac:dyDescent="0.25">
      <c r="A4031" s="309">
        <f t="shared" si="62"/>
        <v>0</v>
      </c>
      <c r="G4031" s="304"/>
      <c r="H4031" s="304"/>
      <c r="N4031" s="305"/>
      <c r="O4031" s="305"/>
      <c r="AB4031" s="304"/>
    </row>
    <row r="4032" spans="1:28" x14ac:dyDescent="0.25">
      <c r="A4032" s="309">
        <f t="shared" si="62"/>
        <v>0</v>
      </c>
      <c r="G4032" s="304"/>
      <c r="H4032" s="304"/>
      <c r="N4032" s="305"/>
      <c r="O4032" s="305"/>
      <c r="AB4032" s="304"/>
    </row>
    <row r="4033" spans="1:28" x14ac:dyDescent="0.25">
      <c r="A4033" s="309">
        <f t="shared" si="62"/>
        <v>0</v>
      </c>
      <c r="G4033" s="304"/>
      <c r="H4033" s="304"/>
      <c r="N4033" s="305"/>
      <c r="O4033" s="305"/>
      <c r="AB4033" s="304"/>
    </row>
    <row r="4034" spans="1:28" x14ac:dyDescent="0.25">
      <c r="A4034" s="309">
        <f t="shared" ref="A4034:A4097" si="63">IF(+R4034&gt;AR4034,R4034-AR4034,0)</f>
        <v>0</v>
      </c>
      <c r="G4034" s="304"/>
      <c r="H4034" s="304"/>
      <c r="N4034" s="305"/>
      <c r="O4034" s="305"/>
      <c r="AB4034" s="304"/>
    </row>
    <row r="4035" spans="1:28" x14ac:dyDescent="0.25">
      <c r="A4035" s="309">
        <f t="shared" si="63"/>
        <v>0</v>
      </c>
      <c r="G4035" s="304"/>
      <c r="H4035" s="304"/>
      <c r="N4035" s="305"/>
      <c r="O4035" s="305"/>
      <c r="AB4035" s="304"/>
    </row>
    <row r="4036" spans="1:28" x14ac:dyDescent="0.25">
      <c r="A4036" s="309">
        <f t="shared" si="63"/>
        <v>0</v>
      </c>
      <c r="G4036" s="304"/>
      <c r="H4036" s="304"/>
      <c r="N4036" s="305"/>
      <c r="O4036" s="305"/>
      <c r="AB4036" s="304"/>
    </row>
    <row r="4037" spans="1:28" x14ac:dyDescent="0.25">
      <c r="A4037" s="309">
        <f t="shared" si="63"/>
        <v>0</v>
      </c>
      <c r="G4037" s="304"/>
      <c r="H4037" s="304"/>
      <c r="N4037" s="305"/>
      <c r="O4037" s="305"/>
      <c r="AB4037" s="304"/>
    </row>
    <row r="4038" spans="1:28" x14ac:dyDescent="0.25">
      <c r="A4038" s="309">
        <f t="shared" si="63"/>
        <v>0</v>
      </c>
      <c r="G4038" s="304"/>
      <c r="H4038" s="304"/>
      <c r="N4038" s="305"/>
      <c r="O4038" s="305"/>
      <c r="AB4038" s="304"/>
    </row>
    <row r="4039" spans="1:28" x14ac:dyDescent="0.25">
      <c r="A4039" s="309">
        <f t="shared" si="63"/>
        <v>0</v>
      </c>
      <c r="G4039" s="304"/>
      <c r="H4039" s="304"/>
      <c r="N4039" s="305"/>
      <c r="O4039" s="305"/>
      <c r="AB4039" s="304"/>
    </row>
    <row r="4040" spans="1:28" x14ac:dyDescent="0.25">
      <c r="A4040" s="309">
        <f t="shared" si="63"/>
        <v>0</v>
      </c>
      <c r="G4040" s="304"/>
      <c r="H4040" s="304"/>
      <c r="N4040" s="305"/>
      <c r="O4040" s="305"/>
      <c r="AB4040" s="304"/>
    </row>
    <row r="4041" spans="1:28" x14ac:dyDescent="0.25">
      <c r="A4041" s="309">
        <f t="shared" si="63"/>
        <v>0</v>
      </c>
      <c r="G4041" s="304"/>
      <c r="H4041" s="304"/>
      <c r="N4041" s="305"/>
      <c r="O4041" s="305"/>
      <c r="AB4041" s="304"/>
    </row>
    <row r="4042" spans="1:28" x14ac:dyDescent="0.25">
      <c r="A4042" s="309">
        <f t="shared" si="63"/>
        <v>0</v>
      </c>
      <c r="G4042" s="304"/>
      <c r="H4042" s="304"/>
      <c r="N4042" s="305"/>
      <c r="O4042" s="305"/>
      <c r="AB4042" s="304"/>
    </row>
    <row r="4043" spans="1:28" x14ac:dyDescent="0.25">
      <c r="A4043" s="309">
        <f t="shared" si="63"/>
        <v>0</v>
      </c>
      <c r="G4043" s="304"/>
      <c r="H4043" s="304"/>
      <c r="N4043" s="305"/>
      <c r="O4043" s="305"/>
      <c r="AB4043" s="304"/>
    </row>
    <row r="4044" spans="1:28" x14ac:dyDescent="0.25">
      <c r="A4044" s="309">
        <f t="shared" si="63"/>
        <v>0</v>
      </c>
      <c r="G4044" s="304"/>
      <c r="H4044" s="304"/>
      <c r="N4044" s="305"/>
      <c r="O4044" s="305"/>
      <c r="AB4044" s="304"/>
    </row>
    <row r="4045" spans="1:28" x14ac:dyDescent="0.25">
      <c r="A4045" s="309">
        <f t="shared" si="63"/>
        <v>0</v>
      </c>
      <c r="G4045" s="304"/>
      <c r="H4045" s="304"/>
      <c r="N4045" s="305"/>
      <c r="O4045" s="305"/>
      <c r="AB4045" s="304"/>
    </row>
    <row r="4046" spans="1:28" x14ac:dyDescent="0.25">
      <c r="A4046" s="309">
        <f t="shared" si="63"/>
        <v>0</v>
      </c>
      <c r="G4046" s="304"/>
      <c r="H4046" s="304"/>
      <c r="N4046" s="305"/>
      <c r="O4046" s="305"/>
      <c r="AB4046" s="304"/>
    </row>
    <row r="4047" spans="1:28" x14ac:dyDescent="0.25">
      <c r="A4047" s="309">
        <f t="shared" si="63"/>
        <v>0</v>
      </c>
      <c r="G4047" s="304"/>
      <c r="H4047" s="304"/>
      <c r="N4047" s="305"/>
      <c r="O4047" s="305"/>
      <c r="AB4047" s="304"/>
    </row>
    <row r="4048" spans="1:28" x14ac:dyDescent="0.25">
      <c r="A4048" s="309">
        <f t="shared" si="63"/>
        <v>0</v>
      </c>
      <c r="G4048" s="304"/>
      <c r="H4048" s="304"/>
      <c r="N4048" s="305"/>
      <c r="O4048" s="305"/>
      <c r="AB4048" s="304"/>
    </row>
    <row r="4049" spans="1:28" x14ac:dyDescent="0.25">
      <c r="A4049" s="309">
        <f t="shared" si="63"/>
        <v>0</v>
      </c>
      <c r="G4049" s="304"/>
      <c r="H4049" s="304"/>
      <c r="N4049" s="305"/>
      <c r="O4049" s="305"/>
      <c r="AB4049" s="304"/>
    </row>
    <row r="4050" spans="1:28" x14ac:dyDescent="0.25">
      <c r="A4050" s="309">
        <f t="shared" si="63"/>
        <v>0</v>
      </c>
      <c r="G4050" s="304"/>
      <c r="H4050" s="304"/>
      <c r="N4050" s="305"/>
      <c r="O4050" s="305"/>
      <c r="AB4050" s="304"/>
    </row>
    <row r="4051" spans="1:28" x14ac:dyDescent="0.25">
      <c r="A4051" s="309">
        <f t="shared" si="63"/>
        <v>0</v>
      </c>
      <c r="G4051" s="304"/>
      <c r="H4051" s="304"/>
      <c r="N4051" s="305"/>
      <c r="O4051" s="305"/>
      <c r="AB4051" s="304"/>
    </row>
    <row r="4052" spans="1:28" x14ac:dyDescent="0.25">
      <c r="A4052" s="309">
        <f t="shared" si="63"/>
        <v>0</v>
      </c>
      <c r="G4052" s="304"/>
      <c r="H4052" s="304"/>
      <c r="N4052" s="305"/>
      <c r="O4052" s="305"/>
      <c r="AB4052" s="304"/>
    </row>
    <row r="4053" spans="1:28" x14ac:dyDescent="0.25">
      <c r="A4053" s="309">
        <f t="shared" si="63"/>
        <v>0</v>
      </c>
      <c r="G4053" s="304"/>
      <c r="H4053" s="304"/>
      <c r="N4053" s="305"/>
      <c r="O4053" s="305"/>
      <c r="AB4053" s="304"/>
    </row>
    <row r="4054" spans="1:28" x14ac:dyDescent="0.25">
      <c r="A4054" s="309">
        <f t="shared" si="63"/>
        <v>0</v>
      </c>
      <c r="G4054" s="304"/>
      <c r="H4054" s="304"/>
      <c r="N4054" s="305"/>
      <c r="O4054" s="305"/>
      <c r="AB4054" s="304"/>
    </row>
    <row r="4055" spans="1:28" x14ac:dyDescent="0.25">
      <c r="A4055" s="309">
        <f t="shared" si="63"/>
        <v>0</v>
      </c>
      <c r="G4055" s="304"/>
      <c r="H4055" s="304"/>
      <c r="N4055" s="305"/>
      <c r="O4055" s="305"/>
      <c r="AB4055" s="304"/>
    </row>
    <row r="4056" spans="1:28" x14ac:dyDescent="0.25">
      <c r="A4056" s="309">
        <f t="shared" si="63"/>
        <v>0</v>
      </c>
      <c r="G4056" s="304"/>
      <c r="H4056" s="304"/>
      <c r="N4056" s="305"/>
      <c r="O4056" s="305"/>
      <c r="AB4056" s="304"/>
    </row>
    <row r="4057" spans="1:28" x14ac:dyDescent="0.25">
      <c r="A4057" s="309">
        <f t="shared" si="63"/>
        <v>0</v>
      </c>
      <c r="G4057" s="304"/>
      <c r="H4057" s="304"/>
      <c r="N4057" s="305"/>
      <c r="O4057" s="305"/>
      <c r="AB4057" s="304"/>
    </row>
    <row r="4058" spans="1:28" x14ac:dyDescent="0.25">
      <c r="A4058" s="309">
        <f t="shared" si="63"/>
        <v>0</v>
      </c>
      <c r="G4058" s="304"/>
      <c r="H4058" s="304"/>
      <c r="N4058" s="305"/>
      <c r="O4058" s="305"/>
      <c r="AB4058" s="304"/>
    </row>
    <row r="4059" spans="1:28" x14ac:dyDescent="0.25">
      <c r="A4059" s="309">
        <f t="shared" si="63"/>
        <v>0</v>
      </c>
      <c r="G4059" s="304"/>
      <c r="H4059" s="304"/>
      <c r="N4059" s="305"/>
      <c r="O4059" s="305"/>
      <c r="AB4059" s="304"/>
    </row>
    <row r="4060" spans="1:28" x14ac:dyDescent="0.25">
      <c r="A4060" s="309">
        <f t="shared" si="63"/>
        <v>0</v>
      </c>
      <c r="G4060" s="304"/>
      <c r="H4060" s="304"/>
      <c r="N4060" s="305"/>
      <c r="O4060" s="305"/>
      <c r="AB4060" s="304"/>
    </row>
    <row r="4061" spans="1:28" x14ac:dyDescent="0.25">
      <c r="A4061" s="309">
        <f t="shared" si="63"/>
        <v>0</v>
      </c>
      <c r="G4061" s="304"/>
      <c r="H4061" s="304"/>
      <c r="N4061" s="305"/>
      <c r="O4061" s="305"/>
      <c r="AB4061" s="304"/>
    </row>
    <row r="4062" spans="1:28" x14ac:dyDescent="0.25">
      <c r="A4062" s="309">
        <f t="shared" si="63"/>
        <v>0</v>
      </c>
      <c r="G4062" s="304"/>
      <c r="H4062" s="304"/>
      <c r="N4062" s="305"/>
      <c r="O4062" s="305"/>
      <c r="AB4062" s="304"/>
    </row>
    <row r="4063" spans="1:28" x14ac:dyDescent="0.25">
      <c r="A4063" s="309">
        <f t="shared" si="63"/>
        <v>0</v>
      </c>
      <c r="G4063" s="304"/>
      <c r="H4063" s="304"/>
      <c r="N4063" s="305"/>
      <c r="O4063" s="305"/>
      <c r="AB4063" s="304"/>
    </row>
    <row r="4064" spans="1:28" x14ac:dyDescent="0.25">
      <c r="A4064" s="309">
        <f t="shared" si="63"/>
        <v>0</v>
      </c>
      <c r="G4064" s="304"/>
      <c r="H4064" s="304"/>
      <c r="N4064" s="305"/>
      <c r="O4064" s="305"/>
      <c r="AB4064" s="304"/>
    </row>
    <row r="4065" spans="1:28" x14ac:dyDescent="0.25">
      <c r="A4065" s="309">
        <f t="shared" si="63"/>
        <v>0</v>
      </c>
      <c r="G4065" s="304"/>
      <c r="H4065" s="304"/>
      <c r="N4065" s="305"/>
      <c r="O4065" s="305"/>
      <c r="AB4065" s="304"/>
    </row>
    <row r="4066" spans="1:28" x14ac:dyDescent="0.25">
      <c r="A4066" s="309">
        <f t="shared" si="63"/>
        <v>0</v>
      </c>
      <c r="G4066" s="304"/>
      <c r="H4066" s="304"/>
      <c r="N4066" s="305"/>
      <c r="O4066" s="305"/>
      <c r="AB4066" s="304"/>
    </row>
    <row r="4067" spans="1:28" x14ac:dyDescent="0.25">
      <c r="A4067" s="309">
        <f t="shared" si="63"/>
        <v>0</v>
      </c>
      <c r="G4067" s="304"/>
      <c r="H4067" s="304"/>
      <c r="N4067" s="305"/>
      <c r="O4067" s="305"/>
      <c r="AB4067" s="304"/>
    </row>
    <row r="4068" spans="1:28" x14ac:dyDescent="0.25">
      <c r="A4068" s="309">
        <f t="shared" si="63"/>
        <v>0</v>
      </c>
      <c r="G4068" s="304"/>
      <c r="H4068" s="304"/>
      <c r="N4068" s="305"/>
      <c r="O4068" s="305"/>
      <c r="AB4068" s="304"/>
    </row>
    <row r="4069" spans="1:28" x14ac:dyDescent="0.25">
      <c r="A4069" s="309">
        <f t="shared" si="63"/>
        <v>0</v>
      </c>
      <c r="G4069" s="304"/>
      <c r="H4069" s="304"/>
      <c r="N4069" s="305"/>
      <c r="O4069" s="305"/>
      <c r="AB4069" s="304"/>
    </row>
    <row r="4070" spans="1:28" x14ac:dyDescent="0.25">
      <c r="A4070" s="309">
        <f t="shared" si="63"/>
        <v>0</v>
      </c>
      <c r="G4070" s="304"/>
      <c r="H4070" s="304"/>
      <c r="N4070" s="305"/>
      <c r="O4070" s="305"/>
      <c r="AB4070" s="304"/>
    </row>
    <row r="4071" spans="1:28" x14ac:dyDescent="0.25">
      <c r="A4071" s="309">
        <f t="shared" si="63"/>
        <v>0</v>
      </c>
      <c r="G4071" s="304"/>
      <c r="H4071" s="304"/>
      <c r="N4071" s="305"/>
      <c r="O4071" s="305"/>
      <c r="AB4071" s="304"/>
    </row>
    <row r="4072" spans="1:28" x14ac:dyDescent="0.25">
      <c r="A4072" s="309">
        <f t="shared" si="63"/>
        <v>0</v>
      </c>
      <c r="G4072" s="304"/>
      <c r="H4072" s="304"/>
      <c r="N4072" s="305"/>
      <c r="O4072" s="305"/>
      <c r="AB4072" s="304"/>
    </row>
    <row r="4073" spans="1:28" x14ac:dyDescent="0.25">
      <c r="A4073" s="309">
        <f t="shared" si="63"/>
        <v>0</v>
      </c>
      <c r="G4073" s="304"/>
      <c r="H4073" s="304"/>
      <c r="N4073" s="305"/>
      <c r="O4073" s="305"/>
      <c r="AB4073" s="304"/>
    </row>
    <row r="4074" spans="1:28" x14ac:dyDescent="0.25">
      <c r="A4074" s="309">
        <f t="shared" si="63"/>
        <v>0</v>
      </c>
      <c r="G4074" s="304"/>
      <c r="H4074" s="304"/>
      <c r="N4074" s="305"/>
      <c r="O4074" s="305"/>
      <c r="AB4074" s="304"/>
    </row>
    <row r="4075" spans="1:28" x14ac:dyDescent="0.25">
      <c r="A4075" s="309">
        <f t="shared" si="63"/>
        <v>0</v>
      </c>
      <c r="G4075" s="304"/>
      <c r="H4075" s="304"/>
      <c r="N4075" s="305"/>
      <c r="O4075" s="305"/>
      <c r="AB4075" s="304"/>
    </row>
    <row r="4076" spans="1:28" x14ac:dyDescent="0.25">
      <c r="A4076" s="309">
        <f t="shared" si="63"/>
        <v>0</v>
      </c>
      <c r="G4076" s="304"/>
      <c r="H4076" s="304"/>
      <c r="N4076" s="305"/>
      <c r="O4076" s="305"/>
      <c r="AB4076" s="304"/>
    </row>
    <row r="4077" spans="1:28" x14ac:dyDescent="0.25">
      <c r="A4077" s="309">
        <f t="shared" si="63"/>
        <v>0</v>
      </c>
      <c r="G4077" s="304"/>
      <c r="H4077" s="304"/>
      <c r="N4077" s="305"/>
      <c r="O4077" s="305"/>
      <c r="AB4077" s="304"/>
    </row>
    <row r="4078" spans="1:28" x14ac:dyDescent="0.25">
      <c r="A4078" s="309">
        <f t="shared" si="63"/>
        <v>0</v>
      </c>
      <c r="G4078" s="304"/>
      <c r="H4078" s="304"/>
      <c r="N4078" s="305"/>
      <c r="O4078" s="305"/>
      <c r="AB4078" s="304"/>
    </row>
    <row r="4079" spans="1:28" x14ac:dyDescent="0.25">
      <c r="A4079" s="309">
        <f t="shared" si="63"/>
        <v>0</v>
      </c>
      <c r="G4079" s="304"/>
      <c r="H4079" s="304"/>
      <c r="N4079" s="305"/>
      <c r="O4079" s="305"/>
      <c r="AB4079" s="304"/>
    </row>
    <row r="4080" spans="1:28" x14ac:dyDescent="0.25">
      <c r="A4080" s="309">
        <f t="shared" si="63"/>
        <v>0</v>
      </c>
      <c r="G4080" s="304"/>
      <c r="H4080" s="304"/>
      <c r="N4080" s="305"/>
      <c r="O4080" s="305"/>
      <c r="AB4080" s="304"/>
    </row>
    <row r="4081" spans="1:28" x14ac:dyDescent="0.25">
      <c r="A4081" s="309">
        <f t="shared" si="63"/>
        <v>0</v>
      </c>
      <c r="G4081" s="304"/>
      <c r="H4081" s="304"/>
      <c r="N4081" s="305"/>
      <c r="O4081" s="305"/>
      <c r="AB4081" s="304"/>
    </row>
    <row r="4082" spans="1:28" x14ac:dyDescent="0.25">
      <c r="A4082" s="309">
        <f t="shared" si="63"/>
        <v>0</v>
      </c>
      <c r="G4082" s="304"/>
      <c r="H4082" s="304"/>
      <c r="N4082" s="305"/>
      <c r="O4082" s="305"/>
      <c r="AB4082" s="304"/>
    </row>
    <row r="4083" spans="1:28" x14ac:dyDescent="0.25">
      <c r="A4083" s="309">
        <f t="shared" si="63"/>
        <v>0</v>
      </c>
      <c r="G4083" s="304"/>
      <c r="H4083" s="304"/>
      <c r="N4083" s="305"/>
      <c r="O4083" s="305"/>
      <c r="AB4083" s="304"/>
    </row>
    <row r="4084" spans="1:28" x14ac:dyDescent="0.25">
      <c r="A4084" s="309">
        <f t="shared" si="63"/>
        <v>0</v>
      </c>
      <c r="G4084" s="304"/>
      <c r="H4084" s="304"/>
      <c r="N4084" s="305"/>
      <c r="O4084" s="305"/>
      <c r="AB4084" s="304"/>
    </row>
    <row r="4085" spans="1:28" x14ac:dyDescent="0.25">
      <c r="A4085" s="309">
        <f t="shared" si="63"/>
        <v>0</v>
      </c>
      <c r="G4085" s="304"/>
      <c r="H4085" s="304"/>
      <c r="N4085" s="305"/>
      <c r="O4085" s="305"/>
      <c r="AB4085" s="304"/>
    </row>
    <row r="4086" spans="1:28" x14ac:dyDescent="0.25">
      <c r="A4086" s="309">
        <f t="shared" si="63"/>
        <v>0</v>
      </c>
      <c r="G4086" s="304"/>
      <c r="H4086" s="304"/>
      <c r="N4086" s="305"/>
      <c r="O4086" s="305"/>
      <c r="AB4086" s="304"/>
    </row>
    <row r="4087" spans="1:28" x14ac:dyDescent="0.25">
      <c r="A4087" s="309">
        <f t="shared" si="63"/>
        <v>0</v>
      </c>
      <c r="G4087" s="304"/>
      <c r="H4087" s="304"/>
      <c r="N4087" s="305"/>
      <c r="O4087" s="305"/>
      <c r="AB4087" s="304"/>
    </row>
    <row r="4088" spans="1:28" x14ac:dyDescent="0.25">
      <c r="A4088" s="309">
        <f t="shared" si="63"/>
        <v>0</v>
      </c>
      <c r="G4088" s="304"/>
      <c r="H4088" s="304"/>
      <c r="N4088" s="305"/>
      <c r="O4088" s="305"/>
      <c r="AB4088" s="304"/>
    </row>
    <row r="4089" spans="1:28" x14ac:dyDescent="0.25">
      <c r="A4089" s="309">
        <f t="shared" si="63"/>
        <v>0</v>
      </c>
      <c r="G4089" s="304"/>
      <c r="H4089" s="304"/>
      <c r="N4089" s="305"/>
      <c r="O4089" s="305"/>
      <c r="AB4089" s="304"/>
    </row>
    <row r="4090" spans="1:28" x14ac:dyDescent="0.25">
      <c r="A4090" s="309">
        <f t="shared" si="63"/>
        <v>0</v>
      </c>
      <c r="G4090" s="304"/>
      <c r="H4090" s="304"/>
      <c r="N4090" s="305"/>
      <c r="O4090" s="305"/>
      <c r="AB4090" s="304"/>
    </row>
    <row r="4091" spans="1:28" x14ac:dyDescent="0.25">
      <c r="A4091" s="309">
        <f t="shared" si="63"/>
        <v>0</v>
      </c>
      <c r="G4091" s="304"/>
      <c r="H4091" s="304"/>
      <c r="N4091" s="305"/>
      <c r="O4091" s="305"/>
      <c r="AB4091" s="304"/>
    </row>
    <row r="4092" spans="1:28" x14ac:dyDescent="0.25">
      <c r="A4092" s="309">
        <f t="shared" si="63"/>
        <v>0</v>
      </c>
      <c r="G4092" s="304"/>
      <c r="H4092" s="304"/>
      <c r="N4092" s="305"/>
      <c r="O4092" s="305"/>
      <c r="AB4092" s="304"/>
    </row>
    <row r="4093" spans="1:28" x14ac:dyDescent="0.25">
      <c r="A4093" s="309">
        <f t="shared" si="63"/>
        <v>0</v>
      </c>
      <c r="G4093" s="304"/>
      <c r="H4093" s="304"/>
      <c r="N4093" s="305"/>
      <c r="O4093" s="305"/>
      <c r="AB4093" s="304"/>
    </row>
    <row r="4094" spans="1:28" x14ac:dyDescent="0.25">
      <c r="A4094" s="309">
        <f t="shared" si="63"/>
        <v>0</v>
      </c>
      <c r="G4094" s="304"/>
      <c r="H4094" s="304"/>
      <c r="N4094" s="305"/>
      <c r="O4094" s="305"/>
      <c r="AB4094" s="304"/>
    </row>
    <row r="4095" spans="1:28" x14ac:dyDescent="0.25">
      <c r="A4095" s="309">
        <f t="shared" si="63"/>
        <v>0</v>
      </c>
      <c r="G4095" s="304"/>
      <c r="H4095" s="304"/>
      <c r="N4095" s="305"/>
      <c r="O4095" s="305"/>
      <c r="AB4095" s="304"/>
    </row>
    <row r="4096" spans="1:28" x14ac:dyDescent="0.25">
      <c r="A4096" s="309">
        <f t="shared" si="63"/>
        <v>0</v>
      </c>
      <c r="G4096" s="304"/>
      <c r="H4096" s="304"/>
      <c r="N4096" s="305"/>
      <c r="O4096" s="305"/>
      <c r="AB4096" s="304"/>
    </row>
    <row r="4097" spans="1:28" x14ac:dyDescent="0.25">
      <c r="A4097" s="309">
        <f t="shared" si="63"/>
        <v>0</v>
      </c>
      <c r="G4097" s="304"/>
      <c r="H4097" s="304"/>
      <c r="N4097" s="305"/>
      <c r="O4097" s="305"/>
      <c r="AB4097" s="304"/>
    </row>
    <row r="4098" spans="1:28" x14ac:dyDescent="0.25">
      <c r="A4098" s="309">
        <f t="shared" ref="A4098:A4161" si="64">IF(+R4098&gt;AR4098,R4098-AR4098,0)</f>
        <v>0</v>
      </c>
      <c r="G4098" s="304"/>
      <c r="H4098" s="304"/>
      <c r="N4098" s="305"/>
      <c r="O4098" s="305"/>
      <c r="AB4098" s="304"/>
    </row>
    <row r="4099" spans="1:28" x14ac:dyDescent="0.25">
      <c r="A4099" s="309">
        <f t="shared" si="64"/>
        <v>0</v>
      </c>
      <c r="G4099" s="304"/>
      <c r="H4099" s="304"/>
      <c r="N4099" s="305"/>
      <c r="O4099" s="305"/>
      <c r="AB4099" s="304"/>
    </row>
    <row r="4100" spans="1:28" x14ac:dyDescent="0.25">
      <c r="A4100" s="309">
        <f t="shared" si="64"/>
        <v>0</v>
      </c>
      <c r="G4100" s="304"/>
      <c r="H4100" s="304"/>
      <c r="N4100" s="305"/>
      <c r="O4100" s="305"/>
      <c r="AB4100" s="304"/>
    </row>
    <row r="4101" spans="1:28" x14ac:dyDescent="0.25">
      <c r="A4101" s="309">
        <f t="shared" si="64"/>
        <v>0</v>
      </c>
      <c r="G4101" s="304"/>
      <c r="H4101" s="304"/>
      <c r="N4101" s="305"/>
      <c r="O4101" s="305"/>
      <c r="AB4101" s="304"/>
    </row>
    <row r="4102" spans="1:28" x14ac:dyDescent="0.25">
      <c r="A4102" s="309">
        <f t="shared" si="64"/>
        <v>0</v>
      </c>
      <c r="G4102" s="304"/>
      <c r="H4102" s="304"/>
      <c r="N4102" s="305"/>
      <c r="O4102" s="305"/>
      <c r="AB4102" s="304"/>
    </row>
    <row r="4103" spans="1:28" x14ac:dyDescent="0.25">
      <c r="A4103" s="309">
        <f t="shared" si="64"/>
        <v>0</v>
      </c>
      <c r="G4103" s="304"/>
      <c r="H4103" s="304"/>
      <c r="N4103" s="305"/>
      <c r="O4103" s="305"/>
      <c r="AB4103" s="304"/>
    </row>
    <row r="4104" spans="1:28" x14ac:dyDescent="0.25">
      <c r="A4104" s="309">
        <f t="shared" si="64"/>
        <v>0</v>
      </c>
      <c r="G4104" s="304"/>
      <c r="H4104" s="304"/>
      <c r="N4104" s="305"/>
      <c r="O4104" s="305"/>
      <c r="AB4104" s="304"/>
    </row>
    <row r="4105" spans="1:28" x14ac:dyDescent="0.25">
      <c r="A4105" s="309">
        <f t="shared" si="64"/>
        <v>0</v>
      </c>
      <c r="G4105" s="304"/>
      <c r="H4105" s="304"/>
      <c r="N4105" s="305"/>
      <c r="O4105" s="305"/>
      <c r="AB4105" s="304"/>
    </row>
    <row r="4106" spans="1:28" x14ac:dyDescent="0.25">
      <c r="A4106" s="309">
        <f t="shared" si="64"/>
        <v>0</v>
      </c>
      <c r="G4106" s="304"/>
      <c r="H4106" s="304"/>
      <c r="N4106" s="305"/>
      <c r="O4106" s="305"/>
      <c r="AB4106" s="304"/>
    </row>
    <row r="4107" spans="1:28" x14ac:dyDescent="0.25">
      <c r="A4107" s="309">
        <f t="shared" si="64"/>
        <v>0</v>
      </c>
      <c r="G4107" s="304"/>
      <c r="H4107" s="304"/>
      <c r="N4107" s="305"/>
      <c r="O4107" s="305"/>
      <c r="AB4107" s="304"/>
    </row>
    <row r="4108" spans="1:28" x14ac:dyDescent="0.25">
      <c r="A4108" s="309">
        <f t="shared" si="64"/>
        <v>0</v>
      </c>
      <c r="G4108" s="304"/>
      <c r="H4108" s="304"/>
      <c r="N4108" s="305"/>
      <c r="O4108" s="305"/>
      <c r="AB4108" s="304"/>
    </row>
    <row r="4109" spans="1:28" x14ac:dyDescent="0.25">
      <c r="A4109" s="309">
        <f t="shared" si="64"/>
        <v>0</v>
      </c>
      <c r="G4109" s="304"/>
      <c r="H4109" s="304"/>
      <c r="N4109" s="305"/>
      <c r="O4109" s="305"/>
      <c r="AB4109" s="304"/>
    </row>
    <row r="4110" spans="1:28" x14ac:dyDescent="0.25">
      <c r="A4110" s="309">
        <f t="shared" si="64"/>
        <v>0</v>
      </c>
      <c r="G4110" s="304"/>
      <c r="H4110" s="304"/>
      <c r="N4110" s="305"/>
      <c r="O4110" s="305"/>
      <c r="AB4110" s="304"/>
    </row>
    <row r="4111" spans="1:28" x14ac:dyDescent="0.25">
      <c r="A4111" s="309">
        <f t="shared" si="64"/>
        <v>0</v>
      </c>
      <c r="G4111" s="304"/>
      <c r="H4111" s="304"/>
      <c r="N4111" s="305"/>
      <c r="O4111" s="305"/>
      <c r="AB4111" s="304"/>
    </row>
    <row r="4112" spans="1:28" x14ac:dyDescent="0.25">
      <c r="A4112" s="309">
        <f t="shared" si="64"/>
        <v>0</v>
      </c>
      <c r="G4112" s="304"/>
      <c r="H4112" s="304"/>
      <c r="N4112" s="305"/>
      <c r="O4112" s="305"/>
      <c r="AB4112" s="304"/>
    </row>
    <row r="4113" spans="1:28" x14ac:dyDescent="0.25">
      <c r="A4113" s="309">
        <f t="shared" si="64"/>
        <v>0</v>
      </c>
      <c r="G4113" s="304"/>
      <c r="H4113" s="304"/>
      <c r="N4113" s="305"/>
      <c r="O4113" s="305"/>
      <c r="AB4113" s="304"/>
    </row>
    <row r="4114" spans="1:28" x14ac:dyDescent="0.25">
      <c r="A4114" s="309">
        <f t="shared" si="64"/>
        <v>0</v>
      </c>
      <c r="G4114" s="304"/>
      <c r="H4114" s="304"/>
      <c r="N4114" s="305"/>
      <c r="O4114" s="305"/>
      <c r="AB4114" s="304"/>
    </row>
    <row r="4115" spans="1:28" x14ac:dyDescent="0.25">
      <c r="A4115" s="309">
        <f t="shared" si="64"/>
        <v>0</v>
      </c>
      <c r="G4115" s="304"/>
      <c r="H4115" s="304"/>
      <c r="N4115" s="305"/>
      <c r="O4115" s="305"/>
      <c r="AB4115" s="304"/>
    </row>
    <row r="4116" spans="1:28" x14ac:dyDescent="0.25">
      <c r="A4116" s="309">
        <f t="shared" si="64"/>
        <v>0</v>
      </c>
      <c r="G4116" s="304"/>
      <c r="H4116" s="304"/>
      <c r="N4116" s="305"/>
      <c r="O4116" s="305"/>
      <c r="AB4116" s="304"/>
    </row>
    <row r="4117" spans="1:28" x14ac:dyDescent="0.25">
      <c r="A4117" s="309">
        <f t="shared" si="64"/>
        <v>0</v>
      </c>
      <c r="G4117" s="304"/>
      <c r="H4117" s="304"/>
      <c r="N4117" s="305"/>
      <c r="O4117" s="305"/>
      <c r="AB4117" s="304"/>
    </row>
    <row r="4118" spans="1:28" x14ac:dyDescent="0.25">
      <c r="A4118" s="309">
        <f t="shared" si="64"/>
        <v>0</v>
      </c>
      <c r="G4118" s="304"/>
      <c r="H4118" s="304"/>
      <c r="N4118" s="305"/>
      <c r="O4118" s="305"/>
      <c r="AB4118" s="304"/>
    </row>
    <row r="4119" spans="1:28" x14ac:dyDescent="0.25">
      <c r="A4119" s="309">
        <f t="shared" si="64"/>
        <v>0</v>
      </c>
      <c r="G4119" s="304"/>
      <c r="H4119" s="304"/>
      <c r="N4119" s="305"/>
      <c r="O4119" s="305"/>
      <c r="AB4119" s="304"/>
    </row>
    <row r="4120" spans="1:28" x14ac:dyDescent="0.25">
      <c r="A4120" s="309">
        <f t="shared" si="64"/>
        <v>0</v>
      </c>
      <c r="G4120" s="304"/>
      <c r="H4120" s="304"/>
      <c r="N4120" s="305"/>
      <c r="O4120" s="305"/>
      <c r="AB4120" s="304"/>
    </row>
    <row r="4121" spans="1:28" x14ac:dyDescent="0.25">
      <c r="A4121" s="309">
        <f t="shared" si="64"/>
        <v>0</v>
      </c>
      <c r="G4121" s="304"/>
      <c r="H4121" s="304"/>
      <c r="N4121" s="305"/>
      <c r="O4121" s="305"/>
      <c r="AB4121" s="304"/>
    </row>
    <row r="4122" spans="1:28" x14ac:dyDescent="0.25">
      <c r="A4122" s="309">
        <f t="shared" si="64"/>
        <v>0</v>
      </c>
      <c r="G4122" s="304"/>
      <c r="H4122" s="304"/>
      <c r="N4122" s="305"/>
      <c r="O4122" s="305"/>
      <c r="AB4122" s="304"/>
    </row>
    <row r="4123" spans="1:28" x14ac:dyDescent="0.25">
      <c r="A4123" s="309">
        <f t="shared" si="64"/>
        <v>0</v>
      </c>
      <c r="G4123" s="304"/>
      <c r="H4123" s="304"/>
      <c r="N4123" s="305"/>
      <c r="O4123" s="305"/>
      <c r="AB4123" s="304"/>
    </row>
    <row r="4124" spans="1:28" x14ac:dyDescent="0.25">
      <c r="A4124" s="309">
        <f t="shared" si="64"/>
        <v>0</v>
      </c>
      <c r="G4124" s="304"/>
      <c r="H4124" s="304"/>
      <c r="N4124" s="305"/>
      <c r="O4124" s="305"/>
      <c r="AB4124" s="304"/>
    </row>
    <row r="4125" spans="1:28" x14ac:dyDescent="0.25">
      <c r="A4125" s="309">
        <f t="shared" si="64"/>
        <v>0</v>
      </c>
      <c r="G4125" s="304"/>
      <c r="H4125" s="304"/>
      <c r="N4125" s="305"/>
      <c r="O4125" s="305"/>
      <c r="AB4125" s="304"/>
    </row>
    <row r="4126" spans="1:28" x14ac:dyDescent="0.25">
      <c r="A4126" s="309">
        <f t="shared" si="64"/>
        <v>0</v>
      </c>
      <c r="G4126" s="304"/>
      <c r="H4126" s="304"/>
      <c r="N4126" s="305"/>
      <c r="O4126" s="305"/>
      <c r="AB4126" s="304"/>
    </row>
    <row r="4127" spans="1:28" x14ac:dyDescent="0.25">
      <c r="A4127" s="309">
        <f t="shared" si="64"/>
        <v>0</v>
      </c>
      <c r="G4127" s="304"/>
      <c r="H4127" s="304"/>
      <c r="AB4127" s="304"/>
    </row>
    <row r="4128" spans="1:28" x14ac:dyDescent="0.25">
      <c r="A4128" s="309">
        <f t="shared" si="64"/>
        <v>0</v>
      </c>
      <c r="G4128" s="304"/>
      <c r="H4128" s="304"/>
      <c r="AB4128" s="304"/>
    </row>
    <row r="4129" spans="1:28" x14ac:dyDescent="0.25">
      <c r="A4129" s="309">
        <f t="shared" si="64"/>
        <v>0</v>
      </c>
      <c r="G4129" s="304"/>
      <c r="H4129" s="304"/>
      <c r="AB4129" s="304"/>
    </row>
    <row r="4130" spans="1:28" x14ac:dyDescent="0.25">
      <c r="A4130" s="309">
        <f t="shared" si="64"/>
        <v>0</v>
      </c>
      <c r="G4130" s="304"/>
      <c r="H4130" s="304"/>
      <c r="N4130" s="305"/>
      <c r="O4130" s="305"/>
      <c r="AB4130" s="304"/>
    </row>
    <row r="4131" spans="1:28" x14ac:dyDescent="0.25">
      <c r="A4131" s="309">
        <f t="shared" si="64"/>
        <v>0</v>
      </c>
      <c r="G4131" s="304"/>
      <c r="H4131" s="304"/>
      <c r="N4131" s="305"/>
      <c r="O4131" s="305"/>
      <c r="AB4131" s="304"/>
    </row>
    <row r="4132" spans="1:28" x14ac:dyDescent="0.25">
      <c r="A4132" s="309">
        <f t="shared" si="64"/>
        <v>0</v>
      </c>
      <c r="G4132" s="304"/>
      <c r="H4132" s="304"/>
      <c r="AB4132" s="304"/>
    </row>
    <row r="4133" spans="1:28" x14ac:dyDescent="0.25">
      <c r="A4133" s="309">
        <f t="shared" si="64"/>
        <v>0</v>
      </c>
      <c r="G4133" s="304"/>
      <c r="H4133" s="304"/>
      <c r="AB4133" s="304"/>
    </row>
    <row r="4134" spans="1:28" x14ac:dyDescent="0.25">
      <c r="A4134" s="309">
        <f t="shared" si="64"/>
        <v>0</v>
      </c>
      <c r="G4134" s="304"/>
      <c r="H4134" s="304"/>
      <c r="N4134" s="305"/>
      <c r="O4134" s="305"/>
      <c r="AB4134" s="304"/>
    </row>
    <row r="4135" spans="1:28" x14ac:dyDescent="0.25">
      <c r="A4135" s="309">
        <f t="shared" si="64"/>
        <v>0</v>
      </c>
      <c r="G4135" s="304"/>
      <c r="H4135" s="304"/>
      <c r="N4135" s="305"/>
      <c r="O4135" s="305"/>
      <c r="AB4135" s="304"/>
    </row>
    <row r="4136" spans="1:28" x14ac:dyDescent="0.25">
      <c r="A4136" s="309">
        <f t="shared" si="64"/>
        <v>0</v>
      </c>
      <c r="G4136" s="304"/>
      <c r="H4136" s="304"/>
      <c r="N4136" s="305"/>
      <c r="O4136" s="305"/>
      <c r="AB4136" s="304"/>
    </row>
    <row r="4137" spans="1:28" x14ac:dyDescent="0.25">
      <c r="A4137" s="309">
        <f t="shared" si="64"/>
        <v>0</v>
      </c>
      <c r="G4137" s="304"/>
      <c r="H4137" s="304"/>
      <c r="N4137" s="305"/>
      <c r="O4137" s="305"/>
      <c r="AB4137" s="304"/>
    </row>
    <row r="4138" spans="1:28" x14ac:dyDescent="0.25">
      <c r="A4138" s="309">
        <f t="shared" si="64"/>
        <v>0</v>
      </c>
      <c r="G4138" s="304"/>
      <c r="H4138" s="304"/>
      <c r="AB4138" s="304"/>
    </row>
    <row r="4139" spans="1:28" x14ac:dyDescent="0.25">
      <c r="A4139" s="309">
        <f t="shared" si="64"/>
        <v>0</v>
      </c>
      <c r="G4139" s="304"/>
      <c r="H4139" s="304"/>
      <c r="N4139" s="305"/>
      <c r="O4139" s="305"/>
      <c r="AB4139" s="304"/>
    </row>
    <row r="4140" spans="1:28" x14ac:dyDescent="0.25">
      <c r="A4140" s="309">
        <f t="shared" si="64"/>
        <v>0</v>
      </c>
      <c r="G4140" s="304"/>
      <c r="H4140" s="304"/>
      <c r="N4140" s="305"/>
      <c r="O4140" s="305"/>
      <c r="AB4140" s="304"/>
    </row>
    <row r="4141" spans="1:28" x14ac:dyDescent="0.25">
      <c r="A4141" s="309">
        <f t="shared" si="64"/>
        <v>0</v>
      </c>
      <c r="G4141" s="304"/>
      <c r="H4141" s="304"/>
      <c r="N4141" s="305"/>
      <c r="O4141" s="305"/>
      <c r="AB4141" s="304"/>
    </row>
    <row r="4142" spans="1:28" x14ac:dyDescent="0.25">
      <c r="A4142" s="309">
        <f t="shared" si="64"/>
        <v>0</v>
      </c>
      <c r="G4142" s="304"/>
      <c r="H4142" s="304"/>
      <c r="N4142" s="305"/>
      <c r="O4142" s="305"/>
      <c r="AB4142" s="304"/>
    </row>
    <row r="4143" spans="1:28" x14ac:dyDescent="0.25">
      <c r="A4143" s="309">
        <f t="shared" si="64"/>
        <v>0</v>
      </c>
      <c r="G4143" s="304"/>
      <c r="H4143" s="304"/>
      <c r="N4143" s="305"/>
      <c r="O4143" s="305"/>
      <c r="AB4143" s="304"/>
    </row>
    <row r="4144" spans="1:28" x14ac:dyDescent="0.25">
      <c r="A4144" s="309">
        <f t="shared" si="64"/>
        <v>0</v>
      </c>
      <c r="G4144" s="304"/>
      <c r="H4144" s="304"/>
      <c r="N4144" s="305"/>
      <c r="O4144" s="305"/>
      <c r="AB4144" s="304"/>
    </row>
    <row r="4145" spans="1:28" x14ac:dyDescent="0.25">
      <c r="A4145" s="309">
        <f t="shared" si="64"/>
        <v>0</v>
      </c>
      <c r="G4145" s="304"/>
      <c r="H4145" s="304"/>
      <c r="N4145" s="305"/>
      <c r="O4145" s="305"/>
      <c r="AB4145" s="304"/>
    </row>
    <row r="4146" spans="1:28" x14ac:dyDescent="0.25">
      <c r="A4146" s="309">
        <f t="shared" si="64"/>
        <v>0</v>
      </c>
      <c r="G4146" s="304"/>
      <c r="H4146" s="304"/>
      <c r="N4146" s="305"/>
      <c r="O4146" s="305"/>
      <c r="AB4146" s="304"/>
    </row>
    <row r="4147" spans="1:28" x14ac:dyDescent="0.25">
      <c r="A4147" s="309">
        <f t="shared" si="64"/>
        <v>0</v>
      </c>
      <c r="G4147" s="304"/>
      <c r="H4147" s="304"/>
      <c r="N4147" s="305"/>
      <c r="O4147" s="305"/>
      <c r="AB4147" s="304"/>
    </row>
    <row r="4148" spans="1:28" x14ac:dyDescent="0.25">
      <c r="A4148" s="309">
        <f t="shared" si="64"/>
        <v>0</v>
      </c>
      <c r="G4148" s="304"/>
      <c r="H4148" s="304"/>
      <c r="N4148" s="305"/>
      <c r="O4148" s="305"/>
      <c r="AB4148" s="304"/>
    </row>
    <row r="4149" spans="1:28" x14ac:dyDescent="0.25">
      <c r="A4149" s="309">
        <f t="shared" si="64"/>
        <v>0</v>
      </c>
      <c r="G4149" s="304"/>
      <c r="H4149" s="304"/>
      <c r="N4149" s="305"/>
      <c r="O4149" s="305"/>
      <c r="AB4149" s="304"/>
    </row>
    <row r="4150" spans="1:28" x14ac:dyDescent="0.25">
      <c r="A4150" s="309">
        <f t="shared" si="64"/>
        <v>0</v>
      </c>
      <c r="G4150" s="304"/>
      <c r="H4150" s="304"/>
      <c r="N4150" s="305"/>
      <c r="O4150" s="305"/>
      <c r="AB4150" s="304"/>
    </row>
    <row r="4151" spans="1:28" x14ac:dyDescent="0.25">
      <c r="A4151" s="309">
        <f t="shared" si="64"/>
        <v>0</v>
      </c>
      <c r="G4151" s="304"/>
      <c r="H4151" s="304"/>
      <c r="N4151" s="305"/>
      <c r="O4151" s="305"/>
      <c r="AB4151" s="304"/>
    </row>
    <row r="4152" spans="1:28" x14ac:dyDescent="0.25">
      <c r="A4152" s="309">
        <f t="shared" si="64"/>
        <v>0</v>
      </c>
      <c r="G4152" s="304"/>
      <c r="H4152" s="304"/>
      <c r="N4152" s="305"/>
      <c r="O4152" s="305"/>
      <c r="AB4152" s="304"/>
    </row>
    <row r="4153" spans="1:28" x14ac:dyDescent="0.25">
      <c r="A4153" s="309">
        <f t="shared" si="64"/>
        <v>0</v>
      </c>
      <c r="G4153" s="304"/>
      <c r="H4153" s="304"/>
      <c r="N4153" s="305"/>
      <c r="O4153" s="305"/>
      <c r="AB4153" s="304"/>
    </row>
    <row r="4154" spans="1:28" x14ac:dyDescent="0.25">
      <c r="A4154" s="309">
        <f t="shared" si="64"/>
        <v>0</v>
      </c>
      <c r="G4154" s="304"/>
      <c r="H4154" s="304"/>
      <c r="N4154" s="305"/>
      <c r="O4154" s="305"/>
      <c r="AB4154" s="304"/>
    </row>
    <row r="4155" spans="1:28" x14ac:dyDescent="0.25">
      <c r="A4155" s="309">
        <f t="shared" si="64"/>
        <v>0</v>
      </c>
      <c r="G4155" s="304"/>
      <c r="H4155" s="304"/>
      <c r="N4155" s="305"/>
      <c r="O4155" s="305"/>
      <c r="AB4155" s="304"/>
    </row>
    <row r="4156" spans="1:28" x14ac:dyDescent="0.25">
      <c r="A4156" s="309">
        <f t="shared" si="64"/>
        <v>0</v>
      </c>
      <c r="G4156" s="304"/>
      <c r="H4156" s="304"/>
      <c r="N4156" s="305"/>
      <c r="O4156" s="305"/>
      <c r="AB4156" s="304"/>
    </row>
    <row r="4157" spans="1:28" x14ac:dyDescent="0.25">
      <c r="A4157" s="309">
        <f t="shared" si="64"/>
        <v>0</v>
      </c>
      <c r="G4157" s="304"/>
      <c r="H4157" s="304"/>
      <c r="N4157" s="305"/>
      <c r="O4157" s="305"/>
      <c r="AB4157" s="304"/>
    </row>
    <row r="4158" spans="1:28" x14ac:dyDescent="0.25">
      <c r="A4158" s="309">
        <f t="shared" si="64"/>
        <v>0</v>
      </c>
      <c r="G4158" s="304"/>
      <c r="H4158" s="304"/>
      <c r="N4158" s="305"/>
      <c r="O4158" s="305"/>
      <c r="AB4158" s="304"/>
    </row>
    <row r="4159" spans="1:28" x14ac:dyDescent="0.25">
      <c r="A4159" s="309">
        <f t="shared" si="64"/>
        <v>0</v>
      </c>
      <c r="G4159" s="304"/>
      <c r="H4159" s="304"/>
      <c r="N4159" s="305"/>
      <c r="O4159" s="305"/>
      <c r="AB4159" s="304"/>
    </row>
    <row r="4160" spans="1:28" x14ac:dyDescent="0.25">
      <c r="A4160" s="309">
        <f t="shared" si="64"/>
        <v>0</v>
      </c>
      <c r="G4160" s="304"/>
      <c r="H4160" s="304"/>
      <c r="N4160" s="305"/>
      <c r="O4160" s="305"/>
      <c r="AB4160" s="304"/>
    </row>
    <row r="4161" spans="1:52" x14ac:dyDescent="0.25">
      <c r="A4161" s="309">
        <f t="shared" si="64"/>
        <v>0</v>
      </c>
      <c r="G4161" s="304"/>
      <c r="H4161" s="304"/>
      <c r="N4161" s="305"/>
      <c r="O4161" s="305"/>
      <c r="AB4161" s="304"/>
    </row>
    <row r="4162" spans="1:52" x14ac:dyDescent="0.25">
      <c r="A4162" s="309">
        <f t="shared" ref="A4162:A4225" si="65">IF(+R4162&gt;AR4162,R4162-AR4162,0)</f>
        <v>0</v>
      </c>
      <c r="G4162" s="304"/>
      <c r="H4162" s="304"/>
      <c r="N4162" s="305"/>
      <c r="O4162" s="305"/>
      <c r="AB4162" s="304"/>
    </row>
    <row r="4163" spans="1:52" x14ac:dyDescent="0.25">
      <c r="A4163" s="309">
        <f t="shared" si="65"/>
        <v>0</v>
      </c>
      <c r="G4163" s="304"/>
      <c r="H4163" s="304"/>
      <c r="N4163" s="305"/>
      <c r="O4163" s="305"/>
      <c r="AB4163" s="304"/>
    </row>
    <row r="4164" spans="1:52" x14ac:dyDescent="0.25">
      <c r="A4164" s="309">
        <f t="shared" si="65"/>
        <v>0</v>
      </c>
      <c r="G4164" s="304"/>
      <c r="H4164" s="304"/>
      <c r="N4164" s="305"/>
      <c r="O4164" s="305"/>
      <c r="AB4164" s="304"/>
    </row>
    <row r="4165" spans="1:52" x14ac:dyDescent="0.25">
      <c r="A4165" s="309">
        <f t="shared" si="65"/>
        <v>0</v>
      </c>
      <c r="G4165" s="304"/>
      <c r="H4165" s="304"/>
      <c r="N4165" s="305"/>
      <c r="O4165" s="305"/>
      <c r="AB4165" s="304"/>
    </row>
    <row r="4166" spans="1:52" x14ac:dyDescent="0.25">
      <c r="A4166" s="309">
        <f t="shared" si="65"/>
        <v>0</v>
      </c>
      <c r="G4166" s="304"/>
      <c r="H4166" s="304"/>
      <c r="AB4166" s="304"/>
    </row>
    <row r="4167" spans="1:52" x14ac:dyDescent="0.25">
      <c r="A4167" s="309">
        <f t="shared" si="65"/>
        <v>0</v>
      </c>
      <c r="G4167" s="304"/>
      <c r="H4167" s="304"/>
      <c r="AB4167" s="304"/>
    </row>
    <row r="4168" spans="1:52" x14ac:dyDescent="0.25">
      <c r="A4168" s="309">
        <f t="shared" si="65"/>
        <v>0</v>
      </c>
      <c r="G4168" s="304"/>
      <c r="H4168" s="304"/>
      <c r="AB4168" s="304"/>
    </row>
    <row r="4169" spans="1:52" x14ac:dyDescent="0.25">
      <c r="A4169" s="309">
        <f t="shared" si="65"/>
        <v>0</v>
      </c>
      <c r="G4169" s="304"/>
      <c r="H4169" s="304"/>
      <c r="N4169" s="305"/>
      <c r="O4169" s="305"/>
      <c r="AB4169" s="304"/>
    </row>
    <row r="4170" spans="1:52" x14ac:dyDescent="0.25">
      <c r="A4170" s="309">
        <f t="shared" si="65"/>
        <v>0</v>
      </c>
      <c r="G4170" s="304"/>
      <c r="H4170" s="304"/>
      <c r="N4170" s="305"/>
      <c r="O4170" s="305"/>
      <c r="AB4170" s="304"/>
    </row>
    <row r="4171" spans="1:52" x14ac:dyDescent="0.25">
      <c r="A4171" s="309">
        <f t="shared" si="65"/>
        <v>0</v>
      </c>
      <c r="G4171" s="304"/>
      <c r="H4171" s="304"/>
      <c r="N4171" s="305"/>
      <c r="O4171" s="305"/>
      <c r="AB4171" s="304"/>
      <c r="AZ4171" s="304"/>
    </row>
    <row r="4172" spans="1:52" x14ac:dyDescent="0.25">
      <c r="A4172" s="309">
        <f t="shared" si="65"/>
        <v>0</v>
      </c>
      <c r="G4172" s="304"/>
      <c r="H4172" s="304"/>
      <c r="N4172" s="305"/>
      <c r="O4172" s="305"/>
      <c r="AB4172" s="304"/>
    </row>
    <row r="4173" spans="1:52" x14ac:dyDescent="0.25">
      <c r="A4173" s="309">
        <f t="shared" si="65"/>
        <v>0</v>
      </c>
      <c r="G4173" s="304"/>
      <c r="H4173" s="304"/>
      <c r="N4173" s="305"/>
      <c r="O4173" s="305"/>
      <c r="AB4173" s="304"/>
    </row>
    <row r="4174" spans="1:52" x14ac:dyDescent="0.25">
      <c r="A4174" s="309">
        <f t="shared" si="65"/>
        <v>0</v>
      </c>
      <c r="G4174" s="304"/>
      <c r="H4174" s="304"/>
      <c r="N4174" s="305"/>
      <c r="O4174" s="305"/>
      <c r="AB4174" s="304"/>
    </row>
    <row r="4175" spans="1:52" x14ac:dyDescent="0.25">
      <c r="A4175" s="309">
        <f t="shared" si="65"/>
        <v>0</v>
      </c>
      <c r="G4175" s="304"/>
      <c r="H4175" s="304"/>
      <c r="AB4175" s="304"/>
    </row>
    <row r="4176" spans="1:52" x14ac:dyDescent="0.25">
      <c r="A4176" s="309">
        <f t="shared" si="65"/>
        <v>0</v>
      </c>
      <c r="G4176" s="304"/>
      <c r="H4176" s="304"/>
      <c r="AB4176" s="304"/>
    </row>
    <row r="4177" spans="1:28" x14ac:dyDescent="0.25">
      <c r="A4177" s="309">
        <f t="shared" si="65"/>
        <v>0</v>
      </c>
      <c r="G4177" s="304"/>
      <c r="H4177" s="304"/>
      <c r="N4177" s="305"/>
      <c r="O4177" s="305"/>
      <c r="AB4177" s="304"/>
    </row>
    <row r="4178" spans="1:28" x14ac:dyDescent="0.25">
      <c r="A4178" s="309">
        <f t="shared" si="65"/>
        <v>0</v>
      </c>
      <c r="G4178" s="304"/>
      <c r="H4178" s="304"/>
      <c r="N4178" s="305"/>
      <c r="O4178" s="305"/>
      <c r="AB4178" s="304"/>
    </row>
    <row r="4179" spans="1:28" x14ac:dyDescent="0.25">
      <c r="A4179" s="309">
        <f t="shared" si="65"/>
        <v>0</v>
      </c>
      <c r="G4179" s="304"/>
      <c r="H4179" s="304"/>
      <c r="N4179" s="305"/>
      <c r="O4179" s="305"/>
      <c r="AB4179" s="304"/>
    </row>
    <row r="4180" spans="1:28" x14ac:dyDescent="0.25">
      <c r="A4180" s="309">
        <f t="shared" si="65"/>
        <v>0</v>
      </c>
      <c r="G4180" s="304"/>
      <c r="H4180" s="304"/>
      <c r="N4180" s="305"/>
      <c r="O4180" s="305"/>
      <c r="AB4180" s="304"/>
    </row>
    <row r="4181" spans="1:28" x14ac:dyDescent="0.25">
      <c r="A4181" s="309">
        <f t="shared" si="65"/>
        <v>0</v>
      </c>
      <c r="G4181" s="304"/>
      <c r="H4181" s="304"/>
      <c r="N4181" s="305"/>
      <c r="O4181" s="305"/>
      <c r="AB4181" s="304"/>
    </row>
    <row r="4182" spans="1:28" x14ac:dyDescent="0.25">
      <c r="A4182" s="309">
        <f t="shared" si="65"/>
        <v>0</v>
      </c>
      <c r="G4182" s="304"/>
      <c r="H4182" s="304"/>
      <c r="N4182" s="305"/>
      <c r="O4182" s="305"/>
      <c r="AB4182" s="304"/>
    </row>
    <row r="4183" spans="1:28" x14ac:dyDescent="0.25">
      <c r="A4183" s="309">
        <f t="shared" si="65"/>
        <v>0</v>
      </c>
      <c r="G4183" s="304"/>
      <c r="H4183" s="304"/>
      <c r="N4183" s="305"/>
      <c r="O4183" s="305"/>
      <c r="AB4183" s="304"/>
    </row>
    <row r="4184" spans="1:28" x14ac:dyDescent="0.25">
      <c r="A4184" s="309">
        <f t="shared" si="65"/>
        <v>0</v>
      </c>
      <c r="G4184" s="304"/>
      <c r="H4184" s="304"/>
      <c r="N4184" s="305"/>
      <c r="O4184" s="305"/>
      <c r="AB4184" s="304"/>
    </row>
    <row r="4185" spans="1:28" x14ac:dyDescent="0.25">
      <c r="A4185" s="309">
        <f t="shared" si="65"/>
        <v>0</v>
      </c>
      <c r="G4185" s="304"/>
      <c r="H4185" s="304"/>
      <c r="N4185" s="305"/>
      <c r="O4185" s="305"/>
      <c r="AB4185" s="304"/>
    </row>
    <row r="4186" spans="1:28" x14ac:dyDescent="0.25">
      <c r="A4186" s="309">
        <f t="shared" si="65"/>
        <v>0</v>
      </c>
      <c r="G4186" s="304"/>
      <c r="H4186" s="304"/>
      <c r="N4186" s="305"/>
      <c r="O4186" s="305"/>
      <c r="AB4186" s="304"/>
    </row>
    <row r="4187" spans="1:28" x14ac:dyDescent="0.25">
      <c r="A4187" s="309">
        <f t="shared" si="65"/>
        <v>0</v>
      </c>
      <c r="G4187" s="304"/>
      <c r="H4187" s="304"/>
      <c r="N4187" s="305"/>
      <c r="O4187" s="305"/>
      <c r="AB4187" s="304"/>
    </row>
    <row r="4188" spans="1:28" x14ac:dyDescent="0.25">
      <c r="A4188" s="309">
        <f t="shared" si="65"/>
        <v>0</v>
      </c>
      <c r="G4188" s="304"/>
      <c r="H4188" s="304"/>
      <c r="N4188" s="305"/>
      <c r="O4188" s="305"/>
      <c r="AB4188" s="304"/>
    </row>
    <row r="4189" spans="1:28" x14ac:dyDescent="0.25">
      <c r="A4189" s="309">
        <f t="shared" si="65"/>
        <v>0</v>
      </c>
      <c r="G4189" s="304"/>
      <c r="H4189" s="304"/>
      <c r="N4189" s="305"/>
      <c r="O4189" s="305"/>
      <c r="AB4189" s="304"/>
    </row>
    <row r="4190" spans="1:28" x14ac:dyDescent="0.25">
      <c r="A4190" s="309">
        <f t="shared" si="65"/>
        <v>0</v>
      </c>
      <c r="G4190" s="304"/>
      <c r="H4190" s="304"/>
      <c r="N4190" s="305"/>
      <c r="O4190" s="305"/>
      <c r="AB4190" s="304"/>
    </row>
    <row r="4191" spans="1:28" x14ac:dyDescent="0.25">
      <c r="A4191" s="309">
        <f t="shared" si="65"/>
        <v>0</v>
      </c>
      <c r="G4191" s="304"/>
      <c r="H4191" s="304"/>
      <c r="N4191" s="305"/>
      <c r="O4191" s="305"/>
      <c r="AB4191" s="304"/>
    </row>
    <row r="4192" spans="1:28" x14ac:dyDescent="0.25">
      <c r="A4192" s="309">
        <f t="shared" si="65"/>
        <v>0</v>
      </c>
      <c r="G4192" s="304"/>
      <c r="H4192" s="304"/>
      <c r="N4192" s="305"/>
      <c r="O4192" s="305"/>
      <c r="AB4192" s="304"/>
    </row>
    <row r="4193" spans="1:28" x14ac:dyDescent="0.25">
      <c r="A4193" s="309">
        <f t="shared" si="65"/>
        <v>0</v>
      </c>
      <c r="G4193" s="304"/>
      <c r="H4193" s="304"/>
      <c r="N4193" s="305"/>
      <c r="O4193" s="305"/>
      <c r="AB4193" s="304"/>
    </row>
    <row r="4194" spans="1:28" x14ac:dyDescent="0.25">
      <c r="A4194" s="309">
        <f t="shared" si="65"/>
        <v>0</v>
      </c>
      <c r="G4194" s="304"/>
      <c r="H4194" s="304"/>
      <c r="N4194" s="305"/>
      <c r="O4194" s="305"/>
      <c r="AB4194" s="304"/>
    </row>
    <row r="4195" spans="1:28" x14ac:dyDescent="0.25">
      <c r="A4195" s="309">
        <f t="shared" si="65"/>
        <v>0</v>
      </c>
      <c r="G4195" s="304"/>
      <c r="H4195" s="304"/>
      <c r="N4195" s="305"/>
      <c r="O4195" s="305"/>
      <c r="AB4195" s="304"/>
    </row>
    <row r="4196" spans="1:28" x14ac:dyDescent="0.25">
      <c r="A4196" s="309">
        <f t="shared" si="65"/>
        <v>0</v>
      </c>
      <c r="G4196" s="304"/>
      <c r="H4196" s="304"/>
      <c r="N4196" s="305"/>
      <c r="O4196" s="305"/>
      <c r="AB4196" s="304"/>
    </row>
    <row r="4197" spans="1:28" x14ac:dyDescent="0.25">
      <c r="A4197" s="309">
        <f t="shared" si="65"/>
        <v>0</v>
      </c>
      <c r="G4197" s="304"/>
      <c r="H4197" s="304"/>
      <c r="N4197" s="305"/>
      <c r="O4197" s="305"/>
      <c r="AB4197" s="304"/>
    </row>
    <row r="4198" spans="1:28" x14ac:dyDescent="0.25">
      <c r="A4198" s="309">
        <f t="shared" si="65"/>
        <v>0</v>
      </c>
      <c r="G4198" s="304"/>
      <c r="H4198" s="304"/>
      <c r="N4198" s="305"/>
      <c r="O4198" s="305"/>
      <c r="AB4198" s="304"/>
    </row>
    <row r="4199" spans="1:28" x14ac:dyDescent="0.25">
      <c r="A4199" s="309">
        <f t="shared" si="65"/>
        <v>0</v>
      </c>
      <c r="G4199" s="304"/>
      <c r="H4199" s="304"/>
      <c r="N4199" s="305"/>
      <c r="O4199" s="305"/>
      <c r="AB4199" s="304"/>
    </row>
    <row r="4200" spans="1:28" x14ac:dyDescent="0.25">
      <c r="A4200" s="309">
        <f t="shared" si="65"/>
        <v>0</v>
      </c>
      <c r="G4200" s="304"/>
      <c r="H4200" s="304"/>
      <c r="N4200" s="305"/>
      <c r="O4200" s="305"/>
      <c r="AB4200" s="304"/>
    </row>
    <row r="4201" spans="1:28" x14ac:dyDescent="0.25">
      <c r="A4201" s="309">
        <f t="shared" si="65"/>
        <v>0</v>
      </c>
      <c r="G4201" s="304"/>
      <c r="H4201" s="304"/>
      <c r="N4201" s="305"/>
      <c r="O4201" s="305"/>
      <c r="AB4201" s="304"/>
    </row>
    <row r="4202" spans="1:28" x14ac:dyDescent="0.25">
      <c r="A4202" s="309">
        <f t="shared" si="65"/>
        <v>0</v>
      </c>
      <c r="G4202" s="304"/>
      <c r="H4202" s="304"/>
      <c r="N4202" s="305"/>
      <c r="O4202" s="305"/>
      <c r="AB4202" s="304"/>
    </row>
    <row r="4203" spans="1:28" x14ac:dyDescent="0.25">
      <c r="A4203" s="309">
        <f t="shared" si="65"/>
        <v>0</v>
      </c>
      <c r="G4203" s="304"/>
      <c r="H4203" s="304"/>
      <c r="N4203" s="305"/>
      <c r="O4203" s="305"/>
      <c r="AB4203" s="304"/>
    </row>
    <row r="4204" spans="1:28" x14ac:dyDescent="0.25">
      <c r="A4204" s="309">
        <f t="shared" si="65"/>
        <v>0</v>
      </c>
      <c r="G4204" s="304"/>
      <c r="H4204" s="304"/>
      <c r="N4204" s="305"/>
      <c r="O4204" s="305"/>
      <c r="AB4204" s="304"/>
    </row>
    <row r="4205" spans="1:28" x14ac:dyDescent="0.25">
      <c r="A4205" s="309">
        <f t="shared" si="65"/>
        <v>0</v>
      </c>
      <c r="G4205" s="304"/>
      <c r="H4205" s="304"/>
      <c r="N4205" s="305"/>
      <c r="O4205" s="305"/>
      <c r="AB4205" s="304"/>
    </row>
    <row r="4206" spans="1:28" x14ac:dyDescent="0.25">
      <c r="A4206" s="309">
        <f t="shared" si="65"/>
        <v>0</v>
      </c>
      <c r="G4206" s="304"/>
      <c r="H4206" s="304"/>
      <c r="N4206" s="305"/>
      <c r="O4206" s="305"/>
      <c r="AB4206" s="304"/>
    </row>
    <row r="4207" spans="1:28" x14ac:dyDescent="0.25">
      <c r="A4207" s="309">
        <f t="shared" si="65"/>
        <v>0</v>
      </c>
      <c r="G4207" s="304"/>
      <c r="H4207" s="304"/>
      <c r="N4207" s="305"/>
      <c r="O4207" s="305"/>
      <c r="AB4207" s="304"/>
    </row>
    <row r="4208" spans="1:28" x14ac:dyDescent="0.25">
      <c r="A4208" s="309">
        <f t="shared" si="65"/>
        <v>0</v>
      </c>
      <c r="G4208" s="304"/>
      <c r="H4208" s="304"/>
      <c r="N4208" s="305"/>
      <c r="O4208" s="305"/>
      <c r="AB4208" s="304"/>
    </row>
    <row r="4209" spans="1:28" x14ac:dyDescent="0.25">
      <c r="A4209" s="309">
        <f t="shared" si="65"/>
        <v>0</v>
      </c>
      <c r="G4209" s="304"/>
      <c r="H4209" s="304"/>
      <c r="N4209" s="305"/>
      <c r="O4209" s="305"/>
      <c r="AB4209" s="304"/>
    </row>
    <row r="4210" spans="1:28" x14ac:dyDescent="0.25">
      <c r="A4210" s="309">
        <f t="shared" si="65"/>
        <v>0</v>
      </c>
      <c r="G4210" s="304"/>
      <c r="H4210" s="304"/>
      <c r="N4210" s="305"/>
      <c r="O4210" s="305"/>
      <c r="AB4210" s="304"/>
    </row>
    <row r="4211" spans="1:28" x14ac:dyDescent="0.25">
      <c r="A4211" s="309">
        <f t="shared" si="65"/>
        <v>0</v>
      </c>
      <c r="G4211" s="304"/>
      <c r="H4211" s="304"/>
      <c r="N4211" s="305"/>
      <c r="O4211" s="305"/>
      <c r="AB4211" s="304"/>
    </row>
    <row r="4212" spans="1:28" x14ac:dyDescent="0.25">
      <c r="A4212" s="309">
        <f t="shared" si="65"/>
        <v>0</v>
      </c>
      <c r="G4212" s="304"/>
      <c r="H4212" s="304"/>
      <c r="N4212" s="305"/>
      <c r="O4212" s="305"/>
      <c r="AB4212" s="304"/>
    </row>
    <row r="4213" spans="1:28" x14ac:dyDescent="0.25">
      <c r="A4213" s="309">
        <f t="shared" si="65"/>
        <v>0</v>
      </c>
      <c r="G4213" s="304"/>
      <c r="H4213" s="304"/>
      <c r="N4213" s="305"/>
      <c r="O4213" s="305"/>
      <c r="AB4213" s="304"/>
    </row>
    <row r="4214" spans="1:28" x14ac:dyDescent="0.25">
      <c r="A4214" s="309">
        <f t="shared" si="65"/>
        <v>0</v>
      </c>
      <c r="G4214" s="304"/>
      <c r="H4214" s="304"/>
      <c r="N4214" s="305"/>
      <c r="O4214" s="305"/>
      <c r="AB4214" s="304"/>
    </row>
    <row r="4215" spans="1:28" x14ac:dyDescent="0.25">
      <c r="A4215" s="309">
        <f t="shared" si="65"/>
        <v>0</v>
      </c>
      <c r="G4215" s="304"/>
      <c r="H4215" s="304"/>
      <c r="N4215" s="305"/>
      <c r="O4215" s="305"/>
      <c r="AB4215" s="304"/>
    </row>
    <row r="4216" spans="1:28" x14ac:dyDescent="0.25">
      <c r="A4216" s="309">
        <f t="shared" si="65"/>
        <v>0</v>
      </c>
      <c r="G4216" s="304"/>
      <c r="H4216" s="304"/>
      <c r="N4216" s="305"/>
      <c r="O4216" s="305"/>
      <c r="AB4216" s="304"/>
    </row>
    <row r="4217" spans="1:28" x14ac:dyDescent="0.25">
      <c r="A4217" s="309">
        <f t="shared" si="65"/>
        <v>0</v>
      </c>
      <c r="G4217" s="304"/>
      <c r="H4217" s="304"/>
      <c r="N4217" s="305"/>
      <c r="O4217" s="305"/>
      <c r="AB4217" s="304"/>
    </row>
    <row r="4218" spans="1:28" x14ac:dyDescent="0.25">
      <c r="A4218" s="309">
        <f t="shared" si="65"/>
        <v>0</v>
      </c>
      <c r="G4218" s="304"/>
      <c r="H4218" s="304"/>
      <c r="N4218" s="305"/>
      <c r="O4218" s="305"/>
      <c r="AB4218" s="304"/>
    </row>
    <row r="4219" spans="1:28" x14ac:dyDescent="0.25">
      <c r="A4219" s="309">
        <f t="shared" si="65"/>
        <v>0</v>
      </c>
      <c r="G4219" s="304"/>
      <c r="H4219" s="304"/>
      <c r="AB4219" s="304"/>
    </row>
    <row r="4220" spans="1:28" x14ac:dyDescent="0.25">
      <c r="A4220" s="309">
        <f t="shared" si="65"/>
        <v>0</v>
      </c>
      <c r="G4220" s="304"/>
      <c r="H4220" s="304"/>
      <c r="N4220" s="305"/>
      <c r="O4220" s="305"/>
      <c r="AB4220" s="304"/>
    </row>
    <row r="4221" spans="1:28" x14ac:dyDescent="0.25">
      <c r="A4221" s="309">
        <f t="shared" si="65"/>
        <v>0</v>
      </c>
      <c r="G4221" s="304"/>
      <c r="H4221" s="304"/>
      <c r="N4221" s="305"/>
      <c r="O4221" s="305"/>
      <c r="AB4221" s="304"/>
    </row>
    <row r="4222" spans="1:28" x14ac:dyDescent="0.25">
      <c r="A4222" s="309">
        <f t="shared" si="65"/>
        <v>0</v>
      </c>
      <c r="G4222" s="304"/>
      <c r="H4222" s="304"/>
      <c r="N4222" s="305"/>
      <c r="O4222" s="305"/>
      <c r="AB4222" s="304"/>
    </row>
    <row r="4223" spans="1:28" x14ac:dyDescent="0.25">
      <c r="A4223" s="309">
        <f t="shared" si="65"/>
        <v>0</v>
      </c>
      <c r="G4223" s="304"/>
      <c r="H4223" s="304"/>
      <c r="N4223" s="305"/>
      <c r="O4223" s="305"/>
      <c r="AB4223" s="304"/>
    </row>
    <row r="4224" spans="1:28" x14ac:dyDescent="0.25">
      <c r="A4224" s="309">
        <f t="shared" si="65"/>
        <v>0</v>
      </c>
      <c r="G4224" s="304"/>
      <c r="H4224" s="304"/>
      <c r="N4224" s="305"/>
      <c r="O4224" s="305"/>
      <c r="AB4224" s="304"/>
    </row>
    <row r="4225" spans="1:28" x14ac:dyDescent="0.25">
      <c r="A4225" s="309">
        <f t="shared" si="65"/>
        <v>0</v>
      </c>
      <c r="G4225" s="304"/>
      <c r="H4225" s="304"/>
      <c r="N4225" s="305"/>
      <c r="O4225" s="305"/>
      <c r="AB4225" s="304"/>
    </row>
    <row r="4226" spans="1:28" x14ac:dyDescent="0.25">
      <c r="A4226" s="309">
        <f t="shared" ref="A4226:A4289" si="66">IF(+R4226&gt;AR4226,R4226-AR4226,0)</f>
        <v>0</v>
      </c>
      <c r="G4226" s="304"/>
      <c r="H4226" s="304"/>
      <c r="N4226" s="305"/>
      <c r="O4226" s="305"/>
      <c r="AB4226" s="304"/>
    </row>
    <row r="4227" spans="1:28" x14ac:dyDescent="0.25">
      <c r="A4227" s="309">
        <f t="shared" si="66"/>
        <v>0</v>
      </c>
      <c r="G4227" s="304"/>
      <c r="H4227" s="304"/>
      <c r="N4227" s="305"/>
      <c r="O4227" s="305"/>
      <c r="AB4227" s="304"/>
    </row>
    <row r="4228" spans="1:28" x14ac:dyDescent="0.25">
      <c r="A4228" s="309">
        <f t="shared" si="66"/>
        <v>0</v>
      </c>
      <c r="G4228" s="304"/>
      <c r="H4228" s="304"/>
      <c r="AB4228" s="304"/>
    </row>
    <row r="4229" spans="1:28" x14ac:dyDescent="0.25">
      <c r="A4229" s="309">
        <f t="shared" si="66"/>
        <v>0</v>
      </c>
      <c r="G4229" s="304"/>
      <c r="H4229" s="304"/>
      <c r="N4229" s="305"/>
      <c r="O4229" s="305"/>
      <c r="AB4229" s="304"/>
    </row>
    <row r="4230" spans="1:28" x14ac:dyDescent="0.25">
      <c r="A4230" s="309">
        <f t="shared" si="66"/>
        <v>0</v>
      </c>
      <c r="G4230" s="304"/>
      <c r="H4230" s="304"/>
      <c r="N4230" s="305"/>
      <c r="O4230" s="305"/>
      <c r="AB4230" s="304"/>
    </row>
    <row r="4231" spans="1:28" x14ac:dyDescent="0.25">
      <c r="A4231" s="309">
        <f t="shared" si="66"/>
        <v>0</v>
      </c>
      <c r="G4231" s="304"/>
      <c r="H4231" s="304"/>
      <c r="N4231" s="305"/>
      <c r="O4231" s="305"/>
      <c r="AB4231" s="304"/>
    </row>
    <row r="4232" spans="1:28" x14ac:dyDescent="0.25">
      <c r="A4232" s="309">
        <f t="shared" si="66"/>
        <v>0</v>
      </c>
      <c r="G4232" s="304"/>
      <c r="H4232" s="304"/>
      <c r="N4232" s="305"/>
      <c r="O4232" s="305"/>
      <c r="AB4232" s="304"/>
    </row>
    <row r="4233" spans="1:28" x14ac:dyDescent="0.25">
      <c r="A4233" s="309">
        <f t="shared" si="66"/>
        <v>0</v>
      </c>
      <c r="G4233" s="304"/>
      <c r="H4233" s="304"/>
      <c r="N4233" s="305"/>
      <c r="O4233" s="305"/>
      <c r="AB4233" s="304"/>
    </row>
    <row r="4234" spans="1:28" x14ac:dyDescent="0.25">
      <c r="A4234" s="309">
        <f t="shared" si="66"/>
        <v>0</v>
      </c>
      <c r="G4234" s="304"/>
      <c r="H4234" s="304"/>
      <c r="N4234" s="305"/>
      <c r="O4234" s="305"/>
      <c r="AB4234" s="304"/>
    </row>
    <row r="4235" spans="1:28" x14ac:dyDescent="0.25">
      <c r="A4235" s="309">
        <f t="shared" si="66"/>
        <v>0</v>
      </c>
      <c r="G4235" s="304"/>
      <c r="H4235" s="304"/>
      <c r="N4235" s="305"/>
      <c r="O4235" s="305"/>
      <c r="AB4235" s="304"/>
    </row>
    <row r="4236" spans="1:28" x14ac:dyDescent="0.25">
      <c r="A4236" s="309">
        <f t="shared" si="66"/>
        <v>0</v>
      </c>
      <c r="G4236" s="304"/>
      <c r="H4236" s="304"/>
      <c r="N4236" s="305"/>
      <c r="O4236" s="305"/>
      <c r="AB4236" s="304"/>
    </row>
    <row r="4237" spans="1:28" x14ac:dyDescent="0.25">
      <c r="A4237" s="309">
        <f t="shared" si="66"/>
        <v>0</v>
      </c>
      <c r="G4237" s="304"/>
      <c r="H4237" s="304"/>
      <c r="N4237" s="305"/>
      <c r="O4237" s="305"/>
      <c r="AB4237" s="304"/>
    </row>
    <row r="4238" spans="1:28" x14ac:dyDescent="0.25">
      <c r="A4238" s="309">
        <f t="shared" si="66"/>
        <v>0</v>
      </c>
      <c r="G4238" s="304"/>
      <c r="H4238" s="304"/>
      <c r="N4238" s="305"/>
      <c r="O4238" s="305"/>
      <c r="AB4238" s="304"/>
    </row>
    <row r="4239" spans="1:28" x14ac:dyDescent="0.25">
      <c r="A4239" s="309">
        <f t="shared" si="66"/>
        <v>0</v>
      </c>
      <c r="G4239" s="304"/>
      <c r="H4239" s="304"/>
      <c r="N4239" s="305"/>
      <c r="O4239" s="305"/>
      <c r="AB4239" s="304"/>
    </row>
    <row r="4240" spans="1:28" x14ac:dyDescent="0.25">
      <c r="A4240" s="309">
        <f t="shared" si="66"/>
        <v>0</v>
      </c>
      <c r="G4240" s="304"/>
      <c r="H4240" s="304"/>
      <c r="N4240" s="305"/>
      <c r="O4240" s="305"/>
      <c r="AB4240" s="304"/>
    </row>
    <row r="4241" spans="1:28" x14ac:dyDescent="0.25">
      <c r="A4241" s="309">
        <f t="shared" si="66"/>
        <v>0</v>
      </c>
      <c r="G4241" s="304"/>
      <c r="H4241" s="304"/>
      <c r="N4241" s="305"/>
      <c r="O4241" s="305"/>
      <c r="AB4241" s="304"/>
    </row>
    <row r="4242" spans="1:28" x14ac:dyDescent="0.25">
      <c r="A4242" s="309">
        <f t="shared" si="66"/>
        <v>0</v>
      </c>
      <c r="G4242" s="304"/>
      <c r="H4242" s="304"/>
      <c r="N4242" s="305"/>
      <c r="O4242" s="305"/>
      <c r="AB4242" s="304"/>
    </row>
    <row r="4243" spans="1:28" x14ac:dyDescent="0.25">
      <c r="A4243" s="309">
        <f t="shared" si="66"/>
        <v>0</v>
      </c>
      <c r="G4243" s="304"/>
      <c r="H4243" s="304"/>
      <c r="N4243" s="305"/>
      <c r="O4243" s="305"/>
      <c r="AB4243" s="304"/>
    </row>
    <row r="4244" spans="1:28" x14ac:dyDescent="0.25">
      <c r="A4244" s="309">
        <f t="shared" si="66"/>
        <v>0</v>
      </c>
      <c r="G4244" s="304"/>
      <c r="H4244" s="304"/>
      <c r="N4244" s="305"/>
      <c r="O4244" s="305"/>
      <c r="AB4244" s="304"/>
    </row>
    <row r="4245" spans="1:28" x14ac:dyDescent="0.25">
      <c r="A4245" s="309">
        <f t="shared" si="66"/>
        <v>0</v>
      </c>
      <c r="G4245" s="304"/>
      <c r="H4245" s="304"/>
      <c r="N4245" s="305"/>
      <c r="O4245" s="305"/>
      <c r="AB4245" s="304"/>
    </row>
    <row r="4246" spans="1:28" x14ac:dyDescent="0.25">
      <c r="A4246" s="309">
        <f t="shared" si="66"/>
        <v>0</v>
      </c>
      <c r="G4246" s="304"/>
      <c r="H4246" s="304"/>
      <c r="N4246" s="305"/>
      <c r="O4246" s="305"/>
      <c r="AB4246" s="304"/>
    </row>
    <row r="4247" spans="1:28" x14ac:dyDescent="0.25">
      <c r="A4247" s="309">
        <f t="shared" si="66"/>
        <v>0</v>
      </c>
      <c r="G4247" s="304"/>
      <c r="H4247" s="304"/>
      <c r="N4247" s="305"/>
      <c r="O4247" s="305"/>
      <c r="AB4247" s="304"/>
    </row>
    <row r="4248" spans="1:28" x14ac:dyDescent="0.25">
      <c r="A4248" s="309">
        <f t="shared" si="66"/>
        <v>0</v>
      </c>
      <c r="G4248" s="304"/>
      <c r="H4248" s="304"/>
      <c r="N4248" s="305"/>
      <c r="O4248" s="305"/>
      <c r="AB4248" s="304"/>
    </row>
    <row r="4249" spans="1:28" x14ac:dyDescent="0.25">
      <c r="A4249" s="309">
        <f t="shared" si="66"/>
        <v>0</v>
      </c>
      <c r="G4249" s="304"/>
      <c r="H4249" s="304"/>
      <c r="N4249" s="305"/>
      <c r="O4249" s="305"/>
      <c r="AB4249" s="304"/>
    </row>
    <row r="4250" spans="1:28" x14ac:dyDescent="0.25">
      <c r="A4250" s="309">
        <f t="shared" si="66"/>
        <v>0</v>
      </c>
      <c r="G4250" s="304"/>
      <c r="H4250" s="304"/>
      <c r="N4250" s="305"/>
      <c r="O4250" s="305"/>
      <c r="AB4250" s="304"/>
    </row>
    <row r="4251" spans="1:28" x14ac:dyDescent="0.25">
      <c r="A4251" s="309">
        <f t="shared" si="66"/>
        <v>0</v>
      </c>
      <c r="G4251" s="304"/>
      <c r="H4251" s="304"/>
      <c r="N4251" s="305"/>
      <c r="O4251" s="305"/>
      <c r="AB4251" s="304"/>
    </row>
    <row r="4252" spans="1:28" x14ac:dyDescent="0.25">
      <c r="A4252" s="309">
        <f t="shared" si="66"/>
        <v>0</v>
      </c>
      <c r="G4252" s="304"/>
      <c r="H4252" s="304"/>
      <c r="N4252" s="305"/>
      <c r="O4252" s="305"/>
      <c r="AB4252" s="304"/>
    </row>
    <row r="4253" spans="1:28" x14ac:dyDescent="0.25">
      <c r="A4253" s="309">
        <f t="shared" si="66"/>
        <v>0</v>
      </c>
      <c r="G4253" s="304"/>
      <c r="H4253" s="304"/>
      <c r="N4253" s="305"/>
      <c r="O4253" s="305"/>
      <c r="AB4253" s="304"/>
    </row>
    <row r="4254" spans="1:28" x14ac:dyDescent="0.25">
      <c r="A4254" s="309">
        <f t="shared" si="66"/>
        <v>0</v>
      </c>
      <c r="G4254" s="304"/>
      <c r="H4254" s="304"/>
      <c r="N4254" s="305"/>
      <c r="O4254" s="305"/>
      <c r="AB4254" s="304"/>
    </row>
    <row r="4255" spans="1:28" x14ac:dyDescent="0.25">
      <c r="A4255" s="309">
        <f t="shared" si="66"/>
        <v>0</v>
      </c>
      <c r="G4255" s="304"/>
      <c r="H4255" s="304"/>
      <c r="N4255" s="305"/>
      <c r="O4255" s="305"/>
      <c r="AB4255" s="304"/>
    </row>
    <row r="4256" spans="1:28" x14ac:dyDescent="0.25">
      <c r="A4256" s="309">
        <f t="shared" si="66"/>
        <v>0</v>
      </c>
      <c r="G4256" s="304"/>
      <c r="H4256" s="304"/>
      <c r="N4256" s="305"/>
      <c r="O4256" s="305"/>
      <c r="AB4256" s="304"/>
    </row>
    <row r="4257" spans="1:28" x14ac:dyDescent="0.25">
      <c r="A4257" s="309">
        <f t="shared" si="66"/>
        <v>0</v>
      </c>
      <c r="G4257" s="304"/>
      <c r="H4257" s="304"/>
      <c r="N4257" s="305"/>
      <c r="O4257" s="305"/>
      <c r="AB4257" s="304"/>
    </row>
    <row r="4258" spans="1:28" x14ac:dyDescent="0.25">
      <c r="A4258" s="309">
        <f t="shared" si="66"/>
        <v>0</v>
      </c>
      <c r="G4258" s="304"/>
      <c r="H4258" s="304"/>
      <c r="N4258" s="305"/>
      <c r="O4258" s="305"/>
      <c r="AB4258" s="304"/>
    </row>
    <row r="4259" spans="1:28" x14ac:dyDescent="0.25">
      <c r="A4259" s="309">
        <f t="shared" si="66"/>
        <v>0</v>
      </c>
      <c r="G4259" s="304"/>
      <c r="H4259" s="304"/>
      <c r="N4259" s="305"/>
      <c r="O4259" s="305"/>
      <c r="AB4259" s="304"/>
    </row>
    <row r="4260" spans="1:28" x14ac:dyDescent="0.25">
      <c r="A4260" s="309">
        <f t="shared" si="66"/>
        <v>0</v>
      </c>
      <c r="G4260" s="304"/>
      <c r="H4260" s="304"/>
      <c r="N4260" s="305"/>
      <c r="O4260" s="305"/>
      <c r="AB4260" s="304"/>
    </row>
    <row r="4261" spans="1:28" x14ac:dyDescent="0.25">
      <c r="A4261" s="309">
        <f t="shared" si="66"/>
        <v>0</v>
      </c>
      <c r="G4261" s="304"/>
      <c r="H4261" s="304"/>
      <c r="N4261" s="305"/>
      <c r="O4261" s="305"/>
      <c r="AB4261" s="304"/>
    </row>
    <row r="4262" spans="1:28" x14ac:dyDescent="0.25">
      <c r="A4262" s="309">
        <f t="shared" si="66"/>
        <v>0</v>
      </c>
      <c r="G4262" s="304"/>
      <c r="H4262" s="304"/>
      <c r="N4262" s="305"/>
      <c r="O4262" s="305"/>
      <c r="AB4262" s="304"/>
    </row>
    <row r="4263" spans="1:28" x14ac:dyDescent="0.25">
      <c r="A4263" s="309">
        <f t="shared" si="66"/>
        <v>0</v>
      </c>
      <c r="G4263" s="304"/>
      <c r="H4263" s="304"/>
      <c r="N4263" s="305"/>
      <c r="O4263" s="305"/>
      <c r="AB4263" s="304"/>
    </row>
    <row r="4264" spans="1:28" x14ac:dyDescent="0.25">
      <c r="A4264" s="309">
        <f t="shared" si="66"/>
        <v>0</v>
      </c>
      <c r="G4264" s="304"/>
      <c r="H4264" s="304"/>
      <c r="N4264" s="305"/>
      <c r="O4264" s="305"/>
      <c r="AB4264" s="304"/>
    </row>
    <row r="4265" spans="1:28" x14ac:dyDescent="0.25">
      <c r="A4265" s="309">
        <f t="shared" si="66"/>
        <v>0</v>
      </c>
      <c r="G4265" s="304"/>
      <c r="H4265" s="304"/>
      <c r="N4265" s="305"/>
      <c r="O4265" s="305"/>
      <c r="AB4265" s="304"/>
    </row>
    <row r="4266" spans="1:28" x14ac:dyDescent="0.25">
      <c r="A4266" s="309">
        <f t="shared" si="66"/>
        <v>0</v>
      </c>
      <c r="G4266" s="304"/>
      <c r="H4266" s="304"/>
      <c r="N4266" s="305"/>
      <c r="O4266" s="305"/>
      <c r="AB4266" s="304"/>
    </row>
    <row r="4267" spans="1:28" x14ac:dyDescent="0.25">
      <c r="A4267" s="309">
        <f t="shared" si="66"/>
        <v>0</v>
      </c>
      <c r="G4267" s="304"/>
      <c r="H4267" s="304"/>
      <c r="N4267" s="305"/>
      <c r="O4267" s="305"/>
      <c r="AB4267" s="304"/>
    </row>
    <row r="4268" spans="1:28" x14ac:dyDescent="0.25">
      <c r="A4268" s="309">
        <f t="shared" si="66"/>
        <v>0</v>
      </c>
      <c r="G4268" s="304"/>
      <c r="H4268" s="304"/>
      <c r="N4268" s="305"/>
      <c r="O4268" s="305"/>
      <c r="AB4268" s="304"/>
    </row>
    <row r="4269" spans="1:28" x14ac:dyDescent="0.25">
      <c r="A4269" s="309">
        <f t="shared" si="66"/>
        <v>0</v>
      </c>
      <c r="G4269" s="304"/>
      <c r="H4269" s="304"/>
      <c r="N4269" s="305"/>
      <c r="O4269" s="305"/>
      <c r="AB4269" s="304"/>
    </row>
    <row r="4270" spans="1:28" x14ac:dyDescent="0.25">
      <c r="A4270" s="309">
        <f t="shared" si="66"/>
        <v>0</v>
      </c>
      <c r="G4270" s="304"/>
      <c r="H4270" s="304"/>
      <c r="N4270" s="305"/>
      <c r="O4270" s="305"/>
      <c r="AB4270" s="304"/>
    </row>
    <row r="4271" spans="1:28" x14ac:dyDescent="0.25">
      <c r="A4271" s="309">
        <f t="shared" si="66"/>
        <v>0</v>
      </c>
      <c r="G4271" s="304"/>
      <c r="H4271" s="304"/>
      <c r="N4271" s="305"/>
      <c r="O4271" s="305"/>
      <c r="AB4271" s="304"/>
    </row>
    <row r="4272" spans="1:28" x14ac:dyDescent="0.25">
      <c r="A4272" s="309">
        <f t="shared" si="66"/>
        <v>0</v>
      </c>
      <c r="G4272" s="304"/>
      <c r="H4272" s="304"/>
      <c r="N4272" s="305"/>
      <c r="O4272" s="305"/>
      <c r="AB4272" s="304"/>
    </row>
    <row r="4273" spans="1:28" x14ac:dyDescent="0.25">
      <c r="A4273" s="309">
        <f t="shared" si="66"/>
        <v>0</v>
      </c>
      <c r="G4273" s="304"/>
      <c r="H4273" s="304"/>
      <c r="N4273" s="305"/>
      <c r="O4273" s="305"/>
      <c r="AB4273" s="304"/>
    </row>
    <row r="4274" spans="1:28" x14ac:dyDescent="0.25">
      <c r="A4274" s="309">
        <f t="shared" si="66"/>
        <v>0</v>
      </c>
      <c r="G4274" s="304"/>
      <c r="H4274" s="304"/>
      <c r="N4274" s="305"/>
      <c r="O4274" s="305"/>
      <c r="AB4274" s="304"/>
    </row>
    <row r="4275" spans="1:28" x14ac:dyDescent="0.25">
      <c r="A4275" s="309">
        <f t="shared" si="66"/>
        <v>0</v>
      </c>
      <c r="G4275" s="304"/>
      <c r="H4275" s="304"/>
      <c r="N4275" s="305"/>
      <c r="O4275" s="305"/>
      <c r="AB4275" s="304"/>
    </row>
    <row r="4276" spans="1:28" x14ac:dyDescent="0.25">
      <c r="A4276" s="309">
        <f t="shared" si="66"/>
        <v>0</v>
      </c>
      <c r="G4276" s="304"/>
      <c r="H4276" s="304"/>
      <c r="N4276" s="305"/>
      <c r="O4276" s="305"/>
      <c r="AB4276" s="304"/>
    </row>
    <row r="4277" spans="1:28" x14ac:dyDescent="0.25">
      <c r="A4277" s="309">
        <f t="shared" si="66"/>
        <v>0</v>
      </c>
      <c r="G4277" s="304"/>
      <c r="H4277" s="304"/>
      <c r="N4277" s="305"/>
      <c r="O4277" s="305"/>
      <c r="AB4277" s="304"/>
    </row>
    <row r="4278" spans="1:28" x14ac:dyDescent="0.25">
      <c r="A4278" s="309">
        <f t="shared" si="66"/>
        <v>0</v>
      </c>
      <c r="G4278" s="304"/>
      <c r="H4278" s="304"/>
      <c r="N4278" s="305"/>
      <c r="O4278" s="305"/>
      <c r="AB4278" s="304"/>
    </row>
    <row r="4279" spans="1:28" x14ac:dyDescent="0.25">
      <c r="A4279" s="309">
        <f t="shared" si="66"/>
        <v>0</v>
      </c>
      <c r="G4279" s="304"/>
      <c r="H4279" s="304"/>
      <c r="N4279" s="305"/>
      <c r="O4279" s="305"/>
      <c r="AB4279" s="304"/>
    </row>
    <row r="4280" spans="1:28" x14ac:dyDescent="0.25">
      <c r="A4280" s="309">
        <f t="shared" si="66"/>
        <v>0</v>
      </c>
      <c r="G4280" s="304"/>
      <c r="H4280" s="304"/>
      <c r="N4280" s="305"/>
      <c r="O4280" s="305"/>
      <c r="AB4280" s="304"/>
    </row>
    <row r="4281" spans="1:28" x14ac:dyDescent="0.25">
      <c r="A4281" s="309">
        <f t="shared" si="66"/>
        <v>0</v>
      </c>
      <c r="G4281" s="304"/>
      <c r="H4281" s="304"/>
      <c r="N4281" s="305"/>
      <c r="O4281" s="305"/>
      <c r="AB4281" s="304"/>
    </row>
    <row r="4282" spans="1:28" x14ac:dyDescent="0.25">
      <c r="A4282" s="309">
        <f t="shared" si="66"/>
        <v>0</v>
      </c>
      <c r="G4282" s="304"/>
      <c r="H4282" s="304"/>
      <c r="N4282" s="305"/>
      <c r="O4282" s="305"/>
      <c r="AB4282" s="304"/>
    </row>
    <row r="4283" spans="1:28" x14ac:dyDescent="0.25">
      <c r="A4283" s="309">
        <f t="shared" si="66"/>
        <v>0</v>
      </c>
      <c r="G4283" s="304"/>
      <c r="H4283" s="304"/>
      <c r="N4283" s="305"/>
      <c r="O4283" s="305"/>
      <c r="AB4283" s="304"/>
    </row>
    <row r="4284" spans="1:28" x14ac:dyDescent="0.25">
      <c r="A4284" s="309">
        <f t="shared" si="66"/>
        <v>0</v>
      </c>
      <c r="G4284" s="304"/>
      <c r="H4284" s="304"/>
      <c r="N4284" s="305"/>
      <c r="O4284" s="305"/>
      <c r="AB4284" s="304"/>
    </row>
    <row r="4285" spans="1:28" x14ac:dyDescent="0.25">
      <c r="A4285" s="309">
        <f t="shared" si="66"/>
        <v>0</v>
      </c>
      <c r="G4285" s="304"/>
      <c r="H4285" s="304"/>
      <c r="N4285" s="305"/>
      <c r="O4285" s="305"/>
      <c r="AB4285" s="304"/>
    </row>
    <row r="4286" spans="1:28" x14ac:dyDescent="0.25">
      <c r="A4286" s="309">
        <f t="shared" si="66"/>
        <v>0</v>
      </c>
      <c r="G4286" s="304"/>
      <c r="H4286" s="304"/>
      <c r="N4286" s="305"/>
      <c r="O4286" s="305"/>
      <c r="AB4286" s="304"/>
    </row>
    <row r="4287" spans="1:28" x14ac:dyDescent="0.25">
      <c r="A4287" s="309">
        <f t="shared" si="66"/>
        <v>0</v>
      </c>
      <c r="G4287" s="304"/>
      <c r="H4287" s="304"/>
      <c r="N4287" s="305"/>
      <c r="O4287" s="305"/>
      <c r="AB4287" s="304"/>
    </row>
    <row r="4288" spans="1:28" x14ac:dyDescent="0.25">
      <c r="A4288" s="309">
        <f t="shared" si="66"/>
        <v>0</v>
      </c>
      <c r="G4288" s="304"/>
      <c r="H4288" s="304"/>
      <c r="N4288" s="305"/>
      <c r="O4288" s="305"/>
      <c r="AB4288" s="304"/>
    </row>
    <row r="4289" spans="1:28" x14ac:dyDescent="0.25">
      <c r="A4289" s="309">
        <f t="shared" si="66"/>
        <v>0</v>
      </c>
      <c r="G4289" s="304"/>
      <c r="H4289" s="304"/>
      <c r="N4289" s="305"/>
      <c r="O4289" s="305"/>
      <c r="AB4289" s="304"/>
    </row>
    <row r="4290" spans="1:28" x14ac:dyDescent="0.25">
      <c r="A4290" s="309">
        <f t="shared" ref="A4290:A4353" si="67">IF(+R4290&gt;AR4290,R4290-AR4290,0)</f>
        <v>0</v>
      </c>
      <c r="G4290" s="304"/>
      <c r="H4290" s="304"/>
      <c r="N4290" s="305"/>
      <c r="O4290" s="305"/>
      <c r="AB4290" s="304"/>
    </row>
    <row r="4291" spans="1:28" x14ac:dyDescent="0.25">
      <c r="A4291" s="309">
        <f t="shared" si="67"/>
        <v>0</v>
      </c>
      <c r="G4291" s="304"/>
      <c r="H4291" s="304"/>
      <c r="N4291" s="305"/>
      <c r="O4291" s="305"/>
      <c r="AB4291" s="304"/>
    </row>
    <row r="4292" spans="1:28" x14ac:dyDescent="0.25">
      <c r="A4292" s="309">
        <f t="shared" si="67"/>
        <v>0</v>
      </c>
      <c r="G4292" s="304"/>
      <c r="H4292" s="304"/>
      <c r="N4292" s="305"/>
      <c r="O4292" s="305"/>
      <c r="AB4292" s="304"/>
    </row>
    <row r="4293" spans="1:28" x14ac:dyDescent="0.25">
      <c r="A4293" s="309">
        <f t="shared" si="67"/>
        <v>0</v>
      </c>
      <c r="G4293" s="304"/>
      <c r="H4293" s="304"/>
      <c r="N4293" s="305"/>
      <c r="O4293" s="305"/>
      <c r="AB4293" s="304"/>
    </row>
    <row r="4294" spans="1:28" x14ac:dyDescent="0.25">
      <c r="A4294" s="309">
        <f t="shared" si="67"/>
        <v>0</v>
      </c>
      <c r="G4294" s="304"/>
      <c r="H4294" s="304"/>
      <c r="N4294" s="305"/>
      <c r="O4294" s="305"/>
      <c r="AB4294" s="304"/>
    </row>
    <row r="4295" spans="1:28" x14ac:dyDescent="0.25">
      <c r="A4295" s="309">
        <f t="shared" si="67"/>
        <v>0</v>
      </c>
      <c r="G4295" s="304"/>
      <c r="H4295" s="304"/>
      <c r="N4295" s="305"/>
      <c r="O4295" s="305"/>
      <c r="AB4295" s="304"/>
    </row>
    <row r="4296" spans="1:28" x14ac:dyDescent="0.25">
      <c r="A4296" s="309">
        <f t="shared" si="67"/>
        <v>0</v>
      </c>
      <c r="G4296" s="304"/>
      <c r="H4296" s="304"/>
      <c r="N4296" s="305"/>
      <c r="O4296" s="305"/>
      <c r="AB4296" s="304"/>
    </row>
    <row r="4297" spans="1:28" x14ac:dyDescent="0.25">
      <c r="A4297" s="309">
        <f t="shared" si="67"/>
        <v>0</v>
      </c>
      <c r="G4297" s="304"/>
      <c r="H4297" s="304"/>
      <c r="N4297" s="305"/>
      <c r="O4297" s="305"/>
      <c r="AB4297" s="304"/>
    </row>
    <row r="4298" spans="1:28" x14ac:dyDescent="0.25">
      <c r="A4298" s="309">
        <f t="shared" si="67"/>
        <v>0</v>
      </c>
      <c r="G4298" s="304"/>
      <c r="H4298" s="304"/>
      <c r="N4298" s="305"/>
      <c r="O4298" s="305"/>
      <c r="AB4298" s="304"/>
    </row>
    <row r="4299" spans="1:28" x14ac:dyDescent="0.25">
      <c r="A4299" s="309">
        <f t="shared" si="67"/>
        <v>0</v>
      </c>
      <c r="G4299" s="304"/>
      <c r="H4299" s="304"/>
      <c r="N4299" s="305"/>
      <c r="O4299" s="305"/>
      <c r="AB4299" s="304"/>
    </row>
    <row r="4300" spans="1:28" x14ac:dyDescent="0.25">
      <c r="A4300" s="309">
        <f t="shared" si="67"/>
        <v>0</v>
      </c>
      <c r="G4300" s="304"/>
      <c r="H4300" s="304"/>
      <c r="N4300" s="305"/>
      <c r="O4300" s="305"/>
      <c r="AB4300" s="304"/>
    </row>
    <row r="4301" spans="1:28" x14ac:dyDescent="0.25">
      <c r="A4301" s="309">
        <f t="shared" si="67"/>
        <v>0</v>
      </c>
      <c r="G4301" s="304"/>
      <c r="H4301" s="304"/>
      <c r="N4301" s="305"/>
      <c r="O4301" s="305"/>
      <c r="AB4301" s="304"/>
    </row>
    <row r="4302" spans="1:28" x14ac:dyDescent="0.25">
      <c r="A4302" s="309">
        <f t="shared" si="67"/>
        <v>0</v>
      </c>
      <c r="G4302" s="304"/>
      <c r="H4302" s="304"/>
      <c r="N4302" s="305"/>
      <c r="O4302" s="305"/>
      <c r="AB4302" s="304"/>
    </row>
    <row r="4303" spans="1:28" x14ac:dyDescent="0.25">
      <c r="A4303" s="309">
        <f t="shared" si="67"/>
        <v>0</v>
      </c>
      <c r="G4303" s="304"/>
      <c r="H4303" s="304"/>
      <c r="N4303" s="305"/>
      <c r="O4303" s="305"/>
      <c r="AB4303" s="304"/>
    </row>
    <row r="4304" spans="1:28" x14ac:dyDescent="0.25">
      <c r="A4304" s="309">
        <f t="shared" si="67"/>
        <v>0</v>
      </c>
      <c r="G4304" s="304"/>
      <c r="H4304" s="304"/>
      <c r="N4304" s="305"/>
      <c r="O4304" s="305"/>
      <c r="AB4304" s="304"/>
    </row>
    <row r="4305" spans="1:28" x14ac:dyDescent="0.25">
      <c r="A4305" s="309">
        <f t="shared" si="67"/>
        <v>0</v>
      </c>
      <c r="G4305" s="304"/>
      <c r="H4305" s="304"/>
      <c r="N4305" s="305"/>
      <c r="O4305" s="305"/>
      <c r="AB4305" s="304"/>
    </row>
    <row r="4306" spans="1:28" x14ac:dyDescent="0.25">
      <c r="A4306" s="309">
        <f t="shared" si="67"/>
        <v>0</v>
      </c>
      <c r="G4306" s="304"/>
      <c r="H4306" s="304"/>
      <c r="N4306" s="305"/>
      <c r="O4306" s="305"/>
      <c r="AB4306" s="304"/>
    </row>
    <row r="4307" spans="1:28" x14ac:dyDescent="0.25">
      <c r="A4307" s="309">
        <f t="shared" si="67"/>
        <v>0</v>
      </c>
      <c r="G4307" s="304"/>
      <c r="H4307" s="304"/>
      <c r="N4307" s="305"/>
      <c r="O4307" s="305"/>
      <c r="AB4307" s="304"/>
    </row>
    <row r="4308" spans="1:28" x14ac:dyDescent="0.25">
      <c r="A4308" s="309">
        <f t="shared" si="67"/>
        <v>0</v>
      </c>
      <c r="G4308" s="304"/>
      <c r="H4308" s="304"/>
      <c r="N4308" s="305"/>
      <c r="O4308" s="305"/>
      <c r="AB4308" s="304"/>
    </row>
    <row r="4309" spans="1:28" x14ac:dyDescent="0.25">
      <c r="A4309" s="309">
        <f t="shared" si="67"/>
        <v>0</v>
      </c>
      <c r="G4309" s="304"/>
      <c r="H4309" s="304"/>
      <c r="N4309" s="305"/>
      <c r="O4309" s="305"/>
      <c r="AB4309" s="304"/>
    </row>
    <row r="4310" spans="1:28" x14ac:dyDescent="0.25">
      <c r="A4310" s="309">
        <f t="shared" si="67"/>
        <v>0</v>
      </c>
      <c r="G4310" s="304"/>
      <c r="H4310" s="304"/>
      <c r="N4310" s="305"/>
      <c r="O4310" s="305"/>
      <c r="AB4310" s="304"/>
    </row>
    <row r="4311" spans="1:28" x14ac:dyDescent="0.25">
      <c r="A4311" s="309">
        <f t="shared" si="67"/>
        <v>0</v>
      </c>
      <c r="G4311" s="304"/>
      <c r="H4311" s="304"/>
      <c r="N4311" s="305"/>
      <c r="O4311" s="305"/>
      <c r="AB4311" s="304"/>
    </row>
    <row r="4312" spans="1:28" x14ac:dyDescent="0.25">
      <c r="A4312" s="309">
        <f t="shared" si="67"/>
        <v>0</v>
      </c>
      <c r="G4312" s="304"/>
      <c r="H4312" s="304"/>
      <c r="N4312" s="305"/>
      <c r="O4312" s="305"/>
      <c r="AB4312" s="304"/>
    </row>
    <row r="4313" spans="1:28" x14ac:dyDescent="0.25">
      <c r="A4313" s="309">
        <f t="shared" si="67"/>
        <v>0</v>
      </c>
      <c r="G4313" s="304"/>
      <c r="H4313" s="304"/>
      <c r="N4313" s="305"/>
      <c r="O4313" s="305"/>
      <c r="AB4313" s="304"/>
    </row>
    <row r="4314" spans="1:28" x14ac:dyDescent="0.25">
      <c r="A4314" s="309">
        <f t="shared" si="67"/>
        <v>0</v>
      </c>
      <c r="G4314" s="304"/>
      <c r="H4314" s="304"/>
      <c r="N4314" s="305"/>
      <c r="O4314" s="305"/>
      <c r="AB4314" s="304"/>
    </row>
    <row r="4315" spans="1:28" x14ac:dyDescent="0.25">
      <c r="A4315" s="309">
        <f t="shared" si="67"/>
        <v>0</v>
      </c>
      <c r="G4315" s="304"/>
      <c r="H4315" s="304"/>
      <c r="N4315" s="305"/>
      <c r="O4315" s="305"/>
      <c r="AB4315" s="304"/>
    </row>
    <row r="4316" spans="1:28" x14ac:dyDescent="0.25">
      <c r="A4316" s="309">
        <f t="shared" si="67"/>
        <v>0</v>
      </c>
      <c r="G4316" s="304"/>
      <c r="H4316" s="304"/>
      <c r="N4316" s="305"/>
      <c r="O4316" s="305"/>
      <c r="AB4316" s="304"/>
    </row>
    <row r="4317" spans="1:28" x14ac:dyDescent="0.25">
      <c r="A4317" s="309">
        <f t="shared" si="67"/>
        <v>0</v>
      </c>
      <c r="G4317" s="304"/>
      <c r="H4317" s="304"/>
      <c r="N4317" s="305"/>
      <c r="O4317" s="305"/>
      <c r="AB4317" s="304"/>
    </row>
    <row r="4318" spans="1:28" x14ac:dyDescent="0.25">
      <c r="A4318" s="309">
        <f t="shared" si="67"/>
        <v>0</v>
      </c>
      <c r="G4318" s="304"/>
      <c r="H4318" s="304"/>
      <c r="N4318" s="305"/>
      <c r="O4318" s="305"/>
      <c r="AB4318" s="304"/>
    </row>
    <row r="4319" spans="1:28" x14ac:dyDescent="0.25">
      <c r="A4319" s="309">
        <f t="shared" si="67"/>
        <v>0</v>
      </c>
      <c r="G4319" s="304"/>
      <c r="H4319" s="304"/>
      <c r="N4319" s="305"/>
      <c r="O4319" s="305"/>
      <c r="AB4319" s="304"/>
    </row>
    <row r="4320" spans="1:28" x14ac:dyDescent="0.25">
      <c r="A4320" s="309">
        <f t="shared" si="67"/>
        <v>0</v>
      </c>
      <c r="G4320" s="304"/>
      <c r="H4320" s="304"/>
      <c r="N4320" s="305"/>
      <c r="O4320" s="305"/>
      <c r="AB4320" s="304"/>
    </row>
    <row r="4321" spans="1:28" x14ac:dyDescent="0.25">
      <c r="A4321" s="309">
        <f t="shared" si="67"/>
        <v>0</v>
      </c>
      <c r="G4321" s="304"/>
      <c r="H4321" s="304"/>
      <c r="N4321" s="305"/>
      <c r="O4321" s="305"/>
      <c r="AB4321" s="304"/>
    </row>
    <row r="4322" spans="1:28" x14ac:dyDescent="0.25">
      <c r="A4322" s="309">
        <f t="shared" si="67"/>
        <v>0</v>
      </c>
      <c r="G4322" s="304"/>
      <c r="H4322" s="304"/>
      <c r="N4322" s="305"/>
      <c r="O4322" s="305"/>
      <c r="AB4322" s="304"/>
    </row>
    <row r="4323" spans="1:28" x14ac:dyDescent="0.25">
      <c r="A4323" s="309">
        <f t="shared" si="67"/>
        <v>0</v>
      </c>
      <c r="G4323" s="304"/>
      <c r="H4323" s="304"/>
      <c r="N4323" s="305"/>
      <c r="O4323" s="305"/>
      <c r="AB4323" s="304"/>
    </row>
    <row r="4324" spans="1:28" x14ac:dyDescent="0.25">
      <c r="A4324" s="309">
        <f t="shared" si="67"/>
        <v>0</v>
      </c>
      <c r="G4324" s="304"/>
      <c r="H4324" s="304"/>
      <c r="N4324" s="305"/>
      <c r="O4324" s="305"/>
      <c r="AB4324" s="304"/>
    </row>
    <row r="4325" spans="1:28" x14ac:dyDescent="0.25">
      <c r="A4325" s="309">
        <f t="shared" si="67"/>
        <v>0</v>
      </c>
      <c r="G4325" s="304"/>
      <c r="H4325" s="304"/>
      <c r="N4325" s="305"/>
      <c r="O4325" s="305"/>
      <c r="AB4325" s="304"/>
    </row>
    <row r="4326" spans="1:28" x14ac:dyDescent="0.25">
      <c r="A4326" s="309">
        <f t="shared" si="67"/>
        <v>0</v>
      </c>
      <c r="G4326" s="304"/>
      <c r="H4326" s="304"/>
      <c r="AB4326" s="304"/>
    </row>
    <row r="4327" spans="1:28" x14ac:dyDescent="0.25">
      <c r="A4327" s="309">
        <f t="shared" si="67"/>
        <v>0</v>
      </c>
      <c r="G4327" s="304"/>
      <c r="H4327" s="304"/>
      <c r="AB4327" s="304"/>
    </row>
    <row r="4328" spans="1:28" x14ac:dyDescent="0.25">
      <c r="A4328" s="309">
        <f t="shared" si="67"/>
        <v>0</v>
      </c>
      <c r="G4328" s="304"/>
      <c r="H4328" s="304"/>
      <c r="AB4328" s="304"/>
    </row>
    <row r="4329" spans="1:28" x14ac:dyDescent="0.25">
      <c r="A4329" s="309">
        <f t="shared" si="67"/>
        <v>0</v>
      </c>
      <c r="G4329" s="304"/>
      <c r="H4329" s="304"/>
      <c r="N4329" s="305"/>
      <c r="O4329" s="305"/>
      <c r="AB4329" s="304"/>
    </row>
    <row r="4330" spans="1:28" x14ac:dyDescent="0.25">
      <c r="A4330" s="309">
        <f t="shared" si="67"/>
        <v>0</v>
      </c>
      <c r="G4330" s="304"/>
      <c r="H4330" s="304"/>
      <c r="N4330" s="305"/>
      <c r="O4330" s="305"/>
      <c r="AB4330" s="304"/>
    </row>
    <row r="4331" spans="1:28" x14ac:dyDescent="0.25">
      <c r="A4331" s="309">
        <f t="shared" si="67"/>
        <v>0</v>
      </c>
      <c r="G4331" s="304"/>
      <c r="H4331" s="304"/>
      <c r="N4331" s="305"/>
      <c r="O4331" s="305"/>
      <c r="AB4331" s="304"/>
    </row>
    <row r="4332" spans="1:28" x14ac:dyDescent="0.25">
      <c r="A4332" s="309">
        <f t="shared" si="67"/>
        <v>0</v>
      </c>
      <c r="G4332" s="304"/>
      <c r="H4332" s="304"/>
      <c r="N4332" s="305"/>
      <c r="O4332" s="305"/>
      <c r="AB4332" s="304"/>
    </row>
    <row r="4333" spans="1:28" x14ac:dyDescent="0.25">
      <c r="A4333" s="309">
        <f t="shared" si="67"/>
        <v>0</v>
      </c>
      <c r="G4333" s="304"/>
      <c r="H4333" s="304"/>
      <c r="N4333" s="305"/>
      <c r="O4333" s="305"/>
      <c r="AB4333" s="304"/>
    </row>
    <row r="4334" spans="1:28" x14ac:dyDescent="0.25">
      <c r="A4334" s="309">
        <f t="shared" si="67"/>
        <v>0</v>
      </c>
      <c r="G4334" s="304"/>
      <c r="H4334" s="304"/>
      <c r="N4334" s="305"/>
      <c r="O4334" s="305"/>
      <c r="AB4334" s="304"/>
    </row>
    <row r="4335" spans="1:28" x14ac:dyDescent="0.25">
      <c r="A4335" s="309">
        <f t="shared" si="67"/>
        <v>0</v>
      </c>
      <c r="G4335" s="304"/>
      <c r="H4335" s="304"/>
      <c r="N4335" s="305"/>
      <c r="O4335" s="305"/>
      <c r="AB4335" s="304"/>
    </row>
    <row r="4336" spans="1:28" x14ac:dyDescent="0.25">
      <c r="A4336" s="309">
        <f t="shared" si="67"/>
        <v>0</v>
      </c>
      <c r="G4336" s="304"/>
      <c r="H4336" s="304"/>
      <c r="AB4336" s="304"/>
    </row>
    <row r="4337" spans="1:52" x14ac:dyDescent="0.25">
      <c r="A4337" s="309">
        <f t="shared" si="67"/>
        <v>0</v>
      </c>
      <c r="G4337" s="304"/>
      <c r="H4337" s="304"/>
      <c r="AB4337" s="304"/>
    </row>
    <row r="4338" spans="1:52" x14ac:dyDescent="0.25">
      <c r="A4338" s="309">
        <f t="shared" si="67"/>
        <v>0</v>
      </c>
      <c r="G4338" s="304"/>
      <c r="H4338" s="304"/>
      <c r="N4338" s="305"/>
      <c r="O4338" s="305"/>
      <c r="AB4338" s="304"/>
    </row>
    <row r="4339" spans="1:52" x14ac:dyDescent="0.25">
      <c r="A4339" s="309">
        <f t="shared" si="67"/>
        <v>0</v>
      </c>
      <c r="G4339" s="304"/>
      <c r="H4339" s="304"/>
      <c r="AB4339" s="304"/>
    </row>
    <row r="4340" spans="1:52" x14ac:dyDescent="0.25">
      <c r="A4340" s="309">
        <f t="shared" si="67"/>
        <v>0</v>
      </c>
      <c r="G4340" s="304"/>
      <c r="H4340" s="304"/>
      <c r="N4340" s="305"/>
      <c r="O4340" s="305"/>
      <c r="AB4340" s="304"/>
    </row>
    <row r="4341" spans="1:52" x14ac:dyDescent="0.25">
      <c r="A4341" s="309">
        <f t="shared" si="67"/>
        <v>0</v>
      </c>
      <c r="G4341" s="304"/>
      <c r="H4341" s="304"/>
      <c r="N4341" s="305"/>
      <c r="O4341" s="305"/>
      <c r="AB4341" s="304"/>
    </row>
    <row r="4342" spans="1:52" x14ac:dyDescent="0.25">
      <c r="A4342" s="309">
        <f t="shared" si="67"/>
        <v>0</v>
      </c>
      <c r="G4342" s="304"/>
      <c r="H4342" s="304"/>
      <c r="N4342" s="305"/>
      <c r="O4342" s="305"/>
      <c r="AB4342" s="304"/>
    </row>
    <row r="4343" spans="1:52" x14ac:dyDescent="0.25">
      <c r="A4343" s="309">
        <f t="shared" si="67"/>
        <v>0</v>
      </c>
      <c r="G4343" s="304"/>
      <c r="H4343" s="304"/>
      <c r="N4343" s="305"/>
      <c r="O4343" s="305"/>
      <c r="AB4343" s="304"/>
    </row>
    <row r="4344" spans="1:52" x14ac:dyDescent="0.25">
      <c r="A4344" s="309">
        <f t="shared" si="67"/>
        <v>0</v>
      </c>
      <c r="G4344" s="304"/>
      <c r="H4344" s="304"/>
      <c r="N4344" s="305"/>
      <c r="O4344" s="305"/>
      <c r="AB4344" s="304"/>
    </row>
    <row r="4345" spans="1:52" x14ac:dyDescent="0.25">
      <c r="A4345" s="309">
        <f t="shared" si="67"/>
        <v>0</v>
      </c>
      <c r="G4345" s="304"/>
      <c r="H4345" s="304"/>
      <c r="N4345" s="305"/>
      <c r="O4345" s="305"/>
      <c r="AB4345" s="304"/>
    </row>
    <row r="4346" spans="1:52" x14ac:dyDescent="0.25">
      <c r="A4346" s="309">
        <f t="shared" si="67"/>
        <v>0</v>
      </c>
      <c r="G4346" s="304"/>
      <c r="H4346" s="304"/>
      <c r="N4346" s="305"/>
      <c r="O4346" s="305"/>
      <c r="AB4346" s="304"/>
    </row>
    <row r="4347" spans="1:52" x14ac:dyDescent="0.25">
      <c r="A4347" s="309">
        <f t="shared" si="67"/>
        <v>0</v>
      </c>
      <c r="G4347" s="304"/>
      <c r="H4347" s="304"/>
      <c r="N4347" s="305"/>
      <c r="O4347" s="305"/>
      <c r="AB4347" s="304"/>
    </row>
    <row r="4348" spans="1:52" x14ac:dyDescent="0.25">
      <c r="A4348" s="309">
        <f t="shared" si="67"/>
        <v>0</v>
      </c>
      <c r="G4348" s="304"/>
      <c r="H4348" s="304"/>
      <c r="N4348" s="305"/>
      <c r="O4348" s="305"/>
      <c r="AB4348" s="304"/>
      <c r="AZ4348" s="304"/>
    </row>
    <row r="4349" spans="1:52" x14ac:dyDescent="0.25">
      <c r="A4349" s="309">
        <f t="shared" si="67"/>
        <v>0</v>
      </c>
      <c r="G4349" s="304"/>
      <c r="H4349" s="304"/>
      <c r="N4349" s="305"/>
      <c r="O4349" s="305"/>
      <c r="AB4349" s="304"/>
      <c r="AZ4349" s="304"/>
    </row>
    <row r="4350" spans="1:52" x14ac:dyDescent="0.25">
      <c r="A4350" s="309">
        <f t="shared" si="67"/>
        <v>0</v>
      </c>
      <c r="G4350" s="304"/>
      <c r="H4350" s="304"/>
      <c r="N4350" s="305"/>
      <c r="O4350" s="305"/>
      <c r="AB4350" s="304"/>
    </row>
    <row r="4351" spans="1:52" x14ac:dyDescent="0.25">
      <c r="A4351" s="309">
        <f t="shared" si="67"/>
        <v>0</v>
      </c>
      <c r="G4351" s="304"/>
      <c r="H4351" s="304"/>
      <c r="N4351" s="305"/>
      <c r="O4351" s="305"/>
      <c r="AB4351" s="304"/>
    </row>
    <row r="4352" spans="1:52" x14ac:dyDescent="0.25">
      <c r="A4352" s="309">
        <f t="shared" si="67"/>
        <v>0</v>
      </c>
      <c r="G4352" s="304"/>
      <c r="H4352" s="304"/>
      <c r="N4352" s="305"/>
      <c r="O4352" s="305"/>
      <c r="AB4352" s="304"/>
    </row>
    <row r="4353" spans="1:28" x14ac:dyDescent="0.25">
      <c r="A4353" s="309">
        <f t="shared" si="67"/>
        <v>0</v>
      </c>
      <c r="G4353" s="304"/>
      <c r="H4353" s="304"/>
      <c r="N4353" s="305"/>
      <c r="O4353" s="305"/>
      <c r="AB4353" s="304"/>
    </row>
    <row r="4354" spans="1:28" x14ac:dyDescent="0.25">
      <c r="A4354" s="309">
        <f t="shared" ref="A4354:A4417" si="68">IF(+R4354&gt;AR4354,R4354-AR4354,0)</f>
        <v>0</v>
      </c>
      <c r="G4354" s="304"/>
      <c r="H4354" s="304"/>
      <c r="N4354" s="305"/>
      <c r="O4354" s="305"/>
      <c r="AB4354" s="304"/>
    </row>
    <row r="4355" spans="1:28" x14ac:dyDescent="0.25">
      <c r="A4355" s="309">
        <f t="shared" si="68"/>
        <v>0</v>
      </c>
      <c r="G4355" s="304"/>
      <c r="H4355" s="304"/>
      <c r="N4355" s="305"/>
      <c r="O4355" s="305"/>
      <c r="AB4355" s="304"/>
    </row>
    <row r="4356" spans="1:28" x14ac:dyDescent="0.25">
      <c r="A4356" s="309">
        <f t="shared" si="68"/>
        <v>0</v>
      </c>
      <c r="G4356" s="304"/>
      <c r="H4356" s="304"/>
      <c r="N4356" s="305"/>
      <c r="O4356" s="305"/>
      <c r="AB4356" s="304"/>
    </row>
    <row r="4357" spans="1:28" x14ac:dyDescent="0.25">
      <c r="A4357" s="309">
        <f t="shared" si="68"/>
        <v>0</v>
      </c>
      <c r="G4357" s="304"/>
      <c r="H4357" s="304"/>
      <c r="N4357" s="305"/>
      <c r="O4357" s="305"/>
      <c r="AB4357" s="304"/>
    </row>
    <row r="4358" spans="1:28" x14ac:dyDescent="0.25">
      <c r="A4358" s="309">
        <f t="shared" si="68"/>
        <v>0</v>
      </c>
      <c r="G4358" s="304"/>
      <c r="H4358" s="304"/>
      <c r="N4358" s="305"/>
      <c r="O4358" s="305"/>
      <c r="AB4358" s="304"/>
    </row>
    <row r="4359" spans="1:28" x14ac:dyDescent="0.25">
      <c r="A4359" s="309">
        <f t="shared" si="68"/>
        <v>0</v>
      </c>
      <c r="G4359" s="304"/>
      <c r="H4359" s="304"/>
      <c r="N4359" s="305"/>
      <c r="O4359" s="305"/>
      <c r="AB4359" s="304"/>
    </row>
    <row r="4360" spans="1:28" x14ac:dyDescent="0.25">
      <c r="A4360" s="309">
        <f t="shared" si="68"/>
        <v>0</v>
      </c>
      <c r="G4360" s="304"/>
      <c r="H4360" s="304"/>
      <c r="N4360" s="305"/>
      <c r="O4360" s="305"/>
      <c r="AB4360" s="304"/>
    </row>
    <row r="4361" spans="1:28" x14ac:dyDescent="0.25">
      <c r="A4361" s="309">
        <f t="shared" si="68"/>
        <v>0</v>
      </c>
      <c r="G4361" s="304"/>
      <c r="H4361" s="304"/>
      <c r="N4361" s="305"/>
      <c r="O4361" s="305"/>
      <c r="AB4361" s="304"/>
    </row>
    <row r="4362" spans="1:28" x14ac:dyDescent="0.25">
      <c r="A4362" s="309">
        <f t="shared" si="68"/>
        <v>0</v>
      </c>
      <c r="G4362" s="304"/>
      <c r="H4362" s="304"/>
      <c r="N4362" s="305"/>
      <c r="O4362" s="305"/>
      <c r="AB4362" s="304"/>
    </row>
    <row r="4363" spans="1:28" x14ac:dyDescent="0.25">
      <c r="A4363" s="309">
        <f t="shared" si="68"/>
        <v>0</v>
      </c>
      <c r="G4363" s="304"/>
      <c r="H4363" s="304"/>
      <c r="N4363" s="305"/>
      <c r="O4363" s="305"/>
      <c r="AB4363" s="304"/>
    </row>
    <row r="4364" spans="1:28" x14ac:dyDescent="0.25">
      <c r="A4364" s="309">
        <f t="shared" si="68"/>
        <v>0</v>
      </c>
      <c r="G4364" s="304"/>
      <c r="H4364" s="304"/>
      <c r="N4364" s="305"/>
      <c r="O4364" s="305"/>
      <c r="AB4364" s="304"/>
    </row>
    <row r="4365" spans="1:28" x14ac:dyDescent="0.25">
      <c r="A4365" s="309">
        <f t="shared" si="68"/>
        <v>0</v>
      </c>
      <c r="G4365" s="304"/>
      <c r="H4365" s="304"/>
      <c r="N4365" s="305"/>
      <c r="O4365" s="305"/>
      <c r="AB4365" s="304"/>
    </row>
    <row r="4366" spans="1:28" x14ac:dyDescent="0.25">
      <c r="A4366" s="309">
        <f t="shared" si="68"/>
        <v>0</v>
      </c>
      <c r="G4366" s="304"/>
      <c r="H4366" s="304"/>
      <c r="N4366" s="305"/>
      <c r="O4366" s="305"/>
      <c r="AB4366" s="304"/>
    </row>
    <row r="4367" spans="1:28" x14ac:dyDescent="0.25">
      <c r="A4367" s="309">
        <f t="shared" si="68"/>
        <v>0</v>
      </c>
      <c r="G4367" s="304"/>
      <c r="H4367" s="304"/>
      <c r="N4367" s="305"/>
      <c r="O4367" s="305"/>
      <c r="AB4367" s="304"/>
    </row>
    <row r="4368" spans="1:28" x14ac:dyDescent="0.25">
      <c r="A4368" s="309">
        <f t="shared" si="68"/>
        <v>0</v>
      </c>
      <c r="G4368" s="304"/>
      <c r="H4368" s="304"/>
      <c r="N4368" s="305"/>
      <c r="O4368" s="305"/>
      <c r="AB4368" s="304"/>
    </row>
    <row r="4369" spans="1:28" x14ac:dyDescent="0.25">
      <c r="A4369" s="309">
        <f t="shared" si="68"/>
        <v>0</v>
      </c>
      <c r="G4369" s="304"/>
      <c r="H4369" s="304"/>
      <c r="N4369" s="305"/>
      <c r="O4369" s="305"/>
      <c r="AB4369" s="304"/>
    </row>
    <row r="4370" spans="1:28" x14ac:dyDescent="0.25">
      <c r="A4370" s="309">
        <f t="shared" si="68"/>
        <v>0</v>
      </c>
      <c r="G4370" s="304"/>
      <c r="H4370" s="304"/>
      <c r="N4370" s="305"/>
      <c r="O4370" s="305"/>
      <c r="AB4370" s="304"/>
    </row>
    <row r="4371" spans="1:28" x14ac:dyDescent="0.25">
      <c r="A4371" s="309">
        <f t="shared" si="68"/>
        <v>0</v>
      </c>
      <c r="G4371" s="304"/>
      <c r="H4371" s="304"/>
      <c r="N4371" s="305"/>
      <c r="O4371" s="305"/>
      <c r="AB4371" s="304"/>
    </row>
    <row r="4372" spans="1:28" x14ac:dyDescent="0.25">
      <c r="A4372" s="309">
        <f t="shared" si="68"/>
        <v>0</v>
      </c>
      <c r="G4372" s="304"/>
      <c r="H4372" s="304"/>
      <c r="N4372" s="305"/>
      <c r="O4372" s="305"/>
      <c r="AB4372" s="304"/>
    </row>
    <row r="4373" spans="1:28" x14ac:dyDescent="0.25">
      <c r="A4373" s="309">
        <f t="shared" si="68"/>
        <v>0</v>
      </c>
      <c r="G4373" s="304"/>
      <c r="H4373" s="304"/>
      <c r="N4373" s="305"/>
      <c r="O4373" s="305"/>
      <c r="AB4373" s="304"/>
    </row>
    <row r="4374" spans="1:28" x14ac:dyDescent="0.25">
      <c r="A4374" s="309">
        <f t="shared" si="68"/>
        <v>0</v>
      </c>
      <c r="G4374" s="304"/>
      <c r="H4374" s="304"/>
      <c r="N4374" s="305"/>
      <c r="O4374" s="305"/>
      <c r="AB4374" s="304"/>
    </row>
    <row r="4375" spans="1:28" x14ac:dyDescent="0.25">
      <c r="A4375" s="309">
        <f t="shared" si="68"/>
        <v>0</v>
      </c>
      <c r="G4375" s="304"/>
      <c r="H4375" s="304"/>
      <c r="N4375" s="305"/>
      <c r="O4375" s="305"/>
      <c r="AB4375" s="304"/>
    </row>
    <row r="4376" spans="1:28" x14ac:dyDescent="0.25">
      <c r="A4376" s="309">
        <f t="shared" si="68"/>
        <v>0</v>
      </c>
      <c r="G4376" s="304"/>
      <c r="H4376" s="304"/>
      <c r="N4376" s="305"/>
      <c r="O4376" s="305"/>
      <c r="AB4376" s="304"/>
    </row>
    <row r="4377" spans="1:28" x14ac:dyDescent="0.25">
      <c r="A4377" s="309">
        <f t="shared" si="68"/>
        <v>0</v>
      </c>
      <c r="G4377" s="304"/>
      <c r="H4377" s="304"/>
      <c r="N4377" s="305"/>
      <c r="O4377" s="305"/>
      <c r="AB4377" s="304"/>
    </row>
    <row r="4378" spans="1:28" x14ac:dyDescent="0.25">
      <c r="A4378" s="309">
        <f t="shared" si="68"/>
        <v>0</v>
      </c>
      <c r="G4378" s="304"/>
      <c r="H4378" s="304"/>
      <c r="N4378" s="305"/>
      <c r="O4378" s="305"/>
      <c r="AB4378" s="304"/>
    </row>
    <row r="4379" spans="1:28" x14ac:dyDescent="0.25">
      <c r="A4379" s="309">
        <f t="shared" si="68"/>
        <v>0</v>
      </c>
      <c r="G4379" s="304"/>
      <c r="H4379" s="304"/>
      <c r="N4379" s="305"/>
      <c r="O4379" s="305"/>
      <c r="AB4379" s="304"/>
    </row>
    <row r="4380" spans="1:28" x14ac:dyDescent="0.25">
      <c r="A4380" s="309">
        <f t="shared" si="68"/>
        <v>0</v>
      </c>
      <c r="G4380" s="304"/>
      <c r="H4380" s="304"/>
      <c r="N4380" s="305"/>
      <c r="O4380" s="305"/>
      <c r="AB4380" s="304"/>
    </row>
    <row r="4381" spans="1:28" x14ac:dyDescent="0.25">
      <c r="A4381" s="309">
        <f t="shared" si="68"/>
        <v>0</v>
      </c>
      <c r="G4381" s="304"/>
      <c r="H4381" s="304"/>
      <c r="N4381" s="305"/>
      <c r="O4381" s="305"/>
      <c r="AB4381" s="304"/>
    </row>
    <row r="4382" spans="1:28" x14ac:dyDescent="0.25">
      <c r="A4382" s="309">
        <f t="shared" si="68"/>
        <v>0</v>
      </c>
      <c r="G4382" s="304"/>
      <c r="H4382" s="304"/>
      <c r="N4382" s="305"/>
      <c r="O4382" s="305"/>
      <c r="AB4382" s="304"/>
    </row>
    <row r="4383" spans="1:28" x14ac:dyDescent="0.25">
      <c r="A4383" s="309">
        <f t="shared" si="68"/>
        <v>0</v>
      </c>
      <c r="G4383" s="304"/>
      <c r="H4383" s="304"/>
      <c r="N4383" s="305"/>
      <c r="O4383" s="305"/>
      <c r="AB4383" s="304"/>
    </row>
    <row r="4384" spans="1:28" x14ac:dyDescent="0.25">
      <c r="A4384" s="309">
        <f t="shared" si="68"/>
        <v>0</v>
      </c>
      <c r="G4384" s="304"/>
      <c r="H4384" s="304"/>
      <c r="N4384" s="305"/>
      <c r="O4384" s="305"/>
      <c r="AB4384" s="304"/>
    </row>
    <row r="4385" spans="1:28" x14ac:dyDescent="0.25">
      <c r="A4385" s="309">
        <f t="shared" si="68"/>
        <v>0</v>
      </c>
      <c r="G4385" s="304"/>
      <c r="H4385" s="304"/>
      <c r="N4385" s="305"/>
      <c r="O4385" s="305"/>
      <c r="AB4385" s="304"/>
    </row>
    <row r="4386" spans="1:28" x14ac:dyDescent="0.25">
      <c r="A4386" s="309">
        <f t="shared" si="68"/>
        <v>0</v>
      </c>
      <c r="G4386" s="304"/>
      <c r="H4386" s="304"/>
      <c r="N4386" s="305"/>
      <c r="O4386" s="305"/>
      <c r="AB4386" s="304"/>
    </row>
    <row r="4387" spans="1:28" x14ac:dyDescent="0.25">
      <c r="A4387" s="309">
        <f t="shared" si="68"/>
        <v>0</v>
      </c>
      <c r="G4387" s="304"/>
      <c r="H4387" s="304"/>
      <c r="N4387" s="305"/>
      <c r="O4387" s="305"/>
      <c r="AB4387" s="304"/>
    </row>
    <row r="4388" spans="1:28" x14ac:dyDescent="0.25">
      <c r="A4388" s="309">
        <f t="shared" si="68"/>
        <v>0</v>
      </c>
      <c r="G4388" s="304"/>
      <c r="H4388" s="304"/>
      <c r="AB4388" s="304"/>
    </row>
    <row r="4389" spans="1:28" x14ac:dyDescent="0.25">
      <c r="A4389" s="309">
        <f t="shared" si="68"/>
        <v>0</v>
      </c>
      <c r="G4389" s="304"/>
      <c r="H4389" s="304"/>
      <c r="AB4389" s="304"/>
    </row>
    <row r="4390" spans="1:28" x14ac:dyDescent="0.25">
      <c r="A4390" s="309">
        <f t="shared" si="68"/>
        <v>0</v>
      </c>
      <c r="G4390" s="304"/>
      <c r="H4390" s="304"/>
      <c r="N4390" s="305"/>
      <c r="O4390" s="305"/>
      <c r="AB4390" s="304"/>
    </row>
    <row r="4391" spans="1:28" x14ac:dyDescent="0.25">
      <c r="A4391" s="309">
        <f t="shared" si="68"/>
        <v>0</v>
      </c>
      <c r="G4391" s="304"/>
      <c r="H4391" s="304"/>
      <c r="N4391" s="305"/>
      <c r="O4391" s="305"/>
      <c r="AB4391" s="304"/>
    </row>
    <row r="4392" spans="1:28" x14ac:dyDescent="0.25">
      <c r="A4392" s="309">
        <f t="shared" si="68"/>
        <v>0</v>
      </c>
      <c r="G4392" s="304"/>
      <c r="H4392" s="304"/>
      <c r="N4392" s="305"/>
      <c r="O4392" s="305"/>
      <c r="AB4392" s="304"/>
    </row>
    <row r="4393" spans="1:28" x14ac:dyDescent="0.25">
      <c r="A4393" s="309">
        <f t="shared" si="68"/>
        <v>0</v>
      </c>
      <c r="G4393" s="304"/>
      <c r="H4393" s="304"/>
      <c r="N4393" s="305"/>
      <c r="O4393" s="305"/>
      <c r="AB4393" s="304"/>
    </row>
    <row r="4394" spans="1:28" x14ac:dyDescent="0.25">
      <c r="A4394" s="309">
        <f t="shared" si="68"/>
        <v>0</v>
      </c>
      <c r="G4394" s="304"/>
      <c r="H4394" s="304"/>
      <c r="N4394" s="305"/>
      <c r="O4394" s="305"/>
      <c r="AB4394" s="304"/>
    </row>
    <row r="4395" spans="1:28" x14ac:dyDescent="0.25">
      <c r="A4395" s="309">
        <f t="shared" si="68"/>
        <v>0</v>
      </c>
      <c r="G4395" s="304"/>
      <c r="H4395" s="304"/>
      <c r="N4395" s="305"/>
      <c r="O4395" s="305"/>
      <c r="AB4395" s="304"/>
    </row>
    <row r="4396" spans="1:28" x14ac:dyDescent="0.25">
      <c r="A4396" s="309">
        <f t="shared" si="68"/>
        <v>0</v>
      </c>
      <c r="G4396" s="304"/>
      <c r="H4396" s="304"/>
      <c r="N4396" s="305"/>
      <c r="O4396" s="305"/>
      <c r="AB4396" s="304"/>
    </row>
    <row r="4397" spans="1:28" x14ac:dyDescent="0.25">
      <c r="A4397" s="309">
        <f t="shared" si="68"/>
        <v>0</v>
      </c>
      <c r="G4397" s="304"/>
      <c r="H4397" s="304"/>
      <c r="N4397" s="305"/>
      <c r="O4397" s="305"/>
      <c r="AB4397" s="304"/>
    </row>
    <row r="4398" spans="1:28" x14ac:dyDescent="0.25">
      <c r="A4398" s="309">
        <f t="shared" si="68"/>
        <v>0</v>
      </c>
      <c r="G4398" s="304"/>
      <c r="H4398" s="304"/>
      <c r="N4398" s="305"/>
      <c r="O4398" s="305"/>
      <c r="AB4398" s="304"/>
    </row>
    <row r="4399" spans="1:28" x14ac:dyDescent="0.25">
      <c r="A4399" s="309">
        <f t="shared" si="68"/>
        <v>0</v>
      </c>
      <c r="G4399" s="304"/>
      <c r="H4399" s="304"/>
      <c r="N4399" s="305"/>
      <c r="O4399" s="305"/>
      <c r="AB4399" s="304"/>
    </row>
    <row r="4400" spans="1:28" x14ac:dyDescent="0.25">
      <c r="A4400" s="309">
        <f t="shared" si="68"/>
        <v>0</v>
      </c>
      <c r="G4400" s="304"/>
      <c r="H4400" s="304"/>
      <c r="N4400" s="305"/>
      <c r="O4400" s="305"/>
      <c r="AB4400" s="304"/>
    </row>
    <row r="4401" spans="1:28" x14ac:dyDescent="0.25">
      <c r="A4401" s="309">
        <f t="shared" si="68"/>
        <v>0</v>
      </c>
      <c r="G4401" s="304"/>
      <c r="H4401" s="304"/>
      <c r="N4401" s="305"/>
      <c r="O4401" s="305"/>
      <c r="AB4401" s="304"/>
    </row>
    <row r="4402" spans="1:28" x14ac:dyDescent="0.25">
      <c r="A4402" s="309">
        <f t="shared" si="68"/>
        <v>0</v>
      </c>
      <c r="G4402" s="304"/>
      <c r="H4402" s="304"/>
      <c r="N4402" s="305"/>
      <c r="O4402" s="305"/>
      <c r="AB4402" s="304"/>
    </row>
    <row r="4403" spans="1:28" x14ac:dyDescent="0.25">
      <c r="A4403" s="309">
        <f t="shared" si="68"/>
        <v>0</v>
      </c>
      <c r="G4403" s="304"/>
      <c r="H4403" s="304"/>
      <c r="N4403" s="305"/>
      <c r="O4403" s="305"/>
      <c r="AB4403" s="304"/>
    </row>
    <row r="4404" spans="1:28" x14ac:dyDescent="0.25">
      <c r="A4404" s="309">
        <f t="shared" si="68"/>
        <v>0</v>
      </c>
      <c r="G4404" s="304"/>
      <c r="H4404" s="304"/>
      <c r="N4404" s="305"/>
      <c r="O4404" s="305"/>
      <c r="AB4404" s="304"/>
    </row>
    <row r="4405" spans="1:28" x14ac:dyDescent="0.25">
      <c r="A4405" s="309">
        <f t="shared" si="68"/>
        <v>0</v>
      </c>
      <c r="G4405" s="304"/>
      <c r="H4405" s="304"/>
      <c r="N4405" s="305"/>
      <c r="O4405" s="305"/>
      <c r="AB4405" s="304"/>
    </row>
    <row r="4406" spans="1:28" x14ac:dyDescent="0.25">
      <c r="A4406" s="309">
        <f t="shared" si="68"/>
        <v>0</v>
      </c>
      <c r="G4406" s="304"/>
      <c r="H4406" s="304"/>
      <c r="N4406" s="305"/>
      <c r="O4406" s="305"/>
      <c r="AB4406" s="304"/>
    </row>
    <row r="4407" spans="1:28" x14ac:dyDescent="0.25">
      <c r="A4407" s="309">
        <f t="shared" si="68"/>
        <v>0</v>
      </c>
      <c r="G4407" s="304"/>
      <c r="H4407" s="304"/>
      <c r="N4407" s="305"/>
      <c r="O4407" s="305"/>
      <c r="AB4407" s="304"/>
    </row>
    <row r="4408" spans="1:28" x14ac:dyDescent="0.25">
      <c r="A4408" s="309">
        <f t="shared" si="68"/>
        <v>0</v>
      </c>
      <c r="G4408" s="304"/>
      <c r="H4408" s="304"/>
      <c r="N4408" s="305"/>
      <c r="O4408" s="305"/>
      <c r="AB4408" s="304"/>
    </row>
    <row r="4409" spans="1:28" x14ac:dyDescent="0.25">
      <c r="A4409" s="309">
        <f t="shared" si="68"/>
        <v>0</v>
      </c>
      <c r="G4409" s="304"/>
      <c r="H4409" s="304"/>
      <c r="N4409" s="305"/>
      <c r="O4409" s="305"/>
      <c r="AB4409" s="304"/>
    </row>
    <row r="4410" spans="1:28" x14ac:dyDescent="0.25">
      <c r="A4410" s="309">
        <f t="shared" si="68"/>
        <v>0</v>
      </c>
      <c r="G4410" s="304"/>
      <c r="H4410" s="304"/>
      <c r="N4410" s="305"/>
      <c r="O4410" s="305"/>
      <c r="AB4410" s="304"/>
    </row>
    <row r="4411" spans="1:28" x14ac:dyDescent="0.25">
      <c r="A4411" s="309">
        <f t="shared" si="68"/>
        <v>0</v>
      </c>
      <c r="G4411" s="304"/>
      <c r="H4411" s="304"/>
      <c r="N4411" s="305"/>
      <c r="O4411" s="305"/>
      <c r="AB4411" s="304"/>
    </row>
    <row r="4412" spans="1:28" x14ac:dyDescent="0.25">
      <c r="A4412" s="309">
        <f t="shared" si="68"/>
        <v>0</v>
      </c>
      <c r="G4412" s="304"/>
      <c r="H4412" s="304"/>
      <c r="N4412" s="305"/>
      <c r="O4412" s="305"/>
      <c r="AB4412" s="304"/>
    </row>
    <row r="4413" spans="1:28" x14ac:dyDescent="0.25">
      <c r="A4413" s="309">
        <f t="shared" si="68"/>
        <v>0</v>
      </c>
      <c r="G4413" s="304"/>
      <c r="H4413" s="304"/>
      <c r="N4413" s="305"/>
      <c r="O4413" s="305"/>
      <c r="AB4413" s="304"/>
    </row>
    <row r="4414" spans="1:28" x14ac:dyDescent="0.25">
      <c r="A4414" s="309">
        <f t="shared" si="68"/>
        <v>0</v>
      </c>
      <c r="G4414" s="304"/>
      <c r="H4414" s="304"/>
      <c r="N4414" s="305"/>
      <c r="O4414" s="305"/>
      <c r="AB4414" s="304"/>
    </row>
    <row r="4415" spans="1:28" x14ac:dyDescent="0.25">
      <c r="A4415" s="309">
        <f t="shared" si="68"/>
        <v>0</v>
      </c>
      <c r="G4415" s="304"/>
      <c r="H4415" s="304"/>
      <c r="N4415" s="305"/>
      <c r="O4415" s="305"/>
      <c r="AB4415" s="304"/>
    </row>
    <row r="4416" spans="1:28" x14ac:dyDescent="0.25">
      <c r="A4416" s="309">
        <f t="shared" si="68"/>
        <v>0</v>
      </c>
      <c r="G4416" s="304"/>
      <c r="H4416" s="304"/>
      <c r="N4416" s="305"/>
      <c r="O4416" s="305"/>
      <c r="AB4416" s="304"/>
    </row>
    <row r="4417" spans="1:28" x14ac:dyDescent="0.25">
      <c r="A4417" s="309">
        <f t="shared" si="68"/>
        <v>0</v>
      </c>
      <c r="G4417" s="304"/>
      <c r="H4417" s="304"/>
      <c r="N4417" s="305"/>
      <c r="O4417" s="305"/>
      <c r="AB4417" s="304"/>
    </row>
    <row r="4418" spans="1:28" x14ac:dyDescent="0.25">
      <c r="A4418" s="309">
        <f t="shared" ref="A4418:A4481" si="69">IF(+R4418&gt;AR4418,R4418-AR4418,0)</f>
        <v>0</v>
      </c>
      <c r="G4418" s="304"/>
      <c r="H4418" s="304"/>
      <c r="N4418" s="305"/>
      <c r="O4418" s="305"/>
      <c r="AB4418" s="304"/>
    </row>
    <row r="4419" spans="1:28" x14ac:dyDescent="0.25">
      <c r="A4419" s="309">
        <f t="shared" si="69"/>
        <v>0</v>
      </c>
      <c r="G4419" s="304"/>
      <c r="H4419" s="304"/>
      <c r="N4419" s="305"/>
      <c r="O4419" s="305"/>
      <c r="AB4419" s="304"/>
    </row>
    <row r="4420" spans="1:28" x14ac:dyDescent="0.25">
      <c r="A4420" s="309">
        <f t="shared" si="69"/>
        <v>0</v>
      </c>
      <c r="G4420" s="304"/>
      <c r="H4420" s="304"/>
      <c r="N4420" s="305"/>
      <c r="O4420" s="305"/>
      <c r="AB4420" s="304"/>
    </row>
    <row r="4421" spans="1:28" x14ac:dyDescent="0.25">
      <c r="A4421" s="309">
        <f t="shared" si="69"/>
        <v>0</v>
      </c>
      <c r="G4421" s="304"/>
      <c r="H4421" s="304"/>
      <c r="N4421" s="305"/>
      <c r="O4421" s="305"/>
      <c r="AB4421" s="304"/>
    </row>
    <row r="4422" spans="1:28" x14ac:dyDescent="0.25">
      <c r="A4422" s="309">
        <f t="shared" si="69"/>
        <v>0</v>
      </c>
      <c r="G4422" s="304"/>
      <c r="H4422" s="304"/>
      <c r="N4422" s="305"/>
      <c r="O4422" s="305"/>
      <c r="AB4422" s="304"/>
    </row>
    <row r="4423" spans="1:28" x14ac:dyDescent="0.25">
      <c r="A4423" s="309">
        <f t="shared" si="69"/>
        <v>0</v>
      </c>
      <c r="G4423" s="304"/>
      <c r="H4423" s="304"/>
      <c r="N4423" s="305"/>
      <c r="O4423" s="305"/>
      <c r="AB4423" s="304"/>
    </row>
    <row r="4424" spans="1:28" x14ac:dyDescent="0.25">
      <c r="A4424" s="309">
        <f t="shared" si="69"/>
        <v>0</v>
      </c>
      <c r="G4424" s="304"/>
      <c r="H4424" s="304"/>
      <c r="N4424" s="305"/>
      <c r="O4424" s="305"/>
      <c r="AB4424" s="304"/>
    </row>
    <row r="4425" spans="1:28" x14ac:dyDescent="0.25">
      <c r="A4425" s="309">
        <f t="shared" si="69"/>
        <v>0</v>
      </c>
      <c r="G4425" s="304"/>
      <c r="H4425" s="304"/>
      <c r="N4425" s="305"/>
      <c r="O4425" s="305"/>
      <c r="AB4425" s="304"/>
    </row>
    <row r="4426" spans="1:28" x14ac:dyDescent="0.25">
      <c r="A4426" s="309">
        <f t="shared" si="69"/>
        <v>0</v>
      </c>
      <c r="G4426" s="304"/>
      <c r="H4426" s="304"/>
      <c r="N4426" s="305"/>
      <c r="O4426" s="305"/>
      <c r="AB4426" s="304"/>
    </row>
    <row r="4427" spans="1:28" x14ac:dyDescent="0.25">
      <c r="A4427" s="309">
        <f t="shared" si="69"/>
        <v>0</v>
      </c>
      <c r="G4427" s="304"/>
      <c r="H4427" s="304"/>
      <c r="N4427" s="305"/>
      <c r="O4427" s="305"/>
      <c r="AB4427" s="304"/>
    </row>
    <row r="4428" spans="1:28" x14ac:dyDescent="0.25">
      <c r="A4428" s="309">
        <f t="shared" si="69"/>
        <v>0</v>
      </c>
      <c r="G4428" s="304"/>
      <c r="H4428" s="304"/>
      <c r="N4428" s="305"/>
      <c r="O4428" s="305"/>
      <c r="AB4428" s="304"/>
    </row>
    <row r="4429" spans="1:28" x14ac:dyDescent="0.25">
      <c r="A4429" s="309">
        <f t="shared" si="69"/>
        <v>0</v>
      </c>
      <c r="G4429" s="304"/>
      <c r="H4429" s="304"/>
      <c r="N4429" s="305"/>
      <c r="O4429" s="305"/>
      <c r="AB4429" s="304"/>
    </row>
    <row r="4430" spans="1:28" x14ac:dyDescent="0.25">
      <c r="A4430" s="309">
        <f t="shared" si="69"/>
        <v>0</v>
      </c>
      <c r="G4430" s="304"/>
      <c r="H4430" s="304"/>
      <c r="N4430" s="305"/>
      <c r="O4430" s="305"/>
      <c r="AB4430" s="304"/>
    </row>
    <row r="4431" spans="1:28" x14ac:dyDescent="0.25">
      <c r="A4431" s="309">
        <f t="shared" si="69"/>
        <v>0</v>
      </c>
      <c r="G4431" s="304"/>
      <c r="H4431" s="304"/>
      <c r="N4431" s="305"/>
      <c r="O4431" s="305"/>
      <c r="AB4431" s="304"/>
    </row>
    <row r="4432" spans="1:28" x14ac:dyDescent="0.25">
      <c r="A4432" s="309">
        <f t="shared" si="69"/>
        <v>0</v>
      </c>
      <c r="G4432" s="304"/>
      <c r="H4432" s="304"/>
      <c r="N4432" s="305"/>
      <c r="O4432" s="305"/>
      <c r="AB4432" s="304"/>
    </row>
    <row r="4433" spans="1:28" x14ac:dyDescent="0.25">
      <c r="A4433" s="309">
        <f t="shared" si="69"/>
        <v>0</v>
      </c>
      <c r="G4433" s="304"/>
      <c r="H4433" s="304"/>
      <c r="N4433" s="305"/>
      <c r="O4433" s="305"/>
      <c r="AB4433" s="304"/>
    </row>
    <row r="4434" spans="1:28" x14ac:dyDescent="0.25">
      <c r="A4434" s="309">
        <f t="shared" si="69"/>
        <v>0</v>
      </c>
      <c r="G4434" s="304"/>
      <c r="H4434" s="304"/>
      <c r="N4434" s="305"/>
      <c r="O4434" s="305"/>
      <c r="AB4434" s="304"/>
    </row>
    <row r="4435" spans="1:28" x14ac:dyDescent="0.25">
      <c r="A4435" s="309">
        <f t="shared" si="69"/>
        <v>0</v>
      </c>
      <c r="G4435" s="304"/>
      <c r="H4435" s="304"/>
      <c r="AB4435" s="304"/>
    </row>
    <row r="4436" spans="1:28" x14ac:dyDescent="0.25">
      <c r="A4436" s="309">
        <f t="shared" si="69"/>
        <v>0</v>
      </c>
      <c r="G4436" s="304"/>
      <c r="H4436" s="304"/>
      <c r="N4436" s="305"/>
      <c r="O4436" s="305"/>
      <c r="AB4436" s="304"/>
    </row>
    <row r="4437" spans="1:28" x14ac:dyDescent="0.25">
      <c r="A4437" s="309">
        <f t="shared" si="69"/>
        <v>0</v>
      </c>
      <c r="G4437" s="304"/>
      <c r="H4437" s="304"/>
      <c r="N4437" s="305"/>
      <c r="O4437" s="305"/>
      <c r="AB4437" s="304"/>
    </row>
    <row r="4438" spans="1:28" x14ac:dyDescent="0.25">
      <c r="A4438" s="309">
        <f t="shared" si="69"/>
        <v>0</v>
      </c>
      <c r="G4438" s="304"/>
      <c r="H4438" s="304"/>
      <c r="N4438" s="305"/>
      <c r="O4438" s="305"/>
      <c r="AB4438" s="304"/>
    </row>
    <row r="4439" spans="1:28" x14ac:dyDescent="0.25">
      <c r="A4439" s="309">
        <f t="shared" si="69"/>
        <v>0</v>
      </c>
      <c r="G4439" s="304"/>
      <c r="H4439" s="304"/>
      <c r="N4439" s="305"/>
      <c r="O4439" s="305"/>
      <c r="AB4439" s="304"/>
    </row>
    <row r="4440" spans="1:28" x14ac:dyDescent="0.25">
      <c r="A4440" s="309">
        <f t="shared" si="69"/>
        <v>0</v>
      </c>
      <c r="G4440" s="304"/>
      <c r="H4440" s="304"/>
      <c r="N4440" s="305"/>
      <c r="O4440" s="305"/>
      <c r="AB4440" s="304"/>
    </row>
    <row r="4441" spans="1:28" x14ac:dyDescent="0.25">
      <c r="A4441" s="309">
        <f t="shared" si="69"/>
        <v>0</v>
      </c>
      <c r="G4441" s="304"/>
      <c r="H4441" s="304"/>
      <c r="N4441" s="305"/>
      <c r="O4441" s="305"/>
      <c r="AB4441" s="304"/>
    </row>
    <row r="4442" spans="1:28" x14ac:dyDescent="0.25">
      <c r="A4442" s="309">
        <f t="shared" si="69"/>
        <v>0</v>
      </c>
      <c r="G4442" s="304"/>
      <c r="H4442" s="304"/>
      <c r="N4442" s="305"/>
      <c r="O4442" s="305"/>
      <c r="AB4442" s="304"/>
    </row>
    <row r="4443" spans="1:28" x14ac:dyDescent="0.25">
      <c r="A4443" s="309">
        <f t="shared" si="69"/>
        <v>0</v>
      </c>
      <c r="G4443" s="304"/>
      <c r="H4443" s="304"/>
      <c r="N4443" s="305"/>
      <c r="O4443" s="305"/>
      <c r="AB4443" s="304"/>
    </row>
    <row r="4444" spans="1:28" x14ac:dyDescent="0.25">
      <c r="A4444" s="309">
        <f t="shared" si="69"/>
        <v>0</v>
      </c>
      <c r="G4444" s="304"/>
      <c r="H4444" s="304"/>
      <c r="N4444" s="305"/>
      <c r="O4444" s="305"/>
      <c r="AB4444" s="304"/>
    </row>
    <row r="4445" spans="1:28" x14ac:dyDescent="0.25">
      <c r="A4445" s="309">
        <f t="shared" si="69"/>
        <v>0</v>
      </c>
      <c r="G4445" s="304"/>
      <c r="H4445" s="304"/>
      <c r="N4445" s="305"/>
      <c r="O4445" s="305"/>
      <c r="AB4445" s="304"/>
    </row>
    <row r="4446" spans="1:28" x14ac:dyDescent="0.25">
      <c r="A4446" s="309">
        <f t="shared" si="69"/>
        <v>0</v>
      </c>
      <c r="G4446" s="304"/>
      <c r="H4446" s="304"/>
      <c r="N4446" s="305"/>
      <c r="O4446" s="305"/>
      <c r="AB4446" s="304"/>
    </row>
    <row r="4447" spans="1:28" x14ac:dyDescent="0.25">
      <c r="A4447" s="309">
        <f t="shared" si="69"/>
        <v>0</v>
      </c>
      <c r="G4447" s="304"/>
      <c r="H4447" s="304"/>
      <c r="N4447" s="305"/>
      <c r="O4447" s="305"/>
      <c r="AB4447" s="304"/>
    </row>
    <row r="4448" spans="1:28" x14ac:dyDescent="0.25">
      <c r="A4448" s="309">
        <f t="shared" si="69"/>
        <v>0</v>
      </c>
      <c r="G4448" s="304"/>
      <c r="H4448" s="304"/>
      <c r="N4448" s="305"/>
      <c r="O4448" s="305"/>
      <c r="AB4448" s="304"/>
    </row>
    <row r="4449" spans="1:28" x14ac:dyDescent="0.25">
      <c r="A4449" s="309">
        <f t="shared" si="69"/>
        <v>0</v>
      </c>
      <c r="G4449" s="304"/>
      <c r="H4449" s="304"/>
      <c r="N4449" s="305"/>
      <c r="O4449" s="305"/>
      <c r="AB4449" s="304"/>
    </row>
    <row r="4450" spans="1:28" x14ac:dyDescent="0.25">
      <c r="A4450" s="309">
        <f t="shared" si="69"/>
        <v>0</v>
      </c>
      <c r="G4450" s="304"/>
      <c r="H4450" s="304"/>
      <c r="N4450" s="305"/>
      <c r="O4450" s="305"/>
      <c r="AB4450" s="304"/>
    </row>
    <row r="4451" spans="1:28" x14ac:dyDescent="0.25">
      <c r="A4451" s="309">
        <f t="shared" si="69"/>
        <v>0</v>
      </c>
      <c r="G4451" s="304"/>
      <c r="H4451" s="304"/>
      <c r="N4451" s="305"/>
      <c r="O4451" s="305"/>
      <c r="AB4451" s="304"/>
    </row>
    <row r="4452" spans="1:28" x14ac:dyDescent="0.25">
      <c r="A4452" s="309">
        <f t="shared" si="69"/>
        <v>0</v>
      </c>
      <c r="G4452" s="304"/>
      <c r="H4452" s="304"/>
      <c r="N4452" s="305"/>
      <c r="O4452" s="305"/>
      <c r="AB4452" s="304"/>
    </row>
    <row r="4453" spans="1:28" x14ac:dyDescent="0.25">
      <c r="A4453" s="309">
        <f t="shared" si="69"/>
        <v>0</v>
      </c>
      <c r="G4453" s="304"/>
      <c r="H4453" s="304"/>
      <c r="N4453" s="305"/>
      <c r="O4453" s="305"/>
      <c r="AB4453" s="304"/>
    </row>
    <row r="4454" spans="1:28" x14ac:dyDescent="0.25">
      <c r="A4454" s="309">
        <f t="shared" si="69"/>
        <v>0</v>
      </c>
      <c r="G4454" s="304"/>
      <c r="H4454" s="304"/>
      <c r="N4454" s="305"/>
      <c r="O4454" s="305"/>
      <c r="AB4454" s="304"/>
    </row>
    <row r="4455" spans="1:28" x14ac:dyDescent="0.25">
      <c r="A4455" s="309">
        <f t="shared" si="69"/>
        <v>0</v>
      </c>
      <c r="G4455" s="304"/>
      <c r="H4455" s="304"/>
      <c r="N4455" s="305"/>
      <c r="O4455" s="305"/>
      <c r="AB4455" s="304"/>
    </row>
    <row r="4456" spans="1:28" x14ac:dyDescent="0.25">
      <c r="A4456" s="309">
        <f t="shared" si="69"/>
        <v>0</v>
      </c>
      <c r="G4456" s="304"/>
      <c r="H4456" s="304"/>
      <c r="N4456" s="305"/>
      <c r="O4456" s="305"/>
      <c r="AB4456" s="304"/>
    </row>
    <row r="4457" spans="1:28" x14ac:dyDescent="0.25">
      <c r="A4457" s="309">
        <f t="shared" si="69"/>
        <v>0</v>
      </c>
      <c r="G4457" s="304"/>
      <c r="H4457" s="304"/>
      <c r="N4457" s="305"/>
      <c r="O4457" s="305"/>
      <c r="AB4457" s="304"/>
    </row>
    <row r="4458" spans="1:28" x14ac:dyDescent="0.25">
      <c r="A4458" s="309">
        <f t="shared" si="69"/>
        <v>0</v>
      </c>
      <c r="G4458" s="304"/>
      <c r="H4458" s="304"/>
      <c r="N4458" s="305"/>
      <c r="O4458" s="305"/>
      <c r="AB4458" s="304"/>
    </row>
    <row r="4459" spans="1:28" x14ac:dyDescent="0.25">
      <c r="A4459" s="309">
        <f t="shared" si="69"/>
        <v>0</v>
      </c>
      <c r="G4459" s="304"/>
      <c r="H4459" s="304"/>
      <c r="N4459" s="305"/>
      <c r="O4459" s="305"/>
      <c r="AB4459" s="304"/>
    </row>
    <row r="4460" spans="1:28" x14ac:dyDescent="0.25">
      <c r="A4460" s="309">
        <f t="shared" si="69"/>
        <v>0</v>
      </c>
      <c r="G4460" s="304"/>
      <c r="H4460" s="304"/>
      <c r="N4460" s="305"/>
      <c r="O4460" s="305"/>
      <c r="AB4460" s="304"/>
    </row>
    <row r="4461" spans="1:28" x14ac:dyDescent="0.25">
      <c r="A4461" s="309">
        <f t="shared" si="69"/>
        <v>0</v>
      </c>
      <c r="G4461" s="304"/>
      <c r="H4461" s="304"/>
      <c r="N4461" s="305"/>
      <c r="O4461" s="305"/>
      <c r="AB4461" s="304"/>
    </row>
    <row r="4462" spans="1:28" x14ac:dyDescent="0.25">
      <c r="A4462" s="309">
        <f t="shared" si="69"/>
        <v>0</v>
      </c>
      <c r="G4462" s="304"/>
      <c r="H4462" s="304"/>
      <c r="N4462" s="305"/>
      <c r="O4462" s="305"/>
      <c r="AB4462" s="304"/>
    </row>
    <row r="4463" spans="1:28" x14ac:dyDescent="0.25">
      <c r="A4463" s="309">
        <f t="shared" si="69"/>
        <v>0</v>
      </c>
      <c r="G4463" s="304"/>
      <c r="H4463" s="304"/>
      <c r="N4463" s="305"/>
      <c r="O4463" s="305"/>
      <c r="AB4463" s="304"/>
    </row>
    <row r="4464" spans="1:28" x14ac:dyDescent="0.25">
      <c r="A4464" s="309">
        <f t="shared" si="69"/>
        <v>0</v>
      </c>
      <c r="G4464" s="304"/>
      <c r="H4464" s="304"/>
      <c r="N4464" s="305"/>
      <c r="O4464" s="305"/>
      <c r="AB4464" s="304"/>
    </row>
    <row r="4465" spans="1:52" x14ac:dyDescent="0.25">
      <c r="A4465" s="309">
        <f t="shared" si="69"/>
        <v>0</v>
      </c>
      <c r="G4465" s="304"/>
      <c r="H4465" s="304"/>
      <c r="N4465" s="305"/>
      <c r="O4465" s="305"/>
      <c r="AB4465" s="304"/>
    </row>
    <row r="4466" spans="1:52" x14ac:dyDescent="0.25">
      <c r="A4466" s="309">
        <f t="shared" si="69"/>
        <v>0</v>
      </c>
      <c r="G4466" s="304"/>
      <c r="H4466" s="304"/>
      <c r="N4466" s="305"/>
      <c r="O4466" s="305"/>
      <c r="AB4466" s="304"/>
    </row>
    <row r="4467" spans="1:52" x14ac:dyDescent="0.25">
      <c r="A4467" s="309">
        <f t="shared" si="69"/>
        <v>0</v>
      </c>
      <c r="G4467" s="304"/>
      <c r="H4467" s="304"/>
      <c r="N4467" s="305"/>
      <c r="O4467" s="305"/>
      <c r="AB4467" s="304"/>
    </row>
    <row r="4468" spans="1:52" x14ac:dyDescent="0.25">
      <c r="A4468" s="309">
        <f t="shared" si="69"/>
        <v>0</v>
      </c>
      <c r="G4468" s="304"/>
      <c r="H4468" s="304"/>
      <c r="AB4468" s="304"/>
    </row>
    <row r="4469" spans="1:52" x14ac:dyDescent="0.25">
      <c r="A4469" s="309">
        <f t="shared" si="69"/>
        <v>0</v>
      </c>
      <c r="G4469" s="304"/>
      <c r="H4469" s="304"/>
      <c r="AB4469" s="304"/>
    </row>
    <row r="4470" spans="1:52" x14ac:dyDescent="0.25">
      <c r="A4470" s="309">
        <f t="shared" si="69"/>
        <v>0</v>
      </c>
      <c r="G4470" s="304"/>
      <c r="H4470" s="304"/>
      <c r="N4470" s="305"/>
      <c r="O4470" s="305"/>
      <c r="AB4470" s="304"/>
    </row>
    <row r="4471" spans="1:52" x14ac:dyDescent="0.25">
      <c r="A4471" s="309">
        <f t="shared" si="69"/>
        <v>0</v>
      </c>
      <c r="G4471" s="304"/>
      <c r="H4471" s="304"/>
      <c r="N4471" s="305"/>
      <c r="O4471" s="305"/>
      <c r="AB4471" s="304"/>
    </row>
    <row r="4472" spans="1:52" x14ac:dyDescent="0.25">
      <c r="A4472" s="309">
        <f t="shared" si="69"/>
        <v>0</v>
      </c>
      <c r="G4472" s="304"/>
      <c r="H4472" s="304"/>
      <c r="N4472" s="305"/>
      <c r="O4472" s="305"/>
      <c r="AB4472" s="304"/>
    </row>
    <row r="4473" spans="1:52" x14ac:dyDescent="0.25">
      <c r="A4473" s="309">
        <f t="shared" si="69"/>
        <v>0</v>
      </c>
      <c r="G4473" s="304"/>
      <c r="H4473" s="304"/>
      <c r="N4473" s="305"/>
      <c r="O4473" s="305"/>
      <c r="AB4473" s="304"/>
    </row>
    <row r="4474" spans="1:52" x14ac:dyDescent="0.25">
      <c r="A4474" s="309">
        <f t="shared" si="69"/>
        <v>0</v>
      </c>
      <c r="G4474" s="304"/>
      <c r="H4474" s="304"/>
      <c r="N4474" s="305"/>
      <c r="O4474" s="305"/>
      <c r="AB4474" s="304"/>
    </row>
    <row r="4475" spans="1:52" x14ac:dyDescent="0.25">
      <c r="A4475" s="309">
        <f t="shared" si="69"/>
        <v>0</v>
      </c>
      <c r="G4475" s="304"/>
      <c r="H4475" s="304"/>
      <c r="N4475" s="305"/>
      <c r="O4475" s="305"/>
      <c r="AB4475" s="304"/>
    </row>
    <row r="4476" spans="1:52" x14ac:dyDescent="0.25">
      <c r="A4476" s="309">
        <f t="shared" si="69"/>
        <v>0</v>
      </c>
      <c r="G4476" s="304"/>
      <c r="H4476" s="304"/>
      <c r="N4476" s="305"/>
      <c r="O4476" s="305"/>
      <c r="AB4476" s="304"/>
    </row>
    <row r="4477" spans="1:52" x14ac:dyDescent="0.25">
      <c r="A4477" s="309">
        <f t="shared" si="69"/>
        <v>0</v>
      </c>
      <c r="G4477" s="304"/>
      <c r="H4477" s="304"/>
      <c r="AB4477" s="304"/>
    </row>
    <row r="4478" spans="1:52" x14ac:dyDescent="0.25">
      <c r="A4478" s="309">
        <f t="shared" si="69"/>
        <v>0</v>
      </c>
      <c r="G4478" s="304"/>
      <c r="H4478" s="304"/>
      <c r="N4478" s="305"/>
      <c r="O4478" s="305"/>
      <c r="AB4478" s="304"/>
    </row>
    <row r="4479" spans="1:52" x14ac:dyDescent="0.25">
      <c r="A4479" s="309">
        <f t="shared" si="69"/>
        <v>0</v>
      </c>
      <c r="G4479" s="304"/>
      <c r="H4479" s="304"/>
      <c r="N4479" s="305"/>
      <c r="O4479" s="305"/>
      <c r="AB4479" s="304"/>
      <c r="AZ4479" s="304"/>
    </row>
    <row r="4480" spans="1:52" x14ac:dyDescent="0.25">
      <c r="A4480" s="309">
        <f t="shared" si="69"/>
        <v>0</v>
      </c>
      <c r="G4480" s="304"/>
      <c r="H4480" s="304"/>
      <c r="N4480" s="305"/>
      <c r="O4480" s="305"/>
      <c r="AB4480" s="304"/>
      <c r="AZ4480" s="304"/>
    </row>
    <row r="4481" spans="1:52" x14ac:dyDescent="0.25">
      <c r="A4481" s="309">
        <f t="shared" si="69"/>
        <v>0</v>
      </c>
      <c r="G4481" s="304"/>
      <c r="H4481" s="304"/>
      <c r="N4481" s="305"/>
      <c r="O4481" s="305"/>
      <c r="AB4481" s="304"/>
    </row>
    <row r="4482" spans="1:52" x14ac:dyDescent="0.25">
      <c r="A4482" s="309">
        <f t="shared" ref="A4482:A4545" si="70">IF(+R4482&gt;AR4482,R4482-AR4482,0)</f>
        <v>0</v>
      </c>
      <c r="G4482" s="304"/>
      <c r="H4482" s="304"/>
      <c r="N4482" s="305"/>
      <c r="O4482" s="305"/>
      <c r="AB4482" s="304"/>
    </row>
    <row r="4483" spans="1:52" x14ac:dyDescent="0.25">
      <c r="A4483" s="309">
        <f t="shared" si="70"/>
        <v>0</v>
      </c>
      <c r="G4483" s="304"/>
      <c r="H4483" s="304"/>
      <c r="N4483" s="305"/>
      <c r="O4483" s="305"/>
      <c r="AB4483" s="304"/>
    </row>
    <row r="4484" spans="1:52" x14ac:dyDescent="0.25">
      <c r="A4484" s="309">
        <f t="shared" si="70"/>
        <v>0</v>
      </c>
      <c r="G4484" s="304"/>
      <c r="H4484" s="304"/>
      <c r="N4484" s="305"/>
      <c r="O4484" s="305"/>
      <c r="AB4484" s="304"/>
    </row>
    <row r="4485" spans="1:52" x14ac:dyDescent="0.25">
      <c r="A4485" s="309">
        <f t="shared" si="70"/>
        <v>0</v>
      </c>
      <c r="G4485" s="304"/>
      <c r="H4485" s="304"/>
      <c r="N4485" s="305"/>
      <c r="O4485" s="305"/>
      <c r="AA4485" s="306"/>
      <c r="AB4485" s="304"/>
    </row>
    <row r="4486" spans="1:52" x14ac:dyDescent="0.25">
      <c r="A4486" s="309">
        <f t="shared" si="70"/>
        <v>0</v>
      </c>
      <c r="G4486" s="304"/>
      <c r="H4486" s="304"/>
      <c r="N4486" s="305"/>
      <c r="O4486" s="305"/>
      <c r="AB4486" s="304"/>
      <c r="AZ4486" s="304"/>
    </row>
    <row r="4487" spans="1:52" x14ac:dyDescent="0.25">
      <c r="A4487" s="309">
        <f t="shared" si="70"/>
        <v>0</v>
      </c>
      <c r="G4487" s="304"/>
      <c r="H4487" s="304"/>
      <c r="N4487" s="305"/>
      <c r="O4487" s="305"/>
      <c r="AB4487" s="304"/>
      <c r="AZ4487" s="304"/>
    </row>
    <row r="4488" spans="1:52" x14ac:dyDescent="0.25">
      <c r="A4488" s="309">
        <f t="shared" si="70"/>
        <v>0</v>
      </c>
      <c r="G4488" s="304"/>
      <c r="H4488" s="304"/>
      <c r="N4488" s="305"/>
      <c r="O4488" s="305"/>
      <c r="AB4488" s="304"/>
    </row>
    <row r="4489" spans="1:52" x14ac:dyDescent="0.25">
      <c r="A4489" s="309">
        <f t="shared" si="70"/>
        <v>0</v>
      </c>
      <c r="G4489" s="304"/>
      <c r="H4489" s="304"/>
      <c r="N4489" s="305"/>
      <c r="O4489" s="305"/>
      <c r="AB4489" s="304"/>
    </row>
    <row r="4490" spans="1:52" x14ac:dyDescent="0.25">
      <c r="A4490" s="309">
        <f t="shared" si="70"/>
        <v>0</v>
      </c>
      <c r="G4490" s="304"/>
      <c r="H4490" s="304"/>
      <c r="N4490" s="305"/>
      <c r="O4490" s="305"/>
      <c r="AB4490" s="304"/>
    </row>
    <row r="4491" spans="1:52" x14ac:dyDescent="0.25">
      <c r="A4491" s="309">
        <f t="shared" si="70"/>
        <v>0</v>
      </c>
      <c r="G4491" s="304"/>
      <c r="H4491" s="304"/>
      <c r="N4491" s="305"/>
      <c r="O4491" s="305"/>
      <c r="AB4491" s="304"/>
    </row>
    <row r="4492" spans="1:52" x14ac:dyDescent="0.25">
      <c r="A4492" s="309">
        <f t="shared" si="70"/>
        <v>0</v>
      </c>
      <c r="G4492" s="304"/>
      <c r="H4492" s="304"/>
      <c r="N4492" s="305"/>
      <c r="O4492" s="305"/>
      <c r="AB4492" s="304"/>
    </row>
    <row r="4493" spans="1:52" x14ac:dyDescent="0.25">
      <c r="A4493" s="309">
        <f t="shared" si="70"/>
        <v>0</v>
      </c>
      <c r="G4493" s="304"/>
      <c r="H4493" s="304"/>
      <c r="N4493" s="305"/>
      <c r="O4493" s="305"/>
      <c r="AB4493" s="304"/>
    </row>
    <row r="4494" spans="1:52" x14ac:dyDescent="0.25">
      <c r="A4494" s="309">
        <f t="shared" si="70"/>
        <v>0</v>
      </c>
      <c r="G4494" s="304"/>
      <c r="H4494" s="304"/>
      <c r="N4494" s="305"/>
      <c r="O4494" s="305"/>
      <c r="AB4494" s="304"/>
    </row>
    <row r="4495" spans="1:52" x14ac:dyDescent="0.25">
      <c r="A4495" s="309">
        <f t="shared" si="70"/>
        <v>0</v>
      </c>
      <c r="G4495" s="304"/>
      <c r="H4495" s="304"/>
      <c r="N4495" s="305"/>
      <c r="O4495" s="305"/>
      <c r="AB4495" s="304"/>
    </row>
    <row r="4496" spans="1:52" x14ac:dyDescent="0.25">
      <c r="A4496" s="309">
        <f t="shared" si="70"/>
        <v>0</v>
      </c>
      <c r="G4496" s="304"/>
      <c r="H4496" s="304"/>
      <c r="N4496" s="305"/>
      <c r="O4496" s="305"/>
      <c r="AB4496" s="304"/>
    </row>
    <row r="4497" spans="1:28" x14ac:dyDescent="0.25">
      <c r="A4497" s="309">
        <f t="shared" si="70"/>
        <v>0</v>
      </c>
      <c r="G4497" s="304"/>
      <c r="H4497" s="304"/>
      <c r="N4497" s="305"/>
      <c r="O4497" s="305"/>
      <c r="AB4497" s="304"/>
    </row>
    <row r="4498" spans="1:28" x14ac:dyDescent="0.25">
      <c r="A4498" s="309">
        <f t="shared" si="70"/>
        <v>0</v>
      </c>
      <c r="G4498" s="304"/>
      <c r="H4498" s="304"/>
      <c r="N4498" s="305"/>
      <c r="O4498" s="305"/>
      <c r="AB4498" s="304"/>
    </row>
    <row r="4499" spans="1:28" x14ac:dyDescent="0.25">
      <c r="A4499" s="309">
        <f t="shared" si="70"/>
        <v>0</v>
      </c>
      <c r="G4499" s="304"/>
      <c r="H4499" s="304"/>
      <c r="N4499" s="305"/>
      <c r="O4499" s="305"/>
      <c r="AB4499" s="304"/>
    </row>
    <row r="4500" spans="1:28" x14ac:dyDescent="0.25">
      <c r="A4500" s="309">
        <f t="shared" si="70"/>
        <v>0</v>
      </c>
      <c r="G4500" s="304"/>
      <c r="H4500" s="304"/>
      <c r="N4500" s="305"/>
      <c r="O4500" s="305"/>
      <c r="AB4500" s="304"/>
    </row>
    <row r="4501" spans="1:28" x14ac:dyDescent="0.25">
      <c r="A4501" s="309">
        <f t="shared" si="70"/>
        <v>0</v>
      </c>
      <c r="G4501" s="304"/>
      <c r="H4501" s="304"/>
      <c r="N4501" s="305"/>
      <c r="O4501" s="305"/>
      <c r="AB4501" s="304"/>
    </row>
    <row r="4502" spans="1:28" x14ac:dyDescent="0.25">
      <c r="A4502" s="309">
        <f t="shared" si="70"/>
        <v>0</v>
      </c>
      <c r="G4502" s="304"/>
      <c r="H4502" s="304"/>
      <c r="N4502" s="305"/>
      <c r="O4502" s="305"/>
      <c r="AB4502" s="304"/>
    </row>
    <row r="4503" spans="1:28" x14ac:dyDescent="0.25">
      <c r="A4503" s="309">
        <f t="shared" si="70"/>
        <v>0</v>
      </c>
      <c r="G4503" s="304"/>
      <c r="H4503" s="304"/>
      <c r="N4503" s="305"/>
      <c r="O4503" s="305"/>
      <c r="AB4503" s="304"/>
    </row>
    <row r="4504" spans="1:28" x14ac:dyDescent="0.25">
      <c r="A4504" s="309">
        <f t="shared" si="70"/>
        <v>0</v>
      </c>
      <c r="G4504" s="304"/>
      <c r="H4504" s="304"/>
      <c r="N4504" s="305"/>
      <c r="O4504" s="305"/>
      <c r="AB4504" s="304"/>
    </row>
    <row r="4505" spans="1:28" x14ac:dyDescent="0.25">
      <c r="A4505" s="309">
        <f t="shared" si="70"/>
        <v>0</v>
      </c>
      <c r="G4505" s="304"/>
      <c r="H4505" s="304"/>
      <c r="N4505" s="305"/>
      <c r="O4505" s="305"/>
      <c r="AB4505" s="304"/>
    </row>
    <row r="4506" spans="1:28" x14ac:dyDescent="0.25">
      <c r="A4506" s="309">
        <f t="shared" si="70"/>
        <v>0</v>
      </c>
      <c r="G4506" s="304"/>
      <c r="H4506" s="304"/>
      <c r="N4506" s="305"/>
      <c r="O4506" s="305"/>
      <c r="AB4506" s="304"/>
    </row>
    <row r="4507" spans="1:28" x14ac:dyDescent="0.25">
      <c r="A4507" s="309">
        <f t="shared" si="70"/>
        <v>0</v>
      </c>
      <c r="G4507" s="304"/>
      <c r="H4507" s="304"/>
      <c r="N4507" s="305"/>
      <c r="O4507" s="305"/>
      <c r="AB4507" s="304"/>
    </row>
    <row r="4508" spans="1:28" x14ac:dyDescent="0.25">
      <c r="A4508" s="309">
        <f t="shared" si="70"/>
        <v>0</v>
      </c>
      <c r="G4508" s="304"/>
      <c r="H4508" s="304"/>
      <c r="N4508" s="305"/>
      <c r="O4508" s="305"/>
      <c r="AB4508" s="304"/>
    </row>
    <row r="4509" spans="1:28" x14ac:dyDescent="0.25">
      <c r="A4509" s="309">
        <f t="shared" si="70"/>
        <v>0</v>
      </c>
      <c r="G4509" s="304"/>
      <c r="H4509" s="304"/>
      <c r="N4509" s="305"/>
      <c r="O4509" s="305"/>
      <c r="AB4509" s="304"/>
    </row>
    <row r="4510" spans="1:28" x14ac:dyDescent="0.25">
      <c r="A4510" s="309">
        <f t="shared" si="70"/>
        <v>0</v>
      </c>
      <c r="G4510" s="304"/>
      <c r="H4510" s="304"/>
      <c r="N4510" s="305"/>
      <c r="O4510" s="305"/>
      <c r="AB4510" s="304"/>
    </row>
    <row r="4511" spans="1:28" x14ac:dyDescent="0.25">
      <c r="A4511" s="309">
        <f t="shared" si="70"/>
        <v>0</v>
      </c>
      <c r="G4511" s="304"/>
      <c r="H4511" s="304"/>
      <c r="N4511" s="305"/>
      <c r="O4511" s="305"/>
      <c r="AB4511" s="304"/>
    </row>
    <row r="4512" spans="1:28" x14ac:dyDescent="0.25">
      <c r="A4512" s="309">
        <f t="shared" si="70"/>
        <v>0</v>
      </c>
      <c r="G4512" s="304"/>
      <c r="H4512" s="304"/>
      <c r="N4512" s="305"/>
      <c r="O4512" s="305"/>
      <c r="AB4512" s="304"/>
    </row>
    <row r="4513" spans="1:28" x14ac:dyDescent="0.25">
      <c r="A4513" s="309">
        <f t="shared" si="70"/>
        <v>0</v>
      </c>
      <c r="G4513" s="304"/>
      <c r="H4513" s="304"/>
      <c r="N4513" s="305"/>
      <c r="O4513" s="305"/>
      <c r="AB4513" s="304"/>
    </row>
    <row r="4514" spans="1:28" x14ac:dyDescent="0.25">
      <c r="A4514" s="309">
        <f t="shared" si="70"/>
        <v>0</v>
      </c>
      <c r="G4514" s="304"/>
      <c r="H4514" s="304"/>
      <c r="N4514" s="305"/>
      <c r="O4514" s="305"/>
      <c r="AB4514" s="304"/>
    </row>
    <row r="4515" spans="1:28" x14ac:dyDescent="0.25">
      <c r="A4515" s="309">
        <f t="shared" si="70"/>
        <v>0</v>
      </c>
      <c r="G4515" s="304"/>
      <c r="H4515" s="304"/>
      <c r="N4515" s="305"/>
      <c r="O4515" s="305"/>
      <c r="AB4515" s="304"/>
    </row>
    <row r="4516" spans="1:28" x14ac:dyDescent="0.25">
      <c r="A4516" s="309">
        <f t="shared" si="70"/>
        <v>0</v>
      </c>
      <c r="G4516" s="304"/>
      <c r="H4516" s="304"/>
      <c r="N4516" s="305"/>
      <c r="O4516" s="305"/>
      <c r="AB4516" s="304"/>
    </row>
    <row r="4517" spans="1:28" x14ac:dyDescent="0.25">
      <c r="A4517" s="309">
        <f t="shared" si="70"/>
        <v>0</v>
      </c>
      <c r="G4517" s="304"/>
      <c r="H4517" s="304"/>
      <c r="N4517" s="305"/>
      <c r="O4517" s="305"/>
      <c r="AB4517" s="304"/>
    </row>
    <row r="4518" spans="1:28" x14ac:dyDescent="0.25">
      <c r="A4518" s="309">
        <f t="shared" si="70"/>
        <v>0</v>
      </c>
      <c r="G4518" s="304"/>
      <c r="H4518" s="304"/>
      <c r="N4518" s="305"/>
      <c r="O4518" s="305"/>
      <c r="AB4518" s="304"/>
    </row>
    <row r="4519" spans="1:28" x14ac:dyDescent="0.25">
      <c r="A4519" s="309">
        <f t="shared" si="70"/>
        <v>0</v>
      </c>
      <c r="G4519" s="304"/>
      <c r="H4519" s="304"/>
      <c r="AB4519" s="304"/>
    </row>
    <row r="4520" spans="1:28" x14ac:dyDescent="0.25">
      <c r="A4520" s="309">
        <f t="shared" si="70"/>
        <v>0</v>
      </c>
      <c r="G4520" s="304"/>
      <c r="H4520" s="304"/>
      <c r="N4520" s="305"/>
      <c r="O4520" s="305"/>
      <c r="AB4520" s="304"/>
    </row>
    <row r="4521" spans="1:28" x14ac:dyDescent="0.25">
      <c r="A4521" s="309">
        <f t="shared" si="70"/>
        <v>0</v>
      </c>
      <c r="G4521" s="304"/>
      <c r="H4521" s="304"/>
      <c r="AB4521" s="304"/>
    </row>
    <row r="4522" spans="1:28" x14ac:dyDescent="0.25">
      <c r="A4522" s="309">
        <f t="shared" si="70"/>
        <v>0</v>
      </c>
      <c r="G4522" s="304"/>
      <c r="H4522" s="304"/>
      <c r="N4522" s="305"/>
      <c r="O4522" s="305"/>
      <c r="AB4522" s="304"/>
    </row>
    <row r="4523" spans="1:28" x14ac:dyDescent="0.25">
      <c r="A4523" s="309">
        <f t="shared" si="70"/>
        <v>0</v>
      </c>
      <c r="G4523" s="304"/>
      <c r="H4523" s="304"/>
      <c r="N4523" s="305"/>
      <c r="O4523" s="305"/>
      <c r="AB4523" s="304"/>
    </row>
    <row r="4524" spans="1:28" x14ac:dyDescent="0.25">
      <c r="A4524" s="309">
        <f t="shared" si="70"/>
        <v>0</v>
      </c>
      <c r="G4524" s="304"/>
      <c r="H4524" s="304"/>
      <c r="N4524" s="305"/>
      <c r="O4524" s="305"/>
      <c r="AB4524" s="304"/>
    </row>
    <row r="4525" spans="1:28" x14ac:dyDescent="0.25">
      <c r="A4525" s="309">
        <f t="shared" si="70"/>
        <v>0</v>
      </c>
      <c r="G4525" s="304"/>
      <c r="H4525" s="304"/>
      <c r="N4525" s="305"/>
      <c r="O4525" s="305"/>
      <c r="AB4525" s="304"/>
    </row>
    <row r="4526" spans="1:28" x14ac:dyDescent="0.25">
      <c r="A4526" s="309">
        <f t="shared" si="70"/>
        <v>0</v>
      </c>
      <c r="G4526" s="304"/>
      <c r="H4526" s="304"/>
      <c r="N4526" s="305"/>
      <c r="O4526" s="305"/>
      <c r="AB4526" s="304"/>
    </row>
    <row r="4527" spans="1:28" x14ac:dyDescent="0.25">
      <c r="A4527" s="309">
        <f t="shared" si="70"/>
        <v>0</v>
      </c>
      <c r="G4527" s="304"/>
      <c r="H4527" s="304"/>
      <c r="N4527" s="305"/>
      <c r="O4527" s="305"/>
      <c r="AB4527" s="304"/>
    </row>
    <row r="4528" spans="1:28" x14ac:dyDescent="0.25">
      <c r="A4528" s="309">
        <f t="shared" si="70"/>
        <v>0</v>
      </c>
      <c r="G4528" s="304"/>
      <c r="H4528" s="304"/>
      <c r="N4528" s="305"/>
      <c r="O4528" s="305"/>
      <c r="AB4528" s="304"/>
    </row>
    <row r="4529" spans="1:28" x14ac:dyDescent="0.25">
      <c r="A4529" s="309">
        <f t="shared" si="70"/>
        <v>0</v>
      </c>
      <c r="G4529" s="304"/>
      <c r="H4529" s="304"/>
      <c r="N4529" s="305"/>
      <c r="O4529" s="305"/>
      <c r="AB4529" s="304"/>
    </row>
    <row r="4530" spans="1:28" x14ac:dyDescent="0.25">
      <c r="A4530" s="309">
        <f t="shared" si="70"/>
        <v>0</v>
      </c>
      <c r="G4530" s="304"/>
      <c r="H4530" s="304"/>
      <c r="N4530" s="305"/>
      <c r="O4530" s="305"/>
      <c r="AB4530" s="304"/>
    </row>
    <row r="4531" spans="1:28" x14ac:dyDescent="0.25">
      <c r="A4531" s="309">
        <f t="shared" si="70"/>
        <v>0</v>
      </c>
      <c r="G4531" s="304"/>
      <c r="H4531" s="304"/>
      <c r="N4531" s="305"/>
      <c r="O4531" s="305"/>
      <c r="AB4531" s="304"/>
    </row>
    <row r="4532" spans="1:28" x14ac:dyDescent="0.25">
      <c r="A4532" s="309">
        <f t="shared" si="70"/>
        <v>0</v>
      </c>
      <c r="G4532" s="304"/>
      <c r="H4532" s="304"/>
      <c r="N4532" s="305"/>
      <c r="O4532" s="305"/>
      <c r="AB4532" s="304"/>
    </row>
    <row r="4533" spans="1:28" x14ac:dyDescent="0.25">
      <c r="A4533" s="309">
        <f t="shared" si="70"/>
        <v>0</v>
      </c>
      <c r="G4533" s="304"/>
      <c r="H4533" s="304"/>
      <c r="N4533" s="305"/>
      <c r="O4533" s="305"/>
      <c r="AB4533" s="304"/>
    </row>
    <row r="4534" spans="1:28" x14ac:dyDescent="0.25">
      <c r="A4534" s="309">
        <f t="shared" si="70"/>
        <v>0</v>
      </c>
      <c r="G4534" s="304"/>
      <c r="H4534" s="304"/>
      <c r="N4534" s="305"/>
      <c r="O4534" s="305"/>
      <c r="AB4534" s="304"/>
    </row>
    <row r="4535" spans="1:28" x14ac:dyDescent="0.25">
      <c r="A4535" s="309">
        <f t="shared" si="70"/>
        <v>0</v>
      </c>
      <c r="G4535" s="304"/>
      <c r="H4535" s="304"/>
      <c r="N4535" s="305"/>
      <c r="O4535" s="305"/>
      <c r="AB4535" s="304"/>
    </row>
    <row r="4536" spans="1:28" x14ac:dyDescent="0.25">
      <c r="A4536" s="309">
        <f t="shared" si="70"/>
        <v>0</v>
      </c>
      <c r="G4536" s="304"/>
      <c r="H4536" s="304"/>
      <c r="N4536" s="305"/>
      <c r="O4536" s="305"/>
      <c r="AB4536" s="304"/>
    </row>
    <row r="4537" spans="1:28" x14ac:dyDescent="0.25">
      <c r="A4537" s="309">
        <f t="shared" si="70"/>
        <v>0</v>
      </c>
      <c r="G4537" s="304"/>
      <c r="H4537" s="304"/>
      <c r="N4537" s="305"/>
      <c r="O4537" s="305"/>
      <c r="AB4537" s="304"/>
    </row>
    <row r="4538" spans="1:28" x14ac:dyDescent="0.25">
      <c r="A4538" s="309">
        <f t="shared" si="70"/>
        <v>0</v>
      </c>
      <c r="G4538" s="304"/>
      <c r="H4538" s="304"/>
      <c r="N4538" s="305"/>
      <c r="O4538" s="305"/>
      <c r="AB4538" s="304"/>
    </row>
    <row r="4539" spans="1:28" x14ac:dyDescent="0.25">
      <c r="A4539" s="309">
        <f t="shared" si="70"/>
        <v>0</v>
      </c>
      <c r="G4539" s="304"/>
      <c r="H4539" s="304"/>
      <c r="N4539" s="305"/>
      <c r="O4539" s="305"/>
      <c r="AB4539" s="304"/>
    </row>
    <row r="4540" spans="1:28" x14ac:dyDescent="0.25">
      <c r="A4540" s="309">
        <f t="shared" si="70"/>
        <v>0</v>
      </c>
      <c r="G4540" s="304"/>
      <c r="H4540" s="304"/>
      <c r="N4540" s="305"/>
      <c r="O4540" s="305"/>
      <c r="AB4540" s="304"/>
    </row>
    <row r="4541" spans="1:28" x14ac:dyDescent="0.25">
      <c r="A4541" s="309">
        <f t="shared" si="70"/>
        <v>0</v>
      </c>
      <c r="G4541" s="304"/>
      <c r="H4541" s="304"/>
      <c r="N4541" s="305"/>
      <c r="O4541" s="305"/>
      <c r="AB4541" s="304"/>
    </row>
    <row r="4542" spans="1:28" x14ac:dyDescent="0.25">
      <c r="A4542" s="309">
        <f t="shared" si="70"/>
        <v>0</v>
      </c>
      <c r="G4542" s="304"/>
      <c r="H4542" s="304"/>
      <c r="N4542" s="305"/>
      <c r="O4542" s="305"/>
      <c r="AB4542" s="304"/>
    </row>
    <row r="4543" spans="1:28" x14ac:dyDescent="0.25">
      <c r="A4543" s="309">
        <f t="shared" si="70"/>
        <v>0</v>
      </c>
      <c r="G4543" s="304"/>
      <c r="H4543" s="304"/>
      <c r="N4543" s="305"/>
      <c r="O4543" s="305"/>
      <c r="AB4543" s="304"/>
    </row>
    <row r="4544" spans="1:28" x14ac:dyDescent="0.25">
      <c r="A4544" s="309">
        <f t="shared" si="70"/>
        <v>0</v>
      </c>
      <c r="G4544" s="304"/>
      <c r="H4544" s="304"/>
      <c r="N4544" s="305"/>
      <c r="O4544" s="305"/>
      <c r="AB4544" s="304"/>
    </row>
    <row r="4545" spans="1:28" x14ac:dyDescent="0.25">
      <c r="A4545" s="309">
        <f t="shared" si="70"/>
        <v>0</v>
      </c>
      <c r="G4545" s="304"/>
      <c r="H4545" s="304"/>
      <c r="N4545" s="305"/>
      <c r="O4545" s="305"/>
      <c r="AB4545" s="304"/>
    </row>
    <row r="4546" spans="1:28" x14ac:dyDescent="0.25">
      <c r="A4546" s="309">
        <f t="shared" ref="A4546:A4609" si="71">IF(+R4546&gt;AR4546,R4546-AR4546,0)</f>
        <v>0</v>
      </c>
      <c r="G4546" s="304"/>
      <c r="H4546" s="304"/>
      <c r="N4546" s="305"/>
      <c r="O4546" s="305"/>
      <c r="AB4546" s="304"/>
    </row>
    <row r="4547" spans="1:28" x14ac:dyDescent="0.25">
      <c r="A4547" s="309">
        <f t="shared" si="71"/>
        <v>0</v>
      </c>
      <c r="G4547" s="304"/>
      <c r="H4547" s="304"/>
      <c r="N4547" s="305"/>
      <c r="O4547" s="305"/>
      <c r="AB4547" s="304"/>
    </row>
    <row r="4548" spans="1:28" x14ac:dyDescent="0.25">
      <c r="A4548" s="309">
        <f t="shared" si="71"/>
        <v>0</v>
      </c>
      <c r="G4548" s="304"/>
      <c r="H4548" s="304"/>
      <c r="N4548" s="305"/>
      <c r="O4548" s="305"/>
      <c r="AB4548" s="304"/>
    </row>
    <row r="4549" spans="1:28" x14ac:dyDescent="0.25">
      <c r="A4549" s="309">
        <f t="shared" si="71"/>
        <v>0</v>
      </c>
      <c r="G4549" s="304"/>
      <c r="H4549" s="304"/>
      <c r="N4549" s="305"/>
      <c r="O4549" s="305"/>
      <c r="AB4549" s="304"/>
    </row>
    <row r="4550" spans="1:28" x14ac:dyDescent="0.25">
      <c r="A4550" s="309">
        <f t="shared" si="71"/>
        <v>0</v>
      </c>
      <c r="G4550" s="304"/>
      <c r="H4550" s="304"/>
      <c r="N4550" s="305"/>
      <c r="O4550" s="305"/>
      <c r="AB4550" s="304"/>
    </row>
    <row r="4551" spans="1:28" x14ac:dyDescent="0.25">
      <c r="A4551" s="309">
        <f t="shared" si="71"/>
        <v>0</v>
      </c>
      <c r="G4551" s="304"/>
      <c r="H4551" s="304"/>
      <c r="N4551" s="305"/>
      <c r="O4551" s="305"/>
      <c r="AB4551" s="304"/>
    </row>
    <row r="4552" spans="1:28" x14ac:dyDescent="0.25">
      <c r="A4552" s="309">
        <f t="shared" si="71"/>
        <v>0</v>
      </c>
      <c r="G4552" s="304"/>
      <c r="H4552" s="304"/>
      <c r="N4552" s="305"/>
      <c r="O4552" s="305"/>
      <c r="AB4552" s="304"/>
    </row>
    <row r="4553" spans="1:28" x14ac:dyDescent="0.25">
      <c r="A4553" s="309">
        <f t="shared" si="71"/>
        <v>0</v>
      </c>
      <c r="G4553" s="304"/>
      <c r="H4553" s="304"/>
      <c r="N4553" s="305"/>
      <c r="O4553" s="305"/>
      <c r="AB4553" s="304"/>
    </row>
    <row r="4554" spans="1:28" x14ac:dyDescent="0.25">
      <c r="A4554" s="309">
        <f t="shared" si="71"/>
        <v>0</v>
      </c>
      <c r="G4554" s="304"/>
      <c r="H4554" s="304"/>
      <c r="AB4554" s="304"/>
    </row>
    <row r="4555" spans="1:28" x14ac:dyDescent="0.25">
      <c r="A4555" s="309">
        <f t="shared" si="71"/>
        <v>0</v>
      </c>
      <c r="G4555" s="304"/>
      <c r="H4555" s="304"/>
      <c r="N4555" s="305"/>
      <c r="O4555" s="305"/>
      <c r="AB4555" s="304"/>
    </row>
    <row r="4556" spans="1:28" x14ac:dyDescent="0.25">
      <c r="A4556" s="309">
        <f t="shared" si="71"/>
        <v>0</v>
      </c>
      <c r="G4556" s="304"/>
      <c r="H4556" s="304"/>
      <c r="N4556" s="305"/>
      <c r="O4556" s="305"/>
      <c r="AB4556" s="304"/>
    </row>
    <row r="4557" spans="1:28" x14ac:dyDescent="0.25">
      <c r="A4557" s="309">
        <f t="shared" si="71"/>
        <v>0</v>
      </c>
      <c r="G4557" s="304"/>
      <c r="H4557" s="304"/>
      <c r="N4557" s="305"/>
      <c r="O4557" s="305"/>
      <c r="AA4557" s="306"/>
      <c r="AB4557" s="304"/>
    </row>
    <row r="4558" spans="1:28" x14ac:dyDescent="0.25">
      <c r="A4558" s="309">
        <f t="shared" si="71"/>
        <v>0</v>
      </c>
      <c r="G4558" s="304"/>
      <c r="H4558" s="304"/>
      <c r="N4558" s="305"/>
      <c r="O4558" s="305"/>
      <c r="AB4558" s="304"/>
    </row>
    <row r="4559" spans="1:28" x14ac:dyDescent="0.25">
      <c r="A4559" s="309">
        <f t="shared" si="71"/>
        <v>0</v>
      </c>
      <c r="G4559" s="304"/>
      <c r="H4559" s="304"/>
      <c r="N4559" s="305"/>
      <c r="O4559" s="305"/>
      <c r="AB4559" s="304"/>
    </row>
    <row r="4560" spans="1:28" x14ac:dyDescent="0.25">
      <c r="A4560" s="309">
        <f t="shared" si="71"/>
        <v>0</v>
      </c>
      <c r="G4560" s="304"/>
      <c r="H4560" s="304"/>
      <c r="N4560" s="305"/>
      <c r="O4560" s="305"/>
      <c r="AB4560" s="304"/>
    </row>
    <row r="4561" spans="1:28" x14ac:dyDescent="0.25">
      <c r="A4561" s="309">
        <f t="shared" si="71"/>
        <v>0</v>
      </c>
      <c r="G4561" s="304"/>
      <c r="H4561" s="304"/>
      <c r="N4561" s="305"/>
      <c r="O4561" s="305"/>
      <c r="AB4561" s="304"/>
    </row>
    <row r="4562" spans="1:28" x14ac:dyDescent="0.25">
      <c r="A4562" s="309">
        <f t="shared" si="71"/>
        <v>0</v>
      </c>
      <c r="G4562" s="304"/>
      <c r="H4562" s="304"/>
      <c r="N4562" s="305"/>
      <c r="O4562" s="305"/>
      <c r="AB4562" s="304"/>
    </row>
    <row r="4563" spans="1:28" x14ac:dyDescent="0.25">
      <c r="A4563" s="309">
        <f t="shared" si="71"/>
        <v>0</v>
      </c>
      <c r="G4563" s="304"/>
      <c r="H4563" s="304"/>
      <c r="N4563" s="305"/>
      <c r="O4563" s="305"/>
      <c r="AB4563" s="304"/>
    </row>
    <row r="4564" spans="1:28" x14ac:dyDescent="0.25">
      <c r="A4564" s="309">
        <f t="shared" si="71"/>
        <v>0</v>
      </c>
      <c r="G4564" s="304"/>
      <c r="H4564" s="304"/>
      <c r="N4564" s="305"/>
      <c r="O4564" s="305"/>
      <c r="AB4564" s="304"/>
    </row>
    <row r="4565" spans="1:28" x14ac:dyDescent="0.25">
      <c r="A4565" s="309">
        <f t="shared" si="71"/>
        <v>0</v>
      </c>
      <c r="G4565" s="304"/>
      <c r="H4565" s="304"/>
      <c r="N4565" s="305"/>
      <c r="O4565" s="305"/>
      <c r="AB4565" s="304"/>
    </row>
    <row r="4566" spans="1:28" x14ac:dyDescent="0.25">
      <c r="A4566" s="309">
        <f t="shared" si="71"/>
        <v>0</v>
      </c>
      <c r="G4566" s="304"/>
      <c r="H4566" s="304"/>
      <c r="N4566" s="305"/>
      <c r="O4566" s="305"/>
      <c r="AB4566" s="304"/>
    </row>
    <row r="4567" spans="1:28" x14ac:dyDescent="0.25">
      <c r="A4567" s="309">
        <f t="shared" si="71"/>
        <v>0</v>
      </c>
      <c r="G4567" s="304"/>
      <c r="H4567" s="304"/>
      <c r="N4567" s="305"/>
      <c r="O4567" s="305"/>
      <c r="AB4567" s="304"/>
    </row>
    <row r="4568" spans="1:28" x14ac:dyDescent="0.25">
      <c r="A4568" s="309">
        <f t="shared" si="71"/>
        <v>0</v>
      </c>
      <c r="G4568" s="304"/>
      <c r="H4568" s="304"/>
      <c r="N4568" s="305"/>
      <c r="O4568" s="305"/>
      <c r="AB4568" s="304"/>
    </row>
    <row r="4569" spans="1:28" x14ac:dyDescent="0.25">
      <c r="A4569" s="309">
        <f t="shared" si="71"/>
        <v>0</v>
      </c>
      <c r="G4569" s="304"/>
      <c r="H4569" s="304"/>
      <c r="N4569" s="305"/>
      <c r="O4569" s="305"/>
      <c r="AB4569" s="304"/>
    </row>
    <row r="4570" spans="1:28" x14ac:dyDescent="0.25">
      <c r="A4570" s="309">
        <f t="shared" si="71"/>
        <v>0</v>
      </c>
      <c r="G4570" s="304"/>
      <c r="H4570" s="304"/>
      <c r="N4570" s="305"/>
      <c r="O4570" s="305"/>
      <c r="AB4570" s="304"/>
    </row>
    <row r="4571" spans="1:28" x14ac:dyDescent="0.25">
      <c r="A4571" s="309">
        <f t="shared" si="71"/>
        <v>0</v>
      </c>
      <c r="G4571" s="304"/>
      <c r="H4571" s="304"/>
      <c r="N4571" s="305"/>
      <c r="O4571" s="305"/>
      <c r="AB4571" s="304"/>
    </row>
    <row r="4572" spans="1:28" x14ac:dyDescent="0.25">
      <c r="A4572" s="309">
        <f t="shared" si="71"/>
        <v>0</v>
      </c>
      <c r="G4572" s="304"/>
      <c r="H4572" s="304"/>
      <c r="N4572" s="305"/>
      <c r="O4572" s="305"/>
      <c r="AB4572" s="304"/>
    </row>
    <row r="4573" spans="1:28" x14ac:dyDescent="0.25">
      <c r="A4573" s="309">
        <f t="shared" si="71"/>
        <v>0</v>
      </c>
      <c r="G4573" s="304"/>
      <c r="H4573" s="304"/>
      <c r="N4573" s="305"/>
      <c r="O4573" s="305"/>
      <c r="AB4573" s="304"/>
    </row>
    <row r="4574" spans="1:28" x14ac:dyDescent="0.25">
      <c r="A4574" s="309">
        <f t="shared" si="71"/>
        <v>0</v>
      </c>
      <c r="G4574" s="304"/>
      <c r="H4574" s="304"/>
      <c r="N4574" s="305"/>
      <c r="O4574" s="305"/>
      <c r="AB4574" s="304"/>
    </row>
    <row r="4575" spans="1:28" x14ac:dyDescent="0.25">
      <c r="A4575" s="309">
        <f t="shared" si="71"/>
        <v>0</v>
      </c>
      <c r="G4575" s="304"/>
      <c r="H4575" s="304"/>
      <c r="N4575" s="305"/>
      <c r="O4575" s="305"/>
      <c r="AB4575" s="304"/>
    </row>
    <row r="4576" spans="1:28" x14ac:dyDescent="0.25">
      <c r="A4576" s="309">
        <f t="shared" si="71"/>
        <v>0</v>
      </c>
      <c r="G4576" s="304"/>
      <c r="H4576" s="304"/>
      <c r="N4576" s="305"/>
      <c r="O4576" s="305"/>
      <c r="AB4576" s="304"/>
    </row>
    <row r="4577" spans="1:28" x14ac:dyDescent="0.25">
      <c r="A4577" s="309">
        <f t="shared" si="71"/>
        <v>0</v>
      </c>
      <c r="G4577" s="304"/>
      <c r="H4577" s="304"/>
      <c r="N4577" s="305"/>
      <c r="O4577" s="305"/>
      <c r="AB4577" s="304"/>
    </row>
    <row r="4578" spans="1:28" x14ac:dyDescent="0.25">
      <c r="A4578" s="309">
        <f t="shared" si="71"/>
        <v>0</v>
      </c>
      <c r="G4578" s="304"/>
      <c r="H4578" s="304"/>
      <c r="N4578" s="305"/>
      <c r="O4578" s="305"/>
      <c r="AB4578" s="304"/>
    </row>
    <row r="4579" spans="1:28" x14ac:dyDescent="0.25">
      <c r="A4579" s="309">
        <f t="shared" si="71"/>
        <v>0</v>
      </c>
      <c r="G4579" s="304"/>
      <c r="H4579" s="304"/>
      <c r="N4579" s="305"/>
      <c r="O4579" s="305"/>
      <c r="AB4579" s="304"/>
    </row>
    <row r="4580" spans="1:28" x14ac:dyDescent="0.25">
      <c r="A4580" s="309">
        <f t="shared" si="71"/>
        <v>0</v>
      </c>
      <c r="G4580" s="304"/>
      <c r="H4580" s="304"/>
      <c r="N4580" s="305"/>
      <c r="O4580" s="305"/>
      <c r="AB4580" s="304"/>
    </row>
    <row r="4581" spans="1:28" x14ac:dyDescent="0.25">
      <c r="A4581" s="309">
        <f t="shared" si="71"/>
        <v>0</v>
      </c>
      <c r="G4581" s="304"/>
      <c r="H4581" s="304"/>
      <c r="N4581" s="305"/>
      <c r="O4581" s="305"/>
      <c r="AB4581" s="304"/>
    </row>
    <row r="4582" spans="1:28" x14ac:dyDescent="0.25">
      <c r="A4582" s="309">
        <f t="shared" si="71"/>
        <v>0</v>
      </c>
      <c r="G4582" s="304"/>
      <c r="H4582" s="304"/>
      <c r="N4582" s="305"/>
      <c r="O4582" s="305"/>
      <c r="AB4582" s="304"/>
    </row>
    <row r="4583" spans="1:28" x14ac:dyDescent="0.25">
      <c r="A4583" s="309">
        <f t="shared" si="71"/>
        <v>0</v>
      </c>
      <c r="G4583" s="304"/>
      <c r="H4583" s="304"/>
      <c r="N4583" s="305"/>
      <c r="O4583" s="305"/>
      <c r="AB4583" s="304"/>
    </row>
    <row r="4584" spans="1:28" x14ac:dyDescent="0.25">
      <c r="A4584" s="309">
        <f t="shared" si="71"/>
        <v>0</v>
      </c>
      <c r="G4584" s="304"/>
      <c r="H4584" s="304"/>
      <c r="N4584" s="305"/>
      <c r="O4584" s="305"/>
      <c r="AB4584" s="304"/>
    </row>
    <row r="4585" spans="1:28" x14ac:dyDescent="0.25">
      <c r="A4585" s="309">
        <f t="shared" si="71"/>
        <v>0</v>
      </c>
      <c r="G4585" s="304"/>
      <c r="H4585" s="304"/>
      <c r="N4585" s="305"/>
      <c r="O4585" s="305"/>
      <c r="AB4585" s="304"/>
    </row>
    <row r="4586" spans="1:28" x14ac:dyDescent="0.25">
      <c r="A4586" s="309">
        <f t="shared" si="71"/>
        <v>0</v>
      </c>
      <c r="G4586" s="304"/>
      <c r="H4586" s="304"/>
      <c r="N4586" s="305"/>
      <c r="O4586" s="305"/>
      <c r="AB4586" s="304"/>
    </row>
    <row r="4587" spans="1:28" x14ac:dyDescent="0.25">
      <c r="A4587" s="309">
        <f t="shared" si="71"/>
        <v>0</v>
      </c>
      <c r="G4587" s="304"/>
      <c r="H4587" s="304"/>
      <c r="N4587" s="305"/>
      <c r="O4587" s="305"/>
      <c r="AB4587" s="304"/>
    </row>
    <row r="4588" spans="1:28" x14ac:dyDescent="0.25">
      <c r="A4588" s="309">
        <f t="shared" si="71"/>
        <v>0</v>
      </c>
      <c r="G4588" s="304"/>
      <c r="H4588" s="304"/>
      <c r="N4588" s="305"/>
      <c r="O4588" s="305"/>
      <c r="AB4588" s="304"/>
    </row>
    <row r="4589" spans="1:28" x14ac:dyDescent="0.25">
      <c r="A4589" s="309">
        <f t="shared" si="71"/>
        <v>0</v>
      </c>
      <c r="G4589" s="304"/>
      <c r="H4589" s="304"/>
      <c r="N4589" s="305"/>
      <c r="O4589" s="305"/>
      <c r="AB4589" s="304"/>
    </row>
    <row r="4590" spans="1:28" x14ac:dyDescent="0.25">
      <c r="A4590" s="309">
        <f t="shared" si="71"/>
        <v>0</v>
      </c>
      <c r="G4590" s="304"/>
      <c r="H4590" s="304"/>
      <c r="N4590" s="305"/>
      <c r="O4590" s="305"/>
      <c r="AB4590" s="304"/>
    </row>
    <row r="4591" spans="1:28" x14ac:dyDescent="0.25">
      <c r="A4591" s="309">
        <f t="shared" si="71"/>
        <v>0</v>
      </c>
      <c r="G4591" s="304"/>
      <c r="H4591" s="304"/>
      <c r="N4591" s="305"/>
      <c r="O4591" s="305"/>
      <c r="AB4591" s="304"/>
    </row>
    <row r="4592" spans="1:28" x14ac:dyDescent="0.25">
      <c r="A4592" s="309">
        <f t="shared" si="71"/>
        <v>0</v>
      </c>
      <c r="G4592" s="304"/>
      <c r="H4592" s="304"/>
      <c r="N4592" s="305"/>
      <c r="O4592" s="305"/>
      <c r="AB4592" s="304"/>
    </row>
    <row r="4593" spans="1:28" x14ac:dyDescent="0.25">
      <c r="A4593" s="309">
        <f t="shared" si="71"/>
        <v>0</v>
      </c>
      <c r="G4593" s="304"/>
      <c r="H4593" s="304"/>
      <c r="N4593" s="305"/>
      <c r="O4593" s="305"/>
      <c r="AB4593" s="304"/>
    </row>
    <row r="4594" spans="1:28" x14ac:dyDescent="0.25">
      <c r="A4594" s="309">
        <f t="shared" si="71"/>
        <v>0</v>
      </c>
      <c r="G4594" s="304"/>
      <c r="H4594" s="304"/>
      <c r="N4594" s="305"/>
      <c r="O4594" s="305"/>
      <c r="AB4594" s="304"/>
    </row>
    <row r="4595" spans="1:28" x14ac:dyDescent="0.25">
      <c r="A4595" s="309">
        <f t="shared" si="71"/>
        <v>0</v>
      </c>
      <c r="G4595" s="304"/>
      <c r="H4595" s="304"/>
      <c r="N4595" s="305"/>
      <c r="O4595" s="305"/>
      <c r="AB4595" s="304"/>
    </row>
    <row r="4596" spans="1:28" x14ac:dyDescent="0.25">
      <c r="A4596" s="309">
        <f t="shared" si="71"/>
        <v>0</v>
      </c>
      <c r="G4596" s="304"/>
      <c r="H4596" s="304"/>
      <c r="N4596" s="305"/>
      <c r="O4596" s="305"/>
      <c r="AB4596" s="304"/>
    </row>
    <row r="4597" spans="1:28" x14ac:dyDescent="0.25">
      <c r="A4597" s="309">
        <f t="shared" si="71"/>
        <v>0</v>
      </c>
      <c r="G4597" s="304"/>
      <c r="H4597" s="304"/>
      <c r="N4597" s="305"/>
      <c r="O4597" s="305"/>
      <c r="AB4597" s="304"/>
    </row>
    <row r="4598" spans="1:28" x14ac:dyDescent="0.25">
      <c r="A4598" s="309">
        <f t="shared" si="71"/>
        <v>0</v>
      </c>
      <c r="G4598" s="304"/>
      <c r="H4598" s="304"/>
      <c r="N4598" s="305"/>
      <c r="O4598" s="305"/>
      <c r="AB4598" s="304"/>
    </row>
    <row r="4599" spans="1:28" x14ac:dyDescent="0.25">
      <c r="A4599" s="309">
        <f t="shared" si="71"/>
        <v>0</v>
      </c>
      <c r="G4599" s="304"/>
      <c r="H4599" s="304"/>
      <c r="N4599" s="305"/>
      <c r="O4599" s="305"/>
      <c r="AB4599" s="304"/>
    </row>
    <row r="4600" spans="1:28" x14ac:dyDescent="0.25">
      <c r="A4600" s="309">
        <f t="shared" si="71"/>
        <v>0</v>
      </c>
      <c r="G4600" s="304"/>
      <c r="H4600" s="304"/>
      <c r="N4600" s="305"/>
      <c r="O4600" s="305"/>
      <c r="AB4600" s="304"/>
    </row>
    <row r="4601" spans="1:28" x14ac:dyDescent="0.25">
      <c r="A4601" s="309">
        <f t="shared" si="71"/>
        <v>0</v>
      </c>
      <c r="G4601" s="304"/>
      <c r="H4601" s="304"/>
      <c r="N4601" s="305"/>
      <c r="O4601" s="305"/>
      <c r="AB4601" s="304"/>
    </row>
    <row r="4602" spans="1:28" x14ac:dyDescent="0.25">
      <c r="A4602" s="309">
        <f t="shared" si="71"/>
        <v>0</v>
      </c>
      <c r="G4602" s="304"/>
      <c r="H4602" s="304"/>
      <c r="N4602" s="305"/>
      <c r="O4602" s="305"/>
      <c r="AB4602" s="304"/>
    </row>
    <row r="4603" spans="1:28" x14ac:dyDescent="0.25">
      <c r="A4603" s="309">
        <f t="shared" si="71"/>
        <v>0</v>
      </c>
      <c r="G4603" s="304"/>
      <c r="H4603" s="304"/>
      <c r="N4603" s="305"/>
      <c r="O4603" s="305"/>
      <c r="AB4603" s="304"/>
    </row>
    <row r="4604" spans="1:28" x14ac:dyDescent="0.25">
      <c r="A4604" s="309">
        <f t="shared" si="71"/>
        <v>0</v>
      </c>
      <c r="G4604" s="304"/>
      <c r="H4604" s="304"/>
      <c r="N4604" s="305"/>
      <c r="O4604" s="305"/>
      <c r="AB4604" s="304"/>
    </row>
    <row r="4605" spans="1:28" x14ac:dyDescent="0.25">
      <c r="A4605" s="309">
        <f t="shared" si="71"/>
        <v>0</v>
      </c>
      <c r="G4605" s="304"/>
      <c r="H4605" s="304"/>
      <c r="N4605" s="305"/>
      <c r="O4605" s="305"/>
      <c r="AB4605" s="304"/>
    </row>
    <row r="4606" spans="1:28" x14ac:dyDescent="0.25">
      <c r="A4606" s="309">
        <f t="shared" si="71"/>
        <v>0</v>
      </c>
      <c r="G4606" s="304"/>
      <c r="H4606" s="304"/>
      <c r="N4606" s="305"/>
      <c r="O4606" s="305"/>
      <c r="AB4606" s="304"/>
    </row>
    <row r="4607" spans="1:28" x14ac:dyDescent="0.25">
      <c r="A4607" s="309">
        <f t="shared" si="71"/>
        <v>0</v>
      </c>
      <c r="G4607" s="304"/>
      <c r="H4607" s="304"/>
      <c r="N4607" s="305"/>
      <c r="O4607" s="305"/>
      <c r="AB4607" s="304"/>
    </row>
    <row r="4608" spans="1:28" x14ac:dyDescent="0.25">
      <c r="A4608" s="309">
        <f t="shared" si="71"/>
        <v>0</v>
      </c>
      <c r="G4608" s="304"/>
      <c r="H4608" s="304"/>
      <c r="N4608" s="305"/>
      <c r="O4608" s="305"/>
      <c r="AB4608" s="304"/>
    </row>
    <row r="4609" spans="1:28" x14ac:dyDescent="0.25">
      <c r="A4609" s="309">
        <f t="shared" si="71"/>
        <v>0</v>
      </c>
      <c r="G4609" s="304"/>
      <c r="H4609" s="304"/>
      <c r="N4609" s="305"/>
      <c r="O4609" s="305"/>
      <c r="AB4609" s="304"/>
    </row>
    <row r="4610" spans="1:28" x14ac:dyDescent="0.25">
      <c r="A4610" s="309">
        <f t="shared" ref="A4610:A4673" si="72">IF(+R4610&gt;AR4610,R4610-AR4610,0)</f>
        <v>0</v>
      </c>
      <c r="G4610" s="304"/>
      <c r="H4610" s="304"/>
      <c r="N4610" s="305"/>
      <c r="O4610" s="305"/>
      <c r="AB4610" s="304"/>
    </row>
    <row r="4611" spans="1:28" x14ac:dyDescent="0.25">
      <c r="A4611" s="309">
        <f t="shared" si="72"/>
        <v>0</v>
      </c>
      <c r="G4611" s="304"/>
      <c r="H4611" s="304"/>
      <c r="N4611" s="305"/>
      <c r="O4611" s="305"/>
      <c r="AB4611" s="304"/>
    </row>
    <row r="4612" spans="1:28" x14ac:dyDescent="0.25">
      <c r="A4612" s="309">
        <f t="shared" si="72"/>
        <v>0</v>
      </c>
      <c r="G4612" s="304"/>
      <c r="H4612" s="304"/>
      <c r="N4612" s="305"/>
      <c r="O4612" s="305"/>
      <c r="AB4612" s="304"/>
    </row>
    <row r="4613" spans="1:28" x14ac:dyDescent="0.25">
      <c r="A4613" s="309">
        <f t="shared" si="72"/>
        <v>0</v>
      </c>
      <c r="G4613" s="304"/>
      <c r="H4613" s="304"/>
      <c r="N4613" s="305"/>
      <c r="O4613" s="305"/>
      <c r="AB4613" s="304"/>
    </row>
    <row r="4614" spans="1:28" x14ac:dyDescent="0.25">
      <c r="A4614" s="309">
        <f t="shared" si="72"/>
        <v>0</v>
      </c>
      <c r="G4614" s="304"/>
      <c r="H4614" s="304"/>
      <c r="N4614" s="305"/>
      <c r="O4614" s="305"/>
      <c r="AB4614" s="304"/>
    </row>
    <row r="4615" spans="1:28" x14ac:dyDescent="0.25">
      <c r="A4615" s="309">
        <f t="shared" si="72"/>
        <v>0</v>
      </c>
      <c r="G4615" s="304"/>
      <c r="H4615" s="304"/>
      <c r="N4615" s="305"/>
      <c r="O4615" s="305"/>
      <c r="AB4615" s="304"/>
    </row>
    <row r="4616" spans="1:28" x14ac:dyDescent="0.25">
      <c r="A4616" s="309">
        <f t="shared" si="72"/>
        <v>0</v>
      </c>
      <c r="G4616" s="304"/>
      <c r="H4616" s="304"/>
      <c r="N4616" s="305"/>
      <c r="O4616" s="305"/>
      <c r="AB4616" s="304"/>
    </row>
    <row r="4617" spans="1:28" x14ac:dyDescent="0.25">
      <c r="A4617" s="309">
        <f t="shared" si="72"/>
        <v>0</v>
      </c>
      <c r="G4617" s="304"/>
      <c r="H4617" s="304"/>
      <c r="N4617" s="305"/>
      <c r="O4617" s="305"/>
      <c r="AB4617" s="304"/>
    </row>
    <row r="4618" spans="1:28" x14ac:dyDescent="0.25">
      <c r="A4618" s="309">
        <f t="shared" si="72"/>
        <v>0</v>
      </c>
      <c r="G4618" s="304"/>
      <c r="H4618" s="304"/>
      <c r="N4618" s="305"/>
      <c r="O4618" s="305"/>
      <c r="AB4618" s="304"/>
    </row>
    <row r="4619" spans="1:28" x14ac:dyDescent="0.25">
      <c r="A4619" s="309">
        <f t="shared" si="72"/>
        <v>0</v>
      </c>
      <c r="G4619" s="304"/>
      <c r="H4619" s="304"/>
      <c r="N4619" s="305"/>
      <c r="O4619" s="305"/>
      <c r="AB4619" s="304"/>
    </row>
    <row r="4620" spans="1:28" x14ac:dyDescent="0.25">
      <c r="A4620" s="309">
        <f t="shared" si="72"/>
        <v>0</v>
      </c>
      <c r="G4620" s="304"/>
      <c r="H4620" s="304"/>
      <c r="N4620" s="305"/>
      <c r="O4620" s="305"/>
      <c r="AB4620" s="304"/>
    </row>
    <row r="4621" spans="1:28" x14ac:dyDescent="0.25">
      <c r="A4621" s="309">
        <f t="shared" si="72"/>
        <v>0</v>
      </c>
      <c r="G4621" s="304"/>
      <c r="H4621" s="304"/>
      <c r="N4621" s="305"/>
      <c r="O4621" s="305"/>
      <c r="AB4621" s="304"/>
    </row>
    <row r="4622" spans="1:28" x14ac:dyDescent="0.25">
      <c r="A4622" s="309">
        <f t="shared" si="72"/>
        <v>0</v>
      </c>
      <c r="G4622" s="304"/>
      <c r="H4622" s="304"/>
      <c r="N4622" s="305"/>
      <c r="O4622" s="305"/>
      <c r="AB4622" s="304"/>
    </row>
    <row r="4623" spans="1:28" x14ac:dyDescent="0.25">
      <c r="A4623" s="309">
        <f t="shared" si="72"/>
        <v>0</v>
      </c>
      <c r="G4623" s="304"/>
      <c r="H4623" s="304"/>
      <c r="N4623" s="305"/>
      <c r="O4623" s="305"/>
      <c r="AB4623" s="304"/>
    </row>
    <row r="4624" spans="1:28" x14ac:dyDescent="0.25">
      <c r="A4624" s="309">
        <f t="shared" si="72"/>
        <v>0</v>
      </c>
      <c r="G4624" s="304"/>
      <c r="H4624" s="304"/>
      <c r="N4624" s="305"/>
      <c r="O4624" s="305"/>
      <c r="AB4624" s="304"/>
    </row>
    <row r="4625" spans="1:28" x14ac:dyDescent="0.25">
      <c r="A4625" s="309">
        <f t="shared" si="72"/>
        <v>0</v>
      </c>
      <c r="G4625" s="304"/>
      <c r="H4625" s="304"/>
      <c r="N4625" s="305"/>
      <c r="O4625" s="305"/>
      <c r="AB4625" s="304"/>
    </row>
    <row r="4626" spans="1:28" x14ac:dyDescent="0.25">
      <c r="A4626" s="309">
        <f t="shared" si="72"/>
        <v>0</v>
      </c>
      <c r="G4626" s="304"/>
      <c r="H4626" s="304"/>
      <c r="N4626" s="305"/>
      <c r="O4626" s="305"/>
      <c r="AB4626" s="304"/>
    </row>
    <row r="4627" spans="1:28" x14ac:dyDescent="0.25">
      <c r="A4627" s="309">
        <f t="shared" si="72"/>
        <v>0</v>
      </c>
      <c r="G4627" s="304"/>
      <c r="H4627" s="304"/>
      <c r="N4627" s="305"/>
      <c r="O4627" s="305"/>
      <c r="AB4627" s="304"/>
    </row>
    <row r="4628" spans="1:28" x14ac:dyDescent="0.25">
      <c r="A4628" s="309">
        <f t="shared" si="72"/>
        <v>0</v>
      </c>
      <c r="G4628" s="304"/>
      <c r="H4628" s="304"/>
      <c r="N4628" s="305"/>
      <c r="O4628" s="305"/>
      <c r="AB4628" s="304"/>
    </row>
    <row r="4629" spans="1:28" x14ac:dyDescent="0.25">
      <c r="A4629" s="309">
        <f t="shared" si="72"/>
        <v>0</v>
      </c>
      <c r="G4629" s="304"/>
      <c r="H4629" s="304"/>
      <c r="N4629" s="305"/>
      <c r="O4629" s="305"/>
      <c r="AB4629" s="304"/>
    </row>
    <row r="4630" spans="1:28" x14ac:dyDescent="0.25">
      <c r="A4630" s="309">
        <f t="shared" si="72"/>
        <v>0</v>
      </c>
      <c r="G4630" s="304"/>
      <c r="H4630" s="304"/>
      <c r="N4630" s="305"/>
      <c r="O4630" s="305"/>
      <c r="AB4630" s="304"/>
    </row>
    <row r="4631" spans="1:28" x14ac:dyDescent="0.25">
      <c r="A4631" s="309">
        <f t="shared" si="72"/>
        <v>0</v>
      </c>
      <c r="G4631" s="304"/>
      <c r="H4631" s="304"/>
      <c r="N4631" s="305"/>
      <c r="O4631" s="305"/>
      <c r="AB4631" s="304"/>
    </row>
    <row r="4632" spans="1:28" x14ac:dyDescent="0.25">
      <c r="A4632" s="309">
        <f t="shared" si="72"/>
        <v>0</v>
      </c>
      <c r="G4632" s="304"/>
      <c r="H4632" s="304"/>
      <c r="N4632" s="305"/>
      <c r="O4632" s="305"/>
      <c r="AB4632" s="304"/>
    </row>
    <row r="4633" spans="1:28" x14ac:dyDescent="0.25">
      <c r="A4633" s="309">
        <f t="shared" si="72"/>
        <v>0</v>
      </c>
      <c r="G4633" s="304"/>
      <c r="H4633" s="304"/>
      <c r="N4633" s="305"/>
      <c r="O4633" s="305"/>
      <c r="AB4633" s="304"/>
    </row>
    <row r="4634" spans="1:28" x14ac:dyDescent="0.25">
      <c r="A4634" s="309">
        <f t="shared" si="72"/>
        <v>0</v>
      </c>
      <c r="G4634" s="304"/>
      <c r="H4634" s="304"/>
      <c r="N4634" s="305"/>
      <c r="O4634" s="305"/>
      <c r="AB4634" s="304"/>
    </row>
    <row r="4635" spans="1:28" x14ac:dyDescent="0.25">
      <c r="A4635" s="309">
        <f t="shared" si="72"/>
        <v>0</v>
      </c>
      <c r="G4635" s="304"/>
      <c r="H4635" s="304"/>
      <c r="N4635" s="305"/>
      <c r="O4635" s="305"/>
      <c r="AB4635" s="304"/>
    </row>
    <row r="4636" spans="1:28" x14ac:dyDescent="0.25">
      <c r="A4636" s="309">
        <f t="shared" si="72"/>
        <v>0</v>
      </c>
      <c r="G4636" s="304"/>
      <c r="H4636" s="304"/>
      <c r="N4636" s="305"/>
      <c r="O4636" s="305"/>
      <c r="AB4636" s="304"/>
    </row>
    <row r="4637" spans="1:28" x14ac:dyDescent="0.25">
      <c r="A4637" s="309">
        <f t="shared" si="72"/>
        <v>0</v>
      </c>
      <c r="G4637" s="304"/>
      <c r="H4637" s="304"/>
      <c r="N4637" s="305"/>
      <c r="O4637" s="305"/>
      <c r="AB4637" s="304"/>
    </row>
    <row r="4638" spans="1:28" x14ac:dyDescent="0.25">
      <c r="A4638" s="309">
        <f t="shared" si="72"/>
        <v>0</v>
      </c>
      <c r="G4638" s="304"/>
      <c r="H4638" s="304"/>
      <c r="AB4638" s="304"/>
    </row>
    <row r="4639" spans="1:28" x14ac:dyDescent="0.25">
      <c r="A4639" s="309">
        <f t="shared" si="72"/>
        <v>0</v>
      </c>
      <c r="G4639" s="304"/>
      <c r="H4639" s="304"/>
      <c r="N4639" s="305"/>
      <c r="O4639" s="305"/>
      <c r="AB4639" s="304"/>
    </row>
    <row r="4640" spans="1:28" x14ac:dyDescent="0.25">
      <c r="A4640" s="309">
        <f t="shared" si="72"/>
        <v>0</v>
      </c>
      <c r="G4640" s="304"/>
      <c r="H4640" s="304"/>
      <c r="N4640" s="305"/>
      <c r="O4640" s="305"/>
      <c r="AB4640" s="304"/>
    </row>
    <row r="4641" spans="1:52" x14ac:dyDescent="0.25">
      <c r="A4641" s="309">
        <f t="shared" si="72"/>
        <v>0</v>
      </c>
      <c r="G4641" s="304"/>
      <c r="H4641" s="304"/>
      <c r="N4641" s="305"/>
      <c r="O4641" s="305"/>
      <c r="AB4641" s="304"/>
    </row>
    <row r="4642" spans="1:52" x14ac:dyDescent="0.25">
      <c r="A4642" s="309">
        <f t="shared" si="72"/>
        <v>0</v>
      </c>
      <c r="G4642" s="304"/>
      <c r="H4642" s="304"/>
      <c r="N4642" s="305"/>
      <c r="O4642" s="305"/>
      <c r="AB4642" s="304"/>
    </row>
    <row r="4643" spans="1:52" x14ac:dyDescent="0.25">
      <c r="A4643" s="309">
        <f t="shared" si="72"/>
        <v>0</v>
      </c>
      <c r="G4643" s="304"/>
      <c r="H4643" s="304"/>
      <c r="N4643" s="305"/>
      <c r="O4643" s="305"/>
      <c r="AB4643" s="304"/>
    </row>
    <row r="4644" spans="1:52" x14ac:dyDescent="0.25">
      <c r="A4644" s="309">
        <f t="shared" si="72"/>
        <v>0</v>
      </c>
      <c r="G4644" s="304"/>
      <c r="H4644" s="304"/>
      <c r="N4644" s="305"/>
      <c r="O4644" s="305"/>
      <c r="AB4644" s="304"/>
    </row>
    <row r="4645" spans="1:52" x14ac:dyDescent="0.25">
      <c r="A4645" s="309">
        <f t="shared" si="72"/>
        <v>0</v>
      </c>
      <c r="G4645" s="304"/>
      <c r="H4645" s="304"/>
      <c r="N4645" s="305"/>
      <c r="O4645" s="305"/>
      <c r="AB4645" s="304"/>
    </row>
    <row r="4646" spans="1:52" x14ac:dyDescent="0.25">
      <c r="A4646" s="309">
        <f t="shared" si="72"/>
        <v>0</v>
      </c>
      <c r="G4646" s="304"/>
      <c r="H4646" s="304"/>
      <c r="N4646" s="305"/>
      <c r="O4646" s="305"/>
      <c r="AB4646" s="304"/>
    </row>
    <row r="4647" spans="1:52" x14ac:dyDescent="0.25">
      <c r="A4647" s="309">
        <f t="shared" si="72"/>
        <v>0</v>
      </c>
      <c r="G4647" s="304"/>
      <c r="H4647" s="304"/>
      <c r="N4647" s="305"/>
      <c r="O4647" s="305"/>
      <c r="AB4647" s="304"/>
    </row>
    <row r="4648" spans="1:52" x14ac:dyDescent="0.25">
      <c r="A4648" s="309">
        <f t="shared" si="72"/>
        <v>0</v>
      </c>
      <c r="G4648" s="304"/>
      <c r="H4648" s="304"/>
      <c r="N4648" s="305"/>
      <c r="O4648" s="305"/>
      <c r="AB4648" s="304"/>
    </row>
    <row r="4649" spans="1:52" x14ac:dyDescent="0.25">
      <c r="A4649" s="309">
        <f t="shared" si="72"/>
        <v>0</v>
      </c>
      <c r="G4649" s="304"/>
      <c r="H4649" s="304"/>
      <c r="N4649" s="305"/>
      <c r="O4649" s="305"/>
      <c r="AB4649" s="304"/>
    </row>
    <row r="4650" spans="1:52" x14ac:dyDescent="0.25">
      <c r="A4650" s="309">
        <f t="shared" si="72"/>
        <v>0</v>
      </c>
      <c r="G4650" s="304"/>
      <c r="H4650" s="304"/>
      <c r="N4650" s="305"/>
      <c r="O4650" s="305"/>
      <c r="AB4650" s="304"/>
    </row>
    <row r="4651" spans="1:52" x14ac:dyDescent="0.25">
      <c r="A4651" s="309">
        <f t="shared" si="72"/>
        <v>0</v>
      </c>
      <c r="G4651" s="304"/>
      <c r="H4651" s="304"/>
      <c r="N4651" s="305"/>
      <c r="O4651" s="305"/>
      <c r="AB4651" s="304"/>
    </row>
    <row r="4652" spans="1:52" x14ac:dyDescent="0.25">
      <c r="A4652" s="309">
        <f t="shared" si="72"/>
        <v>0</v>
      </c>
      <c r="G4652" s="304"/>
      <c r="H4652" s="304"/>
      <c r="AB4652" s="304"/>
    </row>
    <row r="4653" spans="1:52" x14ac:dyDescent="0.25">
      <c r="A4653" s="309">
        <f t="shared" si="72"/>
        <v>0</v>
      </c>
      <c r="G4653" s="304"/>
      <c r="H4653" s="304"/>
      <c r="AB4653" s="304"/>
    </row>
    <row r="4654" spans="1:52" x14ac:dyDescent="0.25">
      <c r="A4654" s="309">
        <f t="shared" si="72"/>
        <v>0</v>
      </c>
      <c r="G4654" s="304"/>
      <c r="H4654" s="304"/>
      <c r="AB4654" s="304"/>
    </row>
    <row r="4655" spans="1:52" x14ac:dyDescent="0.25">
      <c r="A4655" s="309">
        <f t="shared" si="72"/>
        <v>0</v>
      </c>
      <c r="G4655" s="304"/>
      <c r="H4655" s="304"/>
      <c r="N4655" s="305"/>
      <c r="O4655" s="305"/>
      <c r="AB4655" s="304"/>
      <c r="AZ4655" s="304"/>
    </row>
    <row r="4656" spans="1:52" x14ac:dyDescent="0.25">
      <c r="A4656" s="309">
        <f t="shared" si="72"/>
        <v>0</v>
      </c>
      <c r="G4656" s="304"/>
      <c r="H4656" s="304"/>
      <c r="N4656" s="305"/>
      <c r="O4656" s="305"/>
      <c r="AB4656" s="304"/>
      <c r="AZ4656" s="304"/>
    </row>
    <row r="4657" spans="1:28" x14ac:dyDescent="0.25">
      <c r="A4657" s="309">
        <f t="shared" si="72"/>
        <v>0</v>
      </c>
      <c r="G4657" s="304"/>
      <c r="H4657" s="304"/>
      <c r="N4657" s="305"/>
      <c r="O4657" s="305"/>
      <c r="AB4657" s="304"/>
    </row>
    <row r="4658" spans="1:28" x14ac:dyDescent="0.25">
      <c r="A4658" s="309">
        <f t="shared" si="72"/>
        <v>0</v>
      </c>
      <c r="G4658" s="304"/>
      <c r="H4658" s="304"/>
      <c r="N4658" s="305"/>
      <c r="O4658" s="305"/>
      <c r="AB4658" s="304"/>
    </row>
    <row r="4659" spans="1:28" x14ac:dyDescent="0.25">
      <c r="A4659" s="309">
        <f t="shared" si="72"/>
        <v>0</v>
      </c>
      <c r="G4659" s="304"/>
      <c r="H4659" s="304"/>
      <c r="N4659" s="305"/>
      <c r="O4659" s="305"/>
      <c r="AB4659" s="304"/>
    </row>
    <row r="4660" spans="1:28" x14ac:dyDescent="0.25">
      <c r="A4660" s="309">
        <f t="shared" si="72"/>
        <v>0</v>
      </c>
      <c r="G4660" s="304"/>
      <c r="H4660" s="304"/>
      <c r="N4660" s="305"/>
      <c r="O4660" s="305"/>
      <c r="AB4660" s="304"/>
    </row>
    <row r="4661" spans="1:28" x14ac:dyDescent="0.25">
      <c r="A4661" s="309">
        <f t="shared" si="72"/>
        <v>0</v>
      </c>
      <c r="G4661" s="304"/>
      <c r="H4661" s="304"/>
      <c r="N4661" s="305"/>
      <c r="O4661" s="305"/>
      <c r="AB4661" s="304"/>
    </row>
    <row r="4662" spans="1:28" x14ac:dyDescent="0.25">
      <c r="A4662" s="309">
        <f t="shared" si="72"/>
        <v>0</v>
      </c>
      <c r="G4662" s="304"/>
      <c r="H4662" s="304"/>
      <c r="N4662" s="305"/>
      <c r="O4662" s="305"/>
      <c r="AB4662" s="304"/>
    </row>
    <row r="4663" spans="1:28" x14ac:dyDescent="0.25">
      <c r="A4663" s="309">
        <f t="shared" si="72"/>
        <v>0</v>
      </c>
      <c r="G4663" s="304"/>
      <c r="H4663" s="304"/>
      <c r="N4663" s="305"/>
      <c r="O4663" s="305"/>
      <c r="AB4663" s="304"/>
    </row>
    <row r="4664" spans="1:28" x14ac:dyDescent="0.25">
      <c r="A4664" s="309">
        <f t="shared" si="72"/>
        <v>0</v>
      </c>
      <c r="G4664" s="304"/>
      <c r="H4664" s="304"/>
      <c r="N4664" s="305"/>
      <c r="O4664" s="305"/>
      <c r="AB4664" s="304"/>
    </row>
    <row r="4665" spans="1:28" x14ac:dyDescent="0.25">
      <c r="A4665" s="309">
        <f t="shared" si="72"/>
        <v>0</v>
      </c>
      <c r="G4665" s="304"/>
      <c r="H4665" s="304"/>
      <c r="N4665" s="305"/>
      <c r="O4665" s="305"/>
      <c r="AB4665" s="304"/>
    </row>
    <row r="4666" spans="1:28" x14ac:dyDescent="0.25">
      <c r="A4666" s="309">
        <f t="shared" si="72"/>
        <v>0</v>
      </c>
      <c r="G4666" s="304"/>
      <c r="H4666" s="304"/>
      <c r="N4666" s="305"/>
      <c r="O4666" s="305"/>
      <c r="AB4666" s="304"/>
    </row>
    <row r="4667" spans="1:28" x14ac:dyDescent="0.25">
      <c r="A4667" s="309">
        <f t="shared" si="72"/>
        <v>0</v>
      </c>
      <c r="G4667" s="304"/>
      <c r="H4667" s="304"/>
      <c r="AB4667" s="304"/>
    </row>
    <row r="4668" spans="1:28" x14ac:dyDescent="0.25">
      <c r="A4668" s="309">
        <f t="shared" si="72"/>
        <v>0</v>
      </c>
      <c r="G4668" s="304"/>
      <c r="H4668" s="304"/>
      <c r="N4668" s="305"/>
      <c r="O4668" s="305"/>
      <c r="AB4668" s="304"/>
    </row>
    <row r="4669" spans="1:28" x14ac:dyDescent="0.25">
      <c r="A4669" s="309">
        <f t="shared" si="72"/>
        <v>0</v>
      </c>
      <c r="G4669" s="304"/>
      <c r="H4669" s="304"/>
      <c r="N4669" s="305"/>
      <c r="O4669" s="305"/>
      <c r="AB4669" s="304"/>
    </row>
    <row r="4670" spans="1:28" x14ac:dyDescent="0.25">
      <c r="A4670" s="309">
        <f t="shared" si="72"/>
        <v>0</v>
      </c>
      <c r="G4670" s="304"/>
      <c r="H4670" s="304"/>
      <c r="N4670" s="305"/>
      <c r="O4670" s="305"/>
      <c r="AB4670" s="304"/>
    </row>
    <row r="4671" spans="1:28" x14ac:dyDescent="0.25">
      <c r="A4671" s="309">
        <f t="shared" si="72"/>
        <v>0</v>
      </c>
      <c r="G4671" s="304"/>
      <c r="H4671" s="304"/>
      <c r="N4671" s="305"/>
      <c r="O4671" s="305"/>
      <c r="AB4671" s="304"/>
    </row>
    <row r="4672" spans="1:28" x14ac:dyDescent="0.25">
      <c r="A4672" s="309">
        <f t="shared" si="72"/>
        <v>0</v>
      </c>
      <c r="G4672" s="304"/>
      <c r="H4672" s="304"/>
      <c r="N4672" s="305"/>
      <c r="O4672" s="305"/>
      <c r="AB4672" s="304"/>
    </row>
    <row r="4673" spans="1:28" x14ac:dyDescent="0.25">
      <c r="A4673" s="309">
        <f t="shared" si="72"/>
        <v>0</v>
      </c>
      <c r="G4673" s="304"/>
      <c r="H4673" s="304"/>
      <c r="N4673" s="305"/>
      <c r="O4673" s="305"/>
      <c r="AB4673" s="304"/>
    </row>
    <row r="4674" spans="1:28" x14ac:dyDescent="0.25">
      <c r="A4674" s="309">
        <f t="shared" ref="A4674:A4737" si="73">IF(+R4674&gt;AR4674,R4674-AR4674,0)</f>
        <v>0</v>
      </c>
      <c r="G4674" s="304"/>
      <c r="H4674" s="304"/>
      <c r="N4674" s="305"/>
      <c r="O4674" s="305"/>
      <c r="AB4674" s="304"/>
    </row>
    <row r="4675" spans="1:28" x14ac:dyDescent="0.25">
      <c r="A4675" s="309">
        <f t="shared" si="73"/>
        <v>0</v>
      </c>
      <c r="G4675" s="304"/>
      <c r="H4675" s="304"/>
      <c r="N4675" s="305"/>
      <c r="O4675" s="305"/>
      <c r="AB4675" s="304"/>
    </row>
    <row r="4676" spans="1:28" x14ac:dyDescent="0.25">
      <c r="A4676" s="309">
        <f t="shared" si="73"/>
        <v>0</v>
      </c>
      <c r="G4676" s="304"/>
      <c r="H4676" s="304"/>
      <c r="N4676" s="305"/>
      <c r="O4676" s="305"/>
      <c r="AB4676" s="304"/>
    </row>
    <row r="4677" spans="1:28" x14ac:dyDescent="0.25">
      <c r="A4677" s="309">
        <f t="shared" si="73"/>
        <v>0</v>
      </c>
      <c r="G4677" s="304"/>
      <c r="H4677" s="304"/>
      <c r="N4677" s="305"/>
      <c r="O4677" s="305"/>
      <c r="AB4677" s="304"/>
    </row>
    <row r="4678" spans="1:28" x14ac:dyDescent="0.25">
      <c r="A4678" s="309">
        <f t="shared" si="73"/>
        <v>0</v>
      </c>
      <c r="G4678" s="304"/>
      <c r="H4678" s="304"/>
      <c r="N4678" s="305"/>
      <c r="O4678" s="305"/>
      <c r="AB4678" s="304"/>
    </row>
    <row r="4679" spans="1:28" x14ac:dyDescent="0.25">
      <c r="A4679" s="309">
        <f t="shared" si="73"/>
        <v>0</v>
      </c>
      <c r="G4679" s="304"/>
      <c r="H4679" s="304"/>
      <c r="N4679" s="305"/>
      <c r="O4679" s="305"/>
      <c r="AB4679" s="304"/>
    </row>
    <row r="4680" spans="1:28" x14ac:dyDescent="0.25">
      <c r="A4680" s="309">
        <f t="shared" si="73"/>
        <v>0</v>
      </c>
      <c r="G4680" s="304"/>
      <c r="H4680" s="304"/>
      <c r="AB4680" s="304"/>
    </row>
    <row r="4681" spans="1:28" x14ac:dyDescent="0.25">
      <c r="A4681" s="309">
        <f t="shared" si="73"/>
        <v>0</v>
      </c>
      <c r="G4681" s="304"/>
      <c r="H4681" s="304"/>
      <c r="AB4681" s="304"/>
    </row>
    <row r="4682" spans="1:28" x14ac:dyDescent="0.25">
      <c r="A4682" s="309">
        <f t="shared" si="73"/>
        <v>0</v>
      </c>
      <c r="G4682" s="304"/>
      <c r="H4682" s="304"/>
      <c r="N4682" s="305"/>
      <c r="O4682" s="305"/>
      <c r="AB4682" s="304"/>
    </row>
    <row r="4683" spans="1:28" x14ac:dyDescent="0.25">
      <c r="A4683" s="309">
        <f t="shared" si="73"/>
        <v>0</v>
      </c>
      <c r="G4683" s="304"/>
      <c r="H4683" s="304"/>
      <c r="N4683" s="305"/>
      <c r="O4683" s="305"/>
      <c r="AB4683" s="304"/>
    </row>
    <row r="4684" spans="1:28" x14ac:dyDescent="0.25">
      <c r="A4684" s="309">
        <f t="shared" si="73"/>
        <v>0</v>
      </c>
      <c r="G4684" s="304"/>
      <c r="H4684" s="304"/>
      <c r="N4684" s="305"/>
      <c r="O4684" s="305"/>
      <c r="AB4684" s="304"/>
    </row>
    <row r="4685" spans="1:28" x14ac:dyDescent="0.25">
      <c r="A4685" s="309">
        <f t="shared" si="73"/>
        <v>0</v>
      </c>
      <c r="G4685" s="304"/>
      <c r="H4685" s="304"/>
      <c r="N4685" s="305"/>
      <c r="O4685" s="305"/>
      <c r="AB4685" s="304"/>
    </row>
    <row r="4686" spans="1:28" x14ac:dyDescent="0.25">
      <c r="A4686" s="309">
        <f t="shared" si="73"/>
        <v>0</v>
      </c>
      <c r="G4686" s="304"/>
      <c r="H4686" s="304"/>
      <c r="N4686" s="305"/>
      <c r="O4686" s="305"/>
      <c r="AB4686" s="304"/>
    </row>
    <row r="4687" spans="1:28" x14ac:dyDescent="0.25">
      <c r="A4687" s="309">
        <f t="shared" si="73"/>
        <v>0</v>
      </c>
      <c r="G4687" s="304"/>
      <c r="H4687" s="304"/>
      <c r="N4687" s="305"/>
      <c r="O4687" s="305"/>
      <c r="AB4687" s="304"/>
    </row>
    <row r="4688" spans="1:28" x14ac:dyDescent="0.25">
      <c r="A4688" s="309">
        <f t="shared" si="73"/>
        <v>0</v>
      </c>
      <c r="G4688" s="304"/>
      <c r="H4688" s="304"/>
      <c r="N4688" s="305"/>
      <c r="O4688" s="305"/>
      <c r="AB4688" s="304"/>
    </row>
    <row r="4689" spans="1:28" x14ac:dyDescent="0.25">
      <c r="A4689" s="309">
        <f t="shared" si="73"/>
        <v>0</v>
      </c>
      <c r="G4689" s="304"/>
      <c r="H4689" s="304"/>
      <c r="N4689" s="305"/>
      <c r="O4689" s="305"/>
      <c r="AB4689" s="304"/>
    </row>
    <row r="4690" spans="1:28" x14ac:dyDescent="0.25">
      <c r="A4690" s="309">
        <f t="shared" si="73"/>
        <v>0</v>
      </c>
      <c r="G4690" s="304"/>
      <c r="H4690" s="304"/>
      <c r="N4690" s="305"/>
      <c r="O4690" s="305"/>
      <c r="AB4690" s="304"/>
    </row>
    <row r="4691" spans="1:28" x14ac:dyDescent="0.25">
      <c r="A4691" s="309">
        <f t="shared" si="73"/>
        <v>0</v>
      </c>
      <c r="G4691" s="304"/>
      <c r="H4691" s="304"/>
      <c r="N4691" s="305"/>
      <c r="O4691" s="305"/>
      <c r="AB4691" s="304"/>
    </row>
    <row r="4692" spans="1:28" x14ac:dyDescent="0.25">
      <c r="A4692" s="309">
        <f t="shared" si="73"/>
        <v>0</v>
      </c>
      <c r="G4692" s="304"/>
      <c r="H4692" s="304"/>
      <c r="N4692" s="305"/>
      <c r="O4692" s="305"/>
      <c r="AB4692" s="304"/>
    </row>
    <row r="4693" spans="1:28" x14ac:dyDescent="0.25">
      <c r="A4693" s="309">
        <f t="shared" si="73"/>
        <v>0</v>
      </c>
      <c r="G4693" s="304"/>
      <c r="H4693" s="304"/>
      <c r="N4693" s="305"/>
      <c r="O4693" s="305"/>
      <c r="AB4693" s="304"/>
    </row>
    <row r="4694" spans="1:28" x14ac:dyDescent="0.25">
      <c r="A4694" s="309">
        <f t="shared" si="73"/>
        <v>0</v>
      </c>
      <c r="G4694" s="304"/>
      <c r="H4694" s="304"/>
      <c r="N4694" s="305"/>
      <c r="O4694" s="305"/>
      <c r="AB4694" s="304"/>
    </row>
    <row r="4695" spans="1:28" x14ac:dyDescent="0.25">
      <c r="A4695" s="309">
        <f t="shared" si="73"/>
        <v>0</v>
      </c>
      <c r="G4695" s="304"/>
      <c r="H4695" s="304"/>
      <c r="N4695" s="305"/>
      <c r="O4695" s="305"/>
      <c r="AB4695" s="304"/>
    </row>
    <row r="4696" spans="1:28" x14ac:dyDescent="0.25">
      <c r="A4696" s="309">
        <f t="shared" si="73"/>
        <v>0</v>
      </c>
      <c r="G4696" s="304"/>
      <c r="H4696" s="304"/>
      <c r="N4696" s="305"/>
      <c r="O4696" s="305"/>
      <c r="AB4696" s="304"/>
    </row>
    <row r="4697" spans="1:28" x14ac:dyDescent="0.25">
      <c r="A4697" s="309">
        <f t="shared" si="73"/>
        <v>0</v>
      </c>
      <c r="G4697" s="304"/>
      <c r="H4697" s="304"/>
      <c r="N4697" s="305"/>
      <c r="O4697" s="305"/>
      <c r="AB4697" s="304"/>
    </row>
    <row r="4698" spans="1:28" x14ac:dyDescent="0.25">
      <c r="A4698" s="309">
        <f t="shared" si="73"/>
        <v>0</v>
      </c>
      <c r="G4698" s="304"/>
      <c r="H4698" s="304"/>
      <c r="N4698" s="305"/>
      <c r="O4698" s="305"/>
      <c r="AB4698" s="304"/>
    </row>
    <row r="4699" spans="1:28" x14ac:dyDescent="0.25">
      <c r="A4699" s="309">
        <f t="shared" si="73"/>
        <v>0</v>
      </c>
      <c r="G4699" s="304"/>
      <c r="H4699" s="304"/>
      <c r="N4699" s="305"/>
      <c r="O4699" s="305"/>
      <c r="AB4699" s="304"/>
    </row>
    <row r="4700" spans="1:28" x14ac:dyDescent="0.25">
      <c r="A4700" s="309">
        <f t="shared" si="73"/>
        <v>0</v>
      </c>
      <c r="G4700" s="304"/>
      <c r="H4700" s="304"/>
      <c r="N4700" s="305"/>
      <c r="O4700" s="305"/>
      <c r="AB4700" s="304"/>
    </row>
    <row r="4701" spans="1:28" x14ac:dyDescent="0.25">
      <c r="A4701" s="309">
        <f t="shared" si="73"/>
        <v>0</v>
      </c>
      <c r="G4701" s="304"/>
      <c r="H4701" s="304"/>
      <c r="N4701" s="305"/>
      <c r="O4701" s="305"/>
      <c r="AB4701" s="304"/>
    </row>
    <row r="4702" spans="1:28" x14ac:dyDescent="0.25">
      <c r="A4702" s="309">
        <f t="shared" si="73"/>
        <v>0</v>
      </c>
      <c r="G4702" s="304"/>
      <c r="H4702" s="304"/>
      <c r="N4702" s="305"/>
      <c r="O4702" s="305"/>
      <c r="AB4702" s="304"/>
    </row>
    <row r="4703" spans="1:28" x14ac:dyDescent="0.25">
      <c r="A4703" s="309">
        <f t="shared" si="73"/>
        <v>0</v>
      </c>
      <c r="G4703" s="304"/>
      <c r="H4703" s="304"/>
      <c r="N4703" s="305"/>
      <c r="O4703" s="305"/>
      <c r="AB4703" s="304"/>
    </row>
    <row r="4704" spans="1:28" x14ac:dyDescent="0.25">
      <c r="A4704" s="309">
        <f t="shared" si="73"/>
        <v>0</v>
      </c>
      <c r="G4704" s="304"/>
      <c r="H4704" s="304"/>
      <c r="N4704" s="305"/>
      <c r="O4704" s="305"/>
      <c r="AB4704" s="304"/>
    </row>
    <row r="4705" spans="1:28" x14ac:dyDescent="0.25">
      <c r="A4705" s="309">
        <f t="shared" si="73"/>
        <v>0</v>
      </c>
      <c r="G4705" s="304"/>
      <c r="H4705" s="304"/>
      <c r="N4705" s="305"/>
      <c r="O4705" s="305"/>
      <c r="AB4705" s="304"/>
    </row>
    <row r="4706" spans="1:28" x14ac:dyDescent="0.25">
      <c r="A4706" s="309">
        <f t="shared" si="73"/>
        <v>0</v>
      </c>
      <c r="G4706" s="304"/>
      <c r="H4706" s="304"/>
      <c r="N4706" s="305"/>
      <c r="O4706" s="305"/>
      <c r="AB4706" s="304"/>
    </row>
    <row r="4707" spans="1:28" x14ac:dyDescent="0.25">
      <c r="A4707" s="309">
        <f t="shared" si="73"/>
        <v>0</v>
      </c>
      <c r="G4707" s="304"/>
      <c r="H4707" s="304"/>
      <c r="N4707" s="305"/>
      <c r="O4707" s="305"/>
      <c r="AB4707" s="304"/>
    </row>
    <row r="4708" spans="1:28" x14ac:dyDescent="0.25">
      <c r="A4708" s="309">
        <f t="shared" si="73"/>
        <v>0</v>
      </c>
      <c r="G4708" s="304"/>
      <c r="H4708" s="304"/>
      <c r="N4708" s="305"/>
      <c r="O4708" s="305"/>
      <c r="AB4708" s="304"/>
    </row>
    <row r="4709" spans="1:28" x14ac:dyDescent="0.25">
      <c r="A4709" s="309">
        <f t="shared" si="73"/>
        <v>0</v>
      </c>
      <c r="G4709" s="304"/>
      <c r="H4709" s="304"/>
      <c r="N4709" s="305"/>
      <c r="O4709" s="305"/>
      <c r="AB4709" s="304"/>
    </row>
    <row r="4710" spans="1:28" x14ac:dyDescent="0.25">
      <c r="A4710" s="309">
        <f t="shared" si="73"/>
        <v>0</v>
      </c>
      <c r="G4710" s="304"/>
      <c r="H4710" s="304"/>
      <c r="N4710" s="305"/>
      <c r="O4710" s="305"/>
      <c r="AB4710" s="304"/>
    </row>
    <row r="4711" spans="1:28" x14ac:dyDescent="0.25">
      <c r="A4711" s="309">
        <f t="shared" si="73"/>
        <v>0</v>
      </c>
      <c r="G4711" s="304"/>
      <c r="H4711" s="304"/>
      <c r="N4711" s="305"/>
      <c r="O4711" s="305"/>
      <c r="AB4711" s="304"/>
    </row>
    <row r="4712" spans="1:28" x14ac:dyDescent="0.25">
      <c r="A4712" s="309">
        <f t="shared" si="73"/>
        <v>0</v>
      </c>
      <c r="G4712" s="304"/>
      <c r="H4712" s="304"/>
      <c r="N4712" s="305"/>
      <c r="O4712" s="305"/>
      <c r="AB4712" s="304"/>
    </row>
    <row r="4713" spans="1:28" x14ac:dyDescent="0.25">
      <c r="A4713" s="309">
        <f t="shared" si="73"/>
        <v>0</v>
      </c>
      <c r="G4713" s="304"/>
      <c r="H4713" s="304"/>
      <c r="N4713" s="305"/>
      <c r="O4713" s="305"/>
      <c r="AB4713" s="304"/>
    </row>
    <row r="4714" spans="1:28" x14ac:dyDescent="0.25">
      <c r="A4714" s="309">
        <f t="shared" si="73"/>
        <v>0</v>
      </c>
      <c r="G4714" s="304"/>
      <c r="H4714" s="304"/>
      <c r="N4714" s="305"/>
      <c r="O4714" s="305"/>
      <c r="AB4714" s="304"/>
    </row>
    <row r="4715" spans="1:28" x14ac:dyDescent="0.25">
      <c r="A4715" s="309">
        <f t="shared" si="73"/>
        <v>0</v>
      </c>
      <c r="G4715" s="304"/>
      <c r="H4715" s="304"/>
      <c r="N4715" s="305"/>
      <c r="O4715" s="305"/>
      <c r="AB4715" s="304"/>
    </row>
    <row r="4716" spans="1:28" x14ac:dyDescent="0.25">
      <c r="A4716" s="309">
        <f t="shared" si="73"/>
        <v>0</v>
      </c>
      <c r="G4716" s="304"/>
      <c r="H4716" s="304"/>
      <c r="N4716" s="305"/>
      <c r="O4716" s="305"/>
      <c r="AB4716" s="304"/>
    </row>
    <row r="4717" spans="1:28" x14ac:dyDescent="0.25">
      <c r="A4717" s="309">
        <f t="shared" si="73"/>
        <v>0</v>
      </c>
      <c r="G4717" s="304"/>
      <c r="H4717" s="304"/>
      <c r="N4717" s="305"/>
      <c r="O4717" s="305"/>
      <c r="AA4717" s="306"/>
      <c r="AB4717" s="304"/>
    </row>
    <row r="4718" spans="1:28" x14ac:dyDescent="0.25">
      <c r="A4718" s="309">
        <f t="shared" si="73"/>
        <v>0</v>
      </c>
      <c r="G4718" s="304"/>
      <c r="H4718" s="304"/>
      <c r="N4718" s="305"/>
      <c r="O4718" s="305"/>
      <c r="AB4718" s="304"/>
    </row>
    <row r="4719" spans="1:28" x14ac:dyDescent="0.25">
      <c r="A4719" s="309">
        <f t="shared" si="73"/>
        <v>0</v>
      </c>
      <c r="G4719" s="304"/>
      <c r="H4719" s="304"/>
      <c r="N4719" s="305"/>
      <c r="O4719" s="305"/>
      <c r="AB4719" s="304"/>
    </row>
    <row r="4720" spans="1:28" x14ac:dyDescent="0.25">
      <c r="A4720" s="309">
        <f t="shared" si="73"/>
        <v>0</v>
      </c>
      <c r="G4720" s="304"/>
      <c r="H4720" s="304"/>
      <c r="N4720" s="305"/>
      <c r="O4720" s="305"/>
      <c r="AB4720" s="304"/>
    </row>
    <row r="4721" spans="1:28" x14ac:dyDescent="0.25">
      <c r="A4721" s="309">
        <f t="shared" si="73"/>
        <v>0</v>
      </c>
      <c r="G4721" s="304"/>
      <c r="H4721" s="304"/>
      <c r="N4721" s="305"/>
      <c r="O4721" s="305"/>
      <c r="AB4721" s="304"/>
    </row>
    <row r="4722" spans="1:28" x14ac:dyDescent="0.25">
      <c r="A4722" s="309">
        <f t="shared" si="73"/>
        <v>0</v>
      </c>
      <c r="G4722" s="304"/>
      <c r="H4722" s="304"/>
      <c r="N4722" s="305"/>
      <c r="O4722" s="305"/>
      <c r="AB4722" s="304"/>
    </row>
    <row r="4723" spans="1:28" x14ac:dyDescent="0.25">
      <c r="A4723" s="309">
        <f t="shared" si="73"/>
        <v>0</v>
      </c>
      <c r="G4723" s="304"/>
      <c r="H4723" s="304"/>
      <c r="N4723" s="305"/>
      <c r="O4723" s="305"/>
      <c r="AB4723" s="304"/>
    </row>
    <row r="4724" spans="1:28" x14ac:dyDescent="0.25">
      <c r="A4724" s="309">
        <f t="shared" si="73"/>
        <v>0</v>
      </c>
      <c r="G4724" s="304"/>
      <c r="H4724" s="304"/>
      <c r="N4724" s="305"/>
      <c r="O4724" s="305"/>
      <c r="AB4724" s="304"/>
    </row>
    <row r="4725" spans="1:28" x14ac:dyDescent="0.25">
      <c r="A4725" s="309">
        <f t="shared" si="73"/>
        <v>0</v>
      </c>
      <c r="G4725" s="304"/>
      <c r="H4725" s="304"/>
      <c r="N4725" s="305"/>
      <c r="O4725" s="305"/>
      <c r="AB4725" s="304"/>
    </row>
    <row r="4726" spans="1:28" x14ac:dyDescent="0.25">
      <c r="A4726" s="309">
        <f t="shared" si="73"/>
        <v>0</v>
      </c>
      <c r="G4726" s="304"/>
      <c r="H4726" s="304"/>
      <c r="N4726" s="305"/>
      <c r="O4726" s="305"/>
      <c r="AB4726" s="304"/>
    </row>
    <row r="4727" spans="1:28" x14ac:dyDescent="0.25">
      <c r="A4727" s="309">
        <f t="shared" si="73"/>
        <v>0</v>
      </c>
      <c r="G4727" s="304"/>
      <c r="H4727" s="304"/>
      <c r="N4727" s="305"/>
      <c r="O4727" s="305"/>
      <c r="AB4727" s="304"/>
    </row>
    <row r="4728" spans="1:28" x14ac:dyDescent="0.25">
      <c r="A4728" s="309">
        <f t="shared" si="73"/>
        <v>0</v>
      </c>
      <c r="G4728" s="304"/>
      <c r="H4728" s="304"/>
      <c r="N4728" s="305"/>
      <c r="O4728" s="305"/>
      <c r="AB4728" s="304"/>
    </row>
    <row r="4729" spans="1:28" x14ac:dyDescent="0.25">
      <c r="A4729" s="309">
        <f t="shared" si="73"/>
        <v>0</v>
      </c>
      <c r="G4729" s="304"/>
      <c r="H4729" s="304"/>
      <c r="N4729" s="305"/>
      <c r="O4729" s="305"/>
      <c r="AB4729" s="304"/>
    </row>
    <row r="4730" spans="1:28" x14ac:dyDescent="0.25">
      <c r="A4730" s="309">
        <f t="shared" si="73"/>
        <v>0</v>
      </c>
      <c r="G4730" s="304"/>
      <c r="H4730" s="304"/>
      <c r="N4730" s="305"/>
      <c r="O4730" s="305"/>
      <c r="AB4730" s="304"/>
    </row>
    <row r="4731" spans="1:28" x14ac:dyDescent="0.25">
      <c r="A4731" s="309">
        <f t="shared" si="73"/>
        <v>0</v>
      </c>
      <c r="G4731" s="304"/>
      <c r="H4731" s="304"/>
      <c r="N4731" s="305"/>
      <c r="O4731" s="305"/>
      <c r="AB4731" s="304"/>
    </row>
    <row r="4732" spans="1:28" x14ac:dyDescent="0.25">
      <c r="A4732" s="309">
        <f t="shared" si="73"/>
        <v>0</v>
      </c>
      <c r="G4732" s="304"/>
      <c r="H4732" s="304"/>
      <c r="N4732" s="305"/>
      <c r="O4732" s="305"/>
      <c r="AB4732" s="304"/>
    </row>
    <row r="4733" spans="1:28" x14ac:dyDescent="0.25">
      <c r="A4733" s="309">
        <f t="shared" si="73"/>
        <v>0</v>
      </c>
      <c r="G4733" s="304"/>
      <c r="H4733" s="304"/>
      <c r="N4733" s="305"/>
      <c r="O4733" s="305"/>
      <c r="AB4733" s="304"/>
    </row>
    <row r="4734" spans="1:28" x14ac:dyDescent="0.25">
      <c r="A4734" s="309">
        <f t="shared" si="73"/>
        <v>0</v>
      </c>
      <c r="G4734" s="304"/>
      <c r="H4734" s="304"/>
      <c r="N4734" s="305"/>
      <c r="O4734" s="305"/>
      <c r="AB4734" s="304"/>
    </row>
    <row r="4735" spans="1:28" x14ac:dyDescent="0.25">
      <c r="A4735" s="309">
        <f t="shared" si="73"/>
        <v>0</v>
      </c>
      <c r="G4735" s="304"/>
      <c r="H4735" s="304"/>
      <c r="N4735" s="305"/>
      <c r="O4735" s="305"/>
      <c r="AB4735" s="304"/>
    </row>
    <row r="4736" spans="1:28" x14ac:dyDescent="0.25">
      <c r="A4736" s="309">
        <f t="shared" si="73"/>
        <v>0</v>
      </c>
      <c r="G4736" s="304"/>
      <c r="H4736" s="304"/>
      <c r="N4736" s="305"/>
      <c r="O4736" s="305"/>
      <c r="AB4736" s="304"/>
    </row>
    <row r="4737" spans="1:28" x14ac:dyDescent="0.25">
      <c r="A4737" s="309">
        <f t="shared" si="73"/>
        <v>0</v>
      </c>
      <c r="G4737" s="304"/>
      <c r="H4737" s="304"/>
      <c r="N4737" s="305"/>
      <c r="O4737" s="305"/>
      <c r="AB4737" s="304"/>
    </row>
    <row r="4738" spans="1:28" x14ac:dyDescent="0.25">
      <c r="A4738" s="309">
        <f t="shared" ref="A4738:A4801" si="74">IF(+R4738&gt;AR4738,R4738-AR4738,0)</f>
        <v>0</v>
      </c>
      <c r="G4738" s="304"/>
      <c r="H4738" s="304"/>
      <c r="N4738" s="305"/>
      <c r="O4738" s="305"/>
      <c r="AB4738" s="304"/>
    </row>
    <row r="4739" spans="1:28" x14ac:dyDescent="0.25">
      <c r="A4739" s="309">
        <f t="shared" si="74"/>
        <v>0</v>
      </c>
      <c r="G4739" s="304"/>
      <c r="H4739" s="304"/>
      <c r="N4739" s="305"/>
      <c r="O4739" s="305"/>
      <c r="AB4739" s="304"/>
    </row>
    <row r="4740" spans="1:28" x14ac:dyDescent="0.25">
      <c r="A4740" s="309">
        <f t="shared" si="74"/>
        <v>0</v>
      </c>
      <c r="G4740" s="304"/>
      <c r="H4740" s="304"/>
      <c r="N4740" s="305"/>
      <c r="O4740" s="305"/>
      <c r="AB4740" s="304"/>
    </row>
    <row r="4741" spans="1:28" x14ac:dyDescent="0.25">
      <c r="A4741" s="309">
        <f t="shared" si="74"/>
        <v>0</v>
      </c>
      <c r="G4741" s="304"/>
      <c r="H4741" s="304"/>
      <c r="N4741" s="305"/>
      <c r="O4741" s="305"/>
      <c r="AB4741" s="304"/>
    </row>
    <row r="4742" spans="1:28" x14ac:dyDescent="0.25">
      <c r="A4742" s="309">
        <f t="shared" si="74"/>
        <v>0</v>
      </c>
      <c r="G4742" s="304"/>
      <c r="H4742" s="304"/>
      <c r="N4742" s="305"/>
      <c r="O4742" s="305"/>
      <c r="AB4742" s="304"/>
    </row>
    <row r="4743" spans="1:28" x14ac:dyDescent="0.25">
      <c r="A4743" s="309">
        <f t="shared" si="74"/>
        <v>0</v>
      </c>
      <c r="G4743" s="304"/>
      <c r="H4743" s="304"/>
      <c r="N4743" s="305"/>
      <c r="O4743" s="305"/>
      <c r="AB4743" s="304"/>
    </row>
    <row r="4744" spans="1:28" x14ac:dyDescent="0.25">
      <c r="A4744" s="309">
        <f t="shared" si="74"/>
        <v>0</v>
      </c>
      <c r="G4744" s="304"/>
      <c r="H4744" s="304"/>
      <c r="N4744" s="305"/>
      <c r="O4744" s="305"/>
      <c r="AB4744" s="304"/>
    </row>
    <row r="4745" spans="1:28" x14ac:dyDescent="0.25">
      <c r="A4745" s="309">
        <f t="shared" si="74"/>
        <v>0</v>
      </c>
      <c r="G4745" s="304"/>
      <c r="H4745" s="304"/>
      <c r="N4745" s="305"/>
      <c r="O4745" s="305"/>
      <c r="AB4745" s="304"/>
    </row>
    <row r="4746" spans="1:28" x14ac:dyDescent="0.25">
      <c r="A4746" s="309">
        <f t="shared" si="74"/>
        <v>0</v>
      </c>
      <c r="G4746" s="304"/>
      <c r="H4746" s="304"/>
      <c r="N4746" s="305"/>
      <c r="O4746" s="305"/>
      <c r="AB4746" s="304"/>
    </row>
    <row r="4747" spans="1:28" x14ac:dyDescent="0.25">
      <c r="A4747" s="309">
        <f t="shared" si="74"/>
        <v>0</v>
      </c>
      <c r="G4747" s="304"/>
      <c r="H4747" s="304"/>
      <c r="N4747" s="305"/>
      <c r="O4747" s="305"/>
      <c r="AB4747" s="304"/>
    </row>
    <row r="4748" spans="1:28" x14ac:dyDescent="0.25">
      <c r="A4748" s="309">
        <f t="shared" si="74"/>
        <v>0</v>
      </c>
      <c r="G4748" s="304"/>
      <c r="H4748" s="304"/>
      <c r="N4748" s="305"/>
      <c r="O4748" s="305"/>
      <c r="AB4748" s="304"/>
    </row>
    <row r="4749" spans="1:28" x14ac:dyDescent="0.25">
      <c r="A4749" s="309">
        <f t="shared" si="74"/>
        <v>0</v>
      </c>
      <c r="G4749" s="304"/>
      <c r="H4749" s="304"/>
      <c r="N4749" s="305"/>
      <c r="O4749" s="305"/>
      <c r="AB4749" s="304"/>
    </row>
    <row r="4750" spans="1:28" x14ac:dyDescent="0.25">
      <c r="A4750" s="309">
        <f t="shared" si="74"/>
        <v>0</v>
      </c>
      <c r="G4750" s="304"/>
      <c r="H4750" s="304"/>
      <c r="N4750" s="305"/>
      <c r="O4750" s="305"/>
      <c r="AB4750" s="304"/>
    </row>
    <row r="4751" spans="1:28" x14ac:dyDescent="0.25">
      <c r="A4751" s="309">
        <f t="shared" si="74"/>
        <v>0</v>
      </c>
      <c r="G4751" s="304"/>
      <c r="H4751" s="304"/>
      <c r="N4751" s="305"/>
      <c r="O4751" s="305"/>
      <c r="AB4751" s="304"/>
    </row>
    <row r="4752" spans="1:28" x14ac:dyDescent="0.25">
      <c r="A4752" s="309">
        <f t="shared" si="74"/>
        <v>0</v>
      </c>
      <c r="G4752" s="304"/>
      <c r="H4752" s="304"/>
      <c r="N4752" s="305"/>
      <c r="O4752" s="305"/>
      <c r="AB4752" s="304"/>
    </row>
    <row r="4753" spans="1:28" x14ac:dyDescent="0.25">
      <c r="A4753" s="309">
        <f t="shared" si="74"/>
        <v>0</v>
      </c>
      <c r="G4753" s="304"/>
      <c r="H4753" s="304"/>
      <c r="N4753" s="305"/>
      <c r="O4753" s="305"/>
      <c r="AB4753" s="304"/>
    </row>
    <row r="4754" spans="1:28" x14ac:dyDescent="0.25">
      <c r="A4754" s="309">
        <f t="shared" si="74"/>
        <v>0</v>
      </c>
      <c r="G4754" s="304"/>
      <c r="H4754" s="304"/>
      <c r="N4754" s="305"/>
      <c r="O4754" s="305"/>
      <c r="AB4754" s="304"/>
    </row>
    <row r="4755" spans="1:28" x14ac:dyDescent="0.25">
      <c r="A4755" s="309">
        <f t="shared" si="74"/>
        <v>0</v>
      </c>
      <c r="G4755" s="304"/>
      <c r="H4755" s="304"/>
      <c r="N4755" s="305"/>
      <c r="O4755" s="305"/>
      <c r="AB4755" s="304"/>
    </row>
    <row r="4756" spans="1:28" x14ac:dyDescent="0.25">
      <c r="A4756" s="309">
        <f t="shared" si="74"/>
        <v>0</v>
      </c>
      <c r="G4756" s="304"/>
      <c r="H4756" s="304"/>
      <c r="N4756" s="305"/>
      <c r="O4756" s="305"/>
      <c r="AB4756" s="304"/>
    </row>
    <row r="4757" spans="1:28" x14ac:dyDescent="0.25">
      <c r="A4757" s="309">
        <f t="shared" si="74"/>
        <v>0</v>
      </c>
      <c r="G4757" s="304"/>
      <c r="H4757" s="304"/>
      <c r="N4757" s="305"/>
      <c r="O4757" s="305"/>
      <c r="AB4757" s="304"/>
    </row>
    <row r="4758" spans="1:28" x14ac:dyDescent="0.25">
      <c r="A4758" s="309">
        <f t="shared" si="74"/>
        <v>0</v>
      </c>
      <c r="G4758" s="304"/>
      <c r="H4758" s="304"/>
      <c r="N4758" s="305"/>
      <c r="O4758" s="305"/>
      <c r="AB4758" s="304"/>
    </row>
    <row r="4759" spans="1:28" x14ac:dyDescent="0.25">
      <c r="A4759" s="309">
        <f t="shared" si="74"/>
        <v>0</v>
      </c>
      <c r="G4759" s="304"/>
      <c r="H4759" s="304"/>
      <c r="N4759" s="305"/>
      <c r="O4759" s="305"/>
      <c r="AB4759" s="304"/>
    </row>
    <row r="4760" spans="1:28" x14ac:dyDescent="0.25">
      <c r="A4760" s="309">
        <f t="shared" si="74"/>
        <v>0</v>
      </c>
      <c r="G4760" s="304"/>
      <c r="H4760" s="304"/>
      <c r="N4760" s="305"/>
      <c r="O4760" s="305"/>
      <c r="AB4760" s="304"/>
    </row>
    <row r="4761" spans="1:28" x14ac:dyDescent="0.25">
      <c r="A4761" s="309">
        <f t="shared" si="74"/>
        <v>0</v>
      </c>
      <c r="G4761" s="304"/>
      <c r="H4761" s="304"/>
      <c r="N4761" s="305"/>
      <c r="O4761" s="305"/>
      <c r="AB4761" s="304"/>
    </row>
    <row r="4762" spans="1:28" x14ac:dyDescent="0.25">
      <c r="A4762" s="309">
        <f t="shared" si="74"/>
        <v>0</v>
      </c>
      <c r="G4762" s="304"/>
      <c r="H4762" s="304"/>
      <c r="N4762" s="305"/>
      <c r="O4762" s="305"/>
      <c r="AB4762" s="304"/>
    </row>
    <row r="4763" spans="1:28" x14ac:dyDescent="0.25">
      <c r="A4763" s="309">
        <f t="shared" si="74"/>
        <v>0</v>
      </c>
      <c r="G4763" s="304"/>
      <c r="H4763" s="304"/>
      <c r="N4763" s="305"/>
      <c r="O4763" s="305"/>
      <c r="AB4763" s="304"/>
    </row>
    <row r="4764" spans="1:28" x14ac:dyDescent="0.25">
      <c r="A4764" s="309">
        <f t="shared" si="74"/>
        <v>0</v>
      </c>
      <c r="G4764" s="304"/>
      <c r="H4764" s="304"/>
      <c r="N4764" s="305"/>
      <c r="O4764" s="305"/>
      <c r="AB4764" s="304"/>
    </row>
    <row r="4765" spans="1:28" x14ac:dyDescent="0.25">
      <c r="A4765" s="309">
        <f t="shared" si="74"/>
        <v>0</v>
      </c>
      <c r="G4765" s="304"/>
      <c r="H4765" s="304"/>
      <c r="N4765" s="305"/>
      <c r="O4765" s="305"/>
      <c r="AB4765" s="304"/>
    </row>
    <row r="4766" spans="1:28" x14ac:dyDescent="0.25">
      <c r="A4766" s="309">
        <f t="shared" si="74"/>
        <v>0</v>
      </c>
      <c r="G4766" s="304"/>
      <c r="H4766" s="304"/>
      <c r="N4766" s="305"/>
      <c r="O4766" s="305"/>
      <c r="AB4766" s="304"/>
    </row>
    <row r="4767" spans="1:28" x14ac:dyDescent="0.25">
      <c r="A4767" s="309">
        <f t="shared" si="74"/>
        <v>0</v>
      </c>
      <c r="G4767" s="304"/>
      <c r="H4767" s="304"/>
      <c r="N4767" s="305"/>
      <c r="O4767" s="305"/>
      <c r="AB4767" s="304"/>
    </row>
    <row r="4768" spans="1:28" x14ac:dyDescent="0.25">
      <c r="A4768" s="309">
        <f t="shared" si="74"/>
        <v>0</v>
      </c>
      <c r="G4768" s="304"/>
      <c r="H4768" s="304"/>
      <c r="N4768" s="305"/>
      <c r="O4768" s="305"/>
      <c r="AB4768" s="304"/>
    </row>
    <row r="4769" spans="1:28" x14ac:dyDescent="0.25">
      <c r="A4769" s="309">
        <f t="shared" si="74"/>
        <v>0</v>
      </c>
      <c r="G4769" s="304"/>
      <c r="H4769" s="304"/>
      <c r="N4769" s="305"/>
      <c r="O4769" s="305"/>
      <c r="AB4769" s="304"/>
    </row>
    <row r="4770" spans="1:28" x14ac:dyDescent="0.25">
      <c r="A4770" s="309">
        <f t="shared" si="74"/>
        <v>0</v>
      </c>
      <c r="G4770" s="304"/>
      <c r="H4770" s="304"/>
      <c r="N4770" s="305"/>
      <c r="O4770" s="305"/>
      <c r="AB4770" s="304"/>
    </row>
    <row r="4771" spans="1:28" x14ac:dyDescent="0.25">
      <c r="A4771" s="309">
        <f t="shared" si="74"/>
        <v>0</v>
      </c>
      <c r="G4771" s="304"/>
      <c r="H4771" s="304"/>
      <c r="N4771" s="305"/>
      <c r="O4771" s="305"/>
      <c r="AB4771" s="304"/>
    </row>
    <row r="4772" spans="1:28" x14ac:dyDescent="0.25">
      <c r="A4772" s="309">
        <f t="shared" si="74"/>
        <v>0</v>
      </c>
      <c r="G4772" s="304"/>
      <c r="H4772" s="304"/>
      <c r="N4772" s="305"/>
      <c r="O4772" s="305"/>
      <c r="AB4772" s="304"/>
    </row>
    <row r="4773" spans="1:28" x14ac:dyDescent="0.25">
      <c r="A4773" s="309">
        <f t="shared" si="74"/>
        <v>0</v>
      </c>
      <c r="G4773" s="304"/>
      <c r="H4773" s="304"/>
      <c r="N4773" s="305"/>
      <c r="O4773" s="305"/>
      <c r="AB4773" s="304"/>
    </row>
    <row r="4774" spans="1:28" x14ac:dyDescent="0.25">
      <c r="A4774" s="309">
        <f t="shared" si="74"/>
        <v>0</v>
      </c>
      <c r="G4774" s="304"/>
      <c r="H4774" s="304"/>
      <c r="N4774" s="305"/>
      <c r="O4774" s="305"/>
      <c r="AB4774" s="304"/>
    </row>
    <row r="4775" spans="1:28" x14ac:dyDescent="0.25">
      <c r="A4775" s="309">
        <f t="shared" si="74"/>
        <v>0</v>
      </c>
      <c r="G4775" s="304"/>
      <c r="H4775" s="304"/>
      <c r="N4775" s="305"/>
      <c r="O4775" s="305"/>
      <c r="AB4775" s="304"/>
    </row>
    <row r="4776" spans="1:28" x14ac:dyDescent="0.25">
      <c r="A4776" s="309">
        <f t="shared" si="74"/>
        <v>0</v>
      </c>
      <c r="G4776" s="304"/>
      <c r="H4776" s="304"/>
      <c r="AB4776" s="304"/>
    </row>
    <row r="4777" spans="1:28" x14ac:dyDescent="0.25">
      <c r="A4777" s="309">
        <f t="shared" si="74"/>
        <v>0</v>
      </c>
      <c r="G4777" s="304"/>
      <c r="H4777" s="304"/>
      <c r="N4777" s="305"/>
      <c r="O4777" s="305"/>
      <c r="AB4777" s="304"/>
    </row>
    <row r="4778" spans="1:28" x14ac:dyDescent="0.25">
      <c r="A4778" s="309">
        <f t="shared" si="74"/>
        <v>0</v>
      </c>
      <c r="G4778" s="304"/>
      <c r="H4778" s="304"/>
      <c r="N4778" s="305"/>
      <c r="O4778" s="305"/>
      <c r="AB4778" s="304"/>
    </row>
    <row r="4779" spans="1:28" x14ac:dyDescent="0.25">
      <c r="A4779" s="309">
        <f t="shared" si="74"/>
        <v>0</v>
      </c>
      <c r="G4779" s="304"/>
      <c r="H4779" s="304"/>
      <c r="N4779" s="305"/>
      <c r="O4779" s="305"/>
      <c r="AB4779" s="304"/>
    </row>
    <row r="4780" spans="1:28" x14ac:dyDescent="0.25">
      <c r="A4780" s="309">
        <f t="shared" si="74"/>
        <v>0</v>
      </c>
      <c r="G4780" s="304"/>
      <c r="H4780" s="304"/>
      <c r="N4780" s="305"/>
      <c r="O4780" s="305"/>
      <c r="AB4780" s="304"/>
    </row>
    <row r="4781" spans="1:28" x14ac:dyDescent="0.25">
      <c r="A4781" s="309">
        <f t="shared" si="74"/>
        <v>0</v>
      </c>
      <c r="G4781" s="304"/>
      <c r="H4781" s="304"/>
      <c r="N4781" s="305"/>
      <c r="O4781" s="305"/>
      <c r="AB4781" s="304"/>
    </row>
    <row r="4782" spans="1:28" x14ac:dyDescent="0.25">
      <c r="A4782" s="309">
        <f t="shared" si="74"/>
        <v>0</v>
      </c>
      <c r="G4782" s="304"/>
      <c r="H4782" s="304"/>
      <c r="N4782" s="305"/>
      <c r="O4782" s="305"/>
      <c r="AB4782" s="304"/>
    </row>
    <row r="4783" spans="1:28" x14ac:dyDescent="0.25">
      <c r="A4783" s="309">
        <f t="shared" si="74"/>
        <v>0</v>
      </c>
      <c r="G4783" s="304"/>
      <c r="H4783" s="304"/>
      <c r="N4783" s="305"/>
      <c r="O4783" s="305"/>
      <c r="AB4783" s="304"/>
    </row>
    <row r="4784" spans="1:28" x14ac:dyDescent="0.25">
      <c r="A4784" s="309">
        <f t="shared" si="74"/>
        <v>0</v>
      </c>
      <c r="G4784" s="304"/>
      <c r="H4784" s="304"/>
      <c r="N4784" s="305"/>
      <c r="O4784" s="305"/>
      <c r="AB4784" s="304"/>
    </row>
    <row r="4785" spans="1:28" x14ac:dyDescent="0.25">
      <c r="A4785" s="309">
        <f t="shared" si="74"/>
        <v>0</v>
      </c>
      <c r="G4785" s="304"/>
      <c r="H4785" s="304"/>
      <c r="N4785" s="305"/>
      <c r="O4785" s="305"/>
      <c r="AB4785" s="304"/>
    </row>
    <row r="4786" spans="1:28" x14ac:dyDescent="0.25">
      <c r="A4786" s="309">
        <f t="shared" si="74"/>
        <v>0</v>
      </c>
      <c r="G4786" s="304"/>
      <c r="H4786" s="304"/>
      <c r="N4786" s="305"/>
      <c r="O4786" s="305"/>
      <c r="AA4786" s="304"/>
      <c r="AB4786" s="304"/>
    </row>
    <row r="4787" spans="1:28" x14ac:dyDescent="0.25">
      <c r="A4787" s="309">
        <f t="shared" si="74"/>
        <v>0</v>
      </c>
      <c r="G4787" s="304"/>
      <c r="H4787" s="304"/>
      <c r="N4787" s="305"/>
      <c r="O4787" s="305"/>
      <c r="AB4787" s="304"/>
    </row>
    <row r="4788" spans="1:28" x14ac:dyDescent="0.25">
      <c r="A4788" s="309">
        <f t="shared" si="74"/>
        <v>0</v>
      </c>
      <c r="G4788" s="304"/>
      <c r="H4788" s="304"/>
      <c r="N4788" s="305"/>
      <c r="O4788" s="305"/>
      <c r="AB4788" s="304"/>
    </row>
    <row r="4789" spans="1:28" x14ac:dyDescent="0.25">
      <c r="A4789" s="309">
        <f t="shared" si="74"/>
        <v>0</v>
      </c>
      <c r="G4789" s="304"/>
      <c r="H4789" s="304"/>
      <c r="N4789" s="305"/>
      <c r="O4789" s="305"/>
      <c r="AB4789" s="304"/>
    </row>
    <row r="4790" spans="1:28" x14ac:dyDescent="0.25">
      <c r="A4790" s="309">
        <f t="shared" si="74"/>
        <v>0</v>
      </c>
      <c r="G4790" s="304"/>
      <c r="H4790" s="304"/>
      <c r="AB4790" s="304"/>
    </row>
    <row r="4791" spans="1:28" x14ac:dyDescent="0.25">
      <c r="A4791" s="309">
        <f t="shared" si="74"/>
        <v>0</v>
      </c>
      <c r="G4791" s="304"/>
      <c r="H4791" s="304"/>
      <c r="N4791" s="305"/>
      <c r="O4791" s="305"/>
      <c r="AB4791" s="304"/>
    </row>
    <row r="4792" spans="1:28" x14ac:dyDescent="0.25">
      <c r="A4792" s="309">
        <f t="shared" si="74"/>
        <v>0</v>
      </c>
      <c r="G4792" s="304"/>
      <c r="H4792" s="304"/>
      <c r="N4792" s="305"/>
      <c r="O4792" s="305"/>
      <c r="AB4792" s="304"/>
    </row>
    <row r="4793" spans="1:28" x14ac:dyDescent="0.25">
      <c r="A4793" s="309">
        <f t="shared" si="74"/>
        <v>0</v>
      </c>
      <c r="G4793" s="304"/>
      <c r="H4793" s="304"/>
      <c r="N4793" s="305"/>
      <c r="O4793" s="305"/>
      <c r="AB4793" s="304"/>
    </row>
    <row r="4794" spans="1:28" x14ac:dyDescent="0.25">
      <c r="A4794" s="309">
        <f t="shared" si="74"/>
        <v>0</v>
      </c>
      <c r="G4794" s="304"/>
      <c r="H4794" s="304"/>
      <c r="N4794" s="305"/>
      <c r="O4794" s="305"/>
      <c r="AB4794" s="304"/>
    </row>
    <row r="4795" spans="1:28" x14ac:dyDescent="0.25">
      <c r="A4795" s="309">
        <f t="shared" si="74"/>
        <v>0</v>
      </c>
      <c r="G4795" s="304"/>
      <c r="H4795" s="304"/>
      <c r="N4795" s="305"/>
      <c r="O4795" s="305"/>
      <c r="AB4795" s="304"/>
    </row>
    <row r="4796" spans="1:28" x14ac:dyDescent="0.25">
      <c r="A4796" s="309">
        <f t="shared" si="74"/>
        <v>0</v>
      </c>
      <c r="G4796" s="304"/>
      <c r="H4796" s="304"/>
      <c r="N4796" s="305"/>
      <c r="O4796" s="305"/>
      <c r="AB4796" s="304"/>
    </row>
    <row r="4797" spans="1:28" x14ac:dyDescent="0.25">
      <c r="A4797" s="309">
        <f t="shared" si="74"/>
        <v>0</v>
      </c>
      <c r="G4797" s="304"/>
      <c r="H4797" s="304"/>
      <c r="N4797" s="305"/>
      <c r="O4797" s="305"/>
      <c r="AB4797" s="304"/>
    </row>
    <row r="4798" spans="1:28" x14ac:dyDescent="0.25">
      <c r="A4798" s="309">
        <f t="shared" si="74"/>
        <v>0</v>
      </c>
      <c r="G4798" s="304"/>
      <c r="H4798" s="304"/>
      <c r="N4798" s="305"/>
      <c r="O4798" s="305"/>
      <c r="AB4798" s="304"/>
    </row>
    <row r="4799" spans="1:28" x14ac:dyDescent="0.25">
      <c r="A4799" s="309">
        <f t="shared" si="74"/>
        <v>0</v>
      </c>
      <c r="G4799" s="304"/>
      <c r="H4799" s="304"/>
      <c r="N4799" s="305"/>
      <c r="O4799" s="305"/>
      <c r="AB4799" s="304"/>
    </row>
    <row r="4800" spans="1:28" x14ac:dyDescent="0.25">
      <c r="A4800" s="309">
        <f t="shared" si="74"/>
        <v>0</v>
      </c>
      <c r="G4800" s="304"/>
      <c r="H4800" s="304"/>
      <c r="N4800" s="305"/>
      <c r="O4800" s="305"/>
      <c r="AB4800" s="304"/>
    </row>
    <row r="4801" spans="1:28" x14ac:dyDescent="0.25">
      <c r="A4801" s="309">
        <f t="shared" si="74"/>
        <v>0</v>
      </c>
      <c r="G4801" s="304"/>
      <c r="H4801" s="304"/>
      <c r="N4801" s="305"/>
      <c r="O4801" s="305"/>
      <c r="AB4801" s="304"/>
    </row>
    <row r="4802" spans="1:28" x14ac:dyDescent="0.25">
      <c r="A4802" s="309">
        <f t="shared" ref="A4802:A4865" si="75">IF(+R4802&gt;AR4802,R4802-AR4802,0)</f>
        <v>0</v>
      </c>
      <c r="G4802" s="304"/>
      <c r="H4802" s="304"/>
      <c r="N4802" s="305"/>
      <c r="O4802" s="305"/>
      <c r="AB4802" s="304"/>
    </row>
    <row r="4803" spans="1:28" x14ac:dyDescent="0.25">
      <c r="A4803" s="309">
        <f t="shared" si="75"/>
        <v>0</v>
      </c>
      <c r="G4803" s="304"/>
      <c r="H4803" s="304"/>
      <c r="AB4803" s="304"/>
    </row>
    <row r="4804" spans="1:28" x14ac:dyDescent="0.25">
      <c r="A4804" s="309">
        <f t="shared" si="75"/>
        <v>0</v>
      </c>
      <c r="G4804" s="304"/>
      <c r="H4804" s="304"/>
      <c r="N4804" s="305"/>
      <c r="O4804" s="305"/>
      <c r="AB4804" s="304"/>
    </row>
    <row r="4805" spans="1:28" x14ac:dyDescent="0.25">
      <c r="A4805" s="309">
        <f t="shared" si="75"/>
        <v>0</v>
      </c>
      <c r="G4805" s="304"/>
      <c r="H4805" s="304"/>
      <c r="AB4805" s="304"/>
    </row>
    <row r="4806" spans="1:28" x14ac:dyDescent="0.25">
      <c r="A4806" s="309">
        <f t="shared" si="75"/>
        <v>0</v>
      </c>
      <c r="G4806" s="304"/>
      <c r="H4806" s="304"/>
      <c r="AB4806" s="304"/>
    </row>
    <row r="4807" spans="1:28" x14ac:dyDescent="0.25">
      <c r="A4807" s="309">
        <f t="shared" si="75"/>
        <v>0</v>
      </c>
      <c r="G4807" s="304"/>
      <c r="H4807" s="304"/>
      <c r="N4807" s="305"/>
      <c r="O4807" s="305"/>
      <c r="AB4807" s="304"/>
    </row>
    <row r="4808" spans="1:28" x14ac:dyDescent="0.25">
      <c r="A4808" s="309">
        <f t="shared" si="75"/>
        <v>0</v>
      </c>
      <c r="G4808" s="304"/>
      <c r="H4808" s="304"/>
      <c r="N4808" s="305"/>
      <c r="O4808" s="305"/>
      <c r="AB4808" s="304"/>
    </row>
    <row r="4809" spans="1:28" x14ac:dyDescent="0.25">
      <c r="A4809" s="309">
        <f t="shared" si="75"/>
        <v>0</v>
      </c>
      <c r="G4809" s="304"/>
      <c r="H4809" s="304"/>
      <c r="N4809" s="305"/>
      <c r="O4809" s="305"/>
      <c r="AB4809" s="304"/>
    </row>
    <row r="4810" spans="1:28" x14ac:dyDescent="0.25">
      <c r="A4810" s="309">
        <f t="shared" si="75"/>
        <v>0</v>
      </c>
      <c r="G4810" s="304"/>
      <c r="H4810" s="304"/>
      <c r="N4810" s="305"/>
      <c r="O4810" s="305"/>
      <c r="AB4810" s="304"/>
    </row>
    <row r="4811" spans="1:28" x14ac:dyDescent="0.25">
      <c r="A4811" s="309">
        <f t="shared" si="75"/>
        <v>0</v>
      </c>
      <c r="G4811" s="304"/>
      <c r="H4811" s="304"/>
      <c r="N4811" s="305"/>
      <c r="O4811" s="305"/>
      <c r="AB4811" s="304"/>
    </row>
    <row r="4812" spans="1:28" x14ac:dyDescent="0.25">
      <c r="A4812" s="309">
        <f t="shared" si="75"/>
        <v>0</v>
      </c>
      <c r="G4812" s="304"/>
      <c r="H4812" s="304"/>
      <c r="N4812" s="305"/>
      <c r="O4812" s="305"/>
      <c r="AB4812" s="304"/>
    </row>
    <row r="4813" spans="1:28" x14ac:dyDescent="0.25">
      <c r="A4813" s="309">
        <f t="shared" si="75"/>
        <v>0</v>
      </c>
      <c r="G4813" s="304"/>
      <c r="H4813" s="304"/>
      <c r="N4813" s="305"/>
      <c r="O4813" s="305"/>
      <c r="AB4813" s="304"/>
    </row>
    <row r="4814" spans="1:28" x14ac:dyDescent="0.25">
      <c r="A4814" s="309">
        <f t="shared" si="75"/>
        <v>0</v>
      </c>
      <c r="G4814" s="304"/>
      <c r="H4814" s="304"/>
      <c r="N4814" s="305"/>
      <c r="O4814" s="305"/>
      <c r="AB4814" s="304"/>
    </row>
    <row r="4815" spans="1:28" x14ac:dyDescent="0.25">
      <c r="A4815" s="309">
        <f t="shared" si="75"/>
        <v>0</v>
      </c>
      <c r="G4815" s="304"/>
      <c r="H4815" s="304"/>
      <c r="N4815" s="305"/>
      <c r="O4815" s="305"/>
      <c r="AB4815" s="304"/>
    </row>
    <row r="4816" spans="1:28" x14ac:dyDescent="0.25">
      <c r="A4816" s="309">
        <f t="shared" si="75"/>
        <v>0</v>
      </c>
      <c r="G4816" s="304"/>
      <c r="H4816" s="304"/>
      <c r="N4816" s="305"/>
      <c r="O4816" s="305"/>
      <c r="AB4816" s="304"/>
    </row>
    <row r="4817" spans="1:52" x14ac:dyDescent="0.25">
      <c r="A4817" s="309">
        <f t="shared" si="75"/>
        <v>0</v>
      </c>
      <c r="G4817" s="304"/>
      <c r="H4817" s="304"/>
      <c r="N4817" s="305"/>
      <c r="O4817" s="305"/>
      <c r="AB4817" s="304"/>
    </row>
    <row r="4818" spans="1:52" x14ac:dyDescent="0.25">
      <c r="A4818" s="309">
        <f t="shared" si="75"/>
        <v>0</v>
      </c>
      <c r="G4818" s="304"/>
      <c r="H4818" s="304"/>
      <c r="N4818" s="305"/>
      <c r="O4818" s="305"/>
      <c r="AB4818" s="304"/>
    </row>
    <row r="4819" spans="1:52" x14ac:dyDescent="0.25">
      <c r="A4819" s="309">
        <f t="shared" si="75"/>
        <v>0</v>
      </c>
      <c r="G4819" s="304"/>
      <c r="H4819" s="304"/>
      <c r="N4819" s="305"/>
      <c r="O4819" s="305"/>
      <c r="AB4819" s="304"/>
    </row>
    <row r="4820" spans="1:52" x14ac:dyDescent="0.25">
      <c r="A4820" s="309">
        <f t="shared" si="75"/>
        <v>0</v>
      </c>
      <c r="G4820" s="304"/>
      <c r="H4820" s="304"/>
      <c r="N4820" s="305"/>
      <c r="O4820" s="305"/>
      <c r="AB4820" s="304"/>
    </row>
    <row r="4821" spans="1:52" x14ac:dyDescent="0.25">
      <c r="A4821" s="309">
        <f t="shared" si="75"/>
        <v>0</v>
      </c>
      <c r="G4821" s="304"/>
      <c r="H4821" s="304"/>
      <c r="N4821" s="305"/>
      <c r="O4821" s="305"/>
      <c r="AB4821" s="304"/>
    </row>
    <row r="4822" spans="1:52" x14ac:dyDescent="0.25">
      <c r="A4822" s="309">
        <f t="shared" si="75"/>
        <v>0</v>
      </c>
      <c r="G4822" s="304"/>
      <c r="H4822" s="304"/>
      <c r="N4822" s="305"/>
      <c r="O4822" s="305"/>
      <c r="AB4822" s="304"/>
    </row>
    <row r="4823" spans="1:52" x14ac:dyDescent="0.25">
      <c r="A4823" s="309">
        <f t="shared" si="75"/>
        <v>0</v>
      </c>
      <c r="G4823" s="304"/>
      <c r="H4823" s="304"/>
      <c r="N4823" s="305"/>
      <c r="O4823" s="305"/>
      <c r="AB4823" s="304"/>
    </row>
    <row r="4824" spans="1:52" x14ac:dyDescent="0.25">
      <c r="A4824" s="309">
        <f t="shared" si="75"/>
        <v>0</v>
      </c>
      <c r="G4824" s="304"/>
      <c r="H4824" s="304"/>
      <c r="N4824" s="305"/>
      <c r="O4824" s="305"/>
      <c r="AB4824" s="304"/>
      <c r="AZ4824" s="304"/>
    </row>
    <row r="4825" spans="1:52" x14ac:dyDescent="0.25">
      <c r="A4825" s="309">
        <f t="shared" si="75"/>
        <v>0</v>
      </c>
      <c r="G4825" s="304"/>
      <c r="H4825" s="304"/>
      <c r="N4825" s="305"/>
      <c r="O4825" s="305"/>
      <c r="AB4825" s="304"/>
    </row>
    <row r="4826" spans="1:52" x14ac:dyDescent="0.25">
      <c r="A4826" s="309">
        <f t="shared" si="75"/>
        <v>0</v>
      </c>
      <c r="G4826" s="304"/>
      <c r="H4826" s="304"/>
      <c r="N4826" s="305"/>
      <c r="O4826" s="305"/>
      <c r="AB4826" s="304"/>
    </row>
    <row r="4827" spans="1:52" x14ac:dyDescent="0.25">
      <c r="A4827" s="309">
        <f t="shared" si="75"/>
        <v>0</v>
      </c>
      <c r="G4827" s="304"/>
      <c r="H4827" s="304"/>
      <c r="N4827" s="305"/>
      <c r="O4827" s="305"/>
      <c r="AB4827" s="304"/>
    </row>
    <row r="4828" spans="1:52" x14ac:dyDescent="0.25">
      <c r="A4828" s="309">
        <f t="shared" si="75"/>
        <v>0</v>
      </c>
      <c r="G4828" s="304"/>
      <c r="H4828" s="304"/>
      <c r="N4828" s="305"/>
      <c r="O4828" s="305"/>
      <c r="AB4828" s="304"/>
    </row>
    <row r="4829" spans="1:52" x14ac:dyDescent="0.25">
      <c r="A4829" s="309">
        <f t="shared" si="75"/>
        <v>0</v>
      </c>
      <c r="G4829" s="304"/>
      <c r="H4829" s="304"/>
      <c r="N4829" s="305"/>
      <c r="O4829" s="305"/>
      <c r="AB4829" s="304"/>
    </row>
    <row r="4830" spans="1:52" x14ac:dyDescent="0.25">
      <c r="A4830" s="309">
        <f t="shared" si="75"/>
        <v>0</v>
      </c>
      <c r="G4830" s="304"/>
      <c r="H4830" s="304"/>
      <c r="N4830" s="305"/>
      <c r="O4830" s="305"/>
      <c r="AB4830" s="304"/>
    </row>
    <row r="4831" spans="1:52" x14ac:dyDescent="0.25">
      <c r="A4831" s="309">
        <f t="shared" si="75"/>
        <v>0</v>
      </c>
      <c r="G4831" s="304"/>
      <c r="H4831" s="304"/>
      <c r="N4831" s="305"/>
      <c r="O4831" s="305"/>
      <c r="AB4831" s="304"/>
    </row>
    <row r="4832" spans="1:52" x14ac:dyDescent="0.25">
      <c r="A4832" s="309">
        <f t="shared" si="75"/>
        <v>0</v>
      </c>
      <c r="G4832" s="304"/>
      <c r="H4832" s="304"/>
      <c r="N4832" s="305"/>
      <c r="O4832" s="305"/>
      <c r="AB4832" s="304"/>
    </row>
    <row r="4833" spans="1:28" x14ac:dyDescent="0.25">
      <c r="A4833" s="309">
        <f t="shared" si="75"/>
        <v>0</v>
      </c>
      <c r="G4833" s="304"/>
      <c r="H4833" s="304"/>
      <c r="N4833" s="305"/>
      <c r="O4833" s="305"/>
      <c r="AB4833" s="304"/>
    </row>
    <row r="4834" spans="1:28" x14ac:dyDescent="0.25">
      <c r="A4834" s="309">
        <f t="shared" si="75"/>
        <v>0</v>
      </c>
      <c r="G4834" s="304"/>
      <c r="H4834" s="304"/>
      <c r="N4834" s="305"/>
      <c r="O4834" s="305"/>
      <c r="AB4834" s="304"/>
    </row>
    <row r="4835" spans="1:28" x14ac:dyDescent="0.25">
      <c r="A4835" s="309">
        <f t="shared" si="75"/>
        <v>0</v>
      </c>
      <c r="G4835" s="304"/>
      <c r="H4835" s="304"/>
      <c r="N4835" s="305"/>
      <c r="O4835" s="305"/>
      <c r="AB4835" s="304"/>
    </row>
    <row r="4836" spans="1:28" x14ac:dyDescent="0.25">
      <c r="A4836" s="309">
        <f t="shared" si="75"/>
        <v>0</v>
      </c>
      <c r="G4836" s="304"/>
      <c r="H4836" s="304"/>
      <c r="N4836" s="305"/>
      <c r="O4836" s="305"/>
      <c r="AB4836" s="304"/>
    </row>
    <row r="4837" spans="1:28" x14ac:dyDescent="0.25">
      <c r="A4837" s="309">
        <f t="shared" si="75"/>
        <v>0</v>
      </c>
      <c r="G4837" s="304"/>
      <c r="H4837" s="304"/>
      <c r="N4837" s="305"/>
      <c r="O4837" s="305"/>
      <c r="AB4837" s="304"/>
    </row>
    <row r="4838" spans="1:28" x14ac:dyDescent="0.25">
      <c r="A4838" s="309">
        <f t="shared" si="75"/>
        <v>0</v>
      </c>
      <c r="G4838" s="304"/>
      <c r="H4838" s="304"/>
      <c r="N4838" s="305"/>
      <c r="O4838" s="305"/>
      <c r="AB4838" s="304"/>
    </row>
    <row r="4839" spans="1:28" x14ac:dyDescent="0.25">
      <c r="A4839" s="309">
        <f t="shared" si="75"/>
        <v>0</v>
      </c>
      <c r="G4839" s="304"/>
      <c r="H4839" s="304"/>
      <c r="N4839" s="305"/>
      <c r="O4839" s="305"/>
      <c r="AB4839" s="304"/>
    </row>
    <row r="4840" spans="1:28" x14ac:dyDescent="0.25">
      <c r="A4840" s="309">
        <f t="shared" si="75"/>
        <v>0</v>
      </c>
      <c r="G4840" s="304"/>
      <c r="H4840" s="304"/>
      <c r="N4840" s="305"/>
      <c r="O4840" s="305"/>
      <c r="AB4840" s="304"/>
    </row>
    <row r="4841" spans="1:28" x14ac:dyDescent="0.25">
      <c r="A4841" s="309">
        <f t="shared" si="75"/>
        <v>0</v>
      </c>
      <c r="G4841" s="304"/>
      <c r="H4841" s="304"/>
      <c r="N4841" s="305"/>
      <c r="O4841" s="305"/>
      <c r="AB4841" s="304"/>
    </row>
    <row r="4842" spans="1:28" x14ac:dyDescent="0.25">
      <c r="A4842" s="309">
        <f t="shared" si="75"/>
        <v>0</v>
      </c>
      <c r="G4842" s="304"/>
      <c r="H4842" s="304"/>
      <c r="N4842" s="305"/>
      <c r="O4842" s="305"/>
      <c r="AB4842" s="304"/>
    </row>
    <row r="4843" spans="1:28" x14ac:dyDescent="0.25">
      <c r="A4843" s="309">
        <f t="shared" si="75"/>
        <v>0</v>
      </c>
      <c r="G4843" s="304"/>
      <c r="H4843" s="304"/>
      <c r="N4843" s="305"/>
      <c r="O4843" s="305"/>
      <c r="AB4843" s="304"/>
    </row>
    <row r="4844" spans="1:28" x14ac:dyDescent="0.25">
      <c r="A4844" s="309">
        <f t="shared" si="75"/>
        <v>0</v>
      </c>
      <c r="G4844" s="304"/>
      <c r="H4844" s="304"/>
      <c r="N4844" s="305"/>
      <c r="O4844" s="305"/>
      <c r="AB4844" s="304"/>
    </row>
    <row r="4845" spans="1:28" x14ac:dyDescent="0.25">
      <c r="A4845" s="309">
        <f t="shared" si="75"/>
        <v>0</v>
      </c>
      <c r="G4845" s="304"/>
      <c r="H4845" s="304"/>
      <c r="N4845" s="305"/>
      <c r="O4845" s="305"/>
      <c r="AB4845" s="304"/>
    </row>
    <row r="4846" spans="1:28" x14ac:dyDescent="0.25">
      <c r="A4846" s="309">
        <f t="shared" si="75"/>
        <v>0</v>
      </c>
      <c r="G4846" s="304"/>
      <c r="H4846" s="304"/>
      <c r="N4846" s="305"/>
      <c r="O4846" s="305"/>
      <c r="AB4846" s="304"/>
    </row>
    <row r="4847" spans="1:28" x14ac:dyDescent="0.25">
      <c r="A4847" s="309">
        <f t="shared" si="75"/>
        <v>0</v>
      </c>
      <c r="G4847" s="304"/>
      <c r="H4847" s="304"/>
      <c r="N4847" s="305"/>
      <c r="O4847" s="305"/>
      <c r="AB4847" s="304"/>
    </row>
    <row r="4848" spans="1:28" x14ac:dyDescent="0.25">
      <c r="A4848" s="309">
        <f t="shared" si="75"/>
        <v>0</v>
      </c>
      <c r="G4848" s="304"/>
      <c r="H4848" s="304"/>
      <c r="N4848" s="305"/>
      <c r="O4848" s="305"/>
      <c r="AB4848" s="304"/>
    </row>
    <row r="4849" spans="1:28" x14ac:dyDescent="0.25">
      <c r="A4849" s="309">
        <f t="shared" si="75"/>
        <v>0</v>
      </c>
      <c r="G4849" s="304"/>
      <c r="H4849" s="304"/>
      <c r="AB4849" s="304"/>
    </row>
    <row r="4850" spans="1:28" x14ac:dyDescent="0.25">
      <c r="A4850" s="309">
        <f t="shared" si="75"/>
        <v>0</v>
      </c>
      <c r="G4850" s="304"/>
      <c r="H4850" s="304"/>
      <c r="N4850" s="305"/>
      <c r="O4850" s="305"/>
      <c r="AB4850" s="304"/>
    </row>
    <row r="4851" spans="1:28" x14ac:dyDescent="0.25">
      <c r="A4851" s="309">
        <f t="shared" si="75"/>
        <v>0</v>
      </c>
      <c r="G4851" s="304"/>
      <c r="H4851" s="304"/>
      <c r="N4851" s="305"/>
      <c r="O4851" s="305"/>
      <c r="AB4851" s="304"/>
    </row>
    <row r="4852" spans="1:28" x14ac:dyDescent="0.25">
      <c r="A4852" s="309">
        <f t="shared" si="75"/>
        <v>0</v>
      </c>
      <c r="G4852" s="304"/>
      <c r="H4852" s="304"/>
      <c r="N4852" s="305"/>
      <c r="O4852" s="305"/>
      <c r="AB4852" s="304"/>
    </row>
    <row r="4853" spans="1:28" x14ac:dyDescent="0.25">
      <c r="A4853" s="309">
        <f t="shared" si="75"/>
        <v>0</v>
      </c>
      <c r="G4853" s="304"/>
      <c r="H4853" s="304"/>
      <c r="N4853" s="305"/>
      <c r="O4853" s="305"/>
      <c r="AB4853" s="304"/>
    </row>
    <row r="4854" spans="1:28" x14ac:dyDescent="0.25">
      <c r="A4854" s="309">
        <f t="shared" si="75"/>
        <v>0</v>
      </c>
      <c r="G4854" s="304"/>
      <c r="H4854" s="304"/>
      <c r="N4854" s="305"/>
      <c r="O4854" s="305"/>
      <c r="AB4854" s="304"/>
    </row>
    <row r="4855" spans="1:28" x14ac:dyDescent="0.25">
      <c r="A4855" s="309">
        <f t="shared" si="75"/>
        <v>0</v>
      </c>
      <c r="G4855" s="304"/>
      <c r="H4855" s="304"/>
      <c r="N4855" s="305"/>
      <c r="O4855" s="305"/>
      <c r="AB4855" s="304"/>
    </row>
    <row r="4856" spans="1:28" x14ac:dyDescent="0.25">
      <c r="A4856" s="309">
        <f t="shared" si="75"/>
        <v>0</v>
      </c>
      <c r="G4856" s="304"/>
      <c r="H4856" s="304"/>
      <c r="N4856" s="305"/>
      <c r="O4856" s="305"/>
      <c r="AB4856" s="304"/>
    </row>
    <row r="4857" spans="1:28" x14ac:dyDescent="0.25">
      <c r="A4857" s="309">
        <f t="shared" si="75"/>
        <v>0</v>
      </c>
      <c r="G4857" s="304"/>
      <c r="H4857" s="304"/>
      <c r="N4857" s="305"/>
      <c r="O4857" s="305"/>
      <c r="AB4857" s="304"/>
    </row>
    <row r="4858" spans="1:28" x14ac:dyDescent="0.25">
      <c r="A4858" s="309">
        <f t="shared" si="75"/>
        <v>0</v>
      </c>
      <c r="G4858" s="304"/>
      <c r="H4858" s="304"/>
      <c r="N4858" s="305"/>
      <c r="O4858" s="305"/>
      <c r="AB4858" s="304"/>
    </row>
    <row r="4859" spans="1:28" x14ac:dyDescent="0.25">
      <c r="A4859" s="309">
        <f t="shared" si="75"/>
        <v>0</v>
      </c>
      <c r="G4859" s="304"/>
      <c r="H4859" s="304"/>
      <c r="N4859" s="305"/>
      <c r="O4859" s="305"/>
      <c r="AB4859" s="304"/>
    </row>
    <row r="4860" spans="1:28" x14ac:dyDescent="0.25">
      <c r="A4860" s="309">
        <f t="shared" si="75"/>
        <v>0</v>
      </c>
      <c r="G4860" s="304"/>
      <c r="H4860" s="304"/>
      <c r="N4860" s="305"/>
      <c r="O4860" s="305"/>
      <c r="AB4860" s="304"/>
    </row>
    <row r="4861" spans="1:28" x14ac:dyDescent="0.25">
      <c r="A4861" s="309">
        <f t="shared" si="75"/>
        <v>0</v>
      </c>
      <c r="G4861" s="304"/>
      <c r="H4861" s="304"/>
      <c r="N4861" s="305"/>
      <c r="O4861" s="305"/>
      <c r="AB4861" s="304"/>
    </row>
    <row r="4862" spans="1:28" x14ac:dyDescent="0.25">
      <c r="A4862" s="309">
        <f t="shared" si="75"/>
        <v>0</v>
      </c>
      <c r="G4862" s="304"/>
      <c r="H4862" s="304"/>
      <c r="N4862" s="305"/>
      <c r="O4862" s="305"/>
      <c r="AB4862" s="304"/>
    </row>
    <row r="4863" spans="1:28" x14ac:dyDescent="0.25">
      <c r="A4863" s="309">
        <f t="shared" si="75"/>
        <v>0</v>
      </c>
      <c r="G4863" s="304"/>
      <c r="H4863" s="304"/>
      <c r="N4863" s="305"/>
      <c r="O4863" s="305"/>
      <c r="AB4863" s="304"/>
    </row>
    <row r="4864" spans="1:28" x14ac:dyDescent="0.25">
      <c r="A4864" s="309">
        <f t="shared" si="75"/>
        <v>0</v>
      </c>
      <c r="G4864" s="304"/>
      <c r="H4864" s="304"/>
      <c r="N4864" s="305"/>
      <c r="O4864" s="305"/>
      <c r="AB4864" s="304"/>
    </row>
    <row r="4865" spans="1:28" x14ac:dyDescent="0.25">
      <c r="A4865" s="309">
        <f t="shared" si="75"/>
        <v>0</v>
      </c>
      <c r="G4865" s="304"/>
      <c r="H4865" s="304"/>
      <c r="N4865" s="305"/>
      <c r="O4865" s="305"/>
      <c r="AB4865" s="304"/>
    </row>
    <row r="4866" spans="1:28" x14ac:dyDescent="0.25">
      <c r="A4866" s="309">
        <f t="shared" ref="A4866:A4929" si="76">IF(+R4866&gt;AR4866,R4866-AR4866,0)</f>
        <v>0</v>
      </c>
      <c r="G4866" s="304"/>
      <c r="H4866" s="304"/>
      <c r="N4866" s="305"/>
      <c r="O4866" s="305"/>
      <c r="AB4866" s="304"/>
    </row>
    <row r="4867" spans="1:28" x14ac:dyDescent="0.25">
      <c r="A4867" s="309">
        <f t="shared" si="76"/>
        <v>0</v>
      </c>
      <c r="G4867" s="304"/>
      <c r="H4867" s="304"/>
      <c r="N4867" s="305"/>
      <c r="O4867" s="305"/>
      <c r="AB4867" s="304"/>
    </row>
    <row r="4868" spans="1:28" x14ac:dyDescent="0.25">
      <c r="A4868" s="309">
        <f t="shared" si="76"/>
        <v>0</v>
      </c>
      <c r="G4868" s="304"/>
      <c r="H4868" s="304"/>
      <c r="N4868" s="305"/>
      <c r="O4868" s="305"/>
      <c r="AB4868" s="304"/>
    </row>
    <row r="4869" spans="1:28" x14ac:dyDescent="0.25">
      <c r="A4869" s="309">
        <f t="shared" si="76"/>
        <v>0</v>
      </c>
      <c r="G4869" s="304"/>
      <c r="H4869" s="304"/>
      <c r="N4869" s="305"/>
      <c r="O4869" s="305"/>
      <c r="AB4869" s="304"/>
    </row>
    <row r="4870" spans="1:28" x14ac:dyDescent="0.25">
      <c r="A4870" s="309">
        <f t="shared" si="76"/>
        <v>0</v>
      </c>
      <c r="G4870" s="304"/>
      <c r="H4870" s="304"/>
      <c r="N4870" s="305"/>
      <c r="O4870" s="305"/>
      <c r="AB4870" s="304"/>
    </row>
    <row r="4871" spans="1:28" x14ac:dyDescent="0.25">
      <c r="A4871" s="309">
        <f t="shared" si="76"/>
        <v>0</v>
      </c>
      <c r="G4871" s="304"/>
      <c r="H4871" s="304"/>
      <c r="N4871" s="305"/>
      <c r="O4871" s="305"/>
      <c r="AB4871" s="304"/>
    </row>
    <row r="4872" spans="1:28" x14ac:dyDescent="0.25">
      <c r="A4872" s="309">
        <f t="shared" si="76"/>
        <v>0</v>
      </c>
      <c r="G4872" s="304"/>
      <c r="H4872" s="304"/>
      <c r="N4872" s="305"/>
      <c r="O4872" s="305"/>
      <c r="AB4872" s="304"/>
    </row>
    <row r="4873" spans="1:28" x14ac:dyDescent="0.25">
      <c r="A4873" s="309">
        <f t="shared" si="76"/>
        <v>0</v>
      </c>
      <c r="G4873" s="304"/>
      <c r="H4873" s="304"/>
      <c r="N4873" s="305"/>
      <c r="O4873" s="305"/>
      <c r="AB4873" s="304"/>
    </row>
    <row r="4874" spans="1:28" x14ac:dyDescent="0.25">
      <c r="A4874" s="309">
        <f t="shared" si="76"/>
        <v>0</v>
      </c>
      <c r="G4874" s="304"/>
      <c r="H4874" s="304"/>
      <c r="N4874" s="305"/>
      <c r="O4874" s="305"/>
      <c r="AB4874" s="304"/>
    </row>
    <row r="4875" spans="1:28" x14ac:dyDescent="0.25">
      <c r="A4875" s="309">
        <f t="shared" si="76"/>
        <v>0</v>
      </c>
      <c r="G4875" s="304"/>
      <c r="H4875" s="304"/>
      <c r="N4875" s="305"/>
      <c r="O4875" s="305"/>
      <c r="AB4875" s="304"/>
    </row>
    <row r="4876" spans="1:28" x14ac:dyDescent="0.25">
      <c r="A4876" s="309">
        <f t="shared" si="76"/>
        <v>0</v>
      </c>
      <c r="G4876" s="304"/>
      <c r="H4876" s="304"/>
      <c r="N4876" s="305"/>
      <c r="O4876" s="305"/>
      <c r="AB4876" s="304"/>
    </row>
    <row r="4877" spans="1:28" x14ac:dyDescent="0.25">
      <c r="A4877" s="309">
        <f t="shared" si="76"/>
        <v>0</v>
      </c>
      <c r="G4877" s="304"/>
      <c r="H4877" s="304"/>
      <c r="N4877" s="305"/>
      <c r="O4877" s="305"/>
      <c r="AB4877" s="304"/>
    </row>
    <row r="4878" spans="1:28" x14ac:dyDescent="0.25">
      <c r="A4878" s="309">
        <f t="shared" si="76"/>
        <v>0</v>
      </c>
      <c r="G4878" s="304"/>
      <c r="H4878" s="304"/>
      <c r="N4878" s="305"/>
      <c r="O4878" s="305"/>
      <c r="AB4878" s="304"/>
    </row>
    <row r="4879" spans="1:28" x14ac:dyDescent="0.25">
      <c r="A4879" s="309">
        <f t="shared" si="76"/>
        <v>0</v>
      </c>
      <c r="G4879" s="304"/>
      <c r="H4879" s="304"/>
      <c r="N4879" s="305"/>
      <c r="O4879" s="305"/>
      <c r="AB4879" s="304"/>
    </row>
    <row r="4880" spans="1:28" x14ac:dyDescent="0.25">
      <c r="A4880" s="309">
        <f t="shared" si="76"/>
        <v>0</v>
      </c>
      <c r="G4880" s="304"/>
      <c r="H4880" s="304"/>
      <c r="N4880" s="305"/>
      <c r="O4880" s="305"/>
      <c r="AB4880" s="304"/>
    </row>
    <row r="4881" spans="1:28" x14ac:dyDescent="0.25">
      <c r="A4881" s="309">
        <f t="shared" si="76"/>
        <v>0</v>
      </c>
      <c r="G4881" s="304"/>
      <c r="H4881" s="304"/>
      <c r="N4881" s="305"/>
      <c r="O4881" s="305"/>
      <c r="AB4881" s="304"/>
    </row>
    <row r="4882" spans="1:28" x14ac:dyDescent="0.25">
      <c r="A4882" s="309">
        <f t="shared" si="76"/>
        <v>0</v>
      </c>
      <c r="G4882" s="304"/>
      <c r="H4882" s="304"/>
      <c r="N4882" s="305"/>
      <c r="O4882" s="305"/>
      <c r="AB4882" s="304"/>
    </row>
    <row r="4883" spans="1:28" x14ac:dyDescent="0.25">
      <c r="A4883" s="309">
        <f t="shared" si="76"/>
        <v>0</v>
      </c>
      <c r="G4883" s="304"/>
      <c r="H4883" s="304"/>
      <c r="N4883" s="305"/>
      <c r="O4883" s="305"/>
      <c r="AB4883" s="304"/>
    </row>
    <row r="4884" spans="1:28" x14ac:dyDescent="0.25">
      <c r="A4884" s="309">
        <f t="shared" si="76"/>
        <v>0</v>
      </c>
      <c r="G4884" s="304"/>
      <c r="H4884" s="304"/>
      <c r="N4884" s="305"/>
      <c r="O4884" s="305"/>
      <c r="AB4884" s="304"/>
    </row>
    <row r="4885" spans="1:28" x14ac:dyDescent="0.25">
      <c r="A4885" s="309">
        <f t="shared" si="76"/>
        <v>0</v>
      </c>
      <c r="G4885" s="304"/>
      <c r="H4885" s="304"/>
      <c r="N4885" s="305"/>
      <c r="O4885" s="305"/>
      <c r="AB4885" s="304"/>
    </row>
    <row r="4886" spans="1:28" x14ac:dyDescent="0.25">
      <c r="A4886" s="309">
        <f t="shared" si="76"/>
        <v>0</v>
      </c>
      <c r="G4886" s="304"/>
      <c r="H4886" s="304"/>
      <c r="N4886" s="305"/>
      <c r="O4886" s="305"/>
      <c r="AB4886" s="304"/>
    </row>
    <row r="4887" spans="1:28" x14ac:dyDescent="0.25">
      <c r="A4887" s="309">
        <f t="shared" si="76"/>
        <v>0</v>
      </c>
      <c r="G4887" s="304"/>
      <c r="H4887" s="304"/>
      <c r="N4887" s="305"/>
      <c r="O4887" s="305"/>
      <c r="AB4887" s="304"/>
    </row>
    <row r="4888" spans="1:28" x14ac:dyDescent="0.25">
      <c r="A4888" s="309">
        <f t="shared" si="76"/>
        <v>0</v>
      </c>
      <c r="G4888" s="304"/>
      <c r="H4888" s="304"/>
      <c r="N4888" s="305"/>
      <c r="O4888" s="305"/>
      <c r="AB4888" s="304"/>
    </row>
    <row r="4889" spans="1:28" x14ac:dyDescent="0.25">
      <c r="A4889" s="309">
        <f t="shared" si="76"/>
        <v>0</v>
      </c>
      <c r="G4889" s="304"/>
      <c r="H4889" s="304"/>
      <c r="N4889" s="305"/>
      <c r="O4889" s="305"/>
      <c r="AB4889" s="304"/>
    </row>
    <row r="4890" spans="1:28" x14ac:dyDescent="0.25">
      <c r="A4890" s="309">
        <f t="shared" si="76"/>
        <v>0</v>
      </c>
      <c r="G4890" s="304"/>
      <c r="H4890" s="304"/>
      <c r="N4890" s="305"/>
      <c r="O4890" s="305"/>
      <c r="AB4890" s="304"/>
    </row>
    <row r="4891" spans="1:28" x14ac:dyDescent="0.25">
      <c r="A4891" s="309">
        <f t="shared" si="76"/>
        <v>0</v>
      </c>
      <c r="G4891" s="304"/>
      <c r="H4891" s="304"/>
      <c r="N4891" s="305"/>
      <c r="O4891" s="305"/>
      <c r="AB4891" s="304"/>
    </row>
    <row r="4892" spans="1:28" x14ac:dyDescent="0.25">
      <c r="A4892" s="309">
        <f t="shared" si="76"/>
        <v>0</v>
      </c>
      <c r="G4892" s="304"/>
      <c r="H4892" s="304"/>
      <c r="N4892" s="305"/>
      <c r="O4892" s="305"/>
      <c r="AB4892" s="304"/>
    </row>
    <row r="4893" spans="1:28" x14ac:dyDescent="0.25">
      <c r="A4893" s="309">
        <f t="shared" si="76"/>
        <v>0</v>
      </c>
      <c r="G4893" s="304"/>
      <c r="H4893" s="304"/>
      <c r="N4893" s="305"/>
      <c r="O4893" s="305"/>
      <c r="AB4893" s="304"/>
    </row>
    <row r="4894" spans="1:28" x14ac:dyDescent="0.25">
      <c r="A4894" s="309">
        <f t="shared" si="76"/>
        <v>0</v>
      </c>
      <c r="G4894" s="304"/>
      <c r="H4894" s="304"/>
      <c r="N4894" s="305"/>
      <c r="O4894" s="305"/>
      <c r="AB4894" s="304"/>
    </row>
    <row r="4895" spans="1:28" x14ac:dyDescent="0.25">
      <c r="A4895" s="309">
        <f t="shared" si="76"/>
        <v>0</v>
      </c>
      <c r="G4895" s="304"/>
      <c r="H4895" s="304"/>
      <c r="N4895" s="305"/>
      <c r="O4895" s="305"/>
      <c r="AB4895" s="304"/>
    </row>
    <row r="4896" spans="1:28" x14ac:dyDescent="0.25">
      <c r="A4896" s="309">
        <f t="shared" si="76"/>
        <v>0</v>
      </c>
      <c r="G4896" s="304"/>
      <c r="H4896" s="304"/>
      <c r="N4896" s="305"/>
      <c r="O4896" s="305"/>
      <c r="AB4896" s="304"/>
    </row>
    <row r="4897" spans="1:28" x14ac:dyDescent="0.25">
      <c r="A4897" s="309">
        <f t="shared" si="76"/>
        <v>0</v>
      </c>
      <c r="G4897" s="304"/>
      <c r="H4897" s="304"/>
      <c r="N4897" s="305"/>
      <c r="O4897" s="305"/>
      <c r="AB4897" s="304"/>
    </row>
    <row r="4898" spans="1:28" x14ac:dyDescent="0.25">
      <c r="A4898" s="309">
        <f t="shared" si="76"/>
        <v>0</v>
      </c>
      <c r="G4898" s="304"/>
      <c r="H4898" s="304"/>
      <c r="AB4898" s="304"/>
    </row>
    <row r="4899" spans="1:28" x14ac:dyDescent="0.25">
      <c r="A4899" s="309">
        <f t="shared" si="76"/>
        <v>0</v>
      </c>
      <c r="G4899" s="304"/>
      <c r="H4899" s="304"/>
      <c r="AB4899" s="304"/>
    </row>
    <row r="4900" spans="1:28" x14ac:dyDescent="0.25">
      <c r="A4900" s="309">
        <f t="shared" si="76"/>
        <v>0</v>
      </c>
      <c r="G4900" s="304"/>
      <c r="H4900" s="304"/>
      <c r="N4900" s="305"/>
      <c r="O4900" s="305"/>
      <c r="AB4900" s="304"/>
    </row>
    <row r="4901" spans="1:28" x14ac:dyDescent="0.25">
      <c r="A4901" s="309">
        <f t="shared" si="76"/>
        <v>0</v>
      </c>
      <c r="G4901" s="304"/>
      <c r="H4901" s="304"/>
      <c r="N4901" s="305"/>
      <c r="O4901" s="305"/>
      <c r="AB4901" s="304"/>
    </row>
    <row r="4902" spans="1:28" x14ac:dyDescent="0.25">
      <c r="A4902" s="309">
        <f t="shared" si="76"/>
        <v>0</v>
      </c>
      <c r="G4902" s="304"/>
      <c r="H4902" s="304"/>
      <c r="N4902" s="305"/>
      <c r="O4902" s="305"/>
      <c r="AB4902" s="304"/>
    </row>
    <row r="4903" spans="1:28" x14ac:dyDescent="0.25">
      <c r="A4903" s="309">
        <f t="shared" si="76"/>
        <v>0</v>
      </c>
      <c r="G4903" s="304"/>
      <c r="H4903" s="304"/>
      <c r="N4903" s="305"/>
      <c r="O4903" s="305"/>
      <c r="AB4903" s="304"/>
    </row>
    <row r="4904" spans="1:28" x14ac:dyDescent="0.25">
      <c r="A4904" s="309">
        <f t="shared" si="76"/>
        <v>0</v>
      </c>
      <c r="G4904" s="304"/>
      <c r="H4904" s="304"/>
      <c r="N4904" s="305"/>
      <c r="O4904" s="305"/>
      <c r="AB4904" s="304"/>
    </row>
    <row r="4905" spans="1:28" x14ac:dyDescent="0.25">
      <c r="A4905" s="309">
        <f t="shared" si="76"/>
        <v>0</v>
      </c>
      <c r="G4905" s="304"/>
      <c r="H4905" s="304"/>
      <c r="N4905" s="305"/>
      <c r="O4905" s="305"/>
      <c r="AB4905" s="304"/>
    </row>
    <row r="4906" spans="1:28" x14ac:dyDescent="0.25">
      <c r="A4906" s="309">
        <f t="shared" si="76"/>
        <v>0</v>
      </c>
      <c r="G4906" s="304"/>
      <c r="H4906" s="304"/>
      <c r="N4906" s="305"/>
      <c r="O4906" s="305"/>
      <c r="AB4906" s="304"/>
    </row>
    <row r="4907" spans="1:28" x14ac:dyDescent="0.25">
      <c r="A4907" s="309">
        <f t="shared" si="76"/>
        <v>0</v>
      </c>
      <c r="G4907" s="304"/>
      <c r="H4907" s="304"/>
      <c r="N4907" s="305"/>
      <c r="O4907" s="305"/>
      <c r="AB4907" s="304"/>
    </row>
    <row r="4908" spans="1:28" x14ac:dyDescent="0.25">
      <c r="A4908" s="309">
        <f t="shared" si="76"/>
        <v>0</v>
      </c>
      <c r="G4908" s="304"/>
      <c r="H4908" s="304"/>
      <c r="N4908" s="305"/>
      <c r="O4908" s="305"/>
      <c r="AB4908" s="304"/>
    </row>
    <row r="4909" spans="1:28" x14ac:dyDescent="0.25">
      <c r="A4909" s="309">
        <f t="shared" si="76"/>
        <v>0</v>
      </c>
      <c r="G4909" s="304"/>
      <c r="H4909" s="304"/>
      <c r="N4909" s="305"/>
      <c r="O4909" s="305"/>
      <c r="AB4909" s="304"/>
    </row>
    <row r="4910" spans="1:28" x14ac:dyDescent="0.25">
      <c r="A4910" s="309">
        <f t="shared" si="76"/>
        <v>0</v>
      </c>
      <c r="G4910" s="304"/>
      <c r="H4910" s="304"/>
      <c r="N4910" s="305"/>
      <c r="O4910" s="305"/>
      <c r="AB4910" s="304"/>
    </row>
    <row r="4911" spans="1:28" x14ac:dyDescent="0.25">
      <c r="A4911" s="309">
        <f t="shared" si="76"/>
        <v>0</v>
      </c>
      <c r="G4911" s="304"/>
      <c r="H4911" s="304"/>
      <c r="N4911" s="305"/>
      <c r="O4911" s="305"/>
      <c r="AB4911" s="304"/>
    </row>
    <row r="4912" spans="1:28" x14ac:dyDescent="0.25">
      <c r="A4912" s="309">
        <f t="shared" si="76"/>
        <v>0</v>
      </c>
      <c r="G4912" s="304"/>
      <c r="H4912" s="304"/>
      <c r="N4912" s="305"/>
      <c r="O4912" s="305"/>
      <c r="AB4912" s="304"/>
    </row>
    <row r="4913" spans="1:28" x14ac:dyDescent="0.25">
      <c r="A4913" s="309">
        <f t="shared" si="76"/>
        <v>0</v>
      </c>
      <c r="G4913" s="304"/>
      <c r="H4913" s="304"/>
      <c r="N4913" s="305"/>
      <c r="O4913" s="305"/>
      <c r="AB4913" s="304"/>
    </row>
    <row r="4914" spans="1:28" x14ac:dyDescent="0.25">
      <c r="A4914" s="309">
        <f t="shared" si="76"/>
        <v>0</v>
      </c>
      <c r="G4914" s="304"/>
      <c r="H4914" s="304"/>
      <c r="N4914" s="305"/>
      <c r="O4914" s="305"/>
      <c r="AB4914" s="304"/>
    </row>
    <row r="4915" spans="1:28" x14ac:dyDescent="0.25">
      <c r="A4915" s="309">
        <f t="shared" si="76"/>
        <v>0</v>
      </c>
      <c r="G4915" s="304"/>
      <c r="H4915" s="304"/>
      <c r="N4915" s="305"/>
      <c r="O4915" s="305"/>
      <c r="AB4915" s="304"/>
    </row>
    <row r="4916" spans="1:28" x14ac:dyDescent="0.25">
      <c r="A4916" s="309">
        <f t="shared" si="76"/>
        <v>0</v>
      </c>
      <c r="G4916" s="304"/>
      <c r="H4916" s="304"/>
      <c r="N4916" s="305"/>
      <c r="O4916" s="305"/>
      <c r="AB4916" s="304"/>
    </row>
    <row r="4917" spans="1:28" x14ac:dyDescent="0.25">
      <c r="A4917" s="309">
        <f t="shared" si="76"/>
        <v>0</v>
      </c>
      <c r="G4917" s="304"/>
      <c r="H4917" s="304"/>
      <c r="N4917" s="305"/>
      <c r="O4917" s="305"/>
      <c r="AB4917" s="304"/>
    </row>
    <row r="4918" spans="1:28" x14ac:dyDescent="0.25">
      <c r="A4918" s="309">
        <f t="shared" si="76"/>
        <v>0</v>
      </c>
      <c r="G4918" s="304"/>
      <c r="H4918" s="304"/>
      <c r="N4918" s="305"/>
      <c r="O4918" s="305"/>
      <c r="AB4918" s="304"/>
    </row>
    <row r="4919" spans="1:28" x14ac:dyDescent="0.25">
      <c r="A4919" s="309">
        <f t="shared" si="76"/>
        <v>0</v>
      </c>
      <c r="G4919" s="304"/>
      <c r="H4919" s="304"/>
      <c r="N4919" s="305"/>
      <c r="O4919" s="305"/>
      <c r="AB4919" s="304"/>
    </row>
    <row r="4920" spans="1:28" x14ac:dyDescent="0.25">
      <c r="A4920" s="309">
        <f t="shared" si="76"/>
        <v>0</v>
      </c>
      <c r="G4920" s="304"/>
      <c r="H4920" s="304"/>
      <c r="N4920" s="305"/>
      <c r="O4920" s="305"/>
      <c r="AB4920" s="304"/>
    </row>
    <row r="4921" spans="1:28" x14ac:dyDescent="0.25">
      <c r="A4921" s="309">
        <f t="shared" si="76"/>
        <v>0</v>
      </c>
      <c r="G4921" s="304"/>
      <c r="H4921" s="304"/>
      <c r="N4921" s="305"/>
      <c r="O4921" s="305"/>
      <c r="AB4921" s="304"/>
    </row>
    <row r="4922" spans="1:28" x14ac:dyDescent="0.25">
      <c r="A4922" s="309">
        <f t="shared" si="76"/>
        <v>0</v>
      </c>
    </row>
    <row r="4923" spans="1:28" x14ac:dyDescent="0.25">
      <c r="A4923" s="309">
        <f t="shared" si="76"/>
        <v>0</v>
      </c>
    </row>
    <row r="4924" spans="1:28" x14ac:dyDescent="0.25">
      <c r="A4924" s="309">
        <f t="shared" si="76"/>
        <v>0</v>
      </c>
    </row>
    <row r="4925" spans="1:28" x14ac:dyDescent="0.25">
      <c r="A4925" s="309">
        <f t="shared" si="76"/>
        <v>0</v>
      </c>
    </row>
    <row r="4926" spans="1:28" x14ac:dyDescent="0.25">
      <c r="A4926" s="309">
        <f t="shared" si="76"/>
        <v>0</v>
      </c>
    </row>
    <row r="4927" spans="1:28" x14ac:dyDescent="0.25">
      <c r="A4927" s="309">
        <f t="shared" si="76"/>
        <v>0</v>
      </c>
    </row>
    <row r="4928" spans="1:28" x14ac:dyDescent="0.25">
      <c r="A4928" s="309">
        <f t="shared" si="76"/>
        <v>0</v>
      </c>
    </row>
    <row r="4929" spans="1:1" x14ac:dyDescent="0.25">
      <c r="A4929" s="309">
        <f t="shared" si="76"/>
        <v>0</v>
      </c>
    </row>
    <row r="4930" spans="1:1" x14ac:dyDescent="0.25">
      <c r="A4930" s="309">
        <f t="shared" ref="A4930:A4993" si="77">IF(+R4930&gt;AR4930,R4930-AR4930,0)</f>
        <v>0</v>
      </c>
    </row>
    <row r="4931" spans="1:1" x14ac:dyDescent="0.25">
      <c r="A4931" s="309">
        <f t="shared" si="77"/>
        <v>0</v>
      </c>
    </row>
    <row r="4932" spans="1:1" x14ac:dyDescent="0.25">
      <c r="A4932" s="309">
        <f t="shared" si="77"/>
        <v>0</v>
      </c>
    </row>
    <row r="4933" spans="1:1" x14ac:dyDescent="0.25">
      <c r="A4933" s="309">
        <f t="shared" si="77"/>
        <v>0</v>
      </c>
    </row>
    <row r="4934" spans="1:1" x14ac:dyDescent="0.25">
      <c r="A4934" s="309">
        <f t="shared" si="77"/>
        <v>0</v>
      </c>
    </row>
    <row r="4935" spans="1:1" x14ac:dyDescent="0.25">
      <c r="A4935" s="309">
        <f t="shared" si="77"/>
        <v>0</v>
      </c>
    </row>
    <row r="4936" spans="1:1" x14ac:dyDescent="0.25">
      <c r="A4936" s="309">
        <f t="shared" si="77"/>
        <v>0</v>
      </c>
    </row>
    <row r="4937" spans="1:1" x14ac:dyDescent="0.25">
      <c r="A4937" s="309">
        <f t="shared" si="77"/>
        <v>0</v>
      </c>
    </row>
    <row r="4938" spans="1:1" x14ac:dyDescent="0.25">
      <c r="A4938" s="309">
        <f t="shared" si="77"/>
        <v>0</v>
      </c>
    </row>
    <row r="4939" spans="1:1" x14ac:dyDescent="0.25">
      <c r="A4939" s="309">
        <f t="shared" si="77"/>
        <v>0</v>
      </c>
    </row>
    <row r="4940" spans="1:1" x14ac:dyDescent="0.25">
      <c r="A4940" s="309">
        <f t="shared" si="77"/>
        <v>0</v>
      </c>
    </row>
    <row r="4941" spans="1:1" x14ac:dyDescent="0.25">
      <c r="A4941" s="309">
        <f t="shared" si="77"/>
        <v>0</v>
      </c>
    </row>
    <row r="4942" spans="1:1" x14ac:dyDescent="0.25">
      <c r="A4942" s="309">
        <f t="shared" si="77"/>
        <v>0</v>
      </c>
    </row>
    <row r="4943" spans="1:1" x14ac:dyDescent="0.25">
      <c r="A4943" s="309">
        <f t="shared" si="77"/>
        <v>0</v>
      </c>
    </row>
    <row r="4944" spans="1:1" x14ac:dyDescent="0.25">
      <c r="A4944" s="309">
        <f t="shared" si="77"/>
        <v>0</v>
      </c>
    </row>
    <row r="4945" spans="1:1" x14ac:dyDescent="0.25">
      <c r="A4945" s="309">
        <f t="shared" si="77"/>
        <v>0</v>
      </c>
    </row>
    <row r="4946" spans="1:1" x14ac:dyDescent="0.25">
      <c r="A4946" s="309">
        <f t="shared" si="77"/>
        <v>0</v>
      </c>
    </row>
    <row r="4947" spans="1:1" x14ac:dyDescent="0.25">
      <c r="A4947" s="309">
        <f t="shared" si="77"/>
        <v>0</v>
      </c>
    </row>
    <row r="4948" spans="1:1" x14ac:dyDescent="0.25">
      <c r="A4948" s="309">
        <f t="shared" si="77"/>
        <v>0</v>
      </c>
    </row>
    <row r="4949" spans="1:1" x14ac:dyDescent="0.25">
      <c r="A4949" s="309">
        <f t="shared" si="77"/>
        <v>0</v>
      </c>
    </row>
    <row r="4950" spans="1:1" x14ac:dyDescent="0.25">
      <c r="A4950" s="309">
        <f t="shared" si="77"/>
        <v>0</v>
      </c>
    </row>
    <row r="4951" spans="1:1" x14ac:dyDescent="0.25">
      <c r="A4951" s="309">
        <f t="shared" si="77"/>
        <v>0</v>
      </c>
    </row>
    <row r="4952" spans="1:1" x14ac:dyDescent="0.25">
      <c r="A4952" s="309">
        <f t="shared" si="77"/>
        <v>0</v>
      </c>
    </row>
    <row r="4953" spans="1:1" x14ac:dyDescent="0.25">
      <c r="A4953" s="309">
        <f t="shared" si="77"/>
        <v>0</v>
      </c>
    </row>
    <row r="4954" spans="1:1" x14ac:dyDescent="0.25">
      <c r="A4954" s="309">
        <f t="shared" si="77"/>
        <v>0</v>
      </c>
    </row>
    <row r="4955" spans="1:1" x14ac:dyDescent="0.25">
      <c r="A4955" s="309">
        <f t="shared" si="77"/>
        <v>0</v>
      </c>
    </row>
    <row r="4956" spans="1:1" x14ac:dyDescent="0.25">
      <c r="A4956" s="309">
        <f t="shared" si="77"/>
        <v>0</v>
      </c>
    </row>
    <row r="4957" spans="1:1" x14ac:dyDescent="0.25">
      <c r="A4957" s="309">
        <f t="shared" si="77"/>
        <v>0</v>
      </c>
    </row>
    <row r="4958" spans="1:1" x14ac:dyDescent="0.25">
      <c r="A4958" s="309">
        <f t="shared" si="77"/>
        <v>0</v>
      </c>
    </row>
    <row r="4959" spans="1:1" x14ac:dyDescent="0.25">
      <c r="A4959" s="309">
        <f t="shared" si="77"/>
        <v>0</v>
      </c>
    </row>
    <row r="4960" spans="1:1" x14ac:dyDescent="0.25">
      <c r="A4960" s="309">
        <f t="shared" si="77"/>
        <v>0</v>
      </c>
    </row>
    <row r="4961" spans="1:1" x14ac:dyDescent="0.25">
      <c r="A4961" s="309">
        <f t="shared" si="77"/>
        <v>0</v>
      </c>
    </row>
    <row r="4962" spans="1:1" x14ac:dyDescent="0.25">
      <c r="A4962" s="309">
        <f t="shared" si="77"/>
        <v>0</v>
      </c>
    </row>
    <row r="4963" spans="1:1" x14ac:dyDescent="0.25">
      <c r="A4963" s="309">
        <f t="shared" si="77"/>
        <v>0</v>
      </c>
    </row>
    <row r="4964" spans="1:1" x14ac:dyDescent="0.25">
      <c r="A4964" s="309">
        <f t="shared" si="77"/>
        <v>0</v>
      </c>
    </row>
    <row r="4965" spans="1:1" x14ac:dyDescent="0.25">
      <c r="A4965" s="309">
        <f t="shared" si="77"/>
        <v>0</v>
      </c>
    </row>
    <row r="4966" spans="1:1" x14ac:dyDescent="0.25">
      <c r="A4966" s="309">
        <f t="shared" si="77"/>
        <v>0</v>
      </c>
    </row>
    <row r="4967" spans="1:1" x14ac:dyDescent="0.25">
      <c r="A4967" s="309">
        <f t="shared" si="77"/>
        <v>0</v>
      </c>
    </row>
    <row r="4968" spans="1:1" x14ac:dyDescent="0.25">
      <c r="A4968" s="309">
        <f t="shared" si="77"/>
        <v>0</v>
      </c>
    </row>
    <row r="4969" spans="1:1" x14ac:dyDescent="0.25">
      <c r="A4969" s="309">
        <f t="shared" si="77"/>
        <v>0</v>
      </c>
    </row>
    <row r="4970" spans="1:1" x14ac:dyDescent="0.25">
      <c r="A4970" s="309">
        <f t="shared" si="77"/>
        <v>0</v>
      </c>
    </row>
    <row r="4971" spans="1:1" x14ac:dyDescent="0.25">
      <c r="A4971" s="309">
        <f t="shared" si="77"/>
        <v>0</v>
      </c>
    </row>
    <row r="4972" spans="1:1" x14ac:dyDescent="0.25">
      <c r="A4972" s="309">
        <f t="shared" si="77"/>
        <v>0</v>
      </c>
    </row>
    <row r="4973" spans="1:1" x14ac:dyDescent="0.25">
      <c r="A4973" s="309">
        <f t="shared" si="77"/>
        <v>0</v>
      </c>
    </row>
    <row r="4974" spans="1:1" x14ac:dyDescent="0.25">
      <c r="A4974" s="309">
        <f t="shared" si="77"/>
        <v>0</v>
      </c>
    </row>
    <row r="4975" spans="1:1" x14ac:dyDescent="0.25">
      <c r="A4975" s="309">
        <f t="shared" si="77"/>
        <v>0</v>
      </c>
    </row>
    <row r="4976" spans="1:1" x14ac:dyDescent="0.25">
      <c r="A4976" s="309">
        <f t="shared" si="77"/>
        <v>0</v>
      </c>
    </row>
    <row r="4977" spans="1:1" x14ac:dyDescent="0.25">
      <c r="A4977" s="309">
        <f t="shared" si="77"/>
        <v>0</v>
      </c>
    </row>
    <row r="4978" spans="1:1" x14ac:dyDescent="0.25">
      <c r="A4978" s="309">
        <f t="shared" si="77"/>
        <v>0</v>
      </c>
    </row>
    <row r="4979" spans="1:1" x14ac:dyDescent="0.25">
      <c r="A4979" s="309">
        <f t="shared" si="77"/>
        <v>0</v>
      </c>
    </row>
    <row r="4980" spans="1:1" x14ac:dyDescent="0.25">
      <c r="A4980" s="309">
        <f t="shared" si="77"/>
        <v>0</v>
      </c>
    </row>
    <row r="4981" spans="1:1" x14ac:dyDescent="0.25">
      <c r="A4981" s="309">
        <f t="shared" si="77"/>
        <v>0</v>
      </c>
    </row>
    <row r="4982" spans="1:1" x14ac:dyDescent="0.25">
      <c r="A4982" s="309">
        <f t="shared" si="77"/>
        <v>0</v>
      </c>
    </row>
    <row r="4983" spans="1:1" x14ac:dyDescent="0.25">
      <c r="A4983" s="309">
        <f t="shared" si="77"/>
        <v>0</v>
      </c>
    </row>
    <row r="4984" spans="1:1" x14ac:dyDescent="0.25">
      <c r="A4984" s="309">
        <f t="shared" si="77"/>
        <v>0</v>
      </c>
    </row>
    <row r="4985" spans="1:1" x14ac:dyDescent="0.25">
      <c r="A4985" s="309">
        <f t="shared" si="77"/>
        <v>0</v>
      </c>
    </row>
    <row r="4986" spans="1:1" x14ac:dyDescent="0.25">
      <c r="A4986" s="309">
        <f t="shared" si="77"/>
        <v>0</v>
      </c>
    </row>
    <row r="4987" spans="1:1" x14ac:dyDescent="0.25">
      <c r="A4987" s="309">
        <f t="shared" si="77"/>
        <v>0</v>
      </c>
    </row>
    <row r="4988" spans="1:1" x14ac:dyDescent="0.25">
      <c r="A4988" s="309">
        <f t="shared" si="77"/>
        <v>0</v>
      </c>
    </row>
    <row r="4989" spans="1:1" x14ac:dyDescent="0.25">
      <c r="A4989" s="309">
        <f t="shared" si="77"/>
        <v>0</v>
      </c>
    </row>
    <row r="4990" spans="1:1" x14ac:dyDescent="0.25">
      <c r="A4990" s="309">
        <f t="shared" si="77"/>
        <v>0</v>
      </c>
    </row>
    <row r="4991" spans="1:1" x14ac:dyDescent="0.25">
      <c r="A4991" s="309">
        <f t="shared" si="77"/>
        <v>0</v>
      </c>
    </row>
    <row r="4992" spans="1:1" x14ac:dyDescent="0.25">
      <c r="A4992" s="309">
        <f t="shared" si="77"/>
        <v>0</v>
      </c>
    </row>
    <row r="4993" spans="1:1" x14ac:dyDescent="0.25">
      <c r="A4993" s="309">
        <f t="shared" si="77"/>
        <v>0</v>
      </c>
    </row>
    <row r="4994" spans="1:1" x14ac:dyDescent="0.25">
      <c r="A4994" s="309">
        <f t="shared" ref="A4994:A5057" si="78">IF(+R4994&gt;AR4994,R4994-AR4994,0)</f>
        <v>0</v>
      </c>
    </row>
    <row r="4995" spans="1:1" x14ac:dyDescent="0.25">
      <c r="A4995" s="309">
        <f t="shared" si="78"/>
        <v>0</v>
      </c>
    </row>
    <row r="4996" spans="1:1" x14ac:dyDescent="0.25">
      <c r="A4996" s="309">
        <f t="shared" si="78"/>
        <v>0</v>
      </c>
    </row>
    <row r="4997" spans="1:1" x14ac:dyDescent="0.25">
      <c r="A4997" s="309">
        <f t="shared" si="78"/>
        <v>0</v>
      </c>
    </row>
    <row r="4998" spans="1:1" x14ac:dyDescent="0.25">
      <c r="A4998" s="309">
        <f t="shared" si="78"/>
        <v>0</v>
      </c>
    </row>
    <row r="4999" spans="1:1" x14ac:dyDescent="0.25">
      <c r="A4999" s="309">
        <f t="shared" si="78"/>
        <v>0</v>
      </c>
    </row>
    <row r="5000" spans="1:1" x14ac:dyDescent="0.25">
      <c r="A5000" s="309">
        <f t="shared" si="78"/>
        <v>0</v>
      </c>
    </row>
    <row r="5001" spans="1:1" x14ac:dyDescent="0.25">
      <c r="A5001" s="309">
        <f t="shared" si="78"/>
        <v>0</v>
      </c>
    </row>
    <row r="5002" spans="1:1" x14ac:dyDescent="0.25">
      <c r="A5002" s="309">
        <f t="shared" si="78"/>
        <v>0</v>
      </c>
    </row>
    <row r="5003" spans="1:1" x14ac:dyDescent="0.25">
      <c r="A5003" s="309">
        <f t="shared" si="78"/>
        <v>0</v>
      </c>
    </row>
    <row r="5004" spans="1:1" x14ac:dyDescent="0.25">
      <c r="A5004" s="309">
        <f t="shared" si="78"/>
        <v>0</v>
      </c>
    </row>
    <row r="5005" spans="1:1" x14ac:dyDescent="0.25">
      <c r="A5005" s="309">
        <f t="shared" si="78"/>
        <v>0</v>
      </c>
    </row>
    <row r="5006" spans="1:1" x14ac:dyDescent="0.25">
      <c r="A5006" s="309">
        <f t="shared" si="78"/>
        <v>0</v>
      </c>
    </row>
    <row r="5007" spans="1:1" x14ac:dyDescent="0.25">
      <c r="A5007" s="309">
        <f t="shared" si="78"/>
        <v>0</v>
      </c>
    </row>
    <row r="5008" spans="1:1" x14ac:dyDescent="0.25">
      <c r="A5008" s="309">
        <f t="shared" si="78"/>
        <v>0</v>
      </c>
    </row>
    <row r="5009" spans="1:1" x14ac:dyDescent="0.25">
      <c r="A5009" s="309">
        <f t="shared" si="78"/>
        <v>0</v>
      </c>
    </row>
    <row r="5010" spans="1:1" x14ac:dyDescent="0.25">
      <c r="A5010" s="309">
        <f t="shared" si="78"/>
        <v>0</v>
      </c>
    </row>
    <row r="5011" spans="1:1" x14ac:dyDescent="0.25">
      <c r="A5011" s="309">
        <f t="shared" si="78"/>
        <v>0</v>
      </c>
    </row>
    <row r="5012" spans="1:1" x14ac:dyDescent="0.25">
      <c r="A5012" s="309">
        <f t="shared" si="78"/>
        <v>0</v>
      </c>
    </row>
    <row r="5013" spans="1:1" x14ac:dyDescent="0.25">
      <c r="A5013" s="309">
        <f t="shared" si="78"/>
        <v>0</v>
      </c>
    </row>
    <row r="5014" spans="1:1" x14ac:dyDescent="0.25">
      <c r="A5014" s="309">
        <f t="shared" si="78"/>
        <v>0</v>
      </c>
    </row>
    <row r="5015" spans="1:1" x14ac:dyDescent="0.25">
      <c r="A5015" s="309">
        <f t="shared" si="78"/>
        <v>0</v>
      </c>
    </row>
    <row r="5016" spans="1:1" x14ac:dyDescent="0.25">
      <c r="A5016" s="309">
        <f t="shared" si="78"/>
        <v>0</v>
      </c>
    </row>
    <row r="5017" spans="1:1" x14ac:dyDescent="0.25">
      <c r="A5017" s="309">
        <f t="shared" si="78"/>
        <v>0</v>
      </c>
    </row>
    <row r="5018" spans="1:1" x14ac:dyDescent="0.25">
      <c r="A5018" s="309">
        <f t="shared" si="78"/>
        <v>0</v>
      </c>
    </row>
    <row r="5019" spans="1:1" x14ac:dyDescent="0.25">
      <c r="A5019" s="309">
        <f t="shared" si="78"/>
        <v>0</v>
      </c>
    </row>
    <row r="5020" spans="1:1" x14ac:dyDescent="0.25">
      <c r="A5020" s="309">
        <f t="shared" si="78"/>
        <v>0</v>
      </c>
    </row>
    <row r="5021" spans="1:1" x14ac:dyDescent="0.25">
      <c r="A5021" s="309">
        <f t="shared" si="78"/>
        <v>0</v>
      </c>
    </row>
    <row r="5022" spans="1:1" x14ac:dyDescent="0.25">
      <c r="A5022" s="309">
        <f t="shared" si="78"/>
        <v>0</v>
      </c>
    </row>
    <row r="5023" spans="1:1" x14ac:dyDescent="0.25">
      <c r="A5023" s="309">
        <f t="shared" si="78"/>
        <v>0</v>
      </c>
    </row>
    <row r="5024" spans="1:1" x14ac:dyDescent="0.25">
      <c r="A5024" s="309">
        <f t="shared" si="78"/>
        <v>0</v>
      </c>
    </row>
    <row r="5025" spans="1:1" x14ac:dyDescent="0.25">
      <c r="A5025" s="309">
        <f t="shared" si="78"/>
        <v>0</v>
      </c>
    </row>
    <row r="5026" spans="1:1" x14ac:dyDescent="0.25">
      <c r="A5026" s="309">
        <f t="shared" si="78"/>
        <v>0</v>
      </c>
    </row>
    <row r="5027" spans="1:1" x14ac:dyDescent="0.25">
      <c r="A5027" s="309">
        <f t="shared" si="78"/>
        <v>0</v>
      </c>
    </row>
    <row r="5028" spans="1:1" x14ac:dyDescent="0.25">
      <c r="A5028" s="309">
        <f t="shared" si="78"/>
        <v>0</v>
      </c>
    </row>
    <row r="5029" spans="1:1" x14ac:dyDescent="0.25">
      <c r="A5029" s="309">
        <f t="shared" si="78"/>
        <v>0</v>
      </c>
    </row>
    <row r="5030" spans="1:1" x14ac:dyDescent="0.25">
      <c r="A5030" s="309">
        <f t="shared" si="78"/>
        <v>0</v>
      </c>
    </row>
    <row r="5031" spans="1:1" x14ac:dyDescent="0.25">
      <c r="A5031" s="309">
        <f t="shared" si="78"/>
        <v>0</v>
      </c>
    </row>
    <row r="5032" spans="1:1" x14ac:dyDescent="0.25">
      <c r="A5032" s="309">
        <f t="shared" si="78"/>
        <v>0</v>
      </c>
    </row>
    <row r="5033" spans="1:1" x14ac:dyDescent="0.25">
      <c r="A5033" s="309">
        <f t="shared" si="78"/>
        <v>0</v>
      </c>
    </row>
    <row r="5034" spans="1:1" x14ac:dyDescent="0.25">
      <c r="A5034" s="309">
        <f t="shared" si="78"/>
        <v>0</v>
      </c>
    </row>
    <row r="5035" spans="1:1" x14ac:dyDescent="0.25">
      <c r="A5035" s="309">
        <f t="shared" si="78"/>
        <v>0</v>
      </c>
    </row>
    <row r="5036" spans="1:1" x14ac:dyDescent="0.25">
      <c r="A5036" s="309">
        <f t="shared" si="78"/>
        <v>0</v>
      </c>
    </row>
    <row r="5037" spans="1:1" x14ac:dyDescent="0.25">
      <c r="A5037" s="309">
        <f t="shared" si="78"/>
        <v>0</v>
      </c>
    </row>
    <row r="5038" spans="1:1" x14ac:dyDescent="0.25">
      <c r="A5038" s="309">
        <f t="shared" si="78"/>
        <v>0</v>
      </c>
    </row>
    <row r="5039" spans="1:1" x14ac:dyDescent="0.25">
      <c r="A5039" s="309">
        <f t="shared" si="78"/>
        <v>0</v>
      </c>
    </row>
    <row r="5040" spans="1:1" x14ac:dyDescent="0.25">
      <c r="A5040" s="309">
        <f t="shared" si="78"/>
        <v>0</v>
      </c>
    </row>
    <row r="5041" spans="1:1" x14ac:dyDescent="0.25">
      <c r="A5041" s="309">
        <f t="shared" si="78"/>
        <v>0</v>
      </c>
    </row>
    <row r="5042" spans="1:1" x14ac:dyDescent="0.25">
      <c r="A5042" s="309">
        <f t="shared" si="78"/>
        <v>0</v>
      </c>
    </row>
    <row r="5043" spans="1:1" x14ac:dyDescent="0.25">
      <c r="A5043" s="309">
        <f t="shared" si="78"/>
        <v>0</v>
      </c>
    </row>
    <row r="5044" spans="1:1" x14ac:dyDescent="0.25">
      <c r="A5044" s="309">
        <f t="shared" si="78"/>
        <v>0</v>
      </c>
    </row>
    <row r="5045" spans="1:1" x14ac:dyDescent="0.25">
      <c r="A5045" s="309">
        <f t="shared" si="78"/>
        <v>0</v>
      </c>
    </row>
    <row r="5046" spans="1:1" x14ac:dyDescent="0.25">
      <c r="A5046" s="309">
        <f t="shared" si="78"/>
        <v>0</v>
      </c>
    </row>
    <row r="5047" spans="1:1" x14ac:dyDescent="0.25">
      <c r="A5047" s="309">
        <f t="shared" si="78"/>
        <v>0</v>
      </c>
    </row>
    <row r="5048" spans="1:1" x14ac:dyDescent="0.25">
      <c r="A5048" s="309">
        <f t="shared" si="78"/>
        <v>0</v>
      </c>
    </row>
    <row r="5049" spans="1:1" x14ac:dyDescent="0.25">
      <c r="A5049" s="309">
        <f t="shared" si="78"/>
        <v>0</v>
      </c>
    </row>
    <row r="5050" spans="1:1" x14ac:dyDescent="0.25">
      <c r="A5050" s="309">
        <f t="shared" si="78"/>
        <v>0</v>
      </c>
    </row>
    <row r="5051" spans="1:1" x14ac:dyDescent="0.25">
      <c r="A5051" s="309">
        <f t="shared" si="78"/>
        <v>0</v>
      </c>
    </row>
    <row r="5052" spans="1:1" x14ac:dyDescent="0.25">
      <c r="A5052" s="309">
        <f t="shared" si="78"/>
        <v>0</v>
      </c>
    </row>
    <row r="5053" spans="1:1" x14ac:dyDescent="0.25">
      <c r="A5053" s="309">
        <f t="shared" si="78"/>
        <v>0</v>
      </c>
    </row>
    <row r="5054" spans="1:1" x14ac:dyDescent="0.25">
      <c r="A5054" s="309">
        <f t="shared" si="78"/>
        <v>0</v>
      </c>
    </row>
    <row r="5055" spans="1:1" x14ac:dyDescent="0.25">
      <c r="A5055" s="309">
        <f t="shared" si="78"/>
        <v>0</v>
      </c>
    </row>
    <row r="5056" spans="1:1" x14ac:dyDescent="0.25">
      <c r="A5056" s="309">
        <f t="shared" si="78"/>
        <v>0</v>
      </c>
    </row>
    <row r="5057" spans="1:1" x14ac:dyDescent="0.25">
      <c r="A5057" s="309">
        <f t="shared" si="78"/>
        <v>0</v>
      </c>
    </row>
    <row r="5058" spans="1:1" x14ac:dyDescent="0.25">
      <c r="A5058" s="309">
        <f t="shared" ref="A5058:A5121" si="79">IF(+R5058&gt;AR5058,R5058-AR5058,0)</f>
        <v>0</v>
      </c>
    </row>
    <row r="5059" spans="1:1" x14ac:dyDescent="0.25">
      <c r="A5059" s="309">
        <f t="shared" si="79"/>
        <v>0</v>
      </c>
    </row>
    <row r="5060" spans="1:1" x14ac:dyDescent="0.25">
      <c r="A5060" s="309">
        <f t="shared" si="79"/>
        <v>0</v>
      </c>
    </row>
    <row r="5061" spans="1:1" x14ac:dyDescent="0.25">
      <c r="A5061" s="309">
        <f t="shared" si="79"/>
        <v>0</v>
      </c>
    </row>
    <row r="5062" spans="1:1" x14ac:dyDescent="0.25">
      <c r="A5062" s="309">
        <f t="shared" si="79"/>
        <v>0</v>
      </c>
    </row>
    <row r="5063" spans="1:1" x14ac:dyDescent="0.25">
      <c r="A5063" s="309">
        <f t="shared" si="79"/>
        <v>0</v>
      </c>
    </row>
    <row r="5064" spans="1:1" x14ac:dyDescent="0.25">
      <c r="A5064" s="309">
        <f t="shared" si="79"/>
        <v>0</v>
      </c>
    </row>
    <row r="5065" spans="1:1" x14ac:dyDescent="0.25">
      <c r="A5065" s="309">
        <f t="shared" si="79"/>
        <v>0</v>
      </c>
    </row>
    <row r="5066" spans="1:1" x14ac:dyDescent="0.25">
      <c r="A5066" s="309">
        <f t="shared" si="79"/>
        <v>0</v>
      </c>
    </row>
    <row r="5067" spans="1:1" x14ac:dyDescent="0.25">
      <c r="A5067" s="309">
        <f t="shared" si="79"/>
        <v>0</v>
      </c>
    </row>
    <row r="5068" spans="1:1" x14ac:dyDescent="0.25">
      <c r="A5068" s="309">
        <f t="shared" si="79"/>
        <v>0</v>
      </c>
    </row>
    <row r="5069" spans="1:1" x14ac:dyDescent="0.25">
      <c r="A5069" s="309">
        <f t="shared" si="79"/>
        <v>0</v>
      </c>
    </row>
    <row r="5070" spans="1:1" x14ac:dyDescent="0.25">
      <c r="A5070" s="309">
        <f t="shared" si="79"/>
        <v>0</v>
      </c>
    </row>
    <row r="5071" spans="1:1" x14ac:dyDescent="0.25">
      <c r="A5071" s="309">
        <f t="shared" si="79"/>
        <v>0</v>
      </c>
    </row>
    <row r="5072" spans="1:1" x14ac:dyDescent="0.25">
      <c r="A5072" s="309">
        <f t="shared" si="79"/>
        <v>0</v>
      </c>
    </row>
    <row r="5073" spans="1:1" x14ac:dyDescent="0.25">
      <c r="A5073" s="309">
        <f t="shared" si="79"/>
        <v>0</v>
      </c>
    </row>
    <row r="5074" spans="1:1" x14ac:dyDescent="0.25">
      <c r="A5074" s="309">
        <f t="shared" si="79"/>
        <v>0</v>
      </c>
    </row>
    <row r="5075" spans="1:1" x14ac:dyDescent="0.25">
      <c r="A5075" s="309">
        <f t="shared" si="79"/>
        <v>0</v>
      </c>
    </row>
    <row r="5076" spans="1:1" x14ac:dyDescent="0.25">
      <c r="A5076" s="309">
        <f t="shared" si="79"/>
        <v>0</v>
      </c>
    </row>
    <row r="5077" spans="1:1" x14ac:dyDescent="0.25">
      <c r="A5077" s="309">
        <f t="shared" si="79"/>
        <v>0</v>
      </c>
    </row>
    <row r="5078" spans="1:1" x14ac:dyDescent="0.25">
      <c r="A5078" s="309">
        <f t="shared" si="79"/>
        <v>0</v>
      </c>
    </row>
    <row r="5079" spans="1:1" x14ac:dyDescent="0.25">
      <c r="A5079" s="309">
        <f t="shared" si="79"/>
        <v>0</v>
      </c>
    </row>
    <row r="5080" spans="1:1" x14ac:dyDescent="0.25">
      <c r="A5080" s="309">
        <f t="shared" si="79"/>
        <v>0</v>
      </c>
    </row>
    <row r="5081" spans="1:1" x14ac:dyDescent="0.25">
      <c r="A5081" s="309">
        <f t="shared" si="79"/>
        <v>0</v>
      </c>
    </row>
    <row r="5082" spans="1:1" x14ac:dyDescent="0.25">
      <c r="A5082" s="309">
        <f t="shared" si="79"/>
        <v>0</v>
      </c>
    </row>
    <row r="5083" spans="1:1" x14ac:dyDescent="0.25">
      <c r="A5083" s="309">
        <f t="shared" si="79"/>
        <v>0</v>
      </c>
    </row>
    <row r="5084" spans="1:1" x14ac:dyDescent="0.25">
      <c r="A5084" s="309">
        <f t="shared" si="79"/>
        <v>0</v>
      </c>
    </row>
    <row r="5085" spans="1:1" x14ac:dyDescent="0.25">
      <c r="A5085" s="309">
        <f t="shared" si="79"/>
        <v>0</v>
      </c>
    </row>
    <row r="5086" spans="1:1" x14ac:dyDescent="0.25">
      <c r="A5086" s="309">
        <f t="shared" si="79"/>
        <v>0</v>
      </c>
    </row>
    <row r="5087" spans="1:1" x14ac:dyDescent="0.25">
      <c r="A5087" s="309">
        <f t="shared" si="79"/>
        <v>0</v>
      </c>
    </row>
    <row r="5088" spans="1:1" x14ac:dyDescent="0.25">
      <c r="A5088" s="309">
        <f t="shared" si="79"/>
        <v>0</v>
      </c>
    </row>
    <row r="5089" spans="1:1" x14ac:dyDescent="0.25">
      <c r="A5089" s="309">
        <f t="shared" si="79"/>
        <v>0</v>
      </c>
    </row>
    <row r="5090" spans="1:1" x14ac:dyDescent="0.25">
      <c r="A5090" s="309">
        <f t="shared" si="79"/>
        <v>0</v>
      </c>
    </row>
    <row r="5091" spans="1:1" x14ac:dyDescent="0.25">
      <c r="A5091" s="309">
        <f t="shared" si="79"/>
        <v>0</v>
      </c>
    </row>
    <row r="5092" spans="1:1" x14ac:dyDescent="0.25">
      <c r="A5092" s="309">
        <f t="shared" si="79"/>
        <v>0</v>
      </c>
    </row>
    <row r="5093" spans="1:1" x14ac:dyDescent="0.25">
      <c r="A5093" s="309">
        <f t="shared" si="79"/>
        <v>0</v>
      </c>
    </row>
    <row r="5094" spans="1:1" x14ac:dyDescent="0.25">
      <c r="A5094" s="309">
        <f t="shared" si="79"/>
        <v>0</v>
      </c>
    </row>
    <row r="5095" spans="1:1" x14ac:dyDescent="0.25">
      <c r="A5095" s="309">
        <f t="shared" si="79"/>
        <v>0</v>
      </c>
    </row>
    <row r="5096" spans="1:1" x14ac:dyDescent="0.25">
      <c r="A5096" s="309">
        <f t="shared" si="79"/>
        <v>0</v>
      </c>
    </row>
    <row r="5097" spans="1:1" x14ac:dyDescent="0.25">
      <c r="A5097" s="309">
        <f t="shared" si="79"/>
        <v>0</v>
      </c>
    </row>
    <row r="5098" spans="1:1" x14ac:dyDescent="0.25">
      <c r="A5098" s="309">
        <f t="shared" si="79"/>
        <v>0</v>
      </c>
    </row>
    <row r="5099" spans="1:1" x14ac:dyDescent="0.25">
      <c r="A5099" s="309">
        <f t="shared" si="79"/>
        <v>0</v>
      </c>
    </row>
    <row r="5100" spans="1:1" x14ac:dyDescent="0.25">
      <c r="A5100" s="309">
        <f t="shared" si="79"/>
        <v>0</v>
      </c>
    </row>
    <row r="5101" spans="1:1" x14ac:dyDescent="0.25">
      <c r="A5101" s="309">
        <f t="shared" si="79"/>
        <v>0</v>
      </c>
    </row>
    <row r="5102" spans="1:1" x14ac:dyDescent="0.25">
      <c r="A5102" s="309">
        <f t="shared" si="79"/>
        <v>0</v>
      </c>
    </row>
    <row r="5103" spans="1:1" x14ac:dyDescent="0.25">
      <c r="A5103" s="309">
        <f t="shared" si="79"/>
        <v>0</v>
      </c>
    </row>
    <row r="5104" spans="1:1" x14ac:dyDescent="0.25">
      <c r="A5104" s="309">
        <f t="shared" si="79"/>
        <v>0</v>
      </c>
    </row>
    <row r="5105" spans="1:1" x14ac:dyDescent="0.25">
      <c r="A5105" s="309">
        <f t="shared" si="79"/>
        <v>0</v>
      </c>
    </row>
    <row r="5106" spans="1:1" x14ac:dyDescent="0.25">
      <c r="A5106" s="309">
        <f t="shared" si="79"/>
        <v>0</v>
      </c>
    </row>
    <row r="5107" spans="1:1" x14ac:dyDescent="0.25">
      <c r="A5107" s="309">
        <f t="shared" si="79"/>
        <v>0</v>
      </c>
    </row>
    <row r="5108" spans="1:1" x14ac:dyDescent="0.25">
      <c r="A5108" s="309">
        <f t="shared" si="79"/>
        <v>0</v>
      </c>
    </row>
    <row r="5109" spans="1:1" x14ac:dyDescent="0.25">
      <c r="A5109" s="309">
        <f t="shared" si="79"/>
        <v>0</v>
      </c>
    </row>
    <row r="5110" spans="1:1" x14ac:dyDescent="0.25">
      <c r="A5110" s="309">
        <f t="shared" si="79"/>
        <v>0</v>
      </c>
    </row>
    <row r="5111" spans="1:1" x14ac:dyDescent="0.25">
      <c r="A5111" s="309">
        <f t="shared" si="79"/>
        <v>0</v>
      </c>
    </row>
    <row r="5112" spans="1:1" x14ac:dyDescent="0.25">
      <c r="A5112" s="309">
        <f t="shared" si="79"/>
        <v>0</v>
      </c>
    </row>
    <row r="5113" spans="1:1" x14ac:dyDescent="0.25">
      <c r="A5113" s="309">
        <f t="shared" si="79"/>
        <v>0</v>
      </c>
    </row>
    <row r="5114" spans="1:1" x14ac:dyDescent="0.25">
      <c r="A5114" s="309">
        <f t="shared" si="79"/>
        <v>0</v>
      </c>
    </row>
    <row r="5115" spans="1:1" x14ac:dyDescent="0.25">
      <c r="A5115" s="309">
        <f t="shared" si="79"/>
        <v>0</v>
      </c>
    </row>
    <row r="5116" spans="1:1" x14ac:dyDescent="0.25">
      <c r="A5116" s="309">
        <f t="shared" si="79"/>
        <v>0</v>
      </c>
    </row>
    <row r="5117" spans="1:1" x14ac:dyDescent="0.25">
      <c r="A5117" s="309">
        <f t="shared" si="79"/>
        <v>0</v>
      </c>
    </row>
    <row r="5118" spans="1:1" x14ac:dyDescent="0.25">
      <c r="A5118" s="309">
        <f t="shared" si="79"/>
        <v>0</v>
      </c>
    </row>
    <row r="5119" spans="1:1" x14ac:dyDescent="0.25">
      <c r="A5119" s="309">
        <f t="shared" si="79"/>
        <v>0</v>
      </c>
    </row>
    <row r="5120" spans="1:1" x14ac:dyDescent="0.25">
      <c r="A5120" s="309">
        <f t="shared" si="79"/>
        <v>0</v>
      </c>
    </row>
    <row r="5121" spans="1:1" x14ac:dyDescent="0.25">
      <c r="A5121" s="309">
        <f t="shared" si="79"/>
        <v>0</v>
      </c>
    </row>
    <row r="5122" spans="1:1" x14ac:dyDescent="0.25">
      <c r="A5122" s="309">
        <f t="shared" ref="A5122:A5185" si="80">IF(+R5122&gt;AR5122,R5122-AR5122,0)</f>
        <v>0</v>
      </c>
    </row>
    <row r="5123" spans="1:1" x14ac:dyDescent="0.25">
      <c r="A5123" s="309">
        <f t="shared" si="80"/>
        <v>0</v>
      </c>
    </row>
    <row r="5124" spans="1:1" x14ac:dyDescent="0.25">
      <c r="A5124" s="309">
        <f t="shared" si="80"/>
        <v>0</v>
      </c>
    </row>
    <row r="5125" spans="1:1" x14ac:dyDescent="0.25">
      <c r="A5125" s="309">
        <f t="shared" si="80"/>
        <v>0</v>
      </c>
    </row>
    <row r="5126" spans="1:1" x14ac:dyDescent="0.25">
      <c r="A5126" s="309">
        <f t="shared" si="80"/>
        <v>0</v>
      </c>
    </row>
    <row r="5127" spans="1:1" x14ac:dyDescent="0.25">
      <c r="A5127" s="309">
        <f t="shared" si="80"/>
        <v>0</v>
      </c>
    </row>
    <row r="5128" spans="1:1" x14ac:dyDescent="0.25">
      <c r="A5128" s="309">
        <f t="shared" si="80"/>
        <v>0</v>
      </c>
    </row>
    <row r="5129" spans="1:1" x14ac:dyDescent="0.25">
      <c r="A5129" s="309">
        <f t="shared" si="80"/>
        <v>0</v>
      </c>
    </row>
    <row r="5130" spans="1:1" x14ac:dyDescent="0.25">
      <c r="A5130" s="309">
        <f t="shared" si="80"/>
        <v>0</v>
      </c>
    </row>
    <row r="5131" spans="1:1" x14ac:dyDescent="0.25">
      <c r="A5131" s="309">
        <f t="shared" si="80"/>
        <v>0</v>
      </c>
    </row>
    <row r="5132" spans="1:1" x14ac:dyDescent="0.25">
      <c r="A5132" s="309">
        <f t="shared" si="80"/>
        <v>0</v>
      </c>
    </row>
    <row r="5133" spans="1:1" x14ac:dyDescent="0.25">
      <c r="A5133" s="309">
        <f t="shared" si="80"/>
        <v>0</v>
      </c>
    </row>
    <row r="5134" spans="1:1" x14ac:dyDescent="0.25">
      <c r="A5134" s="309">
        <f t="shared" si="80"/>
        <v>0</v>
      </c>
    </row>
    <row r="5135" spans="1:1" x14ac:dyDescent="0.25">
      <c r="A5135" s="309">
        <f t="shared" si="80"/>
        <v>0</v>
      </c>
    </row>
    <row r="5136" spans="1:1" x14ac:dyDescent="0.25">
      <c r="A5136" s="309">
        <f t="shared" si="80"/>
        <v>0</v>
      </c>
    </row>
    <row r="5137" spans="1:1" x14ac:dyDescent="0.25">
      <c r="A5137" s="309">
        <f t="shared" si="80"/>
        <v>0</v>
      </c>
    </row>
    <row r="5138" spans="1:1" x14ac:dyDescent="0.25">
      <c r="A5138" s="309">
        <f t="shared" si="80"/>
        <v>0</v>
      </c>
    </row>
    <row r="5139" spans="1:1" x14ac:dyDescent="0.25">
      <c r="A5139" s="309">
        <f t="shared" si="80"/>
        <v>0</v>
      </c>
    </row>
    <row r="5140" spans="1:1" x14ac:dyDescent="0.25">
      <c r="A5140" s="309">
        <f t="shared" si="80"/>
        <v>0</v>
      </c>
    </row>
    <row r="5141" spans="1:1" x14ac:dyDescent="0.25">
      <c r="A5141" s="309">
        <f t="shared" si="80"/>
        <v>0</v>
      </c>
    </row>
    <row r="5142" spans="1:1" x14ac:dyDescent="0.25">
      <c r="A5142" s="309">
        <f t="shared" si="80"/>
        <v>0</v>
      </c>
    </row>
    <row r="5143" spans="1:1" x14ac:dyDescent="0.25">
      <c r="A5143" s="309">
        <f t="shared" si="80"/>
        <v>0</v>
      </c>
    </row>
    <row r="5144" spans="1:1" x14ac:dyDescent="0.25">
      <c r="A5144" s="309">
        <f t="shared" si="80"/>
        <v>0</v>
      </c>
    </row>
    <row r="5145" spans="1:1" x14ac:dyDescent="0.25">
      <c r="A5145" s="309">
        <f t="shared" si="80"/>
        <v>0</v>
      </c>
    </row>
    <row r="5146" spans="1:1" x14ac:dyDescent="0.25">
      <c r="A5146" s="309">
        <f t="shared" si="80"/>
        <v>0</v>
      </c>
    </row>
    <row r="5147" spans="1:1" x14ac:dyDescent="0.25">
      <c r="A5147" s="309">
        <f t="shared" si="80"/>
        <v>0</v>
      </c>
    </row>
    <row r="5148" spans="1:1" x14ac:dyDescent="0.25">
      <c r="A5148" s="309">
        <f t="shared" si="80"/>
        <v>0</v>
      </c>
    </row>
    <row r="5149" spans="1:1" x14ac:dyDescent="0.25">
      <c r="A5149" s="309">
        <f t="shared" si="80"/>
        <v>0</v>
      </c>
    </row>
    <row r="5150" spans="1:1" x14ac:dyDescent="0.25">
      <c r="A5150" s="309">
        <f t="shared" si="80"/>
        <v>0</v>
      </c>
    </row>
    <row r="5151" spans="1:1" x14ac:dyDescent="0.25">
      <c r="A5151" s="309">
        <f t="shared" si="80"/>
        <v>0</v>
      </c>
    </row>
    <row r="5152" spans="1:1" x14ac:dyDescent="0.25">
      <c r="A5152" s="309">
        <f t="shared" si="80"/>
        <v>0</v>
      </c>
    </row>
    <row r="5153" spans="1:1" x14ac:dyDescent="0.25">
      <c r="A5153" s="309">
        <f t="shared" si="80"/>
        <v>0</v>
      </c>
    </row>
    <row r="5154" spans="1:1" x14ac:dyDescent="0.25">
      <c r="A5154" s="309">
        <f t="shared" si="80"/>
        <v>0</v>
      </c>
    </row>
    <row r="5155" spans="1:1" x14ac:dyDescent="0.25">
      <c r="A5155" s="309">
        <f t="shared" si="80"/>
        <v>0</v>
      </c>
    </row>
    <row r="5156" spans="1:1" x14ac:dyDescent="0.25">
      <c r="A5156" s="309">
        <f t="shared" si="80"/>
        <v>0</v>
      </c>
    </row>
    <row r="5157" spans="1:1" x14ac:dyDescent="0.25">
      <c r="A5157" s="309">
        <f t="shared" si="80"/>
        <v>0</v>
      </c>
    </row>
    <row r="5158" spans="1:1" x14ac:dyDescent="0.25">
      <c r="A5158" s="309">
        <f t="shared" si="80"/>
        <v>0</v>
      </c>
    </row>
    <row r="5159" spans="1:1" x14ac:dyDescent="0.25">
      <c r="A5159" s="309">
        <f t="shared" si="80"/>
        <v>0</v>
      </c>
    </row>
    <row r="5160" spans="1:1" x14ac:dyDescent="0.25">
      <c r="A5160" s="309">
        <f t="shared" si="80"/>
        <v>0</v>
      </c>
    </row>
    <row r="5161" spans="1:1" x14ac:dyDescent="0.25">
      <c r="A5161" s="309">
        <f t="shared" si="80"/>
        <v>0</v>
      </c>
    </row>
    <row r="5162" spans="1:1" x14ac:dyDescent="0.25">
      <c r="A5162" s="309">
        <f t="shared" si="80"/>
        <v>0</v>
      </c>
    </row>
    <row r="5163" spans="1:1" x14ac:dyDescent="0.25">
      <c r="A5163" s="309">
        <f t="shared" si="80"/>
        <v>0</v>
      </c>
    </row>
    <row r="5164" spans="1:1" x14ac:dyDescent="0.25">
      <c r="A5164" s="309">
        <f t="shared" si="80"/>
        <v>0</v>
      </c>
    </row>
    <row r="5165" spans="1:1" x14ac:dyDescent="0.25">
      <c r="A5165" s="309">
        <f t="shared" si="80"/>
        <v>0</v>
      </c>
    </row>
    <row r="5166" spans="1:1" x14ac:dyDescent="0.25">
      <c r="A5166" s="309">
        <f t="shared" si="80"/>
        <v>0</v>
      </c>
    </row>
    <row r="5167" spans="1:1" x14ac:dyDescent="0.25">
      <c r="A5167" s="309">
        <f t="shared" si="80"/>
        <v>0</v>
      </c>
    </row>
    <row r="5168" spans="1:1" x14ac:dyDescent="0.25">
      <c r="A5168" s="309">
        <f t="shared" si="80"/>
        <v>0</v>
      </c>
    </row>
    <row r="5169" spans="1:1" x14ac:dyDescent="0.25">
      <c r="A5169" s="309">
        <f t="shared" si="80"/>
        <v>0</v>
      </c>
    </row>
    <row r="5170" spans="1:1" x14ac:dyDescent="0.25">
      <c r="A5170" s="309">
        <f t="shared" si="80"/>
        <v>0</v>
      </c>
    </row>
    <row r="5171" spans="1:1" x14ac:dyDescent="0.25">
      <c r="A5171" s="309">
        <f t="shared" si="80"/>
        <v>0</v>
      </c>
    </row>
    <row r="5172" spans="1:1" x14ac:dyDescent="0.25">
      <c r="A5172" s="309">
        <f t="shared" si="80"/>
        <v>0</v>
      </c>
    </row>
    <row r="5173" spans="1:1" x14ac:dyDescent="0.25">
      <c r="A5173" s="309">
        <f t="shared" si="80"/>
        <v>0</v>
      </c>
    </row>
    <row r="5174" spans="1:1" x14ac:dyDescent="0.25">
      <c r="A5174" s="309">
        <f t="shared" si="80"/>
        <v>0</v>
      </c>
    </row>
    <row r="5175" spans="1:1" x14ac:dyDescent="0.25">
      <c r="A5175" s="309">
        <f t="shared" si="80"/>
        <v>0</v>
      </c>
    </row>
    <row r="5176" spans="1:1" x14ac:dyDescent="0.25">
      <c r="A5176" s="309">
        <f t="shared" si="80"/>
        <v>0</v>
      </c>
    </row>
    <row r="5177" spans="1:1" x14ac:dyDescent="0.25">
      <c r="A5177" s="309">
        <f t="shared" si="80"/>
        <v>0</v>
      </c>
    </row>
    <row r="5178" spans="1:1" x14ac:dyDescent="0.25">
      <c r="A5178" s="309">
        <f t="shared" si="80"/>
        <v>0</v>
      </c>
    </row>
    <row r="5179" spans="1:1" x14ac:dyDescent="0.25">
      <c r="A5179" s="309">
        <f t="shared" si="80"/>
        <v>0</v>
      </c>
    </row>
    <row r="5180" spans="1:1" x14ac:dyDescent="0.25">
      <c r="A5180" s="309">
        <f t="shared" si="80"/>
        <v>0</v>
      </c>
    </row>
    <row r="5181" spans="1:1" x14ac:dyDescent="0.25">
      <c r="A5181" s="309">
        <f t="shared" si="80"/>
        <v>0</v>
      </c>
    </row>
    <row r="5182" spans="1:1" x14ac:dyDescent="0.25">
      <c r="A5182" s="309">
        <f t="shared" si="80"/>
        <v>0</v>
      </c>
    </row>
    <row r="5183" spans="1:1" x14ac:dyDescent="0.25">
      <c r="A5183" s="309">
        <f t="shared" si="80"/>
        <v>0</v>
      </c>
    </row>
    <row r="5184" spans="1:1" x14ac:dyDescent="0.25">
      <c r="A5184" s="309">
        <f t="shared" si="80"/>
        <v>0</v>
      </c>
    </row>
    <row r="5185" spans="1:1" x14ac:dyDescent="0.25">
      <c r="A5185" s="309">
        <f t="shared" si="80"/>
        <v>0</v>
      </c>
    </row>
    <row r="5186" spans="1:1" x14ac:dyDescent="0.25">
      <c r="A5186" s="309">
        <f t="shared" ref="A5186:A5249" si="81">IF(+R5186&gt;AR5186,R5186-AR5186,0)</f>
        <v>0</v>
      </c>
    </row>
    <row r="5187" spans="1:1" x14ac:dyDescent="0.25">
      <c r="A5187" s="309">
        <f t="shared" si="81"/>
        <v>0</v>
      </c>
    </row>
    <row r="5188" spans="1:1" x14ac:dyDescent="0.25">
      <c r="A5188" s="309">
        <f t="shared" si="81"/>
        <v>0</v>
      </c>
    </row>
    <row r="5189" spans="1:1" x14ac:dyDescent="0.25">
      <c r="A5189" s="309">
        <f t="shared" si="81"/>
        <v>0</v>
      </c>
    </row>
    <row r="5190" spans="1:1" x14ac:dyDescent="0.25">
      <c r="A5190" s="309">
        <f t="shared" si="81"/>
        <v>0</v>
      </c>
    </row>
    <row r="5191" spans="1:1" x14ac:dyDescent="0.25">
      <c r="A5191" s="309">
        <f t="shared" si="81"/>
        <v>0</v>
      </c>
    </row>
    <row r="5192" spans="1:1" x14ac:dyDescent="0.25">
      <c r="A5192" s="309">
        <f t="shared" si="81"/>
        <v>0</v>
      </c>
    </row>
    <row r="5193" spans="1:1" x14ac:dyDescent="0.25">
      <c r="A5193" s="309">
        <f t="shared" si="81"/>
        <v>0</v>
      </c>
    </row>
    <row r="5194" spans="1:1" x14ac:dyDescent="0.25">
      <c r="A5194" s="309">
        <f t="shared" si="81"/>
        <v>0</v>
      </c>
    </row>
    <row r="5195" spans="1:1" x14ac:dyDescent="0.25">
      <c r="A5195" s="309">
        <f t="shared" si="81"/>
        <v>0</v>
      </c>
    </row>
    <row r="5196" spans="1:1" x14ac:dyDescent="0.25">
      <c r="A5196" s="309">
        <f t="shared" si="81"/>
        <v>0</v>
      </c>
    </row>
    <row r="5197" spans="1:1" x14ac:dyDescent="0.25">
      <c r="A5197" s="309">
        <f t="shared" si="81"/>
        <v>0</v>
      </c>
    </row>
    <row r="5198" spans="1:1" x14ac:dyDescent="0.25">
      <c r="A5198" s="309">
        <f t="shared" si="81"/>
        <v>0</v>
      </c>
    </row>
    <row r="5199" spans="1:1" x14ac:dyDescent="0.25">
      <c r="A5199" s="309">
        <f t="shared" si="81"/>
        <v>0</v>
      </c>
    </row>
    <row r="5200" spans="1:1" x14ac:dyDescent="0.25">
      <c r="A5200" s="309">
        <f t="shared" si="81"/>
        <v>0</v>
      </c>
    </row>
    <row r="5201" spans="1:1" x14ac:dyDescent="0.25">
      <c r="A5201" s="309">
        <f t="shared" si="81"/>
        <v>0</v>
      </c>
    </row>
    <row r="5202" spans="1:1" x14ac:dyDescent="0.25">
      <c r="A5202" s="309">
        <f t="shared" si="81"/>
        <v>0</v>
      </c>
    </row>
    <row r="5203" spans="1:1" x14ac:dyDescent="0.25">
      <c r="A5203" s="309">
        <f t="shared" si="81"/>
        <v>0</v>
      </c>
    </row>
    <row r="5204" spans="1:1" x14ac:dyDescent="0.25">
      <c r="A5204" s="309">
        <f t="shared" si="81"/>
        <v>0</v>
      </c>
    </row>
    <row r="5205" spans="1:1" x14ac:dyDescent="0.25">
      <c r="A5205" s="309">
        <f t="shared" si="81"/>
        <v>0</v>
      </c>
    </row>
    <row r="5206" spans="1:1" x14ac:dyDescent="0.25">
      <c r="A5206" s="309">
        <f t="shared" si="81"/>
        <v>0</v>
      </c>
    </row>
    <row r="5207" spans="1:1" x14ac:dyDescent="0.25">
      <c r="A5207" s="309">
        <f t="shared" si="81"/>
        <v>0</v>
      </c>
    </row>
    <row r="5208" spans="1:1" x14ac:dyDescent="0.25">
      <c r="A5208" s="309">
        <f t="shared" si="81"/>
        <v>0</v>
      </c>
    </row>
    <row r="5209" spans="1:1" x14ac:dyDescent="0.25">
      <c r="A5209" s="309">
        <f t="shared" si="81"/>
        <v>0</v>
      </c>
    </row>
    <row r="5210" spans="1:1" x14ac:dyDescent="0.25">
      <c r="A5210" s="309">
        <f t="shared" si="81"/>
        <v>0</v>
      </c>
    </row>
    <row r="5211" spans="1:1" x14ac:dyDescent="0.25">
      <c r="A5211" s="309">
        <f t="shared" si="81"/>
        <v>0</v>
      </c>
    </row>
    <row r="5212" spans="1:1" x14ac:dyDescent="0.25">
      <c r="A5212" s="309">
        <f t="shared" si="81"/>
        <v>0</v>
      </c>
    </row>
    <row r="5213" spans="1:1" x14ac:dyDescent="0.25">
      <c r="A5213" s="309">
        <f t="shared" si="81"/>
        <v>0</v>
      </c>
    </row>
    <row r="5214" spans="1:1" x14ac:dyDescent="0.25">
      <c r="A5214" s="309">
        <f t="shared" si="81"/>
        <v>0</v>
      </c>
    </row>
    <row r="5215" spans="1:1" x14ac:dyDescent="0.25">
      <c r="A5215" s="309">
        <f t="shared" si="81"/>
        <v>0</v>
      </c>
    </row>
    <row r="5216" spans="1:1" x14ac:dyDescent="0.25">
      <c r="A5216" s="309">
        <f t="shared" si="81"/>
        <v>0</v>
      </c>
    </row>
    <row r="5217" spans="1:1" x14ac:dyDescent="0.25">
      <c r="A5217" s="309">
        <f t="shared" si="81"/>
        <v>0</v>
      </c>
    </row>
    <row r="5218" spans="1:1" x14ac:dyDescent="0.25">
      <c r="A5218" s="309">
        <f t="shared" si="81"/>
        <v>0</v>
      </c>
    </row>
    <row r="5219" spans="1:1" x14ac:dyDescent="0.25">
      <c r="A5219" s="309">
        <f t="shared" si="81"/>
        <v>0</v>
      </c>
    </row>
    <row r="5220" spans="1:1" x14ac:dyDescent="0.25">
      <c r="A5220" s="309">
        <f t="shared" si="81"/>
        <v>0</v>
      </c>
    </row>
    <row r="5221" spans="1:1" x14ac:dyDescent="0.25">
      <c r="A5221" s="309">
        <f t="shared" si="81"/>
        <v>0</v>
      </c>
    </row>
    <row r="5222" spans="1:1" x14ac:dyDescent="0.25">
      <c r="A5222" s="309">
        <f t="shared" si="81"/>
        <v>0</v>
      </c>
    </row>
    <row r="5223" spans="1:1" x14ac:dyDescent="0.25">
      <c r="A5223" s="309">
        <f t="shared" si="81"/>
        <v>0</v>
      </c>
    </row>
    <row r="5224" spans="1:1" x14ac:dyDescent="0.25">
      <c r="A5224" s="309">
        <f t="shared" si="81"/>
        <v>0</v>
      </c>
    </row>
    <row r="5225" spans="1:1" x14ac:dyDescent="0.25">
      <c r="A5225" s="309">
        <f t="shared" si="81"/>
        <v>0</v>
      </c>
    </row>
    <row r="5226" spans="1:1" x14ac:dyDescent="0.25">
      <c r="A5226" s="309">
        <f t="shared" si="81"/>
        <v>0</v>
      </c>
    </row>
    <row r="5227" spans="1:1" x14ac:dyDescent="0.25">
      <c r="A5227" s="309">
        <f t="shared" si="81"/>
        <v>0</v>
      </c>
    </row>
    <row r="5228" spans="1:1" x14ac:dyDescent="0.25">
      <c r="A5228" s="309">
        <f t="shared" si="81"/>
        <v>0</v>
      </c>
    </row>
    <row r="5229" spans="1:1" x14ac:dyDescent="0.25">
      <c r="A5229" s="309">
        <f t="shared" si="81"/>
        <v>0</v>
      </c>
    </row>
    <row r="5230" spans="1:1" x14ac:dyDescent="0.25">
      <c r="A5230" s="309">
        <f t="shared" si="81"/>
        <v>0</v>
      </c>
    </row>
    <row r="5231" spans="1:1" x14ac:dyDescent="0.25">
      <c r="A5231" s="309">
        <f t="shared" si="81"/>
        <v>0</v>
      </c>
    </row>
    <row r="5232" spans="1:1" x14ac:dyDescent="0.25">
      <c r="A5232" s="309">
        <f t="shared" si="81"/>
        <v>0</v>
      </c>
    </row>
    <row r="5233" spans="1:1" x14ac:dyDescent="0.25">
      <c r="A5233" s="309">
        <f t="shared" si="81"/>
        <v>0</v>
      </c>
    </row>
    <row r="5234" spans="1:1" x14ac:dyDescent="0.25">
      <c r="A5234" s="309">
        <f t="shared" si="81"/>
        <v>0</v>
      </c>
    </row>
    <row r="5235" spans="1:1" x14ac:dyDescent="0.25">
      <c r="A5235" s="309">
        <f t="shared" si="81"/>
        <v>0</v>
      </c>
    </row>
    <row r="5236" spans="1:1" x14ac:dyDescent="0.25">
      <c r="A5236" s="309">
        <f t="shared" si="81"/>
        <v>0</v>
      </c>
    </row>
    <row r="5237" spans="1:1" x14ac:dyDescent="0.25">
      <c r="A5237" s="309">
        <f t="shared" si="81"/>
        <v>0</v>
      </c>
    </row>
    <row r="5238" spans="1:1" x14ac:dyDescent="0.25">
      <c r="A5238" s="309">
        <f t="shared" si="81"/>
        <v>0</v>
      </c>
    </row>
    <row r="5239" spans="1:1" x14ac:dyDescent="0.25">
      <c r="A5239" s="309">
        <f t="shared" si="81"/>
        <v>0</v>
      </c>
    </row>
    <row r="5240" spans="1:1" x14ac:dyDescent="0.25">
      <c r="A5240" s="309">
        <f t="shared" si="81"/>
        <v>0</v>
      </c>
    </row>
    <row r="5241" spans="1:1" x14ac:dyDescent="0.25">
      <c r="A5241" s="309">
        <f t="shared" si="81"/>
        <v>0</v>
      </c>
    </row>
    <row r="5242" spans="1:1" x14ac:dyDescent="0.25">
      <c r="A5242" s="309">
        <f t="shared" si="81"/>
        <v>0</v>
      </c>
    </row>
    <row r="5243" spans="1:1" x14ac:dyDescent="0.25">
      <c r="A5243" s="309">
        <f t="shared" si="81"/>
        <v>0</v>
      </c>
    </row>
    <row r="5244" spans="1:1" x14ac:dyDescent="0.25">
      <c r="A5244" s="309">
        <f t="shared" si="81"/>
        <v>0</v>
      </c>
    </row>
    <row r="5245" spans="1:1" x14ac:dyDescent="0.25">
      <c r="A5245" s="309">
        <f t="shared" si="81"/>
        <v>0</v>
      </c>
    </row>
    <row r="5246" spans="1:1" x14ac:dyDescent="0.25">
      <c r="A5246" s="309">
        <f t="shared" si="81"/>
        <v>0</v>
      </c>
    </row>
    <row r="5247" spans="1:1" x14ac:dyDescent="0.25">
      <c r="A5247" s="309">
        <f t="shared" si="81"/>
        <v>0</v>
      </c>
    </row>
    <row r="5248" spans="1:1" x14ac:dyDescent="0.25">
      <c r="A5248" s="309">
        <f t="shared" si="81"/>
        <v>0</v>
      </c>
    </row>
    <row r="5249" spans="1:1" x14ac:dyDescent="0.25">
      <c r="A5249" s="309">
        <f t="shared" si="81"/>
        <v>0</v>
      </c>
    </row>
    <row r="5250" spans="1:1" x14ac:dyDescent="0.25">
      <c r="A5250" s="309">
        <f t="shared" ref="A5250:A5313" si="82">IF(+R5250&gt;AR5250,R5250-AR5250,0)</f>
        <v>0</v>
      </c>
    </row>
    <row r="5251" spans="1:1" x14ac:dyDescent="0.25">
      <c r="A5251" s="309">
        <f t="shared" si="82"/>
        <v>0</v>
      </c>
    </row>
    <row r="5252" spans="1:1" x14ac:dyDescent="0.25">
      <c r="A5252" s="309">
        <f t="shared" si="82"/>
        <v>0</v>
      </c>
    </row>
    <row r="5253" spans="1:1" x14ac:dyDescent="0.25">
      <c r="A5253" s="309">
        <f t="shared" si="82"/>
        <v>0</v>
      </c>
    </row>
    <row r="5254" spans="1:1" x14ac:dyDescent="0.25">
      <c r="A5254" s="309">
        <f t="shared" si="82"/>
        <v>0</v>
      </c>
    </row>
    <row r="5255" spans="1:1" x14ac:dyDescent="0.25">
      <c r="A5255" s="309">
        <f t="shared" si="82"/>
        <v>0</v>
      </c>
    </row>
    <row r="5256" spans="1:1" x14ac:dyDescent="0.25">
      <c r="A5256" s="309">
        <f t="shared" si="82"/>
        <v>0</v>
      </c>
    </row>
    <row r="5257" spans="1:1" x14ac:dyDescent="0.25">
      <c r="A5257" s="309">
        <f t="shared" si="82"/>
        <v>0</v>
      </c>
    </row>
    <row r="5258" spans="1:1" x14ac:dyDescent="0.25">
      <c r="A5258" s="309">
        <f t="shared" si="82"/>
        <v>0</v>
      </c>
    </row>
    <row r="5259" spans="1:1" x14ac:dyDescent="0.25">
      <c r="A5259" s="309">
        <f t="shared" si="82"/>
        <v>0</v>
      </c>
    </row>
    <row r="5260" spans="1:1" x14ac:dyDescent="0.25">
      <c r="A5260" s="309">
        <f t="shared" si="82"/>
        <v>0</v>
      </c>
    </row>
    <row r="5261" spans="1:1" x14ac:dyDescent="0.25">
      <c r="A5261" s="309">
        <f t="shared" si="82"/>
        <v>0</v>
      </c>
    </row>
    <row r="5262" spans="1:1" x14ac:dyDescent="0.25">
      <c r="A5262" s="309">
        <f t="shared" si="82"/>
        <v>0</v>
      </c>
    </row>
    <row r="5263" spans="1:1" x14ac:dyDescent="0.25">
      <c r="A5263" s="309">
        <f t="shared" si="82"/>
        <v>0</v>
      </c>
    </row>
    <row r="5264" spans="1:1" x14ac:dyDescent="0.25">
      <c r="A5264" s="309">
        <f t="shared" si="82"/>
        <v>0</v>
      </c>
    </row>
    <row r="5265" spans="1:1" x14ac:dyDescent="0.25">
      <c r="A5265" s="309">
        <f t="shared" si="82"/>
        <v>0</v>
      </c>
    </row>
    <row r="5266" spans="1:1" x14ac:dyDescent="0.25">
      <c r="A5266" s="309">
        <f t="shared" si="82"/>
        <v>0</v>
      </c>
    </row>
    <row r="5267" spans="1:1" x14ac:dyDescent="0.25">
      <c r="A5267" s="309">
        <f t="shared" si="82"/>
        <v>0</v>
      </c>
    </row>
    <row r="5268" spans="1:1" x14ac:dyDescent="0.25">
      <c r="A5268" s="309">
        <f t="shared" si="82"/>
        <v>0</v>
      </c>
    </row>
    <row r="5269" spans="1:1" x14ac:dyDescent="0.25">
      <c r="A5269" s="309">
        <f t="shared" si="82"/>
        <v>0</v>
      </c>
    </row>
    <row r="5270" spans="1:1" x14ac:dyDescent="0.25">
      <c r="A5270" s="309">
        <f t="shared" si="82"/>
        <v>0</v>
      </c>
    </row>
    <row r="5271" spans="1:1" x14ac:dyDescent="0.25">
      <c r="A5271" s="309">
        <f t="shared" si="82"/>
        <v>0</v>
      </c>
    </row>
    <row r="5272" spans="1:1" x14ac:dyDescent="0.25">
      <c r="A5272" s="309">
        <f t="shared" si="82"/>
        <v>0</v>
      </c>
    </row>
    <row r="5273" spans="1:1" x14ac:dyDescent="0.25">
      <c r="A5273" s="309">
        <f t="shared" si="82"/>
        <v>0</v>
      </c>
    </row>
    <row r="5274" spans="1:1" x14ac:dyDescent="0.25">
      <c r="A5274" s="309">
        <f t="shared" si="82"/>
        <v>0</v>
      </c>
    </row>
    <row r="5275" spans="1:1" x14ac:dyDescent="0.25">
      <c r="A5275" s="309">
        <f t="shared" si="82"/>
        <v>0</v>
      </c>
    </row>
    <row r="5276" spans="1:1" x14ac:dyDescent="0.25">
      <c r="A5276" s="309">
        <f t="shared" si="82"/>
        <v>0</v>
      </c>
    </row>
    <row r="5277" spans="1:1" x14ac:dyDescent="0.25">
      <c r="A5277" s="309">
        <f t="shared" si="82"/>
        <v>0</v>
      </c>
    </row>
    <row r="5278" spans="1:1" x14ac:dyDescent="0.25">
      <c r="A5278" s="309">
        <f t="shared" si="82"/>
        <v>0</v>
      </c>
    </row>
    <row r="5279" spans="1:1" x14ac:dyDescent="0.25">
      <c r="A5279" s="309">
        <f t="shared" si="82"/>
        <v>0</v>
      </c>
    </row>
    <row r="5280" spans="1:1" x14ac:dyDescent="0.25">
      <c r="A5280" s="309">
        <f t="shared" si="82"/>
        <v>0</v>
      </c>
    </row>
    <row r="5281" spans="1:1" x14ac:dyDescent="0.25">
      <c r="A5281" s="309">
        <f t="shared" si="82"/>
        <v>0</v>
      </c>
    </row>
    <row r="5282" spans="1:1" x14ac:dyDescent="0.25">
      <c r="A5282" s="309">
        <f t="shared" si="82"/>
        <v>0</v>
      </c>
    </row>
    <row r="5283" spans="1:1" x14ac:dyDescent="0.25">
      <c r="A5283" s="309">
        <f t="shared" si="82"/>
        <v>0</v>
      </c>
    </row>
    <row r="5284" spans="1:1" x14ac:dyDescent="0.25">
      <c r="A5284" s="309">
        <f t="shared" si="82"/>
        <v>0</v>
      </c>
    </row>
    <row r="5285" spans="1:1" x14ac:dyDescent="0.25">
      <c r="A5285" s="309">
        <f t="shared" si="82"/>
        <v>0</v>
      </c>
    </row>
    <row r="5286" spans="1:1" x14ac:dyDescent="0.25">
      <c r="A5286" s="309">
        <f t="shared" si="82"/>
        <v>0</v>
      </c>
    </row>
    <row r="5287" spans="1:1" x14ac:dyDescent="0.25">
      <c r="A5287" s="309">
        <f t="shared" si="82"/>
        <v>0</v>
      </c>
    </row>
    <row r="5288" spans="1:1" x14ac:dyDescent="0.25">
      <c r="A5288" s="309">
        <f t="shared" si="82"/>
        <v>0</v>
      </c>
    </row>
    <row r="5289" spans="1:1" x14ac:dyDescent="0.25">
      <c r="A5289" s="309">
        <f t="shared" si="82"/>
        <v>0</v>
      </c>
    </row>
    <row r="5290" spans="1:1" x14ac:dyDescent="0.25">
      <c r="A5290" s="309">
        <f t="shared" si="82"/>
        <v>0</v>
      </c>
    </row>
    <row r="5291" spans="1:1" x14ac:dyDescent="0.25">
      <c r="A5291" s="309">
        <f t="shared" si="82"/>
        <v>0</v>
      </c>
    </row>
    <row r="5292" spans="1:1" x14ac:dyDescent="0.25">
      <c r="A5292" s="309">
        <f t="shared" si="82"/>
        <v>0</v>
      </c>
    </row>
    <row r="5293" spans="1:1" x14ac:dyDescent="0.25">
      <c r="A5293" s="309">
        <f t="shared" si="82"/>
        <v>0</v>
      </c>
    </row>
    <row r="5294" spans="1:1" x14ac:dyDescent="0.25">
      <c r="A5294" s="309">
        <f t="shared" si="82"/>
        <v>0</v>
      </c>
    </row>
    <row r="5295" spans="1:1" x14ac:dyDescent="0.25">
      <c r="A5295" s="309">
        <f t="shared" si="82"/>
        <v>0</v>
      </c>
    </row>
    <row r="5296" spans="1:1" x14ac:dyDescent="0.25">
      <c r="A5296" s="309">
        <f t="shared" si="82"/>
        <v>0</v>
      </c>
    </row>
    <row r="5297" spans="1:1" x14ac:dyDescent="0.25">
      <c r="A5297" s="309">
        <f t="shared" si="82"/>
        <v>0</v>
      </c>
    </row>
    <row r="5298" spans="1:1" x14ac:dyDescent="0.25">
      <c r="A5298" s="309">
        <f t="shared" si="82"/>
        <v>0</v>
      </c>
    </row>
    <row r="5299" spans="1:1" x14ac:dyDescent="0.25">
      <c r="A5299" s="309">
        <f t="shared" si="82"/>
        <v>0</v>
      </c>
    </row>
    <row r="5300" spans="1:1" x14ac:dyDescent="0.25">
      <c r="A5300" s="309">
        <f t="shared" si="82"/>
        <v>0</v>
      </c>
    </row>
    <row r="5301" spans="1:1" x14ac:dyDescent="0.25">
      <c r="A5301" s="309">
        <f t="shared" si="82"/>
        <v>0</v>
      </c>
    </row>
    <row r="5302" spans="1:1" x14ac:dyDescent="0.25">
      <c r="A5302" s="309">
        <f t="shared" si="82"/>
        <v>0</v>
      </c>
    </row>
    <row r="5303" spans="1:1" x14ac:dyDescent="0.25">
      <c r="A5303" s="309">
        <f t="shared" si="82"/>
        <v>0</v>
      </c>
    </row>
    <row r="5304" spans="1:1" x14ac:dyDescent="0.25">
      <c r="A5304" s="309">
        <f t="shared" si="82"/>
        <v>0</v>
      </c>
    </row>
    <row r="5305" spans="1:1" x14ac:dyDescent="0.25">
      <c r="A5305" s="309">
        <f t="shared" si="82"/>
        <v>0</v>
      </c>
    </row>
    <row r="5306" spans="1:1" x14ac:dyDescent="0.25">
      <c r="A5306" s="309">
        <f t="shared" si="82"/>
        <v>0</v>
      </c>
    </row>
    <row r="5307" spans="1:1" x14ac:dyDescent="0.25">
      <c r="A5307" s="309">
        <f t="shared" si="82"/>
        <v>0</v>
      </c>
    </row>
    <row r="5308" spans="1:1" x14ac:dyDescent="0.25">
      <c r="A5308" s="309">
        <f t="shared" si="82"/>
        <v>0</v>
      </c>
    </row>
    <row r="5309" spans="1:1" x14ac:dyDescent="0.25">
      <c r="A5309" s="309">
        <f t="shared" si="82"/>
        <v>0</v>
      </c>
    </row>
    <row r="5310" spans="1:1" x14ac:dyDescent="0.25">
      <c r="A5310" s="309">
        <f t="shared" si="82"/>
        <v>0</v>
      </c>
    </row>
    <row r="5311" spans="1:1" x14ac:dyDescent="0.25">
      <c r="A5311" s="309">
        <f t="shared" si="82"/>
        <v>0</v>
      </c>
    </row>
    <row r="5312" spans="1:1" x14ac:dyDescent="0.25">
      <c r="A5312" s="309">
        <f t="shared" si="82"/>
        <v>0</v>
      </c>
    </row>
    <row r="5313" spans="1:1" x14ac:dyDescent="0.25">
      <c r="A5313" s="309">
        <f t="shared" si="82"/>
        <v>0</v>
      </c>
    </row>
    <row r="5314" spans="1:1" x14ac:dyDescent="0.25">
      <c r="A5314" s="309">
        <f t="shared" ref="A5314:A5377" si="83">IF(+R5314&gt;AR5314,R5314-AR5314,0)</f>
        <v>0</v>
      </c>
    </row>
    <row r="5315" spans="1:1" x14ac:dyDescent="0.25">
      <c r="A5315" s="309">
        <f t="shared" si="83"/>
        <v>0</v>
      </c>
    </row>
    <row r="5316" spans="1:1" x14ac:dyDescent="0.25">
      <c r="A5316" s="309">
        <f t="shared" si="83"/>
        <v>0</v>
      </c>
    </row>
    <row r="5317" spans="1:1" x14ac:dyDescent="0.25">
      <c r="A5317" s="309">
        <f t="shared" si="83"/>
        <v>0</v>
      </c>
    </row>
    <row r="5318" spans="1:1" x14ac:dyDescent="0.25">
      <c r="A5318" s="309">
        <f t="shared" si="83"/>
        <v>0</v>
      </c>
    </row>
    <row r="5319" spans="1:1" x14ac:dyDescent="0.25">
      <c r="A5319" s="309">
        <f t="shared" si="83"/>
        <v>0</v>
      </c>
    </row>
    <row r="5320" spans="1:1" x14ac:dyDescent="0.25">
      <c r="A5320" s="309">
        <f t="shared" si="83"/>
        <v>0</v>
      </c>
    </row>
    <row r="5321" spans="1:1" x14ac:dyDescent="0.25">
      <c r="A5321" s="309">
        <f t="shared" si="83"/>
        <v>0</v>
      </c>
    </row>
    <row r="5322" spans="1:1" x14ac:dyDescent="0.25">
      <c r="A5322" s="309">
        <f t="shared" si="83"/>
        <v>0</v>
      </c>
    </row>
    <row r="5323" spans="1:1" x14ac:dyDescent="0.25">
      <c r="A5323" s="309">
        <f t="shared" si="83"/>
        <v>0</v>
      </c>
    </row>
    <row r="5324" spans="1:1" x14ac:dyDescent="0.25">
      <c r="A5324" s="309">
        <f t="shared" si="83"/>
        <v>0</v>
      </c>
    </row>
    <row r="5325" spans="1:1" x14ac:dyDescent="0.25">
      <c r="A5325" s="309">
        <f t="shared" si="83"/>
        <v>0</v>
      </c>
    </row>
    <row r="5326" spans="1:1" x14ac:dyDescent="0.25">
      <c r="A5326" s="309">
        <f t="shared" si="83"/>
        <v>0</v>
      </c>
    </row>
    <row r="5327" spans="1:1" x14ac:dyDescent="0.25">
      <c r="A5327" s="309">
        <f t="shared" si="83"/>
        <v>0</v>
      </c>
    </row>
    <row r="5328" spans="1:1" x14ac:dyDescent="0.25">
      <c r="A5328" s="309">
        <f t="shared" si="83"/>
        <v>0</v>
      </c>
    </row>
    <row r="5329" spans="1:1" x14ac:dyDescent="0.25">
      <c r="A5329" s="309">
        <f t="shared" si="83"/>
        <v>0</v>
      </c>
    </row>
    <row r="5330" spans="1:1" x14ac:dyDescent="0.25">
      <c r="A5330" s="309">
        <f t="shared" si="83"/>
        <v>0</v>
      </c>
    </row>
    <row r="5331" spans="1:1" x14ac:dyDescent="0.25">
      <c r="A5331" s="309">
        <f t="shared" si="83"/>
        <v>0</v>
      </c>
    </row>
    <row r="5332" spans="1:1" x14ac:dyDescent="0.25">
      <c r="A5332" s="309">
        <f t="shared" si="83"/>
        <v>0</v>
      </c>
    </row>
    <row r="5333" spans="1:1" x14ac:dyDescent="0.25">
      <c r="A5333" s="309">
        <f t="shared" si="83"/>
        <v>0</v>
      </c>
    </row>
    <row r="5334" spans="1:1" x14ac:dyDescent="0.25">
      <c r="A5334" s="309">
        <f t="shared" si="83"/>
        <v>0</v>
      </c>
    </row>
    <row r="5335" spans="1:1" x14ac:dyDescent="0.25">
      <c r="A5335" s="309">
        <f t="shared" si="83"/>
        <v>0</v>
      </c>
    </row>
    <row r="5336" spans="1:1" x14ac:dyDescent="0.25">
      <c r="A5336" s="309">
        <f t="shared" si="83"/>
        <v>0</v>
      </c>
    </row>
    <row r="5337" spans="1:1" x14ac:dyDescent="0.25">
      <c r="A5337" s="309">
        <f t="shared" si="83"/>
        <v>0</v>
      </c>
    </row>
    <row r="5338" spans="1:1" x14ac:dyDescent="0.25">
      <c r="A5338" s="309">
        <f t="shared" si="83"/>
        <v>0</v>
      </c>
    </row>
    <row r="5339" spans="1:1" x14ac:dyDescent="0.25">
      <c r="A5339" s="309">
        <f t="shared" si="83"/>
        <v>0</v>
      </c>
    </row>
    <row r="5340" spans="1:1" x14ac:dyDescent="0.25">
      <c r="A5340" s="309">
        <f t="shared" si="83"/>
        <v>0</v>
      </c>
    </row>
    <row r="5341" spans="1:1" x14ac:dyDescent="0.25">
      <c r="A5341" s="309">
        <f t="shared" si="83"/>
        <v>0</v>
      </c>
    </row>
    <row r="5342" spans="1:1" x14ac:dyDescent="0.25">
      <c r="A5342" s="309">
        <f t="shared" si="83"/>
        <v>0</v>
      </c>
    </row>
    <row r="5343" spans="1:1" x14ac:dyDescent="0.25">
      <c r="A5343" s="309">
        <f t="shared" si="83"/>
        <v>0</v>
      </c>
    </row>
    <row r="5344" spans="1:1" x14ac:dyDescent="0.25">
      <c r="A5344" s="309">
        <f t="shared" si="83"/>
        <v>0</v>
      </c>
    </row>
    <row r="5345" spans="1:1" x14ac:dyDescent="0.25">
      <c r="A5345" s="309">
        <f t="shared" si="83"/>
        <v>0</v>
      </c>
    </row>
    <row r="5346" spans="1:1" x14ac:dyDescent="0.25">
      <c r="A5346" s="309">
        <f t="shared" si="83"/>
        <v>0</v>
      </c>
    </row>
    <row r="5347" spans="1:1" x14ac:dyDescent="0.25">
      <c r="A5347" s="309">
        <f t="shared" si="83"/>
        <v>0</v>
      </c>
    </row>
    <row r="5348" spans="1:1" x14ac:dyDescent="0.25">
      <c r="A5348" s="309">
        <f t="shared" si="83"/>
        <v>0</v>
      </c>
    </row>
    <row r="5349" spans="1:1" x14ac:dyDescent="0.25">
      <c r="A5349" s="309">
        <f t="shared" si="83"/>
        <v>0</v>
      </c>
    </row>
    <row r="5350" spans="1:1" x14ac:dyDescent="0.25">
      <c r="A5350" s="309">
        <f t="shared" si="83"/>
        <v>0</v>
      </c>
    </row>
    <row r="5351" spans="1:1" x14ac:dyDescent="0.25">
      <c r="A5351" s="309">
        <f t="shared" si="83"/>
        <v>0</v>
      </c>
    </row>
    <row r="5352" spans="1:1" x14ac:dyDescent="0.25">
      <c r="A5352" s="309">
        <f t="shared" si="83"/>
        <v>0</v>
      </c>
    </row>
    <row r="5353" spans="1:1" x14ac:dyDescent="0.25">
      <c r="A5353" s="309">
        <f t="shared" si="83"/>
        <v>0</v>
      </c>
    </row>
    <row r="5354" spans="1:1" x14ac:dyDescent="0.25">
      <c r="A5354" s="309">
        <f t="shared" si="83"/>
        <v>0</v>
      </c>
    </row>
    <row r="5355" spans="1:1" x14ac:dyDescent="0.25">
      <c r="A5355" s="309">
        <f t="shared" si="83"/>
        <v>0</v>
      </c>
    </row>
    <row r="5356" spans="1:1" x14ac:dyDescent="0.25">
      <c r="A5356" s="309">
        <f t="shared" si="83"/>
        <v>0</v>
      </c>
    </row>
    <row r="5357" spans="1:1" x14ac:dyDescent="0.25">
      <c r="A5357" s="309">
        <f t="shared" si="83"/>
        <v>0</v>
      </c>
    </row>
    <row r="5358" spans="1:1" x14ac:dyDescent="0.25">
      <c r="A5358" s="309">
        <f t="shared" si="83"/>
        <v>0</v>
      </c>
    </row>
    <row r="5359" spans="1:1" x14ac:dyDescent="0.25">
      <c r="A5359" s="309">
        <f t="shared" si="83"/>
        <v>0</v>
      </c>
    </row>
    <row r="5360" spans="1:1" x14ac:dyDescent="0.25">
      <c r="A5360" s="309">
        <f t="shared" si="83"/>
        <v>0</v>
      </c>
    </row>
    <row r="5361" spans="1:1" x14ac:dyDescent="0.25">
      <c r="A5361" s="309">
        <f t="shared" si="83"/>
        <v>0</v>
      </c>
    </row>
    <row r="5362" spans="1:1" x14ac:dyDescent="0.25">
      <c r="A5362" s="309">
        <f t="shared" si="83"/>
        <v>0</v>
      </c>
    </row>
    <row r="5363" spans="1:1" x14ac:dyDescent="0.25">
      <c r="A5363" s="309">
        <f t="shared" si="83"/>
        <v>0</v>
      </c>
    </row>
    <row r="5364" spans="1:1" x14ac:dyDescent="0.25">
      <c r="A5364" s="309">
        <f t="shared" si="83"/>
        <v>0</v>
      </c>
    </row>
    <row r="5365" spans="1:1" x14ac:dyDescent="0.25">
      <c r="A5365" s="309">
        <f t="shared" si="83"/>
        <v>0</v>
      </c>
    </row>
    <row r="5366" spans="1:1" x14ac:dyDescent="0.25">
      <c r="A5366" s="309">
        <f t="shared" si="83"/>
        <v>0</v>
      </c>
    </row>
    <row r="5367" spans="1:1" x14ac:dyDescent="0.25">
      <c r="A5367" s="309">
        <f t="shared" si="83"/>
        <v>0</v>
      </c>
    </row>
    <row r="5368" spans="1:1" x14ac:dyDescent="0.25">
      <c r="A5368" s="309">
        <f t="shared" si="83"/>
        <v>0</v>
      </c>
    </row>
    <row r="5369" spans="1:1" x14ac:dyDescent="0.25">
      <c r="A5369" s="309">
        <f t="shared" si="83"/>
        <v>0</v>
      </c>
    </row>
    <row r="5370" spans="1:1" x14ac:dyDescent="0.25">
      <c r="A5370" s="309">
        <f t="shared" si="83"/>
        <v>0</v>
      </c>
    </row>
    <row r="5371" spans="1:1" x14ac:dyDescent="0.25">
      <c r="A5371" s="309">
        <f t="shared" si="83"/>
        <v>0</v>
      </c>
    </row>
    <row r="5372" spans="1:1" x14ac:dyDescent="0.25">
      <c r="A5372" s="309">
        <f t="shared" si="83"/>
        <v>0</v>
      </c>
    </row>
    <row r="5373" spans="1:1" x14ac:dyDescent="0.25">
      <c r="A5373" s="309">
        <f t="shared" si="83"/>
        <v>0</v>
      </c>
    </row>
    <row r="5374" spans="1:1" x14ac:dyDescent="0.25">
      <c r="A5374" s="309">
        <f t="shared" si="83"/>
        <v>0</v>
      </c>
    </row>
    <row r="5375" spans="1:1" x14ac:dyDescent="0.25">
      <c r="A5375" s="309">
        <f t="shared" si="83"/>
        <v>0</v>
      </c>
    </row>
    <row r="5376" spans="1:1" x14ac:dyDescent="0.25">
      <c r="A5376" s="309">
        <f t="shared" si="83"/>
        <v>0</v>
      </c>
    </row>
    <row r="5377" spans="1:1" x14ac:dyDescent="0.25">
      <c r="A5377" s="309">
        <f t="shared" si="83"/>
        <v>0</v>
      </c>
    </row>
    <row r="5378" spans="1:1" x14ac:dyDescent="0.25">
      <c r="A5378" s="309">
        <f t="shared" ref="A5378:A5441" si="84">IF(+R5378&gt;AR5378,R5378-AR5378,0)</f>
        <v>0</v>
      </c>
    </row>
    <row r="5379" spans="1:1" x14ac:dyDescent="0.25">
      <c r="A5379" s="309">
        <f t="shared" si="84"/>
        <v>0</v>
      </c>
    </row>
    <row r="5380" spans="1:1" x14ac:dyDescent="0.25">
      <c r="A5380" s="309">
        <f t="shared" si="84"/>
        <v>0</v>
      </c>
    </row>
    <row r="5381" spans="1:1" x14ac:dyDescent="0.25">
      <c r="A5381" s="309">
        <f t="shared" si="84"/>
        <v>0</v>
      </c>
    </row>
    <row r="5382" spans="1:1" x14ac:dyDescent="0.25">
      <c r="A5382" s="309">
        <f t="shared" si="84"/>
        <v>0</v>
      </c>
    </row>
    <row r="5383" spans="1:1" x14ac:dyDescent="0.25">
      <c r="A5383" s="309">
        <f t="shared" si="84"/>
        <v>0</v>
      </c>
    </row>
    <row r="5384" spans="1:1" x14ac:dyDescent="0.25">
      <c r="A5384" s="309">
        <f t="shared" si="84"/>
        <v>0</v>
      </c>
    </row>
    <row r="5385" spans="1:1" x14ac:dyDescent="0.25">
      <c r="A5385" s="309">
        <f t="shared" si="84"/>
        <v>0</v>
      </c>
    </row>
    <row r="5386" spans="1:1" x14ac:dyDescent="0.25">
      <c r="A5386" s="309">
        <f t="shared" si="84"/>
        <v>0</v>
      </c>
    </row>
    <row r="5387" spans="1:1" x14ac:dyDescent="0.25">
      <c r="A5387" s="309">
        <f t="shared" si="84"/>
        <v>0</v>
      </c>
    </row>
    <row r="5388" spans="1:1" x14ac:dyDescent="0.25">
      <c r="A5388" s="309">
        <f t="shared" si="84"/>
        <v>0</v>
      </c>
    </row>
    <row r="5389" spans="1:1" x14ac:dyDescent="0.25">
      <c r="A5389" s="309">
        <f t="shared" si="84"/>
        <v>0</v>
      </c>
    </row>
    <row r="5390" spans="1:1" x14ac:dyDescent="0.25">
      <c r="A5390" s="309">
        <f t="shared" si="84"/>
        <v>0</v>
      </c>
    </row>
    <row r="5391" spans="1:1" x14ac:dyDescent="0.25">
      <c r="A5391" s="309">
        <f t="shared" si="84"/>
        <v>0</v>
      </c>
    </row>
    <row r="5392" spans="1:1" x14ac:dyDescent="0.25">
      <c r="A5392" s="309">
        <f t="shared" si="84"/>
        <v>0</v>
      </c>
    </row>
    <row r="5393" spans="1:1" x14ac:dyDescent="0.25">
      <c r="A5393" s="309">
        <f t="shared" si="84"/>
        <v>0</v>
      </c>
    </row>
    <row r="5394" spans="1:1" x14ac:dyDescent="0.25">
      <c r="A5394" s="309">
        <f t="shared" si="84"/>
        <v>0</v>
      </c>
    </row>
    <row r="5395" spans="1:1" x14ac:dyDescent="0.25">
      <c r="A5395" s="309">
        <f t="shared" si="84"/>
        <v>0</v>
      </c>
    </row>
    <row r="5396" spans="1:1" x14ac:dyDescent="0.25">
      <c r="A5396" s="309">
        <f t="shared" si="84"/>
        <v>0</v>
      </c>
    </row>
    <row r="5397" spans="1:1" x14ac:dyDescent="0.25">
      <c r="A5397" s="309">
        <f t="shared" si="84"/>
        <v>0</v>
      </c>
    </row>
    <row r="5398" spans="1:1" x14ac:dyDescent="0.25">
      <c r="A5398" s="309">
        <f t="shared" si="84"/>
        <v>0</v>
      </c>
    </row>
    <row r="5399" spans="1:1" x14ac:dyDescent="0.25">
      <c r="A5399" s="309">
        <f t="shared" si="84"/>
        <v>0</v>
      </c>
    </row>
    <row r="5400" spans="1:1" x14ac:dyDescent="0.25">
      <c r="A5400" s="309">
        <f t="shared" si="84"/>
        <v>0</v>
      </c>
    </row>
    <row r="5401" spans="1:1" x14ac:dyDescent="0.25">
      <c r="A5401" s="309">
        <f t="shared" si="84"/>
        <v>0</v>
      </c>
    </row>
    <row r="5402" spans="1:1" x14ac:dyDescent="0.25">
      <c r="A5402" s="309">
        <f t="shared" si="84"/>
        <v>0</v>
      </c>
    </row>
    <row r="5403" spans="1:1" x14ac:dyDescent="0.25">
      <c r="A5403" s="309">
        <f t="shared" si="84"/>
        <v>0</v>
      </c>
    </row>
    <row r="5404" spans="1:1" x14ac:dyDescent="0.25">
      <c r="A5404" s="309">
        <f t="shared" si="84"/>
        <v>0</v>
      </c>
    </row>
    <row r="5405" spans="1:1" x14ac:dyDescent="0.25">
      <c r="A5405" s="309">
        <f t="shared" si="84"/>
        <v>0</v>
      </c>
    </row>
    <row r="5406" spans="1:1" x14ac:dyDescent="0.25">
      <c r="A5406" s="309">
        <f t="shared" si="84"/>
        <v>0</v>
      </c>
    </row>
    <row r="5407" spans="1:1" x14ac:dyDescent="0.25">
      <c r="A5407" s="309">
        <f t="shared" si="84"/>
        <v>0</v>
      </c>
    </row>
    <row r="5408" spans="1:1" x14ac:dyDescent="0.25">
      <c r="A5408" s="309">
        <f t="shared" si="84"/>
        <v>0</v>
      </c>
    </row>
    <row r="5409" spans="1:1" x14ac:dyDescent="0.25">
      <c r="A5409" s="309">
        <f t="shared" si="84"/>
        <v>0</v>
      </c>
    </row>
    <row r="5410" spans="1:1" x14ac:dyDescent="0.25">
      <c r="A5410" s="309">
        <f t="shared" si="84"/>
        <v>0</v>
      </c>
    </row>
    <row r="5411" spans="1:1" x14ac:dyDescent="0.25">
      <c r="A5411" s="309">
        <f t="shared" si="84"/>
        <v>0</v>
      </c>
    </row>
    <row r="5412" spans="1:1" x14ac:dyDescent="0.25">
      <c r="A5412" s="309">
        <f t="shared" si="84"/>
        <v>0</v>
      </c>
    </row>
    <row r="5413" spans="1:1" x14ac:dyDescent="0.25">
      <c r="A5413" s="309">
        <f t="shared" si="84"/>
        <v>0</v>
      </c>
    </row>
    <row r="5414" spans="1:1" x14ac:dyDescent="0.25">
      <c r="A5414" s="309">
        <f t="shared" si="84"/>
        <v>0</v>
      </c>
    </row>
    <row r="5415" spans="1:1" x14ac:dyDescent="0.25">
      <c r="A5415" s="309">
        <f t="shared" si="84"/>
        <v>0</v>
      </c>
    </row>
    <row r="5416" spans="1:1" x14ac:dyDescent="0.25">
      <c r="A5416" s="309">
        <f t="shared" si="84"/>
        <v>0</v>
      </c>
    </row>
    <row r="5417" spans="1:1" x14ac:dyDescent="0.25">
      <c r="A5417" s="309">
        <f t="shared" si="84"/>
        <v>0</v>
      </c>
    </row>
    <row r="5418" spans="1:1" x14ac:dyDescent="0.25">
      <c r="A5418" s="309">
        <f t="shared" si="84"/>
        <v>0</v>
      </c>
    </row>
    <row r="5419" spans="1:1" x14ac:dyDescent="0.25">
      <c r="A5419" s="309">
        <f t="shared" si="84"/>
        <v>0</v>
      </c>
    </row>
    <row r="5420" spans="1:1" x14ac:dyDescent="0.25">
      <c r="A5420" s="309">
        <f t="shared" si="84"/>
        <v>0</v>
      </c>
    </row>
    <row r="5421" spans="1:1" x14ac:dyDescent="0.25">
      <c r="A5421" s="309">
        <f t="shared" si="84"/>
        <v>0</v>
      </c>
    </row>
    <row r="5422" spans="1:1" x14ac:dyDescent="0.25">
      <c r="A5422" s="309">
        <f t="shared" si="84"/>
        <v>0</v>
      </c>
    </row>
    <row r="5423" spans="1:1" x14ac:dyDescent="0.25">
      <c r="A5423" s="309">
        <f t="shared" si="84"/>
        <v>0</v>
      </c>
    </row>
    <row r="5424" spans="1:1" x14ac:dyDescent="0.25">
      <c r="A5424" s="309">
        <f t="shared" si="84"/>
        <v>0</v>
      </c>
    </row>
    <row r="5425" spans="1:1" x14ac:dyDescent="0.25">
      <c r="A5425" s="309">
        <f t="shared" si="84"/>
        <v>0</v>
      </c>
    </row>
    <row r="5426" spans="1:1" x14ac:dyDescent="0.25">
      <c r="A5426" s="309">
        <f t="shared" si="84"/>
        <v>0</v>
      </c>
    </row>
    <row r="5427" spans="1:1" x14ac:dyDescent="0.25">
      <c r="A5427" s="309">
        <f t="shared" si="84"/>
        <v>0</v>
      </c>
    </row>
    <row r="5428" spans="1:1" x14ac:dyDescent="0.25">
      <c r="A5428" s="309">
        <f t="shared" si="84"/>
        <v>0</v>
      </c>
    </row>
    <row r="5429" spans="1:1" x14ac:dyDescent="0.25">
      <c r="A5429" s="309">
        <f t="shared" si="84"/>
        <v>0</v>
      </c>
    </row>
    <row r="5430" spans="1:1" x14ac:dyDescent="0.25">
      <c r="A5430" s="309">
        <f t="shared" si="84"/>
        <v>0</v>
      </c>
    </row>
    <row r="5431" spans="1:1" x14ac:dyDescent="0.25">
      <c r="A5431" s="309">
        <f t="shared" si="84"/>
        <v>0</v>
      </c>
    </row>
    <row r="5432" spans="1:1" x14ac:dyDescent="0.25">
      <c r="A5432" s="309">
        <f t="shared" si="84"/>
        <v>0</v>
      </c>
    </row>
    <row r="5433" spans="1:1" x14ac:dyDescent="0.25">
      <c r="A5433" s="309">
        <f t="shared" si="84"/>
        <v>0</v>
      </c>
    </row>
    <row r="5434" spans="1:1" x14ac:dyDescent="0.25">
      <c r="A5434" s="309">
        <f t="shared" si="84"/>
        <v>0</v>
      </c>
    </row>
    <row r="5435" spans="1:1" x14ac:dyDescent="0.25">
      <c r="A5435" s="309">
        <f t="shared" si="84"/>
        <v>0</v>
      </c>
    </row>
    <row r="5436" spans="1:1" x14ac:dyDescent="0.25">
      <c r="A5436" s="309">
        <f t="shared" si="84"/>
        <v>0</v>
      </c>
    </row>
    <row r="5437" spans="1:1" x14ac:dyDescent="0.25">
      <c r="A5437" s="309">
        <f t="shared" si="84"/>
        <v>0</v>
      </c>
    </row>
    <row r="5438" spans="1:1" x14ac:dyDescent="0.25">
      <c r="A5438" s="309">
        <f t="shared" si="84"/>
        <v>0</v>
      </c>
    </row>
    <row r="5439" spans="1:1" x14ac:dyDescent="0.25">
      <c r="A5439" s="309">
        <f t="shared" si="84"/>
        <v>0</v>
      </c>
    </row>
    <row r="5440" spans="1:1" x14ac:dyDescent="0.25">
      <c r="A5440" s="309">
        <f t="shared" si="84"/>
        <v>0</v>
      </c>
    </row>
    <row r="5441" spans="1:1" x14ac:dyDescent="0.25">
      <c r="A5441" s="309">
        <f t="shared" si="84"/>
        <v>0</v>
      </c>
    </row>
    <row r="5442" spans="1:1" x14ac:dyDescent="0.25">
      <c r="A5442" s="309">
        <f t="shared" ref="A5442:A5505" si="85">IF(+R5442&gt;AR5442,R5442-AR5442,0)</f>
        <v>0</v>
      </c>
    </row>
    <row r="5443" spans="1:1" x14ac:dyDescent="0.25">
      <c r="A5443" s="309">
        <f t="shared" si="85"/>
        <v>0</v>
      </c>
    </row>
    <row r="5444" spans="1:1" x14ac:dyDescent="0.25">
      <c r="A5444" s="309">
        <f t="shared" si="85"/>
        <v>0</v>
      </c>
    </row>
    <row r="5445" spans="1:1" x14ac:dyDescent="0.25">
      <c r="A5445" s="309">
        <f t="shared" si="85"/>
        <v>0</v>
      </c>
    </row>
    <row r="5446" spans="1:1" x14ac:dyDescent="0.25">
      <c r="A5446" s="309">
        <f t="shared" si="85"/>
        <v>0</v>
      </c>
    </row>
    <row r="5447" spans="1:1" x14ac:dyDescent="0.25">
      <c r="A5447" s="309">
        <f t="shared" si="85"/>
        <v>0</v>
      </c>
    </row>
    <row r="5448" spans="1:1" x14ac:dyDescent="0.25">
      <c r="A5448" s="309">
        <f t="shared" si="85"/>
        <v>0</v>
      </c>
    </row>
    <row r="5449" spans="1:1" x14ac:dyDescent="0.25">
      <c r="A5449" s="309">
        <f t="shared" si="85"/>
        <v>0</v>
      </c>
    </row>
    <row r="5450" spans="1:1" x14ac:dyDescent="0.25">
      <c r="A5450" s="309">
        <f t="shared" si="85"/>
        <v>0</v>
      </c>
    </row>
    <row r="5451" spans="1:1" x14ac:dyDescent="0.25">
      <c r="A5451" s="309">
        <f t="shared" si="85"/>
        <v>0</v>
      </c>
    </row>
    <row r="5452" spans="1:1" x14ac:dyDescent="0.25">
      <c r="A5452" s="309">
        <f t="shared" si="85"/>
        <v>0</v>
      </c>
    </row>
    <row r="5453" spans="1:1" x14ac:dyDescent="0.25">
      <c r="A5453" s="309">
        <f t="shared" si="85"/>
        <v>0</v>
      </c>
    </row>
    <row r="5454" spans="1:1" x14ac:dyDescent="0.25">
      <c r="A5454" s="309">
        <f t="shared" si="85"/>
        <v>0</v>
      </c>
    </row>
    <row r="5455" spans="1:1" x14ac:dyDescent="0.25">
      <c r="A5455" s="309">
        <f t="shared" si="85"/>
        <v>0</v>
      </c>
    </row>
    <row r="5456" spans="1:1" x14ac:dyDescent="0.25">
      <c r="A5456" s="309">
        <f t="shared" si="85"/>
        <v>0</v>
      </c>
    </row>
    <row r="5457" spans="1:1" x14ac:dyDescent="0.25">
      <c r="A5457" s="309">
        <f t="shared" si="85"/>
        <v>0</v>
      </c>
    </row>
    <row r="5458" spans="1:1" x14ac:dyDescent="0.25">
      <c r="A5458" s="309">
        <f t="shared" si="85"/>
        <v>0</v>
      </c>
    </row>
    <row r="5459" spans="1:1" x14ac:dyDescent="0.25">
      <c r="A5459" s="309">
        <f t="shared" si="85"/>
        <v>0</v>
      </c>
    </row>
    <row r="5460" spans="1:1" x14ac:dyDescent="0.25">
      <c r="A5460" s="309">
        <f t="shared" si="85"/>
        <v>0</v>
      </c>
    </row>
    <row r="5461" spans="1:1" x14ac:dyDescent="0.25">
      <c r="A5461" s="309">
        <f t="shared" si="85"/>
        <v>0</v>
      </c>
    </row>
    <row r="5462" spans="1:1" x14ac:dyDescent="0.25">
      <c r="A5462" s="309">
        <f t="shared" si="85"/>
        <v>0</v>
      </c>
    </row>
    <row r="5463" spans="1:1" x14ac:dyDescent="0.25">
      <c r="A5463" s="309">
        <f t="shared" si="85"/>
        <v>0</v>
      </c>
    </row>
    <row r="5464" spans="1:1" x14ac:dyDescent="0.25">
      <c r="A5464" s="309">
        <f t="shared" si="85"/>
        <v>0</v>
      </c>
    </row>
    <row r="5465" spans="1:1" x14ac:dyDescent="0.25">
      <c r="A5465" s="309">
        <f t="shared" si="85"/>
        <v>0</v>
      </c>
    </row>
    <row r="5466" spans="1:1" x14ac:dyDescent="0.25">
      <c r="A5466" s="309">
        <f t="shared" si="85"/>
        <v>0</v>
      </c>
    </row>
    <row r="5467" spans="1:1" x14ac:dyDescent="0.25">
      <c r="A5467" s="309">
        <f t="shared" si="85"/>
        <v>0</v>
      </c>
    </row>
    <row r="5468" spans="1:1" x14ac:dyDescent="0.25">
      <c r="A5468" s="309">
        <f t="shared" si="85"/>
        <v>0</v>
      </c>
    </row>
    <row r="5469" spans="1:1" x14ac:dyDescent="0.25">
      <c r="A5469" s="309">
        <f t="shared" si="85"/>
        <v>0</v>
      </c>
    </row>
    <row r="5470" spans="1:1" x14ac:dyDescent="0.25">
      <c r="A5470" s="309">
        <f t="shared" si="85"/>
        <v>0</v>
      </c>
    </row>
    <row r="5471" spans="1:1" x14ac:dyDescent="0.25">
      <c r="A5471" s="309">
        <f t="shared" si="85"/>
        <v>0</v>
      </c>
    </row>
    <row r="5472" spans="1:1" x14ac:dyDescent="0.25">
      <c r="A5472" s="309">
        <f t="shared" si="85"/>
        <v>0</v>
      </c>
    </row>
    <row r="5473" spans="1:1" x14ac:dyDescent="0.25">
      <c r="A5473" s="309">
        <f t="shared" si="85"/>
        <v>0</v>
      </c>
    </row>
    <row r="5474" spans="1:1" x14ac:dyDescent="0.25">
      <c r="A5474" s="309">
        <f t="shared" si="85"/>
        <v>0</v>
      </c>
    </row>
    <row r="5475" spans="1:1" x14ac:dyDescent="0.25">
      <c r="A5475" s="309">
        <f t="shared" si="85"/>
        <v>0</v>
      </c>
    </row>
    <row r="5476" spans="1:1" x14ac:dyDescent="0.25">
      <c r="A5476" s="309">
        <f t="shared" si="85"/>
        <v>0</v>
      </c>
    </row>
    <row r="5477" spans="1:1" x14ac:dyDescent="0.25">
      <c r="A5477" s="309">
        <f t="shared" si="85"/>
        <v>0</v>
      </c>
    </row>
    <row r="5478" spans="1:1" x14ac:dyDescent="0.25">
      <c r="A5478" s="309">
        <f t="shared" si="85"/>
        <v>0</v>
      </c>
    </row>
    <row r="5479" spans="1:1" x14ac:dyDescent="0.25">
      <c r="A5479" s="309">
        <f t="shared" si="85"/>
        <v>0</v>
      </c>
    </row>
    <row r="5480" spans="1:1" x14ac:dyDescent="0.25">
      <c r="A5480" s="309">
        <f t="shared" si="85"/>
        <v>0</v>
      </c>
    </row>
    <row r="5481" spans="1:1" x14ac:dyDescent="0.25">
      <c r="A5481" s="309">
        <f t="shared" si="85"/>
        <v>0</v>
      </c>
    </row>
    <row r="5482" spans="1:1" x14ac:dyDescent="0.25">
      <c r="A5482" s="309">
        <f t="shared" si="85"/>
        <v>0</v>
      </c>
    </row>
    <row r="5483" spans="1:1" x14ac:dyDescent="0.25">
      <c r="A5483" s="309">
        <f t="shared" si="85"/>
        <v>0</v>
      </c>
    </row>
    <row r="5484" spans="1:1" x14ac:dyDescent="0.25">
      <c r="A5484" s="309">
        <f t="shared" si="85"/>
        <v>0</v>
      </c>
    </row>
    <row r="5485" spans="1:1" x14ac:dyDescent="0.25">
      <c r="A5485" s="309">
        <f t="shared" si="85"/>
        <v>0</v>
      </c>
    </row>
    <row r="5486" spans="1:1" x14ac:dyDescent="0.25">
      <c r="A5486" s="309">
        <f t="shared" si="85"/>
        <v>0</v>
      </c>
    </row>
    <row r="5487" spans="1:1" x14ac:dyDescent="0.25">
      <c r="A5487" s="309">
        <f t="shared" si="85"/>
        <v>0</v>
      </c>
    </row>
    <row r="5488" spans="1:1" x14ac:dyDescent="0.25">
      <c r="A5488" s="309">
        <f t="shared" si="85"/>
        <v>0</v>
      </c>
    </row>
    <row r="5489" spans="1:1" x14ac:dyDescent="0.25">
      <c r="A5489" s="309">
        <f t="shared" si="85"/>
        <v>0</v>
      </c>
    </row>
    <row r="5490" spans="1:1" x14ac:dyDescent="0.25">
      <c r="A5490" s="309">
        <f t="shared" si="85"/>
        <v>0</v>
      </c>
    </row>
    <row r="5491" spans="1:1" x14ac:dyDescent="0.25">
      <c r="A5491" s="309">
        <f t="shared" si="85"/>
        <v>0</v>
      </c>
    </row>
    <row r="5492" spans="1:1" x14ac:dyDescent="0.25">
      <c r="A5492" s="309">
        <f t="shared" si="85"/>
        <v>0</v>
      </c>
    </row>
    <row r="5493" spans="1:1" x14ac:dyDescent="0.25">
      <c r="A5493" s="309">
        <f t="shared" si="85"/>
        <v>0</v>
      </c>
    </row>
    <row r="5494" spans="1:1" x14ac:dyDescent="0.25">
      <c r="A5494" s="309">
        <f t="shared" si="85"/>
        <v>0</v>
      </c>
    </row>
    <row r="5495" spans="1:1" x14ac:dyDescent="0.25">
      <c r="A5495" s="309">
        <f t="shared" si="85"/>
        <v>0</v>
      </c>
    </row>
    <row r="5496" spans="1:1" x14ac:dyDescent="0.25">
      <c r="A5496" s="309">
        <f t="shared" si="85"/>
        <v>0</v>
      </c>
    </row>
    <row r="5497" spans="1:1" x14ac:dyDescent="0.25">
      <c r="A5497" s="309">
        <f t="shared" si="85"/>
        <v>0</v>
      </c>
    </row>
    <row r="5498" spans="1:1" x14ac:dyDescent="0.25">
      <c r="A5498" s="309">
        <f t="shared" si="85"/>
        <v>0</v>
      </c>
    </row>
    <row r="5499" spans="1:1" x14ac:dyDescent="0.25">
      <c r="A5499" s="309">
        <f t="shared" si="85"/>
        <v>0</v>
      </c>
    </row>
    <row r="5500" spans="1:1" x14ac:dyDescent="0.25">
      <c r="A5500" s="309">
        <f t="shared" si="85"/>
        <v>0</v>
      </c>
    </row>
    <row r="5501" spans="1:1" x14ac:dyDescent="0.25">
      <c r="A5501" s="309">
        <f t="shared" si="85"/>
        <v>0</v>
      </c>
    </row>
    <row r="5502" spans="1:1" x14ac:dyDescent="0.25">
      <c r="A5502" s="309">
        <f t="shared" si="85"/>
        <v>0</v>
      </c>
    </row>
    <row r="5503" spans="1:1" x14ac:dyDescent="0.25">
      <c r="A5503" s="309">
        <f t="shared" si="85"/>
        <v>0</v>
      </c>
    </row>
    <row r="5504" spans="1:1" x14ac:dyDescent="0.25">
      <c r="A5504" s="309">
        <f t="shared" si="85"/>
        <v>0</v>
      </c>
    </row>
    <row r="5505" spans="1:1" x14ac:dyDescent="0.25">
      <c r="A5505" s="309">
        <f t="shared" si="85"/>
        <v>0</v>
      </c>
    </row>
    <row r="5506" spans="1:1" x14ac:dyDescent="0.25">
      <c r="A5506" s="309">
        <f t="shared" ref="A5506:A5569" si="86">IF(+R5506&gt;AR5506,R5506-AR5506,0)</f>
        <v>0</v>
      </c>
    </row>
    <row r="5507" spans="1:1" x14ac:dyDescent="0.25">
      <c r="A5507" s="309">
        <f t="shared" si="86"/>
        <v>0</v>
      </c>
    </row>
    <row r="5508" spans="1:1" x14ac:dyDescent="0.25">
      <c r="A5508" s="309">
        <f t="shared" si="86"/>
        <v>0</v>
      </c>
    </row>
    <row r="5509" spans="1:1" x14ac:dyDescent="0.25">
      <c r="A5509" s="309">
        <f t="shared" si="86"/>
        <v>0</v>
      </c>
    </row>
    <row r="5510" spans="1:1" x14ac:dyDescent="0.25">
      <c r="A5510" s="309">
        <f t="shared" si="86"/>
        <v>0</v>
      </c>
    </row>
    <row r="5511" spans="1:1" x14ac:dyDescent="0.25">
      <c r="A5511" s="309">
        <f t="shared" si="86"/>
        <v>0</v>
      </c>
    </row>
    <row r="5512" spans="1:1" x14ac:dyDescent="0.25">
      <c r="A5512" s="309">
        <f t="shared" si="86"/>
        <v>0</v>
      </c>
    </row>
    <row r="5513" spans="1:1" x14ac:dyDescent="0.25">
      <c r="A5513" s="309">
        <f t="shared" si="86"/>
        <v>0</v>
      </c>
    </row>
    <row r="5514" spans="1:1" x14ac:dyDescent="0.25">
      <c r="A5514" s="309">
        <f t="shared" si="86"/>
        <v>0</v>
      </c>
    </row>
    <row r="5515" spans="1:1" x14ac:dyDescent="0.25">
      <c r="A5515" s="309">
        <f t="shared" si="86"/>
        <v>0</v>
      </c>
    </row>
    <row r="5516" spans="1:1" x14ac:dyDescent="0.25">
      <c r="A5516" s="309">
        <f t="shared" si="86"/>
        <v>0</v>
      </c>
    </row>
    <row r="5517" spans="1:1" x14ac:dyDescent="0.25">
      <c r="A5517" s="309">
        <f t="shared" si="86"/>
        <v>0</v>
      </c>
    </row>
    <row r="5518" spans="1:1" x14ac:dyDescent="0.25">
      <c r="A5518" s="309">
        <f t="shared" si="86"/>
        <v>0</v>
      </c>
    </row>
    <row r="5519" spans="1:1" x14ac:dyDescent="0.25">
      <c r="A5519" s="309">
        <f t="shared" si="86"/>
        <v>0</v>
      </c>
    </row>
    <row r="5520" spans="1:1" x14ac:dyDescent="0.25">
      <c r="A5520" s="309">
        <f t="shared" si="86"/>
        <v>0</v>
      </c>
    </row>
    <row r="5521" spans="1:1" x14ac:dyDescent="0.25">
      <c r="A5521" s="309">
        <f t="shared" si="86"/>
        <v>0</v>
      </c>
    </row>
    <row r="5522" spans="1:1" x14ac:dyDescent="0.25">
      <c r="A5522" s="309">
        <f t="shared" si="86"/>
        <v>0</v>
      </c>
    </row>
    <row r="5523" spans="1:1" x14ac:dyDescent="0.25">
      <c r="A5523" s="309">
        <f t="shared" si="86"/>
        <v>0</v>
      </c>
    </row>
    <row r="5524" spans="1:1" x14ac:dyDescent="0.25">
      <c r="A5524" s="309">
        <f t="shared" si="86"/>
        <v>0</v>
      </c>
    </row>
    <row r="5525" spans="1:1" x14ac:dyDescent="0.25">
      <c r="A5525" s="309">
        <f t="shared" si="86"/>
        <v>0</v>
      </c>
    </row>
    <row r="5526" spans="1:1" x14ac:dyDescent="0.25">
      <c r="A5526" s="309">
        <f t="shared" si="86"/>
        <v>0</v>
      </c>
    </row>
    <row r="5527" spans="1:1" x14ac:dyDescent="0.25">
      <c r="A5527" s="309">
        <f t="shared" si="86"/>
        <v>0</v>
      </c>
    </row>
    <row r="5528" spans="1:1" x14ac:dyDescent="0.25">
      <c r="A5528" s="309">
        <f t="shared" si="86"/>
        <v>0</v>
      </c>
    </row>
    <row r="5529" spans="1:1" x14ac:dyDescent="0.25">
      <c r="A5529" s="309">
        <f t="shared" si="86"/>
        <v>0</v>
      </c>
    </row>
    <row r="5530" spans="1:1" x14ac:dyDescent="0.25">
      <c r="A5530" s="309">
        <f t="shared" si="86"/>
        <v>0</v>
      </c>
    </row>
    <row r="5531" spans="1:1" x14ac:dyDescent="0.25">
      <c r="A5531" s="309">
        <f t="shared" si="86"/>
        <v>0</v>
      </c>
    </row>
    <row r="5532" spans="1:1" x14ac:dyDescent="0.25">
      <c r="A5532" s="309">
        <f t="shared" si="86"/>
        <v>0</v>
      </c>
    </row>
    <row r="5533" spans="1:1" x14ac:dyDescent="0.25">
      <c r="A5533" s="309">
        <f t="shared" si="86"/>
        <v>0</v>
      </c>
    </row>
    <row r="5534" spans="1:1" x14ac:dyDescent="0.25">
      <c r="A5534" s="309">
        <f t="shared" si="86"/>
        <v>0</v>
      </c>
    </row>
    <row r="5535" spans="1:1" x14ac:dyDescent="0.25">
      <c r="A5535" s="309">
        <f t="shared" si="86"/>
        <v>0</v>
      </c>
    </row>
    <row r="5536" spans="1:1" x14ac:dyDescent="0.25">
      <c r="A5536" s="309">
        <f t="shared" si="86"/>
        <v>0</v>
      </c>
    </row>
    <row r="5537" spans="1:1" x14ac:dyDescent="0.25">
      <c r="A5537" s="309">
        <f t="shared" si="86"/>
        <v>0</v>
      </c>
    </row>
    <row r="5538" spans="1:1" x14ac:dyDescent="0.25">
      <c r="A5538" s="309">
        <f t="shared" si="86"/>
        <v>0</v>
      </c>
    </row>
    <row r="5539" spans="1:1" x14ac:dyDescent="0.25">
      <c r="A5539" s="309">
        <f t="shared" si="86"/>
        <v>0</v>
      </c>
    </row>
    <row r="5540" spans="1:1" x14ac:dyDescent="0.25">
      <c r="A5540" s="309">
        <f t="shared" si="86"/>
        <v>0</v>
      </c>
    </row>
    <row r="5541" spans="1:1" x14ac:dyDescent="0.25">
      <c r="A5541" s="309">
        <f t="shared" si="86"/>
        <v>0</v>
      </c>
    </row>
    <row r="5542" spans="1:1" x14ac:dyDescent="0.25">
      <c r="A5542" s="309">
        <f t="shared" si="86"/>
        <v>0</v>
      </c>
    </row>
    <row r="5543" spans="1:1" x14ac:dyDescent="0.25">
      <c r="A5543" s="309">
        <f t="shared" si="86"/>
        <v>0</v>
      </c>
    </row>
    <row r="5544" spans="1:1" x14ac:dyDescent="0.25">
      <c r="A5544" s="309">
        <f t="shared" si="86"/>
        <v>0</v>
      </c>
    </row>
    <row r="5545" spans="1:1" x14ac:dyDescent="0.25">
      <c r="A5545" s="309">
        <f t="shared" si="86"/>
        <v>0</v>
      </c>
    </row>
    <row r="5546" spans="1:1" x14ac:dyDescent="0.25">
      <c r="A5546" s="309">
        <f t="shared" si="86"/>
        <v>0</v>
      </c>
    </row>
    <row r="5547" spans="1:1" x14ac:dyDescent="0.25">
      <c r="A5547" s="309">
        <f t="shared" si="86"/>
        <v>0</v>
      </c>
    </row>
    <row r="5548" spans="1:1" x14ac:dyDescent="0.25">
      <c r="A5548" s="309">
        <f t="shared" si="86"/>
        <v>0</v>
      </c>
    </row>
    <row r="5549" spans="1:1" x14ac:dyDescent="0.25">
      <c r="A5549" s="309">
        <f t="shared" si="86"/>
        <v>0</v>
      </c>
    </row>
    <row r="5550" spans="1:1" x14ac:dyDescent="0.25">
      <c r="A5550" s="309">
        <f t="shared" si="86"/>
        <v>0</v>
      </c>
    </row>
    <row r="5551" spans="1:1" x14ac:dyDescent="0.25">
      <c r="A5551" s="309">
        <f t="shared" si="86"/>
        <v>0</v>
      </c>
    </row>
    <row r="5552" spans="1:1" x14ac:dyDescent="0.25">
      <c r="A5552" s="309">
        <f t="shared" si="86"/>
        <v>0</v>
      </c>
    </row>
    <row r="5553" spans="1:1" x14ac:dyDescent="0.25">
      <c r="A5553" s="309">
        <f t="shared" si="86"/>
        <v>0</v>
      </c>
    </row>
    <row r="5554" spans="1:1" x14ac:dyDescent="0.25">
      <c r="A5554" s="309">
        <f t="shared" si="86"/>
        <v>0</v>
      </c>
    </row>
    <row r="5555" spans="1:1" x14ac:dyDescent="0.25">
      <c r="A5555" s="309">
        <f t="shared" si="86"/>
        <v>0</v>
      </c>
    </row>
    <row r="5556" spans="1:1" x14ac:dyDescent="0.25">
      <c r="A5556" s="309">
        <f t="shared" si="86"/>
        <v>0</v>
      </c>
    </row>
    <row r="5557" spans="1:1" x14ac:dyDescent="0.25">
      <c r="A5557" s="309">
        <f t="shared" si="86"/>
        <v>0</v>
      </c>
    </row>
    <row r="5558" spans="1:1" x14ac:dyDescent="0.25">
      <c r="A5558" s="309">
        <f t="shared" si="86"/>
        <v>0</v>
      </c>
    </row>
    <row r="5559" spans="1:1" x14ac:dyDescent="0.25">
      <c r="A5559" s="309">
        <f t="shared" si="86"/>
        <v>0</v>
      </c>
    </row>
    <row r="5560" spans="1:1" x14ac:dyDescent="0.25">
      <c r="A5560" s="309">
        <f t="shared" si="86"/>
        <v>0</v>
      </c>
    </row>
    <row r="5561" spans="1:1" x14ac:dyDescent="0.25">
      <c r="A5561" s="309">
        <f t="shared" si="86"/>
        <v>0</v>
      </c>
    </row>
    <row r="5562" spans="1:1" x14ac:dyDescent="0.25">
      <c r="A5562" s="309">
        <f t="shared" si="86"/>
        <v>0</v>
      </c>
    </row>
    <row r="5563" spans="1:1" x14ac:dyDescent="0.25">
      <c r="A5563" s="309">
        <f t="shared" si="86"/>
        <v>0</v>
      </c>
    </row>
    <row r="5564" spans="1:1" x14ac:dyDescent="0.25">
      <c r="A5564" s="309">
        <f t="shared" si="86"/>
        <v>0</v>
      </c>
    </row>
    <row r="5565" spans="1:1" x14ac:dyDescent="0.25">
      <c r="A5565" s="309">
        <f t="shared" si="86"/>
        <v>0</v>
      </c>
    </row>
    <row r="5566" spans="1:1" x14ac:dyDescent="0.25">
      <c r="A5566" s="309">
        <f t="shared" si="86"/>
        <v>0</v>
      </c>
    </row>
    <row r="5567" spans="1:1" x14ac:dyDescent="0.25">
      <c r="A5567" s="309">
        <f t="shared" si="86"/>
        <v>0</v>
      </c>
    </row>
    <row r="5568" spans="1:1" x14ac:dyDescent="0.25">
      <c r="A5568" s="309">
        <f t="shared" si="86"/>
        <v>0</v>
      </c>
    </row>
    <row r="5569" spans="1:1" x14ac:dyDescent="0.25">
      <c r="A5569" s="309">
        <f t="shared" si="86"/>
        <v>0</v>
      </c>
    </row>
    <row r="5570" spans="1:1" x14ac:dyDescent="0.25">
      <c r="A5570" s="309">
        <f t="shared" ref="A5570:A5633" si="87">IF(+R5570&gt;AR5570,R5570-AR5570,0)</f>
        <v>0</v>
      </c>
    </row>
    <row r="5571" spans="1:1" x14ac:dyDescent="0.25">
      <c r="A5571" s="309">
        <f t="shared" si="87"/>
        <v>0</v>
      </c>
    </row>
    <row r="5572" spans="1:1" x14ac:dyDescent="0.25">
      <c r="A5572" s="309">
        <f t="shared" si="87"/>
        <v>0</v>
      </c>
    </row>
    <row r="5573" spans="1:1" x14ac:dyDescent="0.25">
      <c r="A5573" s="309">
        <f t="shared" si="87"/>
        <v>0</v>
      </c>
    </row>
    <row r="5574" spans="1:1" x14ac:dyDescent="0.25">
      <c r="A5574" s="309">
        <f t="shared" si="87"/>
        <v>0</v>
      </c>
    </row>
    <row r="5575" spans="1:1" x14ac:dyDescent="0.25">
      <c r="A5575" s="309">
        <f t="shared" si="87"/>
        <v>0</v>
      </c>
    </row>
    <row r="5576" spans="1:1" x14ac:dyDescent="0.25">
      <c r="A5576" s="309">
        <f t="shared" si="87"/>
        <v>0</v>
      </c>
    </row>
    <row r="5577" spans="1:1" x14ac:dyDescent="0.25">
      <c r="A5577" s="309">
        <f t="shared" si="87"/>
        <v>0</v>
      </c>
    </row>
    <row r="5578" spans="1:1" x14ac:dyDescent="0.25">
      <c r="A5578" s="309">
        <f t="shared" si="87"/>
        <v>0</v>
      </c>
    </row>
    <row r="5579" spans="1:1" x14ac:dyDescent="0.25">
      <c r="A5579" s="309">
        <f t="shared" si="87"/>
        <v>0</v>
      </c>
    </row>
    <row r="5580" spans="1:1" x14ac:dyDescent="0.25">
      <c r="A5580" s="309">
        <f t="shared" si="87"/>
        <v>0</v>
      </c>
    </row>
    <row r="5581" spans="1:1" x14ac:dyDescent="0.25">
      <c r="A5581" s="309">
        <f t="shared" si="87"/>
        <v>0</v>
      </c>
    </row>
    <row r="5582" spans="1:1" x14ac:dyDescent="0.25">
      <c r="A5582" s="309">
        <f t="shared" si="87"/>
        <v>0</v>
      </c>
    </row>
    <row r="5583" spans="1:1" x14ac:dyDescent="0.25">
      <c r="A5583" s="309">
        <f t="shared" si="87"/>
        <v>0</v>
      </c>
    </row>
    <row r="5584" spans="1:1" x14ac:dyDescent="0.25">
      <c r="A5584" s="309">
        <f t="shared" si="87"/>
        <v>0</v>
      </c>
    </row>
    <row r="5585" spans="1:1" x14ac:dyDescent="0.25">
      <c r="A5585" s="309">
        <f t="shared" si="87"/>
        <v>0</v>
      </c>
    </row>
    <row r="5586" spans="1:1" x14ac:dyDescent="0.25">
      <c r="A5586" s="309">
        <f t="shared" si="87"/>
        <v>0</v>
      </c>
    </row>
    <row r="5587" spans="1:1" x14ac:dyDescent="0.25">
      <c r="A5587" s="309">
        <f t="shared" si="87"/>
        <v>0</v>
      </c>
    </row>
    <row r="5588" spans="1:1" x14ac:dyDescent="0.25">
      <c r="A5588" s="309">
        <f t="shared" si="87"/>
        <v>0</v>
      </c>
    </row>
    <row r="5589" spans="1:1" x14ac:dyDescent="0.25">
      <c r="A5589" s="309">
        <f t="shared" si="87"/>
        <v>0</v>
      </c>
    </row>
    <row r="5590" spans="1:1" x14ac:dyDescent="0.25">
      <c r="A5590" s="309">
        <f t="shared" si="87"/>
        <v>0</v>
      </c>
    </row>
    <row r="5591" spans="1:1" x14ac:dyDescent="0.25">
      <c r="A5591" s="309">
        <f t="shared" si="87"/>
        <v>0</v>
      </c>
    </row>
    <row r="5592" spans="1:1" x14ac:dyDescent="0.25">
      <c r="A5592" s="309">
        <f t="shared" si="87"/>
        <v>0</v>
      </c>
    </row>
    <row r="5593" spans="1:1" x14ac:dyDescent="0.25">
      <c r="A5593" s="309">
        <f t="shared" si="87"/>
        <v>0</v>
      </c>
    </row>
    <row r="5594" spans="1:1" x14ac:dyDescent="0.25">
      <c r="A5594" s="309">
        <f t="shared" si="87"/>
        <v>0</v>
      </c>
    </row>
    <row r="5595" spans="1:1" x14ac:dyDescent="0.25">
      <c r="A5595" s="309">
        <f t="shared" si="87"/>
        <v>0</v>
      </c>
    </row>
    <row r="5596" spans="1:1" x14ac:dyDescent="0.25">
      <c r="A5596" s="309">
        <f t="shared" si="87"/>
        <v>0</v>
      </c>
    </row>
    <row r="5597" spans="1:1" x14ac:dyDescent="0.25">
      <c r="A5597" s="309">
        <f t="shared" si="87"/>
        <v>0</v>
      </c>
    </row>
    <row r="5598" spans="1:1" x14ac:dyDescent="0.25">
      <c r="A5598" s="309">
        <f t="shared" si="87"/>
        <v>0</v>
      </c>
    </row>
    <row r="5599" spans="1:1" x14ac:dyDescent="0.25">
      <c r="A5599" s="309">
        <f t="shared" si="87"/>
        <v>0</v>
      </c>
    </row>
    <row r="5600" spans="1:1" x14ac:dyDescent="0.25">
      <c r="A5600" s="309">
        <f t="shared" si="87"/>
        <v>0</v>
      </c>
    </row>
    <row r="5601" spans="1:1" x14ac:dyDescent="0.25">
      <c r="A5601" s="309">
        <f t="shared" si="87"/>
        <v>0</v>
      </c>
    </row>
    <row r="5602" spans="1:1" x14ac:dyDescent="0.25">
      <c r="A5602" s="309">
        <f t="shared" si="87"/>
        <v>0</v>
      </c>
    </row>
    <row r="5603" spans="1:1" x14ac:dyDescent="0.25">
      <c r="A5603" s="309">
        <f t="shared" si="87"/>
        <v>0</v>
      </c>
    </row>
    <row r="5604" spans="1:1" x14ac:dyDescent="0.25">
      <c r="A5604" s="309">
        <f t="shared" si="87"/>
        <v>0</v>
      </c>
    </row>
    <row r="5605" spans="1:1" x14ac:dyDescent="0.25">
      <c r="A5605" s="309">
        <f t="shared" si="87"/>
        <v>0</v>
      </c>
    </row>
    <row r="5606" spans="1:1" x14ac:dyDescent="0.25">
      <c r="A5606" s="309">
        <f t="shared" si="87"/>
        <v>0</v>
      </c>
    </row>
    <row r="5607" spans="1:1" x14ac:dyDescent="0.25">
      <c r="A5607" s="309">
        <f t="shared" si="87"/>
        <v>0</v>
      </c>
    </row>
    <row r="5608" spans="1:1" x14ac:dyDescent="0.25">
      <c r="A5608" s="309">
        <f t="shared" si="87"/>
        <v>0</v>
      </c>
    </row>
    <row r="5609" spans="1:1" x14ac:dyDescent="0.25">
      <c r="A5609" s="309">
        <f t="shared" si="87"/>
        <v>0</v>
      </c>
    </row>
    <row r="5610" spans="1:1" x14ac:dyDescent="0.25">
      <c r="A5610" s="309">
        <f t="shared" si="87"/>
        <v>0</v>
      </c>
    </row>
    <row r="5611" spans="1:1" x14ac:dyDescent="0.25">
      <c r="A5611" s="309">
        <f t="shared" si="87"/>
        <v>0</v>
      </c>
    </row>
    <row r="5612" spans="1:1" x14ac:dyDescent="0.25">
      <c r="A5612" s="309">
        <f t="shared" si="87"/>
        <v>0</v>
      </c>
    </row>
    <row r="5613" spans="1:1" x14ac:dyDescent="0.25">
      <c r="A5613" s="309">
        <f t="shared" si="87"/>
        <v>0</v>
      </c>
    </row>
    <row r="5614" spans="1:1" x14ac:dyDescent="0.25">
      <c r="A5614" s="309">
        <f t="shared" si="87"/>
        <v>0</v>
      </c>
    </row>
    <row r="5615" spans="1:1" x14ac:dyDescent="0.25">
      <c r="A5615" s="309">
        <f t="shared" si="87"/>
        <v>0</v>
      </c>
    </row>
    <row r="5616" spans="1:1" x14ac:dyDescent="0.25">
      <c r="A5616" s="309">
        <f t="shared" si="87"/>
        <v>0</v>
      </c>
    </row>
    <row r="5617" spans="1:1" x14ac:dyDescent="0.25">
      <c r="A5617" s="309">
        <f t="shared" si="87"/>
        <v>0</v>
      </c>
    </row>
    <row r="5618" spans="1:1" x14ac:dyDescent="0.25">
      <c r="A5618" s="309">
        <f t="shared" si="87"/>
        <v>0</v>
      </c>
    </row>
    <row r="5619" spans="1:1" x14ac:dyDescent="0.25">
      <c r="A5619" s="309">
        <f t="shared" si="87"/>
        <v>0</v>
      </c>
    </row>
    <row r="5620" spans="1:1" x14ac:dyDescent="0.25">
      <c r="A5620" s="309">
        <f t="shared" si="87"/>
        <v>0</v>
      </c>
    </row>
    <row r="5621" spans="1:1" x14ac:dyDescent="0.25">
      <c r="A5621" s="309">
        <f t="shared" si="87"/>
        <v>0</v>
      </c>
    </row>
    <row r="5622" spans="1:1" x14ac:dyDescent="0.25">
      <c r="A5622" s="309">
        <f t="shared" si="87"/>
        <v>0</v>
      </c>
    </row>
    <row r="5623" spans="1:1" x14ac:dyDescent="0.25">
      <c r="A5623" s="309">
        <f t="shared" si="87"/>
        <v>0</v>
      </c>
    </row>
    <row r="5624" spans="1:1" x14ac:dyDescent="0.25">
      <c r="A5624" s="309">
        <f t="shared" si="87"/>
        <v>0</v>
      </c>
    </row>
    <row r="5625" spans="1:1" x14ac:dyDescent="0.25">
      <c r="A5625" s="309">
        <f t="shared" si="87"/>
        <v>0</v>
      </c>
    </row>
    <row r="5626" spans="1:1" x14ac:dyDescent="0.25">
      <c r="A5626" s="309">
        <f t="shared" si="87"/>
        <v>0</v>
      </c>
    </row>
    <row r="5627" spans="1:1" x14ac:dyDescent="0.25">
      <c r="A5627" s="309">
        <f t="shared" si="87"/>
        <v>0</v>
      </c>
    </row>
    <row r="5628" spans="1:1" x14ac:dyDescent="0.25">
      <c r="A5628" s="309">
        <f t="shared" si="87"/>
        <v>0</v>
      </c>
    </row>
    <row r="5629" spans="1:1" x14ac:dyDescent="0.25">
      <c r="A5629" s="309">
        <f t="shared" si="87"/>
        <v>0</v>
      </c>
    </row>
    <row r="5630" spans="1:1" x14ac:dyDescent="0.25">
      <c r="A5630" s="309">
        <f t="shared" si="87"/>
        <v>0</v>
      </c>
    </row>
    <row r="5631" spans="1:1" x14ac:dyDescent="0.25">
      <c r="A5631" s="309">
        <f t="shared" si="87"/>
        <v>0</v>
      </c>
    </row>
    <row r="5632" spans="1:1" x14ac:dyDescent="0.25">
      <c r="A5632" s="309">
        <f t="shared" si="87"/>
        <v>0</v>
      </c>
    </row>
    <row r="5633" spans="1:1" x14ac:dyDescent="0.25">
      <c r="A5633" s="309">
        <f t="shared" si="87"/>
        <v>0</v>
      </c>
    </row>
    <row r="5634" spans="1:1" x14ac:dyDescent="0.25">
      <c r="A5634" s="309">
        <f t="shared" ref="A5634:A5697" si="88">IF(+R5634&gt;AR5634,R5634-AR5634,0)</f>
        <v>0</v>
      </c>
    </row>
    <row r="5635" spans="1:1" x14ac:dyDescent="0.25">
      <c r="A5635" s="309">
        <f t="shared" si="88"/>
        <v>0</v>
      </c>
    </row>
    <row r="5636" spans="1:1" x14ac:dyDescent="0.25">
      <c r="A5636" s="309">
        <f t="shared" si="88"/>
        <v>0</v>
      </c>
    </row>
    <row r="5637" spans="1:1" x14ac:dyDescent="0.25">
      <c r="A5637" s="309">
        <f t="shared" si="88"/>
        <v>0</v>
      </c>
    </row>
    <row r="5638" spans="1:1" x14ac:dyDescent="0.25">
      <c r="A5638" s="309">
        <f t="shared" si="88"/>
        <v>0</v>
      </c>
    </row>
    <row r="5639" spans="1:1" x14ac:dyDescent="0.25">
      <c r="A5639" s="309">
        <f t="shared" si="88"/>
        <v>0</v>
      </c>
    </row>
    <row r="5640" spans="1:1" x14ac:dyDescent="0.25">
      <c r="A5640" s="309">
        <f t="shared" si="88"/>
        <v>0</v>
      </c>
    </row>
    <row r="5641" spans="1:1" x14ac:dyDescent="0.25">
      <c r="A5641" s="309">
        <f t="shared" si="88"/>
        <v>0</v>
      </c>
    </row>
    <row r="5642" spans="1:1" x14ac:dyDescent="0.25">
      <c r="A5642" s="309">
        <f t="shared" si="88"/>
        <v>0</v>
      </c>
    </row>
    <row r="5643" spans="1:1" x14ac:dyDescent="0.25">
      <c r="A5643" s="309">
        <f t="shared" si="88"/>
        <v>0</v>
      </c>
    </row>
    <row r="5644" spans="1:1" x14ac:dyDescent="0.25">
      <c r="A5644" s="309">
        <f t="shared" si="88"/>
        <v>0</v>
      </c>
    </row>
    <row r="5645" spans="1:1" x14ac:dyDescent="0.25">
      <c r="A5645" s="309">
        <f t="shared" si="88"/>
        <v>0</v>
      </c>
    </row>
    <row r="5646" spans="1:1" x14ac:dyDescent="0.25">
      <c r="A5646" s="309">
        <f t="shared" si="88"/>
        <v>0</v>
      </c>
    </row>
    <row r="5647" spans="1:1" x14ac:dyDescent="0.25">
      <c r="A5647" s="309">
        <f t="shared" si="88"/>
        <v>0</v>
      </c>
    </row>
    <row r="5648" spans="1:1" x14ac:dyDescent="0.25">
      <c r="A5648" s="309">
        <f t="shared" si="88"/>
        <v>0</v>
      </c>
    </row>
    <row r="5649" spans="1:1" x14ac:dyDescent="0.25">
      <c r="A5649" s="309">
        <f t="shared" si="88"/>
        <v>0</v>
      </c>
    </row>
    <row r="5650" spans="1:1" x14ac:dyDescent="0.25">
      <c r="A5650" s="309">
        <f t="shared" si="88"/>
        <v>0</v>
      </c>
    </row>
    <row r="5651" spans="1:1" x14ac:dyDescent="0.25">
      <c r="A5651" s="309">
        <f t="shared" si="88"/>
        <v>0</v>
      </c>
    </row>
    <row r="5652" spans="1:1" x14ac:dyDescent="0.25">
      <c r="A5652" s="309">
        <f t="shared" si="88"/>
        <v>0</v>
      </c>
    </row>
    <row r="5653" spans="1:1" x14ac:dyDescent="0.25">
      <c r="A5653" s="309">
        <f t="shared" si="88"/>
        <v>0</v>
      </c>
    </row>
    <row r="5654" spans="1:1" x14ac:dyDescent="0.25">
      <c r="A5654" s="309">
        <f t="shared" si="88"/>
        <v>0</v>
      </c>
    </row>
    <row r="5655" spans="1:1" x14ac:dyDescent="0.25">
      <c r="A5655" s="309">
        <f t="shared" si="88"/>
        <v>0</v>
      </c>
    </row>
    <row r="5656" spans="1:1" x14ac:dyDescent="0.25">
      <c r="A5656" s="309">
        <f t="shared" si="88"/>
        <v>0</v>
      </c>
    </row>
    <row r="5657" spans="1:1" x14ac:dyDescent="0.25">
      <c r="A5657" s="309">
        <f t="shared" si="88"/>
        <v>0</v>
      </c>
    </row>
    <row r="5658" spans="1:1" x14ac:dyDescent="0.25">
      <c r="A5658" s="309">
        <f t="shared" si="88"/>
        <v>0</v>
      </c>
    </row>
    <row r="5659" spans="1:1" x14ac:dyDescent="0.25">
      <c r="A5659" s="309">
        <f t="shared" si="88"/>
        <v>0</v>
      </c>
    </row>
    <row r="5660" spans="1:1" x14ac:dyDescent="0.25">
      <c r="A5660" s="309">
        <f t="shared" si="88"/>
        <v>0</v>
      </c>
    </row>
    <row r="5661" spans="1:1" x14ac:dyDescent="0.25">
      <c r="A5661" s="309">
        <f t="shared" si="88"/>
        <v>0</v>
      </c>
    </row>
    <row r="5662" spans="1:1" x14ac:dyDescent="0.25">
      <c r="A5662" s="309">
        <f t="shared" si="88"/>
        <v>0</v>
      </c>
    </row>
    <row r="5663" spans="1:1" x14ac:dyDescent="0.25">
      <c r="A5663" s="309">
        <f t="shared" si="88"/>
        <v>0</v>
      </c>
    </row>
    <row r="5664" spans="1:1" x14ac:dyDescent="0.25">
      <c r="A5664" s="309">
        <f t="shared" si="88"/>
        <v>0</v>
      </c>
    </row>
    <row r="5665" spans="1:1" x14ac:dyDescent="0.25">
      <c r="A5665" s="309">
        <f t="shared" si="88"/>
        <v>0</v>
      </c>
    </row>
    <row r="5666" spans="1:1" x14ac:dyDescent="0.25">
      <c r="A5666" s="309">
        <f t="shared" si="88"/>
        <v>0</v>
      </c>
    </row>
    <row r="5667" spans="1:1" x14ac:dyDescent="0.25">
      <c r="A5667" s="309">
        <f t="shared" si="88"/>
        <v>0</v>
      </c>
    </row>
    <row r="5668" spans="1:1" x14ac:dyDescent="0.25">
      <c r="A5668" s="309">
        <f t="shared" si="88"/>
        <v>0</v>
      </c>
    </row>
    <row r="5669" spans="1:1" x14ac:dyDescent="0.25">
      <c r="A5669" s="309">
        <f t="shared" si="88"/>
        <v>0</v>
      </c>
    </row>
    <row r="5670" spans="1:1" x14ac:dyDescent="0.25">
      <c r="A5670" s="309">
        <f t="shared" si="88"/>
        <v>0</v>
      </c>
    </row>
    <row r="5671" spans="1:1" x14ac:dyDescent="0.25">
      <c r="A5671" s="309">
        <f t="shared" si="88"/>
        <v>0</v>
      </c>
    </row>
    <row r="5672" spans="1:1" x14ac:dyDescent="0.25">
      <c r="A5672" s="309">
        <f t="shared" si="88"/>
        <v>0</v>
      </c>
    </row>
    <row r="5673" spans="1:1" x14ac:dyDescent="0.25">
      <c r="A5673" s="309">
        <f t="shared" si="88"/>
        <v>0</v>
      </c>
    </row>
    <row r="5674" spans="1:1" x14ac:dyDescent="0.25">
      <c r="A5674" s="309">
        <f t="shared" si="88"/>
        <v>0</v>
      </c>
    </row>
    <row r="5675" spans="1:1" x14ac:dyDescent="0.25">
      <c r="A5675" s="309">
        <f t="shared" si="88"/>
        <v>0</v>
      </c>
    </row>
    <row r="5676" spans="1:1" x14ac:dyDescent="0.25">
      <c r="A5676" s="309">
        <f t="shared" si="88"/>
        <v>0</v>
      </c>
    </row>
    <row r="5677" spans="1:1" x14ac:dyDescent="0.25">
      <c r="A5677" s="309">
        <f t="shared" si="88"/>
        <v>0</v>
      </c>
    </row>
    <row r="5678" spans="1:1" x14ac:dyDescent="0.25">
      <c r="A5678" s="309">
        <f t="shared" si="88"/>
        <v>0</v>
      </c>
    </row>
    <row r="5679" spans="1:1" x14ac:dyDescent="0.25">
      <c r="A5679" s="309">
        <f t="shared" si="88"/>
        <v>0</v>
      </c>
    </row>
    <row r="5680" spans="1:1" x14ac:dyDescent="0.25">
      <c r="A5680" s="309">
        <f t="shared" si="88"/>
        <v>0</v>
      </c>
    </row>
    <row r="5681" spans="1:1" x14ac:dyDescent="0.25">
      <c r="A5681" s="309">
        <f t="shared" si="88"/>
        <v>0</v>
      </c>
    </row>
    <row r="5682" spans="1:1" x14ac:dyDescent="0.25">
      <c r="A5682" s="309">
        <f t="shared" si="88"/>
        <v>0</v>
      </c>
    </row>
    <row r="5683" spans="1:1" x14ac:dyDescent="0.25">
      <c r="A5683" s="309">
        <f t="shared" si="88"/>
        <v>0</v>
      </c>
    </row>
    <row r="5684" spans="1:1" x14ac:dyDescent="0.25">
      <c r="A5684" s="309">
        <f t="shared" si="88"/>
        <v>0</v>
      </c>
    </row>
    <row r="5685" spans="1:1" x14ac:dyDescent="0.25">
      <c r="A5685" s="309">
        <f t="shared" si="88"/>
        <v>0</v>
      </c>
    </row>
    <row r="5686" spans="1:1" x14ac:dyDescent="0.25">
      <c r="A5686" s="309">
        <f t="shared" si="88"/>
        <v>0</v>
      </c>
    </row>
    <row r="5687" spans="1:1" x14ac:dyDescent="0.25">
      <c r="A5687" s="309">
        <f t="shared" si="88"/>
        <v>0</v>
      </c>
    </row>
    <row r="5688" spans="1:1" x14ac:dyDescent="0.25">
      <c r="A5688" s="309">
        <f t="shared" si="88"/>
        <v>0</v>
      </c>
    </row>
    <row r="5689" spans="1:1" x14ac:dyDescent="0.25">
      <c r="A5689" s="309">
        <f t="shared" si="88"/>
        <v>0</v>
      </c>
    </row>
    <row r="5690" spans="1:1" x14ac:dyDescent="0.25">
      <c r="A5690" s="309">
        <f t="shared" si="88"/>
        <v>0</v>
      </c>
    </row>
    <row r="5691" spans="1:1" x14ac:dyDescent="0.25">
      <c r="A5691" s="309">
        <f t="shared" si="88"/>
        <v>0</v>
      </c>
    </row>
    <row r="5692" spans="1:1" x14ac:dyDescent="0.25">
      <c r="A5692" s="309">
        <f t="shared" si="88"/>
        <v>0</v>
      </c>
    </row>
    <row r="5693" spans="1:1" x14ac:dyDescent="0.25">
      <c r="A5693" s="309">
        <f t="shared" si="88"/>
        <v>0</v>
      </c>
    </row>
    <row r="5694" spans="1:1" x14ac:dyDescent="0.25">
      <c r="A5694" s="309">
        <f t="shared" si="88"/>
        <v>0</v>
      </c>
    </row>
    <row r="5695" spans="1:1" x14ac:dyDescent="0.25">
      <c r="A5695" s="309">
        <f t="shared" si="88"/>
        <v>0</v>
      </c>
    </row>
    <row r="5696" spans="1:1" x14ac:dyDescent="0.25">
      <c r="A5696" s="309">
        <f t="shared" si="88"/>
        <v>0</v>
      </c>
    </row>
    <row r="5697" spans="1:1" x14ac:dyDescent="0.25">
      <c r="A5697" s="309">
        <f t="shared" si="88"/>
        <v>0</v>
      </c>
    </row>
    <row r="5698" spans="1:1" x14ac:dyDescent="0.25">
      <c r="A5698" s="309">
        <f t="shared" ref="A5698:A5761" si="89">IF(+R5698&gt;AR5698,R5698-AR5698,0)</f>
        <v>0</v>
      </c>
    </row>
    <row r="5699" spans="1:1" x14ac:dyDescent="0.25">
      <c r="A5699" s="309">
        <f t="shared" si="89"/>
        <v>0</v>
      </c>
    </row>
    <row r="5700" spans="1:1" x14ac:dyDescent="0.25">
      <c r="A5700" s="309">
        <f t="shared" si="89"/>
        <v>0</v>
      </c>
    </row>
    <row r="5701" spans="1:1" x14ac:dyDescent="0.25">
      <c r="A5701" s="309">
        <f t="shared" si="89"/>
        <v>0</v>
      </c>
    </row>
    <row r="5702" spans="1:1" x14ac:dyDescent="0.25">
      <c r="A5702" s="309">
        <f t="shared" si="89"/>
        <v>0</v>
      </c>
    </row>
    <row r="5703" spans="1:1" x14ac:dyDescent="0.25">
      <c r="A5703" s="309">
        <f t="shared" si="89"/>
        <v>0</v>
      </c>
    </row>
    <row r="5704" spans="1:1" x14ac:dyDescent="0.25">
      <c r="A5704" s="309">
        <f t="shared" si="89"/>
        <v>0</v>
      </c>
    </row>
    <row r="5705" spans="1:1" x14ac:dyDescent="0.25">
      <c r="A5705" s="309">
        <f t="shared" si="89"/>
        <v>0</v>
      </c>
    </row>
    <row r="5706" spans="1:1" x14ac:dyDescent="0.25">
      <c r="A5706" s="309">
        <f t="shared" si="89"/>
        <v>0</v>
      </c>
    </row>
    <row r="5707" spans="1:1" x14ac:dyDescent="0.25">
      <c r="A5707" s="309">
        <f t="shared" si="89"/>
        <v>0</v>
      </c>
    </row>
    <row r="5708" spans="1:1" x14ac:dyDescent="0.25">
      <c r="A5708" s="309">
        <f t="shared" si="89"/>
        <v>0</v>
      </c>
    </row>
    <row r="5709" spans="1:1" x14ac:dyDescent="0.25">
      <c r="A5709" s="309">
        <f t="shared" si="89"/>
        <v>0</v>
      </c>
    </row>
    <row r="5710" spans="1:1" x14ac:dyDescent="0.25">
      <c r="A5710" s="309">
        <f t="shared" si="89"/>
        <v>0</v>
      </c>
    </row>
    <row r="5711" spans="1:1" x14ac:dyDescent="0.25">
      <c r="A5711" s="309">
        <f t="shared" si="89"/>
        <v>0</v>
      </c>
    </row>
    <row r="5712" spans="1:1" x14ac:dyDescent="0.25">
      <c r="A5712" s="309">
        <f t="shared" si="89"/>
        <v>0</v>
      </c>
    </row>
    <row r="5713" spans="1:1" x14ac:dyDescent="0.25">
      <c r="A5713" s="309">
        <f t="shared" si="89"/>
        <v>0</v>
      </c>
    </row>
    <row r="5714" spans="1:1" x14ac:dyDescent="0.25">
      <c r="A5714" s="309">
        <f t="shared" si="89"/>
        <v>0</v>
      </c>
    </row>
    <row r="5715" spans="1:1" x14ac:dyDescent="0.25">
      <c r="A5715" s="309">
        <f t="shared" si="89"/>
        <v>0</v>
      </c>
    </row>
    <row r="5716" spans="1:1" x14ac:dyDescent="0.25">
      <c r="A5716" s="309">
        <f t="shared" si="89"/>
        <v>0</v>
      </c>
    </row>
    <row r="5717" spans="1:1" x14ac:dyDescent="0.25">
      <c r="A5717" s="309">
        <f t="shared" si="89"/>
        <v>0</v>
      </c>
    </row>
    <row r="5718" spans="1:1" x14ac:dyDescent="0.25">
      <c r="A5718" s="309">
        <f t="shared" si="89"/>
        <v>0</v>
      </c>
    </row>
    <row r="5719" spans="1:1" x14ac:dyDescent="0.25">
      <c r="A5719" s="309">
        <f t="shared" si="89"/>
        <v>0</v>
      </c>
    </row>
    <row r="5720" spans="1:1" x14ac:dyDescent="0.25">
      <c r="A5720" s="309">
        <f t="shared" si="89"/>
        <v>0</v>
      </c>
    </row>
    <row r="5721" spans="1:1" x14ac:dyDescent="0.25">
      <c r="A5721" s="309">
        <f t="shared" si="89"/>
        <v>0</v>
      </c>
    </row>
    <row r="5722" spans="1:1" x14ac:dyDescent="0.25">
      <c r="A5722" s="309">
        <f t="shared" si="89"/>
        <v>0</v>
      </c>
    </row>
    <row r="5723" spans="1:1" x14ac:dyDescent="0.25">
      <c r="A5723" s="309">
        <f t="shared" si="89"/>
        <v>0</v>
      </c>
    </row>
    <row r="5724" spans="1:1" x14ac:dyDescent="0.25">
      <c r="A5724" s="309">
        <f t="shared" si="89"/>
        <v>0</v>
      </c>
    </row>
    <row r="5725" spans="1:1" x14ac:dyDescent="0.25">
      <c r="A5725" s="309">
        <f t="shared" si="89"/>
        <v>0</v>
      </c>
    </row>
    <row r="5726" spans="1:1" x14ac:dyDescent="0.25">
      <c r="A5726" s="309">
        <f t="shared" si="89"/>
        <v>0</v>
      </c>
    </row>
    <row r="5727" spans="1:1" x14ac:dyDescent="0.25">
      <c r="A5727" s="309">
        <f t="shared" si="89"/>
        <v>0</v>
      </c>
    </row>
    <row r="5728" spans="1:1" x14ac:dyDescent="0.25">
      <c r="A5728" s="309">
        <f t="shared" si="89"/>
        <v>0</v>
      </c>
    </row>
    <row r="5729" spans="1:1" x14ac:dyDescent="0.25">
      <c r="A5729" s="309">
        <f t="shared" si="89"/>
        <v>0</v>
      </c>
    </row>
    <row r="5730" spans="1:1" x14ac:dyDescent="0.25">
      <c r="A5730" s="309">
        <f t="shared" si="89"/>
        <v>0</v>
      </c>
    </row>
    <row r="5731" spans="1:1" x14ac:dyDescent="0.25">
      <c r="A5731" s="309">
        <f t="shared" si="89"/>
        <v>0</v>
      </c>
    </row>
    <row r="5732" spans="1:1" x14ac:dyDescent="0.25">
      <c r="A5732" s="309">
        <f t="shared" si="89"/>
        <v>0</v>
      </c>
    </row>
    <row r="5733" spans="1:1" x14ac:dyDescent="0.25">
      <c r="A5733" s="309">
        <f t="shared" si="89"/>
        <v>0</v>
      </c>
    </row>
    <row r="5734" spans="1:1" x14ac:dyDescent="0.25">
      <c r="A5734" s="309">
        <f t="shared" si="89"/>
        <v>0</v>
      </c>
    </row>
    <row r="5735" spans="1:1" x14ac:dyDescent="0.25">
      <c r="A5735" s="309">
        <f t="shared" si="89"/>
        <v>0</v>
      </c>
    </row>
    <row r="5736" spans="1:1" x14ac:dyDescent="0.25">
      <c r="A5736" s="309">
        <f t="shared" si="89"/>
        <v>0</v>
      </c>
    </row>
    <row r="5737" spans="1:1" x14ac:dyDescent="0.25">
      <c r="A5737" s="309">
        <f t="shared" si="89"/>
        <v>0</v>
      </c>
    </row>
    <row r="5738" spans="1:1" x14ac:dyDescent="0.25">
      <c r="A5738" s="309">
        <f t="shared" si="89"/>
        <v>0</v>
      </c>
    </row>
    <row r="5739" spans="1:1" x14ac:dyDescent="0.25">
      <c r="A5739" s="309">
        <f t="shared" si="89"/>
        <v>0</v>
      </c>
    </row>
    <row r="5740" spans="1:1" x14ac:dyDescent="0.25">
      <c r="A5740" s="309">
        <f t="shared" si="89"/>
        <v>0</v>
      </c>
    </row>
    <row r="5741" spans="1:1" x14ac:dyDescent="0.25">
      <c r="A5741" s="309">
        <f t="shared" si="89"/>
        <v>0</v>
      </c>
    </row>
    <row r="5742" spans="1:1" x14ac:dyDescent="0.25">
      <c r="A5742" s="309">
        <f t="shared" si="89"/>
        <v>0</v>
      </c>
    </row>
    <row r="5743" spans="1:1" x14ac:dyDescent="0.25">
      <c r="A5743" s="309">
        <f t="shared" si="89"/>
        <v>0</v>
      </c>
    </row>
    <row r="5744" spans="1:1" x14ac:dyDescent="0.25">
      <c r="A5744" s="309">
        <f t="shared" si="89"/>
        <v>0</v>
      </c>
    </row>
    <row r="5745" spans="1:1" x14ac:dyDescent="0.25">
      <c r="A5745" s="309">
        <f t="shared" si="89"/>
        <v>0</v>
      </c>
    </row>
    <row r="5746" spans="1:1" x14ac:dyDescent="0.25">
      <c r="A5746" s="309">
        <f t="shared" si="89"/>
        <v>0</v>
      </c>
    </row>
    <row r="5747" spans="1:1" x14ac:dyDescent="0.25">
      <c r="A5747" s="309">
        <f t="shared" si="89"/>
        <v>0</v>
      </c>
    </row>
    <row r="5748" spans="1:1" x14ac:dyDescent="0.25">
      <c r="A5748" s="309">
        <f t="shared" si="89"/>
        <v>0</v>
      </c>
    </row>
    <row r="5749" spans="1:1" x14ac:dyDescent="0.25">
      <c r="A5749" s="309">
        <f t="shared" si="89"/>
        <v>0</v>
      </c>
    </row>
    <row r="5750" spans="1:1" x14ac:dyDescent="0.25">
      <c r="A5750" s="309">
        <f t="shared" si="89"/>
        <v>0</v>
      </c>
    </row>
    <row r="5751" spans="1:1" x14ac:dyDescent="0.25">
      <c r="A5751" s="309">
        <f t="shared" si="89"/>
        <v>0</v>
      </c>
    </row>
    <row r="5752" spans="1:1" x14ac:dyDescent="0.25">
      <c r="A5752" s="309">
        <f t="shared" si="89"/>
        <v>0</v>
      </c>
    </row>
    <row r="5753" spans="1:1" x14ac:dyDescent="0.25">
      <c r="A5753" s="309">
        <f t="shared" si="89"/>
        <v>0</v>
      </c>
    </row>
    <row r="5754" spans="1:1" x14ac:dyDescent="0.25">
      <c r="A5754" s="309">
        <f t="shared" si="89"/>
        <v>0</v>
      </c>
    </row>
    <row r="5755" spans="1:1" x14ac:dyDescent="0.25">
      <c r="A5755" s="309">
        <f t="shared" si="89"/>
        <v>0</v>
      </c>
    </row>
    <row r="5756" spans="1:1" x14ac:dyDescent="0.25">
      <c r="A5756" s="309">
        <f t="shared" si="89"/>
        <v>0</v>
      </c>
    </row>
    <row r="5757" spans="1:1" x14ac:dyDescent="0.25">
      <c r="A5757" s="309">
        <f t="shared" si="89"/>
        <v>0</v>
      </c>
    </row>
    <row r="5758" spans="1:1" x14ac:dyDescent="0.25">
      <c r="A5758" s="309">
        <f t="shared" si="89"/>
        <v>0</v>
      </c>
    </row>
    <row r="5759" spans="1:1" x14ac:dyDescent="0.25">
      <c r="A5759" s="309">
        <f t="shared" si="89"/>
        <v>0</v>
      </c>
    </row>
    <row r="5760" spans="1:1" x14ac:dyDescent="0.25">
      <c r="A5760" s="309">
        <f t="shared" si="89"/>
        <v>0</v>
      </c>
    </row>
    <row r="5761" spans="1:1" x14ac:dyDescent="0.25">
      <c r="A5761" s="309">
        <f t="shared" si="89"/>
        <v>0</v>
      </c>
    </row>
    <row r="5762" spans="1:1" x14ac:dyDescent="0.25">
      <c r="A5762" s="309">
        <f t="shared" ref="A5762:A5825" si="90">IF(+R5762&gt;AR5762,R5762-AR5762,0)</f>
        <v>0</v>
      </c>
    </row>
    <row r="5763" spans="1:1" x14ac:dyDescent="0.25">
      <c r="A5763" s="309">
        <f t="shared" si="90"/>
        <v>0</v>
      </c>
    </row>
    <row r="5764" spans="1:1" x14ac:dyDescent="0.25">
      <c r="A5764" s="309">
        <f t="shared" si="90"/>
        <v>0</v>
      </c>
    </row>
    <row r="5765" spans="1:1" x14ac:dyDescent="0.25">
      <c r="A5765" s="309">
        <f t="shared" si="90"/>
        <v>0</v>
      </c>
    </row>
    <row r="5766" spans="1:1" x14ac:dyDescent="0.25">
      <c r="A5766" s="309">
        <f t="shared" si="90"/>
        <v>0</v>
      </c>
    </row>
    <row r="5767" spans="1:1" x14ac:dyDescent="0.25">
      <c r="A5767" s="309">
        <f t="shared" si="90"/>
        <v>0</v>
      </c>
    </row>
    <row r="5768" spans="1:1" x14ac:dyDescent="0.25">
      <c r="A5768" s="309">
        <f t="shared" si="90"/>
        <v>0</v>
      </c>
    </row>
    <row r="5769" spans="1:1" x14ac:dyDescent="0.25">
      <c r="A5769" s="309">
        <f t="shared" si="90"/>
        <v>0</v>
      </c>
    </row>
    <row r="5770" spans="1:1" x14ac:dyDescent="0.25">
      <c r="A5770" s="309">
        <f t="shared" si="90"/>
        <v>0</v>
      </c>
    </row>
    <row r="5771" spans="1:1" x14ac:dyDescent="0.25">
      <c r="A5771" s="309">
        <f t="shared" si="90"/>
        <v>0</v>
      </c>
    </row>
    <row r="5772" spans="1:1" x14ac:dyDescent="0.25">
      <c r="A5772" s="309">
        <f t="shared" si="90"/>
        <v>0</v>
      </c>
    </row>
    <row r="5773" spans="1:1" x14ac:dyDescent="0.25">
      <c r="A5773" s="309">
        <f t="shared" si="90"/>
        <v>0</v>
      </c>
    </row>
    <row r="5774" spans="1:1" x14ac:dyDescent="0.25">
      <c r="A5774" s="309">
        <f t="shared" si="90"/>
        <v>0</v>
      </c>
    </row>
    <row r="5775" spans="1:1" x14ac:dyDescent="0.25">
      <c r="A5775" s="309">
        <f t="shared" si="90"/>
        <v>0</v>
      </c>
    </row>
    <row r="5776" spans="1:1" x14ac:dyDescent="0.25">
      <c r="A5776" s="309">
        <f t="shared" si="90"/>
        <v>0</v>
      </c>
    </row>
    <row r="5777" spans="1:1" x14ac:dyDescent="0.25">
      <c r="A5777" s="309">
        <f t="shared" si="90"/>
        <v>0</v>
      </c>
    </row>
    <row r="5778" spans="1:1" x14ac:dyDescent="0.25">
      <c r="A5778" s="309">
        <f t="shared" si="90"/>
        <v>0</v>
      </c>
    </row>
    <row r="5779" spans="1:1" x14ac:dyDescent="0.25">
      <c r="A5779" s="309">
        <f t="shared" si="90"/>
        <v>0</v>
      </c>
    </row>
    <row r="5780" spans="1:1" x14ac:dyDescent="0.25">
      <c r="A5780" s="309">
        <f t="shared" si="90"/>
        <v>0</v>
      </c>
    </row>
    <row r="5781" spans="1:1" x14ac:dyDescent="0.25">
      <c r="A5781" s="309">
        <f t="shared" si="90"/>
        <v>0</v>
      </c>
    </row>
    <row r="5782" spans="1:1" x14ac:dyDescent="0.25">
      <c r="A5782" s="309">
        <f t="shared" si="90"/>
        <v>0</v>
      </c>
    </row>
    <row r="5783" spans="1:1" x14ac:dyDescent="0.25">
      <c r="A5783" s="309">
        <f t="shared" si="90"/>
        <v>0</v>
      </c>
    </row>
    <row r="5784" spans="1:1" x14ac:dyDescent="0.25">
      <c r="A5784" s="309">
        <f t="shared" si="90"/>
        <v>0</v>
      </c>
    </row>
    <row r="5785" spans="1:1" x14ac:dyDescent="0.25">
      <c r="A5785" s="309">
        <f t="shared" si="90"/>
        <v>0</v>
      </c>
    </row>
    <row r="5786" spans="1:1" x14ac:dyDescent="0.25">
      <c r="A5786" s="309">
        <f t="shared" si="90"/>
        <v>0</v>
      </c>
    </row>
    <row r="5787" spans="1:1" x14ac:dyDescent="0.25">
      <c r="A5787" s="309">
        <f t="shared" si="90"/>
        <v>0</v>
      </c>
    </row>
    <row r="5788" spans="1:1" x14ac:dyDescent="0.25">
      <c r="A5788" s="309">
        <f t="shared" si="90"/>
        <v>0</v>
      </c>
    </row>
    <row r="5789" spans="1:1" x14ac:dyDescent="0.25">
      <c r="A5789" s="309">
        <f t="shared" si="90"/>
        <v>0</v>
      </c>
    </row>
    <row r="5790" spans="1:1" x14ac:dyDescent="0.25">
      <c r="A5790" s="309">
        <f t="shared" si="90"/>
        <v>0</v>
      </c>
    </row>
    <row r="5791" spans="1:1" x14ac:dyDescent="0.25">
      <c r="A5791" s="309">
        <f t="shared" si="90"/>
        <v>0</v>
      </c>
    </row>
    <row r="5792" spans="1:1" x14ac:dyDescent="0.25">
      <c r="A5792" s="309">
        <f t="shared" si="90"/>
        <v>0</v>
      </c>
    </row>
    <row r="5793" spans="1:1" x14ac:dyDescent="0.25">
      <c r="A5793" s="309">
        <f t="shared" si="90"/>
        <v>0</v>
      </c>
    </row>
    <row r="5794" spans="1:1" x14ac:dyDescent="0.25">
      <c r="A5794" s="309">
        <f t="shared" si="90"/>
        <v>0</v>
      </c>
    </row>
    <row r="5795" spans="1:1" x14ac:dyDescent="0.25">
      <c r="A5795" s="309">
        <f t="shared" si="90"/>
        <v>0</v>
      </c>
    </row>
    <row r="5796" spans="1:1" x14ac:dyDescent="0.25">
      <c r="A5796" s="309">
        <f t="shared" si="90"/>
        <v>0</v>
      </c>
    </row>
    <row r="5797" spans="1:1" x14ac:dyDescent="0.25">
      <c r="A5797" s="309">
        <f t="shared" si="90"/>
        <v>0</v>
      </c>
    </row>
    <row r="5798" spans="1:1" x14ac:dyDescent="0.25">
      <c r="A5798" s="309">
        <f t="shared" si="90"/>
        <v>0</v>
      </c>
    </row>
    <row r="5799" spans="1:1" x14ac:dyDescent="0.25">
      <c r="A5799" s="309">
        <f t="shared" si="90"/>
        <v>0</v>
      </c>
    </row>
    <row r="5800" spans="1:1" x14ac:dyDescent="0.25">
      <c r="A5800" s="309">
        <f t="shared" si="90"/>
        <v>0</v>
      </c>
    </row>
    <row r="5801" spans="1:1" x14ac:dyDescent="0.25">
      <c r="A5801" s="309">
        <f t="shared" si="90"/>
        <v>0</v>
      </c>
    </row>
    <row r="5802" spans="1:1" x14ac:dyDescent="0.25">
      <c r="A5802" s="309">
        <f t="shared" si="90"/>
        <v>0</v>
      </c>
    </row>
    <row r="5803" spans="1:1" x14ac:dyDescent="0.25">
      <c r="A5803" s="309">
        <f t="shared" si="90"/>
        <v>0</v>
      </c>
    </row>
    <row r="5804" spans="1:1" x14ac:dyDescent="0.25">
      <c r="A5804" s="309">
        <f t="shared" si="90"/>
        <v>0</v>
      </c>
    </row>
    <row r="5805" spans="1:1" x14ac:dyDescent="0.25">
      <c r="A5805" s="309">
        <f t="shared" si="90"/>
        <v>0</v>
      </c>
    </row>
    <row r="5806" spans="1:1" x14ac:dyDescent="0.25">
      <c r="A5806" s="309">
        <f t="shared" si="90"/>
        <v>0</v>
      </c>
    </row>
    <row r="5807" spans="1:1" x14ac:dyDescent="0.25">
      <c r="A5807" s="309">
        <f t="shared" si="90"/>
        <v>0</v>
      </c>
    </row>
    <row r="5808" spans="1:1" x14ac:dyDescent="0.25">
      <c r="A5808" s="309">
        <f t="shared" si="90"/>
        <v>0</v>
      </c>
    </row>
    <row r="5809" spans="1:1" x14ac:dyDescent="0.25">
      <c r="A5809" s="309">
        <f t="shared" si="90"/>
        <v>0</v>
      </c>
    </row>
    <row r="5810" spans="1:1" x14ac:dyDescent="0.25">
      <c r="A5810" s="309">
        <f t="shared" si="90"/>
        <v>0</v>
      </c>
    </row>
    <row r="5811" spans="1:1" x14ac:dyDescent="0.25">
      <c r="A5811" s="309">
        <f t="shared" si="90"/>
        <v>0</v>
      </c>
    </row>
    <row r="5812" spans="1:1" x14ac:dyDescent="0.25">
      <c r="A5812" s="309">
        <f t="shared" si="90"/>
        <v>0</v>
      </c>
    </row>
    <row r="5813" spans="1:1" x14ac:dyDescent="0.25">
      <c r="A5813" s="309">
        <f t="shared" si="90"/>
        <v>0</v>
      </c>
    </row>
    <row r="5814" spans="1:1" x14ac:dyDescent="0.25">
      <c r="A5814" s="309">
        <f t="shared" si="90"/>
        <v>0</v>
      </c>
    </row>
    <row r="5815" spans="1:1" x14ac:dyDescent="0.25">
      <c r="A5815" s="309">
        <f t="shared" si="90"/>
        <v>0</v>
      </c>
    </row>
    <row r="5816" spans="1:1" x14ac:dyDescent="0.25">
      <c r="A5816" s="309">
        <f t="shared" si="90"/>
        <v>0</v>
      </c>
    </row>
    <row r="5817" spans="1:1" x14ac:dyDescent="0.25">
      <c r="A5817" s="309">
        <f t="shared" si="90"/>
        <v>0</v>
      </c>
    </row>
    <row r="5818" spans="1:1" x14ac:dyDescent="0.25">
      <c r="A5818" s="309">
        <f t="shared" si="90"/>
        <v>0</v>
      </c>
    </row>
    <row r="5819" spans="1:1" x14ac:dyDescent="0.25">
      <c r="A5819" s="309">
        <f t="shared" si="90"/>
        <v>0</v>
      </c>
    </row>
    <row r="5820" spans="1:1" x14ac:dyDescent="0.25">
      <c r="A5820" s="309">
        <f t="shared" si="90"/>
        <v>0</v>
      </c>
    </row>
    <row r="5821" spans="1:1" x14ac:dyDescent="0.25">
      <c r="A5821" s="309">
        <f t="shared" si="90"/>
        <v>0</v>
      </c>
    </row>
    <row r="5822" spans="1:1" x14ac:dyDescent="0.25">
      <c r="A5822" s="309">
        <f t="shared" si="90"/>
        <v>0</v>
      </c>
    </row>
    <row r="5823" spans="1:1" x14ac:dyDescent="0.25">
      <c r="A5823" s="309">
        <f t="shared" si="90"/>
        <v>0</v>
      </c>
    </row>
    <row r="5824" spans="1:1" x14ac:dyDescent="0.25">
      <c r="A5824" s="309">
        <f t="shared" si="90"/>
        <v>0</v>
      </c>
    </row>
    <row r="5825" spans="1:1" x14ac:dyDescent="0.25">
      <c r="A5825" s="309">
        <f t="shared" si="90"/>
        <v>0</v>
      </c>
    </row>
    <row r="5826" spans="1:1" x14ac:dyDescent="0.25">
      <c r="A5826" s="309">
        <f t="shared" ref="A5826:A5889" si="91">IF(+R5826&gt;AR5826,R5826-AR5826,0)</f>
        <v>0</v>
      </c>
    </row>
    <row r="5827" spans="1:1" x14ac:dyDescent="0.25">
      <c r="A5827" s="309">
        <f t="shared" si="91"/>
        <v>0</v>
      </c>
    </row>
    <row r="5828" spans="1:1" x14ac:dyDescent="0.25">
      <c r="A5828" s="309">
        <f t="shared" si="91"/>
        <v>0</v>
      </c>
    </row>
    <row r="5829" spans="1:1" x14ac:dyDescent="0.25">
      <c r="A5829" s="309">
        <f t="shared" si="91"/>
        <v>0</v>
      </c>
    </row>
    <row r="5830" spans="1:1" x14ac:dyDescent="0.25">
      <c r="A5830" s="309">
        <f t="shared" si="91"/>
        <v>0</v>
      </c>
    </row>
    <row r="5831" spans="1:1" x14ac:dyDescent="0.25">
      <c r="A5831" s="309">
        <f t="shared" si="91"/>
        <v>0</v>
      </c>
    </row>
    <row r="5832" spans="1:1" x14ac:dyDescent="0.25">
      <c r="A5832" s="309">
        <f t="shared" si="91"/>
        <v>0</v>
      </c>
    </row>
    <row r="5833" spans="1:1" x14ac:dyDescent="0.25">
      <c r="A5833" s="309">
        <f t="shared" si="91"/>
        <v>0</v>
      </c>
    </row>
    <row r="5834" spans="1:1" x14ac:dyDescent="0.25">
      <c r="A5834" s="309">
        <f t="shared" si="91"/>
        <v>0</v>
      </c>
    </row>
    <row r="5835" spans="1:1" x14ac:dyDescent="0.25">
      <c r="A5835" s="309">
        <f t="shared" si="91"/>
        <v>0</v>
      </c>
    </row>
    <row r="5836" spans="1:1" x14ac:dyDescent="0.25">
      <c r="A5836" s="309">
        <f t="shared" si="91"/>
        <v>0</v>
      </c>
    </row>
    <row r="5837" spans="1:1" x14ac:dyDescent="0.25">
      <c r="A5837" s="309">
        <f t="shared" si="91"/>
        <v>0</v>
      </c>
    </row>
    <row r="5838" spans="1:1" x14ac:dyDescent="0.25">
      <c r="A5838" s="309">
        <f t="shared" si="91"/>
        <v>0</v>
      </c>
    </row>
    <row r="5839" spans="1:1" x14ac:dyDescent="0.25">
      <c r="A5839" s="309">
        <f t="shared" si="91"/>
        <v>0</v>
      </c>
    </row>
    <row r="5840" spans="1:1" x14ac:dyDescent="0.25">
      <c r="A5840" s="309">
        <f t="shared" si="91"/>
        <v>0</v>
      </c>
    </row>
    <row r="5841" spans="1:1" x14ac:dyDescent="0.25">
      <c r="A5841" s="309">
        <f t="shared" si="91"/>
        <v>0</v>
      </c>
    </row>
    <row r="5842" spans="1:1" x14ac:dyDescent="0.25">
      <c r="A5842" s="309">
        <f t="shared" si="91"/>
        <v>0</v>
      </c>
    </row>
    <row r="5843" spans="1:1" x14ac:dyDescent="0.25">
      <c r="A5843" s="309">
        <f t="shared" si="91"/>
        <v>0</v>
      </c>
    </row>
    <row r="5844" spans="1:1" x14ac:dyDescent="0.25">
      <c r="A5844" s="309">
        <f t="shared" si="91"/>
        <v>0</v>
      </c>
    </row>
    <row r="5845" spans="1:1" x14ac:dyDescent="0.25">
      <c r="A5845" s="309">
        <f t="shared" si="91"/>
        <v>0</v>
      </c>
    </row>
    <row r="5846" spans="1:1" x14ac:dyDescent="0.25">
      <c r="A5846" s="309">
        <f t="shared" si="91"/>
        <v>0</v>
      </c>
    </row>
    <row r="5847" spans="1:1" x14ac:dyDescent="0.25">
      <c r="A5847" s="309">
        <f t="shared" si="91"/>
        <v>0</v>
      </c>
    </row>
    <row r="5848" spans="1:1" x14ac:dyDescent="0.25">
      <c r="A5848" s="309">
        <f t="shared" si="91"/>
        <v>0</v>
      </c>
    </row>
    <row r="5849" spans="1:1" x14ac:dyDescent="0.25">
      <c r="A5849" s="309">
        <f t="shared" si="91"/>
        <v>0</v>
      </c>
    </row>
    <row r="5850" spans="1:1" x14ac:dyDescent="0.25">
      <c r="A5850" s="309">
        <f t="shared" si="91"/>
        <v>0</v>
      </c>
    </row>
    <row r="5851" spans="1:1" x14ac:dyDescent="0.25">
      <c r="A5851" s="309">
        <f t="shared" si="91"/>
        <v>0</v>
      </c>
    </row>
    <row r="5852" spans="1:1" x14ac:dyDescent="0.25">
      <c r="A5852" s="309">
        <f t="shared" si="91"/>
        <v>0</v>
      </c>
    </row>
    <row r="5853" spans="1:1" x14ac:dyDescent="0.25">
      <c r="A5853" s="309">
        <f t="shared" si="91"/>
        <v>0</v>
      </c>
    </row>
    <row r="5854" spans="1:1" x14ac:dyDescent="0.25">
      <c r="A5854" s="309">
        <f t="shared" si="91"/>
        <v>0</v>
      </c>
    </row>
    <row r="5855" spans="1:1" x14ac:dyDescent="0.25">
      <c r="A5855" s="309">
        <f t="shared" si="91"/>
        <v>0</v>
      </c>
    </row>
    <row r="5856" spans="1:1" x14ac:dyDescent="0.25">
      <c r="A5856" s="309">
        <f t="shared" si="91"/>
        <v>0</v>
      </c>
    </row>
    <row r="5857" spans="1:1" x14ac:dyDescent="0.25">
      <c r="A5857" s="309">
        <f t="shared" si="91"/>
        <v>0</v>
      </c>
    </row>
    <row r="5858" spans="1:1" x14ac:dyDescent="0.25">
      <c r="A5858" s="309">
        <f t="shared" si="91"/>
        <v>0</v>
      </c>
    </row>
    <row r="5859" spans="1:1" x14ac:dyDescent="0.25">
      <c r="A5859" s="309">
        <f t="shared" si="91"/>
        <v>0</v>
      </c>
    </row>
    <row r="5860" spans="1:1" x14ac:dyDescent="0.25">
      <c r="A5860" s="309">
        <f t="shared" si="91"/>
        <v>0</v>
      </c>
    </row>
    <row r="5861" spans="1:1" x14ac:dyDescent="0.25">
      <c r="A5861" s="309">
        <f t="shared" si="91"/>
        <v>0</v>
      </c>
    </row>
    <row r="5862" spans="1:1" x14ac:dyDescent="0.25">
      <c r="A5862" s="309">
        <f t="shared" si="91"/>
        <v>0</v>
      </c>
    </row>
    <row r="5863" spans="1:1" x14ac:dyDescent="0.25">
      <c r="A5863" s="309">
        <f t="shared" si="91"/>
        <v>0</v>
      </c>
    </row>
    <row r="5864" spans="1:1" x14ac:dyDescent="0.25">
      <c r="A5864" s="309">
        <f t="shared" si="91"/>
        <v>0</v>
      </c>
    </row>
    <row r="5865" spans="1:1" x14ac:dyDescent="0.25">
      <c r="A5865" s="309">
        <f t="shared" si="91"/>
        <v>0</v>
      </c>
    </row>
    <row r="5866" spans="1:1" x14ac:dyDescent="0.25">
      <c r="A5866" s="309">
        <f t="shared" si="91"/>
        <v>0</v>
      </c>
    </row>
    <row r="5867" spans="1:1" x14ac:dyDescent="0.25">
      <c r="A5867" s="309">
        <f t="shared" si="91"/>
        <v>0</v>
      </c>
    </row>
    <row r="5868" spans="1:1" x14ac:dyDescent="0.25">
      <c r="A5868" s="309">
        <f t="shared" si="91"/>
        <v>0</v>
      </c>
    </row>
    <row r="5869" spans="1:1" x14ac:dyDescent="0.25">
      <c r="A5869" s="309">
        <f t="shared" si="91"/>
        <v>0</v>
      </c>
    </row>
    <row r="5870" spans="1:1" x14ac:dyDescent="0.25">
      <c r="A5870" s="309">
        <f t="shared" si="91"/>
        <v>0</v>
      </c>
    </row>
    <row r="5871" spans="1:1" x14ac:dyDescent="0.25">
      <c r="A5871" s="309">
        <f t="shared" si="91"/>
        <v>0</v>
      </c>
    </row>
    <row r="5872" spans="1:1" x14ac:dyDescent="0.25">
      <c r="A5872" s="309">
        <f t="shared" si="91"/>
        <v>0</v>
      </c>
    </row>
    <row r="5873" spans="1:1" x14ac:dyDescent="0.25">
      <c r="A5873" s="309">
        <f t="shared" si="91"/>
        <v>0</v>
      </c>
    </row>
    <row r="5874" spans="1:1" x14ac:dyDescent="0.25">
      <c r="A5874" s="309">
        <f t="shared" si="91"/>
        <v>0</v>
      </c>
    </row>
    <row r="5875" spans="1:1" x14ac:dyDescent="0.25">
      <c r="A5875" s="309">
        <f t="shared" si="91"/>
        <v>0</v>
      </c>
    </row>
    <row r="5876" spans="1:1" x14ac:dyDescent="0.25">
      <c r="A5876" s="309">
        <f t="shared" si="91"/>
        <v>0</v>
      </c>
    </row>
    <row r="5877" spans="1:1" x14ac:dyDescent="0.25">
      <c r="A5877" s="309">
        <f t="shared" si="91"/>
        <v>0</v>
      </c>
    </row>
    <row r="5878" spans="1:1" x14ac:dyDescent="0.25">
      <c r="A5878" s="309">
        <f t="shared" si="91"/>
        <v>0</v>
      </c>
    </row>
    <row r="5879" spans="1:1" x14ac:dyDescent="0.25">
      <c r="A5879" s="309">
        <f t="shared" si="91"/>
        <v>0</v>
      </c>
    </row>
    <row r="5880" spans="1:1" x14ac:dyDescent="0.25">
      <c r="A5880" s="309">
        <f t="shared" si="91"/>
        <v>0</v>
      </c>
    </row>
    <row r="5881" spans="1:1" x14ac:dyDescent="0.25">
      <c r="A5881" s="309">
        <f t="shared" si="91"/>
        <v>0</v>
      </c>
    </row>
    <row r="5882" spans="1:1" x14ac:dyDescent="0.25">
      <c r="A5882" s="309">
        <f t="shared" si="91"/>
        <v>0</v>
      </c>
    </row>
    <row r="5883" spans="1:1" x14ac:dyDescent="0.25">
      <c r="A5883" s="309">
        <f t="shared" si="91"/>
        <v>0</v>
      </c>
    </row>
    <row r="5884" spans="1:1" x14ac:dyDescent="0.25">
      <c r="A5884" s="309">
        <f t="shared" si="91"/>
        <v>0</v>
      </c>
    </row>
    <row r="5885" spans="1:1" x14ac:dyDescent="0.25">
      <c r="A5885" s="309">
        <f t="shared" si="91"/>
        <v>0</v>
      </c>
    </row>
    <row r="5886" spans="1:1" x14ac:dyDescent="0.25">
      <c r="A5886" s="309">
        <f t="shared" si="91"/>
        <v>0</v>
      </c>
    </row>
    <row r="5887" spans="1:1" x14ac:dyDescent="0.25">
      <c r="A5887" s="309">
        <f t="shared" si="91"/>
        <v>0</v>
      </c>
    </row>
    <row r="5888" spans="1:1" x14ac:dyDescent="0.25">
      <c r="A5888" s="309">
        <f t="shared" si="91"/>
        <v>0</v>
      </c>
    </row>
    <row r="5889" spans="1:1" x14ac:dyDescent="0.25">
      <c r="A5889" s="309">
        <f t="shared" si="91"/>
        <v>0</v>
      </c>
    </row>
    <row r="5890" spans="1:1" x14ac:dyDescent="0.25">
      <c r="A5890" s="309">
        <f t="shared" ref="A5890:A5953" si="92">IF(+R5890&gt;AR5890,R5890-AR5890,0)</f>
        <v>0</v>
      </c>
    </row>
    <row r="5891" spans="1:1" x14ac:dyDescent="0.25">
      <c r="A5891" s="309">
        <f t="shared" si="92"/>
        <v>0</v>
      </c>
    </row>
    <row r="5892" spans="1:1" x14ac:dyDescent="0.25">
      <c r="A5892" s="309">
        <f t="shared" si="92"/>
        <v>0</v>
      </c>
    </row>
    <row r="5893" spans="1:1" x14ac:dyDescent="0.25">
      <c r="A5893" s="309">
        <f t="shared" si="92"/>
        <v>0</v>
      </c>
    </row>
    <row r="5894" spans="1:1" x14ac:dyDescent="0.25">
      <c r="A5894" s="309">
        <f t="shared" si="92"/>
        <v>0</v>
      </c>
    </row>
    <row r="5895" spans="1:1" x14ac:dyDescent="0.25">
      <c r="A5895" s="309">
        <f t="shared" si="92"/>
        <v>0</v>
      </c>
    </row>
    <row r="5896" spans="1:1" x14ac:dyDescent="0.25">
      <c r="A5896" s="309">
        <f t="shared" si="92"/>
        <v>0</v>
      </c>
    </row>
    <row r="5897" spans="1:1" x14ac:dyDescent="0.25">
      <c r="A5897" s="309">
        <f t="shared" si="92"/>
        <v>0</v>
      </c>
    </row>
    <row r="5898" spans="1:1" x14ac:dyDescent="0.25">
      <c r="A5898" s="309">
        <f t="shared" si="92"/>
        <v>0</v>
      </c>
    </row>
    <row r="5899" spans="1:1" x14ac:dyDescent="0.25">
      <c r="A5899" s="309">
        <f t="shared" si="92"/>
        <v>0</v>
      </c>
    </row>
    <row r="5900" spans="1:1" x14ac:dyDescent="0.25">
      <c r="A5900" s="309">
        <f t="shared" si="92"/>
        <v>0</v>
      </c>
    </row>
    <row r="5901" spans="1:1" x14ac:dyDescent="0.25">
      <c r="A5901" s="309">
        <f t="shared" si="92"/>
        <v>0</v>
      </c>
    </row>
    <row r="5902" spans="1:1" x14ac:dyDescent="0.25">
      <c r="A5902" s="309">
        <f t="shared" si="92"/>
        <v>0</v>
      </c>
    </row>
    <row r="5903" spans="1:1" x14ac:dyDescent="0.25">
      <c r="A5903" s="309">
        <f t="shared" si="92"/>
        <v>0</v>
      </c>
    </row>
    <row r="5904" spans="1:1" x14ac:dyDescent="0.25">
      <c r="A5904" s="309">
        <f t="shared" si="92"/>
        <v>0</v>
      </c>
    </row>
    <row r="5905" spans="1:1" x14ac:dyDescent="0.25">
      <c r="A5905" s="309">
        <f t="shared" si="92"/>
        <v>0</v>
      </c>
    </row>
    <row r="5906" spans="1:1" x14ac:dyDescent="0.25">
      <c r="A5906" s="309">
        <f t="shared" si="92"/>
        <v>0</v>
      </c>
    </row>
    <row r="5907" spans="1:1" x14ac:dyDescent="0.25">
      <c r="A5907" s="309">
        <f t="shared" si="92"/>
        <v>0</v>
      </c>
    </row>
    <row r="5908" spans="1:1" x14ac:dyDescent="0.25">
      <c r="A5908" s="309">
        <f t="shared" si="92"/>
        <v>0</v>
      </c>
    </row>
    <row r="5909" spans="1:1" x14ac:dyDescent="0.25">
      <c r="A5909" s="309">
        <f t="shared" si="92"/>
        <v>0</v>
      </c>
    </row>
    <row r="5910" spans="1:1" x14ac:dyDescent="0.25">
      <c r="A5910" s="309">
        <f t="shared" si="92"/>
        <v>0</v>
      </c>
    </row>
    <row r="5911" spans="1:1" x14ac:dyDescent="0.25">
      <c r="A5911" s="309">
        <f t="shared" si="92"/>
        <v>0</v>
      </c>
    </row>
    <row r="5912" spans="1:1" x14ac:dyDescent="0.25">
      <c r="A5912" s="309">
        <f t="shared" si="92"/>
        <v>0</v>
      </c>
    </row>
    <row r="5913" spans="1:1" x14ac:dyDescent="0.25">
      <c r="A5913" s="309">
        <f t="shared" si="92"/>
        <v>0</v>
      </c>
    </row>
    <row r="5914" spans="1:1" x14ac:dyDescent="0.25">
      <c r="A5914" s="309">
        <f t="shared" si="92"/>
        <v>0</v>
      </c>
    </row>
    <row r="5915" spans="1:1" x14ac:dyDescent="0.25">
      <c r="A5915" s="309">
        <f t="shared" si="92"/>
        <v>0</v>
      </c>
    </row>
    <row r="5916" spans="1:1" x14ac:dyDescent="0.25">
      <c r="A5916" s="309">
        <f t="shared" si="92"/>
        <v>0</v>
      </c>
    </row>
    <row r="5917" spans="1:1" x14ac:dyDescent="0.25">
      <c r="A5917" s="309">
        <f t="shared" si="92"/>
        <v>0</v>
      </c>
    </row>
    <row r="5918" spans="1:1" x14ac:dyDescent="0.25">
      <c r="A5918" s="309">
        <f t="shared" si="92"/>
        <v>0</v>
      </c>
    </row>
    <row r="5919" spans="1:1" x14ac:dyDescent="0.25">
      <c r="A5919" s="309">
        <f t="shared" si="92"/>
        <v>0</v>
      </c>
    </row>
    <row r="5920" spans="1:1" x14ac:dyDescent="0.25">
      <c r="A5920" s="309">
        <f t="shared" si="92"/>
        <v>0</v>
      </c>
    </row>
    <row r="5921" spans="1:1" x14ac:dyDescent="0.25">
      <c r="A5921" s="309">
        <f t="shared" si="92"/>
        <v>0</v>
      </c>
    </row>
    <row r="5922" spans="1:1" x14ac:dyDescent="0.25">
      <c r="A5922" s="309">
        <f t="shared" si="92"/>
        <v>0</v>
      </c>
    </row>
    <row r="5923" spans="1:1" x14ac:dyDescent="0.25">
      <c r="A5923" s="309">
        <f t="shared" si="92"/>
        <v>0</v>
      </c>
    </row>
    <row r="5924" spans="1:1" x14ac:dyDescent="0.25">
      <c r="A5924" s="309">
        <f t="shared" si="92"/>
        <v>0</v>
      </c>
    </row>
    <row r="5925" spans="1:1" x14ac:dyDescent="0.25">
      <c r="A5925" s="309">
        <f t="shared" si="92"/>
        <v>0</v>
      </c>
    </row>
    <row r="5926" spans="1:1" x14ac:dyDescent="0.25">
      <c r="A5926" s="309">
        <f t="shared" si="92"/>
        <v>0</v>
      </c>
    </row>
    <row r="5927" spans="1:1" x14ac:dyDescent="0.25">
      <c r="A5927" s="309">
        <f t="shared" si="92"/>
        <v>0</v>
      </c>
    </row>
    <row r="5928" spans="1:1" x14ac:dyDescent="0.25">
      <c r="A5928" s="309">
        <f t="shared" si="92"/>
        <v>0</v>
      </c>
    </row>
    <row r="5929" spans="1:1" x14ac:dyDescent="0.25">
      <c r="A5929" s="309">
        <f t="shared" si="92"/>
        <v>0</v>
      </c>
    </row>
    <row r="5930" spans="1:1" x14ac:dyDescent="0.25">
      <c r="A5930" s="309">
        <f t="shared" si="92"/>
        <v>0</v>
      </c>
    </row>
    <row r="5931" spans="1:1" x14ac:dyDescent="0.25">
      <c r="A5931" s="309">
        <f t="shared" si="92"/>
        <v>0</v>
      </c>
    </row>
    <row r="5932" spans="1:1" x14ac:dyDescent="0.25">
      <c r="A5932" s="309">
        <f t="shared" si="92"/>
        <v>0</v>
      </c>
    </row>
    <row r="5933" spans="1:1" x14ac:dyDescent="0.25">
      <c r="A5933" s="309">
        <f t="shared" si="92"/>
        <v>0</v>
      </c>
    </row>
    <row r="5934" spans="1:1" x14ac:dyDescent="0.25">
      <c r="A5934" s="309">
        <f t="shared" si="92"/>
        <v>0</v>
      </c>
    </row>
    <row r="5935" spans="1:1" x14ac:dyDescent="0.25">
      <c r="A5935" s="309">
        <f t="shared" si="92"/>
        <v>0</v>
      </c>
    </row>
    <row r="5936" spans="1:1" x14ac:dyDescent="0.25">
      <c r="A5936" s="309">
        <f t="shared" si="92"/>
        <v>0</v>
      </c>
    </row>
    <row r="5937" spans="1:1" x14ac:dyDescent="0.25">
      <c r="A5937" s="309">
        <f t="shared" si="92"/>
        <v>0</v>
      </c>
    </row>
    <row r="5938" spans="1:1" x14ac:dyDescent="0.25">
      <c r="A5938" s="309">
        <f t="shared" si="92"/>
        <v>0</v>
      </c>
    </row>
    <row r="5939" spans="1:1" x14ac:dyDescent="0.25">
      <c r="A5939" s="309">
        <f t="shared" si="92"/>
        <v>0</v>
      </c>
    </row>
    <row r="5940" spans="1:1" x14ac:dyDescent="0.25">
      <c r="A5940" s="309">
        <f t="shared" si="92"/>
        <v>0</v>
      </c>
    </row>
    <row r="5941" spans="1:1" x14ac:dyDescent="0.25">
      <c r="A5941" s="309">
        <f t="shared" si="92"/>
        <v>0</v>
      </c>
    </row>
    <row r="5942" spans="1:1" x14ac:dyDescent="0.25">
      <c r="A5942" s="309">
        <f t="shared" si="92"/>
        <v>0</v>
      </c>
    </row>
    <row r="5943" spans="1:1" x14ac:dyDescent="0.25">
      <c r="A5943" s="309">
        <f t="shared" si="92"/>
        <v>0</v>
      </c>
    </row>
    <row r="5944" spans="1:1" x14ac:dyDescent="0.25">
      <c r="A5944" s="309">
        <f t="shared" si="92"/>
        <v>0</v>
      </c>
    </row>
    <row r="5945" spans="1:1" x14ac:dyDescent="0.25">
      <c r="A5945" s="309">
        <f t="shared" si="92"/>
        <v>0</v>
      </c>
    </row>
    <row r="5946" spans="1:1" x14ac:dyDescent="0.25">
      <c r="A5946" s="309">
        <f t="shared" si="92"/>
        <v>0</v>
      </c>
    </row>
    <row r="5947" spans="1:1" x14ac:dyDescent="0.25">
      <c r="A5947" s="309">
        <f t="shared" si="92"/>
        <v>0</v>
      </c>
    </row>
    <row r="5948" spans="1:1" x14ac:dyDescent="0.25">
      <c r="A5948" s="309">
        <f t="shared" si="92"/>
        <v>0</v>
      </c>
    </row>
    <row r="5949" spans="1:1" x14ac:dyDescent="0.25">
      <c r="A5949" s="309">
        <f t="shared" si="92"/>
        <v>0</v>
      </c>
    </row>
    <row r="5950" spans="1:1" x14ac:dyDescent="0.25">
      <c r="A5950" s="309">
        <f t="shared" si="92"/>
        <v>0</v>
      </c>
    </row>
    <row r="5951" spans="1:1" x14ac:dyDescent="0.25">
      <c r="A5951" s="309">
        <f t="shared" si="92"/>
        <v>0</v>
      </c>
    </row>
    <row r="5952" spans="1:1" x14ac:dyDescent="0.25">
      <c r="A5952" s="309">
        <f t="shared" si="92"/>
        <v>0</v>
      </c>
    </row>
    <row r="5953" spans="1:1" x14ac:dyDescent="0.25">
      <c r="A5953" s="309">
        <f t="shared" si="92"/>
        <v>0</v>
      </c>
    </row>
    <row r="5954" spans="1:1" x14ac:dyDescent="0.25">
      <c r="A5954" s="309">
        <f t="shared" ref="A5954:A6017" si="93">IF(+R5954&gt;AR5954,R5954-AR5954,0)</f>
        <v>0</v>
      </c>
    </row>
    <row r="5955" spans="1:1" x14ac:dyDescent="0.25">
      <c r="A5955" s="309">
        <f t="shared" si="93"/>
        <v>0</v>
      </c>
    </row>
    <row r="5956" spans="1:1" x14ac:dyDescent="0.25">
      <c r="A5956" s="309">
        <f t="shared" si="93"/>
        <v>0</v>
      </c>
    </row>
    <row r="5957" spans="1:1" x14ac:dyDescent="0.25">
      <c r="A5957" s="309">
        <f t="shared" si="93"/>
        <v>0</v>
      </c>
    </row>
    <row r="5958" spans="1:1" x14ac:dyDescent="0.25">
      <c r="A5958" s="309">
        <f t="shared" si="93"/>
        <v>0</v>
      </c>
    </row>
    <row r="5959" spans="1:1" x14ac:dyDescent="0.25">
      <c r="A5959" s="309">
        <f t="shared" si="93"/>
        <v>0</v>
      </c>
    </row>
    <row r="5960" spans="1:1" x14ac:dyDescent="0.25">
      <c r="A5960" s="309">
        <f t="shared" si="93"/>
        <v>0</v>
      </c>
    </row>
    <row r="5961" spans="1:1" x14ac:dyDescent="0.25">
      <c r="A5961" s="309">
        <f t="shared" si="93"/>
        <v>0</v>
      </c>
    </row>
    <row r="5962" spans="1:1" x14ac:dyDescent="0.25">
      <c r="A5962" s="309">
        <f t="shared" si="93"/>
        <v>0</v>
      </c>
    </row>
    <row r="5963" spans="1:1" x14ac:dyDescent="0.25">
      <c r="A5963" s="309">
        <f t="shared" si="93"/>
        <v>0</v>
      </c>
    </row>
    <row r="5964" spans="1:1" x14ac:dyDescent="0.25">
      <c r="A5964" s="309">
        <f t="shared" si="93"/>
        <v>0</v>
      </c>
    </row>
    <row r="5965" spans="1:1" x14ac:dyDescent="0.25">
      <c r="A5965" s="309">
        <f t="shared" si="93"/>
        <v>0</v>
      </c>
    </row>
    <row r="5966" spans="1:1" x14ac:dyDescent="0.25">
      <c r="A5966" s="309">
        <f t="shared" si="93"/>
        <v>0</v>
      </c>
    </row>
    <row r="5967" spans="1:1" x14ac:dyDescent="0.25">
      <c r="A5967" s="309">
        <f t="shared" si="93"/>
        <v>0</v>
      </c>
    </row>
    <row r="5968" spans="1:1" x14ac:dyDescent="0.25">
      <c r="A5968" s="309">
        <f t="shared" si="93"/>
        <v>0</v>
      </c>
    </row>
    <row r="5969" spans="1:1" x14ac:dyDescent="0.25">
      <c r="A5969" s="309">
        <f t="shared" si="93"/>
        <v>0</v>
      </c>
    </row>
    <row r="5970" spans="1:1" x14ac:dyDescent="0.25">
      <c r="A5970" s="309">
        <f t="shared" si="93"/>
        <v>0</v>
      </c>
    </row>
    <row r="5971" spans="1:1" x14ac:dyDescent="0.25">
      <c r="A5971" s="309">
        <f t="shared" si="93"/>
        <v>0</v>
      </c>
    </row>
    <row r="5972" spans="1:1" x14ac:dyDescent="0.25">
      <c r="A5972" s="309">
        <f t="shared" si="93"/>
        <v>0</v>
      </c>
    </row>
    <row r="5973" spans="1:1" x14ac:dyDescent="0.25">
      <c r="A5973" s="309">
        <f t="shared" si="93"/>
        <v>0</v>
      </c>
    </row>
    <row r="5974" spans="1:1" x14ac:dyDescent="0.25">
      <c r="A5974" s="309">
        <f t="shared" si="93"/>
        <v>0</v>
      </c>
    </row>
    <row r="5975" spans="1:1" x14ac:dyDescent="0.25">
      <c r="A5975" s="309">
        <f t="shared" si="93"/>
        <v>0</v>
      </c>
    </row>
    <row r="5976" spans="1:1" x14ac:dyDescent="0.25">
      <c r="A5976" s="309">
        <f t="shared" si="93"/>
        <v>0</v>
      </c>
    </row>
    <row r="5977" spans="1:1" x14ac:dyDescent="0.25">
      <c r="A5977" s="309">
        <f t="shared" si="93"/>
        <v>0</v>
      </c>
    </row>
    <row r="5978" spans="1:1" x14ac:dyDescent="0.25">
      <c r="A5978" s="309">
        <f t="shared" si="93"/>
        <v>0</v>
      </c>
    </row>
    <row r="5979" spans="1:1" x14ac:dyDescent="0.25">
      <c r="A5979" s="309">
        <f t="shared" si="93"/>
        <v>0</v>
      </c>
    </row>
    <row r="5980" spans="1:1" x14ac:dyDescent="0.25">
      <c r="A5980" s="309">
        <f t="shared" si="93"/>
        <v>0</v>
      </c>
    </row>
    <row r="5981" spans="1:1" x14ac:dyDescent="0.25">
      <c r="A5981" s="309">
        <f t="shared" si="93"/>
        <v>0</v>
      </c>
    </row>
    <row r="5982" spans="1:1" x14ac:dyDescent="0.25">
      <c r="A5982" s="309">
        <f t="shared" si="93"/>
        <v>0</v>
      </c>
    </row>
    <row r="5983" spans="1:1" x14ac:dyDescent="0.25">
      <c r="A5983" s="309">
        <f t="shared" si="93"/>
        <v>0</v>
      </c>
    </row>
    <row r="5984" spans="1:1" x14ac:dyDescent="0.25">
      <c r="A5984" s="309">
        <f t="shared" si="93"/>
        <v>0</v>
      </c>
    </row>
    <row r="5985" spans="1:1" x14ac:dyDescent="0.25">
      <c r="A5985" s="309">
        <f t="shared" si="93"/>
        <v>0</v>
      </c>
    </row>
    <row r="5986" spans="1:1" x14ac:dyDescent="0.25">
      <c r="A5986" s="309">
        <f t="shared" si="93"/>
        <v>0</v>
      </c>
    </row>
    <row r="5987" spans="1:1" x14ac:dyDescent="0.25">
      <c r="A5987" s="309">
        <f t="shared" si="93"/>
        <v>0</v>
      </c>
    </row>
    <row r="5988" spans="1:1" x14ac:dyDescent="0.25">
      <c r="A5988" s="309">
        <f t="shared" si="93"/>
        <v>0</v>
      </c>
    </row>
    <row r="5989" spans="1:1" x14ac:dyDescent="0.25">
      <c r="A5989" s="309">
        <f t="shared" si="93"/>
        <v>0</v>
      </c>
    </row>
    <row r="5990" spans="1:1" x14ac:dyDescent="0.25">
      <c r="A5990" s="309">
        <f t="shared" si="93"/>
        <v>0</v>
      </c>
    </row>
    <row r="5991" spans="1:1" x14ac:dyDescent="0.25">
      <c r="A5991" s="309">
        <f t="shared" si="93"/>
        <v>0</v>
      </c>
    </row>
    <row r="5992" spans="1:1" x14ac:dyDescent="0.25">
      <c r="A5992" s="309">
        <f t="shared" si="93"/>
        <v>0</v>
      </c>
    </row>
    <row r="5993" spans="1:1" x14ac:dyDescent="0.25">
      <c r="A5993" s="309">
        <f t="shared" si="93"/>
        <v>0</v>
      </c>
    </row>
    <row r="5994" spans="1:1" x14ac:dyDescent="0.25">
      <c r="A5994" s="309">
        <f t="shared" si="93"/>
        <v>0</v>
      </c>
    </row>
    <row r="5995" spans="1:1" x14ac:dyDescent="0.25">
      <c r="A5995" s="309">
        <f t="shared" si="93"/>
        <v>0</v>
      </c>
    </row>
    <row r="5996" spans="1:1" x14ac:dyDescent="0.25">
      <c r="A5996" s="309">
        <f t="shared" si="93"/>
        <v>0</v>
      </c>
    </row>
    <row r="5997" spans="1:1" x14ac:dyDescent="0.25">
      <c r="A5997" s="309">
        <f t="shared" si="93"/>
        <v>0</v>
      </c>
    </row>
    <row r="5998" spans="1:1" x14ac:dyDescent="0.25">
      <c r="A5998" s="309">
        <f t="shared" si="93"/>
        <v>0</v>
      </c>
    </row>
    <row r="5999" spans="1:1" x14ac:dyDescent="0.25">
      <c r="A5999" s="309">
        <f t="shared" si="93"/>
        <v>0</v>
      </c>
    </row>
    <row r="6000" spans="1:1" x14ac:dyDescent="0.25">
      <c r="A6000" s="309">
        <f t="shared" si="93"/>
        <v>0</v>
      </c>
    </row>
    <row r="6001" spans="1:1" x14ac:dyDescent="0.25">
      <c r="A6001" s="309">
        <f t="shared" si="93"/>
        <v>0</v>
      </c>
    </row>
    <row r="6002" spans="1:1" x14ac:dyDescent="0.25">
      <c r="A6002" s="309">
        <f t="shared" si="93"/>
        <v>0</v>
      </c>
    </row>
    <row r="6003" spans="1:1" x14ac:dyDescent="0.25">
      <c r="A6003" s="309">
        <f t="shared" si="93"/>
        <v>0</v>
      </c>
    </row>
    <row r="6004" spans="1:1" x14ac:dyDescent="0.25">
      <c r="A6004" s="309">
        <f t="shared" si="93"/>
        <v>0</v>
      </c>
    </row>
    <row r="6005" spans="1:1" x14ac:dyDescent="0.25">
      <c r="A6005" s="309">
        <f t="shared" si="93"/>
        <v>0</v>
      </c>
    </row>
    <row r="6006" spans="1:1" x14ac:dyDescent="0.25">
      <c r="A6006" s="309">
        <f t="shared" si="93"/>
        <v>0</v>
      </c>
    </row>
    <row r="6007" spans="1:1" x14ac:dyDescent="0.25">
      <c r="A6007" s="309">
        <f t="shared" si="93"/>
        <v>0</v>
      </c>
    </row>
    <row r="6008" spans="1:1" x14ac:dyDescent="0.25">
      <c r="A6008" s="309">
        <f t="shared" si="93"/>
        <v>0</v>
      </c>
    </row>
    <row r="6009" spans="1:1" x14ac:dyDescent="0.25">
      <c r="A6009" s="309">
        <f t="shared" si="93"/>
        <v>0</v>
      </c>
    </row>
    <row r="6010" spans="1:1" x14ac:dyDescent="0.25">
      <c r="A6010" s="309">
        <f t="shared" si="93"/>
        <v>0</v>
      </c>
    </row>
    <row r="6011" spans="1:1" x14ac:dyDescent="0.25">
      <c r="A6011" s="309">
        <f t="shared" si="93"/>
        <v>0</v>
      </c>
    </row>
    <row r="6012" spans="1:1" x14ac:dyDescent="0.25">
      <c r="A6012" s="309">
        <f t="shared" si="93"/>
        <v>0</v>
      </c>
    </row>
    <row r="6013" spans="1:1" x14ac:dyDescent="0.25">
      <c r="A6013" s="309">
        <f t="shared" si="93"/>
        <v>0</v>
      </c>
    </row>
    <row r="6014" spans="1:1" x14ac:dyDescent="0.25">
      <c r="A6014" s="309">
        <f t="shared" si="93"/>
        <v>0</v>
      </c>
    </row>
    <row r="6015" spans="1:1" x14ac:dyDescent="0.25">
      <c r="A6015" s="309">
        <f t="shared" si="93"/>
        <v>0</v>
      </c>
    </row>
    <row r="6016" spans="1:1" x14ac:dyDescent="0.25">
      <c r="A6016" s="309">
        <f t="shared" si="93"/>
        <v>0</v>
      </c>
    </row>
    <row r="6017" spans="1:1" x14ac:dyDescent="0.25">
      <c r="A6017" s="309">
        <f t="shared" si="93"/>
        <v>0</v>
      </c>
    </row>
    <row r="6018" spans="1:1" x14ac:dyDescent="0.25">
      <c r="A6018" s="309">
        <f t="shared" ref="A6018:A6081" si="94">IF(+R6018&gt;AR6018,R6018-AR6018,0)</f>
        <v>0</v>
      </c>
    </row>
    <row r="6019" spans="1:1" x14ac:dyDescent="0.25">
      <c r="A6019" s="309">
        <f t="shared" si="94"/>
        <v>0</v>
      </c>
    </row>
    <row r="6020" spans="1:1" x14ac:dyDescent="0.25">
      <c r="A6020" s="309">
        <f t="shared" si="94"/>
        <v>0</v>
      </c>
    </row>
    <row r="6021" spans="1:1" x14ac:dyDescent="0.25">
      <c r="A6021" s="309">
        <f t="shared" si="94"/>
        <v>0</v>
      </c>
    </row>
    <row r="6022" spans="1:1" x14ac:dyDescent="0.25">
      <c r="A6022" s="309">
        <f t="shared" si="94"/>
        <v>0</v>
      </c>
    </row>
    <row r="6023" spans="1:1" x14ac:dyDescent="0.25">
      <c r="A6023" s="309">
        <f t="shared" si="94"/>
        <v>0</v>
      </c>
    </row>
    <row r="6024" spans="1:1" x14ac:dyDescent="0.25">
      <c r="A6024" s="309">
        <f t="shared" si="94"/>
        <v>0</v>
      </c>
    </row>
    <row r="6025" spans="1:1" x14ac:dyDescent="0.25">
      <c r="A6025" s="309">
        <f t="shared" si="94"/>
        <v>0</v>
      </c>
    </row>
    <row r="6026" spans="1:1" x14ac:dyDescent="0.25">
      <c r="A6026" s="309">
        <f t="shared" si="94"/>
        <v>0</v>
      </c>
    </row>
    <row r="6027" spans="1:1" x14ac:dyDescent="0.25">
      <c r="A6027" s="309">
        <f t="shared" si="94"/>
        <v>0</v>
      </c>
    </row>
    <row r="6028" spans="1:1" x14ac:dyDescent="0.25">
      <c r="A6028" s="309">
        <f t="shared" si="94"/>
        <v>0</v>
      </c>
    </row>
    <row r="6029" spans="1:1" x14ac:dyDescent="0.25">
      <c r="A6029" s="309">
        <f t="shared" si="94"/>
        <v>0</v>
      </c>
    </row>
    <row r="6030" spans="1:1" x14ac:dyDescent="0.25">
      <c r="A6030" s="309">
        <f t="shared" si="94"/>
        <v>0</v>
      </c>
    </row>
    <row r="6031" spans="1:1" x14ac:dyDescent="0.25">
      <c r="A6031" s="309">
        <f t="shared" si="94"/>
        <v>0</v>
      </c>
    </row>
    <row r="6032" spans="1:1" x14ac:dyDescent="0.25">
      <c r="A6032" s="309">
        <f t="shared" si="94"/>
        <v>0</v>
      </c>
    </row>
    <row r="6033" spans="1:1" x14ac:dyDescent="0.25">
      <c r="A6033" s="309">
        <f t="shared" si="94"/>
        <v>0</v>
      </c>
    </row>
    <row r="6034" spans="1:1" x14ac:dyDescent="0.25">
      <c r="A6034" s="309">
        <f t="shared" si="94"/>
        <v>0</v>
      </c>
    </row>
    <row r="6035" spans="1:1" x14ac:dyDescent="0.25">
      <c r="A6035" s="309">
        <f t="shared" si="94"/>
        <v>0</v>
      </c>
    </row>
    <row r="6036" spans="1:1" x14ac:dyDescent="0.25">
      <c r="A6036" s="309">
        <f t="shared" si="94"/>
        <v>0</v>
      </c>
    </row>
    <row r="6037" spans="1:1" x14ac:dyDescent="0.25">
      <c r="A6037" s="309">
        <f t="shared" si="94"/>
        <v>0</v>
      </c>
    </row>
    <row r="6038" spans="1:1" x14ac:dyDescent="0.25">
      <c r="A6038" s="309">
        <f t="shared" si="94"/>
        <v>0</v>
      </c>
    </row>
    <row r="6039" spans="1:1" x14ac:dyDescent="0.25">
      <c r="A6039" s="309">
        <f t="shared" si="94"/>
        <v>0</v>
      </c>
    </row>
    <row r="6040" spans="1:1" x14ac:dyDescent="0.25">
      <c r="A6040" s="309">
        <f t="shared" si="94"/>
        <v>0</v>
      </c>
    </row>
    <row r="6041" spans="1:1" x14ac:dyDescent="0.25">
      <c r="A6041" s="309">
        <f t="shared" si="94"/>
        <v>0</v>
      </c>
    </row>
    <row r="6042" spans="1:1" x14ac:dyDescent="0.25">
      <c r="A6042" s="309">
        <f t="shared" si="94"/>
        <v>0</v>
      </c>
    </row>
    <row r="6043" spans="1:1" x14ac:dyDescent="0.25">
      <c r="A6043" s="309">
        <f t="shared" si="94"/>
        <v>0</v>
      </c>
    </row>
    <row r="6044" spans="1:1" x14ac:dyDescent="0.25">
      <c r="A6044" s="309">
        <f t="shared" si="94"/>
        <v>0</v>
      </c>
    </row>
    <row r="6045" spans="1:1" x14ac:dyDescent="0.25">
      <c r="A6045" s="309">
        <f t="shared" si="94"/>
        <v>0</v>
      </c>
    </row>
    <row r="6046" spans="1:1" x14ac:dyDescent="0.25">
      <c r="A6046" s="309">
        <f t="shared" si="94"/>
        <v>0</v>
      </c>
    </row>
    <row r="6047" spans="1:1" x14ac:dyDescent="0.25">
      <c r="A6047" s="309">
        <f t="shared" si="94"/>
        <v>0</v>
      </c>
    </row>
    <row r="6048" spans="1:1" x14ac:dyDescent="0.25">
      <c r="A6048" s="309">
        <f t="shared" si="94"/>
        <v>0</v>
      </c>
    </row>
    <row r="6049" spans="1:1" x14ac:dyDescent="0.25">
      <c r="A6049" s="309">
        <f t="shared" si="94"/>
        <v>0</v>
      </c>
    </row>
    <row r="6050" spans="1:1" x14ac:dyDescent="0.25">
      <c r="A6050" s="309">
        <f t="shared" si="94"/>
        <v>0</v>
      </c>
    </row>
    <row r="6051" spans="1:1" x14ac:dyDescent="0.25">
      <c r="A6051" s="309">
        <f t="shared" si="94"/>
        <v>0</v>
      </c>
    </row>
    <row r="6052" spans="1:1" x14ac:dyDescent="0.25">
      <c r="A6052" s="309">
        <f t="shared" si="94"/>
        <v>0</v>
      </c>
    </row>
    <row r="6053" spans="1:1" x14ac:dyDescent="0.25">
      <c r="A6053" s="309">
        <f t="shared" si="94"/>
        <v>0</v>
      </c>
    </row>
    <row r="6054" spans="1:1" x14ac:dyDescent="0.25">
      <c r="A6054" s="309">
        <f t="shared" si="94"/>
        <v>0</v>
      </c>
    </row>
    <row r="6055" spans="1:1" x14ac:dyDescent="0.25">
      <c r="A6055" s="309">
        <f t="shared" si="94"/>
        <v>0</v>
      </c>
    </row>
    <row r="6056" spans="1:1" x14ac:dyDescent="0.25">
      <c r="A6056" s="309">
        <f t="shared" si="94"/>
        <v>0</v>
      </c>
    </row>
    <row r="6057" spans="1:1" x14ac:dyDescent="0.25">
      <c r="A6057" s="309">
        <f t="shared" si="94"/>
        <v>0</v>
      </c>
    </row>
    <row r="6058" spans="1:1" x14ac:dyDescent="0.25">
      <c r="A6058" s="309">
        <f t="shared" si="94"/>
        <v>0</v>
      </c>
    </row>
    <row r="6059" spans="1:1" x14ac:dyDescent="0.25">
      <c r="A6059" s="309">
        <f t="shared" si="94"/>
        <v>0</v>
      </c>
    </row>
    <row r="6060" spans="1:1" x14ac:dyDescent="0.25">
      <c r="A6060" s="309">
        <f t="shared" si="94"/>
        <v>0</v>
      </c>
    </row>
    <row r="6061" spans="1:1" x14ac:dyDescent="0.25">
      <c r="A6061" s="309">
        <f t="shared" si="94"/>
        <v>0</v>
      </c>
    </row>
    <row r="6062" spans="1:1" x14ac:dyDescent="0.25">
      <c r="A6062" s="309">
        <f t="shared" si="94"/>
        <v>0</v>
      </c>
    </row>
    <row r="6063" spans="1:1" x14ac:dyDescent="0.25">
      <c r="A6063" s="309">
        <f t="shared" si="94"/>
        <v>0</v>
      </c>
    </row>
    <row r="6064" spans="1:1" x14ac:dyDescent="0.25">
      <c r="A6064" s="309">
        <f t="shared" si="94"/>
        <v>0</v>
      </c>
    </row>
    <row r="6065" spans="1:1" x14ac:dyDescent="0.25">
      <c r="A6065" s="309">
        <f t="shared" si="94"/>
        <v>0</v>
      </c>
    </row>
    <row r="6066" spans="1:1" x14ac:dyDescent="0.25">
      <c r="A6066" s="309">
        <f t="shared" si="94"/>
        <v>0</v>
      </c>
    </row>
    <row r="6067" spans="1:1" x14ac:dyDescent="0.25">
      <c r="A6067" s="309">
        <f t="shared" si="94"/>
        <v>0</v>
      </c>
    </row>
    <row r="6068" spans="1:1" x14ac:dyDescent="0.25">
      <c r="A6068" s="309">
        <f t="shared" si="94"/>
        <v>0</v>
      </c>
    </row>
    <row r="6069" spans="1:1" x14ac:dyDescent="0.25">
      <c r="A6069" s="309">
        <f t="shared" si="94"/>
        <v>0</v>
      </c>
    </row>
    <row r="6070" spans="1:1" x14ac:dyDescent="0.25">
      <c r="A6070" s="309">
        <f t="shared" si="94"/>
        <v>0</v>
      </c>
    </row>
    <row r="6071" spans="1:1" x14ac:dyDescent="0.25">
      <c r="A6071" s="309">
        <f t="shared" si="94"/>
        <v>0</v>
      </c>
    </row>
    <row r="6072" spans="1:1" x14ac:dyDescent="0.25">
      <c r="A6072" s="309">
        <f t="shared" si="94"/>
        <v>0</v>
      </c>
    </row>
    <row r="6073" spans="1:1" x14ac:dyDescent="0.25">
      <c r="A6073" s="309">
        <f t="shared" si="94"/>
        <v>0</v>
      </c>
    </row>
    <row r="6074" spans="1:1" x14ac:dyDescent="0.25">
      <c r="A6074" s="309">
        <f t="shared" si="94"/>
        <v>0</v>
      </c>
    </row>
    <row r="6075" spans="1:1" x14ac:dyDescent="0.25">
      <c r="A6075" s="309">
        <f t="shared" si="94"/>
        <v>0</v>
      </c>
    </row>
    <row r="6076" spans="1:1" x14ac:dyDescent="0.25">
      <c r="A6076" s="309">
        <f t="shared" si="94"/>
        <v>0</v>
      </c>
    </row>
    <row r="6077" spans="1:1" x14ac:dyDescent="0.25">
      <c r="A6077" s="309">
        <f t="shared" si="94"/>
        <v>0</v>
      </c>
    </row>
    <row r="6078" spans="1:1" x14ac:dyDescent="0.25">
      <c r="A6078" s="309">
        <f t="shared" si="94"/>
        <v>0</v>
      </c>
    </row>
    <row r="6079" spans="1:1" x14ac:dyDescent="0.25">
      <c r="A6079" s="309">
        <f t="shared" si="94"/>
        <v>0</v>
      </c>
    </row>
    <row r="6080" spans="1:1" x14ac:dyDescent="0.25">
      <c r="A6080" s="309">
        <f t="shared" si="94"/>
        <v>0</v>
      </c>
    </row>
    <row r="6081" spans="1:1" x14ac:dyDescent="0.25">
      <c r="A6081" s="309">
        <f t="shared" si="94"/>
        <v>0</v>
      </c>
    </row>
    <row r="6082" spans="1:1" x14ac:dyDescent="0.25">
      <c r="A6082" s="309">
        <f t="shared" ref="A6082:A6145" si="95">IF(+R6082&gt;AR6082,R6082-AR6082,0)</f>
        <v>0</v>
      </c>
    </row>
    <row r="6083" spans="1:1" x14ac:dyDescent="0.25">
      <c r="A6083" s="309">
        <f t="shared" si="95"/>
        <v>0</v>
      </c>
    </row>
    <row r="6084" spans="1:1" x14ac:dyDescent="0.25">
      <c r="A6084" s="309">
        <f t="shared" si="95"/>
        <v>0</v>
      </c>
    </row>
    <row r="6085" spans="1:1" x14ac:dyDescent="0.25">
      <c r="A6085" s="309">
        <f t="shared" si="95"/>
        <v>0</v>
      </c>
    </row>
    <row r="6086" spans="1:1" x14ac:dyDescent="0.25">
      <c r="A6086" s="309">
        <f t="shared" si="95"/>
        <v>0</v>
      </c>
    </row>
    <row r="6087" spans="1:1" x14ac:dyDescent="0.25">
      <c r="A6087" s="309">
        <f t="shared" si="95"/>
        <v>0</v>
      </c>
    </row>
    <row r="6088" spans="1:1" x14ac:dyDescent="0.25">
      <c r="A6088" s="309">
        <f t="shared" si="95"/>
        <v>0</v>
      </c>
    </row>
    <row r="6089" spans="1:1" x14ac:dyDescent="0.25">
      <c r="A6089" s="309">
        <f t="shared" si="95"/>
        <v>0</v>
      </c>
    </row>
    <row r="6090" spans="1:1" x14ac:dyDescent="0.25">
      <c r="A6090" s="309">
        <f t="shared" si="95"/>
        <v>0</v>
      </c>
    </row>
    <row r="6091" spans="1:1" x14ac:dyDescent="0.25">
      <c r="A6091" s="309">
        <f t="shared" si="95"/>
        <v>0</v>
      </c>
    </row>
    <row r="6092" spans="1:1" x14ac:dyDescent="0.25">
      <c r="A6092" s="309">
        <f t="shared" si="95"/>
        <v>0</v>
      </c>
    </row>
    <row r="6093" spans="1:1" x14ac:dyDescent="0.25">
      <c r="A6093" s="309">
        <f t="shared" si="95"/>
        <v>0</v>
      </c>
    </row>
    <row r="6094" spans="1:1" x14ac:dyDescent="0.25">
      <c r="A6094" s="309">
        <f t="shared" si="95"/>
        <v>0</v>
      </c>
    </row>
    <row r="6095" spans="1:1" x14ac:dyDescent="0.25">
      <c r="A6095" s="309">
        <f t="shared" si="95"/>
        <v>0</v>
      </c>
    </row>
    <row r="6096" spans="1:1" x14ac:dyDescent="0.25">
      <c r="A6096" s="309">
        <f t="shared" si="95"/>
        <v>0</v>
      </c>
    </row>
    <row r="6097" spans="1:1" x14ac:dyDescent="0.25">
      <c r="A6097" s="309">
        <f t="shared" si="95"/>
        <v>0</v>
      </c>
    </row>
    <row r="6098" spans="1:1" x14ac:dyDescent="0.25">
      <c r="A6098" s="309">
        <f t="shared" si="95"/>
        <v>0</v>
      </c>
    </row>
    <row r="6099" spans="1:1" x14ac:dyDescent="0.25">
      <c r="A6099" s="309">
        <f t="shared" si="95"/>
        <v>0</v>
      </c>
    </row>
    <row r="6100" spans="1:1" x14ac:dyDescent="0.25">
      <c r="A6100" s="309">
        <f t="shared" si="95"/>
        <v>0</v>
      </c>
    </row>
    <row r="6101" spans="1:1" x14ac:dyDescent="0.25">
      <c r="A6101" s="309">
        <f t="shared" si="95"/>
        <v>0</v>
      </c>
    </row>
    <row r="6102" spans="1:1" x14ac:dyDescent="0.25">
      <c r="A6102" s="309">
        <f t="shared" si="95"/>
        <v>0</v>
      </c>
    </row>
    <row r="6103" spans="1:1" x14ac:dyDescent="0.25">
      <c r="A6103" s="309">
        <f t="shared" si="95"/>
        <v>0</v>
      </c>
    </row>
    <row r="6104" spans="1:1" x14ac:dyDescent="0.25">
      <c r="A6104" s="309">
        <f t="shared" si="95"/>
        <v>0</v>
      </c>
    </row>
    <row r="6105" spans="1:1" x14ac:dyDescent="0.25">
      <c r="A6105" s="309">
        <f t="shared" si="95"/>
        <v>0</v>
      </c>
    </row>
    <row r="6106" spans="1:1" x14ac:dyDescent="0.25">
      <c r="A6106" s="309">
        <f t="shared" si="95"/>
        <v>0</v>
      </c>
    </row>
    <row r="6107" spans="1:1" x14ac:dyDescent="0.25">
      <c r="A6107" s="309">
        <f t="shared" si="95"/>
        <v>0</v>
      </c>
    </row>
    <row r="6108" spans="1:1" x14ac:dyDescent="0.25">
      <c r="A6108" s="309">
        <f t="shared" si="95"/>
        <v>0</v>
      </c>
    </row>
    <row r="6109" spans="1:1" x14ac:dyDescent="0.25">
      <c r="A6109" s="309">
        <f t="shared" si="95"/>
        <v>0</v>
      </c>
    </row>
    <row r="6110" spans="1:1" x14ac:dyDescent="0.25">
      <c r="A6110" s="309">
        <f t="shared" si="95"/>
        <v>0</v>
      </c>
    </row>
    <row r="6111" spans="1:1" x14ac:dyDescent="0.25">
      <c r="A6111" s="309">
        <f t="shared" si="95"/>
        <v>0</v>
      </c>
    </row>
    <row r="6112" spans="1:1" x14ac:dyDescent="0.25">
      <c r="A6112" s="309">
        <f t="shared" si="95"/>
        <v>0</v>
      </c>
    </row>
    <row r="6113" spans="1:1" x14ac:dyDescent="0.25">
      <c r="A6113" s="309">
        <f t="shared" si="95"/>
        <v>0</v>
      </c>
    </row>
    <row r="6114" spans="1:1" x14ac:dyDescent="0.25">
      <c r="A6114" s="309">
        <f t="shared" si="95"/>
        <v>0</v>
      </c>
    </row>
    <row r="6115" spans="1:1" x14ac:dyDescent="0.25">
      <c r="A6115" s="309">
        <f t="shared" si="95"/>
        <v>0</v>
      </c>
    </row>
    <row r="6116" spans="1:1" x14ac:dyDescent="0.25">
      <c r="A6116" s="309">
        <f t="shared" si="95"/>
        <v>0</v>
      </c>
    </row>
    <row r="6117" spans="1:1" x14ac:dyDescent="0.25">
      <c r="A6117" s="309">
        <f t="shared" si="95"/>
        <v>0</v>
      </c>
    </row>
    <row r="6118" spans="1:1" x14ac:dyDescent="0.25">
      <c r="A6118" s="309">
        <f t="shared" si="95"/>
        <v>0</v>
      </c>
    </row>
    <row r="6119" spans="1:1" x14ac:dyDescent="0.25">
      <c r="A6119" s="309">
        <f t="shared" si="95"/>
        <v>0</v>
      </c>
    </row>
    <row r="6120" spans="1:1" x14ac:dyDescent="0.25">
      <c r="A6120" s="309">
        <f t="shared" si="95"/>
        <v>0</v>
      </c>
    </row>
    <row r="6121" spans="1:1" x14ac:dyDescent="0.25">
      <c r="A6121" s="309">
        <f t="shared" si="95"/>
        <v>0</v>
      </c>
    </row>
    <row r="6122" spans="1:1" x14ac:dyDescent="0.25">
      <c r="A6122" s="309">
        <f t="shared" si="95"/>
        <v>0</v>
      </c>
    </row>
    <row r="6123" spans="1:1" x14ac:dyDescent="0.25">
      <c r="A6123" s="309">
        <f t="shared" si="95"/>
        <v>0</v>
      </c>
    </row>
    <row r="6124" spans="1:1" x14ac:dyDescent="0.25">
      <c r="A6124" s="309">
        <f t="shared" si="95"/>
        <v>0</v>
      </c>
    </row>
    <row r="6125" spans="1:1" x14ac:dyDescent="0.25">
      <c r="A6125" s="309">
        <f t="shared" si="95"/>
        <v>0</v>
      </c>
    </row>
    <row r="6126" spans="1:1" x14ac:dyDescent="0.25">
      <c r="A6126" s="309">
        <f t="shared" si="95"/>
        <v>0</v>
      </c>
    </row>
    <row r="6127" spans="1:1" x14ac:dyDescent="0.25">
      <c r="A6127" s="309">
        <f t="shared" si="95"/>
        <v>0</v>
      </c>
    </row>
    <row r="6128" spans="1:1" x14ac:dyDescent="0.25">
      <c r="A6128" s="309">
        <f t="shared" si="95"/>
        <v>0</v>
      </c>
    </row>
    <row r="6129" spans="1:1" x14ac:dyDescent="0.25">
      <c r="A6129" s="309">
        <f t="shared" si="95"/>
        <v>0</v>
      </c>
    </row>
    <row r="6130" spans="1:1" x14ac:dyDescent="0.25">
      <c r="A6130" s="309">
        <f t="shared" si="95"/>
        <v>0</v>
      </c>
    </row>
    <row r="6131" spans="1:1" x14ac:dyDescent="0.25">
      <c r="A6131" s="309">
        <f t="shared" si="95"/>
        <v>0</v>
      </c>
    </row>
    <row r="6132" spans="1:1" x14ac:dyDescent="0.25">
      <c r="A6132" s="309">
        <f t="shared" si="95"/>
        <v>0</v>
      </c>
    </row>
    <row r="6133" spans="1:1" x14ac:dyDescent="0.25">
      <c r="A6133" s="309">
        <f t="shared" si="95"/>
        <v>0</v>
      </c>
    </row>
    <row r="6134" spans="1:1" x14ac:dyDescent="0.25">
      <c r="A6134" s="309">
        <f t="shared" si="95"/>
        <v>0</v>
      </c>
    </row>
    <row r="6135" spans="1:1" x14ac:dyDescent="0.25">
      <c r="A6135" s="309">
        <f t="shared" si="95"/>
        <v>0</v>
      </c>
    </row>
    <row r="6136" spans="1:1" x14ac:dyDescent="0.25">
      <c r="A6136" s="309">
        <f t="shared" si="95"/>
        <v>0</v>
      </c>
    </row>
    <row r="6137" spans="1:1" x14ac:dyDescent="0.25">
      <c r="A6137" s="309">
        <f t="shared" si="95"/>
        <v>0</v>
      </c>
    </row>
    <row r="6138" spans="1:1" x14ac:dyDescent="0.25">
      <c r="A6138" s="309">
        <f t="shared" si="95"/>
        <v>0</v>
      </c>
    </row>
    <row r="6139" spans="1:1" x14ac:dyDescent="0.25">
      <c r="A6139" s="309">
        <f t="shared" si="95"/>
        <v>0</v>
      </c>
    </row>
    <row r="6140" spans="1:1" x14ac:dyDescent="0.25">
      <c r="A6140" s="309">
        <f t="shared" si="95"/>
        <v>0</v>
      </c>
    </row>
    <row r="6141" spans="1:1" x14ac:dyDescent="0.25">
      <c r="A6141" s="309">
        <f t="shared" si="95"/>
        <v>0</v>
      </c>
    </row>
    <row r="6142" spans="1:1" x14ac:dyDescent="0.25">
      <c r="A6142" s="309">
        <f t="shared" si="95"/>
        <v>0</v>
      </c>
    </row>
    <row r="6143" spans="1:1" x14ac:dyDescent="0.25">
      <c r="A6143" s="309">
        <f t="shared" si="95"/>
        <v>0</v>
      </c>
    </row>
    <row r="6144" spans="1:1" x14ac:dyDescent="0.25">
      <c r="A6144" s="309">
        <f t="shared" si="95"/>
        <v>0</v>
      </c>
    </row>
    <row r="6145" spans="1:1" x14ac:dyDescent="0.25">
      <c r="A6145" s="309">
        <f t="shared" si="95"/>
        <v>0</v>
      </c>
    </row>
    <row r="6146" spans="1:1" x14ac:dyDescent="0.25">
      <c r="A6146" s="309">
        <f t="shared" ref="A6146:A6209" si="96">IF(+R6146&gt;AR6146,R6146-AR6146,0)</f>
        <v>0</v>
      </c>
    </row>
    <row r="6147" spans="1:1" x14ac:dyDescent="0.25">
      <c r="A6147" s="309">
        <f t="shared" si="96"/>
        <v>0</v>
      </c>
    </row>
    <row r="6148" spans="1:1" x14ac:dyDescent="0.25">
      <c r="A6148" s="309">
        <f t="shared" si="96"/>
        <v>0</v>
      </c>
    </row>
    <row r="6149" spans="1:1" x14ac:dyDescent="0.25">
      <c r="A6149" s="309">
        <f t="shared" si="96"/>
        <v>0</v>
      </c>
    </row>
    <row r="6150" spans="1:1" x14ac:dyDescent="0.25">
      <c r="A6150" s="309">
        <f t="shared" si="96"/>
        <v>0</v>
      </c>
    </row>
    <row r="6151" spans="1:1" x14ac:dyDescent="0.25">
      <c r="A6151" s="309">
        <f t="shared" si="96"/>
        <v>0</v>
      </c>
    </row>
    <row r="6152" spans="1:1" x14ac:dyDescent="0.25">
      <c r="A6152" s="309">
        <f t="shared" si="96"/>
        <v>0</v>
      </c>
    </row>
    <row r="6153" spans="1:1" x14ac:dyDescent="0.25">
      <c r="A6153" s="309">
        <f t="shared" si="96"/>
        <v>0</v>
      </c>
    </row>
    <row r="6154" spans="1:1" x14ac:dyDescent="0.25">
      <c r="A6154" s="309">
        <f t="shared" si="96"/>
        <v>0</v>
      </c>
    </row>
    <row r="6155" spans="1:1" x14ac:dyDescent="0.25">
      <c r="A6155" s="309">
        <f t="shared" si="96"/>
        <v>0</v>
      </c>
    </row>
    <row r="6156" spans="1:1" x14ac:dyDescent="0.25">
      <c r="A6156" s="309">
        <f t="shared" si="96"/>
        <v>0</v>
      </c>
    </row>
    <row r="6157" spans="1:1" x14ac:dyDescent="0.25">
      <c r="A6157" s="309">
        <f t="shared" si="96"/>
        <v>0</v>
      </c>
    </row>
    <row r="6158" spans="1:1" x14ac:dyDescent="0.25">
      <c r="A6158" s="309">
        <f t="shared" si="96"/>
        <v>0</v>
      </c>
    </row>
    <row r="6159" spans="1:1" x14ac:dyDescent="0.25">
      <c r="A6159" s="309">
        <f t="shared" si="96"/>
        <v>0</v>
      </c>
    </row>
    <row r="6160" spans="1:1" x14ac:dyDescent="0.25">
      <c r="A6160" s="309">
        <f t="shared" si="96"/>
        <v>0</v>
      </c>
    </row>
    <row r="6161" spans="1:1" x14ac:dyDescent="0.25">
      <c r="A6161" s="309">
        <f t="shared" si="96"/>
        <v>0</v>
      </c>
    </row>
    <row r="6162" spans="1:1" x14ac:dyDescent="0.25">
      <c r="A6162" s="309">
        <f t="shared" si="96"/>
        <v>0</v>
      </c>
    </row>
    <row r="6163" spans="1:1" x14ac:dyDescent="0.25">
      <c r="A6163" s="309">
        <f t="shared" si="96"/>
        <v>0</v>
      </c>
    </row>
    <row r="6164" spans="1:1" x14ac:dyDescent="0.25">
      <c r="A6164" s="309">
        <f t="shared" si="96"/>
        <v>0</v>
      </c>
    </row>
    <row r="6165" spans="1:1" x14ac:dyDescent="0.25">
      <c r="A6165" s="309">
        <f t="shared" si="96"/>
        <v>0</v>
      </c>
    </row>
    <row r="6166" spans="1:1" x14ac:dyDescent="0.25">
      <c r="A6166" s="309">
        <f t="shared" si="96"/>
        <v>0</v>
      </c>
    </row>
    <row r="6167" spans="1:1" x14ac:dyDescent="0.25">
      <c r="A6167" s="309">
        <f t="shared" si="96"/>
        <v>0</v>
      </c>
    </row>
    <row r="6168" spans="1:1" x14ac:dyDescent="0.25">
      <c r="A6168" s="309">
        <f t="shared" si="96"/>
        <v>0</v>
      </c>
    </row>
    <row r="6169" spans="1:1" x14ac:dyDescent="0.25">
      <c r="A6169" s="309">
        <f t="shared" si="96"/>
        <v>0</v>
      </c>
    </row>
    <row r="6170" spans="1:1" x14ac:dyDescent="0.25">
      <c r="A6170" s="309">
        <f t="shared" si="96"/>
        <v>0</v>
      </c>
    </row>
    <row r="6171" spans="1:1" x14ac:dyDescent="0.25">
      <c r="A6171" s="309">
        <f t="shared" si="96"/>
        <v>0</v>
      </c>
    </row>
    <row r="6172" spans="1:1" x14ac:dyDescent="0.25">
      <c r="A6172" s="309">
        <f t="shared" si="96"/>
        <v>0</v>
      </c>
    </row>
    <row r="6173" spans="1:1" x14ac:dyDescent="0.25">
      <c r="A6173" s="309">
        <f t="shared" si="96"/>
        <v>0</v>
      </c>
    </row>
    <row r="6174" spans="1:1" x14ac:dyDescent="0.25">
      <c r="A6174" s="309">
        <f t="shared" si="96"/>
        <v>0</v>
      </c>
    </row>
    <row r="6175" spans="1:1" x14ac:dyDescent="0.25">
      <c r="A6175" s="309">
        <f t="shared" si="96"/>
        <v>0</v>
      </c>
    </row>
    <row r="6176" spans="1:1" x14ac:dyDescent="0.25">
      <c r="A6176" s="309">
        <f t="shared" si="96"/>
        <v>0</v>
      </c>
    </row>
    <row r="6177" spans="1:1" x14ac:dyDescent="0.25">
      <c r="A6177" s="309">
        <f t="shared" si="96"/>
        <v>0</v>
      </c>
    </row>
    <row r="6178" spans="1:1" x14ac:dyDescent="0.25">
      <c r="A6178" s="309">
        <f t="shared" si="96"/>
        <v>0</v>
      </c>
    </row>
    <row r="6179" spans="1:1" x14ac:dyDescent="0.25">
      <c r="A6179" s="309">
        <f t="shared" si="96"/>
        <v>0</v>
      </c>
    </row>
    <row r="6180" spans="1:1" x14ac:dyDescent="0.25">
      <c r="A6180" s="309">
        <f t="shared" si="96"/>
        <v>0</v>
      </c>
    </row>
    <row r="6181" spans="1:1" x14ac:dyDescent="0.25">
      <c r="A6181" s="309">
        <f t="shared" si="96"/>
        <v>0</v>
      </c>
    </row>
    <row r="6182" spans="1:1" x14ac:dyDescent="0.25">
      <c r="A6182" s="309">
        <f t="shared" si="96"/>
        <v>0</v>
      </c>
    </row>
    <row r="6183" spans="1:1" x14ac:dyDescent="0.25">
      <c r="A6183" s="309">
        <f t="shared" si="96"/>
        <v>0</v>
      </c>
    </row>
    <row r="6184" spans="1:1" x14ac:dyDescent="0.25">
      <c r="A6184" s="309">
        <f t="shared" si="96"/>
        <v>0</v>
      </c>
    </row>
    <row r="6185" spans="1:1" x14ac:dyDescent="0.25">
      <c r="A6185" s="309">
        <f t="shared" si="96"/>
        <v>0</v>
      </c>
    </row>
    <row r="6186" spans="1:1" x14ac:dyDescent="0.25">
      <c r="A6186" s="309">
        <f t="shared" si="96"/>
        <v>0</v>
      </c>
    </row>
    <row r="6187" spans="1:1" x14ac:dyDescent="0.25">
      <c r="A6187" s="309">
        <f t="shared" si="96"/>
        <v>0</v>
      </c>
    </row>
    <row r="6188" spans="1:1" x14ac:dyDescent="0.25">
      <c r="A6188" s="309">
        <f t="shared" si="96"/>
        <v>0</v>
      </c>
    </row>
    <row r="6189" spans="1:1" x14ac:dyDescent="0.25">
      <c r="A6189" s="309">
        <f t="shared" si="96"/>
        <v>0</v>
      </c>
    </row>
    <row r="6190" spans="1:1" x14ac:dyDescent="0.25">
      <c r="A6190" s="309">
        <f t="shared" si="96"/>
        <v>0</v>
      </c>
    </row>
    <row r="6191" spans="1:1" x14ac:dyDescent="0.25">
      <c r="A6191" s="309">
        <f t="shared" si="96"/>
        <v>0</v>
      </c>
    </row>
    <row r="6192" spans="1:1" x14ac:dyDescent="0.25">
      <c r="A6192" s="309">
        <f t="shared" si="96"/>
        <v>0</v>
      </c>
    </row>
    <row r="6193" spans="1:1" x14ac:dyDescent="0.25">
      <c r="A6193" s="309">
        <f t="shared" si="96"/>
        <v>0</v>
      </c>
    </row>
    <row r="6194" spans="1:1" x14ac:dyDescent="0.25">
      <c r="A6194" s="309">
        <f t="shared" si="96"/>
        <v>0</v>
      </c>
    </row>
    <row r="6195" spans="1:1" x14ac:dyDescent="0.25">
      <c r="A6195" s="309">
        <f t="shared" si="96"/>
        <v>0</v>
      </c>
    </row>
    <row r="6196" spans="1:1" x14ac:dyDescent="0.25">
      <c r="A6196" s="309">
        <f t="shared" si="96"/>
        <v>0</v>
      </c>
    </row>
    <row r="6197" spans="1:1" x14ac:dyDescent="0.25">
      <c r="A6197" s="309">
        <f t="shared" si="96"/>
        <v>0</v>
      </c>
    </row>
    <row r="6198" spans="1:1" x14ac:dyDescent="0.25">
      <c r="A6198" s="309">
        <f t="shared" si="96"/>
        <v>0</v>
      </c>
    </row>
    <row r="6199" spans="1:1" x14ac:dyDescent="0.25">
      <c r="A6199" s="309">
        <f t="shared" si="96"/>
        <v>0</v>
      </c>
    </row>
    <row r="6200" spans="1:1" x14ac:dyDescent="0.25">
      <c r="A6200" s="309">
        <f t="shared" si="96"/>
        <v>0</v>
      </c>
    </row>
    <row r="6201" spans="1:1" x14ac:dyDescent="0.25">
      <c r="A6201" s="309">
        <f t="shared" si="96"/>
        <v>0</v>
      </c>
    </row>
    <row r="6202" spans="1:1" x14ac:dyDescent="0.25">
      <c r="A6202" s="309">
        <f t="shared" si="96"/>
        <v>0</v>
      </c>
    </row>
    <row r="6203" spans="1:1" x14ac:dyDescent="0.25">
      <c r="A6203" s="309">
        <f t="shared" si="96"/>
        <v>0</v>
      </c>
    </row>
    <row r="6204" spans="1:1" x14ac:dyDescent="0.25">
      <c r="A6204" s="309">
        <f t="shared" si="96"/>
        <v>0</v>
      </c>
    </row>
    <row r="6205" spans="1:1" x14ac:dyDescent="0.25">
      <c r="A6205" s="309">
        <f t="shared" si="96"/>
        <v>0</v>
      </c>
    </row>
    <row r="6206" spans="1:1" x14ac:dyDescent="0.25">
      <c r="A6206" s="309">
        <f t="shared" si="96"/>
        <v>0</v>
      </c>
    </row>
    <row r="6207" spans="1:1" x14ac:dyDescent="0.25">
      <c r="A6207" s="309">
        <f t="shared" si="96"/>
        <v>0</v>
      </c>
    </row>
    <row r="6208" spans="1:1" x14ac:dyDescent="0.25">
      <c r="A6208" s="309">
        <f t="shared" si="96"/>
        <v>0</v>
      </c>
    </row>
    <row r="6209" spans="1:1" x14ac:dyDescent="0.25">
      <c r="A6209" s="309">
        <f t="shared" si="96"/>
        <v>0</v>
      </c>
    </row>
    <row r="6210" spans="1:1" x14ac:dyDescent="0.25">
      <c r="A6210" s="309">
        <f t="shared" ref="A6210:A6273" si="97">IF(+R6210&gt;AR6210,R6210-AR6210,0)</f>
        <v>0</v>
      </c>
    </row>
    <row r="6211" spans="1:1" x14ac:dyDescent="0.25">
      <c r="A6211" s="309">
        <f t="shared" si="97"/>
        <v>0</v>
      </c>
    </row>
    <row r="6212" spans="1:1" x14ac:dyDescent="0.25">
      <c r="A6212" s="309">
        <f t="shared" si="97"/>
        <v>0</v>
      </c>
    </row>
    <row r="6213" spans="1:1" x14ac:dyDescent="0.25">
      <c r="A6213" s="309">
        <f t="shared" si="97"/>
        <v>0</v>
      </c>
    </row>
    <row r="6214" spans="1:1" x14ac:dyDescent="0.25">
      <c r="A6214" s="309">
        <f t="shared" si="97"/>
        <v>0</v>
      </c>
    </row>
    <row r="6215" spans="1:1" x14ac:dyDescent="0.25">
      <c r="A6215" s="309">
        <f t="shared" si="97"/>
        <v>0</v>
      </c>
    </row>
    <row r="6216" spans="1:1" x14ac:dyDescent="0.25">
      <c r="A6216" s="309">
        <f t="shared" si="97"/>
        <v>0</v>
      </c>
    </row>
    <row r="6217" spans="1:1" x14ac:dyDescent="0.25">
      <c r="A6217" s="309">
        <f t="shared" si="97"/>
        <v>0</v>
      </c>
    </row>
    <row r="6218" spans="1:1" x14ac:dyDescent="0.25">
      <c r="A6218" s="309">
        <f t="shared" si="97"/>
        <v>0</v>
      </c>
    </row>
    <row r="6219" spans="1:1" x14ac:dyDescent="0.25">
      <c r="A6219" s="309">
        <f t="shared" si="97"/>
        <v>0</v>
      </c>
    </row>
    <row r="6220" spans="1:1" x14ac:dyDescent="0.25">
      <c r="A6220" s="309">
        <f t="shared" si="97"/>
        <v>0</v>
      </c>
    </row>
    <row r="6221" spans="1:1" x14ac:dyDescent="0.25">
      <c r="A6221" s="309">
        <f t="shared" si="97"/>
        <v>0</v>
      </c>
    </row>
    <row r="6222" spans="1:1" x14ac:dyDescent="0.25">
      <c r="A6222" s="309">
        <f t="shared" si="97"/>
        <v>0</v>
      </c>
    </row>
    <row r="6223" spans="1:1" x14ac:dyDescent="0.25">
      <c r="A6223" s="309">
        <f t="shared" si="97"/>
        <v>0</v>
      </c>
    </row>
    <row r="6224" spans="1:1" x14ac:dyDescent="0.25">
      <c r="A6224" s="309">
        <f t="shared" si="97"/>
        <v>0</v>
      </c>
    </row>
    <row r="6225" spans="1:1" x14ac:dyDescent="0.25">
      <c r="A6225" s="309">
        <f t="shared" si="97"/>
        <v>0</v>
      </c>
    </row>
    <row r="6226" spans="1:1" x14ac:dyDescent="0.25">
      <c r="A6226" s="309">
        <f t="shared" si="97"/>
        <v>0</v>
      </c>
    </row>
    <row r="6227" spans="1:1" x14ac:dyDescent="0.25">
      <c r="A6227" s="309">
        <f t="shared" si="97"/>
        <v>0</v>
      </c>
    </row>
    <row r="6228" spans="1:1" x14ac:dyDescent="0.25">
      <c r="A6228" s="309">
        <f t="shared" si="97"/>
        <v>0</v>
      </c>
    </row>
    <row r="6229" spans="1:1" x14ac:dyDescent="0.25">
      <c r="A6229" s="309">
        <f t="shared" si="97"/>
        <v>0</v>
      </c>
    </row>
    <row r="6230" spans="1:1" x14ac:dyDescent="0.25">
      <c r="A6230" s="309">
        <f t="shared" si="97"/>
        <v>0</v>
      </c>
    </row>
    <row r="6231" spans="1:1" x14ac:dyDescent="0.25">
      <c r="A6231" s="309">
        <f t="shared" si="97"/>
        <v>0</v>
      </c>
    </row>
    <row r="6232" spans="1:1" x14ac:dyDescent="0.25">
      <c r="A6232" s="309">
        <f t="shared" si="97"/>
        <v>0</v>
      </c>
    </row>
    <row r="6233" spans="1:1" x14ac:dyDescent="0.25">
      <c r="A6233" s="309">
        <f t="shared" si="97"/>
        <v>0</v>
      </c>
    </row>
    <row r="6234" spans="1:1" x14ac:dyDescent="0.25">
      <c r="A6234" s="309">
        <f t="shared" si="97"/>
        <v>0</v>
      </c>
    </row>
    <row r="6235" spans="1:1" x14ac:dyDescent="0.25">
      <c r="A6235" s="309">
        <f t="shared" si="97"/>
        <v>0</v>
      </c>
    </row>
    <row r="6236" spans="1:1" x14ac:dyDescent="0.25">
      <c r="A6236" s="309">
        <f t="shared" si="97"/>
        <v>0</v>
      </c>
    </row>
    <row r="6237" spans="1:1" x14ac:dyDescent="0.25">
      <c r="A6237" s="309">
        <f t="shared" si="97"/>
        <v>0</v>
      </c>
    </row>
    <row r="6238" spans="1:1" x14ac:dyDescent="0.25">
      <c r="A6238" s="309">
        <f t="shared" si="97"/>
        <v>0</v>
      </c>
    </row>
    <row r="6239" spans="1:1" x14ac:dyDescent="0.25">
      <c r="A6239" s="309">
        <f t="shared" si="97"/>
        <v>0</v>
      </c>
    </row>
    <row r="6240" spans="1:1" x14ac:dyDescent="0.25">
      <c r="A6240" s="309">
        <f t="shared" si="97"/>
        <v>0</v>
      </c>
    </row>
    <row r="6241" spans="1:1" x14ac:dyDescent="0.25">
      <c r="A6241" s="309">
        <f t="shared" si="97"/>
        <v>0</v>
      </c>
    </row>
    <row r="6242" spans="1:1" x14ac:dyDescent="0.25">
      <c r="A6242" s="309">
        <f t="shared" si="97"/>
        <v>0</v>
      </c>
    </row>
    <row r="6243" spans="1:1" x14ac:dyDescent="0.25">
      <c r="A6243" s="309">
        <f t="shared" si="97"/>
        <v>0</v>
      </c>
    </row>
    <row r="6244" spans="1:1" x14ac:dyDescent="0.25">
      <c r="A6244" s="309">
        <f t="shared" si="97"/>
        <v>0</v>
      </c>
    </row>
    <row r="6245" spans="1:1" x14ac:dyDescent="0.25">
      <c r="A6245" s="309">
        <f t="shared" si="97"/>
        <v>0</v>
      </c>
    </row>
    <row r="6246" spans="1:1" x14ac:dyDescent="0.25">
      <c r="A6246" s="309">
        <f t="shared" si="97"/>
        <v>0</v>
      </c>
    </row>
    <row r="6247" spans="1:1" x14ac:dyDescent="0.25">
      <c r="A6247" s="309">
        <f t="shared" si="97"/>
        <v>0</v>
      </c>
    </row>
    <row r="6248" spans="1:1" x14ac:dyDescent="0.25">
      <c r="A6248" s="309">
        <f t="shared" si="97"/>
        <v>0</v>
      </c>
    </row>
    <row r="6249" spans="1:1" x14ac:dyDescent="0.25">
      <c r="A6249" s="309">
        <f t="shared" si="97"/>
        <v>0</v>
      </c>
    </row>
    <row r="6250" spans="1:1" x14ac:dyDescent="0.25">
      <c r="A6250" s="309">
        <f t="shared" si="97"/>
        <v>0</v>
      </c>
    </row>
    <row r="6251" spans="1:1" x14ac:dyDescent="0.25">
      <c r="A6251" s="309">
        <f t="shared" si="97"/>
        <v>0</v>
      </c>
    </row>
    <row r="6252" spans="1:1" x14ac:dyDescent="0.25">
      <c r="A6252" s="309">
        <f t="shared" si="97"/>
        <v>0</v>
      </c>
    </row>
    <row r="6253" spans="1:1" x14ac:dyDescent="0.25">
      <c r="A6253" s="309">
        <f t="shared" si="97"/>
        <v>0</v>
      </c>
    </row>
    <row r="6254" spans="1:1" x14ac:dyDescent="0.25">
      <c r="A6254" s="309">
        <f t="shared" si="97"/>
        <v>0</v>
      </c>
    </row>
    <row r="6255" spans="1:1" x14ac:dyDescent="0.25">
      <c r="A6255" s="309">
        <f t="shared" si="97"/>
        <v>0</v>
      </c>
    </row>
    <row r="6256" spans="1:1" x14ac:dyDescent="0.25">
      <c r="A6256" s="309">
        <f t="shared" si="97"/>
        <v>0</v>
      </c>
    </row>
    <row r="6257" spans="1:1" x14ac:dyDescent="0.25">
      <c r="A6257" s="309">
        <f t="shared" si="97"/>
        <v>0</v>
      </c>
    </row>
    <row r="6258" spans="1:1" x14ac:dyDescent="0.25">
      <c r="A6258" s="309">
        <f t="shared" si="97"/>
        <v>0</v>
      </c>
    </row>
    <row r="6259" spans="1:1" x14ac:dyDescent="0.25">
      <c r="A6259" s="309">
        <f t="shared" si="97"/>
        <v>0</v>
      </c>
    </row>
    <row r="6260" spans="1:1" x14ac:dyDescent="0.25">
      <c r="A6260" s="309">
        <f t="shared" si="97"/>
        <v>0</v>
      </c>
    </row>
    <row r="6261" spans="1:1" x14ac:dyDescent="0.25">
      <c r="A6261" s="309">
        <f t="shared" si="97"/>
        <v>0</v>
      </c>
    </row>
    <row r="6262" spans="1:1" x14ac:dyDescent="0.25">
      <c r="A6262" s="309">
        <f t="shared" si="97"/>
        <v>0</v>
      </c>
    </row>
    <row r="6263" spans="1:1" x14ac:dyDescent="0.25">
      <c r="A6263" s="309">
        <f t="shared" si="97"/>
        <v>0</v>
      </c>
    </row>
    <row r="6264" spans="1:1" x14ac:dyDescent="0.25">
      <c r="A6264" s="309">
        <f t="shared" si="97"/>
        <v>0</v>
      </c>
    </row>
    <row r="6265" spans="1:1" x14ac:dyDescent="0.25">
      <c r="A6265" s="309">
        <f t="shared" si="97"/>
        <v>0</v>
      </c>
    </row>
    <row r="6266" spans="1:1" x14ac:dyDescent="0.25">
      <c r="A6266" s="309">
        <f t="shared" si="97"/>
        <v>0</v>
      </c>
    </row>
    <row r="6267" spans="1:1" x14ac:dyDescent="0.25">
      <c r="A6267" s="309">
        <f t="shared" si="97"/>
        <v>0</v>
      </c>
    </row>
    <row r="6268" spans="1:1" x14ac:dyDescent="0.25">
      <c r="A6268" s="309">
        <f t="shared" si="97"/>
        <v>0</v>
      </c>
    </row>
    <row r="6269" spans="1:1" x14ac:dyDescent="0.25">
      <c r="A6269" s="309">
        <f t="shared" si="97"/>
        <v>0</v>
      </c>
    </row>
    <row r="6270" spans="1:1" x14ac:dyDescent="0.25">
      <c r="A6270" s="309">
        <f t="shared" si="97"/>
        <v>0</v>
      </c>
    </row>
    <row r="6271" spans="1:1" x14ac:dyDescent="0.25">
      <c r="A6271" s="309">
        <f t="shared" si="97"/>
        <v>0</v>
      </c>
    </row>
    <row r="6272" spans="1:1" x14ac:dyDescent="0.25">
      <c r="A6272" s="309">
        <f t="shared" si="97"/>
        <v>0</v>
      </c>
    </row>
    <row r="6273" spans="1:1" x14ac:dyDescent="0.25">
      <c r="A6273" s="309">
        <f t="shared" si="97"/>
        <v>0</v>
      </c>
    </row>
    <row r="6274" spans="1:1" x14ac:dyDescent="0.25">
      <c r="A6274" s="309">
        <f t="shared" ref="A6274:A6339" si="98">IF(+R6274&gt;AR6274,R6274-AR6274,0)</f>
        <v>0</v>
      </c>
    </row>
    <row r="6275" spans="1:1" x14ac:dyDescent="0.25">
      <c r="A6275" s="309">
        <f t="shared" si="98"/>
        <v>0</v>
      </c>
    </row>
    <row r="6276" spans="1:1" x14ac:dyDescent="0.25">
      <c r="A6276" s="309">
        <f t="shared" si="98"/>
        <v>0</v>
      </c>
    </row>
    <row r="6277" spans="1:1" x14ac:dyDescent="0.25">
      <c r="A6277" s="309">
        <f t="shared" si="98"/>
        <v>0</v>
      </c>
    </row>
    <row r="6278" spans="1:1" x14ac:dyDescent="0.25">
      <c r="A6278" s="309">
        <f t="shared" si="98"/>
        <v>0</v>
      </c>
    </row>
    <row r="6279" spans="1:1" x14ac:dyDescent="0.25">
      <c r="A6279" s="309">
        <f t="shared" si="98"/>
        <v>0</v>
      </c>
    </row>
    <row r="6280" spans="1:1" x14ac:dyDescent="0.25">
      <c r="A6280" s="309">
        <f t="shared" si="98"/>
        <v>0</v>
      </c>
    </row>
    <row r="6281" spans="1:1" x14ac:dyDescent="0.25">
      <c r="A6281" s="309">
        <f t="shared" si="98"/>
        <v>0</v>
      </c>
    </row>
    <row r="6282" spans="1:1" x14ac:dyDescent="0.25">
      <c r="A6282" s="309">
        <f t="shared" si="98"/>
        <v>0</v>
      </c>
    </row>
    <row r="6283" spans="1:1" x14ac:dyDescent="0.25">
      <c r="A6283" s="309">
        <f t="shared" si="98"/>
        <v>0</v>
      </c>
    </row>
    <row r="6284" spans="1:1" x14ac:dyDescent="0.25">
      <c r="A6284" s="309">
        <f t="shared" si="98"/>
        <v>0</v>
      </c>
    </row>
    <row r="6285" spans="1:1" x14ac:dyDescent="0.25">
      <c r="A6285" s="309">
        <f t="shared" si="98"/>
        <v>0</v>
      </c>
    </row>
    <row r="6286" spans="1:1" x14ac:dyDescent="0.25">
      <c r="A6286" s="309">
        <f t="shared" si="98"/>
        <v>0</v>
      </c>
    </row>
    <row r="6287" spans="1:1" x14ac:dyDescent="0.25">
      <c r="A6287" s="309">
        <f t="shared" si="98"/>
        <v>0</v>
      </c>
    </row>
    <row r="6288" spans="1:1" x14ac:dyDescent="0.25">
      <c r="A6288" s="309">
        <f t="shared" si="98"/>
        <v>0</v>
      </c>
    </row>
    <row r="6289" spans="1:1" x14ac:dyDescent="0.25">
      <c r="A6289" s="309">
        <f t="shared" si="98"/>
        <v>0</v>
      </c>
    </row>
    <row r="6290" spans="1:1" x14ac:dyDescent="0.25">
      <c r="A6290" s="309">
        <f t="shared" si="98"/>
        <v>0</v>
      </c>
    </row>
    <row r="6291" spans="1:1" x14ac:dyDescent="0.25">
      <c r="A6291" s="309">
        <f t="shared" si="98"/>
        <v>0</v>
      </c>
    </row>
    <row r="6292" spans="1:1" x14ac:dyDescent="0.25">
      <c r="A6292" s="309">
        <f t="shared" si="98"/>
        <v>0</v>
      </c>
    </row>
    <row r="6293" spans="1:1" x14ac:dyDescent="0.25">
      <c r="A6293" s="309">
        <f t="shared" si="98"/>
        <v>0</v>
      </c>
    </row>
    <row r="6294" spans="1:1" x14ac:dyDescent="0.25">
      <c r="A6294" s="309">
        <f t="shared" si="98"/>
        <v>0</v>
      </c>
    </row>
    <row r="6295" spans="1:1" x14ac:dyDescent="0.25">
      <c r="A6295" s="309">
        <f t="shared" si="98"/>
        <v>0</v>
      </c>
    </row>
    <row r="6296" spans="1:1" x14ac:dyDescent="0.25">
      <c r="A6296" s="309">
        <f t="shared" si="98"/>
        <v>0</v>
      </c>
    </row>
    <row r="6297" spans="1:1" x14ac:dyDescent="0.25">
      <c r="A6297" s="309">
        <f t="shared" si="98"/>
        <v>0</v>
      </c>
    </row>
    <row r="6298" spans="1:1" x14ac:dyDescent="0.25">
      <c r="A6298" s="309">
        <f t="shared" si="98"/>
        <v>0</v>
      </c>
    </row>
    <row r="6299" spans="1:1" x14ac:dyDescent="0.25">
      <c r="A6299" s="309">
        <f t="shared" si="98"/>
        <v>0</v>
      </c>
    </row>
    <row r="6300" spans="1:1" x14ac:dyDescent="0.25">
      <c r="A6300" s="309">
        <f t="shared" si="98"/>
        <v>0</v>
      </c>
    </row>
    <row r="6301" spans="1:1" x14ac:dyDescent="0.25">
      <c r="A6301" s="309">
        <f t="shared" si="98"/>
        <v>0</v>
      </c>
    </row>
    <row r="6302" spans="1:1" x14ac:dyDescent="0.25">
      <c r="A6302" s="309">
        <f t="shared" si="98"/>
        <v>0</v>
      </c>
    </row>
    <row r="6303" spans="1:1" x14ac:dyDescent="0.25">
      <c r="A6303" s="309">
        <f t="shared" si="98"/>
        <v>0</v>
      </c>
    </row>
    <row r="6304" spans="1:1" x14ac:dyDescent="0.25">
      <c r="A6304" s="309">
        <f t="shared" si="98"/>
        <v>0</v>
      </c>
    </row>
    <row r="6305" spans="1:1" x14ac:dyDescent="0.25">
      <c r="A6305" s="309">
        <f t="shared" si="98"/>
        <v>0</v>
      </c>
    </row>
    <row r="6306" spans="1:1" x14ac:dyDescent="0.25">
      <c r="A6306" s="309">
        <f t="shared" si="98"/>
        <v>0</v>
      </c>
    </row>
    <row r="6307" spans="1:1" x14ac:dyDescent="0.25">
      <c r="A6307" s="309">
        <f t="shared" si="98"/>
        <v>0</v>
      </c>
    </row>
    <row r="6308" spans="1:1" x14ac:dyDescent="0.25">
      <c r="A6308" s="309">
        <f t="shared" si="98"/>
        <v>0</v>
      </c>
    </row>
    <row r="6309" spans="1:1" x14ac:dyDescent="0.25">
      <c r="A6309" s="309">
        <f t="shared" si="98"/>
        <v>0</v>
      </c>
    </row>
    <row r="6310" spans="1:1" x14ac:dyDescent="0.25">
      <c r="A6310" s="309">
        <f t="shared" si="98"/>
        <v>0</v>
      </c>
    </row>
    <row r="6311" spans="1:1" x14ac:dyDescent="0.25">
      <c r="A6311" s="309">
        <f t="shared" si="98"/>
        <v>0</v>
      </c>
    </row>
    <row r="6312" spans="1:1" x14ac:dyDescent="0.25">
      <c r="A6312" s="309">
        <f t="shared" si="98"/>
        <v>0</v>
      </c>
    </row>
    <row r="6313" spans="1:1" x14ac:dyDescent="0.25">
      <c r="A6313" s="309">
        <f t="shared" si="98"/>
        <v>0</v>
      </c>
    </row>
    <row r="6314" spans="1:1" x14ac:dyDescent="0.25">
      <c r="A6314" s="309">
        <f t="shared" si="98"/>
        <v>0</v>
      </c>
    </row>
    <row r="6315" spans="1:1" x14ac:dyDescent="0.25">
      <c r="A6315" s="309">
        <f t="shared" si="98"/>
        <v>0</v>
      </c>
    </row>
    <row r="6316" spans="1:1" x14ac:dyDescent="0.25">
      <c r="A6316" s="309">
        <f t="shared" si="98"/>
        <v>0</v>
      </c>
    </row>
    <row r="6317" spans="1:1" x14ac:dyDescent="0.25">
      <c r="A6317" s="309">
        <f t="shared" si="98"/>
        <v>0</v>
      </c>
    </row>
    <row r="6318" spans="1:1" x14ac:dyDescent="0.25">
      <c r="A6318" s="309">
        <f t="shared" si="98"/>
        <v>0</v>
      </c>
    </row>
    <row r="6319" spans="1:1" x14ac:dyDescent="0.25">
      <c r="A6319" s="309">
        <f t="shared" si="98"/>
        <v>0</v>
      </c>
    </row>
    <row r="6320" spans="1:1" x14ac:dyDescent="0.25">
      <c r="A6320" s="309">
        <f t="shared" si="98"/>
        <v>0</v>
      </c>
    </row>
    <row r="6321" spans="1:1" x14ac:dyDescent="0.25">
      <c r="A6321" s="309">
        <f t="shared" si="98"/>
        <v>0</v>
      </c>
    </row>
    <row r="6322" spans="1:1" x14ac:dyDescent="0.25">
      <c r="A6322" s="309">
        <f t="shared" si="98"/>
        <v>0</v>
      </c>
    </row>
    <row r="6323" spans="1:1" x14ac:dyDescent="0.25">
      <c r="A6323" s="309">
        <f t="shared" si="98"/>
        <v>0</v>
      </c>
    </row>
    <row r="6324" spans="1:1" x14ac:dyDescent="0.25">
      <c r="A6324" s="309">
        <f t="shared" si="98"/>
        <v>0</v>
      </c>
    </row>
    <row r="6325" spans="1:1" x14ac:dyDescent="0.25">
      <c r="A6325" s="309">
        <f t="shared" si="98"/>
        <v>0</v>
      </c>
    </row>
    <row r="6326" spans="1:1" x14ac:dyDescent="0.25">
      <c r="A6326" s="309">
        <f t="shared" si="98"/>
        <v>0</v>
      </c>
    </row>
    <row r="6327" spans="1:1" x14ac:dyDescent="0.25">
      <c r="A6327" s="309">
        <f t="shared" si="98"/>
        <v>0</v>
      </c>
    </row>
    <row r="6328" spans="1:1" x14ac:dyDescent="0.25">
      <c r="A6328" s="309">
        <f t="shared" si="98"/>
        <v>0</v>
      </c>
    </row>
    <row r="6329" spans="1:1" x14ac:dyDescent="0.25">
      <c r="A6329" s="309">
        <f t="shared" si="98"/>
        <v>0</v>
      </c>
    </row>
    <row r="6330" spans="1:1" x14ac:dyDescent="0.25">
      <c r="A6330" s="309">
        <f t="shared" si="98"/>
        <v>0</v>
      </c>
    </row>
    <row r="6331" spans="1:1" x14ac:dyDescent="0.25">
      <c r="A6331" s="309">
        <f t="shared" si="98"/>
        <v>0</v>
      </c>
    </row>
    <row r="6332" spans="1:1" x14ac:dyDescent="0.25">
      <c r="A6332" s="309">
        <f t="shared" si="98"/>
        <v>0</v>
      </c>
    </row>
    <row r="6333" spans="1:1" x14ac:dyDescent="0.25">
      <c r="A6333" s="309">
        <f t="shared" si="98"/>
        <v>0</v>
      </c>
    </row>
    <row r="6334" spans="1:1" x14ac:dyDescent="0.25">
      <c r="A6334" s="309">
        <f t="shared" si="98"/>
        <v>0</v>
      </c>
    </row>
    <row r="6335" spans="1:1" x14ac:dyDescent="0.25">
      <c r="A6335" s="309">
        <f t="shared" si="98"/>
        <v>0</v>
      </c>
    </row>
    <row r="6336" spans="1:1" x14ac:dyDescent="0.25">
      <c r="A6336" s="309">
        <f t="shared" si="98"/>
        <v>0</v>
      </c>
    </row>
    <row r="6337" spans="1:1" x14ac:dyDescent="0.25">
      <c r="A6337" s="309">
        <f t="shared" si="98"/>
        <v>0</v>
      </c>
    </row>
    <row r="6338" spans="1:1" x14ac:dyDescent="0.25">
      <c r="A6338" s="309">
        <f t="shared" si="98"/>
        <v>0</v>
      </c>
    </row>
    <row r="6339" spans="1:1" x14ac:dyDescent="0.25">
      <c r="A6339" s="309">
        <f t="shared" si="98"/>
        <v>0</v>
      </c>
    </row>
    <row r="6340" spans="1:1" x14ac:dyDescent="0.25">
      <c r="A6340" s="309">
        <f t="shared" ref="A6340:A6403" si="99">IF(+R6340&gt;AR6340,R6340-AR6340,0)</f>
        <v>0</v>
      </c>
    </row>
    <row r="6341" spans="1:1" x14ac:dyDescent="0.25">
      <c r="A6341" s="309">
        <f t="shared" si="99"/>
        <v>0</v>
      </c>
    </row>
    <row r="6342" spans="1:1" x14ac:dyDescent="0.25">
      <c r="A6342" s="309">
        <f t="shared" si="99"/>
        <v>0</v>
      </c>
    </row>
    <row r="6343" spans="1:1" x14ac:dyDescent="0.25">
      <c r="A6343" s="309">
        <f t="shared" si="99"/>
        <v>0</v>
      </c>
    </row>
    <row r="6344" spans="1:1" x14ac:dyDescent="0.25">
      <c r="A6344" s="309">
        <f t="shared" si="99"/>
        <v>0</v>
      </c>
    </row>
    <row r="6345" spans="1:1" x14ac:dyDescent="0.25">
      <c r="A6345" s="309">
        <f t="shared" si="99"/>
        <v>0</v>
      </c>
    </row>
    <row r="6346" spans="1:1" x14ac:dyDescent="0.25">
      <c r="A6346" s="309">
        <f t="shared" si="99"/>
        <v>0</v>
      </c>
    </row>
    <row r="6347" spans="1:1" x14ac:dyDescent="0.25">
      <c r="A6347" s="309">
        <f t="shared" si="99"/>
        <v>0</v>
      </c>
    </row>
    <row r="6348" spans="1:1" x14ac:dyDescent="0.25">
      <c r="A6348" s="309">
        <f t="shared" si="99"/>
        <v>0</v>
      </c>
    </row>
    <row r="6349" spans="1:1" x14ac:dyDescent="0.25">
      <c r="A6349" s="309">
        <f t="shared" si="99"/>
        <v>0</v>
      </c>
    </row>
    <row r="6350" spans="1:1" x14ac:dyDescent="0.25">
      <c r="A6350" s="309">
        <f t="shared" si="99"/>
        <v>0</v>
      </c>
    </row>
    <row r="6351" spans="1:1" x14ac:dyDescent="0.25">
      <c r="A6351" s="309">
        <f t="shared" si="99"/>
        <v>0</v>
      </c>
    </row>
    <row r="6352" spans="1:1" x14ac:dyDescent="0.25">
      <c r="A6352" s="309">
        <f t="shared" si="99"/>
        <v>0</v>
      </c>
    </row>
    <row r="6353" spans="1:1" x14ac:dyDescent="0.25">
      <c r="A6353" s="309">
        <f t="shared" si="99"/>
        <v>0</v>
      </c>
    </row>
    <row r="6354" spans="1:1" x14ac:dyDescent="0.25">
      <c r="A6354" s="309">
        <f t="shared" si="99"/>
        <v>0</v>
      </c>
    </row>
    <row r="6355" spans="1:1" x14ac:dyDescent="0.25">
      <c r="A6355" s="309">
        <f t="shared" si="99"/>
        <v>0</v>
      </c>
    </row>
    <row r="6356" spans="1:1" x14ac:dyDescent="0.25">
      <c r="A6356" s="309">
        <f t="shared" si="99"/>
        <v>0</v>
      </c>
    </row>
    <row r="6357" spans="1:1" x14ac:dyDescent="0.25">
      <c r="A6357" s="309">
        <f t="shared" si="99"/>
        <v>0</v>
      </c>
    </row>
    <row r="6358" spans="1:1" x14ac:dyDescent="0.25">
      <c r="A6358" s="309">
        <f t="shared" si="99"/>
        <v>0</v>
      </c>
    </row>
    <row r="6359" spans="1:1" x14ac:dyDescent="0.25">
      <c r="A6359" s="309">
        <f t="shared" si="99"/>
        <v>0</v>
      </c>
    </row>
    <row r="6360" spans="1:1" x14ac:dyDescent="0.25">
      <c r="A6360" s="309">
        <f t="shared" si="99"/>
        <v>0</v>
      </c>
    </row>
    <row r="6361" spans="1:1" x14ac:dyDescent="0.25">
      <c r="A6361" s="309">
        <f t="shared" si="99"/>
        <v>0</v>
      </c>
    </row>
    <row r="6362" spans="1:1" x14ac:dyDescent="0.25">
      <c r="A6362" s="309">
        <f t="shared" si="99"/>
        <v>0</v>
      </c>
    </row>
    <row r="6363" spans="1:1" x14ac:dyDescent="0.25">
      <c r="A6363" s="309">
        <f t="shared" si="99"/>
        <v>0</v>
      </c>
    </row>
    <row r="6364" spans="1:1" x14ac:dyDescent="0.25">
      <c r="A6364" s="309">
        <f t="shared" si="99"/>
        <v>0</v>
      </c>
    </row>
    <row r="6365" spans="1:1" x14ac:dyDescent="0.25">
      <c r="A6365" s="309">
        <f t="shared" si="99"/>
        <v>0</v>
      </c>
    </row>
    <row r="6366" spans="1:1" x14ac:dyDescent="0.25">
      <c r="A6366" s="309">
        <f t="shared" si="99"/>
        <v>0</v>
      </c>
    </row>
    <row r="6367" spans="1:1" x14ac:dyDescent="0.25">
      <c r="A6367" s="309">
        <f t="shared" si="99"/>
        <v>0</v>
      </c>
    </row>
    <row r="6368" spans="1:1" x14ac:dyDescent="0.25">
      <c r="A6368" s="309">
        <f t="shared" si="99"/>
        <v>0</v>
      </c>
    </row>
    <row r="6369" spans="1:1" x14ac:dyDescent="0.25">
      <c r="A6369" s="309">
        <f t="shared" si="99"/>
        <v>0</v>
      </c>
    </row>
    <row r="6370" spans="1:1" x14ac:dyDescent="0.25">
      <c r="A6370" s="309">
        <f t="shared" si="99"/>
        <v>0</v>
      </c>
    </row>
    <row r="6371" spans="1:1" x14ac:dyDescent="0.25">
      <c r="A6371" s="309">
        <f t="shared" si="99"/>
        <v>0</v>
      </c>
    </row>
    <row r="6372" spans="1:1" x14ac:dyDescent="0.25">
      <c r="A6372" s="309">
        <f t="shared" si="99"/>
        <v>0</v>
      </c>
    </row>
    <row r="6373" spans="1:1" x14ac:dyDescent="0.25">
      <c r="A6373" s="309">
        <f t="shared" si="99"/>
        <v>0</v>
      </c>
    </row>
    <row r="6374" spans="1:1" x14ac:dyDescent="0.25">
      <c r="A6374" s="309">
        <f t="shared" si="99"/>
        <v>0</v>
      </c>
    </row>
    <row r="6375" spans="1:1" x14ac:dyDescent="0.25">
      <c r="A6375" s="309">
        <f t="shared" si="99"/>
        <v>0</v>
      </c>
    </row>
    <row r="6376" spans="1:1" x14ac:dyDescent="0.25">
      <c r="A6376" s="309">
        <f t="shared" si="99"/>
        <v>0</v>
      </c>
    </row>
    <row r="6377" spans="1:1" x14ac:dyDescent="0.25">
      <c r="A6377" s="309">
        <f t="shared" si="99"/>
        <v>0</v>
      </c>
    </row>
    <row r="6378" spans="1:1" x14ac:dyDescent="0.25">
      <c r="A6378" s="309">
        <f t="shared" si="99"/>
        <v>0</v>
      </c>
    </row>
    <row r="6379" spans="1:1" x14ac:dyDescent="0.25">
      <c r="A6379" s="309">
        <f t="shared" si="99"/>
        <v>0</v>
      </c>
    </row>
    <row r="6380" spans="1:1" x14ac:dyDescent="0.25">
      <c r="A6380" s="309">
        <f t="shared" si="99"/>
        <v>0</v>
      </c>
    </row>
    <row r="6381" spans="1:1" x14ac:dyDescent="0.25">
      <c r="A6381" s="309">
        <f t="shared" si="99"/>
        <v>0</v>
      </c>
    </row>
    <row r="6382" spans="1:1" x14ac:dyDescent="0.25">
      <c r="A6382" s="309">
        <f t="shared" si="99"/>
        <v>0</v>
      </c>
    </row>
    <row r="6383" spans="1:1" x14ac:dyDescent="0.25">
      <c r="A6383" s="309">
        <f t="shared" si="99"/>
        <v>0</v>
      </c>
    </row>
    <row r="6384" spans="1:1" x14ac:dyDescent="0.25">
      <c r="A6384" s="309">
        <f t="shared" si="99"/>
        <v>0</v>
      </c>
    </row>
    <row r="6385" spans="1:1" x14ac:dyDescent="0.25">
      <c r="A6385" s="309">
        <f t="shared" si="99"/>
        <v>0</v>
      </c>
    </row>
    <row r="6386" spans="1:1" x14ac:dyDescent="0.25">
      <c r="A6386" s="309">
        <f t="shared" si="99"/>
        <v>0</v>
      </c>
    </row>
    <row r="6387" spans="1:1" x14ac:dyDescent="0.25">
      <c r="A6387" s="309">
        <f t="shared" si="99"/>
        <v>0</v>
      </c>
    </row>
    <row r="6388" spans="1:1" x14ac:dyDescent="0.25">
      <c r="A6388" s="309">
        <f t="shared" si="99"/>
        <v>0</v>
      </c>
    </row>
    <row r="6389" spans="1:1" x14ac:dyDescent="0.25">
      <c r="A6389" s="309">
        <f t="shared" si="99"/>
        <v>0</v>
      </c>
    </row>
    <row r="6390" spans="1:1" x14ac:dyDescent="0.25">
      <c r="A6390" s="309">
        <f t="shared" si="99"/>
        <v>0</v>
      </c>
    </row>
    <row r="6391" spans="1:1" x14ac:dyDescent="0.25">
      <c r="A6391" s="309">
        <f t="shared" si="99"/>
        <v>0</v>
      </c>
    </row>
    <row r="6392" spans="1:1" x14ac:dyDescent="0.25">
      <c r="A6392" s="309">
        <f t="shared" si="99"/>
        <v>0</v>
      </c>
    </row>
    <row r="6393" spans="1:1" x14ac:dyDescent="0.25">
      <c r="A6393" s="309">
        <f t="shared" si="99"/>
        <v>0</v>
      </c>
    </row>
    <row r="6394" spans="1:1" x14ac:dyDescent="0.25">
      <c r="A6394" s="309">
        <f t="shared" si="99"/>
        <v>0</v>
      </c>
    </row>
    <row r="6395" spans="1:1" x14ac:dyDescent="0.25">
      <c r="A6395" s="309">
        <f t="shared" si="99"/>
        <v>0</v>
      </c>
    </row>
    <row r="6396" spans="1:1" x14ac:dyDescent="0.25">
      <c r="A6396" s="309">
        <f t="shared" si="99"/>
        <v>0</v>
      </c>
    </row>
    <row r="6397" spans="1:1" x14ac:dyDescent="0.25">
      <c r="A6397" s="309">
        <f t="shared" si="99"/>
        <v>0</v>
      </c>
    </row>
    <row r="6398" spans="1:1" x14ac:dyDescent="0.25">
      <c r="A6398" s="309">
        <f t="shared" si="99"/>
        <v>0</v>
      </c>
    </row>
    <row r="6399" spans="1:1" x14ac:dyDescent="0.25">
      <c r="A6399" s="309">
        <f t="shared" si="99"/>
        <v>0</v>
      </c>
    </row>
    <row r="6400" spans="1:1" x14ac:dyDescent="0.25">
      <c r="A6400" s="309">
        <f t="shared" si="99"/>
        <v>0</v>
      </c>
    </row>
    <row r="6401" spans="1:1" x14ac:dyDescent="0.25">
      <c r="A6401" s="309">
        <f t="shared" si="99"/>
        <v>0</v>
      </c>
    </row>
    <row r="6402" spans="1:1" x14ac:dyDescent="0.25">
      <c r="A6402" s="309">
        <f t="shared" si="99"/>
        <v>0</v>
      </c>
    </row>
    <row r="6403" spans="1:1" x14ac:dyDescent="0.25">
      <c r="A6403" s="309">
        <f t="shared" si="99"/>
        <v>0</v>
      </c>
    </row>
    <row r="6404" spans="1:1" x14ac:dyDescent="0.25">
      <c r="A6404" s="309">
        <f t="shared" ref="A6404:A6467" si="100">IF(+R6404&gt;AR6404,R6404-AR6404,0)</f>
        <v>0</v>
      </c>
    </row>
    <row r="6405" spans="1:1" x14ac:dyDescent="0.25">
      <c r="A6405" s="309">
        <f t="shared" si="100"/>
        <v>0</v>
      </c>
    </row>
    <row r="6406" spans="1:1" x14ac:dyDescent="0.25">
      <c r="A6406" s="309">
        <f t="shared" si="100"/>
        <v>0</v>
      </c>
    </row>
    <row r="6407" spans="1:1" x14ac:dyDescent="0.25">
      <c r="A6407" s="309">
        <f t="shared" si="100"/>
        <v>0</v>
      </c>
    </row>
    <row r="6408" spans="1:1" x14ac:dyDescent="0.25">
      <c r="A6408" s="309">
        <f t="shared" si="100"/>
        <v>0</v>
      </c>
    </row>
    <row r="6409" spans="1:1" x14ac:dyDescent="0.25">
      <c r="A6409" s="309">
        <f t="shared" si="100"/>
        <v>0</v>
      </c>
    </row>
    <row r="6410" spans="1:1" x14ac:dyDescent="0.25">
      <c r="A6410" s="309">
        <f t="shared" si="100"/>
        <v>0</v>
      </c>
    </row>
    <row r="6411" spans="1:1" x14ac:dyDescent="0.25">
      <c r="A6411" s="309">
        <f t="shared" si="100"/>
        <v>0</v>
      </c>
    </row>
    <row r="6412" spans="1:1" x14ac:dyDescent="0.25">
      <c r="A6412" s="309">
        <f t="shared" si="100"/>
        <v>0</v>
      </c>
    </row>
    <row r="6413" spans="1:1" x14ac:dyDescent="0.25">
      <c r="A6413" s="309">
        <f t="shared" si="100"/>
        <v>0</v>
      </c>
    </row>
    <row r="6414" spans="1:1" x14ac:dyDescent="0.25">
      <c r="A6414" s="309">
        <f t="shared" si="100"/>
        <v>0</v>
      </c>
    </row>
    <row r="6415" spans="1:1" x14ac:dyDescent="0.25">
      <c r="A6415" s="309">
        <f t="shared" si="100"/>
        <v>0</v>
      </c>
    </row>
    <row r="6416" spans="1:1" x14ac:dyDescent="0.25">
      <c r="A6416" s="309">
        <f t="shared" si="100"/>
        <v>0</v>
      </c>
    </row>
    <row r="6417" spans="1:1" x14ac:dyDescent="0.25">
      <c r="A6417" s="309">
        <f t="shared" si="100"/>
        <v>0</v>
      </c>
    </row>
    <row r="6418" spans="1:1" x14ac:dyDescent="0.25">
      <c r="A6418" s="309">
        <f t="shared" si="100"/>
        <v>0</v>
      </c>
    </row>
    <row r="6419" spans="1:1" x14ac:dyDescent="0.25">
      <c r="A6419" s="309">
        <f t="shared" si="100"/>
        <v>0</v>
      </c>
    </row>
    <row r="6420" spans="1:1" x14ac:dyDescent="0.25">
      <c r="A6420" s="309">
        <f t="shared" si="100"/>
        <v>0</v>
      </c>
    </row>
    <row r="6421" spans="1:1" x14ac:dyDescent="0.25">
      <c r="A6421" s="309">
        <f t="shared" si="100"/>
        <v>0</v>
      </c>
    </row>
    <row r="6422" spans="1:1" x14ac:dyDescent="0.25">
      <c r="A6422" s="309">
        <f t="shared" si="100"/>
        <v>0</v>
      </c>
    </row>
    <row r="6423" spans="1:1" x14ac:dyDescent="0.25">
      <c r="A6423" s="309">
        <f t="shared" si="100"/>
        <v>0</v>
      </c>
    </row>
    <row r="6424" spans="1:1" x14ac:dyDescent="0.25">
      <c r="A6424" s="309">
        <f t="shared" si="100"/>
        <v>0</v>
      </c>
    </row>
    <row r="6425" spans="1:1" x14ac:dyDescent="0.25">
      <c r="A6425" s="309">
        <f t="shared" si="100"/>
        <v>0</v>
      </c>
    </row>
    <row r="6426" spans="1:1" x14ac:dyDescent="0.25">
      <c r="A6426" s="309">
        <f t="shared" si="100"/>
        <v>0</v>
      </c>
    </row>
    <row r="6427" spans="1:1" x14ac:dyDescent="0.25">
      <c r="A6427" s="309">
        <f t="shared" si="100"/>
        <v>0</v>
      </c>
    </row>
    <row r="6428" spans="1:1" x14ac:dyDescent="0.25">
      <c r="A6428" s="309">
        <f t="shared" si="100"/>
        <v>0</v>
      </c>
    </row>
    <row r="6429" spans="1:1" x14ac:dyDescent="0.25">
      <c r="A6429" s="309">
        <f t="shared" si="100"/>
        <v>0</v>
      </c>
    </row>
    <row r="6430" spans="1:1" x14ac:dyDescent="0.25">
      <c r="A6430" s="309">
        <f t="shared" si="100"/>
        <v>0</v>
      </c>
    </row>
    <row r="6431" spans="1:1" x14ac:dyDescent="0.25">
      <c r="A6431" s="309">
        <f t="shared" si="100"/>
        <v>0</v>
      </c>
    </row>
    <row r="6432" spans="1:1" x14ac:dyDescent="0.25">
      <c r="A6432" s="309">
        <f t="shared" si="100"/>
        <v>0</v>
      </c>
    </row>
    <row r="6433" spans="1:1" x14ac:dyDescent="0.25">
      <c r="A6433" s="309">
        <f t="shared" si="100"/>
        <v>0</v>
      </c>
    </row>
    <row r="6434" spans="1:1" x14ac:dyDescent="0.25">
      <c r="A6434" s="309">
        <f t="shared" si="100"/>
        <v>0</v>
      </c>
    </row>
    <row r="6435" spans="1:1" x14ac:dyDescent="0.25">
      <c r="A6435" s="309">
        <f t="shared" si="100"/>
        <v>0</v>
      </c>
    </row>
    <row r="6436" spans="1:1" x14ac:dyDescent="0.25">
      <c r="A6436" s="309">
        <f t="shared" si="100"/>
        <v>0</v>
      </c>
    </row>
    <row r="6437" spans="1:1" x14ac:dyDescent="0.25">
      <c r="A6437" s="309">
        <f t="shared" si="100"/>
        <v>0</v>
      </c>
    </row>
    <row r="6438" spans="1:1" x14ac:dyDescent="0.25">
      <c r="A6438" s="309">
        <f t="shared" si="100"/>
        <v>0</v>
      </c>
    </row>
    <row r="6439" spans="1:1" x14ac:dyDescent="0.25">
      <c r="A6439" s="309">
        <f t="shared" si="100"/>
        <v>0</v>
      </c>
    </row>
    <row r="6440" spans="1:1" x14ac:dyDescent="0.25">
      <c r="A6440" s="309">
        <f t="shared" si="100"/>
        <v>0</v>
      </c>
    </row>
    <row r="6441" spans="1:1" x14ac:dyDescent="0.25">
      <c r="A6441" s="309">
        <f t="shared" si="100"/>
        <v>0</v>
      </c>
    </row>
    <row r="6442" spans="1:1" x14ac:dyDescent="0.25">
      <c r="A6442" s="309">
        <f t="shared" si="100"/>
        <v>0</v>
      </c>
    </row>
    <row r="6443" spans="1:1" x14ac:dyDescent="0.25">
      <c r="A6443" s="309">
        <f t="shared" si="100"/>
        <v>0</v>
      </c>
    </row>
    <row r="6444" spans="1:1" x14ac:dyDescent="0.25">
      <c r="A6444" s="309">
        <f t="shared" si="100"/>
        <v>0</v>
      </c>
    </row>
    <row r="6445" spans="1:1" x14ac:dyDescent="0.25">
      <c r="A6445" s="309">
        <f t="shared" si="100"/>
        <v>0</v>
      </c>
    </row>
    <row r="6446" spans="1:1" x14ac:dyDescent="0.25">
      <c r="A6446" s="309">
        <f t="shared" si="100"/>
        <v>0</v>
      </c>
    </row>
    <row r="6447" spans="1:1" x14ac:dyDescent="0.25">
      <c r="A6447" s="309">
        <f t="shared" si="100"/>
        <v>0</v>
      </c>
    </row>
    <row r="6448" spans="1:1" x14ac:dyDescent="0.25">
      <c r="A6448" s="309">
        <f t="shared" si="100"/>
        <v>0</v>
      </c>
    </row>
    <row r="6449" spans="1:1" x14ac:dyDescent="0.25">
      <c r="A6449" s="309">
        <f t="shared" si="100"/>
        <v>0</v>
      </c>
    </row>
    <row r="6450" spans="1:1" x14ac:dyDescent="0.25">
      <c r="A6450" s="309">
        <f t="shared" si="100"/>
        <v>0</v>
      </c>
    </row>
    <row r="6451" spans="1:1" x14ac:dyDescent="0.25">
      <c r="A6451" s="309">
        <f t="shared" si="100"/>
        <v>0</v>
      </c>
    </row>
    <row r="6452" spans="1:1" x14ac:dyDescent="0.25">
      <c r="A6452" s="309">
        <f t="shared" si="100"/>
        <v>0</v>
      </c>
    </row>
    <row r="6453" spans="1:1" x14ac:dyDescent="0.25">
      <c r="A6453" s="309">
        <f t="shared" si="100"/>
        <v>0</v>
      </c>
    </row>
    <row r="6454" spans="1:1" x14ac:dyDescent="0.25">
      <c r="A6454" s="309">
        <f t="shared" si="100"/>
        <v>0</v>
      </c>
    </row>
    <row r="6455" spans="1:1" x14ac:dyDescent="0.25">
      <c r="A6455" s="309">
        <f t="shared" si="100"/>
        <v>0</v>
      </c>
    </row>
    <row r="6456" spans="1:1" x14ac:dyDescent="0.25">
      <c r="A6456" s="309">
        <f t="shared" si="100"/>
        <v>0</v>
      </c>
    </row>
    <row r="6457" spans="1:1" x14ac:dyDescent="0.25">
      <c r="A6457" s="309">
        <f t="shared" si="100"/>
        <v>0</v>
      </c>
    </row>
    <row r="6458" spans="1:1" x14ac:dyDescent="0.25">
      <c r="A6458" s="309">
        <f t="shared" si="100"/>
        <v>0</v>
      </c>
    </row>
    <row r="6459" spans="1:1" x14ac:dyDescent="0.25">
      <c r="A6459" s="309">
        <f t="shared" si="100"/>
        <v>0</v>
      </c>
    </row>
    <row r="6460" spans="1:1" x14ac:dyDescent="0.25">
      <c r="A6460" s="309">
        <f t="shared" si="100"/>
        <v>0</v>
      </c>
    </row>
    <row r="6461" spans="1:1" x14ac:dyDescent="0.25">
      <c r="A6461" s="309">
        <f t="shared" si="100"/>
        <v>0</v>
      </c>
    </row>
    <row r="6462" spans="1:1" x14ac:dyDescent="0.25">
      <c r="A6462" s="309">
        <f t="shared" si="100"/>
        <v>0</v>
      </c>
    </row>
    <row r="6463" spans="1:1" x14ac:dyDescent="0.25">
      <c r="A6463" s="309">
        <f t="shared" si="100"/>
        <v>0</v>
      </c>
    </row>
    <row r="6464" spans="1:1" x14ac:dyDescent="0.25">
      <c r="A6464" s="309">
        <f t="shared" si="100"/>
        <v>0</v>
      </c>
    </row>
    <row r="6465" spans="1:1" x14ac:dyDescent="0.25">
      <c r="A6465" s="309">
        <f t="shared" si="100"/>
        <v>0</v>
      </c>
    </row>
    <row r="6466" spans="1:1" x14ac:dyDescent="0.25">
      <c r="A6466" s="309">
        <f t="shared" si="100"/>
        <v>0</v>
      </c>
    </row>
    <row r="6467" spans="1:1" x14ac:dyDescent="0.25">
      <c r="A6467" s="309">
        <f t="shared" si="100"/>
        <v>0</v>
      </c>
    </row>
    <row r="6468" spans="1:1" x14ac:dyDescent="0.25">
      <c r="A6468" s="309">
        <f t="shared" ref="A6468:A6531" si="101">IF(+R6468&gt;AR6468,R6468-AR6468,0)</f>
        <v>0</v>
      </c>
    </row>
    <row r="6469" spans="1:1" x14ac:dyDescent="0.25">
      <c r="A6469" s="309">
        <f t="shared" si="101"/>
        <v>0</v>
      </c>
    </row>
    <row r="6470" spans="1:1" x14ac:dyDescent="0.25">
      <c r="A6470" s="309">
        <f t="shared" si="101"/>
        <v>0</v>
      </c>
    </row>
    <row r="6471" spans="1:1" x14ac:dyDescent="0.25">
      <c r="A6471" s="309">
        <f t="shared" si="101"/>
        <v>0</v>
      </c>
    </row>
    <row r="6472" spans="1:1" x14ac:dyDescent="0.25">
      <c r="A6472" s="309">
        <f t="shared" si="101"/>
        <v>0</v>
      </c>
    </row>
    <row r="6473" spans="1:1" x14ac:dyDescent="0.25">
      <c r="A6473" s="309">
        <f t="shared" si="101"/>
        <v>0</v>
      </c>
    </row>
    <row r="6474" spans="1:1" x14ac:dyDescent="0.25">
      <c r="A6474" s="309">
        <f t="shared" si="101"/>
        <v>0</v>
      </c>
    </row>
    <row r="6475" spans="1:1" x14ac:dyDescent="0.25">
      <c r="A6475" s="309">
        <f t="shared" si="101"/>
        <v>0</v>
      </c>
    </row>
    <row r="6476" spans="1:1" x14ac:dyDescent="0.25">
      <c r="A6476" s="309">
        <f t="shared" si="101"/>
        <v>0</v>
      </c>
    </row>
    <row r="6477" spans="1:1" x14ac:dyDescent="0.25">
      <c r="A6477" s="309">
        <f t="shared" si="101"/>
        <v>0</v>
      </c>
    </row>
    <row r="6478" spans="1:1" x14ac:dyDescent="0.25">
      <c r="A6478" s="309">
        <f t="shared" si="101"/>
        <v>0</v>
      </c>
    </row>
    <row r="6479" spans="1:1" x14ac:dyDescent="0.25">
      <c r="A6479" s="309">
        <f t="shared" si="101"/>
        <v>0</v>
      </c>
    </row>
    <row r="6480" spans="1:1" x14ac:dyDescent="0.25">
      <c r="A6480" s="309">
        <f t="shared" si="101"/>
        <v>0</v>
      </c>
    </row>
    <row r="6481" spans="1:1" x14ac:dyDescent="0.25">
      <c r="A6481" s="309">
        <f t="shared" si="101"/>
        <v>0</v>
      </c>
    </row>
    <row r="6482" spans="1:1" x14ac:dyDescent="0.25">
      <c r="A6482" s="309">
        <f t="shared" si="101"/>
        <v>0</v>
      </c>
    </row>
    <row r="6483" spans="1:1" x14ac:dyDescent="0.25">
      <c r="A6483" s="309">
        <f t="shared" si="101"/>
        <v>0</v>
      </c>
    </row>
    <row r="6484" spans="1:1" x14ac:dyDescent="0.25">
      <c r="A6484" s="309">
        <f t="shared" si="101"/>
        <v>0</v>
      </c>
    </row>
    <row r="6485" spans="1:1" x14ac:dyDescent="0.25">
      <c r="A6485" s="309">
        <f t="shared" si="101"/>
        <v>0</v>
      </c>
    </row>
    <row r="6486" spans="1:1" x14ac:dyDescent="0.25">
      <c r="A6486" s="309">
        <f t="shared" si="101"/>
        <v>0</v>
      </c>
    </row>
    <row r="6487" spans="1:1" x14ac:dyDescent="0.25">
      <c r="A6487" s="309">
        <f t="shared" si="101"/>
        <v>0</v>
      </c>
    </row>
    <row r="6488" spans="1:1" x14ac:dyDescent="0.25">
      <c r="A6488" s="309">
        <f t="shared" si="101"/>
        <v>0</v>
      </c>
    </row>
    <row r="6489" spans="1:1" x14ac:dyDescent="0.25">
      <c r="A6489" s="309">
        <f t="shared" si="101"/>
        <v>0</v>
      </c>
    </row>
    <row r="6490" spans="1:1" x14ac:dyDescent="0.25">
      <c r="A6490" s="309">
        <f t="shared" si="101"/>
        <v>0</v>
      </c>
    </row>
    <row r="6491" spans="1:1" x14ac:dyDescent="0.25">
      <c r="A6491" s="309">
        <f t="shared" si="101"/>
        <v>0</v>
      </c>
    </row>
    <row r="6492" spans="1:1" x14ac:dyDescent="0.25">
      <c r="A6492" s="309">
        <f t="shared" si="101"/>
        <v>0</v>
      </c>
    </row>
    <row r="6493" spans="1:1" x14ac:dyDescent="0.25">
      <c r="A6493" s="309">
        <f t="shared" si="101"/>
        <v>0</v>
      </c>
    </row>
    <row r="6494" spans="1:1" x14ac:dyDescent="0.25">
      <c r="A6494" s="309">
        <f t="shared" si="101"/>
        <v>0</v>
      </c>
    </row>
    <row r="6495" spans="1:1" x14ac:dyDescent="0.25">
      <c r="A6495" s="309">
        <f t="shared" si="101"/>
        <v>0</v>
      </c>
    </row>
    <row r="6496" spans="1:1" x14ac:dyDescent="0.25">
      <c r="A6496" s="309">
        <f t="shared" si="101"/>
        <v>0</v>
      </c>
    </row>
    <row r="6497" spans="1:1" x14ac:dyDescent="0.25">
      <c r="A6497" s="309">
        <f t="shared" si="101"/>
        <v>0</v>
      </c>
    </row>
    <row r="6498" spans="1:1" x14ac:dyDescent="0.25">
      <c r="A6498" s="309">
        <f t="shared" si="101"/>
        <v>0</v>
      </c>
    </row>
    <row r="6499" spans="1:1" x14ac:dyDescent="0.25">
      <c r="A6499" s="309">
        <f t="shared" si="101"/>
        <v>0</v>
      </c>
    </row>
    <row r="6500" spans="1:1" x14ac:dyDescent="0.25">
      <c r="A6500" s="309">
        <f t="shared" si="101"/>
        <v>0</v>
      </c>
    </row>
    <row r="6501" spans="1:1" x14ac:dyDescent="0.25">
      <c r="A6501" s="309">
        <f t="shared" si="101"/>
        <v>0</v>
      </c>
    </row>
    <row r="6502" spans="1:1" x14ac:dyDescent="0.25">
      <c r="A6502" s="309">
        <f t="shared" si="101"/>
        <v>0</v>
      </c>
    </row>
    <row r="6503" spans="1:1" x14ac:dyDescent="0.25">
      <c r="A6503" s="309">
        <f t="shared" si="101"/>
        <v>0</v>
      </c>
    </row>
    <row r="6504" spans="1:1" x14ac:dyDescent="0.25">
      <c r="A6504" s="309">
        <f t="shared" si="101"/>
        <v>0</v>
      </c>
    </row>
    <row r="6505" spans="1:1" x14ac:dyDescent="0.25">
      <c r="A6505" s="309">
        <f t="shared" si="101"/>
        <v>0</v>
      </c>
    </row>
    <row r="6506" spans="1:1" x14ac:dyDescent="0.25">
      <c r="A6506" s="309">
        <f t="shared" si="101"/>
        <v>0</v>
      </c>
    </row>
    <row r="6507" spans="1:1" x14ac:dyDescent="0.25">
      <c r="A6507" s="309">
        <f t="shared" si="101"/>
        <v>0</v>
      </c>
    </row>
    <row r="6508" spans="1:1" x14ac:dyDescent="0.25">
      <c r="A6508" s="309">
        <f t="shared" si="101"/>
        <v>0</v>
      </c>
    </row>
    <row r="6509" spans="1:1" x14ac:dyDescent="0.25">
      <c r="A6509" s="309">
        <f t="shared" si="101"/>
        <v>0</v>
      </c>
    </row>
    <row r="6510" spans="1:1" x14ac:dyDescent="0.25">
      <c r="A6510" s="309">
        <f t="shared" si="101"/>
        <v>0</v>
      </c>
    </row>
    <row r="6511" spans="1:1" x14ac:dyDescent="0.25">
      <c r="A6511" s="309">
        <f t="shared" si="101"/>
        <v>0</v>
      </c>
    </row>
    <row r="6512" spans="1:1" x14ac:dyDescent="0.25">
      <c r="A6512" s="309">
        <f t="shared" si="101"/>
        <v>0</v>
      </c>
    </row>
    <row r="6513" spans="1:1" x14ac:dyDescent="0.25">
      <c r="A6513" s="309">
        <f t="shared" si="101"/>
        <v>0</v>
      </c>
    </row>
    <row r="6514" spans="1:1" x14ac:dyDescent="0.25">
      <c r="A6514" s="309">
        <f t="shared" si="101"/>
        <v>0</v>
      </c>
    </row>
    <row r="6515" spans="1:1" x14ac:dyDescent="0.25">
      <c r="A6515" s="309">
        <f t="shared" si="101"/>
        <v>0</v>
      </c>
    </row>
    <row r="6516" spans="1:1" x14ac:dyDescent="0.25">
      <c r="A6516" s="309">
        <f t="shared" si="101"/>
        <v>0</v>
      </c>
    </row>
    <row r="6517" spans="1:1" x14ac:dyDescent="0.25">
      <c r="A6517" s="309">
        <f t="shared" si="101"/>
        <v>0</v>
      </c>
    </row>
    <row r="6518" spans="1:1" x14ac:dyDescent="0.25">
      <c r="A6518" s="309">
        <f t="shared" si="101"/>
        <v>0</v>
      </c>
    </row>
    <row r="6519" spans="1:1" x14ac:dyDescent="0.25">
      <c r="A6519" s="309">
        <f t="shared" si="101"/>
        <v>0</v>
      </c>
    </row>
    <row r="6520" spans="1:1" x14ac:dyDescent="0.25">
      <c r="A6520" s="309">
        <f t="shared" si="101"/>
        <v>0</v>
      </c>
    </row>
    <row r="6521" spans="1:1" x14ac:dyDescent="0.25">
      <c r="A6521" s="309">
        <f t="shared" si="101"/>
        <v>0</v>
      </c>
    </row>
    <row r="6522" spans="1:1" x14ac:dyDescent="0.25">
      <c r="A6522" s="309">
        <f t="shared" si="101"/>
        <v>0</v>
      </c>
    </row>
    <row r="6523" spans="1:1" x14ac:dyDescent="0.25">
      <c r="A6523" s="309">
        <f t="shared" si="101"/>
        <v>0</v>
      </c>
    </row>
    <row r="6524" spans="1:1" x14ac:dyDescent="0.25">
      <c r="A6524" s="309">
        <f t="shared" si="101"/>
        <v>0</v>
      </c>
    </row>
    <row r="6525" spans="1:1" x14ac:dyDescent="0.25">
      <c r="A6525" s="309">
        <f t="shared" si="101"/>
        <v>0</v>
      </c>
    </row>
    <row r="6526" spans="1:1" x14ac:dyDescent="0.25">
      <c r="A6526" s="309">
        <f t="shared" si="101"/>
        <v>0</v>
      </c>
    </row>
    <row r="6527" spans="1:1" x14ac:dyDescent="0.25">
      <c r="A6527" s="309">
        <f t="shared" si="101"/>
        <v>0</v>
      </c>
    </row>
    <row r="6528" spans="1:1" x14ac:dyDescent="0.25">
      <c r="A6528" s="309">
        <f t="shared" si="101"/>
        <v>0</v>
      </c>
    </row>
    <row r="6529" spans="1:1" x14ac:dyDescent="0.25">
      <c r="A6529" s="309">
        <f t="shared" si="101"/>
        <v>0</v>
      </c>
    </row>
    <row r="6530" spans="1:1" x14ac:dyDescent="0.25">
      <c r="A6530" s="309">
        <f t="shared" si="101"/>
        <v>0</v>
      </c>
    </row>
    <row r="6531" spans="1:1" x14ac:dyDescent="0.25">
      <c r="A6531" s="309">
        <f t="shared" si="101"/>
        <v>0</v>
      </c>
    </row>
    <row r="6532" spans="1:1" x14ac:dyDescent="0.25">
      <c r="A6532" s="309">
        <f t="shared" ref="A6532:A6595" si="102">IF(+R6532&gt;AR6532,R6532-AR6532,0)</f>
        <v>0</v>
      </c>
    </row>
    <row r="6533" spans="1:1" x14ac:dyDescent="0.25">
      <c r="A6533" s="309">
        <f t="shared" si="102"/>
        <v>0</v>
      </c>
    </row>
    <row r="6534" spans="1:1" x14ac:dyDescent="0.25">
      <c r="A6534" s="309">
        <f t="shared" si="102"/>
        <v>0</v>
      </c>
    </row>
    <row r="6535" spans="1:1" x14ac:dyDescent="0.25">
      <c r="A6535" s="309">
        <f t="shared" si="102"/>
        <v>0</v>
      </c>
    </row>
    <row r="6536" spans="1:1" x14ac:dyDescent="0.25">
      <c r="A6536" s="309">
        <f t="shared" si="102"/>
        <v>0</v>
      </c>
    </row>
    <row r="6537" spans="1:1" x14ac:dyDescent="0.25">
      <c r="A6537" s="309">
        <f t="shared" si="102"/>
        <v>0</v>
      </c>
    </row>
    <row r="6538" spans="1:1" x14ac:dyDescent="0.25">
      <c r="A6538" s="309">
        <f t="shared" si="102"/>
        <v>0</v>
      </c>
    </row>
    <row r="6539" spans="1:1" x14ac:dyDescent="0.25">
      <c r="A6539" s="309">
        <f t="shared" si="102"/>
        <v>0</v>
      </c>
    </row>
    <row r="6540" spans="1:1" x14ac:dyDescent="0.25">
      <c r="A6540" s="309">
        <f t="shared" si="102"/>
        <v>0</v>
      </c>
    </row>
    <row r="6541" spans="1:1" x14ac:dyDescent="0.25">
      <c r="A6541" s="309">
        <f t="shared" si="102"/>
        <v>0</v>
      </c>
    </row>
    <row r="6542" spans="1:1" x14ac:dyDescent="0.25">
      <c r="A6542" s="309">
        <f t="shared" si="102"/>
        <v>0</v>
      </c>
    </row>
    <row r="6543" spans="1:1" x14ac:dyDescent="0.25">
      <c r="A6543" s="309">
        <f t="shared" si="102"/>
        <v>0</v>
      </c>
    </row>
    <row r="6544" spans="1:1" x14ac:dyDescent="0.25">
      <c r="A6544" s="309">
        <f t="shared" si="102"/>
        <v>0</v>
      </c>
    </row>
    <row r="6545" spans="1:1" x14ac:dyDescent="0.25">
      <c r="A6545" s="309">
        <f t="shared" si="102"/>
        <v>0</v>
      </c>
    </row>
    <row r="6546" spans="1:1" x14ac:dyDescent="0.25">
      <c r="A6546" s="309">
        <f t="shared" si="102"/>
        <v>0</v>
      </c>
    </row>
    <row r="6547" spans="1:1" x14ac:dyDescent="0.25">
      <c r="A6547" s="309">
        <f t="shared" si="102"/>
        <v>0</v>
      </c>
    </row>
    <row r="6548" spans="1:1" x14ac:dyDescent="0.25">
      <c r="A6548" s="309">
        <f t="shared" si="102"/>
        <v>0</v>
      </c>
    </row>
    <row r="6549" spans="1:1" x14ac:dyDescent="0.25">
      <c r="A6549" s="309">
        <f t="shared" si="102"/>
        <v>0</v>
      </c>
    </row>
    <row r="6550" spans="1:1" x14ac:dyDescent="0.25">
      <c r="A6550" s="309">
        <f t="shared" si="102"/>
        <v>0</v>
      </c>
    </row>
    <row r="6551" spans="1:1" x14ac:dyDescent="0.25">
      <c r="A6551" s="309">
        <f t="shared" si="102"/>
        <v>0</v>
      </c>
    </row>
    <row r="6552" spans="1:1" x14ac:dyDescent="0.25">
      <c r="A6552" s="309">
        <f t="shared" si="102"/>
        <v>0</v>
      </c>
    </row>
    <row r="6553" spans="1:1" x14ac:dyDescent="0.25">
      <c r="A6553" s="309">
        <f t="shared" si="102"/>
        <v>0</v>
      </c>
    </row>
    <row r="6554" spans="1:1" x14ac:dyDescent="0.25">
      <c r="A6554" s="309">
        <f t="shared" si="102"/>
        <v>0</v>
      </c>
    </row>
    <row r="6555" spans="1:1" x14ac:dyDescent="0.25">
      <c r="A6555" s="309">
        <f t="shared" si="102"/>
        <v>0</v>
      </c>
    </row>
    <row r="6556" spans="1:1" x14ac:dyDescent="0.25">
      <c r="A6556" s="309">
        <f t="shared" si="102"/>
        <v>0</v>
      </c>
    </row>
    <row r="6557" spans="1:1" x14ac:dyDescent="0.25">
      <c r="A6557" s="309">
        <f t="shared" si="102"/>
        <v>0</v>
      </c>
    </row>
    <row r="6558" spans="1:1" x14ac:dyDescent="0.25">
      <c r="A6558" s="309">
        <f t="shared" si="102"/>
        <v>0</v>
      </c>
    </row>
    <row r="6559" spans="1:1" x14ac:dyDescent="0.25">
      <c r="A6559" s="309">
        <f t="shared" si="102"/>
        <v>0</v>
      </c>
    </row>
    <row r="6560" spans="1:1" x14ac:dyDescent="0.25">
      <c r="A6560" s="309">
        <f t="shared" si="102"/>
        <v>0</v>
      </c>
    </row>
    <row r="6561" spans="1:1" x14ac:dyDescent="0.25">
      <c r="A6561" s="309">
        <f t="shared" si="102"/>
        <v>0</v>
      </c>
    </row>
    <row r="6562" spans="1:1" x14ac:dyDescent="0.25">
      <c r="A6562" s="309">
        <f t="shared" si="102"/>
        <v>0</v>
      </c>
    </row>
    <row r="6563" spans="1:1" x14ac:dyDescent="0.25">
      <c r="A6563" s="309">
        <f t="shared" si="102"/>
        <v>0</v>
      </c>
    </row>
    <row r="6564" spans="1:1" x14ac:dyDescent="0.25">
      <c r="A6564" s="309">
        <f t="shared" si="102"/>
        <v>0</v>
      </c>
    </row>
    <row r="6565" spans="1:1" x14ac:dyDescent="0.25">
      <c r="A6565" s="309">
        <f t="shared" si="102"/>
        <v>0</v>
      </c>
    </row>
    <row r="6566" spans="1:1" x14ac:dyDescent="0.25">
      <c r="A6566" s="309">
        <f t="shared" si="102"/>
        <v>0</v>
      </c>
    </row>
    <row r="6567" spans="1:1" x14ac:dyDescent="0.25">
      <c r="A6567" s="309">
        <f t="shared" si="102"/>
        <v>0</v>
      </c>
    </row>
    <row r="6568" spans="1:1" x14ac:dyDescent="0.25">
      <c r="A6568" s="309">
        <f t="shared" si="102"/>
        <v>0</v>
      </c>
    </row>
    <row r="6569" spans="1:1" x14ac:dyDescent="0.25">
      <c r="A6569" s="309">
        <f t="shared" si="102"/>
        <v>0</v>
      </c>
    </row>
    <row r="6570" spans="1:1" x14ac:dyDescent="0.25">
      <c r="A6570" s="309">
        <f t="shared" si="102"/>
        <v>0</v>
      </c>
    </row>
    <row r="6571" spans="1:1" x14ac:dyDescent="0.25">
      <c r="A6571" s="309">
        <f t="shared" si="102"/>
        <v>0</v>
      </c>
    </row>
    <row r="6572" spans="1:1" x14ac:dyDescent="0.25">
      <c r="A6572" s="309">
        <f t="shared" si="102"/>
        <v>0</v>
      </c>
    </row>
    <row r="6573" spans="1:1" x14ac:dyDescent="0.25">
      <c r="A6573" s="309">
        <f t="shared" si="102"/>
        <v>0</v>
      </c>
    </row>
    <row r="6574" spans="1:1" x14ac:dyDescent="0.25">
      <c r="A6574" s="309">
        <f t="shared" si="102"/>
        <v>0</v>
      </c>
    </row>
    <row r="6575" spans="1:1" x14ac:dyDescent="0.25">
      <c r="A6575" s="309">
        <f t="shared" si="102"/>
        <v>0</v>
      </c>
    </row>
    <row r="6576" spans="1:1" x14ac:dyDescent="0.25">
      <c r="A6576" s="309">
        <f t="shared" si="102"/>
        <v>0</v>
      </c>
    </row>
    <row r="6577" spans="1:1" x14ac:dyDescent="0.25">
      <c r="A6577" s="309">
        <f t="shared" si="102"/>
        <v>0</v>
      </c>
    </row>
    <row r="6578" spans="1:1" x14ac:dyDescent="0.25">
      <c r="A6578" s="309">
        <f t="shared" si="102"/>
        <v>0</v>
      </c>
    </row>
    <row r="6579" spans="1:1" x14ac:dyDescent="0.25">
      <c r="A6579" s="309">
        <f t="shared" si="102"/>
        <v>0</v>
      </c>
    </row>
    <row r="6580" spans="1:1" x14ac:dyDescent="0.25">
      <c r="A6580" s="309">
        <f t="shared" si="102"/>
        <v>0</v>
      </c>
    </row>
    <row r="6581" spans="1:1" x14ac:dyDescent="0.25">
      <c r="A6581" s="309">
        <f t="shared" si="102"/>
        <v>0</v>
      </c>
    </row>
    <row r="6582" spans="1:1" x14ac:dyDescent="0.25">
      <c r="A6582" s="309">
        <f t="shared" si="102"/>
        <v>0</v>
      </c>
    </row>
    <row r="6583" spans="1:1" x14ac:dyDescent="0.25">
      <c r="A6583" s="309">
        <f t="shared" si="102"/>
        <v>0</v>
      </c>
    </row>
    <row r="6584" spans="1:1" x14ac:dyDescent="0.25">
      <c r="A6584" s="309">
        <f t="shared" si="102"/>
        <v>0</v>
      </c>
    </row>
    <row r="6585" spans="1:1" x14ac:dyDescent="0.25">
      <c r="A6585" s="309">
        <f t="shared" si="102"/>
        <v>0</v>
      </c>
    </row>
    <row r="6586" spans="1:1" x14ac:dyDescent="0.25">
      <c r="A6586" s="309">
        <f t="shared" si="102"/>
        <v>0</v>
      </c>
    </row>
    <row r="6587" spans="1:1" x14ac:dyDescent="0.25">
      <c r="A6587" s="309">
        <f t="shared" si="102"/>
        <v>0</v>
      </c>
    </row>
    <row r="6588" spans="1:1" x14ac:dyDescent="0.25">
      <c r="A6588" s="309">
        <f t="shared" si="102"/>
        <v>0</v>
      </c>
    </row>
    <row r="6589" spans="1:1" x14ac:dyDescent="0.25">
      <c r="A6589" s="309">
        <f t="shared" si="102"/>
        <v>0</v>
      </c>
    </row>
    <row r="6590" spans="1:1" x14ac:dyDescent="0.25">
      <c r="A6590" s="309">
        <f t="shared" si="102"/>
        <v>0</v>
      </c>
    </row>
    <row r="6591" spans="1:1" x14ac:dyDescent="0.25">
      <c r="A6591" s="309">
        <f t="shared" si="102"/>
        <v>0</v>
      </c>
    </row>
    <row r="6592" spans="1:1" x14ac:dyDescent="0.25">
      <c r="A6592" s="309">
        <f t="shared" si="102"/>
        <v>0</v>
      </c>
    </row>
    <row r="6593" spans="1:1" x14ac:dyDescent="0.25">
      <c r="A6593" s="309">
        <f t="shared" si="102"/>
        <v>0</v>
      </c>
    </row>
    <row r="6594" spans="1:1" x14ac:dyDescent="0.25">
      <c r="A6594" s="309">
        <f t="shared" si="102"/>
        <v>0</v>
      </c>
    </row>
    <row r="6595" spans="1:1" x14ac:dyDescent="0.25">
      <c r="A6595" s="309">
        <f t="shared" si="102"/>
        <v>0</v>
      </c>
    </row>
    <row r="6596" spans="1:1" x14ac:dyDescent="0.25">
      <c r="A6596" s="309">
        <f t="shared" ref="A6596:A6659" si="103">IF(+R6596&gt;AR6596,R6596-AR6596,0)</f>
        <v>0</v>
      </c>
    </row>
    <row r="6597" spans="1:1" x14ac:dyDescent="0.25">
      <c r="A6597" s="309">
        <f t="shared" si="103"/>
        <v>0</v>
      </c>
    </row>
    <row r="6598" spans="1:1" x14ac:dyDescent="0.25">
      <c r="A6598" s="309">
        <f t="shared" si="103"/>
        <v>0</v>
      </c>
    </row>
    <row r="6599" spans="1:1" x14ac:dyDescent="0.25">
      <c r="A6599" s="309">
        <f t="shared" si="103"/>
        <v>0</v>
      </c>
    </row>
    <row r="6600" spans="1:1" x14ac:dyDescent="0.25">
      <c r="A6600" s="309">
        <f t="shared" si="103"/>
        <v>0</v>
      </c>
    </row>
    <row r="6601" spans="1:1" x14ac:dyDescent="0.25">
      <c r="A6601" s="309">
        <f t="shared" si="103"/>
        <v>0</v>
      </c>
    </row>
    <row r="6602" spans="1:1" x14ac:dyDescent="0.25">
      <c r="A6602" s="309">
        <f t="shared" si="103"/>
        <v>0</v>
      </c>
    </row>
    <row r="6603" spans="1:1" x14ac:dyDescent="0.25">
      <c r="A6603" s="309">
        <f t="shared" si="103"/>
        <v>0</v>
      </c>
    </row>
    <row r="6604" spans="1:1" x14ac:dyDescent="0.25">
      <c r="A6604" s="309">
        <f t="shared" si="103"/>
        <v>0</v>
      </c>
    </row>
    <row r="6605" spans="1:1" x14ac:dyDescent="0.25">
      <c r="A6605" s="309">
        <f t="shared" si="103"/>
        <v>0</v>
      </c>
    </row>
    <row r="6606" spans="1:1" x14ac:dyDescent="0.25">
      <c r="A6606" s="309">
        <f t="shared" si="103"/>
        <v>0</v>
      </c>
    </row>
    <row r="6607" spans="1:1" x14ac:dyDescent="0.25">
      <c r="A6607" s="309">
        <f t="shared" si="103"/>
        <v>0</v>
      </c>
    </row>
    <row r="6608" spans="1:1" x14ac:dyDescent="0.25">
      <c r="A6608" s="309">
        <f t="shared" si="103"/>
        <v>0</v>
      </c>
    </row>
    <row r="6609" spans="1:1" x14ac:dyDescent="0.25">
      <c r="A6609" s="309">
        <f t="shared" si="103"/>
        <v>0</v>
      </c>
    </row>
    <row r="6610" spans="1:1" x14ac:dyDescent="0.25">
      <c r="A6610" s="309">
        <f t="shared" si="103"/>
        <v>0</v>
      </c>
    </row>
    <row r="6611" spans="1:1" x14ac:dyDescent="0.25">
      <c r="A6611" s="309">
        <f t="shared" si="103"/>
        <v>0</v>
      </c>
    </row>
    <row r="6612" spans="1:1" x14ac:dyDescent="0.25">
      <c r="A6612" s="309">
        <f t="shared" si="103"/>
        <v>0</v>
      </c>
    </row>
    <row r="6613" spans="1:1" x14ac:dyDescent="0.25">
      <c r="A6613" s="309">
        <f t="shared" si="103"/>
        <v>0</v>
      </c>
    </row>
    <row r="6614" spans="1:1" x14ac:dyDescent="0.25">
      <c r="A6614" s="309">
        <f t="shared" si="103"/>
        <v>0</v>
      </c>
    </row>
    <row r="6615" spans="1:1" x14ac:dyDescent="0.25">
      <c r="A6615" s="309">
        <f t="shared" si="103"/>
        <v>0</v>
      </c>
    </row>
    <row r="6616" spans="1:1" x14ac:dyDescent="0.25">
      <c r="A6616" s="309">
        <f t="shared" si="103"/>
        <v>0</v>
      </c>
    </row>
    <row r="6617" spans="1:1" x14ac:dyDescent="0.25">
      <c r="A6617" s="309">
        <f t="shared" si="103"/>
        <v>0</v>
      </c>
    </row>
    <row r="6618" spans="1:1" x14ac:dyDescent="0.25">
      <c r="A6618" s="309">
        <f t="shared" si="103"/>
        <v>0</v>
      </c>
    </row>
    <row r="6619" spans="1:1" x14ac:dyDescent="0.25">
      <c r="A6619" s="309">
        <f t="shared" si="103"/>
        <v>0</v>
      </c>
    </row>
    <row r="6620" spans="1:1" x14ac:dyDescent="0.25">
      <c r="A6620" s="309">
        <f t="shared" si="103"/>
        <v>0</v>
      </c>
    </row>
    <row r="6621" spans="1:1" x14ac:dyDescent="0.25">
      <c r="A6621" s="309">
        <f t="shared" si="103"/>
        <v>0</v>
      </c>
    </row>
    <row r="6622" spans="1:1" x14ac:dyDescent="0.25">
      <c r="A6622" s="309">
        <f t="shared" si="103"/>
        <v>0</v>
      </c>
    </row>
    <row r="6623" spans="1:1" x14ac:dyDescent="0.25">
      <c r="A6623" s="309">
        <f t="shared" si="103"/>
        <v>0</v>
      </c>
    </row>
    <row r="6624" spans="1:1" x14ac:dyDescent="0.25">
      <c r="A6624" s="309">
        <f t="shared" si="103"/>
        <v>0</v>
      </c>
    </row>
    <row r="6625" spans="1:1" x14ac:dyDescent="0.25">
      <c r="A6625" s="309">
        <f t="shared" si="103"/>
        <v>0</v>
      </c>
    </row>
    <row r="6626" spans="1:1" x14ac:dyDescent="0.25">
      <c r="A6626" s="309">
        <f t="shared" si="103"/>
        <v>0</v>
      </c>
    </row>
    <row r="6627" spans="1:1" x14ac:dyDescent="0.25">
      <c r="A6627" s="309">
        <f t="shared" si="103"/>
        <v>0</v>
      </c>
    </row>
    <row r="6628" spans="1:1" x14ac:dyDescent="0.25">
      <c r="A6628" s="309">
        <f t="shared" si="103"/>
        <v>0</v>
      </c>
    </row>
    <row r="6629" spans="1:1" x14ac:dyDescent="0.25">
      <c r="A6629" s="309">
        <f t="shared" si="103"/>
        <v>0</v>
      </c>
    </row>
    <row r="6630" spans="1:1" x14ac:dyDescent="0.25">
      <c r="A6630" s="309">
        <f t="shared" si="103"/>
        <v>0</v>
      </c>
    </row>
    <row r="6631" spans="1:1" x14ac:dyDescent="0.25">
      <c r="A6631" s="309">
        <f t="shared" si="103"/>
        <v>0</v>
      </c>
    </row>
    <row r="6632" spans="1:1" x14ac:dyDescent="0.25">
      <c r="A6632" s="309">
        <f t="shared" si="103"/>
        <v>0</v>
      </c>
    </row>
    <row r="6633" spans="1:1" x14ac:dyDescent="0.25">
      <c r="A6633" s="309">
        <f t="shared" si="103"/>
        <v>0</v>
      </c>
    </row>
    <row r="6634" spans="1:1" x14ac:dyDescent="0.25">
      <c r="A6634" s="309">
        <f t="shared" si="103"/>
        <v>0</v>
      </c>
    </row>
    <row r="6635" spans="1:1" x14ac:dyDescent="0.25">
      <c r="A6635" s="309">
        <f t="shared" si="103"/>
        <v>0</v>
      </c>
    </row>
    <row r="6636" spans="1:1" x14ac:dyDescent="0.25">
      <c r="A6636" s="309">
        <f t="shared" si="103"/>
        <v>0</v>
      </c>
    </row>
    <row r="6637" spans="1:1" x14ac:dyDescent="0.25">
      <c r="A6637" s="309">
        <f t="shared" si="103"/>
        <v>0</v>
      </c>
    </row>
    <row r="6638" spans="1:1" x14ac:dyDescent="0.25">
      <c r="A6638" s="309">
        <f t="shared" si="103"/>
        <v>0</v>
      </c>
    </row>
    <row r="6639" spans="1:1" x14ac:dyDescent="0.25">
      <c r="A6639" s="309">
        <f t="shared" si="103"/>
        <v>0</v>
      </c>
    </row>
    <row r="6640" spans="1:1" x14ac:dyDescent="0.25">
      <c r="A6640" s="309">
        <f t="shared" si="103"/>
        <v>0</v>
      </c>
    </row>
    <row r="6641" spans="1:1" x14ac:dyDescent="0.25">
      <c r="A6641" s="309">
        <f t="shared" si="103"/>
        <v>0</v>
      </c>
    </row>
    <row r="6642" spans="1:1" x14ac:dyDescent="0.25">
      <c r="A6642" s="309">
        <f t="shared" si="103"/>
        <v>0</v>
      </c>
    </row>
    <row r="6643" spans="1:1" x14ac:dyDescent="0.25">
      <c r="A6643" s="309">
        <f t="shared" si="103"/>
        <v>0</v>
      </c>
    </row>
    <row r="6644" spans="1:1" x14ac:dyDescent="0.25">
      <c r="A6644" s="309">
        <f t="shared" si="103"/>
        <v>0</v>
      </c>
    </row>
    <row r="6645" spans="1:1" x14ac:dyDescent="0.25">
      <c r="A6645" s="309">
        <f t="shared" si="103"/>
        <v>0</v>
      </c>
    </row>
    <row r="6646" spans="1:1" x14ac:dyDescent="0.25">
      <c r="A6646" s="309">
        <f t="shared" si="103"/>
        <v>0</v>
      </c>
    </row>
    <row r="6647" spans="1:1" x14ac:dyDescent="0.25">
      <c r="A6647" s="309">
        <f t="shared" si="103"/>
        <v>0</v>
      </c>
    </row>
    <row r="6648" spans="1:1" x14ac:dyDescent="0.25">
      <c r="A6648" s="309">
        <f t="shared" si="103"/>
        <v>0</v>
      </c>
    </row>
    <row r="6649" spans="1:1" x14ac:dyDescent="0.25">
      <c r="A6649" s="309">
        <f t="shared" si="103"/>
        <v>0</v>
      </c>
    </row>
    <row r="6650" spans="1:1" x14ac:dyDescent="0.25">
      <c r="A6650" s="309">
        <f t="shared" si="103"/>
        <v>0</v>
      </c>
    </row>
    <row r="6651" spans="1:1" x14ac:dyDescent="0.25">
      <c r="A6651" s="309">
        <f t="shared" si="103"/>
        <v>0</v>
      </c>
    </row>
    <row r="6652" spans="1:1" x14ac:dyDescent="0.25">
      <c r="A6652" s="309">
        <f t="shared" si="103"/>
        <v>0</v>
      </c>
    </row>
    <row r="6653" spans="1:1" x14ac:dyDescent="0.25">
      <c r="A6653" s="309">
        <f t="shared" si="103"/>
        <v>0</v>
      </c>
    </row>
    <row r="6654" spans="1:1" x14ac:dyDescent="0.25">
      <c r="A6654" s="309">
        <f t="shared" si="103"/>
        <v>0</v>
      </c>
    </row>
    <row r="6655" spans="1:1" x14ac:dyDescent="0.25">
      <c r="A6655" s="309">
        <f t="shared" si="103"/>
        <v>0</v>
      </c>
    </row>
    <row r="6656" spans="1:1" x14ac:dyDescent="0.25">
      <c r="A6656" s="309">
        <f t="shared" si="103"/>
        <v>0</v>
      </c>
    </row>
    <row r="6657" spans="1:1" x14ac:dyDescent="0.25">
      <c r="A6657" s="309">
        <f t="shared" si="103"/>
        <v>0</v>
      </c>
    </row>
    <row r="6658" spans="1:1" x14ac:dyDescent="0.25">
      <c r="A6658" s="309">
        <f t="shared" si="103"/>
        <v>0</v>
      </c>
    </row>
    <row r="6659" spans="1:1" x14ac:dyDescent="0.25">
      <c r="A6659" s="309">
        <f t="shared" si="103"/>
        <v>0</v>
      </c>
    </row>
    <row r="6660" spans="1:1" x14ac:dyDescent="0.25">
      <c r="A6660" s="309">
        <f t="shared" ref="A6660:A6723" si="104">IF(+R6660&gt;AR6660,R6660-AR6660,0)</f>
        <v>0</v>
      </c>
    </row>
    <row r="6661" spans="1:1" x14ac:dyDescent="0.25">
      <c r="A6661" s="309">
        <f t="shared" si="104"/>
        <v>0</v>
      </c>
    </row>
    <row r="6662" spans="1:1" x14ac:dyDescent="0.25">
      <c r="A6662" s="309">
        <f t="shared" si="104"/>
        <v>0</v>
      </c>
    </row>
    <row r="6663" spans="1:1" x14ac:dyDescent="0.25">
      <c r="A6663" s="309">
        <f t="shared" si="104"/>
        <v>0</v>
      </c>
    </row>
    <row r="6664" spans="1:1" x14ac:dyDescent="0.25">
      <c r="A6664" s="309">
        <f t="shared" si="104"/>
        <v>0</v>
      </c>
    </row>
    <row r="6665" spans="1:1" x14ac:dyDescent="0.25">
      <c r="A6665" s="309">
        <f t="shared" si="104"/>
        <v>0</v>
      </c>
    </row>
    <row r="6666" spans="1:1" x14ac:dyDescent="0.25">
      <c r="A6666" s="309">
        <f t="shared" si="104"/>
        <v>0</v>
      </c>
    </row>
    <row r="6667" spans="1:1" x14ac:dyDescent="0.25">
      <c r="A6667" s="309">
        <f t="shared" si="104"/>
        <v>0</v>
      </c>
    </row>
    <row r="6668" spans="1:1" x14ac:dyDescent="0.25">
      <c r="A6668" s="309">
        <f t="shared" si="104"/>
        <v>0</v>
      </c>
    </row>
    <row r="6669" spans="1:1" x14ac:dyDescent="0.25">
      <c r="A6669" s="309">
        <f t="shared" si="104"/>
        <v>0</v>
      </c>
    </row>
    <row r="6670" spans="1:1" x14ac:dyDescent="0.25">
      <c r="A6670" s="309">
        <f t="shared" si="104"/>
        <v>0</v>
      </c>
    </row>
    <row r="6671" spans="1:1" x14ac:dyDescent="0.25">
      <c r="A6671" s="309">
        <f t="shared" si="104"/>
        <v>0</v>
      </c>
    </row>
    <row r="6672" spans="1:1" x14ac:dyDescent="0.25">
      <c r="A6672" s="309">
        <f t="shared" si="104"/>
        <v>0</v>
      </c>
    </row>
    <row r="6673" spans="1:1" x14ac:dyDescent="0.25">
      <c r="A6673" s="309">
        <f t="shared" si="104"/>
        <v>0</v>
      </c>
    </row>
    <row r="6674" spans="1:1" x14ac:dyDescent="0.25">
      <c r="A6674" s="309">
        <f t="shared" si="104"/>
        <v>0</v>
      </c>
    </row>
    <row r="6675" spans="1:1" x14ac:dyDescent="0.25">
      <c r="A6675" s="309">
        <f t="shared" si="104"/>
        <v>0</v>
      </c>
    </row>
    <row r="6676" spans="1:1" x14ac:dyDescent="0.25">
      <c r="A6676" s="309">
        <f t="shared" si="104"/>
        <v>0</v>
      </c>
    </row>
    <row r="6677" spans="1:1" x14ac:dyDescent="0.25">
      <c r="A6677" s="309">
        <f t="shared" si="104"/>
        <v>0</v>
      </c>
    </row>
    <row r="6678" spans="1:1" x14ac:dyDescent="0.25">
      <c r="A6678" s="309">
        <f t="shared" si="104"/>
        <v>0</v>
      </c>
    </row>
    <row r="6679" spans="1:1" x14ac:dyDescent="0.25">
      <c r="A6679" s="309">
        <f t="shared" si="104"/>
        <v>0</v>
      </c>
    </row>
    <row r="6680" spans="1:1" x14ac:dyDescent="0.25">
      <c r="A6680" s="309">
        <f t="shared" si="104"/>
        <v>0</v>
      </c>
    </row>
    <row r="6681" spans="1:1" x14ac:dyDescent="0.25">
      <c r="A6681" s="309">
        <f t="shared" si="104"/>
        <v>0</v>
      </c>
    </row>
    <row r="6682" spans="1:1" x14ac:dyDescent="0.25">
      <c r="A6682" s="309">
        <f t="shared" si="104"/>
        <v>0</v>
      </c>
    </row>
    <row r="6683" spans="1:1" x14ac:dyDescent="0.25">
      <c r="A6683" s="309">
        <f t="shared" si="104"/>
        <v>0</v>
      </c>
    </row>
    <row r="6684" spans="1:1" x14ac:dyDescent="0.25">
      <c r="A6684" s="309">
        <f t="shared" si="104"/>
        <v>0</v>
      </c>
    </row>
    <row r="6685" spans="1:1" x14ac:dyDescent="0.25">
      <c r="A6685" s="309">
        <f t="shared" si="104"/>
        <v>0</v>
      </c>
    </row>
    <row r="6686" spans="1:1" x14ac:dyDescent="0.25">
      <c r="A6686" s="309">
        <f t="shared" si="104"/>
        <v>0</v>
      </c>
    </row>
    <row r="6687" spans="1:1" x14ac:dyDescent="0.25">
      <c r="A6687" s="309">
        <f t="shared" si="104"/>
        <v>0</v>
      </c>
    </row>
    <row r="6688" spans="1:1" x14ac:dyDescent="0.25">
      <c r="A6688" s="309">
        <f t="shared" si="104"/>
        <v>0</v>
      </c>
    </row>
    <row r="6689" spans="1:1" x14ac:dyDescent="0.25">
      <c r="A6689" s="309">
        <f t="shared" si="104"/>
        <v>0</v>
      </c>
    </row>
    <row r="6690" spans="1:1" x14ac:dyDescent="0.25">
      <c r="A6690" s="309">
        <f t="shared" si="104"/>
        <v>0</v>
      </c>
    </row>
    <row r="6691" spans="1:1" x14ac:dyDescent="0.25">
      <c r="A6691" s="309">
        <f t="shared" si="104"/>
        <v>0</v>
      </c>
    </row>
    <row r="6692" spans="1:1" x14ac:dyDescent="0.25">
      <c r="A6692" s="309">
        <f t="shared" si="104"/>
        <v>0</v>
      </c>
    </row>
    <row r="6693" spans="1:1" x14ac:dyDescent="0.25">
      <c r="A6693" s="309">
        <f t="shared" si="104"/>
        <v>0</v>
      </c>
    </row>
    <row r="6694" spans="1:1" x14ac:dyDescent="0.25">
      <c r="A6694" s="309">
        <f t="shared" si="104"/>
        <v>0</v>
      </c>
    </row>
    <row r="6695" spans="1:1" x14ac:dyDescent="0.25">
      <c r="A6695" s="309">
        <f t="shared" si="104"/>
        <v>0</v>
      </c>
    </row>
    <row r="6696" spans="1:1" x14ac:dyDescent="0.25">
      <c r="A6696" s="309">
        <f t="shared" si="104"/>
        <v>0</v>
      </c>
    </row>
    <row r="6697" spans="1:1" x14ac:dyDescent="0.25">
      <c r="A6697" s="309">
        <f t="shared" si="104"/>
        <v>0</v>
      </c>
    </row>
    <row r="6698" spans="1:1" x14ac:dyDescent="0.25">
      <c r="A6698" s="309">
        <f t="shared" si="104"/>
        <v>0</v>
      </c>
    </row>
    <row r="6699" spans="1:1" x14ac:dyDescent="0.25">
      <c r="A6699" s="309">
        <f t="shared" si="104"/>
        <v>0</v>
      </c>
    </row>
    <row r="6700" spans="1:1" x14ac:dyDescent="0.25">
      <c r="A6700" s="309">
        <f t="shared" si="104"/>
        <v>0</v>
      </c>
    </row>
    <row r="6701" spans="1:1" x14ac:dyDescent="0.25">
      <c r="A6701" s="309">
        <f t="shared" si="104"/>
        <v>0</v>
      </c>
    </row>
    <row r="6702" spans="1:1" x14ac:dyDescent="0.25">
      <c r="A6702" s="309">
        <f t="shared" si="104"/>
        <v>0</v>
      </c>
    </row>
    <row r="6703" spans="1:1" x14ac:dyDescent="0.25">
      <c r="A6703" s="309">
        <f t="shared" si="104"/>
        <v>0</v>
      </c>
    </row>
    <row r="6704" spans="1:1" x14ac:dyDescent="0.25">
      <c r="A6704" s="309">
        <f t="shared" si="104"/>
        <v>0</v>
      </c>
    </row>
    <row r="6705" spans="1:1" x14ac:dyDescent="0.25">
      <c r="A6705" s="309">
        <f t="shared" si="104"/>
        <v>0</v>
      </c>
    </row>
    <row r="6706" spans="1:1" x14ac:dyDescent="0.25">
      <c r="A6706" s="309">
        <f t="shared" si="104"/>
        <v>0</v>
      </c>
    </row>
    <row r="6707" spans="1:1" x14ac:dyDescent="0.25">
      <c r="A6707" s="309">
        <f t="shared" si="104"/>
        <v>0</v>
      </c>
    </row>
    <row r="6708" spans="1:1" x14ac:dyDescent="0.25">
      <c r="A6708" s="309">
        <f t="shared" si="104"/>
        <v>0</v>
      </c>
    </row>
    <row r="6709" spans="1:1" x14ac:dyDescent="0.25">
      <c r="A6709" s="309">
        <f t="shared" si="104"/>
        <v>0</v>
      </c>
    </row>
    <row r="6710" spans="1:1" x14ac:dyDescent="0.25">
      <c r="A6710" s="309">
        <f t="shared" si="104"/>
        <v>0</v>
      </c>
    </row>
    <row r="6711" spans="1:1" x14ac:dyDescent="0.25">
      <c r="A6711" s="309">
        <f t="shared" si="104"/>
        <v>0</v>
      </c>
    </row>
    <row r="6712" spans="1:1" x14ac:dyDescent="0.25">
      <c r="A6712" s="309">
        <f t="shared" si="104"/>
        <v>0</v>
      </c>
    </row>
    <row r="6713" spans="1:1" x14ac:dyDescent="0.25">
      <c r="A6713" s="309">
        <f t="shared" si="104"/>
        <v>0</v>
      </c>
    </row>
    <row r="6714" spans="1:1" x14ac:dyDescent="0.25">
      <c r="A6714" s="309">
        <f t="shared" si="104"/>
        <v>0</v>
      </c>
    </row>
    <row r="6715" spans="1:1" x14ac:dyDescent="0.25">
      <c r="A6715" s="309">
        <f t="shared" si="104"/>
        <v>0</v>
      </c>
    </row>
    <row r="6716" spans="1:1" x14ac:dyDescent="0.25">
      <c r="A6716" s="309">
        <f t="shared" si="104"/>
        <v>0</v>
      </c>
    </row>
    <row r="6717" spans="1:1" x14ac:dyDescent="0.25">
      <c r="A6717" s="309">
        <f t="shared" si="104"/>
        <v>0</v>
      </c>
    </row>
    <row r="6718" spans="1:1" x14ac:dyDescent="0.25">
      <c r="A6718" s="309">
        <f t="shared" si="104"/>
        <v>0</v>
      </c>
    </row>
    <row r="6719" spans="1:1" x14ac:dyDescent="0.25">
      <c r="A6719" s="309">
        <f t="shared" si="104"/>
        <v>0</v>
      </c>
    </row>
    <row r="6720" spans="1:1" x14ac:dyDescent="0.25">
      <c r="A6720" s="309">
        <f t="shared" si="104"/>
        <v>0</v>
      </c>
    </row>
    <row r="6721" spans="1:1" x14ac:dyDescent="0.25">
      <c r="A6721" s="309">
        <f t="shared" si="104"/>
        <v>0</v>
      </c>
    </row>
    <row r="6722" spans="1:1" x14ac:dyDescent="0.25">
      <c r="A6722" s="309">
        <f t="shared" si="104"/>
        <v>0</v>
      </c>
    </row>
    <row r="6723" spans="1:1" x14ac:dyDescent="0.25">
      <c r="A6723" s="309">
        <f t="shared" si="104"/>
        <v>0</v>
      </c>
    </row>
    <row r="6724" spans="1:1" x14ac:dyDescent="0.25">
      <c r="A6724" s="309">
        <f t="shared" ref="A6724:A6787" si="105">IF(+R6724&gt;AR6724,R6724-AR6724,0)</f>
        <v>0</v>
      </c>
    </row>
    <row r="6725" spans="1:1" x14ac:dyDescent="0.25">
      <c r="A6725" s="309">
        <f t="shared" si="105"/>
        <v>0</v>
      </c>
    </row>
    <row r="6726" spans="1:1" x14ac:dyDescent="0.25">
      <c r="A6726" s="309">
        <f t="shared" si="105"/>
        <v>0</v>
      </c>
    </row>
    <row r="6727" spans="1:1" x14ac:dyDescent="0.25">
      <c r="A6727" s="309">
        <f t="shared" si="105"/>
        <v>0</v>
      </c>
    </row>
    <row r="6728" spans="1:1" x14ac:dyDescent="0.25">
      <c r="A6728" s="309">
        <f t="shared" si="105"/>
        <v>0</v>
      </c>
    </row>
    <row r="6729" spans="1:1" x14ac:dyDescent="0.25">
      <c r="A6729" s="309">
        <f t="shared" si="105"/>
        <v>0</v>
      </c>
    </row>
    <row r="6730" spans="1:1" x14ac:dyDescent="0.25">
      <c r="A6730" s="309">
        <f t="shared" si="105"/>
        <v>0</v>
      </c>
    </row>
    <row r="6731" spans="1:1" x14ac:dyDescent="0.25">
      <c r="A6731" s="309">
        <f t="shared" si="105"/>
        <v>0</v>
      </c>
    </row>
    <row r="6732" spans="1:1" x14ac:dyDescent="0.25">
      <c r="A6732" s="309">
        <f t="shared" si="105"/>
        <v>0</v>
      </c>
    </row>
    <row r="6733" spans="1:1" x14ac:dyDescent="0.25">
      <c r="A6733" s="309">
        <f t="shared" si="105"/>
        <v>0</v>
      </c>
    </row>
    <row r="6734" spans="1:1" x14ac:dyDescent="0.25">
      <c r="A6734" s="309">
        <f t="shared" si="105"/>
        <v>0</v>
      </c>
    </row>
    <row r="6735" spans="1:1" x14ac:dyDescent="0.25">
      <c r="A6735" s="309">
        <f t="shared" si="105"/>
        <v>0</v>
      </c>
    </row>
    <row r="6736" spans="1:1" x14ac:dyDescent="0.25">
      <c r="A6736" s="309">
        <f t="shared" si="105"/>
        <v>0</v>
      </c>
    </row>
    <row r="6737" spans="1:1" x14ac:dyDescent="0.25">
      <c r="A6737" s="309">
        <f t="shared" si="105"/>
        <v>0</v>
      </c>
    </row>
    <row r="6738" spans="1:1" x14ac:dyDescent="0.25">
      <c r="A6738" s="309">
        <f t="shared" si="105"/>
        <v>0</v>
      </c>
    </row>
    <row r="6739" spans="1:1" x14ac:dyDescent="0.25">
      <c r="A6739" s="309">
        <f t="shared" si="105"/>
        <v>0</v>
      </c>
    </row>
    <row r="6740" spans="1:1" x14ac:dyDescent="0.25">
      <c r="A6740" s="309">
        <f t="shared" si="105"/>
        <v>0</v>
      </c>
    </row>
    <row r="6741" spans="1:1" x14ac:dyDescent="0.25">
      <c r="A6741" s="309">
        <f t="shared" si="105"/>
        <v>0</v>
      </c>
    </row>
    <row r="6742" spans="1:1" x14ac:dyDescent="0.25">
      <c r="A6742" s="309">
        <f t="shared" si="105"/>
        <v>0</v>
      </c>
    </row>
    <row r="6743" spans="1:1" x14ac:dyDescent="0.25">
      <c r="A6743" s="309">
        <f t="shared" si="105"/>
        <v>0</v>
      </c>
    </row>
    <row r="6744" spans="1:1" x14ac:dyDescent="0.25">
      <c r="A6744" s="309">
        <f t="shared" si="105"/>
        <v>0</v>
      </c>
    </row>
    <row r="6745" spans="1:1" x14ac:dyDescent="0.25">
      <c r="A6745" s="309">
        <f t="shared" si="105"/>
        <v>0</v>
      </c>
    </row>
    <row r="6746" spans="1:1" x14ac:dyDescent="0.25">
      <c r="A6746" s="309">
        <f t="shared" si="105"/>
        <v>0</v>
      </c>
    </row>
    <row r="6747" spans="1:1" x14ac:dyDescent="0.25">
      <c r="A6747" s="309">
        <f t="shared" si="105"/>
        <v>0</v>
      </c>
    </row>
    <row r="6748" spans="1:1" x14ac:dyDescent="0.25">
      <c r="A6748" s="309">
        <f t="shared" si="105"/>
        <v>0</v>
      </c>
    </row>
    <row r="6749" spans="1:1" x14ac:dyDescent="0.25">
      <c r="A6749" s="309">
        <f t="shared" si="105"/>
        <v>0</v>
      </c>
    </row>
    <row r="6750" spans="1:1" x14ac:dyDescent="0.25">
      <c r="A6750" s="309">
        <f t="shared" si="105"/>
        <v>0</v>
      </c>
    </row>
    <row r="6751" spans="1:1" x14ac:dyDescent="0.25">
      <c r="A6751" s="309">
        <f t="shared" si="105"/>
        <v>0</v>
      </c>
    </row>
    <row r="6752" spans="1:1" x14ac:dyDescent="0.25">
      <c r="A6752" s="309">
        <f t="shared" si="105"/>
        <v>0</v>
      </c>
    </row>
    <row r="6753" spans="1:1" x14ac:dyDescent="0.25">
      <c r="A6753" s="309">
        <f t="shared" si="105"/>
        <v>0</v>
      </c>
    </row>
    <row r="6754" spans="1:1" x14ac:dyDescent="0.25">
      <c r="A6754" s="309">
        <f t="shared" si="105"/>
        <v>0</v>
      </c>
    </row>
    <row r="6755" spans="1:1" x14ac:dyDescent="0.25">
      <c r="A6755" s="309">
        <f t="shared" si="105"/>
        <v>0</v>
      </c>
    </row>
    <row r="6756" spans="1:1" x14ac:dyDescent="0.25">
      <c r="A6756" s="309">
        <f t="shared" si="105"/>
        <v>0</v>
      </c>
    </row>
    <row r="6757" spans="1:1" x14ac:dyDescent="0.25">
      <c r="A6757" s="309">
        <f t="shared" si="105"/>
        <v>0</v>
      </c>
    </row>
    <row r="6758" spans="1:1" x14ac:dyDescent="0.25">
      <c r="A6758" s="309">
        <f t="shared" si="105"/>
        <v>0</v>
      </c>
    </row>
    <row r="6759" spans="1:1" x14ac:dyDescent="0.25">
      <c r="A6759" s="309">
        <f t="shared" si="105"/>
        <v>0</v>
      </c>
    </row>
    <row r="6760" spans="1:1" x14ac:dyDescent="0.25">
      <c r="A6760" s="309">
        <f t="shared" si="105"/>
        <v>0</v>
      </c>
    </row>
    <row r="6761" spans="1:1" x14ac:dyDescent="0.25">
      <c r="A6761" s="309">
        <f t="shared" si="105"/>
        <v>0</v>
      </c>
    </row>
    <row r="6762" spans="1:1" x14ac:dyDescent="0.25">
      <c r="A6762" s="309">
        <f t="shared" si="105"/>
        <v>0</v>
      </c>
    </row>
    <row r="6763" spans="1:1" x14ac:dyDescent="0.25">
      <c r="A6763" s="309">
        <f t="shared" si="105"/>
        <v>0</v>
      </c>
    </row>
    <row r="6764" spans="1:1" x14ac:dyDescent="0.25">
      <c r="A6764" s="309">
        <f t="shared" si="105"/>
        <v>0</v>
      </c>
    </row>
    <row r="6765" spans="1:1" x14ac:dyDescent="0.25">
      <c r="A6765" s="309">
        <f t="shared" si="105"/>
        <v>0</v>
      </c>
    </row>
    <row r="6766" spans="1:1" x14ac:dyDescent="0.25">
      <c r="A6766" s="309">
        <f t="shared" si="105"/>
        <v>0</v>
      </c>
    </row>
    <row r="6767" spans="1:1" x14ac:dyDescent="0.25">
      <c r="A6767" s="309">
        <f t="shared" si="105"/>
        <v>0</v>
      </c>
    </row>
    <row r="6768" spans="1:1" x14ac:dyDescent="0.25">
      <c r="A6768" s="309">
        <f t="shared" si="105"/>
        <v>0</v>
      </c>
    </row>
    <row r="6769" spans="1:1" x14ac:dyDescent="0.25">
      <c r="A6769" s="309">
        <f t="shared" si="105"/>
        <v>0</v>
      </c>
    </row>
    <row r="6770" spans="1:1" x14ac:dyDescent="0.25">
      <c r="A6770" s="309">
        <f t="shared" si="105"/>
        <v>0</v>
      </c>
    </row>
    <row r="6771" spans="1:1" x14ac:dyDescent="0.25">
      <c r="A6771" s="309">
        <f t="shared" si="105"/>
        <v>0</v>
      </c>
    </row>
    <row r="6772" spans="1:1" x14ac:dyDescent="0.25">
      <c r="A6772" s="309">
        <f t="shared" si="105"/>
        <v>0</v>
      </c>
    </row>
    <row r="6773" spans="1:1" x14ac:dyDescent="0.25">
      <c r="A6773" s="309">
        <f t="shared" si="105"/>
        <v>0</v>
      </c>
    </row>
    <row r="6774" spans="1:1" x14ac:dyDescent="0.25">
      <c r="A6774" s="309">
        <f t="shared" si="105"/>
        <v>0</v>
      </c>
    </row>
    <row r="6775" spans="1:1" x14ac:dyDescent="0.25">
      <c r="A6775" s="309">
        <f t="shared" si="105"/>
        <v>0</v>
      </c>
    </row>
    <row r="6776" spans="1:1" x14ac:dyDescent="0.25">
      <c r="A6776" s="309">
        <f t="shared" si="105"/>
        <v>0</v>
      </c>
    </row>
    <row r="6777" spans="1:1" x14ac:dyDescent="0.25">
      <c r="A6777" s="309">
        <f t="shared" si="105"/>
        <v>0</v>
      </c>
    </row>
    <row r="6778" spans="1:1" x14ac:dyDescent="0.25">
      <c r="A6778" s="309">
        <f t="shared" si="105"/>
        <v>0</v>
      </c>
    </row>
    <row r="6779" spans="1:1" x14ac:dyDescent="0.25">
      <c r="A6779" s="309">
        <f t="shared" si="105"/>
        <v>0</v>
      </c>
    </row>
    <row r="6780" spans="1:1" x14ac:dyDescent="0.25">
      <c r="A6780" s="309">
        <f t="shared" si="105"/>
        <v>0</v>
      </c>
    </row>
    <row r="6781" spans="1:1" x14ac:dyDescent="0.25">
      <c r="A6781" s="309">
        <f t="shared" si="105"/>
        <v>0</v>
      </c>
    </row>
    <row r="6782" spans="1:1" x14ac:dyDescent="0.25">
      <c r="A6782" s="309">
        <f t="shared" si="105"/>
        <v>0</v>
      </c>
    </row>
    <row r="6783" spans="1:1" x14ac:dyDescent="0.25">
      <c r="A6783" s="309">
        <f t="shared" si="105"/>
        <v>0</v>
      </c>
    </row>
    <row r="6784" spans="1:1" x14ac:dyDescent="0.25">
      <c r="A6784" s="309">
        <f t="shared" si="105"/>
        <v>0</v>
      </c>
    </row>
    <row r="6785" spans="1:1" x14ac:dyDescent="0.25">
      <c r="A6785" s="309">
        <f t="shared" si="105"/>
        <v>0</v>
      </c>
    </row>
    <row r="6786" spans="1:1" x14ac:dyDescent="0.25">
      <c r="A6786" s="309">
        <f t="shared" si="105"/>
        <v>0</v>
      </c>
    </row>
    <row r="6787" spans="1:1" x14ac:dyDescent="0.25">
      <c r="A6787" s="309">
        <f t="shared" si="105"/>
        <v>0</v>
      </c>
    </row>
    <row r="6788" spans="1:1" x14ac:dyDescent="0.25">
      <c r="A6788" s="309">
        <f t="shared" ref="A6788:A6851" si="106">IF(+R6788&gt;AR6788,R6788-AR6788,0)</f>
        <v>0</v>
      </c>
    </row>
    <row r="6789" spans="1:1" x14ac:dyDescent="0.25">
      <c r="A6789" s="309">
        <f t="shared" si="106"/>
        <v>0</v>
      </c>
    </row>
    <row r="6790" spans="1:1" x14ac:dyDescent="0.25">
      <c r="A6790" s="309">
        <f t="shared" si="106"/>
        <v>0</v>
      </c>
    </row>
    <row r="6791" spans="1:1" x14ac:dyDescent="0.25">
      <c r="A6791" s="309">
        <f t="shared" si="106"/>
        <v>0</v>
      </c>
    </row>
    <row r="6792" spans="1:1" x14ac:dyDescent="0.25">
      <c r="A6792" s="309">
        <f t="shared" si="106"/>
        <v>0</v>
      </c>
    </row>
    <row r="6793" spans="1:1" x14ac:dyDescent="0.25">
      <c r="A6793" s="309">
        <f t="shared" si="106"/>
        <v>0</v>
      </c>
    </row>
    <row r="6794" spans="1:1" x14ac:dyDescent="0.25">
      <c r="A6794" s="309">
        <f t="shared" si="106"/>
        <v>0</v>
      </c>
    </row>
    <row r="6795" spans="1:1" x14ac:dyDescent="0.25">
      <c r="A6795" s="309">
        <f t="shared" si="106"/>
        <v>0</v>
      </c>
    </row>
    <row r="6796" spans="1:1" x14ac:dyDescent="0.25">
      <c r="A6796" s="309">
        <f t="shared" si="106"/>
        <v>0</v>
      </c>
    </row>
    <row r="6797" spans="1:1" x14ac:dyDescent="0.25">
      <c r="A6797" s="309">
        <f t="shared" si="106"/>
        <v>0</v>
      </c>
    </row>
    <row r="6798" spans="1:1" x14ac:dyDescent="0.25">
      <c r="A6798" s="309">
        <f t="shared" si="106"/>
        <v>0</v>
      </c>
    </row>
    <row r="6799" spans="1:1" x14ac:dyDescent="0.25">
      <c r="A6799" s="309">
        <f t="shared" si="106"/>
        <v>0</v>
      </c>
    </row>
    <row r="6800" spans="1:1" x14ac:dyDescent="0.25">
      <c r="A6800" s="309">
        <f t="shared" si="106"/>
        <v>0</v>
      </c>
    </row>
    <row r="6801" spans="1:1" x14ac:dyDescent="0.25">
      <c r="A6801" s="309">
        <f t="shared" si="106"/>
        <v>0</v>
      </c>
    </row>
    <row r="6802" spans="1:1" x14ac:dyDescent="0.25">
      <c r="A6802" s="309">
        <f t="shared" si="106"/>
        <v>0</v>
      </c>
    </row>
    <row r="6803" spans="1:1" x14ac:dyDescent="0.25">
      <c r="A6803" s="309">
        <f t="shared" si="106"/>
        <v>0</v>
      </c>
    </row>
    <row r="6804" spans="1:1" x14ac:dyDescent="0.25">
      <c r="A6804" s="309">
        <f t="shared" si="106"/>
        <v>0</v>
      </c>
    </row>
    <row r="6805" spans="1:1" x14ac:dyDescent="0.25">
      <c r="A6805" s="309">
        <f t="shared" si="106"/>
        <v>0</v>
      </c>
    </row>
    <row r="6806" spans="1:1" x14ac:dyDescent="0.25">
      <c r="A6806" s="309">
        <f t="shared" si="106"/>
        <v>0</v>
      </c>
    </row>
    <row r="6807" spans="1:1" x14ac:dyDescent="0.25">
      <c r="A6807" s="309">
        <f t="shared" si="106"/>
        <v>0</v>
      </c>
    </row>
    <row r="6808" spans="1:1" x14ac:dyDescent="0.25">
      <c r="A6808" s="309">
        <f t="shared" si="106"/>
        <v>0</v>
      </c>
    </row>
    <row r="6809" spans="1:1" x14ac:dyDescent="0.25">
      <c r="A6809" s="309">
        <f t="shared" si="106"/>
        <v>0</v>
      </c>
    </row>
    <row r="6810" spans="1:1" x14ac:dyDescent="0.25">
      <c r="A6810" s="309">
        <f t="shared" si="106"/>
        <v>0</v>
      </c>
    </row>
    <row r="6811" spans="1:1" x14ac:dyDescent="0.25">
      <c r="A6811" s="309">
        <f t="shared" si="106"/>
        <v>0</v>
      </c>
    </row>
    <row r="6812" spans="1:1" x14ac:dyDescent="0.25">
      <c r="A6812" s="309">
        <f t="shared" si="106"/>
        <v>0</v>
      </c>
    </row>
    <row r="6813" spans="1:1" x14ac:dyDescent="0.25">
      <c r="A6813" s="309">
        <f t="shared" si="106"/>
        <v>0</v>
      </c>
    </row>
    <row r="6814" spans="1:1" x14ac:dyDescent="0.25">
      <c r="A6814" s="309">
        <f t="shared" si="106"/>
        <v>0</v>
      </c>
    </row>
    <row r="6815" spans="1:1" x14ac:dyDescent="0.25">
      <c r="A6815" s="309">
        <f t="shared" si="106"/>
        <v>0</v>
      </c>
    </row>
    <row r="6816" spans="1:1" x14ac:dyDescent="0.25">
      <c r="A6816" s="309">
        <f t="shared" si="106"/>
        <v>0</v>
      </c>
    </row>
    <row r="6817" spans="1:1" x14ac:dyDescent="0.25">
      <c r="A6817" s="309">
        <f t="shared" si="106"/>
        <v>0</v>
      </c>
    </row>
    <row r="6818" spans="1:1" x14ac:dyDescent="0.25">
      <c r="A6818" s="309">
        <f t="shared" si="106"/>
        <v>0</v>
      </c>
    </row>
    <row r="6819" spans="1:1" x14ac:dyDescent="0.25">
      <c r="A6819" s="309">
        <f t="shared" si="106"/>
        <v>0</v>
      </c>
    </row>
    <row r="6820" spans="1:1" x14ac:dyDescent="0.25">
      <c r="A6820" s="309">
        <f t="shared" si="106"/>
        <v>0</v>
      </c>
    </row>
    <row r="6821" spans="1:1" x14ac:dyDescent="0.25">
      <c r="A6821" s="309">
        <f t="shared" si="106"/>
        <v>0</v>
      </c>
    </row>
    <row r="6822" spans="1:1" x14ac:dyDescent="0.25">
      <c r="A6822" s="309">
        <f t="shared" si="106"/>
        <v>0</v>
      </c>
    </row>
    <row r="6823" spans="1:1" x14ac:dyDescent="0.25">
      <c r="A6823" s="309">
        <f t="shared" si="106"/>
        <v>0</v>
      </c>
    </row>
    <row r="6824" spans="1:1" x14ac:dyDescent="0.25">
      <c r="A6824" s="309">
        <f t="shared" si="106"/>
        <v>0</v>
      </c>
    </row>
    <row r="6825" spans="1:1" x14ac:dyDescent="0.25">
      <c r="A6825" s="309">
        <f t="shared" si="106"/>
        <v>0</v>
      </c>
    </row>
    <row r="6826" spans="1:1" x14ac:dyDescent="0.25">
      <c r="A6826" s="309">
        <f t="shared" si="106"/>
        <v>0</v>
      </c>
    </row>
    <row r="6827" spans="1:1" x14ac:dyDescent="0.25">
      <c r="A6827" s="309">
        <f t="shared" si="106"/>
        <v>0</v>
      </c>
    </row>
    <row r="6828" spans="1:1" x14ac:dyDescent="0.25">
      <c r="A6828" s="309">
        <f t="shared" si="106"/>
        <v>0</v>
      </c>
    </row>
    <row r="6829" spans="1:1" x14ac:dyDescent="0.25">
      <c r="A6829" s="309">
        <f t="shared" si="106"/>
        <v>0</v>
      </c>
    </row>
    <row r="6830" spans="1:1" x14ac:dyDescent="0.25">
      <c r="A6830" s="309">
        <f t="shared" si="106"/>
        <v>0</v>
      </c>
    </row>
    <row r="6831" spans="1:1" x14ac:dyDescent="0.25">
      <c r="A6831" s="309">
        <f t="shared" si="106"/>
        <v>0</v>
      </c>
    </row>
    <row r="6832" spans="1:1" x14ac:dyDescent="0.25">
      <c r="A6832" s="309">
        <f t="shared" si="106"/>
        <v>0</v>
      </c>
    </row>
    <row r="6833" spans="1:1" x14ac:dyDescent="0.25">
      <c r="A6833" s="309">
        <f t="shared" si="106"/>
        <v>0</v>
      </c>
    </row>
    <row r="6834" spans="1:1" x14ac:dyDescent="0.25">
      <c r="A6834" s="309">
        <f t="shared" si="106"/>
        <v>0</v>
      </c>
    </row>
    <row r="6835" spans="1:1" x14ac:dyDescent="0.25">
      <c r="A6835" s="309">
        <f t="shared" si="106"/>
        <v>0</v>
      </c>
    </row>
    <row r="6836" spans="1:1" x14ac:dyDescent="0.25">
      <c r="A6836" s="309">
        <f t="shared" si="106"/>
        <v>0</v>
      </c>
    </row>
    <row r="6837" spans="1:1" x14ac:dyDescent="0.25">
      <c r="A6837" s="309">
        <f t="shared" si="106"/>
        <v>0</v>
      </c>
    </row>
    <row r="6838" spans="1:1" x14ac:dyDescent="0.25">
      <c r="A6838" s="309">
        <f t="shared" si="106"/>
        <v>0</v>
      </c>
    </row>
    <row r="6839" spans="1:1" x14ac:dyDescent="0.25">
      <c r="A6839" s="309">
        <f t="shared" si="106"/>
        <v>0</v>
      </c>
    </row>
    <row r="6840" spans="1:1" x14ac:dyDescent="0.25">
      <c r="A6840" s="309">
        <f t="shared" si="106"/>
        <v>0</v>
      </c>
    </row>
    <row r="6841" spans="1:1" x14ac:dyDescent="0.25">
      <c r="A6841" s="309">
        <f t="shared" si="106"/>
        <v>0</v>
      </c>
    </row>
    <row r="6842" spans="1:1" x14ac:dyDescent="0.25">
      <c r="A6842" s="309">
        <f t="shared" si="106"/>
        <v>0</v>
      </c>
    </row>
    <row r="6843" spans="1:1" x14ac:dyDescent="0.25">
      <c r="A6843" s="309">
        <f t="shared" si="106"/>
        <v>0</v>
      </c>
    </row>
    <row r="6844" spans="1:1" x14ac:dyDescent="0.25">
      <c r="A6844" s="309">
        <f t="shared" si="106"/>
        <v>0</v>
      </c>
    </row>
    <row r="6845" spans="1:1" x14ac:dyDescent="0.25">
      <c r="A6845" s="309">
        <f t="shared" si="106"/>
        <v>0</v>
      </c>
    </row>
    <row r="6846" spans="1:1" x14ac:dyDescent="0.25">
      <c r="A6846" s="309">
        <f t="shared" si="106"/>
        <v>0</v>
      </c>
    </row>
    <row r="6847" spans="1:1" x14ac:dyDescent="0.25">
      <c r="A6847" s="309">
        <f t="shared" si="106"/>
        <v>0</v>
      </c>
    </row>
    <row r="6848" spans="1:1" x14ac:dyDescent="0.25">
      <c r="A6848" s="309">
        <f t="shared" si="106"/>
        <v>0</v>
      </c>
    </row>
    <row r="6849" spans="1:1" x14ac:dyDescent="0.25">
      <c r="A6849" s="309">
        <f t="shared" si="106"/>
        <v>0</v>
      </c>
    </row>
    <row r="6850" spans="1:1" x14ac:dyDescent="0.25">
      <c r="A6850" s="309">
        <f t="shared" si="106"/>
        <v>0</v>
      </c>
    </row>
    <row r="6851" spans="1:1" x14ac:dyDescent="0.25">
      <c r="A6851" s="309">
        <f t="shared" si="106"/>
        <v>0</v>
      </c>
    </row>
    <row r="6852" spans="1:1" x14ac:dyDescent="0.25">
      <c r="A6852" s="309">
        <f t="shared" ref="A6852:A6915" si="107">IF(+R6852&gt;AR6852,R6852-AR6852,0)</f>
        <v>0</v>
      </c>
    </row>
    <row r="6853" spans="1:1" x14ac:dyDescent="0.25">
      <c r="A6853" s="309">
        <f t="shared" si="107"/>
        <v>0</v>
      </c>
    </row>
    <row r="6854" spans="1:1" x14ac:dyDescent="0.25">
      <c r="A6854" s="309">
        <f t="shared" si="107"/>
        <v>0</v>
      </c>
    </row>
    <row r="6855" spans="1:1" x14ac:dyDescent="0.25">
      <c r="A6855" s="309">
        <f t="shared" si="107"/>
        <v>0</v>
      </c>
    </row>
    <row r="6856" spans="1:1" x14ac:dyDescent="0.25">
      <c r="A6856" s="309">
        <f t="shared" si="107"/>
        <v>0</v>
      </c>
    </row>
    <row r="6857" spans="1:1" x14ac:dyDescent="0.25">
      <c r="A6857" s="309">
        <f t="shared" si="107"/>
        <v>0</v>
      </c>
    </row>
    <row r="6858" spans="1:1" x14ac:dyDescent="0.25">
      <c r="A6858" s="309">
        <f t="shared" si="107"/>
        <v>0</v>
      </c>
    </row>
    <row r="6859" spans="1:1" x14ac:dyDescent="0.25">
      <c r="A6859" s="309">
        <f t="shared" si="107"/>
        <v>0</v>
      </c>
    </row>
    <row r="6860" spans="1:1" x14ac:dyDescent="0.25">
      <c r="A6860" s="309">
        <f t="shared" si="107"/>
        <v>0</v>
      </c>
    </row>
    <row r="6861" spans="1:1" x14ac:dyDescent="0.25">
      <c r="A6861" s="309">
        <f t="shared" si="107"/>
        <v>0</v>
      </c>
    </row>
    <row r="6862" spans="1:1" x14ac:dyDescent="0.25">
      <c r="A6862" s="309">
        <f t="shared" si="107"/>
        <v>0</v>
      </c>
    </row>
    <row r="6863" spans="1:1" x14ac:dyDescent="0.25">
      <c r="A6863" s="309">
        <f t="shared" si="107"/>
        <v>0</v>
      </c>
    </row>
    <row r="6864" spans="1:1" x14ac:dyDescent="0.25">
      <c r="A6864" s="309">
        <f t="shared" si="107"/>
        <v>0</v>
      </c>
    </row>
    <row r="6865" spans="1:1" x14ac:dyDescent="0.25">
      <c r="A6865" s="309">
        <f t="shared" si="107"/>
        <v>0</v>
      </c>
    </row>
    <row r="6866" spans="1:1" x14ac:dyDescent="0.25">
      <c r="A6866" s="309">
        <f t="shared" si="107"/>
        <v>0</v>
      </c>
    </row>
    <row r="6867" spans="1:1" x14ac:dyDescent="0.25">
      <c r="A6867" s="309">
        <f t="shared" si="107"/>
        <v>0</v>
      </c>
    </row>
    <row r="6868" spans="1:1" x14ac:dyDescent="0.25">
      <c r="A6868" s="309">
        <f t="shared" si="107"/>
        <v>0</v>
      </c>
    </row>
    <row r="6869" spans="1:1" x14ac:dyDescent="0.25">
      <c r="A6869" s="309">
        <f t="shared" si="107"/>
        <v>0</v>
      </c>
    </row>
    <row r="6870" spans="1:1" x14ac:dyDescent="0.25">
      <c r="A6870" s="309">
        <f t="shared" si="107"/>
        <v>0</v>
      </c>
    </row>
    <row r="6871" spans="1:1" x14ac:dyDescent="0.25">
      <c r="A6871" s="309">
        <f t="shared" si="107"/>
        <v>0</v>
      </c>
    </row>
    <row r="6872" spans="1:1" x14ac:dyDescent="0.25">
      <c r="A6872" s="309">
        <f t="shared" si="107"/>
        <v>0</v>
      </c>
    </row>
    <row r="6873" spans="1:1" x14ac:dyDescent="0.25">
      <c r="A6873" s="309">
        <f t="shared" si="107"/>
        <v>0</v>
      </c>
    </row>
    <row r="6874" spans="1:1" x14ac:dyDescent="0.25">
      <c r="A6874" s="309">
        <f t="shared" si="107"/>
        <v>0</v>
      </c>
    </row>
    <row r="6875" spans="1:1" x14ac:dyDescent="0.25">
      <c r="A6875" s="309">
        <f t="shared" si="107"/>
        <v>0</v>
      </c>
    </row>
    <row r="6876" spans="1:1" x14ac:dyDescent="0.25">
      <c r="A6876" s="309">
        <f t="shared" si="107"/>
        <v>0</v>
      </c>
    </row>
    <row r="6877" spans="1:1" x14ac:dyDescent="0.25">
      <c r="A6877" s="309">
        <f t="shared" si="107"/>
        <v>0</v>
      </c>
    </row>
    <row r="6878" spans="1:1" x14ac:dyDescent="0.25">
      <c r="A6878" s="309">
        <f t="shared" si="107"/>
        <v>0</v>
      </c>
    </row>
    <row r="6879" spans="1:1" x14ac:dyDescent="0.25">
      <c r="A6879" s="309">
        <f t="shared" si="107"/>
        <v>0</v>
      </c>
    </row>
    <row r="6880" spans="1:1" x14ac:dyDescent="0.25">
      <c r="A6880" s="309">
        <f t="shared" si="107"/>
        <v>0</v>
      </c>
    </row>
    <row r="6881" spans="1:1" x14ac:dyDescent="0.25">
      <c r="A6881" s="309">
        <f t="shared" si="107"/>
        <v>0</v>
      </c>
    </row>
    <row r="6882" spans="1:1" x14ac:dyDescent="0.25">
      <c r="A6882" s="309">
        <f t="shared" si="107"/>
        <v>0</v>
      </c>
    </row>
    <row r="6883" spans="1:1" x14ac:dyDescent="0.25">
      <c r="A6883" s="309">
        <f t="shared" si="107"/>
        <v>0</v>
      </c>
    </row>
    <row r="6884" spans="1:1" x14ac:dyDescent="0.25">
      <c r="A6884" s="309">
        <f t="shared" si="107"/>
        <v>0</v>
      </c>
    </row>
    <row r="6885" spans="1:1" x14ac:dyDescent="0.25">
      <c r="A6885" s="309">
        <f t="shared" si="107"/>
        <v>0</v>
      </c>
    </row>
    <row r="6886" spans="1:1" x14ac:dyDescent="0.25">
      <c r="A6886" s="309">
        <f t="shared" si="107"/>
        <v>0</v>
      </c>
    </row>
    <row r="6887" spans="1:1" x14ac:dyDescent="0.25">
      <c r="A6887" s="309">
        <f t="shared" si="107"/>
        <v>0</v>
      </c>
    </row>
    <row r="6888" spans="1:1" x14ac:dyDescent="0.25">
      <c r="A6888" s="309">
        <f t="shared" si="107"/>
        <v>0</v>
      </c>
    </row>
    <row r="6889" spans="1:1" x14ac:dyDescent="0.25">
      <c r="A6889" s="309">
        <f t="shared" si="107"/>
        <v>0</v>
      </c>
    </row>
    <row r="6890" spans="1:1" x14ac:dyDescent="0.25">
      <c r="A6890" s="309">
        <f t="shared" si="107"/>
        <v>0</v>
      </c>
    </row>
    <row r="6891" spans="1:1" x14ac:dyDescent="0.25">
      <c r="A6891" s="309">
        <f t="shared" si="107"/>
        <v>0</v>
      </c>
    </row>
    <row r="6892" spans="1:1" x14ac:dyDescent="0.25">
      <c r="A6892" s="309">
        <f t="shared" si="107"/>
        <v>0</v>
      </c>
    </row>
    <row r="6893" spans="1:1" x14ac:dyDescent="0.25">
      <c r="A6893" s="309">
        <f t="shared" si="107"/>
        <v>0</v>
      </c>
    </row>
    <row r="6894" spans="1:1" x14ac:dyDescent="0.25">
      <c r="A6894" s="309">
        <f t="shared" si="107"/>
        <v>0</v>
      </c>
    </row>
    <row r="6895" spans="1:1" x14ac:dyDescent="0.25">
      <c r="A6895" s="309">
        <f t="shared" si="107"/>
        <v>0</v>
      </c>
    </row>
    <row r="6896" spans="1:1" x14ac:dyDescent="0.25">
      <c r="A6896" s="309">
        <f t="shared" si="107"/>
        <v>0</v>
      </c>
    </row>
    <row r="6897" spans="1:1" x14ac:dyDescent="0.25">
      <c r="A6897" s="309">
        <f t="shared" si="107"/>
        <v>0</v>
      </c>
    </row>
    <row r="6898" spans="1:1" x14ac:dyDescent="0.25">
      <c r="A6898" s="309">
        <f t="shared" si="107"/>
        <v>0</v>
      </c>
    </row>
    <row r="6899" spans="1:1" x14ac:dyDescent="0.25">
      <c r="A6899" s="309">
        <f t="shared" si="107"/>
        <v>0</v>
      </c>
    </row>
    <row r="6900" spans="1:1" x14ac:dyDescent="0.25">
      <c r="A6900" s="309">
        <f t="shared" si="107"/>
        <v>0</v>
      </c>
    </row>
    <row r="6901" spans="1:1" x14ac:dyDescent="0.25">
      <c r="A6901" s="309">
        <f t="shared" si="107"/>
        <v>0</v>
      </c>
    </row>
    <row r="6902" spans="1:1" x14ac:dyDescent="0.25">
      <c r="A6902" s="309">
        <f t="shared" si="107"/>
        <v>0</v>
      </c>
    </row>
    <row r="6903" spans="1:1" x14ac:dyDescent="0.25">
      <c r="A6903" s="309">
        <f t="shared" si="107"/>
        <v>0</v>
      </c>
    </row>
    <row r="6904" spans="1:1" x14ac:dyDescent="0.25">
      <c r="A6904" s="309">
        <f t="shared" si="107"/>
        <v>0</v>
      </c>
    </row>
    <row r="6905" spans="1:1" x14ac:dyDescent="0.25">
      <c r="A6905" s="309">
        <f t="shared" si="107"/>
        <v>0</v>
      </c>
    </row>
    <row r="6906" spans="1:1" x14ac:dyDescent="0.25">
      <c r="A6906" s="309">
        <f t="shared" si="107"/>
        <v>0</v>
      </c>
    </row>
    <row r="6907" spans="1:1" x14ac:dyDescent="0.25">
      <c r="A6907" s="309">
        <f t="shared" si="107"/>
        <v>0</v>
      </c>
    </row>
    <row r="6908" spans="1:1" x14ac:dyDescent="0.25">
      <c r="A6908" s="309">
        <f t="shared" si="107"/>
        <v>0</v>
      </c>
    </row>
    <row r="6909" spans="1:1" x14ac:dyDescent="0.25">
      <c r="A6909" s="309">
        <f t="shared" si="107"/>
        <v>0</v>
      </c>
    </row>
    <row r="6910" spans="1:1" x14ac:dyDescent="0.25">
      <c r="A6910" s="309">
        <f t="shared" si="107"/>
        <v>0</v>
      </c>
    </row>
    <row r="6911" spans="1:1" x14ac:dyDescent="0.25">
      <c r="A6911" s="309">
        <f t="shared" si="107"/>
        <v>0</v>
      </c>
    </row>
    <row r="6912" spans="1:1" x14ac:dyDescent="0.25">
      <c r="A6912" s="309">
        <f t="shared" si="107"/>
        <v>0</v>
      </c>
    </row>
    <row r="6913" spans="1:1" x14ac:dyDescent="0.25">
      <c r="A6913" s="309">
        <f t="shared" si="107"/>
        <v>0</v>
      </c>
    </row>
    <row r="6914" spans="1:1" x14ac:dyDescent="0.25">
      <c r="A6914" s="309">
        <f t="shared" si="107"/>
        <v>0</v>
      </c>
    </row>
    <row r="6915" spans="1:1" x14ac:dyDescent="0.25">
      <c r="A6915" s="309">
        <f t="shared" si="107"/>
        <v>0</v>
      </c>
    </row>
    <row r="6916" spans="1:1" x14ac:dyDescent="0.25">
      <c r="A6916" s="309">
        <f t="shared" ref="A6916:A6979" si="108">IF(+R6916&gt;AR6916,R6916-AR6916,0)</f>
        <v>0</v>
      </c>
    </row>
    <row r="6917" spans="1:1" x14ac:dyDescent="0.25">
      <c r="A6917" s="309">
        <f t="shared" si="108"/>
        <v>0</v>
      </c>
    </row>
    <row r="6918" spans="1:1" x14ac:dyDescent="0.25">
      <c r="A6918" s="309">
        <f t="shared" si="108"/>
        <v>0</v>
      </c>
    </row>
    <row r="6919" spans="1:1" x14ac:dyDescent="0.25">
      <c r="A6919" s="309">
        <f t="shared" si="108"/>
        <v>0</v>
      </c>
    </row>
    <row r="6920" spans="1:1" x14ac:dyDescent="0.25">
      <c r="A6920" s="309">
        <f t="shared" si="108"/>
        <v>0</v>
      </c>
    </row>
    <row r="6921" spans="1:1" x14ac:dyDescent="0.25">
      <c r="A6921" s="309">
        <f t="shared" si="108"/>
        <v>0</v>
      </c>
    </row>
    <row r="6922" spans="1:1" x14ac:dyDescent="0.25">
      <c r="A6922" s="309">
        <f t="shared" si="108"/>
        <v>0</v>
      </c>
    </row>
    <row r="6923" spans="1:1" x14ac:dyDescent="0.25">
      <c r="A6923" s="309">
        <f t="shared" si="108"/>
        <v>0</v>
      </c>
    </row>
    <row r="6924" spans="1:1" x14ac:dyDescent="0.25">
      <c r="A6924" s="309">
        <f t="shared" si="108"/>
        <v>0</v>
      </c>
    </row>
    <row r="6925" spans="1:1" x14ac:dyDescent="0.25">
      <c r="A6925" s="309">
        <f t="shared" si="108"/>
        <v>0</v>
      </c>
    </row>
    <row r="6926" spans="1:1" x14ac:dyDescent="0.25">
      <c r="A6926" s="309">
        <f t="shared" si="108"/>
        <v>0</v>
      </c>
    </row>
    <row r="6927" spans="1:1" x14ac:dyDescent="0.25">
      <c r="A6927" s="309">
        <f t="shared" si="108"/>
        <v>0</v>
      </c>
    </row>
    <row r="6928" spans="1:1" x14ac:dyDescent="0.25">
      <c r="A6928" s="309">
        <f t="shared" si="108"/>
        <v>0</v>
      </c>
    </row>
    <row r="6929" spans="1:1" x14ac:dyDescent="0.25">
      <c r="A6929" s="309">
        <f t="shared" si="108"/>
        <v>0</v>
      </c>
    </row>
    <row r="6930" spans="1:1" x14ac:dyDescent="0.25">
      <c r="A6930" s="309">
        <f t="shared" si="108"/>
        <v>0</v>
      </c>
    </row>
    <row r="6931" spans="1:1" x14ac:dyDescent="0.25">
      <c r="A6931" s="309">
        <f t="shared" si="108"/>
        <v>0</v>
      </c>
    </row>
    <row r="6932" spans="1:1" x14ac:dyDescent="0.25">
      <c r="A6932" s="309">
        <f t="shared" si="108"/>
        <v>0</v>
      </c>
    </row>
    <row r="6933" spans="1:1" x14ac:dyDescent="0.25">
      <c r="A6933" s="309">
        <f t="shared" si="108"/>
        <v>0</v>
      </c>
    </row>
    <row r="6934" spans="1:1" x14ac:dyDescent="0.25">
      <c r="A6934" s="309">
        <f t="shared" si="108"/>
        <v>0</v>
      </c>
    </row>
    <row r="6935" spans="1:1" x14ac:dyDescent="0.25">
      <c r="A6935" s="309">
        <f t="shared" si="108"/>
        <v>0</v>
      </c>
    </row>
    <row r="6936" spans="1:1" x14ac:dyDescent="0.25">
      <c r="A6936" s="309">
        <f t="shared" si="108"/>
        <v>0</v>
      </c>
    </row>
    <row r="6937" spans="1:1" x14ac:dyDescent="0.25">
      <c r="A6937" s="309">
        <f t="shared" si="108"/>
        <v>0</v>
      </c>
    </row>
    <row r="6938" spans="1:1" x14ac:dyDescent="0.25">
      <c r="A6938" s="309">
        <f t="shared" si="108"/>
        <v>0</v>
      </c>
    </row>
    <row r="6939" spans="1:1" x14ac:dyDescent="0.25">
      <c r="A6939" s="309">
        <f t="shared" si="108"/>
        <v>0</v>
      </c>
    </row>
    <row r="6940" spans="1:1" x14ac:dyDescent="0.25">
      <c r="A6940" s="309">
        <f t="shared" si="108"/>
        <v>0</v>
      </c>
    </row>
    <row r="6941" spans="1:1" x14ac:dyDescent="0.25">
      <c r="A6941" s="309">
        <f t="shared" si="108"/>
        <v>0</v>
      </c>
    </row>
    <row r="6942" spans="1:1" x14ac:dyDescent="0.25">
      <c r="A6942" s="309">
        <f t="shared" si="108"/>
        <v>0</v>
      </c>
    </row>
    <row r="6943" spans="1:1" x14ac:dyDescent="0.25">
      <c r="A6943" s="309">
        <f t="shared" si="108"/>
        <v>0</v>
      </c>
    </row>
    <row r="6944" spans="1:1" x14ac:dyDescent="0.25">
      <c r="A6944" s="309">
        <f t="shared" si="108"/>
        <v>0</v>
      </c>
    </row>
    <row r="6945" spans="1:1" x14ac:dyDescent="0.25">
      <c r="A6945" s="309">
        <f t="shared" si="108"/>
        <v>0</v>
      </c>
    </row>
    <row r="6946" spans="1:1" x14ac:dyDescent="0.25">
      <c r="A6946" s="309">
        <f t="shared" si="108"/>
        <v>0</v>
      </c>
    </row>
    <row r="6947" spans="1:1" x14ac:dyDescent="0.25">
      <c r="A6947" s="309">
        <f t="shared" si="108"/>
        <v>0</v>
      </c>
    </row>
    <row r="6948" spans="1:1" x14ac:dyDescent="0.25">
      <c r="A6948" s="309">
        <f t="shared" si="108"/>
        <v>0</v>
      </c>
    </row>
    <row r="6949" spans="1:1" x14ac:dyDescent="0.25">
      <c r="A6949" s="309">
        <f t="shared" si="108"/>
        <v>0</v>
      </c>
    </row>
    <row r="6950" spans="1:1" x14ac:dyDescent="0.25">
      <c r="A6950" s="309">
        <f t="shared" si="108"/>
        <v>0</v>
      </c>
    </row>
    <row r="6951" spans="1:1" x14ac:dyDescent="0.25">
      <c r="A6951" s="309">
        <f t="shared" si="108"/>
        <v>0</v>
      </c>
    </row>
    <row r="6952" spans="1:1" x14ac:dyDescent="0.25">
      <c r="A6952" s="309">
        <f t="shared" si="108"/>
        <v>0</v>
      </c>
    </row>
    <row r="6953" spans="1:1" x14ac:dyDescent="0.25">
      <c r="A6953" s="309">
        <f t="shared" si="108"/>
        <v>0</v>
      </c>
    </row>
    <row r="6954" spans="1:1" x14ac:dyDescent="0.25">
      <c r="A6954" s="309">
        <f t="shared" si="108"/>
        <v>0</v>
      </c>
    </row>
    <row r="6955" spans="1:1" x14ac:dyDescent="0.25">
      <c r="A6955" s="309">
        <f t="shared" si="108"/>
        <v>0</v>
      </c>
    </row>
    <row r="6956" spans="1:1" x14ac:dyDescent="0.25">
      <c r="A6956" s="309">
        <f t="shared" si="108"/>
        <v>0</v>
      </c>
    </row>
    <row r="6957" spans="1:1" x14ac:dyDescent="0.25">
      <c r="A6957" s="309">
        <f t="shared" si="108"/>
        <v>0</v>
      </c>
    </row>
    <row r="6958" spans="1:1" x14ac:dyDescent="0.25">
      <c r="A6958" s="309">
        <f t="shared" si="108"/>
        <v>0</v>
      </c>
    </row>
    <row r="6959" spans="1:1" x14ac:dyDescent="0.25">
      <c r="A6959" s="309">
        <f t="shared" si="108"/>
        <v>0</v>
      </c>
    </row>
    <row r="6960" spans="1:1" x14ac:dyDescent="0.25">
      <c r="A6960" s="309">
        <f t="shared" si="108"/>
        <v>0</v>
      </c>
    </row>
    <row r="6961" spans="1:1" x14ac:dyDescent="0.25">
      <c r="A6961" s="309">
        <f t="shared" si="108"/>
        <v>0</v>
      </c>
    </row>
    <row r="6962" spans="1:1" x14ac:dyDescent="0.25">
      <c r="A6962" s="309">
        <f t="shared" si="108"/>
        <v>0</v>
      </c>
    </row>
    <row r="6963" spans="1:1" x14ac:dyDescent="0.25">
      <c r="A6963" s="309">
        <f t="shared" si="108"/>
        <v>0</v>
      </c>
    </row>
    <row r="6964" spans="1:1" x14ac:dyDescent="0.25">
      <c r="A6964" s="309">
        <f t="shared" si="108"/>
        <v>0</v>
      </c>
    </row>
    <row r="6965" spans="1:1" x14ac:dyDescent="0.25">
      <c r="A6965" s="309">
        <f t="shared" si="108"/>
        <v>0</v>
      </c>
    </row>
    <row r="6966" spans="1:1" x14ac:dyDescent="0.25">
      <c r="A6966" s="309">
        <f t="shared" si="108"/>
        <v>0</v>
      </c>
    </row>
    <row r="6967" spans="1:1" x14ac:dyDescent="0.25">
      <c r="A6967" s="309">
        <f t="shared" si="108"/>
        <v>0</v>
      </c>
    </row>
    <row r="6968" spans="1:1" x14ac:dyDescent="0.25">
      <c r="A6968" s="309">
        <f t="shared" si="108"/>
        <v>0</v>
      </c>
    </row>
    <row r="6969" spans="1:1" x14ac:dyDescent="0.25">
      <c r="A6969" s="309">
        <f t="shared" si="108"/>
        <v>0</v>
      </c>
    </row>
    <row r="6970" spans="1:1" x14ac:dyDescent="0.25">
      <c r="A6970" s="309">
        <f t="shared" si="108"/>
        <v>0</v>
      </c>
    </row>
    <row r="6971" spans="1:1" x14ac:dyDescent="0.25">
      <c r="A6971" s="309">
        <f t="shared" si="108"/>
        <v>0</v>
      </c>
    </row>
    <row r="6972" spans="1:1" x14ac:dyDescent="0.25">
      <c r="A6972" s="309">
        <f t="shared" si="108"/>
        <v>0</v>
      </c>
    </row>
    <row r="6973" spans="1:1" x14ac:dyDescent="0.25">
      <c r="A6973" s="309">
        <f t="shared" si="108"/>
        <v>0</v>
      </c>
    </row>
    <row r="6974" spans="1:1" x14ac:dyDescent="0.25">
      <c r="A6974" s="309">
        <f t="shared" si="108"/>
        <v>0</v>
      </c>
    </row>
    <row r="6975" spans="1:1" x14ac:dyDescent="0.25">
      <c r="A6975" s="309">
        <f t="shared" si="108"/>
        <v>0</v>
      </c>
    </row>
    <row r="6976" spans="1:1" x14ac:dyDescent="0.25">
      <c r="A6976" s="309">
        <f t="shared" si="108"/>
        <v>0</v>
      </c>
    </row>
    <row r="6977" spans="1:1" x14ac:dyDescent="0.25">
      <c r="A6977" s="309">
        <f t="shared" si="108"/>
        <v>0</v>
      </c>
    </row>
    <row r="6978" spans="1:1" x14ac:dyDescent="0.25">
      <c r="A6978" s="309">
        <f t="shared" si="108"/>
        <v>0</v>
      </c>
    </row>
    <row r="6979" spans="1:1" x14ac:dyDescent="0.25">
      <c r="A6979" s="309">
        <f t="shared" si="108"/>
        <v>0</v>
      </c>
    </row>
    <row r="6980" spans="1:1" x14ac:dyDescent="0.25">
      <c r="A6980" s="309">
        <f t="shared" ref="A6980:A7043" si="109">IF(+R6980&gt;AR6980,R6980-AR6980,0)</f>
        <v>0</v>
      </c>
    </row>
    <row r="6981" spans="1:1" x14ac:dyDescent="0.25">
      <c r="A6981" s="309">
        <f t="shared" si="109"/>
        <v>0</v>
      </c>
    </row>
    <row r="6982" spans="1:1" x14ac:dyDescent="0.25">
      <c r="A6982" s="309">
        <f t="shared" si="109"/>
        <v>0</v>
      </c>
    </row>
    <row r="6983" spans="1:1" x14ac:dyDescent="0.25">
      <c r="A6983" s="309">
        <f t="shared" si="109"/>
        <v>0</v>
      </c>
    </row>
    <row r="6984" spans="1:1" x14ac:dyDescent="0.25">
      <c r="A6984" s="309">
        <f t="shared" si="109"/>
        <v>0</v>
      </c>
    </row>
    <row r="6985" spans="1:1" x14ac:dyDescent="0.25">
      <c r="A6985" s="309">
        <f t="shared" si="109"/>
        <v>0</v>
      </c>
    </row>
    <row r="6986" spans="1:1" x14ac:dyDescent="0.25">
      <c r="A6986" s="309">
        <f t="shared" si="109"/>
        <v>0</v>
      </c>
    </row>
    <row r="6987" spans="1:1" x14ac:dyDescent="0.25">
      <c r="A6987" s="309">
        <f t="shared" si="109"/>
        <v>0</v>
      </c>
    </row>
    <row r="6988" spans="1:1" x14ac:dyDescent="0.25">
      <c r="A6988" s="309">
        <f t="shared" si="109"/>
        <v>0</v>
      </c>
    </row>
    <row r="6989" spans="1:1" x14ac:dyDescent="0.25">
      <c r="A6989" s="309">
        <f t="shared" si="109"/>
        <v>0</v>
      </c>
    </row>
    <row r="6990" spans="1:1" x14ac:dyDescent="0.25">
      <c r="A6990" s="309">
        <f t="shared" si="109"/>
        <v>0</v>
      </c>
    </row>
    <row r="6991" spans="1:1" x14ac:dyDescent="0.25">
      <c r="A6991" s="309">
        <f t="shared" si="109"/>
        <v>0</v>
      </c>
    </row>
    <row r="6992" spans="1:1" x14ac:dyDescent="0.25">
      <c r="A6992" s="309">
        <f t="shared" si="109"/>
        <v>0</v>
      </c>
    </row>
    <row r="6993" spans="1:1" x14ac:dyDescent="0.25">
      <c r="A6993" s="309">
        <f t="shared" si="109"/>
        <v>0</v>
      </c>
    </row>
    <row r="6994" spans="1:1" x14ac:dyDescent="0.25">
      <c r="A6994" s="309">
        <f t="shared" si="109"/>
        <v>0</v>
      </c>
    </row>
    <row r="6995" spans="1:1" x14ac:dyDescent="0.25">
      <c r="A6995" s="309">
        <f t="shared" si="109"/>
        <v>0</v>
      </c>
    </row>
    <row r="6996" spans="1:1" x14ac:dyDescent="0.25">
      <c r="A6996" s="309">
        <f t="shared" si="109"/>
        <v>0</v>
      </c>
    </row>
    <row r="6997" spans="1:1" x14ac:dyDescent="0.25">
      <c r="A6997" s="309">
        <f t="shared" si="109"/>
        <v>0</v>
      </c>
    </row>
    <row r="6998" spans="1:1" x14ac:dyDescent="0.25">
      <c r="A6998" s="309">
        <f t="shared" si="109"/>
        <v>0</v>
      </c>
    </row>
    <row r="6999" spans="1:1" x14ac:dyDescent="0.25">
      <c r="A6999" s="309">
        <f t="shared" si="109"/>
        <v>0</v>
      </c>
    </row>
    <row r="7000" spans="1:1" x14ac:dyDescent="0.25">
      <c r="A7000" s="309">
        <f t="shared" si="109"/>
        <v>0</v>
      </c>
    </row>
    <row r="7001" spans="1:1" x14ac:dyDescent="0.25">
      <c r="A7001" s="309">
        <f t="shared" si="109"/>
        <v>0</v>
      </c>
    </row>
    <row r="7002" spans="1:1" x14ac:dyDescent="0.25">
      <c r="A7002" s="309">
        <f t="shared" si="109"/>
        <v>0</v>
      </c>
    </row>
    <row r="7003" spans="1:1" x14ac:dyDescent="0.25">
      <c r="A7003" s="309">
        <f t="shared" si="109"/>
        <v>0</v>
      </c>
    </row>
    <row r="7004" spans="1:1" x14ac:dyDescent="0.25">
      <c r="A7004" s="309">
        <f t="shared" si="109"/>
        <v>0</v>
      </c>
    </row>
    <row r="7005" spans="1:1" x14ac:dyDescent="0.25">
      <c r="A7005" s="309">
        <f t="shared" si="109"/>
        <v>0</v>
      </c>
    </row>
    <row r="7006" spans="1:1" x14ac:dyDescent="0.25">
      <c r="A7006" s="309">
        <f t="shared" si="109"/>
        <v>0</v>
      </c>
    </row>
    <row r="7007" spans="1:1" x14ac:dyDescent="0.25">
      <c r="A7007" s="309">
        <f t="shared" si="109"/>
        <v>0</v>
      </c>
    </row>
    <row r="7008" spans="1:1" x14ac:dyDescent="0.25">
      <c r="A7008" s="309">
        <f t="shared" si="109"/>
        <v>0</v>
      </c>
    </row>
    <row r="7009" spans="1:1" x14ac:dyDescent="0.25">
      <c r="A7009" s="309">
        <f t="shared" si="109"/>
        <v>0</v>
      </c>
    </row>
    <row r="7010" spans="1:1" x14ac:dyDescent="0.25">
      <c r="A7010" s="309">
        <f t="shared" si="109"/>
        <v>0</v>
      </c>
    </row>
    <row r="7011" spans="1:1" x14ac:dyDescent="0.25">
      <c r="A7011" s="309">
        <f t="shared" si="109"/>
        <v>0</v>
      </c>
    </row>
    <row r="7012" spans="1:1" x14ac:dyDescent="0.25">
      <c r="A7012" s="309">
        <f t="shared" si="109"/>
        <v>0</v>
      </c>
    </row>
    <row r="7013" spans="1:1" x14ac:dyDescent="0.25">
      <c r="A7013" s="309">
        <f t="shared" si="109"/>
        <v>0</v>
      </c>
    </row>
    <row r="7014" spans="1:1" x14ac:dyDescent="0.25">
      <c r="A7014" s="309">
        <f t="shared" si="109"/>
        <v>0</v>
      </c>
    </row>
    <row r="7015" spans="1:1" x14ac:dyDescent="0.25">
      <c r="A7015" s="309">
        <f t="shared" si="109"/>
        <v>0</v>
      </c>
    </row>
    <row r="7016" spans="1:1" x14ac:dyDescent="0.25">
      <c r="A7016" s="309">
        <f t="shared" si="109"/>
        <v>0</v>
      </c>
    </row>
    <row r="7017" spans="1:1" x14ac:dyDescent="0.25">
      <c r="A7017" s="309">
        <f t="shared" si="109"/>
        <v>0</v>
      </c>
    </row>
    <row r="7018" spans="1:1" x14ac:dyDescent="0.25">
      <c r="A7018" s="309">
        <f t="shared" si="109"/>
        <v>0</v>
      </c>
    </row>
    <row r="7019" spans="1:1" x14ac:dyDescent="0.25">
      <c r="A7019" s="309">
        <f t="shared" si="109"/>
        <v>0</v>
      </c>
    </row>
    <row r="7020" spans="1:1" x14ac:dyDescent="0.25">
      <c r="A7020" s="309">
        <f t="shared" si="109"/>
        <v>0</v>
      </c>
    </row>
    <row r="7021" spans="1:1" x14ac:dyDescent="0.25">
      <c r="A7021" s="309">
        <f t="shared" si="109"/>
        <v>0</v>
      </c>
    </row>
    <row r="7022" spans="1:1" x14ac:dyDescent="0.25">
      <c r="A7022" s="309">
        <f t="shared" si="109"/>
        <v>0</v>
      </c>
    </row>
    <row r="7023" spans="1:1" x14ac:dyDescent="0.25">
      <c r="A7023" s="309">
        <f t="shared" si="109"/>
        <v>0</v>
      </c>
    </row>
    <row r="7024" spans="1:1" x14ac:dyDescent="0.25">
      <c r="A7024" s="309">
        <f t="shared" si="109"/>
        <v>0</v>
      </c>
    </row>
    <row r="7025" spans="1:1" x14ac:dyDescent="0.25">
      <c r="A7025" s="309">
        <f t="shared" si="109"/>
        <v>0</v>
      </c>
    </row>
    <row r="7026" spans="1:1" x14ac:dyDescent="0.25">
      <c r="A7026" s="309">
        <f t="shared" si="109"/>
        <v>0</v>
      </c>
    </row>
    <row r="7027" spans="1:1" x14ac:dyDescent="0.25">
      <c r="A7027" s="309">
        <f t="shared" si="109"/>
        <v>0</v>
      </c>
    </row>
    <row r="7028" spans="1:1" x14ac:dyDescent="0.25">
      <c r="A7028" s="309">
        <f t="shared" si="109"/>
        <v>0</v>
      </c>
    </row>
    <row r="7029" spans="1:1" x14ac:dyDescent="0.25">
      <c r="A7029" s="309">
        <f t="shared" si="109"/>
        <v>0</v>
      </c>
    </row>
    <row r="7030" spans="1:1" x14ac:dyDescent="0.25">
      <c r="A7030" s="309">
        <f t="shared" si="109"/>
        <v>0</v>
      </c>
    </row>
    <row r="7031" spans="1:1" x14ac:dyDescent="0.25">
      <c r="A7031" s="309">
        <f t="shared" si="109"/>
        <v>0</v>
      </c>
    </row>
    <row r="7032" spans="1:1" x14ac:dyDescent="0.25">
      <c r="A7032" s="309">
        <f t="shared" si="109"/>
        <v>0</v>
      </c>
    </row>
    <row r="7033" spans="1:1" x14ac:dyDescent="0.25">
      <c r="A7033" s="309">
        <f t="shared" si="109"/>
        <v>0</v>
      </c>
    </row>
    <row r="7034" spans="1:1" x14ac:dyDescent="0.25">
      <c r="A7034" s="309">
        <f t="shared" si="109"/>
        <v>0</v>
      </c>
    </row>
    <row r="7035" spans="1:1" x14ac:dyDescent="0.25">
      <c r="A7035" s="309">
        <f t="shared" si="109"/>
        <v>0</v>
      </c>
    </row>
    <row r="7036" spans="1:1" x14ac:dyDescent="0.25">
      <c r="A7036" s="309">
        <f t="shared" si="109"/>
        <v>0</v>
      </c>
    </row>
    <row r="7037" spans="1:1" x14ac:dyDescent="0.25">
      <c r="A7037" s="309">
        <f t="shared" si="109"/>
        <v>0</v>
      </c>
    </row>
    <row r="7038" spans="1:1" x14ac:dyDescent="0.25">
      <c r="A7038" s="309">
        <f t="shared" si="109"/>
        <v>0</v>
      </c>
    </row>
    <row r="7039" spans="1:1" x14ac:dyDescent="0.25">
      <c r="A7039" s="309">
        <f t="shared" si="109"/>
        <v>0</v>
      </c>
    </row>
    <row r="7040" spans="1:1" x14ac:dyDescent="0.25">
      <c r="A7040" s="309">
        <f t="shared" si="109"/>
        <v>0</v>
      </c>
    </row>
    <row r="7041" spans="1:1" x14ac:dyDescent="0.25">
      <c r="A7041" s="309">
        <f t="shared" si="109"/>
        <v>0</v>
      </c>
    </row>
    <row r="7042" spans="1:1" x14ac:dyDescent="0.25">
      <c r="A7042" s="309">
        <f t="shared" si="109"/>
        <v>0</v>
      </c>
    </row>
    <row r="7043" spans="1:1" x14ac:dyDescent="0.25">
      <c r="A7043" s="309">
        <f t="shared" si="109"/>
        <v>0</v>
      </c>
    </row>
    <row r="7044" spans="1:1" x14ac:dyDescent="0.25">
      <c r="A7044" s="309">
        <f t="shared" ref="A7044:A7107" si="110">IF(+R7044&gt;AR7044,R7044-AR7044,0)</f>
        <v>0</v>
      </c>
    </row>
    <row r="7045" spans="1:1" x14ac:dyDescent="0.25">
      <c r="A7045" s="309">
        <f t="shared" si="110"/>
        <v>0</v>
      </c>
    </row>
    <row r="7046" spans="1:1" x14ac:dyDescent="0.25">
      <c r="A7046" s="309">
        <f t="shared" si="110"/>
        <v>0</v>
      </c>
    </row>
    <row r="7047" spans="1:1" x14ac:dyDescent="0.25">
      <c r="A7047" s="309">
        <f t="shared" si="110"/>
        <v>0</v>
      </c>
    </row>
    <row r="7048" spans="1:1" x14ac:dyDescent="0.25">
      <c r="A7048" s="309">
        <f t="shared" si="110"/>
        <v>0</v>
      </c>
    </row>
    <row r="7049" spans="1:1" x14ac:dyDescent="0.25">
      <c r="A7049" s="309">
        <f t="shared" si="110"/>
        <v>0</v>
      </c>
    </row>
    <row r="7050" spans="1:1" x14ac:dyDescent="0.25">
      <c r="A7050" s="309">
        <f t="shared" si="110"/>
        <v>0</v>
      </c>
    </row>
    <row r="7051" spans="1:1" x14ac:dyDescent="0.25">
      <c r="A7051" s="309">
        <f t="shared" si="110"/>
        <v>0</v>
      </c>
    </row>
    <row r="7052" spans="1:1" x14ac:dyDescent="0.25">
      <c r="A7052" s="309">
        <f t="shared" si="110"/>
        <v>0</v>
      </c>
    </row>
    <row r="7053" spans="1:1" x14ac:dyDescent="0.25">
      <c r="A7053" s="309">
        <f t="shared" si="110"/>
        <v>0</v>
      </c>
    </row>
    <row r="7054" spans="1:1" x14ac:dyDescent="0.25">
      <c r="A7054" s="309">
        <f t="shared" si="110"/>
        <v>0</v>
      </c>
    </row>
    <row r="7055" spans="1:1" x14ac:dyDescent="0.25">
      <c r="A7055" s="309">
        <f t="shared" si="110"/>
        <v>0</v>
      </c>
    </row>
    <row r="7056" spans="1:1" x14ac:dyDescent="0.25">
      <c r="A7056" s="309">
        <f t="shared" si="110"/>
        <v>0</v>
      </c>
    </row>
    <row r="7057" spans="1:1" x14ac:dyDescent="0.25">
      <c r="A7057" s="309">
        <f t="shared" si="110"/>
        <v>0</v>
      </c>
    </row>
    <row r="7058" spans="1:1" x14ac:dyDescent="0.25">
      <c r="A7058" s="309">
        <f t="shared" si="110"/>
        <v>0</v>
      </c>
    </row>
    <row r="7059" spans="1:1" x14ac:dyDescent="0.25">
      <c r="A7059" s="309">
        <f t="shared" si="110"/>
        <v>0</v>
      </c>
    </row>
    <row r="7060" spans="1:1" x14ac:dyDescent="0.25">
      <c r="A7060" s="309">
        <f t="shared" si="110"/>
        <v>0</v>
      </c>
    </row>
    <row r="7061" spans="1:1" x14ac:dyDescent="0.25">
      <c r="A7061" s="309">
        <f t="shared" si="110"/>
        <v>0</v>
      </c>
    </row>
    <row r="7062" spans="1:1" x14ac:dyDescent="0.25">
      <c r="A7062" s="309">
        <f t="shared" si="110"/>
        <v>0</v>
      </c>
    </row>
    <row r="7063" spans="1:1" x14ac:dyDescent="0.25">
      <c r="A7063" s="309">
        <f t="shared" si="110"/>
        <v>0</v>
      </c>
    </row>
    <row r="7064" spans="1:1" x14ac:dyDescent="0.25">
      <c r="A7064" s="309">
        <f t="shared" si="110"/>
        <v>0</v>
      </c>
    </row>
    <row r="7065" spans="1:1" x14ac:dyDescent="0.25">
      <c r="A7065" s="309">
        <f t="shared" si="110"/>
        <v>0</v>
      </c>
    </row>
    <row r="7066" spans="1:1" x14ac:dyDescent="0.25">
      <c r="A7066" s="309">
        <f t="shared" si="110"/>
        <v>0</v>
      </c>
    </row>
    <row r="7067" spans="1:1" x14ac:dyDescent="0.25">
      <c r="A7067" s="309">
        <f t="shared" si="110"/>
        <v>0</v>
      </c>
    </row>
    <row r="7068" spans="1:1" x14ac:dyDescent="0.25">
      <c r="A7068" s="309">
        <f t="shared" si="110"/>
        <v>0</v>
      </c>
    </row>
    <row r="7069" spans="1:1" x14ac:dyDescent="0.25">
      <c r="A7069" s="309">
        <f t="shared" si="110"/>
        <v>0</v>
      </c>
    </row>
    <row r="7070" spans="1:1" x14ac:dyDescent="0.25">
      <c r="A7070" s="309">
        <f t="shared" si="110"/>
        <v>0</v>
      </c>
    </row>
    <row r="7071" spans="1:1" x14ac:dyDescent="0.25">
      <c r="A7071" s="309">
        <f t="shared" si="110"/>
        <v>0</v>
      </c>
    </row>
    <row r="7072" spans="1:1" x14ac:dyDescent="0.25">
      <c r="A7072" s="309">
        <f t="shared" si="110"/>
        <v>0</v>
      </c>
    </row>
    <row r="7073" spans="1:1" x14ac:dyDescent="0.25">
      <c r="A7073" s="309">
        <f t="shared" si="110"/>
        <v>0</v>
      </c>
    </row>
    <row r="7074" spans="1:1" x14ac:dyDescent="0.25">
      <c r="A7074" s="309">
        <f t="shared" si="110"/>
        <v>0</v>
      </c>
    </row>
    <row r="7075" spans="1:1" x14ac:dyDescent="0.25">
      <c r="A7075" s="309">
        <f t="shared" si="110"/>
        <v>0</v>
      </c>
    </row>
    <row r="7076" spans="1:1" x14ac:dyDescent="0.25">
      <c r="A7076" s="309">
        <f t="shared" si="110"/>
        <v>0</v>
      </c>
    </row>
    <row r="7077" spans="1:1" x14ac:dyDescent="0.25">
      <c r="A7077" s="309">
        <f t="shared" si="110"/>
        <v>0</v>
      </c>
    </row>
    <row r="7078" spans="1:1" x14ac:dyDescent="0.25">
      <c r="A7078" s="309">
        <f t="shared" si="110"/>
        <v>0</v>
      </c>
    </row>
    <row r="7079" spans="1:1" x14ac:dyDescent="0.25">
      <c r="A7079" s="309">
        <f t="shared" si="110"/>
        <v>0</v>
      </c>
    </row>
    <row r="7080" spans="1:1" x14ac:dyDescent="0.25">
      <c r="A7080" s="309">
        <f t="shared" si="110"/>
        <v>0</v>
      </c>
    </row>
    <row r="7081" spans="1:1" x14ac:dyDescent="0.25">
      <c r="A7081" s="309">
        <f t="shared" si="110"/>
        <v>0</v>
      </c>
    </row>
    <row r="7082" spans="1:1" x14ac:dyDescent="0.25">
      <c r="A7082" s="309">
        <f t="shared" si="110"/>
        <v>0</v>
      </c>
    </row>
    <row r="7083" spans="1:1" x14ac:dyDescent="0.25">
      <c r="A7083" s="309">
        <f t="shared" si="110"/>
        <v>0</v>
      </c>
    </row>
    <row r="7084" spans="1:1" x14ac:dyDescent="0.25">
      <c r="A7084" s="309">
        <f t="shared" si="110"/>
        <v>0</v>
      </c>
    </row>
    <row r="7085" spans="1:1" x14ac:dyDescent="0.25">
      <c r="A7085" s="309">
        <f t="shared" si="110"/>
        <v>0</v>
      </c>
    </row>
    <row r="7086" spans="1:1" x14ac:dyDescent="0.25">
      <c r="A7086" s="309">
        <f t="shared" si="110"/>
        <v>0</v>
      </c>
    </row>
    <row r="7087" spans="1:1" x14ac:dyDescent="0.25">
      <c r="A7087" s="309">
        <f t="shared" si="110"/>
        <v>0</v>
      </c>
    </row>
    <row r="7088" spans="1:1" x14ac:dyDescent="0.25">
      <c r="A7088" s="309">
        <f t="shared" si="110"/>
        <v>0</v>
      </c>
    </row>
    <row r="7089" spans="1:1" x14ac:dyDescent="0.25">
      <c r="A7089" s="309">
        <f t="shared" si="110"/>
        <v>0</v>
      </c>
    </row>
    <row r="7090" spans="1:1" x14ac:dyDescent="0.25">
      <c r="A7090" s="309">
        <f t="shared" si="110"/>
        <v>0</v>
      </c>
    </row>
    <row r="7091" spans="1:1" x14ac:dyDescent="0.25">
      <c r="A7091" s="309">
        <f t="shared" si="110"/>
        <v>0</v>
      </c>
    </row>
    <row r="7092" spans="1:1" x14ac:dyDescent="0.25">
      <c r="A7092" s="309">
        <f t="shared" si="110"/>
        <v>0</v>
      </c>
    </row>
    <row r="7093" spans="1:1" x14ac:dyDescent="0.25">
      <c r="A7093" s="309">
        <f t="shared" si="110"/>
        <v>0</v>
      </c>
    </row>
    <row r="7094" spans="1:1" x14ac:dyDescent="0.25">
      <c r="A7094" s="309">
        <f t="shared" si="110"/>
        <v>0</v>
      </c>
    </row>
    <row r="7095" spans="1:1" x14ac:dyDescent="0.25">
      <c r="A7095" s="309">
        <f t="shared" si="110"/>
        <v>0</v>
      </c>
    </row>
    <row r="7096" spans="1:1" x14ac:dyDescent="0.25">
      <c r="A7096" s="309">
        <f t="shared" si="110"/>
        <v>0</v>
      </c>
    </row>
    <row r="7097" spans="1:1" x14ac:dyDescent="0.25">
      <c r="A7097" s="309">
        <f t="shared" si="110"/>
        <v>0</v>
      </c>
    </row>
    <row r="7098" spans="1:1" x14ac:dyDescent="0.25">
      <c r="A7098" s="309">
        <f t="shared" si="110"/>
        <v>0</v>
      </c>
    </row>
    <row r="7099" spans="1:1" x14ac:dyDescent="0.25">
      <c r="A7099" s="309">
        <f t="shared" si="110"/>
        <v>0</v>
      </c>
    </row>
    <row r="7100" spans="1:1" x14ac:dyDescent="0.25">
      <c r="A7100" s="309">
        <f t="shared" si="110"/>
        <v>0</v>
      </c>
    </row>
    <row r="7101" spans="1:1" x14ac:dyDescent="0.25">
      <c r="A7101" s="309">
        <f t="shared" si="110"/>
        <v>0</v>
      </c>
    </row>
    <row r="7102" spans="1:1" x14ac:dyDescent="0.25">
      <c r="A7102" s="309">
        <f t="shared" si="110"/>
        <v>0</v>
      </c>
    </row>
    <row r="7103" spans="1:1" x14ac:dyDescent="0.25">
      <c r="A7103" s="309">
        <f t="shared" si="110"/>
        <v>0</v>
      </c>
    </row>
    <row r="7104" spans="1:1" x14ac:dyDescent="0.25">
      <c r="A7104" s="309">
        <f t="shared" si="110"/>
        <v>0</v>
      </c>
    </row>
    <row r="7105" spans="1:1" x14ac:dyDescent="0.25">
      <c r="A7105" s="309">
        <f t="shared" si="110"/>
        <v>0</v>
      </c>
    </row>
    <row r="7106" spans="1:1" x14ac:dyDescent="0.25">
      <c r="A7106" s="309">
        <f t="shared" si="110"/>
        <v>0</v>
      </c>
    </row>
    <row r="7107" spans="1:1" x14ac:dyDescent="0.25">
      <c r="A7107" s="309">
        <f t="shared" si="110"/>
        <v>0</v>
      </c>
    </row>
    <row r="7108" spans="1:1" x14ac:dyDescent="0.25">
      <c r="A7108" s="309">
        <f t="shared" ref="A7108:A7171" si="111">IF(+R7108&gt;AR7108,R7108-AR7108,0)</f>
        <v>0</v>
      </c>
    </row>
    <row r="7109" spans="1:1" x14ac:dyDescent="0.25">
      <c r="A7109" s="309">
        <f t="shared" si="111"/>
        <v>0</v>
      </c>
    </row>
    <row r="7110" spans="1:1" x14ac:dyDescent="0.25">
      <c r="A7110" s="309">
        <f t="shared" si="111"/>
        <v>0</v>
      </c>
    </row>
    <row r="7111" spans="1:1" x14ac:dyDescent="0.25">
      <c r="A7111" s="309">
        <f t="shared" si="111"/>
        <v>0</v>
      </c>
    </row>
    <row r="7112" spans="1:1" x14ac:dyDescent="0.25">
      <c r="A7112" s="309">
        <f t="shared" si="111"/>
        <v>0</v>
      </c>
    </row>
    <row r="7113" spans="1:1" x14ac:dyDescent="0.25">
      <c r="A7113" s="309">
        <f t="shared" si="111"/>
        <v>0</v>
      </c>
    </row>
    <row r="7114" spans="1:1" x14ac:dyDescent="0.25">
      <c r="A7114" s="309">
        <f t="shared" si="111"/>
        <v>0</v>
      </c>
    </row>
    <row r="7115" spans="1:1" x14ac:dyDescent="0.25">
      <c r="A7115" s="309">
        <f t="shared" si="111"/>
        <v>0</v>
      </c>
    </row>
    <row r="7116" spans="1:1" x14ac:dyDescent="0.25">
      <c r="A7116" s="309">
        <f t="shared" si="111"/>
        <v>0</v>
      </c>
    </row>
    <row r="7117" spans="1:1" x14ac:dyDescent="0.25">
      <c r="A7117" s="309">
        <f t="shared" si="111"/>
        <v>0</v>
      </c>
    </row>
    <row r="7118" spans="1:1" x14ac:dyDescent="0.25">
      <c r="A7118" s="309">
        <f t="shared" si="111"/>
        <v>0</v>
      </c>
    </row>
    <row r="7119" spans="1:1" x14ac:dyDescent="0.25">
      <c r="A7119" s="309">
        <f t="shared" si="111"/>
        <v>0</v>
      </c>
    </row>
    <row r="7120" spans="1:1" x14ac:dyDescent="0.25">
      <c r="A7120" s="309">
        <f t="shared" si="111"/>
        <v>0</v>
      </c>
    </row>
    <row r="7121" spans="1:1" x14ac:dyDescent="0.25">
      <c r="A7121" s="309">
        <f t="shared" si="111"/>
        <v>0</v>
      </c>
    </row>
    <row r="7122" spans="1:1" x14ac:dyDescent="0.25">
      <c r="A7122" s="309">
        <f t="shared" si="111"/>
        <v>0</v>
      </c>
    </row>
    <row r="7123" spans="1:1" x14ac:dyDescent="0.25">
      <c r="A7123" s="309">
        <f t="shared" si="111"/>
        <v>0</v>
      </c>
    </row>
    <row r="7124" spans="1:1" x14ac:dyDescent="0.25">
      <c r="A7124" s="309">
        <f t="shared" si="111"/>
        <v>0</v>
      </c>
    </row>
    <row r="7125" spans="1:1" x14ac:dyDescent="0.25">
      <c r="A7125" s="309">
        <f t="shared" si="111"/>
        <v>0</v>
      </c>
    </row>
    <row r="7126" spans="1:1" x14ac:dyDescent="0.25">
      <c r="A7126" s="309">
        <f t="shared" si="111"/>
        <v>0</v>
      </c>
    </row>
    <row r="7127" spans="1:1" x14ac:dyDescent="0.25">
      <c r="A7127" s="309">
        <f t="shared" si="111"/>
        <v>0</v>
      </c>
    </row>
    <row r="7128" spans="1:1" x14ac:dyDescent="0.25">
      <c r="A7128" s="309">
        <f t="shared" si="111"/>
        <v>0</v>
      </c>
    </row>
    <row r="7129" spans="1:1" x14ac:dyDescent="0.25">
      <c r="A7129" s="309">
        <f t="shared" si="111"/>
        <v>0</v>
      </c>
    </row>
    <row r="7130" spans="1:1" x14ac:dyDescent="0.25">
      <c r="A7130" s="309">
        <f t="shared" si="111"/>
        <v>0</v>
      </c>
    </row>
    <row r="7131" spans="1:1" x14ac:dyDescent="0.25">
      <c r="A7131" s="309">
        <f t="shared" si="111"/>
        <v>0</v>
      </c>
    </row>
    <row r="7132" spans="1:1" x14ac:dyDescent="0.25">
      <c r="A7132" s="309">
        <f t="shared" si="111"/>
        <v>0</v>
      </c>
    </row>
    <row r="7133" spans="1:1" x14ac:dyDescent="0.25">
      <c r="A7133" s="309">
        <f t="shared" si="111"/>
        <v>0</v>
      </c>
    </row>
    <row r="7134" spans="1:1" x14ac:dyDescent="0.25">
      <c r="A7134" s="309">
        <f t="shared" si="111"/>
        <v>0</v>
      </c>
    </row>
    <row r="7135" spans="1:1" x14ac:dyDescent="0.25">
      <c r="A7135" s="309">
        <f t="shared" si="111"/>
        <v>0</v>
      </c>
    </row>
    <row r="7136" spans="1:1" x14ac:dyDescent="0.25">
      <c r="A7136" s="309">
        <f t="shared" si="111"/>
        <v>0</v>
      </c>
    </row>
    <row r="7137" spans="1:1" x14ac:dyDescent="0.25">
      <c r="A7137" s="309">
        <f t="shared" si="111"/>
        <v>0</v>
      </c>
    </row>
    <row r="7138" spans="1:1" x14ac:dyDescent="0.25">
      <c r="A7138" s="309">
        <f t="shared" si="111"/>
        <v>0</v>
      </c>
    </row>
    <row r="7139" spans="1:1" x14ac:dyDescent="0.25">
      <c r="A7139" s="309">
        <f t="shared" si="111"/>
        <v>0</v>
      </c>
    </row>
    <row r="7140" spans="1:1" x14ac:dyDescent="0.25">
      <c r="A7140" s="309">
        <f t="shared" si="111"/>
        <v>0</v>
      </c>
    </row>
    <row r="7141" spans="1:1" x14ac:dyDescent="0.25">
      <c r="A7141" s="309">
        <f t="shared" si="111"/>
        <v>0</v>
      </c>
    </row>
    <row r="7142" spans="1:1" x14ac:dyDescent="0.25">
      <c r="A7142" s="309">
        <f t="shared" si="111"/>
        <v>0</v>
      </c>
    </row>
    <row r="7143" spans="1:1" x14ac:dyDescent="0.25">
      <c r="A7143" s="309">
        <f t="shared" si="111"/>
        <v>0</v>
      </c>
    </row>
    <row r="7144" spans="1:1" x14ac:dyDescent="0.25">
      <c r="A7144" s="309">
        <f t="shared" si="111"/>
        <v>0</v>
      </c>
    </row>
    <row r="7145" spans="1:1" x14ac:dyDescent="0.25">
      <c r="A7145" s="309">
        <f t="shared" si="111"/>
        <v>0</v>
      </c>
    </row>
    <row r="7146" spans="1:1" x14ac:dyDescent="0.25">
      <c r="A7146" s="309">
        <f t="shared" si="111"/>
        <v>0</v>
      </c>
    </row>
    <row r="7147" spans="1:1" x14ac:dyDescent="0.25">
      <c r="A7147" s="309">
        <f t="shared" si="111"/>
        <v>0</v>
      </c>
    </row>
    <row r="7148" spans="1:1" x14ac:dyDescent="0.25">
      <c r="A7148" s="309">
        <f t="shared" si="111"/>
        <v>0</v>
      </c>
    </row>
    <row r="7149" spans="1:1" x14ac:dyDescent="0.25">
      <c r="A7149" s="309">
        <f t="shared" si="111"/>
        <v>0</v>
      </c>
    </row>
    <row r="7150" spans="1:1" x14ac:dyDescent="0.25">
      <c r="A7150" s="309">
        <f t="shared" si="111"/>
        <v>0</v>
      </c>
    </row>
    <row r="7151" spans="1:1" x14ac:dyDescent="0.25">
      <c r="A7151" s="309">
        <f t="shared" si="111"/>
        <v>0</v>
      </c>
    </row>
    <row r="7152" spans="1:1" x14ac:dyDescent="0.25">
      <c r="A7152" s="309">
        <f t="shared" si="111"/>
        <v>0</v>
      </c>
    </row>
    <row r="7153" spans="1:1" x14ac:dyDescent="0.25">
      <c r="A7153" s="309">
        <f t="shared" si="111"/>
        <v>0</v>
      </c>
    </row>
    <row r="7154" spans="1:1" x14ac:dyDescent="0.25">
      <c r="A7154" s="309">
        <f t="shared" si="111"/>
        <v>0</v>
      </c>
    </row>
    <row r="7155" spans="1:1" x14ac:dyDescent="0.25">
      <c r="A7155" s="309">
        <f t="shared" si="111"/>
        <v>0</v>
      </c>
    </row>
    <row r="7156" spans="1:1" x14ac:dyDescent="0.25">
      <c r="A7156" s="309">
        <f t="shared" si="111"/>
        <v>0</v>
      </c>
    </row>
    <row r="7157" spans="1:1" x14ac:dyDescent="0.25">
      <c r="A7157" s="309">
        <f t="shared" si="111"/>
        <v>0</v>
      </c>
    </row>
    <row r="7158" spans="1:1" x14ac:dyDescent="0.25">
      <c r="A7158" s="309">
        <f t="shared" si="111"/>
        <v>0</v>
      </c>
    </row>
    <row r="7159" spans="1:1" x14ac:dyDescent="0.25">
      <c r="A7159" s="309">
        <f t="shared" si="111"/>
        <v>0</v>
      </c>
    </row>
    <row r="7160" spans="1:1" x14ac:dyDescent="0.25">
      <c r="A7160" s="309">
        <f t="shared" si="111"/>
        <v>0</v>
      </c>
    </row>
    <row r="7161" spans="1:1" x14ac:dyDescent="0.25">
      <c r="A7161" s="309">
        <f t="shared" si="111"/>
        <v>0</v>
      </c>
    </row>
    <row r="7162" spans="1:1" x14ac:dyDescent="0.25">
      <c r="A7162" s="309">
        <f t="shared" si="111"/>
        <v>0</v>
      </c>
    </row>
    <row r="7163" spans="1:1" x14ac:dyDescent="0.25">
      <c r="A7163" s="309">
        <f t="shared" si="111"/>
        <v>0</v>
      </c>
    </row>
    <row r="7164" spans="1:1" x14ac:dyDescent="0.25">
      <c r="A7164" s="309">
        <f t="shared" si="111"/>
        <v>0</v>
      </c>
    </row>
    <row r="7165" spans="1:1" x14ac:dyDescent="0.25">
      <c r="A7165" s="309">
        <f t="shared" si="111"/>
        <v>0</v>
      </c>
    </row>
    <row r="7166" spans="1:1" x14ac:dyDescent="0.25">
      <c r="A7166" s="309">
        <f t="shared" si="111"/>
        <v>0</v>
      </c>
    </row>
    <row r="7167" spans="1:1" x14ac:dyDescent="0.25">
      <c r="A7167" s="309">
        <f t="shared" si="111"/>
        <v>0</v>
      </c>
    </row>
    <row r="7168" spans="1:1" x14ac:dyDescent="0.25">
      <c r="A7168" s="309">
        <f t="shared" si="111"/>
        <v>0</v>
      </c>
    </row>
    <row r="7169" spans="1:1" x14ac:dyDescent="0.25">
      <c r="A7169" s="309">
        <f t="shared" si="111"/>
        <v>0</v>
      </c>
    </row>
    <row r="7170" spans="1:1" x14ac:dyDescent="0.25">
      <c r="A7170" s="309">
        <f t="shared" si="111"/>
        <v>0</v>
      </c>
    </row>
    <row r="7171" spans="1:1" x14ac:dyDescent="0.25">
      <c r="A7171" s="309">
        <f t="shared" si="111"/>
        <v>0</v>
      </c>
    </row>
    <row r="7172" spans="1:1" x14ac:dyDescent="0.25">
      <c r="A7172" s="309">
        <f t="shared" ref="A7172:A7235" si="112">IF(+R7172&gt;AR7172,R7172-AR7172,0)</f>
        <v>0</v>
      </c>
    </row>
    <row r="7173" spans="1:1" x14ac:dyDescent="0.25">
      <c r="A7173" s="309">
        <f t="shared" si="112"/>
        <v>0</v>
      </c>
    </row>
    <row r="7174" spans="1:1" x14ac:dyDescent="0.25">
      <c r="A7174" s="309">
        <f t="shared" si="112"/>
        <v>0</v>
      </c>
    </row>
    <row r="7175" spans="1:1" x14ac:dyDescent="0.25">
      <c r="A7175" s="309">
        <f t="shared" si="112"/>
        <v>0</v>
      </c>
    </row>
    <row r="7176" spans="1:1" x14ac:dyDescent="0.25">
      <c r="A7176" s="309">
        <f t="shared" si="112"/>
        <v>0</v>
      </c>
    </row>
    <row r="7177" spans="1:1" x14ac:dyDescent="0.25">
      <c r="A7177" s="309">
        <f t="shared" si="112"/>
        <v>0</v>
      </c>
    </row>
    <row r="7178" spans="1:1" x14ac:dyDescent="0.25">
      <c r="A7178" s="309">
        <f t="shared" si="112"/>
        <v>0</v>
      </c>
    </row>
    <row r="7179" spans="1:1" x14ac:dyDescent="0.25">
      <c r="A7179" s="309">
        <f t="shared" si="112"/>
        <v>0</v>
      </c>
    </row>
    <row r="7180" spans="1:1" x14ac:dyDescent="0.25">
      <c r="A7180" s="309">
        <f t="shared" si="112"/>
        <v>0</v>
      </c>
    </row>
    <row r="7181" spans="1:1" x14ac:dyDescent="0.25">
      <c r="A7181" s="309">
        <f t="shared" si="112"/>
        <v>0</v>
      </c>
    </row>
    <row r="7182" spans="1:1" x14ac:dyDescent="0.25">
      <c r="A7182" s="309">
        <f t="shared" si="112"/>
        <v>0</v>
      </c>
    </row>
    <row r="7183" spans="1:1" x14ac:dyDescent="0.25">
      <c r="A7183" s="309">
        <f t="shared" si="112"/>
        <v>0</v>
      </c>
    </row>
    <row r="7184" spans="1:1" x14ac:dyDescent="0.25">
      <c r="A7184" s="309">
        <f t="shared" si="112"/>
        <v>0</v>
      </c>
    </row>
    <row r="7185" spans="1:1" x14ac:dyDescent="0.25">
      <c r="A7185" s="309">
        <f t="shared" si="112"/>
        <v>0</v>
      </c>
    </row>
    <row r="7186" spans="1:1" x14ac:dyDescent="0.25">
      <c r="A7186" s="309">
        <f t="shared" si="112"/>
        <v>0</v>
      </c>
    </row>
    <row r="7187" spans="1:1" x14ac:dyDescent="0.25">
      <c r="A7187" s="309">
        <f t="shared" si="112"/>
        <v>0</v>
      </c>
    </row>
    <row r="7188" spans="1:1" x14ac:dyDescent="0.25">
      <c r="A7188" s="309">
        <f t="shared" si="112"/>
        <v>0</v>
      </c>
    </row>
    <row r="7189" spans="1:1" x14ac:dyDescent="0.25">
      <c r="A7189" s="309">
        <f t="shared" si="112"/>
        <v>0</v>
      </c>
    </row>
    <row r="7190" spans="1:1" x14ac:dyDescent="0.25">
      <c r="A7190" s="309">
        <f t="shared" si="112"/>
        <v>0</v>
      </c>
    </row>
    <row r="7191" spans="1:1" x14ac:dyDescent="0.25">
      <c r="A7191" s="309">
        <f t="shared" si="112"/>
        <v>0</v>
      </c>
    </row>
    <row r="7192" spans="1:1" x14ac:dyDescent="0.25">
      <c r="A7192" s="309">
        <f t="shared" si="112"/>
        <v>0</v>
      </c>
    </row>
    <row r="7193" spans="1:1" x14ac:dyDescent="0.25">
      <c r="A7193" s="309">
        <f t="shared" si="112"/>
        <v>0</v>
      </c>
    </row>
    <row r="7194" spans="1:1" x14ac:dyDescent="0.25">
      <c r="A7194" s="309">
        <f t="shared" si="112"/>
        <v>0</v>
      </c>
    </row>
    <row r="7195" spans="1:1" x14ac:dyDescent="0.25">
      <c r="A7195" s="309">
        <f t="shared" si="112"/>
        <v>0</v>
      </c>
    </row>
    <row r="7196" spans="1:1" x14ac:dyDescent="0.25">
      <c r="A7196" s="309">
        <f t="shared" si="112"/>
        <v>0</v>
      </c>
    </row>
    <row r="7197" spans="1:1" x14ac:dyDescent="0.25">
      <c r="A7197" s="309">
        <f t="shared" si="112"/>
        <v>0</v>
      </c>
    </row>
    <row r="7198" spans="1:1" x14ac:dyDescent="0.25">
      <c r="A7198" s="309">
        <f t="shared" si="112"/>
        <v>0</v>
      </c>
    </row>
    <row r="7199" spans="1:1" x14ac:dyDescent="0.25">
      <c r="A7199" s="309">
        <f t="shared" si="112"/>
        <v>0</v>
      </c>
    </row>
    <row r="7200" spans="1:1" x14ac:dyDescent="0.25">
      <c r="A7200" s="309">
        <f t="shared" si="112"/>
        <v>0</v>
      </c>
    </row>
    <row r="7201" spans="1:1" x14ac:dyDescent="0.25">
      <c r="A7201" s="309">
        <f t="shared" si="112"/>
        <v>0</v>
      </c>
    </row>
    <row r="7202" spans="1:1" x14ac:dyDescent="0.25">
      <c r="A7202" s="309">
        <f t="shared" si="112"/>
        <v>0</v>
      </c>
    </row>
    <row r="7203" spans="1:1" x14ac:dyDescent="0.25">
      <c r="A7203" s="309">
        <f t="shared" si="112"/>
        <v>0</v>
      </c>
    </row>
    <row r="7204" spans="1:1" x14ac:dyDescent="0.25">
      <c r="A7204" s="309">
        <f t="shared" si="112"/>
        <v>0</v>
      </c>
    </row>
    <row r="7205" spans="1:1" x14ac:dyDescent="0.25">
      <c r="A7205" s="309">
        <f t="shared" si="112"/>
        <v>0</v>
      </c>
    </row>
    <row r="7206" spans="1:1" x14ac:dyDescent="0.25">
      <c r="A7206" s="309">
        <f t="shared" si="112"/>
        <v>0</v>
      </c>
    </row>
    <row r="7207" spans="1:1" x14ac:dyDescent="0.25">
      <c r="A7207" s="309">
        <f t="shared" si="112"/>
        <v>0</v>
      </c>
    </row>
    <row r="7208" spans="1:1" x14ac:dyDescent="0.25">
      <c r="A7208" s="309">
        <f t="shared" si="112"/>
        <v>0</v>
      </c>
    </row>
    <row r="7209" spans="1:1" x14ac:dyDescent="0.25">
      <c r="A7209" s="309">
        <f t="shared" si="112"/>
        <v>0</v>
      </c>
    </row>
    <row r="7210" spans="1:1" x14ac:dyDescent="0.25">
      <c r="A7210" s="309">
        <f t="shared" si="112"/>
        <v>0</v>
      </c>
    </row>
    <row r="7211" spans="1:1" x14ac:dyDescent="0.25">
      <c r="A7211" s="309">
        <f t="shared" si="112"/>
        <v>0</v>
      </c>
    </row>
    <row r="7212" spans="1:1" x14ac:dyDescent="0.25">
      <c r="A7212" s="309">
        <f t="shared" si="112"/>
        <v>0</v>
      </c>
    </row>
    <row r="7213" spans="1:1" x14ac:dyDescent="0.25">
      <c r="A7213" s="309">
        <f t="shared" si="112"/>
        <v>0</v>
      </c>
    </row>
    <row r="7214" spans="1:1" x14ac:dyDescent="0.25">
      <c r="A7214" s="309">
        <f t="shared" si="112"/>
        <v>0</v>
      </c>
    </row>
    <row r="7215" spans="1:1" x14ac:dyDescent="0.25">
      <c r="A7215" s="309">
        <f t="shared" si="112"/>
        <v>0</v>
      </c>
    </row>
    <row r="7216" spans="1:1" x14ac:dyDescent="0.25">
      <c r="A7216" s="309">
        <f t="shared" si="112"/>
        <v>0</v>
      </c>
    </row>
    <row r="7217" spans="1:1" x14ac:dyDescent="0.25">
      <c r="A7217" s="309">
        <f t="shared" si="112"/>
        <v>0</v>
      </c>
    </row>
    <row r="7218" spans="1:1" x14ac:dyDescent="0.25">
      <c r="A7218" s="309">
        <f t="shared" si="112"/>
        <v>0</v>
      </c>
    </row>
    <row r="7219" spans="1:1" x14ac:dyDescent="0.25">
      <c r="A7219" s="309">
        <f t="shared" si="112"/>
        <v>0</v>
      </c>
    </row>
    <row r="7220" spans="1:1" x14ac:dyDescent="0.25">
      <c r="A7220" s="309">
        <f t="shared" si="112"/>
        <v>0</v>
      </c>
    </row>
    <row r="7221" spans="1:1" x14ac:dyDescent="0.25">
      <c r="A7221" s="309">
        <f t="shared" si="112"/>
        <v>0</v>
      </c>
    </row>
    <row r="7222" spans="1:1" x14ac:dyDescent="0.25">
      <c r="A7222" s="309">
        <f t="shared" si="112"/>
        <v>0</v>
      </c>
    </row>
    <row r="7223" spans="1:1" x14ac:dyDescent="0.25">
      <c r="A7223" s="309">
        <f t="shared" si="112"/>
        <v>0</v>
      </c>
    </row>
    <row r="7224" spans="1:1" x14ac:dyDescent="0.25">
      <c r="A7224" s="309">
        <f t="shared" si="112"/>
        <v>0</v>
      </c>
    </row>
    <row r="7225" spans="1:1" x14ac:dyDescent="0.25">
      <c r="A7225" s="309">
        <f t="shared" si="112"/>
        <v>0</v>
      </c>
    </row>
    <row r="7226" spans="1:1" x14ac:dyDescent="0.25">
      <c r="A7226" s="309">
        <f t="shared" si="112"/>
        <v>0</v>
      </c>
    </row>
    <row r="7227" spans="1:1" x14ac:dyDescent="0.25">
      <c r="A7227" s="309">
        <f t="shared" si="112"/>
        <v>0</v>
      </c>
    </row>
    <row r="7228" spans="1:1" x14ac:dyDescent="0.25">
      <c r="A7228" s="309">
        <f t="shared" si="112"/>
        <v>0</v>
      </c>
    </row>
    <row r="7229" spans="1:1" x14ac:dyDescent="0.25">
      <c r="A7229" s="309">
        <f t="shared" si="112"/>
        <v>0</v>
      </c>
    </row>
    <row r="7230" spans="1:1" x14ac:dyDescent="0.25">
      <c r="A7230" s="309">
        <f t="shared" si="112"/>
        <v>0</v>
      </c>
    </row>
    <row r="7231" spans="1:1" x14ac:dyDescent="0.25">
      <c r="A7231" s="309">
        <f t="shared" si="112"/>
        <v>0</v>
      </c>
    </row>
    <row r="7232" spans="1:1" x14ac:dyDescent="0.25">
      <c r="A7232" s="309">
        <f t="shared" si="112"/>
        <v>0</v>
      </c>
    </row>
    <row r="7233" spans="1:1" x14ac:dyDescent="0.25">
      <c r="A7233" s="309">
        <f t="shared" si="112"/>
        <v>0</v>
      </c>
    </row>
    <row r="7234" spans="1:1" x14ac:dyDescent="0.25">
      <c r="A7234" s="309">
        <f t="shared" si="112"/>
        <v>0</v>
      </c>
    </row>
    <row r="7235" spans="1:1" x14ac:dyDescent="0.25">
      <c r="A7235" s="309">
        <f t="shared" si="112"/>
        <v>0</v>
      </c>
    </row>
    <row r="7236" spans="1:1" x14ac:dyDescent="0.25">
      <c r="A7236" s="309">
        <f t="shared" ref="A7236:A7299" si="113">IF(+R7236&gt;AR7236,R7236-AR7236,0)</f>
        <v>0</v>
      </c>
    </row>
    <row r="7237" spans="1:1" x14ac:dyDescent="0.25">
      <c r="A7237" s="309">
        <f t="shared" si="113"/>
        <v>0</v>
      </c>
    </row>
    <row r="7238" spans="1:1" x14ac:dyDescent="0.25">
      <c r="A7238" s="309">
        <f t="shared" si="113"/>
        <v>0</v>
      </c>
    </row>
    <row r="7239" spans="1:1" x14ac:dyDescent="0.25">
      <c r="A7239" s="309">
        <f t="shared" si="113"/>
        <v>0</v>
      </c>
    </row>
    <row r="7240" spans="1:1" x14ac:dyDescent="0.25">
      <c r="A7240" s="309">
        <f t="shared" si="113"/>
        <v>0</v>
      </c>
    </row>
    <row r="7241" spans="1:1" x14ac:dyDescent="0.25">
      <c r="A7241" s="309">
        <f t="shared" si="113"/>
        <v>0</v>
      </c>
    </row>
    <row r="7242" spans="1:1" x14ac:dyDescent="0.25">
      <c r="A7242" s="309">
        <f t="shared" si="113"/>
        <v>0</v>
      </c>
    </row>
    <row r="7243" spans="1:1" x14ac:dyDescent="0.25">
      <c r="A7243" s="309">
        <f t="shared" si="113"/>
        <v>0</v>
      </c>
    </row>
    <row r="7244" spans="1:1" x14ac:dyDescent="0.25">
      <c r="A7244" s="309">
        <f t="shared" si="113"/>
        <v>0</v>
      </c>
    </row>
    <row r="7245" spans="1:1" x14ac:dyDescent="0.25">
      <c r="A7245" s="309">
        <f t="shared" si="113"/>
        <v>0</v>
      </c>
    </row>
    <row r="7246" spans="1:1" x14ac:dyDescent="0.25">
      <c r="A7246" s="309">
        <f t="shared" si="113"/>
        <v>0</v>
      </c>
    </row>
    <row r="7247" spans="1:1" x14ac:dyDescent="0.25">
      <c r="A7247" s="309">
        <f t="shared" si="113"/>
        <v>0</v>
      </c>
    </row>
    <row r="7248" spans="1:1" x14ac:dyDescent="0.25">
      <c r="A7248" s="309">
        <f t="shared" si="113"/>
        <v>0</v>
      </c>
    </row>
    <row r="7249" spans="1:1" x14ac:dyDescent="0.25">
      <c r="A7249" s="309">
        <f t="shared" si="113"/>
        <v>0</v>
      </c>
    </row>
    <row r="7250" spans="1:1" x14ac:dyDescent="0.25">
      <c r="A7250" s="309">
        <f t="shared" si="113"/>
        <v>0</v>
      </c>
    </row>
    <row r="7251" spans="1:1" x14ac:dyDescent="0.25">
      <c r="A7251" s="309">
        <f t="shared" si="113"/>
        <v>0</v>
      </c>
    </row>
    <row r="7252" spans="1:1" x14ac:dyDescent="0.25">
      <c r="A7252" s="309">
        <f t="shared" si="113"/>
        <v>0</v>
      </c>
    </row>
    <row r="7253" spans="1:1" x14ac:dyDescent="0.25">
      <c r="A7253" s="309">
        <f t="shared" si="113"/>
        <v>0</v>
      </c>
    </row>
    <row r="7254" spans="1:1" x14ac:dyDescent="0.25">
      <c r="A7254" s="309">
        <f t="shared" si="113"/>
        <v>0</v>
      </c>
    </row>
    <row r="7255" spans="1:1" x14ac:dyDescent="0.25">
      <c r="A7255" s="309">
        <f t="shared" si="113"/>
        <v>0</v>
      </c>
    </row>
    <row r="7256" spans="1:1" x14ac:dyDescent="0.25">
      <c r="A7256" s="309">
        <f t="shared" si="113"/>
        <v>0</v>
      </c>
    </row>
    <row r="7257" spans="1:1" x14ac:dyDescent="0.25">
      <c r="A7257" s="309">
        <f t="shared" si="113"/>
        <v>0</v>
      </c>
    </row>
    <row r="7258" spans="1:1" x14ac:dyDescent="0.25">
      <c r="A7258" s="309">
        <f t="shared" si="113"/>
        <v>0</v>
      </c>
    </row>
    <row r="7259" spans="1:1" x14ac:dyDescent="0.25">
      <c r="A7259" s="309">
        <f t="shared" si="113"/>
        <v>0</v>
      </c>
    </row>
    <row r="7260" spans="1:1" x14ac:dyDescent="0.25">
      <c r="A7260" s="309">
        <f t="shared" si="113"/>
        <v>0</v>
      </c>
    </row>
    <row r="7261" spans="1:1" x14ac:dyDescent="0.25">
      <c r="A7261" s="309">
        <f t="shared" si="113"/>
        <v>0</v>
      </c>
    </row>
    <row r="7262" spans="1:1" x14ac:dyDescent="0.25">
      <c r="A7262" s="309">
        <f t="shared" si="113"/>
        <v>0</v>
      </c>
    </row>
    <row r="7263" spans="1:1" x14ac:dyDescent="0.25">
      <c r="A7263" s="309">
        <f t="shared" si="113"/>
        <v>0</v>
      </c>
    </row>
    <row r="7264" spans="1:1" x14ac:dyDescent="0.25">
      <c r="A7264" s="309">
        <f t="shared" si="113"/>
        <v>0</v>
      </c>
    </row>
    <row r="7265" spans="1:1" x14ac:dyDescent="0.25">
      <c r="A7265" s="309">
        <f t="shared" si="113"/>
        <v>0</v>
      </c>
    </row>
    <row r="7266" spans="1:1" x14ac:dyDescent="0.25">
      <c r="A7266" s="309">
        <f t="shared" si="113"/>
        <v>0</v>
      </c>
    </row>
    <row r="7267" spans="1:1" x14ac:dyDescent="0.25">
      <c r="A7267" s="309">
        <f t="shared" si="113"/>
        <v>0</v>
      </c>
    </row>
    <row r="7268" spans="1:1" x14ac:dyDescent="0.25">
      <c r="A7268" s="309">
        <f t="shared" si="113"/>
        <v>0</v>
      </c>
    </row>
    <row r="7269" spans="1:1" x14ac:dyDescent="0.25">
      <c r="A7269" s="309">
        <f t="shared" si="113"/>
        <v>0</v>
      </c>
    </row>
    <row r="7270" spans="1:1" x14ac:dyDescent="0.25">
      <c r="A7270" s="309">
        <f t="shared" si="113"/>
        <v>0</v>
      </c>
    </row>
    <row r="7271" spans="1:1" x14ac:dyDescent="0.25">
      <c r="A7271" s="309">
        <f t="shared" si="113"/>
        <v>0</v>
      </c>
    </row>
    <row r="7272" spans="1:1" x14ac:dyDescent="0.25">
      <c r="A7272" s="309">
        <f t="shared" si="113"/>
        <v>0</v>
      </c>
    </row>
    <row r="7273" spans="1:1" x14ac:dyDescent="0.25">
      <c r="A7273" s="309">
        <f t="shared" si="113"/>
        <v>0</v>
      </c>
    </row>
    <row r="7274" spans="1:1" x14ac:dyDescent="0.25">
      <c r="A7274" s="309">
        <f t="shared" si="113"/>
        <v>0</v>
      </c>
    </row>
    <row r="7275" spans="1:1" x14ac:dyDescent="0.25">
      <c r="A7275" s="309">
        <f t="shared" si="113"/>
        <v>0</v>
      </c>
    </row>
    <row r="7276" spans="1:1" x14ac:dyDescent="0.25">
      <c r="A7276" s="309">
        <f t="shared" si="113"/>
        <v>0</v>
      </c>
    </row>
    <row r="7277" spans="1:1" x14ac:dyDescent="0.25">
      <c r="A7277" s="309">
        <f t="shared" si="113"/>
        <v>0</v>
      </c>
    </row>
    <row r="7278" spans="1:1" x14ac:dyDescent="0.25">
      <c r="A7278" s="309">
        <f t="shared" si="113"/>
        <v>0</v>
      </c>
    </row>
    <row r="7279" spans="1:1" x14ac:dyDescent="0.25">
      <c r="A7279" s="309">
        <f t="shared" si="113"/>
        <v>0</v>
      </c>
    </row>
    <row r="7280" spans="1:1" x14ac:dyDescent="0.25">
      <c r="A7280" s="309">
        <f t="shared" si="113"/>
        <v>0</v>
      </c>
    </row>
    <row r="7281" spans="1:1" x14ac:dyDescent="0.25">
      <c r="A7281" s="309">
        <f t="shared" si="113"/>
        <v>0</v>
      </c>
    </row>
    <row r="7282" spans="1:1" x14ac:dyDescent="0.25">
      <c r="A7282" s="309">
        <f t="shared" si="113"/>
        <v>0</v>
      </c>
    </row>
    <row r="7283" spans="1:1" x14ac:dyDescent="0.25">
      <c r="A7283" s="309">
        <f t="shared" si="113"/>
        <v>0</v>
      </c>
    </row>
    <row r="7284" spans="1:1" x14ac:dyDescent="0.25">
      <c r="A7284" s="309">
        <f t="shared" si="113"/>
        <v>0</v>
      </c>
    </row>
    <row r="7285" spans="1:1" x14ac:dyDescent="0.25">
      <c r="A7285" s="309">
        <f t="shared" si="113"/>
        <v>0</v>
      </c>
    </row>
    <row r="7286" spans="1:1" x14ac:dyDescent="0.25">
      <c r="A7286" s="309">
        <f t="shared" si="113"/>
        <v>0</v>
      </c>
    </row>
    <row r="7287" spans="1:1" x14ac:dyDescent="0.25">
      <c r="A7287" s="309">
        <f t="shared" si="113"/>
        <v>0</v>
      </c>
    </row>
    <row r="7288" spans="1:1" x14ac:dyDescent="0.25">
      <c r="A7288" s="309">
        <f t="shared" si="113"/>
        <v>0</v>
      </c>
    </row>
    <row r="7289" spans="1:1" x14ac:dyDescent="0.25">
      <c r="A7289" s="309">
        <f t="shared" si="113"/>
        <v>0</v>
      </c>
    </row>
    <row r="7290" spans="1:1" x14ac:dyDescent="0.25">
      <c r="A7290" s="309">
        <f t="shared" si="113"/>
        <v>0</v>
      </c>
    </row>
    <row r="7291" spans="1:1" x14ac:dyDescent="0.25">
      <c r="A7291" s="309">
        <f t="shared" si="113"/>
        <v>0</v>
      </c>
    </row>
    <row r="7292" spans="1:1" x14ac:dyDescent="0.25">
      <c r="A7292" s="309">
        <f t="shared" si="113"/>
        <v>0</v>
      </c>
    </row>
    <row r="7293" spans="1:1" x14ac:dyDescent="0.25">
      <c r="A7293" s="309">
        <f t="shared" si="113"/>
        <v>0</v>
      </c>
    </row>
    <row r="7294" spans="1:1" x14ac:dyDescent="0.25">
      <c r="A7294" s="309">
        <f t="shared" si="113"/>
        <v>0</v>
      </c>
    </row>
    <row r="7295" spans="1:1" x14ac:dyDescent="0.25">
      <c r="A7295" s="309">
        <f t="shared" si="113"/>
        <v>0</v>
      </c>
    </row>
    <row r="7296" spans="1:1" x14ac:dyDescent="0.25">
      <c r="A7296" s="309">
        <f t="shared" si="113"/>
        <v>0</v>
      </c>
    </row>
    <row r="7297" spans="1:1" x14ac:dyDescent="0.25">
      <c r="A7297" s="309">
        <f t="shared" si="113"/>
        <v>0</v>
      </c>
    </row>
    <row r="7298" spans="1:1" x14ac:dyDescent="0.25">
      <c r="A7298" s="309">
        <f t="shared" si="113"/>
        <v>0</v>
      </c>
    </row>
    <row r="7299" spans="1:1" x14ac:dyDescent="0.25">
      <c r="A7299" s="309">
        <f t="shared" si="113"/>
        <v>0</v>
      </c>
    </row>
    <row r="7300" spans="1:1" x14ac:dyDescent="0.25">
      <c r="A7300" s="309">
        <f t="shared" ref="A7300:A7363" si="114">IF(+R7300&gt;AR7300,R7300-AR7300,0)</f>
        <v>0</v>
      </c>
    </row>
    <row r="7301" spans="1:1" x14ac:dyDescent="0.25">
      <c r="A7301" s="309">
        <f t="shared" si="114"/>
        <v>0</v>
      </c>
    </row>
    <row r="7302" spans="1:1" x14ac:dyDescent="0.25">
      <c r="A7302" s="309">
        <f t="shared" si="114"/>
        <v>0</v>
      </c>
    </row>
    <row r="7303" spans="1:1" x14ac:dyDescent="0.25">
      <c r="A7303" s="309">
        <f t="shared" si="114"/>
        <v>0</v>
      </c>
    </row>
    <row r="7304" spans="1:1" x14ac:dyDescent="0.25">
      <c r="A7304" s="309">
        <f t="shared" si="114"/>
        <v>0</v>
      </c>
    </row>
    <row r="7305" spans="1:1" x14ac:dyDescent="0.25">
      <c r="A7305" s="309">
        <f t="shared" si="114"/>
        <v>0</v>
      </c>
    </row>
    <row r="7306" spans="1:1" x14ac:dyDescent="0.25">
      <c r="A7306" s="309">
        <f t="shared" si="114"/>
        <v>0</v>
      </c>
    </row>
    <row r="7307" spans="1:1" x14ac:dyDescent="0.25">
      <c r="A7307" s="309">
        <f t="shared" si="114"/>
        <v>0</v>
      </c>
    </row>
    <row r="7308" spans="1:1" x14ac:dyDescent="0.25">
      <c r="A7308" s="309">
        <f t="shared" si="114"/>
        <v>0</v>
      </c>
    </row>
    <row r="7309" spans="1:1" x14ac:dyDescent="0.25">
      <c r="A7309" s="309">
        <f t="shared" si="114"/>
        <v>0</v>
      </c>
    </row>
    <row r="7310" spans="1:1" x14ac:dyDescent="0.25">
      <c r="A7310" s="309">
        <f t="shared" si="114"/>
        <v>0</v>
      </c>
    </row>
    <row r="7311" spans="1:1" x14ac:dyDescent="0.25">
      <c r="A7311" s="309">
        <f t="shared" si="114"/>
        <v>0</v>
      </c>
    </row>
    <row r="7312" spans="1:1" x14ac:dyDescent="0.25">
      <c r="A7312" s="309">
        <f t="shared" si="114"/>
        <v>0</v>
      </c>
    </row>
    <row r="7313" spans="1:1" x14ac:dyDescent="0.25">
      <c r="A7313" s="309">
        <f t="shared" si="114"/>
        <v>0</v>
      </c>
    </row>
    <row r="7314" spans="1:1" x14ac:dyDescent="0.25">
      <c r="A7314" s="309">
        <f t="shared" si="114"/>
        <v>0</v>
      </c>
    </row>
    <row r="7315" spans="1:1" x14ac:dyDescent="0.25">
      <c r="A7315" s="309">
        <f t="shared" si="114"/>
        <v>0</v>
      </c>
    </row>
    <row r="7316" spans="1:1" x14ac:dyDescent="0.25">
      <c r="A7316" s="309">
        <f t="shared" si="114"/>
        <v>0</v>
      </c>
    </row>
    <row r="7317" spans="1:1" x14ac:dyDescent="0.25">
      <c r="A7317" s="309">
        <f t="shared" si="114"/>
        <v>0</v>
      </c>
    </row>
    <row r="7318" spans="1:1" x14ac:dyDescent="0.25">
      <c r="A7318" s="309">
        <f t="shared" si="114"/>
        <v>0</v>
      </c>
    </row>
    <row r="7319" spans="1:1" x14ac:dyDescent="0.25">
      <c r="A7319" s="309">
        <f t="shared" si="114"/>
        <v>0</v>
      </c>
    </row>
    <row r="7320" spans="1:1" x14ac:dyDescent="0.25">
      <c r="A7320" s="309">
        <f t="shared" si="114"/>
        <v>0</v>
      </c>
    </row>
    <row r="7321" spans="1:1" x14ac:dyDescent="0.25">
      <c r="A7321" s="309">
        <f t="shared" si="114"/>
        <v>0</v>
      </c>
    </row>
    <row r="7322" spans="1:1" x14ac:dyDescent="0.25">
      <c r="A7322" s="309">
        <f t="shared" si="114"/>
        <v>0</v>
      </c>
    </row>
    <row r="7323" spans="1:1" x14ac:dyDescent="0.25">
      <c r="A7323" s="309">
        <f t="shared" si="114"/>
        <v>0</v>
      </c>
    </row>
    <row r="7324" spans="1:1" x14ac:dyDescent="0.25">
      <c r="A7324" s="309">
        <f t="shared" si="114"/>
        <v>0</v>
      </c>
    </row>
    <row r="7325" spans="1:1" x14ac:dyDescent="0.25">
      <c r="A7325" s="309">
        <f t="shared" si="114"/>
        <v>0</v>
      </c>
    </row>
    <row r="7326" spans="1:1" x14ac:dyDescent="0.25">
      <c r="A7326" s="309">
        <f t="shared" si="114"/>
        <v>0</v>
      </c>
    </row>
    <row r="7327" spans="1:1" x14ac:dyDescent="0.25">
      <c r="A7327" s="309">
        <f t="shared" si="114"/>
        <v>0</v>
      </c>
    </row>
    <row r="7328" spans="1:1" x14ac:dyDescent="0.25">
      <c r="A7328" s="309">
        <f t="shared" si="114"/>
        <v>0</v>
      </c>
    </row>
    <row r="7329" spans="1:1" x14ac:dyDescent="0.25">
      <c r="A7329" s="309">
        <f t="shared" si="114"/>
        <v>0</v>
      </c>
    </row>
    <row r="7330" spans="1:1" x14ac:dyDescent="0.25">
      <c r="A7330" s="309">
        <f t="shared" si="114"/>
        <v>0</v>
      </c>
    </row>
    <row r="7331" spans="1:1" x14ac:dyDescent="0.25">
      <c r="A7331" s="309">
        <f t="shared" si="114"/>
        <v>0</v>
      </c>
    </row>
    <row r="7332" spans="1:1" x14ac:dyDescent="0.25">
      <c r="A7332" s="309">
        <f t="shared" si="114"/>
        <v>0</v>
      </c>
    </row>
    <row r="7333" spans="1:1" x14ac:dyDescent="0.25">
      <c r="A7333" s="309">
        <f t="shared" si="114"/>
        <v>0</v>
      </c>
    </row>
    <row r="7334" spans="1:1" x14ac:dyDescent="0.25">
      <c r="A7334" s="309">
        <f t="shared" si="114"/>
        <v>0</v>
      </c>
    </row>
    <row r="7335" spans="1:1" x14ac:dyDescent="0.25">
      <c r="A7335" s="309">
        <f t="shared" si="114"/>
        <v>0</v>
      </c>
    </row>
    <row r="7336" spans="1:1" x14ac:dyDescent="0.25">
      <c r="A7336" s="309">
        <f t="shared" si="114"/>
        <v>0</v>
      </c>
    </row>
    <row r="7337" spans="1:1" x14ac:dyDescent="0.25">
      <c r="A7337" s="309">
        <f t="shared" si="114"/>
        <v>0</v>
      </c>
    </row>
    <row r="7338" spans="1:1" x14ac:dyDescent="0.25">
      <c r="A7338" s="309">
        <f t="shared" si="114"/>
        <v>0</v>
      </c>
    </row>
    <row r="7339" spans="1:1" x14ac:dyDescent="0.25">
      <c r="A7339" s="309">
        <f t="shared" si="114"/>
        <v>0</v>
      </c>
    </row>
    <row r="7340" spans="1:1" x14ac:dyDescent="0.25">
      <c r="A7340" s="309">
        <f t="shared" si="114"/>
        <v>0</v>
      </c>
    </row>
    <row r="7341" spans="1:1" x14ac:dyDescent="0.25">
      <c r="A7341" s="309">
        <f t="shared" si="114"/>
        <v>0</v>
      </c>
    </row>
    <row r="7342" spans="1:1" x14ac:dyDescent="0.25">
      <c r="A7342" s="309">
        <f t="shared" si="114"/>
        <v>0</v>
      </c>
    </row>
    <row r="7343" spans="1:1" x14ac:dyDescent="0.25">
      <c r="A7343" s="309">
        <f t="shared" si="114"/>
        <v>0</v>
      </c>
    </row>
    <row r="7344" spans="1:1" x14ac:dyDescent="0.25">
      <c r="A7344" s="309">
        <f t="shared" si="114"/>
        <v>0</v>
      </c>
    </row>
    <row r="7345" spans="1:1" x14ac:dyDescent="0.25">
      <c r="A7345" s="309">
        <f t="shared" si="114"/>
        <v>0</v>
      </c>
    </row>
    <row r="7346" spans="1:1" x14ac:dyDescent="0.25">
      <c r="A7346" s="309">
        <f t="shared" si="114"/>
        <v>0</v>
      </c>
    </row>
    <row r="7347" spans="1:1" x14ac:dyDescent="0.25">
      <c r="A7347" s="309">
        <f t="shared" si="114"/>
        <v>0</v>
      </c>
    </row>
    <row r="7348" spans="1:1" x14ac:dyDescent="0.25">
      <c r="A7348" s="309">
        <f t="shared" si="114"/>
        <v>0</v>
      </c>
    </row>
    <row r="7349" spans="1:1" x14ac:dyDescent="0.25">
      <c r="A7349" s="309">
        <f t="shared" si="114"/>
        <v>0</v>
      </c>
    </row>
    <row r="7350" spans="1:1" x14ac:dyDescent="0.25">
      <c r="A7350" s="309">
        <f t="shared" si="114"/>
        <v>0</v>
      </c>
    </row>
    <row r="7351" spans="1:1" x14ac:dyDescent="0.25">
      <c r="A7351" s="309">
        <f t="shared" si="114"/>
        <v>0</v>
      </c>
    </row>
    <row r="7352" spans="1:1" x14ac:dyDescent="0.25">
      <c r="A7352" s="309">
        <f t="shared" si="114"/>
        <v>0</v>
      </c>
    </row>
    <row r="7353" spans="1:1" x14ac:dyDescent="0.25">
      <c r="A7353" s="309">
        <f t="shared" si="114"/>
        <v>0</v>
      </c>
    </row>
    <row r="7354" spans="1:1" x14ac:dyDescent="0.25">
      <c r="A7354" s="309">
        <f t="shared" si="114"/>
        <v>0</v>
      </c>
    </row>
    <row r="7355" spans="1:1" x14ac:dyDescent="0.25">
      <c r="A7355" s="309">
        <f t="shared" si="114"/>
        <v>0</v>
      </c>
    </row>
    <row r="7356" spans="1:1" x14ac:dyDescent="0.25">
      <c r="A7356" s="309">
        <f t="shared" si="114"/>
        <v>0</v>
      </c>
    </row>
    <row r="7357" spans="1:1" x14ac:dyDescent="0.25">
      <c r="A7357" s="309">
        <f t="shared" si="114"/>
        <v>0</v>
      </c>
    </row>
    <row r="7358" spans="1:1" x14ac:dyDescent="0.25">
      <c r="A7358" s="309">
        <f t="shared" si="114"/>
        <v>0</v>
      </c>
    </row>
    <row r="7359" spans="1:1" x14ac:dyDescent="0.25">
      <c r="A7359" s="309">
        <f t="shared" si="114"/>
        <v>0</v>
      </c>
    </row>
    <row r="7360" spans="1:1" x14ac:dyDescent="0.25">
      <c r="A7360" s="309">
        <f t="shared" si="114"/>
        <v>0</v>
      </c>
    </row>
    <row r="7361" spans="1:1" x14ac:dyDescent="0.25">
      <c r="A7361" s="309">
        <f t="shared" si="114"/>
        <v>0</v>
      </c>
    </row>
    <row r="7362" spans="1:1" x14ac:dyDescent="0.25">
      <c r="A7362" s="309">
        <f t="shared" si="114"/>
        <v>0</v>
      </c>
    </row>
    <row r="7363" spans="1:1" x14ac:dyDescent="0.25">
      <c r="A7363" s="309">
        <f t="shared" si="114"/>
        <v>0</v>
      </c>
    </row>
    <row r="7364" spans="1:1" x14ac:dyDescent="0.25">
      <c r="A7364" s="309">
        <f t="shared" ref="A7364:A7427" si="115">IF(+R7364&gt;AR7364,R7364-AR7364,0)</f>
        <v>0</v>
      </c>
    </row>
    <row r="7365" spans="1:1" x14ac:dyDescent="0.25">
      <c r="A7365" s="309">
        <f t="shared" si="115"/>
        <v>0</v>
      </c>
    </row>
    <row r="7366" spans="1:1" x14ac:dyDescent="0.25">
      <c r="A7366" s="309">
        <f t="shared" si="115"/>
        <v>0</v>
      </c>
    </row>
    <row r="7367" spans="1:1" x14ac:dyDescent="0.25">
      <c r="A7367" s="309">
        <f t="shared" si="115"/>
        <v>0</v>
      </c>
    </row>
    <row r="7368" spans="1:1" x14ac:dyDescent="0.25">
      <c r="A7368" s="309">
        <f t="shared" si="115"/>
        <v>0</v>
      </c>
    </row>
    <row r="7369" spans="1:1" x14ac:dyDescent="0.25">
      <c r="A7369" s="309">
        <f t="shared" si="115"/>
        <v>0</v>
      </c>
    </row>
    <row r="7370" spans="1:1" x14ac:dyDescent="0.25">
      <c r="A7370" s="309">
        <f t="shared" si="115"/>
        <v>0</v>
      </c>
    </row>
    <row r="7371" spans="1:1" x14ac:dyDescent="0.25">
      <c r="A7371" s="309">
        <f t="shared" si="115"/>
        <v>0</v>
      </c>
    </row>
    <row r="7372" spans="1:1" x14ac:dyDescent="0.25">
      <c r="A7372" s="309">
        <f t="shared" si="115"/>
        <v>0</v>
      </c>
    </row>
    <row r="7373" spans="1:1" x14ac:dyDescent="0.25">
      <c r="A7373" s="309">
        <f t="shared" si="115"/>
        <v>0</v>
      </c>
    </row>
    <row r="7374" spans="1:1" x14ac:dyDescent="0.25">
      <c r="A7374" s="309">
        <f t="shared" si="115"/>
        <v>0</v>
      </c>
    </row>
    <row r="7375" spans="1:1" x14ac:dyDescent="0.25">
      <c r="A7375" s="309">
        <f t="shared" si="115"/>
        <v>0</v>
      </c>
    </row>
    <row r="7376" spans="1:1" x14ac:dyDescent="0.25">
      <c r="A7376" s="309">
        <f t="shared" si="115"/>
        <v>0</v>
      </c>
    </row>
    <row r="7377" spans="1:1" x14ac:dyDescent="0.25">
      <c r="A7377" s="309">
        <f t="shared" si="115"/>
        <v>0</v>
      </c>
    </row>
    <row r="7378" spans="1:1" x14ac:dyDescent="0.25">
      <c r="A7378" s="309">
        <f t="shared" si="115"/>
        <v>0</v>
      </c>
    </row>
    <row r="7379" spans="1:1" x14ac:dyDescent="0.25">
      <c r="A7379" s="309">
        <f t="shared" si="115"/>
        <v>0</v>
      </c>
    </row>
    <row r="7380" spans="1:1" x14ac:dyDescent="0.25">
      <c r="A7380" s="309">
        <f t="shared" si="115"/>
        <v>0</v>
      </c>
    </row>
    <row r="7381" spans="1:1" x14ac:dyDescent="0.25">
      <c r="A7381" s="309">
        <f t="shared" si="115"/>
        <v>0</v>
      </c>
    </row>
    <row r="7382" spans="1:1" x14ac:dyDescent="0.25">
      <c r="A7382" s="309">
        <f t="shared" si="115"/>
        <v>0</v>
      </c>
    </row>
    <row r="7383" spans="1:1" x14ac:dyDescent="0.25">
      <c r="A7383" s="309">
        <f t="shared" si="115"/>
        <v>0</v>
      </c>
    </row>
    <row r="7384" spans="1:1" x14ac:dyDescent="0.25">
      <c r="A7384" s="309">
        <f t="shared" si="115"/>
        <v>0</v>
      </c>
    </row>
    <row r="7385" spans="1:1" x14ac:dyDescent="0.25">
      <c r="A7385" s="309">
        <f t="shared" si="115"/>
        <v>0</v>
      </c>
    </row>
    <row r="7386" spans="1:1" x14ac:dyDescent="0.25">
      <c r="A7386" s="309">
        <f t="shared" si="115"/>
        <v>0</v>
      </c>
    </row>
    <row r="7387" spans="1:1" x14ac:dyDescent="0.25">
      <c r="A7387" s="309">
        <f t="shared" si="115"/>
        <v>0</v>
      </c>
    </row>
    <row r="7388" spans="1:1" x14ac:dyDescent="0.25">
      <c r="A7388" s="309">
        <f t="shared" si="115"/>
        <v>0</v>
      </c>
    </row>
    <row r="7389" spans="1:1" x14ac:dyDescent="0.25">
      <c r="A7389" s="309">
        <f t="shared" si="115"/>
        <v>0</v>
      </c>
    </row>
    <row r="7390" spans="1:1" x14ac:dyDescent="0.25">
      <c r="A7390" s="309">
        <f t="shared" si="115"/>
        <v>0</v>
      </c>
    </row>
    <row r="7391" spans="1:1" x14ac:dyDescent="0.25">
      <c r="A7391" s="309">
        <f t="shared" si="115"/>
        <v>0</v>
      </c>
    </row>
    <row r="7392" spans="1:1" x14ac:dyDescent="0.25">
      <c r="A7392" s="309">
        <f t="shared" si="115"/>
        <v>0</v>
      </c>
    </row>
    <row r="7393" spans="1:1" x14ac:dyDescent="0.25">
      <c r="A7393" s="309">
        <f t="shared" si="115"/>
        <v>0</v>
      </c>
    </row>
    <row r="7394" spans="1:1" x14ac:dyDescent="0.25">
      <c r="A7394" s="309">
        <f t="shared" si="115"/>
        <v>0</v>
      </c>
    </row>
    <row r="7395" spans="1:1" x14ac:dyDescent="0.25">
      <c r="A7395" s="309">
        <f t="shared" si="115"/>
        <v>0</v>
      </c>
    </row>
    <row r="7396" spans="1:1" x14ac:dyDescent="0.25">
      <c r="A7396" s="309">
        <f t="shared" si="115"/>
        <v>0</v>
      </c>
    </row>
    <row r="7397" spans="1:1" x14ac:dyDescent="0.25">
      <c r="A7397" s="309">
        <f t="shared" si="115"/>
        <v>0</v>
      </c>
    </row>
    <row r="7398" spans="1:1" x14ac:dyDescent="0.25">
      <c r="A7398" s="309">
        <f t="shared" si="115"/>
        <v>0</v>
      </c>
    </row>
    <row r="7399" spans="1:1" x14ac:dyDescent="0.25">
      <c r="A7399" s="309">
        <f t="shared" si="115"/>
        <v>0</v>
      </c>
    </row>
    <row r="7400" spans="1:1" x14ac:dyDescent="0.25">
      <c r="A7400" s="309">
        <f t="shared" si="115"/>
        <v>0</v>
      </c>
    </row>
    <row r="7401" spans="1:1" x14ac:dyDescent="0.25">
      <c r="A7401" s="309">
        <f t="shared" si="115"/>
        <v>0</v>
      </c>
    </row>
    <row r="7402" spans="1:1" x14ac:dyDescent="0.25">
      <c r="A7402" s="309">
        <f t="shared" si="115"/>
        <v>0</v>
      </c>
    </row>
    <row r="7403" spans="1:1" x14ac:dyDescent="0.25">
      <c r="A7403" s="309">
        <f t="shared" si="115"/>
        <v>0</v>
      </c>
    </row>
    <row r="7404" spans="1:1" x14ac:dyDescent="0.25">
      <c r="A7404" s="309">
        <f t="shared" si="115"/>
        <v>0</v>
      </c>
    </row>
    <row r="7405" spans="1:1" x14ac:dyDescent="0.25">
      <c r="A7405" s="309">
        <f t="shared" si="115"/>
        <v>0</v>
      </c>
    </row>
    <row r="7406" spans="1:1" x14ac:dyDescent="0.25">
      <c r="A7406" s="309">
        <f t="shared" si="115"/>
        <v>0</v>
      </c>
    </row>
    <row r="7407" spans="1:1" x14ac:dyDescent="0.25">
      <c r="A7407" s="309">
        <f t="shared" si="115"/>
        <v>0</v>
      </c>
    </row>
    <row r="7408" spans="1:1" x14ac:dyDescent="0.25">
      <c r="A7408" s="309">
        <f t="shared" si="115"/>
        <v>0</v>
      </c>
    </row>
    <row r="7409" spans="1:1" x14ac:dyDescent="0.25">
      <c r="A7409" s="309">
        <f t="shared" si="115"/>
        <v>0</v>
      </c>
    </row>
    <row r="7410" spans="1:1" x14ac:dyDescent="0.25">
      <c r="A7410" s="309">
        <f t="shared" si="115"/>
        <v>0</v>
      </c>
    </row>
    <row r="7411" spans="1:1" x14ac:dyDescent="0.25">
      <c r="A7411" s="309">
        <f t="shared" si="115"/>
        <v>0</v>
      </c>
    </row>
    <row r="7412" spans="1:1" x14ac:dyDescent="0.25">
      <c r="A7412" s="309">
        <f t="shared" si="115"/>
        <v>0</v>
      </c>
    </row>
    <row r="7413" spans="1:1" x14ac:dyDescent="0.25">
      <c r="A7413" s="309">
        <f t="shared" si="115"/>
        <v>0</v>
      </c>
    </row>
    <row r="7414" spans="1:1" x14ac:dyDescent="0.25">
      <c r="A7414" s="309">
        <f t="shared" si="115"/>
        <v>0</v>
      </c>
    </row>
    <row r="7415" spans="1:1" x14ac:dyDescent="0.25">
      <c r="A7415" s="309">
        <f t="shared" si="115"/>
        <v>0</v>
      </c>
    </row>
    <row r="7416" spans="1:1" x14ac:dyDescent="0.25">
      <c r="A7416" s="309">
        <f t="shared" si="115"/>
        <v>0</v>
      </c>
    </row>
    <row r="7417" spans="1:1" x14ac:dyDescent="0.25">
      <c r="A7417" s="309">
        <f t="shared" si="115"/>
        <v>0</v>
      </c>
    </row>
    <row r="7418" spans="1:1" x14ac:dyDescent="0.25">
      <c r="A7418" s="309">
        <f t="shared" si="115"/>
        <v>0</v>
      </c>
    </row>
    <row r="7419" spans="1:1" x14ac:dyDescent="0.25">
      <c r="A7419" s="309">
        <f t="shared" si="115"/>
        <v>0</v>
      </c>
    </row>
    <row r="7420" spans="1:1" x14ac:dyDescent="0.25">
      <c r="A7420" s="309">
        <f t="shared" si="115"/>
        <v>0</v>
      </c>
    </row>
    <row r="7421" spans="1:1" x14ac:dyDescent="0.25">
      <c r="A7421" s="309">
        <f t="shared" si="115"/>
        <v>0</v>
      </c>
    </row>
    <row r="7422" spans="1:1" x14ac:dyDescent="0.25">
      <c r="A7422" s="309">
        <f t="shared" si="115"/>
        <v>0</v>
      </c>
    </row>
    <row r="7423" spans="1:1" x14ac:dyDescent="0.25">
      <c r="A7423" s="309">
        <f t="shared" si="115"/>
        <v>0</v>
      </c>
    </row>
    <row r="7424" spans="1:1" x14ac:dyDescent="0.25">
      <c r="A7424" s="309">
        <f t="shared" si="115"/>
        <v>0</v>
      </c>
    </row>
    <row r="7425" spans="1:1" x14ac:dyDescent="0.25">
      <c r="A7425" s="309">
        <f t="shared" si="115"/>
        <v>0</v>
      </c>
    </row>
    <row r="7426" spans="1:1" x14ac:dyDescent="0.25">
      <c r="A7426" s="309">
        <f t="shared" si="115"/>
        <v>0</v>
      </c>
    </row>
    <row r="7427" spans="1:1" x14ac:dyDescent="0.25">
      <c r="A7427" s="309">
        <f t="shared" si="115"/>
        <v>0</v>
      </c>
    </row>
    <row r="7428" spans="1:1" x14ac:dyDescent="0.25">
      <c r="A7428" s="309">
        <f t="shared" ref="A7428:A7491" si="116">IF(+R7428&gt;AR7428,R7428-AR7428,0)</f>
        <v>0</v>
      </c>
    </row>
    <row r="7429" spans="1:1" x14ac:dyDescent="0.25">
      <c r="A7429" s="309">
        <f t="shared" si="116"/>
        <v>0</v>
      </c>
    </row>
    <row r="7430" spans="1:1" x14ac:dyDescent="0.25">
      <c r="A7430" s="309">
        <f t="shared" si="116"/>
        <v>0</v>
      </c>
    </row>
    <row r="7431" spans="1:1" x14ac:dyDescent="0.25">
      <c r="A7431" s="309">
        <f t="shared" si="116"/>
        <v>0</v>
      </c>
    </row>
    <row r="7432" spans="1:1" x14ac:dyDescent="0.25">
      <c r="A7432" s="309">
        <f t="shared" si="116"/>
        <v>0</v>
      </c>
    </row>
    <row r="7433" spans="1:1" x14ac:dyDescent="0.25">
      <c r="A7433" s="309">
        <f t="shared" si="116"/>
        <v>0</v>
      </c>
    </row>
    <row r="7434" spans="1:1" x14ac:dyDescent="0.25">
      <c r="A7434" s="309">
        <f t="shared" si="116"/>
        <v>0</v>
      </c>
    </row>
    <row r="7435" spans="1:1" x14ac:dyDescent="0.25">
      <c r="A7435" s="309">
        <f t="shared" si="116"/>
        <v>0</v>
      </c>
    </row>
    <row r="7436" spans="1:1" x14ac:dyDescent="0.25">
      <c r="A7436" s="309">
        <f t="shared" si="116"/>
        <v>0</v>
      </c>
    </row>
    <row r="7437" spans="1:1" x14ac:dyDescent="0.25">
      <c r="A7437" s="309">
        <f t="shared" si="116"/>
        <v>0</v>
      </c>
    </row>
    <row r="7438" spans="1:1" x14ac:dyDescent="0.25">
      <c r="A7438" s="309">
        <f t="shared" si="116"/>
        <v>0</v>
      </c>
    </row>
    <row r="7439" spans="1:1" x14ac:dyDescent="0.25">
      <c r="A7439" s="309">
        <f t="shared" si="116"/>
        <v>0</v>
      </c>
    </row>
    <row r="7440" spans="1:1" x14ac:dyDescent="0.25">
      <c r="A7440" s="309">
        <f t="shared" si="116"/>
        <v>0</v>
      </c>
    </row>
    <row r="7441" spans="1:1" x14ac:dyDescent="0.25">
      <c r="A7441" s="309">
        <f t="shared" si="116"/>
        <v>0</v>
      </c>
    </row>
    <row r="7442" spans="1:1" x14ac:dyDescent="0.25">
      <c r="A7442" s="309">
        <f t="shared" si="116"/>
        <v>0</v>
      </c>
    </row>
    <row r="7443" spans="1:1" x14ac:dyDescent="0.25">
      <c r="A7443" s="309">
        <f t="shared" si="116"/>
        <v>0</v>
      </c>
    </row>
    <row r="7444" spans="1:1" x14ac:dyDescent="0.25">
      <c r="A7444" s="309">
        <f t="shared" si="116"/>
        <v>0</v>
      </c>
    </row>
    <row r="7445" spans="1:1" x14ac:dyDescent="0.25">
      <c r="A7445" s="309">
        <f t="shared" si="116"/>
        <v>0</v>
      </c>
    </row>
    <row r="7446" spans="1:1" x14ac:dyDescent="0.25">
      <c r="A7446" s="309">
        <f t="shared" si="116"/>
        <v>0</v>
      </c>
    </row>
    <row r="7447" spans="1:1" x14ac:dyDescent="0.25">
      <c r="A7447" s="309">
        <f t="shared" si="116"/>
        <v>0</v>
      </c>
    </row>
    <row r="7448" spans="1:1" x14ac:dyDescent="0.25">
      <c r="A7448" s="309">
        <f t="shared" si="116"/>
        <v>0</v>
      </c>
    </row>
    <row r="7449" spans="1:1" x14ac:dyDescent="0.25">
      <c r="A7449" s="309">
        <f t="shared" si="116"/>
        <v>0</v>
      </c>
    </row>
    <row r="7450" spans="1:1" x14ac:dyDescent="0.25">
      <c r="A7450" s="309">
        <f t="shared" si="116"/>
        <v>0</v>
      </c>
    </row>
    <row r="7451" spans="1:1" x14ac:dyDescent="0.25">
      <c r="A7451" s="309">
        <f t="shared" si="116"/>
        <v>0</v>
      </c>
    </row>
    <row r="7452" spans="1:1" x14ac:dyDescent="0.25">
      <c r="A7452" s="309">
        <f t="shared" si="116"/>
        <v>0</v>
      </c>
    </row>
    <row r="7453" spans="1:1" x14ac:dyDescent="0.25">
      <c r="A7453" s="309">
        <f t="shared" si="116"/>
        <v>0</v>
      </c>
    </row>
    <row r="7454" spans="1:1" x14ac:dyDescent="0.25">
      <c r="A7454" s="309">
        <f t="shared" si="116"/>
        <v>0</v>
      </c>
    </row>
    <row r="7455" spans="1:1" x14ac:dyDescent="0.25">
      <c r="A7455" s="309">
        <f t="shared" si="116"/>
        <v>0</v>
      </c>
    </row>
    <row r="7456" spans="1:1" x14ac:dyDescent="0.25">
      <c r="A7456" s="309">
        <f t="shared" si="116"/>
        <v>0</v>
      </c>
    </row>
    <row r="7457" spans="1:1" x14ac:dyDescent="0.25">
      <c r="A7457" s="309">
        <f t="shared" si="116"/>
        <v>0</v>
      </c>
    </row>
    <row r="7458" spans="1:1" x14ac:dyDescent="0.25">
      <c r="A7458" s="309">
        <f t="shared" si="116"/>
        <v>0</v>
      </c>
    </row>
    <row r="7459" spans="1:1" x14ac:dyDescent="0.25">
      <c r="A7459" s="309">
        <f t="shared" si="116"/>
        <v>0</v>
      </c>
    </row>
    <row r="7460" spans="1:1" x14ac:dyDescent="0.25">
      <c r="A7460" s="309">
        <f t="shared" si="116"/>
        <v>0</v>
      </c>
    </row>
    <row r="7461" spans="1:1" x14ac:dyDescent="0.25">
      <c r="A7461" s="309">
        <f t="shared" si="116"/>
        <v>0</v>
      </c>
    </row>
    <row r="7462" spans="1:1" x14ac:dyDescent="0.25">
      <c r="A7462" s="309">
        <f t="shared" si="116"/>
        <v>0</v>
      </c>
    </row>
    <row r="7463" spans="1:1" x14ac:dyDescent="0.25">
      <c r="A7463" s="309">
        <f t="shared" si="116"/>
        <v>0</v>
      </c>
    </row>
    <row r="7464" spans="1:1" x14ac:dyDescent="0.25">
      <c r="A7464" s="309">
        <f t="shared" si="116"/>
        <v>0</v>
      </c>
    </row>
    <row r="7465" spans="1:1" x14ac:dyDescent="0.25">
      <c r="A7465" s="309">
        <f t="shared" si="116"/>
        <v>0</v>
      </c>
    </row>
    <row r="7466" spans="1:1" x14ac:dyDescent="0.25">
      <c r="A7466" s="309">
        <f t="shared" si="116"/>
        <v>0</v>
      </c>
    </row>
    <row r="7467" spans="1:1" x14ac:dyDescent="0.25">
      <c r="A7467" s="309">
        <f t="shared" si="116"/>
        <v>0</v>
      </c>
    </row>
    <row r="7468" spans="1:1" x14ac:dyDescent="0.25">
      <c r="A7468" s="309">
        <f t="shared" si="116"/>
        <v>0</v>
      </c>
    </row>
    <row r="7469" spans="1:1" x14ac:dyDescent="0.25">
      <c r="A7469" s="309">
        <f t="shared" si="116"/>
        <v>0</v>
      </c>
    </row>
    <row r="7470" spans="1:1" x14ac:dyDescent="0.25">
      <c r="A7470" s="309">
        <f t="shared" si="116"/>
        <v>0</v>
      </c>
    </row>
    <row r="7471" spans="1:1" x14ac:dyDescent="0.25">
      <c r="A7471" s="309">
        <f t="shared" si="116"/>
        <v>0</v>
      </c>
    </row>
    <row r="7472" spans="1:1" x14ac:dyDescent="0.25">
      <c r="A7472" s="309">
        <f t="shared" si="116"/>
        <v>0</v>
      </c>
    </row>
    <row r="7473" spans="1:1" x14ac:dyDescent="0.25">
      <c r="A7473" s="309">
        <f t="shared" si="116"/>
        <v>0</v>
      </c>
    </row>
    <row r="7474" spans="1:1" x14ac:dyDescent="0.25">
      <c r="A7474" s="309">
        <f t="shared" si="116"/>
        <v>0</v>
      </c>
    </row>
    <row r="7475" spans="1:1" x14ac:dyDescent="0.25">
      <c r="A7475" s="309">
        <f t="shared" si="116"/>
        <v>0</v>
      </c>
    </row>
    <row r="7476" spans="1:1" x14ac:dyDescent="0.25">
      <c r="A7476" s="309">
        <f t="shared" si="116"/>
        <v>0</v>
      </c>
    </row>
    <row r="7477" spans="1:1" x14ac:dyDescent="0.25">
      <c r="A7477" s="309">
        <f t="shared" si="116"/>
        <v>0</v>
      </c>
    </row>
    <row r="7478" spans="1:1" x14ac:dyDescent="0.25">
      <c r="A7478" s="309">
        <f t="shared" si="116"/>
        <v>0</v>
      </c>
    </row>
    <row r="7479" spans="1:1" x14ac:dyDescent="0.25">
      <c r="A7479" s="309">
        <f t="shared" si="116"/>
        <v>0</v>
      </c>
    </row>
    <row r="7480" spans="1:1" x14ac:dyDescent="0.25">
      <c r="A7480" s="309">
        <f t="shared" si="116"/>
        <v>0</v>
      </c>
    </row>
    <row r="7481" spans="1:1" x14ac:dyDescent="0.25">
      <c r="A7481" s="309">
        <f t="shared" si="116"/>
        <v>0</v>
      </c>
    </row>
    <row r="7482" spans="1:1" x14ac:dyDescent="0.25">
      <c r="A7482" s="309">
        <f t="shared" si="116"/>
        <v>0</v>
      </c>
    </row>
    <row r="7483" spans="1:1" x14ac:dyDescent="0.25">
      <c r="A7483" s="309">
        <f t="shared" si="116"/>
        <v>0</v>
      </c>
    </row>
    <row r="7484" spans="1:1" x14ac:dyDescent="0.25">
      <c r="A7484" s="309">
        <f t="shared" si="116"/>
        <v>0</v>
      </c>
    </row>
    <row r="7485" spans="1:1" x14ac:dyDescent="0.25">
      <c r="A7485" s="309">
        <f t="shared" si="116"/>
        <v>0</v>
      </c>
    </row>
    <row r="7486" spans="1:1" x14ac:dyDescent="0.25">
      <c r="A7486" s="309">
        <f t="shared" si="116"/>
        <v>0</v>
      </c>
    </row>
    <row r="7487" spans="1:1" x14ac:dyDescent="0.25">
      <c r="A7487" s="309">
        <f t="shared" si="116"/>
        <v>0</v>
      </c>
    </row>
    <row r="7488" spans="1:1" x14ac:dyDescent="0.25">
      <c r="A7488" s="309">
        <f t="shared" si="116"/>
        <v>0</v>
      </c>
    </row>
    <row r="7489" spans="1:1" x14ac:dyDescent="0.25">
      <c r="A7489" s="309">
        <f t="shared" si="116"/>
        <v>0</v>
      </c>
    </row>
    <row r="7490" spans="1:1" x14ac:dyDescent="0.25">
      <c r="A7490" s="309">
        <f t="shared" si="116"/>
        <v>0</v>
      </c>
    </row>
    <row r="7491" spans="1:1" x14ac:dyDescent="0.25">
      <c r="A7491" s="309">
        <f t="shared" si="116"/>
        <v>0</v>
      </c>
    </row>
    <row r="7492" spans="1:1" x14ac:dyDescent="0.25">
      <c r="A7492" s="309">
        <f t="shared" ref="A7492:A7555" si="117">IF(+R7492&gt;AR7492,R7492-AR7492,0)</f>
        <v>0</v>
      </c>
    </row>
    <row r="7493" spans="1:1" x14ac:dyDescent="0.25">
      <c r="A7493" s="309">
        <f t="shared" si="117"/>
        <v>0</v>
      </c>
    </row>
    <row r="7494" spans="1:1" x14ac:dyDescent="0.25">
      <c r="A7494" s="309">
        <f t="shared" si="117"/>
        <v>0</v>
      </c>
    </row>
    <row r="7495" spans="1:1" x14ac:dyDescent="0.25">
      <c r="A7495" s="309">
        <f t="shared" si="117"/>
        <v>0</v>
      </c>
    </row>
    <row r="7496" spans="1:1" x14ac:dyDescent="0.25">
      <c r="A7496" s="309">
        <f t="shared" si="117"/>
        <v>0</v>
      </c>
    </row>
    <row r="7497" spans="1:1" x14ac:dyDescent="0.25">
      <c r="A7497" s="309">
        <f t="shared" si="117"/>
        <v>0</v>
      </c>
    </row>
    <row r="7498" spans="1:1" x14ac:dyDescent="0.25">
      <c r="A7498" s="309">
        <f t="shared" si="117"/>
        <v>0</v>
      </c>
    </row>
    <row r="7499" spans="1:1" x14ac:dyDescent="0.25">
      <c r="A7499" s="309">
        <f t="shared" si="117"/>
        <v>0</v>
      </c>
    </row>
    <row r="7500" spans="1:1" x14ac:dyDescent="0.25">
      <c r="A7500" s="309">
        <f t="shared" si="117"/>
        <v>0</v>
      </c>
    </row>
    <row r="7501" spans="1:1" x14ac:dyDescent="0.25">
      <c r="A7501" s="309">
        <f t="shared" si="117"/>
        <v>0</v>
      </c>
    </row>
    <row r="7502" spans="1:1" x14ac:dyDescent="0.25">
      <c r="A7502" s="309">
        <f t="shared" si="117"/>
        <v>0</v>
      </c>
    </row>
    <row r="7503" spans="1:1" x14ac:dyDescent="0.25">
      <c r="A7503" s="309">
        <f t="shared" si="117"/>
        <v>0</v>
      </c>
    </row>
    <row r="7504" spans="1:1" x14ac:dyDescent="0.25">
      <c r="A7504" s="309">
        <f t="shared" si="117"/>
        <v>0</v>
      </c>
    </row>
    <row r="7505" spans="1:1" x14ac:dyDescent="0.25">
      <c r="A7505" s="309">
        <f t="shared" si="117"/>
        <v>0</v>
      </c>
    </row>
    <row r="7506" spans="1:1" x14ac:dyDescent="0.25">
      <c r="A7506" s="309">
        <f t="shared" si="117"/>
        <v>0</v>
      </c>
    </row>
    <row r="7507" spans="1:1" x14ac:dyDescent="0.25">
      <c r="A7507" s="309">
        <f t="shared" si="117"/>
        <v>0</v>
      </c>
    </row>
    <row r="7508" spans="1:1" x14ac:dyDescent="0.25">
      <c r="A7508" s="309">
        <f t="shared" si="117"/>
        <v>0</v>
      </c>
    </row>
    <row r="7509" spans="1:1" x14ac:dyDescent="0.25">
      <c r="A7509" s="309">
        <f t="shared" si="117"/>
        <v>0</v>
      </c>
    </row>
    <row r="7510" spans="1:1" x14ac:dyDescent="0.25">
      <c r="A7510" s="309">
        <f t="shared" si="117"/>
        <v>0</v>
      </c>
    </row>
    <row r="7511" spans="1:1" x14ac:dyDescent="0.25">
      <c r="A7511" s="309">
        <f t="shared" si="117"/>
        <v>0</v>
      </c>
    </row>
    <row r="7512" spans="1:1" x14ac:dyDescent="0.25">
      <c r="A7512" s="309">
        <f t="shared" si="117"/>
        <v>0</v>
      </c>
    </row>
    <row r="7513" spans="1:1" x14ac:dyDescent="0.25">
      <c r="A7513" s="309">
        <f t="shared" si="117"/>
        <v>0</v>
      </c>
    </row>
    <row r="7514" spans="1:1" x14ac:dyDescent="0.25">
      <c r="A7514" s="309">
        <f t="shared" si="117"/>
        <v>0</v>
      </c>
    </row>
    <row r="7515" spans="1:1" x14ac:dyDescent="0.25">
      <c r="A7515" s="309">
        <f t="shared" si="117"/>
        <v>0</v>
      </c>
    </row>
    <row r="7516" spans="1:1" x14ac:dyDescent="0.25">
      <c r="A7516" s="309">
        <f t="shared" si="117"/>
        <v>0</v>
      </c>
    </row>
    <row r="7517" spans="1:1" x14ac:dyDescent="0.25">
      <c r="A7517" s="309">
        <f t="shared" si="117"/>
        <v>0</v>
      </c>
    </row>
    <row r="7518" spans="1:1" x14ac:dyDescent="0.25">
      <c r="A7518" s="309">
        <f t="shared" si="117"/>
        <v>0</v>
      </c>
    </row>
    <row r="7519" spans="1:1" x14ac:dyDescent="0.25">
      <c r="A7519" s="309">
        <f t="shared" si="117"/>
        <v>0</v>
      </c>
    </row>
    <row r="7520" spans="1:1" x14ac:dyDescent="0.25">
      <c r="A7520" s="309">
        <f t="shared" si="117"/>
        <v>0</v>
      </c>
    </row>
    <row r="7521" spans="1:1" x14ac:dyDescent="0.25">
      <c r="A7521" s="309">
        <f t="shared" si="117"/>
        <v>0</v>
      </c>
    </row>
    <row r="7522" spans="1:1" x14ac:dyDescent="0.25">
      <c r="A7522" s="309">
        <f t="shared" si="117"/>
        <v>0</v>
      </c>
    </row>
    <row r="7523" spans="1:1" x14ac:dyDescent="0.25">
      <c r="A7523" s="309">
        <f t="shared" si="117"/>
        <v>0</v>
      </c>
    </row>
    <row r="7524" spans="1:1" x14ac:dyDescent="0.25">
      <c r="A7524" s="309">
        <f t="shared" si="117"/>
        <v>0</v>
      </c>
    </row>
    <row r="7525" spans="1:1" x14ac:dyDescent="0.25">
      <c r="A7525" s="309">
        <f t="shared" si="117"/>
        <v>0</v>
      </c>
    </row>
    <row r="7526" spans="1:1" x14ac:dyDescent="0.25">
      <c r="A7526" s="309">
        <f t="shared" si="117"/>
        <v>0</v>
      </c>
    </row>
    <row r="7527" spans="1:1" x14ac:dyDescent="0.25">
      <c r="A7527" s="309">
        <f t="shared" si="117"/>
        <v>0</v>
      </c>
    </row>
    <row r="7528" spans="1:1" x14ac:dyDescent="0.25">
      <c r="A7528" s="309">
        <f t="shared" si="117"/>
        <v>0</v>
      </c>
    </row>
    <row r="7529" spans="1:1" x14ac:dyDescent="0.25">
      <c r="A7529" s="309">
        <f t="shared" si="117"/>
        <v>0</v>
      </c>
    </row>
    <row r="7530" spans="1:1" x14ac:dyDescent="0.25">
      <c r="A7530" s="309">
        <f t="shared" si="117"/>
        <v>0</v>
      </c>
    </row>
    <row r="7531" spans="1:1" x14ac:dyDescent="0.25">
      <c r="A7531" s="309">
        <f t="shared" si="117"/>
        <v>0</v>
      </c>
    </row>
    <row r="7532" spans="1:1" x14ac:dyDescent="0.25">
      <c r="A7532" s="309">
        <f t="shared" si="117"/>
        <v>0</v>
      </c>
    </row>
    <row r="7533" spans="1:1" x14ac:dyDescent="0.25">
      <c r="A7533" s="309">
        <f t="shared" si="117"/>
        <v>0</v>
      </c>
    </row>
    <row r="7534" spans="1:1" x14ac:dyDescent="0.25">
      <c r="A7534" s="309">
        <f t="shared" si="117"/>
        <v>0</v>
      </c>
    </row>
    <row r="7535" spans="1:1" x14ac:dyDescent="0.25">
      <c r="A7535" s="309">
        <f t="shared" si="117"/>
        <v>0</v>
      </c>
    </row>
    <row r="7536" spans="1:1" x14ac:dyDescent="0.25">
      <c r="A7536" s="309">
        <f t="shared" si="117"/>
        <v>0</v>
      </c>
    </row>
    <row r="7537" spans="1:1" x14ac:dyDescent="0.25">
      <c r="A7537" s="309">
        <f t="shared" si="117"/>
        <v>0</v>
      </c>
    </row>
    <row r="7538" spans="1:1" x14ac:dyDescent="0.25">
      <c r="A7538" s="309">
        <f t="shared" si="117"/>
        <v>0</v>
      </c>
    </row>
    <row r="7539" spans="1:1" x14ac:dyDescent="0.25">
      <c r="A7539" s="309">
        <f t="shared" si="117"/>
        <v>0</v>
      </c>
    </row>
    <row r="7540" spans="1:1" x14ac:dyDescent="0.25">
      <c r="A7540" s="309">
        <f t="shared" si="117"/>
        <v>0</v>
      </c>
    </row>
    <row r="7541" spans="1:1" x14ac:dyDescent="0.25">
      <c r="A7541" s="309">
        <f t="shared" si="117"/>
        <v>0</v>
      </c>
    </row>
    <row r="7542" spans="1:1" x14ac:dyDescent="0.25">
      <c r="A7542" s="309">
        <f t="shared" si="117"/>
        <v>0</v>
      </c>
    </row>
    <row r="7543" spans="1:1" x14ac:dyDescent="0.25">
      <c r="A7543" s="309">
        <f t="shared" si="117"/>
        <v>0</v>
      </c>
    </row>
    <row r="7544" spans="1:1" x14ac:dyDescent="0.25">
      <c r="A7544" s="309">
        <f t="shared" si="117"/>
        <v>0</v>
      </c>
    </row>
    <row r="7545" spans="1:1" x14ac:dyDescent="0.25">
      <c r="A7545" s="309">
        <f t="shared" si="117"/>
        <v>0</v>
      </c>
    </row>
    <row r="7546" spans="1:1" x14ac:dyDescent="0.25">
      <c r="A7546" s="309">
        <f t="shared" si="117"/>
        <v>0</v>
      </c>
    </row>
    <row r="7547" spans="1:1" x14ac:dyDescent="0.25">
      <c r="A7547" s="309">
        <f t="shared" si="117"/>
        <v>0</v>
      </c>
    </row>
    <row r="7548" spans="1:1" x14ac:dyDescent="0.25">
      <c r="A7548" s="309">
        <f t="shared" si="117"/>
        <v>0</v>
      </c>
    </row>
    <row r="7549" spans="1:1" x14ac:dyDescent="0.25">
      <c r="A7549" s="309">
        <f t="shared" si="117"/>
        <v>0</v>
      </c>
    </row>
    <row r="7550" spans="1:1" x14ac:dyDescent="0.25">
      <c r="A7550" s="309">
        <f t="shared" si="117"/>
        <v>0</v>
      </c>
    </row>
    <row r="7551" spans="1:1" x14ac:dyDescent="0.25">
      <c r="A7551" s="309">
        <f t="shared" si="117"/>
        <v>0</v>
      </c>
    </row>
    <row r="7552" spans="1:1" x14ac:dyDescent="0.25">
      <c r="A7552" s="309">
        <f t="shared" si="117"/>
        <v>0</v>
      </c>
    </row>
    <row r="7553" spans="1:1" x14ac:dyDescent="0.25">
      <c r="A7553" s="309">
        <f t="shared" si="117"/>
        <v>0</v>
      </c>
    </row>
    <row r="7554" spans="1:1" x14ac:dyDescent="0.25">
      <c r="A7554" s="309">
        <f t="shared" si="117"/>
        <v>0</v>
      </c>
    </row>
    <row r="7555" spans="1:1" x14ac:dyDescent="0.25">
      <c r="A7555" s="309">
        <f t="shared" si="117"/>
        <v>0</v>
      </c>
    </row>
    <row r="7556" spans="1:1" x14ac:dyDescent="0.25">
      <c r="A7556" s="309">
        <f t="shared" ref="A7556:A7613" si="118">IF(+R7556&gt;AR7556,R7556-AR7556,0)</f>
        <v>0</v>
      </c>
    </row>
    <row r="7557" spans="1:1" x14ac:dyDescent="0.25">
      <c r="A7557" s="309">
        <f t="shared" si="118"/>
        <v>0</v>
      </c>
    </row>
    <row r="7558" spans="1:1" x14ac:dyDescent="0.25">
      <c r="A7558" s="309">
        <f t="shared" si="118"/>
        <v>0</v>
      </c>
    </row>
    <row r="7559" spans="1:1" x14ac:dyDescent="0.25">
      <c r="A7559" s="309">
        <f t="shared" si="118"/>
        <v>0</v>
      </c>
    </row>
    <row r="7560" spans="1:1" x14ac:dyDescent="0.25">
      <c r="A7560" s="309">
        <f t="shared" si="118"/>
        <v>0</v>
      </c>
    </row>
    <row r="7561" spans="1:1" x14ac:dyDescent="0.25">
      <c r="A7561" s="309">
        <f t="shared" si="118"/>
        <v>0</v>
      </c>
    </row>
    <row r="7562" spans="1:1" x14ac:dyDescent="0.25">
      <c r="A7562" s="309">
        <f t="shared" si="118"/>
        <v>0</v>
      </c>
    </row>
    <row r="7563" spans="1:1" x14ac:dyDescent="0.25">
      <c r="A7563" s="309">
        <f t="shared" si="118"/>
        <v>0</v>
      </c>
    </row>
    <row r="7564" spans="1:1" x14ac:dyDescent="0.25">
      <c r="A7564" s="309">
        <f t="shared" si="118"/>
        <v>0</v>
      </c>
    </row>
    <row r="7565" spans="1:1" x14ac:dyDescent="0.25">
      <c r="A7565" s="309">
        <f t="shared" si="118"/>
        <v>0</v>
      </c>
    </row>
    <row r="7566" spans="1:1" x14ac:dyDescent="0.25">
      <c r="A7566" s="309">
        <f t="shared" si="118"/>
        <v>0</v>
      </c>
    </row>
    <row r="7567" spans="1:1" x14ac:dyDescent="0.25">
      <c r="A7567" s="309">
        <f t="shared" si="118"/>
        <v>0</v>
      </c>
    </row>
    <row r="7568" spans="1:1" x14ac:dyDescent="0.25">
      <c r="A7568" s="309">
        <f t="shared" si="118"/>
        <v>0</v>
      </c>
    </row>
    <row r="7569" spans="1:1" x14ac:dyDescent="0.25">
      <c r="A7569" s="309">
        <f t="shared" si="118"/>
        <v>0</v>
      </c>
    </row>
    <row r="7570" spans="1:1" x14ac:dyDescent="0.25">
      <c r="A7570" s="309">
        <f t="shared" si="118"/>
        <v>0</v>
      </c>
    </row>
    <row r="7571" spans="1:1" x14ac:dyDescent="0.25">
      <c r="A7571" s="309">
        <f t="shared" si="118"/>
        <v>0</v>
      </c>
    </row>
    <row r="7572" spans="1:1" x14ac:dyDescent="0.25">
      <c r="A7572" s="309">
        <f t="shared" si="118"/>
        <v>0</v>
      </c>
    </row>
    <row r="7573" spans="1:1" x14ac:dyDescent="0.25">
      <c r="A7573" s="309">
        <f t="shared" si="118"/>
        <v>0</v>
      </c>
    </row>
    <row r="7574" spans="1:1" x14ac:dyDescent="0.25">
      <c r="A7574" s="309">
        <f t="shared" si="118"/>
        <v>0</v>
      </c>
    </row>
    <row r="7575" spans="1:1" x14ac:dyDescent="0.25">
      <c r="A7575" s="309">
        <f t="shared" si="118"/>
        <v>0</v>
      </c>
    </row>
    <row r="7576" spans="1:1" x14ac:dyDescent="0.25">
      <c r="A7576" s="309">
        <f t="shared" si="118"/>
        <v>0</v>
      </c>
    </row>
    <row r="7577" spans="1:1" x14ac:dyDescent="0.25">
      <c r="A7577" s="309">
        <f t="shared" si="118"/>
        <v>0</v>
      </c>
    </row>
    <row r="7578" spans="1:1" x14ac:dyDescent="0.25">
      <c r="A7578" s="309">
        <f t="shared" si="118"/>
        <v>0</v>
      </c>
    </row>
    <row r="7579" spans="1:1" x14ac:dyDescent="0.25">
      <c r="A7579" s="309">
        <f t="shared" si="118"/>
        <v>0</v>
      </c>
    </row>
    <row r="7580" spans="1:1" x14ac:dyDescent="0.25">
      <c r="A7580" s="309">
        <f t="shared" si="118"/>
        <v>0</v>
      </c>
    </row>
    <row r="7581" spans="1:1" x14ac:dyDescent="0.25">
      <c r="A7581" s="309">
        <f t="shared" si="118"/>
        <v>0</v>
      </c>
    </row>
    <row r="7582" spans="1:1" x14ac:dyDescent="0.25">
      <c r="A7582" s="309">
        <f t="shared" si="118"/>
        <v>0</v>
      </c>
    </row>
    <row r="7583" spans="1:1" x14ac:dyDescent="0.25">
      <c r="A7583" s="309">
        <f t="shared" si="118"/>
        <v>0</v>
      </c>
    </row>
    <row r="7584" spans="1:1" x14ac:dyDescent="0.25">
      <c r="A7584" s="309">
        <f t="shared" si="118"/>
        <v>0</v>
      </c>
    </row>
    <row r="7585" spans="1:1" x14ac:dyDescent="0.25">
      <c r="A7585" s="309">
        <f t="shared" si="118"/>
        <v>0</v>
      </c>
    </row>
    <row r="7586" spans="1:1" x14ac:dyDescent="0.25">
      <c r="A7586" s="309">
        <f t="shared" si="118"/>
        <v>0</v>
      </c>
    </row>
    <row r="7587" spans="1:1" x14ac:dyDescent="0.25">
      <c r="A7587" s="309">
        <f t="shared" si="118"/>
        <v>0</v>
      </c>
    </row>
    <row r="7588" spans="1:1" x14ac:dyDescent="0.25">
      <c r="A7588" s="309">
        <f t="shared" si="118"/>
        <v>0</v>
      </c>
    </row>
    <row r="7589" spans="1:1" x14ac:dyDescent="0.25">
      <c r="A7589" s="309">
        <f t="shared" si="118"/>
        <v>0</v>
      </c>
    </row>
    <row r="7590" spans="1:1" x14ac:dyDescent="0.25">
      <c r="A7590" s="309">
        <f t="shared" si="118"/>
        <v>0</v>
      </c>
    </row>
    <row r="7591" spans="1:1" x14ac:dyDescent="0.25">
      <c r="A7591" s="309">
        <f t="shared" si="118"/>
        <v>0</v>
      </c>
    </row>
    <row r="7592" spans="1:1" x14ac:dyDescent="0.25">
      <c r="A7592" s="309">
        <f t="shared" si="118"/>
        <v>0</v>
      </c>
    </row>
    <row r="7593" spans="1:1" x14ac:dyDescent="0.25">
      <c r="A7593" s="309">
        <f t="shared" si="118"/>
        <v>0</v>
      </c>
    </row>
    <row r="7594" spans="1:1" x14ac:dyDescent="0.25">
      <c r="A7594" s="309">
        <f t="shared" si="118"/>
        <v>0</v>
      </c>
    </row>
    <row r="7595" spans="1:1" x14ac:dyDescent="0.25">
      <c r="A7595" s="309">
        <f t="shared" si="118"/>
        <v>0</v>
      </c>
    </row>
    <row r="7596" spans="1:1" x14ac:dyDescent="0.25">
      <c r="A7596" s="309">
        <f t="shared" si="118"/>
        <v>0</v>
      </c>
    </row>
    <row r="7597" spans="1:1" x14ac:dyDescent="0.25">
      <c r="A7597" s="309">
        <f t="shared" si="118"/>
        <v>0</v>
      </c>
    </row>
    <row r="7598" spans="1:1" x14ac:dyDescent="0.25">
      <c r="A7598" s="309">
        <f t="shared" si="118"/>
        <v>0</v>
      </c>
    </row>
    <row r="7599" spans="1:1" x14ac:dyDescent="0.25">
      <c r="A7599" s="309">
        <f t="shared" si="118"/>
        <v>0</v>
      </c>
    </row>
    <row r="7600" spans="1:1" x14ac:dyDescent="0.25">
      <c r="A7600" s="309">
        <f t="shared" si="118"/>
        <v>0</v>
      </c>
    </row>
    <row r="7601" spans="1:1" x14ac:dyDescent="0.25">
      <c r="A7601" s="309">
        <f t="shared" si="118"/>
        <v>0</v>
      </c>
    </row>
    <row r="7602" spans="1:1" x14ac:dyDescent="0.25">
      <c r="A7602" s="309">
        <f t="shared" si="118"/>
        <v>0</v>
      </c>
    </row>
    <row r="7603" spans="1:1" x14ac:dyDescent="0.25">
      <c r="A7603" s="309">
        <f t="shared" si="118"/>
        <v>0</v>
      </c>
    </row>
    <row r="7604" spans="1:1" x14ac:dyDescent="0.25">
      <c r="A7604" s="309">
        <f t="shared" si="118"/>
        <v>0</v>
      </c>
    </row>
    <row r="7605" spans="1:1" x14ac:dyDescent="0.25">
      <c r="A7605" s="309">
        <f t="shared" si="118"/>
        <v>0</v>
      </c>
    </row>
    <row r="7606" spans="1:1" x14ac:dyDescent="0.25">
      <c r="A7606" s="309">
        <f t="shared" si="118"/>
        <v>0</v>
      </c>
    </row>
    <row r="7607" spans="1:1" x14ac:dyDescent="0.25">
      <c r="A7607" s="309">
        <f t="shared" si="118"/>
        <v>0</v>
      </c>
    </row>
    <row r="7608" spans="1:1" x14ac:dyDescent="0.25">
      <c r="A7608" s="309">
        <f t="shared" si="118"/>
        <v>0</v>
      </c>
    </row>
    <row r="7609" spans="1:1" x14ac:dyDescent="0.25">
      <c r="A7609" s="309">
        <f t="shared" si="118"/>
        <v>0</v>
      </c>
    </row>
    <row r="7610" spans="1:1" x14ac:dyDescent="0.25">
      <c r="A7610" s="309">
        <f t="shared" si="118"/>
        <v>0</v>
      </c>
    </row>
    <row r="7611" spans="1:1" x14ac:dyDescent="0.25">
      <c r="A7611" s="309">
        <f t="shared" si="118"/>
        <v>0</v>
      </c>
    </row>
    <row r="7612" spans="1:1" x14ac:dyDescent="0.25">
      <c r="A7612" s="309">
        <f t="shared" si="118"/>
        <v>0</v>
      </c>
    </row>
    <row r="7613" spans="1:1" x14ac:dyDescent="0.25">
      <c r="A7613" s="309">
        <f t="shared" si="118"/>
        <v>0</v>
      </c>
    </row>
    <row r="7615" spans="1:1" x14ac:dyDescent="0.25">
      <c r="A7615" s="2"/>
    </row>
    <row r="7616" spans="1:1" x14ac:dyDescent="0.25">
      <c r="A7616" s="128">
        <f>SUM(A2:A7615)</f>
        <v>6231405853</v>
      </c>
    </row>
  </sheetData>
  <autoFilter ref="A1:BE7613" xr:uid="{34EAF15D-9423-4855-9494-152FE9E80935}"/>
  <pageMargins left="0.7" right="0.7" top="0.75" bottom="0.75" header="0.3" footer="0.3"/>
  <pageSetup orientation="portrait" horizontalDpi="4294967293" verticalDpi="0"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DF925-BF73-46BE-B705-E8FC2F9998B7}">
  <dimension ref="A1:I9"/>
  <sheetViews>
    <sheetView showGridLines="0" zoomScale="120" zoomScaleNormal="120" workbookViewId="0">
      <pane xSplit="1" ySplit="3" topLeftCell="B4"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7.4" thickBot="1" x14ac:dyDescent="0.3">
      <c r="A2" s="32" t="s">
        <v>0</v>
      </c>
      <c r="B2" s="63" t="str">
        <f>+Indicadores!E31</f>
        <v>Aportes sociales no reducibles / Capital Social</v>
      </c>
      <c r="C2" s="24" t="str">
        <f>+Indicadores!B31</f>
        <v>Capital</v>
      </c>
      <c r="D2" s="64" t="str">
        <f>+Indicadores!C31</f>
        <v>Indicador de relación entre el Aportes sociales mínimos no reducibles y el Capital Social</v>
      </c>
      <c r="E2" s="62" t="str">
        <f>+Indicadores!D31</f>
        <v>Aportes sociales mínimos no reducibles</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1891</v>
      </c>
    </row>
    <row r="5" spans="1:9" x14ac:dyDescent="0.25">
      <c r="A5" s="14">
        <v>311000</v>
      </c>
      <c r="B5" s="49" t="str">
        <f>PROPER(VLOOKUP($A5,cuc!$A$2:$AA$2088,B$3,FALSE))</f>
        <v xml:space="preserve">      Aportes Sociales Mínimos  No Reducibles</v>
      </c>
      <c r="C5" s="28">
        <f>VLOOKUP($A5,cuc!$A$2:$AA$2088,C$3,FALSE)</f>
        <v>1378910000</v>
      </c>
      <c r="D5" s="28">
        <f>VLOOKUP($A5,cuc!$A$2:$AA$2088,D$3,FALSE)</f>
        <v>1475434000</v>
      </c>
      <c r="E5" s="28">
        <f>VLOOKUP($A5,cuc!$A$2:$AA$2088,E$3,FALSE)</f>
        <v>1562484000</v>
      </c>
      <c r="F5" s="28">
        <f>VLOOKUP($A5,cuc!$A$2:$AA$2088,F$3,FALSE)</f>
        <v>1656232000</v>
      </c>
      <c r="G5" s="29">
        <f>VLOOKUP($A5,cuc!$A$2:$AA$2088,G$3,FALSE)</f>
        <v>1755606000</v>
      </c>
      <c r="H5" s="29">
        <f>VLOOKUP($A5,cuc!$A$2:$AA$2088,H$3,FALSE)</f>
        <v>1817052000</v>
      </c>
    </row>
    <row r="6" spans="1:9" x14ac:dyDescent="0.25">
      <c r="A6" s="14">
        <v>310000</v>
      </c>
      <c r="B6" s="49" t="str">
        <f>PROPER(VLOOKUP($A6,cuc!$A$2:$AA$2088,B$3,FALSE))</f>
        <v xml:space="preserve">   Capital Social</v>
      </c>
      <c r="C6" s="28">
        <f>VLOOKUP($A6,cuc!$A$2:$AA$2088,C$3,FALSE)</f>
        <v>3972028679</v>
      </c>
      <c r="D6" s="28">
        <f>VLOOKUP($A6,cuc!$A$2:$AA$2088,D$3,FALSE)</f>
        <v>4436399229</v>
      </c>
      <c r="E6" s="28">
        <f>VLOOKUP($A6,cuc!$A$2:$AA$2088,E$3,FALSE)</f>
        <v>4967580752</v>
      </c>
      <c r="F6" s="28">
        <f>VLOOKUP($A6,cuc!$A$2:$AA$2088,F$3,FALSE)</f>
        <v>5151845990</v>
      </c>
      <c r="G6" s="29">
        <f>VLOOKUP($A6,cuc!$A$2:$AA$2088,G$3,FALSE)</f>
        <v>5791804745</v>
      </c>
      <c r="H6" s="29">
        <f>VLOOKUP($A6,cuc!$A$2:$AA$2088,H$3,FALSE)</f>
        <v>6175367019</v>
      </c>
    </row>
    <row r="7" spans="1:9" ht="14.4" thickBot="1" x14ac:dyDescent="0.3"/>
    <row r="8" spans="1:9" x14ac:dyDescent="0.25">
      <c r="B8" s="20" t="s">
        <v>1408</v>
      </c>
      <c r="C8" s="12" t="str">
        <f>+C4</f>
        <v>Año 16</v>
      </c>
      <c r="D8" s="12" t="str">
        <f t="shared" ref="D8:G8" si="0">+D4</f>
        <v>Año 17</v>
      </c>
      <c r="E8" s="12" t="str">
        <f t="shared" si="0"/>
        <v>Año 18</v>
      </c>
      <c r="F8" s="12" t="str">
        <f t="shared" si="0"/>
        <v>Año 19</v>
      </c>
      <c r="G8" s="12" t="str">
        <f t="shared" si="0"/>
        <v>Año 20</v>
      </c>
      <c r="H8" s="12" t="str">
        <f>+H4</f>
        <v>Año 21</v>
      </c>
    </row>
    <row r="9" spans="1:9" x14ac:dyDescent="0.25">
      <c r="B9" s="10" t="s">
        <v>1867</v>
      </c>
      <c r="C9" s="27">
        <f>IFERROR(+C5/C6,0%)</f>
        <v>0.34715509666137534</v>
      </c>
      <c r="D9" s="27">
        <f t="shared" ref="D9:G9" si="1">IFERROR(+D5/D6,0%)</f>
        <v>0.33257466784218487</v>
      </c>
      <c r="E9" s="27">
        <f t="shared" si="1"/>
        <v>0.3145362054498918</v>
      </c>
      <c r="F9" s="27">
        <f t="shared" si="1"/>
        <v>0.32148321266102131</v>
      </c>
      <c r="G9" s="27">
        <f t="shared" si="1"/>
        <v>0.30311898920894992</v>
      </c>
      <c r="H9" s="27">
        <f t="shared" ref="H9" si="2">IFERROR(+H5/H6,0%)</f>
        <v>0.29424194455315822</v>
      </c>
    </row>
  </sheetData>
  <conditionalFormatting sqref="C9:G9">
    <cfRule type="colorScale" priority="2">
      <colorScale>
        <cfvo type="min"/>
        <cfvo type="percentile" val="50"/>
        <cfvo type="max"/>
        <color rgb="FF63BE7B"/>
        <color rgb="FFFFEB84"/>
        <color rgb="FFF8696B"/>
      </colorScale>
    </cfRule>
  </conditionalFormatting>
  <conditionalFormatting sqref="H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26747-8C5B-4653-8A6F-4233AC0A8A7D}">
  <dimension ref="A1:I15"/>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320000</v>
      </c>
      <c r="B5" s="22" t="str">
        <f>PROPER(VLOOKUP($A5,cuc!$A$2:$AA$2088,B$3,FALSE))</f>
        <v xml:space="preserve">   Reservas</v>
      </c>
      <c r="C5" s="28">
        <f>VLOOKUP($A5,cuc!$A$2:$AA$2088,C$3,FALSE)</f>
        <v>898319668.25</v>
      </c>
      <c r="D5" s="28">
        <f>VLOOKUP($A5,cuc!$A$2:$AA$2088,D$3,FALSE)</f>
        <v>927386891.25</v>
      </c>
      <c r="E5" s="28">
        <f>VLOOKUP($A5,cuc!$A$2:$AA$2088,E$3,FALSE)</f>
        <v>952484414.25</v>
      </c>
      <c r="F5" s="28">
        <f>VLOOKUP($A5,cuc!$A$2:$AA$2088,F$3,FALSE)</f>
        <v>973131615.25</v>
      </c>
      <c r="G5" s="29">
        <f>VLOOKUP($A5,cuc!$A$2:$AA$2088,G$3,FALSE)</f>
        <v>1004525460.25</v>
      </c>
      <c r="H5" s="29">
        <f>VLOOKUP($A5,cuc!$A$2:$AA$2088,H$3,FALSE)</f>
        <v>1054405507.25</v>
      </c>
    </row>
    <row r="6" spans="1:9" x14ac:dyDescent="0.25">
      <c r="A6" s="14">
        <v>330000</v>
      </c>
      <c r="B6" s="22" t="str">
        <f>PROPER(VLOOKUP($A6,cuc!$A$2:$AA$2088,B$3,FALSE))</f>
        <v xml:space="preserve">   Fondos  De Destinación Específica</v>
      </c>
      <c r="C6" s="28">
        <f>VLOOKUP($A6,cuc!$A$2:$AA$2088,C$3,FALSE)</f>
        <v>126891517.78</v>
      </c>
      <c r="D6" s="28">
        <f>VLOOKUP($A6,cuc!$A$2:$AA$2088,D$3,FALSE)</f>
        <v>126891501.78</v>
      </c>
      <c r="E6" s="28">
        <f>VLOOKUP($A6,cuc!$A$2:$AA$2088,E$3,FALSE)</f>
        <v>126891501.78</v>
      </c>
      <c r="F6" s="28">
        <f>VLOOKUP($A6,cuc!$A$2:$AA$2088,F$3,FALSE)</f>
        <v>126891501.78</v>
      </c>
      <c r="G6" s="29">
        <f>VLOOKUP($A6,cuc!$A$2:$AA$2088,G$3,FALSE)</f>
        <v>126891501.78</v>
      </c>
      <c r="H6" s="29">
        <f>VLOOKUP($A6,cuc!$A$2:$AA$2088,H$3,FALSE)</f>
        <v>126891501.78</v>
      </c>
    </row>
    <row r="7" spans="1:9" x14ac:dyDescent="0.25">
      <c r="A7" s="14">
        <v>340000</v>
      </c>
      <c r="B7" s="22" t="str">
        <f>PROPER(VLOOKUP($A7,cuc!$A$2:$AA$2088,B$3,FALSE))</f>
        <v xml:space="preserve">   Superávit</v>
      </c>
      <c r="C7" s="28">
        <f>VLOOKUP($A7,cuc!$A$2:$AA$2088,C$3,FALSE)</f>
        <v>1078800</v>
      </c>
      <c r="D7" s="28">
        <f>VLOOKUP($A7,cuc!$A$2:$AA$2088,D$3,FALSE)</f>
        <v>1078800</v>
      </c>
      <c r="E7" s="28">
        <f>VLOOKUP($A7,cuc!$A$2:$AA$2088,E$3,FALSE)</f>
        <v>1078800</v>
      </c>
      <c r="F7" s="28">
        <f>VLOOKUP($A7,cuc!$A$2:$AA$2088,F$3,FALSE)</f>
        <v>1078800</v>
      </c>
      <c r="G7" s="29">
        <f>VLOOKUP($A7,cuc!$A$2:$AA$2088,G$3,FALSE)</f>
        <v>1078800</v>
      </c>
      <c r="H7" s="29">
        <f>VLOOKUP($A7,cuc!$A$2:$AA$2088,H$3,FALSE)</f>
        <v>1078800</v>
      </c>
    </row>
    <row r="8" spans="1:9" ht="14.4" thickBot="1" x14ac:dyDescent="0.3">
      <c r="A8" s="15"/>
      <c r="B8" s="21" t="s">
        <v>1869</v>
      </c>
      <c r="C8" s="30">
        <f t="shared" ref="C8:H8" si="0">+SUM(C5:C7)</f>
        <v>1026289986.03</v>
      </c>
      <c r="D8" s="30">
        <f t="shared" si="0"/>
        <v>1055357193.03</v>
      </c>
      <c r="E8" s="30">
        <f t="shared" si="0"/>
        <v>1080454716.03</v>
      </c>
      <c r="F8" s="30">
        <f t="shared" si="0"/>
        <v>1101101917.03</v>
      </c>
      <c r="G8" s="30">
        <f t="shared" si="0"/>
        <v>1132495762.03</v>
      </c>
      <c r="H8" s="30">
        <f t="shared" si="0"/>
        <v>1182375809.03</v>
      </c>
    </row>
    <row r="9" spans="1:9" ht="14.4" thickBot="1" x14ac:dyDescent="0.3"/>
    <row r="10" spans="1:9" x14ac:dyDescent="0.25">
      <c r="A10" s="11" t="s">
        <v>139</v>
      </c>
      <c r="B10" s="50" t="s">
        <v>1410</v>
      </c>
      <c r="C10" s="12" t="str">
        <f>+C$4</f>
        <v>Año 16</v>
      </c>
      <c r="D10" s="12" t="str">
        <f t="shared" ref="D10:H10" si="1">+D$4</f>
        <v>Año 17</v>
      </c>
      <c r="E10" s="12" t="str">
        <f t="shared" si="1"/>
        <v>Año 18</v>
      </c>
      <c r="F10" s="12" t="str">
        <f t="shared" si="1"/>
        <v>Año 19</v>
      </c>
      <c r="G10" s="12" t="str">
        <f t="shared" si="1"/>
        <v>Año 20</v>
      </c>
      <c r="H10" s="12" t="str">
        <f t="shared" si="1"/>
        <v>Año 21</v>
      </c>
    </row>
    <row r="11" spans="1:9" x14ac:dyDescent="0.25">
      <c r="A11" s="14">
        <v>100000</v>
      </c>
      <c r="B11" s="49" t="str">
        <f>PROPER(VLOOKUP($A11,cuc!$A$2:$AA$2088,B$3,FALSE))</f>
        <v>Activo</v>
      </c>
      <c r="C11" s="28">
        <f>VLOOKUP($A11,cuc!$A$2:$AA$2088,C$3,FALSE)</f>
        <v>7889195846.6599998</v>
      </c>
      <c r="D11" s="28">
        <f>VLOOKUP($A11,cuc!$A$2:$AA$2088,D$3,FALSE)</f>
        <v>8607080577.4599991</v>
      </c>
      <c r="E11" s="28">
        <f>VLOOKUP($A11,cuc!$A$2:$AA$2088,E$3,FALSE)</f>
        <v>9040165740.4599991</v>
      </c>
      <c r="F11" s="28">
        <f>VLOOKUP($A11,cuc!$A$2:$AA$2088,F$3,FALSE)</f>
        <v>9238110019.3799992</v>
      </c>
      <c r="G11" s="29">
        <f>VLOOKUP($A11,cuc!$A$2:$AA$2088,G$3,FALSE)</f>
        <v>10368670608.280001</v>
      </c>
      <c r="H11" s="29">
        <f>VLOOKUP($A11,cuc!$A$2:$AA$2088,H$3,FALSE)</f>
        <v>11489700353.799999</v>
      </c>
    </row>
    <row r="12" spans="1:9" ht="14.4" thickBot="1" x14ac:dyDescent="0.3">
      <c r="A12" s="15"/>
      <c r="B12" s="19" t="s">
        <v>1868</v>
      </c>
      <c r="C12" s="31">
        <f>+C11</f>
        <v>7889195846.6599998</v>
      </c>
      <c r="D12" s="31">
        <f t="shared" ref="D12:G12" si="2">+D11</f>
        <v>8607080577.4599991</v>
      </c>
      <c r="E12" s="31">
        <f t="shared" si="2"/>
        <v>9040165740.4599991</v>
      </c>
      <c r="F12" s="31">
        <f t="shared" si="2"/>
        <v>9238110019.3799992</v>
      </c>
      <c r="G12" s="31">
        <f t="shared" si="2"/>
        <v>10368670608.280001</v>
      </c>
      <c r="H12" s="31">
        <f t="shared" ref="H12" si="3">+H11</f>
        <v>11489700353.799999</v>
      </c>
    </row>
    <row r="13" spans="1:9" ht="14.4" thickBot="1" x14ac:dyDescent="0.3"/>
    <row r="14" spans="1:9" x14ac:dyDescent="0.25">
      <c r="B14" s="20" t="s">
        <v>1408</v>
      </c>
      <c r="C14" s="12" t="str">
        <f>+C$4</f>
        <v>Año 16</v>
      </c>
      <c r="D14" s="12" t="str">
        <f t="shared" ref="D14:H14" si="4">+D$4</f>
        <v>Año 17</v>
      </c>
      <c r="E14" s="12" t="str">
        <f t="shared" si="4"/>
        <v>Año 18</v>
      </c>
      <c r="F14" s="12" t="str">
        <f t="shared" si="4"/>
        <v>Año 19</v>
      </c>
      <c r="G14" s="12" t="str">
        <f t="shared" si="4"/>
        <v>Año 20</v>
      </c>
      <c r="H14" s="12" t="str">
        <f t="shared" si="4"/>
        <v>Año 21</v>
      </c>
    </row>
    <row r="15" spans="1:9" x14ac:dyDescent="0.25">
      <c r="B15" s="10" t="s">
        <v>1869</v>
      </c>
      <c r="C15" s="27">
        <f>IFERROR(+C8/C12,0)</f>
        <v>0.13008803507704705</v>
      </c>
      <c r="D15" s="27">
        <f t="shared" ref="D15:G15" si="5">IFERROR(+D8/D12,0)</f>
        <v>0.12261500093234194</v>
      </c>
      <c r="E15" s="27">
        <f t="shared" si="5"/>
        <v>0.11951713575275913</v>
      </c>
      <c r="F15" s="27">
        <f t="shared" si="5"/>
        <v>0.11919125391666407</v>
      </c>
      <c r="G15" s="27">
        <f t="shared" si="5"/>
        <v>0.1092228507216378</v>
      </c>
      <c r="H15" s="27">
        <f t="shared" ref="H15" si="6">IFERROR(+H8/H12,0)</f>
        <v>0.10290745386053099</v>
      </c>
    </row>
  </sheetData>
  <conditionalFormatting sqref="C15:G15">
    <cfRule type="colorScale" priority="2">
      <colorScale>
        <cfvo type="min"/>
        <cfvo type="percentile" val="50"/>
        <cfvo type="max"/>
        <color rgb="FFF8696B"/>
        <color rgb="FFFFEB84"/>
        <color rgb="FF63BE7B"/>
      </colorScale>
    </cfRule>
  </conditionalFormatting>
  <conditionalFormatting sqref="H15">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7B9F9-0BD6-4B19-8CC3-A77858D9F1FF}">
  <dimension ref="A1:I43"/>
  <sheetViews>
    <sheetView showGridLines="0" zoomScale="120" zoomScaleNormal="120" workbookViewId="0">
      <pane xSplit="1" ySplit="4" topLeftCell="B32" activePane="bottomRight" state="frozen"/>
      <selection activeCell="C22" sqref="C22:H22"/>
      <selection pane="topRight" activeCell="C22" sqref="C22:H22"/>
      <selection pane="bottomLeft" activeCell="C22" sqref="C22:H22"/>
      <selection pane="bottomRight" activeCell="G43" sqref="G43"/>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+Indicadores!E32</f>
        <v>Capital Institucional / Activo</v>
      </c>
      <c r="C2" s="24" t="str">
        <f>+Indicadores!B32</f>
        <v>Capital</v>
      </c>
      <c r="D2" s="64" t="str">
        <f>+Indicadores!C32</f>
        <v>Indicador de relación entre el Capital Institucional y el Activo Total</v>
      </c>
      <c r="E2" s="62" t="str">
        <f>+Indicadores!D32</f>
        <v>Capital Institucional</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112000</v>
      </c>
      <c r="B5" s="22" t="str">
        <f>PROPER(VLOOKUP($A5,cuc!$A$2:$AA$2088,B$3,FALSE))</f>
        <v xml:space="preserve">      Efectivo De Uso Restringido Y/O Con Destinación Específica</v>
      </c>
      <c r="C5" s="28">
        <f>VLOOKUP($A5,cuc!$A$2:$AA$2088,C$3,FALSE)</f>
        <v>39312780.770000003</v>
      </c>
      <c r="D5" s="28">
        <f>VLOOKUP($A5,cuc!$A$2:$AA$2088,D$3,FALSE)</f>
        <v>48355408.060000002</v>
      </c>
      <c r="E5" s="28">
        <f>VLOOKUP($A5,cuc!$A$2:$AA$2088,E$3,FALSE)</f>
        <v>63405918.700000003</v>
      </c>
      <c r="F5" s="28">
        <f>VLOOKUP($A5,cuc!$A$2:$AA$2088,F$3,FALSE)</f>
        <v>68470628.579999998</v>
      </c>
      <c r="G5" s="29">
        <f>VLOOKUP($A5,cuc!$A$2:$AA$2088,G$3,FALSE)</f>
        <v>102447407.15000001</v>
      </c>
      <c r="H5" s="29">
        <f>VLOOKUP($A5,cuc!$A$2:$AA$2088,H$3,FALSE)</f>
        <v>112533126.03</v>
      </c>
    </row>
    <row r="6" spans="1:9" x14ac:dyDescent="0.25">
      <c r="A6" s="14">
        <v>120000</v>
      </c>
      <c r="B6" s="22" t="str">
        <f>PROPER(VLOOKUP($A6,cuc!$A$2:$AA$2088,B$3,FALSE))</f>
        <v xml:space="preserve">   Inversiones</v>
      </c>
      <c r="C6" s="28">
        <f>VLOOKUP($A6,cuc!$A$2:$AA$2088,C$3,FALSE)</f>
        <v>186180679.71000001</v>
      </c>
      <c r="D6" s="28">
        <f>VLOOKUP($A6,cuc!$A$2:$AA$2088,D$3,FALSE)</f>
        <v>216881577.65000001</v>
      </c>
      <c r="E6" s="28">
        <f>VLOOKUP($A6,cuc!$A$2:$AA$2088,E$3,FALSE)</f>
        <v>145673420.65000001</v>
      </c>
      <c r="F6" s="28">
        <f>VLOOKUP($A6,cuc!$A$2:$AA$2088,F$3,FALSE)</f>
        <v>157908627.65000001</v>
      </c>
      <c r="G6" s="29">
        <f>VLOOKUP($A6,cuc!$A$2:$AA$2088,G$3,FALSE)</f>
        <v>165185562.65000001</v>
      </c>
      <c r="H6" s="29">
        <f>VLOOKUP($A6,cuc!$A$2:$AA$2088,H$3,FALSE)</f>
        <v>171038252.65000001</v>
      </c>
    </row>
    <row r="7" spans="1:9" x14ac:dyDescent="0.25">
      <c r="A7" s="14">
        <v>130000</v>
      </c>
      <c r="B7" s="22" t="str">
        <f>PROPER(VLOOKUP($A7,cuc!$A$2:$AA$2088,B$3,FALSE))</f>
        <v xml:space="preserve">   Inventarios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140405</v>
      </c>
      <c r="B8" s="22" t="str">
        <f>PROPER(VLOOKUP($A8,cuc!$A$2:$AA$2088,B$3,FALSE))</f>
        <v xml:space="preserve">         Categoría A Riesgo Normal</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140410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140505</v>
      </c>
      <c r="B10" s="22" t="str">
        <f>PROPER(VLOOKUP($A10,cuc!$A$2:$AA$2088,B$3,FALSE))</f>
        <v xml:space="preserve">         Categoría A Riesgo Normal</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140510</v>
      </c>
      <c r="B11" s="22" t="str">
        <f>PROPER(VLOOKUP($A11,cuc!$A$2:$AA$2088,B$3,FALSE))</f>
        <v xml:space="preserve">         Categoría B Riesgo Aceptable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141105</v>
      </c>
      <c r="B12" s="22" t="str">
        <f>PROPER(VLOOKUP($A12,cuc!$A$2:$AA$2088,B$3,FALSE))</f>
        <v xml:space="preserve">         Categoría A Riesgo Normal</v>
      </c>
      <c r="C12" s="28">
        <f>VLOOKUP($A12,cuc!$A$2:$AA$2088,C$3,FALSE)</f>
        <v>161540530</v>
      </c>
      <c r="D12" s="28">
        <f>VLOOKUP($A12,cuc!$A$2:$AA$2088,D$3,FALSE)</f>
        <v>241509145</v>
      </c>
      <c r="E12" s="28">
        <f>VLOOKUP($A12,cuc!$A$2:$AA$2088,E$3,FALSE)</f>
        <v>203397009</v>
      </c>
      <c r="F12" s="28">
        <f>VLOOKUP($A12,cuc!$A$2:$AA$2088,F$3,FALSE)</f>
        <v>204551039</v>
      </c>
      <c r="G12" s="29">
        <f>VLOOKUP($A12,cuc!$A$2:$AA$2088,G$3,FALSE)</f>
        <v>180033115</v>
      </c>
      <c r="H12" s="29">
        <f>VLOOKUP($A12,cuc!$A$2:$AA$2088,H$3,FALSE)</f>
        <v>81927467</v>
      </c>
    </row>
    <row r="13" spans="1:9"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141205</v>
      </c>
      <c r="B14" s="22" t="str">
        <f>PROPER(VLOOKUP($A14,cuc!$A$2:$AA$2088,B$3,FALSE))</f>
        <v xml:space="preserve">         Categoría A Riesgo Normal</v>
      </c>
      <c r="C14" s="28">
        <f>VLOOKUP($A14,cuc!$A$2:$AA$2088,C$3,FALSE)</f>
        <v>0</v>
      </c>
      <c r="D14" s="28">
        <f>VLOOKUP($A14,cuc!$A$2:$AA$2088,D$3,FALSE)</f>
        <v>131627603</v>
      </c>
      <c r="E14" s="28">
        <f>VLOOKUP($A14,cuc!$A$2:$AA$2088,E$3,FALSE)</f>
        <v>104765869</v>
      </c>
      <c r="F14" s="28">
        <f>VLOOKUP($A14,cuc!$A$2:$AA$2088,F$3,FALSE)</f>
        <v>55994366</v>
      </c>
      <c r="G14" s="29">
        <f>VLOOKUP($A14,cuc!$A$2:$AA$2088,G$3,FALSE)</f>
        <v>43975760</v>
      </c>
      <c r="H14" s="29">
        <f>VLOOKUP($A14,cuc!$A$2:$AA$2088,H$3,FALSE)</f>
        <v>52652671</v>
      </c>
    </row>
    <row r="15" spans="1:9" x14ac:dyDescent="0.25">
      <c r="A15" s="14">
        <v>141210</v>
      </c>
      <c r="B15" s="22" t="str">
        <f>PROPER(VLOOKUP($A15,cuc!$A$2:$AA$2088,B$3,FALSE))</f>
        <v xml:space="preserve">         Categoría B Riesgo Aceptable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144105</v>
      </c>
      <c r="B16" s="22" t="str">
        <f>PROPER(VLOOKUP($A16,cuc!$A$2:$AA$2088,B$3,FALSE))</f>
        <v xml:space="preserve">         Categoría A Riesgo Normal</v>
      </c>
      <c r="C16" s="28">
        <f>VLOOKUP($A16,cuc!$A$2:$AA$2088,C$3,FALSE)</f>
        <v>7145341370</v>
      </c>
      <c r="D16" s="28">
        <f>VLOOKUP($A16,cuc!$A$2:$AA$2088,D$3,FALSE)</f>
        <v>6879524406</v>
      </c>
      <c r="E16" s="28">
        <f>VLOOKUP($A16,cuc!$A$2:$AA$2088,E$3,FALSE)</f>
        <v>7175384661</v>
      </c>
      <c r="F16" s="28">
        <f>VLOOKUP($A16,cuc!$A$2:$AA$2088,F$3,FALSE)</f>
        <v>6943355729</v>
      </c>
      <c r="G16" s="29">
        <f>VLOOKUP($A16,cuc!$A$2:$AA$2088,G$3,FALSE)</f>
        <v>8415256336</v>
      </c>
      <c r="H16" s="29">
        <f>VLOOKUP($A16,cuc!$A$2:$AA$2088,H$3,FALSE)</f>
        <v>8562257723</v>
      </c>
    </row>
    <row r="17" spans="1:8" x14ac:dyDescent="0.25">
      <c r="A17" s="14">
        <v>144110</v>
      </c>
      <c r="B17" s="22" t="str">
        <f>PROPER(VLOOKUP($A17,cuc!$A$2:$AA$2088,B$3,FALSE))</f>
        <v xml:space="preserve">         Categoría B Riesgo Aceptable</v>
      </c>
      <c r="C17" s="28">
        <f>VLOOKUP($A17,cuc!$A$2:$AA$2088,C$3,FALSE)</f>
        <v>0</v>
      </c>
      <c r="D17" s="28">
        <f>VLOOKUP($A17,cuc!$A$2:$AA$2088,D$3,FALSE)</f>
        <v>0</v>
      </c>
      <c r="E17" s="28">
        <f>VLOOKUP($A17,cuc!$A$2:$AA$2088,E$3,FALSE)</f>
        <v>12800111</v>
      </c>
      <c r="F17" s="28">
        <f>VLOOKUP($A17,cuc!$A$2:$AA$2088,F$3,FALSE)</f>
        <v>256307909</v>
      </c>
      <c r="G17" s="29">
        <f>VLOOKUP($A17,cuc!$A$2:$AA$2088,G$3,FALSE)</f>
        <v>975812</v>
      </c>
      <c r="H17" s="29">
        <f>VLOOKUP($A17,cuc!$A$2:$AA$2088,H$3,FALSE)</f>
        <v>14209685</v>
      </c>
    </row>
    <row r="18" spans="1:8" x14ac:dyDescent="0.25">
      <c r="A18" s="14">
        <v>144205</v>
      </c>
      <c r="B18" s="22" t="str">
        <f>PROPER(VLOOKUP($A18,cuc!$A$2:$AA$2088,B$3,FALSE))</f>
        <v xml:space="preserve">         Categoría A Riesgo Normal</v>
      </c>
      <c r="C18" s="28">
        <f>VLOOKUP($A18,cuc!$A$2:$AA$2088,C$3,FALSE)</f>
        <v>143149932</v>
      </c>
      <c r="D18" s="28">
        <f>VLOOKUP($A18,cuc!$A$2:$AA$2088,D$3,FALSE)</f>
        <v>219330573</v>
      </c>
      <c r="E18" s="28">
        <f>VLOOKUP($A18,cuc!$A$2:$AA$2088,E$3,FALSE)</f>
        <v>242863158</v>
      </c>
      <c r="F18" s="28">
        <f>VLOOKUP($A18,cuc!$A$2:$AA$2088,F$3,FALSE)</f>
        <v>349246218</v>
      </c>
      <c r="G18" s="29">
        <f>VLOOKUP($A18,cuc!$A$2:$AA$2088,G$3,FALSE)</f>
        <v>505321141</v>
      </c>
      <c r="H18" s="29">
        <f>VLOOKUP($A18,cuc!$A$2:$AA$2088,H$3,FALSE)</f>
        <v>660508228</v>
      </c>
    </row>
    <row r="19" spans="1:8" x14ac:dyDescent="0.25">
      <c r="A19" s="14">
        <v>144210</v>
      </c>
      <c r="B19" s="22" t="str">
        <f>PROPER(VLOOKUP($A19,cuc!$A$2:$AA$2088,B$3,FALSE))</f>
        <v xml:space="preserve">         Categoría B Riesgo Aceptable</v>
      </c>
      <c r="C19" s="28">
        <f>VLOOKUP($A19,cuc!$A$2:$AA$2088,C$3,FALSE)</f>
        <v>13522352</v>
      </c>
      <c r="D19" s="28">
        <f>VLOOKUP($A19,cuc!$A$2:$AA$2088,D$3,FALSE)</f>
        <v>2627395</v>
      </c>
      <c r="E19" s="28">
        <f>VLOOKUP($A19,cuc!$A$2:$AA$2088,E$3,FALSE)</f>
        <v>11869180</v>
      </c>
      <c r="F19" s="28">
        <f>VLOOKUP($A19,cuc!$A$2:$AA$2088,F$3,FALSE)</f>
        <v>36265480</v>
      </c>
      <c r="G19" s="29">
        <f>VLOOKUP($A19,cuc!$A$2:$AA$2088,G$3,FALSE)</f>
        <v>35188175</v>
      </c>
      <c r="H19" s="29">
        <f>VLOOKUP($A19,cuc!$A$2:$AA$2088,H$3,FALSE)</f>
        <v>6984170</v>
      </c>
    </row>
    <row r="20" spans="1:8" x14ac:dyDescent="0.25">
      <c r="A20" s="14">
        <v>144805</v>
      </c>
      <c r="B20" s="22" t="str">
        <f>PROPER(VLOOKUP($A20,cuc!$A$2:$AA$2088,B$3,FALSE))</f>
        <v xml:space="preserve">         Categoría A Riesgo Normal</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144810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145405</v>
      </c>
      <c r="B22" s="22" t="str">
        <f>PROPER(VLOOKUP($A22,cuc!$A$2:$AA$2088,B$3,FALSE))</f>
        <v xml:space="preserve">         Categoría A Riesgo Normal</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145410</v>
      </c>
      <c r="B23" s="22"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145505</v>
      </c>
      <c r="B24" s="22" t="str">
        <f>PROPER(VLOOKUP($A24,cuc!$A$2:$AA$2088,B$3,FALSE))</f>
        <v xml:space="preserve">         Categoría A Riesgo Normal</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145510</v>
      </c>
      <c r="B25" s="22" t="str">
        <f>PROPER(VLOOKUP($A25,cuc!$A$2:$AA$2088,B$3,FALSE))</f>
        <v xml:space="preserve">         Categoría B Riesgo Aceptable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146105</v>
      </c>
      <c r="B26" s="22" t="str">
        <f>PROPER(VLOOKUP($A26,cuc!$A$2:$AA$2088,B$3,FALSE))</f>
        <v xml:space="preserve">         Categoría A Riesgo Normal</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146110</v>
      </c>
      <c r="B27" s="22"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146205</v>
      </c>
      <c r="B28" s="22" t="str">
        <f>PROPER(VLOOKUP($A28,cuc!$A$2:$AA$2088,B$3,FALSE))</f>
        <v xml:space="preserve">         Categoría A Riesgo Normal</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146210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146905</v>
      </c>
      <c r="B30" s="22" t="str">
        <f>PROPER(VLOOKUP($A30,cuc!$A$2:$AA$2088,B$3,FALSE))</f>
        <v xml:space="preserve">         Categoría A Riesgo Normal,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146910</v>
      </c>
      <c r="B31" s="22" t="str">
        <f>PROPER(VLOOKUP($A31,cuc!$A$2:$AA$2088,B$3,FALSE))</f>
        <v xml:space="preserve">         Categoría B Riesgo Aceptable,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146930</v>
      </c>
      <c r="B32" s="22" t="str">
        <f>PROPER(VLOOKUP($A32,cuc!$A$2:$AA$2088,B$3,FALSE))</f>
        <v xml:space="preserve">         Categoría A Riesgo Normal,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146935</v>
      </c>
      <c r="B33" s="22" t="str">
        <f>PROPER(VLOOKUP($A33,cuc!$A$2:$AA$2088,B$3,FALSE))</f>
        <v xml:space="preserve">         Categoría B Riesgo Aceptable,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160505</v>
      </c>
      <c r="B34" s="22" t="str">
        <f>PROPER(VLOOKUP($A34,cuc!$A$2:$AA$2088,B$3,FALSE))</f>
        <v xml:space="preserve">         Vigentes</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161505</v>
      </c>
      <c r="B35" s="22" t="str">
        <f>PROPER(VLOOKUP($A35,cuc!$A$2:$AA$2088,B$3,FALSE))</f>
        <v xml:space="preserve">         Vigentes</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ht="14.4" thickBot="1" x14ac:dyDescent="0.3">
      <c r="A36" s="15"/>
      <c r="B36" s="21" t="s">
        <v>1872</v>
      </c>
      <c r="C36" s="30">
        <f t="shared" ref="C36:H36" si="0">+SUM(C5:C35)</f>
        <v>7689047644.4799995</v>
      </c>
      <c r="D36" s="30">
        <f t="shared" si="0"/>
        <v>7739856107.71</v>
      </c>
      <c r="E36" s="30">
        <f t="shared" si="0"/>
        <v>7960159327.3500004</v>
      </c>
      <c r="F36" s="30">
        <f t="shared" si="0"/>
        <v>8072099997.2299995</v>
      </c>
      <c r="G36" s="30">
        <f t="shared" si="0"/>
        <v>9448383308.7999992</v>
      </c>
      <c r="H36" s="30">
        <f t="shared" si="0"/>
        <v>9662111322.6800003</v>
      </c>
    </row>
    <row r="37" spans="1:8" ht="14.4" thickBot="1" x14ac:dyDescent="0.3"/>
    <row r="38" spans="1:8" x14ac:dyDescent="0.25">
      <c r="A38" s="11" t="s">
        <v>139</v>
      </c>
      <c r="B38" s="50" t="s">
        <v>1410</v>
      </c>
      <c r="C38" s="12" t="str">
        <f>+C$4</f>
        <v>Año 16</v>
      </c>
      <c r="D38" s="12" t="str">
        <f t="shared" ref="D38:H38" si="1">+D$4</f>
        <v>Año 17</v>
      </c>
      <c r="E38" s="12" t="str">
        <f t="shared" si="1"/>
        <v>Año 18</v>
      </c>
      <c r="F38" s="12" t="str">
        <f t="shared" si="1"/>
        <v>Año 19</v>
      </c>
      <c r="G38" s="12" t="str">
        <f t="shared" si="1"/>
        <v>Año 20</v>
      </c>
      <c r="H38" s="12" t="str">
        <f t="shared" si="1"/>
        <v>Año 21</v>
      </c>
    </row>
    <row r="39" spans="1:8" x14ac:dyDescent="0.25">
      <c r="A39" s="14">
        <v>100000</v>
      </c>
      <c r="B39" s="49" t="str">
        <f>PROPER(VLOOKUP($A39,cuc!$A$2:$AA$2088,B$3,FALSE))</f>
        <v>Activo</v>
      </c>
      <c r="C39" s="28">
        <f>VLOOKUP($A39,cuc!$A$2:$AA$2088,C$3,FALSE)</f>
        <v>7889195846.6599998</v>
      </c>
      <c r="D39" s="28">
        <f>VLOOKUP($A39,cuc!$A$2:$AA$2088,D$3,FALSE)</f>
        <v>8607080577.4599991</v>
      </c>
      <c r="E39" s="28">
        <f>VLOOKUP($A39,cuc!$A$2:$AA$2088,E$3,FALSE)</f>
        <v>9040165740.4599991</v>
      </c>
      <c r="F39" s="28">
        <f>VLOOKUP($A39,cuc!$A$2:$AA$2088,F$3,FALSE)</f>
        <v>9238110019.3799992</v>
      </c>
      <c r="G39" s="29">
        <f>VLOOKUP($A39,cuc!$A$2:$AA$2088,G$3,FALSE)</f>
        <v>10368670608.280001</v>
      </c>
      <c r="H39" s="29">
        <f>VLOOKUP($A39,cuc!$A$2:$AA$2088,H$3,FALSE)</f>
        <v>11489700353.799999</v>
      </c>
    </row>
    <row r="40" spans="1:8" ht="14.4" thickBot="1" x14ac:dyDescent="0.3">
      <c r="A40" s="15"/>
      <c r="B40" s="19" t="s">
        <v>1873</v>
      </c>
      <c r="C40" s="31">
        <f>+C39</f>
        <v>7889195846.6599998</v>
      </c>
      <c r="D40" s="31">
        <f t="shared" ref="D40:G40" si="2">+D39</f>
        <v>8607080577.4599991</v>
      </c>
      <c r="E40" s="31">
        <f t="shared" si="2"/>
        <v>9040165740.4599991</v>
      </c>
      <c r="F40" s="31">
        <f t="shared" si="2"/>
        <v>9238110019.3799992</v>
      </c>
      <c r="G40" s="31">
        <f t="shared" si="2"/>
        <v>10368670608.280001</v>
      </c>
      <c r="H40" s="31">
        <f t="shared" ref="H40" si="3">+H39</f>
        <v>11489700353.799999</v>
      </c>
    </row>
    <row r="41" spans="1:8" ht="14.4" thickBot="1" x14ac:dyDescent="0.3"/>
    <row r="42" spans="1:8" x14ac:dyDescent="0.25">
      <c r="B42" s="20" t="s">
        <v>1408</v>
      </c>
      <c r="C42" s="12" t="str">
        <f t="shared" ref="C42:H42" si="4">+C4</f>
        <v>Año 16</v>
      </c>
      <c r="D42" s="12" t="str">
        <f t="shared" si="4"/>
        <v>Año 17</v>
      </c>
      <c r="E42" s="12" t="str">
        <f t="shared" si="4"/>
        <v>Año 18</v>
      </c>
      <c r="F42" s="12" t="str">
        <f t="shared" si="4"/>
        <v>Año 19</v>
      </c>
      <c r="G42" s="12" t="str">
        <f t="shared" si="4"/>
        <v>Año 20</v>
      </c>
      <c r="H42" s="12" t="str">
        <f t="shared" si="4"/>
        <v>Año 21</v>
      </c>
    </row>
    <row r="43" spans="1:8" x14ac:dyDescent="0.25">
      <c r="B43" s="10" t="s">
        <v>1874</v>
      </c>
      <c r="C43" s="27">
        <f>IFERROR(+C36/C40,0%)</f>
        <v>0.9746300882789295</v>
      </c>
      <c r="D43" s="27">
        <f t="shared" ref="D43:G43" si="5">IFERROR(+D36/D40,0%)</f>
        <v>0.89924290101093463</v>
      </c>
      <c r="E43" s="27">
        <f t="shared" si="5"/>
        <v>0.88053245436902317</v>
      </c>
      <c r="F43" s="27">
        <f t="shared" si="5"/>
        <v>0.87378262223507763</v>
      </c>
      <c r="G43" s="27">
        <f t="shared" si="5"/>
        <v>0.9112434627111119</v>
      </c>
      <c r="H43" s="27">
        <f t="shared" ref="H43" si="6">IFERROR(+H36/H40,0%)</f>
        <v>0.84093675423697545</v>
      </c>
    </row>
  </sheetData>
  <conditionalFormatting sqref="C43:G43">
    <cfRule type="colorScale" priority="2">
      <colorScale>
        <cfvo type="min"/>
        <cfvo type="percentile" val="50"/>
        <cfvo type="max"/>
        <color rgb="FFF8696B"/>
        <color rgb="FFFFEB84"/>
        <color rgb="FF63BE7B"/>
      </colorScale>
    </cfRule>
  </conditionalFormatting>
  <conditionalFormatting sqref="H4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BB9FD-A0A3-45DB-8CC8-00702A5982FE}">
  <dimension ref="A1:I81"/>
  <sheetViews>
    <sheetView showGridLines="0" zoomScale="120" zoomScaleNormal="120" workbookViewId="0">
      <pane xSplit="1" ySplit="4" topLeftCell="B71"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9.6" thickBot="1" x14ac:dyDescent="0.3">
      <c r="A2" s="32" t="s">
        <v>0</v>
      </c>
      <c r="B2" s="63" t="str">
        <f>+Indicadores!E36</f>
        <v>Deterioro CDE / Cartera Vencida CDE</v>
      </c>
      <c r="C2" s="24" t="str">
        <f>+Indicadores!B36</f>
        <v>Activo</v>
      </c>
      <c r="D2" s="64" t="str">
        <f>+Indicadores!C36</f>
        <v xml:space="preserve">Indicador de Cobertura individual de la cartera improductiva para la cartera en Riesgo </v>
      </c>
      <c r="E2" s="62" t="str">
        <f>+Indicadores!D36</f>
        <v>Cobertura C D y 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140815</v>
      </c>
      <c r="B5" s="22" t="str">
        <f>PROPER(VLOOKUP($A5,cuc!$A$2:$AA$2088,B$3,FALSE))</f>
        <v xml:space="preserve">         Categoría C Riesgo Apreciable</v>
      </c>
      <c r="C5" s="28">
        <f>VLOOKUP($A5,cuc!$A$2:$AA$2088,C$3,FALSE)</f>
        <v>0</v>
      </c>
      <c r="D5" s="28">
        <f>VLOOKUP($A5,cuc!$A$2:$AA$2088,D$3,FALSE)</f>
        <v>0</v>
      </c>
      <c r="E5" s="28">
        <f>VLOOKUP($A5,cuc!$A$2:$AA$2088,E$3,FALSE)</f>
        <v>0</v>
      </c>
      <c r="F5" s="28">
        <f>VLOOKUP($A5,cuc!$A$2:$AA$2088,F$3,FALSE)</f>
        <v>0</v>
      </c>
      <c r="G5" s="29">
        <f>VLOOKUP($A5,cuc!$A$2:$AA$2088,G$3,FALSE)</f>
        <v>0</v>
      </c>
      <c r="H5" s="29">
        <f>VLOOKUP($A5,cuc!$A$2:$AA$2088,H$3,FALSE)</f>
        <v>0</v>
      </c>
    </row>
    <row r="6" spans="1:9" x14ac:dyDescent="0.25">
      <c r="A6" s="14">
        <v>140820</v>
      </c>
      <c r="B6" s="22" t="str">
        <f>PROPER(VLOOKUP($A6,cuc!$A$2:$AA$2088,B$3,FALSE))</f>
        <v xml:space="preserve">         Categoría D Riesgo Significativo</v>
      </c>
      <c r="C6" s="28">
        <f>VLOOKUP($A6,cuc!$A$2:$AA$2088,C$3,FALSE)</f>
        <v>0</v>
      </c>
      <c r="D6" s="28">
        <f>VLOOKUP($A6,cuc!$A$2:$AA$2088,D$3,FALSE)</f>
        <v>0</v>
      </c>
      <c r="E6" s="28">
        <f>VLOOKUP($A6,cuc!$A$2:$AA$2088,E$3,FALSE)</f>
        <v>0</v>
      </c>
      <c r="F6" s="28">
        <f>VLOOKUP($A6,cuc!$A$2:$AA$2088,F$3,FALSE)</f>
        <v>0</v>
      </c>
      <c r="G6" s="29">
        <f>VLOOKUP($A6,cuc!$A$2:$AA$2088,G$3,FALSE)</f>
        <v>0</v>
      </c>
      <c r="H6" s="29">
        <f>VLOOKUP($A6,cuc!$A$2:$AA$2088,H$3,FALSE)</f>
        <v>0</v>
      </c>
    </row>
    <row r="7" spans="1:9" x14ac:dyDescent="0.25">
      <c r="A7" s="14">
        <v>140825</v>
      </c>
      <c r="B7" s="22" t="str">
        <f>PROPER(VLOOKUP($A7,cuc!$A$2:$AA$2088,B$3,FALSE))</f>
        <v xml:space="preserve">         Categoría E Riesgo De Incobrabilidad</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144525</v>
      </c>
      <c r="B8" s="22" t="str">
        <f>PROPER(VLOOKUP($A8,cuc!$A$2:$AA$2088,B$3,FALSE))</f>
        <v xml:space="preserve">         Categoría C Riesgo Apreciable Garantía Admisible</v>
      </c>
      <c r="C8" s="28">
        <f>VLOOKUP($A8,cuc!$A$2:$AA$2088,C$3,FALSE)</f>
        <v>381136</v>
      </c>
      <c r="D8" s="28">
        <f>VLOOKUP($A8,cuc!$A$2:$AA$2088,D$3,FALSE)</f>
        <v>0</v>
      </c>
      <c r="E8" s="28">
        <f>VLOOKUP($A8,cuc!$A$2:$AA$2088,E$3,FALSE)</f>
        <v>0</v>
      </c>
      <c r="F8" s="28">
        <f>VLOOKUP($A8,cuc!$A$2:$AA$2088,F$3,FALSE)</f>
        <v>1659983</v>
      </c>
      <c r="G8" s="29">
        <f>VLOOKUP($A8,cuc!$A$2:$AA$2088,G$3,FALSE)</f>
        <v>0</v>
      </c>
      <c r="H8" s="29">
        <f>VLOOKUP($A8,cuc!$A$2:$AA$2088,H$3,FALSE)</f>
        <v>0</v>
      </c>
    </row>
    <row r="9" spans="1:9" x14ac:dyDescent="0.25">
      <c r="A9" s="14">
        <v>144530</v>
      </c>
      <c r="B9" s="22" t="str">
        <f>PROPER(VLOOKUP($A9,cuc!$A$2:$AA$2088,B$3,FALSE))</f>
        <v xml:space="preserve">         Categoría C Riesgo Apreciable Otras Garantías</v>
      </c>
      <c r="C9" s="28">
        <f>VLOOKUP($A9,cuc!$A$2:$AA$2088,C$3,FALSE)</f>
        <v>0</v>
      </c>
      <c r="D9" s="28">
        <f>VLOOKUP($A9,cuc!$A$2:$AA$2088,D$3,FALSE)</f>
        <v>723049</v>
      </c>
      <c r="E9" s="28">
        <f>VLOOKUP($A9,cuc!$A$2:$AA$2088,E$3,FALSE)</f>
        <v>2685489</v>
      </c>
      <c r="F9" s="28">
        <f>VLOOKUP($A9,cuc!$A$2:$AA$2088,F$3,FALSE)</f>
        <v>5618309</v>
      </c>
      <c r="G9" s="29">
        <f>VLOOKUP($A9,cuc!$A$2:$AA$2088,G$3,FALSE)</f>
        <v>3244905</v>
      </c>
      <c r="H9" s="29">
        <f>VLOOKUP($A9,cuc!$A$2:$AA$2088,H$3,FALSE)</f>
        <v>4406968</v>
      </c>
    </row>
    <row r="10" spans="1:9" x14ac:dyDescent="0.25">
      <c r="A10" s="14">
        <v>144535</v>
      </c>
      <c r="B10" s="22" t="str">
        <f>PROPER(VLOOKUP($A10,cuc!$A$2:$AA$2088,B$3,FALSE))</f>
        <v xml:space="preserve">         Categoría D Riesgo Significativo Garantía Admisible</v>
      </c>
      <c r="C10" s="28">
        <f>VLOOKUP($A10,cuc!$A$2:$AA$2088,C$3,FALSE)</f>
        <v>1945699</v>
      </c>
      <c r="D10" s="28">
        <f>VLOOKUP($A10,cuc!$A$2:$AA$2088,D$3,FALSE)</f>
        <v>0</v>
      </c>
      <c r="E10" s="28">
        <f>VLOOKUP($A10,cuc!$A$2:$AA$2088,E$3,FALSE)</f>
        <v>0</v>
      </c>
      <c r="F10" s="28">
        <f>VLOOKUP($A10,cuc!$A$2:$AA$2088,F$3,FALSE)</f>
        <v>0</v>
      </c>
      <c r="G10" s="29">
        <f>VLOOKUP($A10,cuc!$A$2:$AA$2088,G$3,FALSE)</f>
        <v>0</v>
      </c>
      <c r="H10" s="29">
        <f>VLOOKUP($A10,cuc!$A$2:$AA$2088,H$3,FALSE)</f>
        <v>10274991</v>
      </c>
    </row>
    <row r="11" spans="1:9" x14ac:dyDescent="0.25">
      <c r="A11" s="14">
        <v>144540</v>
      </c>
      <c r="B11" s="22" t="str">
        <f>PROPER(VLOOKUP($A11,cuc!$A$2:$AA$2088,B$3,FALSE))</f>
        <v xml:space="preserve">         Categoría D Riesgo Significativo Otras Garantías</v>
      </c>
      <c r="C11" s="28">
        <f>VLOOKUP($A11,cuc!$A$2:$AA$2088,C$3,FALSE)</f>
        <v>0</v>
      </c>
      <c r="D11" s="28">
        <f>VLOOKUP($A11,cuc!$A$2:$AA$2088,D$3,FALSE)</f>
        <v>2611818</v>
      </c>
      <c r="E11" s="28">
        <f>VLOOKUP($A11,cuc!$A$2:$AA$2088,E$3,FALSE)</f>
        <v>10504487</v>
      </c>
      <c r="F11" s="28">
        <f>VLOOKUP($A11,cuc!$A$2:$AA$2088,F$3,FALSE)</f>
        <v>3039857</v>
      </c>
      <c r="G11" s="29">
        <f>VLOOKUP($A11,cuc!$A$2:$AA$2088,G$3,FALSE)</f>
        <v>8241269</v>
      </c>
      <c r="H11" s="29">
        <f>VLOOKUP($A11,cuc!$A$2:$AA$2088,H$3,FALSE)</f>
        <v>0</v>
      </c>
    </row>
    <row r="12" spans="1:9" x14ac:dyDescent="0.25">
      <c r="A12" s="14">
        <v>144545</v>
      </c>
      <c r="B12" s="22" t="str">
        <f>PROPER(VLOOKUP($A12,cuc!$A$2:$AA$2088,B$3,FALSE))</f>
        <v xml:space="preserve">         Categoría E Riesgo De Incobrabilidad Garantía Admisible</v>
      </c>
      <c r="C12" s="28">
        <f>VLOOKUP($A12,cuc!$A$2:$AA$2088,C$3,FALSE)</f>
        <v>72663980</v>
      </c>
      <c r="D12" s="28">
        <f>VLOOKUP($A12,cuc!$A$2:$AA$2088,D$3,FALSE)</f>
        <v>0</v>
      </c>
      <c r="E12" s="28">
        <f>VLOOKUP($A12,cuc!$A$2:$AA$2088,E$3,FALSE)</f>
        <v>0</v>
      </c>
      <c r="F12" s="28">
        <f>VLOOKUP($A12,cuc!$A$2:$AA$2088,F$3,FALSE)</f>
        <v>0</v>
      </c>
      <c r="G12" s="29">
        <f>VLOOKUP($A12,cuc!$A$2:$AA$2088,G$3,FALSE)</f>
        <v>0</v>
      </c>
      <c r="H12" s="29">
        <f>VLOOKUP($A12,cuc!$A$2:$AA$2088,H$3,FALSE)</f>
        <v>61126863</v>
      </c>
    </row>
    <row r="13" spans="1:9" x14ac:dyDescent="0.25">
      <c r="A13" s="14">
        <v>144550</v>
      </c>
      <c r="B13" s="22" t="str">
        <f>PROPER(VLOOKUP($A13,cuc!$A$2:$AA$2088,B$3,FALSE))</f>
        <v xml:space="preserve">         Categoría E Riesgo De Incobrabilidad Otras Garantías</v>
      </c>
      <c r="C13" s="28">
        <f>VLOOKUP($A13,cuc!$A$2:$AA$2088,C$3,FALSE)</f>
        <v>0</v>
      </c>
      <c r="D13" s="28">
        <f>VLOOKUP($A13,cuc!$A$2:$AA$2088,D$3,FALSE)</f>
        <v>58530835</v>
      </c>
      <c r="E13" s="28">
        <f>VLOOKUP($A13,cuc!$A$2:$AA$2088,E$3,FALSE)</f>
        <v>68368054</v>
      </c>
      <c r="F13" s="28">
        <f>VLOOKUP($A13,cuc!$A$2:$AA$2088,F$3,FALSE)</f>
        <v>14336309</v>
      </c>
      <c r="G13" s="29">
        <f>VLOOKUP($A13,cuc!$A$2:$AA$2088,G$3,FALSE)</f>
        <v>43245228</v>
      </c>
      <c r="H13" s="29">
        <f>VLOOKUP($A13,cuc!$A$2:$AA$2088,H$3,FALSE)</f>
        <v>0</v>
      </c>
    </row>
    <row r="14" spans="1:9" x14ac:dyDescent="0.25">
      <c r="A14" s="14">
        <v>145115</v>
      </c>
      <c r="B14" s="22" t="str">
        <f>PROPER(VLOOKUP($A14,cuc!$A$2:$AA$2088,B$3,FALSE))</f>
        <v xml:space="preserve">         Categoría C Riesgo Apreciable</v>
      </c>
      <c r="C14" s="28">
        <f>VLOOKUP($A14,cuc!$A$2:$AA$2088,C$3,FALSE)</f>
        <v>0</v>
      </c>
      <c r="D14" s="28">
        <f>VLOOKUP($A14,cuc!$A$2:$AA$2088,D$3,FALSE)</f>
        <v>0</v>
      </c>
      <c r="E14" s="28">
        <f>VLOOKUP($A14,cuc!$A$2:$AA$2088,E$3,FALSE)</f>
        <v>0</v>
      </c>
      <c r="F14" s="28">
        <f>VLOOKUP($A14,cuc!$A$2:$AA$2088,F$3,FALSE)</f>
        <v>0</v>
      </c>
      <c r="G14" s="29">
        <f>VLOOKUP($A14,cuc!$A$2:$AA$2088,G$3,FALSE)</f>
        <v>0</v>
      </c>
      <c r="H14" s="29">
        <f>VLOOKUP($A14,cuc!$A$2:$AA$2088,H$3,FALSE)</f>
        <v>0</v>
      </c>
    </row>
    <row r="15" spans="1:9" x14ac:dyDescent="0.25">
      <c r="A15" s="14">
        <v>145120</v>
      </c>
      <c r="B15" s="22" t="str">
        <f>PROPER(VLOOKUP($A15,cuc!$A$2:$AA$2088,B$3,FALSE))</f>
        <v xml:space="preserve">         Categoría D Riesgo Significativo</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145125</v>
      </c>
      <c r="B16" s="22" t="str">
        <f>PROPER(VLOOKUP($A16,cuc!$A$2:$AA$2088,B$3,FALSE))</f>
        <v xml:space="preserve">         Categoría E Riesgo De Incobrabilidad</v>
      </c>
      <c r="C16" s="28">
        <f>VLOOKUP($A16,cuc!$A$2:$AA$2088,C$3,FALSE)</f>
        <v>0</v>
      </c>
      <c r="D16" s="28">
        <f>VLOOKUP($A16,cuc!$A$2:$AA$2088,D$3,FALSE)</f>
        <v>0</v>
      </c>
      <c r="E16" s="28">
        <f>VLOOKUP($A16,cuc!$A$2:$AA$2088,E$3,FALSE)</f>
        <v>0</v>
      </c>
      <c r="F16" s="28">
        <f>VLOOKUP($A16,cuc!$A$2:$AA$2088,F$3,FALSE)</f>
        <v>0</v>
      </c>
      <c r="G16" s="29">
        <f>VLOOKUP($A16,cuc!$A$2:$AA$2088,G$3,FALSE)</f>
        <v>0</v>
      </c>
      <c r="H16" s="29">
        <f>VLOOKUP($A16,cuc!$A$2:$AA$2088,H$3,FALSE)</f>
        <v>0</v>
      </c>
    </row>
    <row r="17" spans="1:8" x14ac:dyDescent="0.25">
      <c r="A17" s="14">
        <v>145825</v>
      </c>
      <c r="B17" s="22" t="str">
        <f>PROPER(VLOOKUP($A17,cuc!$A$2:$AA$2088,B$3,FALSE))</f>
        <v xml:space="preserve">         Categoría C Riesgo Apreciable Garantía Admisible</v>
      </c>
      <c r="C17" s="28">
        <f>VLOOKUP($A17,cuc!$A$2:$AA$2088,C$3,FALSE)</f>
        <v>0</v>
      </c>
      <c r="D17" s="28">
        <f>VLOOKUP($A17,cuc!$A$2:$AA$2088,D$3,FALSE)</f>
        <v>0</v>
      </c>
      <c r="E17" s="28">
        <f>VLOOKUP($A17,cuc!$A$2:$AA$2088,E$3,FALSE)</f>
        <v>0</v>
      </c>
      <c r="F17" s="28">
        <f>VLOOKUP($A17,cuc!$A$2:$AA$2088,F$3,FALSE)</f>
        <v>0</v>
      </c>
      <c r="G17" s="29">
        <f>VLOOKUP($A17,cuc!$A$2:$AA$2088,G$3,FALSE)</f>
        <v>0</v>
      </c>
      <c r="H17" s="29">
        <f>VLOOKUP($A17,cuc!$A$2:$AA$2088,H$3,FALSE)</f>
        <v>0</v>
      </c>
    </row>
    <row r="18" spans="1:8" x14ac:dyDescent="0.25">
      <c r="A18" s="14">
        <v>145830</v>
      </c>
      <c r="B18" s="22" t="str">
        <f>PROPER(VLOOKUP($A18,cuc!$A$2:$AA$2088,B$3,FALSE))</f>
        <v xml:space="preserve">         Categoría C Riesgo Apreciable Otras Garantías</v>
      </c>
      <c r="C18" s="28">
        <f>VLOOKUP($A18,cuc!$A$2:$AA$2088,C$3,FALSE)</f>
        <v>0</v>
      </c>
      <c r="D18" s="28">
        <f>VLOOKUP($A18,cuc!$A$2:$AA$2088,D$3,FALSE)</f>
        <v>0</v>
      </c>
      <c r="E18" s="28">
        <f>VLOOKUP($A18,cuc!$A$2:$AA$2088,E$3,FALSE)</f>
        <v>0</v>
      </c>
      <c r="F18" s="28">
        <f>VLOOKUP($A18,cuc!$A$2:$AA$2088,F$3,FALSE)</f>
        <v>0</v>
      </c>
      <c r="G18" s="29">
        <f>VLOOKUP($A18,cuc!$A$2:$AA$2088,G$3,FALSE)</f>
        <v>0</v>
      </c>
      <c r="H18" s="29">
        <f>VLOOKUP($A18,cuc!$A$2:$AA$2088,H$3,FALSE)</f>
        <v>0</v>
      </c>
    </row>
    <row r="19" spans="1:8" x14ac:dyDescent="0.25">
      <c r="A19" s="14">
        <v>145835</v>
      </c>
      <c r="B19" s="22" t="str">
        <f>PROPER(VLOOKUP($A19,cuc!$A$2:$AA$2088,B$3,FALSE))</f>
        <v xml:space="preserve">         Categoría D Riesgo Significativo Garantía Admisible</v>
      </c>
      <c r="C19" s="28">
        <f>VLOOKUP($A19,cuc!$A$2:$AA$2088,C$3,FALSE)</f>
        <v>0</v>
      </c>
      <c r="D19" s="28">
        <f>VLOOKUP($A19,cuc!$A$2:$AA$2088,D$3,FALSE)</f>
        <v>0</v>
      </c>
      <c r="E19" s="28">
        <f>VLOOKUP($A19,cuc!$A$2:$AA$2088,E$3,FALSE)</f>
        <v>0</v>
      </c>
      <c r="F19" s="28">
        <f>VLOOKUP($A19,cuc!$A$2:$AA$2088,F$3,FALSE)</f>
        <v>0</v>
      </c>
      <c r="G19" s="29">
        <f>VLOOKUP($A19,cuc!$A$2:$AA$2088,G$3,FALSE)</f>
        <v>0</v>
      </c>
      <c r="H19" s="29">
        <f>VLOOKUP($A19,cuc!$A$2:$AA$2088,H$3,FALSE)</f>
        <v>0</v>
      </c>
    </row>
    <row r="20" spans="1:8" x14ac:dyDescent="0.25">
      <c r="A20" s="14">
        <v>145840</v>
      </c>
      <c r="B20" s="22" t="str">
        <f>PROPER(VLOOKUP($A20,cuc!$A$2:$AA$2088,B$3,FALSE))</f>
        <v xml:space="preserve">         Categoría D Riesgo Significativo Otras Garantías</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145845</v>
      </c>
      <c r="B21" s="22" t="str">
        <f>PROPER(VLOOKUP($A21,cuc!$A$2:$AA$2088,B$3,FALSE))</f>
        <v xml:space="preserve">         Categoría E Riesgo De Incobrabilidad Garantía Admisible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145850</v>
      </c>
      <c r="B22" s="22" t="str">
        <f>PROPER(VLOOKUP($A22,cuc!$A$2:$AA$2088,B$3,FALSE))</f>
        <v xml:space="preserve">         Categoría E Riesgo De Incobrabilidad Otras Garantías</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146525</v>
      </c>
      <c r="B23" s="22" t="str">
        <f>PROPER(VLOOKUP($A23,cuc!$A$2:$AA$2088,B$3,FALSE))</f>
        <v xml:space="preserve">         Categoría C Riesgo Apreciable Garantía Admisible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146530</v>
      </c>
      <c r="B24" s="22" t="str">
        <f>PROPER(VLOOKUP($A24,cuc!$A$2:$AA$2088,B$3,FALSE))</f>
        <v xml:space="preserve">         Categoría C Riesgo Apreciable Otras Garantías</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146535</v>
      </c>
      <c r="B25" s="22" t="str">
        <f>PROPER(VLOOKUP($A25,cuc!$A$2:$AA$2088,B$3,FALSE))</f>
        <v xml:space="preserve">         Categoría D Riesgo Significativo Garantía Admisible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146540</v>
      </c>
      <c r="B26" s="22" t="str">
        <f>PROPER(VLOOKUP($A26,cuc!$A$2:$AA$2088,B$3,FALSE))</f>
        <v xml:space="preserve">         Categoría D Riesgo Significativo Otras Garantías</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146545</v>
      </c>
      <c r="B27" s="22" t="str">
        <f>PROPER(VLOOKUP($A27,cuc!$A$2:$AA$2088,B$3,FALSE))</f>
        <v xml:space="preserve">         Categoría E Riesgo De Incobrabilidad Garantía Admisible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146550</v>
      </c>
      <c r="B28" s="22" t="str">
        <f>PROPER(VLOOKUP($A28,cuc!$A$2:$AA$2088,B$3,FALSE))</f>
        <v xml:space="preserve">         Categoría E Riesgo De Incobrabilidad Otras Garantías</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147115</v>
      </c>
      <c r="B29" s="22" t="str">
        <f>PROPER(VLOOKUP($A29,cuc!$A$2:$AA$2088,B$3,FALSE))</f>
        <v xml:space="preserve">         Categoría C Riesgo Apreciable, Vivienda</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147120</v>
      </c>
      <c r="B30" s="22" t="str">
        <f>PROPER(VLOOKUP($A30,cuc!$A$2:$AA$2088,B$3,FALSE))</f>
        <v xml:space="preserve">         Categoría D Riesgo Significativo,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147125</v>
      </c>
      <c r="B31" s="22" t="str">
        <f>PROPER(VLOOKUP($A31,cuc!$A$2:$AA$2088,B$3,FALSE))</f>
        <v xml:space="preserve">         Categoría E Riesgo De Incobrabilidad,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147140</v>
      </c>
      <c r="B32" s="22" t="str">
        <f>PROPER(VLOOKUP($A32,cuc!$A$2:$AA$2088,B$3,FALSE))</f>
        <v xml:space="preserve">         Categoría C Riesgo Apreciable,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147145</v>
      </c>
      <c r="B33" s="22" t="str">
        <f>PROPER(VLOOKUP($A33,cuc!$A$2:$AA$2088,B$3,FALSE))</f>
        <v xml:space="preserve">         Categoría D Riesgo Significativo,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147150</v>
      </c>
      <c r="B34" s="22" t="str">
        <f>PROPER(VLOOKUP($A34,cuc!$A$2:$AA$2088,B$3,FALSE))</f>
        <v xml:space="preserve">         Categoría E Riesgo De Incobrabilidad, Consumo</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ht="14.4" thickBot="1" x14ac:dyDescent="0.3">
      <c r="A35" s="15"/>
      <c r="B35" s="21" t="s">
        <v>1875</v>
      </c>
      <c r="C35" s="30">
        <f t="shared" ref="C35:H35" si="0">+SUM(C5:C34)</f>
        <v>74990815</v>
      </c>
      <c r="D35" s="30">
        <f t="shared" si="0"/>
        <v>61865702</v>
      </c>
      <c r="E35" s="30">
        <f t="shared" si="0"/>
        <v>81558030</v>
      </c>
      <c r="F35" s="30">
        <f t="shared" si="0"/>
        <v>24654458</v>
      </c>
      <c r="G35" s="30">
        <f t="shared" si="0"/>
        <v>54731402</v>
      </c>
      <c r="H35" s="30">
        <f t="shared" si="0"/>
        <v>75808822</v>
      </c>
    </row>
    <row r="36" spans="1:8" ht="14.4" thickBot="1" x14ac:dyDescent="0.3"/>
    <row r="37" spans="1:8" x14ac:dyDescent="0.25">
      <c r="A37" s="11" t="s">
        <v>139</v>
      </c>
      <c r="B37" s="50" t="s">
        <v>1410</v>
      </c>
      <c r="C37" s="12">
        <v>42735</v>
      </c>
      <c r="D37" s="12">
        <v>43100</v>
      </c>
      <c r="E37" s="12">
        <v>43465</v>
      </c>
      <c r="F37" s="12">
        <v>43830</v>
      </c>
      <c r="G37" s="13">
        <v>44196</v>
      </c>
      <c r="H37" s="13">
        <v>44196</v>
      </c>
    </row>
    <row r="38" spans="1:8" x14ac:dyDescent="0.25">
      <c r="A38" s="14">
        <v>140415</v>
      </c>
      <c r="B38" s="49" t="str">
        <f>PROPER(VLOOKUP($A38,cuc!$A$2:$AA$2088,B$3,FALSE))</f>
        <v xml:space="preserve">         Categoría C Riesgo Apreciable</v>
      </c>
      <c r="C38" s="28">
        <f>VLOOKUP($A38,cuc!$A$2:$AA$2088,C$3,FALSE)</f>
        <v>0</v>
      </c>
      <c r="D38" s="28">
        <f>VLOOKUP($A38,cuc!$A$2:$AA$2088,D$3,FALSE)</f>
        <v>0</v>
      </c>
      <c r="E38" s="28">
        <f>VLOOKUP($A38,cuc!$A$2:$AA$2088,E$3,FALSE)</f>
        <v>0</v>
      </c>
      <c r="F38" s="28">
        <f>VLOOKUP($A38,cuc!$A$2:$AA$2088,F$3,FALSE)</f>
        <v>0</v>
      </c>
      <c r="G38" s="29">
        <f>VLOOKUP($A38,cuc!$A$2:$AA$2088,G$3,FALSE)</f>
        <v>0</v>
      </c>
      <c r="H38" s="29">
        <f>VLOOKUP($A38,cuc!$A$2:$AA$2088,H$3,FALSE)</f>
        <v>0</v>
      </c>
    </row>
    <row r="39" spans="1:8" x14ac:dyDescent="0.25">
      <c r="A39" s="14">
        <v>140420</v>
      </c>
      <c r="B39" s="49" t="str">
        <f>PROPER(VLOOKUP($A39,cuc!$A$2:$AA$2088,B$3,FALSE))</f>
        <v xml:space="preserve">         Categoría D Riesgo Significativo</v>
      </c>
      <c r="C39" s="28">
        <f>VLOOKUP($A39,cuc!$A$2:$AA$2088,C$3,FALSE)</f>
        <v>0</v>
      </c>
      <c r="D39" s="28">
        <f>VLOOKUP($A39,cuc!$A$2:$AA$2088,D$3,FALSE)</f>
        <v>0</v>
      </c>
      <c r="E39" s="28">
        <f>VLOOKUP($A39,cuc!$A$2:$AA$2088,E$3,FALSE)</f>
        <v>0</v>
      </c>
      <c r="F39" s="28">
        <f>VLOOKUP($A39,cuc!$A$2:$AA$2088,F$3,FALSE)</f>
        <v>0</v>
      </c>
      <c r="G39" s="29">
        <f>VLOOKUP($A39,cuc!$A$2:$AA$2088,G$3,FALSE)</f>
        <v>0</v>
      </c>
      <c r="H39" s="29">
        <f>VLOOKUP($A39,cuc!$A$2:$AA$2088,H$3,FALSE)</f>
        <v>0</v>
      </c>
    </row>
    <row r="40" spans="1:8" x14ac:dyDescent="0.25">
      <c r="A40" s="14">
        <v>140425</v>
      </c>
      <c r="B40" s="49" t="str">
        <f>PROPER(VLOOKUP($A40,cuc!$A$2:$AA$2088,B$3,FALSE))</f>
        <v xml:space="preserve">         Categoría E Riesgo De Incobrabilidad</v>
      </c>
      <c r="C40" s="28">
        <f>VLOOKUP($A40,cuc!$A$2:$AA$2088,C$3,FALSE)</f>
        <v>0</v>
      </c>
      <c r="D40" s="28">
        <f>VLOOKUP($A40,cuc!$A$2:$AA$2088,D$3,FALSE)</f>
        <v>0</v>
      </c>
      <c r="E40" s="28">
        <f>VLOOKUP($A40,cuc!$A$2:$AA$2088,E$3,FALSE)</f>
        <v>0</v>
      </c>
      <c r="F40" s="28">
        <f>VLOOKUP($A40,cuc!$A$2:$AA$2088,F$3,FALSE)</f>
        <v>0</v>
      </c>
      <c r="G40" s="29">
        <f>VLOOKUP($A40,cuc!$A$2:$AA$2088,G$3,FALSE)</f>
        <v>0</v>
      </c>
      <c r="H40" s="29">
        <f>VLOOKUP($A40,cuc!$A$2:$AA$2088,H$3,FALSE)</f>
        <v>0</v>
      </c>
    </row>
    <row r="41" spans="1:8" x14ac:dyDescent="0.25">
      <c r="A41" s="14">
        <v>140515</v>
      </c>
      <c r="B41" s="49" t="str">
        <f>PROPER(VLOOKUP($A41,cuc!$A$2:$AA$2088,B$3,FALSE))</f>
        <v xml:space="preserve">         Categoría C Riesgo Apreciable</v>
      </c>
      <c r="C41" s="28">
        <f>VLOOKUP($A41,cuc!$A$2:$AA$2088,C$3,FALSE)</f>
        <v>0</v>
      </c>
      <c r="D41" s="28">
        <f>VLOOKUP($A41,cuc!$A$2:$AA$2088,D$3,FALSE)</f>
        <v>0</v>
      </c>
      <c r="E41" s="28">
        <f>VLOOKUP($A41,cuc!$A$2:$AA$2088,E$3,FALSE)</f>
        <v>0</v>
      </c>
      <c r="F41" s="28">
        <f>VLOOKUP($A41,cuc!$A$2:$AA$2088,F$3,FALSE)</f>
        <v>0</v>
      </c>
      <c r="G41" s="29">
        <f>VLOOKUP($A41,cuc!$A$2:$AA$2088,G$3,FALSE)</f>
        <v>0</v>
      </c>
      <c r="H41" s="29">
        <f>VLOOKUP($A41,cuc!$A$2:$AA$2088,H$3,FALSE)</f>
        <v>0</v>
      </c>
    </row>
    <row r="42" spans="1:8" x14ac:dyDescent="0.25">
      <c r="A42" s="14">
        <v>140520</v>
      </c>
      <c r="B42" s="49" t="str">
        <f>PROPER(VLOOKUP($A42,cuc!$A$2:$AA$2088,B$3,FALSE))</f>
        <v xml:space="preserve">         Categoría D Riesgo Significativo</v>
      </c>
      <c r="C42" s="28">
        <f>VLOOKUP($A42,cuc!$A$2:$AA$2088,C$3,FALSE)</f>
        <v>0</v>
      </c>
      <c r="D42" s="28">
        <f>VLOOKUP($A42,cuc!$A$2:$AA$2088,D$3,FALSE)</f>
        <v>0</v>
      </c>
      <c r="E42" s="28">
        <f>VLOOKUP($A42,cuc!$A$2:$AA$2088,E$3,FALSE)</f>
        <v>0</v>
      </c>
      <c r="F42" s="28">
        <f>VLOOKUP($A42,cuc!$A$2:$AA$2088,F$3,FALSE)</f>
        <v>0</v>
      </c>
      <c r="G42" s="29">
        <f>VLOOKUP($A42,cuc!$A$2:$AA$2088,G$3,FALSE)</f>
        <v>0</v>
      </c>
      <c r="H42" s="29">
        <f>VLOOKUP($A42,cuc!$A$2:$AA$2088,H$3,FALSE)</f>
        <v>0</v>
      </c>
    </row>
    <row r="43" spans="1:8" x14ac:dyDescent="0.25">
      <c r="A43" s="14">
        <v>140525</v>
      </c>
      <c r="B43" s="49" t="str">
        <f>PROPER(VLOOKUP($A43,cuc!$A$2:$AA$2088,B$3,FALSE))</f>
        <v xml:space="preserve">         Categoría E Riesgo De Incobrabilidad</v>
      </c>
      <c r="C43" s="28">
        <f>VLOOKUP($A43,cuc!$A$2:$AA$2088,C$3,FALSE)</f>
        <v>0</v>
      </c>
      <c r="D43" s="28">
        <f>VLOOKUP($A43,cuc!$A$2:$AA$2088,D$3,FALSE)</f>
        <v>0</v>
      </c>
      <c r="E43" s="28">
        <f>VLOOKUP($A43,cuc!$A$2:$AA$2088,E$3,FALSE)</f>
        <v>0</v>
      </c>
      <c r="F43" s="28">
        <f>VLOOKUP($A43,cuc!$A$2:$AA$2088,F$3,FALSE)</f>
        <v>0</v>
      </c>
      <c r="G43" s="29">
        <f>VLOOKUP($A43,cuc!$A$2:$AA$2088,G$3,FALSE)</f>
        <v>0</v>
      </c>
      <c r="H43" s="29">
        <f>VLOOKUP($A43,cuc!$A$2:$AA$2088,H$3,FALSE)</f>
        <v>0</v>
      </c>
    </row>
    <row r="44" spans="1:8" x14ac:dyDescent="0.25">
      <c r="A44" s="14">
        <v>141115</v>
      </c>
      <c r="B44" s="49" t="str">
        <f>PROPER(VLOOKUP($A44,cuc!$A$2:$AA$2088,B$3,FALSE))</f>
        <v xml:space="preserve">         Categoría C Riesgo Apreciable</v>
      </c>
      <c r="C44" s="28">
        <f>VLOOKUP($A44,cuc!$A$2:$AA$2088,C$3,FALSE)</f>
        <v>0</v>
      </c>
      <c r="D44" s="28">
        <f>VLOOKUP($A44,cuc!$A$2:$AA$2088,D$3,FALSE)</f>
        <v>0</v>
      </c>
      <c r="E44" s="28">
        <f>VLOOKUP($A44,cuc!$A$2:$AA$2088,E$3,FALSE)</f>
        <v>0</v>
      </c>
      <c r="F44" s="28">
        <f>VLOOKUP($A44,cuc!$A$2:$AA$2088,F$3,FALSE)</f>
        <v>0</v>
      </c>
      <c r="G44" s="29">
        <f>VLOOKUP($A44,cuc!$A$2:$AA$2088,G$3,FALSE)</f>
        <v>0</v>
      </c>
      <c r="H44" s="29">
        <f>VLOOKUP($A44,cuc!$A$2:$AA$2088,H$3,FALSE)</f>
        <v>0</v>
      </c>
    </row>
    <row r="45" spans="1:8" x14ac:dyDescent="0.25">
      <c r="A45" s="14">
        <v>141120</v>
      </c>
      <c r="B45" s="49" t="str">
        <f>PROPER(VLOOKUP($A45,cuc!$A$2:$AA$2088,B$3,FALSE))</f>
        <v xml:space="preserve">         Categoría D Riesgo Significativo</v>
      </c>
      <c r="C45" s="28">
        <f>VLOOKUP($A45,cuc!$A$2:$AA$2088,C$3,FALSE)</f>
        <v>0</v>
      </c>
      <c r="D45" s="28">
        <f>VLOOKUP($A45,cuc!$A$2:$AA$2088,D$3,FALSE)</f>
        <v>0</v>
      </c>
      <c r="E45" s="28">
        <f>VLOOKUP($A45,cuc!$A$2:$AA$2088,E$3,FALSE)</f>
        <v>0</v>
      </c>
      <c r="F45" s="28">
        <f>VLOOKUP($A45,cuc!$A$2:$AA$2088,F$3,FALSE)</f>
        <v>0</v>
      </c>
      <c r="G45" s="29">
        <f>VLOOKUP($A45,cuc!$A$2:$AA$2088,G$3,FALSE)</f>
        <v>0</v>
      </c>
      <c r="H45" s="29">
        <f>VLOOKUP($A45,cuc!$A$2:$AA$2088,H$3,FALSE)</f>
        <v>0</v>
      </c>
    </row>
    <row r="46" spans="1:8" x14ac:dyDescent="0.25">
      <c r="A46" s="14">
        <v>141125</v>
      </c>
      <c r="B46" s="49" t="str">
        <f>PROPER(VLOOKUP($A46,cuc!$A$2:$AA$2088,B$3,FALSE))</f>
        <v xml:space="preserve">         Categoría E Riesgo De Incobrabilidad</v>
      </c>
      <c r="C46" s="28">
        <f>VLOOKUP($A46,cuc!$A$2:$AA$2088,C$3,FALSE)</f>
        <v>0</v>
      </c>
      <c r="D46" s="28">
        <f>VLOOKUP($A46,cuc!$A$2:$AA$2088,D$3,FALSE)</f>
        <v>0</v>
      </c>
      <c r="E46" s="28">
        <f>VLOOKUP($A46,cuc!$A$2:$AA$2088,E$3,FALSE)</f>
        <v>0</v>
      </c>
      <c r="F46" s="28">
        <f>VLOOKUP($A46,cuc!$A$2:$AA$2088,F$3,FALSE)</f>
        <v>0</v>
      </c>
      <c r="G46" s="29">
        <f>VLOOKUP($A46,cuc!$A$2:$AA$2088,G$3,FALSE)</f>
        <v>0</v>
      </c>
      <c r="H46" s="29">
        <f>VLOOKUP($A46,cuc!$A$2:$AA$2088,H$3,FALSE)</f>
        <v>0</v>
      </c>
    </row>
    <row r="47" spans="1:8" x14ac:dyDescent="0.25">
      <c r="A47" s="14">
        <v>141215</v>
      </c>
      <c r="B47" s="49" t="str">
        <f>PROPER(VLOOKUP($A47,cuc!$A$2:$AA$2088,B$3,FALSE))</f>
        <v xml:space="preserve">         Categoría C Riesgo Apreciable</v>
      </c>
      <c r="C47" s="28">
        <f>VLOOKUP($A47,cuc!$A$2:$AA$2088,C$3,FALSE)</f>
        <v>0</v>
      </c>
      <c r="D47" s="28">
        <f>VLOOKUP($A47,cuc!$A$2:$AA$2088,D$3,FALSE)</f>
        <v>0</v>
      </c>
      <c r="E47" s="28">
        <f>VLOOKUP($A47,cuc!$A$2:$AA$2088,E$3,FALSE)</f>
        <v>0</v>
      </c>
      <c r="F47" s="28">
        <f>VLOOKUP($A47,cuc!$A$2:$AA$2088,F$3,FALSE)</f>
        <v>12769102</v>
      </c>
      <c r="G47" s="29">
        <f>VLOOKUP($A47,cuc!$A$2:$AA$2088,G$3,FALSE)</f>
        <v>0</v>
      </c>
      <c r="H47" s="29">
        <f>VLOOKUP($A47,cuc!$A$2:$AA$2088,H$3,FALSE)</f>
        <v>0</v>
      </c>
    </row>
    <row r="48" spans="1:8" x14ac:dyDescent="0.25">
      <c r="A48" s="14">
        <v>141220</v>
      </c>
      <c r="B48" s="49" t="str">
        <f>PROPER(VLOOKUP($A48,cuc!$A$2:$AA$2088,B$3,FALSE))</f>
        <v xml:space="preserve">         Categoría D Riesgo Significativo</v>
      </c>
      <c r="C48" s="28">
        <f>VLOOKUP($A48,cuc!$A$2:$AA$2088,C$3,FALSE)</f>
        <v>0</v>
      </c>
      <c r="D48" s="28">
        <f>VLOOKUP($A48,cuc!$A$2:$AA$2088,D$3,FALSE)</f>
        <v>0</v>
      </c>
      <c r="E48" s="28">
        <f>VLOOKUP($A48,cuc!$A$2:$AA$2088,E$3,FALSE)</f>
        <v>0</v>
      </c>
      <c r="F48" s="28">
        <f>VLOOKUP($A48,cuc!$A$2:$AA$2088,F$3,FALSE)</f>
        <v>0</v>
      </c>
      <c r="G48" s="29">
        <f>VLOOKUP($A48,cuc!$A$2:$AA$2088,G$3,FALSE)</f>
        <v>0</v>
      </c>
      <c r="H48" s="29">
        <f>VLOOKUP($A48,cuc!$A$2:$AA$2088,H$3,FALSE)</f>
        <v>0</v>
      </c>
    </row>
    <row r="49" spans="1:8" x14ac:dyDescent="0.25">
      <c r="A49" s="14">
        <v>141225</v>
      </c>
      <c r="B49" s="49" t="str">
        <f>PROPER(VLOOKUP($A49,cuc!$A$2:$AA$2088,B$3,FALSE))</f>
        <v xml:space="preserve">         Categoría E Riesgo De Incobrabilidad</v>
      </c>
      <c r="C49" s="28">
        <f>VLOOKUP($A49,cuc!$A$2:$AA$2088,C$3,FALSE)</f>
        <v>0</v>
      </c>
      <c r="D49" s="28">
        <f>VLOOKUP($A49,cuc!$A$2:$AA$2088,D$3,FALSE)</f>
        <v>0</v>
      </c>
      <c r="E49" s="28">
        <f>VLOOKUP($A49,cuc!$A$2:$AA$2088,E$3,FALSE)</f>
        <v>0</v>
      </c>
      <c r="F49" s="28">
        <f>VLOOKUP($A49,cuc!$A$2:$AA$2088,F$3,FALSE)</f>
        <v>0</v>
      </c>
      <c r="G49" s="29">
        <f>VLOOKUP($A49,cuc!$A$2:$AA$2088,G$3,FALSE)</f>
        <v>0</v>
      </c>
      <c r="H49" s="29">
        <f>VLOOKUP($A49,cuc!$A$2:$AA$2088,H$3,FALSE)</f>
        <v>0</v>
      </c>
    </row>
    <row r="50" spans="1:8" x14ac:dyDescent="0.25">
      <c r="A50" s="14">
        <v>144115</v>
      </c>
      <c r="B50" s="49" t="str">
        <f>PROPER(VLOOKUP($A50,cuc!$A$2:$AA$2088,B$3,FALSE))</f>
        <v xml:space="preserve">         Categoría C Riesgo Apreciable</v>
      </c>
      <c r="C50" s="28">
        <f>VLOOKUP($A50,cuc!$A$2:$AA$2088,C$3,FALSE)</f>
        <v>0</v>
      </c>
      <c r="D50" s="28">
        <f>VLOOKUP($A50,cuc!$A$2:$AA$2088,D$3,FALSE)</f>
        <v>0</v>
      </c>
      <c r="E50" s="28">
        <f>VLOOKUP($A50,cuc!$A$2:$AA$2088,E$3,FALSE)</f>
        <v>6740845</v>
      </c>
      <c r="F50" s="28">
        <f>VLOOKUP($A50,cuc!$A$2:$AA$2088,F$3,FALSE)</f>
        <v>34537237</v>
      </c>
      <c r="G50" s="29">
        <f>VLOOKUP($A50,cuc!$A$2:$AA$2088,G$3,FALSE)</f>
        <v>0</v>
      </c>
      <c r="H50" s="29">
        <f>VLOOKUP($A50,cuc!$A$2:$AA$2088,H$3,FALSE)</f>
        <v>0</v>
      </c>
    </row>
    <row r="51" spans="1:8" x14ac:dyDescent="0.25">
      <c r="A51" s="14">
        <v>144120</v>
      </c>
      <c r="B51" s="49" t="str">
        <f>PROPER(VLOOKUP($A51,cuc!$A$2:$AA$2088,B$3,FALSE))</f>
        <v xml:space="preserve">         Categoría D Riesgo Significativo</v>
      </c>
      <c r="C51" s="28">
        <f>VLOOKUP($A51,cuc!$A$2:$AA$2088,C$3,FALSE)</f>
        <v>112615</v>
      </c>
      <c r="D51" s="28">
        <f>VLOOKUP($A51,cuc!$A$2:$AA$2088,D$3,FALSE)</f>
        <v>2042626</v>
      </c>
      <c r="E51" s="28">
        <f>VLOOKUP($A51,cuc!$A$2:$AA$2088,E$3,FALSE)</f>
        <v>27224362</v>
      </c>
      <c r="F51" s="28">
        <f>VLOOKUP($A51,cuc!$A$2:$AA$2088,F$3,FALSE)</f>
        <v>0</v>
      </c>
      <c r="G51" s="29">
        <f>VLOOKUP($A51,cuc!$A$2:$AA$2088,G$3,FALSE)</f>
        <v>0</v>
      </c>
      <c r="H51" s="29">
        <f>VLOOKUP($A51,cuc!$A$2:$AA$2088,H$3,FALSE)</f>
        <v>16101939</v>
      </c>
    </row>
    <row r="52" spans="1:8" x14ac:dyDescent="0.25">
      <c r="A52" s="14">
        <v>144125</v>
      </c>
      <c r="B52" s="49" t="str">
        <f>PROPER(VLOOKUP($A52,cuc!$A$2:$AA$2088,B$3,FALSE))</f>
        <v xml:space="preserve">         Categoría E Riesgo De Incobrabilidad</v>
      </c>
      <c r="C52" s="28">
        <f>VLOOKUP($A52,cuc!$A$2:$AA$2088,C$3,FALSE)</f>
        <v>3411549</v>
      </c>
      <c r="D52" s="28">
        <f>VLOOKUP($A52,cuc!$A$2:$AA$2088,D$3,FALSE)</f>
        <v>3411549</v>
      </c>
      <c r="E52" s="28">
        <f>VLOOKUP($A52,cuc!$A$2:$AA$2088,E$3,FALSE)</f>
        <v>5728555</v>
      </c>
      <c r="F52" s="28">
        <f>VLOOKUP($A52,cuc!$A$2:$AA$2088,F$3,FALSE)</f>
        <v>0</v>
      </c>
      <c r="G52" s="29">
        <f>VLOOKUP($A52,cuc!$A$2:$AA$2088,G$3,FALSE)</f>
        <v>10289445</v>
      </c>
      <c r="H52" s="29">
        <f>VLOOKUP($A52,cuc!$A$2:$AA$2088,H$3,FALSE)</f>
        <v>6094900</v>
      </c>
    </row>
    <row r="53" spans="1:8" x14ac:dyDescent="0.25">
      <c r="A53" s="14">
        <v>144215</v>
      </c>
      <c r="B53" s="49" t="str">
        <f>PROPER(VLOOKUP($A53,cuc!$A$2:$AA$2088,B$3,FALSE))</f>
        <v xml:space="preserve">         Categoría C Riesgo Apreciable</v>
      </c>
      <c r="C53" s="28">
        <f>VLOOKUP($A53,cuc!$A$2:$AA$2088,C$3,FALSE)</f>
        <v>2931814</v>
      </c>
      <c r="D53" s="28">
        <f>VLOOKUP($A53,cuc!$A$2:$AA$2088,D$3,FALSE)</f>
        <v>5561914</v>
      </c>
      <c r="E53" s="28">
        <f>VLOOKUP($A53,cuc!$A$2:$AA$2088,E$3,FALSE)</f>
        <v>13916762</v>
      </c>
      <c r="F53" s="28">
        <f>VLOOKUP($A53,cuc!$A$2:$AA$2088,F$3,FALSE)</f>
        <v>8680530</v>
      </c>
      <c r="G53" s="29">
        <f>VLOOKUP($A53,cuc!$A$2:$AA$2088,G$3,FALSE)</f>
        <v>32449057</v>
      </c>
      <c r="H53" s="29">
        <f>VLOOKUP($A53,cuc!$A$2:$AA$2088,H$3,FALSE)</f>
        <v>44069683</v>
      </c>
    </row>
    <row r="54" spans="1:8" x14ac:dyDescent="0.25">
      <c r="A54" s="14">
        <v>144220</v>
      </c>
      <c r="B54" s="49" t="str">
        <f>PROPER(VLOOKUP($A54,cuc!$A$2:$AA$2088,B$3,FALSE))</f>
        <v xml:space="preserve">         Categoría D Riesgo Significativo</v>
      </c>
      <c r="C54" s="28">
        <f>VLOOKUP($A54,cuc!$A$2:$AA$2088,C$3,FALSE)</f>
        <v>7670180</v>
      </c>
      <c r="D54" s="28">
        <f>VLOOKUP($A54,cuc!$A$2:$AA$2088,D$3,FALSE)</f>
        <v>8404650</v>
      </c>
      <c r="E54" s="28">
        <f>VLOOKUP($A54,cuc!$A$2:$AA$2088,E$3,FALSE)</f>
        <v>12993585</v>
      </c>
      <c r="F54" s="28">
        <f>VLOOKUP($A54,cuc!$A$2:$AA$2088,F$3,FALSE)</f>
        <v>12159429</v>
      </c>
      <c r="G54" s="29">
        <f>VLOOKUP($A54,cuc!$A$2:$AA$2088,G$3,FALSE)</f>
        <v>41206350</v>
      </c>
      <c r="H54" s="29">
        <f>VLOOKUP($A54,cuc!$A$2:$AA$2088,H$3,FALSE)</f>
        <v>35273002</v>
      </c>
    </row>
    <row r="55" spans="1:8" x14ac:dyDescent="0.25">
      <c r="A55" s="14">
        <v>144225</v>
      </c>
      <c r="B55" s="49" t="str">
        <f>PROPER(VLOOKUP($A55,cuc!$A$2:$AA$2088,B$3,FALSE))</f>
        <v xml:space="preserve">         Categoría E Riesgo De Incobrabilidad</v>
      </c>
      <c r="C55" s="28">
        <f>VLOOKUP($A55,cuc!$A$2:$AA$2088,C$3,FALSE)</f>
        <v>71285611</v>
      </c>
      <c r="D55" s="28">
        <f>VLOOKUP($A55,cuc!$A$2:$AA$2088,D$3,FALSE)</f>
        <v>55672696</v>
      </c>
      <c r="E55" s="28">
        <f>VLOOKUP($A55,cuc!$A$2:$AA$2088,E$3,FALSE)</f>
        <v>65474222</v>
      </c>
      <c r="F55" s="28">
        <f>VLOOKUP($A55,cuc!$A$2:$AA$2088,F$3,FALSE)</f>
        <v>19676317</v>
      </c>
      <c r="G55" s="29">
        <f>VLOOKUP($A55,cuc!$A$2:$AA$2088,G$3,FALSE)</f>
        <v>66637772</v>
      </c>
      <c r="H55" s="29">
        <f>VLOOKUP($A55,cuc!$A$2:$AA$2088,H$3,FALSE)</f>
        <v>74840897</v>
      </c>
    </row>
    <row r="56" spans="1:8" x14ac:dyDescent="0.25">
      <c r="A56" s="14">
        <v>144815</v>
      </c>
      <c r="B56" s="49" t="str">
        <f>PROPER(VLOOKUP($A56,cuc!$A$2:$AA$2088,B$3,FALSE))</f>
        <v xml:space="preserve">         Categoría C Riesgo Apreciable</v>
      </c>
      <c r="C56" s="28">
        <f>VLOOKUP($A56,cuc!$A$2:$AA$2088,C$3,FALSE)</f>
        <v>0</v>
      </c>
      <c r="D56" s="28">
        <f>VLOOKUP($A56,cuc!$A$2:$AA$2088,D$3,FALSE)</f>
        <v>0</v>
      </c>
      <c r="E56" s="28">
        <f>VLOOKUP($A56,cuc!$A$2:$AA$2088,E$3,FALSE)</f>
        <v>0</v>
      </c>
      <c r="F56" s="28">
        <f>VLOOKUP($A56,cuc!$A$2:$AA$2088,F$3,FALSE)</f>
        <v>0</v>
      </c>
      <c r="G56" s="29">
        <f>VLOOKUP($A56,cuc!$A$2:$AA$2088,G$3,FALSE)</f>
        <v>0</v>
      </c>
      <c r="H56" s="29">
        <f>VLOOKUP($A56,cuc!$A$2:$AA$2088,H$3,FALSE)</f>
        <v>0</v>
      </c>
    </row>
    <row r="57" spans="1:8" x14ac:dyDescent="0.25">
      <c r="A57" s="14">
        <v>144820</v>
      </c>
      <c r="B57" s="49" t="str">
        <f>PROPER(VLOOKUP($A57,cuc!$A$2:$AA$2088,B$3,FALSE))</f>
        <v xml:space="preserve">         Categoría D Riesgo Significativo</v>
      </c>
      <c r="C57" s="28">
        <f>VLOOKUP($A57,cuc!$A$2:$AA$2088,C$3,FALSE)</f>
        <v>0</v>
      </c>
      <c r="D57" s="28">
        <f>VLOOKUP($A57,cuc!$A$2:$AA$2088,D$3,FALSE)</f>
        <v>0</v>
      </c>
      <c r="E57" s="28">
        <f>VLOOKUP($A57,cuc!$A$2:$AA$2088,E$3,FALSE)</f>
        <v>0</v>
      </c>
      <c r="F57" s="28">
        <f>VLOOKUP($A57,cuc!$A$2:$AA$2088,F$3,FALSE)</f>
        <v>0</v>
      </c>
      <c r="G57" s="29">
        <f>VLOOKUP($A57,cuc!$A$2:$AA$2088,G$3,FALSE)</f>
        <v>0</v>
      </c>
      <c r="H57" s="29">
        <f>VLOOKUP($A57,cuc!$A$2:$AA$2088,H$3,FALSE)</f>
        <v>0</v>
      </c>
    </row>
    <row r="58" spans="1:8" x14ac:dyDescent="0.25">
      <c r="A58" s="14">
        <v>144825</v>
      </c>
      <c r="B58" s="49" t="str">
        <f>PROPER(VLOOKUP($A58,cuc!$A$2:$AA$2088,B$3,FALSE))</f>
        <v xml:space="preserve">         Categoría E Riesgo De Incobrabilidad</v>
      </c>
      <c r="C58" s="28">
        <f>VLOOKUP($A58,cuc!$A$2:$AA$2088,C$3,FALSE)</f>
        <v>0</v>
      </c>
      <c r="D58" s="28">
        <f>VLOOKUP($A58,cuc!$A$2:$AA$2088,D$3,FALSE)</f>
        <v>0</v>
      </c>
      <c r="E58" s="28">
        <f>VLOOKUP($A58,cuc!$A$2:$AA$2088,E$3,FALSE)</f>
        <v>0</v>
      </c>
      <c r="F58" s="28">
        <f>VLOOKUP($A58,cuc!$A$2:$AA$2088,F$3,FALSE)</f>
        <v>0</v>
      </c>
      <c r="G58" s="29">
        <f>VLOOKUP($A58,cuc!$A$2:$AA$2088,G$3,FALSE)</f>
        <v>0</v>
      </c>
      <c r="H58" s="29">
        <f>VLOOKUP($A58,cuc!$A$2:$AA$2088,H$3,FALSE)</f>
        <v>0</v>
      </c>
    </row>
    <row r="59" spans="1:8" x14ac:dyDescent="0.25">
      <c r="A59" s="14">
        <v>145415</v>
      </c>
      <c r="B59" s="49" t="str">
        <f>PROPER(VLOOKUP($A59,cuc!$A$2:$AA$2088,B$3,FALSE))</f>
        <v xml:space="preserve">         Categoría C Riesgo Apreciable</v>
      </c>
      <c r="C59" s="28">
        <f>VLOOKUP($A59,cuc!$A$2:$AA$2088,C$3,FALSE)</f>
        <v>0</v>
      </c>
      <c r="D59" s="28">
        <f>VLOOKUP($A59,cuc!$A$2:$AA$2088,D$3,FALSE)</f>
        <v>0</v>
      </c>
      <c r="E59" s="28">
        <f>VLOOKUP($A59,cuc!$A$2:$AA$2088,E$3,FALSE)</f>
        <v>0</v>
      </c>
      <c r="F59" s="28">
        <f>VLOOKUP($A59,cuc!$A$2:$AA$2088,F$3,FALSE)</f>
        <v>0</v>
      </c>
      <c r="G59" s="29">
        <f>VLOOKUP($A59,cuc!$A$2:$AA$2088,G$3,FALSE)</f>
        <v>0</v>
      </c>
      <c r="H59" s="29">
        <f>VLOOKUP($A59,cuc!$A$2:$AA$2088,H$3,FALSE)</f>
        <v>0</v>
      </c>
    </row>
    <row r="60" spans="1:8" x14ac:dyDescent="0.25">
      <c r="A60" s="14">
        <v>145420</v>
      </c>
      <c r="B60" s="49" t="str">
        <f>PROPER(VLOOKUP($A60,cuc!$A$2:$AA$2088,B$3,FALSE))</f>
        <v xml:space="preserve">         Categoría D Riesgo Significativo</v>
      </c>
      <c r="C60" s="28">
        <f>VLOOKUP($A60,cuc!$A$2:$AA$2088,C$3,FALSE)</f>
        <v>0</v>
      </c>
      <c r="D60" s="28">
        <f>VLOOKUP($A60,cuc!$A$2:$AA$2088,D$3,FALSE)</f>
        <v>0</v>
      </c>
      <c r="E60" s="28">
        <f>VLOOKUP($A60,cuc!$A$2:$AA$2088,E$3,FALSE)</f>
        <v>0</v>
      </c>
      <c r="F60" s="28">
        <f>VLOOKUP($A60,cuc!$A$2:$AA$2088,F$3,FALSE)</f>
        <v>0</v>
      </c>
      <c r="G60" s="29">
        <f>VLOOKUP($A60,cuc!$A$2:$AA$2088,G$3,FALSE)</f>
        <v>0</v>
      </c>
      <c r="H60" s="29">
        <f>VLOOKUP($A60,cuc!$A$2:$AA$2088,H$3,FALSE)</f>
        <v>0</v>
      </c>
    </row>
    <row r="61" spans="1:8" x14ac:dyDescent="0.25">
      <c r="A61" s="14">
        <v>145425</v>
      </c>
      <c r="B61" s="49" t="str">
        <f>PROPER(VLOOKUP($A61,cuc!$A$2:$AA$2088,B$3,FALSE))</f>
        <v xml:space="preserve">         Categoría E Riesgo De Incobrabilidad</v>
      </c>
      <c r="C61" s="28">
        <f>VLOOKUP($A61,cuc!$A$2:$AA$2088,C$3,FALSE)</f>
        <v>0</v>
      </c>
      <c r="D61" s="28">
        <f>VLOOKUP($A61,cuc!$A$2:$AA$2088,D$3,FALSE)</f>
        <v>0</v>
      </c>
      <c r="E61" s="28">
        <f>VLOOKUP($A61,cuc!$A$2:$AA$2088,E$3,FALSE)</f>
        <v>0</v>
      </c>
      <c r="F61" s="28">
        <f>VLOOKUP($A61,cuc!$A$2:$AA$2088,F$3,FALSE)</f>
        <v>0</v>
      </c>
      <c r="G61" s="29">
        <f>VLOOKUP($A61,cuc!$A$2:$AA$2088,G$3,FALSE)</f>
        <v>0</v>
      </c>
      <c r="H61" s="29">
        <f>VLOOKUP($A61,cuc!$A$2:$AA$2088,H$3,FALSE)</f>
        <v>0</v>
      </c>
    </row>
    <row r="62" spans="1:8" x14ac:dyDescent="0.25">
      <c r="A62" s="14">
        <v>145515</v>
      </c>
      <c r="B62" s="49" t="str">
        <f>PROPER(VLOOKUP($A62,cuc!$A$2:$AA$2088,B$3,FALSE))</f>
        <v xml:space="preserve">         Categoría C Riesgo Apreciable</v>
      </c>
      <c r="C62" s="28">
        <f>VLOOKUP($A62,cuc!$A$2:$AA$2088,C$3,FALSE)</f>
        <v>0</v>
      </c>
      <c r="D62" s="28">
        <f>VLOOKUP($A62,cuc!$A$2:$AA$2088,D$3,FALSE)</f>
        <v>0</v>
      </c>
      <c r="E62" s="28">
        <f>VLOOKUP($A62,cuc!$A$2:$AA$2088,E$3,FALSE)</f>
        <v>0</v>
      </c>
      <c r="F62" s="28">
        <f>VLOOKUP($A62,cuc!$A$2:$AA$2088,F$3,FALSE)</f>
        <v>0</v>
      </c>
      <c r="G62" s="29">
        <f>VLOOKUP($A62,cuc!$A$2:$AA$2088,G$3,FALSE)</f>
        <v>0</v>
      </c>
      <c r="H62" s="29">
        <f>VLOOKUP($A62,cuc!$A$2:$AA$2088,H$3,FALSE)</f>
        <v>0</v>
      </c>
    </row>
    <row r="63" spans="1:8" x14ac:dyDescent="0.25">
      <c r="A63" s="14">
        <v>145520</v>
      </c>
      <c r="B63" s="49" t="str">
        <f>PROPER(VLOOKUP($A63,cuc!$A$2:$AA$2088,B$3,FALSE))</f>
        <v xml:space="preserve">         Categoría D Riesgo Significativo</v>
      </c>
      <c r="C63" s="28">
        <f>VLOOKUP($A63,cuc!$A$2:$AA$2088,C$3,FALSE)</f>
        <v>0</v>
      </c>
      <c r="D63" s="28">
        <f>VLOOKUP($A63,cuc!$A$2:$AA$2088,D$3,FALSE)</f>
        <v>0</v>
      </c>
      <c r="E63" s="28">
        <f>VLOOKUP($A63,cuc!$A$2:$AA$2088,E$3,FALSE)</f>
        <v>0</v>
      </c>
      <c r="F63" s="28">
        <f>VLOOKUP($A63,cuc!$A$2:$AA$2088,F$3,FALSE)</f>
        <v>0</v>
      </c>
      <c r="G63" s="29">
        <f>VLOOKUP($A63,cuc!$A$2:$AA$2088,G$3,FALSE)</f>
        <v>0</v>
      </c>
      <c r="H63" s="29">
        <f>VLOOKUP($A63,cuc!$A$2:$AA$2088,H$3,FALSE)</f>
        <v>0</v>
      </c>
    </row>
    <row r="64" spans="1:8" x14ac:dyDescent="0.25">
      <c r="A64" s="14">
        <v>145525</v>
      </c>
      <c r="B64" s="49" t="str">
        <f>PROPER(VLOOKUP($A64,cuc!$A$2:$AA$2088,B$3,FALSE))</f>
        <v xml:space="preserve">         Categoría E Riesgo De Incobrabilidad</v>
      </c>
      <c r="C64" s="28">
        <f>VLOOKUP($A64,cuc!$A$2:$AA$2088,C$3,FALSE)</f>
        <v>0</v>
      </c>
      <c r="D64" s="28">
        <f>VLOOKUP($A64,cuc!$A$2:$AA$2088,D$3,FALSE)</f>
        <v>0</v>
      </c>
      <c r="E64" s="28">
        <f>VLOOKUP($A64,cuc!$A$2:$AA$2088,E$3,FALSE)</f>
        <v>0</v>
      </c>
      <c r="F64" s="28">
        <f>VLOOKUP($A64,cuc!$A$2:$AA$2088,F$3,FALSE)</f>
        <v>0</v>
      </c>
      <c r="G64" s="29">
        <f>VLOOKUP($A64,cuc!$A$2:$AA$2088,G$3,FALSE)</f>
        <v>0</v>
      </c>
      <c r="H64" s="29">
        <f>VLOOKUP($A64,cuc!$A$2:$AA$2088,H$3,FALSE)</f>
        <v>0</v>
      </c>
    </row>
    <row r="65" spans="1:8" x14ac:dyDescent="0.25">
      <c r="A65" s="14">
        <v>146115</v>
      </c>
      <c r="B65" s="49" t="str">
        <f>PROPER(VLOOKUP($A65,cuc!$A$2:$AA$2088,B$3,FALSE))</f>
        <v xml:space="preserve">         Categoría C Riesgo Apreciable</v>
      </c>
      <c r="C65" s="28">
        <f>VLOOKUP($A65,cuc!$A$2:$AA$2088,C$3,FALSE)</f>
        <v>0</v>
      </c>
      <c r="D65" s="28">
        <f>VLOOKUP($A65,cuc!$A$2:$AA$2088,D$3,FALSE)</f>
        <v>0</v>
      </c>
      <c r="E65" s="28">
        <f>VLOOKUP($A65,cuc!$A$2:$AA$2088,E$3,FALSE)</f>
        <v>0</v>
      </c>
      <c r="F65" s="28">
        <f>VLOOKUP($A65,cuc!$A$2:$AA$2088,F$3,FALSE)</f>
        <v>0</v>
      </c>
      <c r="G65" s="29">
        <f>VLOOKUP($A65,cuc!$A$2:$AA$2088,G$3,FALSE)</f>
        <v>0</v>
      </c>
      <c r="H65" s="29">
        <f>VLOOKUP($A65,cuc!$A$2:$AA$2088,H$3,FALSE)</f>
        <v>0</v>
      </c>
    </row>
    <row r="66" spans="1:8" x14ac:dyDescent="0.25">
      <c r="A66" s="14">
        <v>146120</v>
      </c>
      <c r="B66" s="49" t="str">
        <f>PROPER(VLOOKUP($A66,cuc!$A$2:$AA$2088,B$3,FALSE))</f>
        <v xml:space="preserve">         Categoría D Riesgo Significativo</v>
      </c>
      <c r="C66" s="28">
        <f>VLOOKUP($A66,cuc!$A$2:$AA$2088,C$3,FALSE)</f>
        <v>0</v>
      </c>
      <c r="D66" s="28">
        <f>VLOOKUP($A66,cuc!$A$2:$AA$2088,D$3,FALSE)</f>
        <v>0</v>
      </c>
      <c r="E66" s="28">
        <f>VLOOKUP($A66,cuc!$A$2:$AA$2088,E$3,FALSE)</f>
        <v>0</v>
      </c>
      <c r="F66" s="28">
        <f>VLOOKUP($A66,cuc!$A$2:$AA$2088,F$3,FALSE)</f>
        <v>0</v>
      </c>
      <c r="G66" s="29">
        <f>VLOOKUP($A66,cuc!$A$2:$AA$2088,G$3,FALSE)</f>
        <v>0</v>
      </c>
      <c r="H66" s="29">
        <f>VLOOKUP($A66,cuc!$A$2:$AA$2088,H$3,FALSE)</f>
        <v>0</v>
      </c>
    </row>
    <row r="67" spans="1:8" x14ac:dyDescent="0.25">
      <c r="A67" s="14">
        <v>146125</v>
      </c>
      <c r="B67" s="49" t="str">
        <f>PROPER(VLOOKUP($A67,cuc!$A$2:$AA$2088,B$3,FALSE))</f>
        <v xml:space="preserve">         Categoría E Riesgo De Incobrabilidad</v>
      </c>
      <c r="C67" s="28">
        <f>VLOOKUP($A67,cuc!$A$2:$AA$2088,C$3,FALSE)</f>
        <v>0</v>
      </c>
      <c r="D67" s="28">
        <f>VLOOKUP($A67,cuc!$A$2:$AA$2088,D$3,FALSE)</f>
        <v>0</v>
      </c>
      <c r="E67" s="28">
        <f>VLOOKUP($A67,cuc!$A$2:$AA$2088,E$3,FALSE)</f>
        <v>0</v>
      </c>
      <c r="F67" s="28">
        <f>VLOOKUP($A67,cuc!$A$2:$AA$2088,F$3,FALSE)</f>
        <v>0</v>
      </c>
      <c r="G67" s="29">
        <f>VLOOKUP($A67,cuc!$A$2:$AA$2088,G$3,FALSE)</f>
        <v>0</v>
      </c>
      <c r="H67" s="29">
        <f>VLOOKUP($A67,cuc!$A$2:$AA$2088,H$3,FALSE)</f>
        <v>0</v>
      </c>
    </row>
    <row r="68" spans="1:8" x14ac:dyDescent="0.25">
      <c r="A68" s="14">
        <v>146215</v>
      </c>
      <c r="B68" s="49" t="str">
        <f>PROPER(VLOOKUP($A68,cuc!$A$2:$AA$2088,B$3,FALSE))</f>
        <v xml:space="preserve">         Categoría C Riesgo Apreciable</v>
      </c>
      <c r="C68" s="28">
        <f>VLOOKUP($A68,cuc!$A$2:$AA$2088,C$3,FALSE)</f>
        <v>0</v>
      </c>
      <c r="D68" s="28">
        <f>VLOOKUP($A68,cuc!$A$2:$AA$2088,D$3,FALSE)</f>
        <v>0</v>
      </c>
      <c r="E68" s="28">
        <f>VLOOKUP($A68,cuc!$A$2:$AA$2088,E$3,FALSE)</f>
        <v>0</v>
      </c>
      <c r="F68" s="28">
        <f>VLOOKUP($A68,cuc!$A$2:$AA$2088,F$3,FALSE)</f>
        <v>0</v>
      </c>
      <c r="G68" s="29">
        <f>VLOOKUP($A68,cuc!$A$2:$AA$2088,G$3,FALSE)</f>
        <v>0</v>
      </c>
      <c r="H68" s="29">
        <f>VLOOKUP($A68,cuc!$A$2:$AA$2088,H$3,FALSE)</f>
        <v>0</v>
      </c>
    </row>
    <row r="69" spans="1:8" x14ac:dyDescent="0.25">
      <c r="A69" s="14">
        <v>146220</v>
      </c>
      <c r="B69" s="49" t="str">
        <f>PROPER(VLOOKUP($A69,cuc!$A$2:$AA$2088,B$3,FALSE))</f>
        <v xml:space="preserve">         Categoría D Riesgo Significativo</v>
      </c>
      <c r="C69" s="28">
        <f>VLOOKUP($A69,cuc!$A$2:$AA$2088,C$3,FALSE)</f>
        <v>0</v>
      </c>
      <c r="D69" s="28">
        <f>VLOOKUP($A69,cuc!$A$2:$AA$2088,D$3,FALSE)</f>
        <v>0</v>
      </c>
      <c r="E69" s="28">
        <f>VLOOKUP($A69,cuc!$A$2:$AA$2088,E$3,FALSE)</f>
        <v>0</v>
      </c>
      <c r="F69" s="28">
        <f>VLOOKUP($A69,cuc!$A$2:$AA$2088,F$3,FALSE)</f>
        <v>0</v>
      </c>
      <c r="G69" s="29">
        <f>VLOOKUP($A69,cuc!$A$2:$AA$2088,G$3,FALSE)</f>
        <v>0</v>
      </c>
      <c r="H69" s="29">
        <f>VLOOKUP($A69,cuc!$A$2:$AA$2088,H$3,FALSE)</f>
        <v>0</v>
      </c>
    </row>
    <row r="70" spans="1:8" x14ac:dyDescent="0.25">
      <c r="A70" s="14">
        <v>146225</v>
      </c>
      <c r="B70" s="49" t="str">
        <f>PROPER(VLOOKUP($A70,cuc!$A$2:$AA$2088,B$3,FALSE))</f>
        <v xml:space="preserve">         Categoría E Riesgo De Incobrabilidad</v>
      </c>
      <c r="C70" s="28">
        <f>VLOOKUP($A70,cuc!$A$2:$AA$2088,C$3,FALSE)</f>
        <v>0</v>
      </c>
      <c r="D70" s="28">
        <f>VLOOKUP($A70,cuc!$A$2:$AA$2088,D$3,FALSE)</f>
        <v>0</v>
      </c>
      <c r="E70" s="28">
        <f>VLOOKUP($A70,cuc!$A$2:$AA$2088,E$3,FALSE)</f>
        <v>0</v>
      </c>
      <c r="F70" s="28">
        <f>VLOOKUP($A70,cuc!$A$2:$AA$2088,F$3,FALSE)</f>
        <v>0</v>
      </c>
      <c r="G70" s="29">
        <f>VLOOKUP($A70,cuc!$A$2:$AA$2088,G$3,FALSE)</f>
        <v>0</v>
      </c>
      <c r="H70" s="29">
        <f>VLOOKUP($A70,cuc!$A$2:$AA$2088,H$3,FALSE)</f>
        <v>0</v>
      </c>
    </row>
    <row r="71" spans="1:8" x14ac:dyDescent="0.25">
      <c r="A71" s="14">
        <v>146915</v>
      </c>
      <c r="B71" s="49" t="str">
        <f>PROPER(VLOOKUP($A71,cuc!$A$2:$AA$2088,B$3,FALSE))</f>
        <v xml:space="preserve">         Categoría C Riesgo Apreciable, Vivienda</v>
      </c>
      <c r="C71" s="28">
        <f>VLOOKUP($A71,cuc!$A$2:$AA$2088,C$3,FALSE)</f>
        <v>0</v>
      </c>
      <c r="D71" s="28">
        <f>VLOOKUP($A71,cuc!$A$2:$AA$2088,D$3,FALSE)</f>
        <v>0</v>
      </c>
      <c r="E71" s="28">
        <f>VLOOKUP($A71,cuc!$A$2:$AA$2088,E$3,FALSE)</f>
        <v>0</v>
      </c>
      <c r="F71" s="28">
        <f>VLOOKUP($A71,cuc!$A$2:$AA$2088,F$3,FALSE)</f>
        <v>0</v>
      </c>
      <c r="G71" s="29">
        <f>VLOOKUP($A71,cuc!$A$2:$AA$2088,G$3,FALSE)</f>
        <v>0</v>
      </c>
      <c r="H71" s="29">
        <f>VLOOKUP($A71,cuc!$A$2:$AA$2088,H$3,FALSE)</f>
        <v>0</v>
      </c>
    </row>
    <row r="72" spans="1:8" x14ac:dyDescent="0.25">
      <c r="A72" s="14">
        <v>146920</v>
      </c>
      <c r="B72" s="49" t="str">
        <f>PROPER(VLOOKUP($A72,cuc!$A$2:$AA$2088,B$3,FALSE))</f>
        <v xml:space="preserve">         Categoría D Riesgo Significativo, Vivienda</v>
      </c>
      <c r="C72" s="28">
        <f>VLOOKUP($A72,cuc!$A$2:$AA$2088,C$3,FALSE)</f>
        <v>0</v>
      </c>
      <c r="D72" s="28">
        <f>VLOOKUP($A72,cuc!$A$2:$AA$2088,D$3,FALSE)</f>
        <v>0</v>
      </c>
      <c r="E72" s="28">
        <f>VLOOKUP($A72,cuc!$A$2:$AA$2088,E$3,FALSE)</f>
        <v>0</v>
      </c>
      <c r="F72" s="28">
        <f>VLOOKUP($A72,cuc!$A$2:$AA$2088,F$3,FALSE)</f>
        <v>0</v>
      </c>
      <c r="G72" s="29">
        <f>VLOOKUP($A72,cuc!$A$2:$AA$2088,G$3,FALSE)</f>
        <v>0</v>
      </c>
      <c r="H72" s="29">
        <f>VLOOKUP($A72,cuc!$A$2:$AA$2088,H$3,FALSE)</f>
        <v>0</v>
      </c>
    </row>
    <row r="73" spans="1:8" x14ac:dyDescent="0.25">
      <c r="A73" s="14">
        <v>146925</v>
      </c>
      <c r="B73" s="49" t="str">
        <f>PROPER(VLOOKUP($A73,cuc!$A$2:$AA$2088,B$3,FALSE))</f>
        <v xml:space="preserve">         Categoría E Riesgo De Incobrabilidad, Vivienda</v>
      </c>
      <c r="C73" s="28">
        <f>VLOOKUP($A73,cuc!$A$2:$AA$2088,C$3,FALSE)</f>
        <v>0</v>
      </c>
      <c r="D73" s="28">
        <f>VLOOKUP($A73,cuc!$A$2:$AA$2088,D$3,FALSE)</f>
        <v>0</v>
      </c>
      <c r="E73" s="28">
        <f>VLOOKUP($A73,cuc!$A$2:$AA$2088,E$3,FALSE)</f>
        <v>0</v>
      </c>
      <c r="F73" s="28">
        <f>VLOOKUP($A73,cuc!$A$2:$AA$2088,F$3,FALSE)</f>
        <v>0</v>
      </c>
      <c r="G73" s="29">
        <f>VLOOKUP($A73,cuc!$A$2:$AA$2088,G$3,FALSE)</f>
        <v>0</v>
      </c>
      <c r="H73" s="29">
        <f>VLOOKUP($A73,cuc!$A$2:$AA$2088,H$3,FALSE)</f>
        <v>0</v>
      </c>
    </row>
    <row r="74" spans="1:8" x14ac:dyDescent="0.25">
      <c r="A74" s="14">
        <v>146940</v>
      </c>
      <c r="B74" s="49" t="str">
        <f>PROPER(VLOOKUP($A74,cuc!$A$2:$AA$2088,B$3,FALSE))</f>
        <v xml:space="preserve">         Categoría C Riesgo Apreciable, Consumo</v>
      </c>
      <c r="C74" s="28">
        <f>VLOOKUP($A74,cuc!$A$2:$AA$2088,C$3,FALSE)</f>
        <v>0</v>
      </c>
      <c r="D74" s="28">
        <f>VLOOKUP($A74,cuc!$A$2:$AA$2088,D$3,FALSE)</f>
        <v>0</v>
      </c>
      <c r="E74" s="28">
        <f>VLOOKUP($A74,cuc!$A$2:$AA$2088,E$3,FALSE)</f>
        <v>0</v>
      </c>
      <c r="F74" s="28">
        <f>VLOOKUP($A74,cuc!$A$2:$AA$2088,F$3,FALSE)</f>
        <v>0</v>
      </c>
      <c r="G74" s="29">
        <f>VLOOKUP($A74,cuc!$A$2:$AA$2088,G$3,FALSE)</f>
        <v>0</v>
      </c>
      <c r="H74" s="29">
        <f>VLOOKUP($A74,cuc!$A$2:$AA$2088,H$3,FALSE)</f>
        <v>0</v>
      </c>
    </row>
    <row r="75" spans="1:8" x14ac:dyDescent="0.25">
      <c r="A75" s="14">
        <v>146945</v>
      </c>
      <c r="B75" s="49" t="str">
        <f>PROPER(VLOOKUP($A75,cuc!$A$2:$AA$2088,B$3,FALSE))</f>
        <v xml:space="preserve">         Categoría D Riesgo Significativo, Consumo</v>
      </c>
      <c r="C75" s="28">
        <f>VLOOKUP($A75,cuc!$A$2:$AA$2088,C$3,FALSE)</f>
        <v>0</v>
      </c>
      <c r="D75" s="28">
        <f>VLOOKUP($A75,cuc!$A$2:$AA$2088,D$3,FALSE)</f>
        <v>0</v>
      </c>
      <c r="E75" s="28">
        <f>VLOOKUP($A75,cuc!$A$2:$AA$2088,E$3,FALSE)</f>
        <v>0</v>
      </c>
      <c r="F75" s="28">
        <f>VLOOKUP($A75,cuc!$A$2:$AA$2088,F$3,FALSE)</f>
        <v>0</v>
      </c>
      <c r="G75" s="29">
        <f>VLOOKUP($A75,cuc!$A$2:$AA$2088,G$3,FALSE)</f>
        <v>0</v>
      </c>
      <c r="H75" s="29">
        <f>VLOOKUP($A75,cuc!$A$2:$AA$2088,H$3,FALSE)</f>
        <v>0</v>
      </c>
    </row>
    <row r="76" spans="1:8" x14ac:dyDescent="0.25">
      <c r="A76" s="14">
        <v>146950</v>
      </c>
      <c r="B76" s="49" t="str">
        <f>PROPER(VLOOKUP($A76,cuc!$A$2:$AA$2088,B$3,FALSE))</f>
        <v xml:space="preserve">         Categoría E Riesgo De Incobrabilidad, Consumo</v>
      </c>
      <c r="C76" s="28">
        <f>VLOOKUP($A76,cuc!$A$2:$AA$2088,C$3,FALSE)</f>
        <v>0</v>
      </c>
      <c r="D76" s="28">
        <f>VLOOKUP($A76,cuc!$A$2:$AA$2088,D$3,FALSE)</f>
        <v>0</v>
      </c>
      <c r="E76" s="28">
        <f>VLOOKUP($A76,cuc!$A$2:$AA$2088,E$3,FALSE)</f>
        <v>0</v>
      </c>
      <c r="F76" s="28">
        <f>VLOOKUP($A76,cuc!$A$2:$AA$2088,F$3,FALSE)</f>
        <v>0</v>
      </c>
      <c r="G76" s="29">
        <f>VLOOKUP($A76,cuc!$A$2:$AA$2088,G$3,FALSE)</f>
        <v>0</v>
      </c>
      <c r="H76" s="29">
        <f>VLOOKUP($A76,cuc!$A$2:$AA$2088,H$3,FALSE)</f>
        <v>0</v>
      </c>
    </row>
    <row r="77" spans="1:8" x14ac:dyDescent="0.25">
      <c r="A77" s="138"/>
      <c r="B77" s="139"/>
      <c r="C77" s="133"/>
      <c r="D77" s="133"/>
      <c r="E77" s="133"/>
      <c r="F77" s="133"/>
      <c r="G77" s="134"/>
      <c r="H77" s="134"/>
    </row>
    <row r="78" spans="1:8" ht="14.4" thickBot="1" x14ac:dyDescent="0.3">
      <c r="A78" s="15"/>
      <c r="B78" s="19" t="s">
        <v>1876</v>
      </c>
      <c r="C78" s="31">
        <f>+SUM(C38:C77)</f>
        <v>85411769</v>
      </c>
      <c r="D78" s="31">
        <f t="shared" ref="D78:G78" si="1">+SUM(D38:D77)</f>
        <v>75093435</v>
      </c>
      <c r="E78" s="31">
        <f t="shared" si="1"/>
        <v>132078331</v>
      </c>
      <c r="F78" s="31">
        <f t="shared" si="1"/>
        <v>87822615</v>
      </c>
      <c r="G78" s="31">
        <f t="shared" si="1"/>
        <v>150582624</v>
      </c>
      <c r="H78" s="31">
        <f t="shared" ref="H78" si="2">+SUM(H38:H77)</f>
        <v>176380421</v>
      </c>
    </row>
    <row r="79" spans="1:8" ht="14.4" thickBot="1" x14ac:dyDescent="0.3"/>
    <row r="80" spans="1:8" x14ac:dyDescent="0.25">
      <c r="B80" s="20" t="s">
        <v>1408</v>
      </c>
      <c r="C80" s="12" t="str">
        <f t="shared" ref="C80:H80" si="3">+C4</f>
        <v>Año 16</v>
      </c>
      <c r="D80" s="12" t="str">
        <f t="shared" si="3"/>
        <v>Año 17</v>
      </c>
      <c r="E80" s="12" t="str">
        <f t="shared" si="3"/>
        <v>Año 18</v>
      </c>
      <c r="F80" s="12" t="str">
        <f t="shared" si="3"/>
        <v>Año 19</v>
      </c>
      <c r="G80" s="12" t="str">
        <f t="shared" si="3"/>
        <v>Año 20</v>
      </c>
      <c r="H80" s="12" t="str">
        <f t="shared" si="3"/>
        <v>Año 21</v>
      </c>
    </row>
    <row r="81" spans="2:8" x14ac:dyDescent="0.25">
      <c r="B81" s="10" t="s">
        <v>1877</v>
      </c>
      <c r="C81" s="27">
        <f>IFERROR(+C35/C78,0%)</f>
        <v>0.87799159153348061</v>
      </c>
      <c r="D81" s="27">
        <f t="shared" ref="D81:G81" si="4">IFERROR(+D35/D78,0%)</f>
        <v>0.82384967474187321</v>
      </c>
      <c r="E81" s="27">
        <f t="shared" si="4"/>
        <v>0.61749743036955851</v>
      </c>
      <c r="F81" s="27">
        <f t="shared" si="4"/>
        <v>0.28073017411289791</v>
      </c>
      <c r="G81" s="27">
        <f t="shared" si="4"/>
        <v>0.363464259993238</v>
      </c>
      <c r="H81" s="27">
        <f t="shared" ref="H81" si="5">IFERROR(+H35/H78,0%)</f>
        <v>0.42980293147162857</v>
      </c>
    </row>
  </sheetData>
  <conditionalFormatting sqref="C81:G81">
    <cfRule type="colorScale" priority="2">
      <colorScale>
        <cfvo type="min"/>
        <cfvo type="percentile" val="50"/>
        <cfvo type="max"/>
        <color rgb="FFF8696B"/>
        <color rgb="FFFFEB84"/>
        <color rgb="FF63BE7B"/>
      </colorScale>
    </cfRule>
  </conditionalFormatting>
  <conditionalFormatting sqref="H8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2826B-D147-4B90-A948-7BF02B459570}">
  <dimension ref="A1:I11"/>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24" thickBot="1" x14ac:dyDescent="0.3">
      <c r="A2" s="32" t="s">
        <v>0</v>
      </c>
      <c r="B2" s="63" t="str">
        <f>+Indicadores!E37</f>
        <v>Margen Financiero de Operación / Ingresos por venta de bienes y servicios</v>
      </c>
      <c r="C2" s="24" t="str">
        <f>+Indicadores!B37</f>
        <v>Administración</v>
      </c>
      <c r="D2" s="64" t="str">
        <f>+Indicadores!C37</f>
        <v>Indicador de Margen Financiero de Operación</v>
      </c>
      <c r="E2" s="62" t="str">
        <f>+Indicadores!D37</f>
        <v>Margen Financiero de Operación</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410000</v>
      </c>
      <c r="B5" s="49" t="str">
        <f>PROPER(VLOOKUP($A5,cuc!$A$2:$AA$2088,B$3,FALSE))</f>
        <v xml:space="preserve">   Ingresos Por Venta De Bienes Y Servicios</v>
      </c>
      <c r="C5" s="28">
        <f>VLOOKUP($A5,cuc!$A$2:$AA$2088,C$3,FALSE)</f>
        <v>1000970561</v>
      </c>
      <c r="D5" s="28">
        <f>VLOOKUP($A5,cuc!$A$2:$AA$2088,D$3,FALSE)</f>
        <v>1113153461</v>
      </c>
      <c r="E5" s="28">
        <f>VLOOKUP($A5,cuc!$A$2:$AA$2088,E$3,FALSE)</f>
        <v>1214617633</v>
      </c>
      <c r="F5" s="28">
        <f>VLOOKUP($A5,cuc!$A$2:$AA$2088,F$3,FALSE)</f>
        <v>1314447748</v>
      </c>
      <c r="G5" s="29">
        <f>VLOOKUP($A5,cuc!$A$2:$AA$2088,G$3,FALSE)</f>
        <v>1411311466</v>
      </c>
      <c r="H5" s="29">
        <f>VLOOKUP($A5,cuc!$A$2:$AA$2088,H$3,FALSE)</f>
        <v>1274007689</v>
      </c>
    </row>
    <row r="6" spans="1:9" x14ac:dyDescent="0.25">
      <c r="A6" s="14">
        <v>610000</v>
      </c>
      <c r="B6" s="49" t="str">
        <f>PROPER(VLOOKUP($A6,cuc!$A$2:$AA$2088,B$3,FALSE))</f>
        <v xml:space="preserve">   Costo De Ventas Y De Prestación De Servicios</v>
      </c>
      <c r="C6" s="28">
        <f>VLOOKUP($A6,cuc!$A$2:$AA$2088,C$3,FALSE)</f>
        <v>139410768.12</v>
      </c>
      <c r="D6" s="28">
        <f>VLOOKUP($A6,cuc!$A$2:$AA$2088,D$3,FALSE)</f>
        <v>145494595.88</v>
      </c>
      <c r="E6" s="28">
        <f>VLOOKUP($A6,cuc!$A$2:$AA$2088,E$3,FALSE)</f>
        <v>149159198.28</v>
      </c>
      <c r="F6" s="28">
        <f>VLOOKUP($A6,cuc!$A$2:$AA$2088,F$3,FALSE)</f>
        <v>119704666.98</v>
      </c>
      <c r="G6" s="29">
        <f>VLOOKUP($A6,cuc!$A$2:$AA$2088,G$3,FALSE)</f>
        <v>119515763.02</v>
      </c>
      <c r="H6" s="29">
        <f>VLOOKUP($A6,cuc!$A$2:$AA$2088,H$3,FALSE)</f>
        <v>80906186.75</v>
      </c>
    </row>
    <row r="7" spans="1:9" x14ac:dyDescent="0.25">
      <c r="A7" s="14">
        <v>700000</v>
      </c>
      <c r="B7" s="49" t="str">
        <f>PROPER(VLOOKUP($A7,cuc!$A$2:$AA$2088,B$3,FALSE))</f>
        <v>Costos De Producción O De Operación</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ht="14.4" thickBot="1" x14ac:dyDescent="0.3">
      <c r="A8" s="15"/>
      <c r="B8" s="19" t="s">
        <v>1878</v>
      </c>
      <c r="C8" s="31">
        <f>+C5-C6-C7</f>
        <v>861559792.88</v>
      </c>
      <c r="D8" s="31">
        <f t="shared" ref="D8:G8" si="0">+D5-D6-D7</f>
        <v>967658865.12</v>
      </c>
      <c r="E8" s="31">
        <f t="shared" si="0"/>
        <v>1065458434.72</v>
      </c>
      <c r="F8" s="31">
        <f t="shared" si="0"/>
        <v>1194743081.02</v>
      </c>
      <c r="G8" s="31">
        <f t="shared" si="0"/>
        <v>1291795702.98</v>
      </c>
      <c r="H8" s="31">
        <f t="shared" ref="H8" si="1">+H5-H6-H7</f>
        <v>1193101502.25</v>
      </c>
    </row>
    <row r="9" spans="1:9" ht="14.4" thickBot="1" x14ac:dyDescent="0.3"/>
    <row r="10" spans="1:9" x14ac:dyDescent="0.25">
      <c r="B10" s="20" t="s">
        <v>1408</v>
      </c>
      <c r="C10" s="12" t="str">
        <f t="shared" ref="C10:H10" si="2">+C4</f>
        <v>Año 16</v>
      </c>
      <c r="D10" s="12" t="str">
        <f t="shared" si="2"/>
        <v>Año 17</v>
      </c>
      <c r="E10" s="12" t="str">
        <f t="shared" si="2"/>
        <v>Año 18</v>
      </c>
      <c r="F10" s="12" t="str">
        <f t="shared" si="2"/>
        <v>Año 19</v>
      </c>
      <c r="G10" s="12" t="str">
        <f t="shared" si="2"/>
        <v>Año 20</v>
      </c>
      <c r="H10" s="12" t="str">
        <f t="shared" si="2"/>
        <v>Año 21</v>
      </c>
    </row>
    <row r="11" spans="1:9" x14ac:dyDescent="0.25">
      <c r="B11" s="10" t="s">
        <v>1878</v>
      </c>
      <c r="C11" s="27">
        <f>IFERROR(+C8/C5,0%)</f>
        <v>0.86072440733848909</v>
      </c>
      <c r="D11" s="27">
        <f t="shared" ref="D11:G11" si="3">IFERROR(+D8/D5,0%)</f>
        <v>0.86929511430589712</v>
      </c>
      <c r="E11" s="27">
        <f t="shared" si="3"/>
        <v>0.8771965808601101</v>
      </c>
      <c r="F11" s="27">
        <f t="shared" si="3"/>
        <v>0.9089315895879948</v>
      </c>
      <c r="G11" s="27">
        <f t="shared" si="3"/>
        <v>0.91531581376665438</v>
      </c>
      <c r="H11" s="27">
        <f t="shared" ref="H11" si="4">IFERROR(+H8/H5,0%)</f>
        <v>0.93649474218361639</v>
      </c>
    </row>
  </sheetData>
  <conditionalFormatting sqref="C11:G11">
    <cfRule type="colorScale" priority="2">
      <colorScale>
        <cfvo type="min"/>
        <cfvo type="percentile" val="50"/>
        <cfvo type="max"/>
        <color rgb="FFF8696B"/>
        <color rgb="FFFFEB84"/>
        <color rgb="FF63BE7B"/>
      </colorScale>
    </cfRule>
  </conditionalFormatting>
  <conditionalFormatting sqref="H11">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892BE-1D00-4E54-A073-209B0DDDA161}">
  <dimension ref="A1:H17"/>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G17" sqref="G17"/>
    </sheetView>
  </sheetViews>
  <sheetFormatPr baseColWidth="10" defaultRowHeight="13.8" x14ac:dyDescent="0.25"/>
  <cols>
    <col min="1" max="1" width="7.33203125" style="1" bestFit="1" customWidth="1"/>
    <col min="2" max="2" width="31.88671875" style="1" customWidth="1"/>
    <col min="3" max="5" width="7.6640625" style="1" customWidth="1"/>
    <col min="6" max="7" width="7.77734375" style="1" bestFit="1" customWidth="1"/>
    <col min="8" max="8" width="7.5546875" style="1" customWidth="1"/>
    <col min="9" max="12" width="7.6640625" style="1" bestFit="1" customWidth="1"/>
    <col min="13" max="13" width="8.6640625" style="1" bestFit="1" customWidth="1"/>
    <col min="14" max="14" width="8.109375" style="1" bestFit="1" customWidth="1"/>
    <col min="15" max="15" width="8.109375" style="1" customWidth="1"/>
    <col min="16" max="45" width="8.109375" style="1" bestFit="1" customWidth="1"/>
    <col min="46" max="46" width="8.109375" style="1" customWidth="1"/>
    <col min="47" max="47" width="17.21875" style="1" bestFit="1" customWidth="1"/>
    <col min="48" max="48" width="8.109375" style="1" bestFit="1" customWidth="1"/>
    <col min="49" max="60" width="6.21875" style="1" bestFit="1" customWidth="1"/>
    <col min="61" max="16384" width="11.5546875" style="1"/>
  </cols>
  <sheetData>
    <row r="1" spans="1:8" s="8" customFormat="1" ht="23.4" x14ac:dyDescent="0.25">
      <c r="A1" s="16" t="s">
        <v>1470</v>
      </c>
      <c r="B1" s="17" t="s">
        <v>54</v>
      </c>
      <c r="C1" s="17" t="s">
        <v>107</v>
      </c>
      <c r="D1" s="17" t="s">
        <v>80</v>
      </c>
      <c r="E1" s="17" t="s">
        <v>55</v>
      </c>
      <c r="G1" s="1"/>
    </row>
    <row r="2" spans="1:8" s="33" customFormat="1" ht="24" thickBot="1" x14ac:dyDescent="0.3">
      <c r="A2" s="32" t="s">
        <v>0</v>
      </c>
      <c r="B2" s="63" t="str">
        <f>+Indicadores!E38</f>
        <v>Utilidad Operacional / Ingresos por venta de bienes y servicios y recuperaciones</v>
      </c>
      <c r="C2" s="24" t="str">
        <f>+Indicadores!B38</f>
        <v>Administración</v>
      </c>
      <c r="D2" s="64" t="str">
        <f>+Indicadores!C38</f>
        <v>Indicador de Margen Operacional</v>
      </c>
      <c r="E2" s="62" t="str">
        <f>+Indicadores!D38</f>
        <v>Margen Operacional</v>
      </c>
      <c r="G2" s="1"/>
    </row>
    <row r="3" spans="1:8" s="9" customFormat="1" ht="8.4" thickBot="1" x14ac:dyDescent="0.2">
      <c r="B3" s="9">
        <v>2</v>
      </c>
      <c r="C3" s="9">
        <v>3</v>
      </c>
      <c r="D3" s="9">
        <v>4</v>
      </c>
      <c r="E3" s="9">
        <v>5</v>
      </c>
      <c r="F3" s="9">
        <v>6</v>
      </c>
      <c r="G3" s="9">
        <v>7</v>
      </c>
      <c r="H3" s="9">
        <v>8</v>
      </c>
    </row>
    <row r="4" spans="1:8" x14ac:dyDescent="0.25">
      <c r="A4" s="11" t="s">
        <v>139</v>
      </c>
      <c r="B4" s="20" t="s">
        <v>1408</v>
      </c>
      <c r="C4" s="12" t="s">
        <v>1411</v>
      </c>
      <c r="D4" s="12" t="s">
        <v>1412</v>
      </c>
      <c r="E4" s="12" t="s">
        <v>1413</v>
      </c>
      <c r="F4" s="12" t="s">
        <v>1414</v>
      </c>
      <c r="G4" s="12" t="s">
        <v>1415</v>
      </c>
      <c r="H4" s="12" t="s">
        <v>1891</v>
      </c>
    </row>
    <row r="5" spans="1:8" x14ac:dyDescent="0.25">
      <c r="A5" s="14">
        <v>410000</v>
      </c>
      <c r="B5" s="49" t="str">
        <f>PROPER(VLOOKUP($A5,cuc!$A$2:$AA$2088,B$3,FALSE))</f>
        <v xml:space="preserve">   Ingresos Por Venta De Bienes Y Servicios</v>
      </c>
      <c r="C5" s="140">
        <f>VLOOKUP($A5,cuc!$A$2:$AA$2088,C$3,FALSE)</f>
        <v>1000970561</v>
      </c>
      <c r="D5" s="140">
        <f>VLOOKUP($A5,cuc!$A$2:$AA$2088,D$3,FALSE)</f>
        <v>1113153461</v>
      </c>
      <c r="E5" s="140">
        <f>VLOOKUP($A5,cuc!$A$2:$AA$2088,E$3,FALSE)</f>
        <v>1214617633</v>
      </c>
      <c r="F5" s="140">
        <f>VLOOKUP($A5,cuc!$A$2:$AA$2088,F$3,FALSE)</f>
        <v>1314447748</v>
      </c>
      <c r="G5" s="141">
        <f>VLOOKUP($A5,cuc!$A$2:$AA$2088,G$3,FALSE)</f>
        <v>1411311466</v>
      </c>
      <c r="H5" s="141">
        <f>VLOOKUP($A5,cuc!$A$2:$AA$2088,H$3,FALSE)</f>
        <v>1274007689</v>
      </c>
    </row>
    <row r="6" spans="1:8" x14ac:dyDescent="0.25">
      <c r="A6" s="14">
        <v>422500</v>
      </c>
      <c r="B6" s="49" t="str">
        <f>PROPER(VLOOKUP($A6,cuc!$A$2:$AA$2088,B$3,FALSE))</f>
        <v xml:space="preserve">      Recuperaciones Deterioro</v>
      </c>
      <c r="C6" s="140">
        <f>VLOOKUP($A6,cuc!$A$2:$AA$2088,C$3,FALSE)</f>
        <v>23941974</v>
      </c>
      <c r="D6" s="140">
        <f>VLOOKUP($A6,cuc!$A$2:$AA$2088,D$3,FALSE)</f>
        <v>23386845</v>
      </c>
      <c r="E6" s="140">
        <f>VLOOKUP($A6,cuc!$A$2:$AA$2088,E$3,FALSE)</f>
        <v>13230018</v>
      </c>
      <c r="F6" s="140">
        <f>VLOOKUP($A6,cuc!$A$2:$AA$2088,F$3,FALSE)</f>
        <v>21006465</v>
      </c>
      <c r="G6" s="141">
        <f>VLOOKUP($A6,cuc!$A$2:$AA$2088,G$3,FALSE)</f>
        <v>26752846</v>
      </c>
      <c r="H6" s="141">
        <f>VLOOKUP($A6,cuc!$A$2:$AA$2088,H$3,FALSE)</f>
        <v>31871806</v>
      </c>
    </row>
    <row r="7" spans="1:8" x14ac:dyDescent="0.25">
      <c r="A7" s="14">
        <v>510500</v>
      </c>
      <c r="B7" s="49" t="str">
        <f>PROPER(VLOOKUP($A7,cuc!$A$2:$AA$2088,B$3,FALSE))</f>
        <v xml:space="preserve">      Beneficio A Empleados</v>
      </c>
      <c r="C7" s="28">
        <f>VLOOKUP($A7,cuc!$A$2:$AA$2088,C$3,FALSE)</f>
        <v>420653326</v>
      </c>
      <c r="D7" s="28">
        <f>VLOOKUP($A7,cuc!$A$2:$AA$2088,D$3,FALSE)</f>
        <v>499861517</v>
      </c>
      <c r="E7" s="28">
        <f>VLOOKUP($A7,cuc!$A$2:$AA$2088,E$3,FALSE)</f>
        <v>571002831</v>
      </c>
      <c r="F7" s="28">
        <f>VLOOKUP($A7,cuc!$A$2:$AA$2088,F$3,FALSE)</f>
        <v>618680814</v>
      </c>
      <c r="G7" s="29">
        <f>VLOOKUP($A7,cuc!$A$2:$AA$2088,G$3,FALSE)</f>
        <v>636866962</v>
      </c>
      <c r="H7" s="29">
        <f>VLOOKUP($A7,cuc!$A$2:$AA$2088,H$3,FALSE)</f>
        <v>549789899</v>
      </c>
    </row>
    <row r="8" spans="1:8" x14ac:dyDescent="0.25">
      <c r="A8" s="14">
        <v>510700</v>
      </c>
      <c r="B8" s="49" t="str">
        <f>PROPER(VLOOKUP($A8,cuc!$A$2:$AA$2088,B$3,FALSE))</f>
        <v xml:space="preserve">      Gastos Por Obligaciones De Organizaciones Solidarias De Trabajo Asociado</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8" x14ac:dyDescent="0.25">
      <c r="A9" s="14">
        <v>511000</v>
      </c>
      <c r="B9" s="49" t="str">
        <f>PROPER(VLOOKUP($A9,cuc!$A$2:$AA$2088,B$3,FALSE))</f>
        <v xml:space="preserve">      Gastos  Generales</v>
      </c>
      <c r="C9" s="28">
        <f>VLOOKUP($A9,cuc!$A$2:$AA$2088,C$3,FALSE)</f>
        <v>313557327.17000002</v>
      </c>
      <c r="D9" s="28">
        <f>VLOOKUP($A9,cuc!$A$2:$AA$2088,D$3,FALSE)</f>
        <v>378430566.24000001</v>
      </c>
      <c r="E9" s="28">
        <f>VLOOKUP($A9,cuc!$A$2:$AA$2088,E$3,FALSE)</f>
        <v>401022346.82999998</v>
      </c>
      <c r="F9" s="28">
        <f>VLOOKUP($A9,cuc!$A$2:$AA$2088,F$3,FALSE)</f>
        <v>372122762.51999998</v>
      </c>
      <c r="G9" s="29">
        <f>VLOOKUP($A9,cuc!$A$2:$AA$2088,G$3,FALSE)</f>
        <v>302435249.75</v>
      </c>
      <c r="H9" s="29">
        <f>VLOOKUP($A9,cuc!$A$2:$AA$2088,H$3,FALSE)</f>
        <v>193519110.13999999</v>
      </c>
    </row>
    <row r="10" spans="1:8" x14ac:dyDescent="0.25">
      <c r="A10" s="14">
        <v>511500</v>
      </c>
      <c r="B10" s="49" t="str">
        <f>PROPER(VLOOKUP($A10,cuc!$A$2:$AA$2088,B$3,FALSE))</f>
        <v xml:space="preserve">      Deterioro</v>
      </c>
      <c r="C10" s="28">
        <f>VLOOKUP($A10,cuc!$A$2:$AA$2088,C$3,FALSE)</f>
        <v>16739292</v>
      </c>
      <c r="D10" s="28">
        <f>VLOOKUP($A10,cuc!$A$2:$AA$2088,D$3,FALSE)</f>
        <v>16408343</v>
      </c>
      <c r="E10" s="28">
        <f>VLOOKUP($A10,cuc!$A$2:$AA$2088,E$3,FALSE)</f>
        <v>43178978</v>
      </c>
      <c r="F10" s="28">
        <f>VLOOKUP($A10,cuc!$A$2:$AA$2088,F$3,FALSE)</f>
        <v>51598438</v>
      </c>
      <c r="G10" s="29">
        <f>VLOOKUP($A10,cuc!$A$2:$AA$2088,G$3,FALSE)</f>
        <v>117083654</v>
      </c>
      <c r="H10" s="29">
        <f>VLOOKUP($A10,cuc!$A$2:$AA$2088,H$3,FALSE)</f>
        <v>103009740</v>
      </c>
    </row>
    <row r="11" spans="1:8" x14ac:dyDescent="0.25">
      <c r="A11" s="14">
        <v>540000</v>
      </c>
      <c r="B11" s="49" t="str">
        <f>PROPER(VLOOKUP($A11,cuc!$A$2:$AA$2088,B$3,FALSE))</f>
        <v xml:space="preserve">   Gastos De Ventas</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8" x14ac:dyDescent="0.25">
      <c r="A12" s="14">
        <v>610000</v>
      </c>
      <c r="B12" s="49" t="str">
        <f>PROPER(VLOOKUP($A12,cuc!$A$2:$AA$2088,B$3,FALSE))</f>
        <v xml:space="preserve">   Costo De Ventas Y De Prestación De Servicios</v>
      </c>
      <c r="C12" s="28">
        <f>VLOOKUP($A12,cuc!$A$2:$AA$2088,C$3,FALSE)</f>
        <v>139410768.12</v>
      </c>
      <c r="D12" s="28">
        <f>VLOOKUP($A12,cuc!$A$2:$AA$2088,D$3,FALSE)</f>
        <v>145494595.88</v>
      </c>
      <c r="E12" s="28">
        <f>VLOOKUP($A12,cuc!$A$2:$AA$2088,E$3,FALSE)</f>
        <v>149159198.28</v>
      </c>
      <c r="F12" s="28">
        <f>VLOOKUP($A12,cuc!$A$2:$AA$2088,F$3,FALSE)</f>
        <v>119704666.98</v>
      </c>
      <c r="G12" s="29">
        <f>VLOOKUP($A12,cuc!$A$2:$AA$2088,G$3,FALSE)</f>
        <v>119515763.02</v>
      </c>
      <c r="H12" s="29">
        <f>VLOOKUP($A12,cuc!$A$2:$AA$2088,H$3,FALSE)</f>
        <v>80906186.75</v>
      </c>
    </row>
    <row r="13" spans="1:8" x14ac:dyDescent="0.25">
      <c r="A13" s="14">
        <v>700000</v>
      </c>
      <c r="B13" s="49" t="str">
        <f>PROPER(VLOOKUP($A13,cuc!$A$2:$AA$2088,B$3,FALSE))</f>
        <v>Costos De Producción O De Operación</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8" ht="14.4" thickBot="1" x14ac:dyDescent="0.3">
      <c r="A14" s="15"/>
      <c r="B14" s="19" t="s">
        <v>1879</v>
      </c>
      <c r="C14" s="31">
        <f>+SUM(C5:C6)-SUM(C7:C13)</f>
        <v>134551821.70999992</v>
      </c>
      <c r="D14" s="31">
        <f t="shared" ref="D14:G14" si="0">+SUM(D5:D6)-SUM(D7:D13)</f>
        <v>96345283.879999995</v>
      </c>
      <c r="E14" s="31">
        <f t="shared" si="0"/>
        <v>63484296.890000105</v>
      </c>
      <c r="F14" s="31">
        <f t="shared" si="0"/>
        <v>173347531.5</v>
      </c>
      <c r="G14" s="31">
        <f t="shared" si="0"/>
        <v>262162683.23000002</v>
      </c>
      <c r="H14" s="31">
        <f t="shared" ref="H14" si="1">+SUM(H5:H6)-SUM(H7:H13)</f>
        <v>378654559.11000001</v>
      </c>
    </row>
    <row r="15" spans="1:8" ht="14.4" thickBot="1" x14ac:dyDescent="0.3"/>
    <row r="16" spans="1:8" x14ac:dyDescent="0.25">
      <c r="B16" s="20" t="s">
        <v>1408</v>
      </c>
      <c r="C16" s="12" t="str">
        <f t="shared" ref="C16:H16" si="2">+C4</f>
        <v>Año 16</v>
      </c>
      <c r="D16" s="12" t="str">
        <f t="shared" si="2"/>
        <v>Año 17</v>
      </c>
      <c r="E16" s="12" t="str">
        <f t="shared" si="2"/>
        <v>Año 18</v>
      </c>
      <c r="F16" s="12" t="str">
        <f t="shared" si="2"/>
        <v>Año 19</v>
      </c>
      <c r="G16" s="12" t="str">
        <f t="shared" si="2"/>
        <v>Año 20</v>
      </c>
      <c r="H16" s="12" t="str">
        <f t="shared" si="2"/>
        <v>Año 21</v>
      </c>
    </row>
    <row r="17" spans="2:8" x14ac:dyDescent="0.25">
      <c r="B17" s="10" t="s">
        <v>1879</v>
      </c>
      <c r="C17" s="27">
        <f>IFERROR(+C14/+SUM(C5:C6),0%)</f>
        <v>0.13128127241608956</v>
      </c>
      <c r="D17" s="27">
        <f t="shared" ref="D17:G17" si="3">IFERROR(+D14/+SUM(D5:D6),0%)</f>
        <v>8.4770670579279922E-2</v>
      </c>
      <c r="E17" s="27">
        <f t="shared" si="3"/>
        <v>5.170372467487834E-2</v>
      </c>
      <c r="F17" s="27">
        <f t="shared" si="3"/>
        <v>0.1298041743494803</v>
      </c>
      <c r="G17" s="27">
        <f t="shared" si="3"/>
        <v>0.18230247496052179</v>
      </c>
      <c r="H17" s="27">
        <f t="shared" ref="H17" si="4">IFERROR(+H14/+SUM(H5:H6),0%)</f>
        <v>0.28996133300186328</v>
      </c>
    </row>
  </sheetData>
  <conditionalFormatting sqref="C17:G17">
    <cfRule type="colorScale" priority="4">
      <colorScale>
        <cfvo type="min"/>
        <cfvo type="percentile" val="50"/>
        <cfvo type="max"/>
        <color rgb="FFF8696B"/>
        <color rgb="FFFFEB84"/>
        <color rgb="FF63BE7B"/>
      </colorScale>
    </cfRule>
  </conditionalFormatting>
  <conditionalFormatting sqref="H17">
    <cfRule type="colorScale" priority="3">
      <colorScale>
        <cfvo type="min"/>
        <cfvo type="percentile" val="50"/>
        <cfvo type="max"/>
        <color rgb="FFF8696B"/>
        <color rgb="FFFFEB84"/>
        <color rgb="FF63BE7B"/>
      </colorScale>
    </cfRule>
  </conditionalFormatting>
  <pageMargins left="0.7" right="0.7" top="0.75" bottom="0.75" header="0.3" footer="0.3"/>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117EA-6666-410A-B866-A9468719682F}">
  <dimension ref="A1:I9"/>
  <sheetViews>
    <sheetView showGridLines="0" zoomScale="120" zoomScaleNormal="120" workbookViewId="0">
      <pane xSplit="1" ySplit="3" topLeftCell="B4" activePane="bottomRight" state="frozen"/>
      <selection activeCell="C22" sqref="C22:H22"/>
      <selection pane="topRight" activeCell="C22" sqref="C22:H22"/>
      <selection pane="bottomLeft" activeCell="C22" sqref="C22:H22"/>
      <selection pane="bottomRight" activeCell="G10" sqref="G10:G11"/>
    </sheetView>
  </sheetViews>
  <sheetFormatPr baseColWidth="10" defaultRowHeight="13.8" x14ac:dyDescent="0.25"/>
  <cols>
    <col min="1" max="1" width="6.7773437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43.8" thickBot="1" x14ac:dyDescent="0.3">
      <c r="A2" s="32" t="s">
        <v>0</v>
      </c>
      <c r="B2" s="63" t="str">
        <f>+Indicadores!E39</f>
        <v>Obligac Financ. / Pasivo Tot</v>
      </c>
      <c r="C2" s="24" t="str">
        <f>+Indicadores!B39</f>
        <v>Administración</v>
      </c>
      <c r="D2" s="64" t="str">
        <f>+Indicadores!C39</f>
        <v>Indicador de relación entre las obligaciones financieras y el pasivo total</v>
      </c>
      <c r="E2" s="62" t="str">
        <f>+Indicadores!D39</f>
        <v>% Participación Obligaciones financieras sobr el pasivo</v>
      </c>
      <c r="G2" s="1"/>
    </row>
    <row r="3" spans="1:9" s="9" customFormat="1" ht="8.4" thickBot="1" x14ac:dyDescent="0.2">
      <c r="B3" s="9">
        <v>2</v>
      </c>
      <c r="C3" s="9">
        <v>3</v>
      </c>
      <c r="D3" s="9">
        <v>4</v>
      </c>
      <c r="E3" s="9">
        <v>5</v>
      </c>
      <c r="F3" s="9">
        <v>6</v>
      </c>
      <c r="G3" s="9">
        <v>7</v>
      </c>
      <c r="H3" s="9">
        <v>8</v>
      </c>
    </row>
    <row r="4" spans="1:9" x14ac:dyDescent="0.25">
      <c r="A4" s="11" t="s">
        <v>139</v>
      </c>
      <c r="B4" s="50" t="s">
        <v>1410</v>
      </c>
      <c r="C4" s="12" t="s">
        <v>1411</v>
      </c>
      <c r="D4" s="12" t="s">
        <v>1412</v>
      </c>
      <c r="E4" s="12" t="s">
        <v>1413</v>
      </c>
      <c r="F4" s="12" t="s">
        <v>1414</v>
      </c>
      <c r="G4" s="12" t="s">
        <v>1415</v>
      </c>
      <c r="H4" s="12" t="s">
        <v>1891</v>
      </c>
    </row>
    <row r="5" spans="1:9" x14ac:dyDescent="0.25">
      <c r="A5" s="14">
        <v>230000</v>
      </c>
      <c r="B5" s="49" t="str">
        <f>PROPER(VLOOKUP($A5,cuc!$A$2:$AA$2088,B$3,FALSE))</f>
        <v xml:space="preserve">   Obligaciones Financieras Y Otros Pasivos Financieros</v>
      </c>
      <c r="C5" s="28">
        <f>VLOOKUP($A5,cuc!$A$2:$AA$2088,C$3,FALSE)</f>
        <v>354201452</v>
      </c>
      <c r="D5" s="28">
        <f>VLOOKUP($A5,cuc!$A$2:$AA$2088,D$3,FALSE)</f>
        <v>323600483</v>
      </c>
      <c r="E5" s="28">
        <f>VLOOKUP($A5,cuc!$A$2:$AA$2088,E$3,FALSE)</f>
        <v>97966587</v>
      </c>
      <c r="F5" s="28">
        <f>VLOOKUP($A5,cuc!$A$2:$AA$2088,F$3,FALSE)</f>
        <v>0</v>
      </c>
      <c r="G5" s="29">
        <f>VLOOKUP($A5,cuc!$A$2:$AA$2088,G$3,FALSE)</f>
        <v>0</v>
      </c>
      <c r="H5" s="29">
        <f>VLOOKUP($A5,cuc!$A$2:$AA$2088,H$3,FALSE)</f>
        <v>0</v>
      </c>
    </row>
    <row r="6" spans="1:9" x14ac:dyDescent="0.25">
      <c r="A6" s="14">
        <v>200000</v>
      </c>
      <c r="B6" s="49" t="str">
        <f>PROPER(VLOOKUP($A6,cuc!$A$2:$AA$2088,B$3,FALSE))</f>
        <v>Pasivos</v>
      </c>
      <c r="C6" s="28">
        <f>VLOOKUP($A6,cuc!$A$2:$AA$2088,C$3,FALSE)</f>
        <v>2745541067.4099998</v>
      </c>
      <c r="D6" s="28">
        <f>VLOOKUP($A6,cuc!$A$2:$AA$2088,D$3,FALSE)</f>
        <v>2989836540.9899998</v>
      </c>
      <c r="E6" s="28">
        <f>VLOOKUP($A6,cuc!$A$2:$AA$2088,E$3,FALSE)</f>
        <v>2888894267.8000002</v>
      </c>
      <c r="F6" s="28">
        <f>VLOOKUP($A6,cuc!$A$2:$AA$2088,F$3,FALSE)</f>
        <v>2828192889.6300001</v>
      </c>
      <c r="G6" s="29">
        <f>VLOOKUP($A6,cuc!$A$2:$AA$2088,G$3,FALSE)</f>
        <v>3194969867.9899998</v>
      </c>
      <c r="H6" s="29">
        <f>VLOOKUP($A6,cuc!$A$2:$AA$2088,H$3,FALSE)</f>
        <v>3772810157.25</v>
      </c>
    </row>
    <row r="7" spans="1:9" ht="14.4" thickBot="1" x14ac:dyDescent="0.3"/>
    <row r="8" spans="1:9" x14ac:dyDescent="0.25">
      <c r="B8" s="20" t="s">
        <v>1408</v>
      </c>
      <c r="C8" s="12" t="str">
        <f>+C4</f>
        <v>Año 16</v>
      </c>
      <c r="D8" s="12" t="str">
        <f t="shared" ref="D8:G8" si="0">+D4</f>
        <v>Año 17</v>
      </c>
      <c r="E8" s="12" t="str">
        <f t="shared" si="0"/>
        <v>Año 18</v>
      </c>
      <c r="F8" s="12" t="str">
        <f t="shared" si="0"/>
        <v>Año 19</v>
      </c>
      <c r="G8" s="12" t="str">
        <f t="shared" si="0"/>
        <v>Año 20</v>
      </c>
      <c r="H8" s="12" t="str">
        <f t="shared" ref="H8" si="1">+H4</f>
        <v>Año 21</v>
      </c>
    </row>
    <row r="9" spans="1:9" x14ac:dyDescent="0.25">
      <c r="B9" s="10" t="s">
        <v>1880</v>
      </c>
      <c r="C9" s="27">
        <f>IFERROR(+C5/C6,0%)</f>
        <v>0.12900970821541385</v>
      </c>
      <c r="D9" s="27">
        <f t="shared" ref="D9:G9" si="2">IFERROR(+D5/D6,0%)</f>
        <v>0.10823350325795698</v>
      </c>
      <c r="E9" s="27">
        <f t="shared" si="2"/>
        <v>3.3911447743847398E-2</v>
      </c>
      <c r="F9" s="27">
        <f t="shared" si="2"/>
        <v>0</v>
      </c>
      <c r="G9" s="27">
        <f t="shared" si="2"/>
        <v>0</v>
      </c>
      <c r="H9" s="27">
        <f t="shared" ref="H9" si="3">IFERROR(+H5/H6,0%)</f>
        <v>0</v>
      </c>
    </row>
  </sheetData>
  <conditionalFormatting sqref="C9:G9">
    <cfRule type="colorScale" priority="2">
      <colorScale>
        <cfvo type="min"/>
        <cfvo type="percentile" val="50"/>
        <cfvo type="max"/>
        <color rgb="FF63BE7B"/>
        <color rgb="FFFFEB84"/>
        <color rgb="FFF8696B"/>
      </colorScale>
    </cfRule>
  </conditionalFormatting>
  <conditionalFormatting sqref="H9">
    <cfRule type="colorScale" priority="1">
      <colorScale>
        <cfvo type="min"/>
        <cfvo type="percentile" val="50"/>
        <cfvo type="max"/>
        <color rgb="FF63BE7B"/>
        <color rgb="FFFFEB84"/>
        <color rgb="FFF8696B"/>
      </colorScale>
    </cfRule>
  </conditionalFormatting>
  <pageMargins left="0.7" right="0.7" top="0.75" bottom="0.75" header="0.3" footer="0.3"/>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E63D8-23A1-4025-BB2F-B1BB14399940}">
  <dimension ref="A1:I44"/>
  <sheetViews>
    <sheetView showGridLines="0" zoomScale="140" zoomScaleNormal="140" workbookViewId="0">
      <pane xSplit="1" ySplit="4" topLeftCell="B36"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6.77734375" style="1" bestFit="1" customWidth="1"/>
    <col min="2" max="2" width="31.88671875" style="1" customWidth="1"/>
    <col min="3" max="7" width="11.33203125" style="1" customWidth="1"/>
    <col min="8" max="8" width="8.886718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16.2" thickBot="1" x14ac:dyDescent="0.3">
      <c r="A2" s="32" t="s">
        <v>0</v>
      </c>
      <c r="B2" s="63" t="str">
        <f>+Indicadores!E40</f>
        <v>Activo Productivo / Pasivos con costo</v>
      </c>
      <c r="C2" s="24" t="str">
        <f>+Indicadores!B40</f>
        <v>Administración</v>
      </c>
      <c r="D2" s="64" t="str">
        <f>+Indicadores!C40</f>
        <v>Estructura de Balance</v>
      </c>
      <c r="E2" s="62" t="str">
        <f>+Indicadores!D40</f>
        <v>Estructura</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112000</v>
      </c>
      <c r="B5" s="22" t="str">
        <f>PROPER(VLOOKUP($A5,cuc!$A$2:$AA$2088,B$3,FALSE))</f>
        <v xml:space="preserve">      Efectivo De Uso Restringido Y/O Con Destinación Específica</v>
      </c>
      <c r="C5" s="28">
        <f>VLOOKUP($A5,cuc!$A$2:$AA$2088,C$3,FALSE)</f>
        <v>39312780.770000003</v>
      </c>
      <c r="D5" s="28">
        <f>VLOOKUP($A5,cuc!$A$2:$AA$2088,D$3,FALSE)</f>
        <v>48355408.060000002</v>
      </c>
      <c r="E5" s="28">
        <f>VLOOKUP($A5,cuc!$A$2:$AA$2088,E$3,FALSE)</f>
        <v>63405918.700000003</v>
      </c>
      <c r="F5" s="28">
        <f>VLOOKUP($A5,cuc!$A$2:$AA$2088,F$3,FALSE)</f>
        <v>68470628.579999998</v>
      </c>
      <c r="G5" s="29">
        <f>VLOOKUP($A5,cuc!$A$2:$AA$2088,G$3,FALSE)</f>
        <v>102447407.15000001</v>
      </c>
      <c r="H5" s="29">
        <f>VLOOKUP($A5,cuc!$A$2:$AA$2088,H$3,FALSE)</f>
        <v>112533126.03</v>
      </c>
    </row>
    <row r="6" spans="1:9" x14ac:dyDescent="0.25">
      <c r="A6" s="14">
        <v>120000</v>
      </c>
      <c r="B6" s="22" t="str">
        <f>PROPER(VLOOKUP($A6,cuc!$A$2:$AA$2088,B$3,FALSE))</f>
        <v xml:space="preserve">   Inversiones</v>
      </c>
      <c r="C6" s="28">
        <f>VLOOKUP($A6,cuc!$A$2:$AA$2088,C$3,FALSE)</f>
        <v>186180679.71000001</v>
      </c>
      <c r="D6" s="28">
        <f>VLOOKUP($A6,cuc!$A$2:$AA$2088,D$3,FALSE)</f>
        <v>216881577.65000001</v>
      </c>
      <c r="E6" s="28">
        <f>VLOOKUP($A6,cuc!$A$2:$AA$2088,E$3,FALSE)</f>
        <v>145673420.65000001</v>
      </c>
      <c r="F6" s="28">
        <f>VLOOKUP($A6,cuc!$A$2:$AA$2088,F$3,FALSE)</f>
        <v>157908627.65000001</v>
      </c>
      <c r="G6" s="29">
        <f>VLOOKUP($A6,cuc!$A$2:$AA$2088,G$3,FALSE)</f>
        <v>165185562.65000001</v>
      </c>
      <c r="H6" s="29">
        <f>VLOOKUP($A6,cuc!$A$2:$AA$2088,H$3,FALSE)</f>
        <v>171038252.65000001</v>
      </c>
    </row>
    <row r="7" spans="1:9" x14ac:dyDescent="0.25">
      <c r="A7" s="14">
        <v>130000</v>
      </c>
      <c r="B7" s="22" t="str">
        <f>PROPER(VLOOKUP($A7,cuc!$A$2:$AA$2088,B$3,FALSE))</f>
        <v xml:space="preserve">   Inventarios</v>
      </c>
      <c r="C7" s="28">
        <f>VLOOKUP($A7,cuc!$A$2:$AA$2088,C$3,FALSE)</f>
        <v>0</v>
      </c>
      <c r="D7" s="28">
        <f>VLOOKUP($A7,cuc!$A$2:$AA$2088,D$3,FALSE)</f>
        <v>0</v>
      </c>
      <c r="E7" s="28">
        <f>VLOOKUP($A7,cuc!$A$2:$AA$2088,E$3,FALSE)</f>
        <v>0</v>
      </c>
      <c r="F7" s="28">
        <f>VLOOKUP($A7,cuc!$A$2:$AA$2088,F$3,FALSE)</f>
        <v>0</v>
      </c>
      <c r="G7" s="29">
        <f>VLOOKUP($A7,cuc!$A$2:$AA$2088,G$3,FALSE)</f>
        <v>0</v>
      </c>
      <c r="H7" s="29">
        <f>VLOOKUP($A7,cuc!$A$2:$AA$2088,H$3,FALSE)</f>
        <v>0</v>
      </c>
    </row>
    <row r="8" spans="1:9" x14ac:dyDescent="0.25">
      <c r="A8" s="14">
        <v>140405</v>
      </c>
      <c r="B8" s="22" t="str">
        <f>PROPER(VLOOKUP($A8,cuc!$A$2:$AA$2088,B$3,FALSE))</f>
        <v xml:space="preserve">         Categoría A Riesgo Normal</v>
      </c>
      <c r="C8" s="28">
        <f>VLOOKUP($A8,cuc!$A$2:$AA$2088,C$3,FALSE)</f>
        <v>0</v>
      </c>
      <c r="D8" s="28">
        <f>VLOOKUP($A8,cuc!$A$2:$AA$2088,D$3,FALSE)</f>
        <v>0</v>
      </c>
      <c r="E8" s="28">
        <f>VLOOKUP($A8,cuc!$A$2:$AA$2088,E$3,FALSE)</f>
        <v>0</v>
      </c>
      <c r="F8" s="28">
        <f>VLOOKUP($A8,cuc!$A$2:$AA$2088,F$3,FALSE)</f>
        <v>0</v>
      </c>
      <c r="G8" s="29">
        <f>VLOOKUP($A8,cuc!$A$2:$AA$2088,G$3,FALSE)</f>
        <v>0</v>
      </c>
      <c r="H8" s="29">
        <f>VLOOKUP($A8,cuc!$A$2:$AA$2088,H$3,FALSE)</f>
        <v>0</v>
      </c>
    </row>
    <row r="9" spans="1:9" x14ac:dyDescent="0.25">
      <c r="A9" s="14">
        <v>140410</v>
      </c>
      <c r="B9" s="22" t="str">
        <f>PROPER(VLOOKUP($A9,cuc!$A$2:$AA$2088,B$3,FALSE))</f>
        <v xml:space="preserve">         Categoría B Riesgo Aceptable</v>
      </c>
      <c r="C9" s="28">
        <f>VLOOKUP($A9,cuc!$A$2:$AA$2088,C$3,FALSE)</f>
        <v>0</v>
      </c>
      <c r="D9" s="28">
        <f>VLOOKUP($A9,cuc!$A$2:$AA$2088,D$3,FALSE)</f>
        <v>0</v>
      </c>
      <c r="E9" s="28">
        <f>VLOOKUP($A9,cuc!$A$2:$AA$2088,E$3,FALSE)</f>
        <v>0</v>
      </c>
      <c r="F9" s="28">
        <f>VLOOKUP($A9,cuc!$A$2:$AA$2088,F$3,FALSE)</f>
        <v>0</v>
      </c>
      <c r="G9" s="29">
        <f>VLOOKUP($A9,cuc!$A$2:$AA$2088,G$3,FALSE)</f>
        <v>0</v>
      </c>
      <c r="H9" s="29">
        <f>VLOOKUP($A9,cuc!$A$2:$AA$2088,H$3,FALSE)</f>
        <v>0</v>
      </c>
    </row>
    <row r="10" spans="1:9" x14ac:dyDescent="0.25">
      <c r="A10" s="14">
        <v>140505</v>
      </c>
      <c r="B10" s="22" t="str">
        <f>PROPER(VLOOKUP($A10,cuc!$A$2:$AA$2088,B$3,FALSE))</f>
        <v xml:space="preserve">         Categoría A Riesgo Normal</v>
      </c>
      <c r="C10" s="28">
        <f>VLOOKUP($A10,cuc!$A$2:$AA$2088,C$3,FALSE)</f>
        <v>0</v>
      </c>
      <c r="D10" s="28">
        <f>VLOOKUP($A10,cuc!$A$2:$AA$2088,D$3,FALSE)</f>
        <v>0</v>
      </c>
      <c r="E10" s="28">
        <f>VLOOKUP($A10,cuc!$A$2:$AA$2088,E$3,FALSE)</f>
        <v>0</v>
      </c>
      <c r="F10" s="28">
        <f>VLOOKUP($A10,cuc!$A$2:$AA$2088,F$3,FALSE)</f>
        <v>0</v>
      </c>
      <c r="G10" s="29">
        <f>VLOOKUP($A10,cuc!$A$2:$AA$2088,G$3,FALSE)</f>
        <v>0</v>
      </c>
      <c r="H10" s="29">
        <f>VLOOKUP($A10,cuc!$A$2:$AA$2088,H$3,FALSE)</f>
        <v>0</v>
      </c>
    </row>
    <row r="11" spans="1:9" x14ac:dyDescent="0.25">
      <c r="A11" s="14">
        <v>140510</v>
      </c>
      <c r="B11" s="22" t="str">
        <f>PROPER(VLOOKUP($A11,cuc!$A$2:$AA$2088,B$3,FALSE))</f>
        <v xml:space="preserve">         Categoría B Riesgo Aceptable</v>
      </c>
      <c r="C11" s="28">
        <f>VLOOKUP($A11,cuc!$A$2:$AA$2088,C$3,FALSE)</f>
        <v>0</v>
      </c>
      <c r="D11" s="28">
        <f>VLOOKUP($A11,cuc!$A$2:$AA$2088,D$3,FALSE)</f>
        <v>0</v>
      </c>
      <c r="E11" s="28">
        <f>VLOOKUP($A11,cuc!$A$2:$AA$2088,E$3,FALSE)</f>
        <v>0</v>
      </c>
      <c r="F11" s="28">
        <f>VLOOKUP($A11,cuc!$A$2:$AA$2088,F$3,FALSE)</f>
        <v>0</v>
      </c>
      <c r="G11" s="29">
        <f>VLOOKUP($A11,cuc!$A$2:$AA$2088,G$3,FALSE)</f>
        <v>0</v>
      </c>
      <c r="H11" s="29">
        <f>VLOOKUP($A11,cuc!$A$2:$AA$2088,H$3,FALSE)</f>
        <v>0</v>
      </c>
    </row>
    <row r="12" spans="1:9" x14ac:dyDescent="0.25">
      <c r="A12" s="14">
        <v>141105</v>
      </c>
      <c r="B12" s="22" t="str">
        <f>PROPER(VLOOKUP($A12,cuc!$A$2:$AA$2088,B$3,FALSE))</f>
        <v xml:space="preserve">         Categoría A Riesgo Normal</v>
      </c>
      <c r="C12" s="28">
        <f>VLOOKUP($A12,cuc!$A$2:$AA$2088,C$3,FALSE)</f>
        <v>161540530</v>
      </c>
      <c r="D12" s="28">
        <f>VLOOKUP($A12,cuc!$A$2:$AA$2088,D$3,FALSE)</f>
        <v>241509145</v>
      </c>
      <c r="E12" s="28">
        <f>VLOOKUP($A12,cuc!$A$2:$AA$2088,E$3,FALSE)</f>
        <v>203397009</v>
      </c>
      <c r="F12" s="28">
        <f>VLOOKUP($A12,cuc!$A$2:$AA$2088,F$3,FALSE)</f>
        <v>204551039</v>
      </c>
      <c r="G12" s="29">
        <f>VLOOKUP($A12,cuc!$A$2:$AA$2088,G$3,FALSE)</f>
        <v>180033115</v>
      </c>
      <c r="H12" s="29">
        <f>VLOOKUP($A12,cuc!$A$2:$AA$2088,H$3,FALSE)</f>
        <v>81927467</v>
      </c>
    </row>
    <row r="13" spans="1:9" x14ac:dyDescent="0.25">
      <c r="A13" s="14">
        <v>141110</v>
      </c>
      <c r="B13" s="22" t="str">
        <f>PROPER(VLOOKUP($A13,cuc!$A$2:$AA$2088,B$3,FALSE))</f>
        <v xml:space="preserve">         Categoría B Riesgo Aceptable</v>
      </c>
      <c r="C13" s="28">
        <f>VLOOKUP($A13,cuc!$A$2:$AA$2088,C$3,FALSE)</f>
        <v>0</v>
      </c>
      <c r="D13" s="28">
        <f>VLOOKUP($A13,cuc!$A$2:$AA$2088,D$3,FALSE)</f>
        <v>0</v>
      </c>
      <c r="E13" s="28">
        <f>VLOOKUP($A13,cuc!$A$2:$AA$2088,E$3,FALSE)</f>
        <v>0</v>
      </c>
      <c r="F13" s="28">
        <f>VLOOKUP($A13,cuc!$A$2:$AA$2088,F$3,FALSE)</f>
        <v>0</v>
      </c>
      <c r="G13" s="29">
        <f>VLOOKUP($A13,cuc!$A$2:$AA$2088,G$3,FALSE)</f>
        <v>0</v>
      </c>
      <c r="H13" s="29">
        <f>VLOOKUP($A13,cuc!$A$2:$AA$2088,H$3,FALSE)</f>
        <v>0</v>
      </c>
    </row>
    <row r="14" spans="1:9" x14ac:dyDescent="0.25">
      <c r="A14" s="14">
        <v>141205</v>
      </c>
      <c r="B14" s="22" t="str">
        <f>PROPER(VLOOKUP($A14,cuc!$A$2:$AA$2088,B$3,FALSE))</f>
        <v xml:space="preserve">         Categoría A Riesgo Normal</v>
      </c>
      <c r="C14" s="28">
        <f>VLOOKUP($A14,cuc!$A$2:$AA$2088,C$3,FALSE)</f>
        <v>0</v>
      </c>
      <c r="D14" s="28">
        <f>VLOOKUP($A14,cuc!$A$2:$AA$2088,D$3,FALSE)</f>
        <v>131627603</v>
      </c>
      <c r="E14" s="28">
        <f>VLOOKUP($A14,cuc!$A$2:$AA$2088,E$3,FALSE)</f>
        <v>104765869</v>
      </c>
      <c r="F14" s="28">
        <f>VLOOKUP($A14,cuc!$A$2:$AA$2088,F$3,FALSE)</f>
        <v>55994366</v>
      </c>
      <c r="G14" s="29">
        <f>VLOOKUP($A14,cuc!$A$2:$AA$2088,G$3,FALSE)</f>
        <v>43975760</v>
      </c>
      <c r="H14" s="29">
        <f>VLOOKUP($A14,cuc!$A$2:$AA$2088,H$3,FALSE)</f>
        <v>52652671</v>
      </c>
    </row>
    <row r="15" spans="1:9" x14ac:dyDescent="0.25">
      <c r="A15" s="14">
        <v>141210</v>
      </c>
      <c r="B15" s="22" t="str">
        <f>PROPER(VLOOKUP($A15,cuc!$A$2:$AA$2088,B$3,FALSE))</f>
        <v xml:space="preserve">         Categoría B Riesgo Aceptable</v>
      </c>
      <c r="C15" s="28">
        <f>VLOOKUP($A15,cuc!$A$2:$AA$2088,C$3,FALSE)</f>
        <v>0</v>
      </c>
      <c r="D15" s="28">
        <f>VLOOKUP($A15,cuc!$A$2:$AA$2088,D$3,FALSE)</f>
        <v>0</v>
      </c>
      <c r="E15" s="28">
        <f>VLOOKUP($A15,cuc!$A$2:$AA$2088,E$3,FALSE)</f>
        <v>0</v>
      </c>
      <c r="F15" s="28">
        <f>VLOOKUP($A15,cuc!$A$2:$AA$2088,F$3,FALSE)</f>
        <v>0</v>
      </c>
      <c r="G15" s="29">
        <f>VLOOKUP($A15,cuc!$A$2:$AA$2088,G$3,FALSE)</f>
        <v>0</v>
      </c>
      <c r="H15" s="29">
        <f>VLOOKUP($A15,cuc!$A$2:$AA$2088,H$3,FALSE)</f>
        <v>0</v>
      </c>
    </row>
    <row r="16" spans="1:9" x14ac:dyDescent="0.25">
      <c r="A16" s="14">
        <v>144105</v>
      </c>
      <c r="B16" s="22" t="str">
        <f>PROPER(VLOOKUP($A16,cuc!$A$2:$AA$2088,B$3,FALSE))</f>
        <v xml:space="preserve">         Categoría A Riesgo Normal</v>
      </c>
      <c r="C16" s="28">
        <f>VLOOKUP($A16,cuc!$A$2:$AA$2088,C$3,FALSE)</f>
        <v>7145341370</v>
      </c>
      <c r="D16" s="28">
        <f>VLOOKUP($A16,cuc!$A$2:$AA$2088,D$3,FALSE)</f>
        <v>6879524406</v>
      </c>
      <c r="E16" s="28">
        <f>VLOOKUP($A16,cuc!$A$2:$AA$2088,E$3,FALSE)</f>
        <v>7175384661</v>
      </c>
      <c r="F16" s="28">
        <f>VLOOKUP($A16,cuc!$A$2:$AA$2088,F$3,FALSE)</f>
        <v>6943355729</v>
      </c>
      <c r="G16" s="29">
        <f>VLOOKUP($A16,cuc!$A$2:$AA$2088,G$3,FALSE)</f>
        <v>8415256336</v>
      </c>
      <c r="H16" s="29">
        <f>VLOOKUP($A16,cuc!$A$2:$AA$2088,H$3,FALSE)</f>
        <v>8562257723</v>
      </c>
    </row>
    <row r="17" spans="1:8" x14ac:dyDescent="0.25">
      <c r="A17" s="14">
        <v>144110</v>
      </c>
      <c r="B17" s="22" t="str">
        <f>PROPER(VLOOKUP($A17,cuc!$A$2:$AA$2088,B$3,FALSE))</f>
        <v xml:space="preserve">         Categoría B Riesgo Aceptable</v>
      </c>
      <c r="C17" s="28">
        <f>VLOOKUP($A17,cuc!$A$2:$AA$2088,C$3,FALSE)</f>
        <v>0</v>
      </c>
      <c r="D17" s="28">
        <f>VLOOKUP($A17,cuc!$A$2:$AA$2088,D$3,FALSE)</f>
        <v>0</v>
      </c>
      <c r="E17" s="28">
        <f>VLOOKUP($A17,cuc!$A$2:$AA$2088,E$3,FALSE)</f>
        <v>12800111</v>
      </c>
      <c r="F17" s="28">
        <f>VLOOKUP($A17,cuc!$A$2:$AA$2088,F$3,FALSE)</f>
        <v>256307909</v>
      </c>
      <c r="G17" s="29">
        <f>VLOOKUP($A17,cuc!$A$2:$AA$2088,G$3,FALSE)</f>
        <v>975812</v>
      </c>
      <c r="H17" s="29">
        <f>VLOOKUP($A17,cuc!$A$2:$AA$2088,H$3,FALSE)</f>
        <v>14209685</v>
      </c>
    </row>
    <row r="18" spans="1:8" x14ac:dyDescent="0.25">
      <c r="A18" s="14">
        <v>144205</v>
      </c>
      <c r="B18" s="22" t="str">
        <f>PROPER(VLOOKUP($A18,cuc!$A$2:$AA$2088,B$3,FALSE))</f>
        <v xml:space="preserve">         Categoría A Riesgo Normal</v>
      </c>
      <c r="C18" s="28">
        <f>VLOOKUP($A18,cuc!$A$2:$AA$2088,C$3,FALSE)</f>
        <v>143149932</v>
      </c>
      <c r="D18" s="28">
        <f>VLOOKUP($A18,cuc!$A$2:$AA$2088,D$3,FALSE)</f>
        <v>219330573</v>
      </c>
      <c r="E18" s="28">
        <f>VLOOKUP($A18,cuc!$A$2:$AA$2088,E$3,FALSE)</f>
        <v>242863158</v>
      </c>
      <c r="F18" s="28">
        <f>VLOOKUP($A18,cuc!$A$2:$AA$2088,F$3,FALSE)</f>
        <v>349246218</v>
      </c>
      <c r="G18" s="29">
        <f>VLOOKUP($A18,cuc!$A$2:$AA$2088,G$3,FALSE)</f>
        <v>505321141</v>
      </c>
      <c r="H18" s="29">
        <f>VLOOKUP($A18,cuc!$A$2:$AA$2088,H$3,FALSE)</f>
        <v>660508228</v>
      </c>
    </row>
    <row r="19" spans="1:8" x14ac:dyDescent="0.25">
      <c r="A19" s="14">
        <v>144210</v>
      </c>
      <c r="B19" s="22" t="str">
        <f>PROPER(VLOOKUP($A19,cuc!$A$2:$AA$2088,B$3,FALSE))</f>
        <v xml:space="preserve">         Categoría B Riesgo Aceptable</v>
      </c>
      <c r="C19" s="28">
        <f>VLOOKUP($A19,cuc!$A$2:$AA$2088,C$3,FALSE)</f>
        <v>13522352</v>
      </c>
      <c r="D19" s="28">
        <f>VLOOKUP($A19,cuc!$A$2:$AA$2088,D$3,FALSE)</f>
        <v>2627395</v>
      </c>
      <c r="E19" s="28">
        <f>VLOOKUP($A19,cuc!$A$2:$AA$2088,E$3,FALSE)</f>
        <v>11869180</v>
      </c>
      <c r="F19" s="28">
        <f>VLOOKUP($A19,cuc!$A$2:$AA$2088,F$3,FALSE)</f>
        <v>36265480</v>
      </c>
      <c r="G19" s="29">
        <f>VLOOKUP($A19,cuc!$A$2:$AA$2088,G$3,FALSE)</f>
        <v>35188175</v>
      </c>
      <c r="H19" s="29">
        <f>VLOOKUP($A19,cuc!$A$2:$AA$2088,H$3,FALSE)</f>
        <v>6984170</v>
      </c>
    </row>
    <row r="20" spans="1:8" x14ac:dyDescent="0.25">
      <c r="A20" s="14">
        <v>144805</v>
      </c>
      <c r="B20" s="22" t="str">
        <f>PROPER(VLOOKUP($A20,cuc!$A$2:$AA$2088,B$3,FALSE))</f>
        <v xml:space="preserve">         Categoría A Riesgo Normal</v>
      </c>
      <c r="C20" s="28">
        <f>VLOOKUP($A20,cuc!$A$2:$AA$2088,C$3,FALSE)</f>
        <v>0</v>
      </c>
      <c r="D20" s="28">
        <f>VLOOKUP($A20,cuc!$A$2:$AA$2088,D$3,FALSE)</f>
        <v>0</v>
      </c>
      <c r="E20" s="28">
        <f>VLOOKUP($A20,cuc!$A$2:$AA$2088,E$3,FALSE)</f>
        <v>0</v>
      </c>
      <c r="F20" s="28">
        <f>VLOOKUP($A20,cuc!$A$2:$AA$2088,F$3,FALSE)</f>
        <v>0</v>
      </c>
      <c r="G20" s="29">
        <f>VLOOKUP($A20,cuc!$A$2:$AA$2088,G$3,FALSE)</f>
        <v>0</v>
      </c>
      <c r="H20" s="29">
        <f>VLOOKUP($A20,cuc!$A$2:$AA$2088,H$3,FALSE)</f>
        <v>0</v>
      </c>
    </row>
    <row r="21" spans="1:8" x14ac:dyDescent="0.25">
      <c r="A21" s="14">
        <v>144810</v>
      </c>
      <c r="B21" s="22" t="str">
        <f>PROPER(VLOOKUP($A21,cuc!$A$2:$AA$2088,B$3,FALSE))</f>
        <v xml:space="preserve">         Categoría B Riesgo Aceptable</v>
      </c>
      <c r="C21" s="28">
        <f>VLOOKUP($A21,cuc!$A$2:$AA$2088,C$3,FALSE)</f>
        <v>0</v>
      </c>
      <c r="D21" s="28">
        <f>VLOOKUP($A21,cuc!$A$2:$AA$2088,D$3,FALSE)</f>
        <v>0</v>
      </c>
      <c r="E21" s="28">
        <f>VLOOKUP($A21,cuc!$A$2:$AA$2088,E$3,FALSE)</f>
        <v>0</v>
      </c>
      <c r="F21" s="28">
        <f>VLOOKUP($A21,cuc!$A$2:$AA$2088,F$3,FALSE)</f>
        <v>0</v>
      </c>
      <c r="G21" s="29">
        <f>VLOOKUP($A21,cuc!$A$2:$AA$2088,G$3,FALSE)</f>
        <v>0</v>
      </c>
      <c r="H21" s="29">
        <f>VLOOKUP($A21,cuc!$A$2:$AA$2088,H$3,FALSE)</f>
        <v>0</v>
      </c>
    </row>
    <row r="22" spans="1:8" x14ac:dyDescent="0.25">
      <c r="A22" s="14">
        <v>145405</v>
      </c>
      <c r="B22" s="22" t="str">
        <f>PROPER(VLOOKUP($A22,cuc!$A$2:$AA$2088,B$3,FALSE))</f>
        <v xml:space="preserve">         Categoría A Riesgo Normal</v>
      </c>
      <c r="C22" s="28">
        <f>VLOOKUP($A22,cuc!$A$2:$AA$2088,C$3,FALSE)</f>
        <v>0</v>
      </c>
      <c r="D22" s="28">
        <f>VLOOKUP($A22,cuc!$A$2:$AA$2088,D$3,FALSE)</f>
        <v>0</v>
      </c>
      <c r="E22" s="28">
        <f>VLOOKUP($A22,cuc!$A$2:$AA$2088,E$3,FALSE)</f>
        <v>0</v>
      </c>
      <c r="F22" s="28">
        <f>VLOOKUP($A22,cuc!$A$2:$AA$2088,F$3,FALSE)</f>
        <v>0</v>
      </c>
      <c r="G22" s="29">
        <f>VLOOKUP($A22,cuc!$A$2:$AA$2088,G$3,FALSE)</f>
        <v>0</v>
      </c>
      <c r="H22" s="29">
        <f>VLOOKUP($A22,cuc!$A$2:$AA$2088,H$3,FALSE)</f>
        <v>0</v>
      </c>
    </row>
    <row r="23" spans="1:8" x14ac:dyDescent="0.25">
      <c r="A23" s="14">
        <v>145410</v>
      </c>
      <c r="B23" s="22" t="str">
        <f>PROPER(VLOOKUP($A23,cuc!$A$2:$AA$2088,B$3,FALSE))</f>
        <v xml:space="preserve">         Categoría B Riesgo Aceptable</v>
      </c>
      <c r="C23" s="28">
        <f>VLOOKUP($A23,cuc!$A$2:$AA$2088,C$3,FALSE)</f>
        <v>0</v>
      </c>
      <c r="D23" s="28">
        <f>VLOOKUP($A23,cuc!$A$2:$AA$2088,D$3,FALSE)</f>
        <v>0</v>
      </c>
      <c r="E23" s="28">
        <f>VLOOKUP($A23,cuc!$A$2:$AA$2088,E$3,FALSE)</f>
        <v>0</v>
      </c>
      <c r="F23" s="28">
        <f>VLOOKUP($A23,cuc!$A$2:$AA$2088,F$3,FALSE)</f>
        <v>0</v>
      </c>
      <c r="G23" s="29">
        <f>VLOOKUP($A23,cuc!$A$2:$AA$2088,G$3,FALSE)</f>
        <v>0</v>
      </c>
      <c r="H23" s="29">
        <f>VLOOKUP($A23,cuc!$A$2:$AA$2088,H$3,FALSE)</f>
        <v>0</v>
      </c>
    </row>
    <row r="24" spans="1:8" x14ac:dyDescent="0.25">
      <c r="A24" s="14">
        <v>145505</v>
      </c>
      <c r="B24" s="22" t="str">
        <f>PROPER(VLOOKUP($A24,cuc!$A$2:$AA$2088,B$3,FALSE))</f>
        <v xml:space="preserve">         Categoría A Riesgo Normal</v>
      </c>
      <c r="C24" s="28">
        <f>VLOOKUP($A24,cuc!$A$2:$AA$2088,C$3,FALSE)</f>
        <v>0</v>
      </c>
      <c r="D24" s="28">
        <f>VLOOKUP($A24,cuc!$A$2:$AA$2088,D$3,FALSE)</f>
        <v>0</v>
      </c>
      <c r="E24" s="28">
        <f>VLOOKUP($A24,cuc!$A$2:$AA$2088,E$3,FALSE)</f>
        <v>0</v>
      </c>
      <c r="F24" s="28">
        <f>VLOOKUP($A24,cuc!$A$2:$AA$2088,F$3,FALSE)</f>
        <v>0</v>
      </c>
      <c r="G24" s="29">
        <f>VLOOKUP($A24,cuc!$A$2:$AA$2088,G$3,FALSE)</f>
        <v>0</v>
      </c>
      <c r="H24" s="29">
        <f>VLOOKUP($A24,cuc!$A$2:$AA$2088,H$3,FALSE)</f>
        <v>0</v>
      </c>
    </row>
    <row r="25" spans="1:8" x14ac:dyDescent="0.25">
      <c r="A25" s="14">
        <v>145510</v>
      </c>
      <c r="B25" s="22" t="str">
        <f>PROPER(VLOOKUP($A25,cuc!$A$2:$AA$2088,B$3,FALSE))</f>
        <v xml:space="preserve">         Categoría B Riesgo Aceptable</v>
      </c>
      <c r="C25" s="28">
        <f>VLOOKUP($A25,cuc!$A$2:$AA$2088,C$3,FALSE)</f>
        <v>0</v>
      </c>
      <c r="D25" s="28">
        <f>VLOOKUP($A25,cuc!$A$2:$AA$2088,D$3,FALSE)</f>
        <v>0</v>
      </c>
      <c r="E25" s="28">
        <f>VLOOKUP($A25,cuc!$A$2:$AA$2088,E$3,FALSE)</f>
        <v>0</v>
      </c>
      <c r="F25" s="28">
        <f>VLOOKUP($A25,cuc!$A$2:$AA$2088,F$3,FALSE)</f>
        <v>0</v>
      </c>
      <c r="G25" s="29">
        <f>VLOOKUP($A25,cuc!$A$2:$AA$2088,G$3,FALSE)</f>
        <v>0</v>
      </c>
      <c r="H25" s="29">
        <f>VLOOKUP($A25,cuc!$A$2:$AA$2088,H$3,FALSE)</f>
        <v>0</v>
      </c>
    </row>
    <row r="26" spans="1:8" x14ac:dyDescent="0.25">
      <c r="A26" s="14">
        <v>146105</v>
      </c>
      <c r="B26" s="22" t="str">
        <f>PROPER(VLOOKUP($A26,cuc!$A$2:$AA$2088,B$3,FALSE))</f>
        <v xml:space="preserve">         Categoría A Riesgo Normal</v>
      </c>
      <c r="C26" s="28">
        <f>VLOOKUP($A26,cuc!$A$2:$AA$2088,C$3,FALSE)</f>
        <v>0</v>
      </c>
      <c r="D26" s="28">
        <f>VLOOKUP($A26,cuc!$A$2:$AA$2088,D$3,FALSE)</f>
        <v>0</v>
      </c>
      <c r="E26" s="28">
        <f>VLOOKUP($A26,cuc!$A$2:$AA$2088,E$3,FALSE)</f>
        <v>0</v>
      </c>
      <c r="F26" s="28">
        <f>VLOOKUP($A26,cuc!$A$2:$AA$2088,F$3,FALSE)</f>
        <v>0</v>
      </c>
      <c r="G26" s="29">
        <f>VLOOKUP($A26,cuc!$A$2:$AA$2088,G$3,FALSE)</f>
        <v>0</v>
      </c>
      <c r="H26" s="29">
        <f>VLOOKUP($A26,cuc!$A$2:$AA$2088,H$3,FALSE)</f>
        <v>0</v>
      </c>
    </row>
    <row r="27" spans="1:8" x14ac:dyDescent="0.25">
      <c r="A27" s="14">
        <v>146110</v>
      </c>
      <c r="B27" s="22" t="str">
        <f>PROPER(VLOOKUP($A27,cuc!$A$2:$AA$2088,B$3,FALSE))</f>
        <v xml:space="preserve">         Categoría B Riesgo Aceptable</v>
      </c>
      <c r="C27" s="28">
        <f>VLOOKUP($A27,cuc!$A$2:$AA$2088,C$3,FALSE)</f>
        <v>0</v>
      </c>
      <c r="D27" s="28">
        <f>VLOOKUP($A27,cuc!$A$2:$AA$2088,D$3,FALSE)</f>
        <v>0</v>
      </c>
      <c r="E27" s="28">
        <f>VLOOKUP($A27,cuc!$A$2:$AA$2088,E$3,FALSE)</f>
        <v>0</v>
      </c>
      <c r="F27" s="28">
        <f>VLOOKUP($A27,cuc!$A$2:$AA$2088,F$3,FALSE)</f>
        <v>0</v>
      </c>
      <c r="G27" s="29">
        <f>VLOOKUP($A27,cuc!$A$2:$AA$2088,G$3,FALSE)</f>
        <v>0</v>
      </c>
      <c r="H27" s="29">
        <f>VLOOKUP($A27,cuc!$A$2:$AA$2088,H$3,FALSE)</f>
        <v>0</v>
      </c>
    </row>
    <row r="28" spans="1:8" x14ac:dyDescent="0.25">
      <c r="A28" s="14">
        <v>146205</v>
      </c>
      <c r="B28" s="22" t="str">
        <f>PROPER(VLOOKUP($A28,cuc!$A$2:$AA$2088,B$3,FALSE))</f>
        <v xml:space="preserve">         Categoría A Riesgo Normal</v>
      </c>
      <c r="C28" s="28">
        <f>VLOOKUP($A28,cuc!$A$2:$AA$2088,C$3,FALSE)</f>
        <v>0</v>
      </c>
      <c r="D28" s="28">
        <f>VLOOKUP($A28,cuc!$A$2:$AA$2088,D$3,FALSE)</f>
        <v>0</v>
      </c>
      <c r="E28" s="28">
        <f>VLOOKUP($A28,cuc!$A$2:$AA$2088,E$3,FALSE)</f>
        <v>0</v>
      </c>
      <c r="F28" s="28">
        <f>VLOOKUP($A28,cuc!$A$2:$AA$2088,F$3,FALSE)</f>
        <v>0</v>
      </c>
      <c r="G28" s="29">
        <f>VLOOKUP($A28,cuc!$A$2:$AA$2088,G$3,FALSE)</f>
        <v>0</v>
      </c>
      <c r="H28" s="29">
        <f>VLOOKUP($A28,cuc!$A$2:$AA$2088,H$3,FALSE)</f>
        <v>0</v>
      </c>
    </row>
    <row r="29" spans="1:8" x14ac:dyDescent="0.25">
      <c r="A29" s="14">
        <v>146210</v>
      </c>
      <c r="B29" s="22" t="str">
        <f>PROPER(VLOOKUP($A29,cuc!$A$2:$AA$2088,B$3,FALSE))</f>
        <v xml:space="preserve">         Categoría B Riesgo Aceptable</v>
      </c>
      <c r="C29" s="28">
        <f>VLOOKUP($A29,cuc!$A$2:$AA$2088,C$3,FALSE)</f>
        <v>0</v>
      </c>
      <c r="D29" s="28">
        <f>VLOOKUP($A29,cuc!$A$2:$AA$2088,D$3,FALSE)</f>
        <v>0</v>
      </c>
      <c r="E29" s="28">
        <f>VLOOKUP($A29,cuc!$A$2:$AA$2088,E$3,FALSE)</f>
        <v>0</v>
      </c>
      <c r="F29" s="28">
        <f>VLOOKUP($A29,cuc!$A$2:$AA$2088,F$3,FALSE)</f>
        <v>0</v>
      </c>
      <c r="G29" s="29">
        <f>VLOOKUP($A29,cuc!$A$2:$AA$2088,G$3,FALSE)</f>
        <v>0</v>
      </c>
      <c r="H29" s="29">
        <f>VLOOKUP($A29,cuc!$A$2:$AA$2088,H$3,FALSE)</f>
        <v>0</v>
      </c>
    </row>
    <row r="30" spans="1:8" x14ac:dyDescent="0.25">
      <c r="A30" s="14">
        <v>146905</v>
      </c>
      <c r="B30" s="22" t="str">
        <f>PROPER(VLOOKUP($A30,cuc!$A$2:$AA$2088,B$3,FALSE))</f>
        <v xml:space="preserve">         Categoría A Riesgo Normal, Vivienda</v>
      </c>
      <c r="C30" s="28">
        <f>VLOOKUP($A30,cuc!$A$2:$AA$2088,C$3,FALSE)</f>
        <v>0</v>
      </c>
      <c r="D30" s="28">
        <f>VLOOKUP($A30,cuc!$A$2:$AA$2088,D$3,FALSE)</f>
        <v>0</v>
      </c>
      <c r="E30" s="28">
        <f>VLOOKUP($A30,cuc!$A$2:$AA$2088,E$3,FALSE)</f>
        <v>0</v>
      </c>
      <c r="F30" s="28">
        <f>VLOOKUP($A30,cuc!$A$2:$AA$2088,F$3,FALSE)</f>
        <v>0</v>
      </c>
      <c r="G30" s="29">
        <f>VLOOKUP($A30,cuc!$A$2:$AA$2088,G$3,FALSE)</f>
        <v>0</v>
      </c>
      <c r="H30" s="29">
        <f>VLOOKUP($A30,cuc!$A$2:$AA$2088,H$3,FALSE)</f>
        <v>0</v>
      </c>
    </row>
    <row r="31" spans="1:8" x14ac:dyDescent="0.25">
      <c r="A31" s="14">
        <v>146910</v>
      </c>
      <c r="B31" s="22" t="str">
        <f>PROPER(VLOOKUP($A31,cuc!$A$2:$AA$2088,B$3,FALSE))</f>
        <v xml:space="preserve">         Categoría B Riesgo Aceptable, Vivienda</v>
      </c>
      <c r="C31" s="28">
        <f>VLOOKUP($A31,cuc!$A$2:$AA$2088,C$3,FALSE)</f>
        <v>0</v>
      </c>
      <c r="D31" s="28">
        <f>VLOOKUP($A31,cuc!$A$2:$AA$2088,D$3,FALSE)</f>
        <v>0</v>
      </c>
      <c r="E31" s="28">
        <f>VLOOKUP($A31,cuc!$A$2:$AA$2088,E$3,FALSE)</f>
        <v>0</v>
      </c>
      <c r="F31" s="28">
        <f>VLOOKUP($A31,cuc!$A$2:$AA$2088,F$3,FALSE)</f>
        <v>0</v>
      </c>
      <c r="G31" s="29">
        <f>VLOOKUP($A31,cuc!$A$2:$AA$2088,G$3,FALSE)</f>
        <v>0</v>
      </c>
      <c r="H31" s="29">
        <f>VLOOKUP($A31,cuc!$A$2:$AA$2088,H$3,FALSE)</f>
        <v>0</v>
      </c>
    </row>
    <row r="32" spans="1:8" x14ac:dyDescent="0.25">
      <c r="A32" s="14">
        <v>146930</v>
      </c>
      <c r="B32" s="22" t="str">
        <f>PROPER(VLOOKUP($A32,cuc!$A$2:$AA$2088,B$3,FALSE))</f>
        <v xml:space="preserve">         Categoría A Riesgo Normal, Consumo</v>
      </c>
      <c r="C32" s="28">
        <f>VLOOKUP($A32,cuc!$A$2:$AA$2088,C$3,FALSE)</f>
        <v>0</v>
      </c>
      <c r="D32" s="28">
        <f>VLOOKUP($A32,cuc!$A$2:$AA$2088,D$3,FALSE)</f>
        <v>0</v>
      </c>
      <c r="E32" s="28">
        <f>VLOOKUP($A32,cuc!$A$2:$AA$2088,E$3,FALSE)</f>
        <v>0</v>
      </c>
      <c r="F32" s="28">
        <f>VLOOKUP($A32,cuc!$A$2:$AA$2088,F$3,FALSE)</f>
        <v>0</v>
      </c>
      <c r="G32" s="29">
        <f>VLOOKUP($A32,cuc!$A$2:$AA$2088,G$3,FALSE)</f>
        <v>0</v>
      </c>
      <c r="H32" s="29">
        <f>VLOOKUP($A32,cuc!$A$2:$AA$2088,H$3,FALSE)</f>
        <v>0</v>
      </c>
    </row>
    <row r="33" spans="1:8" x14ac:dyDescent="0.25">
      <c r="A33" s="14">
        <v>146935</v>
      </c>
      <c r="B33" s="22" t="str">
        <f>PROPER(VLOOKUP($A33,cuc!$A$2:$AA$2088,B$3,FALSE))</f>
        <v xml:space="preserve">         Categoría B Riesgo Aceptable, Consumo</v>
      </c>
      <c r="C33" s="28">
        <f>VLOOKUP($A33,cuc!$A$2:$AA$2088,C$3,FALSE)</f>
        <v>0</v>
      </c>
      <c r="D33" s="28">
        <f>VLOOKUP($A33,cuc!$A$2:$AA$2088,D$3,FALSE)</f>
        <v>0</v>
      </c>
      <c r="E33" s="28">
        <f>VLOOKUP($A33,cuc!$A$2:$AA$2088,E$3,FALSE)</f>
        <v>0</v>
      </c>
      <c r="F33" s="28">
        <f>VLOOKUP($A33,cuc!$A$2:$AA$2088,F$3,FALSE)</f>
        <v>0</v>
      </c>
      <c r="G33" s="29">
        <f>VLOOKUP($A33,cuc!$A$2:$AA$2088,G$3,FALSE)</f>
        <v>0</v>
      </c>
      <c r="H33" s="29">
        <f>VLOOKUP($A33,cuc!$A$2:$AA$2088,H$3,FALSE)</f>
        <v>0</v>
      </c>
    </row>
    <row r="34" spans="1:8" x14ac:dyDescent="0.25">
      <c r="A34" s="14">
        <v>160505</v>
      </c>
      <c r="B34" s="22" t="str">
        <f>PROPER(VLOOKUP($A34,cuc!$A$2:$AA$2088,B$3,FALSE))</f>
        <v xml:space="preserve">         Vigentes</v>
      </c>
      <c r="C34" s="28">
        <f>VLOOKUP($A34,cuc!$A$2:$AA$2088,C$3,FALSE)</f>
        <v>0</v>
      </c>
      <c r="D34" s="28">
        <f>VLOOKUP($A34,cuc!$A$2:$AA$2088,D$3,FALSE)</f>
        <v>0</v>
      </c>
      <c r="E34" s="28">
        <f>VLOOKUP($A34,cuc!$A$2:$AA$2088,E$3,FALSE)</f>
        <v>0</v>
      </c>
      <c r="F34" s="28">
        <f>VLOOKUP($A34,cuc!$A$2:$AA$2088,F$3,FALSE)</f>
        <v>0</v>
      </c>
      <c r="G34" s="29">
        <f>VLOOKUP($A34,cuc!$A$2:$AA$2088,G$3,FALSE)</f>
        <v>0</v>
      </c>
      <c r="H34" s="29">
        <f>VLOOKUP($A34,cuc!$A$2:$AA$2088,H$3,FALSE)</f>
        <v>0</v>
      </c>
    </row>
    <row r="35" spans="1:8" x14ac:dyDescent="0.25">
      <c r="A35" s="14">
        <v>161505</v>
      </c>
      <c r="B35" s="22" t="str">
        <f>PROPER(VLOOKUP($A35,cuc!$A$2:$AA$2088,B$3,FALSE))</f>
        <v xml:space="preserve">         Vigentes</v>
      </c>
      <c r="C35" s="28">
        <f>VLOOKUP($A35,cuc!$A$2:$AA$2088,C$3,FALSE)</f>
        <v>0</v>
      </c>
      <c r="D35" s="28">
        <f>VLOOKUP($A35,cuc!$A$2:$AA$2088,D$3,FALSE)</f>
        <v>0</v>
      </c>
      <c r="E35" s="28">
        <f>VLOOKUP($A35,cuc!$A$2:$AA$2088,E$3,FALSE)</f>
        <v>0</v>
      </c>
      <c r="F35" s="28">
        <f>VLOOKUP($A35,cuc!$A$2:$AA$2088,F$3,FALSE)</f>
        <v>0</v>
      </c>
      <c r="G35" s="29">
        <f>VLOOKUP($A35,cuc!$A$2:$AA$2088,G$3,FALSE)</f>
        <v>0</v>
      </c>
      <c r="H35" s="29">
        <f>VLOOKUP($A35,cuc!$A$2:$AA$2088,H$3,FALSE)</f>
        <v>0</v>
      </c>
    </row>
    <row r="36" spans="1:8" ht="14.4" thickBot="1" x14ac:dyDescent="0.3">
      <c r="A36" s="15"/>
      <c r="B36" s="21" t="s">
        <v>1882</v>
      </c>
      <c r="C36" s="30">
        <f t="shared" ref="C36:H36" si="0">+SUM(C5:C35)</f>
        <v>7689047644.4799995</v>
      </c>
      <c r="D36" s="30">
        <f t="shared" si="0"/>
        <v>7739856107.71</v>
      </c>
      <c r="E36" s="30">
        <f t="shared" si="0"/>
        <v>7960159327.3500004</v>
      </c>
      <c r="F36" s="30">
        <f t="shared" si="0"/>
        <v>8072099997.2299995</v>
      </c>
      <c r="G36" s="30">
        <f t="shared" si="0"/>
        <v>9448383308.7999992</v>
      </c>
      <c r="H36" s="30">
        <f t="shared" si="0"/>
        <v>9662111322.6800003</v>
      </c>
    </row>
    <row r="37" spans="1:8" ht="14.4" thickBot="1" x14ac:dyDescent="0.3"/>
    <row r="38" spans="1:8" x14ac:dyDescent="0.25">
      <c r="A38" s="11" t="s">
        <v>139</v>
      </c>
      <c r="B38" s="50" t="s">
        <v>1410</v>
      </c>
      <c r="C38" s="12" t="str">
        <f>+C$4</f>
        <v>Año 16</v>
      </c>
      <c r="D38" s="12" t="str">
        <f t="shared" ref="D38:H38" si="1">+D$4</f>
        <v>Año 17</v>
      </c>
      <c r="E38" s="12" t="str">
        <f t="shared" si="1"/>
        <v>Año 18</v>
      </c>
      <c r="F38" s="12" t="str">
        <f t="shared" si="1"/>
        <v>Año 19</v>
      </c>
      <c r="G38" s="12" t="str">
        <f t="shared" si="1"/>
        <v>Año 20</v>
      </c>
      <c r="H38" s="12" t="str">
        <f t="shared" si="1"/>
        <v>Año 21</v>
      </c>
    </row>
    <row r="39" spans="1:8" x14ac:dyDescent="0.25">
      <c r="A39" s="14">
        <v>210000</v>
      </c>
      <c r="B39" s="49" t="str">
        <f>PROPER(VLOOKUP($A39,cuc!$A$2:$AA$2088,B$3,FALSE))</f>
        <v xml:space="preserve">   Depósitos</v>
      </c>
      <c r="C39" s="28">
        <f>VLOOKUP($A39,cuc!$A$2:$AA$2088,C$3,FALSE)</f>
        <v>1748208438.1600001</v>
      </c>
      <c r="D39" s="28">
        <f>VLOOKUP($A39,cuc!$A$2:$AA$2088,D$3,FALSE)</f>
        <v>1855579504.1600001</v>
      </c>
      <c r="E39" s="28">
        <f>VLOOKUP($A39,cuc!$A$2:$AA$2088,E$3,FALSE)</f>
        <v>1950382906.1600001</v>
      </c>
      <c r="F39" s="28">
        <f>VLOOKUP($A39,cuc!$A$2:$AA$2088,F$3,FALSE)</f>
        <v>2079898489.1600001</v>
      </c>
      <c r="G39" s="29">
        <f>VLOOKUP($A39,cuc!$A$2:$AA$2088,G$3,FALSE)</f>
        <v>2401791695.1599998</v>
      </c>
      <c r="H39" s="29">
        <f>VLOOKUP($A39,cuc!$A$2:$AA$2088,H$3,FALSE)</f>
        <v>2720534158.1599998</v>
      </c>
    </row>
    <row r="40" spans="1:8" x14ac:dyDescent="0.25">
      <c r="A40" s="14">
        <v>230000</v>
      </c>
      <c r="B40" s="49" t="str">
        <f>PROPER(VLOOKUP($A40,cuc!$A$2:$AA$2088,B$3,FALSE))</f>
        <v xml:space="preserve">   Obligaciones Financieras Y Otros Pasivos Financieros</v>
      </c>
      <c r="C40" s="28">
        <f>VLOOKUP($A40,cuc!$A$2:$AA$2088,C$3,FALSE)</f>
        <v>354201452</v>
      </c>
      <c r="D40" s="28">
        <f>VLOOKUP($A40,cuc!$A$2:$AA$2088,D$3,FALSE)</f>
        <v>323600483</v>
      </c>
      <c r="E40" s="28">
        <f>VLOOKUP($A40,cuc!$A$2:$AA$2088,E$3,FALSE)</f>
        <v>97966587</v>
      </c>
      <c r="F40" s="28">
        <f>VLOOKUP($A40,cuc!$A$2:$AA$2088,F$3,FALSE)</f>
        <v>0</v>
      </c>
      <c r="G40" s="29">
        <f>VLOOKUP($A40,cuc!$A$2:$AA$2088,G$3,FALSE)</f>
        <v>0</v>
      </c>
      <c r="H40" s="29">
        <f>VLOOKUP($A40,cuc!$A$2:$AA$2088,H$3,FALSE)</f>
        <v>0</v>
      </c>
    </row>
    <row r="41" spans="1:8" ht="14.4" thickBot="1" x14ac:dyDescent="0.3">
      <c r="A41" s="15"/>
      <c r="B41" s="19" t="s">
        <v>1881</v>
      </c>
      <c r="C41" s="31">
        <f t="shared" ref="C41:H41" si="2">+SUM(C39:C40)</f>
        <v>2102409890.1600001</v>
      </c>
      <c r="D41" s="31">
        <f t="shared" si="2"/>
        <v>2179179987.1599998</v>
      </c>
      <c r="E41" s="31">
        <f t="shared" si="2"/>
        <v>2048349493.1600001</v>
      </c>
      <c r="F41" s="31">
        <f t="shared" si="2"/>
        <v>2079898489.1600001</v>
      </c>
      <c r="G41" s="31">
        <f t="shared" si="2"/>
        <v>2401791695.1599998</v>
      </c>
      <c r="H41" s="31">
        <f t="shared" si="2"/>
        <v>2720534158.1599998</v>
      </c>
    </row>
    <row r="42" spans="1:8" ht="14.4" thickBot="1" x14ac:dyDescent="0.3"/>
    <row r="43" spans="1:8" x14ac:dyDescent="0.25">
      <c r="B43" s="20" t="s">
        <v>1408</v>
      </c>
      <c r="C43" s="12" t="str">
        <f t="shared" ref="C43:H43" si="3">+C4</f>
        <v>Año 16</v>
      </c>
      <c r="D43" s="12" t="str">
        <f t="shared" si="3"/>
        <v>Año 17</v>
      </c>
      <c r="E43" s="12" t="str">
        <f t="shared" si="3"/>
        <v>Año 18</v>
      </c>
      <c r="F43" s="12" t="str">
        <f t="shared" si="3"/>
        <v>Año 19</v>
      </c>
      <c r="G43" s="12" t="str">
        <f t="shared" si="3"/>
        <v>Año 20</v>
      </c>
      <c r="H43" s="12" t="str">
        <f t="shared" si="3"/>
        <v>Año 21</v>
      </c>
    </row>
    <row r="44" spans="1:8" x14ac:dyDescent="0.25">
      <c r="B44" s="10" t="s">
        <v>1883</v>
      </c>
      <c r="C44" s="27">
        <f>IFERROR(+C36/C41,0%)</f>
        <v>3.6572543158531463</v>
      </c>
      <c r="D44" s="27">
        <f t="shared" ref="D44:G44" si="4">IFERROR(+D36/D41,0%)</f>
        <v>3.5517287022247803</v>
      </c>
      <c r="E44" s="27">
        <f t="shared" si="4"/>
        <v>3.8861333741781627</v>
      </c>
      <c r="F44" s="27">
        <f t="shared" si="4"/>
        <v>3.8810067122506755</v>
      </c>
      <c r="G44" s="27">
        <f t="shared" si="4"/>
        <v>3.9338895741208639</v>
      </c>
      <c r="H44" s="27">
        <f t="shared" ref="H44" si="5">IFERROR(+H36/H41,0%)</f>
        <v>3.5515493505932865</v>
      </c>
    </row>
  </sheetData>
  <conditionalFormatting sqref="C44:G44">
    <cfRule type="colorScale" priority="2">
      <colorScale>
        <cfvo type="min"/>
        <cfvo type="percentile" val="50"/>
        <cfvo type="max"/>
        <color rgb="FFF8696B"/>
        <color rgb="FFFFEB84"/>
        <color rgb="FF63BE7B"/>
      </colorScale>
    </cfRule>
  </conditionalFormatting>
  <conditionalFormatting sqref="H44">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A9DEC-2EAA-425F-8DAE-34CCD60AF4D7}">
  <dimension ref="A1:I9"/>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+Indicadores!E41</f>
        <v>(1+(Excedentes Neto / ((Patrimonio Año Actual + Patrimonio a Dic año anterior)/2)))^12-1</v>
      </c>
      <c r="C2" s="24" t="str">
        <f>+Indicadores!B41</f>
        <v>Rentabilidad</v>
      </c>
      <c r="D2" s="64" t="str">
        <f>+Indicadores!C41</f>
        <v>Indicador de rentabilidad sobre recursos propios - ROE</v>
      </c>
      <c r="E2" s="62" t="str">
        <f>+Indicadores!D41</f>
        <v>ROE</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530000</v>
      </c>
      <c r="B5" s="49" t="str">
        <f>PROPER(VLOOKUP($A5,cuc!$A$2:$AA$2088,B$3,FALSE))</f>
        <v xml:space="preserve">   Excedentes Y Perdidas Del Ejercicio</v>
      </c>
      <c r="C5" s="28">
        <f>VLOOKUP($A5,cuc!$A$2:$AA$2088,C$3,FALSE)</f>
        <v>145336114.22</v>
      </c>
      <c r="D5" s="28">
        <f>VLOOKUP($A5,cuc!$A$2:$AA$2088,D$3,FALSE)</f>
        <v>125487614.44</v>
      </c>
      <c r="E5" s="28">
        <f>VLOOKUP($A5,cuc!$A$2:$AA$2088,E$3,FALSE)</f>
        <v>103236004.63</v>
      </c>
      <c r="F5" s="28">
        <f>VLOOKUP($A5,cuc!$A$2:$AA$2088,F$3,FALSE)</f>
        <v>156969222.72</v>
      </c>
      <c r="G5" s="29">
        <f>VLOOKUP($A5,cuc!$A$2:$AA$2088,G$3,FALSE)</f>
        <v>249400233.25999999</v>
      </c>
      <c r="H5" s="29">
        <f>VLOOKUP($A5,cuc!$A$2:$AA$2088,H$3,FALSE)</f>
        <v>359147368.51999998</v>
      </c>
    </row>
    <row r="6" spans="1:9" x14ac:dyDescent="0.25">
      <c r="A6" s="14">
        <v>300000</v>
      </c>
      <c r="B6" s="49" t="str">
        <f>PROPER(VLOOKUP($A6,cuc!$A$2:$AA$2088,B$3,FALSE))</f>
        <v>Patrimonio</v>
      </c>
      <c r="C6" s="28">
        <f>VLOOKUP($A6,cuc!$A$2:$AA$2088,C$3,FALSE)</f>
        <v>5143654779.25</v>
      </c>
      <c r="D6" s="28">
        <f>VLOOKUP($A6,cuc!$A$2:$AA$2088,D$3,FALSE)</f>
        <v>5617244036.4700003</v>
      </c>
      <c r="E6" s="28">
        <f>VLOOKUP($A6,cuc!$A$2:$AA$2088,E$3,FALSE)</f>
        <v>6151271472.6599998</v>
      </c>
      <c r="F6" s="28">
        <f>VLOOKUP($A6,cuc!$A$2:$AA$2088,F$3,FALSE)</f>
        <v>6409917129.75</v>
      </c>
      <c r="G6" s="29">
        <f>VLOOKUP($A6,cuc!$A$2:$AA$2088,G$3,FALSE)</f>
        <v>7173700740.29</v>
      </c>
      <c r="H6" s="29">
        <f>VLOOKUP($A6,cuc!$A$2:$AA$2088,H$3,FALSE)</f>
        <v>7716890196.5499992</v>
      </c>
    </row>
    <row r="7" spans="1:9" ht="14.4" thickBot="1" x14ac:dyDescent="0.3"/>
    <row r="8" spans="1:9" x14ac:dyDescent="0.25">
      <c r="B8" s="20" t="s">
        <v>1408</v>
      </c>
      <c r="C8" s="12" t="str">
        <f t="shared" ref="C8:H8" si="0">+C4</f>
        <v>Año 16</v>
      </c>
      <c r="D8" s="12" t="str">
        <f t="shared" si="0"/>
        <v>Año 17</v>
      </c>
      <c r="E8" s="12" t="str">
        <f t="shared" si="0"/>
        <v>Año 18</v>
      </c>
      <c r="F8" s="12" t="str">
        <f t="shared" si="0"/>
        <v>Año 19</v>
      </c>
      <c r="G8" s="12" t="str">
        <f t="shared" si="0"/>
        <v>Año 20</v>
      </c>
      <c r="H8" s="12" t="str">
        <f t="shared" si="0"/>
        <v>Año 21</v>
      </c>
    </row>
    <row r="9" spans="1:9" x14ac:dyDescent="0.25">
      <c r="B9" s="10" t="s">
        <v>1884</v>
      </c>
      <c r="C9" s="27">
        <f>IFERROR(+C5/+AVERAGE(B6:C6),0%)</f>
        <v>2.8255417685941895E-2</v>
      </c>
      <c r="D9" s="27">
        <f t="shared" ref="D9:H9" si="1">IFERROR(+D5/+AVERAGE(C6:D6),0%)</f>
        <v>2.3322887165648669E-2</v>
      </c>
      <c r="E9" s="27">
        <f t="shared" si="1"/>
        <v>1.7544439576921936E-2</v>
      </c>
      <c r="F9" s="27">
        <f t="shared" si="1"/>
        <v>2.4992733998100109E-2</v>
      </c>
      <c r="G9" s="27">
        <f t="shared" si="1"/>
        <v>3.6720737530474355E-2</v>
      </c>
      <c r="H9" s="27">
        <f t="shared" si="1"/>
        <v>4.8238161943117121E-2</v>
      </c>
    </row>
  </sheetData>
  <conditionalFormatting sqref="C9:G9">
    <cfRule type="colorScale" priority="2">
      <colorScale>
        <cfvo type="min"/>
        <cfvo type="percentile" val="50"/>
        <cfvo type="max"/>
        <color rgb="FFF8696B"/>
        <color rgb="FFFFEB84"/>
        <color rgb="FF63BE7B"/>
      </colorScale>
    </cfRule>
  </conditionalFormatting>
  <conditionalFormatting sqref="H9">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6CF8F-8182-4FA8-B788-AF64A352C136}">
  <dimension ref="A1:I10"/>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109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21" thickBot="1" x14ac:dyDescent="0.3">
      <c r="A2" s="32" t="s">
        <v>0</v>
      </c>
      <c r="B2" s="63" t="str">
        <f>+Indicadores!E42</f>
        <v>Excedente Neto / Ingresos por venta de bienes y servicios y recuperaciones</v>
      </c>
      <c r="C2" s="24" t="str">
        <f>+Indicadores!B42</f>
        <v>Rentabilidad</v>
      </c>
      <c r="D2" s="64" t="str">
        <f>+Indicadores!C42</f>
        <v>Indicador de margen neto</v>
      </c>
      <c r="E2" s="62" t="str">
        <f>+Indicadores!D42</f>
        <v>Margen neto</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530000</v>
      </c>
      <c r="B5" s="49" t="str">
        <f>PROPER(VLOOKUP($A5,cuc!$A$2:$AA$2088,B$3,FALSE))</f>
        <v xml:space="preserve">   Excedentes Y Perdidas Del Ejercicio</v>
      </c>
      <c r="C5" s="28">
        <f>VLOOKUP($A5,cuc!$A$2:$AA$2088,C$3,FALSE)</f>
        <v>145336114.22</v>
      </c>
      <c r="D5" s="28">
        <f>VLOOKUP($A5,cuc!$A$2:$AA$2088,D$3,FALSE)</f>
        <v>125487614.44</v>
      </c>
      <c r="E5" s="28">
        <f>VLOOKUP($A5,cuc!$A$2:$AA$2088,E$3,FALSE)</f>
        <v>103236004.63</v>
      </c>
      <c r="F5" s="28">
        <f>VLOOKUP($A5,cuc!$A$2:$AA$2088,F$3,FALSE)</f>
        <v>156969222.72</v>
      </c>
      <c r="G5" s="29">
        <f>VLOOKUP($A5,cuc!$A$2:$AA$2088,G$3,FALSE)</f>
        <v>249400233.25999999</v>
      </c>
      <c r="H5" s="29">
        <f>VLOOKUP($A5,cuc!$A$2:$AA$2088,H$3,FALSE)</f>
        <v>359147368.51999998</v>
      </c>
    </row>
    <row r="6" spans="1:9" x14ac:dyDescent="0.25">
      <c r="A6" s="14">
        <v>410000</v>
      </c>
      <c r="B6" s="49" t="str">
        <f>PROPER(VLOOKUP($A6,cuc!$A$2:$AA$2088,B$3,FALSE))</f>
        <v xml:space="preserve">   Ingresos Por Venta De Bienes Y Servicios</v>
      </c>
      <c r="C6" s="28">
        <f>VLOOKUP($A6,cuc!$A$2:$AA$2088,C$3,FALSE)</f>
        <v>1000970561</v>
      </c>
      <c r="D6" s="28">
        <f>VLOOKUP($A6,cuc!$A$2:$AA$2088,D$3,FALSE)</f>
        <v>1113153461</v>
      </c>
      <c r="E6" s="28">
        <f>VLOOKUP($A6,cuc!$A$2:$AA$2088,E$3,FALSE)</f>
        <v>1214617633</v>
      </c>
      <c r="F6" s="28">
        <f>VLOOKUP($A6,cuc!$A$2:$AA$2088,F$3,FALSE)</f>
        <v>1314447748</v>
      </c>
      <c r="G6" s="29">
        <f>VLOOKUP($A6,cuc!$A$2:$AA$2088,G$3,FALSE)</f>
        <v>1411311466</v>
      </c>
      <c r="H6" s="29">
        <f>VLOOKUP($A6,cuc!$A$2:$AA$2088,H$3,FALSE)</f>
        <v>1274007689</v>
      </c>
    </row>
    <row r="7" spans="1:9" x14ac:dyDescent="0.25">
      <c r="A7" s="14">
        <v>422500</v>
      </c>
      <c r="B7" s="49" t="str">
        <f>PROPER(VLOOKUP($A7,cuc!$A$2:$AA$2088,B$3,FALSE))</f>
        <v xml:space="preserve">      Recuperaciones Deterioro</v>
      </c>
      <c r="C7" s="28">
        <f>VLOOKUP($A7,cuc!$A$2:$AA$2088,C$3,FALSE)</f>
        <v>23941974</v>
      </c>
      <c r="D7" s="28">
        <f>VLOOKUP($A7,cuc!$A$2:$AA$2088,D$3,FALSE)</f>
        <v>23386845</v>
      </c>
      <c r="E7" s="28">
        <f>VLOOKUP($A7,cuc!$A$2:$AA$2088,E$3,FALSE)</f>
        <v>13230018</v>
      </c>
      <c r="F7" s="28">
        <f>VLOOKUP($A7,cuc!$A$2:$AA$2088,F$3,FALSE)</f>
        <v>21006465</v>
      </c>
      <c r="G7" s="29">
        <f>VLOOKUP($A7,cuc!$A$2:$AA$2088,G$3,FALSE)</f>
        <v>26752846</v>
      </c>
      <c r="H7" s="29">
        <f>VLOOKUP($A7,cuc!$A$2:$AA$2088,H$3,FALSE)</f>
        <v>31871806</v>
      </c>
    </row>
    <row r="8" spans="1:9" ht="14.4" thickBot="1" x14ac:dyDescent="0.3"/>
    <row r="9" spans="1:9" x14ac:dyDescent="0.25">
      <c r="B9" s="20" t="s">
        <v>1408</v>
      </c>
      <c r="C9" s="12" t="str">
        <f t="shared" ref="C9:H9" si="0">+C4</f>
        <v>Año 16</v>
      </c>
      <c r="D9" s="12" t="str">
        <f t="shared" si="0"/>
        <v>Año 17</v>
      </c>
      <c r="E9" s="12" t="str">
        <f t="shared" si="0"/>
        <v>Año 18</v>
      </c>
      <c r="F9" s="12" t="str">
        <f t="shared" si="0"/>
        <v>Año 19</v>
      </c>
      <c r="G9" s="12" t="str">
        <f t="shared" si="0"/>
        <v>Año 20</v>
      </c>
      <c r="H9" s="12" t="str">
        <f t="shared" si="0"/>
        <v>Año 21</v>
      </c>
    </row>
    <row r="10" spans="1:9" x14ac:dyDescent="0.25">
      <c r="B10" s="10" t="s">
        <v>1885</v>
      </c>
      <c r="C10" s="27">
        <f>IFERROR(+C5/(C6+C7),0%)</f>
        <v>0.14180343127523559</v>
      </c>
      <c r="D10" s="27">
        <f t="shared" ref="D10:G10" si="1">IFERROR(+D5/(D6+D7),0%)</f>
        <v>0.11041193504315543</v>
      </c>
      <c r="E10" s="27">
        <f t="shared" si="1"/>
        <v>8.4078838727199706E-2</v>
      </c>
      <c r="F10" s="27">
        <f t="shared" si="1"/>
        <v>0.1175399509709735</v>
      </c>
      <c r="G10" s="27">
        <f t="shared" si="1"/>
        <v>0.17342773280643098</v>
      </c>
      <c r="H10" s="27">
        <f t="shared" ref="H10" si="2">IFERROR(+H5/(H6+H7),0%)</f>
        <v>0.27502336156982077</v>
      </c>
    </row>
  </sheetData>
  <conditionalFormatting sqref="C10:G10">
    <cfRule type="colorScale" priority="2">
      <colorScale>
        <cfvo type="min"/>
        <cfvo type="percentile" val="50"/>
        <cfvo type="max"/>
        <color rgb="FFF8696B"/>
        <color rgb="FFFFEB84"/>
        <color rgb="FF63BE7B"/>
      </colorScale>
    </cfRule>
  </conditionalFormatting>
  <conditionalFormatting sqref="H1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C1157-F281-4827-963F-2793E239B609}">
  <dimension ref="A1:I13"/>
  <sheetViews>
    <sheetView showGridLines="0" zoomScale="120" zoomScaleNormal="120" workbookViewId="0">
      <pane xSplit="1" ySplit="4" topLeftCell="B5" activePane="bottomRight" state="frozen"/>
      <selection activeCell="C22" sqref="C22:H22"/>
      <selection pane="topRight" activeCell="C22" sqref="C22:H22"/>
      <selection pane="bottomLeft" activeCell="C22" sqref="C22:H22"/>
      <selection pane="bottomRight" activeCell="C22" sqref="C22:H22"/>
    </sheetView>
  </sheetViews>
  <sheetFormatPr baseColWidth="10" defaultRowHeight="13.8" x14ac:dyDescent="0.25"/>
  <cols>
    <col min="1" max="1" width="7.33203125" style="1" bestFit="1" customWidth="1"/>
    <col min="2" max="2" width="31.88671875" style="1" customWidth="1"/>
    <col min="3" max="7" width="11.33203125" style="1" customWidth="1"/>
    <col min="8" max="8" width="8.77734375" style="1" bestFit="1" customWidth="1"/>
    <col min="9" max="9" width="8.21875" style="1" bestFit="1" customWidth="1"/>
    <col min="10" max="19" width="7.6640625" style="1" bestFit="1" customWidth="1"/>
    <col min="20" max="20" width="8.6640625" style="1" bestFit="1" customWidth="1"/>
    <col min="21" max="21" width="8.109375" style="1" bestFit="1" customWidth="1"/>
    <col min="22" max="22" width="8.109375" style="1" customWidth="1"/>
    <col min="23" max="52" width="8.109375" style="1" bestFit="1" customWidth="1"/>
    <col min="53" max="53" width="8.109375" style="1" customWidth="1"/>
    <col min="54" max="54" width="17.21875" style="1" bestFit="1" customWidth="1"/>
    <col min="55" max="55" width="8.109375" style="1" bestFit="1" customWidth="1"/>
    <col min="56" max="67" width="6.21875" style="1" bestFit="1" customWidth="1"/>
    <col min="68" max="16384" width="11.5546875" style="1"/>
  </cols>
  <sheetData>
    <row r="1" spans="1:9" s="8" customFormat="1" ht="15.6" x14ac:dyDescent="0.25">
      <c r="A1" s="16" t="s">
        <v>1470</v>
      </c>
      <c r="B1" s="17" t="s">
        <v>54</v>
      </c>
      <c r="C1" s="17" t="s">
        <v>107</v>
      </c>
      <c r="D1" s="17" t="s">
        <v>80</v>
      </c>
      <c r="E1" s="17" t="s">
        <v>55</v>
      </c>
      <c r="G1" s="1"/>
      <c r="I1" s="1"/>
    </row>
    <row r="2" spans="1:9" s="33" customFormat="1" ht="31.8" thickBot="1" x14ac:dyDescent="0.3">
      <c r="A2" s="32" t="s">
        <v>0</v>
      </c>
      <c r="B2" s="63" t="str">
        <f>+Indicadores!E43</f>
        <v>Excedente Neto / Fuentes de Financiación</v>
      </c>
      <c r="C2" s="24" t="str">
        <f>+Indicadores!B43</f>
        <v>Rentabilidad</v>
      </c>
      <c r="D2" s="64" t="str">
        <f>+Indicadores!C43</f>
        <v>Indicador de rentabilidad sobre el capital invertido - ROIC</v>
      </c>
      <c r="E2" s="62" t="str">
        <f>+Indicadores!D43</f>
        <v>ROIC</v>
      </c>
      <c r="G2" s="1"/>
    </row>
    <row r="3" spans="1:9" s="9" customFormat="1" ht="8.4" thickBot="1" x14ac:dyDescent="0.2">
      <c r="B3" s="9">
        <v>2</v>
      </c>
      <c r="C3" s="9">
        <v>3</v>
      </c>
      <c r="D3" s="9">
        <v>4</v>
      </c>
      <c r="E3" s="9">
        <v>5</v>
      </c>
      <c r="F3" s="9">
        <v>6</v>
      </c>
      <c r="G3" s="9">
        <v>7</v>
      </c>
      <c r="H3" s="9">
        <v>8</v>
      </c>
    </row>
    <row r="4" spans="1:9" x14ac:dyDescent="0.25">
      <c r="A4" s="11" t="s">
        <v>139</v>
      </c>
      <c r="B4" s="20" t="s">
        <v>1408</v>
      </c>
      <c r="C4" s="12" t="s">
        <v>1411</v>
      </c>
      <c r="D4" s="12" t="s">
        <v>1412</v>
      </c>
      <c r="E4" s="12" t="s">
        <v>1413</v>
      </c>
      <c r="F4" s="12" t="s">
        <v>1414</v>
      </c>
      <c r="G4" s="12" t="s">
        <v>1415</v>
      </c>
      <c r="H4" s="12" t="s">
        <v>1891</v>
      </c>
    </row>
    <row r="5" spans="1:9" x14ac:dyDescent="0.25">
      <c r="A5" s="14">
        <v>530000</v>
      </c>
      <c r="B5" s="49" t="str">
        <f>PROPER(VLOOKUP($A5,cuc!$A$2:$AA$2088,B$3,FALSE))</f>
        <v xml:space="preserve">   Excedentes Y Perdidas Del Ejercicio</v>
      </c>
      <c r="C5" s="28">
        <f>VLOOKUP($A5,cuc!$A$2:$AA$2088,C$3,FALSE)</f>
        <v>145336114.22</v>
      </c>
      <c r="D5" s="28">
        <f>VLOOKUP($A5,cuc!$A$2:$AA$2088,D$3,FALSE)</f>
        <v>125487614.44</v>
      </c>
      <c r="E5" s="28">
        <f>VLOOKUP($A5,cuc!$A$2:$AA$2088,E$3,FALSE)</f>
        <v>103236004.63</v>
      </c>
      <c r="F5" s="28">
        <f>VLOOKUP($A5,cuc!$A$2:$AA$2088,F$3,FALSE)</f>
        <v>156969222.72</v>
      </c>
      <c r="G5" s="29">
        <f>VLOOKUP($A5,cuc!$A$2:$AA$2088,G$3,FALSE)</f>
        <v>249400233.25999999</v>
      </c>
      <c r="H5" s="29">
        <f>VLOOKUP($A5,cuc!$A$2:$AA$2088,H$3,FALSE)</f>
        <v>359147368.51999998</v>
      </c>
    </row>
    <row r="7" spans="1:9" x14ac:dyDescent="0.25">
      <c r="A7" s="14">
        <v>210000</v>
      </c>
      <c r="B7" s="49" t="str">
        <f>PROPER(VLOOKUP($A7,cuc!$A$2:$AA$2088,B$3,FALSE))</f>
        <v xml:space="preserve">   Depósitos</v>
      </c>
      <c r="C7" s="28">
        <f>VLOOKUP($A7,cuc!$A$2:$AA$2088,C$3,FALSE)</f>
        <v>1748208438.1600001</v>
      </c>
      <c r="D7" s="28">
        <f>VLOOKUP($A7,cuc!$A$2:$AA$2088,D$3,FALSE)</f>
        <v>1855579504.1600001</v>
      </c>
      <c r="E7" s="28">
        <f>VLOOKUP($A7,cuc!$A$2:$AA$2088,E$3,FALSE)</f>
        <v>1950382906.1600001</v>
      </c>
      <c r="F7" s="28">
        <f>VLOOKUP($A7,cuc!$A$2:$AA$2088,F$3,FALSE)</f>
        <v>2079898489.1600001</v>
      </c>
      <c r="G7" s="29">
        <f>VLOOKUP($A7,cuc!$A$2:$AA$2088,G$3,FALSE)</f>
        <v>2401791695.1599998</v>
      </c>
      <c r="H7" s="29">
        <f>VLOOKUP($A7,cuc!$A$2:$AA$2088,H$3,FALSE)</f>
        <v>2720534158.1599998</v>
      </c>
    </row>
    <row r="8" spans="1:9" x14ac:dyDescent="0.25">
      <c r="A8" s="14">
        <v>230000</v>
      </c>
      <c r="B8" s="49" t="str">
        <f>PROPER(VLOOKUP($A8,cuc!$A$2:$AA$2088,B$3,FALSE))</f>
        <v xml:space="preserve">   Obligaciones Financieras Y Otros Pasivos Financieros</v>
      </c>
      <c r="C8" s="28">
        <f>VLOOKUP($A8,cuc!$A$2:$AA$2088,C$3,FALSE)</f>
        <v>354201452</v>
      </c>
      <c r="D8" s="28">
        <f>VLOOKUP($A8,cuc!$A$2:$AA$2088,D$3,FALSE)</f>
        <v>323600483</v>
      </c>
      <c r="E8" s="28">
        <f>VLOOKUP($A8,cuc!$A$2:$AA$2088,E$3,FALSE)</f>
        <v>97966587</v>
      </c>
      <c r="F8" s="28">
        <f>VLOOKUP($A8,cuc!$A$2:$AA$2088,F$3,FALSE)</f>
        <v>0</v>
      </c>
      <c r="G8" s="29">
        <f>VLOOKUP($A8,cuc!$A$2:$AA$2088,G$3,FALSE)</f>
        <v>0</v>
      </c>
      <c r="H8" s="29">
        <f>VLOOKUP($A8,cuc!$A$2:$AA$2088,H$3,FALSE)</f>
        <v>0</v>
      </c>
    </row>
    <row r="9" spans="1:9" x14ac:dyDescent="0.25">
      <c r="A9" s="14">
        <v>310000</v>
      </c>
      <c r="B9" s="49" t="str">
        <f>PROPER(VLOOKUP($A9,cuc!$A$2:$AA$2088,B$3,FALSE))</f>
        <v xml:space="preserve">   Capital Social</v>
      </c>
      <c r="C9" s="28">
        <f>VLOOKUP($A9,cuc!$A$2:$AA$2088,C$3,FALSE)</f>
        <v>3972028679</v>
      </c>
      <c r="D9" s="28">
        <f>VLOOKUP($A9,cuc!$A$2:$AA$2088,D$3,FALSE)</f>
        <v>4436399229</v>
      </c>
      <c r="E9" s="28">
        <f>VLOOKUP($A9,cuc!$A$2:$AA$2088,E$3,FALSE)</f>
        <v>4967580752</v>
      </c>
      <c r="F9" s="28">
        <f>VLOOKUP($A9,cuc!$A$2:$AA$2088,F$3,FALSE)</f>
        <v>5151845990</v>
      </c>
      <c r="G9" s="29">
        <f>VLOOKUP($A9,cuc!$A$2:$AA$2088,G$3,FALSE)</f>
        <v>5791804745</v>
      </c>
      <c r="H9" s="29">
        <f>VLOOKUP($A9,cuc!$A$2:$AA$2088,H$3,FALSE)</f>
        <v>6175367019</v>
      </c>
    </row>
    <row r="10" spans="1:9" x14ac:dyDescent="0.25">
      <c r="A10" s="14"/>
      <c r="B10" s="49" t="s">
        <v>1886</v>
      </c>
      <c r="C10" s="30">
        <f>+SUM(C7:C9)</f>
        <v>6074438569.1599998</v>
      </c>
      <c r="D10" s="30">
        <f t="shared" ref="D10:G10" si="0">+SUM(D7:D9)</f>
        <v>6615579216.1599998</v>
      </c>
      <c r="E10" s="30">
        <f t="shared" si="0"/>
        <v>7015930245.1599998</v>
      </c>
      <c r="F10" s="30">
        <f t="shared" si="0"/>
        <v>7231744479.1599998</v>
      </c>
      <c r="G10" s="142">
        <f t="shared" si="0"/>
        <v>8193596440.1599998</v>
      </c>
      <c r="H10" s="142">
        <f t="shared" ref="H10" si="1">+SUM(H7:H9)</f>
        <v>8895901177.1599998</v>
      </c>
    </row>
    <row r="11" spans="1:9" ht="14.4" thickBot="1" x14ac:dyDescent="0.3"/>
    <row r="12" spans="1:9" x14ac:dyDescent="0.25">
      <c r="B12" s="20" t="s">
        <v>1408</v>
      </c>
      <c r="C12" s="12" t="str">
        <f t="shared" ref="C12:H12" si="2">+C4</f>
        <v>Año 16</v>
      </c>
      <c r="D12" s="12" t="str">
        <f t="shared" si="2"/>
        <v>Año 17</v>
      </c>
      <c r="E12" s="12" t="str">
        <f t="shared" si="2"/>
        <v>Año 18</v>
      </c>
      <c r="F12" s="12" t="str">
        <f t="shared" si="2"/>
        <v>Año 19</v>
      </c>
      <c r="G12" s="12" t="str">
        <f t="shared" si="2"/>
        <v>Año 20</v>
      </c>
      <c r="H12" s="12" t="str">
        <f t="shared" si="2"/>
        <v>Año 21</v>
      </c>
    </row>
    <row r="13" spans="1:9" x14ac:dyDescent="0.25">
      <c r="B13" s="10" t="s">
        <v>1887</v>
      </c>
      <c r="C13" s="27">
        <f>IFERROR(+C5/C10,0%)</f>
        <v>2.3925851346636915E-2</v>
      </c>
      <c r="D13" s="27">
        <f t="shared" ref="D13:G13" si="3">IFERROR(+D5/D10,0%)</f>
        <v>1.8968500011831018E-2</v>
      </c>
      <c r="E13" s="27">
        <f t="shared" si="3"/>
        <v>1.4714514116102886E-2</v>
      </c>
      <c r="F13" s="27">
        <f t="shared" si="3"/>
        <v>2.1705581989566188E-2</v>
      </c>
      <c r="G13" s="27">
        <f t="shared" si="3"/>
        <v>3.0438432632292279E-2</v>
      </c>
      <c r="H13" s="27">
        <f t="shared" ref="H13" si="4">IFERROR(+H5/H10,0%)</f>
        <v>4.0372230015560617E-2</v>
      </c>
    </row>
  </sheetData>
  <conditionalFormatting sqref="C13:G13">
    <cfRule type="colorScale" priority="2">
      <colorScale>
        <cfvo type="min"/>
        <cfvo type="percentile" val="50"/>
        <cfvo type="max"/>
        <color rgb="FFF8696B"/>
        <color rgb="FFFFEB84"/>
        <color rgb="FF63BE7B"/>
      </colorScale>
    </cfRule>
  </conditionalFormatting>
  <conditionalFormatting sqref="H13">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60</vt:i4>
      </vt:variant>
    </vt:vector>
  </HeadingPairs>
  <TitlesOfParts>
    <vt:vector size="60" baseType="lpstr">
      <vt:lpstr>24. Eficiencia operativa (ajus)</vt:lpstr>
      <vt:lpstr>Cronograma COMITE SIAR</vt:lpstr>
      <vt:lpstr>ALN + CxC  a depositso</vt:lpstr>
      <vt:lpstr>interpretacion perfil de riesgo</vt:lpstr>
      <vt:lpstr>ANEXO 1 - Manual SIAR</vt:lpstr>
      <vt:lpstr>CAPACIDAD PATRIMONIAL</vt:lpstr>
      <vt:lpstr>Perfil de Riesgo </vt:lpstr>
      <vt:lpstr>pasos</vt:lpstr>
      <vt:lpstr>Apetito y Límites</vt:lpstr>
      <vt:lpstr>cuc</vt:lpstr>
      <vt:lpstr>Indicadores</vt:lpstr>
      <vt:lpstr>Indicadores SIAR EVOLUCION</vt:lpstr>
      <vt:lpstr>Cartera sobre activos</vt:lpstr>
      <vt:lpstr>1. SARC - Calidad Cartera</vt:lpstr>
      <vt:lpstr>1. SARC - Calidad (con castigo)</vt:lpstr>
      <vt:lpstr>2. SARC - Calidad Cons sin LBZ</vt:lpstr>
      <vt:lpstr>3. SARC - Calidad Cons LBZ</vt:lpstr>
      <vt:lpstr>4. SARC - Calidad Comercial</vt:lpstr>
      <vt:lpstr>5. SARC - Calidad MICRO</vt:lpstr>
      <vt:lpstr>6. SARC - Calidad VIVI</vt:lpstr>
      <vt:lpstr>7. SARC - Cobertura TOTAL</vt:lpstr>
      <vt:lpstr>7. SARC - Cobertura consumo</vt:lpstr>
      <vt:lpstr>8. SARC - Cobertura comercial</vt:lpstr>
      <vt:lpstr>8. SARC - Cobertura MICRO</vt:lpstr>
      <vt:lpstr>8. SARC - Cobertura VIVI</vt:lpstr>
      <vt:lpstr>9. SARC - Crecim Cartera BRUTA</vt:lpstr>
      <vt:lpstr>10. SARC - Crecim CONS sin LBZ</vt:lpstr>
      <vt:lpstr>11. SARC Crecim Cons LBZ</vt:lpstr>
      <vt:lpstr>12. SARC Crecim CCIAL</vt:lpstr>
      <vt:lpstr>13. SARC Crecim MICRO</vt:lpstr>
      <vt:lpstr>14. SARC Crecim VIVI</vt:lpstr>
      <vt:lpstr>15. SARC Crecim mora</vt:lpstr>
      <vt:lpstr>16. SARC &gt; mora Cons SIN LBZ</vt:lpstr>
      <vt:lpstr>17. SARC &gt; mora Cons LBZ</vt:lpstr>
      <vt:lpstr>18. SARC &gt; mora CCIAL</vt:lpstr>
      <vt:lpstr>19. SARC &gt; mora MICRO</vt:lpstr>
      <vt:lpstr>20. SARC &gt; mora VIVI</vt:lpstr>
      <vt:lpstr>21. LIQUIDEZ - ALN vs Dep CP</vt:lpstr>
      <vt:lpstr>22. LIQ. - Brecha GAP Vs ALN</vt:lpstr>
      <vt:lpstr>23. Concentracion depositos</vt:lpstr>
      <vt:lpstr>23. Concentracion cartera</vt:lpstr>
      <vt:lpstr>24. Eficiencia operativa</vt:lpstr>
      <vt:lpstr>25. Quebranto patrimonial</vt:lpstr>
      <vt:lpstr>26. solvencia - solidez</vt:lpstr>
      <vt:lpstr>26.1. cuc</vt:lpstr>
      <vt:lpstr>26.2. PONDERACION</vt:lpstr>
      <vt:lpstr>26.3. patrimonio</vt:lpstr>
      <vt:lpstr>tabla dinamica cartera</vt:lpstr>
      <vt:lpstr>cartera neta</vt:lpstr>
      <vt:lpstr>27. Irreduc  Total</vt:lpstr>
      <vt:lpstr>28. Capital institucional</vt:lpstr>
      <vt:lpstr>29. Activo productivo</vt:lpstr>
      <vt:lpstr>30. Cobertura Cartera improduc</vt:lpstr>
      <vt:lpstr>31. Margen Financiero</vt:lpstr>
      <vt:lpstr>32. Margen Operacional</vt:lpstr>
      <vt:lpstr>33. Endeudamiento bancario</vt:lpstr>
      <vt:lpstr>34. Estructura de Balance</vt:lpstr>
      <vt:lpstr>35. Rentabilidad del patrimonio</vt:lpstr>
      <vt:lpstr>36. Margen NETO</vt:lpstr>
      <vt:lpstr>37. Rentabilidad FUENTES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Germán Triana</dc:creator>
  <cp:lastModifiedBy>Diego Fernando Betancour Palacios</cp:lastModifiedBy>
  <dcterms:created xsi:type="dcterms:W3CDTF">2020-12-04T04:14:35Z</dcterms:created>
  <dcterms:modified xsi:type="dcterms:W3CDTF">2021-12-15T15:49:47Z</dcterms:modified>
</cp:coreProperties>
</file>